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minimized="1" xWindow="120" yWindow="600" windowWidth="15600" windowHeight="7905" tabRatio="967" firstSheet="21" activeTab="27"/>
  </bookViews>
  <sheets>
    <sheet name="WAJIB KTP" sheetId="69" r:id="rId1"/>
    <sheet name="Sheet4" sheetId="71" r:id="rId2"/>
    <sheet name="CONTOH" sheetId="68" r:id="rId3"/>
    <sheet name="BUKU MUTASI 2017" sheetId="2" r:id="rId4"/>
    <sheet name="BUKU MUTASI 2018" sheetId="57" r:id="rId5"/>
    <sheet name="BUKU MUTASI 2019" sheetId="63" r:id="rId6"/>
    <sheet name="REKAPITULASI 2017" sheetId="29" r:id="rId7"/>
    <sheet name="REKAPITULASI 2018" sheetId="56" r:id="rId8"/>
    <sheet name="RWKAPITULASI 2020" sheetId="74" r:id="rId9"/>
    <sheet name="REKAPITULASI 2019" sheetId="64" r:id="rId10"/>
    <sheet name="TRIWULAN COPY" sheetId="47" r:id="rId11"/>
    <sheet name="TRIWULAN" sheetId="3" r:id="rId12"/>
    <sheet name="BULANAN 2017" sheetId="4" r:id="rId13"/>
    <sheet name="BULANAN  2018" sheetId="53" r:id="rId14"/>
    <sheet name="BULANAN 2020" sheetId="75" r:id="rId15"/>
    <sheet name="BULANAN 2019" sheetId="61" r:id="rId16"/>
    <sheet name="BUKU PNDDK SEMNTRA" sheetId="6" r:id="rId17"/>
    <sheet name="DAFTR PINDAH" sheetId="30" r:id="rId18"/>
    <sheet name="ADMISTRASI" sheetId="46" r:id="rId19"/>
    <sheet name="DAFTR HRIAN PELAYANAN KPDDK" sheetId="8" r:id="rId20"/>
    <sheet name="DFTR EKONOMI LEMH" sheetId="60" r:id="rId21"/>
    <sheet name="DFTR PDDK PKRJAAN" sheetId="51" r:id="rId22"/>
    <sheet name=" PNDDK PENDIDIKAN 2017" sheetId="54" r:id="rId23"/>
    <sheet name="PNDDK PENDIDIKAN 2018" sheetId="58" r:id="rId24"/>
    <sheet name="BUKU INDUK 2018" sheetId="59" r:id="rId25"/>
    <sheet name=" BUKU INDUK 2017" sheetId="9" r:id="rId26"/>
    <sheet name="BUKU INDUK 2019" sheetId="70" r:id="rId27"/>
    <sheet name="BUKU INDUK 2020" sheetId="73" r:id="rId28"/>
    <sheet name="UMUR" sheetId="27" r:id="rId29"/>
    <sheet name="DUSUN 01" sheetId="72" r:id="rId30"/>
    <sheet name="DUSUN" sheetId="67" r:id="rId31"/>
    <sheet name="RT 1" sheetId="10" r:id="rId32"/>
    <sheet name="RT 2" sheetId="11" r:id="rId33"/>
    <sheet name="RT 3" sheetId="12" r:id="rId34"/>
    <sheet name="RT 4" sheetId="13" r:id="rId35"/>
    <sheet name="RT 5" sheetId="14" r:id="rId36"/>
    <sheet name="RT 6" sheetId="15" r:id="rId37"/>
    <sheet name="RT 7" sheetId="16" r:id="rId38"/>
    <sheet name="RT 8" sheetId="17" r:id="rId39"/>
    <sheet name="RT 9" sheetId="18" r:id="rId40"/>
    <sheet name="RT 10" sheetId="19" r:id="rId41"/>
    <sheet name="RT 11" sheetId="20" r:id="rId42"/>
    <sheet name="RT 12" sheetId="21" r:id="rId43"/>
    <sheet name="RT 13" sheetId="22" r:id="rId44"/>
    <sheet name="RT 14" sheetId="23" r:id="rId45"/>
    <sheet name="RT 15" sheetId="24" r:id="rId46"/>
    <sheet name="RT 16" sheetId="26" r:id="rId47"/>
    <sheet name="Sheet3" sheetId="66" r:id="rId48"/>
    <sheet name="BUKU PENDUDUK" sheetId="7" r:id="rId49"/>
    <sheet name="Sheet1" sheetId="52" r:id="rId50"/>
    <sheet name="KPLA KELUARGA" sheetId="28" r:id="rId51"/>
    <sheet name="Registrasi KK" sheetId="31" r:id="rId52"/>
    <sheet name="Pengambilan KK" sheetId="32" r:id="rId53"/>
    <sheet name="Registrasi Ktp" sheetId="33" r:id="rId54"/>
    <sheet name="Pengambilan KTP" sheetId="34" r:id="rId55"/>
    <sheet name="Registrasi Surat Pindah" sheetId="35" r:id="rId56"/>
    <sheet name="Registrasi Ahli Waris" sheetId="36" r:id="rId57"/>
    <sheet name="Registrasi SKBD dan SKBL" sheetId="37" r:id="rId58"/>
    <sheet name="Registrasi SKTM" sheetId="38" r:id="rId59"/>
    <sheet name="Registrasi Akte A3" sheetId="39" r:id="rId60"/>
    <sheet name="Pengambilan Akte" sheetId="40" r:id="rId61"/>
    <sheet name="Registrasi SPTJM Dn Suami Istri" sheetId="41" r:id="rId62"/>
    <sheet name="Registrasi Situ Siup dn Ket ush" sheetId="42" r:id="rId63"/>
    <sheet name="Registrasi Surat Kuasa" sheetId="43" r:id="rId64"/>
    <sheet name="Registrasi surat Pernyataan" sheetId="44" r:id="rId65"/>
    <sheet name="copy" sheetId="48" r:id="rId66"/>
    <sheet name="Sheet2" sheetId="55" r:id="rId67"/>
  </sheets>
  <externalReferences>
    <externalReference r:id="rId68"/>
    <externalReference r:id="rId69"/>
    <externalReference r:id="rId70"/>
  </externalReferences>
  <definedNames>
    <definedName name="_xlnm._FilterDatabase" localSheetId="25" hidden="1">' BUKU INDUK 2017'!$A$4:$R$4</definedName>
    <definedName name="_xlnm._FilterDatabase" localSheetId="26" hidden="1">'BUKU INDUK 2019'!$A$1:$Q$1919</definedName>
    <definedName name="_xlnm._FilterDatabase" localSheetId="27" hidden="1">'BUKU INDUK 2020'!$A$1:$Q$1864</definedName>
    <definedName name="_xlnm._FilterDatabase" localSheetId="32" hidden="1">'RT 2'!$A$5:$Q$180</definedName>
    <definedName name="_xlnm._FilterDatabase" localSheetId="33" hidden="1">'RT 3'!$A$2:$Q$135</definedName>
    <definedName name="_xlnm._FilterDatabase" localSheetId="34" hidden="1">'RT 4'!$A$5:$Q$65</definedName>
    <definedName name="_xlnm._FilterDatabase" localSheetId="35" hidden="1">'RT 5'!$A$3:$Q$132</definedName>
    <definedName name="_xlnm._FilterDatabase" localSheetId="38" hidden="1">'RT 8'!$A$5:$Q$97</definedName>
    <definedName name="_xlnm._FilterDatabase" localSheetId="39" hidden="1">'RT 9'!$A$3:$Q$118</definedName>
    <definedName name="KELAMIN">'BUKU INDUK 2020'!$D$3:$D$1866</definedName>
    <definedName name="SHDK">[1]Sheet8!$C$3:$D$5</definedName>
    <definedName name="UMUR">'BUKU INDUK 2020'!$H$3:$H$1866</definedName>
  </definedNames>
  <calcPr calcId="152511"/>
</workbook>
</file>

<file path=xl/calcChain.xml><?xml version="1.0" encoding="utf-8"?>
<calcChain xmlns="http://schemas.openxmlformats.org/spreadsheetml/2006/main">
  <c r="F39" i="47" l="1"/>
  <c r="U39" i="47"/>
  <c r="U38" i="47"/>
  <c r="F38" i="47"/>
  <c r="E67" i="74"/>
  <c r="E68" i="74" s="1"/>
  <c r="D67" i="74"/>
  <c r="D68" i="74" s="1"/>
  <c r="C67" i="74"/>
  <c r="C68" i="74" s="1"/>
  <c r="F66" i="74"/>
  <c r="F65" i="74"/>
  <c r="F64" i="74"/>
  <c r="F63" i="74"/>
  <c r="F62" i="74"/>
  <c r="F67" i="74" s="1"/>
  <c r="E61" i="74"/>
  <c r="D61" i="74"/>
  <c r="C61" i="74"/>
  <c r="F60" i="74"/>
  <c r="F59" i="74"/>
  <c r="F58" i="74"/>
  <c r="F57" i="74"/>
  <c r="F56" i="74"/>
  <c r="F55" i="74"/>
  <c r="F61" i="74" s="1"/>
  <c r="E54" i="74"/>
  <c r="D54" i="74"/>
  <c r="C54" i="74"/>
  <c r="F53" i="74"/>
  <c r="F52" i="74"/>
  <c r="F51" i="74"/>
  <c r="F50" i="74"/>
  <c r="F49" i="74"/>
  <c r="F54" i="74" s="1"/>
  <c r="F68" i="74" s="1"/>
  <c r="A1202" i="73"/>
  <c r="A1203" i="73"/>
  <c r="A1192" i="73"/>
  <c r="A1193" i="73"/>
  <c r="A1194" i="73"/>
  <c r="A1195" i="73"/>
  <c r="A1196" i="73"/>
  <c r="A1197" i="73"/>
  <c r="A1198" i="73"/>
  <c r="A1199" i="73"/>
  <c r="A1200" i="73"/>
  <c r="A1201" i="73"/>
  <c r="H3" i="73"/>
  <c r="H4" i="73"/>
  <c r="H5" i="73"/>
  <c r="H6" i="73"/>
  <c r="H7" i="73"/>
  <c r="H8" i="73"/>
  <c r="H9" i="73"/>
  <c r="H10" i="73"/>
  <c r="H11" i="73"/>
  <c r="H12" i="73"/>
  <c r="H13" i="73"/>
  <c r="H14" i="73"/>
  <c r="H15" i="73"/>
  <c r="H16" i="73"/>
  <c r="H17" i="73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041" i="73"/>
  <c r="H1042" i="73"/>
  <c r="H1043" i="73"/>
  <c r="H1044" i="73"/>
  <c r="H1045" i="73"/>
  <c r="H1046" i="73"/>
  <c r="H1047" i="73"/>
  <c r="H1048" i="73"/>
  <c r="H1049" i="73"/>
  <c r="H1050" i="73"/>
  <c r="H1051" i="73"/>
  <c r="H1052" i="73"/>
  <c r="H1053" i="73"/>
  <c r="H1054" i="73"/>
  <c r="H1055" i="73"/>
  <c r="H1056" i="73"/>
  <c r="H1057" i="73"/>
  <c r="H1058" i="73"/>
  <c r="H1059" i="73"/>
  <c r="H1060" i="73"/>
  <c r="H1061" i="73"/>
  <c r="H1062" i="73"/>
  <c r="H1063" i="73"/>
  <c r="H1064" i="73"/>
  <c r="H1065" i="73"/>
  <c r="H1066" i="73"/>
  <c r="H1067" i="73"/>
  <c r="H1068" i="73"/>
  <c r="H1069" i="73"/>
  <c r="H1070" i="73"/>
  <c r="H1071" i="73"/>
  <c r="H1072" i="73"/>
  <c r="H1073" i="73"/>
  <c r="H1074" i="73"/>
  <c r="H1075" i="73"/>
  <c r="H1076" i="73"/>
  <c r="H1077" i="73"/>
  <c r="H1078" i="73"/>
  <c r="H1079" i="73"/>
  <c r="H1080" i="73"/>
  <c r="H1081" i="73"/>
  <c r="H1082" i="73"/>
  <c r="H1083" i="73"/>
  <c r="H1084" i="73"/>
  <c r="H1085" i="73"/>
  <c r="H1086" i="73"/>
  <c r="H1087" i="73"/>
  <c r="H1088" i="73"/>
  <c r="H1089" i="73"/>
  <c r="H1090" i="73"/>
  <c r="H1091" i="73"/>
  <c r="H1092" i="73"/>
  <c r="H1093" i="73"/>
  <c r="H1094" i="73"/>
  <c r="H1095" i="73"/>
  <c r="H1096" i="73"/>
  <c r="H1097" i="73"/>
  <c r="H1098" i="73"/>
  <c r="H1099" i="73"/>
  <c r="H1100" i="73"/>
  <c r="H1101" i="73"/>
  <c r="H1102" i="73"/>
  <c r="H1103" i="73"/>
  <c r="H1104" i="73"/>
  <c r="H1105" i="73"/>
  <c r="H1106" i="73"/>
  <c r="H1107" i="73"/>
  <c r="H1108" i="73"/>
  <c r="H1109" i="73"/>
  <c r="H1110" i="73"/>
  <c r="H1111" i="73"/>
  <c r="H1112" i="73"/>
  <c r="H1113" i="73"/>
  <c r="H1114" i="73"/>
  <c r="H1115" i="73"/>
  <c r="H1116" i="73"/>
  <c r="H1117" i="73"/>
  <c r="H1118" i="73"/>
  <c r="H1119" i="73"/>
  <c r="H1120" i="73"/>
  <c r="H1121" i="73"/>
  <c r="H1122" i="73"/>
  <c r="H1123" i="73"/>
  <c r="H1124" i="73"/>
  <c r="H1125" i="73"/>
  <c r="H1126" i="73"/>
  <c r="H1127" i="73"/>
  <c r="H1128" i="73"/>
  <c r="H1129" i="73"/>
  <c r="H1130" i="73"/>
  <c r="H1131" i="73"/>
  <c r="H1132" i="73"/>
  <c r="H1133" i="73"/>
  <c r="H1134" i="73"/>
  <c r="H1135" i="73"/>
  <c r="H1136" i="73"/>
  <c r="H1137" i="73"/>
  <c r="H1138" i="73"/>
  <c r="H1139" i="73"/>
  <c r="H1140" i="73"/>
  <c r="H1141" i="73"/>
  <c r="H1142" i="73"/>
  <c r="H1143" i="73"/>
  <c r="H1144" i="73"/>
  <c r="H1145" i="73"/>
  <c r="H1146" i="73"/>
  <c r="H1147" i="73"/>
  <c r="H1148" i="73"/>
  <c r="H1149" i="73"/>
  <c r="H1150" i="73"/>
  <c r="H1151" i="73"/>
  <c r="H1152" i="73"/>
  <c r="H1153" i="73"/>
  <c r="H1154" i="73"/>
  <c r="H1155" i="73"/>
  <c r="H1156" i="73"/>
  <c r="H1157" i="73"/>
  <c r="H1158" i="73"/>
  <c r="H1159" i="73"/>
  <c r="H1160" i="73"/>
  <c r="H1161" i="73"/>
  <c r="H1162" i="73"/>
  <c r="H1163" i="73"/>
  <c r="H1164" i="73"/>
  <c r="H1165" i="73"/>
  <c r="H1166" i="73"/>
  <c r="H1167" i="73"/>
  <c r="H1168" i="73"/>
  <c r="H1169" i="73"/>
  <c r="H1170" i="73"/>
  <c r="H1171" i="73"/>
  <c r="H1172" i="73"/>
  <c r="H1173" i="73"/>
  <c r="H1174" i="73"/>
  <c r="H1175" i="73"/>
  <c r="H1176" i="73"/>
  <c r="H1177" i="73"/>
  <c r="H1178" i="73"/>
  <c r="H1179" i="73"/>
  <c r="H1180" i="73"/>
  <c r="H1181" i="73"/>
  <c r="H1182" i="73"/>
  <c r="H1183" i="73"/>
  <c r="H1184" i="73"/>
  <c r="H1185" i="73"/>
  <c r="H1186" i="73"/>
  <c r="H1187" i="73"/>
  <c r="H1188" i="73"/>
  <c r="H1189" i="73"/>
  <c r="H1190" i="73"/>
  <c r="H1191" i="73"/>
  <c r="H1192" i="73"/>
  <c r="H1193" i="73"/>
  <c r="H1194" i="73"/>
  <c r="H1195" i="73"/>
  <c r="H1196" i="73"/>
  <c r="H1197" i="73"/>
  <c r="H1198" i="73"/>
  <c r="H1199" i="73"/>
  <c r="H1200" i="73"/>
  <c r="H1201" i="73"/>
  <c r="H1202" i="73"/>
  <c r="H1203" i="73"/>
  <c r="H1204" i="73"/>
  <c r="H1205" i="73"/>
  <c r="H1206" i="73"/>
  <c r="H1207" i="73"/>
  <c r="H1208" i="73"/>
  <c r="H1209" i="73"/>
  <c r="H1210" i="73"/>
  <c r="H1211" i="73"/>
  <c r="H1212" i="73"/>
  <c r="H1213" i="73"/>
  <c r="H1214" i="73"/>
  <c r="H1215" i="73"/>
  <c r="H1216" i="73"/>
  <c r="H1217" i="73"/>
  <c r="H1218" i="73"/>
  <c r="H1219" i="73"/>
  <c r="H1220" i="73"/>
  <c r="H1221" i="73"/>
  <c r="H1222" i="73"/>
  <c r="H1223" i="73"/>
  <c r="H1224" i="73"/>
  <c r="H1225" i="73"/>
  <c r="H1226" i="73"/>
  <c r="H1227" i="73"/>
  <c r="H1228" i="73"/>
  <c r="H1229" i="73"/>
  <c r="H1230" i="73"/>
  <c r="H1231" i="73"/>
  <c r="H1232" i="73"/>
  <c r="H1233" i="73"/>
  <c r="H1234" i="73"/>
  <c r="H1235" i="73"/>
  <c r="H1236" i="73"/>
  <c r="H1237" i="73"/>
  <c r="H1238" i="73"/>
  <c r="H1239" i="73"/>
  <c r="H1240" i="73"/>
  <c r="H1241" i="73"/>
  <c r="H1242" i="73"/>
  <c r="H1243" i="73"/>
  <c r="H1244" i="73"/>
  <c r="H1245" i="73"/>
  <c r="H1246" i="73"/>
  <c r="H1247" i="73"/>
  <c r="H1248" i="73"/>
  <c r="H1249" i="73"/>
  <c r="H1250" i="73"/>
  <c r="H1251" i="73"/>
  <c r="H1252" i="73"/>
  <c r="H1253" i="73"/>
  <c r="H1254" i="73"/>
  <c r="H1255" i="73"/>
  <c r="H1256" i="73"/>
  <c r="H1257" i="73"/>
  <c r="H1258" i="73"/>
  <c r="H1259" i="73"/>
  <c r="H1260" i="73"/>
  <c r="H1261" i="73"/>
  <c r="H1262" i="73"/>
  <c r="H1263" i="73"/>
  <c r="H1264" i="73"/>
  <c r="H1265" i="73"/>
  <c r="H1266" i="73"/>
  <c r="H1267" i="73"/>
  <c r="H1268" i="73"/>
  <c r="H1269" i="73"/>
  <c r="H1270" i="73"/>
  <c r="H1271" i="73"/>
  <c r="H1272" i="73"/>
  <c r="H1273" i="73"/>
  <c r="H1274" i="73"/>
  <c r="H1275" i="73"/>
  <c r="H1276" i="73"/>
  <c r="H1277" i="73"/>
  <c r="H1278" i="73"/>
  <c r="H1279" i="73"/>
  <c r="H1280" i="73"/>
  <c r="H1281" i="73"/>
  <c r="H1282" i="73"/>
  <c r="H1283" i="73"/>
  <c r="H1284" i="73"/>
  <c r="H1285" i="73"/>
  <c r="H1286" i="73"/>
  <c r="H1287" i="73"/>
  <c r="H1288" i="73"/>
  <c r="H1289" i="73"/>
  <c r="H1290" i="73"/>
  <c r="H1291" i="73"/>
  <c r="H1292" i="73"/>
  <c r="H1293" i="73"/>
  <c r="H1294" i="73"/>
  <c r="H1295" i="73"/>
  <c r="H1296" i="73"/>
  <c r="H1297" i="73"/>
  <c r="H1298" i="73"/>
  <c r="H1299" i="73"/>
  <c r="H1300" i="73"/>
  <c r="H1301" i="73"/>
  <c r="H1302" i="73"/>
  <c r="H1303" i="73"/>
  <c r="H1304" i="73"/>
  <c r="H1305" i="73"/>
  <c r="H1306" i="73"/>
  <c r="H1307" i="73"/>
  <c r="H1308" i="73"/>
  <c r="H1309" i="73"/>
  <c r="H1310" i="73"/>
  <c r="H1311" i="73"/>
  <c r="H1312" i="73"/>
  <c r="H1313" i="73"/>
  <c r="H1314" i="73"/>
  <c r="H1315" i="73"/>
  <c r="H1316" i="73"/>
  <c r="H1317" i="73"/>
  <c r="H1318" i="73"/>
  <c r="H1319" i="73"/>
  <c r="H1320" i="73"/>
  <c r="H1321" i="73"/>
  <c r="H1322" i="73"/>
  <c r="H1323" i="73"/>
  <c r="H1324" i="73"/>
  <c r="H1325" i="73"/>
  <c r="H1326" i="73"/>
  <c r="H1327" i="73"/>
  <c r="H1328" i="73"/>
  <c r="H1329" i="73"/>
  <c r="H1330" i="73"/>
  <c r="H1331" i="73"/>
  <c r="H1332" i="73"/>
  <c r="H1333" i="73"/>
  <c r="H1334" i="73"/>
  <c r="H1335" i="73"/>
  <c r="H1336" i="73"/>
  <c r="H1337" i="73"/>
  <c r="H1338" i="73"/>
  <c r="H1339" i="73"/>
  <c r="H1340" i="73"/>
  <c r="H1341" i="73"/>
  <c r="H1342" i="73"/>
  <c r="H1343" i="73"/>
  <c r="H1344" i="73"/>
  <c r="H1345" i="73"/>
  <c r="H1346" i="73"/>
  <c r="H1347" i="73"/>
  <c r="H1348" i="73"/>
  <c r="H1349" i="73"/>
  <c r="H1350" i="73"/>
  <c r="H1351" i="73"/>
  <c r="H1352" i="73"/>
  <c r="H1353" i="73"/>
  <c r="H1354" i="73"/>
  <c r="H1355" i="73"/>
  <c r="H1356" i="73"/>
  <c r="H1357" i="73"/>
  <c r="H1358" i="73"/>
  <c r="H1359" i="73"/>
  <c r="H1360" i="73"/>
  <c r="H1361" i="73"/>
  <c r="H1362" i="73"/>
  <c r="H1363" i="73"/>
  <c r="H1364" i="73"/>
  <c r="H1365" i="73"/>
  <c r="H1366" i="73"/>
  <c r="H1367" i="73"/>
  <c r="H1368" i="73"/>
  <c r="H1369" i="73"/>
  <c r="H1370" i="73"/>
  <c r="H1371" i="73"/>
  <c r="H1372" i="73"/>
  <c r="H1373" i="73"/>
  <c r="H1374" i="73"/>
  <c r="H1375" i="73"/>
  <c r="H1376" i="73"/>
  <c r="H1377" i="73"/>
  <c r="H1378" i="73"/>
  <c r="H1379" i="73"/>
  <c r="H1380" i="73"/>
  <c r="H1381" i="73"/>
  <c r="H1382" i="73"/>
  <c r="H1383" i="73"/>
  <c r="H1384" i="73"/>
  <c r="H1385" i="73"/>
  <c r="H1386" i="73"/>
  <c r="H1387" i="73"/>
  <c r="H1388" i="73"/>
  <c r="H1389" i="73"/>
  <c r="H1390" i="73"/>
  <c r="H1391" i="73"/>
  <c r="H1392" i="73"/>
  <c r="H1393" i="73"/>
  <c r="H1394" i="73"/>
  <c r="H1395" i="73"/>
  <c r="H1396" i="73"/>
  <c r="H1397" i="73"/>
  <c r="H1398" i="73"/>
  <c r="H1399" i="73"/>
  <c r="H1400" i="73"/>
  <c r="H1401" i="73"/>
  <c r="H1402" i="73"/>
  <c r="H1403" i="73"/>
  <c r="H1404" i="73"/>
  <c r="H1405" i="73"/>
  <c r="H1406" i="73"/>
  <c r="H1407" i="73"/>
  <c r="H1408" i="73"/>
  <c r="H1409" i="73"/>
  <c r="H1410" i="73"/>
  <c r="H1411" i="73"/>
  <c r="H1412" i="73"/>
  <c r="H1413" i="73"/>
  <c r="H1414" i="73"/>
  <c r="H1415" i="73"/>
  <c r="H1416" i="73"/>
  <c r="H1417" i="73"/>
  <c r="H1418" i="73"/>
  <c r="H1419" i="73"/>
  <c r="H1420" i="73"/>
  <c r="H1421" i="73"/>
  <c r="H1422" i="73"/>
  <c r="H1423" i="73"/>
  <c r="H1424" i="73"/>
  <c r="H1425" i="73"/>
  <c r="H1426" i="73"/>
  <c r="H1427" i="73"/>
  <c r="H1428" i="73"/>
  <c r="H1429" i="73"/>
  <c r="H1430" i="73"/>
  <c r="H1431" i="73"/>
  <c r="H1432" i="73"/>
  <c r="H1433" i="73"/>
  <c r="H1434" i="73"/>
  <c r="H1435" i="73"/>
  <c r="H1436" i="73"/>
  <c r="H1437" i="73"/>
  <c r="H1438" i="73"/>
  <c r="H1439" i="73"/>
  <c r="H1440" i="73"/>
  <c r="H1441" i="73"/>
  <c r="H1442" i="73"/>
  <c r="H1443" i="73"/>
  <c r="H1444" i="73"/>
  <c r="H1445" i="73"/>
  <c r="H1446" i="73"/>
  <c r="H1447" i="73"/>
  <c r="H1448" i="73"/>
  <c r="H1449" i="73"/>
  <c r="H1450" i="73"/>
  <c r="H1451" i="73"/>
  <c r="H1452" i="73"/>
  <c r="H1453" i="73"/>
  <c r="H1454" i="73"/>
  <c r="H1455" i="73"/>
  <c r="H1456" i="73"/>
  <c r="H1457" i="73"/>
  <c r="H1458" i="73"/>
  <c r="H1459" i="73"/>
  <c r="H1460" i="73"/>
  <c r="H1461" i="73"/>
  <c r="H1462" i="73"/>
  <c r="H1463" i="73"/>
  <c r="H1464" i="73"/>
  <c r="H1465" i="73"/>
  <c r="H1466" i="73"/>
  <c r="H1467" i="73"/>
  <c r="H1468" i="73"/>
  <c r="H1469" i="73"/>
  <c r="H1470" i="73"/>
  <c r="H1471" i="73"/>
  <c r="H1472" i="73"/>
  <c r="H1473" i="73"/>
  <c r="H1474" i="73"/>
  <c r="H1475" i="73"/>
  <c r="H1476" i="73"/>
  <c r="H1477" i="73"/>
  <c r="H1478" i="73"/>
  <c r="H1479" i="73"/>
  <c r="H1480" i="73"/>
  <c r="H1481" i="73"/>
  <c r="H1482" i="73"/>
  <c r="H1483" i="73"/>
  <c r="H1484" i="73"/>
  <c r="H1485" i="73"/>
  <c r="H1486" i="73"/>
  <c r="H1487" i="73"/>
  <c r="H1488" i="73"/>
  <c r="H1489" i="73"/>
  <c r="H1490" i="73"/>
  <c r="H1491" i="73"/>
  <c r="H1492" i="73"/>
  <c r="H1493" i="73"/>
  <c r="H1494" i="73"/>
  <c r="H1495" i="73"/>
  <c r="H1496" i="73"/>
  <c r="H1497" i="73"/>
  <c r="H1498" i="73"/>
  <c r="H1499" i="73"/>
  <c r="H1500" i="73"/>
  <c r="H1501" i="73"/>
  <c r="H1502" i="73"/>
  <c r="H1503" i="73"/>
  <c r="H1504" i="73"/>
  <c r="H1505" i="73"/>
  <c r="H1506" i="73"/>
  <c r="H1507" i="73"/>
  <c r="H1508" i="73"/>
  <c r="H1509" i="73"/>
  <c r="H1510" i="73"/>
  <c r="H1511" i="73"/>
  <c r="H1512" i="73"/>
  <c r="H1513" i="73"/>
  <c r="H1514" i="73"/>
  <c r="H1515" i="73"/>
  <c r="H1516" i="73"/>
  <c r="H1517" i="73"/>
  <c r="H1518" i="73"/>
  <c r="H1519" i="73"/>
  <c r="H1520" i="73"/>
  <c r="H1521" i="73"/>
  <c r="H1522" i="73"/>
  <c r="H1523" i="73"/>
  <c r="H1524" i="73"/>
  <c r="H1525" i="73"/>
  <c r="H1526" i="73"/>
  <c r="H1527" i="73"/>
  <c r="H1528" i="73"/>
  <c r="H1529" i="73"/>
  <c r="H1530" i="73"/>
  <c r="H1531" i="73"/>
  <c r="H1532" i="73"/>
  <c r="H1533" i="73"/>
  <c r="H1534" i="73"/>
  <c r="H1535" i="73"/>
  <c r="H1536" i="73"/>
  <c r="H1537" i="73"/>
  <c r="H1538" i="73"/>
  <c r="H1539" i="73"/>
  <c r="H1540" i="73"/>
  <c r="H1541" i="73"/>
  <c r="H1542" i="73"/>
  <c r="H1543" i="73"/>
  <c r="H1544" i="73"/>
  <c r="H1545" i="73"/>
  <c r="H1546" i="73"/>
  <c r="H1547" i="73"/>
  <c r="H1548" i="73"/>
  <c r="H1549" i="73"/>
  <c r="H1550" i="73"/>
  <c r="H1551" i="73"/>
  <c r="H1552" i="73"/>
  <c r="H1553" i="73"/>
  <c r="H1554" i="73"/>
  <c r="H1555" i="73"/>
  <c r="H1556" i="73"/>
  <c r="H1557" i="73"/>
  <c r="H1558" i="73"/>
  <c r="H1559" i="73"/>
  <c r="H1560" i="73"/>
  <c r="H1561" i="73"/>
  <c r="H1562" i="73"/>
  <c r="H1563" i="73"/>
  <c r="H1564" i="73"/>
  <c r="H1565" i="73"/>
  <c r="H1566" i="73"/>
  <c r="H1567" i="73"/>
  <c r="H1568" i="73"/>
  <c r="H1569" i="73"/>
  <c r="H1570" i="73"/>
  <c r="H1571" i="73"/>
  <c r="H1572" i="73"/>
  <c r="H1573" i="73"/>
  <c r="H1574" i="73"/>
  <c r="H1575" i="73"/>
  <c r="H1576" i="73"/>
  <c r="H1577" i="73"/>
  <c r="H1578" i="73"/>
  <c r="H1579" i="73"/>
  <c r="H1580" i="73"/>
  <c r="H1581" i="73"/>
  <c r="H1582" i="73"/>
  <c r="H1583" i="73"/>
  <c r="H1584" i="73"/>
  <c r="H1585" i="73"/>
  <c r="H1586" i="73"/>
  <c r="H1587" i="73"/>
  <c r="H1588" i="73"/>
  <c r="H1589" i="73"/>
  <c r="H1590" i="73"/>
  <c r="H1591" i="73"/>
  <c r="H1592" i="73"/>
  <c r="H1593" i="73"/>
  <c r="H1594" i="73"/>
  <c r="H1595" i="73"/>
  <c r="H1596" i="73"/>
  <c r="H1597" i="73"/>
  <c r="H1598" i="73"/>
  <c r="H1599" i="73"/>
  <c r="H1600" i="73"/>
  <c r="H1601" i="73"/>
  <c r="H1602" i="73"/>
  <c r="H1603" i="73"/>
  <c r="H1604" i="73"/>
  <c r="H1605" i="73"/>
  <c r="H1606" i="73"/>
  <c r="H1607" i="73"/>
  <c r="H1608" i="73"/>
  <c r="H1609" i="73"/>
  <c r="H1610" i="73"/>
  <c r="H1611" i="73"/>
  <c r="H1612" i="73"/>
  <c r="H1613" i="73"/>
  <c r="H1614" i="73"/>
  <c r="H1615" i="73"/>
  <c r="H1616" i="73"/>
  <c r="H1617" i="73"/>
  <c r="H1618" i="73"/>
  <c r="H1619" i="73"/>
  <c r="H1620" i="73"/>
  <c r="H1621" i="73"/>
  <c r="H1622" i="73"/>
  <c r="H1623" i="73"/>
  <c r="H1624" i="73"/>
  <c r="H1625" i="73"/>
  <c r="H1626" i="73"/>
  <c r="H1627" i="73"/>
  <c r="H1628" i="73"/>
  <c r="H1629" i="73"/>
  <c r="H1630" i="73"/>
  <c r="H1631" i="73"/>
  <c r="H1632" i="73"/>
  <c r="H1633" i="73"/>
  <c r="H1634" i="73"/>
  <c r="H1635" i="73"/>
  <c r="H1636" i="73"/>
  <c r="H1637" i="73"/>
  <c r="H1638" i="73"/>
  <c r="H1639" i="73"/>
  <c r="H1640" i="73"/>
  <c r="H1641" i="73"/>
  <c r="H1642" i="73"/>
  <c r="H1643" i="73"/>
  <c r="H1644" i="73"/>
  <c r="H1645" i="73"/>
  <c r="H1646" i="73"/>
  <c r="H1647" i="73"/>
  <c r="H1648" i="73"/>
  <c r="H1649" i="73"/>
  <c r="H1650" i="73"/>
  <c r="H1651" i="73"/>
  <c r="H1652" i="73"/>
  <c r="H1653" i="73"/>
  <c r="H1654" i="73"/>
  <c r="H1655" i="73"/>
  <c r="H1656" i="73"/>
  <c r="H1657" i="73"/>
  <c r="H1658" i="73"/>
  <c r="H1659" i="73"/>
  <c r="H1660" i="73"/>
  <c r="H1661" i="73"/>
  <c r="H1662" i="73"/>
  <c r="H1663" i="73"/>
  <c r="H1664" i="73"/>
  <c r="H1665" i="73"/>
  <c r="H1666" i="73"/>
  <c r="H1667" i="73"/>
  <c r="H1668" i="73"/>
  <c r="H1669" i="73"/>
  <c r="H1670" i="73"/>
  <c r="H1671" i="73"/>
  <c r="H1672" i="73"/>
  <c r="H1673" i="73"/>
  <c r="H1674" i="73"/>
  <c r="H1675" i="73"/>
  <c r="H1676" i="73"/>
  <c r="H1677" i="73"/>
  <c r="H1678" i="73"/>
  <c r="H1679" i="73"/>
  <c r="H1680" i="73"/>
  <c r="H1681" i="73"/>
  <c r="H1682" i="73"/>
  <c r="H1683" i="73"/>
  <c r="H1684" i="73"/>
  <c r="H1685" i="73"/>
  <c r="H1686" i="73"/>
  <c r="H1687" i="73"/>
  <c r="H1688" i="73"/>
  <c r="H1689" i="73"/>
  <c r="H1690" i="73"/>
  <c r="H1691" i="73"/>
  <c r="H1692" i="73"/>
  <c r="H1693" i="73"/>
  <c r="H1694" i="73"/>
  <c r="H1695" i="73"/>
  <c r="H1696" i="73"/>
  <c r="H1697" i="73"/>
  <c r="H1698" i="73"/>
  <c r="H1699" i="73"/>
  <c r="H1700" i="73"/>
  <c r="H1701" i="73"/>
  <c r="H1702" i="73"/>
  <c r="H1703" i="73"/>
  <c r="H1704" i="73"/>
  <c r="H1705" i="73"/>
  <c r="H1706" i="73"/>
  <c r="H1707" i="73"/>
  <c r="H1708" i="73"/>
  <c r="H1709" i="73"/>
  <c r="H1710" i="73"/>
  <c r="H1711" i="73"/>
  <c r="H1712" i="73"/>
  <c r="H1713" i="73"/>
  <c r="H1714" i="73"/>
  <c r="H1715" i="73"/>
  <c r="H1716" i="73"/>
  <c r="H1717" i="73"/>
  <c r="H1718" i="73"/>
  <c r="H1719" i="73"/>
  <c r="H1720" i="73"/>
  <c r="H1721" i="73"/>
  <c r="H1722" i="73"/>
  <c r="H1723" i="73"/>
  <c r="H1724" i="73"/>
  <c r="H1725" i="73"/>
  <c r="H1726" i="73"/>
  <c r="H1727" i="73"/>
  <c r="H1728" i="73"/>
  <c r="H1729" i="73"/>
  <c r="H1730" i="73"/>
  <c r="H1731" i="73"/>
  <c r="H1732" i="73"/>
  <c r="H1733" i="73"/>
  <c r="H1734" i="73"/>
  <c r="H1735" i="73"/>
  <c r="H1736" i="73"/>
  <c r="H1737" i="73"/>
  <c r="H1738" i="73"/>
  <c r="H1739" i="73"/>
  <c r="H1740" i="73"/>
  <c r="H1741" i="73"/>
  <c r="H1742" i="73"/>
  <c r="H1743" i="73"/>
  <c r="H1744" i="73"/>
  <c r="H1745" i="73"/>
  <c r="H1746" i="73"/>
  <c r="H1747" i="73"/>
  <c r="H1748" i="73"/>
  <c r="H1749" i="73"/>
  <c r="H1750" i="73"/>
  <c r="H1751" i="73"/>
  <c r="H1752" i="73"/>
  <c r="H1753" i="73"/>
  <c r="H1754" i="73"/>
  <c r="H1755" i="73"/>
  <c r="H1756" i="73"/>
  <c r="H1757" i="73"/>
  <c r="H1758" i="73"/>
  <c r="H1759" i="73"/>
  <c r="H1760" i="73"/>
  <c r="H1761" i="73"/>
  <c r="H1762" i="73"/>
  <c r="H1763" i="73"/>
  <c r="H1764" i="73"/>
  <c r="H1765" i="73"/>
  <c r="H1766" i="73"/>
  <c r="H1767" i="73"/>
  <c r="H1768" i="73"/>
  <c r="H1769" i="73"/>
  <c r="H1770" i="73"/>
  <c r="H1771" i="73"/>
  <c r="H1772" i="73"/>
  <c r="H1773" i="73"/>
  <c r="H1774" i="73"/>
  <c r="H1775" i="73"/>
  <c r="H1776" i="73"/>
  <c r="H1777" i="73"/>
  <c r="H1778" i="73"/>
  <c r="H1779" i="73"/>
  <c r="H1780" i="73"/>
  <c r="H1781" i="73"/>
  <c r="H1782" i="73"/>
  <c r="H1783" i="73"/>
  <c r="H1784" i="73"/>
  <c r="H1785" i="73"/>
  <c r="H1786" i="73"/>
  <c r="H1787" i="73"/>
  <c r="H1788" i="73"/>
  <c r="H1789" i="73"/>
  <c r="H1790" i="73"/>
  <c r="H1791" i="73"/>
  <c r="H1792" i="73"/>
  <c r="H1793" i="73"/>
  <c r="H1794" i="73"/>
  <c r="H1795" i="73"/>
  <c r="H1796" i="73"/>
  <c r="H1797" i="73"/>
  <c r="H1798" i="73"/>
  <c r="H1799" i="73"/>
  <c r="H1800" i="73"/>
  <c r="H1801" i="73"/>
  <c r="H1802" i="73"/>
  <c r="H1803" i="73"/>
  <c r="H1804" i="73"/>
  <c r="H1805" i="73"/>
  <c r="H1806" i="73"/>
  <c r="H1807" i="73"/>
  <c r="H1808" i="73"/>
  <c r="H1809" i="73"/>
  <c r="H1810" i="73"/>
  <c r="H1811" i="73"/>
  <c r="H1812" i="73"/>
  <c r="H1813" i="73"/>
  <c r="H1814" i="73"/>
  <c r="H1815" i="73"/>
  <c r="H1816" i="73"/>
  <c r="H1817" i="73"/>
  <c r="H1818" i="73"/>
  <c r="H1819" i="73"/>
  <c r="H1820" i="73"/>
  <c r="H1821" i="73"/>
  <c r="H1822" i="73"/>
  <c r="H1823" i="73"/>
  <c r="H1824" i="73"/>
  <c r="H1825" i="73"/>
  <c r="H1826" i="73"/>
  <c r="H1827" i="73"/>
  <c r="H1828" i="73"/>
  <c r="H1829" i="73"/>
  <c r="H1830" i="73"/>
  <c r="H1831" i="73"/>
  <c r="H1832" i="73"/>
  <c r="H1833" i="73"/>
  <c r="H1834" i="73"/>
  <c r="H1835" i="73"/>
  <c r="H1836" i="73"/>
  <c r="H1837" i="73"/>
  <c r="H1838" i="73"/>
  <c r="H1839" i="73"/>
  <c r="H1840" i="73"/>
  <c r="H1841" i="73"/>
  <c r="H1842" i="73"/>
  <c r="H1843" i="73"/>
  <c r="H1844" i="73"/>
  <c r="H1845" i="73"/>
  <c r="H1846" i="73"/>
  <c r="H1847" i="73"/>
  <c r="H1848" i="73"/>
  <c r="H1849" i="73"/>
  <c r="H1850" i="73"/>
  <c r="H1851" i="73"/>
  <c r="H1852" i="73"/>
  <c r="H1853" i="73"/>
  <c r="H1854" i="73"/>
  <c r="H1855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846" i="73"/>
  <c r="H847" i="73"/>
  <c r="H848" i="73"/>
  <c r="H849" i="73"/>
  <c r="H850" i="73"/>
  <c r="H851" i="73"/>
  <c r="H852" i="73"/>
  <c r="H853" i="73"/>
  <c r="H854" i="73"/>
  <c r="H855" i="73"/>
  <c r="H856" i="73"/>
  <c r="H857" i="73"/>
  <c r="H858" i="73"/>
  <c r="H859" i="73"/>
  <c r="H860" i="73"/>
  <c r="H861" i="73"/>
  <c r="H862" i="73"/>
  <c r="H863" i="73"/>
  <c r="H864" i="73"/>
  <c r="H865" i="73"/>
  <c r="H866" i="73"/>
  <c r="H867" i="73"/>
  <c r="H868" i="73"/>
  <c r="H869" i="73"/>
  <c r="H870" i="73"/>
  <c r="H871" i="73"/>
  <c r="H872" i="73"/>
  <c r="H873" i="73"/>
  <c r="H874" i="73"/>
  <c r="H875" i="73"/>
  <c r="H876" i="73"/>
  <c r="H877" i="73"/>
  <c r="H878" i="73"/>
  <c r="H879" i="73"/>
  <c r="H880" i="73"/>
  <c r="H881" i="73"/>
  <c r="H882" i="73"/>
  <c r="H883" i="73"/>
  <c r="H884" i="73"/>
  <c r="H885" i="73"/>
  <c r="H886" i="73"/>
  <c r="H887" i="73"/>
  <c r="H888" i="73"/>
  <c r="H889" i="73"/>
  <c r="H890" i="73"/>
  <c r="H891" i="73"/>
  <c r="H892" i="73"/>
  <c r="H893" i="73"/>
  <c r="H894" i="73"/>
  <c r="H895" i="73"/>
  <c r="H896" i="73"/>
  <c r="H897" i="73"/>
  <c r="H898" i="73"/>
  <c r="H899" i="73"/>
  <c r="H900" i="73"/>
  <c r="H901" i="73"/>
  <c r="H902" i="73"/>
  <c r="H903" i="73"/>
  <c r="H904" i="73"/>
  <c r="H905" i="73"/>
  <c r="H906" i="73"/>
  <c r="H907" i="73"/>
  <c r="H908" i="73"/>
  <c r="H909" i="73"/>
  <c r="H910" i="73"/>
  <c r="H911" i="73"/>
  <c r="H912" i="73"/>
  <c r="H913" i="73"/>
  <c r="H914" i="73"/>
  <c r="H915" i="73"/>
  <c r="H916" i="73"/>
  <c r="H917" i="73"/>
  <c r="H918" i="73"/>
  <c r="H919" i="73"/>
  <c r="H920" i="73"/>
  <c r="H921" i="73"/>
  <c r="H922" i="73"/>
  <c r="H923" i="73"/>
  <c r="H924" i="73"/>
  <c r="H925" i="73"/>
  <c r="H926" i="73"/>
  <c r="H927" i="73"/>
  <c r="H928" i="73"/>
  <c r="H929" i="73"/>
  <c r="H930" i="73"/>
  <c r="H931" i="73"/>
  <c r="H932" i="73"/>
  <c r="H933" i="73"/>
  <c r="H934" i="73"/>
  <c r="H935" i="73"/>
  <c r="H936" i="73"/>
  <c r="H937" i="73"/>
  <c r="H938" i="73"/>
  <c r="H939" i="73"/>
  <c r="H940" i="73"/>
  <c r="H941" i="73"/>
  <c r="H942" i="73"/>
  <c r="H943" i="73"/>
  <c r="H944" i="73"/>
  <c r="H945" i="73"/>
  <c r="H946" i="73"/>
  <c r="H947" i="73"/>
  <c r="H948" i="73"/>
  <c r="H949" i="73"/>
  <c r="H950" i="73"/>
  <c r="H951" i="73"/>
  <c r="H952" i="73"/>
  <c r="H953" i="73"/>
  <c r="H954" i="73"/>
  <c r="H955" i="73"/>
  <c r="H956" i="73"/>
  <c r="H957" i="73"/>
  <c r="H958" i="73"/>
  <c r="H959" i="73"/>
  <c r="H960" i="73"/>
  <c r="H961" i="73"/>
  <c r="H962" i="73"/>
  <c r="H963" i="73"/>
  <c r="H964" i="73"/>
  <c r="H965" i="73"/>
  <c r="H966" i="73"/>
  <c r="H967" i="73"/>
  <c r="H968" i="73"/>
  <c r="H969" i="73"/>
  <c r="H970" i="73"/>
  <c r="H971" i="73"/>
  <c r="H972" i="73"/>
  <c r="H973" i="73"/>
  <c r="H974" i="73"/>
  <c r="H975" i="73"/>
  <c r="H976" i="73"/>
  <c r="H977" i="73"/>
  <c r="H978" i="73"/>
  <c r="H979" i="73"/>
  <c r="H980" i="73"/>
  <c r="H981" i="73"/>
  <c r="H982" i="73"/>
  <c r="H983" i="73"/>
  <c r="H984" i="73"/>
  <c r="H985" i="73"/>
  <c r="H986" i="73"/>
  <c r="H987" i="73"/>
  <c r="H988" i="73"/>
  <c r="H989" i="73"/>
  <c r="H990" i="73"/>
  <c r="H991" i="73"/>
  <c r="H992" i="73"/>
  <c r="H993" i="73"/>
  <c r="H994" i="73"/>
  <c r="H995" i="73"/>
  <c r="H996" i="73"/>
  <c r="H997" i="73"/>
  <c r="H998" i="73"/>
  <c r="H999" i="73"/>
  <c r="H1000" i="73"/>
  <c r="H1001" i="73"/>
  <c r="H1002" i="73"/>
  <c r="H1003" i="73"/>
  <c r="H1004" i="73"/>
  <c r="H1005" i="73"/>
  <c r="H1006" i="73"/>
  <c r="H1007" i="73"/>
  <c r="H1008" i="73"/>
  <c r="H1009" i="73"/>
  <c r="H1010" i="73"/>
  <c r="H1011" i="73"/>
  <c r="H1012" i="73"/>
  <c r="H1013" i="73"/>
  <c r="H1014" i="73"/>
  <c r="H1015" i="73"/>
  <c r="H1016" i="73"/>
  <c r="H1017" i="73"/>
  <c r="H1018" i="73"/>
  <c r="H1019" i="73"/>
  <c r="H1020" i="73"/>
  <c r="H1021" i="73"/>
  <c r="H1022" i="73"/>
  <c r="H1023" i="73"/>
  <c r="H1024" i="73"/>
  <c r="H1025" i="73"/>
  <c r="H1026" i="73"/>
  <c r="H1027" i="73"/>
  <c r="H1028" i="73"/>
  <c r="H1029" i="73"/>
  <c r="H1030" i="73"/>
  <c r="H1031" i="73"/>
  <c r="H1032" i="73"/>
  <c r="H1033" i="73"/>
  <c r="H1034" i="73"/>
  <c r="H1035" i="73"/>
  <c r="H1036" i="73"/>
  <c r="H1037" i="73"/>
  <c r="H1038" i="73"/>
  <c r="H1039" i="73"/>
  <c r="H1040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856" i="73"/>
  <c r="H1857" i="73"/>
  <c r="H1858" i="73"/>
  <c r="H1859" i="73"/>
  <c r="H1860" i="73"/>
  <c r="H1861" i="73"/>
  <c r="H1862" i="73"/>
  <c r="H1863" i="73"/>
  <c r="H1864" i="73"/>
  <c r="H1865" i="73"/>
  <c r="H1866" i="73"/>
  <c r="E1870" i="73"/>
  <c r="A8" i="73"/>
  <c r="A9" i="73"/>
  <c r="A10" i="73"/>
  <c r="A11" i="73"/>
  <c r="A12" i="73"/>
  <c r="A13" i="73"/>
  <c r="A14" i="73"/>
  <c r="A15" i="73"/>
  <c r="A16" i="73"/>
  <c r="A17" i="73"/>
  <c r="A18" i="73"/>
  <c r="A19" i="73"/>
  <c r="A20" i="73"/>
  <c r="A21" i="73"/>
  <c r="A22" i="73"/>
  <c r="A23" i="73"/>
  <c r="A24" i="73"/>
  <c r="A25" i="73"/>
  <c r="A26" i="73"/>
  <c r="A27" i="73"/>
  <c r="A28" i="73"/>
  <c r="A29" i="73"/>
  <c r="A30" i="73"/>
  <c r="A31" i="73"/>
  <c r="A32" i="73"/>
  <c r="A33" i="73"/>
  <c r="A34" i="73"/>
  <c r="A35" i="73"/>
  <c r="A36" i="73"/>
  <c r="A37" i="73"/>
  <c r="A38" i="73"/>
  <c r="A39" i="73"/>
  <c r="A40" i="73"/>
  <c r="A41" i="73"/>
  <c r="A42" i="73"/>
  <c r="A43" i="73"/>
  <c r="A44" i="73"/>
  <c r="A45" i="73"/>
  <c r="A46" i="73"/>
  <c r="A47" i="73"/>
  <c r="A48" i="73"/>
  <c r="A49" i="73"/>
  <c r="A50" i="73"/>
  <c r="A51" i="73"/>
  <c r="A52" i="73"/>
  <c r="A53" i="73"/>
  <c r="A54" i="73"/>
  <c r="A55" i="73"/>
  <c r="A56" i="73"/>
  <c r="A57" i="73"/>
  <c r="A58" i="73"/>
  <c r="A59" i="73"/>
  <c r="A60" i="73"/>
  <c r="A61" i="73"/>
  <c r="A62" i="73"/>
  <c r="A63" i="73"/>
  <c r="A64" i="73"/>
  <c r="A65" i="73"/>
  <c r="A66" i="73"/>
  <c r="A67" i="73"/>
  <c r="A68" i="73"/>
  <c r="A69" i="73"/>
  <c r="A70" i="73"/>
  <c r="A71" i="73"/>
  <c r="A72" i="73"/>
  <c r="A73" i="73"/>
  <c r="A74" i="73"/>
  <c r="A75" i="73"/>
  <c r="A76" i="73"/>
  <c r="A77" i="73"/>
  <c r="A78" i="73"/>
  <c r="A79" i="73"/>
  <c r="A80" i="73"/>
  <c r="A81" i="73"/>
  <c r="A82" i="73"/>
  <c r="A83" i="73"/>
  <c r="A84" i="73"/>
  <c r="A85" i="73"/>
  <c r="A86" i="73"/>
  <c r="A87" i="73"/>
  <c r="A88" i="73"/>
  <c r="A89" i="73"/>
  <c r="A90" i="73"/>
  <c r="A91" i="73"/>
  <c r="A92" i="73"/>
  <c r="A93" i="73"/>
  <c r="A94" i="73"/>
  <c r="A95" i="73"/>
  <c r="A96" i="73"/>
  <c r="A97" i="73"/>
  <c r="A98" i="73"/>
  <c r="A99" i="73"/>
  <c r="A100" i="73"/>
  <c r="A101" i="73"/>
  <c r="A102" i="73"/>
  <c r="A103" i="73"/>
  <c r="A104" i="73"/>
  <c r="A105" i="73"/>
  <c r="A106" i="73"/>
  <c r="A107" i="73"/>
  <c r="A108" i="73"/>
  <c r="A109" i="73"/>
  <c r="A110" i="73"/>
  <c r="A111" i="73"/>
  <c r="A112" i="73"/>
  <c r="A113" i="73"/>
  <c r="A114" i="73"/>
  <c r="A115" i="73"/>
  <c r="A116" i="73"/>
  <c r="A117" i="73"/>
  <c r="A118" i="73"/>
  <c r="A119" i="73"/>
  <c r="A120" i="73"/>
  <c r="A121" i="73"/>
  <c r="A122" i="73"/>
  <c r="A123" i="73"/>
  <c r="A124" i="73"/>
  <c r="A125" i="73"/>
  <c r="A126" i="73"/>
  <c r="A127" i="73"/>
  <c r="A128" i="73"/>
  <c r="A129" i="73"/>
  <c r="A130" i="73"/>
  <c r="A131" i="73"/>
  <c r="A132" i="73"/>
  <c r="A133" i="73"/>
  <c r="A134" i="73"/>
  <c r="A135" i="73"/>
  <c r="A136" i="73"/>
  <c r="A137" i="73"/>
  <c r="A138" i="73"/>
  <c r="A139" i="73"/>
  <c r="A140" i="73"/>
  <c r="A141" i="73"/>
  <c r="A142" i="73"/>
  <c r="A143" i="73"/>
  <c r="A144" i="73"/>
  <c r="A145" i="73"/>
  <c r="A146" i="73"/>
  <c r="A147" i="73"/>
  <c r="A148" i="73"/>
  <c r="A149" i="73"/>
  <c r="A150" i="73"/>
  <c r="A151" i="73"/>
  <c r="A152" i="73"/>
  <c r="A153" i="73"/>
  <c r="A154" i="73"/>
  <c r="A155" i="73"/>
  <c r="A156" i="73"/>
  <c r="A157" i="73"/>
  <c r="A158" i="73"/>
  <c r="A159" i="73"/>
  <c r="A160" i="73"/>
  <c r="A161" i="73"/>
  <c r="A162" i="73"/>
  <c r="A163" i="73"/>
  <c r="A164" i="73"/>
  <c r="A165" i="73"/>
  <c r="A166" i="73"/>
  <c r="A167" i="73"/>
  <c r="A168" i="73"/>
  <c r="A169" i="73"/>
  <c r="A170" i="73"/>
  <c r="A171" i="73"/>
  <c r="A172" i="73"/>
  <c r="A173" i="73"/>
  <c r="A174" i="73"/>
  <c r="A175" i="73"/>
  <c r="A176" i="73"/>
  <c r="A177" i="73"/>
  <c r="A178" i="73"/>
  <c r="A179" i="73"/>
  <c r="A180" i="73"/>
  <c r="A181" i="73"/>
  <c r="A182" i="73"/>
  <c r="A183" i="73"/>
  <c r="A184" i="73"/>
  <c r="A185" i="73"/>
  <c r="A186" i="73"/>
  <c r="A187" i="73"/>
  <c r="A188" i="73"/>
  <c r="A189" i="73"/>
  <c r="A190" i="73"/>
  <c r="A191" i="73"/>
  <c r="A192" i="73"/>
  <c r="A193" i="73"/>
  <c r="A194" i="73"/>
  <c r="A195" i="73"/>
  <c r="A196" i="73"/>
  <c r="A197" i="73"/>
  <c r="A198" i="73"/>
  <c r="A199" i="73"/>
  <c r="A200" i="73"/>
  <c r="A201" i="73"/>
  <c r="A202" i="73"/>
  <c r="A203" i="73"/>
  <c r="A204" i="73"/>
  <c r="A205" i="73"/>
  <c r="A206" i="73"/>
  <c r="A207" i="73"/>
  <c r="A208" i="73"/>
  <c r="A209" i="73"/>
  <c r="A210" i="73"/>
  <c r="A211" i="73"/>
  <c r="A212" i="73"/>
  <c r="A213" i="73"/>
  <c r="A214" i="73"/>
  <c r="A215" i="73"/>
  <c r="A216" i="73"/>
  <c r="A217" i="73"/>
  <c r="A218" i="73"/>
  <c r="A219" i="73"/>
  <c r="A220" i="73"/>
  <c r="A221" i="73"/>
  <c r="A222" i="73"/>
  <c r="A223" i="73"/>
  <c r="A224" i="73"/>
  <c r="A225" i="73"/>
  <c r="A226" i="73"/>
  <c r="A227" i="73"/>
  <c r="A228" i="73"/>
  <c r="A229" i="73"/>
  <c r="A230" i="73"/>
  <c r="A231" i="73"/>
  <c r="A232" i="73"/>
  <c r="A233" i="73"/>
  <c r="A234" i="73"/>
  <c r="A235" i="73"/>
  <c r="A236" i="73"/>
  <c r="A237" i="73"/>
  <c r="A238" i="73"/>
  <c r="A239" i="73"/>
  <c r="A240" i="73"/>
  <c r="A241" i="73"/>
  <c r="A242" i="73"/>
  <c r="A243" i="73"/>
  <c r="A244" i="73"/>
  <c r="A245" i="73"/>
  <c r="A246" i="73"/>
  <c r="A247" i="73"/>
  <c r="A248" i="73"/>
  <c r="A249" i="73"/>
  <c r="A250" i="73"/>
  <c r="A251" i="73"/>
  <c r="A252" i="73"/>
  <c r="A253" i="73"/>
  <c r="A254" i="73"/>
  <c r="A255" i="73"/>
  <c r="A256" i="73"/>
  <c r="A257" i="73"/>
  <c r="A258" i="73"/>
  <c r="A259" i="73"/>
  <c r="A260" i="73"/>
  <c r="A261" i="73"/>
  <c r="A262" i="73"/>
  <c r="A263" i="73"/>
  <c r="A264" i="73"/>
  <c r="A265" i="73"/>
  <c r="A266" i="73"/>
  <c r="A267" i="73"/>
  <c r="A268" i="73"/>
  <c r="A269" i="73"/>
  <c r="A270" i="73"/>
  <c r="A271" i="73"/>
  <c r="A272" i="73"/>
  <c r="A273" i="73"/>
  <c r="A274" i="73"/>
  <c r="A275" i="73"/>
  <c r="A276" i="73"/>
  <c r="A277" i="73"/>
  <c r="A278" i="73"/>
  <c r="A279" i="73"/>
  <c r="A280" i="73"/>
  <c r="A281" i="73"/>
  <c r="A282" i="73"/>
  <c r="A283" i="73"/>
  <c r="A284" i="73"/>
  <c r="A285" i="73"/>
  <c r="A286" i="73"/>
  <c r="A287" i="73"/>
  <c r="A288" i="73"/>
  <c r="A289" i="73"/>
  <c r="A290" i="73"/>
  <c r="A291" i="73"/>
  <c r="A292" i="73"/>
  <c r="A293" i="73"/>
  <c r="A294" i="73"/>
  <c r="A295" i="73"/>
  <c r="A296" i="73"/>
  <c r="A297" i="73"/>
  <c r="A298" i="73"/>
  <c r="A299" i="73"/>
  <c r="A300" i="73"/>
  <c r="A301" i="73"/>
  <c r="A302" i="73"/>
  <c r="A303" i="73"/>
  <c r="A304" i="73"/>
  <c r="A305" i="73"/>
  <c r="A306" i="73"/>
  <c r="A307" i="73"/>
  <c r="A308" i="73"/>
  <c r="A309" i="73"/>
  <c r="A310" i="73"/>
  <c r="A311" i="73"/>
  <c r="A312" i="73"/>
  <c r="A313" i="73"/>
  <c r="A314" i="73"/>
  <c r="A315" i="73"/>
  <c r="A316" i="73"/>
  <c r="A317" i="73"/>
  <c r="A318" i="73"/>
  <c r="A319" i="73"/>
  <c r="A320" i="73"/>
  <c r="A321" i="73"/>
  <c r="A322" i="73"/>
  <c r="A323" i="73"/>
  <c r="A324" i="73"/>
  <c r="A325" i="73"/>
  <c r="A326" i="73"/>
  <c r="A327" i="73"/>
  <c r="A328" i="73"/>
  <c r="A329" i="73"/>
  <c r="A330" i="73"/>
  <c r="A331" i="73"/>
  <c r="A332" i="73"/>
  <c r="A333" i="73"/>
  <c r="A334" i="73"/>
  <c r="A335" i="73"/>
  <c r="A336" i="73"/>
  <c r="A337" i="73"/>
  <c r="A338" i="73"/>
  <c r="A339" i="73"/>
  <c r="A340" i="73"/>
  <c r="A341" i="73"/>
  <c r="A342" i="73"/>
  <c r="A343" i="73"/>
  <c r="A344" i="73"/>
  <c r="A345" i="73"/>
  <c r="A346" i="73"/>
  <c r="A347" i="73"/>
  <c r="A348" i="73"/>
  <c r="A349" i="73"/>
  <c r="A350" i="73"/>
  <c r="A351" i="73"/>
  <c r="A352" i="73"/>
  <c r="A353" i="73"/>
  <c r="A354" i="73"/>
  <c r="A355" i="73"/>
  <c r="A356" i="73"/>
  <c r="A357" i="73"/>
  <c r="A358" i="73"/>
  <c r="A359" i="73"/>
  <c r="A360" i="73"/>
  <c r="A361" i="73"/>
  <c r="A362" i="73"/>
  <c r="A363" i="73"/>
  <c r="A364" i="73"/>
  <c r="A365" i="73"/>
  <c r="A366" i="73"/>
  <c r="A367" i="73"/>
  <c r="A368" i="73"/>
  <c r="A369" i="73"/>
  <c r="A370" i="73"/>
  <c r="A371" i="73"/>
  <c r="A372" i="73"/>
  <c r="A373" i="73"/>
  <c r="A374" i="73"/>
  <c r="A375" i="73"/>
  <c r="A376" i="73"/>
  <c r="A377" i="73"/>
  <c r="A378" i="73"/>
  <c r="A379" i="73"/>
  <c r="A380" i="73"/>
  <c r="A381" i="73"/>
  <c r="A382" i="73"/>
  <c r="A383" i="73"/>
  <c r="A384" i="73"/>
  <c r="A385" i="73"/>
  <c r="A386" i="73"/>
  <c r="A387" i="73"/>
  <c r="A388" i="73"/>
  <c r="A389" i="73"/>
  <c r="A390" i="73"/>
  <c r="A391" i="73"/>
  <c r="A392" i="73"/>
  <c r="A393" i="73"/>
  <c r="A394" i="73"/>
  <c r="A395" i="73"/>
  <c r="A396" i="73"/>
  <c r="A397" i="73"/>
  <c r="A398" i="73"/>
  <c r="A399" i="73"/>
  <c r="A400" i="73"/>
  <c r="A401" i="73"/>
  <c r="A402" i="73"/>
  <c r="A403" i="73"/>
  <c r="A404" i="73"/>
  <c r="A405" i="73"/>
  <c r="A406" i="73"/>
  <c r="A407" i="73"/>
  <c r="A408" i="73"/>
  <c r="A409" i="73"/>
  <c r="A410" i="73"/>
  <c r="A411" i="73"/>
  <c r="A412" i="73"/>
  <c r="A413" i="73"/>
  <c r="A414" i="73"/>
  <c r="A415" i="73"/>
  <c r="A416" i="73"/>
  <c r="A417" i="73"/>
  <c r="A418" i="73"/>
  <c r="A419" i="73"/>
  <c r="A420" i="73"/>
  <c r="A421" i="73"/>
  <c r="A422" i="73"/>
  <c r="A423" i="73"/>
  <c r="A424" i="73"/>
  <c r="A425" i="73"/>
  <c r="A426" i="73"/>
  <c r="A427" i="73"/>
  <c r="A428" i="73"/>
  <c r="A429" i="73"/>
  <c r="A430" i="73"/>
  <c r="A431" i="73"/>
  <c r="A432" i="73"/>
  <c r="A433" i="73"/>
  <c r="A434" i="73"/>
  <c r="A435" i="73"/>
  <c r="A436" i="73"/>
  <c r="A437" i="73"/>
  <c r="A438" i="73"/>
  <c r="A439" i="73"/>
  <c r="A440" i="73"/>
  <c r="A441" i="73"/>
  <c r="A442" i="73"/>
  <c r="A443" i="73"/>
  <c r="A444" i="73"/>
  <c r="A445" i="73"/>
  <c r="A446" i="73"/>
  <c r="A447" i="73"/>
  <c r="A448" i="73"/>
  <c r="A449" i="73"/>
  <c r="A450" i="73"/>
  <c r="A451" i="73"/>
  <c r="A452" i="73"/>
  <c r="A453" i="73"/>
  <c r="A454" i="73"/>
  <c r="A455" i="73"/>
  <c r="A456" i="73"/>
  <c r="A457" i="73"/>
  <c r="A458" i="73"/>
  <c r="A459" i="73"/>
  <c r="A460" i="73"/>
  <c r="A461" i="73"/>
  <c r="A462" i="73"/>
  <c r="A463" i="73"/>
  <c r="A464" i="73"/>
  <c r="A465" i="73"/>
  <c r="A466" i="73"/>
  <c r="A467" i="73"/>
  <c r="A468" i="73"/>
  <c r="A469" i="73"/>
  <c r="A470" i="73"/>
  <c r="A471" i="73"/>
  <c r="A472" i="73"/>
  <c r="A473" i="73"/>
  <c r="A474" i="73"/>
  <c r="A475" i="73"/>
  <c r="A476" i="73"/>
  <c r="A477" i="73"/>
  <c r="A478" i="73"/>
  <c r="A479" i="73"/>
  <c r="A480" i="73"/>
  <c r="A481" i="73"/>
  <c r="A482" i="73"/>
  <c r="A483" i="73"/>
  <c r="A484" i="73"/>
  <c r="A485" i="73"/>
  <c r="A486" i="73"/>
  <c r="A487" i="73"/>
  <c r="A488" i="73"/>
  <c r="A489" i="73"/>
  <c r="A490" i="73"/>
  <c r="A491" i="73"/>
  <c r="A492" i="73"/>
  <c r="A493" i="73"/>
  <c r="A494" i="73"/>
  <c r="A495" i="73"/>
  <c r="A496" i="73"/>
  <c r="A497" i="73"/>
  <c r="A498" i="73"/>
  <c r="A499" i="73"/>
  <c r="A500" i="73"/>
  <c r="A501" i="73"/>
  <c r="A502" i="73"/>
  <c r="A503" i="73"/>
  <c r="A504" i="73"/>
  <c r="A505" i="73"/>
  <c r="A506" i="73"/>
  <c r="A507" i="73"/>
  <c r="A508" i="73"/>
  <c r="A509" i="73"/>
  <c r="A510" i="73"/>
  <c r="A511" i="73"/>
  <c r="A512" i="73"/>
  <c r="A513" i="73"/>
  <c r="A514" i="73"/>
  <c r="A515" i="73"/>
  <c r="A516" i="73"/>
  <c r="A517" i="73"/>
  <c r="A518" i="73"/>
  <c r="A519" i="73"/>
  <c r="A520" i="73"/>
  <c r="A521" i="73"/>
  <c r="A522" i="73"/>
  <c r="A523" i="73"/>
  <c r="A524" i="73"/>
  <c r="A525" i="73"/>
  <c r="A526" i="73"/>
  <c r="A527" i="73"/>
  <c r="A528" i="73"/>
  <c r="A529" i="73"/>
  <c r="A530" i="73"/>
  <c r="A531" i="73"/>
  <c r="A532" i="73"/>
  <c r="A533" i="73"/>
  <c r="A534" i="73"/>
  <c r="A535" i="73"/>
  <c r="A536" i="73"/>
  <c r="A537" i="73"/>
  <c r="A538" i="73"/>
  <c r="A539" i="73"/>
  <c r="A540" i="73"/>
  <c r="A541" i="73"/>
  <c r="A542" i="73"/>
  <c r="A543" i="73"/>
  <c r="A544" i="73"/>
  <c r="A545" i="73"/>
  <c r="A546" i="73"/>
  <c r="A547" i="73"/>
  <c r="A548" i="73"/>
  <c r="A549" i="73"/>
  <c r="A550" i="73"/>
  <c r="A551" i="73"/>
  <c r="A552" i="73"/>
  <c r="A553" i="73"/>
  <c r="A554" i="73"/>
  <c r="A555" i="73"/>
  <c r="A556" i="73"/>
  <c r="A557" i="73"/>
  <c r="A558" i="73"/>
  <c r="A559" i="73"/>
  <c r="A560" i="73"/>
  <c r="A561" i="73"/>
  <c r="A562" i="73"/>
  <c r="A563" i="73"/>
  <c r="A564" i="73"/>
  <c r="A565" i="73"/>
  <c r="A566" i="73"/>
  <c r="A567" i="73"/>
  <c r="A568" i="73"/>
  <c r="A569" i="73"/>
  <c r="A570" i="73"/>
  <c r="A571" i="73"/>
  <c r="A572" i="73"/>
  <c r="A573" i="73"/>
  <c r="A574" i="73"/>
  <c r="A575" i="73"/>
  <c r="A576" i="73"/>
  <c r="A577" i="73"/>
  <c r="A578" i="73"/>
  <c r="A579" i="73"/>
  <c r="A580" i="73"/>
  <c r="A581" i="73"/>
  <c r="A582" i="73"/>
  <c r="A583" i="73"/>
  <c r="A584" i="73"/>
  <c r="A585" i="73"/>
  <c r="A586" i="73"/>
  <c r="A587" i="73"/>
  <c r="A588" i="73"/>
  <c r="A589" i="73"/>
  <c r="A590" i="73"/>
  <c r="A591" i="73"/>
  <c r="A592" i="73"/>
  <c r="A593" i="73"/>
  <c r="A594" i="73"/>
  <c r="A595" i="73"/>
  <c r="A596" i="73"/>
  <c r="A597" i="73"/>
  <c r="A598" i="73"/>
  <c r="A599" i="73"/>
  <c r="A600" i="73"/>
  <c r="A601" i="73"/>
  <c r="A602" i="73"/>
  <c r="A603" i="73"/>
  <c r="A604" i="73"/>
  <c r="A605" i="73"/>
  <c r="A606" i="73"/>
  <c r="A607" i="73"/>
  <c r="A608" i="73"/>
  <c r="A609" i="73"/>
  <c r="A610" i="73"/>
  <c r="A611" i="73"/>
  <c r="A612" i="73"/>
  <c r="A613" i="73"/>
  <c r="A614" i="73"/>
  <c r="A615" i="73"/>
  <c r="A616" i="73"/>
  <c r="A617" i="73"/>
  <c r="A618" i="73"/>
  <c r="A619" i="73"/>
  <c r="A620" i="73"/>
  <c r="A621" i="73"/>
  <c r="A622" i="73"/>
  <c r="A623" i="73"/>
  <c r="A624" i="73"/>
  <c r="A625" i="73"/>
  <c r="A626" i="73"/>
  <c r="A627" i="73"/>
  <c r="A628" i="73"/>
  <c r="A629" i="73"/>
  <c r="A630" i="73"/>
  <c r="A631" i="73"/>
  <c r="A632" i="73"/>
  <c r="A633" i="73"/>
  <c r="A634" i="73"/>
  <c r="A635" i="73"/>
  <c r="A636" i="73"/>
  <c r="A637" i="73"/>
  <c r="A638" i="73"/>
  <c r="A639" i="73"/>
  <c r="A640" i="73"/>
  <c r="A641" i="73"/>
  <c r="A642" i="73"/>
  <c r="A643" i="73"/>
  <c r="A644" i="73"/>
  <c r="A645" i="73"/>
  <c r="A646" i="73"/>
  <c r="A647" i="73"/>
  <c r="A648" i="73"/>
  <c r="A649" i="73"/>
  <c r="A650" i="73"/>
  <c r="A651" i="73"/>
  <c r="A652" i="73"/>
  <c r="A653" i="73"/>
  <c r="A654" i="73"/>
  <c r="A655" i="73"/>
  <c r="A656" i="73"/>
  <c r="A657" i="73"/>
  <c r="A658" i="73"/>
  <c r="A659" i="73"/>
  <c r="A660" i="73"/>
  <c r="A661" i="73"/>
  <c r="A662" i="73"/>
  <c r="A663" i="73"/>
  <c r="A664" i="73"/>
  <c r="A665" i="73"/>
  <c r="A666" i="73"/>
  <c r="A667" i="73"/>
  <c r="A668" i="73"/>
  <c r="A669" i="73"/>
  <c r="A670" i="73"/>
  <c r="A671" i="73"/>
  <c r="A672" i="73"/>
  <c r="A673" i="73"/>
  <c r="A674" i="73"/>
  <c r="A675" i="73"/>
  <c r="A676" i="73"/>
  <c r="A677" i="73"/>
  <c r="A678" i="73"/>
  <c r="A679" i="73"/>
  <c r="A680" i="73"/>
  <c r="A681" i="73"/>
  <c r="A682" i="73"/>
  <c r="A683" i="73"/>
  <c r="A684" i="73"/>
  <c r="A685" i="73"/>
  <c r="A686" i="73"/>
  <c r="A687" i="73"/>
  <c r="A688" i="73"/>
  <c r="A689" i="73"/>
  <c r="A690" i="73"/>
  <c r="A691" i="73"/>
  <c r="A692" i="73"/>
  <c r="A693" i="73"/>
  <c r="A694" i="73"/>
  <c r="A695" i="73"/>
  <c r="A696" i="73"/>
  <c r="A697" i="73"/>
  <c r="A698" i="73"/>
  <c r="A699" i="73"/>
  <c r="A700" i="73"/>
  <c r="A701" i="73"/>
  <c r="A702" i="73"/>
  <c r="A703" i="73"/>
  <c r="A704" i="73"/>
  <c r="A705" i="73"/>
  <c r="A706" i="73"/>
  <c r="A707" i="73"/>
  <c r="A708" i="73"/>
  <c r="A709" i="73"/>
  <c r="A710" i="73"/>
  <c r="A711" i="73"/>
  <c r="A712" i="73"/>
  <c r="A713" i="73"/>
  <c r="A714" i="73"/>
  <c r="A715" i="73"/>
  <c r="A716" i="73"/>
  <c r="A717" i="73"/>
  <c r="A718" i="73"/>
  <c r="A719" i="73"/>
  <c r="A720" i="73"/>
  <c r="A721" i="73"/>
  <c r="A722" i="73"/>
  <c r="A723" i="73"/>
  <c r="A724" i="73"/>
  <c r="A725" i="73"/>
  <c r="A726" i="73"/>
  <c r="A727" i="73"/>
  <c r="A728" i="73"/>
  <c r="A729" i="73"/>
  <c r="A730" i="73"/>
  <c r="A731" i="73"/>
  <c r="A732" i="73"/>
  <c r="A733" i="73"/>
  <c r="A734" i="73"/>
  <c r="A735" i="73"/>
  <c r="A736" i="73"/>
  <c r="A737" i="73"/>
  <c r="A738" i="73"/>
  <c r="A739" i="73"/>
  <c r="A740" i="73"/>
  <c r="A741" i="73"/>
  <c r="A742" i="73"/>
  <c r="A743" i="73"/>
  <c r="A744" i="73"/>
  <c r="A745" i="73"/>
  <c r="A746" i="73"/>
  <c r="A747" i="73"/>
  <c r="A748" i="73"/>
  <c r="A749" i="73"/>
  <c r="A750" i="73"/>
  <c r="A751" i="73"/>
  <c r="A752" i="73"/>
  <c r="A753" i="73"/>
  <c r="A754" i="73"/>
  <c r="A755" i="73"/>
  <c r="A756" i="73"/>
  <c r="A757" i="73"/>
  <c r="A758" i="73"/>
  <c r="A759" i="73"/>
  <c r="A760" i="73"/>
  <c r="A761" i="73"/>
  <c r="A762" i="73"/>
  <c r="A763" i="73"/>
  <c r="A764" i="73"/>
  <c r="A765" i="73"/>
  <c r="A766" i="73"/>
  <c r="A767" i="73"/>
  <c r="A768" i="73"/>
  <c r="A769" i="73"/>
  <c r="A770" i="73"/>
  <c r="A771" i="73"/>
  <c r="A772" i="73"/>
  <c r="A773" i="73"/>
  <c r="A774" i="73"/>
  <c r="A775" i="73"/>
  <c r="A776" i="73"/>
  <c r="A777" i="73"/>
  <c r="A778" i="73"/>
  <c r="A779" i="73"/>
  <c r="A780" i="73"/>
  <c r="A781" i="73"/>
  <c r="A782" i="73"/>
  <c r="A783" i="73"/>
  <c r="A784" i="73"/>
  <c r="A785" i="73"/>
  <c r="A786" i="73"/>
  <c r="A787" i="73"/>
  <c r="A788" i="73"/>
  <c r="A789" i="73"/>
  <c r="A790" i="73"/>
  <c r="A791" i="73"/>
  <c r="A792" i="73"/>
  <c r="A793" i="73"/>
  <c r="A794" i="73"/>
  <c r="A795" i="73"/>
  <c r="A796" i="73"/>
  <c r="A797" i="73"/>
  <c r="A798" i="73"/>
  <c r="A799" i="73"/>
  <c r="A800" i="73"/>
  <c r="A801" i="73"/>
  <c r="A802" i="73"/>
  <c r="A803" i="73"/>
  <c r="A804" i="73"/>
  <c r="A805" i="73"/>
  <c r="A806" i="73"/>
  <c r="A807" i="73"/>
  <c r="A808" i="73"/>
  <c r="A809" i="73"/>
  <c r="A810" i="73"/>
  <c r="A811" i="73"/>
  <c r="A812" i="73"/>
  <c r="A813" i="73"/>
  <c r="A814" i="73"/>
  <c r="A815" i="73"/>
  <c r="A816" i="73"/>
  <c r="A817" i="73"/>
  <c r="A818" i="73"/>
  <c r="A819" i="73"/>
  <c r="A820" i="73"/>
  <c r="A821" i="73"/>
  <c r="A822" i="73"/>
  <c r="A823" i="73"/>
  <c r="A824" i="73"/>
  <c r="A825" i="73"/>
  <c r="A826" i="73"/>
  <c r="A827" i="73"/>
  <c r="A828" i="73"/>
  <c r="A829" i="73"/>
  <c r="A830" i="73"/>
  <c r="A831" i="73"/>
  <c r="A832" i="73"/>
  <c r="A833" i="73"/>
  <c r="A834" i="73"/>
  <c r="A835" i="73"/>
  <c r="A836" i="73"/>
  <c r="A837" i="73"/>
  <c r="A838" i="73"/>
  <c r="A839" i="73"/>
  <c r="A840" i="73"/>
  <c r="A841" i="73"/>
  <c r="A842" i="73"/>
  <c r="A843" i="73"/>
  <c r="A844" i="73"/>
  <c r="A845" i="73"/>
  <c r="A846" i="73"/>
  <c r="A847" i="73"/>
  <c r="A848" i="73"/>
  <c r="A849" i="73"/>
  <c r="A850" i="73"/>
  <c r="A851" i="73"/>
  <c r="A852" i="73"/>
  <c r="A853" i="73"/>
  <c r="A854" i="73"/>
  <c r="A855" i="73"/>
  <c r="A856" i="73"/>
  <c r="A857" i="73"/>
  <c r="A858" i="73"/>
  <c r="A859" i="73"/>
  <c r="A860" i="73"/>
  <c r="A861" i="73"/>
  <c r="A862" i="73"/>
  <c r="A863" i="73"/>
  <c r="A864" i="73"/>
  <c r="A865" i="73"/>
  <c r="A866" i="73"/>
  <c r="A867" i="73"/>
  <c r="A868" i="73"/>
  <c r="A869" i="73"/>
  <c r="A870" i="73"/>
  <c r="A871" i="73"/>
  <c r="A872" i="73"/>
  <c r="A873" i="73"/>
  <c r="A874" i="73"/>
  <c r="A875" i="73"/>
  <c r="A876" i="73"/>
  <c r="A877" i="73"/>
  <c r="A878" i="73"/>
  <c r="A879" i="73"/>
  <c r="A880" i="73"/>
  <c r="A881" i="73"/>
  <c r="A882" i="73"/>
  <c r="A883" i="73"/>
  <c r="A884" i="73"/>
  <c r="A885" i="73"/>
  <c r="A886" i="73"/>
  <c r="A887" i="73"/>
  <c r="A888" i="73"/>
  <c r="A889" i="73"/>
  <c r="A890" i="73"/>
  <c r="A891" i="73"/>
  <c r="A892" i="73"/>
  <c r="A893" i="73"/>
  <c r="A894" i="73"/>
  <c r="A895" i="73"/>
  <c r="A896" i="73"/>
  <c r="A897" i="73"/>
  <c r="A898" i="73"/>
  <c r="A899" i="73"/>
  <c r="A900" i="73"/>
  <c r="A901" i="73"/>
  <c r="A902" i="73"/>
  <c r="A903" i="73"/>
  <c r="A904" i="73"/>
  <c r="A905" i="73"/>
  <c r="A906" i="73"/>
  <c r="A907" i="73"/>
  <c r="A908" i="73"/>
  <c r="A909" i="73"/>
  <c r="A910" i="73"/>
  <c r="A911" i="73"/>
  <c r="A912" i="73"/>
  <c r="A913" i="73"/>
  <c r="A914" i="73"/>
  <c r="A915" i="73"/>
  <c r="A916" i="73"/>
  <c r="A917" i="73"/>
  <c r="A918" i="73"/>
  <c r="A919" i="73"/>
  <c r="A920" i="73"/>
  <c r="A921" i="73"/>
  <c r="A922" i="73"/>
  <c r="A923" i="73"/>
  <c r="A924" i="73"/>
  <c r="A925" i="73"/>
  <c r="A926" i="73"/>
  <c r="A927" i="73"/>
  <c r="A928" i="73"/>
  <c r="A929" i="73"/>
  <c r="A930" i="73"/>
  <c r="A931" i="73"/>
  <c r="A932" i="73"/>
  <c r="A933" i="73"/>
  <c r="A934" i="73"/>
  <c r="A935" i="73"/>
  <c r="A936" i="73"/>
  <c r="A937" i="73"/>
  <c r="A938" i="73"/>
  <c r="A939" i="73"/>
  <c r="A940" i="73"/>
  <c r="A941" i="73"/>
  <c r="A942" i="73"/>
  <c r="A943" i="73"/>
  <c r="A944" i="73"/>
  <c r="A945" i="73"/>
  <c r="A946" i="73"/>
  <c r="A947" i="73"/>
  <c r="A948" i="73"/>
  <c r="A949" i="73"/>
  <c r="A950" i="73"/>
  <c r="A951" i="73"/>
  <c r="A952" i="73"/>
  <c r="A953" i="73"/>
  <c r="A954" i="73"/>
  <c r="A955" i="73"/>
  <c r="A956" i="73"/>
  <c r="A957" i="73"/>
  <c r="A958" i="73"/>
  <c r="A959" i="73"/>
  <c r="A960" i="73"/>
  <c r="A961" i="73"/>
  <c r="A962" i="73"/>
  <c r="A963" i="73"/>
  <c r="A964" i="73"/>
  <c r="A965" i="73"/>
  <c r="A966" i="73"/>
  <c r="A967" i="73"/>
  <c r="A968" i="73"/>
  <c r="A969" i="73"/>
  <c r="A970" i="73"/>
  <c r="A971" i="73"/>
  <c r="A972" i="73"/>
  <c r="A973" i="73"/>
  <c r="A974" i="73"/>
  <c r="A975" i="73"/>
  <c r="A976" i="73"/>
  <c r="A977" i="73"/>
  <c r="A978" i="73"/>
  <c r="A979" i="73"/>
  <c r="A980" i="73"/>
  <c r="A981" i="73"/>
  <c r="A982" i="73"/>
  <c r="A983" i="73"/>
  <c r="A984" i="73"/>
  <c r="A985" i="73"/>
  <c r="A986" i="73"/>
  <c r="A987" i="73"/>
  <c r="A988" i="73"/>
  <c r="A989" i="73"/>
  <c r="A990" i="73"/>
  <c r="A991" i="73"/>
  <c r="A992" i="73"/>
  <c r="A993" i="73"/>
  <c r="A994" i="73"/>
  <c r="A995" i="73"/>
  <c r="A996" i="73"/>
  <c r="A997" i="73"/>
  <c r="A998" i="73"/>
  <c r="A999" i="73"/>
  <c r="A1000" i="73"/>
  <c r="A1001" i="73"/>
  <c r="A1002" i="73"/>
  <c r="A1003" i="73"/>
  <c r="A1004" i="73"/>
  <c r="A1005" i="73"/>
  <c r="A1006" i="73"/>
  <c r="A1007" i="73"/>
  <c r="A1008" i="73"/>
  <c r="A1009" i="73"/>
  <c r="A1010" i="73"/>
  <c r="A1011" i="73"/>
  <c r="A1012" i="73"/>
  <c r="A1013" i="73"/>
  <c r="A1014" i="73"/>
  <c r="A1015" i="73"/>
  <c r="A1016" i="73"/>
  <c r="A1017" i="73"/>
  <c r="A1018" i="73"/>
  <c r="A1019" i="73"/>
  <c r="A1020" i="73"/>
  <c r="A1021" i="73"/>
  <c r="A1022" i="73"/>
  <c r="A1023" i="73"/>
  <c r="A1024" i="73"/>
  <c r="A1025" i="73"/>
  <c r="A1026" i="73"/>
  <c r="A1027" i="73"/>
  <c r="A1028" i="73"/>
  <c r="A1029" i="73"/>
  <c r="A1030" i="73"/>
  <c r="A1031" i="73"/>
  <c r="A1032" i="73"/>
  <c r="A1033" i="73"/>
  <c r="A1034" i="73"/>
  <c r="A1035" i="73"/>
  <c r="A1036" i="73"/>
  <c r="A1037" i="73"/>
  <c r="A1038" i="73"/>
  <c r="A1039" i="73"/>
  <c r="A1040" i="73"/>
  <c r="A1041" i="73"/>
  <c r="A1042" i="73"/>
  <c r="A1043" i="73"/>
  <c r="A1044" i="73"/>
  <c r="A1045" i="73"/>
  <c r="A1046" i="73"/>
  <c r="A1047" i="73"/>
  <c r="A1048" i="73"/>
  <c r="A1049" i="73"/>
  <c r="A1050" i="73"/>
  <c r="A1051" i="73"/>
  <c r="A1052" i="73"/>
  <c r="A1053" i="73"/>
  <c r="A1054" i="73"/>
  <c r="A1055" i="73"/>
  <c r="A1056" i="73"/>
  <c r="A1057" i="73"/>
  <c r="A1058" i="73"/>
  <c r="A1059" i="73"/>
  <c r="A1060" i="73"/>
  <c r="A1061" i="73"/>
  <c r="A1062" i="73"/>
  <c r="A1063" i="73"/>
  <c r="A1064" i="73"/>
  <c r="A1065" i="73"/>
  <c r="A1066" i="73"/>
  <c r="A1067" i="73"/>
  <c r="A1068" i="73"/>
  <c r="A1069" i="73"/>
  <c r="A1070" i="73"/>
  <c r="A1071" i="73"/>
  <c r="A1072" i="73"/>
  <c r="A1073" i="73"/>
  <c r="A1074" i="73"/>
  <c r="A1075" i="73"/>
  <c r="A1076" i="73"/>
  <c r="A1077" i="73"/>
  <c r="A1078" i="73"/>
  <c r="A1079" i="73"/>
  <c r="A1080" i="73"/>
  <c r="A1081" i="73"/>
  <c r="A1082" i="73"/>
  <c r="A1083" i="73"/>
  <c r="A1084" i="73"/>
  <c r="A1085" i="73"/>
  <c r="A1086" i="73"/>
  <c r="A1087" i="73"/>
  <c r="A1088" i="73"/>
  <c r="A1089" i="73"/>
  <c r="A1090" i="73"/>
  <c r="A1091" i="73"/>
  <c r="A1092" i="73"/>
  <c r="A1093" i="73"/>
  <c r="A1094" i="73"/>
  <c r="A1095" i="73"/>
  <c r="A1096" i="73"/>
  <c r="A1097" i="73"/>
  <c r="A1098" i="73"/>
  <c r="A1099" i="73"/>
  <c r="A1100" i="73"/>
  <c r="A1101" i="73"/>
  <c r="A1102" i="73"/>
  <c r="A1103" i="73"/>
  <c r="A1104" i="73"/>
  <c r="A1105" i="73"/>
  <c r="A1106" i="73"/>
  <c r="A1107" i="73"/>
  <c r="A1108" i="73"/>
  <c r="A1109" i="73"/>
  <c r="A1110" i="73"/>
  <c r="A1111" i="73"/>
  <c r="A1112" i="73"/>
  <c r="A1113" i="73"/>
  <c r="A1114" i="73"/>
  <c r="A1115" i="73"/>
  <c r="A1116" i="73"/>
  <c r="A1117" i="73"/>
  <c r="A1118" i="73"/>
  <c r="A1119" i="73"/>
  <c r="A1120" i="73"/>
  <c r="A1121" i="73"/>
  <c r="A1122" i="73"/>
  <c r="A1123" i="73"/>
  <c r="A1124" i="73"/>
  <c r="A1125" i="73"/>
  <c r="A1126" i="73"/>
  <c r="A1127" i="73"/>
  <c r="A1128" i="73"/>
  <c r="A1129" i="73"/>
  <c r="A1130" i="73"/>
  <c r="A1131" i="73"/>
  <c r="A1132" i="73"/>
  <c r="A1133" i="73"/>
  <c r="A1134" i="73"/>
  <c r="A1135" i="73"/>
  <c r="A1136" i="73"/>
  <c r="A1137" i="73"/>
  <c r="A1138" i="73"/>
  <c r="A1139" i="73"/>
  <c r="A1140" i="73"/>
  <c r="A1141" i="73"/>
  <c r="A1142" i="73"/>
  <c r="A1143" i="73"/>
  <c r="A1144" i="73"/>
  <c r="A1145" i="73"/>
  <c r="A1146" i="73"/>
  <c r="A1147" i="73"/>
  <c r="A1148" i="73"/>
  <c r="A1149" i="73"/>
  <c r="A1150" i="73"/>
  <c r="A1151" i="73"/>
  <c r="A1152" i="73"/>
  <c r="A1153" i="73"/>
  <c r="A1154" i="73"/>
  <c r="A1155" i="73"/>
  <c r="A1156" i="73"/>
  <c r="A1157" i="73"/>
  <c r="A1158" i="73"/>
  <c r="A1159" i="73"/>
  <c r="A1160" i="73"/>
  <c r="A1161" i="73"/>
  <c r="A1162" i="73"/>
  <c r="A1163" i="73"/>
  <c r="A1164" i="73"/>
  <c r="A1165" i="73"/>
  <c r="A1166" i="73"/>
  <c r="A1167" i="73"/>
  <c r="A1168" i="73"/>
  <c r="A1169" i="73"/>
  <c r="A1170" i="73"/>
  <c r="A1171" i="73"/>
  <c r="A1172" i="73"/>
  <c r="A1173" i="73"/>
  <c r="A1174" i="73"/>
  <c r="A1175" i="73"/>
  <c r="A1176" i="73"/>
  <c r="A1177" i="73"/>
  <c r="A1178" i="73"/>
  <c r="A1179" i="73"/>
  <c r="A1180" i="73"/>
  <c r="A1181" i="73"/>
  <c r="A1182" i="73"/>
  <c r="A1183" i="73"/>
  <c r="A1184" i="73"/>
  <c r="A1185" i="73"/>
  <c r="A1186" i="73"/>
  <c r="A1187" i="73"/>
  <c r="A1188" i="73"/>
  <c r="A1189" i="73"/>
  <c r="A1190" i="73"/>
  <c r="A1191" i="73"/>
  <c r="A1204" i="73"/>
  <c r="A1205" i="73"/>
  <c r="A1206" i="73"/>
  <c r="A1207" i="73"/>
  <c r="A1208" i="73"/>
  <c r="A1209" i="73"/>
  <c r="A1210" i="73"/>
  <c r="A1211" i="73"/>
  <c r="A1212" i="73"/>
  <c r="A1213" i="73"/>
  <c r="A1214" i="73"/>
  <c r="A1215" i="73"/>
  <c r="A1216" i="73"/>
  <c r="A1217" i="73"/>
  <c r="A1218" i="73"/>
  <c r="A1219" i="73"/>
  <c r="A1220" i="73"/>
  <c r="A1221" i="73"/>
  <c r="A1222" i="73"/>
  <c r="A1223" i="73"/>
  <c r="A1224" i="73"/>
  <c r="A1225" i="73"/>
  <c r="A1226" i="73"/>
  <c r="A1227" i="73"/>
  <c r="A1228" i="73"/>
  <c r="A1229" i="73"/>
  <c r="A1230" i="73"/>
  <c r="A1231" i="73"/>
  <c r="A1232" i="73"/>
  <c r="A1233" i="73"/>
  <c r="A1234" i="73"/>
  <c r="A1235" i="73"/>
  <c r="A1236" i="73"/>
  <c r="A1237" i="73"/>
  <c r="A1238" i="73"/>
  <c r="A1239" i="73"/>
  <c r="A1240" i="73"/>
  <c r="A1241" i="73"/>
  <c r="A1242" i="73"/>
  <c r="A1243" i="73"/>
  <c r="A1244" i="73"/>
  <c r="A1245" i="73"/>
  <c r="A1246" i="73"/>
  <c r="A1247" i="73"/>
  <c r="A1248" i="73"/>
  <c r="A1249" i="73"/>
  <c r="A1250" i="73"/>
  <c r="A1251" i="73"/>
  <c r="A1252" i="73"/>
  <c r="A1253" i="73"/>
  <c r="A1254" i="73"/>
  <c r="A1255" i="73"/>
  <c r="A1256" i="73"/>
  <c r="A1257" i="73"/>
  <c r="A1258" i="73"/>
  <c r="A1259" i="73"/>
  <c r="A1260" i="73"/>
  <c r="A1261" i="73"/>
  <c r="A1262" i="73"/>
  <c r="A1263" i="73"/>
  <c r="A1264" i="73"/>
  <c r="A1265" i="73"/>
  <c r="A1266" i="73"/>
  <c r="A1267" i="73"/>
  <c r="A1268" i="73"/>
  <c r="A1269" i="73"/>
  <c r="A1270" i="73"/>
  <c r="A1271" i="73"/>
  <c r="A1272" i="73"/>
  <c r="A1273" i="73"/>
  <c r="A1274" i="73"/>
  <c r="A1275" i="73"/>
  <c r="A1276" i="73"/>
  <c r="A1277" i="73"/>
  <c r="A1278" i="73"/>
  <c r="A1279" i="73"/>
  <c r="A1280" i="73"/>
  <c r="A1281" i="73"/>
  <c r="A1282" i="73"/>
  <c r="A1283" i="73"/>
  <c r="A1284" i="73"/>
  <c r="A1285" i="73"/>
  <c r="A1286" i="73"/>
  <c r="A1287" i="73"/>
  <c r="A1288" i="73"/>
  <c r="A1289" i="73"/>
  <c r="A1290" i="73"/>
  <c r="A1291" i="73"/>
  <c r="A1292" i="73"/>
  <c r="A1293" i="73"/>
  <c r="A1294" i="73"/>
  <c r="A1295" i="73"/>
  <c r="A1296" i="73"/>
  <c r="A1297" i="73"/>
  <c r="A1298" i="73"/>
  <c r="A1299" i="73"/>
  <c r="A1300" i="73"/>
  <c r="A1301" i="73"/>
  <c r="A1302" i="73"/>
  <c r="A1303" i="73"/>
  <c r="A1304" i="73"/>
  <c r="A1305" i="73"/>
  <c r="A1306" i="73"/>
  <c r="A1307" i="73"/>
  <c r="A1308" i="73"/>
  <c r="A1309" i="73"/>
  <c r="A1310" i="73"/>
  <c r="A1311" i="73"/>
  <c r="A1312" i="73"/>
  <c r="A1313" i="73"/>
  <c r="A1314" i="73"/>
  <c r="A1315" i="73"/>
  <c r="A1316" i="73"/>
  <c r="A1317" i="73"/>
  <c r="A1318" i="73"/>
  <c r="A1319" i="73"/>
  <c r="A1320" i="73"/>
  <c r="A1321" i="73"/>
  <c r="A1322" i="73"/>
  <c r="A1323" i="73"/>
  <c r="A1324" i="73"/>
  <c r="A1325" i="73"/>
  <c r="A1326" i="73"/>
  <c r="A1327" i="73"/>
  <c r="A1328" i="73"/>
  <c r="A1329" i="73"/>
  <c r="A1330" i="73"/>
  <c r="A1331" i="73"/>
  <c r="A1332" i="73"/>
  <c r="A1333" i="73"/>
  <c r="A1334" i="73"/>
  <c r="A1335" i="73"/>
  <c r="A1336" i="73"/>
  <c r="A1337" i="73"/>
  <c r="A1338" i="73"/>
  <c r="A1339" i="73"/>
  <c r="A1340" i="73"/>
  <c r="A1341" i="73"/>
  <c r="A1342" i="73"/>
  <c r="A1343" i="73"/>
  <c r="A1344" i="73"/>
  <c r="A1345" i="73"/>
  <c r="A1346" i="73"/>
  <c r="A1347" i="73"/>
  <c r="A1348" i="73"/>
  <c r="A1349" i="73"/>
  <c r="A1350" i="73"/>
  <c r="A1351" i="73"/>
  <c r="A1352" i="73"/>
  <c r="A1353" i="73"/>
  <c r="A1354" i="73"/>
  <c r="A1355" i="73"/>
  <c r="A1356" i="73"/>
  <c r="A1357" i="73"/>
  <c r="A1358" i="73"/>
  <c r="A1359" i="73"/>
  <c r="A1360" i="73"/>
  <c r="A1361" i="73"/>
  <c r="A1362" i="73"/>
  <c r="A1363" i="73"/>
  <c r="A1364" i="73"/>
  <c r="A1365" i="73"/>
  <c r="A1366" i="73"/>
  <c r="A1367" i="73"/>
  <c r="A1368" i="73"/>
  <c r="A1369" i="73"/>
  <c r="A1370" i="73"/>
  <c r="A1371" i="73"/>
  <c r="A1372" i="73"/>
  <c r="A1373" i="73"/>
  <c r="A1374" i="73"/>
  <c r="A1375" i="73"/>
  <c r="A1376" i="73"/>
  <c r="A1377" i="73"/>
  <c r="A1378" i="73"/>
  <c r="A1379" i="73"/>
  <c r="A1380" i="73"/>
  <c r="A1381" i="73"/>
  <c r="A1382" i="73"/>
  <c r="A1383" i="73"/>
  <c r="A1384" i="73"/>
  <c r="A1385" i="73"/>
  <c r="A1386" i="73"/>
  <c r="A1387" i="73"/>
  <c r="A1388" i="73"/>
  <c r="A1389" i="73"/>
  <c r="A1390" i="73"/>
  <c r="A1391" i="73"/>
  <c r="A1392" i="73"/>
  <c r="A1393" i="73"/>
  <c r="A1394" i="73"/>
  <c r="A1395" i="73"/>
  <c r="A1396" i="73"/>
  <c r="A1397" i="73"/>
  <c r="A1398" i="73"/>
  <c r="A1399" i="73"/>
  <c r="A1400" i="73"/>
  <c r="A1401" i="73"/>
  <c r="A1402" i="73"/>
  <c r="A1403" i="73"/>
  <c r="A1404" i="73"/>
  <c r="A1405" i="73"/>
  <c r="A1406" i="73"/>
  <c r="A1407" i="73"/>
  <c r="A1408" i="73"/>
  <c r="A1409" i="73"/>
  <c r="A1410" i="73"/>
  <c r="A1411" i="73"/>
  <c r="A1412" i="73"/>
  <c r="A1413" i="73"/>
  <c r="A1414" i="73"/>
  <c r="A1415" i="73"/>
  <c r="A1416" i="73"/>
  <c r="A1417" i="73"/>
  <c r="A1418" i="73"/>
  <c r="A1419" i="73"/>
  <c r="A1420" i="73"/>
  <c r="A1421" i="73"/>
  <c r="A1422" i="73"/>
  <c r="A1423" i="73"/>
  <c r="A1424" i="73"/>
  <c r="A1425" i="73"/>
  <c r="A1426" i="73"/>
  <c r="A1427" i="73"/>
  <c r="A1428" i="73"/>
  <c r="A1429" i="73"/>
  <c r="A1430" i="73"/>
  <c r="A1431" i="73"/>
  <c r="A1432" i="73"/>
  <c r="A1433" i="73"/>
  <c r="A1434" i="73"/>
  <c r="A1435" i="73"/>
  <c r="A1436" i="73"/>
  <c r="A1437" i="73"/>
  <c r="A1438" i="73"/>
  <c r="A1439" i="73"/>
  <c r="A1440" i="73"/>
  <c r="A1441" i="73"/>
  <c r="A1442" i="73"/>
  <c r="A1443" i="73"/>
  <c r="A1444" i="73"/>
  <c r="A1445" i="73"/>
  <c r="A1446" i="73"/>
  <c r="A1447" i="73"/>
  <c r="A1448" i="73"/>
  <c r="A1449" i="73"/>
  <c r="A1450" i="73"/>
  <c r="A1451" i="73"/>
  <c r="A1452" i="73"/>
  <c r="A1453" i="73"/>
  <c r="A1454" i="73"/>
  <c r="A1455" i="73"/>
  <c r="A1456" i="73"/>
  <c r="A1457" i="73"/>
  <c r="A1458" i="73"/>
  <c r="A1459" i="73"/>
  <c r="A1460" i="73"/>
  <c r="A1461" i="73"/>
  <c r="A1462" i="73"/>
  <c r="A1463" i="73"/>
  <c r="A1464" i="73"/>
  <c r="A1465" i="73"/>
  <c r="A1466" i="73"/>
  <c r="A1467" i="73"/>
  <c r="A1468" i="73"/>
  <c r="A1469" i="73"/>
  <c r="A1470" i="73"/>
  <c r="A1471" i="73"/>
  <c r="A1472" i="73"/>
  <c r="A1473" i="73"/>
  <c r="A1474" i="73"/>
  <c r="A1475" i="73"/>
  <c r="A1476" i="73"/>
  <c r="A1477" i="73"/>
  <c r="A1478" i="73"/>
  <c r="A1479" i="73"/>
  <c r="A1480" i="73"/>
  <c r="A1481" i="73"/>
  <c r="A1482" i="73"/>
  <c r="A1483" i="73"/>
  <c r="A1484" i="73"/>
  <c r="A1485" i="73"/>
  <c r="A1486" i="73"/>
  <c r="A1487" i="73"/>
  <c r="A1488" i="73"/>
  <c r="A1489" i="73"/>
  <c r="A1490" i="73"/>
  <c r="A1491" i="73"/>
  <c r="A1492" i="73"/>
  <c r="A1493" i="73"/>
  <c r="A1494" i="73"/>
  <c r="A1495" i="73"/>
  <c r="A1496" i="73"/>
  <c r="A1497" i="73"/>
  <c r="A1498" i="73"/>
  <c r="A1499" i="73"/>
  <c r="A1500" i="73"/>
  <c r="A1501" i="73"/>
  <c r="A1502" i="73"/>
  <c r="A1503" i="73"/>
  <c r="A1504" i="73"/>
  <c r="A1505" i="73"/>
  <c r="A1506" i="73"/>
  <c r="A1507" i="73"/>
  <c r="A1508" i="73"/>
  <c r="A1509" i="73"/>
  <c r="A1510" i="73"/>
  <c r="A1511" i="73"/>
  <c r="A1512" i="73"/>
  <c r="A1513" i="73"/>
  <c r="A1514" i="73"/>
  <c r="A1515" i="73"/>
  <c r="A1516" i="73"/>
  <c r="A1517" i="73"/>
  <c r="A1518" i="73"/>
  <c r="A1519" i="73"/>
  <c r="A1520" i="73"/>
  <c r="A1521" i="73"/>
  <c r="A1522" i="73"/>
  <c r="A1523" i="73"/>
  <c r="A1524" i="73"/>
  <c r="A1525" i="73"/>
  <c r="A1526" i="73"/>
  <c r="A1527" i="73"/>
  <c r="A1528" i="73"/>
  <c r="A1529" i="73"/>
  <c r="A1530" i="73"/>
  <c r="A1531" i="73"/>
  <c r="A1532" i="73"/>
  <c r="A1533" i="73"/>
  <c r="A1534" i="73"/>
  <c r="A1535" i="73"/>
  <c r="A1536" i="73"/>
  <c r="A1537" i="73"/>
  <c r="A1538" i="73"/>
  <c r="A1539" i="73"/>
  <c r="A1540" i="73"/>
  <c r="A1541" i="73"/>
  <c r="A1542" i="73"/>
  <c r="A1543" i="73"/>
  <c r="A1544" i="73"/>
  <c r="A1545" i="73"/>
  <c r="A1546" i="73"/>
  <c r="A1547" i="73"/>
  <c r="A1548" i="73"/>
  <c r="A1549" i="73"/>
  <c r="A1550" i="73"/>
  <c r="A1551" i="73"/>
  <c r="A1552" i="73"/>
  <c r="A1553" i="73"/>
  <c r="A1554" i="73"/>
  <c r="A1555" i="73"/>
  <c r="A1556" i="73"/>
  <c r="A1557" i="73"/>
  <c r="A1558" i="73"/>
  <c r="A1559" i="73"/>
  <c r="A1560" i="73"/>
  <c r="A1561" i="73"/>
  <c r="A1562" i="73"/>
  <c r="A1563" i="73"/>
  <c r="A1564" i="73"/>
  <c r="A1565" i="73"/>
  <c r="A1566" i="73"/>
  <c r="A1567" i="73"/>
  <c r="A1568" i="73"/>
  <c r="A1569" i="73"/>
  <c r="A1570" i="73"/>
  <c r="A1571" i="73"/>
  <c r="A1572" i="73"/>
  <c r="A1573" i="73"/>
  <c r="A1574" i="73"/>
  <c r="A1575" i="73"/>
  <c r="A1576" i="73"/>
  <c r="A1577" i="73"/>
  <c r="A1578" i="73"/>
  <c r="A1579" i="73"/>
  <c r="A1580" i="73"/>
  <c r="A1581" i="73"/>
  <c r="A1582" i="73"/>
  <c r="A1583" i="73"/>
  <c r="A1584" i="73"/>
  <c r="A1585" i="73"/>
  <c r="A1586" i="73"/>
  <c r="A1587" i="73"/>
  <c r="A1588" i="73"/>
  <c r="A1589" i="73"/>
  <c r="A1590" i="73"/>
  <c r="A1591" i="73"/>
  <c r="A1592" i="73"/>
  <c r="A1593" i="73"/>
  <c r="A1594" i="73"/>
  <c r="A1595" i="73"/>
  <c r="A1596" i="73"/>
  <c r="A1597" i="73"/>
  <c r="A1598" i="73"/>
  <c r="A1599" i="73"/>
  <c r="A1600" i="73"/>
  <c r="A1601" i="73"/>
  <c r="A1602" i="73"/>
  <c r="A1603" i="73"/>
  <c r="A1604" i="73"/>
  <c r="A1605" i="73"/>
  <c r="A1606" i="73"/>
  <c r="A1607" i="73"/>
  <c r="A1608" i="73"/>
  <c r="A1609" i="73"/>
  <c r="A1610" i="73"/>
  <c r="A1611" i="73"/>
  <c r="A1612" i="73"/>
  <c r="A1613" i="73"/>
  <c r="A1614" i="73"/>
  <c r="A1615" i="73"/>
  <c r="A1616" i="73"/>
  <c r="A1617" i="73"/>
  <c r="A1618" i="73"/>
  <c r="A1619" i="73"/>
  <c r="A1620" i="73"/>
  <c r="A1621" i="73"/>
  <c r="A1622" i="73"/>
  <c r="A1623" i="73"/>
  <c r="A1624" i="73"/>
  <c r="A1625" i="73"/>
  <c r="A1626" i="73"/>
  <c r="A1627" i="73"/>
  <c r="A1628" i="73"/>
  <c r="A1629" i="73"/>
  <c r="A1630" i="73"/>
  <c r="A1631" i="73"/>
  <c r="A1632" i="73"/>
  <c r="A1633" i="73"/>
  <c r="A1634" i="73"/>
  <c r="A1635" i="73"/>
  <c r="A1636" i="73"/>
  <c r="A1637" i="73"/>
  <c r="A1638" i="73"/>
  <c r="A1639" i="73"/>
  <c r="A1640" i="73"/>
  <c r="A1641" i="73"/>
  <c r="A1642" i="73"/>
  <c r="A1643" i="73"/>
  <c r="A1644" i="73"/>
  <c r="A1645" i="73"/>
  <c r="A1646" i="73"/>
  <c r="A1647" i="73"/>
  <c r="A1648" i="73"/>
  <c r="A1649" i="73"/>
  <c r="A1650" i="73"/>
  <c r="A1651" i="73"/>
  <c r="A1652" i="73"/>
  <c r="A1653" i="73"/>
  <c r="A1654" i="73"/>
  <c r="A1655" i="73"/>
  <c r="A1656" i="73"/>
  <c r="A1657" i="73"/>
  <c r="A1658" i="73"/>
  <c r="A1659" i="73"/>
  <c r="A1660" i="73"/>
  <c r="A1661" i="73"/>
  <c r="A1662" i="73"/>
  <c r="A1663" i="73"/>
  <c r="A1664" i="73"/>
  <c r="A1665" i="73"/>
  <c r="A1666" i="73"/>
  <c r="A1667" i="73"/>
  <c r="A1668" i="73"/>
  <c r="A1669" i="73"/>
  <c r="A1670" i="73"/>
  <c r="A1671" i="73"/>
  <c r="A1672" i="73"/>
  <c r="A1673" i="73"/>
  <c r="A1674" i="73"/>
  <c r="A1675" i="73"/>
  <c r="A1676" i="73"/>
  <c r="A1677" i="73"/>
  <c r="A1678" i="73"/>
  <c r="A1679" i="73"/>
  <c r="A1680" i="73"/>
  <c r="A1681" i="73"/>
  <c r="A1682" i="73"/>
  <c r="A1683" i="73"/>
  <c r="A1684" i="73"/>
  <c r="A1685" i="73"/>
  <c r="A1686" i="73"/>
  <c r="A1687" i="73"/>
  <c r="A1688" i="73"/>
  <c r="A1689" i="73"/>
  <c r="A1690" i="73"/>
  <c r="A1691" i="73"/>
  <c r="A1692" i="73"/>
  <c r="A1693" i="73"/>
  <c r="A1694" i="73"/>
  <c r="A1695" i="73"/>
  <c r="A1696" i="73"/>
  <c r="A1697" i="73"/>
  <c r="A1698" i="73"/>
  <c r="A1699" i="73"/>
  <c r="A1700" i="73"/>
  <c r="A1701" i="73"/>
  <c r="A1702" i="73"/>
  <c r="A1703" i="73"/>
  <c r="A1704" i="73"/>
  <c r="A1705" i="73"/>
  <c r="A1706" i="73"/>
  <c r="A1707" i="73"/>
  <c r="A1708" i="73"/>
  <c r="A1709" i="73"/>
  <c r="A1710" i="73"/>
  <c r="A1711" i="73"/>
  <c r="A1712" i="73"/>
  <c r="A1713" i="73"/>
  <c r="A1714" i="73"/>
  <c r="A1715" i="73"/>
  <c r="A1716" i="73"/>
  <c r="A1717" i="73"/>
  <c r="A1718" i="73"/>
  <c r="A1719" i="73"/>
  <c r="A1720" i="73"/>
  <c r="A1721" i="73"/>
  <c r="A1722" i="73"/>
  <c r="A1723" i="73"/>
  <c r="A1724" i="73"/>
  <c r="A1725" i="73"/>
  <c r="A1726" i="73"/>
  <c r="A1727" i="73"/>
  <c r="A1728" i="73"/>
  <c r="A1729" i="73"/>
  <c r="A1730" i="73"/>
  <c r="A1731" i="73"/>
  <c r="A1732" i="73"/>
  <c r="A1733" i="73"/>
  <c r="A1734" i="73"/>
  <c r="A1735" i="73"/>
  <c r="A1736" i="73"/>
  <c r="A1737" i="73"/>
  <c r="A1738" i="73"/>
  <c r="A1739" i="73"/>
  <c r="A1740" i="73"/>
  <c r="A1741" i="73"/>
  <c r="A1742" i="73"/>
  <c r="A1743" i="73"/>
  <c r="A1744" i="73"/>
  <c r="A1745" i="73"/>
  <c r="A1746" i="73"/>
  <c r="A1747" i="73"/>
  <c r="A1748" i="73"/>
  <c r="A1749" i="73"/>
  <c r="A1750" i="73"/>
  <c r="A1751" i="73"/>
  <c r="A1752" i="73"/>
  <c r="A1753" i="73"/>
  <c r="A1754" i="73"/>
  <c r="A1755" i="73"/>
  <c r="A1756" i="73"/>
  <c r="A1757" i="73"/>
  <c r="A1758" i="73"/>
  <c r="A1759" i="73"/>
  <c r="A1760" i="73"/>
  <c r="A1761" i="73"/>
  <c r="A1762" i="73"/>
  <c r="A1763" i="73"/>
  <c r="A1764" i="73"/>
  <c r="A1765" i="73"/>
  <c r="A1766" i="73"/>
  <c r="A1767" i="73"/>
  <c r="A1768" i="73"/>
  <c r="A1769" i="73"/>
  <c r="A1770" i="73"/>
  <c r="A1771" i="73"/>
  <c r="A1772" i="73"/>
  <c r="A1773" i="73"/>
  <c r="A1774" i="73"/>
  <c r="A1775" i="73"/>
  <c r="A1776" i="73"/>
  <c r="A1777" i="73"/>
  <c r="A1778" i="73"/>
  <c r="A1779" i="73"/>
  <c r="A1780" i="73"/>
  <c r="A1781" i="73"/>
  <c r="A1782" i="73"/>
  <c r="A1783" i="73"/>
  <c r="A1784" i="73"/>
  <c r="A1785" i="73"/>
  <c r="A1786" i="73"/>
  <c r="A1787" i="73"/>
  <c r="A1788" i="73"/>
  <c r="A1789" i="73"/>
  <c r="A1790" i="73"/>
  <c r="A1791" i="73"/>
  <c r="A1792" i="73"/>
  <c r="A1793" i="73"/>
  <c r="A1794" i="73"/>
  <c r="A1795" i="73"/>
  <c r="A1796" i="73"/>
  <c r="A1797" i="73"/>
  <c r="A1798" i="73"/>
  <c r="A1799" i="73"/>
  <c r="A1800" i="73"/>
  <c r="A1801" i="73"/>
  <c r="A1802" i="73"/>
  <c r="A1803" i="73"/>
  <c r="A1804" i="73"/>
  <c r="A1805" i="73"/>
  <c r="A1806" i="73"/>
  <c r="A1807" i="73"/>
  <c r="A1808" i="73"/>
  <c r="A1809" i="73"/>
  <c r="A1810" i="73"/>
  <c r="A1811" i="73"/>
  <c r="A1812" i="73"/>
  <c r="A1813" i="73"/>
  <c r="A1814" i="73"/>
  <c r="A1815" i="73"/>
  <c r="A1816" i="73"/>
  <c r="A1817" i="73"/>
  <c r="A1818" i="73"/>
  <c r="A1819" i="73"/>
  <c r="A1820" i="73"/>
  <c r="A1821" i="73"/>
  <c r="A1822" i="73"/>
  <c r="A1823" i="73"/>
  <c r="A1824" i="73"/>
  <c r="A1825" i="73"/>
  <c r="A1826" i="73"/>
  <c r="A1827" i="73"/>
  <c r="A1828" i="73"/>
  <c r="A1829" i="73"/>
  <c r="A1830" i="73"/>
  <c r="A1831" i="73"/>
  <c r="A1832" i="73"/>
  <c r="A1833" i="73"/>
  <c r="A1834" i="73"/>
  <c r="A1835" i="73"/>
  <c r="A1836" i="73"/>
  <c r="A1837" i="73"/>
  <c r="A1838" i="73"/>
  <c r="A1839" i="73"/>
  <c r="A1840" i="73"/>
  <c r="A1841" i="73"/>
  <c r="A1842" i="73"/>
  <c r="A1843" i="73"/>
  <c r="A1844" i="73"/>
  <c r="A1845" i="73"/>
  <c r="A1846" i="73"/>
  <c r="A1847" i="73"/>
  <c r="A1848" i="73"/>
  <c r="A1849" i="73"/>
  <c r="A1850" i="73"/>
  <c r="A1851" i="73"/>
  <c r="A1852" i="73"/>
  <c r="A1853" i="73"/>
  <c r="A1854" i="73"/>
  <c r="A1855" i="73"/>
  <c r="A1856" i="73"/>
  <c r="A1857" i="73"/>
  <c r="A1858" i="73"/>
  <c r="A1859" i="73"/>
  <c r="A1860" i="73"/>
  <c r="A1861" i="73"/>
  <c r="A1862" i="73"/>
  <c r="A1863" i="73"/>
  <c r="A1864" i="73"/>
  <c r="A1865" i="73"/>
  <c r="A1866" i="73"/>
  <c r="A5" i="73"/>
  <c r="A6" i="73"/>
  <c r="A7" i="73"/>
  <c r="A4" i="73"/>
  <c r="F1913" i="73" l="1"/>
  <c r="F1922" i="70"/>
  <c r="F1921" i="70"/>
  <c r="H142" i="73" l="1"/>
  <c r="H141" i="73"/>
  <c r="C7" i="27" l="1"/>
  <c r="H95" i="14"/>
  <c r="H94" i="14"/>
  <c r="H91" i="23" l="1"/>
  <c r="H90" i="23"/>
  <c r="H89" i="23"/>
  <c r="H88" i="23"/>
  <c r="H87" i="23"/>
  <c r="H86" i="23"/>
  <c r="I400" i="69" l="1"/>
  <c r="I366" i="69"/>
  <c r="I332" i="69"/>
  <c r="I298" i="69"/>
  <c r="H400" i="69"/>
  <c r="G400" i="69"/>
  <c r="F400" i="69"/>
  <c r="E400" i="69"/>
  <c r="D400" i="69"/>
  <c r="C400" i="69"/>
  <c r="H366" i="69"/>
  <c r="G366" i="69"/>
  <c r="F366" i="69"/>
  <c r="E366" i="69"/>
  <c r="D366" i="69"/>
  <c r="C366" i="69"/>
  <c r="H332" i="69"/>
  <c r="G332" i="69"/>
  <c r="F332" i="69"/>
  <c r="E332" i="69"/>
  <c r="D332" i="69"/>
  <c r="C332" i="69"/>
  <c r="H298" i="69"/>
  <c r="G298" i="69"/>
  <c r="F298" i="69"/>
  <c r="E298" i="69"/>
  <c r="D298" i="69"/>
  <c r="C298" i="69"/>
  <c r="K264" i="69"/>
  <c r="H264" i="69"/>
  <c r="G264" i="69"/>
  <c r="F264" i="69"/>
  <c r="E264" i="69"/>
  <c r="D264" i="69"/>
  <c r="C264" i="69"/>
  <c r="K230" i="69"/>
  <c r="H230" i="69"/>
  <c r="G230" i="69"/>
  <c r="F230" i="69"/>
  <c r="E230" i="69"/>
  <c r="D230" i="69"/>
  <c r="C230" i="69"/>
  <c r="K196" i="69"/>
  <c r="H196" i="69"/>
  <c r="G196" i="69"/>
  <c r="F196" i="69"/>
  <c r="E196" i="69"/>
  <c r="D196" i="69"/>
  <c r="C196" i="69"/>
  <c r="K162" i="69"/>
  <c r="H162" i="69"/>
  <c r="G162" i="69"/>
  <c r="F162" i="69"/>
  <c r="E162" i="69"/>
  <c r="D162" i="69"/>
  <c r="C162" i="69"/>
  <c r="K128" i="69"/>
  <c r="H128" i="69"/>
  <c r="G128" i="69"/>
  <c r="F128" i="69"/>
  <c r="E128" i="69"/>
  <c r="D128" i="69"/>
  <c r="C128" i="69"/>
  <c r="K94" i="69"/>
  <c r="H94" i="69"/>
  <c r="G94" i="69"/>
  <c r="F94" i="69"/>
  <c r="E94" i="69"/>
  <c r="D94" i="69"/>
  <c r="C94" i="69"/>
  <c r="K61" i="69"/>
  <c r="H61" i="69"/>
  <c r="G61" i="69"/>
  <c r="F61" i="69"/>
  <c r="E61" i="69"/>
  <c r="D61" i="69"/>
  <c r="C61" i="69"/>
  <c r="G7" i="58" l="1"/>
  <c r="F16" i="58"/>
  <c r="F15" i="58"/>
  <c r="F14" i="58"/>
  <c r="F13" i="58"/>
  <c r="F12" i="58"/>
  <c r="F11" i="58"/>
  <c r="F10" i="58"/>
  <c r="F9" i="58"/>
  <c r="F8" i="58"/>
  <c r="F7" i="58"/>
  <c r="F7" i="54"/>
  <c r="H7" i="58"/>
  <c r="G10" i="58"/>
  <c r="G16" i="58"/>
  <c r="G15" i="58"/>
  <c r="G14" i="58"/>
  <c r="G13" i="58"/>
  <c r="G12" i="58"/>
  <c r="G11" i="58"/>
  <c r="G9" i="58"/>
  <c r="G8" i="58"/>
  <c r="I7" i="58"/>
  <c r="J7" i="58"/>
  <c r="K7" i="58"/>
  <c r="G17" i="58" l="1"/>
  <c r="F17" i="58"/>
  <c r="K110" i="64"/>
  <c r="F103" i="64"/>
  <c r="F96" i="64"/>
  <c r="E96" i="64"/>
  <c r="E110" i="64" s="1"/>
  <c r="E103" i="64"/>
  <c r="D109" i="64"/>
  <c r="D103" i="64"/>
  <c r="D110" i="64" s="1"/>
  <c r="D96" i="64"/>
  <c r="G92" i="64"/>
  <c r="G93" i="64"/>
  <c r="G94" i="64"/>
  <c r="G95" i="64"/>
  <c r="G91" i="64"/>
  <c r="G96" i="64" s="1"/>
  <c r="G102" i="64"/>
  <c r="G101" i="64"/>
  <c r="G100" i="64"/>
  <c r="G99" i="64"/>
  <c r="G98" i="64"/>
  <c r="G97" i="64"/>
  <c r="G103" i="64" s="1"/>
  <c r="F109" i="64"/>
  <c r="F110" i="64" s="1"/>
  <c r="E109" i="64"/>
  <c r="G108" i="64"/>
  <c r="G107" i="64"/>
  <c r="G106" i="64"/>
  <c r="G105" i="64"/>
  <c r="G104" i="64"/>
  <c r="G109" i="64" s="1"/>
  <c r="G110" i="64" l="1"/>
  <c r="F18" i="58"/>
  <c r="F63" i="64"/>
  <c r="F64" i="64"/>
  <c r="F65" i="64"/>
  <c r="F66" i="64"/>
  <c r="F62" i="64"/>
  <c r="F67" i="64" s="1"/>
  <c r="E67" i="64"/>
  <c r="E61" i="64"/>
  <c r="E54" i="64"/>
  <c r="D67" i="64"/>
  <c r="D61" i="64"/>
  <c r="D68" i="64" s="1"/>
  <c r="D54" i="64"/>
  <c r="C67" i="64"/>
  <c r="C61" i="64"/>
  <c r="C54" i="64"/>
  <c r="F50" i="64"/>
  <c r="F51" i="64"/>
  <c r="F52" i="64"/>
  <c r="F53" i="64"/>
  <c r="F49" i="64"/>
  <c r="F54" i="64" s="1"/>
  <c r="F60" i="64"/>
  <c r="F59" i="64"/>
  <c r="F58" i="64"/>
  <c r="F57" i="64"/>
  <c r="F56" i="64"/>
  <c r="F55" i="64"/>
  <c r="C68" i="64" l="1"/>
  <c r="E68" i="64"/>
  <c r="F61" i="64"/>
  <c r="F68" i="64" s="1"/>
  <c r="D182" i="11"/>
  <c r="H768" i="67"/>
  <c r="S51" i="27"/>
  <c r="H1786" i="70"/>
  <c r="H1787" i="70"/>
  <c r="H1788" i="70"/>
  <c r="H1789" i="70"/>
  <c r="H1790" i="70"/>
  <c r="H1791" i="70"/>
  <c r="H1792" i="70"/>
  <c r="H1793" i="70"/>
  <c r="H1794" i="70"/>
  <c r="H1795" i="70"/>
  <c r="H1796" i="70"/>
  <c r="H1797" i="70"/>
  <c r="H1798" i="70"/>
  <c r="H1799" i="70"/>
  <c r="H1800" i="70"/>
  <c r="H1801" i="70"/>
  <c r="H1802" i="70"/>
  <c r="H1803" i="70"/>
  <c r="H1804" i="70"/>
  <c r="H1805" i="70"/>
  <c r="H1806" i="70"/>
  <c r="H1807" i="70"/>
  <c r="H1808" i="70"/>
  <c r="H1809" i="70"/>
  <c r="H1810" i="70"/>
  <c r="H1811" i="70"/>
  <c r="H1812" i="70"/>
  <c r="H1813" i="70"/>
  <c r="H1814" i="70"/>
  <c r="H1815" i="70"/>
  <c r="H1816" i="70"/>
  <c r="H1817" i="70"/>
  <c r="H1818" i="70"/>
  <c r="H1819" i="70"/>
  <c r="H1820" i="70"/>
  <c r="H1821" i="70"/>
  <c r="H1822" i="70"/>
  <c r="H1823" i="70"/>
  <c r="H1824" i="70"/>
  <c r="H1825" i="70"/>
  <c r="H1826" i="70"/>
  <c r="H1827" i="70"/>
  <c r="H1828" i="70"/>
  <c r="H1829" i="70"/>
  <c r="H1830" i="70"/>
  <c r="H1831" i="70"/>
  <c r="H1832" i="70"/>
  <c r="H1833" i="70"/>
  <c r="H1834" i="70"/>
  <c r="H1835" i="70"/>
  <c r="H1836" i="70"/>
  <c r="H1837" i="70"/>
  <c r="H1838" i="70"/>
  <c r="H1839" i="70"/>
  <c r="H1840" i="70"/>
  <c r="H1841" i="70"/>
  <c r="H1842" i="70"/>
  <c r="H1843" i="70"/>
  <c r="H1844" i="70"/>
  <c r="H1845" i="70"/>
  <c r="H1846" i="70"/>
  <c r="H1847" i="70"/>
  <c r="H1848" i="70"/>
  <c r="H1849" i="70"/>
  <c r="H1850" i="70"/>
  <c r="H1851" i="70"/>
  <c r="H1852" i="70"/>
  <c r="H1853" i="70"/>
  <c r="H1854" i="70"/>
  <c r="H1855" i="70"/>
  <c r="H1856" i="70"/>
  <c r="H1857" i="70"/>
  <c r="H1858" i="70"/>
  <c r="H1859" i="70"/>
  <c r="H1860" i="70"/>
  <c r="H1861" i="70"/>
  <c r="H1862" i="70"/>
  <c r="H1863" i="70"/>
  <c r="H1864" i="70"/>
  <c r="H1865" i="70"/>
  <c r="H1866" i="70"/>
  <c r="H1867" i="70"/>
  <c r="H1868" i="70"/>
  <c r="H1869" i="70"/>
  <c r="H1870" i="70"/>
  <c r="H1871" i="70"/>
  <c r="H1872" i="70"/>
  <c r="H1873" i="70"/>
  <c r="H1874" i="70"/>
  <c r="H1875" i="70"/>
  <c r="H1876" i="70"/>
  <c r="H1877" i="70"/>
  <c r="H1878" i="70"/>
  <c r="H1879" i="70"/>
  <c r="H1880" i="70"/>
  <c r="H1881" i="70"/>
  <c r="H1882" i="70"/>
  <c r="H1883" i="70"/>
  <c r="H1884" i="70"/>
  <c r="H1885" i="70"/>
  <c r="H1886" i="70"/>
  <c r="H1887" i="70"/>
  <c r="H1888" i="70"/>
  <c r="H1889" i="70"/>
  <c r="H1890" i="70"/>
  <c r="H1891" i="70"/>
  <c r="H1892" i="70"/>
  <c r="H1893" i="70"/>
  <c r="H1894" i="70"/>
  <c r="H1895" i="70"/>
  <c r="H1896" i="70"/>
  <c r="H1897" i="70"/>
  <c r="H1898" i="70"/>
  <c r="H1899" i="70"/>
  <c r="H1900" i="70"/>
  <c r="H1901" i="70"/>
  <c r="H1902" i="70"/>
  <c r="H1903" i="70"/>
  <c r="H1904" i="70"/>
  <c r="H1905" i="70"/>
  <c r="H1906" i="70"/>
  <c r="H1907" i="70"/>
  <c r="H1908" i="70"/>
  <c r="H1909" i="70"/>
  <c r="H1911" i="70"/>
  <c r="H1912" i="70"/>
  <c r="H1913" i="70"/>
  <c r="H1914" i="70"/>
  <c r="H1915" i="70"/>
  <c r="H1916" i="70"/>
  <c r="H1917" i="70"/>
  <c r="H1918" i="70"/>
  <c r="H1919" i="70"/>
  <c r="H3" i="70"/>
  <c r="H4" i="70"/>
  <c r="H5" i="70"/>
  <c r="H6" i="70"/>
  <c r="H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100" i="70"/>
  <c r="H101" i="70"/>
  <c r="H102" i="70"/>
  <c r="H103" i="70"/>
  <c r="H104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34" i="70"/>
  <c r="H135" i="70"/>
  <c r="H136" i="70"/>
  <c r="H137" i="70"/>
  <c r="H138" i="70"/>
  <c r="H139" i="70"/>
  <c r="H140" i="70"/>
  <c r="H141" i="70"/>
  <c r="H142" i="70"/>
  <c r="H143" i="70"/>
  <c r="H144" i="70"/>
  <c r="H145" i="70"/>
  <c r="H146" i="70"/>
  <c r="H147" i="70"/>
  <c r="H148" i="70"/>
  <c r="H149" i="70"/>
  <c r="H150" i="70"/>
  <c r="H151" i="70"/>
  <c r="H152" i="70"/>
  <c r="H153" i="70"/>
  <c r="H154" i="70"/>
  <c r="H155" i="70"/>
  <c r="H156" i="70"/>
  <c r="H157" i="70"/>
  <c r="H158" i="70"/>
  <c r="H159" i="70"/>
  <c r="H160" i="70"/>
  <c r="H161" i="70"/>
  <c r="H162" i="70"/>
  <c r="H163" i="70"/>
  <c r="H164" i="70"/>
  <c r="H165" i="70"/>
  <c r="H166" i="70"/>
  <c r="H167" i="70"/>
  <c r="H168" i="70"/>
  <c r="H169" i="70"/>
  <c r="H170" i="70"/>
  <c r="H171" i="70"/>
  <c r="H172" i="70"/>
  <c r="H173" i="70"/>
  <c r="H174" i="70"/>
  <c r="H175" i="70"/>
  <c r="H176" i="70"/>
  <c r="H177" i="70"/>
  <c r="H178" i="70"/>
  <c r="H179" i="70"/>
  <c r="H180" i="70"/>
  <c r="H181" i="70"/>
  <c r="H182" i="70"/>
  <c r="H183" i="70"/>
  <c r="H184" i="70"/>
  <c r="H185" i="70"/>
  <c r="H186" i="70"/>
  <c r="H187" i="70"/>
  <c r="H188" i="70"/>
  <c r="H189" i="70"/>
  <c r="H190" i="70"/>
  <c r="H191" i="70"/>
  <c r="H192" i="70"/>
  <c r="H193" i="70"/>
  <c r="H194" i="70"/>
  <c r="H195" i="70"/>
  <c r="H196" i="70"/>
  <c r="H197" i="70"/>
  <c r="H198" i="70"/>
  <c r="H199" i="70"/>
  <c r="H200" i="70"/>
  <c r="H201" i="70"/>
  <c r="H202" i="70"/>
  <c r="H203" i="70"/>
  <c r="H204" i="70"/>
  <c r="H205" i="70"/>
  <c r="H206" i="70"/>
  <c r="H207" i="70"/>
  <c r="H208" i="70"/>
  <c r="H209" i="70"/>
  <c r="H210" i="70"/>
  <c r="H211" i="70"/>
  <c r="H212" i="70"/>
  <c r="H213" i="70"/>
  <c r="H214" i="70"/>
  <c r="H215" i="70"/>
  <c r="H216" i="70"/>
  <c r="H217" i="70"/>
  <c r="H218" i="70"/>
  <c r="H219" i="70"/>
  <c r="H220" i="70"/>
  <c r="H221" i="70"/>
  <c r="H222" i="70"/>
  <c r="H223" i="70"/>
  <c r="H224" i="70"/>
  <c r="H225" i="70"/>
  <c r="H226" i="70"/>
  <c r="H227" i="70"/>
  <c r="H228" i="70"/>
  <c r="H229" i="70"/>
  <c r="H230" i="70"/>
  <c r="H231" i="70"/>
  <c r="H232" i="70"/>
  <c r="H233" i="70"/>
  <c r="H234" i="70"/>
  <c r="H235" i="70"/>
  <c r="H236" i="70"/>
  <c r="H237" i="70"/>
  <c r="H238" i="70"/>
  <c r="H239" i="70"/>
  <c r="H240" i="70"/>
  <c r="H241" i="70"/>
  <c r="H242" i="70"/>
  <c r="H243" i="70"/>
  <c r="H244" i="70"/>
  <c r="H245" i="70"/>
  <c r="H246" i="70"/>
  <c r="H247" i="70"/>
  <c r="H248" i="70"/>
  <c r="H249" i="70"/>
  <c r="H250" i="70"/>
  <c r="H251" i="70"/>
  <c r="H252" i="70"/>
  <c r="H253" i="70"/>
  <c r="H254" i="70"/>
  <c r="H255" i="70"/>
  <c r="H256" i="70"/>
  <c r="H257" i="70"/>
  <c r="H258" i="70"/>
  <c r="H259" i="70"/>
  <c r="H260" i="70"/>
  <c r="H261" i="70"/>
  <c r="H262" i="70"/>
  <c r="H263" i="70"/>
  <c r="H264" i="70"/>
  <c r="H265" i="70"/>
  <c r="H266" i="70"/>
  <c r="H267" i="70"/>
  <c r="H268" i="70"/>
  <c r="H269" i="70"/>
  <c r="H270" i="70"/>
  <c r="H271" i="70"/>
  <c r="H272" i="70"/>
  <c r="H273" i="70"/>
  <c r="H274" i="70"/>
  <c r="H275" i="70"/>
  <c r="H276" i="70"/>
  <c r="H277" i="70"/>
  <c r="H278" i="70"/>
  <c r="H279" i="70"/>
  <c r="H280" i="70"/>
  <c r="H281" i="70"/>
  <c r="H282" i="70"/>
  <c r="H283" i="70"/>
  <c r="H284" i="70"/>
  <c r="H285" i="70"/>
  <c r="H286" i="70"/>
  <c r="H287" i="70"/>
  <c r="H288" i="70"/>
  <c r="H289" i="70"/>
  <c r="H290" i="70"/>
  <c r="H291" i="70"/>
  <c r="H292" i="70"/>
  <c r="H293" i="70"/>
  <c r="H294" i="70"/>
  <c r="H295" i="70"/>
  <c r="H296" i="70"/>
  <c r="H297" i="70"/>
  <c r="H298" i="70"/>
  <c r="H299" i="70"/>
  <c r="H300" i="70"/>
  <c r="H301" i="70"/>
  <c r="H302" i="70"/>
  <c r="H303" i="70"/>
  <c r="H304" i="70"/>
  <c r="H305" i="70"/>
  <c r="H306" i="70"/>
  <c r="H307" i="70"/>
  <c r="H308" i="70"/>
  <c r="H309" i="70"/>
  <c r="H310" i="70"/>
  <c r="H311" i="70"/>
  <c r="H312" i="70"/>
  <c r="H313" i="70"/>
  <c r="H314" i="70"/>
  <c r="H315" i="70"/>
  <c r="H316" i="70"/>
  <c r="H317" i="70"/>
  <c r="H318" i="70"/>
  <c r="H319" i="70"/>
  <c r="H320" i="70"/>
  <c r="H321" i="70"/>
  <c r="H322" i="70"/>
  <c r="H323" i="70"/>
  <c r="H324" i="70"/>
  <c r="H325" i="70"/>
  <c r="H326" i="70"/>
  <c r="H327" i="70"/>
  <c r="H328" i="70"/>
  <c r="H329" i="70"/>
  <c r="H330" i="70"/>
  <c r="H331" i="70"/>
  <c r="H332" i="70"/>
  <c r="H333" i="70"/>
  <c r="H334" i="70"/>
  <c r="H335" i="70"/>
  <c r="H336" i="70"/>
  <c r="H337" i="70"/>
  <c r="H338" i="70"/>
  <c r="H339" i="70"/>
  <c r="H340" i="70"/>
  <c r="H341" i="70"/>
  <c r="H342" i="70"/>
  <c r="H343" i="70"/>
  <c r="H344" i="70"/>
  <c r="H345" i="70"/>
  <c r="H346" i="70"/>
  <c r="H347" i="70"/>
  <c r="H348" i="70"/>
  <c r="H349" i="70"/>
  <c r="H350" i="70"/>
  <c r="H351" i="70"/>
  <c r="H352" i="70"/>
  <c r="H353" i="70"/>
  <c r="H354" i="70"/>
  <c r="H355" i="70"/>
  <c r="H356" i="70"/>
  <c r="H357" i="70"/>
  <c r="H358" i="70"/>
  <c r="H359" i="70"/>
  <c r="H360" i="70"/>
  <c r="H361" i="70"/>
  <c r="H362" i="70"/>
  <c r="H363" i="70"/>
  <c r="H364" i="70"/>
  <c r="H365" i="70"/>
  <c r="H366" i="70"/>
  <c r="H367" i="70"/>
  <c r="H368" i="70"/>
  <c r="H369" i="70"/>
  <c r="H370" i="70"/>
  <c r="H371" i="70"/>
  <c r="H372" i="70"/>
  <c r="H373" i="70"/>
  <c r="H374" i="70"/>
  <c r="H375" i="70"/>
  <c r="H376" i="70"/>
  <c r="H377" i="70"/>
  <c r="H378" i="70"/>
  <c r="H379" i="70"/>
  <c r="H380" i="70"/>
  <c r="H381" i="70"/>
  <c r="H382" i="70"/>
  <c r="H383" i="70"/>
  <c r="H384" i="70"/>
  <c r="H385" i="70"/>
  <c r="H386" i="70"/>
  <c r="H387" i="70"/>
  <c r="H388" i="70"/>
  <c r="H389" i="70"/>
  <c r="H390" i="70"/>
  <c r="H391" i="70"/>
  <c r="H392" i="70"/>
  <c r="H393" i="70"/>
  <c r="H394" i="70"/>
  <c r="H395" i="70"/>
  <c r="H396" i="70"/>
  <c r="H397" i="70"/>
  <c r="H398" i="70"/>
  <c r="H399" i="70"/>
  <c r="H400" i="70"/>
  <c r="H401" i="70"/>
  <c r="H402" i="70"/>
  <c r="H403" i="70"/>
  <c r="H404" i="70"/>
  <c r="H405" i="70"/>
  <c r="H406" i="70"/>
  <c r="H407" i="70"/>
  <c r="H408" i="70"/>
  <c r="H409" i="70"/>
  <c r="H410" i="70"/>
  <c r="H411" i="70"/>
  <c r="H412" i="70"/>
  <c r="H413" i="70"/>
  <c r="H414" i="70"/>
  <c r="H415" i="70"/>
  <c r="H416" i="70"/>
  <c r="H417" i="70"/>
  <c r="H418" i="70"/>
  <c r="H419" i="70"/>
  <c r="H420" i="70"/>
  <c r="H421" i="70"/>
  <c r="H422" i="70"/>
  <c r="H423" i="70"/>
  <c r="H424" i="70"/>
  <c r="H425" i="70"/>
  <c r="H426" i="70"/>
  <c r="H427" i="70"/>
  <c r="H428" i="70"/>
  <c r="H429" i="70"/>
  <c r="H430" i="70"/>
  <c r="H431" i="70"/>
  <c r="H432" i="70"/>
  <c r="H433" i="70"/>
  <c r="H434" i="70"/>
  <c r="H435" i="70"/>
  <c r="H436" i="70"/>
  <c r="H437" i="70"/>
  <c r="H438" i="70"/>
  <c r="H439" i="70"/>
  <c r="H440" i="70"/>
  <c r="H441" i="70"/>
  <c r="H442" i="70"/>
  <c r="H443" i="70"/>
  <c r="H444" i="70"/>
  <c r="H445" i="70"/>
  <c r="H446" i="70"/>
  <c r="H447" i="70"/>
  <c r="H448" i="70"/>
  <c r="H449" i="70"/>
  <c r="H450" i="70"/>
  <c r="H451" i="70"/>
  <c r="H452" i="70"/>
  <c r="H453" i="70"/>
  <c r="H454" i="70"/>
  <c r="H455" i="70"/>
  <c r="H456" i="70"/>
  <c r="H457" i="70"/>
  <c r="H458" i="70"/>
  <c r="H459" i="70"/>
  <c r="H460" i="70"/>
  <c r="H461" i="70"/>
  <c r="H462" i="70"/>
  <c r="H463" i="70"/>
  <c r="H464" i="70"/>
  <c r="H465" i="70"/>
  <c r="H466" i="70"/>
  <c r="H467" i="70"/>
  <c r="H468" i="70"/>
  <c r="H469" i="70"/>
  <c r="H470" i="70"/>
  <c r="H471" i="70"/>
  <c r="H472" i="70"/>
  <c r="H473" i="70"/>
  <c r="H474" i="70"/>
  <c r="H475" i="70"/>
  <c r="H476" i="70"/>
  <c r="H477" i="70"/>
  <c r="H478" i="70"/>
  <c r="H479" i="70"/>
  <c r="H480" i="70"/>
  <c r="H481" i="70"/>
  <c r="H482" i="70"/>
  <c r="H483" i="70"/>
  <c r="H484" i="70"/>
  <c r="H485" i="70"/>
  <c r="H486" i="70"/>
  <c r="H487" i="70"/>
  <c r="H488" i="70"/>
  <c r="H489" i="70"/>
  <c r="H490" i="70"/>
  <c r="H491" i="70"/>
  <c r="H492" i="70"/>
  <c r="H493" i="70"/>
  <c r="H494" i="70"/>
  <c r="H495" i="70"/>
  <c r="H496" i="70"/>
  <c r="H497" i="70"/>
  <c r="H498" i="70"/>
  <c r="H499" i="70"/>
  <c r="H500" i="70"/>
  <c r="H501" i="70"/>
  <c r="H502" i="70"/>
  <c r="H503" i="70"/>
  <c r="H504" i="70"/>
  <c r="H505" i="70"/>
  <c r="H506" i="70"/>
  <c r="H507" i="70"/>
  <c r="H508" i="70"/>
  <c r="H509" i="70"/>
  <c r="H510" i="70"/>
  <c r="H511" i="70"/>
  <c r="H512" i="70"/>
  <c r="H513" i="70"/>
  <c r="H514" i="70"/>
  <c r="H515" i="70"/>
  <c r="H516" i="70"/>
  <c r="H517" i="70"/>
  <c r="H518" i="70"/>
  <c r="H519" i="70"/>
  <c r="H520" i="70"/>
  <c r="H521" i="70"/>
  <c r="H522" i="70"/>
  <c r="H523" i="70"/>
  <c r="H524" i="70"/>
  <c r="H525" i="70"/>
  <c r="H526" i="70"/>
  <c r="H527" i="70"/>
  <c r="H528" i="70"/>
  <c r="H529" i="70"/>
  <c r="H530" i="70"/>
  <c r="H531" i="70"/>
  <c r="H532" i="70"/>
  <c r="H533" i="70"/>
  <c r="H534" i="70"/>
  <c r="H535" i="70"/>
  <c r="H536" i="70"/>
  <c r="H537" i="70"/>
  <c r="H538" i="70"/>
  <c r="H539" i="70"/>
  <c r="H540" i="70"/>
  <c r="H541" i="70"/>
  <c r="H542" i="70"/>
  <c r="H543" i="70"/>
  <c r="H544" i="70"/>
  <c r="H545" i="70"/>
  <c r="H546" i="70"/>
  <c r="H547" i="70"/>
  <c r="H548" i="70"/>
  <c r="H549" i="70"/>
  <c r="H550" i="70"/>
  <c r="H551" i="70"/>
  <c r="H552" i="70"/>
  <c r="H553" i="70"/>
  <c r="H554" i="70"/>
  <c r="H555" i="70"/>
  <c r="H556" i="70"/>
  <c r="H557" i="70"/>
  <c r="H558" i="70"/>
  <c r="H559" i="70"/>
  <c r="H560" i="70"/>
  <c r="H561" i="70"/>
  <c r="H562" i="70"/>
  <c r="H563" i="70"/>
  <c r="H564" i="70"/>
  <c r="H565" i="70"/>
  <c r="H566" i="70"/>
  <c r="H567" i="70"/>
  <c r="H568" i="70"/>
  <c r="H569" i="70"/>
  <c r="H570" i="70"/>
  <c r="H571" i="70"/>
  <c r="H572" i="70"/>
  <c r="H573" i="70"/>
  <c r="H574" i="70"/>
  <c r="H575" i="70"/>
  <c r="H576" i="70"/>
  <c r="H577" i="70"/>
  <c r="H578" i="70"/>
  <c r="H579" i="70"/>
  <c r="H580" i="70"/>
  <c r="H581" i="70"/>
  <c r="H582" i="70"/>
  <c r="H583" i="70"/>
  <c r="H584" i="70"/>
  <c r="H585" i="70"/>
  <c r="H586" i="70"/>
  <c r="H587" i="70"/>
  <c r="H588" i="70"/>
  <c r="H589" i="70"/>
  <c r="H590" i="70"/>
  <c r="H591" i="70"/>
  <c r="H592" i="70"/>
  <c r="H593" i="70"/>
  <c r="H594" i="70"/>
  <c r="H595" i="70"/>
  <c r="H596" i="70"/>
  <c r="H597" i="70"/>
  <c r="H598" i="70"/>
  <c r="H599" i="70"/>
  <c r="H600" i="70"/>
  <c r="H601" i="70"/>
  <c r="H602" i="70"/>
  <c r="H603" i="70"/>
  <c r="H604" i="70"/>
  <c r="H605" i="70"/>
  <c r="H606" i="70"/>
  <c r="H607" i="70"/>
  <c r="H608" i="70"/>
  <c r="H609" i="70"/>
  <c r="H610" i="70"/>
  <c r="H611" i="70"/>
  <c r="H612" i="70"/>
  <c r="H613" i="70"/>
  <c r="H614" i="70"/>
  <c r="H615" i="70"/>
  <c r="H616" i="70"/>
  <c r="H617" i="70"/>
  <c r="H618" i="70"/>
  <c r="H619" i="70"/>
  <c r="H620" i="70"/>
  <c r="H621" i="70"/>
  <c r="H622" i="70"/>
  <c r="H623" i="70"/>
  <c r="H624" i="70"/>
  <c r="H625" i="70"/>
  <c r="H626" i="70"/>
  <c r="H627" i="70"/>
  <c r="H628" i="70"/>
  <c r="H629" i="70"/>
  <c r="H630" i="70"/>
  <c r="H631" i="70"/>
  <c r="H632" i="70"/>
  <c r="H633" i="70"/>
  <c r="H634" i="70"/>
  <c r="H635" i="70"/>
  <c r="H636" i="70"/>
  <c r="H637" i="70"/>
  <c r="H638" i="70"/>
  <c r="H639" i="70"/>
  <c r="H640" i="70"/>
  <c r="H641" i="70"/>
  <c r="H642" i="70"/>
  <c r="H643" i="70"/>
  <c r="H644" i="70"/>
  <c r="H645" i="70"/>
  <c r="H646" i="70"/>
  <c r="H647" i="70"/>
  <c r="H648" i="70"/>
  <c r="H649" i="70"/>
  <c r="H650" i="70"/>
  <c r="H651" i="70"/>
  <c r="H652" i="70"/>
  <c r="H653" i="70"/>
  <c r="H654" i="70"/>
  <c r="H655" i="70"/>
  <c r="H656" i="70"/>
  <c r="H657" i="70"/>
  <c r="H658" i="70"/>
  <c r="H659" i="70"/>
  <c r="H660" i="70"/>
  <c r="H661" i="70"/>
  <c r="H662" i="70"/>
  <c r="H663" i="70"/>
  <c r="H664" i="70"/>
  <c r="H665" i="70"/>
  <c r="H666" i="70"/>
  <c r="H667" i="70"/>
  <c r="H668" i="70"/>
  <c r="H669" i="70"/>
  <c r="H670" i="70"/>
  <c r="H671" i="70"/>
  <c r="H672" i="70"/>
  <c r="H673" i="70"/>
  <c r="H674" i="70"/>
  <c r="H675" i="70"/>
  <c r="H676" i="70"/>
  <c r="H677" i="70"/>
  <c r="H678" i="70"/>
  <c r="H679" i="70"/>
  <c r="H680" i="70"/>
  <c r="H681" i="70"/>
  <c r="H682" i="70"/>
  <c r="H683" i="70"/>
  <c r="H684" i="70"/>
  <c r="H685" i="70"/>
  <c r="H686" i="70"/>
  <c r="H687" i="70"/>
  <c r="H688" i="70"/>
  <c r="H689" i="70"/>
  <c r="H690" i="70"/>
  <c r="H691" i="70"/>
  <c r="H692" i="70"/>
  <c r="H693" i="70"/>
  <c r="H694" i="70"/>
  <c r="H695" i="70"/>
  <c r="H696" i="70"/>
  <c r="H697" i="70"/>
  <c r="H698" i="70"/>
  <c r="H699" i="70"/>
  <c r="H700" i="70"/>
  <c r="H701" i="70"/>
  <c r="H702" i="70"/>
  <c r="H703" i="70"/>
  <c r="H704" i="70"/>
  <c r="H705" i="70"/>
  <c r="H706" i="70"/>
  <c r="H707" i="70"/>
  <c r="H708" i="70"/>
  <c r="H709" i="70"/>
  <c r="H710" i="70"/>
  <c r="H711" i="70"/>
  <c r="H712" i="70"/>
  <c r="H713" i="70"/>
  <c r="H714" i="70"/>
  <c r="H715" i="70"/>
  <c r="H716" i="70"/>
  <c r="H717" i="70"/>
  <c r="H718" i="70"/>
  <c r="H719" i="70"/>
  <c r="H720" i="70"/>
  <c r="H721" i="70"/>
  <c r="H722" i="70"/>
  <c r="H723" i="70"/>
  <c r="H724" i="70"/>
  <c r="H725" i="70"/>
  <c r="H726" i="70"/>
  <c r="H727" i="70"/>
  <c r="H728" i="70"/>
  <c r="H729" i="70"/>
  <c r="H730" i="70"/>
  <c r="H731" i="70"/>
  <c r="H732" i="70"/>
  <c r="H733" i="70"/>
  <c r="H734" i="70"/>
  <c r="H735" i="70"/>
  <c r="H736" i="70"/>
  <c r="H737" i="70"/>
  <c r="H738" i="70"/>
  <c r="H739" i="70"/>
  <c r="H740" i="70"/>
  <c r="H741" i="70"/>
  <c r="H742" i="70"/>
  <c r="H743" i="70"/>
  <c r="H744" i="70"/>
  <c r="H745" i="70"/>
  <c r="H746" i="70"/>
  <c r="H747" i="70"/>
  <c r="H748" i="70"/>
  <c r="H749" i="70"/>
  <c r="H750" i="70"/>
  <c r="H751" i="70"/>
  <c r="H752" i="70"/>
  <c r="H753" i="70"/>
  <c r="H754" i="70"/>
  <c r="H755" i="70"/>
  <c r="H756" i="70"/>
  <c r="H757" i="70"/>
  <c r="H758" i="70"/>
  <c r="H759" i="70"/>
  <c r="H760" i="70"/>
  <c r="H761" i="70"/>
  <c r="H762" i="70"/>
  <c r="H763" i="70"/>
  <c r="H764" i="70"/>
  <c r="H765" i="70"/>
  <c r="H766" i="70"/>
  <c r="H767" i="70"/>
  <c r="H768" i="70"/>
  <c r="H769" i="70"/>
  <c r="H770" i="70"/>
  <c r="H771" i="70"/>
  <c r="H772" i="70"/>
  <c r="H773" i="70"/>
  <c r="H774" i="70"/>
  <c r="H775" i="70"/>
  <c r="H776" i="70"/>
  <c r="H777" i="70"/>
  <c r="H778" i="70"/>
  <c r="H779" i="70"/>
  <c r="H780" i="70"/>
  <c r="H781" i="70"/>
  <c r="H782" i="70"/>
  <c r="H783" i="70"/>
  <c r="H784" i="70"/>
  <c r="H785" i="70"/>
  <c r="H786" i="70"/>
  <c r="H787" i="70"/>
  <c r="H788" i="70"/>
  <c r="H789" i="70"/>
  <c r="H790" i="70"/>
  <c r="H791" i="70"/>
  <c r="H792" i="70"/>
  <c r="H793" i="70"/>
  <c r="H794" i="70"/>
  <c r="H795" i="70"/>
  <c r="H796" i="70"/>
  <c r="H797" i="70"/>
  <c r="H798" i="70"/>
  <c r="H799" i="70"/>
  <c r="H800" i="70"/>
  <c r="H801" i="70"/>
  <c r="H802" i="70"/>
  <c r="H803" i="70"/>
  <c r="H804" i="70"/>
  <c r="H805" i="70"/>
  <c r="H806" i="70"/>
  <c r="H807" i="70"/>
  <c r="H808" i="70"/>
  <c r="H809" i="70"/>
  <c r="H810" i="70"/>
  <c r="H811" i="70"/>
  <c r="H812" i="70"/>
  <c r="H813" i="70"/>
  <c r="H814" i="70"/>
  <c r="H815" i="70"/>
  <c r="H816" i="70"/>
  <c r="H817" i="70"/>
  <c r="H818" i="70"/>
  <c r="H819" i="70"/>
  <c r="H820" i="70"/>
  <c r="H821" i="70"/>
  <c r="H822" i="70"/>
  <c r="H823" i="70"/>
  <c r="H824" i="70"/>
  <c r="H825" i="70"/>
  <c r="H826" i="70"/>
  <c r="H827" i="70"/>
  <c r="H828" i="70"/>
  <c r="H829" i="70"/>
  <c r="H830" i="70"/>
  <c r="H831" i="70"/>
  <c r="H832" i="70"/>
  <c r="H833" i="70"/>
  <c r="H834" i="70"/>
  <c r="H835" i="70"/>
  <c r="H836" i="70"/>
  <c r="H837" i="70"/>
  <c r="H838" i="70"/>
  <c r="H839" i="70"/>
  <c r="H840" i="70"/>
  <c r="H841" i="70"/>
  <c r="H842" i="70"/>
  <c r="H843" i="70"/>
  <c r="H844" i="70"/>
  <c r="H845" i="70"/>
  <c r="H846" i="70"/>
  <c r="H847" i="70"/>
  <c r="H848" i="70"/>
  <c r="H849" i="70"/>
  <c r="H850" i="70"/>
  <c r="H851" i="70"/>
  <c r="H852" i="70"/>
  <c r="H853" i="70"/>
  <c r="H854" i="70"/>
  <c r="H855" i="70"/>
  <c r="H856" i="70"/>
  <c r="H857" i="70"/>
  <c r="H858" i="70"/>
  <c r="H859" i="70"/>
  <c r="H860" i="70"/>
  <c r="H861" i="70"/>
  <c r="H862" i="70"/>
  <c r="H863" i="70"/>
  <c r="H864" i="70"/>
  <c r="H865" i="70"/>
  <c r="H866" i="70"/>
  <c r="H867" i="70"/>
  <c r="H868" i="70"/>
  <c r="H869" i="70"/>
  <c r="H870" i="70"/>
  <c r="H871" i="70"/>
  <c r="H872" i="70"/>
  <c r="H873" i="70"/>
  <c r="H874" i="70"/>
  <c r="H875" i="70"/>
  <c r="H876" i="70"/>
  <c r="H877" i="70"/>
  <c r="H878" i="70"/>
  <c r="H879" i="70"/>
  <c r="H880" i="70"/>
  <c r="H881" i="70"/>
  <c r="H882" i="70"/>
  <c r="H883" i="70"/>
  <c r="H884" i="70"/>
  <c r="H885" i="70"/>
  <c r="H886" i="70"/>
  <c r="H887" i="70"/>
  <c r="H888" i="70"/>
  <c r="H889" i="70"/>
  <c r="H890" i="70"/>
  <c r="H891" i="70"/>
  <c r="H892" i="70"/>
  <c r="H893" i="70"/>
  <c r="H894" i="70"/>
  <c r="H895" i="70"/>
  <c r="H896" i="70"/>
  <c r="H897" i="70"/>
  <c r="H898" i="70"/>
  <c r="H899" i="70"/>
  <c r="H900" i="70"/>
  <c r="H901" i="70"/>
  <c r="H902" i="70"/>
  <c r="H903" i="70"/>
  <c r="H904" i="70"/>
  <c r="H905" i="70"/>
  <c r="H906" i="70"/>
  <c r="H907" i="70"/>
  <c r="H908" i="70"/>
  <c r="H909" i="70"/>
  <c r="H910" i="70"/>
  <c r="H911" i="70"/>
  <c r="H912" i="70"/>
  <c r="H913" i="70"/>
  <c r="H914" i="70"/>
  <c r="H915" i="70"/>
  <c r="H916" i="70"/>
  <c r="H917" i="70"/>
  <c r="H918" i="70"/>
  <c r="H919" i="70"/>
  <c r="H920" i="70"/>
  <c r="H921" i="70"/>
  <c r="H922" i="70"/>
  <c r="H923" i="70"/>
  <c r="H924" i="70"/>
  <c r="H925" i="70"/>
  <c r="H926" i="70"/>
  <c r="H927" i="70"/>
  <c r="H928" i="70"/>
  <c r="H929" i="70"/>
  <c r="H930" i="70"/>
  <c r="H931" i="70"/>
  <c r="H932" i="70"/>
  <c r="H933" i="70"/>
  <c r="H934" i="70"/>
  <c r="H935" i="70"/>
  <c r="H936" i="70"/>
  <c r="H937" i="70"/>
  <c r="H938" i="70"/>
  <c r="H939" i="70"/>
  <c r="H940" i="70"/>
  <c r="H941" i="70"/>
  <c r="H942" i="70"/>
  <c r="H943" i="70"/>
  <c r="H944" i="70"/>
  <c r="H945" i="70"/>
  <c r="H946" i="70"/>
  <c r="H947" i="70"/>
  <c r="H948" i="70"/>
  <c r="H949" i="70"/>
  <c r="H950" i="70"/>
  <c r="H951" i="70"/>
  <c r="H952" i="70"/>
  <c r="H953" i="70"/>
  <c r="H954" i="70"/>
  <c r="H955" i="70"/>
  <c r="H956" i="70"/>
  <c r="H957" i="70"/>
  <c r="H958" i="70"/>
  <c r="H959" i="70"/>
  <c r="H960" i="70"/>
  <c r="H961" i="70"/>
  <c r="H962" i="70"/>
  <c r="H963" i="70"/>
  <c r="H964" i="70"/>
  <c r="H965" i="70"/>
  <c r="H966" i="70"/>
  <c r="H967" i="70"/>
  <c r="H968" i="70"/>
  <c r="H969" i="70"/>
  <c r="H970" i="70"/>
  <c r="H971" i="70"/>
  <c r="H972" i="70"/>
  <c r="H973" i="70"/>
  <c r="H974" i="70"/>
  <c r="H975" i="70"/>
  <c r="H976" i="70"/>
  <c r="H977" i="70"/>
  <c r="H978" i="70"/>
  <c r="H979" i="70"/>
  <c r="H980" i="70"/>
  <c r="H981" i="70"/>
  <c r="H982" i="70"/>
  <c r="H983" i="70"/>
  <c r="H984" i="70"/>
  <c r="H985" i="70"/>
  <c r="H986" i="70"/>
  <c r="H987" i="70"/>
  <c r="H988" i="70"/>
  <c r="H989" i="70"/>
  <c r="H990" i="70"/>
  <c r="H991" i="70"/>
  <c r="H992" i="70"/>
  <c r="H993" i="70"/>
  <c r="H994" i="70"/>
  <c r="H995" i="70"/>
  <c r="H996" i="70"/>
  <c r="H997" i="70"/>
  <c r="H998" i="70"/>
  <c r="H999" i="70"/>
  <c r="H1000" i="70"/>
  <c r="H1001" i="70"/>
  <c r="H1002" i="70"/>
  <c r="H1003" i="70"/>
  <c r="H1004" i="70"/>
  <c r="H1005" i="70"/>
  <c r="H1006" i="70"/>
  <c r="H1007" i="70"/>
  <c r="H1008" i="70"/>
  <c r="H1009" i="70"/>
  <c r="H1010" i="70"/>
  <c r="H1011" i="70"/>
  <c r="H1012" i="70"/>
  <c r="H1013" i="70"/>
  <c r="H1014" i="70"/>
  <c r="H1015" i="70"/>
  <c r="H1016" i="70"/>
  <c r="H1017" i="70"/>
  <c r="H1018" i="70"/>
  <c r="H1019" i="70"/>
  <c r="H1020" i="70"/>
  <c r="H1021" i="70"/>
  <c r="H1022" i="70"/>
  <c r="H1023" i="70"/>
  <c r="H1024" i="70"/>
  <c r="H1025" i="70"/>
  <c r="H1026" i="70"/>
  <c r="H1027" i="70"/>
  <c r="H1028" i="70"/>
  <c r="H1029" i="70"/>
  <c r="H1030" i="70"/>
  <c r="H1031" i="70"/>
  <c r="H1032" i="70"/>
  <c r="H1033" i="70"/>
  <c r="H1034" i="70"/>
  <c r="H1035" i="70"/>
  <c r="H1036" i="70"/>
  <c r="H1037" i="70"/>
  <c r="H1038" i="70"/>
  <c r="H1039" i="70"/>
  <c r="H1040" i="70"/>
  <c r="H1041" i="70"/>
  <c r="H1042" i="70"/>
  <c r="H1043" i="70"/>
  <c r="H1044" i="70"/>
  <c r="H1045" i="70"/>
  <c r="H1046" i="70"/>
  <c r="H1047" i="70"/>
  <c r="H1048" i="70"/>
  <c r="H1049" i="70"/>
  <c r="H1050" i="70"/>
  <c r="H1051" i="70"/>
  <c r="H1052" i="70"/>
  <c r="H1053" i="70"/>
  <c r="H1054" i="70"/>
  <c r="H1055" i="70"/>
  <c r="H1056" i="70"/>
  <c r="H1057" i="70"/>
  <c r="H1058" i="70"/>
  <c r="H1059" i="70"/>
  <c r="H1060" i="70"/>
  <c r="H1061" i="70"/>
  <c r="H1062" i="70"/>
  <c r="H1063" i="70"/>
  <c r="H1064" i="70"/>
  <c r="H1065" i="70"/>
  <c r="H1066" i="70"/>
  <c r="H1067" i="70"/>
  <c r="H1068" i="70"/>
  <c r="H1069" i="70"/>
  <c r="H1070" i="70"/>
  <c r="H1071" i="70"/>
  <c r="H1072" i="70"/>
  <c r="H1073" i="70"/>
  <c r="H1074" i="70"/>
  <c r="H1075" i="70"/>
  <c r="H1076" i="70"/>
  <c r="H1077" i="70"/>
  <c r="H1078" i="70"/>
  <c r="H1079" i="70"/>
  <c r="H1080" i="70"/>
  <c r="H1081" i="70"/>
  <c r="H1082" i="70"/>
  <c r="H1083" i="70"/>
  <c r="H1084" i="70"/>
  <c r="H1085" i="70"/>
  <c r="H1086" i="70"/>
  <c r="H1087" i="70"/>
  <c r="H1088" i="70"/>
  <c r="H1089" i="70"/>
  <c r="H1090" i="70"/>
  <c r="H1091" i="70"/>
  <c r="H1092" i="70"/>
  <c r="H1093" i="70"/>
  <c r="H1094" i="70"/>
  <c r="H1095" i="70"/>
  <c r="H1096" i="70"/>
  <c r="H1097" i="70"/>
  <c r="H1098" i="70"/>
  <c r="H1099" i="70"/>
  <c r="H1100" i="70"/>
  <c r="H1101" i="70"/>
  <c r="H1102" i="70"/>
  <c r="H1103" i="70"/>
  <c r="H1104" i="70"/>
  <c r="H1105" i="70"/>
  <c r="H1106" i="70"/>
  <c r="H1107" i="70"/>
  <c r="H1108" i="70"/>
  <c r="H1109" i="70"/>
  <c r="H1110" i="70"/>
  <c r="H1111" i="70"/>
  <c r="H1112" i="70"/>
  <c r="H1113" i="70"/>
  <c r="H1114" i="70"/>
  <c r="H1115" i="70"/>
  <c r="H1116" i="70"/>
  <c r="H1117" i="70"/>
  <c r="H1118" i="70"/>
  <c r="H1119" i="70"/>
  <c r="H1120" i="70"/>
  <c r="H1121" i="70"/>
  <c r="H1122" i="70"/>
  <c r="H1123" i="70"/>
  <c r="H1124" i="70"/>
  <c r="H1125" i="70"/>
  <c r="H1126" i="70"/>
  <c r="H1127" i="70"/>
  <c r="H1128" i="70"/>
  <c r="H1129" i="70"/>
  <c r="H1130" i="70"/>
  <c r="H1131" i="70"/>
  <c r="H1132" i="70"/>
  <c r="H1133" i="70"/>
  <c r="H1134" i="70"/>
  <c r="H1135" i="70"/>
  <c r="H1136" i="70"/>
  <c r="H1137" i="70"/>
  <c r="H1138" i="70"/>
  <c r="H1139" i="70"/>
  <c r="H1140" i="70"/>
  <c r="H1141" i="70"/>
  <c r="H1142" i="70"/>
  <c r="H1143" i="70"/>
  <c r="H1144" i="70"/>
  <c r="H1145" i="70"/>
  <c r="H1146" i="70"/>
  <c r="H1147" i="70"/>
  <c r="H1148" i="70"/>
  <c r="H1149" i="70"/>
  <c r="H1150" i="70"/>
  <c r="H1151" i="70"/>
  <c r="H1152" i="70"/>
  <c r="H1153" i="70"/>
  <c r="H1154" i="70"/>
  <c r="H1155" i="70"/>
  <c r="H1156" i="70"/>
  <c r="H1157" i="70"/>
  <c r="H1158" i="70"/>
  <c r="H1159" i="70"/>
  <c r="H1160" i="70"/>
  <c r="H1161" i="70"/>
  <c r="H1162" i="70"/>
  <c r="H1163" i="70"/>
  <c r="H1164" i="70"/>
  <c r="H1165" i="70"/>
  <c r="H1166" i="70"/>
  <c r="H1167" i="70"/>
  <c r="H1168" i="70"/>
  <c r="H1169" i="70"/>
  <c r="H1170" i="70"/>
  <c r="H1171" i="70"/>
  <c r="H1172" i="70"/>
  <c r="H1173" i="70"/>
  <c r="H1174" i="70"/>
  <c r="H1175" i="70"/>
  <c r="H1176" i="70"/>
  <c r="H1177" i="70"/>
  <c r="H1178" i="70"/>
  <c r="H1179" i="70"/>
  <c r="H1180" i="70"/>
  <c r="H1181" i="70"/>
  <c r="H1182" i="70"/>
  <c r="H1183" i="70"/>
  <c r="H1184" i="70"/>
  <c r="H1185" i="70"/>
  <c r="H1186" i="70"/>
  <c r="H1187" i="70"/>
  <c r="H1188" i="70"/>
  <c r="H1189" i="70"/>
  <c r="H1190" i="70"/>
  <c r="H1191" i="70"/>
  <c r="H1192" i="70"/>
  <c r="H1193" i="70"/>
  <c r="H1194" i="70"/>
  <c r="H1195" i="70"/>
  <c r="H1196" i="70"/>
  <c r="H1197" i="70"/>
  <c r="H1198" i="70"/>
  <c r="H1199" i="70"/>
  <c r="H1200" i="70"/>
  <c r="H1201" i="70"/>
  <c r="H1202" i="70"/>
  <c r="H1203" i="70"/>
  <c r="H1204" i="70"/>
  <c r="H1205" i="70"/>
  <c r="H1206" i="70"/>
  <c r="H1207" i="70"/>
  <c r="H1208" i="70"/>
  <c r="H1209" i="70"/>
  <c r="H1210" i="70"/>
  <c r="H1211" i="70"/>
  <c r="H1212" i="70"/>
  <c r="H1213" i="70"/>
  <c r="H1214" i="70"/>
  <c r="H1215" i="70"/>
  <c r="H1216" i="70"/>
  <c r="H1217" i="70"/>
  <c r="H1218" i="70"/>
  <c r="H1219" i="70"/>
  <c r="H1220" i="70"/>
  <c r="H1221" i="70"/>
  <c r="H1222" i="70"/>
  <c r="H1223" i="70"/>
  <c r="H1224" i="70"/>
  <c r="H1225" i="70"/>
  <c r="H1226" i="70"/>
  <c r="H1227" i="70"/>
  <c r="H1228" i="70"/>
  <c r="H1229" i="70"/>
  <c r="H1230" i="70"/>
  <c r="H1231" i="70"/>
  <c r="H1232" i="70"/>
  <c r="H1233" i="70"/>
  <c r="H1234" i="70"/>
  <c r="H1235" i="70"/>
  <c r="H1236" i="70"/>
  <c r="H1237" i="70"/>
  <c r="H1238" i="70"/>
  <c r="H1239" i="70"/>
  <c r="H1240" i="70"/>
  <c r="H1241" i="70"/>
  <c r="H1242" i="70"/>
  <c r="H1243" i="70"/>
  <c r="H1244" i="70"/>
  <c r="H1245" i="70"/>
  <c r="H1246" i="70"/>
  <c r="H1247" i="70"/>
  <c r="H1248" i="70"/>
  <c r="H1249" i="70"/>
  <c r="H1250" i="70"/>
  <c r="H1251" i="70"/>
  <c r="H1252" i="70"/>
  <c r="H1253" i="70"/>
  <c r="H1254" i="70"/>
  <c r="H1255" i="70"/>
  <c r="H1256" i="70"/>
  <c r="H1257" i="70"/>
  <c r="H1258" i="70"/>
  <c r="H1259" i="70"/>
  <c r="H1260" i="70"/>
  <c r="H1261" i="70"/>
  <c r="H1262" i="70"/>
  <c r="H1263" i="70"/>
  <c r="H1264" i="70"/>
  <c r="H1265" i="70"/>
  <c r="H1266" i="70"/>
  <c r="H1267" i="70"/>
  <c r="H1268" i="70"/>
  <c r="H1269" i="70"/>
  <c r="H1270" i="70"/>
  <c r="H1271" i="70"/>
  <c r="H1272" i="70"/>
  <c r="H1273" i="70"/>
  <c r="H1274" i="70"/>
  <c r="H1275" i="70"/>
  <c r="H1276" i="70"/>
  <c r="H1277" i="70"/>
  <c r="H1278" i="70"/>
  <c r="H1279" i="70"/>
  <c r="H1280" i="70"/>
  <c r="H1281" i="70"/>
  <c r="H1282" i="70"/>
  <c r="H1283" i="70"/>
  <c r="H1284" i="70"/>
  <c r="H1285" i="70"/>
  <c r="H1286" i="70"/>
  <c r="H1287" i="70"/>
  <c r="H1288" i="70"/>
  <c r="H1289" i="70"/>
  <c r="H1290" i="70"/>
  <c r="H1291" i="70"/>
  <c r="H1292" i="70"/>
  <c r="H1293" i="70"/>
  <c r="H1294" i="70"/>
  <c r="H1295" i="70"/>
  <c r="H1296" i="70"/>
  <c r="H1297" i="70"/>
  <c r="H1298" i="70"/>
  <c r="H1299" i="70"/>
  <c r="H1300" i="70"/>
  <c r="H1301" i="70"/>
  <c r="H1302" i="70"/>
  <c r="H1303" i="70"/>
  <c r="H1304" i="70"/>
  <c r="H1305" i="70"/>
  <c r="H1306" i="70"/>
  <c r="H1307" i="70"/>
  <c r="H1308" i="70"/>
  <c r="H1309" i="70"/>
  <c r="H1310" i="70"/>
  <c r="H1311" i="70"/>
  <c r="H1312" i="70"/>
  <c r="H1313" i="70"/>
  <c r="H1314" i="70"/>
  <c r="H1315" i="70"/>
  <c r="H1316" i="70"/>
  <c r="H1317" i="70"/>
  <c r="H1318" i="70"/>
  <c r="H1319" i="70"/>
  <c r="H1320" i="70"/>
  <c r="H1321" i="70"/>
  <c r="H1322" i="70"/>
  <c r="H1323" i="70"/>
  <c r="H1324" i="70"/>
  <c r="H1325" i="70"/>
  <c r="H1326" i="70"/>
  <c r="H1327" i="70"/>
  <c r="H1328" i="70"/>
  <c r="H1329" i="70"/>
  <c r="H1330" i="70"/>
  <c r="H1331" i="70"/>
  <c r="H1332" i="70"/>
  <c r="H1333" i="70"/>
  <c r="H1334" i="70"/>
  <c r="H1335" i="70"/>
  <c r="H1336" i="70"/>
  <c r="H1337" i="70"/>
  <c r="H1338" i="70"/>
  <c r="H1339" i="70"/>
  <c r="H1340" i="70"/>
  <c r="H1341" i="70"/>
  <c r="H1342" i="70"/>
  <c r="H1343" i="70"/>
  <c r="H1344" i="70"/>
  <c r="H1345" i="70"/>
  <c r="H1346" i="70"/>
  <c r="H1347" i="70"/>
  <c r="H1348" i="70"/>
  <c r="H1349" i="70"/>
  <c r="H1350" i="70"/>
  <c r="H1351" i="70"/>
  <c r="H1352" i="70"/>
  <c r="H1353" i="70"/>
  <c r="H1354" i="70"/>
  <c r="H1355" i="70"/>
  <c r="H1356" i="70"/>
  <c r="H1357" i="70"/>
  <c r="H1358" i="70"/>
  <c r="H1359" i="70"/>
  <c r="H1360" i="70"/>
  <c r="H1361" i="70"/>
  <c r="H1362" i="70"/>
  <c r="H1363" i="70"/>
  <c r="H1364" i="70"/>
  <c r="H1365" i="70"/>
  <c r="H1366" i="70"/>
  <c r="H1367" i="70"/>
  <c r="H1368" i="70"/>
  <c r="H1369" i="70"/>
  <c r="H1370" i="70"/>
  <c r="H1371" i="70"/>
  <c r="H1372" i="70"/>
  <c r="H1373" i="70"/>
  <c r="H1374" i="70"/>
  <c r="H1375" i="70"/>
  <c r="H1376" i="70"/>
  <c r="H1377" i="70"/>
  <c r="H1378" i="70"/>
  <c r="H1379" i="70"/>
  <c r="H1380" i="70"/>
  <c r="H1381" i="70"/>
  <c r="H1382" i="70"/>
  <c r="H1383" i="70"/>
  <c r="H1384" i="70"/>
  <c r="H1385" i="70"/>
  <c r="H1386" i="70"/>
  <c r="H1387" i="70"/>
  <c r="H1388" i="70"/>
  <c r="H1389" i="70"/>
  <c r="H1390" i="70"/>
  <c r="H1391" i="70"/>
  <c r="H1392" i="70"/>
  <c r="H1393" i="70"/>
  <c r="H1394" i="70"/>
  <c r="H1395" i="70"/>
  <c r="H1396" i="70"/>
  <c r="H1397" i="70"/>
  <c r="H1398" i="70"/>
  <c r="H1399" i="70"/>
  <c r="H1400" i="70"/>
  <c r="H1401" i="70"/>
  <c r="H1402" i="70"/>
  <c r="H1403" i="70"/>
  <c r="H1404" i="70"/>
  <c r="H1405" i="70"/>
  <c r="H1406" i="70"/>
  <c r="H1407" i="70"/>
  <c r="H1408" i="70"/>
  <c r="H1409" i="70"/>
  <c r="H1410" i="70"/>
  <c r="H1411" i="70"/>
  <c r="H1412" i="70"/>
  <c r="H1413" i="70"/>
  <c r="H1414" i="70"/>
  <c r="H1415" i="70"/>
  <c r="H1416" i="70"/>
  <c r="H1417" i="70"/>
  <c r="H1418" i="70"/>
  <c r="H1419" i="70"/>
  <c r="H1420" i="70"/>
  <c r="H1421" i="70"/>
  <c r="H1422" i="70"/>
  <c r="H1423" i="70"/>
  <c r="H1424" i="70"/>
  <c r="H1425" i="70"/>
  <c r="H1426" i="70"/>
  <c r="H1427" i="70"/>
  <c r="H1428" i="70"/>
  <c r="H1429" i="70"/>
  <c r="H1430" i="70"/>
  <c r="H1431" i="70"/>
  <c r="H1432" i="70"/>
  <c r="H1433" i="70"/>
  <c r="H1434" i="70"/>
  <c r="H1435" i="70"/>
  <c r="H1436" i="70"/>
  <c r="H1437" i="70"/>
  <c r="H1438" i="70"/>
  <c r="H1439" i="70"/>
  <c r="H1440" i="70"/>
  <c r="H1441" i="70"/>
  <c r="H1442" i="70"/>
  <c r="H1443" i="70"/>
  <c r="H1444" i="70"/>
  <c r="H1445" i="70"/>
  <c r="H1446" i="70"/>
  <c r="H1447" i="70"/>
  <c r="H1448" i="70"/>
  <c r="H1449" i="70"/>
  <c r="H1450" i="70"/>
  <c r="H1451" i="70"/>
  <c r="H1452" i="70"/>
  <c r="H1453" i="70"/>
  <c r="H1454" i="70"/>
  <c r="H1455" i="70"/>
  <c r="H1456" i="70"/>
  <c r="H1457" i="70"/>
  <c r="H1458" i="70"/>
  <c r="H1459" i="70"/>
  <c r="H1460" i="70"/>
  <c r="H1461" i="70"/>
  <c r="H1462" i="70"/>
  <c r="H1463" i="70"/>
  <c r="H1464" i="70"/>
  <c r="H1465" i="70"/>
  <c r="H1466" i="70"/>
  <c r="H1467" i="70"/>
  <c r="H1468" i="70"/>
  <c r="H1469" i="70"/>
  <c r="H1470" i="70"/>
  <c r="H1471" i="70"/>
  <c r="H1472" i="70"/>
  <c r="H1473" i="70"/>
  <c r="H1474" i="70"/>
  <c r="H1475" i="70"/>
  <c r="H1476" i="70"/>
  <c r="H1477" i="70"/>
  <c r="H1478" i="70"/>
  <c r="H1479" i="70"/>
  <c r="H1480" i="70"/>
  <c r="H1481" i="70"/>
  <c r="H1482" i="70"/>
  <c r="H1483" i="70"/>
  <c r="H1484" i="70"/>
  <c r="H1485" i="70"/>
  <c r="H1486" i="70"/>
  <c r="H1487" i="70"/>
  <c r="H1488" i="70"/>
  <c r="H1489" i="70"/>
  <c r="H1490" i="70"/>
  <c r="H1491" i="70"/>
  <c r="H1492" i="70"/>
  <c r="H1493" i="70"/>
  <c r="H1494" i="70"/>
  <c r="H1495" i="70"/>
  <c r="H1496" i="70"/>
  <c r="H1497" i="70"/>
  <c r="H1498" i="70"/>
  <c r="H1499" i="70"/>
  <c r="H1500" i="70"/>
  <c r="H1501" i="70"/>
  <c r="H1502" i="70"/>
  <c r="H1503" i="70"/>
  <c r="H1504" i="70"/>
  <c r="H1505" i="70"/>
  <c r="H1506" i="70"/>
  <c r="H1507" i="70"/>
  <c r="H1508" i="70"/>
  <c r="H1509" i="70"/>
  <c r="H1510" i="70"/>
  <c r="H1511" i="70"/>
  <c r="H1512" i="70"/>
  <c r="H1513" i="70"/>
  <c r="H1514" i="70"/>
  <c r="H1515" i="70"/>
  <c r="H1516" i="70"/>
  <c r="H1517" i="70"/>
  <c r="H1518" i="70"/>
  <c r="H1519" i="70"/>
  <c r="H1520" i="70"/>
  <c r="H1521" i="70"/>
  <c r="H1522" i="70"/>
  <c r="H1523" i="70"/>
  <c r="H1524" i="70"/>
  <c r="H1525" i="70"/>
  <c r="H1526" i="70"/>
  <c r="H1527" i="70"/>
  <c r="H1528" i="70"/>
  <c r="H1529" i="70"/>
  <c r="H1530" i="70"/>
  <c r="H1531" i="70"/>
  <c r="H1532" i="70"/>
  <c r="H1533" i="70"/>
  <c r="H1534" i="70"/>
  <c r="H1535" i="70"/>
  <c r="H1536" i="70"/>
  <c r="H1537" i="70"/>
  <c r="H1538" i="70"/>
  <c r="H1539" i="70"/>
  <c r="H1540" i="70"/>
  <c r="H1541" i="70"/>
  <c r="H1542" i="70"/>
  <c r="H1543" i="70"/>
  <c r="H1544" i="70"/>
  <c r="H1545" i="70"/>
  <c r="H1546" i="70"/>
  <c r="H1547" i="70"/>
  <c r="H1548" i="70"/>
  <c r="H1549" i="70"/>
  <c r="H1550" i="70"/>
  <c r="H1551" i="70"/>
  <c r="H1552" i="70"/>
  <c r="H1553" i="70"/>
  <c r="H1554" i="70"/>
  <c r="H1555" i="70"/>
  <c r="H1556" i="70"/>
  <c r="H1557" i="70"/>
  <c r="H1558" i="70"/>
  <c r="H1559" i="70"/>
  <c r="H1560" i="70"/>
  <c r="H1561" i="70"/>
  <c r="H1562" i="70"/>
  <c r="H1563" i="70"/>
  <c r="H1564" i="70"/>
  <c r="H1565" i="70"/>
  <c r="H1566" i="70"/>
  <c r="H1567" i="70"/>
  <c r="H1568" i="70"/>
  <c r="H1569" i="70"/>
  <c r="H1570" i="70"/>
  <c r="H1571" i="70"/>
  <c r="H1572" i="70"/>
  <c r="H1573" i="70"/>
  <c r="H1574" i="70"/>
  <c r="H1575" i="70"/>
  <c r="H1576" i="70"/>
  <c r="H1577" i="70"/>
  <c r="H1578" i="70"/>
  <c r="H1579" i="70"/>
  <c r="H1580" i="70"/>
  <c r="H1581" i="70"/>
  <c r="H1582" i="70"/>
  <c r="H1583" i="70"/>
  <c r="H1584" i="70"/>
  <c r="H1585" i="70"/>
  <c r="H1586" i="70"/>
  <c r="H1587" i="70"/>
  <c r="H1588" i="70"/>
  <c r="H1589" i="70"/>
  <c r="H1590" i="70"/>
  <c r="H1591" i="70"/>
  <c r="H1592" i="70"/>
  <c r="H1593" i="70"/>
  <c r="H1594" i="70"/>
  <c r="H1595" i="70"/>
  <c r="H1596" i="70"/>
  <c r="H1597" i="70"/>
  <c r="H1598" i="70"/>
  <c r="H1599" i="70"/>
  <c r="H1600" i="70"/>
  <c r="H1601" i="70"/>
  <c r="H1602" i="70"/>
  <c r="H1603" i="70"/>
  <c r="H1604" i="70"/>
  <c r="H1605" i="70"/>
  <c r="H1606" i="70"/>
  <c r="H1607" i="70"/>
  <c r="H1608" i="70"/>
  <c r="H1609" i="70"/>
  <c r="H1610" i="70"/>
  <c r="H1611" i="70"/>
  <c r="H1612" i="70"/>
  <c r="H1613" i="70"/>
  <c r="H1614" i="70"/>
  <c r="H1615" i="70"/>
  <c r="H1616" i="70"/>
  <c r="H1617" i="70"/>
  <c r="H1618" i="70"/>
  <c r="H1619" i="70"/>
  <c r="H1620" i="70"/>
  <c r="H1621" i="70"/>
  <c r="H1622" i="70"/>
  <c r="H1623" i="70"/>
  <c r="H1624" i="70"/>
  <c r="H1625" i="70"/>
  <c r="H1626" i="70"/>
  <c r="H1627" i="70"/>
  <c r="H1628" i="70"/>
  <c r="H1629" i="70"/>
  <c r="H1630" i="70"/>
  <c r="H1631" i="70"/>
  <c r="H1632" i="70"/>
  <c r="H1633" i="70"/>
  <c r="H1634" i="70"/>
  <c r="H1635" i="70"/>
  <c r="H1636" i="70"/>
  <c r="H1637" i="70"/>
  <c r="H1638" i="70"/>
  <c r="H1639" i="70"/>
  <c r="H1640" i="70"/>
  <c r="H1641" i="70"/>
  <c r="H1642" i="70"/>
  <c r="H1643" i="70"/>
  <c r="H1644" i="70"/>
  <c r="H1645" i="70"/>
  <c r="H1646" i="70"/>
  <c r="H1647" i="70"/>
  <c r="H1648" i="70"/>
  <c r="H1649" i="70"/>
  <c r="H1650" i="70"/>
  <c r="H1651" i="70"/>
  <c r="H1652" i="70"/>
  <c r="H1653" i="70"/>
  <c r="H1654" i="70"/>
  <c r="H1655" i="70"/>
  <c r="H1656" i="70"/>
  <c r="H1657" i="70"/>
  <c r="H1658" i="70"/>
  <c r="H1659" i="70"/>
  <c r="H1660" i="70"/>
  <c r="H1661" i="70"/>
  <c r="H1662" i="70"/>
  <c r="H1663" i="70"/>
  <c r="H1664" i="70"/>
  <c r="H1665" i="70"/>
  <c r="H1666" i="70"/>
  <c r="H1667" i="70"/>
  <c r="H1668" i="70"/>
  <c r="H1669" i="70"/>
  <c r="H1670" i="70"/>
  <c r="H1671" i="70"/>
  <c r="H1672" i="70"/>
  <c r="H1673" i="70"/>
  <c r="H1674" i="70"/>
  <c r="H1675" i="70"/>
  <c r="H1676" i="70"/>
  <c r="H1677" i="70"/>
  <c r="H1678" i="70"/>
  <c r="H1679" i="70"/>
  <c r="H1680" i="70"/>
  <c r="H1681" i="70"/>
  <c r="H1682" i="70"/>
  <c r="H1683" i="70"/>
  <c r="H1684" i="70"/>
  <c r="H1685" i="70"/>
  <c r="H1686" i="70"/>
  <c r="H1687" i="70"/>
  <c r="H1688" i="70"/>
  <c r="H1689" i="70"/>
  <c r="H1690" i="70"/>
  <c r="H1691" i="70"/>
  <c r="H1692" i="70"/>
  <c r="H1693" i="70"/>
  <c r="H1694" i="70"/>
  <c r="H1695" i="70"/>
  <c r="H1696" i="70"/>
  <c r="H1697" i="70"/>
  <c r="H1698" i="70"/>
  <c r="H1699" i="70"/>
  <c r="H1700" i="70"/>
  <c r="H1701" i="70"/>
  <c r="H1702" i="70"/>
  <c r="H1703" i="70"/>
  <c r="H1704" i="70"/>
  <c r="H1705" i="70"/>
  <c r="H1706" i="70"/>
  <c r="H1707" i="70"/>
  <c r="H1708" i="70"/>
  <c r="H1709" i="70"/>
  <c r="H1710" i="70"/>
  <c r="H1711" i="70"/>
  <c r="H1712" i="70"/>
  <c r="H1713" i="70"/>
  <c r="H1714" i="70"/>
  <c r="H1715" i="70"/>
  <c r="H1716" i="70"/>
  <c r="H1717" i="70"/>
  <c r="H1718" i="70"/>
  <c r="H1719" i="70"/>
  <c r="H1720" i="70"/>
  <c r="H1721" i="70"/>
  <c r="H1722" i="70"/>
  <c r="H1723" i="70"/>
  <c r="H1724" i="70"/>
  <c r="H1725" i="70"/>
  <c r="H1726" i="70"/>
  <c r="H1727" i="70"/>
  <c r="H1728" i="70"/>
  <c r="H1729" i="70"/>
  <c r="H1730" i="70"/>
  <c r="H1731" i="70"/>
  <c r="H1732" i="70"/>
  <c r="H1733" i="70"/>
  <c r="H1734" i="70"/>
  <c r="H1735" i="70"/>
  <c r="H1736" i="70"/>
  <c r="H1737" i="70"/>
  <c r="H1738" i="70"/>
  <c r="H1739" i="70"/>
  <c r="H1740" i="70"/>
  <c r="H1741" i="70"/>
  <c r="H1742" i="70"/>
  <c r="H1743" i="70"/>
  <c r="H1744" i="70"/>
  <c r="H1745" i="70"/>
  <c r="H1746" i="70"/>
  <c r="H1747" i="70"/>
  <c r="H1748" i="70"/>
  <c r="H1749" i="70"/>
  <c r="H1750" i="70"/>
  <c r="H1751" i="70"/>
  <c r="H1752" i="70"/>
  <c r="H1753" i="70"/>
  <c r="H1754" i="70"/>
  <c r="H1755" i="70"/>
  <c r="H1756" i="70"/>
  <c r="H1757" i="70"/>
  <c r="H1758" i="70"/>
  <c r="H1759" i="70"/>
  <c r="H1760" i="70"/>
  <c r="H1761" i="70"/>
  <c r="H1762" i="70"/>
  <c r="H1763" i="70"/>
  <c r="H1764" i="70"/>
  <c r="H1765" i="70"/>
  <c r="H1766" i="70"/>
  <c r="H1767" i="70"/>
  <c r="H1768" i="70"/>
  <c r="H1769" i="70"/>
  <c r="H1770" i="70"/>
  <c r="H1771" i="70"/>
  <c r="H1772" i="70"/>
  <c r="H1773" i="70"/>
  <c r="H1774" i="70"/>
  <c r="H1775" i="70"/>
  <c r="H1776" i="70"/>
  <c r="H1777" i="70"/>
  <c r="H1778" i="70"/>
  <c r="H1779" i="70"/>
  <c r="H1780" i="70"/>
  <c r="H1781" i="70"/>
  <c r="H1782" i="70"/>
  <c r="H1783" i="70"/>
  <c r="H1784" i="70"/>
  <c r="H1785" i="70"/>
  <c r="F1923" i="70" l="1"/>
  <c r="H138" i="14"/>
  <c r="F138" i="12"/>
  <c r="D769" i="67" l="1"/>
  <c r="D768" i="67"/>
  <c r="H529" i="67"/>
  <c r="H528" i="67"/>
  <c r="H527" i="67"/>
  <c r="H526" i="67"/>
  <c r="H525" i="67"/>
  <c r="H524" i="67"/>
  <c r="H391" i="67"/>
  <c r="H390" i="67"/>
  <c r="H389" i="67"/>
  <c r="H388" i="67"/>
  <c r="H387" i="67"/>
  <c r="H386" i="67"/>
  <c r="H385" i="67"/>
  <c r="H384" i="67"/>
  <c r="D770" i="67" l="1"/>
  <c r="H65" i="13"/>
  <c r="H64" i="13"/>
  <c r="H63" i="13"/>
  <c r="H62" i="13"/>
  <c r="H61" i="13"/>
  <c r="H60" i="13"/>
  <c r="H59" i="13"/>
  <c r="H77" i="24" l="1"/>
  <c r="H76" i="24"/>
  <c r="K30" i="64" l="1"/>
  <c r="J30" i="64"/>
  <c r="I30" i="64"/>
  <c r="D29" i="64" l="1"/>
  <c r="G25" i="64"/>
  <c r="G26" i="64"/>
  <c r="G27" i="64"/>
  <c r="G28" i="64"/>
  <c r="G24" i="64"/>
  <c r="G29" i="64" s="1"/>
  <c r="G18" i="64"/>
  <c r="G19" i="64"/>
  <c r="G20" i="64"/>
  <c r="G21" i="64"/>
  <c r="G22" i="64"/>
  <c r="G17" i="64"/>
  <c r="G23" i="64" s="1"/>
  <c r="G12" i="64"/>
  <c r="G13" i="64"/>
  <c r="G14" i="64"/>
  <c r="G15" i="64"/>
  <c r="G11" i="64"/>
  <c r="G16" i="64" s="1"/>
  <c r="F30" i="64"/>
  <c r="E30" i="64"/>
  <c r="D23" i="64"/>
  <c r="D16" i="64"/>
  <c r="G30" i="64" l="1"/>
  <c r="D30" i="64"/>
  <c r="F369" i="56"/>
  <c r="E369" i="56"/>
  <c r="G369" i="56" s="1"/>
  <c r="F363" i="56"/>
  <c r="E363" i="56"/>
  <c r="G363" i="56" s="1"/>
  <c r="F356" i="56"/>
  <c r="E356" i="56"/>
  <c r="G356" i="56" s="1"/>
  <c r="G370" i="56" l="1"/>
  <c r="D369" i="56"/>
  <c r="G368" i="56"/>
  <c r="G367" i="56"/>
  <c r="G366" i="56"/>
  <c r="G365" i="56"/>
  <c r="G364" i="56"/>
  <c r="D363" i="56"/>
  <c r="G362" i="56"/>
  <c r="G361" i="56"/>
  <c r="G360" i="56"/>
  <c r="G359" i="56"/>
  <c r="G358" i="56"/>
  <c r="G357" i="56"/>
  <c r="D356" i="56"/>
  <c r="G355" i="56"/>
  <c r="G354" i="56"/>
  <c r="G353" i="56"/>
  <c r="G352" i="56"/>
  <c r="G351" i="56"/>
  <c r="P785" i="53" l="1"/>
  <c r="O785" i="53"/>
  <c r="Q785" i="53" s="1"/>
  <c r="M785" i="53"/>
  <c r="D785" i="53"/>
  <c r="C785" i="53"/>
  <c r="P760" i="53"/>
  <c r="O760" i="53"/>
  <c r="M760" i="53"/>
  <c r="D760" i="53"/>
  <c r="C760" i="53"/>
  <c r="P732" i="53"/>
  <c r="O732" i="53"/>
  <c r="M732" i="53"/>
  <c r="D732" i="53"/>
  <c r="C732" i="53"/>
  <c r="Q760" i="53" l="1"/>
  <c r="Q732" i="53"/>
  <c r="F336" i="56"/>
  <c r="E336" i="56"/>
  <c r="D335" i="56"/>
  <c r="G334" i="56"/>
  <c r="G333" i="56"/>
  <c r="G332" i="56"/>
  <c r="G331" i="56"/>
  <c r="G330" i="56"/>
  <c r="D329" i="56"/>
  <c r="G328" i="56"/>
  <c r="G327" i="56"/>
  <c r="G326" i="56"/>
  <c r="G325" i="56"/>
  <c r="G324" i="56"/>
  <c r="G323" i="56"/>
  <c r="D322" i="56"/>
  <c r="G321" i="56"/>
  <c r="G320" i="56"/>
  <c r="G319" i="56"/>
  <c r="G318" i="56"/>
  <c r="G317" i="56"/>
  <c r="G322" i="56" l="1"/>
  <c r="G329" i="56"/>
  <c r="G335" i="56"/>
  <c r="G336" i="56"/>
  <c r="F302" i="56"/>
  <c r="E302" i="56"/>
  <c r="G302" i="56" s="1"/>
  <c r="D301" i="56"/>
  <c r="G300" i="56"/>
  <c r="G299" i="56"/>
  <c r="G298" i="56"/>
  <c r="G297" i="56"/>
  <c r="G296" i="56"/>
  <c r="G301" i="56" s="1"/>
  <c r="D295" i="56"/>
  <c r="G294" i="56"/>
  <c r="G293" i="56"/>
  <c r="G292" i="56"/>
  <c r="G291" i="56"/>
  <c r="G290" i="56"/>
  <c r="G289" i="56"/>
  <c r="D288" i="56"/>
  <c r="G287" i="56"/>
  <c r="G286" i="56"/>
  <c r="G285" i="56"/>
  <c r="G284" i="56"/>
  <c r="G283" i="56"/>
  <c r="F268" i="56"/>
  <c r="E268" i="56"/>
  <c r="D267" i="56"/>
  <c r="G266" i="56"/>
  <c r="G265" i="56"/>
  <c r="G264" i="56"/>
  <c r="G263" i="56"/>
  <c r="G262" i="56"/>
  <c r="D261" i="56"/>
  <c r="G260" i="56"/>
  <c r="G259" i="56"/>
  <c r="G258" i="56"/>
  <c r="G257" i="56"/>
  <c r="G256" i="56"/>
  <c r="G255" i="56"/>
  <c r="G261" i="56" s="1"/>
  <c r="D254" i="56"/>
  <c r="G253" i="56"/>
  <c r="G252" i="56"/>
  <c r="G251" i="56"/>
  <c r="G250" i="56"/>
  <c r="G249" i="56"/>
  <c r="G254" i="56" s="1"/>
  <c r="F234" i="56"/>
  <c r="E234" i="56"/>
  <c r="G234" i="56" s="1"/>
  <c r="D233" i="56"/>
  <c r="G232" i="56"/>
  <c r="G231" i="56"/>
  <c r="G230" i="56"/>
  <c r="G229" i="56"/>
  <c r="G228" i="56"/>
  <c r="G233" i="56" s="1"/>
  <c r="D227" i="56"/>
  <c r="G226" i="56"/>
  <c r="G225" i="56"/>
  <c r="G224" i="56"/>
  <c r="G223" i="56"/>
  <c r="G222" i="56"/>
  <c r="G221" i="56"/>
  <c r="D220" i="56"/>
  <c r="G219" i="56"/>
  <c r="G218" i="56"/>
  <c r="G217" i="56"/>
  <c r="G216" i="56"/>
  <c r="G215" i="56"/>
  <c r="G195" i="56"/>
  <c r="G196" i="56"/>
  <c r="G197" i="56"/>
  <c r="G198" i="56"/>
  <c r="G194" i="56"/>
  <c r="G188" i="56"/>
  <c r="G189" i="56"/>
  <c r="G190" i="56"/>
  <c r="G191" i="56"/>
  <c r="G192" i="56"/>
  <c r="G187" i="56"/>
  <c r="G182" i="56"/>
  <c r="G183" i="56"/>
  <c r="G184" i="56"/>
  <c r="G185" i="56"/>
  <c r="G181" i="56"/>
  <c r="D199" i="56"/>
  <c r="D193" i="56"/>
  <c r="D186" i="56"/>
  <c r="G186" i="56" l="1"/>
  <c r="D268" i="56"/>
  <c r="D200" i="56"/>
  <c r="G220" i="56"/>
  <c r="G227" i="56"/>
  <c r="D234" i="56"/>
  <c r="G267" i="56"/>
  <c r="G268" i="56"/>
  <c r="G288" i="56"/>
  <c r="G295" i="56"/>
  <c r="J1908" i="59"/>
  <c r="M652" i="53"/>
  <c r="M680" i="53"/>
  <c r="M705" i="53"/>
  <c r="P705" i="53"/>
  <c r="O705" i="53"/>
  <c r="D705" i="53"/>
  <c r="C705" i="53"/>
  <c r="P680" i="53"/>
  <c r="O680" i="53"/>
  <c r="D680" i="53"/>
  <c r="C680" i="53"/>
  <c r="P652" i="53"/>
  <c r="O652" i="53"/>
  <c r="D652" i="53"/>
  <c r="C652" i="53"/>
  <c r="P624" i="53"/>
  <c r="O624" i="53"/>
  <c r="D624" i="53"/>
  <c r="C624" i="53"/>
  <c r="P599" i="53"/>
  <c r="O599" i="53"/>
  <c r="D599" i="53"/>
  <c r="C599" i="53"/>
  <c r="P571" i="53"/>
  <c r="O571" i="53"/>
  <c r="M571" i="53"/>
  <c r="D571" i="53"/>
  <c r="C571" i="53"/>
  <c r="P543" i="53"/>
  <c r="O543" i="53"/>
  <c r="D543" i="53"/>
  <c r="C543" i="53"/>
  <c r="P518" i="53"/>
  <c r="O518" i="53"/>
  <c r="D518" i="53"/>
  <c r="C518" i="53"/>
  <c r="P490" i="53"/>
  <c r="O490" i="53"/>
  <c r="M490" i="53"/>
  <c r="D490" i="53"/>
  <c r="C490" i="53"/>
  <c r="P465" i="53"/>
  <c r="O465" i="53"/>
  <c r="Q465" i="53" s="1"/>
  <c r="P440" i="53"/>
  <c r="O440" i="53"/>
  <c r="Q440" i="53" s="1"/>
  <c r="D1907" i="59"/>
  <c r="Q571" i="53" l="1"/>
  <c r="Q599" i="53"/>
  <c r="Q624" i="53"/>
  <c r="Q652" i="53"/>
  <c r="Q680" i="53"/>
  <c r="Q705" i="53"/>
  <c r="Q490" i="53"/>
  <c r="Q518" i="53"/>
  <c r="Q543" i="53"/>
  <c r="J1909" i="59" l="1"/>
  <c r="J1910" i="59" l="1"/>
  <c r="G1908" i="59"/>
  <c r="G1907" i="59"/>
  <c r="D1908" i="59"/>
  <c r="D1909" i="59" s="1"/>
  <c r="H1562" i="59"/>
  <c r="H1561" i="59"/>
  <c r="H1560" i="59"/>
  <c r="H1559" i="59"/>
  <c r="H1558" i="59"/>
  <c r="H1557" i="59"/>
  <c r="H1556" i="59"/>
  <c r="H1555" i="59"/>
  <c r="H1554" i="59"/>
  <c r="H1553" i="59"/>
  <c r="H1552" i="59"/>
  <c r="H1551" i="59"/>
  <c r="H1550" i="59"/>
  <c r="H1549" i="59"/>
  <c r="H1548" i="59"/>
  <c r="H1547" i="59"/>
  <c r="H1546" i="59"/>
  <c r="H1545" i="59"/>
  <c r="H1544" i="59"/>
  <c r="H1543" i="59"/>
  <c r="H1542" i="59"/>
  <c r="H1541" i="59"/>
  <c r="H1540" i="59"/>
  <c r="H1539" i="59"/>
  <c r="H1538" i="59"/>
  <c r="H1537" i="59"/>
  <c r="H1536" i="59"/>
  <c r="H1535" i="59"/>
  <c r="H1301" i="59"/>
  <c r="H1300" i="59"/>
  <c r="H1299" i="59"/>
  <c r="H1298" i="59"/>
  <c r="H1297" i="59"/>
  <c r="H1296" i="59"/>
  <c r="H1295" i="59"/>
  <c r="H1294" i="59"/>
  <c r="H1293" i="59"/>
  <c r="H1292" i="59"/>
  <c r="H1291" i="59"/>
  <c r="H1290" i="59"/>
  <c r="H953" i="59"/>
  <c r="H952" i="59"/>
  <c r="H932" i="59"/>
  <c r="H931" i="59"/>
  <c r="H675" i="59"/>
  <c r="H674" i="59"/>
  <c r="H673" i="59"/>
  <c r="H672" i="59"/>
  <c r="H671" i="59"/>
  <c r="H670" i="59"/>
  <c r="H537" i="59"/>
  <c r="H536" i="59"/>
  <c r="H535" i="59"/>
  <c r="H534" i="59"/>
  <c r="H533" i="59"/>
  <c r="H532" i="59"/>
  <c r="H330" i="59"/>
  <c r="H329" i="59"/>
  <c r="H328" i="59"/>
  <c r="H327" i="59"/>
  <c r="H326" i="59"/>
  <c r="H325" i="59"/>
  <c r="H150" i="59"/>
  <c r="H149" i="59"/>
  <c r="H148" i="59"/>
  <c r="H144" i="59"/>
  <c r="H143" i="59"/>
  <c r="G1909" i="59" l="1"/>
  <c r="D137" i="14"/>
  <c r="D132" i="14"/>
  <c r="D138" i="14" l="1"/>
  <c r="H151" i="21"/>
  <c r="H150" i="21"/>
  <c r="H149" i="21"/>
  <c r="H148" i="21"/>
  <c r="H147" i="21"/>
  <c r="H146" i="21"/>
  <c r="H145" i="21"/>
  <c r="H144" i="21"/>
  <c r="H143" i="21"/>
  <c r="H142" i="21"/>
  <c r="H141" i="21"/>
  <c r="H140" i="21"/>
  <c r="H139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H126" i="21"/>
  <c r="H125" i="21"/>
  <c r="H124" i="21"/>
  <c r="H58" i="13"/>
  <c r="H124" i="14"/>
  <c r="H123" i="14"/>
  <c r="H122" i="14"/>
  <c r="H121" i="14"/>
  <c r="H146" i="10"/>
  <c r="H145" i="10"/>
  <c r="H144" i="10"/>
  <c r="H139" i="10"/>
  <c r="H138" i="10"/>
  <c r="H112" i="19" l="1"/>
  <c r="H111" i="19"/>
  <c r="H110" i="19"/>
  <c r="H109" i="19"/>
  <c r="H108" i="19"/>
  <c r="H107" i="19"/>
  <c r="H106" i="19"/>
  <c r="H105" i="19"/>
  <c r="H104" i="19"/>
  <c r="H103" i="19"/>
  <c r="H102" i="19"/>
  <c r="H101" i="19"/>
  <c r="K16" i="58" l="1"/>
  <c r="J16" i="58"/>
  <c r="I16" i="58"/>
  <c r="H16" i="58"/>
  <c r="K15" i="58"/>
  <c r="J15" i="58"/>
  <c r="I15" i="58"/>
  <c r="H15" i="58"/>
  <c r="K14" i="58"/>
  <c r="J14" i="58"/>
  <c r="I14" i="58"/>
  <c r="H14" i="58"/>
  <c r="C14" i="58"/>
  <c r="K13" i="58"/>
  <c r="J13" i="58"/>
  <c r="I13" i="58"/>
  <c r="H13" i="58"/>
  <c r="C13" i="58"/>
  <c r="K12" i="58"/>
  <c r="J12" i="58"/>
  <c r="I12" i="58"/>
  <c r="H12" i="58"/>
  <c r="C12" i="58"/>
  <c r="K11" i="58"/>
  <c r="J11" i="58"/>
  <c r="I11" i="58"/>
  <c r="H11" i="58"/>
  <c r="C11" i="58"/>
  <c r="K10" i="58"/>
  <c r="J10" i="58"/>
  <c r="I10" i="58"/>
  <c r="H10" i="58"/>
  <c r="L10" i="58" s="1"/>
  <c r="C10" i="58"/>
  <c r="K9" i="58"/>
  <c r="J9" i="58"/>
  <c r="I9" i="58"/>
  <c r="H9" i="58"/>
  <c r="C9" i="58"/>
  <c r="K8" i="58"/>
  <c r="J8" i="58"/>
  <c r="I8" i="58"/>
  <c r="H8" i="58"/>
  <c r="C8" i="58"/>
  <c r="C7" i="58"/>
  <c r="C6" i="58"/>
  <c r="L8" i="58" l="1"/>
  <c r="L9" i="58"/>
  <c r="L11" i="58"/>
  <c r="L13" i="58"/>
  <c r="L12" i="58"/>
  <c r="L14" i="58"/>
  <c r="C16" i="58"/>
  <c r="L7" i="58"/>
  <c r="L17" i="58" s="1"/>
  <c r="F200" i="56"/>
  <c r="E200" i="56"/>
  <c r="G199" i="56"/>
  <c r="G193" i="56"/>
  <c r="F166" i="56"/>
  <c r="E166" i="56"/>
  <c r="G166" i="56" s="1"/>
  <c r="G165" i="56"/>
  <c r="D165" i="56"/>
  <c r="G159" i="56"/>
  <c r="D159" i="56"/>
  <c r="G152" i="56"/>
  <c r="D152" i="56"/>
  <c r="F132" i="56"/>
  <c r="E132" i="56"/>
  <c r="G132" i="56" s="1"/>
  <c r="G131" i="56"/>
  <c r="D131" i="56"/>
  <c r="G125" i="56"/>
  <c r="D125" i="56"/>
  <c r="G118" i="56"/>
  <c r="D118" i="56"/>
  <c r="F98" i="56"/>
  <c r="E98" i="56"/>
  <c r="G98" i="56" s="1"/>
  <c r="G97" i="56"/>
  <c r="D97" i="56"/>
  <c r="G91" i="56"/>
  <c r="D91" i="56"/>
  <c r="G84" i="56"/>
  <c r="D84" i="56"/>
  <c r="F64" i="56"/>
  <c r="E64" i="56"/>
  <c r="G64" i="56" s="1"/>
  <c r="G63" i="56"/>
  <c r="D63" i="56"/>
  <c r="G57" i="56"/>
  <c r="D57" i="56"/>
  <c r="G50" i="56"/>
  <c r="D50" i="56"/>
  <c r="F30" i="56"/>
  <c r="E30" i="56"/>
  <c r="G30" i="56" s="1"/>
  <c r="G29" i="56"/>
  <c r="D29" i="56"/>
  <c r="G23" i="56"/>
  <c r="D23" i="56"/>
  <c r="G16" i="56"/>
  <c r="D16" i="56"/>
  <c r="D98" i="56" l="1"/>
  <c r="D132" i="56"/>
  <c r="D166" i="56"/>
  <c r="G200" i="56"/>
  <c r="D30" i="56"/>
  <c r="D64" i="56"/>
  <c r="D465" i="53"/>
  <c r="C465" i="53"/>
  <c r="D440" i="53"/>
  <c r="C440" i="53"/>
  <c r="P412" i="53"/>
  <c r="O412" i="53"/>
  <c r="M412" i="53"/>
  <c r="D412" i="53"/>
  <c r="C412" i="53"/>
  <c r="P385" i="53"/>
  <c r="O385" i="53"/>
  <c r="M385" i="53"/>
  <c r="D385" i="53"/>
  <c r="C385" i="53"/>
  <c r="P360" i="53"/>
  <c r="O360" i="53"/>
  <c r="M360" i="53"/>
  <c r="D360" i="53"/>
  <c r="C360" i="53"/>
  <c r="P332" i="53"/>
  <c r="O332" i="53"/>
  <c r="M332" i="53"/>
  <c r="D332" i="53"/>
  <c r="C332" i="53"/>
  <c r="P305" i="53"/>
  <c r="O305" i="53"/>
  <c r="M305" i="53"/>
  <c r="D305" i="53"/>
  <c r="C305" i="53"/>
  <c r="P280" i="53"/>
  <c r="O280" i="53"/>
  <c r="M280" i="53"/>
  <c r="D280" i="53"/>
  <c r="C280" i="53"/>
  <c r="P252" i="53"/>
  <c r="O252" i="53"/>
  <c r="M252" i="53"/>
  <c r="D252" i="53"/>
  <c r="C252" i="53"/>
  <c r="Q280" i="53" l="1"/>
  <c r="Q332" i="53"/>
  <c r="Q385" i="53"/>
  <c r="Q252" i="53"/>
  <c r="Q305" i="53"/>
  <c r="Q360" i="53"/>
  <c r="Q412" i="53"/>
  <c r="L1487" i="7"/>
  <c r="L1486" i="7"/>
  <c r="L1485" i="7"/>
  <c r="I1487" i="7"/>
  <c r="AD1487" i="7"/>
  <c r="I1486" i="7"/>
  <c r="AD1486" i="7"/>
  <c r="I1485" i="7"/>
  <c r="AD1485" i="7"/>
  <c r="M172" i="53" l="1"/>
  <c r="M200" i="53"/>
  <c r="M225" i="53"/>
  <c r="D172" i="53" l="1"/>
  <c r="C172" i="53"/>
  <c r="D200" i="53"/>
  <c r="C200" i="53"/>
  <c r="D225" i="53"/>
  <c r="C225" i="53"/>
  <c r="D92" i="53"/>
  <c r="C92" i="53"/>
  <c r="D120" i="53"/>
  <c r="C120" i="53"/>
  <c r="D145" i="53"/>
  <c r="C145" i="53"/>
  <c r="M92" i="53"/>
  <c r="M120" i="53"/>
  <c r="N145" i="53"/>
  <c r="M145" i="53"/>
  <c r="P225" i="53" l="1"/>
  <c r="O225" i="53"/>
  <c r="P200" i="53"/>
  <c r="O200" i="53"/>
  <c r="P172" i="53"/>
  <c r="O172" i="53"/>
  <c r="P145" i="53"/>
  <c r="O145" i="53"/>
  <c r="P120" i="53"/>
  <c r="O120" i="53"/>
  <c r="P65" i="53"/>
  <c r="O65" i="53"/>
  <c r="P38" i="53"/>
  <c r="O38" i="53"/>
  <c r="P12" i="53"/>
  <c r="O12" i="53"/>
  <c r="P92" i="53"/>
  <c r="O92" i="53"/>
  <c r="J1907" i="9"/>
  <c r="Q92" i="53" l="1"/>
  <c r="Q12" i="53"/>
  <c r="Q38" i="53"/>
  <c r="Q65" i="53"/>
  <c r="Q120" i="53"/>
  <c r="Q145" i="53"/>
  <c r="Q172" i="53"/>
  <c r="Q200" i="53"/>
  <c r="Q225" i="53"/>
  <c r="K16" i="54"/>
  <c r="J16" i="54"/>
  <c r="I16" i="54"/>
  <c r="H16" i="54"/>
  <c r="G16" i="54"/>
  <c r="F16" i="54"/>
  <c r="F15" i="54"/>
  <c r="I15" i="54"/>
  <c r="H15" i="54"/>
  <c r="G15" i="54"/>
  <c r="K14" i="54"/>
  <c r="J14" i="54"/>
  <c r="I14" i="54"/>
  <c r="H14" i="54"/>
  <c r="G14" i="54"/>
  <c r="F14" i="54"/>
  <c r="K15" i="54"/>
  <c r="J15" i="54"/>
  <c r="K13" i="54"/>
  <c r="J13" i="54"/>
  <c r="I13" i="54"/>
  <c r="H13" i="54"/>
  <c r="G13" i="54"/>
  <c r="F13" i="54"/>
  <c r="K12" i="54"/>
  <c r="J12" i="54"/>
  <c r="I12" i="54"/>
  <c r="H12" i="54"/>
  <c r="G12" i="54"/>
  <c r="F12" i="54"/>
  <c r="I11" i="54"/>
  <c r="K11" i="54"/>
  <c r="J11" i="54"/>
  <c r="H11" i="54"/>
  <c r="G11" i="54"/>
  <c r="F11" i="54"/>
  <c r="K9" i="54"/>
  <c r="J9" i="54"/>
  <c r="I9" i="54"/>
  <c r="G9" i="54"/>
  <c r="H9" i="54"/>
  <c r="K10" i="54"/>
  <c r="J10" i="54"/>
  <c r="I10" i="54"/>
  <c r="H10" i="54"/>
  <c r="G10" i="54"/>
  <c r="F10" i="54"/>
  <c r="F9" i="54"/>
  <c r="K8" i="54"/>
  <c r="J8" i="54"/>
  <c r="I8" i="54"/>
  <c r="H8" i="54"/>
  <c r="G8" i="54"/>
  <c r="F8" i="54"/>
  <c r="L14" i="54" l="1"/>
  <c r="L10" i="54"/>
  <c r="L8" i="54"/>
  <c r="L11" i="54"/>
  <c r="L12" i="54"/>
  <c r="L13" i="54"/>
  <c r="L9" i="54"/>
  <c r="K7" i="54"/>
  <c r="J7" i="54"/>
  <c r="I7" i="54"/>
  <c r="H7" i="54"/>
  <c r="G7" i="54"/>
  <c r="C14" i="54"/>
  <c r="L7" i="54" l="1"/>
  <c r="L17" i="54" s="1"/>
  <c r="J1909" i="9"/>
  <c r="C13" i="54"/>
  <c r="C12" i="54"/>
  <c r="C11" i="54"/>
  <c r="C10" i="54"/>
  <c r="C9" i="54"/>
  <c r="C8" i="54"/>
  <c r="C7" i="54"/>
  <c r="C6" i="54"/>
  <c r="C16" i="54" l="1"/>
  <c r="J1911" i="9"/>
  <c r="K1905" i="9"/>
  <c r="J1905" i="9"/>
  <c r="H1770" i="9" l="1"/>
  <c r="H1744" i="9"/>
  <c r="H1902" i="9"/>
  <c r="H1901" i="9"/>
  <c r="H1900" i="9"/>
  <c r="H1899" i="9"/>
  <c r="H1898" i="9"/>
  <c r="H1897" i="9"/>
  <c r="F404" i="29" l="1"/>
  <c r="E404" i="29"/>
  <c r="G404" i="29" s="1"/>
  <c r="G403" i="29"/>
  <c r="D403" i="29"/>
  <c r="G397" i="29"/>
  <c r="D397" i="29"/>
  <c r="G390" i="29"/>
  <c r="D390" i="29"/>
  <c r="F370" i="29"/>
  <c r="E370" i="29"/>
  <c r="G370" i="29" s="1"/>
  <c r="G369" i="29"/>
  <c r="D369" i="29"/>
  <c r="G363" i="29"/>
  <c r="D363" i="29"/>
  <c r="G356" i="29"/>
  <c r="D356" i="29"/>
  <c r="D370" i="29" l="1"/>
  <c r="D404" i="29"/>
  <c r="P840" i="4"/>
  <c r="O840" i="4"/>
  <c r="M840" i="4"/>
  <c r="P817" i="4"/>
  <c r="O817" i="4"/>
  <c r="Q817" i="4" s="1"/>
  <c r="M817" i="4"/>
  <c r="P791" i="4"/>
  <c r="T789" i="4" s="1"/>
  <c r="O791" i="4"/>
  <c r="M791" i="4"/>
  <c r="S791" i="4" s="1"/>
  <c r="S789" i="4"/>
  <c r="P769" i="4"/>
  <c r="O769" i="4"/>
  <c r="M769" i="4"/>
  <c r="P746" i="4"/>
  <c r="O746" i="4"/>
  <c r="M746" i="4"/>
  <c r="P721" i="4"/>
  <c r="O721" i="4"/>
  <c r="M721" i="4"/>
  <c r="S719" i="4"/>
  <c r="Q721" i="4" l="1"/>
  <c r="Q769" i="4"/>
  <c r="S721" i="4"/>
  <c r="T719" i="4"/>
  <c r="Q746" i="4"/>
  <c r="S769" i="4"/>
  <c r="Q791" i="4"/>
  <c r="Q840" i="4"/>
  <c r="S817" i="4" s="1"/>
  <c r="T817" i="4" s="1"/>
  <c r="S840" i="4"/>
  <c r="S746" i="4"/>
  <c r="T746" i="4" s="1"/>
  <c r="H593" i="9"/>
  <c r="H613" i="9"/>
  <c r="H157" i="9"/>
  <c r="H1041" i="9"/>
  <c r="H1040" i="9"/>
  <c r="H1039" i="9"/>
  <c r="H1169" i="9" l="1"/>
  <c r="H1168" i="9"/>
  <c r="H1167" i="9"/>
  <c r="H1166" i="9"/>
  <c r="H1165" i="9"/>
  <c r="H435" i="9" l="1"/>
  <c r="H448" i="9"/>
  <c r="H447" i="9"/>
  <c r="H375" i="9"/>
  <c r="H356" i="9"/>
  <c r="H361" i="9"/>
  <c r="H351" i="9"/>
  <c r="H1393" i="9" l="1"/>
  <c r="H1392" i="9"/>
  <c r="H1391" i="9"/>
  <c r="H1009" i="9"/>
  <c r="H1008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194" i="9" l="1"/>
  <c r="H193" i="9"/>
  <c r="H344" i="9"/>
  <c r="H343" i="9"/>
  <c r="H267" i="9"/>
  <c r="H342" i="9"/>
  <c r="H340" i="9"/>
  <c r="H341" i="9"/>
  <c r="H347" i="9"/>
  <c r="H348" i="9"/>
  <c r="H154" i="9" l="1"/>
  <c r="H153" i="9"/>
  <c r="H152" i="9"/>
  <c r="H151" i="9"/>
  <c r="H150" i="9"/>
  <c r="H1684" i="9"/>
  <c r="H1541" i="9"/>
  <c r="H1540" i="9"/>
  <c r="H1539" i="9"/>
  <c r="H1538" i="9"/>
  <c r="H1281" i="9"/>
  <c r="H1280" i="9"/>
  <c r="H1279" i="9"/>
  <c r="C25" i="51" l="1"/>
  <c r="C24" i="51"/>
  <c r="C23" i="51"/>
  <c r="C22" i="51"/>
  <c r="C21" i="51"/>
  <c r="C19" i="51"/>
  <c r="C18" i="51"/>
  <c r="C17" i="51" l="1"/>
  <c r="C16" i="51"/>
  <c r="C15" i="51"/>
  <c r="C14" i="51"/>
  <c r="C13" i="51"/>
  <c r="C12" i="51"/>
  <c r="C10" i="51"/>
  <c r="C9" i="51"/>
  <c r="C8" i="51"/>
  <c r="C7" i="51"/>
  <c r="C26" i="51" l="1"/>
  <c r="H648" i="9"/>
  <c r="H636" i="9"/>
  <c r="L683" i="7"/>
  <c r="I683" i="7"/>
  <c r="AD683" i="7"/>
  <c r="F88" i="3" l="1"/>
  <c r="K50" i="48" l="1"/>
  <c r="F50" i="48"/>
  <c r="P50" i="48" l="1"/>
  <c r="D64" i="46"/>
  <c r="H1180" i="9" l="1"/>
  <c r="H1620" i="9" l="1"/>
  <c r="H1631" i="9"/>
  <c r="H1695" i="9"/>
  <c r="H1694" i="9"/>
  <c r="H1693" i="9"/>
  <c r="H1272" i="9"/>
  <c r="H1273" i="9"/>
  <c r="H1274" i="9"/>
  <c r="H1275" i="9"/>
  <c r="H1276" i="9"/>
  <c r="H1277" i="9"/>
  <c r="H1278" i="9"/>
  <c r="H1390" i="9" l="1"/>
  <c r="H1389" i="9"/>
  <c r="H1388" i="9"/>
  <c r="H1387" i="9"/>
  <c r="H1386" i="9"/>
  <c r="H1619" i="9"/>
  <c r="H1618" i="9"/>
  <c r="H1617" i="9"/>
  <c r="H1616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 l="1"/>
  <c r="H1519" i="9"/>
  <c r="H1518" i="9"/>
  <c r="H1517" i="9"/>
  <c r="H1516" i="9"/>
  <c r="H1515" i="9"/>
  <c r="D220" i="29" l="1"/>
  <c r="G219" i="29"/>
  <c r="G218" i="29"/>
  <c r="G217" i="29"/>
  <c r="G216" i="29"/>
  <c r="G215" i="29"/>
  <c r="F1906" i="9" l="1"/>
  <c r="E1906" i="9"/>
  <c r="G1906" i="9" l="1"/>
  <c r="T86" i="3"/>
  <c r="S86" i="3"/>
  <c r="F86" i="3"/>
  <c r="U86" i="3" l="1"/>
  <c r="U61" i="3"/>
  <c r="M602" i="4"/>
  <c r="M577" i="4"/>
  <c r="T60" i="3"/>
  <c r="S60" i="3"/>
  <c r="M553" i="4"/>
  <c r="M530" i="4"/>
  <c r="S505" i="4" s="1"/>
  <c r="M505" i="4"/>
  <c r="U60" i="3" l="1"/>
  <c r="M625" i="4"/>
  <c r="T625" i="4" s="1"/>
  <c r="M697" i="4"/>
  <c r="M649" i="4"/>
  <c r="S649" i="4" s="1"/>
  <c r="M674" i="4"/>
  <c r="S697" i="4" s="1"/>
  <c r="F336" i="29"/>
  <c r="E336" i="29"/>
  <c r="G335" i="29"/>
  <c r="D335" i="29"/>
  <c r="G329" i="29"/>
  <c r="D329" i="29"/>
  <c r="G322" i="29"/>
  <c r="D322" i="29"/>
  <c r="D336" i="29" s="1"/>
  <c r="F302" i="29"/>
  <c r="E302" i="29"/>
  <c r="G301" i="29"/>
  <c r="D301" i="29"/>
  <c r="G295" i="29"/>
  <c r="D295" i="29"/>
  <c r="G288" i="29"/>
  <c r="D288" i="29"/>
  <c r="F268" i="29"/>
  <c r="E268" i="29"/>
  <c r="G267" i="29"/>
  <c r="D267" i="29"/>
  <c r="G261" i="29"/>
  <c r="D261" i="29"/>
  <c r="G254" i="29"/>
  <c r="D254" i="29"/>
  <c r="F234" i="29"/>
  <c r="E234" i="29"/>
  <c r="G233" i="29"/>
  <c r="D233" i="29"/>
  <c r="G227" i="29"/>
  <c r="D227" i="29"/>
  <c r="G220" i="29"/>
  <c r="F201" i="29"/>
  <c r="E201" i="29"/>
  <c r="G200" i="29"/>
  <c r="D200" i="29"/>
  <c r="G194" i="29"/>
  <c r="D194" i="29"/>
  <c r="G187" i="29"/>
  <c r="D187" i="29"/>
  <c r="D268" i="29" l="1"/>
  <c r="D201" i="29"/>
  <c r="G336" i="29"/>
  <c r="G302" i="29"/>
  <c r="G268" i="29"/>
  <c r="G234" i="29"/>
  <c r="G201" i="29"/>
  <c r="K28" i="30"/>
  <c r="K27" i="30"/>
  <c r="K26" i="30"/>
  <c r="J24" i="30"/>
  <c r="J21" i="30"/>
  <c r="J19" i="30"/>
  <c r="J18" i="30"/>
  <c r="J17" i="30"/>
  <c r="J16" i="30"/>
  <c r="H1615" i="9"/>
  <c r="H1614" i="9"/>
  <c r="H1271" i="9"/>
  <c r="H1270" i="9"/>
  <c r="H1181" i="9"/>
  <c r="H1205" i="9"/>
  <c r="H1204" i="9"/>
  <c r="H1203" i="9"/>
  <c r="I14" i="30" l="1"/>
  <c r="I13" i="30"/>
  <c r="I12" i="30"/>
  <c r="I11" i="30"/>
  <c r="I10" i="30"/>
  <c r="P697" i="4"/>
  <c r="O697" i="4"/>
  <c r="P674" i="4"/>
  <c r="O674" i="4"/>
  <c r="P649" i="4"/>
  <c r="T647" i="4" s="1"/>
  <c r="O649" i="4"/>
  <c r="P625" i="4"/>
  <c r="O625" i="4"/>
  <c r="Q625" i="4" s="1"/>
  <c r="P602" i="4"/>
  <c r="O602" i="4"/>
  <c r="Q602" i="4" s="1"/>
  <c r="P577" i="4"/>
  <c r="O577" i="4"/>
  <c r="Q577" i="4" s="1"/>
  <c r="P553" i="4"/>
  <c r="O553" i="4"/>
  <c r="Q553" i="4" l="1"/>
  <c r="Q649" i="4"/>
  <c r="S647" i="4"/>
  <c r="Q697" i="4"/>
  <c r="Q674" i="4"/>
  <c r="H9" i="30"/>
  <c r="H8" i="30"/>
  <c r="H6" i="30"/>
  <c r="L352" i="7"/>
  <c r="S674" i="4" l="1"/>
  <c r="T674" i="4" s="1"/>
  <c r="AD351" i="7"/>
  <c r="O351" i="7"/>
  <c r="L351" i="7"/>
  <c r="I351" i="7"/>
  <c r="AI350" i="7"/>
  <c r="AD350" i="7"/>
  <c r="O350" i="7"/>
  <c r="L350" i="7"/>
  <c r="I350" i="7"/>
  <c r="P530" i="4" l="1"/>
  <c r="O530" i="4"/>
  <c r="P505" i="4"/>
  <c r="O505" i="4"/>
  <c r="Q505" i="4" l="1"/>
  <c r="Q530" i="4"/>
  <c r="S551" i="4"/>
  <c r="T551" i="4"/>
  <c r="H1738" i="9"/>
  <c r="P434" i="4"/>
  <c r="O434" i="4"/>
  <c r="Q434" i="4" s="1"/>
  <c r="P459" i="4"/>
  <c r="O459" i="4"/>
  <c r="P484" i="4"/>
  <c r="O484" i="4"/>
  <c r="S553" i="4" l="1"/>
  <c r="Q484" i="4"/>
  <c r="Q459" i="4"/>
  <c r="P390" i="4"/>
  <c r="O390" i="4"/>
  <c r="Q390" i="4" s="1"/>
  <c r="Q364" i="4"/>
  <c r="P341" i="4"/>
  <c r="O341" i="4"/>
  <c r="P319" i="4"/>
  <c r="O319" i="4"/>
  <c r="Q293" i="4"/>
  <c r="P269" i="4"/>
  <c r="O269" i="4"/>
  <c r="Q269" i="4" s="1"/>
  <c r="P247" i="4"/>
  <c r="O247" i="4"/>
  <c r="Q222" i="4"/>
  <c r="P412" i="4"/>
  <c r="O412" i="4"/>
  <c r="Q247" i="4" l="1"/>
  <c r="Q412" i="4"/>
  <c r="Q319" i="4"/>
  <c r="Q341" i="4"/>
  <c r="P198" i="4"/>
  <c r="O198" i="4"/>
  <c r="P176" i="4"/>
  <c r="O176" i="4"/>
  <c r="Q151" i="4"/>
  <c r="P127" i="4"/>
  <c r="O127" i="4"/>
  <c r="Q127" i="4" s="1"/>
  <c r="P105" i="4"/>
  <c r="O105" i="4"/>
  <c r="Q105" i="4" s="1"/>
  <c r="Q80" i="4"/>
  <c r="P57" i="4"/>
  <c r="O57" i="4"/>
  <c r="P34" i="4"/>
  <c r="O34" i="4"/>
  <c r="Q12" i="4"/>
  <c r="Q34" i="4" l="1"/>
  <c r="Q57" i="4"/>
  <c r="Q176" i="4"/>
  <c r="Q198" i="4"/>
  <c r="P1692" i="9"/>
  <c r="P1699" i="9"/>
  <c r="P1769" i="9"/>
  <c r="P1768" i="9"/>
  <c r="P1892" i="9"/>
  <c r="P1893" i="9"/>
  <c r="P1891" i="9"/>
  <c r="L1804" i="7"/>
  <c r="AD1804" i="7"/>
  <c r="H336" i="9"/>
  <c r="H337" i="9"/>
  <c r="H338" i="9"/>
  <c r="H339" i="9"/>
  <c r="H334" i="9"/>
  <c r="H335" i="9"/>
  <c r="AA4" i="30" l="1"/>
  <c r="L4" i="30"/>
  <c r="I4" i="30"/>
  <c r="F4" i="30"/>
  <c r="AA3" i="30"/>
  <c r="L3" i="30"/>
  <c r="I3" i="30"/>
  <c r="F3" i="30"/>
  <c r="AA1" i="30"/>
  <c r="L1" i="30"/>
  <c r="I1" i="30"/>
  <c r="F1" i="30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5" i="9"/>
  <c r="H192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49" i="9"/>
  <c r="H350" i="9"/>
  <c r="H352" i="9"/>
  <c r="H353" i="9"/>
  <c r="H354" i="9"/>
  <c r="H355" i="9"/>
  <c r="H357" i="9"/>
  <c r="H358" i="9"/>
  <c r="H359" i="9"/>
  <c r="H360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6" i="9"/>
  <c r="H437" i="9"/>
  <c r="H438" i="9"/>
  <c r="H439" i="9"/>
  <c r="H440" i="9"/>
  <c r="H441" i="9"/>
  <c r="H442" i="9"/>
  <c r="H443" i="9"/>
  <c r="H444" i="9"/>
  <c r="H445" i="9"/>
  <c r="H446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5" i="9"/>
  <c r="H586" i="9"/>
  <c r="H587" i="9"/>
  <c r="H588" i="9"/>
  <c r="H589" i="9"/>
  <c r="H590" i="9"/>
  <c r="H591" i="9"/>
  <c r="H592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4" i="9"/>
  <c r="H615" i="9"/>
  <c r="H616" i="9"/>
  <c r="H617" i="9"/>
  <c r="H618" i="9"/>
  <c r="H619" i="9"/>
  <c r="H620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7" i="9"/>
  <c r="H638" i="9"/>
  <c r="H639" i="9"/>
  <c r="H640" i="9"/>
  <c r="H641" i="9"/>
  <c r="H642" i="9"/>
  <c r="H643" i="9"/>
  <c r="H644" i="9"/>
  <c r="H645" i="9"/>
  <c r="H646" i="9"/>
  <c r="H647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2" i="9"/>
  <c r="H663" i="9"/>
  <c r="H664" i="9"/>
  <c r="H665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9" i="9"/>
  <c r="H740" i="9"/>
  <c r="H741" i="9"/>
  <c r="H742" i="9"/>
  <c r="H743" i="9"/>
  <c r="H744" i="9"/>
  <c r="H746" i="9"/>
  <c r="H747" i="9"/>
  <c r="H748" i="9"/>
  <c r="H749" i="9"/>
  <c r="H750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934" i="9"/>
  <c r="H935" i="9"/>
  <c r="H936" i="9"/>
  <c r="H937" i="9"/>
  <c r="H938" i="9"/>
  <c r="H1028" i="9"/>
  <c r="H1029" i="9"/>
  <c r="H1030" i="9"/>
  <c r="H1031" i="9"/>
  <c r="H1032" i="9"/>
  <c r="H1033" i="9"/>
  <c r="H1034" i="9"/>
  <c r="H1035" i="9"/>
  <c r="H1036" i="9"/>
  <c r="H1037" i="9"/>
  <c r="H1038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4" i="9"/>
  <c r="H1105" i="9"/>
  <c r="H1106" i="9"/>
  <c r="H1107" i="9"/>
  <c r="H1108" i="9"/>
  <c r="H1109" i="9"/>
  <c r="H1110" i="9"/>
  <c r="H1111" i="9"/>
  <c r="H1112" i="9"/>
  <c r="H1113" i="9"/>
  <c r="H1114" i="9"/>
  <c r="H1042" i="9"/>
  <c r="H1043" i="9"/>
  <c r="H1044" i="9"/>
  <c r="H1045" i="9"/>
  <c r="H1046" i="9"/>
  <c r="H1047" i="9"/>
  <c r="H1048" i="9"/>
  <c r="H1049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74" i="9"/>
  <c r="H1175" i="9"/>
  <c r="H1176" i="9"/>
  <c r="H1177" i="9"/>
  <c r="H1178" i="9"/>
  <c r="H1179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23" i="9"/>
  <c r="H1624" i="9"/>
  <c r="H1625" i="9"/>
  <c r="H1626" i="9"/>
  <c r="H1627" i="9"/>
  <c r="H1628" i="9"/>
  <c r="H1629" i="9"/>
  <c r="H1630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5" i="9"/>
  <c r="H1686" i="9"/>
  <c r="H1687" i="9"/>
  <c r="H1688" i="9"/>
  <c r="H1689" i="9"/>
  <c r="H1690" i="9"/>
  <c r="H1691" i="9"/>
  <c r="H1692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9" i="9"/>
  <c r="H1740" i="9"/>
  <c r="H1741" i="9"/>
  <c r="H1742" i="9"/>
  <c r="H1743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7" i="9"/>
  <c r="I41" i="48" l="1"/>
  <c r="C41" i="48"/>
  <c r="I40" i="48"/>
  <c r="C40" i="48"/>
  <c r="M39" i="48"/>
  <c r="I39" i="48"/>
  <c r="C39" i="48"/>
  <c r="M38" i="48"/>
  <c r="M37" i="48"/>
  <c r="M36" i="48"/>
  <c r="M35" i="48"/>
  <c r="M34" i="48"/>
  <c r="M33" i="48"/>
  <c r="I33" i="48"/>
  <c r="C33" i="48"/>
  <c r="M32" i="48"/>
  <c r="I32" i="48"/>
  <c r="C32" i="48"/>
  <c r="M31" i="48"/>
  <c r="I31" i="48"/>
  <c r="C31" i="48"/>
  <c r="M30" i="48"/>
  <c r="I30" i="48"/>
  <c r="C30" i="48"/>
  <c r="M29" i="48"/>
  <c r="I29" i="48"/>
  <c r="C29" i="48"/>
  <c r="M28" i="48"/>
  <c r="I28" i="48"/>
  <c r="C28" i="48"/>
  <c r="M27" i="48"/>
  <c r="I27" i="48"/>
  <c r="C27" i="48"/>
  <c r="N26" i="48"/>
  <c r="H26" i="48"/>
  <c r="M25" i="48"/>
  <c r="I25" i="48"/>
  <c r="C25" i="48"/>
  <c r="N24" i="48"/>
  <c r="H24" i="48"/>
  <c r="N23" i="48"/>
  <c r="H23" i="48"/>
  <c r="M21" i="48"/>
  <c r="I21" i="48"/>
  <c r="C21" i="48"/>
  <c r="N20" i="48"/>
  <c r="H20" i="48"/>
  <c r="M19" i="48"/>
  <c r="I19" i="48"/>
  <c r="C19" i="48"/>
  <c r="N18" i="48"/>
  <c r="H18" i="48"/>
  <c r="H41" i="48"/>
  <c r="J41" i="48" s="1"/>
  <c r="H40" i="48"/>
  <c r="N39" i="48"/>
  <c r="H39" i="48"/>
  <c r="J39" i="48" s="1"/>
  <c r="N38" i="48"/>
  <c r="N37" i="48"/>
  <c r="N35" i="48"/>
  <c r="N33" i="48"/>
  <c r="H33" i="48"/>
  <c r="N32" i="48"/>
  <c r="H32" i="48"/>
  <c r="J32" i="48" s="1"/>
  <c r="N31" i="48"/>
  <c r="H31" i="48"/>
  <c r="N30" i="48"/>
  <c r="H30" i="48"/>
  <c r="J30" i="48" s="1"/>
  <c r="N29" i="48"/>
  <c r="H29" i="48"/>
  <c r="N28" i="48"/>
  <c r="H28" i="48"/>
  <c r="J28" i="48" s="1"/>
  <c r="N27" i="48"/>
  <c r="H27" i="48"/>
  <c r="I26" i="48"/>
  <c r="C26" i="48"/>
  <c r="M24" i="48"/>
  <c r="M23" i="48"/>
  <c r="N21" i="48"/>
  <c r="H21" i="48"/>
  <c r="I20" i="48"/>
  <c r="C20" i="48"/>
  <c r="M18" i="48"/>
  <c r="M17" i="48"/>
  <c r="I17" i="48"/>
  <c r="C17" i="48"/>
  <c r="N16" i="48"/>
  <c r="H16" i="48"/>
  <c r="M15" i="48"/>
  <c r="I15" i="48"/>
  <c r="C15" i="48"/>
  <c r="N14" i="48"/>
  <c r="H14" i="48"/>
  <c r="M13" i="48"/>
  <c r="I13" i="48"/>
  <c r="C13" i="48"/>
  <c r="N12" i="48"/>
  <c r="H12" i="48"/>
  <c r="M11" i="48"/>
  <c r="I11" i="48"/>
  <c r="C11" i="48"/>
  <c r="N10" i="48"/>
  <c r="H10" i="48"/>
  <c r="M9" i="48"/>
  <c r="I9" i="48"/>
  <c r="C9" i="48"/>
  <c r="N8" i="48"/>
  <c r="H8" i="48"/>
  <c r="M7" i="48"/>
  <c r="I7" i="48"/>
  <c r="C7" i="48"/>
  <c r="N36" i="48"/>
  <c r="N34" i="48"/>
  <c r="M26" i="48"/>
  <c r="N25" i="48"/>
  <c r="H25" i="48"/>
  <c r="I24" i="48"/>
  <c r="C24" i="48"/>
  <c r="I23" i="48"/>
  <c r="C23" i="48"/>
  <c r="M20" i="48"/>
  <c r="O20" i="48" s="1"/>
  <c r="N19" i="48"/>
  <c r="H19" i="48"/>
  <c r="I18" i="48"/>
  <c r="C18" i="48"/>
  <c r="N17" i="48"/>
  <c r="H17" i="48"/>
  <c r="J17" i="48" s="1"/>
  <c r="M16" i="48"/>
  <c r="I16" i="48"/>
  <c r="C16" i="48"/>
  <c r="N15" i="48"/>
  <c r="H15" i="48"/>
  <c r="M14" i="48"/>
  <c r="I14" i="48"/>
  <c r="C14" i="48"/>
  <c r="N13" i="48"/>
  <c r="H13" i="48"/>
  <c r="J13" i="48" s="1"/>
  <c r="M12" i="48"/>
  <c r="I12" i="48"/>
  <c r="C12" i="48"/>
  <c r="N11" i="48"/>
  <c r="H11" i="48"/>
  <c r="M10" i="48"/>
  <c r="I10" i="48"/>
  <c r="C10" i="48"/>
  <c r="N9" i="48"/>
  <c r="H9" i="48"/>
  <c r="J9" i="48" s="1"/>
  <c r="M8" i="48"/>
  <c r="I8" i="48"/>
  <c r="C8" i="48"/>
  <c r="N7" i="48"/>
  <c r="H7" i="48"/>
  <c r="J7" i="48" s="1"/>
  <c r="M6" i="48"/>
  <c r="N6" i="48"/>
  <c r="I6" i="48"/>
  <c r="H6" i="48"/>
  <c r="C6" i="48"/>
  <c r="D26" i="48"/>
  <c r="D24" i="48"/>
  <c r="D23" i="48"/>
  <c r="D20" i="48"/>
  <c r="D18" i="48"/>
  <c r="D41" i="48"/>
  <c r="D40" i="48"/>
  <c r="D39" i="48"/>
  <c r="D25" i="48"/>
  <c r="D19" i="48"/>
  <c r="D16" i="48"/>
  <c r="D14" i="48"/>
  <c r="D12" i="48"/>
  <c r="D10" i="48"/>
  <c r="D8" i="48"/>
  <c r="D33" i="48"/>
  <c r="D32" i="48"/>
  <c r="D31" i="48"/>
  <c r="D30" i="48"/>
  <c r="D29" i="48"/>
  <c r="D28" i="48"/>
  <c r="D27" i="48"/>
  <c r="D21" i="48"/>
  <c r="D17" i="48"/>
  <c r="D15" i="48"/>
  <c r="D13" i="48"/>
  <c r="D11" i="48"/>
  <c r="D9" i="48"/>
  <c r="D7" i="48"/>
  <c r="D6" i="48"/>
  <c r="I15" i="27"/>
  <c r="C15" i="27"/>
  <c r="D7" i="27"/>
  <c r="D34" i="27"/>
  <c r="D19" i="27"/>
  <c r="C12" i="27"/>
  <c r="C31" i="27"/>
  <c r="D10" i="27"/>
  <c r="C22" i="27"/>
  <c r="C8" i="27"/>
  <c r="C40" i="27"/>
  <c r="C27" i="27"/>
  <c r="D12" i="27"/>
  <c r="D8" i="27"/>
  <c r="D30" i="27"/>
  <c r="C10" i="27"/>
  <c r="C17" i="27"/>
  <c r="C42" i="27"/>
  <c r="C33" i="27"/>
  <c r="C29" i="27"/>
  <c r="C25" i="27"/>
  <c r="C20" i="27"/>
  <c r="N24" i="27"/>
  <c r="D13" i="27"/>
  <c r="D11" i="27"/>
  <c r="D9" i="27"/>
  <c r="D41" i="27"/>
  <c r="D26" i="27"/>
  <c r="C13" i="27"/>
  <c r="C11" i="27"/>
  <c r="C9" i="27"/>
  <c r="C18" i="27"/>
  <c r="C16" i="27"/>
  <c r="C14" i="27"/>
  <c r="C41" i="27"/>
  <c r="C34" i="27"/>
  <c r="C32" i="27"/>
  <c r="C30" i="27"/>
  <c r="C28" i="27"/>
  <c r="C26" i="27"/>
  <c r="C24" i="27"/>
  <c r="C21" i="27"/>
  <c r="C19" i="27"/>
  <c r="D32" i="27"/>
  <c r="H28" i="27"/>
  <c r="M9" i="27"/>
  <c r="H14" i="27"/>
  <c r="I32" i="27"/>
  <c r="M26" i="27"/>
  <c r="N25" i="27"/>
  <c r="D15" i="27"/>
  <c r="D42" i="27"/>
  <c r="D40" i="27"/>
  <c r="D33" i="27"/>
  <c r="D31" i="27"/>
  <c r="D28" i="27"/>
  <c r="D24" i="27"/>
  <c r="H41" i="27"/>
  <c r="H19" i="27"/>
  <c r="I24" i="27"/>
  <c r="M34" i="27"/>
  <c r="M17" i="27"/>
  <c r="N33" i="27"/>
  <c r="N11" i="27"/>
  <c r="D21" i="27"/>
  <c r="D17" i="27"/>
  <c r="H7" i="27"/>
  <c r="H10" i="27"/>
  <c r="H32" i="27"/>
  <c r="H24" i="27"/>
  <c r="I41" i="27"/>
  <c r="I28" i="27"/>
  <c r="I19" i="27"/>
  <c r="I11" i="27"/>
  <c r="M30" i="27"/>
  <c r="M21" i="27"/>
  <c r="M13" i="27"/>
  <c r="N10" i="27"/>
  <c r="N29" i="27"/>
  <c r="N19" i="27"/>
  <c r="N39" i="27"/>
  <c r="D29" i="27"/>
  <c r="D27" i="27"/>
  <c r="D14" i="27"/>
  <c r="D25" i="27"/>
  <c r="D22" i="27"/>
  <c r="D20" i="27"/>
  <c r="D18" i="27"/>
  <c r="D16" i="27"/>
  <c r="H16" i="27"/>
  <c r="H12" i="27"/>
  <c r="H8" i="27"/>
  <c r="H34" i="27"/>
  <c r="H30" i="27"/>
  <c r="H26" i="27"/>
  <c r="H21" i="27"/>
  <c r="I7" i="27"/>
  <c r="I34" i="27"/>
  <c r="I30" i="27"/>
  <c r="I26" i="27"/>
  <c r="I21" i="27"/>
  <c r="I17" i="27"/>
  <c r="I13" i="27"/>
  <c r="I9" i="27"/>
  <c r="M32" i="27"/>
  <c r="M28" i="27"/>
  <c r="M24" i="27"/>
  <c r="M19" i="27"/>
  <c r="M15" i="27"/>
  <c r="M11" i="27"/>
  <c r="M7" i="27"/>
  <c r="N8" i="27"/>
  <c r="N31" i="27"/>
  <c r="N27" i="27"/>
  <c r="N21" i="27"/>
  <c r="N15" i="27"/>
  <c r="M37" i="27"/>
  <c r="N35" i="27"/>
  <c r="N17" i="27"/>
  <c r="N13" i="27"/>
  <c r="M39" i="27"/>
  <c r="M35" i="27"/>
  <c r="N37" i="27"/>
  <c r="N36" i="27"/>
  <c r="H17" i="27"/>
  <c r="H15" i="27"/>
  <c r="H13" i="27"/>
  <c r="H11" i="27"/>
  <c r="H9" i="27"/>
  <c r="H42" i="27"/>
  <c r="H40" i="27"/>
  <c r="H33" i="27"/>
  <c r="H31" i="27"/>
  <c r="H29" i="27"/>
  <c r="H27" i="27"/>
  <c r="H25" i="27"/>
  <c r="H22" i="27"/>
  <c r="H20" i="27"/>
  <c r="H18" i="27"/>
  <c r="I42" i="27"/>
  <c r="I40" i="27"/>
  <c r="I33" i="27"/>
  <c r="I31" i="27"/>
  <c r="I29" i="27"/>
  <c r="I27" i="27"/>
  <c r="I25" i="27"/>
  <c r="I22" i="27"/>
  <c r="I20" i="27"/>
  <c r="I18" i="27"/>
  <c r="I16" i="27"/>
  <c r="I14" i="27"/>
  <c r="I12" i="27"/>
  <c r="I10" i="27"/>
  <c r="I8" i="27"/>
  <c r="M33" i="27"/>
  <c r="M31" i="27"/>
  <c r="M29" i="27"/>
  <c r="M27" i="27"/>
  <c r="M25" i="27"/>
  <c r="M22" i="27"/>
  <c r="M20" i="27"/>
  <c r="M18" i="27"/>
  <c r="M16" i="27"/>
  <c r="M14" i="27"/>
  <c r="M12" i="27"/>
  <c r="M10" i="27"/>
  <c r="M8" i="27"/>
  <c r="N7" i="27"/>
  <c r="N9" i="27"/>
  <c r="N34" i="27"/>
  <c r="N32" i="27"/>
  <c r="N30" i="27"/>
  <c r="N28" i="27"/>
  <c r="N26" i="27"/>
  <c r="N22" i="27"/>
  <c r="N20" i="27"/>
  <c r="N18" i="27"/>
  <c r="N16" i="27"/>
  <c r="N14" i="27"/>
  <c r="N12" i="27"/>
  <c r="M38" i="27"/>
  <c r="M36" i="27"/>
  <c r="N38" i="27"/>
  <c r="K51" i="27"/>
  <c r="N23" i="27" l="1"/>
  <c r="N44" i="27" s="1"/>
  <c r="M23" i="27"/>
  <c r="M44" i="27" s="1"/>
  <c r="I35" i="27"/>
  <c r="H35" i="27"/>
  <c r="I23" i="27"/>
  <c r="H23" i="27"/>
  <c r="D35" i="27"/>
  <c r="C35" i="27"/>
  <c r="D23" i="27"/>
  <c r="C23" i="27"/>
  <c r="J25" i="48"/>
  <c r="J15" i="48"/>
  <c r="J11" i="48"/>
  <c r="J19" i="48"/>
  <c r="O26" i="48"/>
  <c r="J33" i="48"/>
  <c r="J31" i="48"/>
  <c r="J29" i="48"/>
  <c r="J40" i="48"/>
  <c r="J21" i="48"/>
  <c r="J27" i="48"/>
  <c r="O10" i="48"/>
  <c r="O14" i="48"/>
  <c r="O18" i="48"/>
  <c r="O24" i="48"/>
  <c r="D43" i="48"/>
  <c r="I43" i="48"/>
  <c r="E18" i="48"/>
  <c r="J10" i="48"/>
  <c r="J14" i="48"/>
  <c r="C43" i="48"/>
  <c r="E6" i="48"/>
  <c r="M43" i="48"/>
  <c r="O6" i="48"/>
  <c r="E10" i="48"/>
  <c r="E14" i="48"/>
  <c r="E7" i="48"/>
  <c r="O7" i="48"/>
  <c r="E11" i="48"/>
  <c r="O11" i="48"/>
  <c r="E15" i="48"/>
  <c r="O15" i="48"/>
  <c r="J18" i="48"/>
  <c r="E19" i="48"/>
  <c r="O19" i="48"/>
  <c r="J23" i="48"/>
  <c r="J24" i="48"/>
  <c r="E25" i="48"/>
  <c r="O25" i="48"/>
  <c r="E28" i="48"/>
  <c r="E30" i="48"/>
  <c r="E32" i="48"/>
  <c r="E40" i="48"/>
  <c r="E41" i="48"/>
  <c r="H43" i="48"/>
  <c r="J6" i="48"/>
  <c r="N43" i="48"/>
  <c r="E8" i="48"/>
  <c r="O8" i="48"/>
  <c r="E12" i="48"/>
  <c r="O12" i="48"/>
  <c r="E16" i="48"/>
  <c r="O16" i="48"/>
  <c r="E23" i="48"/>
  <c r="E24" i="48"/>
  <c r="J8" i="48"/>
  <c r="E9" i="48"/>
  <c r="O9" i="48"/>
  <c r="J12" i="48"/>
  <c r="E13" i="48"/>
  <c r="O13" i="48"/>
  <c r="J16" i="48"/>
  <c r="E17" i="48"/>
  <c r="O17" i="48"/>
  <c r="E20" i="48"/>
  <c r="E26" i="48"/>
  <c r="J20" i="48"/>
  <c r="E21" i="48"/>
  <c r="O21" i="48"/>
  <c r="J26" i="48"/>
  <c r="E27" i="48"/>
  <c r="E29" i="48"/>
  <c r="E31" i="48"/>
  <c r="E33" i="48"/>
  <c r="E39" i="48"/>
  <c r="F51" i="27"/>
  <c r="P51" i="27" s="1"/>
  <c r="F166" i="29"/>
  <c r="E166" i="29"/>
  <c r="G165" i="29"/>
  <c r="D165" i="29"/>
  <c r="G159" i="29"/>
  <c r="D159" i="29"/>
  <c r="G152" i="29"/>
  <c r="D152" i="29"/>
  <c r="F132" i="29"/>
  <c r="E132" i="29"/>
  <c r="G131" i="29"/>
  <c r="D131" i="29"/>
  <c r="G125" i="29"/>
  <c r="D125" i="29"/>
  <c r="G118" i="29"/>
  <c r="D118" i="29"/>
  <c r="F98" i="29"/>
  <c r="E98" i="29"/>
  <c r="G97" i="29"/>
  <c r="D97" i="29"/>
  <c r="G91" i="29"/>
  <c r="D91" i="29"/>
  <c r="G84" i="29"/>
  <c r="D84" i="29"/>
  <c r="K63" i="29"/>
  <c r="J63" i="29"/>
  <c r="J64" i="29" s="1"/>
  <c r="F63" i="29"/>
  <c r="F64" i="29" s="1"/>
  <c r="E63" i="29"/>
  <c r="E64" i="29" s="1"/>
  <c r="D63" i="29"/>
  <c r="D64" i="29" s="1"/>
  <c r="G62" i="29"/>
  <c r="G61" i="29"/>
  <c r="G60" i="29"/>
  <c r="G59" i="29"/>
  <c r="G58" i="29"/>
  <c r="K57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N29" i="29"/>
  <c r="M29" i="29"/>
  <c r="L29" i="29"/>
  <c r="K29" i="29"/>
  <c r="J29" i="29"/>
  <c r="I29" i="29"/>
  <c r="H29" i="29"/>
  <c r="D29" i="29"/>
  <c r="G28" i="29"/>
  <c r="G27" i="29"/>
  <c r="G26" i="29"/>
  <c r="G25" i="29"/>
  <c r="G24" i="29"/>
  <c r="N23" i="29"/>
  <c r="M23" i="29"/>
  <c r="L23" i="29"/>
  <c r="K23" i="29"/>
  <c r="J23" i="29"/>
  <c r="I23" i="29"/>
  <c r="H23" i="29"/>
  <c r="F23" i="29"/>
  <c r="E23" i="29"/>
  <c r="D23" i="29"/>
  <c r="G22" i="29"/>
  <c r="G21" i="29"/>
  <c r="G20" i="29"/>
  <c r="G19" i="29"/>
  <c r="G18" i="29"/>
  <c r="G17" i="29"/>
  <c r="N16" i="29"/>
  <c r="M16" i="29"/>
  <c r="L16" i="29"/>
  <c r="K16" i="29"/>
  <c r="J16" i="29"/>
  <c r="I16" i="29"/>
  <c r="H16" i="29"/>
  <c r="F16" i="29"/>
  <c r="F29" i="29" s="1"/>
  <c r="E16" i="29"/>
  <c r="D16" i="29"/>
  <c r="G15" i="29"/>
  <c r="G14" i="29"/>
  <c r="G13" i="29"/>
  <c r="G12" i="29"/>
  <c r="G11" i="29"/>
  <c r="D44" i="27" l="1"/>
  <c r="C44" i="27"/>
  <c r="O44" i="27"/>
  <c r="I44" i="27"/>
  <c r="H44" i="27"/>
  <c r="H30" i="29"/>
  <c r="J30" i="29"/>
  <c r="L30" i="29"/>
  <c r="N30" i="29"/>
  <c r="G98" i="29"/>
  <c r="G132" i="29"/>
  <c r="G166" i="29"/>
  <c r="G48" i="48"/>
  <c r="B48" i="48"/>
  <c r="J43" i="48"/>
  <c r="O43" i="48"/>
  <c r="E43" i="48"/>
  <c r="D30" i="29"/>
  <c r="I30" i="29"/>
  <c r="K30" i="29"/>
  <c r="M30" i="29"/>
  <c r="G16" i="29"/>
  <c r="G63" i="29"/>
  <c r="G64" i="29" s="1"/>
  <c r="G23" i="29"/>
  <c r="G29" i="29"/>
  <c r="K64" i="29"/>
  <c r="E29" i="29"/>
  <c r="E30" i="29" s="1"/>
  <c r="F30" i="29"/>
  <c r="E44" i="27" l="1"/>
  <c r="G49" i="27"/>
  <c r="B49" i="27"/>
  <c r="J44" i="27"/>
  <c r="L48" i="48"/>
  <c r="G30" i="29"/>
  <c r="E8" i="27" l="1"/>
  <c r="J8" i="27"/>
  <c r="O8" i="27"/>
  <c r="E9" i="27"/>
  <c r="J9" i="27"/>
  <c r="O9" i="27"/>
  <c r="E10" i="27"/>
  <c r="J10" i="27"/>
  <c r="O10" i="27"/>
  <c r="E11" i="27"/>
  <c r="J11" i="27"/>
  <c r="O11" i="27"/>
  <c r="E12" i="27"/>
  <c r="J12" i="27"/>
  <c r="O12" i="27"/>
  <c r="E13" i="27"/>
  <c r="J13" i="27"/>
  <c r="O13" i="27"/>
  <c r="E14" i="27"/>
  <c r="J14" i="27"/>
  <c r="O14" i="27"/>
  <c r="E15" i="27"/>
  <c r="J15" i="27"/>
  <c r="O15" i="27"/>
  <c r="E16" i="27"/>
  <c r="J16" i="27"/>
  <c r="O16" i="27"/>
  <c r="E17" i="27"/>
  <c r="J17" i="27"/>
  <c r="O17" i="27"/>
  <c r="E18" i="27"/>
  <c r="J18" i="27"/>
  <c r="O18" i="27"/>
  <c r="E19" i="27"/>
  <c r="J19" i="27"/>
  <c r="O19" i="27"/>
  <c r="E20" i="27"/>
  <c r="J20" i="27"/>
  <c r="O20" i="27"/>
  <c r="E21" i="27"/>
  <c r="J21" i="27"/>
  <c r="O21" i="27"/>
  <c r="E22" i="27"/>
  <c r="J22" i="27"/>
  <c r="O22" i="27"/>
  <c r="E24" i="27"/>
  <c r="J24" i="27"/>
  <c r="E25" i="27"/>
  <c r="J25" i="27"/>
  <c r="O25" i="27"/>
  <c r="E26" i="27"/>
  <c r="J26" i="27"/>
  <c r="O26" i="27"/>
  <c r="E27" i="27"/>
  <c r="J27" i="27"/>
  <c r="O27" i="27"/>
  <c r="E28" i="27"/>
  <c r="J28" i="27"/>
  <c r="E29" i="27"/>
  <c r="J29" i="27"/>
  <c r="E30" i="27"/>
  <c r="J30" i="27"/>
  <c r="E31" i="27"/>
  <c r="J31" i="27"/>
  <c r="E32" i="27"/>
  <c r="J32" i="27"/>
  <c r="E33" i="27"/>
  <c r="J33" i="27"/>
  <c r="E34" i="27"/>
  <c r="J34" i="27"/>
  <c r="E40" i="27"/>
  <c r="J40" i="27"/>
  <c r="E41" i="27"/>
  <c r="J41" i="27"/>
  <c r="E42" i="27"/>
  <c r="J42" i="27"/>
  <c r="J7" i="27"/>
  <c r="E7" i="27"/>
  <c r="O7" i="27"/>
  <c r="O23" i="27" l="1"/>
  <c r="J23" i="27"/>
  <c r="J35" i="27"/>
  <c r="E35" i="27"/>
  <c r="E23" i="27"/>
  <c r="L49" i="27"/>
  <c r="AD2040" i="7"/>
  <c r="T2038" i="7"/>
  <c r="T2037" i="7"/>
  <c r="T2036" i="7"/>
  <c r="Y2035" i="7"/>
  <c r="T2035" i="7"/>
  <c r="Y2034" i="7"/>
  <c r="T2034" i="7"/>
  <c r="Y2033" i="7"/>
  <c r="T2033" i="7"/>
  <c r="Y2032" i="7"/>
  <c r="T2032" i="7"/>
  <c r="Y2031" i="7"/>
  <c r="T2031" i="7"/>
  <c r="Y2030" i="7"/>
  <c r="T2030" i="7"/>
  <c r="Y2029" i="7"/>
  <c r="T2029" i="7"/>
  <c r="Y2028" i="7"/>
  <c r="T2028" i="7"/>
  <c r="Y2027" i="7"/>
  <c r="T2027" i="7"/>
  <c r="Y2026" i="7"/>
  <c r="T2026" i="7"/>
  <c r="Y2025" i="7"/>
  <c r="T2025" i="7"/>
  <c r="Y2024" i="7"/>
  <c r="T2024" i="7"/>
  <c r="Y2023" i="7"/>
  <c r="T2023" i="7"/>
  <c r="Y2022" i="7"/>
  <c r="T2022" i="7"/>
  <c r="Y2021" i="7"/>
  <c r="T2021" i="7"/>
  <c r="Y2020" i="7"/>
  <c r="T2020" i="7"/>
  <c r="I2022" i="7"/>
  <c r="Y2019" i="7"/>
  <c r="T2019" i="7"/>
  <c r="Y2018" i="7"/>
  <c r="T2018" i="7"/>
  <c r="R2018" i="7"/>
  <c r="AY2017" i="7"/>
  <c r="T2017" i="7"/>
  <c r="AY2016" i="7"/>
  <c r="T2016" i="7"/>
  <c r="AY2015" i="7"/>
  <c r="O2015" i="7"/>
  <c r="AY2014" i="7"/>
  <c r="O2014" i="7"/>
  <c r="AY2013" i="7"/>
  <c r="AY2012" i="7"/>
  <c r="E2014" i="7"/>
  <c r="AY2011" i="7"/>
  <c r="AY2010" i="7"/>
  <c r="AD2004" i="7"/>
  <c r="L2004" i="7"/>
  <c r="I2004" i="7"/>
  <c r="AD2003" i="7"/>
  <c r="L2003" i="7"/>
  <c r="I2003" i="7"/>
  <c r="AD2002" i="7"/>
  <c r="L2002" i="7"/>
  <c r="I2002" i="7"/>
  <c r="AD2001" i="7"/>
  <c r="L2001" i="7"/>
  <c r="I2001" i="7"/>
  <c r="AD2000" i="7"/>
  <c r="L2000" i="7"/>
  <c r="I2000" i="7"/>
  <c r="AD1999" i="7"/>
  <c r="L1999" i="7"/>
  <c r="I1999" i="7"/>
  <c r="AD1998" i="7"/>
  <c r="L1998" i="7"/>
  <c r="I1998" i="7"/>
  <c r="AM1997" i="7"/>
  <c r="AD1997" i="7"/>
  <c r="O1997" i="7"/>
  <c r="L1997" i="7"/>
  <c r="I1997" i="7"/>
  <c r="AD1996" i="7"/>
  <c r="O1996" i="7"/>
  <c r="L1996" i="7"/>
  <c r="I1996" i="7"/>
  <c r="AD1995" i="7"/>
  <c r="O1995" i="7"/>
  <c r="L1995" i="7"/>
  <c r="I1995" i="7"/>
  <c r="AD1994" i="7"/>
  <c r="O1994" i="7"/>
  <c r="L1994" i="7"/>
  <c r="I1994" i="7"/>
  <c r="AD1993" i="7"/>
  <c r="O1993" i="7"/>
  <c r="L1993" i="7"/>
  <c r="I1993" i="7"/>
  <c r="AD1992" i="7"/>
  <c r="O1992" i="7"/>
  <c r="L1992" i="7"/>
  <c r="I1992" i="7"/>
  <c r="AD1991" i="7"/>
  <c r="O1991" i="7"/>
  <c r="L1991" i="7"/>
  <c r="I1991" i="7"/>
  <c r="AD1990" i="7"/>
  <c r="O1990" i="7"/>
  <c r="L1990" i="7"/>
  <c r="I1990" i="7"/>
  <c r="AD1989" i="7"/>
  <c r="O1989" i="7"/>
  <c r="L1989" i="7"/>
  <c r="I1989" i="7"/>
  <c r="AD1988" i="7"/>
  <c r="O1988" i="7"/>
  <c r="L1988" i="7"/>
  <c r="AD1987" i="7"/>
  <c r="O1987" i="7"/>
  <c r="L1987" i="7"/>
  <c r="AI1986" i="7"/>
  <c r="AD1986" i="7"/>
  <c r="O1986" i="7"/>
  <c r="L1986" i="7"/>
  <c r="AI1985" i="7"/>
  <c r="AD1985" i="7"/>
  <c r="O1985" i="7"/>
  <c r="L1985" i="7"/>
  <c r="AI1984" i="7"/>
  <c r="AD1984" i="7"/>
  <c r="O1984" i="7"/>
  <c r="L1984" i="7"/>
  <c r="AI1983" i="7"/>
  <c r="AD1983" i="7"/>
  <c r="O1983" i="7"/>
  <c r="L1983" i="7"/>
  <c r="AI1982" i="7"/>
  <c r="AD1982" i="7"/>
  <c r="O1982" i="7"/>
  <c r="L1982" i="7"/>
  <c r="AI1981" i="7"/>
  <c r="AD1981" i="7"/>
  <c r="O1981" i="7"/>
  <c r="L1981" i="7"/>
  <c r="AI1980" i="7"/>
  <c r="AD1980" i="7"/>
  <c r="O1980" i="7"/>
  <c r="L1980" i="7"/>
  <c r="AI1979" i="7"/>
  <c r="AD1979" i="7"/>
  <c r="O1979" i="7"/>
  <c r="L1979" i="7"/>
  <c r="AI1978" i="7"/>
  <c r="AD1978" i="7"/>
  <c r="O1978" i="7"/>
  <c r="L1978" i="7"/>
  <c r="AI1977" i="7"/>
  <c r="AD1977" i="7"/>
  <c r="O1977" i="7"/>
  <c r="L1977" i="7"/>
  <c r="AI1976" i="7"/>
  <c r="AD1976" i="7"/>
  <c r="O1976" i="7"/>
  <c r="L1976" i="7"/>
  <c r="I1976" i="7"/>
  <c r="AI1975" i="7"/>
  <c r="AD1975" i="7"/>
  <c r="O1975" i="7"/>
  <c r="L1975" i="7"/>
  <c r="I1975" i="7"/>
  <c r="AI1974" i="7"/>
  <c r="AD1974" i="7"/>
  <c r="O1974" i="7"/>
  <c r="L1974" i="7"/>
  <c r="I1974" i="7"/>
  <c r="AI1973" i="7"/>
  <c r="AD1973" i="7"/>
  <c r="O1973" i="7"/>
  <c r="L1973" i="7"/>
  <c r="I1973" i="7"/>
  <c r="AI1972" i="7"/>
  <c r="AD1972" i="7"/>
  <c r="O1972" i="7"/>
  <c r="L1972" i="7"/>
  <c r="I1972" i="7"/>
  <c r="AY1971" i="7"/>
  <c r="AN1971" i="7"/>
  <c r="AI1971" i="7"/>
  <c r="AD1971" i="7"/>
  <c r="O1971" i="7"/>
  <c r="L1971" i="7"/>
  <c r="I1971" i="7"/>
  <c r="AY1970" i="7"/>
  <c r="AN1970" i="7"/>
  <c r="AI1970" i="7"/>
  <c r="AD1970" i="7"/>
  <c r="O1970" i="7"/>
  <c r="L1970" i="7"/>
  <c r="I1970" i="7"/>
  <c r="AY1969" i="7"/>
  <c r="AN1969" i="7"/>
  <c r="AI1969" i="7"/>
  <c r="AD1969" i="7"/>
  <c r="O1969" i="7"/>
  <c r="L1969" i="7"/>
  <c r="I1969" i="7"/>
  <c r="AY1968" i="7"/>
  <c r="AN1968" i="7"/>
  <c r="AI1968" i="7"/>
  <c r="AD1968" i="7"/>
  <c r="O1968" i="7"/>
  <c r="L1968" i="7"/>
  <c r="I1968" i="7"/>
  <c r="AY1967" i="7"/>
  <c r="AN1967" i="7"/>
  <c r="AI1967" i="7"/>
  <c r="AD1967" i="7"/>
  <c r="O1967" i="7"/>
  <c r="L1967" i="7"/>
  <c r="I1967" i="7"/>
  <c r="AI1966" i="7"/>
  <c r="AD1966" i="7"/>
  <c r="O1966" i="7"/>
  <c r="L1966" i="7"/>
  <c r="I1966" i="7"/>
  <c r="AY1965" i="7"/>
  <c r="AN1965" i="7"/>
  <c r="AI1965" i="7"/>
  <c r="AD1965" i="7"/>
  <c r="O1965" i="7"/>
  <c r="L1965" i="7"/>
  <c r="I1965" i="7"/>
  <c r="AY1964" i="7"/>
  <c r="AN1964" i="7"/>
  <c r="AI1964" i="7"/>
  <c r="AD1964" i="7"/>
  <c r="O1964" i="7"/>
  <c r="L1964" i="7"/>
  <c r="I1964" i="7"/>
  <c r="AD1963" i="7"/>
  <c r="O1963" i="7"/>
  <c r="L1963" i="7"/>
  <c r="I1963" i="7"/>
  <c r="AY1962" i="7"/>
  <c r="AN1962" i="7"/>
  <c r="AI1962" i="7"/>
  <c r="AD1962" i="7"/>
  <c r="O1962" i="7"/>
  <c r="L1962" i="7"/>
  <c r="I1962" i="7"/>
  <c r="AY1961" i="7"/>
  <c r="AN1961" i="7"/>
  <c r="AI1961" i="7"/>
  <c r="AD1961" i="7"/>
  <c r="O1961" i="7"/>
  <c r="L1961" i="7"/>
  <c r="I1961" i="7"/>
  <c r="AY1960" i="7"/>
  <c r="AN1960" i="7"/>
  <c r="AI1960" i="7"/>
  <c r="AD1960" i="7"/>
  <c r="O1960" i="7"/>
  <c r="L1960" i="7"/>
  <c r="I1960" i="7"/>
  <c r="AY1959" i="7"/>
  <c r="AN1959" i="7"/>
  <c r="AI1959" i="7"/>
  <c r="AD1959" i="7"/>
  <c r="O1959" i="7"/>
  <c r="L1959" i="7"/>
  <c r="I1959" i="7"/>
  <c r="AY1958" i="7"/>
  <c r="AN1958" i="7"/>
  <c r="AI1958" i="7"/>
  <c r="AD1958" i="7"/>
  <c r="O1958" i="7"/>
  <c r="L1958" i="7"/>
  <c r="I1958" i="7"/>
  <c r="AY1957" i="7"/>
  <c r="AN1957" i="7"/>
  <c r="AI1957" i="7"/>
  <c r="AD1957" i="7"/>
  <c r="O1957" i="7"/>
  <c r="L1957" i="7"/>
  <c r="I1957" i="7"/>
  <c r="AY1956" i="7"/>
  <c r="AN1956" i="7"/>
  <c r="AI1956" i="7"/>
  <c r="AD1956" i="7"/>
  <c r="O1956" i="7"/>
  <c r="L1956" i="7"/>
  <c r="I1956" i="7"/>
  <c r="AY1955" i="7"/>
  <c r="AN1955" i="7"/>
  <c r="AI1955" i="7"/>
  <c r="AD1955" i="7"/>
  <c r="O1955" i="7"/>
  <c r="L1955" i="7"/>
  <c r="I1955" i="7"/>
  <c r="AY1954" i="7"/>
  <c r="AN1954" i="7"/>
  <c r="AI1954" i="7"/>
  <c r="AD1954" i="7"/>
  <c r="O1954" i="7"/>
  <c r="L1954" i="7"/>
  <c r="I1954" i="7"/>
  <c r="AD1953" i="7"/>
  <c r="O1953" i="7"/>
  <c r="L1953" i="7"/>
  <c r="I1953" i="7"/>
  <c r="AY1952" i="7"/>
  <c r="AN1952" i="7"/>
  <c r="AI1952" i="7"/>
  <c r="AD1952" i="7"/>
  <c r="O1952" i="7"/>
  <c r="L1952" i="7"/>
  <c r="I1952" i="7"/>
  <c r="AY1951" i="7"/>
  <c r="AN1951" i="7"/>
  <c r="AI1951" i="7"/>
  <c r="AD1951" i="7"/>
  <c r="O1951" i="7"/>
  <c r="L1951" i="7"/>
  <c r="I1951" i="7"/>
  <c r="AY1950" i="7"/>
  <c r="AN1950" i="7"/>
  <c r="AI1950" i="7"/>
  <c r="AD1950" i="7"/>
  <c r="O1950" i="7"/>
  <c r="L1950" i="7"/>
  <c r="I1950" i="7"/>
  <c r="AY1949" i="7"/>
  <c r="AN1949" i="7"/>
  <c r="AI1949" i="7"/>
  <c r="AD1949" i="7"/>
  <c r="O1949" i="7"/>
  <c r="L1949" i="7"/>
  <c r="I1949" i="7"/>
  <c r="AY1948" i="7"/>
  <c r="AN1948" i="7"/>
  <c r="AI1948" i="7"/>
  <c r="AD1948" i="7"/>
  <c r="O1948" i="7"/>
  <c r="L1948" i="7"/>
  <c r="I1948" i="7"/>
  <c r="AY1947" i="7"/>
  <c r="AN1947" i="7"/>
  <c r="AI1947" i="7"/>
  <c r="AD1947" i="7"/>
  <c r="O1947" i="7"/>
  <c r="L1947" i="7"/>
  <c r="I1947" i="7"/>
  <c r="AY1946" i="7"/>
  <c r="AN1946" i="7"/>
  <c r="AI1946" i="7"/>
  <c r="AD1946" i="7"/>
  <c r="O1946" i="7"/>
  <c r="L1946" i="7"/>
  <c r="I1946" i="7"/>
  <c r="AY1945" i="7"/>
  <c r="AN1945" i="7"/>
  <c r="AI1945" i="7"/>
  <c r="AD1945" i="7"/>
  <c r="O1945" i="7"/>
  <c r="L1945" i="7"/>
  <c r="I1945" i="7"/>
  <c r="AY1944" i="7"/>
  <c r="AN1944" i="7"/>
  <c r="AI1944" i="7"/>
  <c r="AD1944" i="7"/>
  <c r="O1944" i="7"/>
  <c r="L1944" i="7"/>
  <c r="I1944" i="7"/>
  <c r="AY1943" i="7"/>
  <c r="AN1943" i="7"/>
  <c r="AI1943" i="7"/>
  <c r="AD1943" i="7"/>
  <c r="O1943" i="7"/>
  <c r="L1943" i="7"/>
  <c r="I1943" i="7"/>
  <c r="AY1942" i="7"/>
  <c r="AN1942" i="7"/>
  <c r="AI1942" i="7"/>
  <c r="AD1942" i="7"/>
  <c r="O1942" i="7"/>
  <c r="L1942" i="7"/>
  <c r="I1942" i="7"/>
  <c r="AY1941" i="7"/>
  <c r="AN1941" i="7"/>
  <c r="AI1941" i="7"/>
  <c r="AD1941" i="7"/>
  <c r="O1941" i="7"/>
  <c r="L1941" i="7"/>
  <c r="I1941" i="7"/>
  <c r="AD1940" i="7"/>
  <c r="O1940" i="7"/>
  <c r="L1940" i="7"/>
  <c r="I1940" i="7"/>
  <c r="AY1939" i="7"/>
  <c r="AN1939" i="7"/>
  <c r="AI1939" i="7"/>
  <c r="AD1939" i="7"/>
  <c r="O1939" i="7"/>
  <c r="L1939" i="7"/>
  <c r="I1939" i="7"/>
  <c r="AD1938" i="7"/>
  <c r="O1938" i="7"/>
  <c r="L1938" i="7"/>
  <c r="I1938" i="7"/>
  <c r="AY1937" i="7"/>
  <c r="AN1937" i="7"/>
  <c r="AI1937" i="7"/>
  <c r="AD1937" i="7"/>
  <c r="O1937" i="7"/>
  <c r="L1937" i="7"/>
  <c r="I1937" i="7"/>
  <c r="AY1936" i="7"/>
  <c r="AN1936" i="7"/>
  <c r="AI1936" i="7"/>
  <c r="AD1936" i="7"/>
  <c r="O1936" i="7"/>
  <c r="L1936" i="7"/>
  <c r="I1936" i="7"/>
  <c r="AY1935" i="7"/>
  <c r="AN1935" i="7"/>
  <c r="AI1935" i="7"/>
  <c r="AD1935" i="7"/>
  <c r="O1935" i="7"/>
  <c r="L1935" i="7"/>
  <c r="I1935" i="7"/>
  <c r="AY1934" i="7"/>
  <c r="AN1934" i="7"/>
  <c r="AI1934" i="7"/>
  <c r="AD1934" i="7"/>
  <c r="O1934" i="7"/>
  <c r="L1934" i="7"/>
  <c r="I1934" i="7"/>
  <c r="AY1933" i="7"/>
  <c r="AN1933" i="7"/>
  <c r="AI1933" i="7"/>
  <c r="AD1933" i="7"/>
  <c r="O1933" i="7"/>
  <c r="L1933" i="7"/>
  <c r="I1933" i="7"/>
  <c r="AY1932" i="7"/>
  <c r="AN1932" i="7"/>
  <c r="AI1932" i="7"/>
  <c r="AD1932" i="7"/>
  <c r="O1932" i="7"/>
  <c r="L1932" i="7"/>
  <c r="I1932" i="7"/>
  <c r="AY1931" i="7"/>
  <c r="AN1931" i="7"/>
  <c r="AI1931" i="7"/>
  <c r="AD1931" i="7"/>
  <c r="O1931" i="7"/>
  <c r="L1931" i="7"/>
  <c r="I1931" i="7"/>
  <c r="AY1930" i="7"/>
  <c r="AN1930" i="7"/>
  <c r="AI1930" i="7"/>
  <c r="AD1930" i="7"/>
  <c r="O1930" i="7"/>
  <c r="L1930" i="7"/>
  <c r="I1930" i="7"/>
  <c r="AY1929" i="7"/>
  <c r="AN1929" i="7"/>
  <c r="AI1929" i="7"/>
  <c r="AD1929" i="7"/>
  <c r="O1929" i="7"/>
  <c r="L1929" i="7"/>
  <c r="I1929" i="7"/>
  <c r="AY1928" i="7"/>
  <c r="AN1928" i="7"/>
  <c r="AI1928" i="7"/>
  <c r="AD1928" i="7"/>
  <c r="O1928" i="7"/>
  <c r="L1928" i="7"/>
  <c r="I1928" i="7"/>
  <c r="AY1927" i="7"/>
  <c r="AN1927" i="7"/>
  <c r="AI1927" i="7"/>
  <c r="AD1927" i="7"/>
  <c r="O1927" i="7"/>
  <c r="L1927" i="7"/>
  <c r="I1927" i="7"/>
  <c r="AY1926" i="7"/>
  <c r="AN1926" i="7"/>
  <c r="AI1926" i="7"/>
  <c r="AD1926" i="7"/>
  <c r="O1926" i="7"/>
  <c r="L1926" i="7"/>
  <c r="I1926" i="7"/>
  <c r="AY1925" i="7"/>
  <c r="AN1925" i="7"/>
  <c r="AI1925" i="7"/>
  <c r="AD1925" i="7"/>
  <c r="O1925" i="7"/>
  <c r="L1925" i="7"/>
  <c r="I1925" i="7"/>
  <c r="AY1924" i="7"/>
  <c r="AN1924" i="7"/>
  <c r="AI1924" i="7"/>
  <c r="AD1924" i="7"/>
  <c r="O1924" i="7"/>
  <c r="L1924" i="7"/>
  <c r="I1924" i="7"/>
  <c r="AY1923" i="7"/>
  <c r="AN1923" i="7"/>
  <c r="AI1923" i="7"/>
  <c r="AD1923" i="7"/>
  <c r="O1923" i="7"/>
  <c r="L1923" i="7"/>
  <c r="I1923" i="7"/>
  <c r="AY1922" i="7"/>
  <c r="AN1922" i="7"/>
  <c r="AI1922" i="7"/>
  <c r="AD1922" i="7"/>
  <c r="O1922" i="7"/>
  <c r="L1922" i="7"/>
  <c r="I1922" i="7"/>
  <c r="AY1921" i="7"/>
  <c r="AN1921" i="7"/>
  <c r="AI1921" i="7"/>
  <c r="AD1921" i="7"/>
  <c r="O1921" i="7"/>
  <c r="L1921" i="7"/>
  <c r="I1921" i="7"/>
  <c r="AY1920" i="7"/>
  <c r="AN1920" i="7"/>
  <c r="AI1920" i="7"/>
  <c r="AD1920" i="7"/>
  <c r="O1920" i="7"/>
  <c r="L1920" i="7"/>
  <c r="I1920" i="7"/>
  <c r="AY1919" i="7"/>
  <c r="AN1919" i="7"/>
  <c r="AI1919" i="7"/>
  <c r="AD1919" i="7"/>
  <c r="O1919" i="7"/>
  <c r="L1919" i="7"/>
  <c r="I1919" i="7"/>
  <c r="AY1918" i="7"/>
  <c r="AN1918" i="7"/>
  <c r="AI1918" i="7"/>
  <c r="AD1918" i="7"/>
  <c r="O1918" i="7"/>
  <c r="L1918" i="7"/>
  <c r="I1918" i="7"/>
  <c r="AY1917" i="7"/>
  <c r="AN1917" i="7"/>
  <c r="AI1917" i="7"/>
  <c r="AD1917" i="7"/>
  <c r="O1917" i="7"/>
  <c r="L1917" i="7"/>
  <c r="I1917" i="7"/>
  <c r="AY1916" i="7"/>
  <c r="AN1916" i="7"/>
  <c r="AI1916" i="7"/>
  <c r="AD1916" i="7"/>
  <c r="O1916" i="7"/>
  <c r="L1916" i="7"/>
  <c r="I1916" i="7"/>
  <c r="AY1915" i="7"/>
  <c r="AN1915" i="7"/>
  <c r="AI1915" i="7"/>
  <c r="AD1915" i="7"/>
  <c r="O1915" i="7"/>
  <c r="L1915" i="7"/>
  <c r="I1915" i="7"/>
  <c r="AY1914" i="7"/>
  <c r="AN1914" i="7"/>
  <c r="AI1914" i="7"/>
  <c r="AD1914" i="7"/>
  <c r="O1914" i="7"/>
  <c r="L1914" i="7"/>
  <c r="I1914" i="7"/>
  <c r="AY1913" i="7"/>
  <c r="AN1913" i="7"/>
  <c r="AI1913" i="7"/>
  <c r="AD1913" i="7"/>
  <c r="O1913" i="7"/>
  <c r="L1913" i="7"/>
  <c r="I1913" i="7"/>
  <c r="AY1912" i="7"/>
  <c r="AN1912" i="7"/>
  <c r="AI1912" i="7"/>
  <c r="AD1912" i="7"/>
  <c r="O1912" i="7"/>
  <c r="L1912" i="7"/>
  <c r="I1912" i="7"/>
  <c r="AY1911" i="7"/>
  <c r="AN1911" i="7"/>
  <c r="AI1911" i="7"/>
  <c r="AD1911" i="7"/>
  <c r="O1911" i="7"/>
  <c r="L1911" i="7"/>
  <c r="I1911" i="7"/>
  <c r="AY1910" i="7"/>
  <c r="AN1910" i="7"/>
  <c r="AI1910" i="7"/>
  <c r="AD1910" i="7"/>
  <c r="O1910" i="7"/>
  <c r="L1910" i="7"/>
  <c r="I1910" i="7"/>
  <c r="AY1909" i="7"/>
  <c r="AN1909" i="7"/>
  <c r="AI1909" i="7"/>
  <c r="AD1909" i="7"/>
  <c r="O1909" i="7"/>
  <c r="L1909" i="7"/>
  <c r="I1909" i="7"/>
  <c r="AY1908" i="7"/>
  <c r="AN1908" i="7"/>
  <c r="AI1908" i="7"/>
  <c r="AD1908" i="7"/>
  <c r="O1908" i="7"/>
  <c r="L1908" i="7"/>
  <c r="I1908" i="7"/>
  <c r="AY1907" i="7"/>
  <c r="AN1907" i="7"/>
  <c r="AI1907" i="7"/>
  <c r="AD1907" i="7"/>
  <c r="O1907" i="7"/>
  <c r="L1907" i="7"/>
  <c r="I1907" i="7"/>
  <c r="AY1906" i="7"/>
  <c r="AN1906" i="7"/>
  <c r="AI1906" i="7"/>
  <c r="AD1906" i="7"/>
  <c r="O1906" i="7"/>
  <c r="L1906" i="7"/>
  <c r="I1906" i="7"/>
  <c r="AY1905" i="7"/>
  <c r="AN1905" i="7"/>
  <c r="AI1905" i="7"/>
  <c r="AD1905" i="7"/>
  <c r="O1905" i="7"/>
  <c r="L1905" i="7"/>
  <c r="I1905" i="7"/>
  <c r="AY1904" i="7"/>
  <c r="AN1904" i="7"/>
  <c r="AI1904" i="7"/>
  <c r="AD1904" i="7"/>
  <c r="O1904" i="7"/>
  <c r="L1904" i="7"/>
  <c r="I1904" i="7"/>
  <c r="AY1903" i="7"/>
  <c r="AN1903" i="7"/>
  <c r="AI1903" i="7"/>
  <c r="AD1903" i="7"/>
  <c r="O1903" i="7"/>
  <c r="L1903" i="7"/>
  <c r="I1903" i="7"/>
  <c r="AY1902" i="7"/>
  <c r="AN1902" i="7"/>
  <c r="AI1902" i="7"/>
  <c r="AD1902" i="7"/>
  <c r="O1902" i="7"/>
  <c r="L1902" i="7"/>
  <c r="I1902" i="7"/>
  <c r="AY1901" i="7"/>
  <c r="AN1901" i="7"/>
  <c r="AI1901" i="7"/>
  <c r="AD1901" i="7"/>
  <c r="O1901" i="7"/>
  <c r="L1901" i="7"/>
  <c r="I1901" i="7"/>
  <c r="AY1900" i="7"/>
  <c r="AN1900" i="7"/>
  <c r="AI1900" i="7"/>
  <c r="AD1900" i="7"/>
  <c r="O1900" i="7"/>
  <c r="L1900" i="7"/>
  <c r="I1900" i="7"/>
  <c r="AY1899" i="7"/>
  <c r="AN1899" i="7"/>
  <c r="AI1899" i="7"/>
  <c r="AD1899" i="7"/>
  <c r="O1899" i="7"/>
  <c r="L1899" i="7"/>
  <c r="I1899" i="7"/>
  <c r="AY1898" i="7"/>
  <c r="AN1898" i="7"/>
  <c r="AI1898" i="7"/>
  <c r="AD1898" i="7"/>
  <c r="O1898" i="7"/>
  <c r="L1898" i="7"/>
  <c r="I1898" i="7"/>
  <c r="AY1897" i="7"/>
  <c r="AN1897" i="7"/>
  <c r="AI1897" i="7"/>
  <c r="AD1897" i="7"/>
  <c r="O1897" i="7"/>
  <c r="L1897" i="7"/>
  <c r="I1897" i="7"/>
  <c r="AY1896" i="7"/>
  <c r="AN1896" i="7"/>
  <c r="AI1896" i="7"/>
  <c r="AD1896" i="7"/>
  <c r="O1896" i="7"/>
  <c r="L1896" i="7"/>
  <c r="I1896" i="7"/>
  <c r="AD1895" i="7"/>
  <c r="O1895" i="7"/>
  <c r="L1895" i="7"/>
  <c r="I1895" i="7"/>
  <c r="AD1894" i="7"/>
  <c r="O1894" i="7"/>
  <c r="L1894" i="7"/>
  <c r="I1894" i="7"/>
  <c r="AY1893" i="7"/>
  <c r="AN1893" i="7"/>
  <c r="AI1893" i="7"/>
  <c r="AD1893" i="7"/>
  <c r="O1893" i="7"/>
  <c r="L1893" i="7"/>
  <c r="I1893" i="7"/>
  <c r="AY1892" i="7"/>
  <c r="AN1892" i="7"/>
  <c r="AI1892" i="7"/>
  <c r="AD1892" i="7"/>
  <c r="O1892" i="7"/>
  <c r="L1892" i="7"/>
  <c r="I1892" i="7"/>
  <c r="AY1891" i="7"/>
  <c r="AN1891" i="7"/>
  <c r="AI1891" i="7"/>
  <c r="AD1891" i="7"/>
  <c r="O1891" i="7"/>
  <c r="L1891" i="7"/>
  <c r="I1891" i="7"/>
  <c r="AY1890" i="7"/>
  <c r="AN1890" i="7"/>
  <c r="AI1890" i="7"/>
  <c r="AD1890" i="7"/>
  <c r="O1890" i="7"/>
  <c r="L1890" i="7"/>
  <c r="I1890" i="7"/>
  <c r="AY1889" i="7"/>
  <c r="AN1889" i="7"/>
  <c r="AI1889" i="7"/>
  <c r="AD1889" i="7"/>
  <c r="O1889" i="7"/>
  <c r="L1889" i="7"/>
  <c r="I1889" i="7"/>
  <c r="AY1888" i="7"/>
  <c r="AN1888" i="7"/>
  <c r="AI1888" i="7"/>
  <c r="AD1888" i="7"/>
  <c r="O1888" i="7"/>
  <c r="L1888" i="7"/>
  <c r="I1888" i="7"/>
  <c r="AY1887" i="7"/>
  <c r="AN1887" i="7"/>
  <c r="AI1887" i="7"/>
  <c r="AD1887" i="7"/>
  <c r="O1887" i="7"/>
  <c r="L1887" i="7"/>
  <c r="I1887" i="7"/>
  <c r="AY1886" i="7"/>
  <c r="AN1886" i="7"/>
  <c r="AI1886" i="7"/>
  <c r="AD1886" i="7"/>
  <c r="O1886" i="7"/>
  <c r="L1886" i="7"/>
  <c r="I1886" i="7"/>
  <c r="AY1885" i="7"/>
  <c r="AN1885" i="7"/>
  <c r="AI1885" i="7"/>
  <c r="AD1885" i="7"/>
  <c r="O1885" i="7"/>
  <c r="L1885" i="7"/>
  <c r="I1885" i="7"/>
  <c r="AY1884" i="7"/>
  <c r="AN1884" i="7"/>
  <c r="AI1884" i="7"/>
  <c r="AD1884" i="7"/>
  <c r="O1884" i="7"/>
  <c r="L1884" i="7"/>
  <c r="I1884" i="7"/>
  <c r="AY1883" i="7"/>
  <c r="AN1883" i="7"/>
  <c r="AI1883" i="7"/>
  <c r="AD1883" i="7"/>
  <c r="O1883" i="7"/>
  <c r="L1883" i="7"/>
  <c r="I1883" i="7"/>
  <c r="AY1882" i="7"/>
  <c r="AN1882" i="7"/>
  <c r="AI1882" i="7"/>
  <c r="AD1882" i="7"/>
  <c r="L1882" i="7"/>
  <c r="I1882" i="7"/>
  <c r="AY1881" i="7"/>
  <c r="AN1881" i="7"/>
  <c r="AI1881" i="7"/>
  <c r="AD1881" i="7"/>
  <c r="O1881" i="7"/>
  <c r="L1881" i="7"/>
  <c r="I1881" i="7"/>
  <c r="AY1880" i="7"/>
  <c r="AN1880" i="7"/>
  <c r="AI1880" i="7"/>
  <c r="AD1880" i="7"/>
  <c r="O1880" i="7"/>
  <c r="L1880" i="7"/>
  <c r="I1880" i="7"/>
  <c r="AD1879" i="7"/>
  <c r="O1879" i="7"/>
  <c r="L1879" i="7"/>
  <c r="I1879" i="7"/>
  <c r="AY1878" i="7"/>
  <c r="AN1878" i="7"/>
  <c r="AI1878" i="7"/>
  <c r="AD1878" i="7"/>
  <c r="O1878" i="7"/>
  <c r="L1878" i="7"/>
  <c r="I1878" i="7"/>
  <c r="AI1877" i="7"/>
  <c r="AD1877" i="7"/>
  <c r="O1877" i="7"/>
  <c r="L1877" i="7"/>
  <c r="I1877" i="7"/>
  <c r="AY1876" i="7"/>
  <c r="AN1876" i="7"/>
  <c r="AI1876" i="7"/>
  <c r="AD1876" i="7"/>
  <c r="O1876" i="7"/>
  <c r="L1876" i="7"/>
  <c r="I1876" i="7"/>
  <c r="AY1875" i="7"/>
  <c r="AN1875" i="7"/>
  <c r="AI1875" i="7"/>
  <c r="AD1875" i="7"/>
  <c r="O1875" i="7"/>
  <c r="L1875" i="7"/>
  <c r="I1875" i="7"/>
  <c r="AY1874" i="7"/>
  <c r="AN1874" i="7"/>
  <c r="AI1874" i="7"/>
  <c r="AD1874" i="7"/>
  <c r="O1874" i="7"/>
  <c r="L1874" i="7"/>
  <c r="I1874" i="7"/>
  <c r="AY1873" i="7"/>
  <c r="AN1873" i="7"/>
  <c r="AI1873" i="7"/>
  <c r="AD1873" i="7"/>
  <c r="O1873" i="7"/>
  <c r="L1873" i="7"/>
  <c r="I1873" i="7"/>
  <c r="AY1872" i="7"/>
  <c r="AN1872" i="7"/>
  <c r="AI1872" i="7"/>
  <c r="AD1872" i="7"/>
  <c r="O1872" i="7"/>
  <c r="L1872" i="7"/>
  <c r="I1872" i="7"/>
  <c r="AY1871" i="7"/>
  <c r="AN1871" i="7"/>
  <c r="AI1871" i="7"/>
  <c r="AD1871" i="7"/>
  <c r="O1871" i="7"/>
  <c r="L1871" i="7"/>
  <c r="I1871" i="7"/>
  <c r="AY1870" i="7"/>
  <c r="AN1870" i="7"/>
  <c r="AI1870" i="7"/>
  <c r="AD1870" i="7"/>
  <c r="O1870" i="7"/>
  <c r="L1870" i="7"/>
  <c r="I1870" i="7"/>
  <c r="AY1869" i="7"/>
  <c r="AN1869" i="7"/>
  <c r="AI1869" i="7"/>
  <c r="AD1869" i="7"/>
  <c r="O1869" i="7"/>
  <c r="L1869" i="7"/>
  <c r="I1869" i="7"/>
  <c r="AY1868" i="7"/>
  <c r="AN1868" i="7"/>
  <c r="AI1868" i="7"/>
  <c r="O1868" i="7"/>
  <c r="I1868" i="7"/>
  <c r="AI1867" i="7"/>
  <c r="O1867" i="7"/>
  <c r="I1867" i="7"/>
  <c r="AI1866" i="7"/>
  <c r="O1866" i="7"/>
  <c r="AY1865" i="7"/>
  <c r="AN1865" i="7"/>
  <c r="AI1865" i="7"/>
  <c r="O1865" i="7"/>
  <c r="I1865" i="7"/>
  <c r="AY1864" i="7"/>
  <c r="AN1864" i="7"/>
  <c r="AY1863" i="7"/>
  <c r="AN1863" i="7"/>
  <c r="AI1863" i="7"/>
  <c r="AD1863" i="7"/>
  <c r="O1863" i="7"/>
  <c r="L1863" i="7"/>
  <c r="I1863" i="7"/>
  <c r="AY1862" i="7"/>
  <c r="AN1862" i="7"/>
  <c r="AI1862" i="7"/>
  <c r="AD1862" i="7"/>
  <c r="O1862" i="7"/>
  <c r="L1862" i="7"/>
  <c r="I1862" i="7"/>
  <c r="AY1861" i="7"/>
  <c r="AN1861" i="7"/>
  <c r="AI1861" i="7"/>
  <c r="AD1861" i="7"/>
  <c r="O1861" i="7"/>
  <c r="L1861" i="7"/>
  <c r="I1861" i="7"/>
  <c r="AY1860" i="7"/>
  <c r="AN1860" i="7"/>
  <c r="AI1860" i="7"/>
  <c r="AD1860" i="7"/>
  <c r="O1860" i="7"/>
  <c r="L1860" i="7"/>
  <c r="I1860" i="7"/>
  <c r="AY1859" i="7"/>
  <c r="AN1859" i="7"/>
  <c r="AI1859" i="7"/>
  <c r="AD1859" i="7"/>
  <c r="O1859" i="7"/>
  <c r="L1859" i="7"/>
  <c r="I1859" i="7"/>
  <c r="AY1858" i="7"/>
  <c r="AN1858" i="7"/>
  <c r="AI1858" i="7"/>
  <c r="AD1858" i="7"/>
  <c r="O1858" i="7"/>
  <c r="L1858" i="7"/>
  <c r="I1858" i="7"/>
  <c r="AY1857" i="7"/>
  <c r="AN1857" i="7"/>
  <c r="AI1857" i="7"/>
  <c r="AD1857" i="7"/>
  <c r="O1857" i="7"/>
  <c r="L1857" i="7"/>
  <c r="I1857" i="7"/>
  <c r="AY1856" i="7"/>
  <c r="AN1856" i="7"/>
  <c r="AI1856" i="7"/>
  <c r="AD1856" i="7"/>
  <c r="O1856" i="7"/>
  <c r="L1856" i="7"/>
  <c r="I1856" i="7"/>
  <c r="AY1855" i="7"/>
  <c r="AN1855" i="7"/>
  <c r="AI1855" i="7"/>
  <c r="AD1855" i="7"/>
  <c r="O1855" i="7"/>
  <c r="L1855" i="7"/>
  <c r="I1855" i="7"/>
  <c r="AY1854" i="7"/>
  <c r="AN1854" i="7"/>
  <c r="AI1854" i="7"/>
  <c r="AD1854" i="7"/>
  <c r="O1854" i="7"/>
  <c r="L1854" i="7"/>
  <c r="I1854" i="7"/>
  <c r="AI1853" i="7"/>
  <c r="AD1853" i="7"/>
  <c r="O1853" i="7"/>
  <c r="L1853" i="7"/>
  <c r="I1853" i="7"/>
  <c r="AY1852" i="7"/>
  <c r="AN1852" i="7"/>
  <c r="AI1852" i="7"/>
  <c r="AD1852" i="7"/>
  <c r="O1852" i="7"/>
  <c r="L1852" i="7"/>
  <c r="I1852" i="7"/>
  <c r="AI1851" i="7"/>
  <c r="AD1851" i="7"/>
  <c r="O1851" i="7"/>
  <c r="L1851" i="7"/>
  <c r="I1851" i="7"/>
  <c r="AY1850" i="7"/>
  <c r="AN1850" i="7"/>
  <c r="AI1850" i="7"/>
  <c r="AD1850" i="7"/>
  <c r="O1850" i="7"/>
  <c r="L1850" i="7"/>
  <c r="I1850" i="7"/>
  <c r="AY1849" i="7"/>
  <c r="AN1849" i="7"/>
  <c r="AI1849" i="7"/>
  <c r="AD1849" i="7"/>
  <c r="O1849" i="7"/>
  <c r="L1849" i="7"/>
  <c r="I1849" i="7"/>
  <c r="AY1848" i="7"/>
  <c r="AN1848" i="7"/>
  <c r="AI1848" i="7"/>
  <c r="AD1848" i="7"/>
  <c r="O1848" i="7"/>
  <c r="L1848" i="7"/>
  <c r="I1848" i="7"/>
  <c r="AY1847" i="7"/>
  <c r="AN1847" i="7"/>
  <c r="AI1847" i="7"/>
  <c r="AD1847" i="7"/>
  <c r="O1847" i="7"/>
  <c r="L1847" i="7"/>
  <c r="I1847" i="7"/>
  <c r="AY1846" i="7"/>
  <c r="AN1846" i="7"/>
  <c r="AI1846" i="7"/>
  <c r="AD1846" i="7"/>
  <c r="O1846" i="7"/>
  <c r="L1846" i="7"/>
  <c r="I1846" i="7"/>
  <c r="AY1845" i="7"/>
  <c r="AN1845" i="7"/>
  <c r="AI1845" i="7"/>
  <c r="AD1845" i="7"/>
  <c r="O1845" i="7"/>
  <c r="L1845" i="7"/>
  <c r="I1845" i="7"/>
  <c r="AY1844" i="7"/>
  <c r="AN1844" i="7"/>
  <c r="AI1844" i="7"/>
  <c r="AD1844" i="7"/>
  <c r="O1844" i="7"/>
  <c r="L1844" i="7"/>
  <c r="I1844" i="7"/>
  <c r="AI1843" i="7"/>
  <c r="AD1843" i="7"/>
  <c r="O1843" i="7"/>
  <c r="L1843" i="7"/>
  <c r="I1843" i="7"/>
  <c r="AY1842" i="7"/>
  <c r="AN1842" i="7"/>
  <c r="AI1842" i="7"/>
  <c r="AD1842" i="7"/>
  <c r="O1842" i="7"/>
  <c r="L1842" i="7"/>
  <c r="I1842" i="7"/>
  <c r="AY1841" i="7"/>
  <c r="AN1841" i="7"/>
  <c r="AI1841" i="7"/>
  <c r="AD1841" i="7"/>
  <c r="O1841" i="7"/>
  <c r="L1841" i="7"/>
  <c r="I1841" i="7"/>
  <c r="AI1840" i="7"/>
  <c r="AD1840" i="7"/>
  <c r="O1840" i="7"/>
  <c r="L1840" i="7"/>
  <c r="I1840" i="7"/>
  <c r="AY1839" i="7"/>
  <c r="AN1839" i="7"/>
  <c r="AI1839" i="7"/>
  <c r="AD1839" i="7"/>
  <c r="O1839" i="7"/>
  <c r="L1839" i="7"/>
  <c r="I1839" i="7"/>
  <c r="AY1838" i="7"/>
  <c r="AN1838" i="7"/>
  <c r="AI1838" i="7"/>
  <c r="AD1838" i="7"/>
  <c r="O1838" i="7"/>
  <c r="L1838" i="7"/>
  <c r="I1838" i="7"/>
  <c r="AY1837" i="7"/>
  <c r="AN1837" i="7"/>
  <c r="AI1837" i="7"/>
  <c r="AD1837" i="7"/>
  <c r="O1837" i="7"/>
  <c r="L1837" i="7"/>
  <c r="I1837" i="7"/>
  <c r="AY1836" i="7"/>
  <c r="AN1836" i="7"/>
  <c r="AI1836" i="7"/>
  <c r="AD1836" i="7"/>
  <c r="O1836" i="7"/>
  <c r="L1836" i="7"/>
  <c r="I1836" i="7"/>
  <c r="AY1835" i="7"/>
  <c r="AN1835" i="7"/>
  <c r="AI1835" i="7"/>
  <c r="AD1835" i="7"/>
  <c r="O1835" i="7"/>
  <c r="L1835" i="7"/>
  <c r="I1835" i="7"/>
  <c r="AY1834" i="7"/>
  <c r="AN1834" i="7"/>
  <c r="AI1834" i="7"/>
  <c r="AD1834" i="7"/>
  <c r="O1834" i="7"/>
  <c r="L1834" i="7"/>
  <c r="I1834" i="7"/>
  <c r="AY1833" i="7"/>
  <c r="AN1833" i="7"/>
  <c r="AI1833" i="7"/>
  <c r="AD1833" i="7"/>
  <c r="O1833" i="7"/>
  <c r="L1833" i="7"/>
  <c r="I1833" i="7"/>
  <c r="AY1832" i="7"/>
  <c r="AN1832" i="7"/>
  <c r="AI1832" i="7"/>
  <c r="AD1832" i="7"/>
  <c r="O1832" i="7"/>
  <c r="L1832" i="7"/>
  <c r="I1832" i="7"/>
  <c r="AY1831" i="7"/>
  <c r="AN1831" i="7"/>
  <c r="AI1831" i="7"/>
  <c r="AD1831" i="7"/>
  <c r="O1831" i="7"/>
  <c r="L1831" i="7"/>
  <c r="I1831" i="7"/>
  <c r="AY1830" i="7"/>
  <c r="AN1830" i="7"/>
  <c r="AI1830" i="7"/>
  <c r="AD1830" i="7"/>
  <c r="O1830" i="7"/>
  <c r="L1830" i="7"/>
  <c r="I1830" i="7"/>
  <c r="AY1829" i="7"/>
  <c r="AN1829" i="7"/>
  <c r="AI1829" i="7"/>
  <c r="AD1829" i="7"/>
  <c r="O1829" i="7"/>
  <c r="L1829" i="7"/>
  <c r="I1829" i="7"/>
  <c r="AY1828" i="7"/>
  <c r="AN1828" i="7"/>
  <c r="AI1828" i="7"/>
  <c r="AD1828" i="7"/>
  <c r="O1828" i="7"/>
  <c r="L1828" i="7"/>
  <c r="I1828" i="7"/>
  <c r="AY1827" i="7"/>
  <c r="AN1827" i="7"/>
  <c r="AI1827" i="7"/>
  <c r="AD1827" i="7"/>
  <c r="O1827" i="7"/>
  <c r="L1827" i="7"/>
  <c r="I1827" i="7"/>
  <c r="AY1826" i="7"/>
  <c r="AN1826" i="7"/>
  <c r="AI1826" i="7"/>
  <c r="AD1826" i="7"/>
  <c r="O1826" i="7"/>
  <c r="L1826" i="7"/>
  <c r="I1826" i="7"/>
  <c r="AY1825" i="7"/>
  <c r="AN1825" i="7"/>
  <c r="AI1825" i="7"/>
  <c r="AD1825" i="7"/>
  <c r="O1825" i="7"/>
  <c r="L1825" i="7"/>
  <c r="I1825" i="7"/>
  <c r="AY1824" i="7"/>
  <c r="AN1824" i="7"/>
  <c r="AI1824" i="7"/>
  <c r="AD1824" i="7"/>
  <c r="O1824" i="7"/>
  <c r="L1824" i="7"/>
  <c r="I1824" i="7"/>
  <c r="AY1823" i="7"/>
  <c r="AN1823" i="7"/>
  <c r="AI1823" i="7"/>
  <c r="AD1823" i="7"/>
  <c r="O1823" i="7"/>
  <c r="L1823" i="7"/>
  <c r="I1823" i="7"/>
  <c r="AY1822" i="7"/>
  <c r="AN1822" i="7"/>
  <c r="AI1822" i="7"/>
  <c r="AD1822" i="7"/>
  <c r="O1822" i="7"/>
  <c r="L1822" i="7"/>
  <c r="I1822" i="7"/>
  <c r="AY1821" i="7"/>
  <c r="AN1821" i="7"/>
  <c r="AI1821" i="7"/>
  <c r="AD1821" i="7"/>
  <c r="O1821" i="7"/>
  <c r="L1821" i="7"/>
  <c r="I1821" i="7"/>
  <c r="AY1820" i="7"/>
  <c r="AN1820" i="7"/>
  <c r="AI1820" i="7"/>
  <c r="AD1820" i="7"/>
  <c r="O1820" i="7"/>
  <c r="L1820" i="7"/>
  <c r="I1820" i="7"/>
  <c r="AY1819" i="7"/>
  <c r="AN1819" i="7"/>
  <c r="AI1819" i="7"/>
  <c r="AD1819" i="7"/>
  <c r="O1819" i="7"/>
  <c r="L1819" i="7"/>
  <c r="I1819" i="7"/>
  <c r="AY1818" i="7"/>
  <c r="AN1818" i="7"/>
  <c r="AI1818" i="7"/>
  <c r="AD1818" i="7"/>
  <c r="O1818" i="7"/>
  <c r="L1818" i="7"/>
  <c r="I1818" i="7"/>
  <c r="AY1817" i="7"/>
  <c r="AN1817" i="7"/>
  <c r="AI1817" i="7"/>
  <c r="AD1817" i="7"/>
  <c r="O1817" i="7"/>
  <c r="L1817" i="7"/>
  <c r="I1817" i="7"/>
  <c r="AY1816" i="7"/>
  <c r="AN1816" i="7"/>
  <c r="AI1816" i="7"/>
  <c r="AD1816" i="7"/>
  <c r="O1816" i="7"/>
  <c r="L1816" i="7"/>
  <c r="I1816" i="7"/>
  <c r="AY1815" i="7"/>
  <c r="AN1815" i="7"/>
  <c r="AI1815" i="7"/>
  <c r="AD1815" i="7"/>
  <c r="O1815" i="7"/>
  <c r="L1815" i="7"/>
  <c r="I1815" i="7"/>
  <c r="AY1814" i="7"/>
  <c r="AN1814" i="7"/>
  <c r="AI1814" i="7"/>
  <c r="AD1814" i="7"/>
  <c r="O1814" i="7"/>
  <c r="L1814" i="7"/>
  <c r="I1814" i="7"/>
  <c r="AD1813" i="7"/>
  <c r="O1813" i="7"/>
  <c r="L1813" i="7"/>
  <c r="I1813" i="7"/>
  <c r="AY1812" i="7"/>
  <c r="AN1812" i="7"/>
  <c r="AI1812" i="7"/>
  <c r="AD1812" i="7"/>
  <c r="O1812" i="7"/>
  <c r="L1812" i="7"/>
  <c r="I1812" i="7"/>
  <c r="AY1811" i="7"/>
  <c r="AN1811" i="7"/>
  <c r="AI1811" i="7"/>
  <c r="AD1811" i="7"/>
  <c r="O1811" i="7"/>
  <c r="L1811" i="7"/>
  <c r="I1811" i="7"/>
  <c r="AY1810" i="7"/>
  <c r="AN1810" i="7"/>
  <c r="AI1810" i="7"/>
  <c r="AD1810" i="7"/>
  <c r="O1810" i="7"/>
  <c r="L1810" i="7"/>
  <c r="I1810" i="7"/>
  <c r="AY1809" i="7"/>
  <c r="AN1809" i="7"/>
  <c r="AI1809" i="7"/>
  <c r="AD1809" i="7"/>
  <c r="O1809" i="7"/>
  <c r="L1809" i="7"/>
  <c r="I1809" i="7"/>
  <c r="AY1808" i="7"/>
  <c r="AN1808" i="7"/>
  <c r="AI1808" i="7"/>
  <c r="AD1808" i="7"/>
  <c r="O1808" i="7"/>
  <c r="L1808" i="7"/>
  <c r="I1808" i="7"/>
  <c r="AY1807" i="7"/>
  <c r="AN1807" i="7"/>
  <c r="AI1807" i="7"/>
  <c r="AD1807" i="7"/>
  <c r="O1807" i="7"/>
  <c r="L1807" i="7"/>
  <c r="I1807" i="7"/>
  <c r="AY1806" i="7"/>
  <c r="AN1806" i="7"/>
  <c r="AI1806" i="7"/>
  <c r="AD1806" i="7"/>
  <c r="O1806" i="7"/>
  <c r="L1806" i="7"/>
  <c r="I1806" i="7"/>
  <c r="AY1805" i="7"/>
  <c r="AN1805" i="7"/>
  <c r="AI1805" i="7"/>
  <c r="AD1805" i="7"/>
  <c r="O1805" i="7"/>
  <c r="L1805" i="7"/>
  <c r="I1805" i="7"/>
  <c r="AY1803" i="7"/>
  <c r="AN1803" i="7"/>
  <c r="AI1803" i="7"/>
  <c r="AD1803" i="7"/>
  <c r="O1803" i="7"/>
  <c r="L1803" i="7"/>
  <c r="I1803" i="7"/>
  <c r="AY1802" i="7"/>
  <c r="AN1802" i="7"/>
  <c r="AI1802" i="7"/>
  <c r="AD1802" i="7"/>
  <c r="O1802" i="7"/>
  <c r="L1802" i="7"/>
  <c r="I1802" i="7"/>
  <c r="AY1801" i="7"/>
  <c r="AN1801" i="7"/>
  <c r="AI1801" i="7"/>
  <c r="AD1801" i="7"/>
  <c r="O1801" i="7"/>
  <c r="L1801" i="7"/>
  <c r="I1801" i="7"/>
  <c r="AY1800" i="7"/>
  <c r="AN1800" i="7"/>
  <c r="AI1800" i="7"/>
  <c r="AD1800" i="7"/>
  <c r="O1800" i="7"/>
  <c r="L1800" i="7"/>
  <c r="I1800" i="7"/>
  <c r="AI1799" i="7"/>
  <c r="AD1799" i="7"/>
  <c r="O1799" i="7"/>
  <c r="L1799" i="7"/>
  <c r="I1799" i="7"/>
  <c r="AY1798" i="7"/>
  <c r="AN1798" i="7"/>
  <c r="AI1798" i="7"/>
  <c r="AD1798" i="7"/>
  <c r="O1798" i="7"/>
  <c r="L1798" i="7"/>
  <c r="I1798" i="7"/>
  <c r="AY1797" i="7"/>
  <c r="AN1797" i="7"/>
  <c r="AI1797" i="7"/>
  <c r="AD1797" i="7"/>
  <c r="U1797" i="7"/>
  <c r="O1797" i="7"/>
  <c r="L1797" i="7"/>
  <c r="I1797" i="7"/>
  <c r="AY1796" i="7"/>
  <c r="AN1796" i="7"/>
  <c r="AI1796" i="7"/>
  <c r="AD1796" i="7"/>
  <c r="O1796" i="7"/>
  <c r="L1796" i="7"/>
  <c r="I1796" i="7"/>
  <c r="AI1795" i="7"/>
  <c r="AD1795" i="7"/>
  <c r="O1795" i="7"/>
  <c r="L1795" i="7"/>
  <c r="I1795" i="7"/>
  <c r="AY1794" i="7"/>
  <c r="AN1794" i="7"/>
  <c r="AI1794" i="7"/>
  <c r="AD1794" i="7"/>
  <c r="O1794" i="7"/>
  <c r="L1794" i="7"/>
  <c r="I1794" i="7"/>
  <c r="AY1793" i="7"/>
  <c r="AN1793" i="7"/>
  <c r="AI1793" i="7"/>
  <c r="AD1793" i="7"/>
  <c r="O1793" i="7"/>
  <c r="L1793" i="7"/>
  <c r="I1793" i="7"/>
  <c r="AY1792" i="7"/>
  <c r="AN1792" i="7"/>
  <c r="AI1792" i="7"/>
  <c r="AD1792" i="7"/>
  <c r="O1792" i="7"/>
  <c r="L1792" i="7"/>
  <c r="I1792" i="7"/>
  <c r="AY1791" i="7"/>
  <c r="AN1791" i="7"/>
  <c r="AI1791" i="7"/>
  <c r="AD1791" i="7"/>
  <c r="O1791" i="7"/>
  <c r="L1791" i="7"/>
  <c r="I1791" i="7"/>
  <c r="AY1790" i="7"/>
  <c r="AN1790" i="7"/>
  <c r="AI1790" i="7"/>
  <c r="AD1790" i="7"/>
  <c r="O1790" i="7"/>
  <c r="L1790" i="7"/>
  <c r="I1790" i="7"/>
  <c r="AY1789" i="7"/>
  <c r="AN1789" i="7"/>
  <c r="AI1789" i="7"/>
  <c r="AD1789" i="7"/>
  <c r="O1789" i="7"/>
  <c r="L1789" i="7"/>
  <c r="I1789" i="7"/>
  <c r="AY1788" i="7"/>
  <c r="AN1788" i="7"/>
  <c r="AI1788" i="7"/>
  <c r="AD1788" i="7"/>
  <c r="O1788" i="7"/>
  <c r="L1788" i="7"/>
  <c r="I1788" i="7"/>
  <c r="AY1787" i="7"/>
  <c r="AN1787" i="7"/>
  <c r="AI1787" i="7"/>
  <c r="O1787" i="7"/>
  <c r="I1787" i="7"/>
  <c r="AY1786" i="7"/>
  <c r="AN1786" i="7"/>
  <c r="AI1786" i="7"/>
  <c r="O1786" i="7"/>
  <c r="I1786" i="7"/>
  <c r="AY1785" i="7"/>
  <c r="AN1785" i="7"/>
  <c r="AI1785" i="7"/>
  <c r="O1785" i="7"/>
  <c r="G1785" i="7"/>
  <c r="AY1784" i="7"/>
  <c r="AN1784" i="7"/>
  <c r="AI1784" i="7"/>
  <c r="AY1783" i="7"/>
  <c r="AN1783" i="7"/>
  <c r="AY1782" i="7"/>
  <c r="AN1782" i="7"/>
  <c r="AI1782" i="7"/>
  <c r="AY1781" i="7"/>
  <c r="AN1781" i="7"/>
  <c r="AI1781" i="7"/>
  <c r="AD1781" i="7"/>
  <c r="AI1780" i="7"/>
  <c r="AD1780" i="7"/>
  <c r="AI1779" i="7"/>
  <c r="AD1779" i="7"/>
  <c r="L1779" i="7"/>
  <c r="I1779" i="7"/>
  <c r="AD1778" i="7"/>
  <c r="O1778" i="7"/>
  <c r="L1778" i="7"/>
  <c r="I1778" i="7"/>
  <c r="AI1777" i="7"/>
  <c r="AD1777" i="7"/>
  <c r="O1777" i="7"/>
  <c r="L1777" i="7"/>
  <c r="I1777" i="7"/>
  <c r="AI1776" i="7"/>
  <c r="AD1776" i="7"/>
  <c r="O1776" i="7"/>
  <c r="L1776" i="7"/>
  <c r="I1776" i="7"/>
  <c r="AI1775" i="7"/>
  <c r="AD1775" i="7"/>
  <c r="O1775" i="7"/>
  <c r="L1775" i="7"/>
  <c r="I1775" i="7"/>
  <c r="AI1774" i="7"/>
  <c r="AD1774" i="7"/>
  <c r="O1774" i="7"/>
  <c r="L1774" i="7"/>
  <c r="I1774" i="7"/>
  <c r="AI1773" i="7"/>
  <c r="AD1773" i="7"/>
  <c r="O1773" i="7"/>
  <c r="L1773" i="7"/>
  <c r="I1773" i="7"/>
  <c r="AI1772" i="7"/>
  <c r="AD1772" i="7"/>
  <c r="O1772" i="7"/>
  <c r="L1772" i="7"/>
  <c r="I1772" i="7"/>
  <c r="AI1771" i="7"/>
  <c r="AD1771" i="7"/>
  <c r="O1771" i="7"/>
  <c r="L1771" i="7"/>
  <c r="I1771" i="7"/>
  <c r="AI1770" i="7"/>
  <c r="AD1770" i="7"/>
  <c r="O1770" i="7"/>
  <c r="L1770" i="7"/>
  <c r="I1770" i="7"/>
  <c r="AI1769" i="7"/>
  <c r="AD1769" i="7"/>
  <c r="O1769" i="7"/>
  <c r="L1769" i="7"/>
  <c r="I1769" i="7"/>
  <c r="AI1768" i="7"/>
  <c r="AD1768" i="7"/>
  <c r="O1768" i="7"/>
  <c r="L1768" i="7"/>
  <c r="I1768" i="7"/>
  <c r="AY1767" i="7"/>
  <c r="AN1767" i="7"/>
  <c r="AI1767" i="7"/>
  <c r="AD1767" i="7"/>
  <c r="O1767" i="7"/>
  <c r="L1767" i="7"/>
  <c r="I1767" i="7"/>
  <c r="AI1766" i="7"/>
  <c r="AD1766" i="7"/>
  <c r="O1766" i="7"/>
  <c r="L1766" i="7"/>
  <c r="I1766" i="7"/>
  <c r="AI1765" i="7"/>
  <c r="AD1765" i="7"/>
  <c r="O1765" i="7"/>
  <c r="L1765" i="7"/>
  <c r="I1765" i="7"/>
  <c r="AI1764" i="7"/>
  <c r="AD1764" i="7"/>
  <c r="O1764" i="7"/>
  <c r="L1764" i="7"/>
  <c r="I1764" i="7"/>
  <c r="AY1763" i="7"/>
  <c r="AN1763" i="7"/>
  <c r="AI1763" i="7"/>
  <c r="AD1763" i="7"/>
  <c r="O1763" i="7"/>
  <c r="L1763" i="7"/>
  <c r="I1763" i="7"/>
  <c r="AY1762" i="7"/>
  <c r="AN1762" i="7"/>
  <c r="AI1762" i="7"/>
  <c r="AD1762" i="7"/>
  <c r="O1762" i="7"/>
  <c r="L1762" i="7"/>
  <c r="I1762" i="7"/>
  <c r="AY1761" i="7"/>
  <c r="AN1761" i="7"/>
  <c r="AI1761" i="7"/>
  <c r="AD1761" i="7"/>
  <c r="O1761" i="7"/>
  <c r="L1761" i="7"/>
  <c r="I1761" i="7"/>
  <c r="AY1760" i="7"/>
  <c r="AN1760" i="7"/>
  <c r="AI1760" i="7"/>
  <c r="AD1760" i="7"/>
  <c r="O1760" i="7"/>
  <c r="L1760" i="7"/>
  <c r="I1760" i="7"/>
  <c r="AI1759" i="7"/>
  <c r="AD1759" i="7"/>
  <c r="O1759" i="7"/>
  <c r="L1759" i="7"/>
  <c r="I1759" i="7"/>
  <c r="AY1758" i="7"/>
  <c r="AN1758" i="7"/>
  <c r="AI1758" i="7"/>
  <c r="AD1758" i="7"/>
  <c r="O1758" i="7"/>
  <c r="L1758" i="7"/>
  <c r="I1758" i="7"/>
  <c r="AY1757" i="7"/>
  <c r="AN1757" i="7"/>
  <c r="AI1757" i="7"/>
  <c r="AD1757" i="7"/>
  <c r="O1757" i="7"/>
  <c r="L1757" i="7"/>
  <c r="I1757" i="7"/>
  <c r="AY1756" i="7"/>
  <c r="AN1756" i="7"/>
  <c r="AI1756" i="7"/>
  <c r="AD1756" i="7"/>
  <c r="O1756" i="7"/>
  <c r="L1756" i="7"/>
  <c r="I1756" i="7"/>
  <c r="AY1755" i="7"/>
  <c r="AN1755" i="7"/>
  <c r="AI1755" i="7"/>
  <c r="AD1755" i="7"/>
  <c r="O1755" i="7"/>
  <c r="L1755" i="7"/>
  <c r="I1755" i="7"/>
  <c r="AY1754" i="7"/>
  <c r="AN1754" i="7"/>
  <c r="AI1754" i="7"/>
  <c r="AD1754" i="7"/>
  <c r="O1754" i="7"/>
  <c r="L1754" i="7"/>
  <c r="I1754" i="7"/>
  <c r="AY1753" i="7"/>
  <c r="AN1753" i="7"/>
  <c r="AI1753" i="7"/>
  <c r="AD1753" i="7"/>
  <c r="O1753" i="7"/>
  <c r="L1753" i="7"/>
  <c r="I1753" i="7"/>
  <c r="AY1752" i="7"/>
  <c r="AN1752" i="7"/>
  <c r="AI1752" i="7"/>
  <c r="AD1752" i="7"/>
  <c r="O1752" i="7"/>
  <c r="L1752" i="7"/>
  <c r="I1752" i="7"/>
  <c r="AY1751" i="7"/>
  <c r="AN1751" i="7"/>
  <c r="AI1751" i="7"/>
  <c r="AD1751" i="7"/>
  <c r="O1751" i="7"/>
  <c r="L1751" i="7"/>
  <c r="I1751" i="7"/>
  <c r="AY1750" i="7"/>
  <c r="AN1750" i="7"/>
  <c r="AI1750" i="7"/>
  <c r="AD1750" i="7"/>
  <c r="O1750" i="7"/>
  <c r="L1750" i="7"/>
  <c r="I1750" i="7"/>
  <c r="AY1749" i="7"/>
  <c r="AN1749" i="7"/>
  <c r="AI1749" i="7"/>
  <c r="AD1749" i="7"/>
  <c r="O1749" i="7"/>
  <c r="L1749" i="7"/>
  <c r="I1749" i="7"/>
  <c r="AY1748" i="7"/>
  <c r="AN1748" i="7"/>
  <c r="AI1748" i="7"/>
  <c r="AD1748" i="7"/>
  <c r="O1748" i="7"/>
  <c r="L1748" i="7"/>
  <c r="I1748" i="7"/>
  <c r="AY1747" i="7"/>
  <c r="AN1747" i="7"/>
  <c r="AI1747" i="7"/>
  <c r="AD1747" i="7"/>
  <c r="O1747" i="7"/>
  <c r="L1747" i="7"/>
  <c r="I1747" i="7"/>
  <c r="AY1746" i="7"/>
  <c r="AN1746" i="7"/>
  <c r="AI1746" i="7"/>
  <c r="AD1746" i="7"/>
  <c r="O1746" i="7"/>
  <c r="L1746" i="7"/>
  <c r="I1746" i="7"/>
  <c r="AY1745" i="7"/>
  <c r="AN1745" i="7"/>
  <c r="AI1745" i="7"/>
  <c r="AD1745" i="7"/>
  <c r="O1745" i="7"/>
  <c r="L1745" i="7"/>
  <c r="I1745" i="7"/>
  <c r="AY1744" i="7"/>
  <c r="AN1744" i="7"/>
  <c r="AI1744" i="7"/>
  <c r="AD1744" i="7"/>
  <c r="O1744" i="7"/>
  <c r="L1744" i="7"/>
  <c r="I1744" i="7"/>
  <c r="AY1743" i="7"/>
  <c r="AN1743" i="7"/>
  <c r="AI1743" i="7"/>
  <c r="AD1743" i="7"/>
  <c r="O1743" i="7"/>
  <c r="L1743" i="7"/>
  <c r="I1743" i="7"/>
  <c r="AY1742" i="7"/>
  <c r="AN1742" i="7"/>
  <c r="AI1742" i="7"/>
  <c r="AD1742" i="7"/>
  <c r="O1742" i="7"/>
  <c r="L1742" i="7"/>
  <c r="I1742" i="7"/>
  <c r="AY1741" i="7"/>
  <c r="AN1741" i="7"/>
  <c r="AI1741" i="7"/>
  <c r="AD1741" i="7"/>
  <c r="O1741" i="7"/>
  <c r="L1741" i="7"/>
  <c r="I1741" i="7"/>
  <c r="AY1740" i="7"/>
  <c r="AN1740" i="7"/>
  <c r="AI1740" i="7"/>
  <c r="AD1740" i="7"/>
  <c r="O1740" i="7"/>
  <c r="L1740" i="7"/>
  <c r="I1740" i="7"/>
  <c r="AY1739" i="7"/>
  <c r="AN1739" i="7"/>
  <c r="AI1739" i="7"/>
  <c r="AD1739" i="7"/>
  <c r="O1739" i="7"/>
  <c r="L1739" i="7"/>
  <c r="I1739" i="7"/>
  <c r="AY1738" i="7"/>
  <c r="AN1738" i="7"/>
  <c r="AI1738" i="7"/>
  <c r="AD1738" i="7"/>
  <c r="O1738" i="7"/>
  <c r="L1738" i="7"/>
  <c r="I1738" i="7"/>
  <c r="AY1737" i="7"/>
  <c r="AN1737" i="7"/>
  <c r="AI1737" i="7"/>
  <c r="AD1737" i="7"/>
  <c r="O1737" i="7"/>
  <c r="L1737" i="7"/>
  <c r="I1737" i="7"/>
  <c r="AY1736" i="7"/>
  <c r="AN1736" i="7"/>
  <c r="AI1736" i="7"/>
  <c r="AD1736" i="7"/>
  <c r="O1736" i="7"/>
  <c r="L1736" i="7"/>
  <c r="I1736" i="7"/>
  <c r="AY1735" i="7"/>
  <c r="AN1735" i="7"/>
  <c r="AI1735" i="7"/>
  <c r="AD1735" i="7"/>
  <c r="O1735" i="7"/>
  <c r="L1735" i="7"/>
  <c r="I1735" i="7"/>
  <c r="AY1734" i="7"/>
  <c r="AN1734" i="7"/>
  <c r="AI1734" i="7"/>
  <c r="AD1734" i="7"/>
  <c r="O1734" i="7"/>
  <c r="L1734" i="7"/>
  <c r="I1734" i="7"/>
  <c r="AI1733" i="7"/>
  <c r="AD1733" i="7"/>
  <c r="O1733" i="7"/>
  <c r="L1733" i="7"/>
  <c r="I1733" i="7"/>
  <c r="AY1732" i="7"/>
  <c r="AN1732" i="7"/>
  <c r="AI1732" i="7"/>
  <c r="O1732" i="7"/>
  <c r="L1732" i="7"/>
  <c r="I1732" i="7"/>
  <c r="AY1731" i="7"/>
  <c r="AN1731" i="7"/>
  <c r="AI1731" i="7"/>
  <c r="AD1731" i="7"/>
  <c r="O1731" i="7"/>
  <c r="L1731" i="7"/>
  <c r="I1731" i="7"/>
  <c r="AI1730" i="7"/>
  <c r="AD1730" i="7"/>
  <c r="O1730" i="7"/>
  <c r="L1730" i="7"/>
  <c r="I1730" i="7"/>
  <c r="AI1729" i="7"/>
  <c r="AD1729" i="7"/>
  <c r="O1729" i="7"/>
  <c r="L1729" i="7"/>
  <c r="I1729" i="7"/>
  <c r="AY1728" i="7"/>
  <c r="AN1728" i="7"/>
  <c r="AI1728" i="7"/>
  <c r="AD1728" i="7"/>
  <c r="O1728" i="7"/>
  <c r="L1728" i="7"/>
  <c r="I1728" i="7"/>
  <c r="AY1727" i="7"/>
  <c r="AN1727" i="7"/>
  <c r="AI1727" i="7"/>
  <c r="AD1727" i="7"/>
  <c r="O1727" i="7"/>
  <c r="L1727" i="7"/>
  <c r="I1727" i="7"/>
  <c r="AY1726" i="7"/>
  <c r="AN1726" i="7"/>
  <c r="AI1726" i="7"/>
  <c r="AD1726" i="7"/>
  <c r="O1726" i="7"/>
  <c r="L1726" i="7"/>
  <c r="I1726" i="7"/>
  <c r="AY1725" i="7"/>
  <c r="AN1725" i="7"/>
  <c r="AI1725" i="7"/>
  <c r="AD1725" i="7"/>
  <c r="O1725" i="7"/>
  <c r="L1725" i="7"/>
  <c r="I1725" i="7"/>
  <c r="AY1724" i="7"/>
  <c r="AN1724" i="7"/>
  <c r="AI1724" i="7"/>
  <c r="AD1724" i="7"/>
  <c r="O1724" i="7"/>
  <c r="L1724" i="7"/>
  <c r="I1724" i="7"/>
  <c r="AY1723" i="7"/>
  <c r="AN1723" i="7"/>
  <c r="AI1723" i="7"/>
  <c r="AD1723" i="7"/>
  <c r="O1723" i="7"/>
  <c r="L1723" i="7"/>
  <c r="I1723" i="7"/>
  <c r="AY1722" i="7"/>
  <c r="AN1722" i="7"/>
  <c r="AI1722" i="7"/>
  <c r="AD1722" i="7"/>
  <c r="O1722" i="7"/>
  <c r="L1722" i="7"/>
  <c r="I1722" i="7"/>
  <c r="AY1721" i="7"/>
  <c r="AN1721" i="7"/>
  <c r="AI1721" i="7"/>
  <c r="AD1721" i="7"/>
  <c r="O1721" i="7"/>
  <c r="L1721" i="7"/>
  <c r="I1721" i="7"/>
  <c r="AY1720" i="7"/>
  <c r="AN1720" i="7"/>
  <c r="AI1720" i="7"/>
  <c r="AD1720" i="7"/>
  <c r="O1720" i="7"/>
  <c r="L1720" i="7"/>
  <c r="I1720" i="7"/>
  <c r="AY1719" i="7"/>
  <c r="AN1719" i="7"/>
  <c r="AI1719" i="7"/>
  <c r="AD1719" i="7"/>
  <c r="O1719" i="7"/>
  <c r="L1719" i="7"/>
  <c r="I1719" i="7"/>
  <c r="AY1718" i="7"/>
  <c r="AN1718" i="7"/>
  <c r="AI1718" i="7"/>
  <c r="AD1718" i="7"/>
  <c r="O1718" i="7"/>
  <c r="L1718" i="7"/>
  <c r="I1718" i="7"/>
  <c r="AY1717" i="7"/>
  <c r="AN1717" i="7"/>
  <c r="AI1717" i="7"/>
  <c r="AD1717" i="7"/>
  <c r="O1717" i="7"/>
  <c r="L1717" i="7"/>
  <c r="I1717" i="7"/>
  <c r="AY1716" i="7"/>
  <c r="AN1716" i="7"/>
  <c r="AI1716" i="7"/>
  <c r="AD1716" i="7"/>
  <c r="O1716" i="7"/>
  <c r="L1716" i="7"/>
  <c r="I1716" i="7"/>
  <c r="AY1715" i="7"/>
  <c r="AN1715" i="7"/>
  <c r="AI1715" i="7"/>
  <c r="AD1715" i="7"/>
  <c r="O1715" i="7"/>
  <c r="L1715" i="7"/>
  <c r="I1715" i="7"/>
  <c r="AY1714" i="7"/>
  <c r="AN1714" i="7"/>
  <c r="AI1714" i="7"/>
  <c r="AD1714" i="7"/>
  <c r="O1714" i="7"/>
  <c r="L1714" i="7"/>
  <c r="I1714" i="7"/>
  <c r="AY1713" i="7"/>
  <c r="AN1713" i="7"/>
  <c r="AI1713" i="7"/>
  <c r="AD1713" i="7"/>
  <c r="O1713" i="7"/>
  <c r="L1713" i="7"/>
  <c r="I1713" i="7"/>
  <c r="AY1712" i="7"/>
  <c r="AN1712" i="7"/>
  <c r="AI1712" i="7"/>
  <c r="AD1712" i="7"/>
  <c r="O1712" i="7"/>
  <c r="L1712" i="7"/>
  <c r="I1712" i="7"/>
  <c r="AY1711" i="7"/>
  <c r="AN1711" i="7"/>
  <c r="AI1711" i="7"/>
  <c r="AD1711" i="7"/>
  <c r="O1711" i="7"/>
  <c r="L1711" i="7"/>
  <c r="I1711" i="7"/>
  <c r="AY1710" i="7"/>
  <c r="AN1710" i="7"/>
  <c r="AI1710" i="7"/>
  <c r="O1710" i="7"/>
  <c r="L1710" i="7"/>
  <c r="I1710" i="7"/>
  <c r="AY1709" i="7"/>
  <c r="AN1709" i="7"/>
  <c r="AI1709" i="7"/>
  <c r="O1709" i="7"/>
  <c r="L1709" i="7"/>
  <c r="I1709" i="7"/>
  <c r="AY1708" i="7"/>
  <c r="AN1708" i="7"/>
  <c r="AI1708" i="7"/>
  <c r="O1708" i="7"/>
  <c r="L1708" i="7"/>
  <c r="I1708" i="7"/>
  <c r="AY1707" i="7"/>
  <c r="AN1707" i="7"/>
  <c r="AI1707" i="7"/>
  <c r="O1707" i="7"/>
  <c r="I1707" i="7"/>
  <c r="AI1706" i="7"/>
  <c r="O1706" i="7"/>
  <c r="I1706" i="7"/>
  <c r="AI1705" i="7"/>
  <c r="O1705" i="7"/>
  <c r="G1705" i="7"/>
  <c r="AI1704" i="7"/>
  <c r="O1704" i="7"/>
  <c r="AD1701" i="7"/>
  <c r="O1701" i="7"/>
  <c r="L1701" i="7"/>
  <c r="I1701" i="7"/>
  <c r="AD1700" i="7"/>
  <c r="O1700" i="7"/>
  <c r="L1700" i="7"/>
  <c r="I1700" i="7"/>
  <c r="AD1699" i="7"/>
  <c r="O1699" i="7"/>
  <c r="L1699" i="7"/>
  <c r="I1699" i="7"/>
  <c r="AD1698" i="7"/>
  <c r="O1698" i="7"/>
  <c r="L1698" i="7"/>
  <c r="I1698" i="7"/>
  <c r="AD1697" i="7"/>
  <c r="O1697" i="7"/>
  <c r="L1697" i="7"/>
  <c r="I1697" i="7"/>
  <c r="AD1696" i="7"/>
  <c r="O1696" i="7"/>
  <c r="L1696" i="7"/>
  <c r="I1696" i="7"/>
  <c r="AD1695" i="7"/>
  <c r="O1695" i="7"/>
  <c r="L1695" i="7"/>
  <c r="I1695" i="7"/>
  <c r="AD1694" i="7"/>
  <c r="O1694" i="7"/>
  <c r="L1694" i="7"/>
  <c r="I1694" i="7"/>
  <c r="AD1693" i="7"/>
  <c r="O1693" i="7"/>
  <c r="L1693" i="7"/>
  <c r="I1693" i="7"/>
  <c r="AD1692" i="7"/>
  <c r="O1692" i="7"/>
  <c r="L1692" i="7"/>
  <c r="I1692" i="7"/>
  <c r="AD1691" i="7"/>
  <c r="O1691" i="7"/>
  <c r="L1691" i="7"/>
  <c r="I1691" i="7"/>
  <c r="AD1690" i="7"/>
  <c r="O1690" i="7"/>
  <c r="L1690" i="7"/>
  <c r="I1690" i="7"/>
  <c r="AD1689" i="7"/>
  <c r="O1689" i="7"/>
  <c r="L1689" i="7"/>
  <c r="I1689" i="7"/>
  <c r="AD1688" i="7"/>
  <c r="O1688" i="7"/>
  <c r="L1688" i="7"/>
  <c r="I1688" i="7"/>
  <c r="AY1687" i="7"/>
  <c r="AN1687" i="7"/>
  <c r="AD1687" i="7"/>
  <c r="O1687" i="7"/>
  <c r="L1687" i="7"/>
  <c r="I1687" i="7"/>
  <c r="AY1686" i="7"/>
  <c r="AN1686" i="7"/>
  <c r="AI1686" i="7"/>
  <c r="AD1686" i="7"/>
  <c r="O1686" i="7"/>
  <c r="L1686" i="7"/>
  <c r="I1686" i="7"/>
  <c r="AI1685" i="7"/>
  <c r="AD1685" i="7"/>
  <c r="O1685" i="7"/>
  <c r="L1685" i="7"/>
  <c r="I1685" i="7"/>
  <c r="AI1684" i="7"/>
  <c r="AD1684" i="7"/>
  <c r="O1684" i="7"/>
  <c r="L1684" i="7"/>
  <c r="I1684" i="7"/>
  <c r="AI1683" i="7"/>
  <c r="AD1683" i="7"/>
  <c r="O1683" i="7"/>
  <c r="L1683" i="7"/>
  <c r="I1683" i="7"/>
  <c r="AY1682" i="7"/>
  <c r="AN1682" i="7"/>
  <c r="AI1682" i="7"/>
  <c r="AD1682" i="7"/>
  <c r="O1682" i="7"/>
  <c r="L1682" i="7"/>
  <c r="I1682" i="7"/>
  <c r="AY1681" i="7"/>
  <c r="AN1681" i="7"/>
  <c r="AI1681" i="7"/>
  <c r="AD1681" i="7"/>
  <c r="O1681" i="7"/>
  <c r="L1681" i="7"/>
  <c r="I1681" i="7"/>
  <c r="AI1680" i="7"/>
  <c r="AD1680" i="7"/>
  <c r="O1680" i="7"/>
  <c r="L1680" i="7"/>
  <c r="I1680" i="7"/>
  <c r="AI1679" i="7"/>
  <c r="AD1679" i="7"/>
  <c r="O1679" i="7"/>
  <c r="L1679" i="7"/>
  <c r="I1679" i="7"/>
  <c r="AI1678" i="7"/>
  <c r="AD1678" i="7"/>
  <c r="O1678" i="7"/>
  <c r="L1678" i="7"/>
  <c r="I1678" i="7"/>
  <c r="AI1677" i="7"/>
  <c r="AD1677" i="7"/>
  <c r="O1677" i="7"/>
  <c r="L1677" i="7"/>
  <c r="I1677" i="7"/>
  <c r="AI1676" i="7"/>
  <c r="AD1676" i="7"/>
  <c r="O1676" i="7"/>
  <c r="L1676" i="7"/>
  <c r="I1676" i="7"/>
  <c r="AY1675" i="7"/>
  <c r="AN1675" i="7"/>
  <c r="AI1675" i="7"/>
  <c r="AD1675" i="7"/>
  <c r="O1675" i="7"/>
  <c r="L1675" i="7"/>
  <c r="I1675" i="7"/>
  <c r="AY1674" i="7"/>
  <c r="AN1674" i="7"/>
  <c r="AI1674" i="7"/>
  <c r="AD1674" i="7"/>
  <c r="O1674" i="7"/>
  <c r="L1674" i="7"/>
  <c r="I1674" i="7"/>
  <c r="AY1673" i="7"/>
  <c r="AN1673" i="7"/>
  <c r="AI1673" i="7"/>
  <c r="AD1673" i="7"/>
  <c r="O1673" i="7"/>
  <c r="L1673" i="7"/>
  <c r="I1673" i="7"/>
  <c r="AY1672" i="7"/>
  <c r="AN1672" i="7"/>
  <c r="AI1672" i="7"/>
  <c r="AD1672" i="7"/>
  <c r="O1672" i="7"/>
  <c r="L1672" i="7"/>
  <c r="I1672" i="7"/>
  <c r="AY1671" i="7"/>
  <c r="AN1671" i="7"/>
  <c r="AI1671" i="7"/>
  <c r="AD1671" i="7"/>
  <c r="O1671" i="7"/>
  <c r="L1671" i="7"/>
  <c r="I1671" i="7"/>
  <c r="AY1670" i="7"/>
  <c r="AN1670" i="7"/>
  <c r="AI1670" i="7"/>
  <c r="AD1670" i="7"/>
  <c r="O1670" i="7"/>
  <c r="L1670" i="7"/>
  <c r="I1670" i="7"/>
  <c r="AY1669" i="7"/>
  <c r="AN1669" i="7"/>
  <c r="AI1669" i="7"/>
  <c r="AD1669" i="7"/>
  <c r="O1669" i="7"/>
  <c r="L1669" i="7"/>
  <c r="I1669" i="7"/>
  <c r="AY1668" i="7"/>
  <c r="AN1668" i="7"/>
  <c r="AI1668" i="7"/>
  <c r="AD1668" i="7"/>
  <c r="O1668" i="7"/>
  <c r="L1668" i="7"/>
  <c r="I1668" i="7"/>
  <c r="AD1667" i="7"/>
  <c r="O1667" i="7"/>
  <c r="L1667" i="7"/>
  <c r="I1667" i="7"/>
  <c r="AY1666" i="7"/>
  <c r="AN1666" i="7"/>
  <c r="AI1666" i="7"/>
  <c r="AD1666" i="7"/>
  <c r="O1666" i="7"/>
  <c r="L1666" i="7"/>
  <c r="I1666" i="7"/>
  <c r="AY1665" i="7"/>
  <c r="AN1665" i="7"/>
  <c r="AI1665" i="7"/>
  <c r="AD1665" i="7"/>
  <c r="O1665" i="7"/>
  <c r="L1665" i="7"/>
  <c r="I1665" i="7"/>
  <c r="AY1664" i="7"/>
  <c r="AN1664" i="7"/>
  <c r="AI1664" i="7"/>
  <c r="AD1664" i="7"/>
  <c r="O1664" i="7"/>
  <c r="L1664" i="7"/>
  <c r="I1664" i="7"/>
  <c r="AY1663" i="7"/>
  <c r="AN1663" i="7"/>
  <c r="AI1663" i="7"/>
  <c r="AD1663" i="7"/>
  <c r="O1663" i="7"/>
  <c r="L1663" i="7"/>
  <c r="I1663" i="7"/>
  <c r="AY1662" i="7"/>
  <c r="AN1662" i="7"/>
  <c r="AI1662" i="7"/>
  <c r="AD1662" i="7"/>
  <c r="O1662" i="7"/>
  <c r="L1662" i="7"/>
  <c r="I1662" i="7"/>
  <c r="AY1661" i="7"/>
  <c r="AN1661" i="7"/>
  <c r="AI1661" i="7"/>
  <c r="AD1661" i="7"/>
  <c r="O1661" i="7"/>
  <c r="L1661" i="7"/>
  <c r="I1661" i="7"/>
  <c r="AY1660" i="7"/>
  <c r="AN1660" i="7"/>
  <c r="AI1660" i="7"/>
  <c r="AD1660" i="7"/>
  <c r="O1660" i="7"/>
  <c r="L1660" i="7"/>
  <c r="I1660" i="7"/>
  <c r="AY1659" i="7"/>
  <c r="AN1659" i="7"/>
  <c r="AI1659" i="7"/>
  <c r="AD1659" i="7"/>
  <c r="O1659" i="7"/>
  <c r="L1659" i="7"/>
  <c r="I1659" i="7"/>
  <c r="AY1658" i="7"/>
  <c r="AN1658" i="7"/>
  <c r="AI1658" i="7"/>
  <c r="AD1658" i="7"/>
  <c r="O1658" i="7"/>
  <c r="L1658" i="7"/>
  <c r="I1658" i="7"/>
  <c r="AY1657" i="7"/>
  <c r="AN1657" i="7"/>
  <c r="AI1657" i="7"/>
  <c r="AD1657" i="7"/>
  <c r="O1657" i="7"/>
  <c r="L1657" i="7"/>
  <c r="I1657" i="7"/>
  <c r="AY1656" i="7"/>
  <c r="AN1656" i="7"/>
  <c r="AI1656" i="7"/>
  <c r="AD1656" i="7"/>
  <c r="O1656" i="7"/>
  <c r="L1656" i="7"/>
  <c r="I1656" i="7"/>
  <c r="AY1655" i="7"/>
  <c r="AN1655" i="7"/>
  <c r="AI1655" i="7"/>
  <c r="AD1655" i="7"/>
  <c r="O1655" i="7"/>
  <c r="L1655" i="7"/>
  <c r="I1655" i="7"/>
  <c r="AY1654" i="7"/>
  <c r="AN1654" i="7"/>
  <c r="AI1654" i="7"/>
  <c r="AD1654" i="7"/>
  <c r="O1654" i="7"/>
  <c r="L1654" i="7"/>
  <c r="I1654" i="7"/>
  <c r="AI1653" i="7"/>
  <c r="AD1653" i="7"/>
  <c r="O1653" i="7"/>
  <c r="L1653" i="7"/>
  <c r="I1653" i="7"/>
  <c r="AY1652" i="7"/>
  <c r="AN1652" i="7"/>
  <c r="AI1652" i="7"/>
  <c r="AD1652" i="7"/>
  <c r="O1652" i="7"/>
  <c r="L1652" i="7"/>
  <c r="I1652" i="7"/>
  <c r="AY1651" i="7"/>
  <c r="AN1651" i="7"/>
  <c r="AI1651" i="7"/>
  <c r="AD1651" i="7"/>
  <c r="O1651" i="7"/>
  <c r="L1651" i="7"/>
  <c r="I1651" i="7"/>
  <c r="AY1650" i="7"/>
  <c r="AN1650" i="7"/>
  <c r="AI1650" i="7"/>
  <c r="AD1650" i="7"/>
  <c r="O1650" i="7"/>
  <c r="L1650" i="7"/>
  <c r="I1650" i="7"/>
  <c r="AY1649" i="7"/>
  <c r="AN1649" i="7"/>
  <c r="AI1649" i="7"/>
  <c r="AD1649" i="7"/>
  <c r="O1649" i="7"/>
  <c r="L1649" i="7"/>
  <c r="I1649" i="7"/>
  <c r="AY1648" i="7"/>
  <c r="AN1648" i="7"/>
  <c r="AI1648" i="7"/>
  <c r="AD1648" i="7"/>
  <c r="O1648" i="7"/>
  <c r="L1648" i="7"/>
  <c r="I1648" i="7"/>
  <c r="AY1647" i="7"/>
  <c r="AN1647" i="7"/>
  <c r="AI1647" i="7"/>
  <c r="AD1647" i="7"/>
  <c r="O1647" i="7"/>
  <c r="L1647" i="7"/>
  <c r="I1647" i="7"/>
  <c r="AY1646" i="7"/>
  <c r="AN1646" i="7"/>
  <c r="AI1646" i="7"/>
  <c r="AD1646" i="7"/>
  <c r="O1646" i="7"/>
  <c r="L1646" i="7"/>
  <c r="I1646" i="7"/>
  <c r="AY1645" i="7"/>
  <c r="AN1645" i="7"/>
  <c r="AI1645" i="7"/>
  <c r="AD1645" i="7"/>
  <c r="O1645" i="7"/>
  <c r="L1645" i="7"/>
  <c r="I1645" i="7"/>
  <c r="AY1644" i="7"/>
  <c r="AN1644" i="7"/>
  <c r="AI1644" i="7"/>
  <c r="AD1644" i="7"/>
  <c r="O1644" i="7"/>
  <c r="L1644" i="7"/>
  <c r="I1644" i="7"/>
  <c r="AY1643" i="7"/>
  <c r="AN1643" i="7"/>
  <c r="AI1643" i="7"/>
  <c r="AD1643" i="7"/>
  <c r="O1643" i="7"/>
  <c r="L1643" i="7"/>
  <c r="I1643" i="7"/>
  <c r="AY1642" i="7"/>
  <c r="AN1642" i="7"/>
  <c r="AI1642" i="7"/>
  <c r="AD1642" i="7"/>
  <c r="O1642" i="7"/>
  <c r="L1642" i="7"/>
  <c r="I1642" i="7"/>
  <c r="AY1641" i="7"/>
  <c r="AN1641" i="7"/>
  <c r="AI1641" i="7"/>
  <c r="AD1641" i="7"/>
  <c r="O1641" i="7"/>
  <c r="L1641" i="7"/>
  <c r="I1641" i="7"/>
  <c r="AY1640" i="7"/>
  <c r="AN1640" i="7"/>
  <c r="AI1640" i="7"/>
  <c r="AD1640" i="7"/>
  <c r="O1640" i="7"/>
  <c r="L1640" i="7"/>
  <c r="I1640" i="7"/>
  <c r="AY1639" i="7"/>
  <c r="AN1639" i="7"/>
  <c r="AI1639" i="7"/>
  <c r="AD1639" i="7"/>
  <c r="O1639" i="7"/>
  <c r="L1639" i="7"/>
  <c r="I1639" i="7"/>
  <c r="AY1638" i="7"/>
  <c r="AN1638" i="7"/>
  <c r="AI1638" i="7"/>
  <c r="AD1638" i="7"/>
  <c r="O1638" i="7"/>
  <c r="L1638" i="7"/>
  <c r="I1638" i="7"/>
  <c r="AY1637" i="7"/>
  <c r="AN1637" i="7"/>
  <c r="AI1637" i="7"/>
  <c r="AD1637" i="7"/>
  <c r="O1637" i="7"/>
  <c r="L1637" i="7"/>
  <c r="I1637" i="7"/>
  <c r="AY1636" i="7"/>
  <c r="AN1636" i="7"/>
  <c r="AI1636" i="7"/>
  <c r="AD1636" i="7"/>
  <c r="O1636" i="7"/>
  <c r="L1636" i="7"/>
  <c r="I1636" i="7"/>
  <c r="AY1635" i="7"/>
  <c r="AN1635" i="7"/>
  <c r="AI1635" i="7"/>
  <c r="AD1635" i="7"/>
  <c r="O1635" i="7"/>
  <c r="L1635" i="7"/>
  <c r="I1635" i="7"/>
  <c r="AY1634" i="7"/>
  <c r="AN1634" i="7"/>
  <c r="AI1634" i="7"/>
  <c r="AD1634" i="7"/>
  <c r="O1634" i="7"/>
  <c r="L1634" i="7"/>
  <c r="I1634" i="7"/>
  <c r="AY1633" i="7"/>
  <c r="AN1633" i="7"/>
  <c r="AI1633" i="7"/>
  <c r="AD1633" i="7"/>
  <c r="O1633" i="7"/>
  <c r="L1633" i="7"/>
  <c r="I1633" i="7"/>
  <c r="AY1632" i="7"/>
  <c r="AN1632" i="7"/>
  <c r="AI1632" i="7"/>
  <c r="AD1632" i="7"/>
  <c r="O1632" i="7"/>
  <c r="L1632" i="7"/>
  <c r="I1632" i="7"/>
  <c r="AY1631" i="7"/>
  <c r="AN1631" i="7"/>
  <c r="AI1631" i="7"/>
  <c r="AD1631" i="7"/>
  <c r="O1631" i="7"/>
  <c r="L1631" i="7"/>
  <c r="I1631" i="7"/>
  <c r="AY1630" i="7"/>
  <c r="AN1630" i="7"/>
  <c r="AI1630" i="7"/>
  <c r="AD1630" i="7"/>
  <c r="O1630" i="7"/>
  <c r="L1630" i="7"/>
  <c r="I1630" i="7"/>
  <c r="AY1629" i="7"/>
  <c r="AN1629" i="7"/>
  <c r="AI1629" i="7"/>
  <c r="AD1629" i="7"/>
  <c r="O1629" i="7"/>
  <c r="L1629" i="7"/>
  <c r="I1629" i="7"/>
  <c r="AY1628" i="7"/>
  <c r="AN1628" i="7"/>
  <c r="AI1628" i="7"/>
  <c r="AD1628" i="7"/>
  <c r="O1628" i="7"/>
  <c r="L1628" i="7"/>
  <c r="I1628" i="7"/>
  <c r="AY1627" i="7"/>
  <c r="AN1627" i="7"/>
  <c r="AI1627" i="7"/>
  <c r="AD1627" i="7"/>
  <c r="O1627" i="7"/>
  <c r="L1627" i="7"/>
  <c r="I1627" i="7"/>
  <c r="AY1626" i="7"/>
  <c r="AN1626" i="7"/>
  <c r="AI1626" i="7"/>
  <c r="AD1626" i="7"/>
  <c r="O1626" i="7"/>
  <c r="L1626" i="7"/>
  <c r="I1626" i="7"/>
  <c r="AY1625" i="7"/>
  <c r="AN1625" i="7"/>
  <c r="AI1625" i="7"/>
  <c r="AD1625" i="7"/>
  <c r="O1625" i="7"/>
  <c r="L1625" i="7"/>
  <c r="I1625" i="7"/>
  <c r="AY1624" i="7"/>
  <c r="AN1624" i="7"/>
  <c r="AI1624" i="7"/>
  <c r="O1624" i="7"/>
  <c r="I1624" i="7"/>
  <c r="AY1623" i="7"/>
  <c r="AN1623" i="7"/>
  <c r="AI1623" i="7"/>
  <c r="O1623" i="7"/>
  <c r="I1623" i="7"/>
  <c r="AY1622" i="7"/>
  <c r="AN1622" i="7"/>
  <c r="AI1622" i="7"/>
  <c r="O1622" i="7"/>
  <c r="I1622" i="7"/>
  <c r="AY1621" i="7"/>
  <c r="AN1621" i="7"/>
  <c r="AI1621" i="7"/>
  <c r="Q1621" i="7"/>
  <c r="AI1617" i="7" s="1"/>
  <c r="O1621" i="7"/>
  <c r="J1621" i="7"/>
  <c r="H1621" i="7"/>
  <c r="AY1620" i="7"/>
  <c r="AN1620" i="7"/>
  <c r="AI1620" i="7"/>
  <c r="AD1620" i="7"/>
  <c r="L1620" i="7"/>
  <c r="I1620" i="7"/>
  <c r="AY1619" i="7"/>
  <c r="AN1619" i="7"/>
  <c r="AI1619" i="7"/>
  <c r="AD1619" i="7"/>
  <c r="O1619" i="7"/>
  <c r="L1619" i="7"/>
  <c r="I1619" i="7"/>
  <c r="AY1618" i="7"/>
  <c r="AN1618" i="7"/>
  <c r="AI1618" i="7"/>
  <c r="AY1617" i="7"/>
  <c r="AN1617" i="7"/>
  <c r="AD1617" i="7"/>
  <c r="O1617" i="7"/>
  <c r="L1617" i="7"/>
  <c r="I1617" i="7"/>
  <c r="AY1616" i="7"/>
  <c r="AN1616" i="7"/>
  <c r="AI1616" i="7"/>
  <c r="AD1616" i="7"/>
  <c r="O1616" i="7"/>
  <c r="L1616" i="7"/>
  <c r="I1616" i="7"/>
  <c r="AY1615" i="7"/>
  <c r="AN1615" i="7"/>
  <c r="AI1615" i="7"/>
  <c r="AD1615" i="7"/>
  <c r="O1615" i="7"/>
  <c r="L1615" i="7"/>
  <c r="I1615" i="7"/>
  <c r="AD1614" i="7"/>
  <c r="O1614" i="7"/>
  <c r="L1614" i="7"/>
  <c r="I1614" i="7"/>
  <c r="AD1613" i="7"/>
  <c r="O1613" i="7"/>
  <c r="L1613" i="7"/>
  <c r="I1613" i="7"/>
  <c r="AD1612" i="7"/>
  <c r="O1612" i="7"/>
  <c r="L1612" i="7"/>
  <c r="I1612" i="7"/>
  <c r="AD1611" i="7"/>
  <c r="O1611" i="7"/>
  <c r="L1611" i="7"/>
  <c r="I1611" i="7"/>
  <c r="AD1610" i="7"/>
  <c r="O1610" i="7"/>
  <c r="L1610" i="7"/>
  <c r="I1610" i="7"/>
  <c r="AD1609" i="7"/>
  <c r="O1609" i="7"/>
  <c r="L1609" i="7"/>
  <c r="I1609" i="7"/>
  <c r="AD1608" i="7"/>
  <c r="O1608" i="7"/>
  <c r="L1608" i="7"/>
  <c r="I1608" i="7"/>
  <c r="AD1607" i="7"/>
  <c r="O1607" i="7"/>
  <c r="L1607" i="7"/>
  <c r="I1607" i="7"/>
  <c r="AY1606" i="7"/>
  <c r="AN1606" i="7"/>
  <c r="AI1606" i="7"/>
  <c r="AD1606" i="7"/>
  <c r="O1606" i="7"/>
  <c r="L1606" i="7"/>
  <c r="I1606" i="7"/>
  <c r="AY1605" i="7"/>
  <c r="AN1605" i="7"/>
  <c r="AI1605" i="7"/>
  <c r="AD1605" i="7"/>
  <c r="O1605" i="7"/>
  <c r="L1605" i="7"/>
  <c r="I1605" i="7"/>
  <c r="AY1604" i="7"/>
  <c r="AN1604" i="7"/>
  <c r="AI1604" i="7"/>
  <c r="AD1604" i="7"/>
  <c r="O1604" i="7"/>
  <c r="L1604" i="7"/>
  <c r="I1604" i="7"/>
  <c r="AY1603" i="7"/>
  <c r="AN1603" i="7"/>
  <c r="AI1603" i="7"/>
  <c r="AD1603" i="7"/>
  <c r="O1603" i="7"/>
  <c r="L1603" i="7"/>
  <c r="I1603" i="7"/>
  <c r="AY1602" i="7"/>
  <c r="AN1602" i="7"/>
  <c r="AI1602" i="7"/>
  <c r="AD1602" i="7"/>
  <c r="O1602" i="7"/>
  <c r="L1602" i="7"/>
  <c r="I1602" i="7"/>
  <c r="AY1601" i="7"/>
  <c r="AN1601" i="7"/>
  <c r="AI1601" i="7"/>
  <c r="AD1601" i="7"/>
  <c r="O1601" i="7"/>
  <c r="L1601" i="7"/>
  <c r="I1601" i="7"/>
  <c r="AY1600" i="7"/>
  <c r="AN1600" i="7"/>
  <c r="AI1600" i="7"/>
  <c r="AD1600" i="7"/>
  <c r="O1600" i="7"/>
  <c r="L1600" i="7"/>
  <c r="I1600" i="7"/>
  <c r="AI1599" i="7"/>
  <c r="AD1599" i="7"/>
  <c r="O1599" i="7"/>
  <c r="L1599" i="7"/>
  <c r="I1599" i="7"/>
  <c r="AI1598" i="7"/>
  <c r="AD1598" i="7"/>
  <c r="O1598" i="7"/>
  <c r="L1598" i="7"/>
  <c r="I1598" i="7"/>
  <c r="AI1597" i="7"/>
  <c r="AD1597" i="7"/>
  <c r="O1597" i="7"/>
  <c r="L1597" i="7"/>
  <c r="I1597" i="7"/>
  <c r="AI1596" i="7"/>
  <c r="AD1596" i="7"/>
  <c r="O1596" i="7"/>
  <c r="L1596" i="7"/>
  <c r="I1596" i="7"/>
  <c r="AI1595" i="7"/>
  <c r="AD1595" i="7"/>
  <c r="O1595" i="7"/>
  <c r="L1595" i="7"/>
  <c r="I1595" i="7"/>
  <c r="AI1594" i="7"/>
  <c r="AD1594" i="7"/>
  <c r="O1594" i="7"/>
  <c r="L1594" i="7"/>
  <c r="I1594" i="7"/>
  <c r="AI1593" i="7"/>
  <c r="AD1593" i="7"/>
  <c r="O1593" i="7"/>
  <c r="L1593" i="7"/>
  <c r="I1593" i="7"/>
  <c r="AI1592" i="7"/>
  <c r="AD1592" i="7"/>
  <c r="O1592" i="7"/>
  <c r="L1592" i="7"/>
  <c r="I1592" i="7"/>
  <c r="AI1591" i="7"/>
  <c r="AD1591" i="7"/>
  <c r="O1591" i="7"/>
  <c r="L1591" i="7"/>
  <c r="I1591" i="7"/>
  <c r="AI1590" i="7"/>
  <c r="AD1590" i="7"/>
  <c r="O1590" i="7"/>
  <c r="L1590" i="7"/>
  <c r="I1590" i="7"/>
  <c r="AI1589" i="7"/>
  <c r="AD1589" i="7"/>
  <c r="O1589" i="7"/>
  <c r="L1589" i="7"/>
  <c r="I1589" i="7"/>
  <c r="AI1588" i="7"/>
  <c r="AD1588" i="7"/>
  <c r="O1588" i="7"/>
  <c r="L1588" i="7"/>
  <c r="I1588" i="7"/>
  <c r="AI1587" i="7"/>
  <c r="AD1587" i="7"/>
  <c r="O1587" i="7"/>
  <c r="L1587" i="7"/>
  <c r="I1587" i="7"/>
  <c r="AI1586" i="7"/>
  <c r="AD1586" i="7"/>
  <c r="O1586" i="7"/>
  <c r="L1586" i="7"/>
  <c r="I1586" i="7"/>
  <c r="AI1585" i="7"/>
  <c r="AD1585" i="7"/>
  <c r="O1585" i="7"/>
  <c r="L1585" i="7"/>
  <c r="I1585" i="7"/>
  <c r="AI1584" i="7"/>
  <c r="AD1584" i="7"/>
  <c r="O1584" i="7"/>
  <c r="L1584" i="7"/>
  <c r="I1584" i="7"/>
  <c r="AI1583" i="7"/>
  <c r="AD1583" i="7"/>
  <c r="O1583" i="7"/>
  <c r="L1583" i="7"/>
  <c r="I1583" i="7"/>
  <c r="AI1582" i="7"/>
  <c r="AD1582" i="7"/>
  <c r="O1582" i="7"/>
  <c r="L1582" i="7"/>
  <c r="I1582" i="7"/>
  <c r="AI1581" i="7"/>
  <c r="AD1581" i="7"/>
  <c r="O1581" i="7"/>
  <c r="L1581" i="7"/>
  <c r="I1581" i="7"/>
  <c r="AI1580" i="7"/>
  <c r="AD1580" i="7"/>
  <c r="O1580" i="7"/>
  <c r="L1580" i="7"/>
  <c r="I1580" i="7"/>
  <c r="AI1579" i="7"/>
  <c r="AD1579" i="7"/>
  <c r="O1579" i="7"/>
  <c r="L1579" i="7"/>
  <c r="I1579" i="7"/>
  <c r="AI1578" i="7"/>
  <c r="AD1578" i="7"/>
  <c r="O1578" i="7"/>
  <c r="L1578" i="7"/>
  <c r="I1578" i="7"/>
  <c r="AI1577" i="7"/>
  <c r="AD1577" i="7"/>
  <c r="O1577" i="7"/>
  <c r="L1577" i="7"/>
  <c r="I1577" i="7"/>
  <c r="AI1576" i="7"/>
  <c r="AD1576" i="7"/>
  <c r="O1576" i="7"/>
  <c r="L1576" i="7"/>
  <c r="I1576" i="7"/>
  <c r="AI1575" i="7"/>
  <c r="AD1575" i="7"/>
  <c r="O1575" i="7"/>
  <c r="L1575" i="7"/>
  <c r="I1575" i="7"/>
  <c r="AI1574" i="7"/>
  <c r="AD1574" i="7"/>
  <c r="O1574" i="7"/>
  <c r="L1574" i="7"/>
  <c r="I1574" i="7"/>
  <c r="AI1573" i="7"/>
  <c r="AD1573" i="7"/>
  <c r="O1573" i="7"/>
  <c r="L1573" i="7"/>
  <c r="I1573" i="7"/>
  <c r="AI1572" i="7"/>
  <c r="AD1572" i="7"/>
  <c r="O1572" i="7"/>
  <c r="L1572" i="7"/>
  <c r="I1572" i="7"/>
  <c r="AY1571" i="7"/>
  <c r="AN1571" i="7"/>
  <c r="AI1571" i="7"/>
  <c r="AD1571" i="7"/>
  <c r="O1571" i="7"/>
  <c r="L1571" i="7"/>
  <c r="I1571" i="7"/>
  <c r="AY1570" i="7"/>
  <c r="AN1570" i="7"/>
  <c r="AI1570" i="7"/>
  <c r="AD1570" i="7"/>
  <c r="O1570" i="7"/>
  <c r="L1570" i="7"/>
  <c r="I1570" i="7"/>
  <c r="AY1569" i="7"/>
  <c r="AN1569" i="7"/>
  <c r="AI1569" i="7"/>
  <c r="AD1569" i="7"/>
  <c r="O1569" i="7"/>
  <c r="L1569" i="7"/>
  <c r="I1569" i="7"/>
  <c r="AY1568" i="7"/>
  <c r="AN1568" i="7"/>
  <c r="AI1568" i="7"/>
  <c r="AD1568" i="7"/>
  <c r="O1568" i="7"/>
  <c r="L1568" i="7"/>
  <c r="I1568" i="7"/>
  <c r="AY1567" i="7"/>
  <c r="AN1567" i="7"/>
  <c r="AI1567" i="7"/>
  <c r="AD1567" i="7"/>
  <c r="O1567" i="7"/>
  <c r="L1567" i="7"/>
  <c r="I1567" i="7"/>
  <c r="AY1566" i="7"/>
  <c r="AN1566" i="7"/>
  <c r="AI1566" i="7"/>
  <c r="AD1566" i="7"/>
  <c r="O1566" i="7"/>
  <c r="L1566" i="7"/>
  <c r="I1566" i="7"/>
  <c r="AY1565" i="7"/>
  <c r="AN1565" i="7"/>
  <c r="AI1565" i="7"/>
  <c r="AD1565" i="7"/>
  <c r="O1565" i="7"/>
  <c r="L1565" i="7"/>
  <c r="I1565" i="7"/>
  <c r="AY1564" i="7"/>
  <c r="AN1564" i="7"/>
  <c r="AI1564" i="7"/>
  <c r="AD1564" i="7"/>
  <c r="O1564" i="7"/>
  <c r="L1564" i="7"/>
  <c r="I1564" i="7"/>
  <c r="AI1563" i="7"/>
  <c r="AD1563" i="7"/>
  <c r="O1563" i="7"/>
  <c r="L1563" i="7"/>
  <c r="I1563" i="7"/>
  <c r="AY1562" i="7"/>
  <c r="AN1562" i="7"/>
  <c r="AI1562" i="7"/>
  <c r="AD1562" i="7"/>
  <c r="O1562" i="7"/>
  <c r="L1562" i="7"/>
  <c r="I1562" i="7"/>
  <c r="AY1561" i="7"/>
  <c r="AN1561" i="7"/>
  <c r="AI1561" i="7"/>
  <c r="AD1561" i="7"/>
  <c r="O1561" i="7"/>
  <c r="L1561" i="7"/>
  <c r="I1561" i="7"/>
  <c r="AI1560" i="7"/>
  <c r="AD1560" i="7"/>
  <c r="V1560" i="7"/>
  <c r="V1561" i="7" s="1"/>
  <c r="U1560" i="7"/>
  <c r="U1561" i="7" s="1"/>
  <c r="O1560" i="7"/>
  <c r="L1560" i="7"/>
  <c r="I1560" i="7"/>
  <c r="AY1559" i="7"/>
  <c r="AN1559" i="7"/>
  <c r="AI1559" i="7"/>
  <c r="AD1559" i="7"/>
  <c r="O1559" i="7"/>
  <c r="L1559" i="7"/>
  <c r="I1559" i="7"/>
  <c r="AY1558" i="7"/>
  <c r="AN1558" i="7"/>
  <c r="AI1558" i="7"/>
  <c r="AD1558" i="7"/>
  <c r="O1558" i="7"/>
  <c r="L1558" i="7"/>
  <c r="I1558" i="7"/>
  <c r="AY1557" i="7"/>
  <c r="AN1557" i="7"/>
  <c r="AI1557" i="7"/>
  <c r="AD1557" i="7"/>
  <c r="O1557" i="7"/>
  <c r="L1557" i="7"/>
  <c r="I1557" i="7"/>
  <c r="AY1556" i="7"/>
  <c r="AN1556" i="7"/>
  <c r="AI1556" i="7"/>
  <c r="AD1556" i="7"/>
  <c r="O1556" i="7"/>
  <c r="L1556" i="7"/>
  <c r="I1556" i="7"/>
  <c r="AY1555" i="7"/>
  <c r="AN1555" i="7"/>
  <c r="AI1555" i="7"/>
  <c r="AD1555" i="7"/>
  <c r="O1555" i="7"/>
  <c r="L1555" i="7"/>
  <c r="I1555" i="7"/>
  <c r="AY1554" i="7"/>
  <c r="AN1554" i="7"/>
  <c r="AI1554" i="7"/>
  <c r="AD1554" i="7"/>
  <c r="O1554" i="7"/>
  <c r="L1554" i="7"/>
  <c r="I1554" i="7"/>
  <c r="AY1553" i="7"/>
  <c r="AN1553" i="7"/>
  <c r="AI1553" i="7"/>
  <c r="AD1553" i="7"/>
  <c r="O1553" i="7"/>
  <c r="L1553" i="7"/>
  <c r="I1553" i="7"/>
  <c r="AY1552" i="7"/>
  <c r="AN1552" i="7"/>
  <c r="AI1552" i="7"/>
  <c r="AD1552" i="7"/>
  <c r="O1552" i="7"/>
  <c r="L1552" i="7"/>
  <c r="I1552" i="7"/>
  <c r="AY1551" i="7"/>
  <c r="AN1551" i="7"/>
  <c r="AI1551" i="7"/>
  <c r="AD1551" i="7"/>
  <c r="O1551" i="7"/>
  <c r="L1551" i="7"/>
  <c r="I1551" i="7"/>
  <c r="AY1550" i="7"/>
  <c r="AN1550" i="7"/>
  <c r="AI1550" i="7"/>
  <c r="AD1550" i="7"/>
  <c r="O1550" i="7"/>
  <c r="L1550" i="7"/>
  <c r="I1550" i="7"/>
  <c r="AY1549" i="7"/>
  <c r="AN1549" i="7"/>
  <c r="AI1549" i="7"/>
  <c r="AD1549" i="7"/>
  <c r="O1549" i="7"/>
  <c r="L1549" i="7"/>
  <c r="I1549" i="7"/>
  <c r="AY1548" i="7"/>
  <c r="AN1548" i="7"/>
  <c r="AI1548" i="7"/>
  <c r="AD1548" i="7"/>
  <c r="O1548" i="7"/>
  <c r="L1548" i="7"/>
  <c r="I1548" i="7"/>
  <c r="AY1547" i="7"/>
  <c r="AN1547" i="7"/>
  <c r="AI1547" i="7"/>
  <c r="AD1547" i="7"/>
  <c r="O1547" i="7"/>
  <c r="L1547" i="7"/>
  <c r="I1547" i="7"/>
  <c r="AY1546" i="7"/>
  <c r="AN1546" i="7"/>
  <c r="AI1546" i="7"/>
  <c r="AD1546" i="7"/>
  <c r="O1546" i="7"/>
  <c r="L1546" i="7"/>
  <c r="I1546" i="7"/>
  <c r="AY1545" i="7"/>
  <c r="AN1545" i="7"/>
  <c r="AI1545" i="7"/>
  <c r="AD1545" i="7"/>
  <c r="O1545" i="7"/>
  <c r="L1545" i="7"/>
  <c r="I1545" i="7"/>
  <c r="AY1544" i="7"/>
  <c r="AN1544" i="7"/>
  <c r="AI1544" i="7"/>
  <c r="AD1544" i="7"/>
  <c r="O1544" i="7"/>
  <c r="L1544" i="7"/>
  <c r="I1544" i="7"/>
  <c r="AY1543" i="7"/>
  <c r="AN1543" i="7"/>
  <c r="AI1543" i="7"/>
  <c r="AD1543" i="7"/>
  <c r="O1543" i="7"/>
  <c r="L1543" i="7"/>
  <c r="I1543" i="7"/>
  <c r="AY1542" i="7"/>
  <c r="AN1542" i="7"/>
  <c r="AI1542" i="7"/>
  <c r="AD1542" i="7"/>
  <c r="O1542" i="7"/>
  <c r="L1542" i="7"/>
  <c r="I1542" i="7"/>
  <c r="AY1541" i="7"/>
  <c r="AN1541" i="7"/>
  <c r="AI1541" i="7"/>
  <c r="AD1541" i="7"/>
  <c r="O1541" i="7"/>
  <c r="L1541" i="7"/>
  <c r="I1541" i="7"/>
  <c r="AD1540" i="7"/>
  <c r="O1540" i="7"/>
  <c r="L1540" i="7"/>
  <c r="I1540" i="7"/>
  <c r="AY1539" i="7"/>
  <c r="AN1539" i="7"/>
  <c r="AI1539" i="7"/>
  <c r="AD1539" i="7"/>
  <c r="O1539" i="7"/>
  <c r="L1539" i="7"/>
  <c r="I1539" i="7"/>
  <c r="AY1538" i="7"/>
  <c r="AN1538" i="7"/>
  <c r="AI1538" i="7"/>
  <c r="AD1538" i="7"/>
  <c r="O1538" i="7"/>
  <c r="L1538" i="7"/>
  <c r="I1538" i="7"/>
  <c r="AY1537" i="7"/>
  <c r="AN1537" i="7"/>
  <c r="AI1537" i="7"/>
  <c r="AD1537" i="7"/>
  <c r="O1537" i="7"/>
  <c r="L1537" i="7"/>
  <c r="I1537" i="7"/>
  <c r="AI1536" i="7"/>
  <c r="AD1536" i="7"/>
  <c r="O1536" i="7"/>
  <c r="L1536" i="7"/>
  <c r="I1536" i="7"/>
  <c r="AY1535" i="7"/>
  <c r="AN1535" i="7"/>
  <c r="AI1535" i="7"/>
  <c r="AD1535" i="7"/>
  <c r="O1535" i="7"/>
  <c r="L1535" i="7"/>
  <c r="I1535" i="7"/>
  <c r="AY1534" i="7"/>
  <c r="AN1534" i="7"/>
  <c r="AI1534" i="7"/>
  <c r="AD1534" i="7"/>
  <c r="O1534" i="7"/>
  <c r="L1534" i="7"/>
  <c r="I1534" i="7"/>
  <c r="AY1533" i="7"/>
  <c r="AN1533" i="7"/>
  <c r="AI1533" i="7"/>
  <c r="AD1533" i="7"/>
  <c r="O1533" i="7"/>
  <c r="L1533" i="7"/>
  <c r="I1533" i="7"/>
  <c r="AY1532" i="7"/>
  <c r="AN1532" i="7"/>
  <c r="AI1532" i="7"/>
  <c r="AD1532" i="7"/>
  <c r="O1532" i="7"/>
  <c r="L1532" i="7"/>
  <c r="I1532" i="7"/>
  <c r="AY1531" i="7"/>
  <c r="AN1531" i="7"/>
  <c r="AI1531" i="7"/>
  <c r="AD1531" i="7"/>
  <c r="O1531" i="7"/>
  <c r="L1531" i="7"/>
  <c r="I1531" i="7"/>
  <c r="AY1530" i="7"/>
  <c r="AN1530" i="7"/>
  <c r="AI1530" i="7"/>
  <c r="AD1530" i="7"/>
  <c r="O1530" i="7"/>
  <c r="L1530" i="7"/>
  <c r="I1530" i="7"/>
  <c r="AY1529" i="7"/>
  <c r="AN1529" i="7"/>
  <c r="AI1529" i="7"/>
  <c r="AD1529" i="7"/>
  <c r="O1529" i="7"/>
  <c r="L1529" i="7"/>
  <c r="I1529" i="7"/>
  <c r="AY1528" i="7"/>
  <c r="AN1528" i="7"/>
  <c r="AI1528" i="7"/>
  <c r="AD1528" i="7"/>
  <c r="O1528" i="7"/>
  <c r="L1528" i="7"/>
  <c r="I1528" i="7"/>
  <c r="AI1527" i="7"/>
  <c r="AD1527" i="7"/>
  <c r="O1527" i="7"/>
  <c r="L1527" i="7"/>
  <c r="I1527" i="7"/>
  <c r="AY1526" i="7"/>
  <c r="AN1526" i="7"/>
  <c r="AI1526" i="7"/>
  <c r="AD1526" i="7"/>
  <c r="O1526" i="7"/>
  <c r="L1526" i="7"/>
  <c r="I1526" i="7"/>
  <c r="AY1525" i="7"/>
  <c r="AN1525" i="7"/>
  <c r="AI1525" i="7"/>
  <c r="AD1525" i="7"/>
  <c r="O1525" i="7"/>
  <c r="L1525" i="7"/>
  <c r="I1525" i="7"/>
  <c r="AY1524" i="7"/>
  <c r="AN1524" i="7"/>
  <c r="AI1524" i="7"/>
  <c r="AD1524" i="7"/>
  <c r="O1524" i="7"/>
  <c r="L1524" i="7"/>
  <c r="I1524" i="7"/>
  <c r="AY1523" i="7"/>
  <c r="AN1523" i="7"/>
  <c r="AI1523" i="7"/>
  <c r="AD1523" i="7"/>
  <c r="O1523" i="7"/>
  <c r="L1523" i="7"/>
  <c r="I1523" i="7"/>
  <c r="AY1522" i="7"/>
  <c r="AN1522" i="7"/>
  <c r="AI1522" i="7"/>
  <c r="AD1522" i="7"/>
  <c r="O1522" i="7"/>
  <c r="L1522" i="7"/>
  <c r="I1522" i="7"/>
  <c r="AY1521" i="7"/>
  <c r="AN1521" i="7"/>
  <c r="AI1521" i="7"/>
  <c r="AD1521" i="7"/>
  <c r="O1521" i="7"/>
  <c r="L1521" i="7"/>
  <c r="I1521" i="7"/>
  <c r="AY1520" i="7"/>
  <c r="AN1520" i="7"/>
  <c r="AI1520" i="7"/>
  <c r="AD1520" i="7"/>
  <c r="O1520" i="7"/>
  <c r="L1520" i="7"/>
  <c r="I1520" i="7"/>
  <c r="AY1519" i="7"/>
  <c r="AN1519" i="7"/>
  <c r="AI1519" i="7"/>
  <c r="AD1519" i="7"/>
  <c r="O1519" i="7"/>
  <c r="L1519" i="7"/>
  <c r="I1519" i="7"/>
  <c r="AY1518" i="7"/>
  <c r="AN1518" i="7"/>
  <c r="AI1518" i="7"/>
  <c r="AD1518" i="7"/>
  <c r="O1518" i="7"/>
  <c r="L1518" i="7"/>
  <c r="I1518" i="7"/>
  <c r="AY1517" i="7"/>
  <c r="AN1517" i="7"/>
  <c r="AI1517" i="7"/>
  <c r="AD1517" i="7"/>
  <c r="O1517" i="7"/>
  <c r="L1517" i="7"/>
  <c r="I1517" i="7"/>
  <c r="AY1516" i="7"/>
  <c r="AN1516" i="7"/>
  <c r="AI1516" i="7"/>
  <c r="AD1516" i="7"/>
  <c r="O1516" i="7"/>
  <c r="L1516" i="7"/>
  <c r="I1516" i="7"/>
  <c r="AY1515" i="7"/>
  <c r="AN1515" i="7"/>
  <c r="AI1515" i="7"/>
  <c r="AD1515" i="7"/>
  <c r="O1515" i="7"/>
  <c r="L1515" i="7"/>
  <c r="I1515" i="7"/>
  <c r="AY1514" i="7"/>
  <c r="AN1514" i="7"/>
  <c r="AI1514" i="7"/>
  <c r="AD1514" i="7"/>
  <c r="O1514" i="7"/>
  <c r="L1514" i="7"/>
  <c r="I1514" i="7"/>
  <c r="AY1513" i="7"/>
  <c r="AN1513" i="7"/>
  <c r="AI1513" i="7"/>
  <c r="AD1513" i="7"/>
  <c r="O1513" i="7"/>
  <c r="L1513" i="7"/>
  <c r="I1513" i="7"/>
  <c r="AY1512" i="7"/>
  <c r="AN1512" i="7"/>
  <c r="AI1512" i="7"/>
  <c r="AD1512" i="7"/>
  <c r="O1512" i="7"/>
  <c r="L1512" i="7"/>
  <c r="I1512" i="7"/>
  <c r="AY1511" i="7"/>
  <c r="AN1511" i="7"/>
  <c r="AI1511" i="7"/>
  <c r="AD1511" i="7"/>
  <c r="O1511" i="7"/>
  <c r="L1511" i="7"/>
  <c r="I1511" i="7"/>
  <c r="AY1510" i="7"/>
  <c r="AN1510" i="7"/>
  <c r="AI1510" i="7"/>
  <c r="AD1510" i="7"/>
  <c r="O1510" i="7"/>
  <c r="L1510" i="7"/>
  <c r="I1510" i="7"/>
  <c r="AY1509" i="7"/>
  <c r="AN1509" i="7"/>
  <c r="AI1509" i="7"/>
  <c r="AD1509" i="7"/>
  <c r="O1509" i="7"/>
  <c r="L1509" i="7"/>
  <c r="I1509" i="7"/>
  <c r="AY1508" i="7"/>
  <c r="AN1508" i="7"/>
  <c r="AI1508" i="7"/>
  <c r="AD1508" i="7"/>
  <c r="O1508" i="7"/>
  <c r="L1508" i="7"/>
  <c r="I1508" i="7"/>
  <c r="AY1507" i="7"/>
  <c r="AN1507" i="7"/>
  <c r="AI1507" i="7"/>
  <c r="AD1507" i="7"/>
  <c r="O1507" i="7"/>
  <c r="L1507" i="7"/>
  <c r="I1507" i="7"/>
  <c r="AY1506" i="7"/>
  <c r="AN1506" i="7"/>
  <c r="AI1506" i="7"/>
  <c r="AD1506" i="7"/>
  <c r="O1506" i="7"/>
  <c r="L1506" i="7"/>
  <c r="I1506" i="7"/>
  <c r="AY1505" i="7"/>
  <c r="AN1505" i="7"/>
  <c r="AI1505" i="7"/>
  <c r="AD1505" i="7"/>
  <c r="O1505" i="7"/>
  <c r="L1505" i="7"/>
  <c r="I1505" i="7"/>
  <c r="AY1504" i="7"/>
  <c r="AN1504" i="7"/>
  <c r="AI1504" i="7"/>
  <c r="AD1504" i="7"/>
  <c r="O1504" i="7"/>
  <c r="L1504" i="7"/>
  <c r="I1504" i="7"/>
  <c r="AI1503" i="7"/>
  <c r="AD1503" i="7"/>
  <c r="O1503" i="7"/>
  <c r="L1503" i="7"/>
  <c r="I1503" i="7"/>
  <c r="AY1502" i="7"/>
  <c r="AN1502" i="7"/>
  <c r="AI1502" i="7"/>
  <c r="AD1502" i="7"/>
  <c r="O1502" i="7"/>
  <c r="L1502" i="7"/>
  <c r="I1502" i="7"/>
  <c r="AY1501" i="7"/>
  <c r="AN1501" i="7"/>
  <c r="AI1501" i="7"/>
  <c r="AD1501" i="7"/>
  <c r="O1501" i="7"/>
  <c r="L1501" i="7"/>
  <c r="I1501" i="7"/>
  <c r="AY1500" i="7"/>
  <c r="AN1500" i="7"/>
  <c r="AI1500" i="7"/>
  <c r="AD1500" i="7"/>
  <c r="O1500" i="7"/>
  <c r="L1500" i="7"/>
  <c r="I1500" i="7"/>
  <c r="AY1499" i="7"/>
  <c r="AN1499" i="7"/>
  <c r="AI1499" i="7"/>
  <c r="AD1499" i="7"/>
  <c r="O1499" i="7"/>
  <c r="L1499" i="7"/>
  <c r="I1499" i="7"/>
  <c r="AY1498" i="7"/>
  <c r="AN1498" i="7"/>
  <c r="AI1498" i="7"/>
  <c r="AD1498" i="7"/>
  <c r="O1498" i="7"/>
  <c r="L1498" i="7"/>
  <c r="I1498" i="7"/>
  <c r="AY1497" i="7"/>
  <c r="AN1497" i="7"/>
  <c r="AI1497" i="7"/>
  <c r="AD1497" i="7"/>
  <c r="O1497" i="7"/>
  <c r="L1497" i="7"/>
  <c r="I1497" i="7"/>
  <c r="AY1496" i="7"/>
  <c r="AN1496" i="7"/>
  <c r="AI1496" i="7"/>
  <c r="AD1496" i="7"/>
  <c r="O1496" i="7"/>
  <c r="L1496" i="7"/>
  <c r="I1496" i="7"/>
  <c r="AY1495" i="7"/>
  <c r="AN1495" i="7"/>
  <c r="AI1495" i="7"/>
  <c r="AD1495" i="7"/>
  <c r="O1495" i="7"/>
  <c r="L1495" i="7"/>
  <c r="I1495" i="7"/>
  <c r="AY1494" i="7"/>
  <c r="AN1494" i="7"/>
  <c r="AI1494" i="7"/>
  <c r="AD1494" i="7"/>
  <c r="O1494" i="7"/>
  <c r="L1494" i="7"/>
  <c r="I1494" i="7"/>
  <c r="AY1493" i="7"/>
  <c r="AN1493" i="7"/>
  <c r="AD1493" i="7"/>
  <c r="O1493" i="7"/>
  <c r="L1493" i="7"/>
  <c r="I1493" i="7"/>
  <c r="AY1492" i="7"/>
  <c r="AN1492" i="7"/>
  <c r="O1492" i="7"/>
  <c r="I1492" i="7"/>
  <c r="AY1491" i="7"/>
  <c r="AN1491" i="7"/>
  <c r="O1491" i="7"/>
  <c r="I1491" i="7"/>
  <c r="AY1490" i="7"/>
  <c r="AN1490" i="7"/>
  <c r="O1490" i="7"/>
  <c r="G1490" i="7"/>
  <c r="AI1484" i="7"/>
  <c r="AD1484" i="7"/>
  <c r="O1484" i="7"/>
  <c r="L1484" i="7"/>
  <c r="I1484" i="7"/>
  <c r="AI1483" i="7"/>
  <c r="AD1483" i="7"/>
  <c r="O1483" i="7"/>
  <c r="L1483" i="7"/>
  <c r="I1483" i="7"/>
  <c r="AI1482" i="7"/>
  <c r="AD1482" i="7"/>
  <c r="O1482" i="7"/>
  <c r="L1482" i="7"/>
  <c r="I1482" i="7"/>
  <c r="AI1481" i="7"/>
  <c r="AD1481" i="7"/>
  <c r="O1481" i="7"/>
  <c r="L1481" i="7"/>
  <c r="I1481" i="7"/>
  <c r="AY1480" i="7"/>
  <c r="AN1480" i="7"/>
  <c r="AI1480" i="7"/>
  <c r="AD1480" i="7"/>
  <c r="O1480" i="7"/>
  <c r="L1480" i="7"/>
  <c r="I1480" i="7"/>
  <c r="AY1479" i="7"/>
  <c r="AN1479" i="7"/>
  <c r="AI1479" i="7"/>
  <c r="AD1479" i="7"/>
  <c r="O1479" i="7"/>
  <c r="L1479" i="7"/>
  <c r="I1479" i="7"/>
  <c r="AY1478" i="7"/>
  <c r="AN1478" i="7"/>
  <c r="AI1478" i="7"/>
  <c r="AD1478" i="7"/>
  <c r="O1478" i="7"/>
  <c r="L1478" i="7"/>
  <c r="I1478" i="7"/>
  <c r="AY1477" i="7"/>
  <c r="AN1477" i="7"/>
  <c r="AI1477" i="7"/>
  <c r="AD1477" i="7"/>
  <c r="O1477" i="7"/>
  <c r="L1477" i="7"/>
  <c r="I1477" i="7"/>
  <c r="AY1476" i="7"/>
  <c r="AN1476" i="7"/>
  <c r="AI1476" i="7"/>
  <c r="AD1476" i="7"/>
  <c r="O1476" i="7"/>
  <c r="L1476" i="7"/>
  <c r="I1476" i="7"/>
  <c r="AD1475" i="7"/>
  <c r="O1475" i="7"/>
  <c r="L1475" i="7"/>
  <c r="I1475" i="7"/>
  <c r="AD1474" i="7"/>
  <c r="O1474" i="7"/>
  <c r="L1474" i="7"/>
  <c r="I1474" i="7"/>
  <c r="AY1473" i="7"/>
  <c r="AN1473" i="7"/>
  <c r="AI1473" i="7"/>
  <c r="AD1473" i="7"/>
  <c r="O1473" i="7"/>
  <c r="L1473" i="7"/>
  <c r="I1473" i="7"/>
  <c r="AY1472" i="7"/>
  <c r="AN1472" i="7"/>
  <c r="AI1472" i="7"/>
  <c r="AD1472" i="7"/>
  <c r="O1472" i="7"/>
  <c r="L1472" i="7"/>
  <c r="I1472" i="7"/>
  <c r="AI1471" i="7"/>
  <c r="AD1471" i="7"/>
  <c r="O1471" i="7"/>
  <c r="L1471" i="7"/>
  <c r="I1471" i="7"/>
  <c r="AI1470" i="7"/>
  <c r="AD1470" i="7"/>
  <c r="O1470" i="7"/>
  <c r="L1470" i="7"/>
  <c r="I1470" i="7"/>
  <c r="AY1469" i="7"/>
  <c r="AN1469" i="7"/>
  <c r="AI1469" i="7"/>
  <c r="AD1469" i="7"/>
  <c r="O1469" i="7"/>
  <c r="L1469" i="7"/>
  <c r="I1469" i="7"/>
  <c r="AI1468" i="7"/>
  <c r="AD1468" i="7"/>
  <c r="O1468" i="7"/>
  <c r="L1468" i="7"/>
  <c r="I1468" i="7"/>
  <c r="AY1467" i="7"/>
  <c r="AN1467" i="7"/>
  <c r="AI1467" i="7"/>
  <c r="AD1467" i="7"/>
  <c r="O1467" i="7"/>
  <c r="L1467" i="7"/>
  <c r="I1467" i="7"/>
  <c r="AY1466" i="7"/>
  <c r="AN1466" i="7"/>
  <c r="AI1466" i="7"/>
  <c r="AD1466" i="7"/>
  <c r="O1466" i="7"/>
  <c r="L1466" i="7"/>
  <c r="I1466" i="7"/>
  <c r="AY1465" i="7"/>
  <c r="AN1465" i="7"/>
  <c r="AI1465" i="7"/>
  <c r="AD1465" i="7"/>
  <c r="O1465" i="7"/>
  <c r="L1465" i="7"/>
  <c r="I1465" i="7"/>
  <c r="AI1464" i="7"/>
  <c r="AD1464" i="7"/>
  <c r="O1464" i="7"/>
  <c r="L1464" i="7"/>
  <c r="I1464" i="7"/>
  <c r="AI1463" i="7"/>
  <c r="AD1463" i="7"/>
  <c r="O1463" i="7"/>
  <c r="L1463" i="7"/>
  <c r="I1463" i="7"/>
  <c r="AI1462" i="7"/>
  <c r="AD1462" i="7"/>
  <c r="O1462" i="7"/>
  <c r="L1462" i="7"/>
  <c r="I1462" i="7"/>
  <c r="AI1461" i="7"/>
  <c r="AD1461" i="7"/>
  <c r="O1461" i="7"/>
  <c r="L1461" i="7"/>
  <c r="I1461" i="7"/>
  <c r="AI1460" i="7"/>
  <c r="AD1460" i="7"/>
  <c r="O1460" i="7"/>
  <c r="L1460" i="7"/>
  <c r="I1460" i="7"/>
  <c r="AI1459" i="7"/>
  <c r="AD1459" i="7"/>
  <c r="X1459" i="7"/>
  <c r="O1459" i="7"/>
  <c r="L1459" i="7"/>
  <c r="I1459" i="7"/>
  <c r="AY1458" i="7"/>
  <c r="AN1458" i="7"/>
  <c r="AI1458" i="7"/>
  <c r="AD1458" i="7"/>
  <c r="O1458" i="7"/>
  <c r="L1458" i="7"/>
  <c r="I1458" i="7"/>
  <c r="AY1457" i="7"/>
  <c r="AN1457" i="7"/>
  <c r="AI1457" i="7"/>
  <c r="AD1457" i="7"/>
  <c r="O1457" i="7"/>
  <c r="L1457" i="7"/>
  <c r="I1457" i="7"/>
  <c r="AI1456" i="7"/>
  <c r="AD1456" i="7"/>
  <c r="O1456" i="7"/>
  <c r="L1456" i="7"/>
  <c r="I1456" i="7"/>
  <c r="AY1455" i="7"/>
  <c r="AN1455" i="7"/>
  <c r="AI1455" i="7"/>
  <c r="AD1455" i="7"/>
  <c r="O1455" i="7"/>
  <c r="L1455" i="7"/>
  <c r="I1455" i="7"/>
  <c r="AI1454" i="7"/>
  <c r="AD1454" i="7"/>
  <c r="O1454" i="7"/>
  <c r="L1454" i="7"/>
  <c r="I1454" i="7"/>
  <c r="AY1453" i="7"/>
  <c r="AN1453" i="7"/>
  <c r="AI1453" i="7"/>
  <c r="AD1453" i="7"/>
  <c r="O1453" i="7"/>
  <c r="L1453" i="7"/>
  <c r="I1453" i="7"/>
  <c r="AY1452" i="7"/>
  <c r="AN1452" i="7"/>
  <c r="AI1452" i="7"/>
  <c r="AD1452" i="7"/>
  <c r="Y1452" i="7"/>
  <c r="X1452" i="7"/>
  <c r="O1452" i="7"/>
  <c r="L1452" i="7"/>
  <c r="I1452" i="7"/>
  <c r="AY1451" i="7"/>
  <c r="AN1451" i="7"/>
  <c r="AI1451" i="7"/>
  <c r="AD1451" i="7"/>
  <c r="O1451" i="7"/>
  <c r="L1451" i="7"/>
  <c r="I1451" i="7"/>
  <c r="AY1450" i="7"/>
  <c r="AN1450" i="7"/>
  <c r="AI1450" i="7"/>
  <c r="AD1450" i="7"/>
  <c r="O1450" i="7"/>
  <c r="L1450" i="7"/>
  <c r="I1450" i="7"/>
  <c r="AY1449" i="7"/>
  <c r="AN1449" i="7"/>
  <c r="AI1449" i="7"/>
  <c r="AD1449" i="7"/>
  <c r="O1449" i="7"/>
  <c r="L1449" i="7"/>
  <c r="I1449" i="7"/>
  <c r="AY1448" i="7"/>
  <c r="AN1448" i="7"/>
  <c r="AI1448" i="7"/>
  <c r="AD1448" i="7"/>
  <c r="O1448" i="7"/>
  <c r="L1448" i="7"/>
  <c r="I1448" i="7"/>
  <c r="AY1447" i="7"/>
  <c r="AN1447" i="7"/>
  <c r="AI1447" i="7"/>
  <c r="AD1447" i="7"/>
  <c r="O1447" i="7"/>
  <c r="L1447" i="7"/>
  <c r="I1447" i="7"/>
  <c r="AY1446" i="7"/>
  <c r="AN1446" i="7"/>
  <c r="AI1446" i="7"/>
  <c r="AD1446" i="7"/>
  <c r="O1446" i="7"/>
  <c r="L1446" i="7"/>
  <c r="I1446" i="7"/>
  <c r="AY1445" i="7"/>
  <c r="AN1445" i="7"/>
  <c r="AI1445" i="7"/>
  <c r="AD1445" i="7"/>
  <c r="O1445" i="7"/>
  <c r="L1445" i="7"/>
  <c r="I1445" i="7"/>
  <c r="AY1444" i="7"/>
  <c r="AN1444" i="7"/>
  <c r="AI1444" i="7"/>
  <c r="AD1444" i="7"/>
  <c r="O1444" i="7"/>
  <c r="L1444" i="7"/>
  <c r="I1444" i="7"/>
  <c r="AY1443" i="7"/>
  <c r="AN1443" i="7"/>
  <c r="AI1443" i="7"/>
  <c r="AD1443" i="7"/>
  <c r="O1443" i="7"/>
  <c r="L1443" i="7"/>
  <c r="I1443" i="7"/>
  <c r="AY1442" i="7"/>
  <c r="AN1442" i="7"/>
  <c r="AI1442" i="7"/>
  <c r="AD1442" i="7"/>
  <c r="O1442" i="7"/>
  <c r="L1442" i="7"/>
  <c r="I1442" i="7"/>
  <c r="AI1441" i="7"/>
  <c r="AD1441" i="7"/>
  <c r="O1441" i="7"/>
  <c r="L1441" i="7"/>
  <c r="I1441" i="7"/>
  <c r="AY1440" i="7"/>
  <c r="AN1440" i="7"/>
  <c r="AI1440" i="7"/>
  <c r="AD1440" i="7"/>
  <c r="O1440" i="7"/>
  <c r="L1440" i="7"/>
  <c r="I1440" i="7"/>
  <c r="AY1439" i="7"/>
  <c r="AN1439" i="7"/>
  <c r="AI1439" i="7"/>
  <c r="AD1439" i="7"/>
  <c r="O1439" i="7"/>
  <c r="L1439" i="7"/>
  <c r="I1439" i="7"/>
  <c r="AY1438" i="7"/>
  <c r="AN1438" i="7"/>
  <c r="AI1438" i="7"/>
  <c r="AD1438" i="7"/>
  <c r="O1438" i="7"/>
  <c r="L1438" i="7"/>
  <c r="I1438" i="7"/>
  <c r="AY1437" i="7"/>
  <c r="AN1437" i="7"/>
  <c r="AI1437" i="7"/>
  <c r="AD1437" i="7"/>
  <c r="O1437" i="7"/>
  <c r="L1437" i="7"/>
  <c r="I1437" i="7"/>
  <c r="AY1436" i="7"/>
  <c r="AN1436" i="7"/>
  <c r="AI1436" i="7"/>
  <c r="AD1436" i="7"/>
  <c r="O1436" i="7"/>
  <c r="L1436" i="7"/>
  <c r="I1436" i="7"/>
  <c r="AY1435" i="7"/>
  <c r="AN1435" i="7"/>
  <c r="AI1435" i="7"/>
  <c r="AD1435" i="7"/>
  <c r="O1435" i="7"/>
  <c r="L1435" i="7"/>
  <c r="I1435" i="7"/>
  <c r="AY1434" i="7"/>
  <c r="AN1434" i="7"/>
  <c r="AI1434" i="7"/>
  <c r="AD1434" i="7"/>
  <c r="O1434" i="7"/>
  <c r="L1434" i="7"/>
  <c r="I1434" i="7"/>
  <c r="AY1433" i="7"/>
  <c r="AN1433" i="7"/>
  <c r="AI1433" i="7"/>
  <c r="AD1433" i="7"/>
  <c r="O1433" i="7"/>
  <c r="L1433" i="7"/>
  <c r="I1433" i="7"/>
  <c r="AY1432" i="7"/>
  <c r="AN1432" i="7"/>
  <c r="AI1432" i="7"/>
  <c r="AD1432" i="7"/>
  <c r="O1432" i="7"/>
  <c r="L1432" i="7"/>
  <c r="I1432" i="7"/>
  <c r="AY1431" i="7"/>
  <c r="AN1431" i="7"/>
  <c r="AI1431" i="7"/>
  <c r="AD1431" i="7"/>
  <c r="O1431" i="7"/>
  <c r="L1431" i="7"/>
  <c r="I1431" i="7"/>
  <c r="AY1430" i="7"/>
  <c r="AN1430" i="7"/>
  <c r="AI1430" i="7"/>
  <c r="AD1430" i="7"/>
  <c r="O1430" i="7"/>
  <c r="L1430" i="7"/>
  <c r="I1430" i="7"/>
  <c r="AY1429" i="7"/>
  <c r="AN1429" i="7"/>
  <c r="AI1429" i="7"/>
  <c r="AD1429" i="7"/>
  <c r="O1429" i="7"/>
  <c r="L1429" i="7"/>
  <c r="I1429" i="7"/>
  <c r="AY1428" i="7"/>
  <c r="AN1428" i="7"/>
  <c r="AI1428" i="7"/>
  <c r="AD1428" i="7"/>
  <c r="O1428" i="7"/>
  <c r="L1428" i="7"/>
  <c r="I1428" i="7"/>
  <c r="AY1427" i="7"/>
  <c r="AN1427" i="7"/>
  <c r="AI1427" i="7"/>
  <c r="AD1427" i="7"/>
  <c r="O1427" i="7"/>
  <c r="L1427" i="7"/>
  <c r="I1427" i="7"/>
  <c r="AY1426" i="7"/>
  <c r="AN1426" i="7"/>
  <c r="AI1426" i="7"/>
  <c r="AD1426" i="7"/>
  <c r="O1426" i="7"/>
  <c r="L1426" i="7"/>
  <c r="I1426" i="7"/>
  <c r="AY1425" i="7"/>
  <c r="AN1425" i="7"/>
  <c r="AI1425" i="7"/>
  <c r="AD1425" i="7"/>
  <c r="O1425" i="7"/>
  <c r="L1425" i="7"/>
  <c r="I1425" i="7"/>
  <c r="AY1424" i="7"/>
  <c r="AN1424" i="7"/>
  <c r="AI1424" i="7"/>
  <c r="AD1424" i="7"/>
  <c r="O1424" i="7"/>
  <c r="L1424" i="7"/>
  <c r="I1424" i="7"/>
  <c r="AI1423" i="7"/>
  <c r="AD1423" i="7"/>
  <c r="O1423" i="7"/>
  <c r="L1423" i="7"/>
  <c r="I1423" i="7"/>
  <c r="AY1422" i="7"/>
  <c r="AN1422" i="7"/>
  <c r="AI1422" i="7"/>
  <c r="AD1422" i="7"/>
  <c r="O1422" i="7"/>
  <c r="L1422" i="7"/>
  <c r="I1422" i="7"/>
  <c r="AY1421" i="7"/>
  <c r="AN1421" i="7"/>
  <c r="AI1421" i="7"/>
  <c r="AD1421" i="7"/>
  <c r="O1421" i="7"/>
  <c r="L1421" i="7"/>
  <c r="I1421" i="7"/>
  <c r="AY1420" i="7"/>
  <c r="AN1420" i="7"/>
  <c r="AI1420" i="7"/>
  <c r="AD1420" i="7"/>
  <c r="O1420" i="7"/>
  <c r="L1420" i="7"/>
  <c r="I1420" i="7"/>
  <c r="AY1419" i="7"/>
  <c r="AN1419" i="7"/>
  <c r="AI1419" i="7"/>
  <c r="AD1419" i="7"/>
  <c r="O1419" i="7"/>
  <c r="L1419" i="7"/>
  <c r="I1419" i="7"/>
  <c r="AY1418" i="7"/>
  <c r="AN1418" i="7"/>
  <c r="AI1418" i="7"/>
  <c r="AD1418" i="7"/>
  <c r="O1418" i="7"/>
  <c r="L1418" i="7"/>
  <c r="I1418" i="7"/>
  <c r="AY1417" i="7"/>
  <c r="AN1417" i="7"/>
  <c r="AI1417" i="7"/>
  <c r="AD1417" i="7"/>
  <c r="O1417" i="7"/>
  <c r="L1417" i="7"/>
  <c r="I1417" i="7"/>
  <c r="AY1416" i="7"/>
  <c r="AN1416" i="7"/>
  <c r="AI1416" i="7"/>
  <c r="AD1416" i="7"/>
  <c r="O1416" i="7"/>
  <c r="L1416" i="7"/>
  <c r="I1416" i="7"/>
  <c r="AY1415" i="7"/>
  <c r="AN1415" i="7"/>
  <c r="AI1415" i="7"/>
  <c r="AD1415" i="7"/>
  <c r="O1415" i="7"/>
  <c r="L1415" i="7"/>
  <c r="I1415" i="7"/>
  <c r="AY1414" i="7"/>
  <c r="AN1414" i="7"/>
  <c r="AI1414" i="7"/>
  <c r="AD1414" i="7"/>
  <c r="O1414" i="7"/>
  <c r="L1414" i="7"/>
  <c r="I1414" i="7"/>
  <c r="AY1413" i="7"/>
  <c r="AN1413" i="7"/>
  <c r="AI1413" i="7"/>
  <c r="AD1413" i="7"/>
  <c r="O1413" i="7"/>
  <c r="L1413" i="7"/>
  <c r="I1413" i="7"/>
  <c r="AI1412" i="7"/>
  <c r="AD1412" i="7"/>
  <c r="O1412" i="7"/>
  <c r="L1412" i="7"/>
  <c r="I1412" i="7"/>
  <c r="AY1411" i="7"/>
  <c r="AN1411" i="7"/>
  <c r="AI1411" i="7"/>
  <c r="AD1411" i="7"/>
  <c r="O1411" i="7"/>
  <c r="L1411" i="7"/>
  <c r="I1411" i="7"/>
  <c r="AY1410" i="7"/>
  <c r="AN1410" i="7"/>
  <c r="AI1410" i="7"/>
  <c r="AD1410" i="7"/>
  <c r="O1410" i="7"/>
  <c r="L1410" i="7"/>
  <c r="I1410" i="7"/>
  <c r="AY1409" i="7"/>
  <c r="AN1409" i="7"/>
  <c r="AI1409" i="7"/>
  <c r="AD1409" i="7"/>
  <c r="O1409" i="7"/>
  <c r="L1409" i="7"/>
  <c r="I1409" i="7"/>
  <c r="AY1408" i="7"/>
  <c r="AN1408" i="7"/>
  <c r="AI1408" i="7"/>
  <c r="AD1408" i="7"/>
  <c r="O1408" i="7"/>
  <c r="L1408" i="7"/>
  <c r="I1408" i="7"/>
  <c r="AY1407" i="7"/>
  <c r="AN1407" i="7"/>
  <c r="AI1407" i="7"/>
  <c r="AD1407" i="7"/>
  <c r="O1407" i="7"/>
  <c r="L1407" i="7"/>
  <c r="I1407" i="7"/>
  <c r="AY1406" i="7"/>
  <c r="AN1406" i="7"/>
  <c r="AI1406" i="7"/>
  <c r="AD1406" i="7"/>
  <c r="O1406" i="7"/>
  <c r="L1406" i="7"/>
  <c r="I1406" i="7"/>
  <c r="AY1405" i="7"/>
  <c r="AN1405" i="7"/>
  <c r="AI1405" i="7"/>
  <c r="AD1405" i="7"/>
  <c r="O1405" i="7"/>
  <c r="L1405" i="7"/>
  <c r="I1405" i="7"/>
  <c r="AY1404" i="7"/>
  <c r="AN1404" i="7"/>
  <c r="AI1404" i="7"/>
  <c r="AD1404" i="7"/>
  <c r="O1404" i="7"/>
  <c r="L1404" i="7"/>
  <c r="I1404" i="7"/>
  <c r="AY1403" i="7"/>
  <c r="AN1403" i="7"/>
  <c r="AI1403" i="7"/>
  <c r="AD1403" i="7"/>
  <c r="O1403" i="7"/>
  <c r="L1403" i="7"/>
  <c r="I1403" i="7"/>
  <c r="AY1402" i="7"/>
  <c r="AN1402" i="7"/>
  <c r="AI1402" i="7"/>
  <c r="AD1402" i="7"/>
  <c r="O1402" i="7"/>
  <c r="L1402" i="7"/>
  <c r="I1402" i="7"/>
  <c r="AY1401" i="7"/>
  <c r="AN1401" i="7"/>
  <c r="AI1401" i="7"/>
  <c r="AD1401" i="7"/>
  <c r="O1401" i="7"/>
  <c r="L1401" i="7"/>
  <c r="I1401" i="7"/>
  <c r="AY1400" i="7"/>
  <c r="AN1400" i="7"/>
  <c r="AI1400" i="7"/>
  <c r="AD1400" i="7"/>
  <c r="O1400" i="7"/>
  <c r="L1400" i="7"/>
  <c r="I1400" i="7"/>
  <c r="AY1399" i="7"/>
  <c r="AN1399" i="7"/>
  <c r="AI1399" i="7"/>
  <c r="AD1399" i="7"/>
  <c r="O1399" i="7"/>
  <c r="L1399" i="7"/>
  <c r="I1399" i="7"/>
  <c r="AY1398" i="7"/>
  <c r="AN1398" i="7"/>
  <c r="AI1398" i="7"/>
  <c r="AD1398" i="7"/>
  <c r="O1398" i="7"/>
  <c r="L1398" i="7"/>
  <c r="I1398" i="7"/>
  <c r="AY1397" i="7"/>
  <c r="AN1397" i="7"/>
  <c r="AI1397" i="7"/>
  <c r="AD1397" i="7"/>
  <c r="O1397" i="7"/>
  <c r="L1397" i="7"/>
  <c r="I1397" i="7"/>
  <c r="AY1396" i="7"/>
  <c r="AN1396" i="7"/>
  <c r="AI1396" i="7"/>
  <c r="AD1396" i="7"/>
  <c r="O1396" i="7"/>
  <c r="L1396" i="7"/>
  <c r="I1396" i="7"/>
  <c r="AY1395" i="7"/>
  <c r="AN1395" i="7"/>
  <c r="AI1395" i="7"/>
  <c r="AD1395" i="7"/>
  <c r="O1395" i="7"/>
  <c r="L1395" i="7"/>
  <c r="I1395" i="7"/>
  <c r="AY1394" i="7"/>
  <c r="AN1394" i="7"/>
  <c r="AI1394" i="7"/>
  <c r="AD1394" i="7"/>
  <c r="O1394" i="7"/>
  <c r="L1394" i="7"/>
  <c r="I1394" i="7"/>
  <c r="AY1393" i="7"/>
  <c r="AN1393" i="7"/>
  <c r="AI1393" i="7"/>
  <c r="AD1393" i="7"/>
  <c r="O1393" i="7"/>
  <c r="L1393" i="7"/>
  <c r="I1393" i="7"/>
  <c r="AY1392" i="7"/>
  <c r="AN1392" i="7"/>
  <c r="AI1392" i="7"/>
  <c r="AD1392" i="7"/>
  <c r="O1392" i="7"/>
  <c r="L1392" i="7"/>
  <c r="I1392" i="7"/>
  <c r="AY1391" i="7"/>
  <c r="AN1391" i="7"/>
  <c r="AI1391" i="7"/>
  <c r="AD1391" i="7"/>
  <c r="O1391" i="7"/>
  <c r="L1391" i="7"/>
  <c r="I1391" i="7"/>
  <c r="AY1390" i="7"/>
  <c r="AN1390" i="7"/>
  <c r="AI1390" i="7"/>
  <c r="AD1390" i="7"/>
  <c r="O1390" i="7"/>
  <c r="L1390" i="7"/>
  <c r="I1390" i="7"/>
  <c r="AY1389" i="7"/>
  <c r="AN1389" i="7"/>
  <c r="AI1389" i="7"/>
  <c r="AD1389" i="7"/>
  <c r="O1389" i="7"/>
  <c r="L1389" i="7"/>
  <c r="I1389" i="7"/>
  <c r="AY1388" i="7"/>
  <c r="AN1388" i="7"/>
  <c r="AI1388" i="7"/>
  <c r="AD1388" i="7"/>
  <c r="O1388" i="7"/>
  <c r="L1388" i="7"/>
  <c r="I1388" i="7"/>
  <c r="AY1387" i="7"/>
  <c r="AN1387" i="7"/>
  <c r="AI1387" i="7"/>
  <c r="AD1387" i="7"/>
  <c r="O1387" i="7"/>
  <c r="L1387" i="7"/>
  <c r="I1387" i="7"/>
  <c r="AY1386" i="7"/>
  <c r="AN1386" i="7"/>
  <c r="AI1386" i="7"/>
  <c r="AD1386" i="7"/>
  <c r="O1386" i="7"/>
  <c r="L1386" i="7"/>
  <c r="I1386" i="7"/>
  <c r="AY1385" i="7"/>
  <c r="AN1385" i="7"/>
  <c r="AI1385" i="7"/>
  <c r="AD1385" i="7"/>
  <c r="O1385" i="7"/>
  <c r="L1385" i="7"/>
  <c r="I1385" i="7"/>
  <c r="AY1384" i="7"/>
  <c r="AN1384" i="7"/>
  <c r="AI1384" i="7"/>
  <c r="AD1384" i="7"/>
  <c r="O1384" i="7"/>
  <c r="L1384" i="7"/>
  <c r="I1384" i="7"/>
  <c r="AY1383" i="7"/>
  <c r="AN1383" i="7"/>
  <c r="AI1383" i="7"/>
  <c r="AD1383" i="7"/>
  <c r="O1383" i="7"/>
  <c r="L1383" i="7"/>
  <c r="I1383" i="7"/>
  <c r="AY1382" i="7"/>
  <c r="AN1382" i="7"/>
  <c r="AI1382" i="7"/>
  <c r="AD1382" i="7"/>
  <c r="O1382" i="7"/>
  <c r="L1382" i="7"/>
  <c r="I1382" i="7"/>
  <c r="AY1381" i="7"/>
  <c r="AN1381" i="7"/>
  <c r="AI1381" i="7"/>
  <c r="AD1381" i="7"/>
  <c r="O1381" i="7"/>
  <c r="L1381" i="7"/>
  <c r="I1381" i="7"/>
  <c r="AY1380" i="7"/>
  <c r="AN1380" i="7"/>
  <c r="AI1380" i="7"/>
  <c r="AD1380" i="7"/>
  <c r="O1380" i="7"/>
  <c r="L1380" i="7"/>
  <c r="I1380" i="7"/>
  <c r="AY1379" i="7"/>
  <c r="AN1379" i="7"/>
  <c r="AI1379" i="7"/>
  <c r="AD1379" i="7"/>
  <c r="O1379" i="7"/>
  <c r="L1379" i="7"/>
  <c r="I1379" i="7"/>
  <c r="AY1378" i="7"/>
  <c r="AN1378" i="7"/>
  <c r="AI1378" i="7"/>
  <c r="AD1378" i="7"/>
  <c r="O1378" i="7"/>
  <c r="L1378" i="7"/>
  <c r="I1378" i="7"/>
  <c r="AY1377" i="7"/>
  <c r="AN1377" i="7"/>
  <c r="AI1377" i="7"/>
  <c r="AD1377" i="7"/>
  <c r="O1377" i="7"/>
  <c r="L1377" i="7"/>
  <c r="I1377" i="7"/>
  <c r="AY1376" i="7"/>
  <c r="AN1376" i="7"/>
  <c r="AI1376" i="7"/>
  <c r="AD1376" i="7"/>
  <c r="O1376" i="7"/>
  <c r="L1376" i="7"/>
  <c r="I1376" i="7"/>
  <c r="AY1375" i="7"/>
  <c r="AN1375" i="7"/>
  <c r="AI1375" i="7"/>
  <c r="O1375" i="7"/>
  <c r="I1375" i="7"/>
  <c r="AY1374" i="7"/>
  <c r="AN1374" i="7"/>
  <c r="O1374" i="7"/>
  <c r="I1374" i="7"/>
  <c r="AY1373" i="7"/>
  <c r="AN1373" i="7"/>
  <c r="AI1373" i="7"/>
  <c r="Q1373" i="7"/>
  <c r="AI1374" i="7" s="1"/>
  <c r="O1373" i="7"/>
  <c r="G1373" i="7"/>
  <c r="AI1372" i="7"/>
  <c r="AD1368" i="7"/>
  <c r="L1368" i="7"/>
  <c r="I1368" i="7"/>
  <c r="AD1367" i="7"/>
  <c r="L1367" i="7"/>
  <c r="I1367" i="7"/>
  <c r="AD1366" i="7"/>
  <c r="O1366" i="7"/>
  <c r="L1366" i="7"/>
  <c r="I1366" i="7"/>
  <c r="AD1365" i="7"/>
  <c r="O1365" i="7"/>
  <c r="L1365" i="7"/>
  <c r="I1365" i="7"/>
  <c r="AD1364" i="7"/>
  <c r="O1364" i="7"/>
  <c r="L1364" i="7"/>
  <c r="I1364" i="7"/>
  <c r="AY1363" i="7"/>
  <c r="AN1363" i="7"/>
  <c r="AI1363" i="7"/>
  <c r="AD1363" i="7"/>
  <c r="O1363" i="7"/>
  <c r="L1363" i="7"/>
  <c r="I1363" i="7"/>
  <c r="AI1362" i="7"/>
  <c r="AD1362" i="7"/>
  <c r="O1362" i="7"/>
  <c r="L1362" i="7"/>
  <c r="I1362" i="7"/>
  <c r="AI1361" i="7"/>
  <c r="O1361" i="7"/>
  <c r="L1361" i="7"/>
  <c r="I1361" i="7"/>
  <c r="AI1360" i="7"/>
  <c r="O1360" i="7"/>
  <c r="L1360" i="7"/>
  <c r="I1360" i="7"/>
  <c r="AI1359" i="7"/>
  <c r="O1359" i="7"/>
  <c r="L1359" i="7"/>
  <c r="I1359" i="7"/>
  <c r="AI1358" i="7"/>
  <c r="AD1358" i="7"/>
  <c r="O1358" i="7"/>
  <c r="L1358" i="7"/>
  <c r="I1358" i="7"/>
  <c r="AI1357" i="7"/>
  <c r="AD1357" i="7"/>
  <c r="O1357" i="7"/>
  <c r="L1357" i="7"/>
  <c r="I1357" i="7"/>
  <c r="AI1356" i="7"/>
  <c r="AD1356" i="7"/>
  <c r="O1356" i="7"/>
  <c r="L1356" i="7"/>
  <c r="I1356" i="7"/>
  <c r="AI1355" i="7"/>
  <c r="AD1355" i="7"/>
  <c r="O1355" i="7"/>
  <c r="L1355" i="7"/>
  <c r="I1355" i="7"/>
  <c r="AI1354" i="7"/>
  <c r="AD1354" i="7"/>
  <c r="O1354" i="7"/>
  <c r="L1354" i="7"/>
  <c r="I1354" i="7"/>
  <c r="AI1353" i="7"/>
  <c r="AD1353" i="7"/>
  <c r="O1353" i="7"/>
  <c r="L1353" i="7"/>
  <c r="I1353" i="7"/>
  <c r="AI1352" i="7"/>
  <c r="AD1352" i="7"/>
  <c r="O1352" i="7"/>
  <c r="L1352" i="7"/>
  <c r="I1352" i="7"/>
  <c r="AI1351" i="7"/>
  <c r="AD1351" i="7"/>
  <c r="O1351" i="7"/>
  <c r="L1351" i="7"/>
  <c r="I1351" i="7"/>
  <c r="AI1350" i="7"/>
  <c r="AD1350" i="7"/>
  <c r="O1350" i="7"/>
  <c r="L1350" i="7"/>
  <c r="I1350" i="7"/>
  <c r="AI1349" i="7"/>
  <c r="AD1349" i="7"/>
  <c r="O1349" i="7"/>
  <c r="L1349" i="7"/>
  <c r="I1349" i="7"/>
  <c r="AI1348" i="7"/>
  <c r="AD1348" i="7"/>
  <c r="O1348" i="7"/>
  <c r="L1348" i="7"/>
  <c r="I1348" i="7"/>
  <c r="AI1347" i="7"/>
  <c r="AD1347" i="7"/>
  <c r="O1347" i="7"/>
  <c r="L1347" i="7"/>
  <c r="I1347" i="7"/>
  <c r="AI1346" i="7"/>
  <c r="AD1346" i="7"/>
  <c r="O1346" i="7"/>
  <c r="L1346" i="7"/>
  <c r="I1346" i="7"/>
  <c r="AI1345" i="7"/>
  <c r="AD1345" i="7"/>
  <c r="O1345" i="7"/>
  <c r="L1345" i="7"/>
  <c r="I1345" i="7"/>
  <c r="AY1344" i="7"/>
  <c r="AN1344" i="7"/>
  <c r="AI1344" i="7"/>
  <c r="AD1344" i="7"/>
  <c r="O1344" i="7"/>
  <c r="L1344" i="7"/>
  <c r="I1344" i="7"/>
  <c r="AY1343" i="7"/>
  <c r="AN1343" i="7"/>
  <c r="AI1343" i="7"/>
  <c r="AD1343" i="7"/>
  <c r="O1343" i="7"/>
  <c r="L1343" i="7"/>
  <c r="I1343" i="7"/>
  <c r="AY1342" i="7"/>
  <c r="AN1342" i="7"/>
  <c r="AI1342" i="7"/>
  <c r="AD1342" i="7"/>
  <c r="O1342" i="7"/>
  <c r="L1342" i="7"/>
  <c r="I1342" i="7"/>
  <c r="AY1341" i="7"/>
  <c r="AN1341" i="7"/>
  <c r="AI1341" i="7"/>
  <c r="AD1341" i="7"/>
  <c r="O1341" i="7"/>
  <c r="L1341" i="7"/>
  <c r="I1341" i="7"/>
  <c r="AY1340" i="7"/>
  <c r="AN1340" i="7"/>
  <c r="AI1340" i="7"/>
  <c r="AD1340" i="7"/>
  <c r="O1340" i="7"/>
  <c r="L1340" i="7"/>
  <c r="I1340" i="7"/>
  <c r="AI1339" i="7"/>
  <c r="AD1339" i="7"/>
  <c r="O1339" i="7"/>
  <c r="L1339" i="7"/>
  <c r="I1339" i="7"/>
  <c r="AI1338" i="7"/>
  <c r="AD1338" i="7"/>
  <c r="O1338" i="7"/>
  <c r="L1338" i="7"/>
  <c r="I1338" i="7"/>
  <c r="AY1337" i="7"/>
  <c r="AN1337" i="7"/>
  <c r="AI1337" i="7"/>
  <c r="AD1337" i="7"/>
  <c r="O1337" i="7"/>
  <c r="L1337" i="7"/>
  <c r="I1337" i="7"/>
  <c r="AI1336" i="7"/>
  <c r="AD1336" i="7"/>
  <c r="O1336" i="7"/>
  <c r="L1336" i="7"/>
  <c r="I1336" i="7"/>
  <c r="AI1335" i="7"/>
  <c r="AD1335" i="7"/>
  <c r="O1335" i="7"/>
  <c r="L1335" i="7"/>
  <c r="I1335" i="7"/>
  <c r="AI1334" i="7"/>
  <c r="AD1334" i="7"/>
  <c r="O1334" i="7"/>
  <c r="L1334" i="7"/>
  <c r="I1334" i="7"/>
  <c r="AI1333" i="7"/>
  <c r="AD1333" i="7"/>
  <c r="O1333" i="7"/>
  <c r="L1333" i="7"/>
  <c r="I1333" i="7"/>
  <c r="AY1332" i="7"/>
  <c r="AN1332" i="7"/>
  <c r="AI1332" i="7"/>
  <c r="AD1332" i="7"/>
  <c r="O1332" i="7"/>
  <c r="L1332" i="7"/>
  <c r="I1332" i="7"/>
  <c r="AY1331" i="7"/>
  <c r="AN1331" i="7"/>
  <c r="AI1331" i="7"/>
  <c r="AD1331" i="7"/>
  <c r="O1331" i="7"/>
  <c r="L1331" i="7"/>
  <c r="I1331" i="7"/>
  <c r="AY1330" i="7"/>
  <c r="AN1330" i="7"/>
  <c r="AI1330" i="7"/>
  <c r="AD1330" i="7"/>
  <c r="O1330" i="7"/>
  <c r="L1330" i="7"/>
  <c r="I1330" i="7"/>
  <c r="AY1329" i="7"/>
  <c r="AN1329" i="7"/>
  <c r="AI1329" i="7"/>
  <c r="AD1329" i="7"/>
  <c r="O1329" i="7"/>
  <c r="L1329" i="7"/>
  <c r="I1329" i="7"/>
  <c r="AY1328" i="7"/>
  <c r="AN1328" i="7"/>
  <c r="AI1328" i="7"/>
  <c r="AD1328" i="7"/>
  <c r="O1328" i="7"/>
  <c r="L1328" i="7"/>
  <c r="I1328" i="7"/>
  <c r="AY1327" i="7"/>
  <c r="AN1327" i="7"/>
  <c r="AI1327" i="7"/>
  <c r="AD1327" i="7"/>
  <c r="O1327" i="7"/>
  <c r="L1327" i="7"/>
  <c r="I1327" i="7"/>
  <c r="AY1326" i="7"/>
  <c r="AN1326" i="7"/>
  <c r="AI1326" i="7"/>
  <c r="AD1326" i="7"/>
  <c r="O1326" i="7"/>
  <c r="L1326" i="7"/>
  <c r="I1326" i="7"/>
  <c r="AY1325" i="7"/>
  <c r="AN1325" i="7"/>
  <c r="AI1325" i="7"/>
  <c r="AD1325" i="7"/>
  <c r="O1325" i="7"/>
  <c r="L1325" i="7"/>
  <c r="I1325" i="7"/>
  <c r="AY1324" i="7"/>
  <c r="AN1324" i="7"/>
  <c r="AI1324" i="7"/>
  <c r="AD1324" i="7"/>
  <c r="O1324" i="7"/>
  <c r="L1324" i="7"/>
  <c r="I1324" i="7"/>
  <c r="AY1323" i="7"/>
  <c r="AN1323" i="7"/>
  <c r="AI1323" i="7"/>
  <c r="AD1323" i="7"/>
  <c r="O1323" i="7"/>
  <c r="L1323" i="7"/>
  <c r="I1323" i="7"/>
  <c r="AY1322" i="7"/>
  <c r="AN1322" i="7"/>
  <c r="AI1322" i="7"/>
  <c r="AD1322" i="7"/>
  <c r="O1322" i="7"/>
  <c r="L1322" i="7"/>
  <c r="I1322" i="7"/>
  <c r="AY1321" i="7"/>
  <c r="AN1321" i="7"/>
  <c r="AI1321" i="7"/>
  <c r="AD1321" i="7"/>
  <c r="O1321" i="7"/>
  <c r="L1321" i="7"/>
  <c r="I1321" i="7"/>
  <c r="AY1320" i="7"/>
  <c r="AN1320" i="7"/>
  <c r="AI1320" i="7"/>
  <c r="AD1320" i="7"/>
  <c r="O1320" i="7"/>
  <c r="L1320" i="7"/>
  <c r="I1320" i="7"/>
  <c r="AY1319" i="7"/>
  <c r="AN1319" i="7"/>
  <c r="AI1319" i="7"/>
  <c r="AD1319" i="7"/>
  <c r="O1319" i="7"/>
  <c r="L1319" i="7"/>
  <c r="I1319" i="7"/>
  <c r="AY1318" i="7"/>
  <c r="AN1318" i="7"/>
  <c r="AI1318" i="7"/>
  <c r="AD1318" i="7"/>
  <c r="O1318" i="7"/>
  <c r="L1318" i="7"/>
  <c r="I1318" i="7"/>
  <c r="AY1317" i="7"/>
  <c r="AN1317" i="7"/>
  <c r="AI1317" i="7"/>
  <c r="AD1317" i="7"/>
  <c r="O1317" i="7"/>
  <c r="L1317" i="7"/>
  <c r="I1317" i="7"/>
  <c r="AY1316" i="7"/>
  <c r="AN1316" i="7"/>
  <c r="AI1316" i="7"/>
  <c r="AD1316" i="7"/>
  <c r="O1316" i="7"/>
  <c r="L1316" i="7"/>
  <c r="I1316" i="7"/>
  <c r="AY1315" i="7"/>
  <c r="AN1315" i="7"/>
  <c r="AI1315" i="7"/>
  <c r="AD1315" i="7"/>
  <c r="O1315" i="7"/>
  <c r="L1315" i="7"/>
  <c r="I1315" i="7"/>
  <c r="AY1314" i="7"/>
  <c r="AN1314" i="7"/>
  <c r="AI1314" i="7"/>
  <c r="AD1314" i="7"/>
  <c r="O1314" i="7"/>
  <c r="L1314" i="7"/>
  <c r="I1314" i="7"/>
  <c r="AY1313" i="7"/>
  <c r="AN1313" i="7"/>
  <c r="AI1313" i="7"/>
  <c r="AD1313" i="7"/>
  <c r="O1313" i="7"/>
  <c r="L1313" i="7"/>
  <c r="I1313" i="7"/>
  <c r="AI1312" i="7"/>
  <c r="AD1312" i="7"/>
  <c r="O1312" i="7"/>
  <c r="L1312" i="7"/>
  <c r="I1312" i="7"/>
  <c r="AY1311" i="7"/>
  <c r="AN1311" i="7"/>
  <c r="AI1311" i="7"/>
  <c r="AD1311" i="7"/>
  <c r="O1311" i="7"/>
  <c r="L1311" i="7"/>
  <c r="I1311" i="7"/>
  <c r="AY1310" i="7"/>
  <c r="AN1310" i="7"/>
  <c r="AI1310" i="7"/>
  <c r="AD1310" i="7"/>
  <c r="O1310" i="7"/>
  <c r="L1310" i="7"/>
  <c r="I1310" i="7"/>
  <c r="AY1309" i="7"/>
  <c r="AN1309" i="7"/>
  <c r="AI1309" i="7"/>
  <c r="AD1309" i="7"/>
  <c r="O1309" i="7"/>
  <c r="L1309" i="7"/>
  <c r="I1309" i="7"/>
  <c r="AY1308" i="7"/>
  <c r="AN1308" i="7"/>
  <c r="AI1308" i="7"/>
  <c r="AD1308" i="7"/>
  <c r="O1308" i="7"/>
  <c r="L1308" i="7"/>
  <c r="I1308" i="7"/>
  <c r="AI1307" i="7"/>
  <c r="AD1307" i="7"/>
  <c r="O1307" i="7"/>
  <c r="L1307" i="7"/>
  <c r="I1307" i="7"/>
  <c r="AY1306" i="7"/>
  <c r="AN1306" i="7"/>
  <c r="AI1306" i="7"/>
  <c r="AD1306" i="7"/>
  <c r="O1306" i="7"/>
  <c r="L1306" i="7"/>
  <c r="I1306" i="7"/>
  <c r="AI1305" i="7"/>
  <c r="AD1305" i="7"/>
  <c r="O1305" i="7"/>
  <c r="L1305" i="7"/>
  <c r="I1305" i="7"/>
  <c r="AY1304" i="7"/>
  <c r="AN1304" i="7"/>
  <c r="AI1304" i="7"/>
  <c r="AD1304" i="7"/>
  <c r="O1304" i="7"/>
  <c r="L1304" i="7"/>
  <c r="I1304" i="7"/>
  <c r="AY1303" i="7"/>
  <c r="AN1303" i="7"/>
  <c r="AI1303" i="7"/>
  <c r="AD1303" i="7"/>
  <c r="O1303" i="7"/>
  <c r="L1303" i="7"/>
  <c r="I1303" i="7"/>
  <c r="AY1302" i="7"/>
  <c r="AN1302" i="7"/>
  <c r="AI1302" i="7"/>
  <c r="AD1302" i="7"/>
  <c r="O1302" i="7"/>
  <c r="L1302" i="7"/>
  <c r="I1302" i="7"/>
  <c r="AY1301" i="7"/>
  <c r="AN1301" i="7"/>
  <c r="AI1301" i="7"/>
  <c r="AD1301" i="7"/>
  <c r="O1301" i="7"/>
  <c r="L1301" i="7"/>
  <c r="I1301" i="7"/>
  <c r="AY1300" i="7"/>
  <c r="AN1300" i="7"/>
  <c r="AI1300" i="7"/>
  <c r="AD1300" i="7"/>
  <c r="O1300" i="7"/>
  <c r="L1300" i="7"/>
  <c r="I1300" i="7"/>
  <c r="AY1299" i="7"/>
  <c r="AN1299" i="7"/>
  <c r="AI1299" i="7"/>
  <c r="AD1299" i="7"/>
  <c r="O1299" i="7"/>
  <c r="L1299" i="7"/>
  <c r="I1299" i="7"/>
  <c r="AY1298" i="7"/>
  <c r="AN1298" i="7"/>
  <c r="AI1298" i="7"/>
  <c r="AD1298" i="7"/>
  <c r="O1298" i="7"/>
  <c r="L1298" i="7"/>
  <c r="I1298" i="7"/>
  <c r="AY1297" i="7"/>
  <c r="AN1297" i="7"/>
  <c r="AI1297" i="7"/>
  <c r="AD1297" i="7"/>
  <c r="O1297" i="7"/>
  <c r="L1297" i="7"/>
  <c r="I1297" i="7"/>
  <c r="AY1296" i="7"/>
  <c r="AN1296" i="7"/>
  <c r="AI1296" i="7"/>
  <c r="AD1296" i="7"/>
  <c r="O1296" i="7"/>
  <c r="I1296" i="7"/>
  <c r="AY1295" i="7"/>
  <c r="AN1295" i="7"/>
  <c r="AI1295" i="7"/>
  <c r="AD1295" i="7"/>
  <c r="O1295" i="7"/>
  <c r="L1295" i="7"/>
  <c r="I1295" i="7"/>
  <c r="AY1294" i="7"/>
  <c r="AN1294" i="7"/>
  <c r="AI1294" i="7"/>
  <c r="AD1294" i="7"/>
  <c r="O1294" i="7"/>
  <c r="L1294" i="7"/>
  <c r="I1294" i="7"/>
  <c r="AY1293" i="7"/>
  <c r="AN1293" i="7"/>
  <c r="AI1293" i="7"/>
  <c r="AD1293" i="7"/>
  <c r="O1293" i="7"/>
  <c r="L1293" i="7"/>
  <c r="I1293" i="7"/>
  <c r="AY1292" i="7"/>
  <c r="AN1292" i="7"/>
  <c r="AI1292" i="7"/>
  <c r="AD1292" i="7"/>
  <c r="O1292" i="7"/>
  <c r="L1292" i="7"/>
  <c r="I1292" i="7"/>
  <c r="AY1291" i="7"/>
  <c r="AN1291" i="7"/>
  <c r="AI1291" i="7"/>
  <c r="AD1291" i="7"/>
  <c r="O1291" i="7"/>
  <c r="L1291" i="7"/>
  <c r="I1291" i="7"/>
  <c r="AY1290" i="7"/>
  <c r="AN1290" i="7"/>
  <c r="AI1290" i="7"/>
  <c r="AD1290" i="7"/>
  <c r="O1290" i="7"/>
  <c r="L1290" i="7"/>
  <c r="I1290" i="7"/>
  <c r="AY1289" i="7"/>
  <c r="AN1289" i="7"/>
  <c r="AI1289" i="7"/>
  <c r="AD1289" i="7"/>
  <c r="O1289" i="7"/>
  <c r="L1289" i="7"/>
  <c r="I1289" i="7"/>
  <c r="AY1288" i="7"/>
  <c r="AN1288" i="7"/>
  <c r="AI1288" i="7"/>
  <c r="AD1288" i="7"/>
  <c r="O1288" i="7"/>
  <c r="L1288" i="7"/>
  <c r="I1288" i="7"/>
  <c r="AY1287" i="7"/>
  <c r="AN1287" i="7"/>
  <c r="AI1287" i="7"/>
  <c r="AD1287" i="7"/>
  <c r="O1287" i="7"/>
  <c r="L1287" i="7"/>
  <c r="I1287" i="7"/>
  <c r="AY1286" i="7"/>
  <c r="AN1286" i="7"/>
  <c r="AI1286" i="7"/>
  <c r="AD1286" i="7"/>
  <c r="O1286" i="7"/>
  <c r="L1286" i="7"/>
  <c r="I1286" i="7"/>
  <c r="AY1285" i="7"/>
  <c r="AN1285" i="7"/>
  <c r="AI1285" i="7"/>
  <c r="AD1285" i="7"/>
  <c r="O1285" i="7"/>
  <c r="L1285" i="7"/>
  <c r="I1285" i="7"/>
  <c r="AY1284" i="7"/>
  <c r="AN1284" i="7"/>
  <c r="AI1284" i="7"/>
  <c r="AD1284" i="7"/>
  <c r="O1284" i="7"/>
  <c r="L1284" i="7"/>
  <c r="I1284" i="7"/>
  <c r="AY1283" i="7"/>
  <c r="AN1283" i="7"/>
  <c r="AI1283" i="7"/>
  <c r="AD1283" i="7"/>
  <c r="O1283" i="7"/>
  <c r="L1283" i="7"/>
  <c r="I1283" i="7"/>
  <c r="AY1282" i="7"/>
  <c r="AN1282" i="7"/>
  <c r="AI1282" i="7"/>
  <c r="AD1282" i="7"/>
  <c r="O1282" i="7"/>
  <c r="L1282" i="7"/>
  <c r="I1282" i="7"/>
  <c r="AY1281" i="7"/>
  <c r="AN1281" i="7"/>
  <c r="AI1281" i="7"/>
  <c r="AD1281" i="7"/>
  <c r="O1281" i="7"/>
  <c r="L1281" i="7"/>
  <c r="I1281" i="7"/>
  <c r="AY1280" i="7"/>
  <c r="AN1280" i="7"/>
  <c r="AI1280" i="7"/>
  <c r="AD1280" i="7"/>
  <c r="O1280" i="7"/>
  <c r="L1280" i="7"/>
  <c r="I1280" i="7"/>
  <c r="AY1279" i="7"/>
  <c r="AN1279" i="7"/>
  <c r="AI1279" i="7"/>
  <c r="AD1279" i="7"/>
  <c r="O1279" i="7"/>
  <c r="L1279" i="7"/>
  <c r="I1279" i="7"/>
  <c r="AY1278" i="7"/>
  <c r="AN1278" i="7"/>
  <c r="AI1278" i="7"/>
  <c r="AD1278" i="7"/>
  <c r="O1278" i="7"/>
  <c r="L1278" i="7"/>
  <c r="I1278" i="7"/>
  <c r="AY1277" i="7"/>
  <c r="AN1277" i="7"/>
  <c r="AI1277" i="7"/>
  <c r="AD1277" i="7"/>
  <c r="O1277" i="7"/>
  <c r="L1277" i="7"/>
  <c r="I1277" i="7"/>
  <c r="AY1276" i="7"/>
  <c r="AN1276" i="7"/>
  <c r="AI1276" i="7"/>
  <c r="AD1276" i="7"/>
  <c r="O1276" i="7"/>
  <c r="L1276" i="7"/>
  <c r="I1276" i="7"/>
  <c r="AY1275" i="7"/>
  <c r="AN1275" i="7"/>
  <c r="AI1275" i="7"/>
  <c r="AD1275" i="7"/>
  <c r="O1275" i="7"/>
  <c r="L1275" i="7"/>
  <c r="I1275" i="7"/>
  <c r="AY1274" i="7"/>
  <c r="AN1274" i="7"/>
  <c r="AI1274" i="7"/>
  <c r="AD1274" i="7"/>
  <c r="O1274" i="7"/>
  <c r="L1274" i="7"/>
  <c r="I1274" i="7"/>
  <c r="AY1273" i="7"/>
  <c r="AN1273" i="7"/>
  <c r="AI1273" i="7"/>
  <c r="AD1273" i="7"/>
  <c r="O1273" i="7"/>
  <c r="L1273" i="7"/>
  <c r="I1273" i="7"/>
  <c r="AY1272" i="7"/>
  <c r="AN1272" i="7"/>
  <c r="AI1272" i="7"/>
  <c r="AD1272" i="7"/>
  <c r="O1272" i="7"/>
  <c r="L1272" i="7"/>
  <c r="I1272" i="7"/>
  <c r="AY1271" i="7"/>
  <c r="AN1271" i="7"/>
  <c r="AI1271" i="7"/>
  <c r="AD1271" i="7"/>
  <c r="O1271" i="7"/>
  <c r="L1271" i="7"/>
  <c r="I1271" i="7"/>
  <c r="AY1270" i="7"/>
  <c r="AN1270" i="7"/>
  <c r="AI1270" i="7"/>
  <c r="AD1270" i="7"/>
  <c r="O1270" i="7"/>
  <c r="L1270" i="7"/>
  <c r="I1270" i="7"/>
  <c r="AY1269" i="7"/>
  <c r="AN1269" i="7"/>
  <c r="AI1269" i="7"/>
  <c r="AD1269" i="7"/>
  <c r="O1269" i="7"/>
  <c r="L1269" i="7"/>
  <c r="I1269" i="7"/>
  <c r="AY1268" i="7"/>
  <c r="AN1268" i="7"/>
  <c r="AI1268" i="7"/>
  <c r="AD1268" i="7"/>
  <c r="O1268" i="7"/>
  <c r="L1268" i="7"/>
  <c r="I1268" i="7"/>
  <c r="AY1267" i="7"/>
  <c r="AN1267" i="7"/>
  <c r="AI1267" i="7"/>
  <c r="AD1267" i="7"/>
  <c r="O1267" i="7"/>
  <c r="L1267" i="7"/>
  <c r="I1267" i="7"/>
  <c r="AY1266" i="7"/>
  <c r="AN1266" i="7"/>
  <c r="AI1266" i="7"/>
  <c r="AD1266" i="7"/>
  <c r="O1266" i="7"/>
  <c r="L1266" i="7"/>
  <c r="I1266" i="7"/>
  <c r="AY1265" i="7"/>
  <c r="AN1265" i="7"/>
  <c r="AI1265" i="7"/>
  <c r="AD1265" i="7"/>
  <c r="O1265" i="7"/>
  <c r="L1265" i="7"/>
  <c r="I1265" i="7"/>
  <c r="AY1264" i="7"/>
  <c r="AN1264" i="7"/>
  <c r="AI1264" i="7"/>
  <c r="AD1264" i="7"/>
  <c r="O1264" i="7"/>
  <c r="L1264" i="7"/>
  <c r="I1264" i="7"/>
  <c r="AI1263" i="7"/>
  <c r="AD1263" i="7"/>
  <c r="O1263" i="7"/>
  <c r="L1263" i="7"/>
  <c r="I1263" i="7"/>
  <c r="AY1262" i="7"/>
  <c r="AN1262" i="7"/>
  <c r="AI1262" i="7"/>
  <c r="AD1262" i="7"/>
  <c r="O1262" i="7"/>
  <c r="L1262" i="7"/>
  <c r="I1262" i="7"/>
  <c r="AY1261" i="7"/>
  <c r="AN1261" i="7"/>
  <c r="AI1261" i="7"/>
  <c r="O1261" i="7"/>
  <c r="I1261" i="7"/>
  <c r="AY1260" i="7"/>
  <c r="AN1260" i="7"/>
  <c r="AI1260" i="7"/>
  <c r="O1260" i="7"/>
  <c r="I1260" i="7"/>
  <c r="AY1259" i="7"/>
  <c r="AN1259" i="7"/>
  <c r="AI1259" i="7"/>
  <c r="O1259" i="7"/>
  <c r="G1259" i="7"/>
  <c r="AY1258" i="7"/>
  <c r="AN1258" i="7"/>
  <c r="AI1258" i="7"/>
  <c r="AY1253" i="7"/>
  <c r="AN1253" i="7"/>
  <c r="AI1253" i="7"/>
  <c r="AD1253" i="7"/>
  <c r="O1253" i="7"/>
  <c r="L1253" i="7"/>
  <c r="I1253" i="7"/>
  <c r="AD1252" i="7"/>
  <c r="O1252" i="7"/>
  <c r="L1252" i="7"/>
  <c r="I1252" i="7"/>
  <c r="AD1251" i="7"/>
  <c r="O1251" i="7"/>
  <c r="L1251" i="7"/>
  <c r="I1251" i="7"/>
  <c r="AD1250" i="7"/>
  <c r="O1250" i="7"/>
  <c r="L1250" i="7"/>
  <c r="I1250" i="7"/>
  <c r="AD1249" i="7"/>
  <c r="O1249" i="7"/>
  <c r="L1249" i="7"/>
  <c r="I1249" i="7"/>
  <c r="AD1248" i="7"/>
  <c r="O1248" i="7"/>
  <c r="L1248" i="7"/>
  <c r="I1248" i="7"/>
  <c r="AD1247" i="7"/>
  <c r="O1247" i="7"/>
  <c r="L1247" i="7"/>
  <c r="I1247" i="7"/>
  <c r="AD1246" i="7"/>
  <c r="O1246" i="7"/>
  <c r="L1246" i="7"/>
  <c r="I1246" i="7"/>
  <c r="AD1245" i="7"/>
  <c r="O1245" i="7"/>
  <c r="L1245" i="7"/>
  <c r="I1245" i="7"/>
  <c r="AD1244" i="7"/>
  <c r="O1244" i="7"/>
  <c r="L1244" i="7"/>
  <c r="I1244" i="7"/>
  <c r="AY1243" i="7"/>
  <c r="AN1243" i="7"/>
  <c r="AI1243" i="7"/>
  <c r="AD1243" i="7"/>
  <c r="O1243" i="7"/>
  <c r="L1243" i="7"/>
  <c r="I1243" i="7"/>
  <c r="AY1242" i="7"/>
  <c r="AN1242" i="7"/>
  <c r="AI1242" i="7"/>
  <c r="AD1242" i="7"/>
  <c r="O1242" i="7"/>
  <c r="L1242" i="7"/>
  <c r="I1242" i="7"/>
  <c r="AI1241" i="7"/>
  <c r="AD1241" i="7"/>
  <c r="O1241" i="7"/>
  <c r="L1241" i="7"/>
  <c r="I1241" i="7"/>
  <c r="AI1240" i="7"/>
  <c r="AD1240" i="7"/>
  <c r="O1240" i="7"/>
  <c r="L1240" i="7"/>
  <c r="AI1239" i="7"/>
  <c r="AD1239" i="7"/>
  <c r="O1239" i="7"/>
  <c r="L1239" i="7"/>
  <c r="AI1238" i="7"/>
  <c r="AD1238" i="7"/>
  <c r="O1238" i="7"/>
  <c r="L1238" i="7"/>
  <c r="AI1237" i="7"/>
  <c r="AD1237" i="7"/>
  <c r="O1237" i="7"/>
  <c r="L1237" i="7"/>
  <c r="I1237" i="7"/>
  <c r="AI1236" i="7"/>
  <c r="AD1236" i="7"/>
  <c r="O1236" i="7"/>
  <c r="L1236" i="7"/>
  <c r="I1236" i="7"/>
  <c r="AI1235" i="7"/>
  <c r="AD1235" i="7"/>
  <c r="O1235" i="7"/>
  <c r="L1235" i="7"/>
  <c r="I1235" i="7"/>
  <c r="AY1234" i="7"/>
  <c r="AN1234" i="7"/>
  <c r="AI1234" i="7"/>
  <c r="AD1234" i="7"/>
  <c r="O1234" i="7"/>
  <c r="L1234" i="7"/>
  <c r="I1234" i="7"/>
  <c r="AY1233" i="7"/>
  <c r="AN1233" i="7"/>
  <c r="AI1233" i="7"/>
  <c r="AD1233" i="7"/>
  <c r="O1233" i="7"/>
  <c r="L1233" i="7"/>
  <c r="I1233" i="7"/>
  <c r="AI1232" i="7"/>
  <c r="AD1232" i="7"/>
  <c r="O1232" i="7"/>
  <c r="L1232" i="7"/>
  <c r="I1232" i="7"/>
  <c r="AI1231" i="7"/>
  <c r="AD1231" i="7"/>
  <c r="O1231" i="7"/>
  <c r="L1231" i="7"/>
  <c r="I1231" i="7"/>
  <c r="AD1230" i="7"/>
  <c r="O1230" i="7"/>
  <c r="L1230" i="7"/>
  <c r="I1230" i="7"/>
  <c r="AD1229" i="7"/>
  <c r="O1229" i="7"/>
  <c r="L1229" i="7"/>
  <c r="I1229" i="7"/>
  <c r="AI1228" i="7"/>
  <c r="AD1228" i="7"/>
  <c r="O1228" i="7"/>
  <c r="L1228" i="7"/>
  <c r="AY1227" i="7"/>
  <c r="AN1227" i="7"/>
  <c r="AI1227" i="7"/>
  <c r="AD1227" i="7"/>
  <c r="O1227" i="7"/>
  <c r="L1227" i="7"/>
  <c r="I1227" i="7"/>
  <c r="AY1226" i="7"/>
  <c r="AN1226" i="7"/>
  <c r="AI1226" i="7"/>
  <c r="AD1226" i="7"/>
  <c r="O1226" i="7"/>
  <c r="L1226" i="7"/>
  <c r="I1226" i="7"/>
  <c r="AY1225" i="7"/>
  <c r="AN1225" i="7"/>
  <c r="AI1225" i="7"/>
  <c r="AD1225" i="7"/>
  <c r="O1225" i="7"/>
  <c r="L1225" i="7"/>
  <c r="I1225" i="7"/>
  <c r="AI1224" i="7"/>
  <c r="AD1224" i="7"/>
  <c r="O1224" i="7"/>
  <c r="L1224" i="7"/>
  <c r="I1224" i="7"/>
  <c r="AY1223" i="7"/>
  <c r="AN1223" i="7"/>
  <c r="AI1223" i="7"/>
  <c r="AD1223" i="7"/>
  <c r="O1223" i="7"/>
  <c r="L1223" i="7"/>
  <c r="I1223" i="7"/>
  <c r="AY1222" i="7"/>
  <c r="AN1222" i="7"/>
  <c r="AI1222" i="7"/>
  <c r="AD1222" i="7"/>
  <c r="O1222" i="7"/>
  <c r="L1222" i="7"/>
  <c r="I1222" i="7"/>
  <c r="AY1221" i="7"/>
  <c r="AN1221" i="7"/>
  <c r="AI1221" i="7"/>
  <c r="AD1221" i="7"/>
  <c r="O1221" i="7"/>
  <c r="L1221" i="7"/>
  <c r="I1221" i="7"/>
  <c r="AY1220" i="7"/>
  <c r="AN1220" i="7"/>
  <c r="AI1220" i="7"/>
  <c r="AD1220" i="7"/>
  <c r="O1220" i="7"/>
  <c r="L1220" i="7"/>
  <c r="AI1219" i="7"/>
  <c r="AD1219" i="7"/>
  <c r="O1219" i="7"/>
  <c r="L1219" i="7"/>
  <c r="I1219" i="7"/>
  <c r="AY1218" i="7"/>
  <c r="AN1218" i="7"/>
  <c r="AI1218" i="7"/>
  <c r="AD1218" i="7"/>
  <c r="O1218" i="7"/>
  <c r="L1218" i="7"/>
  <c r="I1218" i="7"/>
  <c r="AY1217" i="7"/>
  <c r="AN1217" i="7"/>
  <c r="AI1217" i="7"/>
  <c r="AD1217" i="7"/>
  <c r="O1217" i="7"/>
  <c r="L1217" i="7"/>
  <c r="I1217" i="7"/>
  <c r="AY1216" i="7"/>
  <c r="AN1216" i="7"/>
  <c r="AI1216" i="7"/>
  <c r="AD1216" i="7"/>
  <c r="O1216" i="7"/>
  <c r="L1216" i="7"/>
  <c r="I1216" i="7"/>
  <c r="AY1215" i="7"/>
  <c r="AN1215" i="7"/>
  <c r="AI1215" i="7"/>
  <c r="AD1215" i="7"/>
  <c r="O1215" i="7"/>
  <c r="L1215" i="7"/>
  <c r="I1215" i="7"/>
  <c r="AY1214" i="7"/>
  <c r="AN1214" i="7"/>
  <c r="AI1214" i="7"/>
  <c r="O1214" i="7"/>
  <c r="L1214" i="7"/>
  <c r="AY1213" i="7"/>
  <c r="AN1213" i="7"/>
  <c r="AI1213" i="7"/>
  <c r="AD1213" i="7"/>
  <c r="O1213" i="7"/>
  <c r="L1213" i="7"/>
  <c r="I1213" i="7"/>
  <c r="AY1212" i="7"/>
  <c r="AN1212" i="7"/>
  <c r="AI1212" i="7"/>
  <c r="AD1212" i="7"/>
  <c r="O1212" i="7"/>
  <c r="L1212" i="7"/>
  <c r="I1212" i="7"/>
  <c r="AY1211" i="7"/>
  <c r="AN1211" i="7"/>
  <c r="AI1211" i="7"/>
  <c r="AD1211" i="7"/>
  <c r="O1211" i="7"/>
  <c r="L1211" i="7"/>
  <c r="I1211" i="7"/>
  <c r="AY1210" i="7"/>
  <c r="AN1210" i="7"/>
  <c r="AI1210" i="7"/>
  <c r="AD1210" i="7"/>
  <c r="O1210" i="7"/>
  <c r="L1210" i="7"/>
  <c r="I1210" i="7"/>
  <c r="AY1209" i="7"/>
  <c r="AN1209" i="7"/>
  <c r="AI1209" i="7"/>
  <c r="AD1209" i="7"/>
  <c r="O1209" i="7"/>
  <c r="L1209" i="7"/>
  <c r="I1209" i="7"/>
  <c r="AY1208" i="7"/>
  <c r="AN1208" i="7"/>
  <c r="AI1208" i="7"/>
  <c r="AD1208" i="7"/>
  <c r="O1208" i="7"/>
  <c r="L1208" i="7"/>
  <c r="I1208" i="7"/>
  <c r="AY1207" i="7"/>
  <c r="AN1207" i="7"/>
  <c r="AI1207" i="7"/>
  <c r="AD1207" i="7"/>
  <c r="O1207" i="7"/>
  <c r="L1207" i="7"/>
  <c r="I1207" i="7"/>
  <c r="AY1206" i="7"/>
  <c r="AN1206" i="7"/>
  <c r="AI1206" i="7"/>
  <c r="AD1206" i="7"/>
  <c r="O1206" i="7"/>
  <c r="L1206" i="7"/>
  <c r="I1206" i="7"/>
  <c r="AY1205" i="7"/>
  <c r="AN1205" i="7"/>
  <c r="AI1205" i="7"/>
  <c r="AD1205" i="7"/>
  <c r="O1205" i="7"/>
  <c r="L1205" i="7"/>
  <c r="I1205" i="7"/>
  <c r="AY1204" i="7"/>
  <c r="AN1204" i="7"/>
  <c r="AI1204" i="7"/>
  <c r="AD1204" i="7"/>
  <c r="O1204" i="7"/>
  <c r="L1204" i="7"/>
  <c r="I1204" i="7"/>
  <c r="AY1203" i="7"/>
  <c r="AN1203" i="7"/>
  <c r="AI1203" i="7"/>
  <c r="AD1203" i="7"/>
  <c r="O1203" i="7"/>
  <c r="L1203" i="7"/>
  <c r="I1203" i="7"/>
  <c r="AY1202" i="7"/>
  <c r="AN1202" i="7"/>
  <c r="AI1202" i="7"/>
  <c r="AD1202" i="7"/>
  <c r="O1202" i="7"/>
  <c r="L1202" i="7"/>
  <c r="I1202" i="7"/>
  <c r="AY1201" i="7"/>
  <c r="AN1201" i="7"/>
  <c r="AI1201" i="7"/>
  <c r="AD1201" i="7"/>
  <c r="O1201" i="7"/>
  <c r="L1201" i="7"/>
  <c r="I1201" i="7"/>
  <c r="AY1200" i="7"/>
  <c r="AN1200" i="7"/>
  <c r="AI1200" i="7"/>
  <c r="AD1200" i="7"/>
  <c r="O1200" i="7"/>
  <c r="L1200" i="7"/>
  <c r="I1200" i="7"/>
  <c r="AI1199" i="7"/>
  <c r="AD1199" i="7"/>
  <c r="O1199" i="7"/>
  <c r="L1199" i="7"/>
  <c r="I1199" i="7"/>
  <c r="AY1198" i="7"/>
  <c r="AN1198" i="7"/>
  <c r="AI1198" i="7"/>
  <c r="AD1198" i="7"/>
  <c r="O1198" i="7"/>
  <c r="L1198" i="7"/>
  <c r="I1198" i="7"/>
  <c r="AY1197" i="7"/>
  <c r="AN1197" i="7"/>
  <c r="AI1197" i="7"/>
  <c r="AD1197" i="7"/>
  <c r="O1197" i="7"/>
  <c r="L1197" i="7"/>
  <c r="I1197" i="7"/>
  <c r="AY1196" i="7"/>
  <c r="AN1196" i="7"/>
  <c r="AI1196" i="7"/>
  <c r="AD1196" i="7"/>
  <c r="O1196" i="7"/>
  <c r="L1196" i="7"/>
  <c r="I1196" i="7"/>
  <c r="AY1195" i="7"/>
  <c r="AN1195" i="7"/>
  <c r="AI1195" i="7"/>
  <c r="AD1195" i="7"/>
  <c r="O1195" i="7"/>
  <c r="L1195" i="7"/>
  <c r="I1195" i="7"/>
  <c r="AY1194" i="7"/>
  <c r="AN1194" i="7"/>
  <c r="AI1194" i="7"/>
  <c r="AD1194" i="7"/>
  <c r="O1194" i="7"/>
  <c r="L1194" i="7"/>
  <c r="I1194" i="7"/>
  <c r="AY1193" i="7"/>
  <c r="AN1193" i="7"/>
  <c r="AI1193" i="7"/>
  <c r="AD1193" i="7"/>
  <c r="O1193" i="7"/>
  <c r="L1193" i="7"/>
  <c r="I1193" i="7"/>
  <c r="AY1192" i="7"/>
  <c r="AN1192" i="7"/>
  <c r="AI1192" i="7"/>
  <c r="AD1192" i="7"/>
  <c r="O1192" i="7"/>
  <c r="L1192" i="7"/>
  <c r="I1192" i="7"/>
  <c r="AI1191" i="7"/>
  <c r="AD1191" i="7"/>
  <c r="O1191" i="7"/>
  <c r="L1191" i="7"/>
  <c r="I1191" i="7"/>
  <c r="AY1190" i="7"/>
  <c r="AN1190" i="7"/>
  <c r="AI1190" i="7"/>
  <c r="AD1190" i="7"/>
  <c r="O1190" i="7"/>
  <c r="L1190" i="7"/>
  <c r="I1190" i="7"/>
  <c r="AY1189" i="7"/>
  <c r="AN1189" i="7"/>
  <c r="AI1189" i="7"/>
  <c r="AD1189" i="7"/>
  <c r="O1189" i="7"/>
  <c r="L1189" i="7"/>
  <c r="I1189" i="7"/>
  <c r="AY1188" i="7"/>
  <c r="AN1188" i="7"/>
  <c r="AI1188" i="7"/>
  <c r="AD1188" i="7"/>
  <c r="O1188" i="7"/>
  <c r="L1188" i="7"/>
  <c r="I1188" i="7"/>
  <c r="AY1187" i="7"/>
  <c r="AN1187" i="7"/>
  <c r="AI1187" i="7"/>
  <c r="AD1187" i="7"/>
  <c r="O1187" i="7"/>
  <c r="L1187" i="7"/>
  <c r="I1187" i="7"/>
  <c r="AY1186" i="7"/>
  <c r="AN1186" i="7"/>
  <c r="AI1186" i="7"/>
  <c r="AD1186" i="7"/>
  <c r="L1186" i="7"/>
  <c r="I1186" i="7"/>
  <c r="AY1185" i="7"/>
  <c r="AN1185" i="7"/>
  <c r="AI1185" i="7"/>
  <c r="AD1185" i="7"/>
  <c r="O1185" i="7"/>
  <c r="L1185" i="7"/>
  <c r="I1185" i="7"/>
  <c r="AI1184" i="7"/>
  <c r="AD1184" i="7"/>
  <c r="O1184" i="7"/>
  <c r="L1184" i="7"/>
  <c r="I1184" i="7"/>
  <c r="AY1183" i="7"/>
  <c r="AN1183" i="7"/>
  <c r="AI1183" i="7"/>
  <c r="AD1183" i="7"/>
  <c r="O1183" i="7"/>
  <c r="L1183" i="7"/>
  <c r="I1183" i="7"/>
  <c r="AY1182" i="7"/>
  <c r="AN1182" i="7"/>
  <c r="AI1182" i="7"/>
  <c r="AD1182" i="7"/>
  <c r="O1182" i="7"/>
  <c r="L1182" i="7"/>
  <c r="I1182" i="7"/>
  <c r="AY1181" i="7"/>
  <c r="AN1181" i="7"/>
  <c r="AI1181" i="7"/>
  <c r="AD1181" i="7"/>
  <c r="O1181" i="7"/>
  <c r="L1181" i="7"/>
  <c r="I1181" i="7"/>
  <c r="AY1180" i="7"/>
  <c r="AN1180" i="7"/>
  <c r="AI1180" i="7"/>
  <c r="AD1180" i="7"/>
  <c r="O1180" i="7"/>
  <c r="L1180" i="7"/>
  <c r="I1180" i="7"/>
  <c r="AY1179" i="7"/>
  <c r="AN1179" i="7"/>
  <c r="AI1179" i="7"/>
  <c r="AD1179" i="7"/>
  <c r="O1179" i="7"/>
  <c r="L1179" i="7"/>
  <c r="I1179" i="7"/>
  <c r="AI1178" i="7"/>
  <c r="AD1178" i="7"/>
  <c r="O1178" i="7"/>
  <c r="L1178" i="7"/>
  <c r="I1178" i="7"/>
  <c r="AY1177" i="7"/>
  <c r="AN1177" i="7"/>
  <c r="AI1177" i="7"/>
  <c r="AD1177" i="7"/>
  <c r="O1177" i="7"/>
  <c r="L1177" i="7"/>
  <c r="I1177" i="7"/>
  <c r="AY1176" i="7"/>
  <c r="AN1176" i="7"/>
  <c r="AI1176" i="7"/>
  <c r="AD1176" i="7"/>
  <c r="O1176" i="7"/>
  <c r="L1176" i="7"/>
  <c r="I1176" i="7"/>
  <c r="AY1175" i="7"/>
  <c r="AN1175" i="7"/>
  <c r="AI1175" i="7"/>
  <c r="AD1175" i="7"/>
  <c r="O1175" i="7"/>
  <c r="L1175" i="7"/>
  <c r="I1175" i="7"/>
  <c r="AY1174" i="7"/>
  <c r="AN1174" i="7"/>
  <c r="AI1174" i="7"/>
  <c r="AD1174" i="7"/>
  <c r="O1174" i="7"/>
  <c r="L1174" i="7"/>
  <c r="I1174" i="7"/>
  <c r="AY1173" i="7"/>
  <c r="AN1173" i="7"/>
  <c r="AI1173" i="7"/>
  <c r="AD1173" i="7"/>
  <c r="O1173" i="7"/>
  <c r="L1173" i="7"/>
  <c r="I1173" i="7"/>
  <c r="AY1172" i="7"/>
  <c r="AN1172" i="7"/>
  <c r="AI1172" i="7"/>
  <c r="AD1172" i="7"/>
  <c r="O1172" i="7"/>
  <c r="L1172" i="7"/>
  <c r="I1172" i="7"/>
  <c r="AY1171" i="7"/>
  <c r="AN1171" i="7"/>
  <c r="AI1171" i="7"/>
  <c r="AD1171" i="7"/>
  <c r="O1171" i="7"/>
  <c r="L1171" i="7"/>
  <c r="I1171" i="7"/>
  <c r="AY1170" i="7"/>
  <c r="AN1170" i="7"/>
  <c r="AI1170" i="7"/>
  <c r="AD1170" i="7"/>
  <c r="O1170" i="7"/>
  <c r="L1170" i="7"/>
  <c r="I1170" i="7"/>
  <c r="AY1169" i="7"/>
  <c r="AN1169" i="7"/>
  <c r="AI1169" i="7"/>
  <c r="AD1169" i="7"/>
  <c r="O1169" i="7"/>
  <c r="L1169" i="7"/>
  <c r="I1169" i="7"/>
  <c r="AY1168" i="7"/>
  <c r="AN1168" i="7"/>
  <c r="AI1168" i="7"/>
  <c r="AD1168" i="7"/>
  <c r="O1168" i="7"/>
  <c r="L1168" i="7"/>
  <c r="I1168" i="7"/>
  <c r="AY1167" i="7"/>
  <c r="AN1167" i="7"/>
  <c r="AI1167" i="7"/>
  <c r="AD1167" i="7"/>
  <c r="O1167" i="7"/>
  <c r="L1167" i="7"/>
  <c r="I1167" i="7"/>
  <c r="AY1166" i="7"/>
  <c r="AN1166" i="7"/>
  <c r="AI1166" i="7"/>
  <c r="AD1166" i="7"/>
  <c r="O1166" i="7"/>
  <c r="L1166" i="7"/>
  <c r="I1166" i="7"/>
  <c r="AY1165" i="7"/>
  <c r="AN1165" i="7"/>
  <c r="AI1165" i="7"/>
  <c r="AD1165" i="7"/>
  <c r="O1165" i="7"/>
  <c r="L1165" i="7"/>
  <c r="I1165" i="7"/>
  <c r="AY1164" i="7"/>
  <c r="AN1164" i="7"/>
  <c r="AI1164" i="7"/>
  <c r="AD1164" i="7"/>
  <c r="O1164" i="7"/>
  <c r="L1164" i="7"/>
  <c r="I1164" i="7"/>
  <c r="AY1163" i="7"/>
  <c r="AN1163" i="7"/>
  <c r="AI1163" i="7"/>
  <c r="AD1163" i="7"/>
  <c r="O1163" i="7"/>
  <c r="L1163" i="7"/>
  <c r="I1163" i="7"/>
  <c r="AY1162" i="7"/>
  <c r="AN1162" i="7"/>
  <c r="AI1162" i="7"/>
  <c r="AD1162" i="7"/>
  <c r="O1162" i="7"/>
  <c r="L1162" i="7"/>
  <c r="I1162" i="7"/>
  <c r="AY1161" i="7"/>
  <c r="AN1161" i="7"/>
  <c r="AI1161" i="7"/>
  <c r="AD1161" i="7"/>
  <c r="O1161" i="7"/>
  <c r="L1161" i="7"/>
  <c r="I1161" i="7"/>
  <c r="AY1160" i="7"/>
  <c r="AN1160" i="7"/>
  <c r="AI1160" i="7"/>
  <c r="AD1160" i="7"/>
  <c r="O1160" i="7"/>
  <c r="L1160" i="7"/>
  <c r="I1160" i="7"/>
  <c r="AY1159" i="7"/>
  <c r="AN1159" i="7"/>
  <c r="AI1159" i="7"/>
  <c r="AD1159" i="7"/>
  <c r="O1159" i="7"/>
  <c r="L1159" i="7"/>
  <c r="I1159" i="7"/>
  <c r="AY1158" i="7"/>
  <c r="AN1158" i="7"/>
  <c r="AI1158" i="7"/>
  <c r="AD1158" i="7"/>
  <c r="O1158" i="7"/>
  <c r="L1158" i="7"/>
  <c r="I1158" i="7"/>
  <c r="AY1157" i="7"/>
  <c r="AN1157" i="7"/>
  <c r="AI1157" i="7"/>
  <c r="AD1157" i="7"/>
  <c r="O1157" i="7"/>
  <c r="L1157" i="7"/>
  <c r="I1157" i="7"/>
  <c r="AY1156" i="7"/>
  <c r="AN1156" i="7"/>
  <c r="AI1156" i="7"/>
  <c r="AD1156" i="7"/>
  <c r="O1156" i="7"/>
  <c r="L1156" i="7"/>
  <c r="I1156" i="7"/>
  <c r="AY1155" i="7"/>
  <c r="AN1155" i="7"/>
  <c r="AI1155" i="7"/>
  <c r="AD1155" i="7"/>
  <c r="O1155" i="7"/>
  <c r="L1155" i="7"/>
  <c r="I1155" i="7"/>
  <c r="AY1154" i="7"/>
  <c r="AN1154" i="7"/>
  <c r="AI1154" i="7"/>
  <c r="AD1154" i="7"/>
  <c r="O1154" i="7"/>
  <c r="L1154" i="7"/>
  <c r="I1154" i="7"/>
  <c r="AY1153" i="7"/>
  <c r="AN1153" i="7"/>
  <c r="AI1153" i="7"/>
  <c r="AD1153" i="7"/>
  <c r="O1153" i="7"/>
  <c r="L1153" i="7"/>
  <c r="I1153" i="7"/>
  <c r="AI1152" i="7"/>
  <c r="AD1152" i="7"/>
  <c r="O1152" i="7"/>
  <c r="L1152" i="7"/>
  <c r="I1152" i="7"/>
  <c r="AY1151" i="7"/>
  <c r="AN1151" i="7"/>
  <c r="AI1151" i="7"/>
  <c r="AD1151" i="7"/>
  <c r="O1151" i="7"/>
  <c r="L1151" i="7"/>
  <c r="I1151" i="7"/>
  <c r="AY1150" i="7"/>
  <c r="AN1150" i="7"/>
  <c r="AI1150" i="7"/>
  <c r="AD1150" i="7"/>
  <c r="O1150" i="7"/>
  <c r="L1150" i="7"/>
  <c r="I1150" i="7"/>
  <c r="AY1149" i="7"/>
  <c r="AN1149" i="7"/>
  <c r="AI1149" i="7"/>
  <c r="AD1149" i="7"/>
  <c r="O1149" i="7"/>
  <c r="L1149" i="7"/>
  <c r="I1149" i="7"/>
  <c r="AY1148" i="7"/>
  <c r="AN1148" i="7"/>
  <c r="AI1148" i="7"/>
  <c r="AD1148" i="7"/>
  <c r="O1148" i="7"/>
  <c r="L1148" i="7"/>
  <c r="I1148" i="7"/>
  <c r="AY1147" i="7"/>
  <c r="AN1147" i="7"/>
  <c r="AI1147" i="7"/>
  <c r="AD1147" i="7"/>
  <c r="O1147" i="7"/>
  <c r="L1147" i="7"/>
  <c r="I1147" i="7"/>
  <c r="AY1146" i="7"/>
  <c r="AN1146" i="7"/>
  <c r="AI1146" i="7"/>
  <c r="AD1146" i="7"/>
  <c r="O1146" i="7"/>
  <c r="L1146" i="7"/>
  <c r="I1146" i="7"/>
  <c r="AY1145" i="7"/>
  <c r="AN1145" i="7"/>
  <c r="AI1145" i="7"/>
  <c r="AD1145" i="7"/>
  <c r="O1145" i="7"/>
  <c r="L1145" i="7"/>
  <c r="I1145" i="7"/>
  <c r="AY1144" i="7"/>
  <c r="AN1144" i="7"/>
  <c r="AI1144" i="7"/>
  <c r="AD1144" i="7"/>
  <c r="O1144" i="7"/>
  <c r="L1144" i="7"/>
  <c r="I1144" i="7"/>
  <c r="AY1143" i="7"/>
  <c r="AN1143" i="7"/>
  <c r="AI1143" i="7"/>
  <c r="AD1143" i="7"/>
  <c r="O1143" i="7"/>
  <c r="L1143" i="7"/>
  <c r="I1143" i="7"/>
  <c r="AY1142" i="7"/>
  <c r="AN1142" i="7"/>
  <c r="AI1142" i="7"/>
  <c r="AD1142" i="7"/>
  <c r="O1142" i="7"/>
  <c r="L1142" i="7"/>
  <c r="I1142" i="7"/>
  <c r="AY1141" i="7"/>
  <c r="AN1141" i="7"/>
  <c r="AI1141" i="7"/>
  <c r="AD1141" i="7"/>
  <c r="O1141" i="7"/>
  <c r="L1141" i="7"/>
  <c r="I1141" i="7"/>
  <c r="AY1140" i="7"/>
  <c r="AN1140" i="7"/>
  <c r="AI1140" i="7"/>
  <c r="AD1140" i="7"/>
  <c r="O1140" i="7"/>
  <c r="L1140" i="7"/>
  <c r="I1140" i="7"/>
  <c r="AY1139" i="7"/>
  <c r="AN1139" i="7"/>
  <c r="AI1139" i="7"/>
  <c r="AD1139" i="7"/>
  <c r="O1139" i="7"/>
  <c r="L1139" i="7"/>
  <c r="I1139" i="7"/>
  <c r="AY1138" i="7"/>
  <c r="AN1138" i="7"/>
  <c r="AI1138" i="7"/>
  <c r="AD1138" i="7"/>
  <c r="O1138" i="7"/>
  <c r="L1138" i="7"/>
  <c r="I1138" i="7"/>
  <c r="AY1137" i="7"/>
  <c r="AN1137" i="7"/>
  <c r="AI1137" i="7"/>
  <c r="AD1137" i="7"/>
  <c r="O1137" i="7"/>
  <c r="L1137" i="7"/>
  <c r="I1137" i="7"/>
  <c r="AY1136" i="7"/>
  <c r="AN1136" i="7"/>
  <c r="AI1136" i="7"/>
  <c r="AD1136" i="7"/>
  <c r="O1136" i="7"/>
  <c r="L1136" i="7"/>
  <c r="I1136" i="7"/>
  <c r="AI1135" i="7"/>
  <c r="AD1135" i="7"/>
  <c r="O1135" i="7"/>
  <c r="L1135" i="7"/>
  <c r="I1135" i="7"/>
  <c r="AY1134" i="7"/>
  <c r="AN1134" i="7"/>
  <c r="AI1134" i="7"/>
  <c r="AD1134" i="7"/>
  <c r="O1134" i="7"/>
  <c r="L1134" i="7"/>
  <c r="I1134" i="7"/>
  <c r="AY1133" i="7"/>
  <c r="AN1133" i="7"/>
  <c r="AI1133" i="7"/>
  <c r="AD1133" i="7"/>
  <c r="O1133" i="7"/>
  <c r="L1133" i="7"/>
  <c r="I1133" i="7"/>
  <c r="AY1132" i="7"/>
  <c r="AN1132" i="7"/>
  <c r="AI1132" i="7"/>
  <c r="AD1132" i="7"/>
  <c r="O1132" i="7"/>
  <c r="L1132" i="7"/>
  <c r="I1132" i="7"/>
  <c r="AY1131" i="7"/>
  <c r="AN1131" i="7"/>
  <c r="AI1131" i="7"/>
  <c r="AD1131" i="7"/>
  <c r="O1131" i="7"/>
  <c r="L1131" i="7"/>
  <c r="I1131" i="7"/>
  <c r="AY1130" i="7"/>
  <c r="AN1130" i="7"/>
  <c r="AI1130" i="7"/>
  <c r="AD1130" i="7"/>
  <c r="O1130" i="7"/>
  <c r="L1130" i="7"/>
  <c r="I1130" i="7"/>
  <c r="AY1129" i="7"/>
  <c r="AN1129" i="7"/>
  <c r="AI1129" i="7"/>
  <c r="AD1129" i="7"/>
  <c r="O1129" i="7"/>
  <c r="L1129" i="7"/>
  <c r="I1129" i="7"/>
  <c r="AY1128" i="7"/>
  <c r="AN1128" i="7"/>
  <c r="AI1128" i="7"/>
  <c r="AD1128" i="7"/>
  <c r="O1128" i="7"/>
  <c r="L1128" i="7"/>
  <c r="I1128" i="7"/>
  <c r="AI1127" i="7"/>
  <c r="AD1127" i="7"/>
  <c r="O1127" i="7"/>
  <c r="L1127" i="7"/>
  <c r="I1127" i="7"/>
  <c r="AY1126" i="7"/>
  <c r="AN1126" i="7"/>
  <c r="AI1126" i="7"/>
  <c r="AD1126" i="7"/>
  <c r="O1126" i="7"/>
  <c r="L1126" i="7"/>
  <c r="I1126" i="7"/>
  <c r="AY1125" i="7"/>
  <c r="AN1125" i="7"/>
  <c r="AI1125" i="7"/>
  <c r="AD1125" i="7"/>
  <c r="O1125" i="7"/>
  <c r="L1125" i="7"/>
  <c r="I1125" i="7"/>
  <c r="AY1124" i="7"/>
  <c r="AN1124" i="7"/>
  <c r="AI1124" i="7"/>
  <c r="AD1124" i="7"/>
  <c r="O1124" i="7"/>
  <c r="L1124" i="7"/>
  <c r="I1124" i="7"/>
  <c r="AY1123" i="7"/>
  <c r="AN1123" i="7"/>
  <c r="AI1123" i="7"/>
  <c r="AD1123" i="7"/>
  <c r="O1123" i="7"/>
  <c r="L1123" i="7"/>
  <c r="I1123" i="7"/>
  <c r="AY1122" i="7"/>
  <c r="AN1122" i="7"/>
  <c r="AI1122" i="7"/>
  <c r="AD1122" i="7"/>
  <c r="O1122" i="7"/>
  <c r="L1122" i="7"/>
  <c r="I1122" i="7"/>
  <c r="AY1121" i="7"/>
  <c r="AN1121" i="7"/>
  <c r="AI1121" i="7"/>
  <c r="AD1121" i="7"/>
  <c r="O1121" i="7"/>
  <c r="L1121" i="7"/>
  <c r="I1121" i="7"/>
  <c r="AY1120" i="7"/>
  <c r="AN1120" i="7"/>
  <c r="AI1120" i="7"/>
  <c r="AD1120" i="7"/>
  <c r="O1120" i="7"/>
  <c r="L1120" i="7"/>
  <c r="I1120" i="7"/>
  <c r="AY1119" i="7"/>
  <c r="AN1119" i="7"/>
  <c r="AI1119" i="7"/>
  <c r="AD1119" i="7"/>
  <c r="O1119" i="7"/>
  <c r="L1119" i="7"/>
  <c r="I1119" i="7"/>
  <c r="AY1118" i="7"/>
  <c r="AN1118" i="7"/>
  <c r="AI1118" i="7"/>
  <c r="AD1118" i="7"/>
  <c r="O1118" i="7"/>
  <c r="L1118" i="7"/>
  <c r="I1118" i="7"/>
  <c r="AY1117" i="7"/>
  <c r="AN1117" i="7"/>
  <c r="AI1117" i="7"/>
  <c r="AD1117" i="7"/>
  <c r="O1117" i="7"/>
  <c r="L1117" i="7"/>
  <c r="I1117" i="7"/>
  <c r="AY1116" i="7"/>
  <c r="AN1116" i="7"/>
  <c r="AI1116" i="7"/>
  <c r="AY1115" i="7"/>
  <c r="AN1115" i="7"/>
  <c r="AI1115" i="7"/>
  <c r="O1115" i="7"/>
  <c r="AY1114" i="7"/>
  <c r="AN1114" i="7"/>
  <c r="O1114" i="7"/>
  <c r="G1114" i="7"/>
  <c r="AD1112" i="7"/>
  <c r="O1112" i="7"/>
  <c r="L1112" i="7"/>
  <c r="I1112" i="7"/>
  <c r="AI1111" i="7"/>
  <c r="AD1111" i="7"/>
  <c r="O1111" i="7"/>
  <c r="L1111" i="7"/>
  <c r="I1111" i="7"/>
  <c r="AD1110" i="7"/>
  <c r="O1110" i="7"/>
  <c r="L1110" i="7"/>
  <c r="I1110" i="7"/>
  <c r="AD1109" i="7"/>
  <c r="O1109" i="7"/>
  <c r="L1109" i="7"/>
  <c r="I1109" i="7"/>
  <c r="AD1108" i="7"/>
  <c r="O1108" i="7"/>
  <c r="L1108" i="7"/>
  <c r="I1108" i="7"/>
  <c r="AY1107" i="7"/>
  <c r="AN1107" i="7"/>
  <c r="AI1107" i="7"/>
  <c r="AD1107" i="7"/>
  <c r="O1107" i="7"/>
  <c r="L1107" i="7"/>
  <c r="I1107" i="7"/>
  <c r="AY1106" i="7"/>
  <c r="AN1106" i="7"/>
  <c r="AI1106" i="7"/>
  <c r="AD1106" i="7"/>
  <c r="O1106" i="7"/>
  <c r="L1106" i="7"/>
  <c r="I1106" i="7"/>
  <c r="AY1105" i="7"/>
  <c r="AN1105" i="7"/>
  <c r="AI1105" i="7"/>
  <c r="AD1105" i="7"/>
  <c r="O1105" i="7"/>
  <c r="L1105" i="7"/>
  <c r="I1105" i="7"/>
  <c r="AY1104" i="7"/>
  <c r="AN1104" i="7"/>
  <c r="AI1104" i="7"/>
  <c r="AD1104" i="7"/>
  <c r="O1104" i="7"/>
  <c r="L1104" i="7"/>
  <c r="I1104" i="7"/>
  <c r="AY1103" i="7"/>
  <c r="AN1103" i="7"/>
  <c r="AI1103" i="7"/>
  <c r="AD1103" i="7"/>
  <c r="O1103" i="7"/>
  <c r="L1103" i="7"/>
  <c r="I1103" i="7"/>
  <c r="AI1102" i="7"/>
  <c r="AD1102" i="7"/>
  <c r="O1102" i="7"/>
  <c r="L1102" i="7"/>
  <c r="I1102" i="7"/>
  <c r="AI1101" i="7"/>
  <c r="AD1101" i="7"/>
  <c r="O1101" i="7"/>
  <c r="L1101" i="7"/>
  <c r="I1101" i="7"/>
  <c r="AI1100" i="7"/>
  <c r="AD1100" i="7"/>
  <c r="O1100" i="7"/>
  <c r="L1100" i="7"/>
  <c r="I1100" i="7"/>
  <c r="AI1099" i="7"/>
  <c r="AD1099" i="7"/>
  <c r="O1099" i="7"/>
  <c r="L1099" i="7"/>
  <c r="I1099" i="7"/>
  <c r="AI1098" i="7"/>
  <c r="AD1098" i="7"/>
  <c r="O1098" i="7"/>
  <c r="L1098" i="7"/>
  <c r="I1098" i="7"/>
  <c r="AI1097" i="7"/>
  <c r="AD1097" i="7"/>
  <c r="O1097" i="7"/>
  <c r="L1097" i="7"/>
  <c r="I1097" i="7"/>
  <c r="AI1096" i="7"/>
  <c r="AD1096" i="7"/>
  <c r="O1096" i="7"/>
  <c r="L1096" i="7"/>
  <c r="I1096" i="7"/>
  <c r="AY1095" i="7"/>
  <c r="AN1095" i="7"/>
  <c r="AI1095" i="7"/>
  <c r="AD1095" i="7"/>
  <c r="O1095" i="7"/>
  <c r="L1095" i="7"/>
  <c r="I1095" i="7"/>
  <c r="AI1094" i="7"/>
  <c r="AD1094" i="7"/>
  <c r="O1094" i="7"/>
  <c r="L1094" i="7"/>
  <c r="I1094" i="7"/>
  <c r="AI1093" i="7"/>
  <c r="O1093" i="7"/>
  <c r="L1093" i="7"/>
  <c r="I1093" i="7"/>
  <c r="AI1092" i="7"/>
  <c r="O1092" i="7"/>
  <c r="L1092" i="7"/>
  <c r="I1092" i="7"/>
  <c r="AI1091" i="7"/>
  <c r="AD1091" i="7"/>
  <c r="O1091" i="7"/>
  <c r="L1091" i="7"/>
  <c r="I1091" i="7"/>
  <c r="AI1090" i="7"/>
  <c r="O1090" i="7"/>
  <c r="L1090" i="7"/>
  <c r="I1090" i="7"/>
  <c r="AD1089" i="7"/>
  <c r="O1089" i="7"/>
  <c r="L1089" i="7"/>
  <c r="I1089" i="7"/>
  <c r="AY1088" i="7"/>
  <c r="AN1088" i="7"/>
  <c r="AI1088" i="7"/>
  <c r="AD1088" i="7"/>
  <c r="O1088" i="7"/>
  <c r="L1088" i="7"/>
  <c r="I1088" i="7"/>
  <c r="AI1087" i="7"/>
  <c r="O1087" i="7"/>
  <c r="L1087" i="7"/>
  <c r="I1087" i="7"/>
  <c r="AY1086" i="7"/>
  <c r="AN1086" i="7"/>
  <c r="AI1086" i="7"/>
  <c r="O1086" i="7"/>
  <c r="L1086" i="7"/>
  <c r="I1086" i="7"/>
  <c r="AI1085" i="7"/>
  <c r="O1085" i="7"/>
  <c r="L1085" i="7"/>
  <c r="I1085" i="7"/>
  <c r="AI1084" i="7"/>
  <c r="O1084" i="7"/>
  <c r="L1084" i="7"/>
  <c r="I1084" i="7"/>
  <c r="AI1083" i="7"/>
  <c r="O1083" i="7"/>
  <c r="L1083" i="7"/>
  <c r="AI1082" i="7"/>
  <c r="O1082" i="7"/>
  <c r="L1082" i="7"/>
  <c r="AI1081" i="7"/>
  <c r="AD1081" i="7"/>
  <c r="O1081" i="7"/>
  <c r="L1081" i="7"/>
  <c r="I1081" i="7"/>
  <c r="AI1080" i="7"/>
  <c r="AD1080" i="7"/>
  <c r="O1080" i="7"/>
  <c r="L1080" i="7"/>
  <c r="AI1079" i="7"/>
  <c r="AD1079" i="7"/>
  <c r="O1079" i="7"/>
  <c r="L1079" i="7"/>
  <c r="AI1078" i="7"/>
  <c r="AD1078" i="7"/>
  <c r="O1078" i="7"/>
  <c r="L1078" i="7"/>
  <c r="AI1077" i="7"/>
  <c r="AD1077" i="7"/>
  <c r="O1077" i="7"/>
  <c r="L1077" i="7"/>
  <c r="AY1076" i="7"/>
  <c r="AN1076" i="7"/>
  <c r="AI1076" i="7"/>
  <c r="AD1076" i="7"/>
  <c r="O1076" i="7"/>
  <c r="L1076" i="7"/>
  <c r="I1076" i="7"/>
  <c r="AY1075" i="7"/>
  <c r="AN1075" i="7"/>
  <c r="AI1075" i="7"/>
  <c r="AD1075" i="7"/>
  <c r="O1075" i="7"/>
  <c r="L1075" i="7"/>
  <c r="I1075" i="7"/>
  <c r="AY1074" i="7"/>
  <c r="AN1074" i="7"/>
  <c r="AI1074" i="7"/>
  <c r="AD1074" i="7"/>
  <c r="O1074" i="7"/>
  <c r="L1074" i="7"/>
  <c r="I1074" i="7"/>
  <c r="AY1073" i="7"/>
  <c r="AN1073" i="7"/>
  <c r="AI1073" i="7"/>
  <c r="AD1073" i="7"/>
  <c r="O1073" i="7"/>
  <c r="L1073" i="7"/>
  <c r="I1073" i="7"/>
  <c r="AY1072" i="7"/>
  <c r="AN1072" i="7"/>
  <c r="AI1072" i="7"/>
  <c r="AD1072" i="7"/>
  <c r="O1072" i="7"/>
  <c r="L1072" i="7"/>
  <c r="I1072" i="7"/>
  <c r="AY1071" i="7"/>
  <c r="AN1071" i="7"/>
  <c r="AI1071" i="7"/>
  <c r="AD1071" i="7"/>
  <c r="O1071" i="7"/>
  <c r="L1071" i="7"/>
  <c r="I1071" i="7"/>
  <c r="AY1070" i="7"/>
  <c r="AN1070" i="7"/>
  <c r="AI1070" i="7"/>
  <c r="AD1070" i="7"/>
  <c r="O1070" i="7"/>
  <c r="L1070" i="7"/>
  <c r="I1070" i="7"/>
  <c r="AI1069" i="7"/>
  <c r="AD1069" i="7"/>
  <c r="O1069" i="7"/>
  <c r="L1069" i="7"/>
  <c r="I1069" i="7"/>
  <c r="AY1068" i="7"/>
  <c r="AN1068" i="7"/>
  <c r="AI1068" i="7"/>
  <c r="AD1068" i="7"/>
  <c r="O1068" i="7"/>
  <c r="L1068" i="7"/>
  <c r="I1068" i="7"/>
  <c r="AY1067" i="7"/>
  <c r="AN1067" i="7"/>
  <c r="AI1067" i="7"/>
  <c r="AD1067" i="7"/>
  <c r="O1067" i="7"/>
  <c r="L1067" i="7"/>
  <c r="I1067" i="7"/>
  <c r="AY1066" i="7"/>
  <c r="AN1066" i="7"/>
  <c r="AI1066" i="7"/>
  <c r="AD1066" i="7"/>
  <c r="O1066" i="7"/>
  <c r="L1066" i="7"/>
  <c r="I1066" i="7"/>
  <c r="AY1065" i="7"/>
  <c r="AN1065" i="7"/>
  <c r="AI1065" i="7"/>
  <c r="AD1065" i="7"/>
  <c r="O1065" i="7"/>
  <c r="L1065" i="7"/>
  <c r="I1065" i="7"/>
  <c r="AY1064" i="7"/>
  <c r="AN1064" i="7"/>
  <c r="AI1064" i="7"/>
  <c r="AD1064" i="7"/>
  <c r="O1064" i="7"/>
  <c r="L1064" i="7"/>
  <c r="I1064" i="7"/>
  <c r="AY1063" i="7"/>
  <c r="AN1063" i="7"/>
  <c r="AI1063" i="7"/>
  <c r="AD1063" i="7"/>
  <c r="O1063" i="7"/>
  <c r="L1063" i="7"/>
  <c r="I1063" i="7"/>
  <c r="AY1062" i="7"/>
  <c r="AN1062" i="7"/>
  <c r="AI1062" i="7"/>
  <c r="AD1062" i="7"/>
  <c r="O1062" i="7"/>
  <c r="L1062" i="7"/>
  <c r="I1062" i="7"/>
  <c r="AY1061" i="7"/>
  <c r="AN1061" i="7"/>
  <c r="AI1061" i="7"/>
  <c r="AD1061" i="7"/>
  <c r="O1061" i="7"/>
  <c r="L1061" i="7"/>
  <c r="I1061" i="7"/>
  <c r="AY1060" i="7"/>
  <c r="AN1060" i="7"/>
  <c r="AI1060" i="7"/>
  <c r="AD1060" i="7"/>
  <c r="O1060" i="7"/>
  <c r="L1060" i="7"/>
  <c r="I1060" i="7"/>
  <c r="AY1059" i="7"/>
  <c r="AN1059" i="7"/>
  <c r="AI1059" i="7"/>
  <c r="AD1059" i="7"/>
  <c r="O1059" i="7"/>
  <c r="L1059" i="7"/>
  <c r="I1059" i="7"/>
  <c r="AI1058" i="7"/>
  <c r="AD1058" i="7"/>
  <c r="O1058" i="7"/>
  <c r="L1058" i="7"/>
  <c r="I1058" i="7"/>
  <c r="AI1057" i="7"/>
  <c r="AD1057" i="7"/>
  <c r="O1057" i="7"/>
  <c r="L1057" i="7"/>
  <c r="I1057" i="7"/>
  <c r="AY1056" i="7"/>
  <c r="AN1056" i="7"/>
  <c r="AI1056" i="7"/>
  <c r="AD1056" i="7"/>
  <c r="O1056" i="7"/>
  <c r="L1056" i="7"/>
  <c r="I1056" i="7"/>
  <c r="AY1055" i="7"/>
  <c r="AN1055" i="7"/>
  <c r="AI1055" i="7"/>
  <c r="AD1055" i="7"/>
  <c r="O1055" i="7"/>
  <c r="L1055" i="7"/>
  <c r="I1055" i="7"/>
  <c r="AI1054" i="7"/>
  <c r="AD1054" i="7"/>
  <c r="O1054" i="7"/>
  <c r="L1054" i="7"/>
  <c r="I1054" i="7"/>
  <c r="AY1053" i="7"/>
  <c r="AN1053" i="7"/>
  <c r="AI1053" i="7"/>
  <c r="AD1053" i="7"/>
  <c r="O1053" i="7"/>
  <c r="L1053" i="7"/>
  <c r="I1053" i="7"/>
  <c r="AY1052" i="7"/>
  <c r="AN1052" i="7"/>
  <c r="AI1052" i="7"/>
  <c r="AD1052" i="7"/>
  <c r="O1052" i="7"/>
  <c r="L1052" i="7"/>
  <c r="I1052" i="7"/>
  <c r="AY1051" i="7"/>
  <c r="AN1051" i="7"/>
  <c r="AI1051" i="7"/>
  <c r="AD1051" i="7"/>
  <c r="O1051" i="7"/>
  <c r="L1051" i="7"/>
  <c r="I1051" i="7"/>
  <c r="AY1050" i="7"/>
  <c r="AN1050" i="7"/>
  <c r="AI1050" i="7"/>
  <c r="AD1050" i="7"/>
  <c r="O1050" i="7"/>
  <c r="L1050" i="7"/>
  <c r="I1050" i="7"/>
  <c r="AY1049" i="7"/>
  <c r="AN1049" i="7"/>
  <c r="AI1049" i="7"/>
  <c r="AD1049" i="7"/>
  <c r="O1049" i="7"/>
  <c r="L1049" i="7"/>
  <c r="I1049" i="7"/>
  <c r="AY1048" i="7"/>
  <c r="AN1048" i="7"/>
  <c r="AI1048" i="7"/>
  <c r="AD1048" i="7"/>
  <c r="O1048" i="7"/>
  <c r="L1048" i="7"/>
  <c r="I1048" i="7"/>
  <c r="AY1047" i="7"/>
  <c r="AN1047" i="7"/>
  <c r="AI1047" i="7"/>
  <c r="AD1047" i="7"/>
  <c r="O1047" i="7"/>
  <c r="L1047" i="7"/>
  <c r="I1047" i="7"/>
  <c r="AY1046" i="7"/>
  <c r="AN1046" i="7"/>
  <c r="AI1046" i="7"/>
  <c r="AD1046" i="7"/>
  <c r="O1046" i="7"/>
  <c r="L1046" i="7"/>
  <c r="I1046" i="7"/>
  <c r="AY1045" i="7"/>
  <c r="AN1045" i="7"/>
  <c r="AI1045" i="7"/>
  <c r="AD1045" i="7"/>
  <c r="O1045" i="7"/>
  <c r="L1045" i="7"/>
  <c r="I1045" i="7"/>
  <c r="AY1044" i="7"/>
  <c r="AN1044" i="7"/>
  <c r="AI1044" i="7"/>
  <c r="AD1044" i="7"/>
  <c r="O1044" i="7"/>
  <c r="L1044" i="7"/>
  <c r="I1044" i="7"/>
  <c r="AY1043" i="7"/>
  <c r="AN1043" i="7"/>
  <c r="AI1043" i="7"/>
  <c r="AD1043" i="7"/>
  <c r="O1043" i="7"/>
  <c r="L1043" i="7"/>
  <c r="I1043" i="7"/>
  <c r="AY1042" i="7"/>
  <c r="AN1042" i="7"/>
  <c r="AI1042" i="7"/>
  <c r="AD1042" i="7"/>
  <c r="O1042" i="7"/>
  <c r="L1042" i="7"/>
  <c r="I1042" i="7"/>
  <c r="AY1041" i="7"/>
  <c r="AN1041" i="7"/>
  <c r="AI1041" i="7"/>
  <c r="AD1041" i="7"/>
  <c r="O1041" i="7"/>
  <c r="L1041" i="7"/>
  <c r="I1041" i="7"/>
  <c r="AY1040" i="7"/>
  <c r="AN1040" i="7"/>
  <c r="AI1040" i="7"/>
  <c r="AD1040" i="7"/>
  <c r="O1040" i="7"/>
  <c r="L1040" i="7"/>
  <c r="I1040" i="7"/>
  <c r="AI1039" i="7"/>
  <c r="AD1039" i="7"/>
  <c r="O1039" i="7"/>
  <c r="L1039" i="7"/>
  <c r="I1039" i="7"/>
  <c r="AD1038" i="7"/>
  <c r="I1038" i="7"/>
  <c r="AY1037" i="7"/>
  <c r="AN1037" i="7"/>
  <c r="AI1037" i="7"/>
  <c r="AD1037" i="7"/>
  <c r="O1037" i="7"/>
  <c r="L1037" i="7"/>
  <c r="I1037" i="7"/>
  <c r="AY1036" i="7"/>
  <c r="AN1036" i="7"/>
  <c r="AI1036" i="7"/>
  <c r="AD1036" i="7"/>
  <c r="O1036" i="7"/>
  <c r="L1036" i="7"/>
  <c r="I1036" i="7"/>
  <c r="AI1035" i="7"/>
  <c r="AD1035" i="7"/>
  <c r="O1035" i="7"/>
  <c r="L1035" i="7"/>
  <c r="I1035" i="7"/>
  <c r="AI1034" i="7"/>
  <c r="AD1034" i="7"/>
  <c r="O1034" i="7"/>
  <c r="L1034" i="7"/>
  <c r="I1034" i="7"/>
  <c r="AY1033" i="7"/>
  <c r="AN1033" i="7"/>
  <c r="AI1033" i="7"/>
  <c r="AD1033" i="7"/>
  <c r="O1033" i="7"/>
  <c r="L1033" i="7"/>
  <c r="I1033" i="7"/>
  <c r="AY1032" i="7"/>
  <c r="AN1032" i="7"/>
  <c r="AI1032" i="7"/>
  <c r="AD1032" i="7"/>
  <c r="O1032" i="7"/>
  <c r="L1032" i="7"/>
  <c r="I1032" i="7"/>
  <c r="AY1031" i="7"/>
  <c r="AN1031" i="7"/>
  <c r="AI1031" i="7"/>
  <c r="AD1031" i="7"/>
  <c r="O1031" i="7"/>
  <c r="L1031" i="7"/>
  <c r="I1031" i="7"/>
  <c r="AY1030" i="7"/>
  <c r="AN1030" i="7"/>
  <c r="AI1030" i="7"/>
  <c r="AD1030" i="7"/>
  <c r="O1030" i="7"/>
  <c r="L1030" i="7"/>
  <c r="I1030" i="7"/>
  <c r="AY1029" i="7"/>
  <c r="AN1029" i="7"/>
  <c r="AI1029" i="7"/>
  <c r="AD1029" i="7"/>
  <c r="O1029" i="7"/>
  <c r="L1029" i="7"/>
  <c r="I1029" i="7"/>
  <c r="AY1028" i="7"/>
  <c r="AN1028" i="7"/>
  <c r="AI1028" i="7"/>
  <c r="AD1028" i="7"/>
  <c r="O1028" i="7"/>
  <c r="L1028" i="7"/>
  <c r="I1028" i="7"/>
  <c r="AY1027" i="7"/>
  <c r="AN1027" i="7"/>
  <c r="AI1027" i="7"/>
  <c r="AD1027" i="7"/>
  <c r="O1027" i="7"/>
  <c r="L1027" i="7"/>
  <c r="I1027" i="7"/>
  <c r="AY1026" i="7"/>
  <c r="AN1026" i="7"/>
  <c r="AI1026" i="7"/>
  <c r="AD1026" i="7"/>
  <c r="O1026" i="7"/>
  <c r="L1026" i="7"/>
  <c r="I1026" i="7"/>
  <c r="AY1025" i="7"/>
  <c r="AN1025" i="7"/>
  <c r="AI1025" i="7"/>
  <c r="AD1025" i="7"/>
  <c r="O1025" i="7"/>
  <c r="L1025" i="7"/>
  <c r="I1025" i="7"/>
  <c r="AY1024" i="7"/>
  <c r="AN1024" i="7"/>
  <c r="AI1024" i="7"/>
  <c r="AD1024" i="7"/>
  <c r="O1024" i="7"/>
  <c r="L1024" i="7"/>
  <c r="I1024" i="7"/>
  <c r="AI1023" i="7"/>
  <c r="AD1023" i="7"/>
  <c r="O1023" i="7"/>
  <c r="L1023" i="7"/>
  <c r="I1023" i="7"/>
  <c r="AY1022" i="7"/>
  <c r="AN1022" i="7"/>
  <c r="AI1022" i="7"/>
  <c r="AD1022" i="7"/>
  <c r="O1022" i="7"/>
  <c r="L1022" i="7"/>
  <c r="I1022" i="7"/>
  <c r="AY1021" i="7"/>
  <c r="AN1021" i="7"/>
  <c r="AI1021" i="7"/>
  <c r="AD1021" i="7"/>
  <c r="O1021" i="7"/>
  <c r="L1021" i="7"/>
  <c r="I1021" i="7"/>
  <c r="AY1020" i="7"/>
  <c r="AN1020" i="7"/>
  <c r="AI1020" i="7"/>
  <c r="AD1020" i="7"/>
  <c r="O1020" i="7"/>
  <c r="L1020" i="7"/>
  <c r="I1020" i="7"/>
  <c r="AI1019" i="7"/>
  <c r="AD1019" i="7"/>
  <c r="O1019" i="7"/>
  <c r="L1019" i="7"/>
  <c r="I1019" i="7"/>
  <c r="AY1018" i="7"/>
  <c r="AN1018" i="7"/>
  <c r="AI1018" i="7"/>
  <c r="AD1018" i="7"/>
  <c r="O1018" i="7"/>
  <c r="L1018" i="7"/>
  <c r="I1018" i="7"/>
  <c r="AY1017" i="7"/>
  <c r="AN1017" i="7"/>
  <c r="AI1017" i="7"/>
  <c r="AD1017" i="7"/>
  <c r="O1017" i="7"/>
  <c r="L1017" i="7"/>
  <c r="I1017" i="7"/>
  <c r="AI1016" i="7"/>
  <c r="AD1016" i="7"/>
  <c r="O1016" i="7"/>
  <c r="L1016" i="7"/>
  <c r="I1016" i="7"/>
  <c r="AY1015" i="7"/>
  <c r="AN1015" i="7"/>
  <c r="AI1015" i="7"/>
  <c r="AD1015" i="7"/>
  <c r="O1015" i="7"/>
  <c r="L1015" i="7"/>
  <c r="I1015" i="7"/>
  <c r="AY1014" i="7"/>
  <c r="AN1014" i="7"/>
  <c r="AI1014" i="7"/>
  <c r="AD1014" i="7"/>
  <c r="O1014" i="7"/>
  <c r="L1014" i="7"/>
  <c r="I1014" i="7"/>
  <c r="AY1013" i="7"/>
  <c r="AN1013" i="7"/>
  <c r="AI1013" i="7"/>
  <c r="AD1013" i="7"/>
  <c r="O1013" i="7"/>
  <c r="L1013" i="7"/>
  <c r="I1013" i="7"/>
  <c r="AI1012" i="7"/>
  <c r="AD1012" i="7"/>
  <c r="O1012" i="7"/>
  <c r="L1012" i="7"/>
  <c r="I1012" i="7"/>
  <c r="AI1011" i="7"/>
  <c r="AD1011" i="7"/>
  <c r="O1011" i="7"/>
  <c r="L1011" i="7"/>
  <c r="I1011" i="7"/>
  <c r="AY1010" i="7"/>
  <c r="AN1010" i="7"/>
  <c r="AI1010" i="7"/>
  <c r="AD1010" i="7"/>
  <c r="O1010" i="7"/>
  <c r="L1010" i="7"/>
  <c r="I1010" i="7"/>
  <c r="AY1009" i="7"/>
  <c r="AN1009" i="7"/>
  <c r="AI1009" i="7"/>
  <c r="AD1009" i="7"/>
  <c r="O1009" i="7"/>
  <c r="L1009" i="7"/>
  <c r="I1009" i="7"/>
  <c r="AY1008" i="7"/>
  <c r="AN1008" i="7"/>
  <c r="AI1008" i="7"/>
  <c r="AD1008" i="7"/>
  <c r="O1008" i="7"/>
  <c r="L1008" i="7"/>
  <c r="I1008" i="7"/>
  <c r="AY1007" i="7"/>
  <c r="AN1007" i="7"/>
  <c r="AI1007" i="7"/>
  <c r="AD1007" i="7"/>
  <c r="O1007" i="7"/>
  <c r="L1007" i="7"/>
  <c r="I1007" i="7"/>
  <c r="AY1006" i="7"/>
  <c r="AN1006" i="7"/>
  <c r="AI1006" i="7"/>
  <c r="AD1006" i="7"/>
  <c r="O1006" i="7"/>
  <c r="L1006" i="7"/>
  <c r="I1006" i="7"/>
  <c r="AY1005" i="7"/>
  <c r="AN1005" i="7"/>
  <c r="AI1005" i="7"/>
  <c r="AD1005" i="7"/>
  <c r="O1005" i="7"/>
  <c r="L1005" i="7"/>
  <c r="I1005" i="7"/>
  <c r="AY1004" i="7"/>
  <c r="AN1004" i="7"/>
  <c r="AI1004" i="7"/>
  <c r="AD1004" i="7"/>
  <c r="O1004" i="7"/>
  <c r="L1004" i="7"/>
  <c r="I1004" i="7"/>
  <c r="AY1003" i="7"/>
  <c r="AN1003" i="7"/>
  <c r="AI1003" i="7"/>
  <c r="AD1003" i="7"/>
  <c r="O1003" i="7"/>
  <c r="L1003" i="7"/>
  <c r="I1003" i="7"/>
  <c r="AY1002" i="7"/>
  <c r="AN1002" i="7"/>
  <c r="AI1002" i="7"/>
  <c r="AD1002" i="7"/>
  <c r="O1002" i="7"/>
  <c r="L1002" i="7"/>
  <c r="I1002" i="7"/>
  <c r="AY1001" i="7"/>
  <c r="AN1001" i="7"/>
  <c r="AI1001" i="7"/>
  <c r="AD1001" i="7"/>
  <c r="O1001" i="7"/>
  <c r="L1001" i="7"/>
  <c r="I1001" i="7"/>
  <c r="AY1000" i="7"/>
  <c r="AN1000" i="7"/>
  <c r="AI1000" i="7"/>
  <c r="AD1000" i="7"/>
  <c r="O1000" i="7"/>
  <c r="L1000" i="7"/>
  <c r="I1000" i="7"/>
  <c r="AY999" i="7"/>
  <c r="AN999" i="7"/>
  <c r="AI999" i="7"/>
  <c r="AD999" i="7"/>
  <c r="O999" i="7"/>
  <c r="L999" i="7"/>
  <c r="I999" i="7"/>
  <c r="AY998" i="7"/>
  <c r="AN998" i="7"/>
  <c r="AI998" i="7"/>
  <c r="AD998" i="7"/>
  <c r="O998" i="7"/>
  <c r="L998" i="7"/>
  <c r="I998" i="7"/>
  <c r="AY997" i="7"/>
  <c r="AN997" i="7"/>
  <c r="AI997" i="7"/>
  <c r="AD997" i="7"/>
  <c r="O997" i="7"/>
  <c r="L997" i="7"/>
  <c r="I997" i="7"/>
  <c r="AY996" i="7"/>
  <c r="AN996" i="7"/>
  <c r="AI996" i="7"/>
  <c r="AD996" i="7"/>
  <c r="O996" i="7"/>
  <c r="L996" i="7"/>
  <c r="I996" i="7"/>
  <c r="AY995" i="7"/>
  <c r="AN995" i="7"/>
  <c r="AI995" i="7"/>
  <c r="AD995" i="7"/>
  <c r="O995" i="7"/>
  <c r="L995" i="7"/>
  <c r="I995" i="7"/>
  <c r="AY994" i="7"/>
  <c r="AN994" i="7"/>
  <c r="AI994" i="7"/>
  <c r="AD994" i="7"/>
  <c r="O994" i="7"/>
  <c r="L994" i="7"/>
  <c r="I994" i="7"/>
  <c r="AI993" i="7"/>
  <c r="AD993" i="7"/>
  <c r="O993" i="7"/>
  <c r="L993" i="7"/>
  <c r="I993" i="7"/>
  <c r="AI992" i="7"/>
  <c r="AD992" i="7"/>
  <c r="O992" i="7"/>
  <c r="L992" i="7"/>
  <c r="I992" i="7"/>
  <c r="AI991" i="7"/>
  <c r="AI990" i="7"/>
  <c r="O990" i="7"/>
  <c r="I990" i="7"/>
  <c r="O989" i="7"/>
  <c r="G989" i="7"/>
  <c r="AY988" i="7"/>
  <c r="AN988" i="7"/>
  <c r="AI988" i="7"/>
  <c r="AI987" i="7"/>
  <c r="AI986" i="7"/>
  <c r="AI985" i="7"/>
  <c r="AI984" i="7"/>
  <c r="AD984" i="7"/>
  <c r="O984" i="7"/>
  <c r="L984" i="7"/>
  <c r="I984" i="7"/>
  <c r="AI983" i="7"/>
  <c r="AD983" i="7"/>
  <c r="O983" i="7"/>
  <c r="L983" i="7"/>
  <c r="I983" i="7"/>
  <c r="AY982" i="7"/>
  <c r="AN982" i="7"/>
  <c r="AI982" i="7"/>
  <c r="AD982" i="7"/>
  <c r="O982" i="7"/>
  <c r="L982" i="7"/>
  <c r="I982" i="7"/>
  <c r="AY981" i="7"/>
  <c r="AN981" i="7"/>
  <c r="AI981" i="7"/>
  <c r="AD981" i="7"/>
  <c r="O981" i="7"/>
  <c r="L981" i="7"/>
  <c r="I981" i="7"/>
  <c r="AI980" i="7"/>
  <c r="AD980" i="7"/>
  <c r="O980" i="7"/>
  <c r="L980" i="7"/>
  <c r="I980" i="7"/>
  <c r="AY979" i="7"/>
  <c r="AN979" i="7"/>
  <c r="AI979" i="7"/>
  <c r="AD979" i="7"/>
  <c r="O979" i="7"/>
  <c r="L979" i="7"/>
  <c r="I979" i="7"/>
  <c r="AY978" i="7"/>
  <c r="AN978" i="7"/>
  <c r="AI978" i="7"/>
  <c r="AD978" i="7"/>
  <c r="O978" i="7"/>
  <c r="L978" i="7"/>
  <c r="I978" i="7"/>
  <c r="AY977" i="7"/>
  <c r="AN977" i="7"/>
  <c r="AI977" i="7"/>
  <c r="AD977" i="7"/>
  <c r="O977" i="7"/>
  <c r="L977" i="7"/>
  <c r="I977" i="7"/>
  <c r="AY976" i="7"/>
  <c r="AN976" i="7"/>
  <c r="AI976" i="7"/>
  <c r="AD976" i="7"/>
  <c r="O976" i="7"/>
  <c r="L976" i="7"/>
  <c r="I976" i="7"/>
  <c r="AI975" i="7"/>
  <c r="AD975" i="7"/>
  <c r="O975" i="7"/>
  <c r="L975" i="7"/>
  <c r="I975" i="7"/>
  <c r="AY974" i="7"/>
  <c r="AN974" i="7"/>
  <c r="AI974" i="7"/>
  <c r="AD974" i="7"/>
  <c r="O974" i="7"/>
  <c r="L974" i="7"/>
  <c r="I974" i="7"/>
  <c r="AY973" i="7"/>
  <c r="AN973" i="7"/>
  <c r="AI973" i="7"/>
  <c r="AD973" i="7"/>
  <c r="O973" i="7"/>
  <c r="L973" i="7"/>
  <c r="I973" i="7"/>
  <c r="AY972" i="7"/>
  <c r="AN972" i="7"/>
  <c r="AI972" i="7"/>
  <c r="AD972" i="7"/>
  <c r="O972" i="7"/>
  <c r="L972" i="7"/>
  <c r="I972" i="7"/>
  <c r="AI971" i="7"/>
  <c r="AD971" i="7"/>
  <c r="O971" i="7"/>
  <c r="L971" i="7"/>
  <c r="I971" i="7"/>
  <c r="AY970" i="7"/>
  <c r="AN970" i="7"/>
  <c r="AI970" i="7"/>
  <c r="AD970" i="7"/>
  <c r="O970" i="7"/>
  <c r="L970" i="7"/>
  <c r="I970" i="7"/>
  <c r="AY969" i="7"/>
  <c r="AN969" i="7"/>
  <c r="AI969" i="7"/>
  <c r="AD969" i="7"/>
  <c r="O969" i="7"/>
  <c r="L969" i="7"/>
  <c r="I969" i="7"/>
  <c r="AI968" i="7"/>
  <c r="AD968" i="7"/>
  <c r="O968" i="7"/>
  <c r="L968" i="7"/>
  <c r="I968" i="7"/>
  <c r="AI967" i="7"/>
  <c r="AD967" i="7"/>
  <c r="O967" i="7"/>
  <c r="L967" i="7"/>
  <c r="I967" i="7"/>
  <c r="AD966" i="7"/>
  <c r="O966" i="7"/>
  <c r="L966" i="7"/>
  <c r="I966" i="7"/>
  <c r="AY965" i="7"/>
  <c r="AN965" i="7"/>
  <c r="AI965" i="7"/>
  <c r="AD965" i="7"/>
  <c r="O965" i="7"/>
  <c r="L965" i="7"/>
  <c r="I965" i="7"/>
  <c r="AY964" i="7"/>
  <c r="AN964" i="7"/>
  <c r="AI964" i="7"/>
  <c r="O964" i="7"/>
  <c r="L964" i="7"/>
  <c r="AY963" i="7"/>
  <c r="AN963" i="7"/>
  <c r="AI963" i="7"/>
  <c r="AD963" i="7"/>
  <c r="O963" i="7"/>
  <c r="L963" i="7"/>
  <c r="I963" i="7"/>
  <c r="AY962" i="7"/>
  <c r="AN962" i="7"/>
  <c r="AI962" i="7"/>
  <c r="AD962" i="7"/>
  <c r="O962" i="7"/>
  <c r="L962" i="7"/>
  <c r="I962" i="7"/>
  <c r="AY961" i="7"/>
  <c r="AN961" i="7"/>
  <c r="AI961" i="7"/>
  <c r="AD961" i="7"/>
  <c r="O961" i="7"/>
  <c r="L961" i="7"/>
  <c r="I961" i="7"/>
  <c r="AY960" i="7"/>
  <c r="AN960" i="7"/>
  <c r="AI960" i="7"/>
  <c r="AD960" i="7"/>
  <c r="O960" i="7"/>
  <c r="L960" i="7"/>
  <c r="I960" i="7"/>
  <c r="AY959" i="7"/>
  <c r="AN959" i="7"/>
  <c r="AI959" i="7"/>
  <c r="AD959" i="7"/>
  <c r="O959" i="7"/>
  <c r="L959" i="7"/>
  <c r="I959" i="7"/>
  <c r="AY958" i="7"/>
  <c r="AN958" i="7"/>
  <c r="AI958" i="7"/>
  <c r="AD958" i="7"/>
  <c r="O958" i="7"/>
  <c r="L958" i="7"/>
  <c r="I958" i="7"/>
  <c r="AY957" i="7"/>
  <c r="AN957" i="7"/>
  <c r="AI957" i="7"/>
  <c r="AD957" i="7"/>
  <c r="O957" i="7"/>
  <c r="L957" i="7"/>
  <c r="I957" i="7"/>
  <c r="AY956" i="7"/>
  <c r="AN956" i="7"/>
  <c r="AI956" i="7"/>
  <c r="AD956" i="7"/>
  <c r="O956" i="7"/>
  <c r="L956" i="7"/>
  <c r="I956" i="7"/>
  <c r="AY955" i="7"/>
  <c r="AN955" i="7"/>
  <c r="AI955" i="7"/>
  <c r="AD955" i="7"/>
  <c r="O955" i="7"/>
  <c r="L955" i="7"/>
  <c r="I955" i="7"/>
  <c r="AI954" i="7"/>
  <c r="AD954" i="7"/>
  <c r="O954" i="7"/>
  <c r="L954" i="7"/>
  <c r="I954" i="7"/>
  <c r="AY953" i="7"/>
  <c r="AN953" i="7"/>
  <c r="AI953" i="7"/>
  <c r="AD953" i="7"/>
  <c r="O953" i="7"/>
  <c r="L953" i="7"/>
  <c r="I953" i="7"/>
  <c r="AY952" i="7"/>
  <c r="AN952" i="7"/>
  <c r="AI952" i="7"/>
  <c r="AD952" i="7"/>
  <c r="O952" i="7"/>
  <c r="L952" i="7"/>
  <c r="I952" i="7"/>
  <c r="AY951" i="7"/>
  <c r="AN951" i="7"/>
  <c r="AI951" i="7"/>
  <c r="AD951" i="7"/>
  <c r="O951" i="7"/>
  <c r="L951" i="7"/>
  <c r="I951" i="7"/>
  <c r="AY950" i="7"/>
  <c r="AN950" i="7"/>
  <c r="AI950" i="7"/>
  <c r="AD950" i="7"/>
  <c r="O950" i="7"/>
  <c r="L950" i="7"/>
  <c r="I950" i="7"/>
  <c r="AY949" i="7"/>
  <c r="AN949" i="7"/>
  <c r="AI949" i="7"/>
  <c r="AD949" i="7"/>
  <c r="O949" i="7"/>
  <c r="L949" i="7"/>
  <c r="I949" i="7"/>
  <c r="AY948" i="7"/>
  <c r="AN948" i="7"/>
  <c r="AI948" i="7"/>
  <c r="AD948" i="7"/>
  <c r="O948" i="7"/>
  <c r="L948" i="7"/>
  <c r="I948" i="7"/>
  <c r="AY947" i="7"/>
  <c r="AN947" i="7"/>
  <c r="AI947" i="7"/>
  <c r="AD947" i="7"/>
  <c r="O947" i="7"/>
  <c r="L947" i="7"/>
  <c r="I947" i="7"/>
  <c r="AI946" i="7"/>
  <c r="AD946" i="7"/>
  <c r="O946" i="7"/>
  <c r="L946" i="7"/>
  <c r="I946" i="7"/>
  <c r="AY945" i="7"/>
  <c r="AN945" i="7"/>
  <c r="AI945" i="7"/>
  <c r="AD945" i="7"/>
  <c r="O945" i="7"/>
  <c r="L945" i="7"/>
  <c r="I945" i="7"/>
  <c r="AY944" i="7"/>
  <c r="AN944" i="7"/>
  <c r="AI944" i="7"/>
  <c r="AD944" i="7"/>
  <c r="O944" i="7"/>
  <c r="L944" i="7"/>
  <c r="I944" i="7"/>
  <c r="AI943" i="7"/>
  <c r="AD943" i="7"/>
  <c r="O943" i="7"/>
  <c r="L943" i="7"/>
  <c r="I943" i="7"/>
  <c r="AY942" i="7"/>
  <c r="AN942" i="7"/>
  <c r="AI942" i="7"/>
  <c r="AD942" i="7"/>
  <c r="O942" i="7"/>
  <c r="L942" i="7"/>
  <c r="I942" i="7"/>
  <c r="AY941" i="7"/>
  <c r="AN941" i="7"/>
  <c r="AI941" i="7"/>
  <c r="AD941" i="7"/>
  <c r="O941" i="7"/>
  <c r="L941" i="7"/>
  <c r="I941" i="7"/>
  <c r="AY940" i="7"/>
  <c r="AN940" i="7"/>
  <c r="AI940" i="7"/>
  <c r="AD940" i="7"/>
  <c r="O940" i="7"/>
  <c r="L940" i="7"/>
  <c r="I940" i="7"/>
  <c r="AI939" i="7"/>
  <c r="AD939" i="7"/>
  <c r="O939" i="7"/>
  <c r="L939" i="7"/>
  <c r="I939" i="7"/>
  <c r="AY938" i="7"/>
  <c r="AN938" i="7"/>
  <c r="AI938" i="7"/>
  <c r="AD938" i="7"/>
  <c r="O938" i="7"/>
  <c r="L938" i="7"/>
  <c r="I938" i="7"/>
  <c r="AY937" i="7"/>
  <c r="AN937" i="7"/>
  <c r="AI937" i="7"/>
  <c r="AD937" i="7"/>
  <c r="O937" i="7"/>
  <c r="L937" i="7"/>
  <c r="I937" i="7"/>
  <c r="AI936" i="7"/>
  <c r="AD936" i="7"/>
  <c r="O936" i="7"/>
  <c r="L936" i="7"/>
  <c r="I936" i="7"/>
  <c r="AY935" i="7"/>
  <c r="AN935" i="7"/>
  <c r="AI935" i="7"/>
  <c r="AD935" i="7"/>
  <c r="O935" i="7"/>
  <c r="L935" i="7"/>
  <c r="I935" i="7"/>
  <c r="AY934" i="7"/>
  <c r="AN934" i="7"/>
  <c r="AI934" i="7"/>
  <c r="AD934" i="7"/>
  <c r="O934" i="7"/>
  <c r="L934" i="7"/>
  <c r="I934" i="7"/>
  <c r="AY933" i="7"/>
  <c r="AN933" i="7"/>
  <c r="AI933" i="7"/>
  <c r="AD933" i="7"/>
  <c r="O933" i="7"/>
  <c r="L933" i="7"/>
  <c r="I933" i="7"/>
  <c r="AI932" i="7"/>
  <c r="AD932" i="7"/>
  <c r="O932" i="7"/>
  <c r="L932" i="7"/>
  <c r="I932" i="7"/>
  <c r="AY931" i="7"/>
  <c r="AN931" i="7"/>
  <c r="AI931" i="7"/>
  <c r="AD931" i="7"/>
  <c r="O931" i="7"/>
  <c r="L931" i="7"/>
  <c r="I931" i="7"/>
  <c r="AY930" i="7"/>
  <c r="AN930" i="7"/>
  <c r="AI930" i="7"/>
  <c r="AD930" i="7"/>
  <c r="O930" i="7"/>
  <c r="L930" i="7"/>
  <c r="I930" i="7"/>
  <c r="AY929" i="7"/>
  <c r="AN929" i="7"/>
  <c r="AI929" i="7"/>
  <c r="AD929" i="7"/>
  <c r="O929" i="7"/>
  <c r="L929" i="7"/>
  <c r="I929" i="7"/>
  <c r="AY928" i="7"/>
  <c r="AN928" i="7"/>
  <c r="AI928" i="7"/>
  <c r="AD928" i="7"/>
  <c r="O928" i="7"/>
  <c r="L928" i="7"/>
  <c r="I928" i="7"/>
  <c r="AY927" i="7"/>
  <c r="AN927" i="7"/>
  <c r="AI927" i="7"/>
  <c r="AD927" i="7"/>
  <c r="O927" i="7"/>
  <c r="L927" i="7"/>
  <c r="I927" i="7"/>
  <c r="AY926" i="7"/>
  <c r="AN926" i="7"/>
  <c r="AI926" i="7"/>
  <c r="AD926" i="7"/>
  <c r="O926" i="7"/>
  <c r="L926" i="7"/>
  <c r="I926" i="7"/>
  <c r="AY925" i="7"/>
  <c r="AN925" i="7"/>
  <c r="AI925" i="7"/>
  <c r="AD925" i="7"/>
  <c r="O925" i="7"/>
  <c r="L925" i="7"/>
  <c r="I925" i="7"/>
  <c r="AY924" i="7"/>
  <c r="AN924" i="7"/>
  <c r="AI924" i="7"/>
  <c r="AD924" i="7"/>
  <c r="O924" i="7"/>
  <c r="L924" i="7"/>
  <c r="I924" i="7"/>
  <c r="AY923" i="7"/>
  <c r="AN923" i="7"/>
  <c r="AI923" i="7"/>
  <c r="AD923" i="7"/>
  <c r="O923" i="7"/>
  <c r="L923" i="7"/>
  <c r="I923" i="7"/>
  <c r="AY922" i="7"/>
  <c r="AN922" i="7"/>
  <c r="AI922" i="7"/>
  <c r="AD922" i="7"/>
  <c r="O922" i="7"/>
  <c r="L922" i="7"/>
  <c r="I922" i="7"/>
  <c r="AD921" i="7"/>
  <c r="O921" i="7"/>
  <c r="L921" i="7"/>
  <c r="I921" i="7"/>
  <c r="AY920" i="7"/>
  <c r="AN920" i="7"/>
  <c r="AI920" i="7"/>
  <c r="AD920" i="7"/>
  <c r="O920" i="7"/>
  <c r="L920" i="7"/>
  <c r="I920" i="7"/>
  <c r="AY919" i="7"/>
  <c r="AN919" i="7"/>
  <c r="AI919" i="7"/>
  <c r="AD919" i="7"/>
  <c r="O919" i="7"/>
  <c r="L919" i="7"/>
  <c r="I919" i="7"/>
  <c r="AY918" i="7"/>
  <c r="AN918" i="7"/>
  <c r="AI918" i="7"/>
  <c r="AD918" i="7"/>
  <c r="O918" i="7"/>
  <c r="L918" i="7"/>
  <c r="I918" i="7"/>
  <c r="AY917" i="7"/>
  <c r="AN917" i="7"/>
  <c r="AI917" i="7"/>
  <c r="AD917" i="7"/>
  <c r="O917" i="7"/>
  <c r="L917" i="7"/>
  <c r="I917" i="7"/>
  <c r="AY916" i="7"/>
  <c r="AN916" i="7"/>
  <c r="AI916" i="7"/>
  <c r="AD916" i="7"/>
  <c r="O916" i="7"/>
  <c r="L916" i="7"/>
  <c r="I916" i="7"/>
  <c r="AY915" i="7"/>
  <c r="AN915" i="7"/>
  <c r="AI915" i="7"/>
  <c r="AD915" i="7"/>
  <c r="O915" i="7"/>
  <c r="L915" i="7"/>
  <c r="I915" i="7"/>
  <c r="AY914" i="7"/>
  <c r="AN914" i="7"/>
  <c r="AI914" i="7"/>
  <c r="AD914" i="7"/>
  <c r="O914" i="7"/>
  <c r="L914" i="7"/>
  <c r="I914" i="7"/>
  <c r="AY913" i="7"/>
  <c r="AN913" i="7"/>
  <c r="AI913" i="7"/>
  <c r="AD913" i="7"/>
  <c r="O913" i="7"/>
  <c r="L913" i="7"/>
  <c r="I913" i="7"/>
  <c r="AY912" i="7"/>
  <c r="AN912" i="7"/>
  <c r="AI912" i="7"/>
  <c r="AD912" i="7"/>
  <c r="O912" i="7"/>
  <c r="L912" i="7"/>
  <c r="I912" i="7"/>
  <c r="AD911" i="7"/>
  <c r="O911" i="7"/>
  <c r="L911" i="7"/>
  <c r="I911" i="7"/>
  <c r="AI910" i="7"/>
  <c r="AD910" i="7"/>
  <c r="O910" i="7"/>
  <c r="L910" i="7"/>
  <c r="I910" i="7"/>
  <c r="AY909" i="7"/>
  <c r="AN909" i="7"/>
  <c r="AI909" i="7"/>
  <c r="AD909" i="7"/>
  <c r="O909" i="7"/>
  <c r="L909" i="7"/>
  <c r="I909" i="7"/>
  <c r="AI908" i="7"/>
  <c r="AD908" i="7"/>
  <c r="O908" i="7"/>
  <c r="L908" i="7"/>
  <c r="I908" i="7"/>
  <c r="AY907" i="7"/>
  <c r="AN907" i="7"/>
  <c r="AI907" i="7"/>
  <c r="AD907" i="7"/>
  <c r="O907" i="7"/>
  <c r="L907" i="7"/>
  <c r="I907" i="7"/>
  <c r="AY906" i="7"/>
  <c r="AN906" i="7"/>
  <c r="AI906" i="7"/>
  <c r="AD906" i="7"/>
  <c r="O906" i="7"/>
  <c r="L906" i="7"/>
  <c r="I906" i="7"/>
  <c r="AY905" i="7"/>
  <c r="AN905" i="7"/>
  <c r="AI905" i="7"/>
  <c r="O905" i="7"/>
  <c r="L905" i="7"/>
  <c r="I905" i="7"/>
  <c r="AI904" i="7"/>
  <c r="AD904" i="7"/>
  <c r="O904" i="7"/>
  <c r="L904" i="7"/>
  <c r="I904" i="7"/>
  <c r="AY903" i="7"/>
  <c r="AN903" i="7"/>
  <c r="AI903" i="7"/>
  <c r="AD903" i="7"/>
  <c r="O903" i="7"/>
  <c r="L903" i="7"/>
  <c r="I903" i="7"/>
  <c r="AI902" i="7"/>
  <c r="AD902" i="7"/>
  <c r="O902" i="7"/>
  <c r="L902" i="7"/>
  <c r="I902" i="7"/>
  <c r="AY901" i="7"/>
  <c r="AN901" i="7"/>
  <c r="AI901" i="7"/>
  <c r="AD901" i="7"/>
  <c r="O901" i="7"/>
  <c r="L901" i="7"/>
  <c r="I901" i="7"/>
  <c r="AY900" i="7"/>
  <c r="AN900" i="7"/>
  <c r="AI900" i="7"/>
  <c r="AD900" i="7"/>
  <c r="O900" i="7"/>
  <c r="L900" i="7"/>
  <c r="I900" i="7"/>
  <c r="AY899" i="7"/>
  <c r="AN899" i="7"/>
  <c r="AI899" i="7"/>
  <c r="AD899" i="7"/>
  <c r="O899" i="7"/>
  <c r="L899" i="7"/>
  <c r="I899" i="7"/>
  <c r="AY898" i="7"/>
  <c r="AN898" i="7"/>
  <c r="AI898" i="7"/>
  <c r="AD898" i="7"/>
  <c r="O898" i="7"/>
  <c r="L898" i="7"/>
  <c r="I898" i="7"/>
  <c r="AY897" i="7"/>
  <c r="AN897" i="7"/>
  <c r="AI897" i="7"/>
  <c r="AD897" i="7"/>
  <c r="O897" i="7"/>
  <c r="L897" i="7"/>
  <c r="I897" i="7"/>
  <c r="AY896" i="7"/>
  <c r="AN896" i="7"/>
  <c r="AI896" i="7"/>
  <c r="AD896" i="7"/>
  <c r="O896" i="7"/>
  <c r="L896" i="7"/>
  <c r="I896" i="7"/>
  <c r="AY895" i="7"/>
  <c r="AN895" i="7"/>
  <c r="AI895" i="7"/>
  <c r="AD895" i="7"/>
  <c r="O895" i="7"/>
  <c r="L895" i="7"/>
  <c r="I895" i="7"/>
  <c r="AY894" i="7"/>
  <c r="AN894" i="7"/>
  <c r="AI894" i="7"/>
  <c r="AD894" i="7"/>
  <c r="O894" i="7"/>
  <c r="L894" i="7"/>
  <c r="I894" i="7"/>
  <c r="AY893" i="7"/>
  <c r="AN893" i="7"/>
  <c r="AI893" i="7"/>
  <c r="AD893" i="7"/>
  <c r="O893" i="7"/>
  <c r="L893" i="7"/>
  <c r="I893" i="7"/>
  <c r="AY892" i="7"/>
  <c r="AN892" i="7"/>
  <c r="AI892" i="7"/>
  <c r="AD892" i="7"/>
  <c r="O892" i="7"/>
  <c r="L892" i="7"/>
  <c r="I892" i="7"/>
  <c r="AY891" i="7"/>
  <c r="AN891" i="7"/>
  <c r="AI891" i="7"/>
  <c r="AD891" i="7"/>
  <c r="O891" i="7"/>
  <c r="L891" i="7"/>
  <c r="I891" i="7"/>
  <c r="AY890" i="7"/>
  <c r="AN890" i="7"/>
  <c r="AI890" i="7"/>
  <c r="AD890" i="7"/>
  <c r="O890" i="7"/>
  <c r="L890" i="7"/>
  <c r="I890" i="7"/>
  <c r="AY889" i="7"/>
  <c r="AN889" i="7"/>
  <c r="AI889" i="7"/>
  <c r="AD889" i="7"/>
  <c r="O889" i="7"/>
  <c r="L889" i="7"/>
  <c r="I889" i="7"/>
  <c r="AY888" i="7"/>
  <c r="AN888" i="7"/>
  <c r="AI888" i="7"/>
  <c r="AD888" i="7"/>
  <c r="O888" i="7"/>
  <c r="L888" i="7"/>
  <c r="I888" i="7"/>
  <c r="AY887" i="7"/>
  <c r="AN887" i="7"/>
  <c r="AI887" i="7"/>
  <c r="AD887" i="7"/>
  <c r="O887" i="7"/>
  <c r="L887" i="7"/>
  <c r="I887" i="7"/>
  <c r="AY886" i="7"/>
  <c r="AN886" i="7"/>
  <c r="AI886" i="7"/>
  <c r="AD886" i="7"/>
  <c r="O886" i="7"/>
  <c r="L886" i="7"/>
  <c r="I886" i="7"/>
  <c r="AY885" i="7"/>
  <c r="AN885" i="7"/>
  <c r="AI885" i="7"/>
  <c r="AD885" i="7"/>
  <c r="O885" i="7"/>
  <c r="L885" i="7"/>
  <c r="I885" i="7"/>
  <c r="AY884" i="7"/>
  <c r="AN884" i="7"/>
  <c r="AI884" i="7"/>
  <c r="AD884" i="7"/>
  <c r="O884" i="7"/>
  <c r="L884" i="7"/>
  <c r="I884" i="7"/>
  <c r="AY883" i="7"/>
  <c r="AN883" i="7"/>
  <c r="AI883" i="7"/>
  <c r="AD883" i="7"/>
  <c r="O883" i="7"/>
  <c r="L883" i="7"/>
  <c r="I883" i="7"/>
  <c r="AY882" i="7"/>
  <c r="AN882" i="7"/>
  <c r="AI882" i="7"/>
  <c r="AD882" i="7"/>
  <c r="O882" i="7"/>
  <c r="L882" i="7"/>
  <c r="I882" i="7"/>
  <c r="AY881" i="7"/>
  <c r="AN881" i="7"/>
  <c r="AI881" i="7"/>
  <c r="AD881" i="7"/>
  <c r="O881" i="7"/>
  <c r="L881" i="7"/>
  <c r="I881" i="7"/>
  <c r="AY880" i="7"/>
  <c r="AN880" i="7"/>
  <c r="AI880" i="7"/>
  <c r="AD880" i="7"/>
  <c r="O880" i="7"/>
  <c r="L880" i="7"/>
  <c r="I880" i="7"/>
  <c r="AI879" i="7"/>
  <c r="AD879" i="7"/>
  <c r="O879" i="7"/>
  <c r="L879" i="7"/>
  <c r="I879" i="7"/>
  <c r="AI878" i="7"/>
  <c r="AD878" i="7"/>
  <c r="O878" i="7"/>
  <c r="L878" i="7"/>
  <c r="I878" i="7"/>
  <c r="AY877" i="7"/>
  <c r="AN877" i="7"/>
  <c r="AI877" i="7"/>
  <c r="AD877" i="7"/>
  <c r="O877" i="7"/>
  <c r="L877" i="7"/>
  <c r="I877" i="7"/>
  <c r="AI876" i="7"/>
  <c r="AD876" i="7"/>
  <c r="O876" i="7"/>
  <c r="L876" i="7"/>
  <c r="I876" i="7"/>
  <c r="AY875" i="7"/>
  <c r="AN875" i="7"/>
  <c r="AI875" i="7"/>
  <c r="AD875" i="7"/>
  <c r="O875" i="7"/>
  <c r="L875" i="7"/>
  <c r="I875" i="7"/>
  <c r="AY874" i="7"/>
  <c r="AN874" i="7"/>
  <c r="AI874" i="7"/>
  <c r="AD874" i="7"/>
  <c r="O874" i="7"/>
  <c r="L874" i="7"/>
  <c r="I874" i="7"/>
  <c r="AY873" i="7"/>
  <c r="AN873" i="7"/>
  <c r="AI873" i="7"/>
  <c r="AD873" i="7"/>
  <c r="O873" i="7"/>
  <c r="L873" i="7"/>
  <c r="I873" i="7"/>
  <c r="AY872" i="7"/>
  <c r="AN872" i="7"/>
  <c r="AI872" i="7"/>
  <c r="AD872" i="7"/>
  <c r="O872" i="7"/>
  <c r="L872" i="7"/>
  <c r="I872" i="7"/>
  <c r="AY871" i="7"/>
  <c r="AN871" i="7"/>
  <c r="AI871" i="7"/>
  <c r="AD871" i="7"/>
  <c r="O871" i="7"/>
  <c r="L871" i="7"/>
  <c r="I871" i="7"/>
  <c r="AY870" i="7"/>
  <c r="AN870" i="7"/>
  <c r="AI870" i="7"/>
  <c r="AD870" i="7"/>
  <c r="O870" i="7"/>
  <c r="L870" i="7"/>
  <c r="I870" i="7"/>
  <c r="AY869" i="7"/>
  <c r="AN869" i="7"/>
  <c r="AI869" i="7"/>
  <c r="AD869" i="7"/>
  <c r="O869" i="7"/>
  <c r="L869" i="7"/>
  <c r="I869" i="7"/>
  <c r="AI868" i="7"/>
  <c r="AD868" i="7"/>
  <c r="O868" i="7"/>
  <c r="L868" i="7"/>
  <c r="I868" i="7"/>
  <c r="AI867" i="7"/>
  <c r="AD867" i="7"/>
  <c r="O867" i="7"/>
  <c r="L867" i="7"/>
  <c r="I867" i="7"/>
  <c r="AY866" i="7"/>
  <c r="AN866" i="7"/>
  <c r="AI866" i="7"/>
  <c r="AD866" i="7"/>
  <c r="O866" i="7"/>
  <c r="L866" i="7"/>
  <c r="I866" i="7"/>
  <c r="AY865" i="7"/>
  <c r="AN865" i="7"/>
  <c r="AI865" i="7"/>
  <c r="AD865" i="7"/>
  <c r="O865" i="7"/>
  <c r="L865" i="7"/>
  <c r="I865" i="7"/>
  <c r="AY864" i="7"/>
  <c r="AN864" i="7"/>
  <c r="AI864" i="7"/>
  <c r="AD864" i="7"/>
  <c r="O864" i="7"/>
  <c r="L864" i="7"/>
  <c r="I864" i="7"/>
  <c r="AY863" i="7"/>
  <c r="AN863" i="7"/>
  <c r="AI863" i="7"/>
  <c r="O863" i="7"/>
  <c r="I863" i="7"/>
  <c r="AY862" i="7"/>
  <c r="AN862" i="7"/>
  <c r="AI862" i="7"/>
  <c r="O862" i="7"/>
  <c r="I862" i="7"/>
  <c r="AY861" i="7"/>
  <c r="AN861" i="7"/>
  <c r="O861" i="7"/>
  <c r="G861" i="7"/>
  <c r="BL860" i="7"/>
  <c r="AW860" i="7"/>
  <c r="AT860" i="7"/>
  <c r="AQ860" i="7"/>
  <c r="AI860" i="7"/>
  <c r="AI859" i="7"/>
  <c r="AD859" i="7"/>
  <c r="O859" i="7"/>
  <c r="L859" i="7"/>
  <c r="I859" i="7"/>
  <c r="AI858" i="7"/>
  <c r="AD858" i="7"/>
  <c r="O858" i="7"/>
  <c r="L858" i="7"/>
  <c r="I858" i="7"/>
  <c r="AI857" i="7"/>
  <c r="AD857" i="7"/>
  <c r="O857" i="7"/>
  <c r="L857" i="7"/>
  <c r="I857" i="7"/>
  <c r="AI856" i="7"/>
  <c r="AD856" i="7"/>
  <c r="O856" i="7"/>
  <c r="L856" i="7"/>
  <c r="I856" i="7"/>
  <c r="AI855" i="7"/>
  <c r="AD855" i="7"/>
  <c r="O855" i="7"/>
  <c r="L855" i="7"/>
  <c r="I855" i="7"/>
  <c r="AI854" i="7"/>
  <c r="AD854" i="7"/>
  <c r="O854" i="7"/>
  <c r="L854" i="7"/>
  <c r="I854" i="7"/>
  <c r="AI853" i="7"/>
  <c r="AD853" i="7"/>
  <c r="O853" i="7"/>
  <c r="L853" i="7"/>
  <c r="I853" i="7"/>
  <c r="AI852" i="7"/>
  <c r="AD852" i="7"/>
  <c r="O852" i="7"/>
  <c r="L852" i="7"/>
  <c r="I852" i="7"/>
  <c r="AI851" i="7"/>
  <c r="AD851" i="7"/>
  <c r="O851" i="7"/>
  <c r="L851" i="7"/>
  <c r="I851" i="7"/>
  <c r="AI850" i="7"/>
  <c r="AD850" i="7"/>
  <c r="O850" i="7"/>
  <c r="L850" i="7"/>
  <c r="I850" i="7"/>
  <c r="AI849" i="7"/>
  <c r="AD849" i="7"/>
  <c r="O849" i="7"/>
  <c r="L849" i="7"/>
  <c r="I849" i="7"/>
  <c r="AI848" i="7"/>
  <c r="AD848" i="7"/>
  <c r="O848" i="7"/>
  <c r="L848" i="7"/>
  <c r="I848" i="7"/>
  <c r="AI847" i="7"/>
  <c r="AD847" i="7"/>
  <c r="O847" i="7"/>
  <c r="L847" i="7"/>
  <c r="I847" i="7"/>
  <c r="AI846" i="7"/>
  <c r="AD846" i="7"/>
  <c r="O846" i="7"/>
  <c r="L846" i="7"/>
  <c r="I846" i="7"/>
  <c r="AI845" i="7"/>
  <c r="AD845" i="7"/>
  <c r="O845" i="7"/>
  <c r="L845" i="7"/>
  <c r="I845" i="7"/>
  <c r="AI844" i="7"/>
  <c r="AD844" i="7"/>
  <c r="O844" i="7"/>
  <c r="L844" i="7"/>
  <c r="I844" i="7"/>
  <c r="AI843" i="7"/>
  <c r="AD843" i="7"/>
  <c r="O843" i="7"/>
  <c r="L843" i="7"/>
  <c r="I843" i="7"/>
  <c r="AI842" i="7"/>
  <c r="AD842" i="7"/>
  <c r="O842" i="7"/>
  <c r="L842" i="7"/>
  <c r="I842" i="7"/>
  <c r="AI841" i="7"/>
  <c r="AD841" i="7"/>
  <c r="O841" i="7"/>
  <c r="L841" i="7"/>
  <c r="I841" i="7"/>
  <c r="AI840" i="7"/>
  <c r="AD840" i="7"/>
  <c r="O840" i="7"/>
  <c r="L840" i="7"/>
  <c r="I840" i="7"/>
  <c r="AY839" i="7"/>
  <c r="AN839" i="7"/>
  <c r="AI839" i="7"/>
  <c r="AD839" i="7"/>
  <c r="O839" i="7"/>
  <c r="L839" i="7"/>
  <c r="I839" i="7"/>
  <c r="AY838" i="7"/>
  <c r="AN838" i="7"/>
  <c r="AI838" i="7"/>
  <c r="AD838" i="7"/>
  <c r="O838" i="7"/>
  <c r="L838" i="7"/>
  <c r="I838" i="7"/>
  <c r="AY837" i="7"/>
  <c r="AN837" i="7"/>
  <c r="AI837" i="7"/>
  <c r="AD837" i="7"/>
  <c r="O837" i="7"/>
  <c r="L837" i="7"/>
  <c r="I837" i="7"/>
  <c r="AY836" i="7"/>
  <c r="AN836" i="7"/>
  <c r="AI836" i="7"/>
  <c r="AD836" i="7"/>
  <c r="O836" i="7"/>
  <c r="L836" i="7"/>
  <c r="I836" i="7"/>
  <c r="AY835" i="7"/>
  <c r="AN835" i="7"/>
  <c r="AI835" i="7"/>
  <c r="AD835" i="7"/>
  <c r="O835" i="7"/>
  <c r="L835" i="7"/>
  <c r="I835" i="7"/>
  <c r="AY834" i="7"/>
  <c r="AN834" i="7"/>
  <c r="AI834" i="7"/>
  <c r="AD834" i="7"/>
  <c r="O834" i="7"/>
  <c r="L834" i="7"/>
  <c r="I834" i="7"/>
  <c r="AY833" i="7"/>
  <c r="AN833" i="7"/>
  <c r="AI833" i="7"/>
  <c r="AD833" i="7"/>
  <c r="O833" i="7"/>
  <c r="L833" i="7"/>
  <c r="I833" i="7"/>
  <c r="AI832" i="7"/>
  <c r="AD832" i="7"/>
  <c r="O832" i="7"/>
  <c r="L832" i="7"/>
  <c r="I832" i="7"/>
  <c r="AY831" i="7"/>
  <c r="AN831" i="7"/>
  <c r="AI831" i="7"/>
  <c r="AD831" i="7"/>
  <c r="O831" i="7"/>
  <c r="L831" i="7"/>
  <c r="I831" i="7"/>
  <c r="AY830" i="7"/>
  <c r="AN830" i="7"/>
  <c r="AI830" i="7"/>
  <c r="AD830" i="7"/>
  <c r="O830" i="7"/>
  <c r="L830" i="7"/>
  <c r="I830" i="7"/>
  <c r="AI829" i="7"/>
  <c r="AD829" i="7"/>
  <c r="O829" i="7"/>
  <c r="L829" i="7"/>
  <c r="I829" i="7"/>
  <c r="AI828" i="7"/>
  <c r="AD828" i="7"/>
  <c r="O828" i="7"/>
  <c r="L828" i="7"/>
  <c r="I828" i="7"/>
  <c r="AY827" i="7"/>
  <c r="AN827" i="7"/>
  <c r="AI827" i="7"/>
  <c r="AD827" i="7"/>
  <c r="O827" i="7"/>
  <c r="L827" i="7"/>
  <c r="I827" i="7"/>
  <c r="AY826" i="7"/>
  <c r="AN826" i="7"/>
  <c r="AI826" i="7"/>
  <c r="AD826" i="7"/>
  <c r="O826" i="7"/>
  <c r="L826" i="7"/>
  <c r="I826" i="7"/>
  <c r="AY825" i="7"/>
  <c r="AN825" i="7"/>
  <c r="AI825" i="7"/>
  <c r="AD825" i="7"/>
  <c r="O825" i="7"/>
  <c r="L825" i="7"/>
  <c r="I825" i="7"/>
  <c r="AY824" i="7"/>
  <c r="AN824" i="7"/>
  <c r="AI824" i="7"/>
  <c r="AD824" i="7"/>
  <c r="O824" i="7"/>
  <c r="L824" i="7"/>
  <c r="I824" i="7"/>
  <c r="AY823" i="7"/>
  <c r="AN823" i="7"/>
  <c r="AI823" i="7"/>
  <c r="AD823" i="7"/>
  <c r="O823" i="7"/>
  <c r="L823" i="7"/>
  <c r="I823" i="7"/>
  <c r="AY822" i="7"/>
  <c r="AN822" i="7"/>
  <c r="AI822" i="7"/>
  <c r="AD822" i="7"/>
  <c r="O822" i="7"/>
  <c r="L822" i="7"/>
  <c r="I822" i="7"/>
  <c r="AY821" i="7"/>
  <c r="AN821" i="7"/>
  <c r="AI821" i="7"/>
  <c r="AD821" i="7"/>
  <c r="O821" i="7"/>
  <c r="L821" i="7"/>
  <c r="I821" i="7"/>
  <c r="AY820" i="7"/>
  <c r="AN820" i="7"/>
  <c r="AI820" i="7"/>
  <c r="AD820" i="7"/>
  <c r="O820" i="7"/>
  <c r="L820" i="7"/>
  <c r="I820" i="7"/>
  <c r="AY819" i="7"/>
  <c r="AN819" i="7"/>
  <c r="AI819" i="7"/>
  <c r="AD819" i="7"/>
  <c r="O819" i="7"/>
  <c r="L819" i="7"/>
  <c r="I819" i="7"/>
  <c r="AY818" i="7"/>
  <c r="AN818" i="7"/>
  <c r="AI818" i="7"/>
  <c r="AD818" i="7"/>
  <c r="O818" i="7"/>
  <c r="L818" i="7"/>
  <c r="I818" i="7"/>
  <c r="AI817" i="7"/>
  <c r="AD817" i="7"/>
  <c r="O817" i="7"/>
  <c r="L817" i="7"/>
  <c r="I817" i="7"/>
  <c r="AY816" i="7"/>
  <c r="AN816" i="7"/>
  <c r="AI816" i="7"/>
  <c r="AD816" i="7"/>
  <c r="O816" i="7"/>
  <c r="L816" i="7"/>
  <c r="I816" i="7"/>
  <c r="AY815" i="7"/>
  <c r="AN815" i="7"/>
  <c r="AI815" i="7"/>
  <c r="AD815" i="7"/>
  <c r="O815" i="7"/>
  <c r="L815" i="7"/>
  <c r="I815" i="7"/>
  <c r="AY814" i="7"/>
  <c r="AN814" i="7"/>
  <c r="AI814" i="7"/>
  <c r="AD814" i="7"/>
  <c r="O814" i="7"/>
  <c r="L814" i="7"/>
  <c r="I814" i="7"/>
  <c r="AY813" i="7"/>
  <c r="AN813" i="7"/>
  <c r="AI813" i="7"/>
  <c r="AD813" i="7"/>
  <c r="O813" i="7"/>
  <c r="L813" i="7"/>
  <c r="I813" i="7"/>
  <c r="AY812" i="7"/>
  <c r="AN812" i="7"/>
  <c r="AI812" i="7"/>
  <c r="AD812" i="7"/>
  <c r="O812" i="7"/>
  <c r="L812" i="7"/>
  <c r="I812" i="7"/>
  <c r="AY811" i="7"/>
  <c r="AN811" i="7"/>
  <c r="AI811" i="7"/>
  <c r="AD811" i="7"/>
  <c r="O811" i="7"/>
  <c r="L811" i="7"/>
  <c r="I811" i="7"/>
  <c r="AY810" i="7"/>
  <c r="AN810" i="7"/>
  <c r="AI810" i="7"/>
  <c r="AD810" i="7"/>
  <c r="O810" i="7"/>
  <c r="L810" i="7"/>
  <c r="I810" i="7"/>
  <c r="AY809" i="7"/>
  <c r="AN809" i="7"/>
  <c r="AI809" i="7"/>
  <c r="AD809" i="7"/>
  <c r="O809" i="7"/>
  <c r="L809" i="7"/>
  <c r="I809" i="7"/>
  <c r="AY808" i="7"/>
  <c r="AN808" i="7"/>
  <c r="AI808" i="7"/>
  <c r="AD808" i="7"/>
  <c r="O808" i="7"/>
  <c r="L808" i="7"/>
  <c r="I808" i="7"/>
  <c r="AY807" i="7"/>
  <c r="AN807" i="7"/>
  <c r="AI807" i="7"/>
  <c r="AD807" i="7"/>
  <c r="O807" i="7"/>
  <c r="L807" i="7"/>
  <c r="I807" i="7"/>
  <c r="AY806" i="7"/>
  <c r="AN806" i="7"/>
  <c r="AI806" i="7"/>
  <c r="AD806" i="7"/>
  <c r="O806" i="7"/>
  <c r="L806" i="7"/>
  <c r="I806" i="7"/>
  <c r="AY805" i="7"/>
  <c r="AN805" i="7"/>
  <c r="AI805" i="7"/>
  <c r="AD805" i="7"/>
  <c r="O805" i="7"/>
  <c r="L805" i="7"/>
  <c r="I805" i="7"/>
  <c r="AY804" i="7"/>
  <c r="AN804" i="7"/>
  <c r="AI804" i="7"/>
  <c r="AD804" i="7"/>
  <c r="O804" i="7"/>
  <c r="L804" i="7"/>
  <c r="I804" i="7"/>
  <c r="AY803" i="7"/>
  <c r="AN803" i="7"/>
  <c r="AI803" i="7"/>
  <c r="AD803" i="7"/>
  <c r="O803" i="7"/>
  <c r="L803" i="7"/>
  <c r="I803" i="7"/>
  <c r="AY802" i="7"/>
  <c r="AN802" i="7"/>
  <c r="AI802" i="7"/>
  <c r="AD802" i="7"/>
  <c r="O802" i="7"/>
  <c r="L802" i="7"/>
  <c r="I802" i="7"/>
  <c r="AY801" i="7"/>
  <c r="AN801" i="7"/>
  <c r="AI801" i="7"/>
  <c r="AD801" i="7"/>
  <c r="O801" i="7"/>
  <c r="L801" i="7"/>
  <c r="I801" i="7"/>
  <c r="AY800" i="7"/>
  <c r="AN800" i="7"/>
  <c r="AI800" i="7"/>
  <c r="AD800" i="7"/>
  <c r="O800" i="7"/>
  <c r="L800" i="7"/>
  <c r="I800" i="7"/>
  <c r="AY799" i="7"/>
  <c r="AN799" i="7"/>
  <c r="AI799" i="7"/>
  <c r="AD799" i="7"/>
  <c r="O799" i="7"/>
  <c r="L799" i="7"/>
  <c r="I799" i="7"/>
  <c r="AY798" i="7"/>
  <c r="AN798" i="7"/>
  <c r="AI798" i="7"/>
  <c r="AD798" i="7"/>
  <c r="O798" i="7"/>
  <c r="L798" i="7"/>
  <c r="I798" i="7"/>
  <c r="AY797" i="7"/>
  <c r="AN797" i="7"/>
  <c r="AI797" i="7"/>
  <c r="AD797" i="7"/>
  <c r="O797" i="7"/>
  <c r="L797" i="7"/>
  <c r="I797" i="7"/>
  <c r="AY796" i="7"/>
  <c r="AN796" i="7"/>
  <c r="AI796" i="7"/>
  <c r="AD796" i="7"/>
  <c r="O796" i="7"/>
  <c r="L796" i="7"/>
  <c r="I796" i="7"/>
  <c r="AY795" i="7"/>
  <c r="AN795" i="7"/>
  <c r="AI795" i="7"/>
  <c r="AD795" i="7"/>
  <c r="O795" i="7"/>
  <c r="L795" i="7"/>
  <c r="I795" i="7"/>
  <c r="AY794" i="7"/>
  <c r="AN794" i="7"/>
  <c r="AI794" i="7"/>
  <c r="AD794" i="7"/>
  <c r="O794" i="7"/>
  <c r="L794" i="7"/>
  <c r="I794" i="7"/>
  <c r="AY793" i="7"/>
  <c r="AN793" i="7"/>
  <c r="AI793" i="7"/>
  <c r="AD793" i="7"/>
  <c r="O793" i="7"/>
  <c r="L793" i="7"/>
  <c r="I793" i="7"/>
  <c r="AY792" i="7"/>
  <c r="AN792" i="7"/>
  <c r="AI792" i="7"/>
  <c r="AD792" i="7"/>
  <c r="O792" i="7"/>
  <c r="L792" i="7"/>
  <c r="I792" i="7"/>
  <c r="AY791" i="7"/>
  <c r="AN791" i="7"/>
  <c r="AI791" i="7"/>
  <c r="AD791" i="7"/>
  <c r="O791" i="7"/>
  <c r="L791" i="7"/>
  <c r="I791" i="7"/>
  <c r="AY790" i="7"/>
  <c r="AN790" i="7"/>
  <c r="AI790" i="7"/>
  <c r="AD790" i="7"/>
  <c r="O790" i="7"/>
  <c r="L790" i="7"/>
  <c r="I790" i="7"/>
  <c r="AY789" i="7"/>
  <c r="AN789" i="7"/>
  <c r="AI789" i="7"/>
  <c r="AD789" i="7"/>
  <c r="O789" i="7"/>
  <c r="L789" i="7"/>
  <c r="I789" i="7"/>
  <c r="AY788" i="7"/>
  <c r="AN788" i="7"/>
  <c r="AI788" i="7"/>
  <c r="AD788" i="7"/>
  <c r="O788" i="7"/>
  <c r="L788" i="7"/>
  <c r="I788" i="7"/>
  <c r="AI787" i="7"/>
  <c r="AD787" i="7"/>
  <c r="U787" i="7"/>
  <c r="O787" i="7"/>
  <c r="L787" i="7"/>
  <c r="I787" i="7"/>
  <c r="AY786" i="7"/>
  <c r="AN786" i="7"/>
  <c r="AI786" i="7"/>
  <c r="AD786" i="7"/>
  <c r="U786" i="7"/>
  <c r="O786" i="7"/>
  <c r="L786" i="7"/>
  <c r="I786" i="7"/>
  <c r="AY785" i="7"/>
  <c r="AN785" i="7"/>
  <c r="AI785" i="7"/>
  <c r="AD785" i="7"/>
  <c r="U785" i="7"/>
  <c r="O785" i="7"/>
  <c r="L785" i="7"/>
  <c r="I785" i="7"/>
  <c r="AY784" i="7"/>
  <c r="AN784" i="7"/>
  <c r="AI784" i="7"/>
  <c r="AD784" i="7"/>
  <c r="O784" i="7"/>
  <c r="L784" i="7"/>
  <c r="I784" i="7"/>
  <c r="AY783" i="7"/>
  <c r="AN783" i="7"/>
  <c r="AI783" i="7"/>
  <c r="AD783" i="7"/>
  <c r="O783" i="7"/>
  <c r="L783" i="7"/>
  <c r="I783" i="7"/>
  <c r="AI782" i="7"/>
  <c r="AD782" i="7"/>
  <c r="O782" i="7"/>
  <c r="L782" i="7"/>
  <c r="I782" i="7"/>
  <c r="AY781" i="7"/>
  <c r="AN781" i="7"/>
  <c r="AI781" i="7"/>
  <c r="AD781" i="7"/>
  <c r="O781" i="7"/>
  <c r="L781" i="7"/>
  <c r="I781" i="7"/>
  <c r="AY780" i="7"/>
  <c r="AN780" i="7"/>
  <c r="AI780" i="7"/>
  <c r="AD780" i="7"/>
  <c r="O780" i="7"/>
  <c r="L780" i="7"/>
  <c r="I780" i="7"/>
  <c r="AY779" i="7"/>
  <c r="AN779" i="7"/>
  <c r="AI779" i="7"/>
  <c r="AD779" i="7"/>
  <c r="O779" i="7"/>
  <c r="L779" i="7"/>
  <c r="I779" i="7"/>
  <c r="AY778" i="7"/>
  <c r="AN778" i="7"/>
  <c r="AI778" i="7"/>
  <c r="AD778" i="7"/>
  <c r="O778" i="7"/>
  <c r="L778" i="7"/>
  <c r="I778" i="7"/>
  <c r="AY777" i="7"/>
  <c r="AN777" i="7"/>
  <c r="AI777" i="7"/>
  <c r="AD777" i="7"/>
  <c r="O777" i="7"/>
  <c r="L777" i="7"/>
  <c r="I777" i="7"/>
  <c r="AY776" i="7"/>
  <c r="AN776" i="7"/>
  <c r="AI776" i="7"/>
  <c r="AD776" i="7"/>
  <c r="O776" i="7"/>
  <c r="L776" i="7"/>
  <c r="I776" i="7"/>
  <c r="AI775" i="7"/>
  <c r="AD775" i="7"/>
  <c r="O775" i="7"/>
  <c r="L775" i="7"/>
  <c r="I775" i="7"/>
  <c r="AI774" i="7"/>
  <c r="AD774" i="7"/>
  <c r="O774" i="7"/>
  <c r="L774" i="7"/>
  <c r="I774" i="7"/>
  <c r="AY773" i="7"/>
  <c r="AN773" i="7"/>
  <c r="AI773" i="7"/>
  <c r="AD773" i="7"/>
  <c r="O773" i="7"/>
  <c r="L773" i="7"/>
  <c r="I773" i="7"/>
  <c r="AY772" i="7"/>
  <c r="AN772" i="7"/>
  <c r="AI772" i="7"/>
  <c r="AD772" i="7"/>
  <c r="O772" i="7"/>
  <c r="L772" i="7"/>
  <c r="I772" i="7"/>
  <c r="AY771" i="7"/>
  <c r="AN771" i="7"/>
  <c r="AI771" i="7"/>
  <c r="AD771" i="7"/>
  <c r="O771" i="7"/>
  <c r="L771" i="7"/>
  <c r="I771" i="7"/>
  <c r="AY770" i="7"/>
  <c r="AN770" i="7"/>
  <c r="AI770" i="7"/>
  <c r="AD770" i="7"/>
  <c r="O770" i="7"/>
  <c r="L770" i="7"/>
  <c r="I770" i="7"/>
  <c r="AI769" i="7"/>
  <c r="AD769" i="7"/>
  <c r="O769" i="7"/>
  <c r="L769" i="7"/>
  <c r="I769" i="7"/>
  <c r="AY768" i="7"/>
  <c r="AN768" i="7"/>
  <c r="AI768" i="7"/>
  <c r="AD768" i="7"/>
  <c r="O768" i="7"/>
  <c r="L768" i="7"/>
  <c r="I768" i="7"/>
  <c r="AY767" i="7"/>
  <c r="AN767" i="7"/>
  <c r="AI767" i="7"/>
  <c r="AD767" i="7"/>
  <c r="O767" i="7"/>
  <c r="L767" i="7"/>
  <c r="I767" i="7"/>
  <c r="AY766" i="7"/>
  <c r="AN766" i="7"/>
  <c r="AI766" i="7"/>
  <c r="AD766" i="7"/>
  <c r="O766" i="7"/>
  <c r="L766" i="7"/>
  <c r="I766" i="7"/>
  <c r="AY765" i="7"/>
  <c r="AN765" i="7"/>
  <c r="AI765" i="7"/>
  <c r="AD765" i="7"/>
  <c r="O765" i="7"/>
  <c r="L765" i="7"/>
  <c r="I765" i="7"/>
  <c r="AY764" i="7"/>
  <c r="AN764" i="7"/>
  <c r="AI764" i="7"/>
  <c r="AD764" i="7"/>
  <c r="O764" i="7"/>
  <c r="L764" i="7"/>
  <c r="I764" i="7"/>
  <c r="AY763" i="7"/>
  <c r="AN763" i="7"/>
  <c r="AI763" i="7"/>
  <c r="AD763" i="7"/>
  <c r="O763" i="7"/>
  <c r="L763" i="7"/>
  <c r="I763" i="7"/>
  <c r="AY762" i="7"/>
  <c r="AN762" i="7"/>
  <c r="AI762" i="7"/>
  <c r="AD762" i="7"/>
  <c r="O762" i="7"/>
  <c r="L762" i="7"/>
  <c r="I762" i="7"/>
  <c r="AY761" i="7"/>
  <c r="AN761" i="7"/>
  <c r="AI761" i="7"/>
  <c r="AD761" i="7"/>
  <c r="O761" i="7"/>
  <c r="L761" i="7"/>
  <c r="I761" i="7"/>
  <c r="AY760" i="7"/>
  <c r="AN760" i="7"/>
  <c r="AI760" i="7"/>
  <c r="AD760" i="7"/>
  <c r="O760" i="7"/>
  <c r="L760" i="7"/>
  <c r="I760" i="7"/>
  <c r="AY759" i="7"/>
  <c r="AN759" i="7"/>
  <c r="AI759" i="7"/>
  <c r="AD759" i="7"/>
  <c r="O759" i="7"/>
  <c r="L759" i="7"/>
  <c r="AY758" i="7"/>
  <c r="AN758" i="7"/>
  <c r="AI758" i="7"/>
  <c r="AD758" i="7"/>
  <c r="O758" i="7"/>
  <c r="L758" i="7"/>
  <c r="I758" i="7"/>
  <c r="AY757" i="7"/>
  <c r="AN757" i="7"/>
  <c r="AI757" i="7"/>
  <c r="AD757" i="7"/>
  <c r="O757" i="7"/>
  <c r="L757" i="7"/>
  <c r="I757" i="7"/>
  <c r="AY756" i="7"/>
  <c r="AN756" i="7"/>
  <c r="AI756" i="7"/>
  <c r="AD756" i="7"/>
  <c r="O756" i="7"/>
  <c r="L756" i="7"/>
  <c r="I756" i="7"/>
  <c r="AY755" i="7"/>
  <c r="AN755" i="7"/>
  <c r="AI755" i="7"/>
  <c r="AD755" i="7"/>
  <c r="O755" i="7"/>
  <c r="L755" i="7"/>
  <c r="I755" i="7"/>
  <c r="AY754" i="7"/>
  <c r="AN754" i="7"/>
  <c r="AI754" i="7"/>
  <c r="AD754" i="7"/>
  <c r="O754" i="7"/>
  <c r="L754" i="7"/>
  <c r="I754" i="7"/>
  <c r="AY753" i="7"/>
  <c r="AN753" i="7"/>
  <c r="AI753" i="7"/>
  <c r="AD753" i="7"/>
  <c r="O753" i="7"/>
  <c r="L753" i="7"/>
  <c r="I753" i="7"/>
  <c r="AY752" i="7"/>
  <c r="AN752" i="7"/>
  <c r="AI752" i="7"/>
  <c r="AD752" i="7"/>
  <c r="O752" i="7"/>
  <c r="L752" i="7"/>
  <c r="I752" i="7"/>
  <c r="AY751" i="7"/>
  <c r="AN751" i="7"/>
  <c r="AI751" i="7"/>
  <c r="AD751" i="7"/>
  <c r="O751" i="7"/>
  <c r="L751" i="7"/>
  <c r="I751" i="7"/>
  <c r="AY750" i="7"/>
  <c r="AN750" i="7"/>
  <c r="AI750" i="7"/>
  <c r="AD750" i="7"/>
  <c r="O750" i="7"/>
  <c r="L750" i="7"/>
  <c r="I750" i="7"/>
  <c r="AY749" i="7"/>
  <c r="AN749" i="7"/>
  <c r="AI749" i="7"/>
  <c r="AD749" i="7"/>
  <c r="O749" i="7"/>
  <c r="L749" i="7"/>
  <c r="I749" i="7"/>
  <c r="AY748" i="7"/>
  <c r="AN748" i="7"/>
  <c r="AI748" i="7"/>
  <c r="AD748" i="7"/>
  <c r="O748" i="7"/>
  <c r="L748" i="7"/>
  <c r="I748" i="7"/>
  <c r="AY747" i="7"/>
  <c r="AN747" i="7"/>
  <c r="AI747" i="7"/>
  <c r="AD747" i="7"/>
  <c r="O747" i="7"/>
  <c r="L747" i="7"/>
  <c r="I747" i="7"/>
  <c r="AY746" i="7"/>
  <c r="AN746" i="7"/>
  <c r="AI746" i="7"/>
  <c r="AD746" i="7"/>
  <c r="O746" i="7"/>
  <c r="L746" i="7"/>
  <c r="I746" i="7"/>
  <c r="AY745" i="7"/>
  <c r="AN745" i="7"/>
  <c r="AI745" i="7"/>
  <c r="AD745" i="7"/>
  <c r="O745" i="7"/>
  <c r="L745" i="7"/>
  <c r="I745" i="7"/>
  <c r="AY744" i="7"/>
  <c r="AN744" i="7"/>
  <c r="AI744" i="7"/>
  <c r="AD744" i="7"/>
  <c r="O744" i="7"/>
  <c r="L744" i="7"/>
  <c r="I744" i="7"/>
  <c r="AY743" i="7"/>
  <c r="AN743" i="7"/>
  <c r="AI743" i="7"/>
  <c r="AD743" i="7"/>
  <c r="O743" i="7"/>
  <c r="L743" i="7"/>
  <c r="I743" i="7"/>
  <c r="AY742" i="7"/>
  <c r="AN742" i="7"/>
  <c r="AI742" i="7"/>
  <c r="AD742" i="7"/>
  <c r="O742" i="7"/>
  <c r="L742" i="7"/>
  <c r="I742" i="7"/>
  <c r="AY741" i="7"/>
  <c r="AN741" i="7"/>
  <c r="AI741" i="7"/>
  <c r="AD741" i="7"/>
  <c r="O741" i="7"/>
  <c r="L741" i="7"/>
  <c r="I741" i="7"/>
  <c r="AY740" i="7"/>
  <c r="AN740" i="7"/>
  <c r="AI740" i="7"/>
  <c r="AD740" i="7"/>
  <c r="O740" i="7"/>
  <c r="L740" i="7"/>
  <c r="I740" i="7"/>
  <c r="AY739" i="7"/>
  <c r="AN739" i="7"/>
  <c r="AI739" i="7"/>
  <c r="AD739" i="7"/>
  <c r="O739" i="7"/>
  <c r="L739" i="7"/>
  <c r="I739" i="7"/>
  <c r="AY738" i="7"/>
  <c r="AN738" i="7"/>
  <c r="AI738" i="7"/>
  <c r="AD738" i="7"/>
  <c r="O738" i="7"/>
  <c r="L738" i="7"/>
  <c r="I738" i="7"/>
  <c r="AY737" i="7"/>
  <c r="AN737" i="7"/>
  <c r="AI737" i="7"/>
  <c r="AD737" i="7"/>
  <c r="O737" i="7"/>
  <c r="L737" i="7"/>
  <c r="I737" i="7"/>
  <c r="AY736" i="7"/>
  <c r="AN736" i="7"/>
  <c r="AI736" i="7"/>
  <c r="AD736" i="7"/>
  <c r="O736" i="7"/>
  <c r="L736" i="7"/>
  <c r="I736" i="7"/>
  <c r="AY735" i="7"/>
  <c r="AN735" i="7"/>
  <c r="AI735" i="7"/>
  <c r="AD735" i="7"/>
  <c r="O735" i="7"/>
  <c r="L735" i="7"/>
  <c r="I735" i="7"/>
  <c r="AY734" i="7"/>
  <c r="AN734" i="7"/>
  <c r="AI734" i="7"/>
  <c r="AD734" i="7"/>
  <c r="O734" i="7"/>
  <c r="L734" i="7"/>
  <c r="I734" i="7"/>
  <c r="AY733" i="7"/>
  <c r="AN733" i="7"/>
  <c r="AI733" i="7"/>
  <c r="AD733" i="7"/>
  <c r="O733" i="7"/>
  <c r="L733" i="7"/>
  <c r="I733" i="7"/>
  <c r="AI732" i="7"/>
  <c r="AD732" i="7"/>
  <c r="O732" i="7"/>
  <c r="L732" i="7"/>
  <c r="I732" i="7"/>
  <c r="AY731" i="7"/>
  <c r="AN731" i="7"/>
  <c r="AI731" i="7"/>
  <c r="AD731" i="7"/>
  <c r="O731" i="7"/>
  <c r="L731" i="7"/>
  <c r="I731" i="7"/>
  <c r="AY730" i="7"/>
  <c r="AN730" i="7"/>
  <c r="AI730" i="7"/>
  <c r="AD730" i="7"/>
  <c r="O730" i="7"/>
  <c r="L730" i="7"/>
  <c r="I730" i="7"/>
  <c r="AY729" i="7"/>
  <c r="AN729" i="7"/>
  <c r="AI729" i="7"/>
  <c r="AD729" i="7"/>
  <c r="O729" i="7"/>
  <c r="L729" i="7"/>
  <c r="I729" i="7"/>
  <c r="AY728" i="7"/>
  <c r="AN728" i="7"/>
  <c r="AI728" i="7"/>
  <c r="AD728" i="7"/>
  <c r="O728" i="7"/>
  <c r="L728" i="7"/>
  <c r="I728" i="7"/>
  <c r="AY727" i="7"/>
  <c r="AN727" i="7"/>
  <c r="AI727" i="7"/>
  <c r="AD727" i="7"/>
  <c r="O727" i="7"/>
  <c r="L727" i="7"/>
  <c r="I727" i="7"/>
  <c r="AY726" i="7"/>
  <c r="AN726" i="7"/>
  <c r="AI726" i="7"/>
  <c r="AD726" i="7"/>
  <c r="O726" i="7"/>
  <c r="L726" i="7"/>
  <c r="I726" i="7"/>
  <c r="AY725" i="7"/>
  <c r="AN725" i="7"/>
  <c r="AI725" i="7"/>
  <c r="AD725" i="7"/>
  <c r="O725" i="7"/>
  <c r="L725" i="7"/>
  <c r="I725" i="7"/>
  <c r="AY724" i="7"/>
  <c r="AN724" i="7"/>
  <c r="AI724" i="7"/>
  <c r="AD724" i="7"/>
  <c r="O724" i="7"/>
  <c r="L724" i="7"/>
  <c r="I724" i="7"/>
  <c r="AY723" i="7"/>
  <c r="AN723" i="7"/>
  <c r="AI723" i="7"/>
  <c r="AD723" i="7"/>
  <c r="O723" i="7"/>
  <c r="L723" i="7"/>
  <c r="AY722" i="7"/>
  <c r="AN722" i="7"/>
  <c r="AI722" i="7"/>
  <c r="AD722" i="7"/>
  <c r="O722" i="7"/>
  <c r="L722" i="7"/>
  <c r="I722" i="7"/>
  <c r="AI721" i="7"/>
  <c r="AD721" i="7"/>
  <c r="O721" i="7"/>
  <c r="L721" i="7"/>
  <c r="I721" i="7"/>
  <c r="AY720" i="7"/>
  <c r="AN720" i="7"/>
  <c r="AI720" i="7"/>
  <c r="AD720" i="7"/>
  <c r="O720" i="7"/>
  <c r="L720" i="7"/>
  <c r="I720" i="7"/>
  <c r="AY719" i="7"/>
  <c r="AN719" i="7"/>
  <c r="AI719" i="7"/>
  <c r="AD719" i="7"/>
  <c r="O719" i="7"/>
  <c r="L719" i="7"/>
  <c r="I719" i="7"/>
  <c r="AI718" i="7"/>
  <c r="AD718" i="7"/>
  <c r="O718" i="7"/>
  <c r="L718" i="7"/>
  <c r="I718" i="7"/>
  <c r="AI717" i="7"/>
  <c r="AD717" i="7"/>
  <c r="O717" i="7"/>
  <c r="L717" i="7"/>
  <c r="I717" i="7"/>
  <c r="AI716" i="7"/>
  <c r="AI715" i="7"/>
  <c r="AD715" i="7"/>
  <c r="O715" i="7"/>
  <c r="I715" i="7"/>
  <c r="AI714" i="7"/>
  <c r="AI713" i="7"/>
  <c r="O712" i="7"/>
  <c r="AD711" i="7"/>
  <c r="O711" i="7"/>
  <c r="L711" i="7"/>
  <c r="I711" i="7"/>
  <c r="AD710" i="7"/>
  <c r="L710" i="7"/>
  <c r="I710" i="7"/>
  <c r="AY709" i="7"/>
  <c r="AN709" i="7"/>
  <c r="AI709" i="7"/>
  <c r="AD709" i="7"/>
  <c r="O709" i="7"/>
  <c r="L709" i="7"/>
  <c r="I709" i="7"/>
  <c r="AD708" i="7"/>
  <c r="L708" i="7"/>
  <c r="I708" i="7"/>
  <c r="AY707" i="7"/>
  <c r="AN707" i="7"/>
  <c r="AI707" i="7"/>
  <c r="AD707" i="7"/>
  <c r="O707" i="7"/>
  <c r="L707" i="7"/>
  <c r="I707" i="7"/>
  <c r="AI706" i="7"/>
  <c r="AD706" i="7"/>
  <c r="O706" i="7"/>
  <c r="L706" i="7"/>
  <c r="I706" i="7"/>
  <c r="AI705" i="7"/>
  <c r="AD705" i="7"/>
  <c r="O705" i="7"/>
  <c r="L705" i="7"/>
  <c r="I705" i="7"/>
  <c r="AI704" i="7"/>
  <c r="AD704" i="7"/>
  <c r="O704" i="7"/>
  <c r="L704" i="7"/>
  <c r="I704" i="7"/>
  <c r="AI703" i="7"/>
  <c r="AD703" i="7"/>
  <c r="O703" i="7"/>
  <c r="L703" i="7"/>
  <c r="I703" i="7"/>
  <c r="AI702" i="7"/>
  <c r="AD702" i="7"/>
  <c r="O702" i="7"/>
  <c r="L702" i="7"/>
  <c r="I702" i="7"/>
  <c r="AI701" i="7"/>
  <c r="AD701" i="7"/>
  <c r="O701" i="7"/>
  <c r="L701" i="7"/>
  <c r="I701" i="7"/>
  <c r="AI700" i="7"/>
  <c r="AD700" i="7"/>
  <c r="O700" i="7"/>
  <c r="L700" i="7"/>
  <c r="I700" i="7"/>
  <c r="AI699" i="7"/>
  <c r="AD699" i="7"/>
  <c r="O699" i="7"/>
  <c r="L699" i="7"/>
  <c r="I699" i="7"/>
  <c r="AI698" i="7"/>
  <c r="AD698" i="7"/>
  <c r="O698" i="7"/>
  <c r="L698" i="7"/>
  <c r="I698" i="7"/>
  <c r="AI697" i="7"/>
  <c r="AD697" i="7"/>
  <c r="O697" i="7"/>
  <c r="L697" i="7"/>
  <c r="I697" i="7"/>
  <c r="AI696" i="7"/>
  <c r="AD696" i="7"/>
  <c r="O696" i="7"/>
  <c r="L696" i="7"/>
  <c r="I696" i="7"/>
  <c r="AI695" i="7"/>
  <c r="AD695" i="7"/>
  <c r="O695" i="7"/>
  <c r="L695" i="7"/>
  <c r="I695" i="7"/>
  <c r="AI694" i="7"/>
  <c r="AD694" i="7"/>
  <c r="O694" i="7"/>
  <c r="L694" i="7"/>
  <c r="I694" i="7"/>
  <c r="AI693" i="7"/>
  <c r="AD693" i="7"/>
  <c r="O693" i="7"/>
  <c r="L693" i="7"/>
  <c r="I693" i="7"/>
  <c r="AI692" i="7"/>
  <c r="AD692" i="7"/>
  <c r="O692" i="7"/>
  <c r="L692" i="7"/>
  <c r="I692" i="7"/>
  <c r="AI691" i="7"/>
  <c r="AD691" i="7"/>
  <c r="O691" i="7"/>
  <c r="L691" i="7"/>
  <c r="I691" i="7"/>
  <c r="AI690" i="7"/>
  <c r="AD690" i="7"/>
  <c r="O690" i="7"/>
  <c r="L690" i="7"/>
  <c r="I690" i="7"/>
  <c r="AI689" i="7"/>
  <c r="AD689" i="7"/>
  <c r="O689" i="7"/>
  <c r="L689" i="7"/>
  <c r="I689" i="7"/>
  <c r="AI688" i="7"/>
  <c r="AD688" i="7"/>
  <c r="O688" i="7"/>
  <c r="L688" i="7"/>
  <c r="I688" i="7"/>
  <c r="AY687" i="7"/>
  <c r="AN687" i="7"/>
  <c r="AI687" i="7"/>
  <c r="AD687" i="7"/>
  <c r="O687" i="7"/>
  <c r="L687" i="7"/>
  <c r="I687" i="7"/>
  <c r="AY686" i="7"/>
  <c r="AN686" i="7"/>
  <c r="AI686" i="7"/>
  <c r="AD686" i="7"/>
  <c r="O686" i="7"/>
  <c r="L686" i="7"/>
  <c r="I686" i="7"/>
  <c r="AY685" i="7"/>
  <c r="AN685" i="7"/>
  <c r="AI685" i="7"/>
  <c r="AD685" i="7"/>
  <c r="O685" i="7"/>
  <c r="L685" i="7"/>
  <c r="I685" i="7"/>
  <c r="AY684" i="7"/>
  <c r="AN684" i="7"/>
  <c r="AI684" i="7"/>
  <c r="AD684" i="7"/>
  <c r="O684" i="7"/>
  <c r="L684" i="7"/>
  <c r="I684" i="7"/>
  <c r="AI682" i="7"/>
  <c r="AD682" i="7"/>
  <c r="O682" i="7"/>
  <c r="L682" i="7"/>
  <c r="I682" i="7"/>
  <c r="AY681" i="7"/>
  <c r="AN681" i="7"/>
  <c r="AI681" i="7"/>
  <c r="AD681" i="7"/>
  <c r="O681" i="7"/>
  <c r="L681" i="7"/>
  <c r="I681" i="7"/>
  <c r="AY680" i="7"/>
  <c r="AN680" i="7"/>
  <c r="AI680" i="7"/>
  <c r="AD680" i="7"/>
  <c r="O680" i="7"/>
  <c r="L680" i="7"/>
  <c r="I680" i="7"/>
  <c r="AY679" i="7"/>
  <c r="AN679" i="7"/>
  <c r="AI679" i="7"/>
  <c r="AD679" i="7"/>
  <c r="O679" i="7"/>
  <c r="L679" i="7"/>
  <c r="I679" i="7"/>
  <c r="AY678" i="7"/>
  <c r="AN678" i="7"/>
  <c r="AI678" i="7"/>
  <c r="AD678" i="7"/>
  <c r="O678" i="7"/>
  <c r="L678" i="7"/>
  <c r="I678" i="7"/>
  <c r="AY677" i="7"/>
  <c r="AN677" i="7"/>
  <c r="AI677" i="7"/>
  <c r="AD677" i="7"/>
  <c r="O677" i="7"/>
  <c r="L677" i="7"/>
  <c r="I677" i="7"/>
  <c r="AY676" i="7"/>
  <c r="AN676" i="7"/>
  <c r="AI676" i="7"/>
  <c r="AD676" i="7"/>
  <c r="O676" i="7"/>
  <c r="L676" i="7"/>
  <c r="I676" i="7"/>
  <c r="AY675" i="7"/>
  <c r="AN675" i="7"/>
  <c r="AI675" i="7"/>
  <c r="AD675" i="7"/>
  <c r="O675" i="7"/>
  <c r="L675" i="7"/>
  <c r="I675" i="7"/>
  <c r="AY674" i="7"/>
  <c r="AN674" i="7"/>
  <c r="AI674" i="7"/>
  <c r="AD674" i="7"/>
  <c r="O674" i="7"/>
  <c r="L674" i="7"/>
  <c r="I674" i="7"/>
  <c r="AI673" i="7"/>
  <c r="AD673" i="7"/>
  <c r="O673" i="7"/>
  <c r="L673" i="7"/>
  <c r="I673" i="7"/>
  <c r="AY672" i="7"/>
  <c r="AN672" i="7"/>
  <c r="AI672" i="7"/>
  <c r="AD672" i="7"/>
  <c r="O672" i="7"/>
  <c r="L672" i="7"/>
  <c r="I672" i="7"/>
  <c r="AY671" i="7"/>
  <c r="AN671" i="7"/>
  <c r="AI671" i="7"/>
  <c r="AD671" i="7"/>
  <c r="O671" i="7"/>
  <c r="L671" i="7"/>
  <c r="I671" i="7"/>
  <c r="AY670" i="7"/>
  <c r="AN670" i="7"/>
  <c r="AI670" i="7"/>
  <c r="AD670" i="7"/>
  <c r="O670" i="7"/>
  <c r="L670" i="7"/>
  <c r="I670" i="7"/>
  <c r="AY669" i="7"/>
  <c r="AN669" i="7"/>
  <c r="AI669" i="7"/>
  <c r="AD669" i="7"/>
  <c r="O669" i="7"/>
  <c r="L669" i="7"/>
  <c r="I669" i="7"/>
  <c r="AY668" i="7"/>
  <c r="AN668" i="7"/>
  <c r="AI668" i="7"/>
  <c r="AD668" i="7"/>
  <c r="O668" i="7"/>
  <c r="L668" i="7"/>
  <c r="I668" i="7"/>
  <c r="AY667" i="7"/>
  <c r="AN667" i="7"/>
  <c r="AI667" i="7"/>
  <c r="AD667" i="7"/>
  <c r="O667" i="7"/>
  <c r="L667" i="7"/>
  <c r="I667" i="7"/>
  <c r="AY666" i="7"/>
  <c r="AN666" i="7"/>
  <c r="AI666" i="7"/>
  <c r="AD666" i="7"/>
  <c r="O666" i="7"/>
  <c r="L666" i="7"/>
  <c r="I666" i="7"/>
  <c r="AY665" i="7"/>
  <c r="AN665" i="7"/>
  <c r="AI665" i="7"/>
  <c r="AD665" i="7"/>
  <c r="O665" i="7"/>
  <c r="L665" i="7"/>
  <c r="I665" i="7"/>
  <c r="AY664" i="7"/>
  <c r="AN664" i="7"/>
  <c r="AI664" i="7"/>
  <c r="AD664" i="7"/>
  <c r="O664" i="7"/>
  <c r="L664" i="7"/>
  <c r="I664" i="7"/>
  <c r="AY663" i="7"/>
  <c r="AN663" i="7"/>
  <c r="AI663" i="7"/>
  <c r="AD663" i="7"/>
  <c r="O663" i="7"/>
  <c r="L663" i="7"/>
  <c r="I663" i="7"/>
  <c r="AY662" i="7"/>
  <c r="AN662" i="7"/>
  <c r="AI662" i="7"/>
  <c r="AD662" i="7"/>
  <c r="O662" i="7"/>
  <c r="L662" i="7"/>
  <c r="I662" i="7"/>
  <c r="AI661" i="7"/>
  <c r="AD661" i="7"/>
  <c r="O661" i="7"/>
  <c r="L661" i="7"/>
  <c r="I661" i="7"/>
  <c r="AY660" i="7"/>
  <c r="AN660" i="7"/>
  <c r="AI660" i="7"/>
  <c r="AD660" i="7"/>
  <c r="O660" i="7"/>
  <c r="L660" i="7"/>
  <c r="I660" i="7"/>
  <c r="AY659" i="7"/>
  <c r="AN659" i="7"/>
  <c r="AI659" i="7"/>
  <c r="AD659" i="7"/>
  <c r="O659" i="7"/>
  <c r="L659" i="7"/>
  <c r="I659" i="7"/>
  <c r="AY658" i="7"/>
  <c r="AN658" i="7"/>
  <c r="AI658" i="7"/>
  <c r="AD658" i="7"/>
  <c r="O658" i="7"/>
  <c r="L658" i="7"/>
  <c r="I658" i="7"/>
  <c r="AY657" i="7"/>
  <c r="AN657" i="7"/>
  <c r="AI657" i="7"/>
  <c r="AD657" i="7"/>
  <c r="O657" i="7"/>
  <c r="L657" i="7"/>
  <c r="I657" i="7"/>
  <c r="AY656" i="7"/>
  <c r="AN656" i="7"/>
  <c r="AI656" i="7"/>
  <c r="AD656" i="7"/>
  <c r="O656" i="7"/>
  <c r="L656" i="7"/>
  <c r="I656" i="7"/>
  <c r="AY655" i="7"/>
  <c r="AN655" i="7"/>
  <c r="AI655" i="7"/>
  <c r="AD655" i="7"/>
  <c r="O655" i="7"/>
  <c r="L655" i="7"/>
  <c r="I655" i="7"/>
  <c r="AY654" i="7"/>
  <c r="AN654" i="7"/>
  <c r="AI654" i="7"/>
  <c r="AD654" i="7"/>
  <c r="O654" i="7"/>
  <c r="L654" i="7"/>
  <c r="I654" i="7"/>
  <c r="AY653" i="7"/>
  <c r="AN653" i="7"/>
  <c r="AI653" i="7"/>
  <c r="AD653" i="7"/>
  <c r="O653" i="7"/>
  <c r="L653" i="7"/>
  <c r="I653" i="7"/>
  <c r="AY652" i="7"/>
  <c r="AN652" i="7"/>
  <c r="AI652" i="7"/>
  <c r="AD652" i="7"/>
  <c r="O652" i="7"/>
  <c r="L652" i="7"/>
  <c r="I652" i="7"/>
  <c r="AY651" i="7"/>
  <c r="AN651" i="7"/>
  <c r="AI651" i="7"/>
  <c r="AD651" i="7"/>
  <c r="O651" i="7"/>
  <c r="L651" i="7"/>
  <c r="I651" i="7"/>
  <c r="AY650" i="7"/>
  <c r="AN650" i="7"/>
  <c r="AI650" i="7"/>
  <c r="AD650" i="7"/>
  <c r="O650" i="7"/>
  <c r="L650" i="7"/>
  <c r="I650" i="7"/>
  <c r="AY649" i="7"/>
  <c r="AN649" i="7"/>
  <c r="AI649" i="7"/>
  <c r="AD649" i="7"/>
  <c r="O649" i="7"/>
  <c r="L649" i="7"/>
  <c r="I649" i="7"/>
  <c r="AY648" i="7"/>
  <c r="AN648" i="7"/>
  <c r="AI648" i="7"/>
  <c r="AD648" i="7"/>
  <c r="O648" i="7"/>
  <c r="L648" i="7"/>
  <c r="I648" i="7"/>
  <c r="AY647" i="7"/>
  <c r="AN647" i="7"/>
  <c r="AI647" i="7"/>
  <c r="AD647" i="7"/>
  <c r="O647" i="7"/>
  <c r="L647" i="7"/>
  <c r="I647" i="7"/>
  <c r="AY646" i="7"/>
  <c r="AN646" i="7"/>
  <c r="AI646" i="7"/>
  <c r="AD646" i="7"/>
  <c r="O646" i="7"/>
  <c r="L646" i="7"/>
  <c r="I646" i="7"/>
  <c r="AY645" i="7"/>
  <c r="AN645" i="7"/>
  <c r="AI645" i="7"/>
  <c r="AD645" i="7"/>
  <c r="O645" i="7"/>
  <c r="L645" i="7"/>
  <c r="I645" i="7"/>
  <c r="AY644" i="7"/>
  <c r="AN644" i="7"/>
  <c r="AI644" i="7"/>
  <c r="AD644" i="7"/>
  <c r="O644" i="7"/>
  <c r="L644" i="7"/>
  <c r="I644" i="7"/>
  <c r="AY643" i="7"/>
  <c r="AN643" i="7"/>
  <c r="AI643" i="7"/>
  <c r="AD643" i="7"/>
  <c r="O643" i="7"/>
  <c r="L643" i="7"/>
  <c r="I643" i="7"/>
  <c r="AY642" i="7"/>
  <c r="AN642" i="7"/>
  <c r="AI642" i="7"/>
  <c r="AD642" i="7"/>
  <c r="O642" i="7"/>
  <c r="L642" i="7"/>
  <c r="I642" i="7"/>
  <c r="AY641" i="7"/>
  <c r="AN641" i="7"/>
  <c r="AI641" i="7"/>
  <c r="AD641" i="7"/>
  <c r="O641" i="7"/>
  <c r="L641" i="7"/>
  <c r="I641" i="7"/>
  <c r="AY640" i="7"/>
  <c r="AN640" i="7"/>
  <c r="AI640" i="7"/>
  <c r="AD640" i="7"/>
  <c r="O640" i="7"/>
  <c r="L640" i="7"/>
  <c r="I640" i="7"/>
  <c r="AY639" i="7"/>
  <c r="AN639" i="7"/>
  <c r="AI639" i="7"/>
  <c r="AD639" i="7"/>
  <c r="O639" i="7"/>
  <c r="L639" i="7"/>
  <c r="I639" i="7"/>
  <c r="AY638" i="7"/>
  <c r="AN638" i="7"/>
  <c r="AI638" i="7"/>
  <c r="AD638" i="7"/>
  <c r="O638" i="7"/>
  <c r="L638" i="7"/>
  <c r="I638" i="7"/>
  <c r="AI637" i="7"/>
  <c r="AD637" i="7"/>
  <c r="O637" i="7"/>
  <c r="L637" i="7"/>
  <c r="I637" i="7"/>
  <c r="AY636" i="7"/>
  <c r="AN636" i="7"/>
  <c r="AI636" i="7"/>
  <c r="AD636" i="7"/>
  <c r="O636" i="7"/>
  <c r="L636" i="7"/>
  <c r="I636" i="7"/>
  <c r="AY635" i="7"/>
  <c r="AN635" i="7"/>
  <c r="AI635" i="7"/>
  <c r="AD635" i="7"/>
  <c r="O635" i="7"/>
  <c r="L635" i="7"/>
  <c r="I635" i="7"/>
  <c r="AY634" i="7"/>
  <c r="AN634" i="7"/>
  <c r="AI634" i="7"/>
  <c r="AD634" i="7"/>
  <c r="O634" i="7"/>
  <c r="L634" i="7"/>
  <c r="I634" i="7"/>
  <c r="AY633" i="7"/>
  <c r="AN633" i="7"/>
  <c r="AI633" i="7"/>
  <c r="AD633" i="7"/>
  <c r="O633" i="7"/>
  <c r="L633" i="7"/>
  <c r="I633" i="7"/>
  <c r="AY632" i="7"/>
  <c r="AN632" i="7"/>
  <c r="AI632" i="7"/>
  <c r="AD632" i="7"/>
  <c r="O632" i="7"/>
  <c r="L632" i="7"/>
  <c r="I632" i="7"/>
  <c r="AY631" i="7"/>
  <c r="AN631" i="7"/>
  <c r="AI631" i="7"/>
  <c r="AD631" i="7"/>
  <c r="O631" i="7"/>
  <c r="L631" i="7"/>
  <c r="I631" i="7"/>
  <c r="AY630" i="7"/>
  <c r="AN630" i="7"/>
  <c r="AI630" i="7"/>
  <c r="AD630" i="7"/>
  <c r="O630" i="7"/>
  <c r="L630" i="7"/>
  <c r="I630" i="7"/>
  <c r="AY629" i="7"/>
  <c r="AN629" i="7"/>
  <c r="AI629" i="7"/>
  <c r="AD629" i="7"/>
  <c r="O629" i="7"/>
  <c r="L629" i="7"/>
  <c r="I629" i="7"/>
  <c r="AI628" i="7"/>
  <c r="AD628" i="7"/>
  <c r="O628" i="7"/>
  <c r="L628" i="7"/>
  <c r="I628" i="7"/>
  <c r="AY627" i="7"/>
  <c r="AN627" i="7"/>
  <c r="AI627" i="7"/>
  <c r="AD627" i="7"/>
  <c r="O627" i="7"/>
  <c r="L627" i="7"/>
  <c r="I627" i="7"/>
  <c r="AY626" i="7"/>
  <c r="AN626" i="7"/>
  <c r="AI626" i="7"/>
  <c r="AD626" i="7"/>
  <c r="O626" i="7"/>
  <c r="L626" i="7"/>
  <c r="I626" i="7"/>
  <c r="AY625" i="7"/>
  <c r="AN625" i="7"/>
  <c r="AI625" i="7"/>
  <c r="AD625" i="7"/>
  <c r="O625" i="7"/>
  <c r="L625" i="7"/>
  <c r="I625" i="7"/>
  <c r="AY624" i="7"/>
  <c r="AN624" i="7"/>
  <c r="AI624" i="7"/>
  <c r="AD624" i="7"/>
  <c r="O624" i="7"/>
  <c r="L624" i="7"/>
  <c r="I624" i="7"/>
  <c r="AY623" i="7"/>
  <c r="AN623" i="7"/>
  <c r="AI623" i="7"/>
  <c r="AD623" i="7"/>
  <c r="O623" i="7"/>
  <c r="L623" i="7"/>
  <c r="I623" i="7"/>
  <c r="AY622" i="7"/>
  <c r="AN622" i="7"/>
  <c r="AI622" i="7"/>
  <c r="AD622" i="7"/>
  <c r="O622" i="7"/>
  <c r="L622" i="7"/>
  <c r="I622" i="7"/>
  <c r="AY621" i="7"/>
  <c r="AN621" i="7"/>
  <c r="AI621" i="7"/>
  <c r="AD621" i="7"/>
  <c r="O621" i="7"/>
  <c r="L621" i="7"/>
  <c r="I621" i="7"/>
  <c r="AY620" i="7"/>
  <c r="AN620" i="7"/>
  <c r="AI620" i="7"/>
  <c r="AD620" i="7"/>
  <c r="O620" i="7"/>
  <c r="L620" i="7"/>
  <c r="I620" i="7"/>
  <c r="AY619" i="7"/>
  <c r="AN619" i="7"/>
  <c r="AI619" i="7"/>
  <c r="AD619" i="7"/>
  <c r="O619" i="7"/>
  <c r="L619" i="7"/>
  <c r="I619" i="7"/>
  <c r="AY618" i="7"/>
  <c r="AN618" i="7"/>
  <c r="AI618" i="7"/>
  <c r="AD618" i="7"/>
  <c r="O618" i="7"/>
  <c r="L618" i="7"/>
  <c r="I618" i="7"/>
  <c r="AY617" i="7"/>
  <c r="AN617" i="7"/>
  <c r="AI617" i="7"/>
  <c r="AD617" i="7"/>
  <c r="O617" i="7"/>
  <c r="L617" i="7"/>
  <c r="I617" i="7"/>
  <c r="AY616" i="7"/>
  <c r="AN616" i="7"/>
  <c r="AI616" i="7"/>
  <c r="AD616" i="7"/>
  <c r="O616" i="7"/>
  <c r="L616" i="7"/>
  <c r="I616" i="7"/>
  <c r="AY615" i="7"/>
  <c r="AN615" i="7"/>
  <c r="AI615" i="7"/>
  <c r="AD615" i="7"/>
  <c r="O615" i="7"/>
  <c r="L615" i="7"/>
  <c r="I615" i="7"/>
  <c r="AY614" i="7"/>
  <c r="AN614" i="7"/>
  <c r="AI614" i="7"/>
  <c r="AD614" i="7"/>
  <c r="O614" i="7"/>
  <c r="L614" i="7"/>
  <c r="I614" i="7"/>
  <c r="AY613" i="7"/>
  <c r="AN613" i="7"/>
  <c r="AI613" i="7"/>
  <c r="AD613" i="7"/>
  <c r="O613" i="7"/>
  <c r="L613" i="7"/>
  <c r="I613" i="7"/>
  <c r="AN612" i="7"/>
  <c r="AI612" i="7"/>
  <c r="AD612" i="7"/>
  <c r="O612" i="7"/>
  <c r="L612" i="7"/>
  <c r="I612" i="7"/>
  <c r="AY611" i="7"/>
  <c r="AN611" i="7"/>
  <c r="AI611" i="7"/>
  <c r="AD611" i="7"/>
  <c r="O611" i="7"/>
  <c r="L611" i="7"/>
  <c r="I611" i="7"/>
  <c r="AY610" i="7"/>
  <c r="AN610" i="7"/>
  <c r="AI610" i="7"/>
  <c r="AD610" i="7"/>
  <c r="O610" i="7"/>
  <c r="L610" i="7"/>
  <c r="I610" i="7"/>
  <c r="AY609" i="7"/>
  <c r="AN609" i="7"/>
  <c r="AI609" i="7"/>
  <c r="AD609" i="7"/>
  <c r="O609" i="7"/>
  <c r="L609" i="7"/>
  <c r="I609" i="7"/>
  <c r="AY608" i="7"/>
  <c r="AN608" i="7"/>
  <c r="AI608" i="7"/>
  <c r="AD608" i="7"/>
  <c r="O608" i="7"/>
  <c r="L608" i="7"/>
  <c r="AY607" i="7"/>
  <c r="AN607" i="7"/>
  <c r="AI607" i="7"/>
  <c r="AD607" i="7"/>
  <c r="O607" i="7"/>
  <c r="L607" i="7"/>
  <c r="I607" i="7"/>
  <c r="AY606" i="7"/>
  <c r="AN606" i="7"/>
  <c r="AI606" i="7"/>
  <c r="AD606" i="7"/>
  <c r="O606" i="7"/>
  <c r="L606" i="7"/>
  <c r="I606" i="7"/>
  <c r="AY605" i="7"/>
  <c r="AN605" i="7"/>
  <c r="AI605" i="7"/>
  <c r="AD605" i="7"/>
  <c r="O605" i="7"/>
  <c r="L605" i="7"/>
  <c r="AY604" i="7"/>
  <c r="AN604" i="7"/>
  <c r="AI604" i="7"/>
  <c r="AD604" i="7"/>
  <c r="O604" i="7"/>
  <c r="L604" i="7"/>
  <c r="I604" i="7"/>
  <c r="AY603" i="7"/>
  <c r="AN603" i="7"/>
  <c r="AI603" i="7"/>
  <c r="AD603" i="7"/>
  <c r="O603" i="7"/>
  <c r="L603" i="7"/>
  <c r="I603" i="7"/>
  <c r="AY602" i="7"/>
  <c r="AN602" i="7"/>
  <c r="AI602" i="7"/>
  <c r="AD602" i="7"/>
  <c r="O602" i="7"/>
  <c r="L602" i="7"/>
  <c r="AY601" i="7"/>
  <c r="AN601" i="7"/>
  <c r="AI601" i="7"/>
  <c r="AD601" i="7"/>
  <c r="O601" i="7"/>
  <c r="L601" i="7"/>
  <c r="I601" i="7"/>
  <c r="AY600" i="7"/>
  <c r="AN600" i="7"/>
  <c r="AI600" i="7"/>
  <c r="AD600" i="7"/>
  <c r="O600" i="7"/>
  <c r="L600" i="7"/>
  <c r="I600" i="7"/>
  <c r="AY599" i="7"/>
  <c r="AN599" i="7"/>
  <c r="AI599" i="7"/>
  <c r="AD599" i="7"/>
  <c r="O599" i="7"/>
  <c r="L599" i="7"/>
  <c r="I599" i="7"/>
  <c r="AY598" i="7"/>
  <c r="AN598" i="7"/>
  <c r="AI598" i="7"/>
  <c r="AD598" i="7"/>
  <c r="O598" i="7"/>
  <c r="L598" i="7"/>
  <c r="I598" i="7"/>
  <c r="AY597" i="7"/>
  <c r="AN597" i="7"/>
  <c r="AI597" i="7"/>
  <c r="AD597" i="7"/>
  <c r="O597" i="7"/>
  <c r="L597" i="7"/>
  <c r="I597" i="7"/>
  <c r="AY596" i="7"/>
  <c r="AN596" i="7"/>
  <c r="AI596" i="7"/>
  <c r="AD596" i="7"/>
  <c r="O596" i="7"/>
  <c r="L596" i="7"/>
  <c r="I596" i="7"/>
  <c r="AY595" i="7"/>
  <c r="AN595" i="7"/>
  <c r="AI595" i="7"/>
  <c r="AD595" i="7"/>
  <c r="O595" i="7"/>
  <c r="L595" i="7"/>
  <c r="I595" i="7"/>
  <c r="AY594" i="7"/>
  <c r="AN594" i="7"/>
  <c r="AI594" i="7"/>
  <c r="AD594" i="7"/>
  <c r="O594" i="7"/>
  <c r="L594" i="7"/>
  <c r="I594" i="7"/>
  <c r="AY593" i="7"/>
  <c r="AN593" i="7"/>
  <c r="AI593" i="7"/>
  <c r="AD593" i="7"/>
  <c r="O593" i="7"/>
  <c r="L593" i="7"/>
  <c r="I593" i="7"/>
  <c r="AY592" i="7"/>
  <c r="AN592" i="7"/>
  <c r="AI592" i="7"/>
  <c r="AD592" i="7"/>
  <c r="O592" i="7"/>
  <c r="L592" i="7"/>
  <c r="I592" i="7"/>
  <c r="AY591" i="7"/>
  <c r="AN591" i="7"/>
  <c r="AI591" i="7"/>
  <c r="AD591" i="7"/>
  <c r="O591" i="7"/>
  <c r="L591" i="7"/>
  <c r="I591" i="7"/>
  <c r="AY590" i="7"/>
  <c r="AN590" i="7"/>
  <c r="AI590" i="7"/>
  <c r="AD590" i="7"/>
  <c r="O590" i="7"/>
  <c r="L590" i="7"/>
  <c r="I590" i="7"/>
  <c r="AY589" i="7"/>
  <c r="AN589" i="7"/>
  <c r="AI589" i="7"/>
  <c r="AD589" i="7"/>
  <c r="O589" i="7"/>
  <c r="L589" i="7"/>
  <c r="I589" i="7"/>
  <c r="AY588" i="7"/>
  <c r="AN588" i="7"/>
  <c r="AI588" i="7"/>
  <c r="AD588" i="7"/>
  <c r="O588" i="7"/>
  <c r="L588" i="7"/>
  <c r="I588" i="7"/>
  <c r="AY587" i="7"/>
  <c r="AN587" i="7"/>
  <c r="AI587" i="7"/>
  <c r="AD587" i="7"/>
  <c r="O587" i="7"/>
  <c r="L587" i="7"/>
  <c r="I587" i="7"/>
  <c r="AY586" i="7"/>
  <c r="AN586" i="7"/>
  <c r="AI586" i="7"/>
  <c r="AD586" i="7"/>
  <c r="O586" i="7"/>
  <c r="L586" i="7"/>
  <c r="I586" i="7"/>
  <c r="AY585" i="7"/>
  <c r="AN585" i="7"/>
  <c r="AI585" i="7"/>
  <c r="AD585" i="7"/>
  <c r="O585" i="7"/>
  <c r="L585" i="7"/>
  <c r="I585" i="7"/>
  <c r="AY584" i="7"/>
  <c r="AN584" i="7"/>
  <c r="AI584" i="7"/>
  <c r="AD584" i="7"/>
  <c r="O584" i="7"/>
  <c r="L584" i="7"/>
  <c r="I584" i="7"/>
  <c r="AY583" i="7"/>
  <c r="AN583" i="7"/>
  <c r="AI583" i="7"/>
  <c r="AD583" i="7"/>
  <c r="O583" i="7"/>
  <c r="L583" i="7"/>
  <c r="I583" i="7"/>
  <c r="AY582" i="7"/>
  <c r="AN582" i="7"/>
  <c r="AI582" i="7"/>
  <c r="AD582" i="7"/>
  <c r="O582" i="7"/>
  <c r="L582" i="7"/>
  <c r="I582" i="7"/>
  <c r="AY581" i="7"/>
  <c r="AN581" i="7"/>
  <c r="AI581" i="7"/>
  <c r="AD581" i="7"/>
  <c r="O581" i="7"/>
  <c r="L581" i="7"/>
  <c r="I581" i="7"/>
  <c r="AY580" i="7"/>
  <c r="AN580" i="7"/>
  <c r="AI580" i="7"/>
  <c r="AD580" i="7"/>
  <c r="O580" i="7"/>
  <c r="L580" i="7"/>
  <c r="I580" i="7"/>
  <c r="AY579" i="7"/>
  <c r="AN579" i="7"/>
  <c r="AI579" i="7"/>
  <c r="AD579" i="7"/>
  <c r="O579" i="7"/>
  <c r="L579" i="7"/>
  <c r="I579" i="7"/>
  <c r="AY578" i="7"/>
  <c r="AN578" i="7"/>
  <c r="AI578" i="7"/>
  <c r="AD578" i="7"/>
  <c r="O578" i="7"/>
  <c r="L578" i="7"/>
  <c r="I578" i="7"/>
  <c r="AY577" i="7"/>
  <c r="AN577" i="7"/>
  <c r="AI577" i="7"/>
  <c r="AD577" i="7"/>
  <c r="O577" i="7"/>
  <c r="L577" i="7"/>
  <c r="I577" i="7"/>
  <c r="AY576" i="7"/>
  <c r="AN576" i="7"/>
  <c r="AI576" i="7"/>
  <c r="AD576" i="7"/>
  <c r="O576" i="7"/>
  <c r="L576" i="7"/>
  <c r="I576" i="7"/>
  <c r="AI575" i="7"/>
  <c r="AD575" i="7"/>
  <c r="O575" i="7"/>
  <c r="L575" i="7"/>
  <c r="I575" i="7"/>
  <c r="AI574" i="7"/>
  <c r="AD574" i="7"/>
  <c r="O574" i="7"/>
  <c r="L574" i="7"/>
  <c r="I574" i="7"/>
  <c r="AY573" i="7"/>
  <c r="AN573" i="7"/>
  <c r="AI573" i="7"/>
  <c r="O573" i="7"/>
  <c r="L573" i="7"/>
  <c r="AY572" i="7"/>
  <c r="AN572" i="7"/>
  <c r="AI572" i="7"/>
  <c r="AD572" i="7"/>
  <c r="O572" i="7"/>
  <c r="AY571" i="7"/>
  <c r="AN571" i="7"/>
  <c r="AI571" i="7"/>
  <c r="O571" i="7"/>
  <c r="AY570" i="7"/>
  <c r="AN570" i="7"/>
  <c r="AI570" i="7"/>
  <c r="I570" i="7"/>
  <c r="G569" i="7"/>
  <c r="AY568" i="7"/>
  <c r="AN568" i="7"/>
  <c r="AI568" i="7"/>
  <c r="AY567" i="7"/>
  <c r="AN567" i="7"/>
  <c r="AI567" i="7"/>
  <c r="AD567" i="7"/>
  <c r="O567" i="7"/>
  <c r="L567" i="7"/>
  <c r="I567" i="7"/>
  <c r="AI566" i="7"/>
  <c r="AD566" i="7"/>
  <c r="O566" i="7"/>
  <c r="L566" i="7"/>
  <c r="I566" i="7"/>
  <c r="AY565" i="7"/>
  <c r="AN565" i="7"/>
  <c r="AI565" i="7"/>
  <c r="AD565" i="7"/>
  <c r="O565" i="7"/>
  <c r="L565" i="7"/>
  <c r="I565" i="7"/>
  <c r="AY564" i="7"/>
  <c r="AN564" i="7"/>
  <c r="AI564" i="7"/>
  <c r="AD564" i="7"/>
  <c r="O564" i="7"/>
  <c r="L564" i="7"/>
  <c r="I564" i="7"/>
  <c r="AD563" i="7"/>
  <c r="O563" i="7"/>
  <c r="L563" i="7"/>
  <c r="I563" i="7"/>
  <c r="AD562" i="7"/>
  <c r="O562" i="7"/>
  <c r="L562" i="7"/>
  <c r="I562" i="7"/>
  <c r="AD561" i="7"/>
  <c r="O561" i="7"/>
  <c r="L561" i="7"/>
  <c r="I561" i="7"/>
  <c r="AY560" i="7"/>
  <c r="AN560" i="7"/>
  <c r="AI560" i="7"/>
  <c r="AD560" i="7"/>
  <c r="O560" i="7"/>
  <c r="L560" i="7"/>
  <c r="I560" i="7"/>
  <c r="AY559" i="7"/>
  <c r="AN559" i="7"/>
  <c r="AI559" i="7"/>
  <c r="AD559" i="7"/>
  <c r="O559" i="7"/>
  <c r="L559" i="7"/>
  <c r="I559" i="7"/>
  <c r="AI558" i="7"/>
  <c r="AD558" i="7"/>
  <c r="O558" i="7"/>
  <c r="L558" i="7"/>
  <c r="I558" i="7"/>
  <c r="AY557" i="7"/>
  <c r="AN557" i="7"/>
  <c r="AI557" i="7"/>
  <c r="AD557" i="7"/>
  <c r="O557" i="7"/>
  <c r="L557" i="7"/>
  <c r="I557" i="7"/>
  <c r="AY556" i="7"/>
  <c r="AN556" i="7"/>
  <c r="AI556" i="7"/>
  <c r="AD556" i="7"/>
  <c r="O556" i="7"/>
  <c r="L556" i="7"/>
  <c r="I556" i="7"/>
  <c r="AY555" i="7"/>
  <c r="AN555" i="7"/>
  <c r="AI555" i="7"/>
  <c r="AD555" i="7"/>
  <c r="O555" i="7"/>
  <c r="L555" i="7"/>
  <c r="I555" i="7"/>
  <c r="AY554" i="7"/>
  <c r="AN554" i="7"/>
  <c r="AI554" i="7"/>
  <c r="AD554" i="7"/>
  <c r="O554" i="7"/>
  <c r="L554" i="7"/>
  <c r="I554" i="7"/>
  <c r="AY553" i="7"/>
  <c r="AN553" i="7"/>
  <c r="AI553" i="7"/>
  <c r="AD553" i="7"/>
  <c r="O553" i="7"/>
  <c r="L553" i="7"/>
  <c r="I553" i="7"/>
  <c r="AY552" i="7"/>
  <c r="AN552" i="7"/>
  <c r="AI552" i="7"/>
  <c r="AD552" i="7"/>
  <c r="O552" i="7"/>
  <c r="L552" i="7"/>
  <c r="I552" i="7"/>
  <c r="AY551" i="7"/>
  <c r="AN551" i="7"/>
  <c r="AI551" i="7"/>
  <c r="AD551" i="7"/>
  <c r="O551" i="7"/>
  <c r="L551" i="7"/>
  <c r="I551" i="7"/>
  <c r="AY550" i="7"/>
  <c r="AN550" i="7"/>
  <c r="AI550" i="7"/>
  <c r="AD550" i="7"/>
  <c r="O550" i="7"/>
  <c r="L550" i="7"/>
  <c r="I550" i="7"/>
  <c r="AY549" i="7"/>
  <c r="AN549" i="7"/>
  <c r="AI549" i="7"/>
  <c r="AD549" i="7"/>
  <c r="O549" i="7"/>
  <c r="L549" i="7"/>
  <c r="I549" i="7"/>
  <c r="AY548" i="7"/>
  <c r="AN548" i="7"/>
  <c r="AI548" i="7"/>
  <c r="AD548" i="7"/>
  <c r="O548" i="7"/>
  <c r="L548" i="7"/>
  <c r="I548" i="7"/>
  <c r="AY547" i="7"/>
  <c r="AN547" i="7"/>
  <c r="AI547" i="7"/>
  <c r="AD547" i="7"/>
  <c r="O547" i="7"/>
  <c r="L547" i="7"/>
  <c r="I547" i="7"/>
  <c r="AY546" i="7"/>
  <c r="AN546" i="7"/>
  <c r="AI546" i="7"/>
  <c r="AD546" i="7"/>
  <c r="O546" i="7"/>
  <c r="L546" i="7"/>
  <c r="I546" i="7"/>
  <c r="AY545" i="7"/>
  <c r="AN545" i="7"/>
  <c r="AI545" i="7"/>
  <c r="AD545" i="7"/>
  <c r="O545" i="7"/>
  <c r="L545" i="7"/>
  <c r="I545" i="7"/>
  <c r="AY544" i="7"/>
  <c r="AN544" i="7"/>
  <c r="AI544" i="7"/>
  <c r="AD544" i="7"/>
  <c r="O544" i="7"/>
  <c r="L544" i="7"/>
  <c r="I544" i="7"/>
  <c r="AY543" i="7"/>
  <c r="AN543" i="7"/>
  <c r="AI543" i="7"/>
  <c r="AD543" i="7"/>
  <c r="O543" i="7"/>
  <c r="L543" i="7"/>
  <c r="I543" i="7"/>
  <c r="AY542" i="7"/>
  <c r="AN542" i="7"/>
  <c r="AI542" i="7"/>
  <c r="AD542" i="7"/>
  <c r="O542" i="7"/>
  <c r="L542" i="7"/>
  <c r="I542" i="7"/>
  <c r="AY541" i="7"/>
  <c r="AN541" i="7"/>
  <c r="AI541" i="7"/>
  <c r="AD541" i="7"/>
  <c r="O541" i="7"/>
  <c r="L541" i="7"/>
  <c r="I541" i="7"/>
  <c r="AY540" i="7"/>
  <c r="AN540" i="7"/>
  <c r="AI540" i="7"/>
  <c r="AD540" i="7"/>
  <c r="O540" i="7"/>
  <c r="L540" i="7"/>
  <c r="I540" i="7"/>
  <c r="AY539" i="7"/>
  <c r="AN539" i="7"/>
  <c r="AI539" i="7"/>
  <c r="AD539" i="7"/>
  <c r="O539" i="7"/>
  <c r="L539" i="7"/>
  <c r="I539" i="7"/>
  <c r="AY538" i="7"/>
  <c r="AN538" i="7"/>
  <c r="AI538" i="7"/>
  <c r="AD538" i="7"/>
  <c r="O538" i="7"/>
  <c r="L538" i="7"/>
  <c r="I538" i="7"/>
  <c r="AY537" i="7"/>
  <c r="AN537" i="7"/>
  <c r="AI537" i="7"/>
  <c r="AD537" i="7"/>
  <c r="O537" i="7"/>
  <c r="L537" i="7"/>
  <c r="I537" i="7"/>
  <c r="AY536" i="7"/>
  <c r="AN536" i="7"/>
  <c r="AI536" i="7"/>
  <c r="AD536" i="7"/>
  <c r="O536" i="7"/>
  <c r="L536" i="7"/>
  <c r="I536" i="7"/>
  <c r="AY535" i="7"/>
  <c r="AN535" i="7"/>
  <c r="AI535" i="7"/>
  <c r="AD535" i="7"/>
  <c r="O535" i="7"/>
  <c r="L535" i="7"/>
  <c r="I535" i="7"/>
  <c r="AY534" i="7"/>
  <c r="AN534" i="7"/>
  <c r="AI534" i="7"/>
  <c r="AD534" i="7"/>
  <c r="O534" i="7"/>
  <c r="L534" i="7"/>
  <c r="I534" i="7"/>
  <c r="AY533" i="7"/>
  <c r="AN533" i="7"/>
  <c r="AI533" i="7"/>
  <c r="AD533" i="7"/>
  <c r="O533" i="7"/>
  <c r="L533" i="7"/>
  <c r="I533" i="7"/>
  <c r="AY532" i="7"/>
  <c r="AN532" i="7"/>
  <c r="AI532" i="7"/>
  <c r="AD532" i="7"/>
  <c r="O532" i="7"/>
  <c r="L532" i="7"/>
  <c r="I532" i="7"/>
  <c r="AY531" i="7"/>
  <c r="AN531" i="7"/>
  <c r="AI531" i="7"/>
  <c r="AD531" i="7"/>
  <c r="O531" i="7"/>
  <c r="L531" i="7"/>
  <c r="I531" i="7"/>
  <c r="AY530" i="7"/>
  <c r="AN530" i="7"/>
  <c r="AI530" i="7"/>
  <c r="AD530" i="7"/>
  <c r="O530" i="7"/>
  <c r="L530" i="7"/>
  <c r="I530" i="7"/>
  <c r="AY529" i="7"/>
  <c r="AN529" i="7"/>
  <c r="AI529" i="7"/>
  <c r="AD529" i="7"/>
  <c r="O529" i="7"/>
  <c r="L529" i="7"/>
  <c r="I529" i="7"/>
  <c r="AY528" i="7"/>
  <c r="AN528" i="7"/>
  <c r="AI528" i="7"/>
  <c r="AD528" i="7"/>
  <c r="O528" i="7"/>
  <c r="L528" i="7"/>
  <c r="I528" i="7"/>
  <c r="AY527" i="7"/>
  <c r="AN527" i="7"/>
  <c r="AI527" i="7"/>
  <c r="AD527" i="7"/>
  <c r="O527" i="7"/>
  <c r="L527" i="7"/>
  <c r="I527" i="7"/>
  <c r="AY526" i="7"/>
  <c r="AN526" i="7"/>
  <c r="AI526" i="7"/>
  <c r="AD526" i="7"/>
  <c r="O526" i="7"/>
  <c r="L526" i="7"/>
  <c r="I526" i="7"/>
  <c r="AY525" i="7"/>
  <c r="AN525" i="7"/>
  <c r="AI525" i="7"/>
  <c r="AD525" i="7"/>
  <c r="O525" i="7"/>
  <c r="L525" i="7"/>
  <c r="I525" i="7"/>
  <c r="AY524" i="7"/>
  <c r="AN524" i="7"/>
  <c r="AI524" i="7"/>
  <c r="AD524" i="7"/>
  <c r="O524" i="7"/>
  <c r="L524" i="7"/>
  <c r="I524" i="7"/>
  <c r="AY523" i="7"/>
  <c r="AN523" i="7"/>
  <c r="AI523" i="7"/>
  <c r="AD523" i="7"/>
  <c r="O523" i="7"/>
  <c r="L523" i="7"/>
  <c r="I523" i="7"/>
  <c r="AY522" i="7"/>
  <c r="AN522" i="7"/>
  <c r="AI522" i="7"/>
  <c r="AD522" i="7"/>
  <c r="O522" i="7"/>
  <c r="L522" i="7"/>
  <c r="I522" i="7"/>
  <c r="AY521" i="7"/>
  <c r="AN521" i="7"/>
  <c r="AI521" i="7"/>
  <c r="AD521" i="7"/>
  <c r="O521" i="7"/>
  <c r="L521" i="7"/>
  <c r="I521" i="7"/>
  <c r="AY520" i="7"/>
  <c r="AN520" i="7"/>
  <c r="AI520" i="7"/>
  <c r="AD520" i="7"/>
  <c r="O520" i="7"/>
  <c r="L520" i="7"/>
  <c r="I520" i="7"/>
  <c r="AY519" i="7"/>
  <c r="AN519" i="7"/>
  <c r="AI519" i="7"/>
  <c r="AD519" i="7"/>
  <c r="O519" i="7"/>
  <c r="L519" i="7"/>
  <c r="I519" i="7"/>
  <c r="AY518" i="7"/>
  <c r="AN518" i="7"/>
  <c r="AI518" i="7"/>
  <c r="AD518" i="7"/>
  <c r="O518" i="7"/>
  <c r="L518" i="7"/>
  <c r="I518" i="7"/>
  <c r="AY517" i="7"/>
  <c r="AN517" i="7"/>
  <c r="AI517" i="7"/>
  <c r="AD517" i="7"/>
  <c r="O517" i="7"/>
  <c r="L517" i="7"/>
  <c r="I517" i="7"/>
  <c r="AI516" i="7"/>
  <c r="AD516" i="7"/>
  <c r="O516" i="7"/>
  <c r="L516" i="7"/>
  <c r="I516" i="7"/>
  <c r="AY515" i="7"/>
  <c r="AN515" i="7"/>
  <c r="AI515" i="7"/>
  <c r="AD515" i="7"/>
  <c r="O515" i="7"/>
  <c r="L515" i="7"/>
  <c r="I515" i="7"/>
  <c r="AY514" i="7"/>
  <c r="AN514" i="7"/>
  <c r="AI514" i="7"/>
  <c r="AD514" i="7"/>
  <c r="O514" i="7"/>
  <c r="L514" i="7"/>
  <c r="I514" i="7"/>
  <c r="AY513" i="7"/>
  <c r="AN513" i="7"/>
  <c r="AI513" i="7"/>
  <c r="AD513" i="7"/>
  <c r="O513" i="7"/>
  <c r="L513" i="7"/>
  <c r="I513" i="7"/>
  <c r="AY512" i="7"/>
  <c r="AN512" i="7"/>
  <c r="AI512" i="7"/>
  <c r="AD512" i="7"/>
  <c r="O512" i="7"/>
  <c r="L512" i="7"/>
  <c r="I512" i="7"/>
  <c r="AY511" i="7"/>
  <c r="AN511" i="7"/>
  <c r="AI511" i="7"/>
  <c r="AD511" i="7"/>
  <c r="O511" i="7"/>
  <c r="L511" i="7"/>
  <c r="I511" i="7"/>
  <c r="AY510" i="7"/>
  <c r="AN510" i="7"/>
  <c r="AI510" i="7"/>
  <c r="AD510" i="7"/>
  <c r="O510" i="7"/>
  <c r="L510" i="7"/>
  <c r="I510" i="7"/>
  <c r="AY509" i="7"/>
  <c r="AN509" i="7"/>
  <c r="AI509" i="7"/>
  <c r="AD509" i="7"/>
  <c r="O509" i="7"/>
  <c r="L509" i="7"/>
  <c r="I509" i="7"/>
  <c r="AY508" i="7"/>
  <c r="AN508" i="7"/>
  <c r="AI508" i="7"/>
  <c r="AD508" i="7"/>
  <c r="O508" i="7"/>
  <c r="L508" i="7"/>
  <c r="I508" i="7"/>
  <c r="AY507" i="7"/>
  <c r="AN507" i="7"/>
  <c r="AI507" i="7"/>
  <c r="AD507" i="7"/>
  <c r="O507" i="7"/>
  <c r="L507" i="7"/>
  <c r="I507" i="7"/>
  <c r="AY506" i="7"/>
  <c r="AN506" i="7"/>
  <c r="AI506" i="7"/>
  <c r="AD506" i="7"/>
  <c r="O506" i="7"/>
  <c r="L506" i="7"/>
  <c r="I506" i="7"/>
  <c r="AY505" i="7"/>
  <c r="AN505" i="7"/>
  <c r="AI505" i="7"/>
  <c r="AD505" i="7"/>
  <c r="O505" i="7"/>
  <c r="L505" i="7"/>
  <c r="I505" i="7"/>
  <c r="AY504" i="7"/>
  <c r="AN504" i="7"/>
  <c r="AI504" i="7"/>
  <c r="AD504" i="7"/>
  <c r="O504" i="7"/>
  <c r="L504" i="7"/>
  <c r="I504" i="7"/>
  <c r="AY503" i="7"/>
  <c r="AN503" i="7"/>
  <c r="AI503" i="7"/>
  <c r="AD503" i="7"/>
  <c r="O503" i="7"/>
  <c r="L503" i="7"/>
  <c r="I503" i="7"/>
  <c r="AY502" i="7"/>
  <c r="AN502" i="7"/>
  <c r="AI502" i="7"/>
  <c r="AD502" i="7"/>
  <c r="O502" i="7"/>
  <c r="L502" i="7"/>
  <c r="I502" i="7"/>
  <c r="AY501" i="7"/>
  <c r="AN501" i="7"/>
  <c r="AI501" i="7"/>
  <c r="AD501" i="7"/>
  <c r="O501" i="7"/>
  <c r="L501" i="7"/>
  <c r="I501" i="7"/>
  <c r="AY500" i="7"/>
  <c r="AN500" i="7"/>
  <c r="AI500" i="7"/>
  <c r="AD500" i="7"/>
  <c r="O500" i="7"/>
  <c r="L500" i="7"/>
  <c r="I500" i="7"/>
  <c r="AY499" i="7"/>
  <c r="AN499" i="7"/>
  <c r="AI499" i="7"/>
  <c r="AD499" i="7"/>
  <c r="O499" i="7"/>
  <c r="L499" i="7"/>
  <c r="I499" i="7"/>
  <c r="AY498" i="7"/>
  <c r="AN498" i="7"/>
  <c r="AI498" i="7"/>
  <c r="AD498" i="7"/>
  <c r="O498" i="7"/>
  <c r="L498" i="7"/>
  <c r="I498" i="7"/>
  <c r="AY497" i="7"/>
  <c r="AN497" i="7"/>
  <c r="AI497" i="7"/>
  <c r="AD497" i="7"/>
  <c r="O497" i="7"/>
  <c r="L497" i="7"/>
  <c r="I497" i="7"/>
  <c r="AY496" i="7"/>
  <c r="AN496" i="7"/>
  <c r="AI496" i="7"/>
  <c r="AD496" i="7"/>
  <c r="O496" i="7"/>
  <c r="L496" i="7"/>
  <c r="I496" i="7"/>
  <c r="AY495" i="7"/>
  <c r="AN495" i="7"/>
  <c r="AI495" i="7"/>
  <c r="AD495" i="7"/>
  <c r="O495" i="7"/>
  <c r="L495" i="7"/>
  <c r="I495" i="7"/>
  <c r="AY494" i="7"/>
  <c r="AN494" i="7"/>
  <c r="AI494" i="7"/>
  <c r="AD494" i="7"/>
  <c r="O494" i="7"/>
  <c r="L494" i="7"/>
  <c r="I494" i="7"/>
  <c r="AY493" i="7"/>
  <c r="AN493" i="7"/>
  <c r="AI493" i="7"/>
  <c r="AD493" i="7"/>
  <c r="O493" i="7"/>
  <c r="L493" i="7"/>
  <c r="I493" i="7"/>
  <c r="AY492" i="7"/>
  <c r="AN492" i="7"/>
  <c r="AI492" i="7"/>
  <c r="AD492" i="7"/>
  <c r="O492" i="7"/>
  <c r="L492" i="7"/>
  <c r="I492" i="7"/>
  <c r="AY491" i="7"/>
  <c r="AN491" i="7"/>
  <c r="AI491" i="7"/>
  <c r="AD491" i="7"/>
  <c r="O491" i="7"/>
  <c r="L491" i="7"/>
  <c r="I491" i="7"/>
  <c r="AY490" i="7"/>
  <c r="AN490" i="7"/>
  <c r="AI490" i="7"/>
  <c r="AD490" i="7"/>
  <c r="O490" i="7"/>
  <c r="L490" i="7"/>
  <c r="I490" i="7"/>
  <c r="AY489" i="7"/>
  <c r="AN489" i="7"/>
  <c r="AI489" i="7"/>
  <c r="AD489" i="7"/>
  <c r="O489" i="7"/>
  <c r="L489" i="7"/>
  <c r="I489" i="7"/>
  <c r="AY488" i="7"/>
  <c r="AN488" i="7"/>
  <c r="AI488" i="7"/>
  <c r="AD488" i="7"/>
  <c r="O488" i="7"/>
  <c r="L488" i="7"/>
  <c r="I488" i="7"/>
  <c r="AY487" i="7"/>
  <c r="AN487" i="7"/>
  <c r="AI487" i="7"/>
  <c r="AD487" i="7"/>
  <c r="O487" i="7"/>
  <c r="L487" i="7"/>
  <c r="I487" i="7"/>
  <c r="AI486" i="7"/>
  <c r="AD486" i="7"/>
  <c r="O486" i="7"/>
  <c r="L486" i="7"/>
  <c r="I486" i="7"/>
  <c r="AY485" i="7"/>
  <c r="AN485" i="7"/>
  <c r="AI485" i="7"/>
  <c r="AD485" i="7"/>
  <c r="O485" i="7"/>
  <c r="L485" i="7"/>
  <c r="I485" i="7"/>
  <c r="AY484" i="7"/>
  <c r="AN484" i="7"/>
  <c r="AI484" i="7"/>
  <c r="AD484" i="7"/>
  <c r="O484" i="7"/>
  <c r="I484" i="7"/>
  <c r="AY483" i="7"/>
  <c r="AN483" i="7"/>
  <c r="AI483" i="7"/>
  <c r="AD483" i="7"/>
  <c r="O483" i="7"/>
  <c r="I483" i="7"/>
  <c r="AY482" i="7"/>
  <c r="AN482" i="7"/>
  <c r="O482" i="7"/>
  <c r="J482" i="7"/>
  <c r="H482" i="7"/>
  <c r="AD482" i="7" s="1"/>
  <c r="G482" i="7"/>
  <c r="AI480" i="7"/>
  <c r="AD480" i="7"/>
  <c r="O480" i="7"/>
  <c r="L480" i="7"/>
  <c r="I480" i="7"/>
  <c r="AY479" i="7"/>
  <c r="AN479" i="7"/>
  <c r="AI479" i="7"/>
  <c r="AD479" i="7"/>
  <c r="O479" i="7"/>
  <c r="L479" i="7"/>
  <c r="I479" i="7"/>
  <c r="AY478" i="7"/>
  <c r="AN478" i="7"/>
  <c r="AI478" i="7"/>
  <c r="AD478" i="7"/>
  <c r="O478" i="7"/>
  <c r="L478" i="7"/>
  <c r="I478" i="7"/>
  <c r="AD477" i="7"/>
  <c r="O477" i="7"/>
  <c r="L477" i="7"/>
  <c r="I477" i="7"/>
  <c r="AI476" i="7"/>
  <c r="AD476" i="7"/>
  <c r="O476" i="7"/>
  <c r="L476" i="7"/>
  <c r="I476" i="7"/>
  <c r="AI475" i="7"/>
  <c r="AD475" i="7"/>
  <c r="O475" i="7"/>
  <c r="L475" i="7"/>
  <c r="I475" i="7"/>
  <c r="AI474" i="7"/>
  <c r="AD474" i="7"/>
  <c r="O474" i="7"/>
  <c r="L474" i="7"/>
  <c r="I474" i="7"/>
  <c r="AI473" i="7"/>
  <c r="AD473" i="7"/>
  <c r="O473" i="7"/>
  <c r="L473" i="7"/>
  <c r="I473" i="7"/>
  <c r="AI472" i="7"/>
  <c r="AD472" i="7"/>
  <c r="O472" i="7"/>
  <c r="L472" i="7"/>
  <c r="I472" i="7"/>
  <c r="AI471" i="7"/>
  <c r="AD471" i="7"/>
  <c r="O471" i="7"/>
  <c r="L471" i="7"/>
  <c r="I471" i="7"/>
  <c r="AI470" i="7"/>
  <c r="AD470" i="7"/>
  <c r="O470" i="7"/>
  <c r="L470" i="7"/>
  <c r="I470" i="7"/>
  <c r="AI469" i="7"/>
  <c r="AD469" i="7"/>
  <c r="O469" i="7"/>
  <c r="L469" i="7"/>
  <c r="I469" i="7"/>
  <c r="AI468" i="7"/>
  <c r="AD468" i="7"/>
  <c r="O468" i="7"/>
  <c r="L468" i="7"/>
  <c r="I468" i="7"/>
  <c r="AI467" i="7"/>
  <c r="AD467" i="7"/>
  <c r="O467" i="7"/>
  <c r="L467" i="7"/>
  <c r="I467" i="7"/>
  <c r="AI466" i="7"/>
  <c r="AD466" i="7"/>
  <c r="O466" i="7"/>
  <c r="L466" i="7"/>
  <c r="I466" i="7"/>
  <c r="AI465" i="7"/>
  <c r="AD465" i="7"/>
  <c r="O465" i="7"/>
  <c r="L465" i="7"/>
  <c r="I465" i="7"/>
  <c r="AI464" i="7"/>
  <c r="AD464" i="7"/>
  <c r="O464" i="7"/>
  <c r="L464" i="7"/>
  <c r="I464" i="7"/>
  <c r="AI463" i="7"/>
  <c r="AD463" i="7"/>
  <c r="O463" i="7"/>
  <c r="L463" i="7"/>
  <c r="I463" i="7"/>
  <c r="AI462" i="7"/>
  <c r="AD462" i="7"/>
  <c r="O462" i="7"/>
  <c r="L462" i="7"/>
  <c r="I462" i="7"/>
  <c r="AI461" i="7"/>
  <c r="AD461" i="7"/>
  <c r="O461" i="7"/>
  <c r="L461" i="7"/>
  <c r="I461" i="7"/>
  <c r="AI460" i="7"/>
  <c r="AD460" i="7"/>
  <c r="O460" i="7"/>
  <c r="L460" i="7"/>
  <c r="I460" i="7"/>
  <c r="AI459" i="7"/>
  <c r="AD459" i="7"/>
  <c r="O459" i="7"/>
  <c r="L459" i="7"/>
  <c r="I459" i="7"/>
  <c r="AI458" i="7"/>
  <c r="AD458" i="7"/>
  <c r="O458" i="7"/>
  <c r="L458" i="7"/>
  <c r="I458" i="7"/>
  <c r="AI457" i="7"/>
  <c r="AD457" i="7"/>
  <c r="O457" i="7"/>
  <c r="L457" i="7"/>
  <c r="I457" i="7"/>
  <c r="AI456" i="7"/>
  <c r="AD456" i="7"/>
  <c r="O456" i="7"/>
  <c r="L456" i="7"/>
  <c r="I456" i="7"/>
  <c r="AY455" i="7"/>
  <c r="AN455" i="7"/>
  <c r="AI455" i="7"/>
  <c r="AD455" i="7"/>
  <c r="O455" i="7"/>
  <c r="L455" i="7"/>
  <c r="I455" i="7"/>
  <c r="AY454" i="7"/>
  <c r="AN454" i="7"/>
  <c r="AI454" i="7"/>
  <c r="AD454" i="7"/>
  <c r="O454" i="7"/>
  <c r="L454" i="7"/>
  <c r="I454" i="7"/>
  <c r="AY453" i="7"/>
  <c r="AN453" i="7"/>
  <c r="AI453" i="7"/>
  <c r="AD453" i="7"/>
  <c r="O453" i="7"/>
  <c r="L453" i="7"/>
  <c r="I453" i="7"/>
  <c r="AY452" i="7"/>
  <c r="AN452" i="7"/>
  <c r="AI452" i="7"/>
  <c r="AD452" i="7"/>
  <c r="O452" i="7"/>
  <c r="L452" i="7"/>
  <c r="I452" i="7"/>
  <c r="AI451" i="7"/>
  <c r="AD451" i="7"/>
  <c r="O451" i="7"/>
  <c r="L451" i="7"/>
  <c r="I451" i="7"/>
  <c r="AY450" i="7"/>
  <c r="AN450" i="7"/>
  <c r="AI450" i="7"/>
  <c r="AD450" i="7"/>
  <c r="O450" i="7"/>
  <c r="L450" i="7"/>
  <c r="I450" i="7"/>
  <c r="AY449" i="7"/>
  <c r="AN449" i="7"/>
  <c r="AI449" i="7"/>
  <c r="AD449" i="7"/>
  <c r="O449" i="7"/>
  <c r="L449" i="7"/>
  <c r="I449" i="7"/>
  <c r="AY448" i="7"/>
  <c r="AN448" i="7"/>
  <c r="AI448" i="7"/>
  <c r="AD448" i="7"/>
  <c r="O448" i="7"/>
  <c r="L448" i="7"/>
  <c r="I448" i="7"/>
  <c r="AI447" i="7"/>
  <c r="AD447" i="7"/>
  <c r="O447" i="7"/>
  <c r="L447" i="7"/>
  <c r="I447" i="7"/>
  <c r="AY446" i="7"/>
  <c r="AN446" i="7"/>
  <c r="AI446" i="7"/>
  <c r="AD446" i="7"/>
  <c r="O446" i="7"/>
  <c r="L446" i="7"/>
  <c r="I446" i="7"/>
  <c r="AY445" i="7"/>
  <c r="AN445" i="7"/>
  <c r="AI445" i="7"/>
  <c r="AD445" i="7"/>
  <c r="O445" i="7"/>
  <c r="L445" i="7"/>
  <c r="I445" i="7"/>
  <c r="AY444" i="7"/>
  <c r="AN444" i="7"/>
  <c r="AI444" i="7"/>
  <c r="AD444" i="7"/>
  <c r="O444" i="7"/>
  <c r="L444" i="7"/>
  <c r="I444" i="7"/>
  <c r="AY443" i="7"/>
  <c r="AN443" i="7"/>
  <c r="AI443" i="7"/>
  <c r="AD443" i="7"/>
  <c r="O443" i="7"/>
  <c r="L443" i="7"/>
  <c r="I443" i="7"/>
  <c r="AY442" i="7"/>
  <c r="AN442" i="7"/>
  <c r="AI442" i="7"/>
  <c r="AD442" i="7"/>
  <c r="O442" i="7"/>
  <c r="L442" i="7"/>
  <c r="I442" i="7"/>
  <c r="AY441" i="7"/>
  <c r="AN441" i="7"/>
  <c r="AI441" i="7"/>
  <c r="AD441" i="7"/>
  <c r="O441" i="7"/>
  <c r="L441" i="7"/>
  <c r="I441" i="7"/>
  <c r="AY440" i="7"/>
  <c r="AN440" i="7"/>
  <c r="AI440" i="7"/>
  <c r="AD440" i="7"/>
  <c r="O440" i="7"/>
  <c r="L440" i="7"/>
  <c r="I440" i="7"/>
  <c r="AY439" i="7"/>
  <c r="AN439" i="7"/>
  <c r="AI439" i="7"/>
  <c r="AD439" i="7"/>
  <c r="O439" i="7"/>
  <c r="L439" i="7"/>
  <c r="I439" i="7"/>
  <c r="AY438" i="7"/>
  <c r="AN438" i="7"/>
  <c r="AI438" i="7"/>
  <c r="AD438" i="7"/>
  <c r="O438" i="7"/>
  <c r="L438" i="7"/>
  <c r="I438" i="7"/>
  <c r="AI437" i="7"/>
  <c r="AD437" i="7"/>
  <c r="O437" i="7"/>
  <c r="L437" i="7"/>
  <c r="I437" i="7"/>
  <c r="AY436" i="7"/>
  <c r="AN436" i="7"/>
  <c r="AI436" i="7"/>
  <c r="AD436" i="7"/>
  <c r="O436" i="7"/>
  <c r="L436" i="7"/>
  <c r="I436" i="7"/>
  <c r="AY435" i="7"/>
  <c r="AN435" i="7"/>
  <c r="AI435" i="7"/>
  <c r="AD435" i="7"/>
  <c r="O435" i="7"/>
  <c r="L435" i="7"/>
  <c r="I435" i="7"/>
  <c r="AY434" i="7"/>
  <c r="AN434" i="7"/>
  <c r="AI434" i="7"/>
  <c r="AD434" i="7"/>
  <c r="O434" i="7"/>
  <c r="L434" i="7"/>
  <c r="I434" i="7"/>
  <c r="AY433" i="7"/>
  <c r="AN433" i="7"/>
  <c r="AI433" i="7"/>
  <c r="AD433" i="7"/>
  <c r="O433" i="7"/>
  <c r="L433" i="7"/>
  <c r="I433" i="7"/>
  <c r="AY432" i="7"/>
  <c r="AN432" i="7"/>
  <c r="AI432" i="7"/>
  <c r="AD432" i="7"/>
  <c r="O432" i="7"/>
  <c r="L432" i="7"/>
  <c r="I432" i="7"/>
  <c r="AY431" i="7"/>
  <c r="AN431" i="7"/>
  <c r="AI431" i="7"/>
  <c r="AD431" i="7"/>
  <c r="O431" i="7"/>
  <c r="L431" i="7"/>
  <c r="I431" i="7"/>
  <c r="AY430" i="7"/>
  <c r="AN430" i="7"/>
  <c r="AI430" i="7"/>
  <c r="AD430" i="7"/>
  <c r="O430" i="7"/>
  <c r="L430" i="7"/>
  <c r="I430" i="7"/>
  <c r="AY429" i="7"/>
  <c r="AN429" i="7"/>
  <c r="AI429" i="7"/>
  <c r="AD429" i="7"/>
  <c r="O429" i="7"/>
  <c r="L429" i="7"/>
  <c r="I429" i="7"/>
  <c r="AY428" i="7"/>
  <c r="AN428" i="7"/>
  <c r="AI428" i="7"/>
  <c r="AD428" i="7"/>
  <c r="O428" i="7"/>
  <c r="L428" i="7"/>
  <c r="I428" i="7"/>
  <c r="AY427" i="7"/>
  <c r="AN427" i="7"/>
  <c r="AI427" i="7"/>
  <c r="AD427" i="7"/>
  <c r="O427" i="7"/>
  <c r="L427" i="7"/>
  <c r="I427" i="7"/>
  <c r="AY426" i="7"/>
  <c r="AN426" i="7"/>
  <c r="AI426" i="7"/>
  <c r="AD426" i="7"/>
  <c r="O426" i="7"/>
  <c r="L426" i="7"/>
  <c r="I426" i="7"/>
  <c r="AY425" i="7"/>
  <c r="AN425" i="7"/>
  <c r="AI425" i="7"/>
  <c r="AD425" i="7"/>
  <c r="O425" i="7"/>
  <c r="L425" i="7"/>
  <c r="I425" i="7"/>
  <c r="AY424" i="7"/>
  <c r="AN424" i="7"/>
  <c r="AI424" i="7"/>
  <c r="AD424" i="7"/>
  <c r="O424" i="7"/>
  <c r="L424" i="7"/>
  <c r="I424" i="7"/>
  <c r="AY423" i="7"/>
  <c r="AN423" i="7"/>
  <c r="AI423" i="7"/>
  <c r="AD423" i="7"/>
  <c r="O423" i="7"/>
  <c r="L423" i="7"/>
  <c r="I423" i="7"/>
  <c r="AY422" i="7"/>
  <c r="AN422" i="7"/>
  <c r="AI422" i="7"/>
  <c r="AD422" i="7"/>
  <c r="O422" i="7"/>
  <c r="L422" i="7"/>
  <c r="I422" i="7"/>
  <c r="AY421" i="7"/>
  <c r="AN421" i="7"/>
  <c r="AI421" i="7"/>
  <c r="AD421" i="7"/>
  <c r="O421" i="7"/>
  <c r="L421" i="7"/>
  <c r="I421" i="7"/>
  <c r="AY420" i="7"/>
  <c r="AN420" i="7"/>
  <c r="AI420" i="7"/>
  <c r="AD420" i="7"/>
  <c r="O420" i="7"/>
  <c r="L420" i="7"/>
  <c r="I420" i="7"/>
  <c r="AY419" i="7"/>
  <c r="AN419" i="7"/>
  <c r="AI419" i="7"/>
  <c r="AD419" i="7"/>
  <c r="O419" i="7"/>
  <c r="L419" i="7"/>
  <c r="I419" i="7"/>
  <c r="AY418" i="7"/>
  <c r="AN418" i="7"/>
  <c r="AI418" i="7"/>
  <c r="AD418" i="7"/>
  <c r="O418" i="7"/>
  <c r="L418" i="7"/>
  <c r="I418" i="7"/>
  <c r="AY417" i="7"/>
  <c r="AN417" i="7"/>
  <c r="AI417" i="7"/>
  <c r="AD417" i="7"/>
  <c r="O417" i="7"/>
  <c r="L417" i="7"/>
  <c r="I417" i="7"/>
  <c r="AY416" i="7"/>
  <c r="AN416" i="7"/>
  <c r="AI416" i="7"/>
  <c r="AD416" i="7"/>
  <c r="O416" i="7"/>
  <c r="L416" i="7"/>
  <c r="I416" i="7"/>
  <c r="AY415" i="7"/>
  <c r="AN415" i="7"/>
  <c r="AI415" i="7"/>
  <c r="AD415" i="7"/>
  <c r="O415" i="7"/>
  <c r="L415" i="7"/>
  <c r="I415" i="7"/>
  <c r="AD414" i="7"/>
  <c r="O414" i="7"/>
  <c r="L414" i="7"/>
  <c r="I414" i="7"/>
  <c r="AY413" i="7"/>
  <c r="AN413" i="7"/>
  <c r="AI413" i="7"/>
  <c r="AD413" i="7"/>
  <c r="O413" i="7"/>
  <c r="L413" i="7"/>
  <c r="I413" i="7"/>
  <c r="AI412" i="7"/>
  <c r="AD412" i="7"/>
  <c r="O412" i="7"/>
  <c r="L412" i="7"/>
  <c r="I412" i="7"/>
  <c r="AY411" i="7"/>
  <c r="AN411" i="7"/>
  <c r="AI411" i="7"/>
  <c r="AD411" i="7"/>
  <c r="O411" i="7"/>
  <c r="L411" i="7"/>
  <c r="I411" i="7"/>
  <c r="AY410" i="7"/>
  <c r="AN410" i="7"/>
  <c r="AI410" i="7"/>
  <c r="AD410" i="7"/>
  <c r="O410" i="7"/>
  <c r="L410" i="7"/>
  <c r="I410" i="7"/>
  <c r="AY409" i="7"/>
  <c r="AN409" i="7"/>
  <c r="AI409" i="7"/>
  <c r="AD409" i="7"/>
  <c r="O409" i="7"/>
  <c r="L409" i="7"/>
  <c r="I409" i="7"/>
  <c r="AY408" i="7"/>
  <c r="AN408" i="7"/>
  <c r="AI408" i="7"/>
  <c r="AD408" i="7"/>
  <c r="O408" i="7"/>
  <c r="L408" i="7"/>
  <c r="I408" i="7"/>
  <c r="AY407" i="7"/>
  <c r="AN407" i="7"/>
  <c r="AI407" i="7"/>
  <c r="AD407" i="7"/>
  <c r="O407" i="7"/>
  <c r="L407" i="7"/>
  <c r="I407" i="7"/>
  <c r="AY406" i="7"/>
  <c r="AN406" i="7"/>
  <c r="AI406" i="7"/>
  <c r="AD406" i="7"/>
  <c r="O406" i="7"/>
  <c r="L406" i="7"/>
  <c r="I406" i="7"/>
  <c r="AY405" i="7"/>
  <c r="AN405" i="7"/>
  <c r="AI405" i="7"/>
  <c r="AD405" i="7"/>
  <c r="O405" i="7"/>
  <c r="L405" i="7"/>
  <c r="I405" i="7"/>
  <c r="AY404" i="7"/>
  <c r="AN404" i="7"/>
  <c r="AI404" i="7"/>
  <c r="AD404" i="7"/>
  <c r="O404" i="7"/>
  <c r="L404" i="7"/>
  <c r="I404" i="7"/>
  <c r="AY403" i="7"/>
  <c r="AN403" i="7"/>
  <c r="AI403" i="7"/>
  <c r="AD403" i="7"/>
  <c r="O403" i="7"/>
  <c r="L403" i="7"/>
  <c r="I403" i="7"/>
  <c r="AY402" i="7"/>
  <c r="AN402" i="7"/>
  <c r="AI402" i="7"/>
  <c r="AD402" i="7"/>
  <c r="O402" i="7"/>
  <c r="L402" i="7"/>
  <c r="I402" i="7"/>
  <c r="AY401" i="7"/>
  <c r="AN401" i="7"/>
  <c r="AI401" i="7"/>
  <c r="AD401" i="7"/>
  <c r="O401" i="7"/>
  <c r="L401" i="7"/>
  <c r="I401" i="7"/>
  <c r="AY400" i="7"/>
  <c r="AN400" i="7"/>
  <c r="AI400" i="7"/>
  <c r="AD400" i="7"/>
  <c r="O400" i="7"/>
  <c r="L400" i="7"/>
  <c r="I400" i="7"/>
  <c r="AY399" i="7"/>
  <c r="AN399" i="7"/>
  <c r="AI399" i="7"/>
  <c r="AD399" i="7"/>
  <c r="O399" i="7"/>
  <c r="L399" i="7"/>
  <c r="I399" i="7"/>
  <c r="AY398" i="7"/>
  <c r="AN398" i="7"/>
  <c r="AI398" i="7"/>
  <c r="AD398" i="7"/>
  <c r="O398" i="7"/>
  <c r="L398" i="7"/>
  <c r="I398" i="7"/>
  <c r="AY397" i="7"/>
  <c r="AN397" i="7"/>
  <c r="AI397" i="7"/>
  <c r="AD397" i="7"/>
  <c r="O397" i="7"/>
  <c r="L397" i="7"/>
  <c r="I397" i="7"/>
  <c r="AY396" i="7"/>
  <c r="AN396" i="7"/>
  <c r="AI396" i="7"/>
  <c r="AD396" i="7"/>
  <c r="O396" i="7"/>
  <c r="L396" i="7"/>
  <c r="I396" i="7"/>
  <c r="AY395" i="7"/>
  <c r="AN395" i="7"/>
  <c r="AI395" i="7"/>
  <c r="AD395" i="7"/>
  <c r="O395" i="7"/>
  <c r="L395" i="7"/>
  <c r="I395" i="7"/>
  <c r="AY394" i="7"/>
  <c r="AN394" i="7"/>
  <c r="AI394" i="7"/>
  <c r="AD394" i="7"/>
  <c r="O394" i="7"/>
  <c r="L394" i="7"/>
  <c r="I394" i="7"/>
  <c r="AY393" i="7"/>
  <c r="AN393" i="7"/>
  <c r="AI393" i="7"/>
  <c r="AD393" i="7"/>
  <c r="O393" i="7"/>
  <c r="L393" i="7"/>
  <c r="I393" i="7"/>
  <c r="AY392" i="7"/>
  <c r="AN392" i="7"/>
  <c r="AI392" i="7"/>
  <c r="AD392" i="7"/>
  <c r="O392" i="7"/>
  <c r="L392" i="7"/>
  <c r="I392" i="7"/>
  <c r="AY391" i="7"/>
  <c r="AN391" i="7"/>
  <c r="AI391" i="7"/>
  <c r="AD391" i="7"/>
  <c r="O391" i="7"/>
  <c r="L391" i="7"/>
  <c r="I391" i="7"/>
  <c r="AY390" i="7"/>
  <c r="AN390" i="7"/>
  <c r="AI390" i="7"/>
  <c r="AD390" i="7"/>
  <c r="O390" i="7"/>
  <c r="L390" i="7"/>
  <c r="I390" i="7"/>
  <c r="AY389" i="7"/>
  <c r="AN389" i="7"/>
  <c r="AI389" i="7"/>
  <c r="AD389" i="7"/>
  <c r="O389" i="7"/>
  <c r="L389" i="7"/>
  <c r="I389" i="7"/>
  <c r="AY388" i="7"/>
  <c r="AN388" i="7"/>
  <c r="AI388" i="7"/>
  <c r="AD388" i="7"/>
  <c r="O388" i="7"/>
  <c r="L388" i="7"/>
  <c r="I388" i="7"/>
  <c r="AI387" i="7"/>
  <c r="AD387" i="7"/>
  <c r="O387" i="7"/>
  <c r="L387" i="7"/>
  <c r="I387" i="7"/>
  <c r="AI386" i="7"/>
  <c r="AD386" i="7"/>
  <c r="O386" i="7"/>
  <c r="L386" i="7"/>
  <c r="I386" i="7"/>
  <c r="AY385" i="7"/>
  <c r="AN385" i="7"/>
  <c r="AI385" i="7"/>
  <c r="AD385" i="7"/>
  <c r="O385" i="7"/>
  <c r="L385" i="7"/>
  <c r="I385" i="7"/>
  <c r="AY384" i="7"/>
  <c r="AN384" i="7"/>
  <c r="AI384" i="7"/>
  <c r="AD384" i="7"/>
  <c r="O384" i="7"/>
  <c r="L384" i="7"/>
  <c r="I384" i="7"/>
  <c r="AI383" i="7"/>
  <c r="AD383" i="7"/>
  <c r="O383" i="7"/>
  <c r="L383" i="7"/>
  <c r="I383" i="7"/>
  <c r="AY382" i="7"/>
  <c r="AN382" i="7"/>
  <c r="AI382" i="7"/>
  <c r="AD382" i="7"/>
  <c r="O382" i="7"/>
  <c r="L382" i="7"/>
  <c r="I382" i="7"/>
  <c r="AY381" i="7"/>
  <c r="AN381" i="7"/>
  <c r="AI381" i="7"/>
  <c r="AD381" i="7"/>
  <c r="O381" i="7"/>
  <c r="L381" i="7"/>
  <c r="I381" i="7"/>
  <c r="AY380" i="7"/>
  <c r="AN380" i="7"/>
  <c r="AI380" i="7"/>
  <c r="AD380" i="7"/>
  <c r="O380" i="7"/>
  <c r="L380" i="7"/>
  <c r="I380" i="7"/>
  <c r="AY379" i="7"/>
  <c r="AN379" i="7"/>
  <c r="AI379" i="7"/>
  <c r="AD379" i="7"/>
  <c r="O379" i="7"/>
  <c r="L379" i="7"/>
  <c r="I379" i="7"/>
  <c r="AY378" i="7"/>
  <c r="AN378" i="7"/>
  <c r="AI378" i="7"/>
  <c r="AD378" i="7"/>
  <c r="O378" i="7"/>
  <c r="L378" i="7"/>
  <c r="I378" i="7"/>
  <c r="AY377" i="7"/>
  <c r="AN377" i="7"/>
  <c r="AI377" i="7"/>
  <c r="AD377" i="7"/>
  <c r="O377" i="7"/>
  <c r="L377" i="7"/>
  <c r="I377" i="7"/>
  <c r="AI376" i="7"/>
  <c r="AD376" i="7"/>
  <c r="O376" i="7"/>
  <c r="L376" i="7"/>
  <c r="I376" i="7"/>
  <c r="AY375" i="7"/>
  <c r="AN375" i="7"/>
  <c r="AI375" i="7"/>
  <c r="AD375" i="7"/>
  <c r="O375" i="7"/>
  <c r="L375" i="7"/>
  <c r="I375" i="7"/>
  <c r="AY374" i="7"/>
  <c r="AN374" i="7"/>
  <c r="AI374" i="7"/>
  <c r="AD374" i="7"/>
  <c r="O374" i="7"/>
  <c r="L374" i="7"/>
  <c r="I374" i="7"/>
  <c r="AY373" i="7"/>
  <c r="AN373" i="7"/>
  <c r="AI373" i="7"/>
  <c r="AD373" i="7"/>
  <c r="O373" i="7"/>
  <c r="L373" i="7"/>
  <c r="I373" i="7"/>
  <c r="AY372" i="7"/>
  <c r="AN372" i="7"/>
  <c r="AI372" i="7"/>
  <c r="AD372" i="7"/>
  <c r="O372" i="7"/>
  <c r="L372" i="7"/>
  <c r="I372" i="7"/>
  <c r="AY371" i="7"/>
  <c r="AN371" i="7"/>
  <c r="AI371" i="7"/>
  <c r="AD371" i="7"/>
  <c r="O371" i="7"/>
  <c r="L371" i="7"/>
  <c r="I371" i="7"/>
  <c r="AY370" i="7"/>
  <c r="AN370" i="7"/>
  <c r="AI370" i="7"/>
  <c r="AD370" i="7"/>
  <c r="O370" i="7"/>
  <c r="L370" i="7"/>
  <c r="I370" i="7"/>
  <c r="AI369" i="7"/>
  <c r="AD369" i="7"/>
  <c r="O369" i="7"/>
  <c r="L369" i="7"/>
  <c r="I369" i="7"/>
  <c r="AY368" i="7"/>
  <c r="AN368" i="7"/>
  <c r="AI368" i="7"/>
  <c r="AD368" i="7"/>
  <c r="O368" i="7"/>
  <c r="L368" i="7"/>
  <c r="I368" i="7"/>
  <c r="AY367" i="7"/>
  <c r="AN367" i="7"/>
  <c r="AI367" i="7"/>
  <c r="AD367" i="7"/>
  <c r="O367" i="7"/>
  <c r="L367" i="7"/>
  <c r="I367" i="7"/>
  <c r="AY366" i="7"/>
  <c r="AN366" i="7"/>
  <c r="AI366" i="7"/>
  <c r="AD366" i="7"/>
  <c r="O366" i="7"/>
  <c r="L366" i="7"/>
  <c r="I366" i="7"/>
  <c r="AY365" i="7"/>
  <c r="AN365" i="7"/>
  <c r="AI365" i="7"/>
  <c r="AD365" i="7"/>
  <c r="O365" i="7"/>
  <c r="L365" i="7"/>
  <c r="I365" i="7"/>
  <c r="AY364" i="7"/>
  <c r="AN364" i="7"/>
  <c r="AI364" i="7"/>
  <c r="AD364" i="7"/>
  <c r="O364" i="7"/>
  <c r="L364" i="7"/>
  <c r="I364" i="7"/>
  <c r="AY363" i="7"/>
  <c r="AN363" i="7"/>
  <c r="AI363" i="7"/>
  <c r="AD363" i="7"/>
  <c r="O363" i="7"/>
  <c r="L363" i="7"/>
  <c r="I363" i="7"/>
  <c r="AY362" i="7"/>
  <c r="AN362" i="7"/>
  <c r="AI362" i="7"/>
  <c r="AD362" i="7"/>
  <c r="O362" i="7"/>
  <c r="L362" i="7"/>
  <c r="I362" i="7"/>
  <c r="AY361" i="7"/>
  <c r="AN361" i="7"/>
  <c r="AI361" i="7"/>
  <c r="AD361" i="7"/>
  <c r="O361" i="7"/>
  <c r="L361" i="7"/>
  <c r="I361" i="7"/>
  <c r="AY360" i="7"/>
  <c r="AN360" i="7"/>
  <c r="AI360" i="7"/>
  <c r="AD360" i="7"/>
  <c r="O360" i="7"/>
  <c r="L360" i="7"/>
  <c r="I360" i="7"/>
  <c r="AY359" i="7"/>
  <c r="AN359" i="7"/>
  <c r="AI359" i="7"/>
  <c r="AD359" i="7"/>
  <c r="O359" i="7"/>
  <c r="L359" i="7"/>
  <c r="I359" i="7"/>
  <c r="AY358" i="7"/>
  <c r="AN358" i="7"/>
  <c r="AI358" i="7"/>
  <c r="AD358" i="7"/>
  <c r="O358" i="7"/>
  <c r="L358" i="7"/>
  <c r="I358" i="7"/>
  <c r="AY357" i="7"/>
  <c r="AN357" i="7"/>
  <c r="AI357" i="7"/>
  <c r="AD357" i="7"/>
  <c r="O357" i="7"/>
  <c r="L357" i="7"/>
  <c r="I357" i="7"/>
  <c r="AY356" i="7"/>
  <c r="AN356" i="7"/>
  <c r="AI356" i="7"/>
  <c r="AD356" i="7"/>
  <c r="O356" i="7"/>
  <c r="I356" i="7"/>
  <c r="AY355" i="7"/>
  <c r="AN355" i="7"/>
  <c r="AI355" i="7"/>
  <c r="AD355" i="7"/>
  <c r="O355" i="7"/>
  <c r="I355" i="7"/>
  <c r="AY354" i="7"/>
  <c r="AN354" i="7"/>
  <c r="AI354" i="7"/>
  <c r="AD354" i="7"/>
  <c r="O354" i="7"/>
  <c r="I354" i="7"/>
  <c r="AY353" i="7"/>
  <c r="AN353" i="7"/>
  <c r="O353" i="7"/>
  <c r="G353" i="7"/>
  <c r="AI352" i="7"/>
  <c r="L339" i="7"/>
  <c r="I339" i="7"/>
  <c r="L338" i="7"/>
  <c r="I338" i="7"/>
  <c r="O337" i="7"/>
  <c r="L337" i="7"/>
  <c r="I337" i="7"/>
  <c r="O336" i="7"/>
  <c r="L336" i="7"/>
  <c r="I336" i="7"/>
  <c r="O335" i="7"/>
  <c r="L335" i="7"/>
  <c r="I335" i="7"/>
  <c r="O334" i="7"/>
  <c r="L334" i="7"/>
  <c r="I334" i="7"/>
  <c r="O333" i="7"/>
  <c r="L333" i="7"/>
  <c r="I333" i="7"/>
  <c r="AI332" i="7"/>
  <c r="AD332" i="7"/>
  <c r="O332" i="7"/>
  <c r="L332" i="7"/>
  <c r="I332" i="7"/>
  <c r="AI331" i="7"/>
  <c r="AD331" i="7"/>
  <c r="O331" i="7"/>
  <c r="L331" i="7"/>
  <c r="I331" i="7"/>
  <c r="AI330" i="7"/>
  <c r="AD330" i="7"/>
  <c r="O330" i="7"/>
  <c r="L330" i="7"/>
  <c r="I330" i="7"/>
  <c r="I329" i="7"/>
  <c r="I328" i="7"/>
  <c r="I327" i="7"/>
  <c r="AI326" i="7"/>
  <c r="O326" i="7"/>
  <c r="L326" i="7"/>
  <c r="I326" i="7"/>
  <c r="AI325" i="7"/>
  <c r="O325" i="7"/>
  <c r="L325" i="7"/>
  <c r="I325" i="7"/>
  <c r="AI324" i="7"/>
  <c r="O324" i="7"/>
  <c r="L324" i="7"/>
  <c r="I324" i="7"/>
  <c r="AI323" i="7"/>
  <c r="O323" i="7"/>
  <c r="L323" i="7"/>
  <c r="I323" i="7"/>
  <c r="AI322" i="7"/>
  <c r="O322" i="7"/>
  <c r="L322" i="7"/>
  <c r="I322" i="7"/>
  <c r="AI321" i="7"/>
  <c r="AD321" i="7"/>
  <c r="O321" i="7"/>
  <c r="L321" i="7"/>
  <c r="I321" i="7"/>
  <c r="AI320" i="7"/>
  <c r="AD320" i="7"/>
  <c r="O320" i="7"/>
  <c r="L320" i="7"/>
  <c r="I320" i="7"/>
  <c r="AI319" i="7"/>
  <c r="AD319" i="7"/>
  <c r="O319" i="7"/>
  <c r="L319" i="7"/>
  <c r="I319" i="7"/>
  <c r="AI318" i="7"/>
  <c r="AD318" i="7"/>
  <c r="O318" i="7"/>
  <c r="L318" i="7"/>
  <c r="I318" i="7"/>
  <c r="AI317" i="7"/>
  <c r="AD317" i="7"/>
  <c r="O317" i="7"/>
  <c r="L317" i="7"/>
  <c r="I317" i="7"/>
  <c r="AI316" i="7"/>
  <c r="AD316" i="7"/>
  <c r="O316" i="7"/>
  <c r="L316" i="7"/>
  <c r="I316" i="7"/>
  <c r="AI315" i="7"/>
  <c r="AD315" i="7"/>
  <c r="O315" i="7"/>
  <c r="L315" i="7"/>
  <c r="I315" i="7"/>
  <c r="AI314" i="7"/>
  <c r="AD314" i="7"/>
  <c r="O314" i="7"/>
  <c r="L314" i="7"/>
  <c r="I314" i="7"/>
  <c r="AI313" i="7"/>
  <c r="AD313" i="7"/>
  <c r="O313" i="7"/>
  <c r="L313" i="7"/>
  <c r="I313" i="7"/>
  <c r="AI312" i="7"/>
  <c r="AD312" i="7"/>
  <c r="O312" i="7"/>
  <c r="L312" i="7"/>
  <c r="I312" i="7"/>
  <c r="AI311" i="7"/>
  <c r="AD311" i="7"/>
  <c r="O311" i="7"/>
  <c r="L311" i="7"/>
  <c r="I311" i="7"/>
  <c r="AI310" i="7"/>
  <c r="AD310" i="7"/>
  <c r="O310" i="7"/>
  <c r="L310" i="7"/>
  <c r="I310" i="7"/>
  <c r="AI309" i="7"/>
  <c r="AD309" i="7"/>
  <c r="O309" i="7"/>
  <c r="L309" i="7"/>
  <c r="I309" i="7"/>
  <c r="AI308" i="7"/>
  <c r="AD308" i="7"/>
  <c r="O308" i="7"/>
  <c r="L308" i="7"/>
  <c r="I308" i="7"/>
  <c r="AI307" i="7"/>
  <c r="AD307" i="7"/>
  <c r="O307" i="7"/>
  <c r="L307" i="7"/>
  <c r="I307" i="7"/>
  <c r="AI306" i="7"/>
  <c r="AD306" i="7"/>
  <c r="O306" i="7"/>
  <c r="L306" i="7"/>
  <c r="I306" i="7"/>
  <c r="AI305" i="7"/>
  <c r="AD305" i="7"/>
  <c r="O305" i="7"/>
  <c r="L305" i="7"/>
  <c r="I305" i="7"/>
  <c r="AI304" i="7"/>
  <c r="AD304" i="7"/>
  <c r="O304" i="7"/>
  <c r="L304" i="7"/>
  <c r="I304" i="7"/>
  <c r="AI303" i="7"/>
  <c r="AD303" i="7"/>
  <c r="O303" i="7"/>
  <c r="L303" i="7"/>
  <c r="I303" i="7"/>
  <c r="AI302" i="7"/>
  <c r="AD302" i="7"/>
  <c r="O302" i="7"/>
  <c r="L302" i="7"/>
  <c r="I302" i="7"/>
  <c r="AI301" i="7"/>
  <c r="AD301" i="7"/>
  <c r="O301" i="7"/>
  <c r="L301" i="7"/>
  <c r="I301" i="7"/>
  <c r="AI300" i="7"/>
  <c r="AD300" i="7"/>
  <c r="O300" i="7"/>
  <c r="L300" i="7"/>
  <c r="I300" i="7"/>
  <c r="AI299" i="7"/>
  <c r="AD299" i="7"/>
  <c r="O299" i="7"/>
  <c r="L299" i="7"/>
  <c r="I299" i="7"/>
  <c r="AI298" i="7"/>
  <c r="AD298" i="7"/>
  <c r="O298" i="7"/>
  <c r="L298" i="7"/>
  <c r="I298" i="7"/>
  <c r="AY297" i="7"/>
  <c r="AN297" i="7"/>
  <c r="AI297" i="7"/>
  <c r="AD297" i="7"/>
  <c r="O297" i="7"/>
  <c r="L297" i="7"/>
  <c r="I297" i="7"/>
  <c r="AY296" i="7"/>
  <c r="AN296" i="7"/>
  <c r="AI296" i="7"/>
  <c r="AD296" i="7"/>
  <c r="O296" i="7"/>
  <c r="L296" i="7"/>
  <c r="I296" i="7"/>
  <c r="AY295" i="7"/>
  <c r="AN295" i="7"/>
  <c r="AI295" i="7"/>
  <c r="AD295" i="7"/>
  <c r="O295" i="7"/>
  <c r="L295" i="7"/>
  <c r="I295" i="7"/>
  <c r="AY294" i="7"/>
  <c r="AN294" i="7"/>
  <c r="AI294" i="7"/>
  <c r="AD294" i="7"/>
  <c r="O294" i="7"/>
  <c r="L294" i="7"/>
  <c r="I294" i="7"/>
  <c r="AY293" i="7"/>
  <c r="AN293" i="7"/>
  <c r="AI293" i="7"/>
  <c r="AD293" i="7"/>
  <c r="O293" i="7"/>
  <c r="L293" i="7"/>
  <c r="I293" i="7"/>
  <c r="AY292" i="7"/>
  <c r="AN292" i="7"/>
  <c r="AI292" i="7"/>
  <c r="AD292" i="7"/>
  <c r="O292" i="7"/>
  <c r="L292" i="7"/>
  <c r="I292" i="7"/>
  <c r="AY291" i="7"/>
  <c r="AN291" i="7"/>
  <c r="AI291" i="7"/>
  <c r="AD291" i="7"/>
  <c r="O291" i="7"/>
  <c r="L291" i="7"/>
  <c r="I291" i="7"/>
  <c r="AY290" i="7"/>
  <c r="AN290" i="7"/>
  <c r="AI290" i="7"/>
  <c r="AD290" i="7"/>
  <c r="O290" i="7"/>
  <c r="L290" i="7"/>
  <c r="I290" i="7"/>
  <c r="AY289" i="7"/>
  <c r="AN289" i="7"/>
  <c r="AI289" i="7"/>
  <c r="AD289" i="7"/>
  <c r="O289" i="7"/>
  <c r="L289" i="7"/>
  <c r="I289" i="7"/>
  <c r="AY288" i="7"/>
  <c r="AN288" i="7"/>
  <c r="AI288" i="7"/>
  <c r="AD288" i="7"/>
  <c r="O288" i="7"/>
  <c r="L288" i="7"/>
  <c r="I288" i="7"/>
  <c r="AY287" i="7"/>
  <c r="AN287" i="7"/>
  <c r="AI287" i="7"/>
  <c r="AD287" i="7"/>
  <c r="O287" i="7"/>
  <c r="L287" i="7"/>
  <c r="I287" i="7"/>
  <c r="AI286" i="7"/>
  <c r="AD286" i="7"/>
  <c r="O286" i="7"/>
  <c r="L286" i="7"/>
  <c r="I286" i="7"/>
  <c r="AY285" i="7"/>
  <c r="AN285" i="7"/>
  <c r="AI285" i="7"/>
  <c r="AD285" i="7"/>
  <c r="O285" i="7"/>
  <c r="L285" i="7"/>
  <c r="I285" i="7"/>
  <c r="AY284" i="7"/>
  <c r="AN284" i="7"/>
  <c r="AI284" i="7"/>
  <c r="AD284" i="7"/>
  <c r="O284" i="7"/>
  <c r="L284" i="7"/>
  <c r="I284" i="7"/>
  <c r="AY283" i="7"/>
  <c r="AN283" i="7"/>
  <c r="AI283" i="7"/>
  <c r="AD283" i="7"/>
  <c r="O283" i="7"/>
  <c r="L283" i="7"/>
  <c r="I283" i="7"/>
  <c r="AY282" i="7"/>
  <c r="AN282" i="7"/>
  <c r="AI282" i="7"/>
  <c r="AD282" i="7"/>
  <c r="O282" i="7"/>
  <c r="L282" i="7"/>
  <c r="I282" i="7"/>
  <c r="AY281" i="7"/>
  <c r="AN281" i="7"/>
  <c r="AI281" i="7"/>
  <c r="AD281" i="7"/>
  <c r="O281" i="7"/>
  <c r="L281" i="7"/>
  <c r="I281" i="7"/>
  <c r="AY280" i="7"/>
  <c r="AN280" i="7"/>
  <c r="AI280" i="7"/>
  <c r="AD280" i="7"/>
  <c r="O280" i="7"/>
  <c r="L280" i="7"/>
  <c r="I280" i="7"/>
  <c r="AY279" i="7"/>
  <c r="AN279" i="7"/>
  <c r="AI279" i="7"/>
  <c r="AD279" i="7"/>
  <c r="O279" i="7"/>
  <c r="L279" i="7"/>
  <c r="I279" i="7"/>
  <c r="AY278" i="7"/>
  <c r="AN278" i="7"/>
  <c r="AI278" i="7"/>
  <c r="AD278" i="7"/>
  <c r="O278" i="7"/>
  <c r="L278" i="7"/>
  <c r="I278" i="7"/>
  <c r="AY277" i="7"/>
  <c r="AN277" i="7"/>
  <c r="AI277" i="7"/>
  <c r="AD277" i="7"/>
  <c r="O277" i="7"/>
  <c r="L277" i="7"/>
  <c r="I277" i="7"/>
  <c r="AY276" i="7"/>
  <c r="AN276" i="7"/>
  <c r="AI276" i="7"/>
  <c r="AD276" i="7"/>
  <c r="O276" i="7"/>
  <c r="L276" i="7"/>
  <c r="I276" i="7"/>
  <c r="AY275" i="7"/>
  <c r="AN275" i="7"/>
  <c r="AI275" i="7"/>
  <c r="AD275" i="7"/>
  <c r="O275" i="7"/>
  <c r="L275" i="7"/>
  <c r="I275" i="7"/>
  <c r="AY274" i="7"/>
  <c r="AN274" i="7"/>
  <c r="AI274" i="7"/>
  <c r="AD274" i="7"/>
  <c r="O274" i="7"/>
  <c r="L274" i="7"/>
  <c r="I274" i="7"/>
  <c r="AY273" i="7"/>
  <c r="AN273" i="7"/>
  <c r="AI273" i="7"/>
  <c r="AD273" i="7"/>
  <c r="O273" i="7"/>
  <c r="L273" i="7"/>
  <c r="I273" i="7"/>
  <c r="AY272" i="7"/>
  <c r="AN272" i="7"/>
  <c r="AI272" i="7"/>
  <c r="AD272" i="7"/>
  <c r="O272" i="7"/>
  <c r="L272" i="7"/>
  <c r="I272" i="7"/>
  <c r="AY271" i="7"/>
  <c r="AN271" i="7"/>
  <c r="AI271" i="7"/>
  <c r="AD271" i="7"/>
  <c r="O271" i="7"/>
  <c r="L271" i="7"/>
  <c r="I271" i="7"/>
  <c r="AY270" i="7"/>
  <c r="AN270" i="7"/>
  <c r="AI270" i="7"/>
  <c r="AD270" i="7"/>
  <c r="O270" i="7"/>
  <c r="L270" i="7"/>
  <c r="I270" i="7"/>
  <c r="AI269" i="7"/>
  <c r="AD269" i="7"/>
  <c r="O269" i="7"/>
  <c r="L269" i="7"/>
  <c r="I269" i="7"/>
  <c r="AY268" i="7"/>
  <c r="AN268" i="7"/>
  <c r="AI268" i="7"/>
  <c r="AD268" i="7"/>
  <c r="O268" i="7"/>
  <c r="L268" i="7"/>
  <c r="I268" i="7"/>
  <c r="AY267" i="7"/>
  <c r="AN267" i="7"/>
  <c r="AI267" i="7"/>
  <c r="AD267" i="7"/>
  <c r="O267" i="7"/>
  <c r="L267" i="7"/>
  <c r="I267" i="7"/>
  <c r="AY266" i="7"/>
  <c r="AN266" i="7"/>
  <c r="AI266" i="7"/>
  <c r="AD266" i="7"/>
  <c r="O266" i="7"/>
  <c r="L266" i="7"/>
  <c r="I266" i="7"/>
  <c r="AY265" i="7"/>
  <c r="AN265" i="7"/>
  <c r="AI265" i="7"/>
  <c r="AD265" i="7"/>
  <c r="O265" i="7"/>
  <c r="L265" i="7"/>
  <c r="I265" i="7"/>
  <c r="AY264" i="7"/>
  <c r="AN264" i="7"/>
  <c r="AI264" i="7"/>
  <c r="AD264" i="7"/>
  <c r="O264" i="7"/>
  <c r="L264" i="7"/>
  <c r="I264" i="7"/>
  <c r="AY263" i="7"/>
  <c r="AN263" i="7"/>
  <c r="AI263" i="7"/>
  <c r="AD263" i="7"/>
  <c r="O263" i="7"/>
  <c r="L263" i="7"/>
  <c r="I263" i="7"/>
  <c r="AY262" i="7"/>
  <c r="AN262" i="7"/>
  <c r="AI262" i="7"/>
  <c r="AD262" i="7"/>
  <c r="O262" i="7"/>
  <c r="L262" i="7"/>
  <c r="I262" i="7"/>
  <c r="AY261" i="7"/>
  <c r="AN261" i="7"/>
  <c r="AI261" i="7"/>
  <c r="AD261" i="7"/>
  <c r="O261" i="7"/>
  <c r="L261" i="7"/>
  <c r="I261" i="7"/>
  <c r="AY260" i="7"/>
  <c r="AN260" i="7"/>
  <c r="AI260" i="7"/>
  <c r="AD260" i="7"/>
  <c r="O260" i="7"/>
  <c r="L260" i="7"/>
  <c r="I260" i="7"/>
  <c r="AY259" i="7"/>
  <c r="AN259" i="7"/>
  <c r="AI259" i="7"/>
  <c r="AD259" i="7"/>
  <c r="O259" i="7"/>
  <c r="L259" i="7"/>
  <c r="I259" i="7"/>
  <c r="AY258" i="7"/>
  <c r="AN258" i="7"/>
  <c r="AI258" i="7"/>
  <c r="AD258" i="7"/>
  <c r="O258" i="7"/>
  <c r="L258" i="7"/>
  <c r="I258" i="7"/>
  <c r="AY257" i="7"/>
  <c r="AN257" i="7"/>
  <c r="AI257" i="7"/>
  <c r="AD257" i="7"/>
  <c r="O257" i="7"/>
  <c r="L257" i="7"/>
  <c r="I257" i="7"/>
  <c r="AY256" i="7"/>
  <c r="AN256" i="7"/>
  <c r="AI256" i="7"/>
  <c r="AD256" i="7"/>
  <c r="O256" i="7"/>
  <c r="L256" i="7"/>
  <c r="I256" i="7"/>
  <c r="AY255" i="7"/>
  <c r="AN255" i="7"/>
  <c r="AI255" i="7"/>
  <c r="AD255" i="7"/>
  <c r="O255" i="7"/>
  <c r="L255" i="7"/>
  <c r="I255" i="7"/>
  <c r="AY254" i="7"/>
  <c r="AN254" i="7"/>
  <c r="AI254" i="7"/>
  <c r="AD254" i="7"/>
  <c r="O254" i="7"/>
  <c r="L254" i="7"/>
  <c r="I254" i="7"/>
  <c r="AY253" i="7"/>
  <c r="AN253" i="7"/>
  <c r="AI253" i="7"/>
  <c r="AD253" i="7"/>
  <c r="O253" i="7"/>
  <c r="L253" i="7"/>
  <c r="I253" i="7"/>
  <c r="AY252" i="7"/>
  <c r="AN252" i="7"/>
  <c r="AI252" i="7"/>
  <c r="AD252" i="7"/>
  <c r="O252" i="7"/>
  <c r="L252" i="7"/>
  <c r="I252" i="7"/>
  <c r="AY251" i="7"/>
  <c r="AN251" i="7"/>
  <c r="AI251" i="7"/>
  <c r="AD251" i="7"/>
  <c r="O251" i="7"/>
  <c r="L251" i="7"/>
  <c r="I251" i="7"/>
  <c r="AY250" i="7"/>
  <c r="AN250" i="7"/>
  <c r="AI250" i="7"/>
  <c r="AD250" i="7"/>
  <c r="O250" i="7"/>
  <c r="L250" i="7"/>
  <c r="I250" i="7"/>
  <c r="AY249" i="7"/>
  <c r="AN249" i="7"/>
  <c r="AI249" i="7"/>
  <c r="AD249" i="7"/>
  <c r="O249" i="7"/>
  <c r="L249" i="7"/>
  <c r="I249" i="7"/>
  <c r="AY248" i="7"/>
  <c r="AN248" i="7"/>
  <c r="AI248" i="7"/>
  <c r="AD248" i="7"/>
  <c r="O248" i="7"/>
  <c r="L248" i="7"/>
  <c r="I248" i="7"/>
  <c r="AY247" i="7"/>
  <c r="AN247" i="7"/>
  <c r="AI247" i="7"/>
  <c r="AD247" i="7"/>
  <c r="O247" i="7"/>
  <c r="L247" i="7"/>
  <c r="I247" i="7"/>
  <c r="AY246" i="7"/>
  <c r="AN246" i="7"/>
  <c r="AI246" i="7"/>
  <c r="AD246" i="7"/>
  <c r="O246" i="7"/>
  <c r="L246" i="7"/>
  <c r="I246" i="7"/>
  <c r="AY245" i="7"/>
  <c r="AN245" i="7"/>
  <c r="AI245" i="7"/>
  <c r="AD245" i="7"/>
  <c r="O245" i="7"/>
  <c r="L245" i="7"/>
  <c r="I245" i="7"/>
  <c r="AY244" i="7"/>
  <c r="AN244" i="7"/>
  <c r="AI244" i="7"/>
  <c r="AD244" i="7"/>
  <c r="O244" i="7"/>
  <c r="L244" i="7"/>
  <c r="I244" i="7"/>
  <c r="AY243" i="7"/>
  <c r="AN243" i="7"/>
  <c r="AI243" i="7"/>
  <c r="AD243" i="7"/>
  <c r="O243" i="7"/>
  <c r="L243" i="7"/>
  <c r="I243" i="7"/>
  <c r="AY242" i="7"/>
  <c r="AN242" i="7"/>
  <c r="AI242" i="7"/>
  <c r="AD242" i="7"/>
  <c r="O242" i="7"/>
  <c r="L242" i="7"/>
  <c r="I242" i="7"/>
  <c r="AY241" i="7"/>
  <c r="AN241" i="7"/>
  <c r="AI241" i="7"/>
  <c r="AD241" i="7"/>
  <c r="O241" i="7"/>
  <c r="L241" i="7"/>
  <c r="I241" i="7"/>
  <c r="AY240" i="7"/>
  <c r="AN240" i="7"/>
  <c r="AI240" i="7"/>
  <c r="AD240" i="7"/>
  <c r="O240" i="7"/>
  <c r="L240" i="7"/>
  <c r="I240" i="7"/>
  <c r="AI239" i="7"/>
  <c r="AD239" i="7"/>
  <c r="O239" i="7"/>
  <c r="L239" i="7"/>
  <c r="I239" i="7"/>
  <c r="AY238" i="7"/>
  <c r="AN238" i="7"/>
  <c r="AI238" i="7"/>
  <c r="AD238" i="7"/>
  <c r="O238" i="7"/>
  <c r="L238" i="7"/>
  <c r="I238" i="7"/>
  <c r="AY237" i="7"/>
  <c r="AN237" i="7"/>
  <c r="AI237" i="7"/>
  <c r="AD237" i="7"/>
  <c r="O237" i="7"/>
  <c r="L237" i="7"/>
  <c r="I237" i="7"/>
  <c r="AY236" i="7"/>
  <c r="AN236" i="7"/>
  <c r="AI236" i="7"/>
  <c r="AD236" i="7"/>
  <c r="O236" i="7"/>
  <c r="L236" i="7"/>
  <c r="I236" i="7"/>
  <c r="AY235" i="7"/>
  <c r="AN235" i="7"/>
  <c r="AI235" i="7"/>
  <c r="AD235" i="7"/>
  <c r="O235" i="7"/>
  <c r="L235" i="7"/>
  <c r="I235" i="7"/>
  <c r="AY234" i="7"/>
  <c r="AN234" i="7"/>
  <c r="AI234" i="7"/>
  <c r="AD234" i="7"/>
  <c r="O234" i="7"/>
  <c r="L234" i="7"/>
  <c r="I234" i="7"/>
  <c r="AY233" i="7"/>
  <c r="AN233" i="7"/>
  <c r="AI233" i="7"/>
  <c r="AD233" i="7"/>
  <c r="O233" i="7"/>
  <c r="L233" i="7"/>
  <c r="I233" i="7"/>
  <c r="AY232" i="7"/>
  <c r="AN232" i="7"/>
  <c r="AI232" i="7"/>
  <c r="AD232" i="7"/>
  <c r="O232" i="7"/>
  <c r="L232" i="7"/>
  <c r="I232" i="7"/>
  <c r="AY231" i="7"/>
  <c r="AN231" i="7"/>
  <c r="AI231" i="7"/>
  <c r="AD231" i="7"/>
  <c r="O231" i="7"/>
  <c r="L231" i="7"/>
  <c r="I231" i="7"/>
  <c r="AY230" i="7"/>
  <c r="AN230" i="7"/>
  <c r="AI230" i="7"/>
  <c r="AD230" i="7"/>
  <c r="O230" i="7"/>
  <c r="L230" i="7"/>
  <c r="I230" i="7"/>
  <c r="AI229" i="7"/>
  <c r="AD229" i="7"/>
  <c r="O229" i="7"/>
  <c r="L229" i="7"/>
  <c r="I229" i="7"/>
  <c r="AY228" i="7"/>
  <c r="AN228" i="7"/>
  <c r="AI228" i="7"/>
  <c r="AD228" i="7"/>
  <c r="O228" i="7"/>
  <c r="L228" i="7"/>
  <c r="I228" i="7"/>
  <c r="AY227" i="7"/>
  <c r="AN227" i="7"/>
  <c r="AI227" i="7"/>
  <c r="AD227" i="7"/>
  <c r="O227" i="7"/>
  <c r="L227" i="7"/>
  <c r="I227" i="7"/>
  <c r="AY226" i="7"/>
  <c r="AN226" i="7"/>
  <c r="AI226" i="7"/>
  <c r="AD226" i="7"/>
  <c r="O226" i="7"/>
  <c r="L226" i="7"/>
  <c r="I226" i="7"/>
  <c r="AY225" i="7"/>
  <c r="AN225" i="7"/>
  <c r="AI225" i="7"/>
  <c r="AD225" i="7"/>
  <c r="O225" i="7"/>
  <c r="L225" i="7"/>
  <c r="I225" i="7"/>
  <c r="AY224" i="7"/>
  <c r="AN224" i="7"/>
  <c r="AI224" i="7"/>
  <c r="AD224" i="7"/>
  <c r="O224" i="7"/>
  <c r="L224" i="7"/>
  <c r="I224" i="7"/>
  <c r="AY223" i="7"/>
  <c r="AN223" i="7"/>
  <c r="AI223" i="7"/>
  <c r="AD223" i="7"/>
  <c r="O223" i="7"/>
  <c r="L223" i="7"/>
  <c r="I223" i="7"/>
  <c r="AY222" i="7"/>
  <c r="AN222" i="7"/>
  <c r="AI222" i="7"/>
  <c r="AD222" i="7"/>
  <c r="O222" i="7"/>
  <c r="L222" i="7"/>
  <c r="I222" i="7"/>
  <c r="AY221" i="7"/>
  <c r="AN221" i="7"/>
  <c r="AI221" i="7"/>
  <c r="AD221" i="7"/>
  <c r="O221" i="7"/>
  <c r="L221" i="7"/>
  <c r="I221" i="7"/>
  <c r="AY220" i="7"/>
  <c r="AN220" i="7"/>
  <c r="AI220" i="7"/>
  <c r="AD220" i="7"/>
  <c r="O220" i="7"/>
  <c r="L220" i="7"/>
  <c r="I220" i="7"/>
  <c r="AY219" i="7"/>
  <c r="AN219" i="7"/>
  <c r="AI219" i="7"/>
  <c r="AD219" i="7"/>
  <c r="O219" i="7"/>
  <c r="L219" i="7"/>
  <c r="I219" i="7"/>
  <c r="AY218" i="7"/>
  <c r="AN218" i="7"/>
  <c r="AI218" i="7"/>
  <c r="AD218" i="7"/>
  <c r="O218" i="7"/>
  <c r="L218" i="7"/>
  <c r="I218" i="7"/>
  <c r="AY217" i="7"/>
  <c r="AN217" i="7"/>
  <c r="AI217" i="7"/>
  <c r="AD217" i="7"/>
  <c r="O217" i="7"/>
  <c r="L217" i="7"/>
  <c r="I217" i="7"/>
  <c r="AY216" i="7"/>
  <c r="AN216" i="7"/>
  <c r="AI216" i="7"/>
  <c r="AD216" i="7"/>
  <c r="O216" i="7"/>
  <c r="L216" i="7"/>
  <c r="I216" i="7"/>
  <c r="AY215" i="7"/>
  <c r="AN215" i="7"/>
  <c r="AI215" i="7"/>
  <c r="AD215" i="7"/>
  <c r="O215" i="7"/>
  <c r="L215" i="7"/>
  <c r="I215" i="7"/>
  <c r="AY214" i="7"/>
  <c r="AN214" i="7"/>
  <c r="AI214" i="7"/>
  <c r="AD214" i="7"/>
  <c r="O214" i="7"/>
  <c r="L214" i="7"/>
  <c r="I214" i="7"/>
  <c r="AI213" i="7"/>
  <c r="AD213" i="7"/>
  <c r="O213" i="7"/>
  <c r="L213" i="7"/>
  <c r="I213" i="7"/>
  <c r="AD212" i="7"/>
  <c r="O212" i="7"/>
  <c r="L212" i="7"/>
  <c r="I212" i="7"/>
  <c r="AY211" i="7"/>
  <c r="AN211" i="7"/>
  <c r="AI211" i="7"/>
  <c r="AD211" i="7"/>
  <c r="O211" i="7"/>
  <c r="L211" i="7"/>
  <c r="I211" i="7"/>
  <c r="AY210" i="7"/>
  <c r="AN210" i="7"/>
  <c r="AI210" i="7"/>
  <c r="AD210" i="7"/>
  <c r="O210" i="7"/>
  <c r="L210" i="7"/>
  <c r="I210" i="7"/>
  <c r="AY209" i="7"/>
  <c r="AN209" i="7"/>
  <c r="AI209" i="7"/>
  <c r="AD209" i="7"/>
  <c r="O209" i="7"/>
  <c r="L209" i="7"/>
  <c r="I209" i="7"/>
  <c r="AY208" i="7"/>
  <c r="AN208" i="7"/>
  <c r="AI208" i="7"/>
  <c r="AD208" i="7"/>
  <c r="O208" i="7"/>
  <c r="L208" i="7"/>
  <c r="I208" i="7"/>
  <c r="AY207" i="7"/>
  <c r="AN207" i="7"/>
  <c r="AI207" i="7"/>
  <c r="AD207" i="7"/>
  <c r="O207" i="7"/>
  <c r="L207" i="7"/>
  <c r="I207" i="7"/>
  <c r="AY206" i="7"/>
  <c r="AN206" i="7"/>
  <c r="AI206" i="7"/>
  <c r="AD206" i="7"/>
  <c r="O206" i="7"/>
  <c r="L206" i="7"/>
  <c r="I206" i="7"/>
  <c r="AY205" i="7"/>
  <c r="AN205" i="7"/>
  <c r="AI205" i="7"/>
  <c r="AD205" i="7"/>
  <c r="O205" i="7"/>
  <c r="L205" i="7"/>
  <c r="I205" i="7"/>
  <c r="AY204" i="7"/>
  <c r="AN204" i="7"/>
  <c r="AI204" i="7"/>
  <c r="AD204" i="7"/>
  <c r="O204" i="7"/>
  <c r="L204" i="7"/>
  <c r="I204" i="7"/>
  <c r="AY203" i="7"/>
  <c r="AN203" i="7"/>
  <c r="AI203" i="7"/>
  <c r="AD203" i="7"/>
  <c r="O203" i="7"/>
  <c r="L203" i="7"/>
  <c r="I203" i="7"/>
  <c r="AY202" i="7"/>
  <c r="AN202" i="7"/>
  <c r="AI202" i="7"/>
  <c r="AD202" i="7"/>
  <c r="O202" i="7"/>
  <c r="L202" i="7"/>
  <c r="I202" i="7"/>
  <c r="AY201" i="7"/>
  <c r="AN201" i="7"/>
  <c r="AI201" i="7"/>
  <c r="AD201" i="7"/>
  <c r="O201" i="7"/>
  <c r="L201" i="7"/>
  <c r="I201" i="7"/>
  <c r="AY200" i="7"/>
  <c r="AN200" i="7"/>
  <c r="AI200" i="7"/>
  <c r="AD200" i="7"/>
  <c r="O200" i="7"/>
  <c r="L200" i="7"/>
  <c r="I200" i="7"/>
  <c r="AY199" i="7"/>
  <c r="AN199" i="7"/>
  <c r="AI199" i="7"/>
  <c r="AD199" i="7"/>
  <c r="O199" i="7"/>
  <c r="L199" i="7"/>
  <c r="I199" i="7"/>
  <c r="AY198" i="7"/>
  <c r="AN198" i="7"/>
  <c r="AI198" i="7"/>
  <c r="AD198" i="7"/>
  <c r="O198" i="7"/>
  <c r="L198" i="7"/>
  <c r="I198" i="7"/>
  <c r="AY197" i="7"/>
  <c r="AN197" i="7"/>
  <c r="AI197" i="7"/>
  <c r="AD197" i="7"/>
  <c r="O197" i="7"/>
  <c r="L197" i="7"/>
  <c r="I197" i="7"/>
  <c r="AY196" i="7"/>
  <c r="AN196" i="7"/>
  <c r="AI196" i="7"/>
  <c r="AD196" i="7"/>
  <c r="O196" i="7"/>
  <c r="L196" i="7"/>
  <c r="I196" i="7"/>
  <c r="AI195" i="7"/>
  <c r="AD195" i="7"/>
  <c r="O195" i="7"/>
  <c r="L195" i="7"/>
  <c r="I195" i="7"/>
  <c r="AI194" i="7"/>
  <c r="AD194" i="7"/>
  <c r="O194" i="7"/>
  <c r="L194" i="7"/>
  <c r="I194" i="7"/>
  <c r="AZ193" i="7"/>
  <c r="AO193" i="7"/>
  <c r="AI193" i="7"/>
  <c r="AD193" i="7"/>
  <c r="O193" i="7"/>
  <c r="L193" i="7"/>
  <c r="I193" i="7"/>
  <c r="AY192" i="7"/>
  <c r="AN192" i="7"/>
  <c r="AI192" i="7"/>
  <c r="AD192" i="7"/>
  <c r="O192" i="7"/>
  <c r="L192" i="7"/>
  <c r="I192" i="7"/>
  <c r="AY191" i="7"/>
  <c r="AN191" i="7"/>
  <c r="AI191" i="7"/>
  <c r="AD191" i="7"/>
  <c r="O191" i="7"/>
  <c r="L191" i="7"/>
  <c r="I191" i="7"/>
  <c r="AY190" i="7"/>
  <c r="AN190" i="7"/>
  <c r="AI190" i="7"/>
  <c r="AD190" i="7"/>
  <c r="O190" i="7"/>
  <c r="L190" i="7"/>
  <c r="I190" i="7"/>
  <c r="AY189" i="7"/>
  <c r="AN189" i="7"/>
  <c r="AI189" i="7"/>
  <c r="AD189" i="7"/>
  <c r="O189" i="7"/>
  <c r="L189" i="7"/>
  <c r="I189" i="7"/>
  <c r="AI188" i="7"/>
  <c r="AD188" i="7"/>
  <c r="O188" i="7"/>
  <c r="L188" i="7"/>
  <c r="I188" i="7"/>
  <c r="AY187" i="7"/>
  <c r="AN187" i="7"/>
  <c r="AI187" i="7"/>
  <c r="AD187" i="7"/>
  <c r="O187" i="7"/>
  <c r="L187" i="7"/>
  <c r="I187" i="7"/>
  <c r="AY186" i="7"/>
  <c r="AN186" i="7"/>
  <c r="AI186" i="7"/>
  <c r="AD186" i="7"/>
  <c r="O186" i="7"/>
  <c r="L186" i="7"/>
  <c r="I186" i="7"/>
  <c r="AY185" i="7"/>
  <c r="AN185" i="7"/>
  <c r="AI185" i="7"/>
  <c r="AD185" i="7"/>
  <c r="O185" i="7"/>
  <c r="L185" i="7"/>
  <c r="I185" i="7"/>
  <c r="AY184" i="7"/>
  <c r="AN184" i="7"/>
  <c r="AI184" i="7"/>
  <c r="AD184" i="7"/>
  <c r="O184" i="7"/>
  <c r="L184" i="7"/>
  <c r="I184" i="7"/>
  <c r="AY183" i="7"/>
  <c r="AN183" i="7"/>
  <c r="AI183" i="7"/>
  <c r="AD183" i="7"/>
  <c r="O183" i="7"/>
  <c r="L183" i="7"/>
  <c r="I183" i="7"/>
  <c r="AY182" i="7"/>
  <c r="AN182" i="7"/>
  <c r="AI182" i="7"/>
  <c r="AD182" i="7"/>
  <c r="O182" i="7"/>
  <c r="L182" i="7"/>
  <c r="I182" i="7"/>
  <c r="AY181" i="7"/>
  <c r="AN181" i="7"/>
  <c r="AI181" i="7"/>
  <c r="AD181" i="7"/>
  <c r="O181" i="7"/>
  <c r="L181" i="7"/>
  <c r="I181" i="7"/>
  <c r="AI180" i="7"/>
  <c r="AD180" i="7"/>
  <c r="O180" i="7"/>
  <c r="L180" i="7"/>
  <c r="I180" i="7"/>
  <c r="AY179" i="7"/>
  <c r="AN179" i="7"/>
  <c r="AI179" i="7"/>
  <c r="AD179" i="7"/>
  <c r="O179" i="7"/>
  <c r="L179" i="7"/>
  <c r="I179" i="7"/>
  <c r="AY178" i="7"/>
  <c r="AN178" i="7"/>
  <c r="AI178" i="7"/>
  <c r="AD178" i="7"/>
  <c r="O178" i="7"/>
  <c r="L178" i="7"/>
  <c r="I178" i="7"/>
  <c r="AY177" i="7"/>
  <c r="AN177" i="7"/>
  <c r="AI177" i="7"/>
  <c r="AD177" i="7"/>
  <c r="O177" i="7"/>
  <c r="L177" i="7"/>
  <c r="I177" i="7"/>
  <c r="AY176" i="7"/>
  <c r="AN176" i="7"/>
  <c r="AI176" i="7"/>
  <c r="AD176" i="7"/>
  <c r="O176" i="7"/>
  <c r="L176" i="7"/>
  <c r="I176" i="7"/>
  <c r="AY175" i="7"/>
  <c r="AN175" i="7"/>
  <c r="AI175" i="7"/>
  <c r="AD175" i="7"/>
  <c r="O175" i="7"/>
  <c r="L175" i="7"/>
  <c r="I175" i="7"/>
  <c r="AY174" i="7"/>
  <c r="AN174" i="7"/>
  <c r="AI174" i="7"/>
  <c r="AD174" i="7"/>
  <c r="O174" i="7"/>
  <c r="L174" i="7"/>
  <c r="I174" i="7"/>
  <c r="AY173" i="7"/>
  <c r="AN173" i="7"/>
  <c r="AI173" i="7"/>
  <c r="AD173" i="7"/>
  <c r="O173" i="7"/>
  <c r="L173" i="7"/>
  <c r="I173" i="7"/>
  <c r="AY172" i="7"/>
  <c r="AN172" i="7"/>
  <c r="AI172" i="7"/>
  <c r="AD172" i="7"/>
  <c r="O172" i="7"/>
  <c r="L172" i="7"/>
  <c r="I172" i="7"/>
  <c r="AY171" i="7"/>
  <c r="AN171" i="7"/>
  <c r="AI171" i="7"/>
  <c r="AD171" i="7"/>
  <c r="O171" i="7"/>
  <c r="L171" i="7"/>
  <c r="I171" i="7"/>
  <c r="AY170" i="7"/>
  <c r="AN170" i="7"/>
  <c r="AI170" i="7"/>
  <c r="AD170" i="7"/>
  <c r="O170" i="7"/>
  <c r="L170" i="7"/>
  <c r="I170" i="7"/>
  <c r="AY169" i="7"/>
  <c r="AN169" i="7"/>
  <c r="AI169" i="7"/>
  <c r="AD169" i="7"/>
  <c r="O169" i="7"/>
  <c r="L169" i="7"/>
  <c r="I169" i="7"/>
  <c r="AY168" i="7"/>
  <c r="AN168" i="7"/>
  <c r="AI168" i="7"/>
  <c r="AD168" i="7"/>
  <c r="O168" i="7"/>
  <c r="L168" i="7"/>
  <c r="I168" i="7"/>
  <c r="AY167" i="7"/>
  <c r="AN167" i="7"/>
  <c r="AI167" i="7"/>
  <c r="AD167" i="7"/>
  <c r="O167" i="7"/>
  <c r="L167" i="7"/>
  <c r="I167" i="7"/>
  <c r="AY166" i="7"/>
  <c r="AN166" i="7"/>
  <c r="AI166" i="7"/>
  <c r="AD166" i="7"/>
  <c r="O166" i="7"/>
  <c r="L166" i="7"/>
  <c r="I166" i="7"/>
  <c r="AY165" i="7"/>
  <c r="AN165" i="7"/>
  <c r="AI165" i="7"/>
  <c r="AD165" i="7"/>
  <c r="O165" i="7"/>
  <c r="L165" i="7"/>
  <c r="I165" i="7"/>
  <c r="AY164" i="7"/>
  <c r="AN164" i="7"/>
  <c r="AI164" i="7"/>
  <c r="AD164" i="7"/>
  <c r="O164" i="7"/>
  <c r="L164" i="7"/>
  <c r="I164" i="7"/>
  <c r="AI163" i="7"/>
  <c r="AY162" i="7"/>
  <c r="AN162" i="7"/>
  <c r="AI162" i="7"/>
  <c r="AD162" i="7"/>
  <c r="O162" i="7"/>
  <c r="I162" i="7"/>
  <c r="AY161" i="7"/>
  <c r="AN161" i="7"/>
  <c r="Q161" i="7"/>
  <c r="AI161" i="7" s="1"/>
  <c r="O161" i="7"/>
  <c r="J161" i="7"/>
  <c r="H161" i="7"/>
  <c r="AD161" i="7" s="1"/>
  <c r="G161" i="7"/>
  <c r="AI160" i="7"/>
  <c r="O159" i="7"/>
  <c r="L159" i="7"/>
  <c r="I159" i="7"/>
  <c r="O158" i="7"/>
  <c r="L158" i="7"/>
  <c r="I158" i="7"/>
  <c r="O157" i="7"/>
  <c r="L157" i="7"/>
  <c r="I157" i="7"/>
  <c r="O156" i="7"/>
  <c r="L156" i="7"/>
  <c r="I156" i="7"/>
  <c r="AI155" i="7"/>
  <c r="O155" i="7"/>
  <c r="L155" i="7"/>
  <c r="I155" i="7"/>
  <c r="AI154" i="7"/>
  <c r="O154" i="7"/>
  <c r="L154" i="7"/>
  <c r="I154" i="7"/>
  <c r="AI153" i="7"/>
  <c r="O153" i="7"/>
  <c r="L153" i="7"/>
  <c r="I153" i="7"/>
  <c r="AI152" i="7"/>
  <c r="O152" i="7"/>
  <c r="L152" i="7"/>
  <c r="I152" i="7"/>
  <c r="AI151" i="7"/>
  <c r="O151" i="7"/>
  <c r="L151" i="7"/>
  <c r="I151" i="7"/>
  <c r="AI150" i="7"/>
  <c r="O150" i="7"/>
  <c r="L150" i="7"/>
  <c r="I150" i="7"/>
  <c r="AI149" i="7"/>
  <c r="O149" i="7"/>
  <c r="L149" i="7"/>
  <c r="I149" i="7"/>
  <c r="O148" i="7"/>
  <c r="L148" i="7"/>
  <c r="I148" i="7"/>
  <c r="AI147" i="7"/>
  <c r="O147" i="7"/>
  <c r="L147" i="7"/>
  <c r="I147" i="7"/>
  <c r="O146" i="7"/>
  <c r="L146" i="7"/>
  <c r="I146" i="7"/>
  <c r="AI145" i="7"/>
  <c r="O145" i="7"/>
  <c r="L145" i="7"/>
  <c r="I145" i="7"/>
  <c r="AI144" i="7"/>
  <c r="O144" i="7"/>
  <c r="L144" i="7"/>
  <c r="I144" i="7"/>
  <c r="AI143" i="7"/>
  <c r="O143" i="7"/>
  <c r="L143" i="7"/>
  <c r="I143" i="7"/>
  <c r="AI142" i="7"/>
  <c r="O142" i="7"/>
  <c r="L142" i="7"/>
  <c r="I142" i="7"/>
  <c r="AI141" i="7"/>
  <c r="O141" i="7"/>
  <c r="L141" i="7"/>
  <c r="I141" i="7"/>
  <c r="AI140" i="7"/>
  <c r="O140" i="7"/>
  <c r="L140" i="7"/>
  <c r="I140" i="7"/>
  <c r="AI139" i="7"/>
  <c r="O139" i="7"/>
  <c r="L139" i="7"/>
  <c r="I139" i="7"/>
  <c r="AI138" i="7"/>
  <c r="O138" i="7"/>
  <c r="L138" i="7"/>
  <c r="AI137" i="7"/>
  <c r="O137" i="7"/>
  <c r="L137" i="7"/>
  <c r="AI136" i="7"/>
  <c r="O136" i="7"/>
  <c r="L136" i="7"/>
  <c r="AI135" i="7"/>
  <c r="O135" i="7"/>
  <c r="L135" i="7"/>
  <c r="AI134" i="7"/>
  <c r="O134" i="7"/>
  <c r="L134" i="7"/>
  <c r="AI133" i="7"/>
  <c r="O133" i="7"/>
  <c r="L133" i="7"/>
  <c r="I133" i="7"/>
  <c r="AY132" i="7"/>
  <c r="AN132" i="7"/>
  <c r="AI132" i="7"/>
  <c r="AD132" i="7"/>
  <c r="O132" i="7"/>
  <c r="L132" i="7"/>
  <c r="I132" i="7"/>
  <c r="AY131" i="7"/>
  <c r="AN131" i="7"/>
  <c r="AI131" i="7"/>
  <c r="AD131" i="7"/>
  <c r="O131" i="7"/>
  <c r="L131" i="7"/>
  <c r="I131" i="7"/>
  <c r="AY130" i="7"/>
  <c r="AN130" i="7"/>
  <c r="AI130" i="7"/>
  <c r="AD130" i="7"/>
  <c r="O130" i="7"/>
  <c r="L130" i="7"/>
  <c r="I130" i="7"/>
  <c r="AY129" i="7"/>
  <c r="AN129" i="7"/>
  <c r="AI129" i="7"/>
  <c r="AD129" i="7"/>
  <c r="O129" i="7"/>
  <c r="L129" i="7"/>
  <c r="I129" i="7"/>
  <c r="AY128" i="7"/>
  <c r="AN128" i="7"/>
  <c r="AI128" i="7"/>
  <c r="AD128" i="7"/>
  <c r="O128" i="7"/>
  <c r="L128" i="7"/>
  <c r="I128" i="7"/>
  <c r="AY127" i="7"/>
  <c r="AN127" i="7"/>
  <c r="AI127" i="7"/>
  <c r="AD127" i="7"/>
  <c r="O127" i="7"/>
  <c r="L127" i="7"/>
  <c r="I127" i="7"/>
  <c r="AY126" i="7"/>
  <c r="AN126" i="7"/>
  <c r="AI126" i="7"/>
  <c r="AD126" i="7"/>
  <c r="O126" i="7"/>
  <c r="L126" i="7"/>
  <c r="I126" i="7"/>
  <c r="AY125" i="7"/>
  <c r="AN125" i="7"/>
  <c r="AI125" i="7"/>
  <c r="AD125" i="7"/>
  <c r="O125" i="7"/>
  <c r="L125" i="7"/>
  <c r="I125" i="7"/>
  <c r="AY124" i="7"/>
  <c r="AN124" i="7"/>
  <c r="AI124" i="7"/>
  <c r="AD124" i="7"/>
  <c r="O124" i="7"/>
  <c r="L124" i="7"/>
  <c r="I124" i="7"/>
  <c r="AY123" i="7"/>
  <c r="AN123" i="7"/>
  <c r="AI123" i="7"/>
  <c r="AD123" i="7"/>
  <c r="O123" i="7"/>
  <c r="L123" i="7"/>
  <c r="I123" i="7"/>
  <c r="AY122" i="7"/>
  <c r="AN122" i="7"/>
  <c r="AI122" i="7"/>
  <c r="AD122" i="7"/>
  <c r="O122" i="7"/>
  <c r="L122" i="7"/>
  <c r="I122" i="7"/>
  <c r="AY121" i="7"/>
  <c r="AN121" i="7"/>
  <c r="AI121" i="7"/>
  <c r="AD121" i="7"/>
  <c r="O121" i="7"/>
  <c r="L121" i="7"/>
  <c r="I121" i="7"/>
  <c r="AY120" i="7"/>
  <c r="AN120" i="7"/>
  <c r="AI120" i="7"/>
  <c r="AD120" i="7"/>
  <c r="O120" i="7"/>
  <c r="L120" i="7"/>
  <c r="I120" i="7"/>
  <c r="AI119" i="7"/>
  <c r="AD119" i="7"/>
  <c r="O119" i="7"/>
  <c r="L119" i="7"/>
  <c r="I119" i="7"/>
  <c r="AY118" i="7"/>
  <c r="AN118" i="7"/>
  <c r="AI118" i="7"/>
  <c r="AD118" i="7"/>
  <c r="O118" i="7"/>
  <c r="L118" i="7"/>
  <c r="I118" i="7"/>
  <c r="AY117" i="7"/>
  <c r="AN117" i="7"/>
  <c r="AI117" i="7"/>
  <c r="AD117" i="7"/>
  <c r="O117" i="7"/>
  <c r="L117" i="7"/>
  <c r="I117" i="7"/>
  <c r="AY116" i="7"/>
  <c r="AN116" i="7"/>
  <c r="AI116" i="7"/>
  <c r="AD116" i="7"/>
  <c r="O116" i="7"/>
  <c r="L116" i="7"/>
  <c r="I116" i="7"/>
  <c r="AI115" i="7"/>
  <c r="AD115" i="7"/>
  <c r="O115" i="7"/>
  <c r="L115" i="7"/>
  <c r="I115" i="7"/>
  <c r="AY114" i="7"/>
  <c r="AN114" i="7"/>
  <c r="AI114" i="7"/>
  <c r="AD114" i="7"/>
  <c r="O114" i="7"/>
  <c r="L114" i="7"/>
  <c r="I114" i="7"/>
  <c r="AY113" i="7"/>
  <c r="AN113" i="7"/>
  <c r="AI113" i="7"/>
  <c r="AD113" i="7"/>
  <c r="O113" i="7"/>
  <c r="L113" i="7"/>
  <c r="I113" i="7"/>
  <c r="AY112" i="7"/>
  <c r="AN112" i="7"/>
  <c r="AI112" i="7"/>
  <c r="AD112" i="7"/>
  <c r="O112" i="7"/>
  <c r="L112" i="7"/>
  <c r="I112" i="7"/>
  <c r="AI111" i="7"/>
  <c r="AD111" i="7"/>
  <c r="O111" i="7"/>
  <c r="L111" i="7"/>
  <c r="I111" i="7"/>
  <c r="AY110" i="7"/>
  <c r="AN110" i="7"/>
  <c r="AI110" i="7"/>
  <c r="AD110" i="7"/>
  <c r="O110" i="7"/>
  <c r="L110" i="7"/>
  <c r="I110" i="7"/>
  <c r="AY109" i="7"/>
  <c r="AN109" i="7"/>
  <c r="AI109" i="7"/>
  <c r="AD109" i="7"/>
  <c r="O109" i="7"/>
  <c r="L109" i="7"/>
  <c r="I109" i="7"/>
  <c r="AY108" i="7"/>
  <c r="AN108" i="7"/>
  <c r="AI108" i="7"/>
  <c r="AD108" i="7"/>
  <c r="O108" i="7"/>
  <c r="L108" i="7"/>
  <c r="I108" i="7"/>
  <c r="AY107" i="7"/>
  <c r="AN107" i="7"/>
  <c r="AI107" i="7"/>
  <c r="AD107" i="7"/>
  <c r="O107" i="7"/>
  <c r="L107" i="7"/>
  <c r="I107" i="7"/>
  <c r="AY106" i="7"/>
  <c r="AN106" i="7"/>
  <c r="AI106" i="7"/>
  <c r="AD106" i="7"/>
  <c r="O106" i="7"/>
  <c r="L106" i="7"/>
  <c r="I106" i="7"/>
  <c r="AY105" i="7"/>
  <c r="AN105" i="7"/>
  <c r="AI105" i="7"/>
  <c r="AD105" i="7"/>
  <c r="O105" i="7"/>
  <c r="L105" i="7"/>
  <c r="I105" i="7"/>
  <c r="AY104" i="7"/>
  <c r="AN104" i="7"/>
  <c r="AI104" i="7"/>
  <c r="AD104" i="7"/>
  <c r="O104" i="7"/>
  <c r="L104" i="7"/>
  <c r="I104" i="7"/>
  <c r="AY103" i="7"/>
  <c r="AN103" i="7"/>
  <c r="AI103" i="7"/>
  <c r="AD103" i="7"/>
  <c r="O103" i="7"/>
  <c r="L103" i="7"/>
  <c r="I103" i="7"/>
  <c r="AY102" i="7"/>
  <c r="AN102" i="7"/>
  <c r="AI102" i="7"/>
  <c r="AD102" i="7"/>
  <c r="O102" i="7"/>
  <c r="L102" i="7"/>
  <c r="I102" i="7"/>
  <c r="AY101" i="7"/>
  <c r="AN101" i="7"/>
  <c r="AI101" i="7"/>
  <c r="AD101" i="7"/>
  <c r="O101" i="7"/>
  <c r="L101" i="7"/>
  <c r="I101" i="7"/>
  <c r="AY100" i="7"/>
  <c r="AN100" i="7"/>
  <c r="AI100" i="7"/>
  <c r="AD100" i="7"/>
  <c r="O100" i="7"/>
  <c r="L100" i="7"/>
  <c r="I100" i="7"/>
  <c r="AY99" i="7"/>
  <c r="AN99" i="7"/>
  <c r="AI99" i="7"/>
  <c r="AD99" i="7"/>
  <c r="O99" i="7"/>
  <c r="L99" i="7"/>
  <c r="I99" i="7"/>
  <c r="AY98" i="7"/>
  <c r="AN98" i="7"/>
  <c r="AI98" i="7"/>
  <c r="AD98" i="7"/>
  <c r="O98" i="7"/>
  <c r="L98" i="7"/>
  <c r="I98" i="7"/>
  <c r="AY97" i="7"/>
  <c r="AN97" i="7"/>
  <c r="AI97" i="7"/>
  <c r="AD97" i="7"/>
  <c r="O97" i="7"/>
  <c r="L97" i="7"/>
  <c r="I97" i="7"/>
  <c r="AY96" i="7"/>
  <c r="AN96" i="7"/>
  <c r="AI96" i="7"/>
  <c r="AD96" i="7"/>
  <c r="O96" i="7"/>
  <c r="L96" i="7"/>
  <c r="I96" i="7"/>
  <c r="AI95" i="7"/>
  <c r="O95" i="7"/>
  <c r="L95" i="7"/>
  <c r="I95" i="7"/>
  <c r="AI94" i="7"/>
  <c r="AD94" i="7"/>
  <c r="O94" i="7"/>
  <c r="L94" i="7"/>
  <c r="I94" i="7"/>
  <c r="AY93" i="7"/>
  <c r="AN93" i="7"/>
  <c r="AI93" i="7"/>
  <c r="AD93" i="7"/>
  <c r="O93" i="7"/>
  <c r="L93" i="7"/>
  <c r="I93" i="7"/>
  <c r="AI92" i="7"/>
  <c r="AD92" i="7"/>
  <c r="O92" i="7"/>
  <c r="L92" i="7"/>
  <c r="I92" i="7"/>
  <c r="AY91" i="7"/>
  <c r="AN91" i="7"/>
  <c r="AI91" i="7"/>
  <c r="AD91" i="7"/>
  <c r="O91" i="7"/>
  <c r="L91" i="7"/>
  <c r="I91" i="7"/>
  <c r="AI90" i="7"/>
  <c r="AD90" i="7"/>
  <c r="O90" i="7"/>
  <c r="L90" i="7"/>
  <c r="I90" i="7"/>
  <c r="AY89" i="7"/>
  <c r="AN89" i="7"/>
  <c r="AI89" i="7"/>
  <c r="AD89" i="7"/>
  <c r="O89" i="7"/>
  <c r="L89" i="7"/>
  <c r="I89" i="7"/>
  <c r="AY88" i="7"/>
  <c r="AN88" i="7"/>
  <c r="AI88" i="7"/>
  <c r="AD88" i="7"/>
  <c r="O88" i="7"/>
  <c r="L88" i="7"/>
  <c r="I88" i="7"/>
  <c r="AY87" i="7"/>
  <c r="AN87" i="7"/>
  <c r="AI87" i="7"/>
  <c r="AD87" i="7"/>
  <c r="O87" i="7"/>
  <c r="L87" i="7"/>
  <c r="I87" i="7"/>
  <c r="AY86" i="7"/>
  <c r="AN86" i="7"/>
  <c r="AI86" i="7"/>
  <c r="AD86" i="7"/>
  <c r="O86" i="7"/>
  <c r="L86" i="7"/>
  <c r="I86" i="7"/>
  <c r="AY85" i="7"/>
  <c r="AN85" i="7"/>
  <c r="AI85" i="7"/>
  <c r="AD85" i="7"/>
  <c r="O85" i="7"/>
  <c r="L85" i="7"/>
  <c r="I85" i="7"/>
  <c r="AY84" i="7"/>
  <c r="AN84" i="7"/>
  <c r="AI84" i="7"/>
  <c r="AD84" i="7"/>
  <c r="O84" i="7"/>
  <c r="L84" i="7"/>
  <c r="I84" i="7"/>
  <c r="AY83" i="7"/>
  <c r="AN83" i="7"/>
  <c r="AI83" i="7"/>
  <c r="AD83" i="7"/>
  <c r="O83" i="7"/>
  <c r="L83" i="7"/>
  <c r="I83" i="7"/>
  <c r="AY82" i="7"/>
  <c r="AN82" i="7"/>
  <c r="AI82" i="7"/>
  <c r="AD82" i="7"/>
  <c r="O82" i="7"/>
  <c r="L82" i="7"/>
  <c r="I82" i="7"/>
  <c r="AY81" i="7"/>
  <c r="AN81" i="7"/>
  <c r="AI81" i="7"/>
  <c r="AD81" i="7"/>
  <c r="O81" i="7"/>
  <c r="L81" i="7"/>
  <c r="I81" i="7"/>
  <c r="AY80" i="7"/>
  <c r="AN80" i="7"/>
  <c r="AI80" i="7"/>
  <c r="AD80" i="7"/>
  <c r="O80" i="7"/>
  <c r="L80" i="7"/>
  <c r="I80" i="7"/>
  <c r="AY79" i="7"/>
  <c r="AN79" i="7"/>
  <c r="AI79" i="7"/>
  <c r="AD79" i="7"/>
  <c r="O79" i="7"/>
  <c r="L79" i="7"/>
  <c r="I79" i="7"/>
  <c r="AY78" i="7"/>
  <c r="AN78" i="7"/>
  <c r="AI78" i="7"/>
  <c r="AD78" i="7"/>
  <c r="O78" i="7"/>
  <c r="L78" i="7"/>
  <c r="I78" i="7"/>
  <c r="AY77" i="7"/>
  <c r="AN77" i="7"/>
  <c r="AI77" i="7"/>
  <c r="AD77" i="7"/>
  <c r="O77" i="7"/>
  <c r="L77" i="7"/>
  <c r="I77" i="7"/>
  <c r="AY76" i="7"/>
  <c r="AN76" i="7"/>
  <c r="AI76" i="7"/>
  <c r="AD76" i="7"/>
  <c r="O76" i="7"/>
  <c r="L76" i="7"/>
  <c r="I76" i="7"/>
  <c r="AY75" i="7"/>
  <c r="AN75" i="7"/>
  <c r="AI75" i="7"/>
  <c r="AD75" i="7"/>
  <c r="O75" i="7"/>
  <c r="L75" i="7"/>
  <c r="I75" i="7"/>
  <c r="AY74" i="7"/>
  <c r="AN74" i="7"/>
  <c r="AI74" i="7"/>
  <c r="AD74" i="7"/>
  <c r="O74" i="7"/>
  <c r="L74" i="7"/>
  <c r="I74" i="7"/>
  <c r="AY73" i="7"/>
  <c r="AN73" i="7"/>
  <c r="AI73" i="7"/>
  <c r="AD73" i="7"/>
  <c r="O73" i="7"/>
  <c r="L73" i="7"/>
  <c r="I73" i="7"/>
  <c r="AI72" i="7"/>
  <c r="AD72" i="7"/>
  <c r="O72" i="7"/>
  <c r="L72" i="7"/>
  <c r="I72" i="7"/>
  <c r="AY71" i="7"/>
  <c r="AN71" i="7"/>
  <c r="AI71" i="7"/>
  <c r="AD71" i="7"/>
  <c r="O71" i="7"/>
  <c r="L71" i="7"/>
  <c r="I71" i="7"/>
  <c r="AY70" i="7"/>
  <c r="AN70" i="7"/>
  <c r="AI70" i="7"/>
  <c r="AD70" i="7"/>
  <c r="O70" i="7"/>
  <c r="L70" i="7"/>
  <c r="I70" i="7"/>
  <c r="AY69" i="7"/>
  <c r="AN69" i="7"/>
  <c r="AI69" i="7"/>
  <c r="AD69" i="7"/>
  <c r="O69" i="7"/>
  <c r="L69" i="7"/>
  <c r="I69" i="7"/>
  <c r="AY68" i="7"/>
  <c r="AN68" i="7"/>
  <c r="AI68" i="7"/>
  <c r="AD68" i="7"/>
  <c r="O68" i="7"/>
  <c r="L68" i="7"/>
  <c r="I68" i="7"/>
  <c r="AY67" i="7"/>
  <c r="AN67" i="7"/>
  <c r="AI67" i="7"/>
  <c r="AD67" i="7"/>
  <c r="O67" i="7"/>
  <c r="L67" i="7"/>
  <c r="I67" i="7"/>
  <c r="AY66" i="7"/>
  <c r="AN66" i="7"/>
  <c r="AI66" i="7"/>
  <c r="AD66" i="7"/>
  <c r="O66" i="7"/>
  <c r="L66" i="7"/>
  <c r="I66" i="7"/>
  <c r="AY65" i="7"/>
  <c r="AN65" i="7"/>
  <c r="AI65" i="7"/>
  <c r="AD65" i="7"/>
  <c r="O65" i="7"/>
  <c r="L65" i="7"/>
  <c r="I65" i="7"/>
  <c r="AY64" i="7"/>
  <c r="AN64" i="7"/>
  <c r="AI64" i="7"/>
  <c r="AD64" i="7"/>
  <c r="O64" i="7"/>
  <c r="L64" i="7"/>
  <c r="I64" i="7"/>
  <c r="AY63" i="7"/>
  <c r="AN63" i="7"/>
  <c r="AI63" i="7"/>
  <c r="AD63" i="7"/>
  <c r="O63" i="7"/>
  <c r="L63" i="7"/>
  <c r="I63" i="7"/>
  <c r="AY62" i="7"/>
  <c r="AN62" i="7"/>
  <c r="AI62" i="7"/>
  <c r="AD62" i="7"/>
  <c r="O62" i="7"/>
  <c r="L62" i="7"/>
  <c r="I62" i="7"/>
  <c r="AY61" i="7"/>
  <c r="AN61" i="7"/>
  <c r="AI61" i="7"/>
  <c r="AD61" i="7"/>
  <c r="O61" i="7"/>
  <c r="L61" i="7"/>
  <c r="I61" i="7"/>
  <c r="AY60" i="7"/>
  <c r="AN60" i="7"/>
  <c r="AI60" i="7"/>
  <c r="AD60" i="7"/>
  <c r="O60" i="7"/>
  <c r="L60" i="7"/>
  <c r="I60" i="7"/>
  <c r="AY59" i="7"/>
  <c r="AN59" i="7"/>
  <c r="AI59" i="7"/>
  <c r="AD59" i="7"/>
  <c r="O59" i="7"/>
  <c r="L59" i="7"/>
  <c r="I59" i="7"/>
  <c r="AI58" i="7"/>
  <c r="AD58" i="7"/>
  <c r="O58" i="7"/>
  <c r="L58" i="7"/>
  <c r="I58" i="7"/>
  <c r="AY57" i="7"/>
  <c r="AN57" i="7"/>
  <c r="AI57" i="7"/>
  <c r="AD57" i="7"/>
  <c r="O57" i="7"/>
  <c r="L57" i="7"/>
  <c r="I57" i="7"/>
  <c r="AY56" i="7"/>
  <c r="AN56" i="7"/>
  <c r="AI56" i="7"/>
  <c r="AD56" i="7"/>
  <c r="O56" i="7"/>
  <c r="L56" i="7"/>
  <c r="I56" i="7"/>
  <c r="AY55" i="7"/>
  <c r="AN55" i="7"/>
  <c r="AI55" i="7"/>
  <c r="AD55" i="7"/>
  <c r="O55" i="7"/>
  <c r="L55" i="7"/>
  <c r="I55" i="7"/>
  <c r="AY54" i="7"/>
  <c r="AN54" i="7"/>
  <c r="AI54" i="7"/>
  <c r="AD54" i="7"/>
  <c r="O54" i="7"/>
  <c r="L54" i="7"/>
  <c r="I54" i="7"/>
  <c r="AY53" i="7"/>
  <c r="AN53" i="7"/>
  <c r="AI53" i="7"/>
  <c r="AD53" i="7"/>
  <c r="O53" i="7"/>
  <c r="L53" i="7"/>
  <c r="I53" i="7"/>
  <c r="AY52" i="7"/>
  <c r="AN52" i="7"/>
  <c r="AI52" i="7"/>
  <c r="AD52" i="7"/>
  <c r="O52" i="7"/>
  <c r="L52" i="7"/>
  <c r="I52" i="7"/>
  <c r="AY51" i="7"/>
  <c r="AN51" i="7"/>
  <c r="AI51" i="7"/>
  <c r="AD51" i="7"/>
  <c r="O51" i="7"/>
  <c r="L51" i="7"/>
  <c r="I51" i="7"/>
  <c r="AY50" i="7"/>
  <c r="AN50" i="7"/>
  <c r="AI50" i="7"/>
  <c r="AD50" i="7"/>
  <c r="O50" i="7"/>
  <c r="L50" i="7"/>
  <c r="I50" i="7"/>
  <c r="AY49" i="7"/>
  <c r="AN49" i="7"/>
  <c r="AI49" i="7"/>
  <c r="AD49" i="7"/>
  <c r="O49" i="7"/>
  <c r="L49" i="7"/>
  <c r="I49" i="7"/>
  <c r="AY48" i="7"/>
  <c r="AN48" i="7"/>
  <c r="AI48" i="7"/>
  <c r="AD48" i="7"/>
  <c r="O48" i="7"/>
  <c r="L48" i="7"/>
  <c r="I48" i="7"/>
  <c r="AY47" i="7"/>
  <c r="AN47" i="7"/>
  <c r="AI47" i="7"/>
  <c r="AD47" i="7"/>
  <c r="O47" i="7"/>
  <c r="L47" i="7"/>
  <c r="I47" i="7"/>
  <c r="AY46" i="7"/>
  <c r="AN46" i="7"/>
  <c r="AI46" i="7"/>
  <c r="AD46" i="7"/>
  <c r="O46" i="7"/>
  <c r="L46" i="7"/>
  <c r="I46" i="7"/>
  <c r="AY45" i="7"/>
  <c r="AN45" i="7"/>
  <c r="AI45" i="7"/>
  <c r="AD45" i="7"/>
  <c r="O45" i="7"/>
  <c r="L45" i="7"/>
  <c r="I45" i="7"/>
  <c r="AY44" i="7"/>
  <c r="AN44" i="7"/>
  <c r="AI44" i="7"/>
  <c r="AD44" i="7"/>
  <c r="O44" i="7"/>
  <c r="L44" i="7"/>
  <c r="I44" i="7"/>
  <c r="AY43" i="7"/>
  <c r="AN43" i="7"/>
  <c r="AI43" i="7"/>
  <c r="AD43" i="7"/>
  <c r="O43" i="7"/>
  <c r="L43" i="7"/>
  <c r="I43" i="7"/>
  <c r="AY42" i="7"/>
  <c r="AN42" i="7"/>
  <c r="AI42" i="7"/>
  <c r="AD42" i="7"/>
  <c r="O42" i="7"/>
  <c r="L42" i="7"/>
  <c r="I42" i="7"/>
  <c r="AY41" i="7"/>
  <c r="AN41" i="7"/>
  <c r="AI41" i="7"/>
  <c r="AD41" i="7"/>
  <c r="O41" i="7"/>
  <c r="L41" i="7"/>
  <c r="I41" i="7"/>
  <c r="AY40" i="7"/>
  <c r="AN40" i="7"/>
  <c r="AI40" i="7"/>
  <c r="AD40" i="7"/>
  <c r="O40" i="7"/>
  <c r="L40" i="7"/>
  <c r="I40" i="7"/>
  <c r="AY39" i="7"/>
  <c r="AN39" i="7"/>
  <c r="AI39" i="7"/>
  <c r="AD39" i="7"/>
  <c r="O39" i="7"/>
  <c r="L39" i="7"/>
  <c r="I39" i="7"/>
  <c r="AY38" i="7"/>
  <c r="AN38" i="7"/>
  <c r="AI38" i="7"/>
  <c r="AD38" i="7"/>
  <c r="O38" i="7"/>
  <c r="L38" i="7"/>
  <c r="I38" i="7"/>
  <c r="AY37" i="7"/>
  <c r="AN37" i="7"/>
  <c r="AI37" i="7"/>
  <c r="AD37" i="7"/>
  <c r="O37" i="7"/>
  <c r="L37" i="7"/>
  <c r="I37" i="7"/>
  <c r="AY36" i="7"/>
  <c r="AN36" i="7"/>
  <c r="AI36" i="7"/>
  <c r="AD36" i="7"/>
  <c r="O36" i="7"/>
  <c r="L36" i="7"/>
  <c r="I36" i="7"/>
  <c r="AY35" i="7"/>
  <c r="AN35" i="7"/>
  <c r="AI35" i="7"/>
  <c r="AD35" i="7"/>
  <c r="O35" i="7"/>
  <c r="L35" i="7"/>
  <c r="I35" i="7"/>
  <c r="AY34" i="7"/>
  <c r="AN34" i="7"/>
  <c r="AI34" i="7"/>
  <c r="AD34" i="7"/>
  <c r="O34" i="7"/>
  <c r="L34" i="7"/>
  <c r="I34" i="7"/>
  <c r="AY33" i="7"/>
  <c r="AN33" i="7"/>
  <c r="AI33" i="7"/>
  <c r="AD33" i="7"/>
  <c r="O33" i="7"/>
  <c r="L33" i="7"/>
  <c r="I33" i="7"/>
  <c r="AY32" i="7"/>
  <c r="AN32" i="7"/>
  <c r="AI32" i="7"/>
  <c r="AD32" i="7"/>
  <c r="O32" i="7"/>
  <c r="L32" i="7"/>
  <c r="I32" i="7"/>
  <c r="AY31" i="7"/>
  <c r="AN31" i="7"/>
  <c r="AI31" i="7"/>
  <c r="AD31" i="7"/>
  <c r="O31" i="7"/>
  <c r="L31" i="7"/>
  <c r="I31" i="7"/>
  <c r="AY30" i="7"/>
  <c r="AN30" i="7"/>
  <c r="AI30" i="7"/>
  <c r="AD30" i="7"/>
  <c r="O30" i="7"/>
  <c r="L30" i="7"/>
  <c r="I30" i="7"/>
  <c r="AY29" i="7"/>
  <c r="AN29" i="7"/>
  <c r="AI29" i="7"/>
  <c r="AD29" i="7"/>
  <c r="O29" i="7"/>
  <c r="L29" i="7"/>
  <c r="I29" i="7"/>
  <c r="AY28" i="7"/>
  <c r="AN28" i="7"/>
  <c r="AI28" i="7"/>
  <c r="AD28" i="7"/>
  <c r="O28" i="7"/>
  <c r="L28" i="7"/>
  <c r="I28" i="7"/>
  <c r="AY27" i="7"/>
  <c r="AN27" i="7"/>
  <c r="AI27" i="7"/>
  <c r="AD27" i="7"/>
  <c r="O27" i="7"/>
  <c r="L27" i="7"/>
  <c r="I27" i="7"/>
  <c r="AY26" i="7"/>
  <c r="AN26" i="7"/>
  <c r="AI26" i="7"/>
  <c r="AD26" i="7"/>
  <c r="O26" i="7"/>
  <c r="L26" i="7"/>
  <c r="I26" i="7"/>
  <c r="AY25" i="7"/>
  <c r="AN25" i="7"/>
  <c r="AI25" i="7"/>
  <c r="AD25" i="7"/>
  <c r="O25" i="7"/>
  <c r="L25" i="7"/>
  <c r="I25" i="7"/>
  <c r="AY24" i="7"/>
  <c r="AN24" i="7"/>
  <c r="AI24" i="7"/>
  <c r="AD24" i="7"/>
  <c r="O24" i="7"/>
  <c r="L24" i="7"/>
  <c r="I24" i="7"/>
  <c r="AY23" i="7"/>
  <c r="AN23" i="7"/>
  <c r="AI23" i="7"/>
  <c r="AD23" i="7"/>
  <c r="O23" i="7"/>
  <c r="L23" i="7"/>
  <c r="I23" i="7"/>
  <c r="AY22" i="7"/>
  <c r="AN22" i="7"/>
  <c r="AI22" i="7"/>
  <c r="AD22" i="7"/>
  <c r="O22" i="7"/>
  <c r="L22" i="7"/>
  <c r="I22" i="7"/>
  <c r="AY21" i="7"/>
  <c r="AN21" i="7"/>
  <c r="AI21" i="7"/>
  <c r="AD21" i="7"/>
  <c r="O21" i="7"/>
  <c r="L21" i="7"/>
  <c r="I21" i="7"/>
  <c r="AY20" i="7"/>
  <c r="AN20" i="7"/>
  <c r="AI20" i="7"/>
  <c r="AD20" i="7"/>
  <c r="O20" i="7"/>
  <c r="L20" i="7"/>
  <c r="I20" i="7"/>
  <c r="AY19" i="7"/>
  <c r="AN19" i="7"/>
  <c r="AI19" i="7"/>
  <c r="AD19" i="7"/>
  <c r="O19" i="7"/>
  <c r="L19" i="7"/>
  <c r="I19" i="7"/>
  <c r="BB18" i="7"/>
  <c r="AY18" i="7"/>
  <c r="AN18" i="7"/>
  <c r="AI18" i="7"/>
  <c r="AD18" i="7"/>
  <c r="O18" i="7"/>
  <c r="L18" i="7"/>
  <c r="I18" i="7"/>
  <c r="AY17" i="7"/>
  <c r="AN17" i="7"/>
  <c r="AI17" i="7"/>
  <c r="AD17" i="7"/>
  <c r="O17" i="7"/>
  <c r="L17" i="7"/>
  <c r="I17" i="7"/>
  <c r="AY16" i="7"/>
  <c r="AN16" i="7"/>
  <c r="AI16" i="7"/>
  <c r="AD16" i="7"/>
  <c r="O16" i="7"/>
  <c r="L16" i="7"/>
  <c r="I16" i="7"/>
  <c r="AI15" i="7"/>
  <c r="AD15" i="7"/>
  <c r="O15" i="7"/>
  <c r="L15" i="7"/>
  <c r="I15" i="7"/>
  <c r="AI14" i="7"/>
  <c r="AD14" i="7"/>
  <c r="O14" i="7"/>
  <c r="L14" i="7"/>
  <c r="I14" i="7"/>
  <c r="AY13" i="7"/>
  <c r="AN13" i="7"/>
  <c r="AI13" i="7"/>
  <c r="AD13" i="7"/>
  <c r="O13" i="7"/>
  <c r="L13" i="7"/>
  <c r="I13" i="7"/>
  <c r="AY12" i="7"/>
  <c r="AN12" i="7"/>
  <c r="AI12" i="7"/>
  <c r="AD12" i="7"/>
  <c r="O12" i="7"/>
  <c r="L12" i="7"/>
  <c r="I12" i="7"/>
  <c r="AI11" i="7"/>
  <c r="AD11" i="7"/>
  <c r="O11" i="7"/>
  <c r="L11" i="7"/>
  <c r="I11" i="7"/>
  <c r="AY10" i="7"/>
  <c r="AN10" i="7"/>
  <c r="AI10" i="7"/>
  <c r="AD10" i="7"/>
  <c r="O10" i="7"/>
  <c r="L10" i="7"/>
  <c r="I10" i="7"/>
  <c r="AY9" i="7"/>
  <c r="AN9" i="7"/>
  <c r="AI9" i="7"/>
  <c r="AD9" i="7"/>
  <c r="O9" i="7"/>
  <c r="L9" i="7"/>
  <c r="I9" i="7"/>
  <c r="AY8" i="7"/>
  <c r="AN8" i="7"/>
  <c r="AI8" i="7"/>
  <c r="AD8" i="7"/>
  <c r="O8" i="7"/>
  <c r="L8" i="7"/>
  <c r="I8" i="7"/>
  <c r="AY7" i="7"/>
  <c r="AN7" i="7"/>
  <c r="AI7" i="7"/>
  <c r="AD7" i="7"/>
  <c r="O7" i="7"/>
  <c r="L7" i="7"/>
  <c r="I7" i="7"/>
  <c r="AY6" i="7"/>
  <c r="AN6" i="7"/>
  <c r="AI6" i="7"/>
  <c r="AD6" i="7"/>
  <c r="O6" i="7"/>
  <c r="L6" i="7"/>
  <c r="I6" i="7"/>
  <c r="T2043" i="7" l="1"/>
  <c r="J1622" i="7"/>
  <c r="I1621" i="7"/>
  <c r="I161" i="7"/>
  <c r="I482" i="7"/>
  <c r="Y2037" i="7"/>
  <c r="J162" i="7"/>
  <c r="J483" i="7"/>
  <c r="M1785" i="7"/>
  <c r="K2018" i="7"/>
  <c r="M989" i="7"/>
  <c r="M1259" i="7"/>
  <c r="M1373" i="7"/>
  <c r="M1490" i="7"/>
  <c r="M1621" i="7"/>
  <c r="M1705" i="7"/>
  <c r="M482" i="7"/>
  <c r="M569" i="7"/>
  <c r="M712" i="7"/>
  <c r="M861" i="7"/>
  <c r="M1114" i="7"/>
  <c r="M1866" i="7"/>
  <c r="M2006" i="7"/>
  <c r="M353" i="7"/>
  <c r="M161" i="7"/>
  <c r="Q1705" i="7" l="1"/>
  <c r="AI1687" i="7" s="1"/>
  <c r="J1705" i="7" l="1"/>
  <c r="H1705" i="7"/>
  <c r="J1706" i="7" l="1"/>
  <c r="I1705" i="7"/>
  <c r="J569" i="7" l="1"/>
  <c r="H569" i="7"/>
  <c r="J1259" i="7" l="1"/>
  <c r="H1259" i="7"/>
  <c r="J1373" i="7"/>
  <c r="H1373" i="7"/>
  <c r="I569" i="7"/>
  <c r="J570" i="7"/>
  <c r="AD571" i="7"/>
  <c r="H353" i="7"/>
  <c r="J353" i="7"/>
  <c r="AD353" i="7" l="1"/>
  <c r="J354" i="7"/>
  <c r="I353" i="7"/>
  <c r="J1374" i="7"/>
  <c r="I1373" i="7"/>
  <c r="I1259" i="7"/>
  <c r="J1260" i="7"/>
  <c r="Q353" i="7" l="1"/>
  <c r="AI353" i="7" s="1"/>
  <c r="H1490" i="7" l="1"/>
  <c r="J1490" i="7"/>
  <c r="J1785" i="7"/>
  <c r="H1785" i="7"/>
  <c r="J1786" i="7" l="1"/>
  <c r="I1785" i="7"/>
  <c r="J1491" i="7"/>
  <c r="I1490" i="7"/>
  <c r="J989" i="7" l="1"/>
  <c r="H989" i="7"/>
  <c r="J990" i="7" l="1"/>
  <c r="I989" i="7"/>
  <c r="Q712" i="7" l="1"/>
  <c r="AI712" i="7" s="1"/>
  <c r="Q861" i="7"/>
  <c r="AI861" i="7" s="1"/>
  <c r="Q1785" i="7"/>
  <c r="AI1783" i="7" s="1"/>
  <c r="Q482" i="7" l="1"/>
  <c r="AI482" i="7" s="1"/>
  <c r="J861" i="7"/>
  <c r="H861" i="7"/>
  <c r="H712" i="7"/>
  <c r="J712" i="7"/>
  <c r="I712" i="7" l="1"/>
  <c r="J713" i="7"/>
  <c r="AD712" i="7"/>
  <c r="J862" i="7"/>
  <c r="I861" i="7"/>
  <c r="Q569" i="7" l="1"/>
  <c r="AI569" i="7" s="1"/>
  <c r="Q1114" i="7" l="1"/>
  <c r="AI1114" i="7" s="1"/>
  <c r="H1114" i="7" l="1"/>
  <c r="J1114" i="7"/>
  <c r="J1115" i="7" l="1"/>
  <c r="Q989" i="7"/>
  <c r="AI989" i="7" s="1"/>
  <c r="Q2018" i="7"/>
  <c r="Q1866" i="7"/>
  <c r="AI1864" i="7" s="1"/>
  <c r="Q2014" i="7"/>
  <c r="H1866" i="7" l="1"/>
  <c r="J1866" i="7"/>
  <c r="J1867" i="7" l="1"/>
  <c r="I1866" i="7"/>
  <c r="O2022" i="7" l="1"/>
  <c r="O2023" i="7" s="1"/>
  <c r="J2006" i="7" l="1"/>
  <c r="I2006" i="7"/>
  <c r="J2007" i="7" l="1"/>
  <c r="E1869" i="73"/>
  <c r="E1871" i="73" s="1"/>
</calcChain>
</file>

<file path=xl/comments1.xml><?xml version="1.0" encoding="utf-8"?>
<comments xmlns="http://schemas.openxmlformats.org/spreadsheetml/2006/main">
  <authors>
    <author>Azam</author>
  </authors>
  <commentList>
    <comment ref="G2006" authorId="0" shapeId="0">
      <text>
        <r>
          <rPr>
            <b/>
            <sz val="9"/>
            <color indexed="81"/>
            <rFont val="Tahoma"/>
            <family val="2"/>
          </rPr>
          <t>Azam:</t>
        </r>
        <r>
          <rPr>
            <sz val="9"/>
            <color indexed="81"/>
            <rFont val="Tahoma"/>
            <family val="2"/>
          </rPr>
          <t xml:space="preserve">
JML KK</t>
        </r>
      </text>
    </comment>
    <comment ref="Q2014" authorId="0" shapeId="0">
      <text>
        <r>
          <rPr>
            <b/>
            <sz val="9"/>
            <color indexed="81"/>
            <rFont val="Tahoma"/>
            <family val="2"/>
          </rPr>
          <t>Azam:</t>
        </r>
        <r>
          <rPr>
            <sz val="9"/>
            <color indexed="81"/>
            <rFont val="Tahoma"/>
            <family val="2"/>
          </rPr>
          <t xml:space="preserve">
JML KK</t>
        </r>
      </text>
    </comment>
    <comment ref="K2018" authorId="0" shapeId="0">
      <text>
        <r>
          <rPr>
            <b/>
            <sz val="9"/>
            <color indexed="81"/>
            <rFont val="Tahoma"/>
            <family val="2"/>
          </rPr>
          <t>Azam:</t>
        </r>
        <r>
          <rPr>
            <sz val="9"/>
            <color indexed="81"/>
            <rFont val="Tahoma"/>
            <family val="2"/>
          </rPr>
          <t xml:space="preserve">
UMUR WAJIB MEMPUNYAI KTP</t>
        </r>
      </text>
    </comment>
    <comment ref="R2018" authorId="0" shapeId="0">
      <text>
        <r>
          <rPr>
            <b/>
            <sz val="9"/>
            <color indexed="81"/>
            <rFont val="Tahoma"/>
            <family val="2"/>
          </rPr>
          <t>Azam:</t>
        </r>
        <r>
          <rPr>
            <sz val="9"/>
            <color indexed="81"/>
            <rFont val="Tahoma"/>
            <family val="2"/>
          </rPr>
          <t xml:space="preserve">
JUMLAH KK</t>
        </r>
      </text>
    </comment>
  </commentList>
</comments>
</file>

<file path=xl/sharedStrings.xml><?xml version="1.0" encoding="utf-8"?>
<sst xmlns="http://schemas.openxmlformats.org/spreadsheetml/2006/main" count="188661" uniqueCount="7495">
  <si>
    <t>NAMA LENGKAP/ PANGGILAN</t>
  </si>
  <si>
    <t>TEMPAT &amp; TANGGAL LAHIR</t>
  </si>
  <si>
    <t>JENIS KELAMIN</t>
  </si>
  <si>
    <t>KEWARGA NEGARAAN</t>
  </si>
  <si>
    <t>PENAMBAHAN</t>
  </si>
  <si>
    <t>PENGURANGAN</t>
  </si>
  <si>
    <t>KET.</t>
  </si>
  <si>
    <t>TEMPAT</t>
  </si>
  <si>
    <t>TANGGAL</t>
  </si>
  <si>
    <t>DATANG DARI</t>
  </si>
  <si>
    <t>LAHIR</t>
  </si>
  <si>
    <t>PINDAH KE</t>
  </si>
  <si>
    <t>MATI</t>
  </si>
  <si>
    <t>TARINA</t>
  </si>
  <si>
    <t>Subang</t>
  </si>
  <si>
    <t>12-12-1955</t>
  </si>
  <si>
    <t>P</t>
  </si>
  <si>
    <t>Indonesia</t>
  </si>
  <si>
    <t>V</t>
  </si>
  <si>
    <t>SYUHRI</t>
  </si>
  <si>
    <t>KALIMANTAN BARAT</t>
  </si>
  <si>
    <t>ALMEERA KHANSA SALSABILA</t>
  </si>
  <si>
    <t>JAMBI</t>
  </si>
  <si>
    <t>L</t>
  </si>
  <si>
    <t>CEISYA RAFA ALVIRANI</t>
  </si>
  <si>
    <t>13-Jan-2017</t>
  </si>
  <si>
    <t>13-1-2017</t>
  </si>
  <si>
    <t xml:space="preserve"> </t>
  </si>
  <si>
    <t>KEPALA DESA TANJUNG MULIA</t>
  </si>
  <si>
    <t>TIRTONADI</t>
  </si>
  <si>
    <t>RASDAN H</t>
  </si>
  <si>
    <t>Plasma</t>
  </si>
  <si>
    <t>Riau</t>
  </si>
  <si>
    <t>sukarti br hombing</t>
  </si>
  <si>
    <t>LB Pasaman</t>
  </si>
  <si>
    <t>25-10-1990</t>
  </si>
  <si>
    <t>vania cloris belicia br hutauruk</t>
  </si>
  <si>
    <t>pekan baru</t>
  </si>
  <si>
    <t>20-12-2013</t>
  </si>
  <si>
    <t>YULIA</t>
  </si>
  <si>
    <t>Medan</t>
  </si>
  <si>
    <t>23 - 7 - 1981</t>
  </si>
  <si>
    <t>14-2-2017</t>
  </si>
  <si>
    <t>Lenta herlina H</t>
  </si>
  <si>
    <t>Tarutung</t>
  </si>
  <si>
    <t>PEREMPUAN</t>
  </si>
  <si>
    <t>INDONESIA</t>
  </si>
  <si>
    <t>Benny saputra M</t>
  </si>
  <si>
    <t>Muaro Jambi</t>
  </si>
  <si>
    <t>LAKI LAKI</t>
  </si>
  <si>
    <t>Aryanto  M</t>
  </si>
  <si>
    <t>Togar Alexander M</t>
  </si>
  <si>
    <t>Candra Hilkia M</t>
  </si>
  <si>
    <t>WARNOTO</t>
  </si>
  <si>
    <t>PENGELUARAN</t>
  </si>
  <si>
    <t>EKA  A LUBIS</t>
  </si>
  <si>
    <t>BINJAI</t>
  </si>
  <si>
    <t>LAKI-LAKI</t>
  </si>
  <si>
    <t>Rendi Ardian s</t>
  </si>
  <si>
    <t>Sungai Bahar</t>
  </si>
  <si>
    <t>13-07-2017</t>
  </si>
  <si>
    <t>Ahmad Panji W</t>
  </si>
  <si>
    <t>26-07-2017</t>
  </si>
  <si>
    <t>Arshaka Narendra al ash</t>
  </si>
  <si>
    <t>laki laki</t>
  </si>
  <si>
    <t>indonesia</t>
  </si>
  <si>
    <t>LAPORAN KEPENDUDUKAN</t>
  </si>
  <si>
    <t>DESA TANJUNG MULIA</t>
  </si>
  <si>
    <t>KEC. BAHAR SELATAN</t>
  </si>
  <si>
    <t>TRIWULAN I TAHUN 2017</t>
  </si>
  <si>
    <t>NO</t>
  </si>
  <si>
    <t>BULAN</t>
  </si>
  <si>
    <t>KK</t>
  </si>
  <si>
    <t>PDDK AWAL</t>
  </si>
  <si>
    <t>DATANG</t>
  </si>
  <si>
    <t>PINDAH</t>
  </si>
  <si>
    <t>PDDK AKHIR</t>
  </si>
  <si>
    <t xml:space="preserve">PENDUDUK YANG WAJIB KTP </t>
  </si>
  <si>
    <t>PENDUDUK YANG PUNYA KTP</t>
  </si>
  <si>
    <t>KET</t>
  </si>
  <si>
    <t>L+P</t>
  </si>
  <si>
    <t>JANUARI</t>
  </si>
  <si>
    <t>FEBRUARI</t>
  </si>
  <si>
    <t>MARET</t>
  </si>
  <si>
    <t>JUMLAH</t>
  </si>
  <si>
    <t>TRIWULAN II TAHUN 2017</t>
  </si>
  <si>
    <t xml:space="preserve">APRIL </t>
  </si>
  <si>
    <t>MEI</t>
  </si>
  <si>
    <t>JUNI</t>
  </si>
  <si>
    <t>LAPORAN KEPENDUDUKAN DESA TANJUNG MULYA</t>
  </si>
  <si>
    <t>KEPALA DUSUN I BULAN MARET 2017</t>
  </si>
  <si>
    <t>RT</t>
  </si>
  <si>
    <t>LAPORAN KETUA RT</t>
  </si>
  <si>
    <t>JUMLAH PENDUDUK AWAL</t>
  </si>
  <si>
    <t>KELAHIRAN</t>
  </si>
  <si>
    <t>KEMATIAN</t>
  </si>
  <si>
    <t>PENDATANG</t>
  </si>
  <si>
    <t>JUMLAH KK</t>
  </si>
  <si>
    <t>JUMLAH PENDUDUK AKHIR</t>
  </si>
  <si>
    <t>KETERANGAN</t>
  </si>
  <si>
    <t>BUDIONO</t>
  </si>
  <si>
    <t>MASDAR</t>
  </si>
  <si>
    <t>SUYETNO</t>
  </si>
  <si>
    <t>A.MUNTOHAR</t>
  </si>
  <si>
    <t>PURWANTO</t>
  </si>
  <si>
    <t>KADUS I</t>
  </si>
  <si>
    <t>SLAMET ROZALI</t>
  </si>
  <si>
    <t>KEPALA DUSUN II BULAN MARET 2017</t>
  </si>
  <si>
    <t>SUYANTO</t>
  </si>
  <si>
    <t>AMINUDIN</t>
  </si>
  <si>
    <t>PARDINAL</t>
  </si>
  <si>
    <t>FATKHAN</t>
  </si>
  <si>
    <t>KHAIRUL</t>
  </si>
  <si>
    <t>DARIKUN</t>
  </si>
  <si>
    <t>KADUS II</t>
  </si>
  <si>
    <t>DASARMANTO</t>
  </si>
  <si>
    <t>KEPALA DUSUN III BULAN MARET 2017</t>
  </si>
  <si>
    <t>TOTOK .M</t>
  </si>
  <si>
    <t>SUGIARI</t>
  </si>
  <si>
    <t>NGAJITO</t>
  </si>
  <si>
    <t>UPOYO</t>
  </si>
  <si>
    <t>DAMIN</t>
  </si>
  <si>
    <t>KADUS III</t>
  </si>
  <si>
    <t>SUYONO</t>
  </si>
  <si>
    <t>KEPALA DUSUN I BULAN JANUARI 2017</t>
  </si>
  <si>
    <t>KEPALA DUSUN III BULAN JANUARI 2017</t>
  </si>
  <si>
    <t>KEPALA DUSUN I BULAN FEBRUARI 2017</t>
  </si>
  <si>
    <t>KEPALA DUSUN II BULAN FEBRUARI 2017</t>
  </si>
  <si>
    <t>KEPALA DUSUN III BULAN FEBRUARI 2017</t>
  </si>
  <si>
    <t>KEPALA DUSUN I BULAN APRIL 2017</t>
  </si>
  <si>
    <t>KEPALA DUSUN II BULAN APRIL 2017</t>
  </si>
  <si>
    <t>KEPALA DUSUN III BULAN APRIL 2017</t>
  </si>
  <si>
    <t>KEPALA DUSUN I BULAN MEI 2017</t>
  </si>
  <si>
    <t>KEPALA DUSUN II BULAN JUNI 2017</t>
  </si>
  <si>
    <t>KEPALA DUSUN III BULAN JUNI 2017</t>
  </si>
  <si>
    <t>KEPALA DUSUN II BULAN MEI 2017</t>
  </si>
  <si>
    <t>KEPALA DUSUN III BULAN MEI 2017</t>
  </si>
  <si>
    <t>KEPALA DUSUN I BULAN JUNI 2017</t>
  </si>
  <si>
    <t>NAMA DUSUN/ LINGKUNGAN</t>
  </si>
  <si>
    <t>JML PDDK</t>
  </si>
  <si>
    <t>JUMLAH YANG</t>
  </si>
  <si>
    <t>PENDUDUK</t>
  </si>
  <si>
    <t>WAJIB KTP</t>
  </si>
  <si>
    <t>YANG SUDAH PUNYA KTP</t>
  </si>
  <si>
    <t>YANG BELUM PUNYA KTP</t>
  </si>
  <si>
    <t>DUSUN 01</t>
  </si>
  <si>
    <t>JML</t>
  </si>
  <si>
    <t>DUSUN 02</t>
  </si>
  <si>
    <t>DUSUN 03</t>
  </si>
  <si>
    <t>BUKU PENDUDUK SEMENTARA TAHUN 2017</t>
  </si>
  <si>
    <t>NO URUT</t>
  </si>
  <si>
    <t>NAMA LENGKAP</t>
  </si>
  <si>
    <t>NOMOR INDENTITAS/TANDA PENGENAL</t>
  </si>
  <si>
    <t>TEMPAT DAN TANGGAL LAHIR/UMUR</t>
  </si>
  <si>
    <t>PEKERJAAN</t>
  </si>
  <si>
    <t>KEWARGANEGARAAN</t>
  </si>
  <si>
    <t>MAKSUD DAN TUJUAN KEDATANGAN</t>
  </si>
  <si>
    <t>NAMA ALAMAT YG DIDATANGI</t>
  </si>
  <si>
    <t>DATANG TANGGAL</t>
  </si>
  <si>
    <t>PERGI TANGGAL</t>
  </si>
  <si>
    <t>KEBANGSAAN</t>
  </si>
  <si>
    <t>KETURUNAN</t>
  </si>
  <si>
    <t>NURMAN HADI</t>
  </si>
  <si>
    <t>1803082712820001</t>
  </si>
  <si>
    <t>KOTA NEGARA,27-12-1982</t>
  </si>
  <si>
    <t>PETANI</t>
  </si>
  <si>
    <t>JAWA</t>
  </si>
  <si>
    <t>LAMPUNG UTARA</t>
  </si>
  <si>
    <t>BEKERJA</t>
  </si>
  <si>
    <t>DESA TANJUNG MULYA</t>
  </si>
  <si>
    <t>15  MEI 2017</t>
  </si>
  <si>
    <t>MASTER DATA PENDUDUK DESA TANJUNG MULIA</t>
  </si>
  <si>
    <t>NUK KONSEP</t>
  </si>
  <si>
    <t>Almat KTP</t>
  </si>
  <si>
    <t>KETERANGAN PILAH</t>
  </si>
  <si>
    <t>KEUANGAN</t>
  </si>
  <si>
    <t>AIR</t>
  </si>
  <si>
    <t>RUMAH</t>
  </si>
  <si>
    <t>WC</t>
  </si>
  <si>
    <t>TANAH</t>
  </si>
  <si>
    <t>NIK</t>
  </si>
  <si>
    <t>NAMA</t>
  </si>
  <si>
    <t>JK</t>
  </si>
  <si>
    <t>JENIS KEL</t>
  </si>
  <si>
    <t>TMPT_LHR</t>
  </si>
  <si>
    <t>TGL_LHR</t>
  </si>
  <si>
    <t>GDR</t>
  </si>
  <si>
    <t>AGAMA</t>
  </si>
  <si>
    <t>STATUS</t>
  </si>
  <si>
    <t>SHDK</t>
  </si>
  <si>
    <t>SHDRT</t>
  </si>
  <si>
    <t>PDDK_AKHIR</t>
  </si>
  <si>
    <t>NAMA_IBU</t>
  </si>
  <si>
    <t>NAMA_AYAH</t>
  </si>
  <si>
    <t>NO_KK</t>
  </si>
  <si>
    <t>NAMA_KEP_KEL</t>
  </si>
  <si>
    <t>ALAMAT</t>
  </si>
  <si>
    <t>NAMA_PROP</t>
  </si>
  <si>
    <t>NAMA_KAB</t>
  </si>
  <si>
    <t>NAMA_KEC</t>
  </si>
  <si>
    <t>NAMA_KEL</t>
  </si>
  <si>
    <t>KWN</t>
  </si>
  <si>
    <t>Dsn</t>
  </si>
  <si>
    <t>E-KTP</t>
  </si>
  <si>
    <t>SHDK EDIT</t>
  </si>
  <si>
    <t>JMLKODKEL</t>
  </si>
  <si>
    <t>PENGHASILAN</t>
  </si>
  <si>
    <t>OUT-IN</t>
  </si>
  <si>
    <t>DARI</t>
  </si>
  <si>
    <t>KWALITAS</t>
  </si>
  <si>
    <t>GUNA</t>
  </si>
  <si>
    <t>WALL</t>
  </si>
  <si>
    <t>FLOOR</t>
  </si>
  <si>
    <t>ROOF</t>
  </si>
  <si>
    <t>LAHAN</t>
  </si>
  <si>
    <t>KAVLING</t>
  </si>
  <si>
    <t>HUTAN</t>
  </si>
  <si>
    <t>1505072509710002</t>
  </si>
  <si>
    <t>EDI SUYITNO</t>
  </si>
  <si>
    <t>SLEMAN</t>
  </si>
  <si>
    <t>1</t>
  </si>
  <si>
    <t>KAWIN</t>
  </si>
  <si>
    <t>KEPALA KELUARGA</t>
  </si>
  <si>
    <t>TAMAT/SLTA</t>
  </si>
  <si>
    <t>SOPIR</t>
  </si>
  <si>
    <t>TUINEM</t>
  </si>
  <si>
    <t>TUGINO</t>
  </si>
  <si>
    <t>1505071103089459</t>
  </si>
  <si>
    <t>RT 01 Dusun 01</t>
  </si>
  <si>
    <t>MUARO JAMBI</t>
  </si>
  <si>
    <t>SUNGAI BAHAR</t>
  </si>
  <si>
    <t>TANJUNG MULYA</t>
  </si>
  <si>
    <t>001</t>
  </si>
  <si>
    <t>01</t>
  </si>
  <si>
    <t>SUMUR</t>
  </si>
  <si>
    <t>BERASA</t>
  </si>
  <si>
    <t>MC</t>
  </si>
  <si>
    <t>KAYU</t>
  </si>
  <si>
    <t>SEMEN</t>
  </si>
  <si>
    <t>ASBES</t>
  </si>
  <si>
    <t>ADA</t>
  </si>
  <si>
    <t>TAMAT SD/SEDERAJAT</t>
  </si>
  <si>
    <t>1505106012880001</t>
  </si>
  <si>
    <t>IIS KHOMARIAH</t>
  </si>
  <si>
    <t>PALEMBANG</t>
  </si>
  <si>
    <t>ISTRI</t>
  </si>
  <si>
    <t>MENGURUS RUMAH TANGGA</t>
  </si>
  <si>
    <t>NENENG</t>
  </si>
  <si>
    <t>JUMIRAN</t>
  </si>
  <si>
    <t>SEDANG SD/SEDERAJAT</t>
  </si>
  <si>
    <t>1505071109940001</t>
  </si>
  <si>
    <t>IRWAN ALI SYAHID</t>
  </si>
  <si>
    <t>BATANG HARI</t>
  </si>
  <si>
    <t>-</t>
  </si>
  <si>
    <t>BELUM KAWIN</t>
  </si>
  <si>
    <t>ANAK</t>
  </si>
  <si>
    <t>TAMAT/SD</t>
  </si>
  <si>
    <t>TATI HARIYATI</t>
  </si>
  <si>
    <t>TAMAT SLTP/SEDERAJAT</t>
  </si>
  <si>
    <t>1505073010960001</t>
  </si>
  <si>
    <t>IRFAN DWI CAHYO</t>
  </si>
  <si>
    <t>WIRASWASTA</t>
  </si>
  <si>
    <t>SEDANG SLTP/SEDERAJAT</t>
  </si>
  <si>
    <t>1505105308090001</t>
  </si>
  <si>
    <t>DESI NURKHASANAH</t>
  </si>
  <si>
    <t>BELUM SEKOLAH</t>
  </si>
  <si>
    <t>PELAJAR/MAHASISWA</t>
  </si>
  <si>
    <t>TAMAT SLTA/SEDERAJAT</t>
  </si>
  <si>
    <t>1505102012130001</t>
  </si>
  <si>
    <t>DHANI FADLIKHOIR</t>
  </si>
  <si>
    <t>BELUM/TIDAK BEKERJA</t>
  </si>
  <si>
    <t>1505075507500024</t>
  </si>
  <si>
    <t>SALIMAH</t>
  </si>
  <si>
    <t>PURWOREJO</t>
  </si>
  <si>
    <t>O</t>
  </si>
  <si>
    <t>SIAM</t>
  </si>
  <si>
    <t>MUHADI</t>
  </si>
  <si>
    <t>1505071103089460</t>
  </si>
  <si>
    <t>SUWAJI</t>
  </si>
  <si>
    <t>TAMAT D I</t>
  </si>
  <si>
    <t>1505073103850001</t>
  </si>
  <si>
    <t>EDI SUYANTO</t>
  </si>
  <si>
    <t>A</t>
  </si>
  <si>
    <t>PETANI/PEKEBUN</t>
  </si>
  <si>
    <t>1505102001160004</t>
  </si>
  <si>
    <t>TAMAT D II</t>
  </si>
  <si>
    <t>1505104804910001</t>
  </si>
  <si>
    <t>SARINEM</t>
  </si>
  <si>
    <t>LAMPUNG</t>
  </si>
  <si>
    <t>TAMAT/SLTP</t>
  </si>
  <si>
    <t>LEGINEM</t>
  </si>
  <si>
    <t>SARMIDI</t>
  </si>
  <si>
    <t>1505104803160001</t>
  </si>
  <si>
    <t>WIDYA NINGSIH</t>
  </si>
  <si>
    <t>EDI SUYIANTO</t>
  </si>
  <si>
    <t>1505072012570001</t>
  </si>
  <si>
    <t>NUR KHOLIDIN</t>
  </si>
  <si>
    <t>JAWA TENGAH</t>
  </si>
  <si>
    <t>SARNAAH</t>
  </si>
  <si>
    <t>AHMAD RAPI</t>
  </si>
  <si>
    <t>1505071103089462</t>
  </si>
  <si>
    <t>TAMAT D III</t>
  </si>
  <si>
    <t>1505074507650004</t>
  </si>
  <si>
    <t>SUKATMI</t>
  </si>
  <si>
    <t>SULIYEM</t>
  </si>
  <si>
    <t>MURTOMO</t>
  </si>
  <si>
    <t>TAMAT STRATA I</t>
  </si>
  <si>
    <t>1505072006710001</t>
  </si>
  <si>
    <t>SUWANI</t>
  </si>
  <si>
    <t>PATI</t>
  </si>
  <si>
    <t>PARSIH</t>
  </si>
  <si>
    <t>WARDI</t>
  </si>
  <si>
    <t>1505071103089463</t>
  </si>
  <si>
    <t>1505106712730001</t>
  </si>
  <si>
    <t>SUGIARTI</t>
  </si>
  <si>
    <t>PRING SEWU</t>
  </si>
  <si>
    <t>SUPRIYATIN</t>
  </si>
  <si>
    <t>HADI SUTOTO</t>
  </si>
  <si>
    <t>1505075410990001</t>
  </si>
  <si>
    <t>RIDHI AYU ASHARI</t>
  </si>
  <si>
    <t>SEDANG SLTA/SEDERAJAT</t>
  </si>
  <si>
    <t>1505071507530019</t>
  </si>
  <si>
    <t>PARIAYAH</t>
  </si>
  <si>
    <t>RADIMAN</t>
  </si>
  <si>
    <t>1505071103089465</t>
  </si>
  <si>
    <t>1505105313400001</t>
  </si>
  <si>
    <t>PARIYAH</t>
  </si>
  <si>
    <t>ORANG TUA</t>
  </si>
  <si>
    <t>SINA</t>
  </si>
  <si>
    <t>PALU</t>
  </si>
  <si>
    <t>1505070606660006</t>
  </si>
  <si>
    <t>SUTRIMO</t>
  </si>
  <si>
    <t>SUMIJAH</t>
  </si>
  <si>
    <t>TAMSIR</t>
  </si>
  <si>
    <t>1505071103089467</t>
  </si>
  <si>
    <t>1505076705720001</t>
  </si>
  <si>
    <t>KARSI</t>
  </si>
  <si>
    <t>SEMARANG</t>
  </si>
  <si>
    <t>KASMI</t>
  </si>
  <si>
    <t>KASBI</t>
  </si>
  <si>
    <t>KRAMIK</t>
  </si>
  <si>
    <t>GENTENG</t>
  </si>
  <si>
    <t>1505072408940001</t>
  </si>
  <si>
    <t>M SYARIFUDIN</t>
  </si>
  <si>
    <t>MAHASISWA</t>
  </si>
  <si>
    <t>KARSIH</t>
  </si>
  <si>
    <t>1505072606010002</t>
  </si>
  <si>
    <t>A SHOBIRUL ASROL</t>
  </si>
  <si>
    <t>SEDANG SLTP</t>
  </si>
  <si>
    <t>1505070511630002</t>
  </si>
  <si>
    <t>JUMANTO</t>
  </si>
  <si>
    <t>SUYATMI</t>
  </si>
  <si>
    <t>PARINDI</t>
  </si>
  <si>
    <t>1505071103089470</t>
  </si>
  <si>
    <t>1505074312630003</t>
  </si>
  <si>
    <t>NGATINEM</t>
  </si>
  <si>
    <t>SITI AMINAH</t>
  </si>
  <si>
    <t>BAKIR</t>
  </si>
  <si>
    <t>1505072703840002</t>
  </si>
  <si>
    <t>RUDIANTO</t>
  </si>
  <si>
    <t>PEDAGANG</t>
  </si>
  <si>
    <t>MULYANI</t>
  </si>
  <si>
    <t>SUTARJO</t>
  </si>
  <si>
    <t>1505071103089471</t>
  </si>
  <si>
    <t>1505075506850001</t>
  </si>
  <si>
    <t>RIANTI</t>
  </si>
  <si>
    <t>SIONGGANG</t>
  </si>
  <si>
    <t>1505070106060003</t>
  </si>
  <si>
    <t>A AKBAR HENDRIYANTO</t>
  </si>
  <si>
    <t>SEDANG SD</t>
  </si>
  <si>
    <t>RIYANTI</t>
  </si>
  <si>
    <t>1505105205140001</t>
  </si>
  <si>
    <t>AQILAH PUTRI</t>
  </si>
  <si>
    <t>12-May-2014</t>
  </si>
  <si>
    <t>1505074303630002</t>
  </si>
  <si>
    <t xml:space="preserve">ASMAH </t>
  </si>
  <si>
    <t>MEDAN</t>
  </si>
  <si>
    <t>HAWA</t>
  </si>
  <si>
    <t>ADAM</t>
  </si>
  <si>
    <t>1505071103089474</t>
  </si>
  <si>
    <t>ASMAH HARAHAP</t>
  </si>
  <si>
    <t>BATAK</t>
  </si>
  <si>
    <t>1505076406830002</t>
  </si>
  <si>
    <t>NURYUNI WULANSARI</t>
  </si>
  <si>
    <t>SUMARNO</t>
  </si>
  <si>
    <t>1505071004990004</t>
  </si>
  <si>
    <t>ANANDA HARYONO PUTRA</t>
  </si>
  <si>
    <t>1505100606590002</t>
  </si>
  <si>
    <t>MUSLIMAN</t>
  </si>
  <si>
    <t>K PROGO</t>
  </si>
  <si>
    <t>SANEM</t>
  </si>
  <si>
    <t>TOHARI</t>
  </si>
  <si>
    <t>1505071103089475</t>
  </si>
  <si>
    <t>1505075712600002</t>
  </si>
  <si>
    <t>SUPARMI</t>
  </si>
  <si>
    <t>JUMINI</t>
  </si>
  <si>
    <t>KARYO</t>
  </si>
  <si>
    <t>1505071410980001</t>
  </si>
  <si>
    <t>AHMAD SAIROFI</t>
  </si>
  <si>
    <t>1505070106780002</t>
  </si>
  <si>
    <t>BIBIT</t>
  </si>
  <si>
    <t>SUPAITI</t>
  </si>
  <si>
    <t>PARMUSUMATO</t>
  </si>
  <si>
    <t>1505071103089476</t>
  </si>
  <si>
    <t>1505075002820002</t>
  </si>
  <si>
    <t>RUMIYATI</t>
  </si>
  <si>
    <t>MUJI</t>
  </si>
  <si>
    <t>BUDI KATONO</t>
  </si>
  <si>
    <t>1505075511010002</t>
  </si>
  <si>
    <t>EKA SRIWAHYUNI</t>
  </si>
  <si>
    <t>1505101405100001</t>
  </si>
  <si>
    <t>MIFTAHUDIN DWI SAPUTRA</t>
  </si>
  <si>
    <t>1505070402800002</t>
  </si>
  <si>
    <t>LASIRAN</t>
  </si>
  <si>
    <t>KLATEN</t>
  </si>
  <si>
    <t>SUKINI</t>
  </si>
  <si>
    <t>KOMIDI</t>
  </si>
  <si>
    <t>1505071103089477</t>
  </si>
  <si>
    <t>1505076009830001</t>
  </si>
  <si>
    <t>DWI ASTUTI</t>
  </si>
  <si>
    <t>BAYU WANGI</t>
  </si>
  <si>
    <t>WAKINEM</t>
  </si>
  <si>
    <t>SUGIMIN</t>
  </si>
  <si>
    <t>1505072110010003</t>
  </si>
  <si>
    <t>AHMAD SODIK</t>
  </si>
  <si>
    <t>1505105306110001</t>
  </si>
  <si>
    <t>YUNIAR LASMI MUBAROKAH</t>
  </si>
  <si>
    <t>EKA ADHARI LUBIS</t>
  </si>
  <si>
    <t>PETERNAK</t>
  </si>
  <si>
    <t>CHAIRANI SIREGAR</t>
  </si>
  <si>
    <t>TAUFIK LUBIS</t>
  </si>
  <si>
    <t>1505071103089481</t>
  </si>
  <si>
    <t>1505074602740002</t>
  </si>
  <si>
    <t>SRI ATIK</t>
  </si>
  <si>
    <t>DOLOK MASENAL</t>
  </si>
  <si>
    <t>MANISAH</t>
  </si>
  <si>
    <t>SAMSUDIN</t>
  </si>
  <si>
    <t>1505071707960001</t>
  </si>
  <si>
    <t>REZA AKBAR LUBIS</t>
  </si>
  <si>
    <t>BENGKALIS</t>
  </si>
  <si>
    <t>1505070804000002</t>
  </si>
  <si>
    <t>RIZKI ALHAMDI LUBIS</t>
  </si>
  <si>
    <t>STI ATIK</t>
  </si>
  <si>
    <t>1505074804050001</t>
  </si>
  <si>
    <t>RANI HIKMALIA LUBIS</t>
  </si>
  <si>
    <t>1505076807070002</t>
  </si>
  <si>
    <t>RIFI AULIA INSANI LUBIS</t>
  </si>
  <si>
    <t>1505071505750002</t>
  </si>
  <si>
    <t>MUHAMAD ALI</t>
  </si>
  <si>
    <t>1505071103089482</t>
  </si>
  <si>
    <t>1505076305840002</t>
  </si>
  <si>
    <t>YUYUN YUNINGSIH</t>
  </si>
  <si>
    <t>SUMEDANG</t>
  </si>
  <si>
    <t>CEBON</t>
  </si>
  <si>
    <t>ENAS</t>
  </si>
  <si>
    <t>SUNDA</t>
  </si>
  <si>
    <t>1505071905000002</t>
  </si>
  <si>
    <t>PARNAIN</t>
  </si>
  <si>
    <t>1505076211030003</t>
  </si>
  <si>
    <t>AYU HERAWATI</t>
  </si>
  <si>
    <t>1505071805060001</t>
  </si>
  <si>
    <t>DERIK BASTIAN</t>
  </si>
  <si>
    <t>1505104305070001</t>
  </si>
  <si>
    <t>INTAN TRI NURJANAH</t>
  </si>
  <si>
    <t>JAWA BARAT</t>
  </si>
  <si>
    <t>1505072712660002</t>
  </si>
  <si>
    <t>SUMARDIYONO</t>
  </si>
  <si>
    <t>BANTUL</t>
  </si>
  <si>
    <t>AB</t>
  </si>
  <si>
    <t>DIPLOMA I/II</t>
  </si>
  <si>
    <t>PNS</t>
  </si>
  <si>
    <t>SUMILAH</t>
  </si>
  <si>
    <t>SUMARJO</t>
  </si>
  <si>
    <t>1505071103089484</t>
  </si>
  <si>
    <t>1505075407700002</t>
  </si>
  <si>
    <t>SUWARTI</t>
  </si>
  <si>
    <t>B</t>
  </si>
  <si>
    <t>SATIEM</t>
  </si>
  <si>
    <t>IMAN REJO</t>
  </si>
  <si>
    <t>TEMBOK</t>
  </si>
  <si>
    <t>MULTIROOF</t>
  </si>
  <si>
    <t>1505076007920001</t>
  </si>
  <si>
    <t>NURAINI DEWI</t>
  </si>
  <si>
    <t>SEDANG STRATA I</t>
  </si>
  <si>
    <t>1505071405990002</t>
  </si>
  <si>
    <t>DWI CAHYO YULIANTO</t>
  </si>
  <si>
    <t>1505070305710003</t>
  </si>
  <si>
    <t>LASONO MA MURI</t>
  </si>
  <si>
    <t>SUPARTINI</t>
  </si>
  <si>
    <t>PARMO SUMANTO</t>
  </si>
  <si>
    <t>1505071103089485</t>
  </si>
  <si>
    <t>1505075209740003</t>
  </si>
  <si>
    <t>SUMIYEM</t>
  </si>
  <si>
    <t>WONTEN</t>
  </si>
  <si>
    <t>SISWO SUMARNO</t>
  </si>
  <si>
    <t>1505075312930001</t>
  </si>
  <si>
    <t>SITI FATIMAH</t>
  </si>
  <si>
    <t>1505074411020003</t>
  </si>
  <si>
    <t>LATIFATUL FARIDAH</t>
  </si>
  <si>
    <t>1505070509730002</t>
  </si>
  <si>
    <t>YARKONI</t>
  </si>
  <si>
    <t>TUGIYEM</t>
  </si>
  <si>
    <t>TUKIMAN</t>
  </si>
  <si>
    <t>1505071103089486</t>
  </si>
  <si>
    <t>1505074507800008</t>
  </si>
  <si>
    <t>MULYATI</t>
  </si>
  <si>
    <t>JAENAP</t>
  </si>
  <si>
    <t>SYAWAL</t>
  </si>
  <si>
    <t>1505074203000002</t>
  </si>
  <si>
    <t>EKA MISLAILI YANA</t>
  </si>
  <si>
    <t>1505076802030002</t>
  </si>
  <si>
    <t>LULUK KHOIRUNIKMAH</t>
  </si>
  <si>
    <t>1505102010130001</t>
  </si>
  <si>
    <t>M.LUTFAN FATHURROHMAN</t>
  </si>
  <si>
    <t>1505070707630003</t>
  </si>
  <si>
    <t>YULIUS</t>
  </si>
  <si>
    <t>FATIMAH</t>
  </si>
  <si>
    <t>MARTINUS</t>
  </si>
  <si>
    <t>1505071103089487</t>
  </si>
  <si>
    <t>MELAYU</t>
  </si>
  <si>
    <t>1505074404640003</t>
  </si>
  <si>
    <t>SITI EMIYATI</t>
  </si>
  <si>
    <t>ROSNAH</t>
  </si>
  <si>
    <t>DARUN</t>
  </si>
  <si>
    <t>KERINCI</t>
  </si>
  <si>
    <t>1505070404850005</t>
  </si>
  <si>
    <t>M. HARI SAPUTRA</t>
  </si>
  <si>
    <t>STRATA I</t>
  </si>
  <si>
    <t>1505075402920003</t>
  </si>
  <si>
    <t>FAUZIAH FAULINA</t>
  </si>
  <si>
    <t>1505071001700003</t>
  </si>
  <si>
    <t>MISIRAH</t>
  </si>
  <si>
    <t>MADRAI'YONO</t>
  </si>
  <si>
    <t>1505071103089488</t>
  </si>
  <si>
    <t>1505076403720001</t>
  </si>
  <si>
    <t>WASINGAH</t>
  </si>
  <si>
    <t>PURWOKERTO</t>
  </si>
  <si>
    <t>KONG IDAH</t>
  </si>
  <si>
    <t>M.IHWANUDIN</t>
  </si>
  <si>
    <t>1505075105000002</t>
  </si>
  <si>
    <t>FANNY SOPHIA PYLUSTA BUDIARTI</t>
  </si>
  <si>
    <t>BANYUMAS</t>
  </si>
  <si>
    <t>1505071206710002</t>
  </si>
  <si>
    <t>A. FADOL</t>
  </si>
  <si>
    <t>ARANG ARANG</t>
  </si>
  <si>
    <t>MUHAMMAD AMIN</t>
  </si>
  <si>
    <t>1505071103089491</t>
  </si>
  <si>
    <t>1505074303810005</t>
  </si>
  <si>
    <t>FITRI YANTI</t>
  </si>
  <si>
    <t>SALIMA</t>
  </si>
  <si>
    <t>ISMAIL</t>
  </si>
  <si>
    <t>1505076506990001</t>
  </si>
  <si>
    <t>AMALIA ISLAMIATI PUTRI</t>
  </si>
  <si>
    <t>1505071303040001</t>
  </si>
  <si>
    <t>MUHAMMAD IQBAL RIDHO</t>
  </si>
  <si>
    <t>SEI. BAHAR</t>
  </si>
  <si>
    <t>1505101701080001</t>
  </si>
  <si>
    <t>AHMAD FAHRI</t>
  </si>
  <si>
    <t>1505072709730001</t>
  </si>
  <si>
    <t>RIJAL HARAHAP</t>
  </si>
  <si>
    <t>MASLINA</t>
  </si>
  <si>
    <t>DARMIN</t>
  </si>
  <si>
    <t>1505071103089492</t>
  </si>
  <si>
    <t>1505074303730008</t>
  </si>
  <si>
    <t>SAMAIDAR RAMBE</t>
  </si>
  <si>
    <t>KHOLIJAH</t>
  </si>
  <si>
    <t>BATARA RAMBE</t>
  </si>
  <si>
    <t>SENG</t>
  </si>
  <si>
    <t>1505074704020001</t>
  </si>
  <si>
    <t>NURUL AINI HARAHAP</t>
  </si>
  <si>
    <t>SAMAIDAR</t>
  </si>
  <si>
    <t>1505075804060001</t>
  </si>
  <si>
    <t>MARDHIATUL ISTIKHOMAH HARAHAP</t>
  </si>
  <si>
    <t>1505104601100001</t>
  </si>
  <si>
    <t>LAILY HAFIZOH HARAHAP</t>
  </si>
  <si>
    <t>1505070108490002</t>
  </si>
  <si>
    <t>JAMIYO</t>
  </si>
  <si>
    <t>TRENGGALEK</t>
  </si>
  <si>
    <t>SOMINAH</t>
  </si>
  <si>
    <t>KEMIS</t>
  </si>
  <si>
    <t>1505071103089683</t>
  </si>
  <si>
    <t>1505076711600002</t>
  </si>
  <si>
    <t>TASLIMAH</t>
  </si>
  <si>
    <t>KUALA TUNGKAL</t>
  </si>
  <si>
    <t>MUNJAYA,</t>
  </si>
  <si>
    <t>AMBAR</t>
  </si>
  <si>
    <t>1505072908990004</t>
  </si>
  <si>
    <t>SYARIFUDIN ZUHRI</t>
  </si>
  <si>
    <t>1505071507250001</t>
  </si>
  <si>
    <t>M AMBAR</t>
  </si>
  <si>
    <t>MARYAM</t>
  </si>
  <si>
    <t>M H SARKAN</t>
  </si>
  <si>
    <t>1505101507880003</t>
  </si>
  <si>
    <t>SABAR ASEP AWALUDIN</t>
  </si>
  <si>
    <t>LASMINI</t>
  </si>
  <si>
    <t>SAURIF</t>
  </si>
  <si>
    <t>1505102905150016</t>
  </si>
  <si>
    <t>1505076011930003</t>
  </si>
  <si>
    <t>OKTAVIA ULFA</t>
  </si>
  <si>
    <t>TUNGKAL</t>
  </si>
  <si>
    <t>1505104203160001</t>
  </si>
  <si>
    <t>NAJWA NUR AZKIA</t>
  </si>
  <si>
    <t>1505070912700001</t>
  </si>
  <si>
    <t>SYAMSUKIN</t>
  </si>
  <si>
    <t>MARJONAH</t>
  </si>
  <si>
    <t>SUKARBI</t>
  </si>
  <si>
    <t>1505071103089494</t>
  </si>
  <si>
    <t>1505074811750001</t>
  </si>
  <si>
    <t>SUMARNI</t>
  </si>
  <si>
    <t>WARSI</t>
  </si>
  <si>
    <t>PARWAN</t>
  </si>
  <si>
    <t>1505075710930004</t>
  </si>
  <si>
    <t>SITI MASRIAH</t>
  </si>
  <si>
    <t>KAMPAR</t>
  </si>
  <si>
    <t>1505104111980002</t>
  </si>
  <si>
    <t>KHALIMATUL SA'DIAH</t>
  </si>
  <si>
    <t>1505071402720004</t>
  </si>
  <si>
    <t>JAFRI</t>
  </si>
  <si>
    <t>BANDUNG</t>
  </si>
  <si>
    <t>EVA</t>
  </si>
  <si>
    <t>ACOK</t>
  </si>
  <si>
    <t>1505071103089495</t>
  </si>
  <si>
    <t>BANTEN</t>
  </si>
  <si>
    <t>1505077008750001</t>
  </si>
  <si>
    <t>HASRIYANTI</t>
  </si>
  <si>
    <t>KURNI HAYATI</t>
  </si>
  <si>
    <t>MUHTADIN</t>
  </si>
  <si>
    <t>1505070510970003</t>
  </si>
  <si>
    <t>AANG SAEFUL HAYAT</t>
  </si>
  <si>
    <t>HASRIANTI</t>
  </si>
  <si>
    <t>1505075702040002</t>
  </si>
  <si>
    <t>YESINTA ISNAINI</t>
  </si>
  <si>
    <t>1505070906700001</t>
  </si>
  <si>
    <t>ANDI SUYOTO</t>
  </si>
  <si>
    <t>SUGIYEM</t>
  </si>
  <si>
    <t>PONIMIN</t>
  </si>
  <si>
    <t>1505071103089496</t>
  </si>
  <si>
    <t>1505074504730003</t>
  </si>
  <si>
    <t>SRI LESTARI</t>
  </si>
  <si>
    <t>KINEM</t>
  </si>
  <si>
    <t>1505074604940003</t>
  </si>
  <si>
    <t>RIRIS PRIHATIN NINGSIH</t>
  </si>
  <si>
    <t>1505070501040003</t>
  </si>
  <si>
    <t>DIANA ANGREINI</t>
  </si>
  <si>
    <t>1505100201890001</t>
  </si>
  <si>
    <t>PUPUT RIYADI</t>
  </si>
  <si>
    <t>ULANDARI</t>
  </si>
  <si>
    <t>1505101602120005</t>
  </si>
  <si>
    <t>1505106202890001</t>
  </si>
  <si>
    <t>NENENG ROSDIANA</t>
  </si>
  <si>
    <t>SURABAYA UDIK</t>
  </si>
  <si>
    <t>ROSITA</t>
  </si>
  <si>
    <t>KOMAR</t>
  </si>
  <si>
    <t>1505104412110002</t>
  </si>
  <si>
    <t>AZUHRI DIAN NUR FATMAWATI</t>
  </si>
  <si>
    <t>1505102503150001</t>
  </si>
  <si>
    <t>AHMAD ARDIANSYAH PUTRA</t>
  </si>
  <si>
    <t>1505100303850003</t>
  </si>
  <si>
    <t>DUDI SUKMANA</t>
  </si>
  <si>
    <t>TUKANG</t>
  </si>
  <si>
    <t>NOK</t>
  </si>
  <si>
    <t>JAJA MARYONO</t>
  </si>
  <si>
    <t>1505101503130003</t>
  </si>
  <si>
    <t>1505106011890002</t>
  </si>
  <si>
    <t>INGGAWATI WIBOWO</t>
  </si>
  <si>
    <t>ENEAR</t>
  </si>
  <si>
    <t>ANTO SONGKO</t>
  </si>
  <si>
    <t>1505106605100001</t>
  </si>
  <si>
    <t>CHINDY WIBOWO</t>
  </si>
  <si>
    <t>1505100702140001</t>
  </si>
  <si>
    <t>FATAN HAFIZH ELHAQ</t>
  </si>
  <si>
    <t>1505102012790001</t>
  </si>
  <si>
    <t>MUHAMAD TOIF</t>
  </si>
  <si>
    <t>BANGUN KARYA</t>
  </si>
  <si>
    <t>SERABUTAN</t>
  </si>
  <si>
    <t>SARTI,</t>
  </si>
  <si>
    <t>SUPARMAN</t>
  </si>
  <si>
    <t>1505102401110014</t>
  </si>
  <si>
    <t xml:space="preserve">MUHAMAD THO'IF </t>
  </si>
  <si>
    <t>1505104306850001</t>
  </si>
  <si>
    <t>SITI MAR'ATUN KHASANAH</t>
  </si>
  <si>
    <t>DIPLOMA 1</t>
  </si>
  <si>
    <t>NYAMI</t>
  </si>
  <si>
    <t>MUNAWAR</t>
  </si>
  <si>
    <t>1505102507080001</t>
  </si>
  <si>
    <t>REZA SAFATUL ULA</t>
  </si>
  <si>
    <t>MUHAMAD THO'IF</t>
  </si>
  <si>
    <t>1505100908150001</t>
  </si>
  <si>
    <t>RAZIQ EL RAFFASYA</t>
  </si>
  <si>
    <t>1505101506770001</t>
  </si>
  <si>
    <t>DIDIN SAHIDIN</t>
  </si>
  <si>
    <t>PURWAKARTA</t>
  </si>
  <si>
    <t>NASIH</t>
  </si>
  <si>
    <t>UMAR</t>
  </si>
  <si>
    <t>1505101501110051</t>
  </si>
  <si>
    <t>1505105108800001</t>
  </si>
  <si>
    <t>RINA MARLINA</t>
  </si>
  <si>
    <t>RODIYAH</t>
  </si>
  <si>
    <t>SHORI</t>
  </si>
  <si>
    <t>1505100202950001</t>
  </si>
  <si>
    <t>ENDANG HERYANTO</t>
  </si>
  <si>
    <t>1505100310040001</t>
  </si>
  <si>
    <t>PIAN SOPIAN</t>
  </si>
  <si>
    <t>1505105110110001</t>
  </si>
  <si>
    <t>ADELIA SAFITRI</t>
  </si>
  <si>
    <t>1505105507730001</t>
  </si>
  <si>
    <t>NUR KHOSIM</t>
  </si>
  <si>
    <t>1505102812110026</t>
  </si>
  <si>
    <t>1505106211750001</t>
  </si>
  <si>
    <t>UMI KULSUM</t>
  </si>
  <si>
    <t>MUKINI</t>
  </si>
  <si>
    <t>RUDIMAN</t>
  </si>
  <si>
    <t>1505101407020002</t>
  </si>
  <si>
    <t>BAYU HIDAYAT</t>
  </si>
  <si>
    <t>1505101812090001</t>
  </si>
  <si>
    <t>BAGUS NURIDDAT</t>
  </si>
  <si>
    <t>1505101010730004</t>
  </si>
  <si>
    <t>BUDI UTOMO</t>
  </si>
  <si>
    <t>NGASNI</t>
  </si>
  <si>
    <t>NURWI</t>
  </si>
  <si>
    <t>1505102506120009</t>
  </si>
  <si>
    <t>1505104102770001</t>
  </si>
  <si>
    <t>SITI WASIAH</t>
  </si>
  <si>
    <t>1505106211000001</t>
  </si>
  <si>
    <t>BUNGA PRASETYA JOYA</t>
  </si>
  <si>
    <t>1505100404790003</t>
  </si>
  <si>
    <t>MISWANTO</t>
  </si>
  <si>
    <t>BANJAR NEGARA</t>
  </si>
  <si>
    <t>SUWI</t>
  </si>
  <si>
    <t>DARYANI</t>
  </si>
  <si>
    <t>1505101411140004</t>
  </si>
  <si>
    <t>1505106308860001</t>
  </si>
  <si>
    <t>SITI ROKHMAH</t>
  </si>
  <si>
    <t>TEMANGGUNG</t>
  </si>
  <si>
    <t>SURATI</t>
  </si>
  <si>
    <t>SUMARI</t>
  </si>
  <si>
    <t>1505101407070001</t>
  </si>
  <si>
    <t>TEGAR EKASETYAWAN</t>
  </si>
  <si>
    <t>1505072309890002</t>
  </si>
  <si>
    <t>BAMBANG</t>
  </si>
  <si>
    <t>SUMBER SARI</t>
  </si>
  <si>
    <t>KOMARIYAH</t>
  </si>
  <si>
    <t>JUKIANTO</t>
  </si>
  <si>
    <t>1505100308150001</t>
  </si>
  <si>
    <t>1505106108880002</t>
  </si>
  <si>
    <t>AGUSTINA IKA NURYANI</t>
  </si>
  <si>
    <t>RUKIYANI</t>
  </si>
  <si>
    <t>ROHMADI</t>
  </si>
  <si>
    <t>1505102909050002</t>
  </si>
  <si>
    <t xml:space="preserve">AHMAD RONI </t>
  </si>
  <si>
    <t>BUKIT SUBUR</t>
  </si>
  <si>
    <t xml:space="preserve">AGUSTINA IKA NURYANI </t>
  </si>
  <si>
    <t>1505106206150001</t>
  </si>
  <si>
    <t>AZAHRA EPRIONI RAMADHANI</t>
  </si>
  <si>
    <t>1505101804820001</t>
  </si>
  <si>
    <t>CASMITA</t>
  </si>
  <si>
    <t>SUBANG</t>
  </si>
  <si>
    <t>SARWI</t>
  </si>
  <si>
    <t>RAMIDI</t>
  </si>
  <si>
    <t>1505101512110006</t>
  </si>
  <si>
    <t>CIREBON</t>
  </si>
  <si>
    <t>1505076104850001</t>
  </si>
  <si>
    <t>ATIN ANATIN</t>
  </si>
  <si>
    <t>TUREMI</t>
  </si>
  <si>
    <t>IKYA</t>
  </si>
  <si>
    <t>1505106607080001</t>
  </si>
  <si>
    <t>SITI SALAMAH</t>
  </si>
  <si>
    <t>SIAK</t>
  </si>
  <si>
    <t>1505104801160002</t>
  </si>
  <si>
    <t>ADIBAH ABQORIAH RAHMAH</t>
  </si>
  <si>
    <t>08-Jan-2016</t>
  </si>
  <si>
    <t>1505100700560001</t>
  </si>
  <si>
    <t>MURAWI</t>
  </si>
  <si>
    <t>PASI</t>
  </si>
  <si>
    <t>SALMIN</t>
  </si>
  <si>
    <t>1505103008160004</t>
  </si>
  <si>
    <t>1505105200550001</t>
  </si>
  <si>
    <t>ISTIQOMAH</t>
  </si>
  <si>
    <t>LATIFAH</t>
  </si>
  <si>
    <t>KASIMAN</t>
  </si>
  <si>
    <t>1505100305930001</t>
  </si>
  <si>
    <t>MUHAMAD MUFID</t>
  </si>
  <si>
    <t>ISTIKOMAH</t>
  </si>
  <si>
    <t>1505076309900001</t>
  </si>
  <si>
    <t>SEFTIYAN SYAHMI</t>
  </si>
  <si>
    <t>TAMAT SLTA</t>
  </si>
  <si>
    <t>MEKANIK</t>
  </si>
  <si>
    <t>JARIAH</t>
  </si>
  <si>
    <t>MISNO</t>
  </si>
  <si>
    <t>1505105509000001</t>
  </si>
  <si>
    <t>INDAH MUTMAINAH</t>
  </si>
  <si>
    <t>AZKHA AZFAR RABBANI</t>
  </si>
  <si>
    <t>1505102109820001</t>
  </si>
  <si>
    <t>KARMIDI</t>
  </si>
  <si>
    <t>1505100610160001</t>
  </si>
  <si>
    <t>1505104904830001</t>
  </si>
  <si>
    <t>ASLIHAH</t>
  </si>
  <si>
    <t>SITI ZAINAB</t>
  </si>
  <si>
    <t>SAHLAN</t>
  </si>
  <si>
    <t>1505105903110001</t>
  </si>
  <si>
    <t>SEIFTIA ZAHROTUN</t>
  </si>
  <si>
    <t>1505102706160001</t>
  </si>
  <si>
    <t>MUHAMMAD RASYID AZKA ALI</t>
  </si>
  <si>
    <t>1505072112870001</t>
  </si>
  <si>
    <t>PALIYANTO</t>
  </si>
  <si>
    <t>PAIDJAH</t>
  </si>
  <si>
    <t>MOEDJIMAN</t>
  </si>
  <si>
    <t>1505102203130003</t>
  </si>
  <si>
    <t>002</t>
  </si>
  <si>
    <t>02</t>
  </si>
  <si>
    <t>1505106003870002</t>
  </si>
  <si>
    <t>SITI MARIYANI</t>
  </si>
  <si>
    <t>NURMAWATI</t>
  </si>
  <si>
    <t>ABDUL AZIS</t>
  </si>
  <si>
    <t>1505101612120002</t>
  </si>
  <si>
    <t>DIMAS FIRMANSYAH</t>
  </si>
  <si>
    <t>SITI MARIANI</t>
  </si>
  <si>
    <t>MASHURI</t>
  </si>
  <si>
    <t>AMINI</t>
  </si>
  <si>
    <t>RIMBO BUJANG</t>
  </si>
  <si>
    <t>MUHAMAD MUSTA'INKHOLID SAPUTRA</t>
  </si>
  <si>
    <t>AISYAH NUR HIDAYAH</t>
  </si>
  <si>
    <t>WJB KTP</t>
  </si>
  <si>
    <t>RT.01</t>
  </si>
  <si>
    <t>1505070405630001</t>
  </si>
  <si>
    <t>SUKIJO</t>
  </si>
  <si>
    <t>GUPROK</t>
  </si>
  <si>
    <t>KARYO NADI</t>
  </si>
  <si>
    <t>1505071103089499</t>
  </si>
  <si>
    <t>RT 02 Dusun 02</t>
  </si>
  <si>
    <t>1505074607690003</t>
  </si>
  <si>
    <t>MURTINI</t>
  </si>
  <si>
    <t>SEMI</t>
  </si>
  <si>
    <t>SARTO WIYONO</t>
  </si>
  <si>
    <t>1505070510970004</t>
  </si>
  <si>
    <t>WAHYU BRAMANTO</t>
  </si>
  <si>
    <t>1505072807820001</t>
  </si>
  <si>
    <t>SUWONDO</t>
  </si>
  <si>
    <t>1505071103089501</t>
  </si>
  <si>
    <t>1505074905830001</t>
  </si>
  <si>
    <t>WARIYEM</t>
  </si>
  <si>
    <t>MARKUNI</t>
  </si>
  <si>
    <t>KATINO</t>
  </si>
  <si>
    <t>BATA</t>
  </si>
  <si>
    <t>1505070912030003</t>
  </si>
  <si>
    <t>MUHAMMAD SYAHRUL FADDLI</t>
  </si>
  <si>
    <t>1505106909110001</t>
  </si>
  <si>
    <t>SEPTIANI NADIFAH</t>
  </si>
  <si>
    <t>1505071510690001</t>
  </si>
  <si>
    <t>NIFSIRMAN</t>
  </si>
  <si>
    <t>DIPLOMA IV/STRATA I</t>
  </si>
  <si>
    <t>KARTINI</t>
  </si>
  <si>
    <t>SYAMSIR SAI</t>
  </si>
  <si>
    <t>1505071103089504</t>
  </si>
  <si>
    <t>1505076801730001</t>
  </si>
  <si>
    <t>NANI SARTIKA</t>
  </si>
  <si>
    <t>DIPLOMA III/S. MUDA</t>
  </si>
  <si>
    <t>ZAINAB</t>
  </si>
  <si>
    <t>AHMAD</t>
  </si>
  <si>
    <t>1505074111960001</t>
  </si>
  <si>
    <t>NOFA QAMARA IKA SAPUTRI</t>
  </si>
  <si>
    <t>SURABAYA</t>
  </si>
  <si>
    <t>1505075207010002</t>
  </si>
  <si>
    <t>JUNIFA SALSABILLA</t>
  </si>
  <si>
    <t>1505103108060001</t>
  </si>
  <si>
    <t>ZIDAN SIRFANDANI SYABAN</t>
  </si>
  <si>
    <t>1505071808790002</t>
  </si>
  <si>
    <t>SUMARWAN</t>
  </si>
  <si>
    <t>1505071103089505</t>
  </si>
  <si>
    <t>1505076706800001</t>
  </si>
  <si>
    <t>SITI NURJANAH</t>
  </si>
  <si>
    <t>TUKIYEM</t>
  </si>
  <si>
    <t>1505105811070002</t>
  </si>
  <si>
    <t>RATIH RAHAYU</t>
  </si>
  <si>
    <t>MARTINA FATAYATTUL KHUSNA</t>
  </si>
  <si>
    <t>1505070301700001</t>
  </si>
  <si>
    <t>ISWANDI</t>
  </si>
  <si>
    <t>TULUNG AGUNG</t>
  </si>
  <si>
    <t>SUKILAH</t>
  </si>
  <si>
    <t>TUMIRAN</t>
  </si>
  <si>
    <t>1505071103089506</t>
  </si>
  <si>
    <t>1505074602790002</t>
  </si>
  <si>
    <t>SUNARTI</t>
  </si>
  <si>
    <t>SOLIKIN</t>
  </si>
  <si>
    <t>1505072711980002</t>
  </si>
  <si>
    <t>MIPTAKHUS SHOLEH</t>
  </si>
  <si>
    <t>SEDANG SLTA</t>
  </si>
  <si>
    <t>NARTI</t>
  </si>
  <si>
    <t>1505004112080001</t>
  </si>
  <si>
    <t>WIWIN OLEFYA</t>
  </si>
  <si>
    <t>1505071606760001</t>
  </si>
  <si>
    <t>SUPRIYONO</t>
  </si>
  <si>
    <t>1505071103089507</t>
  </si>
  <si>
    <t>1505076606810001</t>
  </si>
  <si>
    <t>SUKOWATI</t>
  </si>
  <si>
    <t>SAKIYEM</t>
  </si>
  <si>
    <t>PONARI</t>
  </si>
  <si>
    <t>1505072910990003</t>
  </si>
  <si>
    <t>ANDRES AFANI</t>
  </si>
  <si>
    <t>1505100101130001</t>
  </si>
  <si>
    <t>ALFI DIRGA JANUAR</t>
  </si>
  <si>
    <t>1505071110500001</t>
  </si>
  <si>
    <t>RUMINAH</t>
  </si>
  <si>
    <t>SUBARUS</t>
  </si>
  <si>
    <t>1505071103089508</t>
  </si>
  <si>
    <t>1505075507500025</t>
  </si>
  <si>
    <t>MOBLONG</t>
  </si>
  <si>
    <t>MUSDI</t>
  </si>
  <si>
    <t>1505072007700003</t>
  </si>
  <si>
    <t>DARMAJI</t>
  </si>
  <si>
    <t>SUKA AGUNG</t>
  </si>
  <si>
    <t>RATI</t>
  </si>
  <si>
    <t>JASMAN</t>
  </si>
  <si>
    <t>1505071103089510</t>
  </si>
  <si>
    <t>1505075204700002</t>
  </si>
  <si>
    <t>SRIKATON</t>
  </si>
  <si>
    <t>JIEM</t>
  </si>
  <si>
    <t>1505070209920001</t>
  </si>
  <si>
    <t>NUR FATONI</t>
  </si>
  <si>
    <t>DARMIJI</t>
  </si>
  <si>
    <t>1505100907130007</t>
  </si>
  <si>
    <t>1505105109920001</t>
  </si>
  <si>
    <t>SITI RODIYAH</t>
  </si>
  <si>
    <t>PENAWAR BARU</t>
  </si>
  <si>
    <t>SITI FAUDAH</t>
  </si>
  <si>
    <t>AHMAD NAWAWI</t>
  </si>
  <si>
    <t>RIZKY FRADANA SAPUTRA</t>
  </si>
  <si>
    <t>1505070711350001</t>
  </si>
  <si>
    <t>PAINEM</t>
  </si>
  <si>
    <t>TOIKROMO</t>
  </si>
  <si>
    <t>1505071103089511</t>
  </si>
  <si>
    <t>1505071110520001</t>
  </si>
  <si>
    <t>NGADIARTO</t>
  </si>
  <si>
    <t>SAYEM</t>
  </si>
  <si>
    <t>ADI PRAWIRO</t>
  </si>
  <si>
    <t>1505071103089512</t>
  </si>
  <si>
    <t>1505107112570001</t>
  </si>
  <si>
    <t>SUNARSIH</t>
  </si>
  <si>
    <t>YOGYAKARTA</t>
  </si>
  <si>
    <t>JINEM</t>
  </si>
  <si>
    <t>SUGIYO</t>
  </si>
  <si>
    <t>1505100910900001</t>
  </si>
  <si>
    <t>ARISNU ROHMAN</t>
  </si>
  <si>
    <t>SUWARSIH</t>
  </si>
  <si>
    <t>1505075507570027</t>
  </si>
  <si>
    <t>PAIJAH</t>
  </si>
  <si>
    <t>JATIM</t>
  </si>
  <si>
    <t>CERAI MATI</t>
  </si>
  <si>
    <t>KAILAN</t>
  </si>
  <si>
    <t>1505071103089513</t>
  </si>
  <si>
    <t>1505070604900002</t>
  </si>
  <si>
    <t>RUSTAM EFENDI</t>
  </si>
  <si>
    <t>MUBA</t>
  </si>
  <si>
    <t>MUJIMAN</t>
  </si>
  <si>
    <t>1505070507760002</t>
  </si>
  <si>
    <t>MURJITO</t>
  </si>
  <si>
    <t>1505071103089514</t>
  </si>
  <si>
    <t>1505074405820002</t>
  </si>
  <si>
    <t>RONDIAH</t>
  </si>
  <si>
    <t>SATIAH</t>
  </si>
  <si>
    <t>PARDI</t>
  </si>
  <si>
    <t>1505071801020003</t>
  </si>
  <si>
    <t>MUHAMAD ILHAM AL MUARIF</t>
  </si>
  <si>
    <t>1505102904110001</t>
  </si>
  <si>
    <t>AHMAD TEGAR ALZIKRI</t>
  </si>
  <si>
    <t>1505073112740004</t>
  </si>
  <si>
    <t>SAROJI</t>
  </si>
  <si>
    <t>1505071103089515</t>
  </si>
  <si>
    <t>1505076010780002</t>
  </si>
  <si>
    <t>SUPREATEN</t>
  </si>
  <si>
    <t>KEDIRI</t>
  </si>
  <si>
    <t>SULIKAH</t>
  </si>
  <si>
    <t>SAMUJI</t>
  </si>
  <si>
    <t>1505075604990004</t>
  </si>
  <si>
    <t>RANI ROHANA NINGRUM</t>
  </si>
  <si>
    <t>1505076305070001</t>
  </si>
  <si>
    <t>DUWI SETIA NINGSIH</t>
  </si>
  <si>
    <t>1505070208610002</t>
  </si>
  <si>
    <t>KARSAM</t>
  </si>
  <si>
    <t>SIDAH</t>
  </si>
  <si>
    <t>NGALIRJA</t>
  </si>
  <si>
    <t>1505071103089516</t>
  </si>
  <si>
    <t>1505105507730002</t>
  </si>
  <si>
    <t>SURINI</t>
  </si>
  <si>
    <t>WARSITI</t>
  </si>
  <si>
    <t>SUAMI</t>
  </si>
  <si>
    <t>1505071807870001</t>
  </si>
  <si>
    <t>SUJONO</t>
  </si>
  <si>
    <t>ENDANG LUSIANTI</t>
  </si>
  <si>
    <t>1505074812960003</t>
  </si>
  <si>
    <t>KARTIKA SARI</t>
  </si>
  <si>
    <t>MISTANTO</t>
  </si>
  <si>
    <t>MENANTU</t>
  </si>
  <si>
    <t>1505072507670003</t>
  </si>
  <si>
    <t xml:space="preserve">TRIYONO </t>
  </si>
  <si>
    <t>INANGUN</t>
  </si>
  <si>
    <t>PRAWIRO</t>
  </si>
  <si>
    <t>1505071103089518</t>
  </si>
  <si>
    <t>TRIYONO</t>
  </si>
  <si>
    <t>1505076006700002</t>
  </si>
  <si>
    <t>TRUBUS</t>
  </si>
  <si>
    <t>SUMO TINOYO</t>
  </si>
  <si>
    <t>SOMO</t>
  </si>
  <si>
    <t>1505071610650001</t>
  </si>
  <si>
    <t>SAMSO</t>
  </si>
  <si>
    <t>PARBIN</t>
  </si>
  <si>
    <t>1505071103089519</t>
  </si>
  <si>
    <t>1505074405690004</t>
  </si>
  <si>
    <t>NGATIYEM</t>
  </si>
  <si>
    <t>TUGIRAN</t>
  </si>
  <si>
    <t>SOMOTINOYO</t>
  </si>
  <si>
    <t>1505071510900000</t>
  </si>
  <si>
    <t>SUNTAJI</t>
  </si>
  <si>
    <t>1505070803060001</t>
  </si>
  <si>
    <t>RAHMAT MUNAWAR</t>
  </si>
  <si>
    <t>1505106005470001</t>
  </si>
  <si>
    <t>TUGIRAH</t>
  </si>
  <si>
    <t>1505071204760002</t>
  </si>
  <si>
    <t>WARJIONO</t>
  </si>
  <si>
    <t>SUDIRAN</t>
  </si>
  <si>
    <t>PANDIYO</t>
  </si>
  <si>
    <t>1505071103089520</t>
  </si>
  <si>
    <t>1505074808800004</t>
  </si>
  <si>
    <t>SURTINI</t>
  </si>
  <si>
    <t>TRINEM</t>
  </si>
  <si>
    <t>PARNUTIYOSO</t>
  </si>
  <si>
    <t>1505070205010001</t>
  </si>
  <si>
    <t>ZAM ZAM NUR NA IM</t>
  </si>
  <si>
    <t>1505106109090001</t>
  </si>
  <si>
    <t>ARMINDA FITHRAH</t>
  </si>
  <si>
    <t>1505070909810003</t>
  </si>
  <si>
    <t>MUHAMMAD YUNUS</t>
  </si>
  <si>
    <t>MUSLIKAH</t>
  </si>
  <si>
    <t>ARWANI</t>
  </si>
  <si>
    <t>1505071103089521</t>
  </si>
  <si>
    <t>1505076511820001</t>
  </si>
  <si>
    <t>ETIK HARYATI</t>
  </si>
  <si>
    <t>MARINEM</t>
  </si>
  <si>
    <t>TRI SUSANTO</t>
  </si>
  <si>
    <t>1505074610060001</t>
  </si>
  <si>
    <t>DINI ARYANTI</t>
  </si>
  <si>
    <t>1505107009140001</t>
  </si>
  <si>
    <t>RAHAYU LESTARI</t>
  </si>
  <si>
    <t>1505072104770001</t>
  </si>
  <si>
    <t>SULASTRI</t>
  </si>
  <si>
    <t>SARWONO</t>
  </si>
  <si>
    <t>1505071103089522</t>
  </si>
  <si>
    <t>1505075706740001</t>
  </si>
  <si>
    <t>SAMINI</t>
  </si>
  <si>
    <t>SOMOYINOYO</t>
  </si>
  <si>
    <t>JEMINO</t>
  </si>
  <si>
    <t>1505076805010001</t>
  </si>
  <si>
    <t>ANA MUSLIMA WATI</t>
  </si>
  <si>
    <t>1505071010730007</t>
  </si>
  <si>
    <t>KOSIM ZAINUDDIN</t>
  </si>
  <si>
    <t>PONOROGO</t>
  </si>
  <si>
    <t>LOSEMI</t>
  </si>
  <si>
    <t>1505071103089523</t>
  </si>
  <si>
    <t>1505076201790001</t>
  </si>
  <si>
    <t>PARTI</t>
  </si>
  <si>
    <t>NGADIMIN</t>
  </si>
  <si>
    <t>1505071507000034</t>
  </si>
  <si>
    <t>MUJIB TAUFIQ ALVIN</t>
  </si>
  <si>
    <t>1505071704070001</t>
  </si>
  <si>
    <t>MUKLIS ALHADI</t>
  </si>
  <si>
    <t>1505071201770002</t>
  </si>
  <si>
    <t>HARYANTO</t>
  </si>
  <si>
    <t>NURBAHARI</t>
  </si>
  <si>
    <t>MARBAWI</t>
  </si>
  <si>
    <t>1505071103089524</t>
  </si>
  <si>
    <t>1505074612800001</t>
  </si>
  <si>
    <t>EMAWATI</t>
  </si>
  <si>
    <t>JUSMINA</t>
  </si>
  <si>
    <t>USULUDIN</t>
  </si>
  <si>
    <t>1505076412060003</t>
  </si>
  <si>
    <t>FARAS DELFINA</t>
  </si>
  <si>
    <t>1505104308120001</t>
  </si>
  <si>
    <t>ATISA RAMADHANI</t>
  </si>
  <si>
    <t>1505072409690001</t>
  </si>
  <si>
    <t>DAFRI</t>
  </si>
  <si>
    <t>NUR BAHARI</t>
  </si>
  <si>
    <t>1505071103089525</t>
  </si>
  <si>
    <t>1505074609690002</t>
  </si>
  <si>
    <t>RAFIAH</t>
  </si>
  <si>
    <t>RAMADAN</t>
  </si>
  <si>
    <t>1505075306980004</t>
  </si>
  <si>
    <t>DIANA RAFSIA DEWI</t>
  </si>
  <si>
    <t>TIDAK SEKOLAH</t>
  </si>
  <si>
    <t>1505070412620002</t>
  </si>
  <si>
    <t>DJUFRI</t>
  </si>
  <si>
    <t>AJAN JAWA RIAH</t>
  </si>
  <si>
    <t>SOLEH</t>
  </si>
  <si>
    <t>1505071103089527</t>
  </si>
  <si>
    <t>1505075507610027</t>
  </si>
  <si>
    <t>DESMANELI</t>
  </si>
  <si>
    <t>ROSLAMIAH</t>
  </si>
  <si>
    <t>JABARUDIN</t>
  </si>
  <si>
    <t>K</t>
  </si>
  <si>
    <t>1505076107920003</t>
  </si>
  <si>
    <t>ERA JULIATI</t>
  </si>
  <si>
    <t>BANGKO</t>
  </si>
  <si>
    <t>1505072708960003</t>
  </si>
  <si>
    <t>IRPAN DEFRIYADI</t>
  </si>
  <si>
    <t>BULIAN</t>
  </si>
  <si>
    <t>POLISI</t>
  </si>
  <si>
    <t>1505070304560002</t>
  </si>
  <si>
    <t>SOINTONO</t>
  </si>
  <si>
    <t>SOINANGUN</t>
  </si>
  <si>
    <t>1505071103089528</t>
  </si>
  <si>
    <t>1505075205580001</t>
  </si>
  <si>
    <t>SUNIYEM</t>
  </si>
  <si>
    <t>NASIEM</t>
  </si>
  <si>
    <t>HARJO SUPRAPTO</t>
  </si>
  <si>
    <t>1505071112860005</t>
  </si>
  <si>
    <t>WARSITO</t>
  </si>
  <si>
    <t>1505102508140003</t>
  </si>
  <si>
    <t>1505075607940001</t>
  </si>
  <si>
    <t>PUPUT PUJIATI</t>
  </si>
  <si>
    <t>REVA PUJI LESTARI</t>
  </si>
  <si>
    <t>1505072208880001</t>
  </si>
  <si>
    <t>ROBANI</t>
  </si>
  <si>
    <t>1505102001110001</t>
  </si>
  <si>
    <t>1505076807920002</t>
  </si>
  <si>
    <t>SUTRININGSIH</t>
  </si>
  <si>
    <t>1505100512090001</t>
  </si>
  <si>
    <t>ANDIKA CANDRA</t>
  </si>
  <si>
    <t>1505072611910001</t>
  </si>
  <si>
    <t>HAGUNG WAHYUDI</t>
  </si>
  <si>
    <t>1505106812880001</t>
  </si>
  <si>
    <t>NURHAYATI</t>
  </si>
  <si>
    <t>WANTIYEM</t>
  </si>
  <si>
    <t>WATNO</t>
  </si>
  <si>
    <t>1505105803080002</t>
  </si>
  <si>
    <t>VERA FRISTANIA</t>
  </si>
  <si>
    <t>1505071901850001</t>
  </si>
  <si>
    <t>ANDRI HERMAWANTO</t>
  </si>
  <si>
    <t>PEKAN BARU</t>
  </si>
  <si>
    <t>SUYATI</t>
  </si>
  <si>
    <t>M PURNADI</t>
  </si>
  <si>
    <t>1505101901110072</t>
  </si>
  <si>
    <t>1505075305820002</t>
  </si>
  <si>
    <t>SOFI AMIARSIH</t>
  </si>
  <si>
    <t>HAPSOH</t>
  </si>
  <si>
    <t>SUMAN</t>
  </si>
  <si>
    <t>RIZKY NUR AFIANDRIA</t>
  </si>
  <si>
    <t>1505071507400018</t>
  </si>
  <si>
    <t>JIMAN</t>
  </si>
  <si>
    <t>SLAMET</t>
  </si>
  <si>
    <t>1505102812110031</t>
  </si>
  <si>
    <t>1505075005780007</t>
  </si>
  <si>
    <t>ISMINI</t>
  </si>
  <si>
    <t>1505101505960001</t>
  </si>
  <si>
    <t>EKO PRAYETNO</t>
  </si>
  <si>
    <t>1505100501750001</t>
  </si>
  <si>
    <t>SRAGEN</t>
  </si>
  <si>
    <t>REBI</t>
  </si>
  <si>
    <t>SUTAR</t>
  </si>
  <si>
    <t>1505101612110002</t>
  </si>
  <si>
    <t>1505105104780001</t>
  </si>
  <si>
    <t>SRI WAHYUNI</t>
  </si>
  <si>
    <t>TIKAH</t>
  </si>
  <si>
    <t>ASMO</t>
  </si>
  <si>
    <t>1505105901990001</t>
  </si>
  <si>
    <t>DIAH FITRIANINGRUM</t>
  </si>
  <si>
    <t>1505104307050001</t>
  </si>
  <si>
    <t>AMELIA VEGA</t>
  </si>
  <si>
    <t>1505103001090001</t>
  </si>
  <si>
    <t>GINANJAR SUKMAPUTRA</t>
  </si>
  <si>
    <t>1505106903160001</t>
  </si>
  <si>
    <t>EARLYTA ARSYFA SALSABILA</t>
  </si>
  <si>
    <t>1505101307740001</t>
  </si>
  <si>
    <t>ELVIN SURYADINATA</t>
  </si>
  <si>
    <t>KARYAWAN SWASTA</t>
  </si>
  <si>
    <t>SITI JARIAH</t>
  </si>
  <si>
    <t>MADZAKI</t>
  </si>
  <si>
    <t>1505102401110011</t>
  </si>
  <si>
    <t>1505100811850001</t>
  </si>
  <si>
    <t>BURHANDI</t>
  </si>
  <si>
    <t>JATENG</t>
  </si>
  <si>
    <t>TUKANG KAYU</t>
  </si>
  <si>
    <t>JEMINAH</t>
  </si>
  <si>
    <t>BOIMAN</t>
  </si>
  <si>
    <t>1505100104140006</t>
  </si>
  <si>
    <t>1505104611810001</t>
  </si>
  <si>
    <t>SUSILO WATI</t>
  </si>
  <si>
    <t>KAMPUNG LAUT</t>
  </si>
  <si>
    <t>MIRATUN</t>
  </si>
  <si>
    <t>NAMACUN</t>
  </si>
  <si>
    <t>1505104710100001</t>
  </si>
  <si>
    <t>INDAH OKTA VIANA</t>
  </si>
  <si>
    <t>SUSILOWATI</t>
  </si>
  <si>
    <t>1505100810650001</t>
  </si>
  <si>
    <t>ISPOYO</t>
  </si>
  <si>
    <t>ASIAH</t>
  </si>
  <si>
    <t>MURSAM</t>
  </si>
  <si>
    <t>1505102401110013</t>
  </si>
  <si>
    <t>1505105612800002</t>
  </si>
  <si>
    <t>SITI KOTIJAH</t>
  </si>
  <si>
    <t>BLAMBANGAN</t>
  </si>
  <si>
    <t>KASINEM</t>
  </si>
  <si>
    <t>1505101210010002</t>
  </si>
  <si>
    <t>SOFIYAN SAHURI</t>
  </si>
  <si>
    <t>SITI KATIJAH</t>
  </si>
  <si>
    <t>1505105612050003</t>
  </si>
  <si>
    <t>ANISA JANAH</t>
  </si>
  <si>
    <t>1505101704790001</t>
  </si>
  <si>
    <t>SUJARNO</t>
  </si>
  <si>
    <t>DARSIH</t>
  </si>
  <si>
    <t>SUWAT</t>
  </si>
  <si>
    <t>1505102812110028</t>
  </si>
  <si>
    <t>1505076404910001</t>
  </si>
  <si>
    <t>NUR KHASANAH</t>
  </si>
  <si>
    <t>SITI PATIMAH</t>
  </si>
  <si>
    <t>1505102006110001</t>
  </si>
  <si>
    <t>ANDI  KURNIA PRATAMA</t>
  </si>
  <si>
    <t>1505101508750001</t>
  </si>
  <si>
    <t>DEDI DAMURI</t>
  </si>
  <si>
    <t>DARMALIS</t>
  </si>
  <si>
    <t>SAMSU</t>
  </si>
  <si>
    <t>1505101901110075</t>
  </si>
  <si>
    <t>SAMSINAR</t>
  </si>
  <si>
    <t>SAMSIAH</t>
  </si>
  <si>
    <t>JONAR</t>
  </si>
  <si>
    <t>1505106303050001</t>
  </si>
  <si>
    <t>IKLIM YUNITA</t>
  </si>
  <si>
    <t>1505100604150001</t>
  </si>
  <si>
    <t>TAUFIK IRMANSYAH MURI</t>
  </si>
  <si>
    <t>BAHAR SELATAN</t>
  </si>
  <si>
    <t>1505101005740001</t>
  </si>
  <si>
    <t>RATMIADI</t>
  </si>
  <si>
    <t>NATIAYAH</t>
  </si>
  <si>
    <t>ABDUL MALIK</t>
  </si>
  <si>
    <t>1505101901110068</t>
  </si>
  <si>
    <t>1505104807790001</t>
  </si>
  <si>
    <t>YISMARTI</t>
  </si>
  <si>
    <t>RAMANIAH</t>
  </si>
  <si>
    <t>AMZEN</t>
  </si>
  <si>
    <t>1505102912000001</t>
  </si>
  <si>
    <t>RENDI FEBRIANDA</t>
  </si>
  <si>
    <t>1505101310060001</t>
  </si>
  <si>
    <t>PRIYOGI OKTORA WAHYU</t>
  </si>
  <si>
    <t>1505072808520001</t>
  </si>
  <si>
    <t>MAMI</t>
  </si>
  <si>
    <t>KASPIN</t>
  </si>
  <si>
    <t>1505071103089820</t>
  </si>
  <si>
    <t>1505075405550001</t>
  </si>
  <si>
    <t>SATIA</t>
  </si>
  <si>
    <t>1505072111940004</t>
  </si>
  <si>
    <t>MUJIONO</t>
  </si>
  <si>
    <t>1505072309660002</t>
  </si>
  <si>
    <t>RAJIEM</t>
  </si>
  <si>
    <t>KAIRIN</t>
  </si>
  <si>
    <t>1505071103089822</t>
  </si>
  <si>
    <t>1505077112680017</t>
  </si>
  <si>
    <t>NINING RUMIASIH</t>
  </si>
  <si>
    <t>KASNEN</t>
  </si>
  <si>
    <t>1505070712900002</t>
  </si>
  <si>
    <t>ROCHMAD IBRAHIM</t>
  </si>
  <si>
    <t>1505076607830003</t>
  </si>
  <si>
    <t>MAJALENGKA</t>
  </si>
  <si>
    <t>CERAI HIDUP</t>
  </si>
  <si>
    <t>MERTUA</t>
  </si>
  <si>
    <t>PULAN</t>
  </si>
  <si>
    <t>1505102707670001</t>
  </si>
  <si>
    <t>JUMADI</t>
  </si>
  <si>
    <t>JAENAH</t>
  </si>
  <si>
    <t>SARBINI</t>
  </si>
  <si>
    <t>1505100109140003</t>
  </si>
  <si>
    <t>1505104110670001</t>
  </si>
  <si>
    <t>SUMIYATI</t>
  </si>
  <si>
    <t>TUNTUM</t>
  </si>
  <si>
    <t>JOYO SUPARNO</t>
  </si>
  <si>
    <t>1505106107920002</t>
  </si>
  <si>
    <t>JUMIYATI</t>
  </si>
  <si>
    <t>1505102305950002</t>
  </si>
  <si>
    <t>ADDY PRASETYO</t>
  </si>
  <si>
    <t>1505101311030001</t>
  </si>
  <si>
    <t>TAUFIK SUHARDI</t>
  </si>
  <si>
    <t>1505101509820002</t>
  </si>
  <si>
    <t>JITO HENDRO KUMORO</t>
  </si>
  <si>
    <t>PACITAN</t>
  </si>
  <si>
    <t>SUKATIN</t>
  </si>
  <si>
    <t>JOKO SUTIKNO</t>
  </si>
  <si>
    <t>1505102002150007</t>
  </si>
  <si>
    <t>1505106909890002</t>
  </si>
  <si>
    <t>JUWARIYAH</t>
  </si>
  <si>
    <t>1505106701130001</t>
  </si>
  <si>
    <t>ANGGUN ZERLYANA FAIZATUN MUNIFAH</t>
  </si>
  <si>
    <t>1505071707680004</t>
  </si>
  <si>
    <t>JAMARI</t>
  </si>
  <si>
    <t>JAWA TIMUR</t>
  </si>
  <si>
    <t>TAMAT SD</t>
  </si>
  <si>
    <t>SITI BAROKAH</t>
  </si>
  <si>
    <t>SABARUDIN</t>
  </si>
  <si>
    <t>1505071103089716</t>
  </si>
  <si>
    <t>1505075011690001</t>
  </si>
  <si>
    <t>MAIMUNAH</t>
  </si>
  <si>
    <t>KOTA GAJAH</t>
  </si>
  <si>
    <t>MINTARSIH</t>
  </si>
  <si>
    <t>MARTA</t>
  </si>
  <si>
    <t>3502160401850001</t>
  </si>
  <si>
    <t>DEDY TRISTANTONI</t>
  </si>
  <si>
    <t>KASAH</t>
  </si>
  <si>
    <t>RANU ASMORO</t>
  </si>
  <si>
    <t>1505102307150001</t>
  </si>
  <si>
    <t>1505105508790001</t>
  </si>
  <si>
    <t>DWI GUSTIARINI</t>
  </si>
  <si>
    <t>ROHMI GUNANI</t>
  </si>
  <si>
    <t>SUBIYANTO</t>
  </si>
  <si>
    <t>1505102510140002</t>
  </si>
  <si>
    <t>EVAN OKTAVIO ALFATAN</t>
  </si>
  <si>
    <t>DEDY TRISTANTOI</t>
  </si>
  <si>
    <t>1505100709820001</t>
  </si>
  <si>
    <t>RAJA PURBA</t>
  </si>
  <si>
    <t>ERAWATI. S BR</t>
  </si>
  <si>
    <t>AZHAR PURBA</t>
  </si>
  <si>
    <t>1505101103140005</t>
  </si>
  <si>
    <t>1505105601860002</t>
  </si>
  <si>
    <t>ARIYATI SURBAKTI</t>
  </si>
  <si>
    <t>NAMO UKUR</t>
  </si>
  <si>
    <t>NGATENI</t>
  </si>
  <si>
    <t>SURBAKTI</t>
  </si>
  <si>
    <t>1505103010070002</t>
  </si>
  <si>
    <t>FERRY PERNANDO PURBA</t>
  </si>
  <si>
    <t>NAMO TATING</t>
  </si>
  <si>
    <t>ARYATI SURBAKTI</t>
  </si>
  <si>
    <t>1505101507550001</t>
  </si>
  <si>
    <t>ADHAN</t>
  </si>
  <si>
    <t>JARIKAH</t>
  </si>
  <si>
    <t>ALIRMAN</t>
  </si>
  <si>
    <t>1505101701110057</t>
  </si>
  <si>
    <t>1505105507650001</t>
  </si>
  <si>
    <t>ROSMAWATI</t>
  </si>
  <si>
    <t>SAM</t>
  </si>
  <si>
    <t>MANABI</t>
  </si>
  <si>
    <t>1505100102000001</t>
  </si>
  <si>
    <t>DINO TRAGENDI</t>
  </si>
  <si>
    <t>1505100806850001</t>
  </si>
  <si>
    <t>SURYONO</t>
  </si>
  <si>
    <t>LEGIYEM</t>
  </si>
  <si>
    <t>1505100205120013</t>
  </si>
  <si>
    <t>1505104801940001</t>
  </si>
  <si>
    <t>FITRIA PURBA</t>
  </si>
  <si>
    <t>SERGE</t>
  </si>
  <si>
    <t>SAHRUM</t>
  </si>
  <si>
    <t>1505100603120001</t>
  </si>
  <si>
    <t>ILHAM PANGESTU</t>
  </si>
  <si>
    <t>1505105208150001</t>
  </si>
  <si>
    <t>PUTRI NUR KHASANAH</t>
  </si>
  <si>
    <t>1505100202850001</t>
  </si>
  <si>
    <t>PARTOYO</t>
  </si>
  <si>
    <t>SATIYAH</t>
  </si>
  <si>
    <t>1505100203160008</t>
  </si>
  <si>
    <t>1505105006920001</t>
  </si>
  <si>
    <t>FATIMA TUZZAHROH</t>
  </si>
  <si>
    <t>TULANG BAWANG</t>
  </si>
  <si>
    <t>MUINI</t>
  </si>
  <si>
    <t>SALAMUN</t>
  </si>
  <si>
    <t>1505106012110001</t>
  </si>
  <si>
    <t>LAELATUS SOFI</t>
  </si>
  <si>
    <t>1505102909860002</t>
  </si>
  <si>
    <t>ELSON SEPTINE</t>
  </si>
  <si>
    <t>BANGKA</t>
  </si>
  <si>
    <t>MAD ZAKI</t>
  </si>
  <si>
    <t>1505074301900002</t>
  </si>
  <si>
    <t>IRMA HANDAYANI</t>
  </si>
  <si>
    <t>SITI MARYATI</t>
  </si>
  <si>
    <t>ZAINAL ARIFIN</t>
  </si>
  <si>
    <t>CANDRA KURNIAWAN</t>
  </si>
  <si>
    <t>SUTIKNO</t>
  </si>
  <si>
    <t>TUTUIK SRI RAHAYU</t>
  </si>
  <si>
    <t>MUHAMAD SOLIHIN</t>
  </si>
  <si>
    <t>TUTIK SRI RAHAYU</t>
  </si>
  <si>
    <t>1505101702880001</t>
  </si>
  <si>
    <t>ANDI KUSMAWAN</t>
  </si>
  <si>
    <t>KEBUMEN</t>
  </si>
  <si>
    <t>SUMIATI</t>
  </si>
  <si>
    <t>MISLAM MINARJI</t>
  </si>
  <si>
    <t>1505100902160002</t>
  </si>
  <si>
    <t>1505106107890002</t>
  </si>
  <si>
    <t>IKA NURWATI</t>
  </si>
  <si>
    <t>KAMINI</t>
  </si>
  <si>
    <t>SANDIHARJO</t>
  </si>
  <si>
    <t>1505100312110001</t>
  </si>
  <si>
    <t>ASWAN DIKA PRATAMA</t>
  </si>
  <si>
    <t>1505100502620001</t>
  </si>
  <si>
    <t>BOYMAN</t>
  </si>
  <si>
    <t>LUBUK KEMANG</t>
  </si>
  <si>
    <t>MUSRI</t>
  </si>
  <si>
    <t>1505102810160002</t>
  </si>
  <si>
    <t>1505104207640001</t>
  </si>
  <si>
    <t>JUMINAH</t>
  </si>
  <si>
    <t>1505102002960002</t>
  </si>
  <si>
    <t>RUPIT</t>
  </si>
  <si>
    <t>TAMAT SMP</t>
  </si>
  <si>
    <t>1505102811990002</t>
  </si>
  <si>
    <t>ALKAS RONI</t>
  </si>
  <si>
    <t>SINGKUT</t>
  </si>
  <si>
    <t>1505104311020002</t>
  </si>
  <si>
    <t>SOLEKAH</t>
  </si>
  <si>
    <t>1505101006740000</t>
  </si>
  <si>
    <t>HARYONO</t>
  </si>
  <si>
    <t>MALANG</t>
  </si>
  <si>
    <t>ISLAM</t>
  </si>
  <si>
    <t>TUMIJAH</t>
  </si>
  <si>
    <t>SARYO</t>
  </si>
  <si>
    <t>1505103008160003</t>
  </si>
  <si>
    <t>1505107105100001</t>
  </si>
  <si>
    <t>SALSA MEI SYARANI</t>
  </si>
  <si>
    <t>SRI BHAWONO</t>
  </si>
  <si>
    <t>BUDI ARTI</t>
  </si>
  <si>
    <t>RT.02</t>
  </si>
  <si>
    <t>1505071507750028</t>
  </si>
  <si>
    <t>SAFRIZAL</t>
  </si>
  <si>
    <t>MUARO SABAK</t>
  </si>
  <si>
    <t>NURBAETI</t>
  </si>
  <si>
    <t>ABDUL HAMID</t>
  </si>
  <si>
    <t>1505071103089529</t>
  </si>
  <si>
    <t>RT 03 Dusun 02</t>
  </si>
  <si>
    <t>003</t>
  </si>
  <si>
    <t>1505076002760001</t>
  </si>
  <si>
    <t>EMI LINDA</t>
  </si>
  <si>
    <t>DARNISA</t>
  </si>
  <si>
    <t>FIRDAUS</t>
  </si>
  <si>
    <t>1505075808970002</t>
  </si>
  <si>
    <t>YAYANG AYU PUTRI</t>
  </si>
  <si>
    <t>1505074105000003</t>
  </si>
  <si>
    <t>DINDA ELSA PUTRI</t>
  </si>
  <si>
    <t>1505071303450001</t>
  </si>
  <si>
    <t>RUSDI</t>
  </si>
  <si>
    <t>EMELIA</t>
  </si>
  <si>
    <t>GUMBAI</t>
  </si>
  <si>
    <t>1505071103089531</t>
  </si>
  <si>
    <t>1505074704500002</t>
  </si>
  <si>
    <t>ZURAIDA</t>
  </si>
  <si>
    <t>SITI PENUH</t>
  </si>
  <si>
    <t>MATTITAH</t>
  </si>
  <si>
    <t>DIPRIANTO</t>
  </si>
  <si>
    <t>1505071107560003</t>
  </si>
  <si>
    <t>SELAMET</t>
  </si>
  <si>
    <t>DUDA</t>
  </si>
  <si>
    <t>ATMO REJO</t>
  </si>
  <si>
    <t>1505071103089533</t>
  </si>
  <si>
    <t>1505100704050001</t>
  </si>
  <si>
    <t>TEGUH JATMIKA</t>
  </si>
  <si>
    <t>CUCU</t>
  </si>
  <si>
    <t>RUMIATI</t>
  </si>
  <si>
    <t>MARYADI</t>
  </si>
  <si>
    <t>1505100904050001</t>
  </si>
  <si>
    <t>SIGIT BUDIARTA</t>
  </si>
  <si>
    <t>1505072303890001</t>
  </si>
  <si>
    <t>WINARNO</t>
  </si>
  <si>
    <t>SEMIATI</t>
  </si>
  <si>
    <t>1505102406140004</t>
  </si>
  <si>
    <t>1505104910920001</t>
  </si>
  <si>
    <t>DINI OKTASARI</t>
  </si>
  <si>
    <t>NYAYU MARTINI</t>
  </si>
  <si>
    <t>BABANG SUSANTO</t>
  </si>
  <si>
    <t>1505070705740002</t>
  </si>
  <si>
    <t>PARNO PRAYITNO UTOMO</t>
  </si>
  <si>
    <t>IYOSO</t>
  </si>
  <si>
    <t>1505071103089534</t>
  </si>
  <si>
    <t>PARNO</t>
  </si>
  <si>
    <t>1505106906700001</t>
  </si>
  <si>
    <t>NGATINI</t>
  </si>
  <si>
    <t>WITO</t>
  </si>
  <si>
    <t>SUMDONO</t>
  </si>
  <si>
    <t>1505071808960001</t>
  </si>
  <si>
    <t>AGUS ARIYANTO</t>
  </si>
  <si>
    <t>WARTI</t>
  </si>
  <si>
    <t>1505071206980003</t>
  </si>
  <si>
    <t>SOBARI YANTO</t>
  </si>
  <si>
    <t>1505070905810004</t>
  </si>
  <si>
    <t>IZWAR JONI</t>
  </si>
  <si>
    <t>WINAR</t>
  </si>
  <si>
    <t>BURMAN</t>
  </si>
  <si>
    <t>1505071103089535</t>
  </si>
  <si>
    <t>1505075002850001</t>
  </si>
  <si>
    <t>DERI MARLINA</t>
  </si>
  <si>
    <t>1505100410070001</t>
  </si>
  <si>
    <t>M.ADITIYA SAPUTRA</t>
  </si>
  <si>
    <t>1505104409120001</t>
  </si>
  <si>
    <t>AULIA JUWITA SARI</t>
  </si>
  <si>
    <t>1505070908580001</t>
  </si>
  <si>
    <t>KASIM</t>
  </si>
  <si>
    <t>PULO KIJANG</t>
  </si>
  <si>
    <t>ROSMALA</t>
  </si>
  <si>
    <t>BUSTAMIM</t>
  </si>
  <si>
    <t>1505071103089536</t>
  </si>
  <si>
    <t>1505075507770022</t>
  </si>
  <si>
    <t>UNAH</t>
  </si>
  <si>
    <t>ARBAIAH</t>
  </si>
  <si>
    <t>MUHAMMAD</t>
  </si>
  <si>
    <t>1505070903960003</t>
  </si>
  <si>
    <t>JEFRI SAPUTRA</t>
  </si>
  <si>
    <t>1505072508970002</t>
  </si>
  <si>
    <t>ABDUL ROHIM</t>
  </si>
  <si>
    <t>1505072508970003</t>
  </si>
  <si>
    <t>ABDUL RAHMAN</t>
  </si>
  <si>
    <t>1505073112660011</t>
  </si>
  <si>
    <t>MAGELANG</t>
  </si>
  <si>
    <t>MASIRAH</t>
  </si>
  <si>
    <t>TARMOJO</t>
  </si>
  <si>
    <t>1505071103089537</t>
  </si>
  <si>
    <t>1505105208770001</t>
  </si>
  <si>
    <t>SUMINI</t>
  </si>
  <si>
    <t>MUARA SABAK</t>
  </si>
  <si>
    <t>1505076804940001</t>
  </si>
  <si>
    <t>DWI NURUL AFRILIA</t>
  </si>
  <si>
    <t>WIDIYATI</t>
  </si>
  <si>
    <t>1505075211970001</t>
  </si>
  <si>
    <t>RINO PITA</t>
  </si>
  <si>
    <t>1505102907930002</t>
  </si>
  <si>
    <t>NUR RAHMAT</t>
  </si>
  <si>
    <t>RANTAU RASAU</t>
  </si>
  <si>
    <t>1505101103000002</t>
  </si>
  <si>
    <t>AHMAD HASAN</t>
  </si>
  <si>
    <t>1505071804740001</t>
  </si>
  <si>
    <t>HENDRI</t>
  </si>
  <si>
    <t>IMA</t>
  </si>
  <si>
    <t>KOSIM</t>
  </si>
  <si>
    <t>1505071103089538</t>
  </si>
  <si>
    <t>1505075112750003</t>
  </si>
  <si>
    <t>SARIYATI</t>
  </si>
  <si>
    <t>MUSIDAH</t>
  </si>
  <si>
    <t>WIDI UTOMO</t>
  </si>
  <si>
    <t>1505075704970002</t>
  </si>
  <si>
    <t>LUSIANA APRILIANTI</t>
  </si>
  <si>
    <t>1505070303070002</t>
  </si>
  <si>
    <t>ABDUL BAGAS PRASETYO</t>
  </si>
  <si>
    <t>1505071606730002</t>
  </si>
  <si>
    <t>S. SIHOMBING</t>
  </si>
  <si>
    <t>K.CANE</t>
  </si>
  <si>
    <t>2</t>
  </si>
  <si>
    <t>S.RAJA GUK-GUK</t>
  </si>
  <si>
    <t>N.SIHOMBING</t>
  </si>
  <si>
    <t>1505071103089542</t>
  </si>
  <si>
    <t>S.SIHOMBING</t>
  </si>
  <si>
    <t>1505074407730002</t>
  </si>
  <si>
    <t>R. PASARIBU</t>
  </si>
  <si>
    <t>D.SANGGUL</t>
  </si>
  <si>
    <t>T.MANULLANG</t>
  </si>
  <si>
    <t>J.PASARIBU</t>
  </si>
  <si>
    <t>1505075507970030</t>
  </si>
  <si>
    <t>LUSIANA SIHOMBING</t>
  </si>
  <si>
    <t>R.PASARIBU</t>
  </si>
  <si>
    <t>1505071809990002</t>
  </si>
  <si>
    <t>JOSUA SIHOMBING</t>
  </si>
  <si>
    <t>1505102009090001</t>
  </si>
  <si>
    <t>RAFHAEL ONDIHON SIHOMBING</t>
  </si>
  <si>
    <t>1505100810110003</t>
  </si>
  <si>
    <t>JEREMIA SIHOMBING</t>
  </si>
  <si>
    <t>1505070510630002</t>
  </si>
  <si>
    <t>MUHTAR</t>
  </si>
  <si>
    <t>1505071103089544</t>
  </si>
  <si>
    <t>1505075107750002</t>
  </si>
  <si>
    <t>HODIJA</t>
  </si>
  <si>
    <t>TARIKAN</t>
  </si>
  <si>
    <t>MASNAH</t>
  </si>
  <si>
    <t>ABDULLAH</t>
  </si>
  <si>
    <t>1505072412890001</t>
  </si>
  <si>
    <t>ZAINAL ABIDIN</t>
  </si>
  <si>
    <t>1505071510910001</t>
  </si>
  <si>
    <t>HERMANSAH</t>
  </si>
  <si>
    <t>1505074505930003</t>
  </si>
  <si>
    <t>FATMAWATI</t>
  </si>
  <si>
    <t>1505072305950003</t>
  </si>
  <si>
    <t>FAHRURROZI</t>
  </si>
  <si>
    <t>1505075507460006</t>
  </si>
  <si>
    <t>NUR BAITI</t>
  </si>
  <si>
    <t>NURANI</t>
  </si>
  <si>
    <t>MUHAMAD NUR</t>
  </si>
  <si>
    <t>1505071103089545</t>
  </si>
  <si>
    <t>1505071712730001</t>
  </si>
  <si>
    <t>ADIL SOADUON PANJAITAN</t>
  </si>
  <si>
    <t>A+</t>
  </si>
  <si>
    <t>T BR HUTAURUK</t>
  </si>
  <si>
    <t>ALADIN PANJAITAN</t>
  </si>
  <si>
    <t>1505071103089546</t>
  </si>
  <si>
    <t>ADIL S PANJAITAN</t>
  </si>
  <si>
    <t>1505076501770001</t>
  </si>
  <si>
    <t>WASTI RITONGA</t>
  </si>
  <si>
    <t>TAPANULI SELATAN</t>
  </si>
  <si>
    <t>M BR DONGORAN</t>
  </si>
  <si>
    <t>BUNGARAN RITONGA</t>
  </si>
  <si>
    <t>1505070406990001</t>
  </si>
  <si>
    <t>MARTIN GAMALIEL PANJAITAN</t>
  </si>
  <si>
    <t>BATAM</t>
  </si>
  <si>
    <t>1505074812030002</t>
  </si>
  <si>
    <t>ADNE SAGITA BR PANJAITAN</t>
  </si>
  <si>
    <t>1505104702080001</t>
  </si>
  <si>
    <t>SELLA GRACYA PANJAITAN</t>
  </si>
  <si>
    <t>1505074405770001</t>
  </si>
  <si>
    <t>SRIYANI</t>
  </si>
  <si>
    <t>1505071103089547</t>
  </si>
  <si>
    <t>1505074805030001</t>
  </si>
  <si>
    <t>AGENG RAHAYU FITRIANI AMALA</t>
  </si>
  <si>
    <t>ZAKARIA</t>
  </si>
  <si>
    <t>1505102007920002</t>
  </si>
  <si>
    <t>SUROTO</t>
  </si>
  <si>
    <t>SARINAH</t>
  </si>
  <si>
    <t>DAHIYAN</t>
  </si>
  <si>
    <t>SUOTO</t>
  </si>
  <si>
    <t>1505076201960003</t>
  </si>
  <si>
    <t>ANGGI RAHMADANI</t>
  </si>
  <si>
    <t>RIAU</t>
  </si>
  <si>
    <t>ERLIDA SUCI MAHDANIA</t>
  </si>
  <si>
    <t>1505071507500023</t>
  </si>
  <si>
    <t>SUPARDI</t>
  </si>
  <si>
    <t>MOJOKERTO</t>
  </si>
  <si>
    <t>SATIANI</t>
  </si>
  <si>
    <t>NGARJO</t>
  </si>
  <si>
    <t>1505071103089548</t>
  </si>
  <si>
    <t>1505075507550035</t>
  </si>
  <si>
    <t>MUSINAH</t>
  </si>
  <si>
    <t>RAMINI</t>
  </si>
  <si>
    <t>MUSTAQIM</t>
  </si>
  <si>
    <t>1505074302930001</t>
  </si>
  <si>
    <t>ISRO IYAH</t>
  </si>
  <si>
    <t>1505075507500026</t>
  </si>
  <si>
    <t>SARMAINI</t>
  </si>
  <si>
    <t>TAMIT</t>
  </si>
  <si>
    <t>BADUSARI</t>
  </si>
  <si>
    <t>1505071103089549</t>
  </si>
  <si>
    <t>1505070105830002</t>
  </si>
  <si>
    <t>M ZONI</t>
  </si>
  <si>
    <t>SARAJUDIN</t>
  </si>
  <si>
    <t>1505070705660001</t>
  </si>
  <si>
    <t>TAMRIN</t>
  </si>
  <si>
    <t>ROHIBAH</t>
  </si>
  <si>
    <t>TEGUH</t>
  </si>
  <si>
    <t>1505071103089807</t>
  </si>
  <si>
    <t>1505075210710002</t>
  </si>
  <si>
    <t>NURMAYANI</t>
  </si>
  <si>
    <t>YUNANI</t>
  </si>
  <si>
    <t>MAKMUR</t>
  </si>
  <si>
    <t>1505072805950001</t>
  </si>
  <si>
    <t>SUHARJO</t>
  </si>
  <si>
    <t>1505072812980002</t>
  </si>
  <si>
    <t>DEDE SUTEJO</t>
  </si>
  <si>
    <t>1505070707020002</t>
  </si>
  <si>
    <t>RUDI HARTONO</t>
  </si>
  <si>
    <t>1505106302090001</t>
  </si>
  <si>
    <t>NUR CAHAYA</t>
  </si>
  <si>
    <t>1505071507730016</t>
  </si>
  <si>
    <t>DEDE SULAIMAN</t>
  </si>
  <si>
    <t>JAKARTA</t>
  </si>
  <si>
    <t>HERMAN EFENDI</t>
  </si>
  <si>
    <t>1505071103089776</t>
  </si>
  <si>
    <t>1505074310750001</t>
  </si>
  <si>
    <t>PEMATANG SIANTAR</t>
  </si>
  <si>
    <t>TURMAN</t>
  </si>
  <si>
    <t>1505072709960005</t>
  </si>
  <si>
    <t>FAJAR SEPTIYAN</t>
  </si>
  <si>
    <t>1505076206000001</t>
  </si>
  <si>
    <t>FUJI WULANDARI</t>
  </si>
  <si>
    <t>1505075201070002</t>
  </si>
  <si>
    <t>INTAN NADIA NUR AINI</t>
  </si>
  <si>
    <t>1505070110800002</t>
  </si>
  <si>
    <t>TRI WAHYUDI</t>
  </si>
  <si>
    <t>BENGKEL</t>
  </si>
  <si>
    <t>1505071103089479</t>
  </si>
  <si>
    <t>1505076306820001</t>
  </si>
  <si>
    <t>DIAH WIDYA WATI</t>
  </si>
  <si>
    <t>MARNA WIDA</t>
  </si>
  <si>
    <t>ARIYANTO</t>
  </si>
  <si>
    <t>1505076108020001</t>
  </si>
  <si>
    <t>FENI WIDYA ANGGRAINI</t>
  </si>
  <si>
    <t>1505076108020002</t>
  </si>
  <si>
    <t>FINA WAHYU ANGGRAINI</t>
  </si>
  <si>
    <t>1505107009090001</t>
  </si>
  <si>
    <t>DEA MARSELYA</t>
  </si>
  <si>
    <t>1505102008920001</t>
  </si>
  <si>
    <t>SEPTA DIMAS WIDYAN</t>
  </si>
  <si>
    <t xml:space="preserve">FAMILI  </t>
  </si>
  <si>
    <t>1505071507730015</t>
  </si>
  <si>
    <t>ALEX</t>
  </si>
  <si>
    <t>ANI</t>
  </si>
  <si>
    <t>HARUN</t>
  </si>
  <si>
    <t>1505071103089555</t>
  </si>
  <si>
    <t>ALEXS</t>
  </si>
  <si>
    <t>1505075507850034</t>
  </si>
  <si>
    <t>SURYANI</t>
  </si>
  <si>
    <t>FARIDA</t>
  </si>
  <si>
    <t>TARMIZI</t>
  </si>
  <si>
    <t>OGAN</t>
  </si>
  <si>
    <t>1505075507070012</t>
  </si>
  <si>
    <t>ELVINA</t>
  </si>
  <si>
    <t>1505104301120002</t>
  </si>
  <si>
    <t>VANESA PUTRI</t>
  </si>
  <si>
    <t>1505101507460001</t>
  </si>
  <si>
    <t>BURHANUDIN</t>
  </si>
  <si>
    <t>SITI TEKAS</t>
  </si>
  <si>
    <t>BADU KENIS</t>
  </si>
  <si>
    <t>1505102401110009</t>
  </si>
  <si>
    <t>1505105507590002</t>
  </si>
  <si>
    <t>MASNIDAR</t>
  </si>
  <si>
    <t>UMI KALSUM</t>
  </si>
  <si>
    <t>USMAN</t>
  </si>
  <si>
    <t>1505102009780001</t>
  </si>
  <si>
    <t>MUHAMAD BASARUDIN</t>
  </si>
  <si>
    <t>JUARIAH</t>
  </si>
  <si>
    <t>RIDWAN</t>
  </si>
  <si>
    <t>1505102001110050</t>
  </si>
  <si>
    <t>1505105010830001</t>
  </si>
  <si>
    <t>NIA KURNIASIH</t>
  </si>
  <si>
    <t>CICIH</t>
  </si>
  <si>
    <t>1505105002070002</t>
  </si>
  <si>
    <t>AYU WAHYUNI SYAIDAH AHMAD</t>
  </si>
  <si>
    <t xml:space="preserve">SEDANG SD </t>
  </si>
  <si>
    <t xml:space="preserve">NIA KURNIASIH </t>
  </si>
  <si>
    <t>1505105210090002</t>
  </si>
  <si>
    <t>HANIFA ASAADAH</t>
  </si>
  <si>
    <t>1505102505770001</t>
  </si>
  <si>
    <t>CATI</t>
  </si>
  <si>
    <t>KODMIA</t>
  </si>
  <si>
    <t>1505101611120001</t>
  </si>
  <si>
    <t>1505104910870002</t>
  </si>
  <si>
    <t>IRMA TATI</t>
  </si>
  <si>
    <t>PADANG</t>
  </si>
  <si>
    <t>HALIMAH</t>
  </si>
  <si>
    <t>AMIRUDIN</t>
  </si>
  <si>
    <t>MINANG</t>
  </si>
  <si>
    <t>1505104510050002</t>
  </si>
  <si>
    <t>LIDYA RAHMADANI</t>
  </si>
  <si>
    <t>1505101510120002</t>
  </si>
  <si>
    <t>MUHAMAD MALIK</t>
  </si>
  <si>
    <t>1505100903770001</t>
  </si>
  <si>
    <t>MARWANTO</t>
  </si>
  <si>
    <t>SEMIYATI</t>
  </si>
  <si>
    <t>1505102001110042</t>
  </si>
  <si>
    <t>1505104508760001</t>
  </si>
  <si>
    <t>SUGIYANTI</t>
  </si>
  <si>
    <t>SUGIAN</t>
  </si>
  <si>
    <t>1505102709130002</t>
  </si>
  <si>
    <t>DANANG BAGUS KURNIAWAN</t>
  </si>
  <si>
    <t>1505101707860002</t>
  </si>
  <si>
    <t>ARNOT SUYATNO</t>
  </si>
  <si>
    <t>WARIJAH</t>
  </si>
  <si>
    <t>1505102508140006</t>
  </si>
  <si>
    <t>1505104711900001</t>
  </si>
  <si>
    <t>SUSILAWATI</t>
  </si>
  <si>
    <t>MARYATI</t>
  </si>
  <si>
    <t>JUNAEDI</t>
  </si>
  <si>
    <t>1505101603110001</t>
  </si>
  <si>
    <t>IQBAL FERDIANSYAH ALAMIN</t>
  </si>
  <si>
    <t>BAHAR MULYA</t>
  </si>
  <si>
    <t>1505104502160001</t>
  </si>
  <si>
    <t>FATHIYYATURAHMA FITRIA FEBRIANI</t>
  </si>
  <si>
    <t>1505102608680001</t>
  </si>
  <si>
    <t>MANAN SIHOMBING</t>
  </si>
  <si>
    <t>SIBORONG-BORONG</t>
  </si>
  <si>
    <t>LESNI</t>
  </si>
  <si>
    <t>HALOMOAN</t>
  </si>
  <si>
    <t>1505102608140001</t>
  </si>
  <si>
    <t>MANEN SIHOMBING</t>
  </si>
  <si>
    <t>1505106812710001</t>
  </si>
  <si>
    <t>DORLAN HUTABARAT</t>
  </si>
  <si>
    <t>SIDEMPUAN</t>
  </si>
  <si>
    <t>ERNA</t>
  </si>
  <si>
    <t>RAJA</t>
  </si>
  <si>
    <t>1505106908880001</t>
  </si>
  <si>
    <t>ERIKA PITRIANA</t>
  </si>
  <si>
    <t>B.K TUJUH</t>
  </si>
  <si>
    <t>1505105306910001</t>
  </si>
  <si>
    <t>IRMA NORA TETTYANA</t>
  </si>
  <si>
    <t>BANGAN BATU</t>
  </si>
  <si>
    <t>1505102207940002</t>
  </si>
  <si>
    <t>ELMAN DEDY PARLAN SIHOMBING</t>
  </si>
  <si>
    <t>1505101112000001</t>
  </si>
  <si>
    <t>ANJUANDA SIHOMBING</t>
  </si>
  <si>
    <t>1505101112010002</t>
  </si>
  <si>
    <t>ANDRE SIHOMBING</t>
  </si>
  <si>
    <t>1505071808710001</t>
  </si>
  <si>
    <t>ALI RAHMAT GEA</t>
  </si>
  <si>
    <t>GUNUNG SITOLI</t>
  </si>
  <si>
    <t>ELENA</t>
  </si>
  <si>
    <t>FAUGELI DEA</t>
  </si>
  <si>
    <t>1505071103089563</t>
  </si>
  <si>
    <t>NIAS</t>
  </si>
  <si>
    <t>1505074502780002</t>
  </si>
  <si>
    <t>SRI SUSANTI</t>
  </si>
  <si>
    <t>AKADEMI/DIPLOMA III/S. MUDA</t>
  </si>
  <si>
    <t>1505072003050002</t>
  </si>
  <si>
    <t>M KENI MARTIN</t>
  </si>
  <si>
    <t>MUARO BUNGO</t>
  </si>
  <si>
    <t>1505100903630001</t>
  </si>
  <si>
    <t>SUNGAI PINANG</t>
  </si>
  <si>
    <t>SISPRAH</t>
  </si>
  <si>
    <t>JASMNI</t>
  </si>
  <si>
    <t>1505071103089609</t>
  </si>
  <si>
    <t>1505105101670002</t>
  </si>
  <si>
    <t>SUMINEM</t>
  </si>
  <si>
    <t>TINJOAN</t>
  </si>
  <si>
    <t>1505072007060002</t>
  </si>
  <si>
    <t>RAHMAT SUGALAH</t>
  </si>
  <si>
    <t>1505102403090001</t>
  </si>
  <si>
    <t>MUHAMAD SUGALIH</t>
  </si>
  <si>
    <t>1505100501550001</t>
  </si>
  <si>
    <t>INTA</t>
  </si>
  <si>
    <t>05-Jan-1955</t>
  </si>
  <si>
    <t>KALSAH</t>
  </si>
  <si>
    <t>SUHADMA</t>
  </si>
  <si>
    <t>1505102308150001</t>
  </si>
  <si>
    <t>1505104308590001</t>
  </si>
  <si>
    <t>DARTI</t>
  </si>
  <si>
    <t>03-Aug-1959</t>
  </si>
  <si>
    <t>1505101512570001</t>
  </si>
  <si>
    <t>PULUNG SUHARDI</t>
  </si>
  <si>
    <t>1505101408120004</t>
  </si>
  <si>
    <t>1505104204630002</t>
  </si>
  <si>
    <t>1505105306950001</t>
  </si>
  <si>
    <t>YUNI GIANTARI</t>
  </si>
  <si>
    <t>1505101201840001</t>
  </si>
  <si>
    <t>SULISMAN</t>
  </si>
  <si>
    <t>1505102806120002</t>
  </si>
  <si>
    <t>1505104506900001</t>
  </si>
  <si>
    <t>SITI MUSLIKA</t>
  </si>
  <si>
    <t>1505102405120001</t>
  </si>
  <si>
    <t>ALDY AL-MUAMMAR</t>
  </si>
  <si>
    <t>24-May-2012</t>
  </si>
  <si>
    <t>RT.03</t>
  </si>
  <si>
    <t>1505070507580005</t>
  </si>
  <si>
    <t>WITEM</t>
  </si>
  <si>
    <t>H NURJIAH</t>
  </si>
  <si>
    <t>1505071103089551</t>
  </si>
  <si>
    <t>RT 04 Dusun 02</t>
  </si>
  <si>
    <t>RT 04 Dusun 03</t>
  </si>
  <si>
    <t>RT 04 Dusun 04</t>
  </si>
  <si>
    <t>RT 04 Dusun 05</t>
  </si>
  <si>
    <t>RT 04 Dusun 06</t>
  </si>
  <si>
    <t>004</t>
  </si>
  <si>
    <t>1505075905690001</t>
  </si>
  <si>
    <t>MASRINI</t>
  </si>
  <si>
    <t>KUDUS</t>
  </si>
  <si>
    <t>SUJIMIN</t>
  </si>
  <si>
    <t>1505071103089571</t>
  </si>
  <si>
    <t>1505070711910003</t>
  </si>
  <si>
    <t>SOBIRIN</t>
  </si>
  <si>
    <t>1505075711960004</t>
  </si>
  <si>
    <t>ISMALINDA</t>
  </si>
  <si>
    <t>1505070605970003</t>
  </si>
  <si>
    <t>ABDUL GOFAR</t>
  </si>
  <si>
    <t>1505104112960001</t>
  </si>
  <si>
    <t>BEKASI</t>
  </si>
  <si>
    <t>FAMILI LAIN</t>
  </si>
  <si>
    <t>SITI MUNAWAROH</t>
  </si>
  <si>
    <t>TONI</t>
  </si>
  <si>
    <t>1505070112480001</t>
  </si>
  <si>
    <t>TAP SELATAN</t>
  </si>
  <si>
    <t>S TP BOLON</t>
  </si>
  <si>
    <t>P PANJAITAN</t>
  </si>
  <si>
    <t>1505071103089552</t>
  </si>
  <si>
    <t>1505074102520001</t>
  </si>
  <si>
    <t>TIO HUTAURUK</t>
  </si>
  <si>
    <t>S SIMANJUNTAK</t>
  </si>
  <si>
    <t>T HUTAURUK</t>
  </si>
  <si>
    <t>1505070307810001</t>
  </si>
  <si>
    <t>ARDIYANSYAH PANJAITAN</t>
  </si>
  <si>
    <t>P BANGKA</t>
  </si>
  <si>
    <t>ALADIN PANJATAN</t>
  </si>
  <si>
    <t>1505071004910004</t>
  </si>
  <si>
    <t>ELVIS JUANDA SIHOMBING</t>
  </si>
  <si>
    <t>LAMSARI PANJAITAN</t>
  </si>
  <si>
    <t>ANTON .D.SIHOMBING</t>
  </si>
  <si>
    <t>1505070910590002</t>
  </si>
  <si>
    <t>ALAMSYAH</t>
  </si>
  <si>
    <t>NINGDAP</t>
  </si>
  <si>
    <t>HAYUNG</t>
  </si>
  <si>
    <t>1505071103089553</t>
  </si>
  <si>
    <t>SEKAYU</t>
  </si>
  <si>
    <t>1505075507750032</t>
  </si>
  <si>
    <t>NAWIAH</t>
  </si>
  <si>
    <t>ZAENUNA</t>
  </si>
  <si>
    <t>MULKHAN</t>
  </si>
  <si>
    <t>1505077012950005</t>
  </si>
  <si>
    <t>LIS MARDIANA</t>
  </si>
  <si>
    <t>NAWIYAH</t>
  </si>
  <si>
    <t>1505071507600045</t>
  </si>
  <si>
    <t>MATAYAT</t>
  </si>
  <si>
    <t>SITI KASAR</t>
  </si>
  <si>
    <t>ABDUL TALIB</t>
  </si>
  <si>
    <t>1505071103089554</t>
  </si>
  <si>
    <t>1505075507610028</t>
  </si>
  <si>
    <t>ASRIANA</t>
  </si>
  <si>
    <t>ASRIANI</t>
  </si>
  <si>
    <t>RAMALI</t>
  </si>
  <si>
    <t>1505071406720003</t>
  </si>
  <si>
    <t>KARTONO</t>
  </si>
  <si>
    <t>PARIEM</t>
  </si>
  <si>
    <t>BEJO</t>
  </si>
  <si>
    <t>1505071103089556</t>
  </si>
  <si>
    <t>1505076603740001</t>
  </si>
  <si>
    <t>SUMARSIH</t>
  </si>
  <si>
    <t>SARNI</t>
  </si>
  <si>
    <t>LEGIMAN</t>
  </si>
  <si>
    <t>1505070101960008</t>
  </si>
  <si>
    <t>INDRA SAPUTRA</t>
  </si>
  <si>
    <t>1505076103050001</t>
  </si>
  <si>
    <t>DEA AGNES</t>
  </si>
  <si>
    <t>1505072510770001</t>
  </si>
  <si>
    <t>FARDINAL</t>
  </si>
  <si>
    <t>ANIS MANIDAR</t>
  </si>
  <si>
    <t>FIRMAN</t>
  </si>
  <si>
    <t>1505071103089562</t>
  </si>
  <si>
    <t>1505076602810001</t>
  </si>
  <si>
    <t>SANTI YOSEFFA</t>
  </si>
  <si>
    <t>1505077110060001</t>
  </si>
  <si>
    <t>NURI AULIA PUTRI</t>
  </si>
  <si>
    <t>1505105512110001</t>
  </si>
  <si>
    <t>ZAHLA ANANDA</t>
  </si>
  <si>
    <t>1505100712870001</t>
  </si>
  <si>
    <t>MUHAMAD YUSUP</t>
  </si>
  <si>
    <t>TASIK MALAYA</t>
  </si>
  <si>
    <t>SITI MARIAM</t>
  </si>
  <si>
    <t>IKIN SODIKIN</t>
  </si>
  <si>
    <t>1505071103089564</t>
  </si>
  <si>
    <t>1505075507820039</t>
  </si>
  <si>
    <t>CICIH MINTARSIH</t>
  </si>
  <si>
    <t>SOPIAH</t>
  </si>
  <si>
    <t>IDING</t>
  </si>
  <si>
    <t>1505076505000005</t>
  </si>
  <si>
    <t>SITI MAEMUNAH</t>
  </si>
  <si>
    <t>1505101202130001</t>
  </si>
  <si>
    <t>ADRIAN ILHAM WIJAYA</t>
  </si>
  <si>
    <t>MUHAMAD YUSUF</t>
  </si>
  <si>
    <t>1505071507490010</t>
  </si>
  <si>
    <t>ALMINAH</t>
  </si>
  <si>
    <t>MURDASIM</t>
  </si>
  <si>
    <t>1505071103089565</t>
  </si>
  <si>
    <t>1505075507520023</t>
  </si>
  <si>
    <t>TASIKMALAYA</t>
  </si>
  <si>
    <t>MAKRIAH</t>
  </si>
  <si>
    <t>LUKMAN</t>
  </si>
  <si>
    <t>1505071006730003</t>
  </si>
  <si>
    <t>WARYA</t>
  </si>
  <si>
    <t>OMAH</t>
  </si>
  <si>
    <t>USIN</t>
  </si>
  <si>
    <t>1505071103089566</t>
  </si>
  <si>
    <t>1505074402780002</t>
  </si>
  <si>
    <t>PANDEGLANG</t>
  </si>
  <si>
    <t>MISRA</t>
  </si>
  <si>
    <t>1505074107980002</t>
  </si>
  <si>
    <t>ANI HARYANI</t>
  </si>
  <si>
    <t>1505075202040002</t>
  </si>
  <si>
    <t>JUMARIAH,</t>
  </si>
  <si>
    <t>1505074210060001</t>
  </si>
  <si>
    <t>FITRIA LESTARI</t>
  </si>
  <si>
    <t>1505073112680015</t>
  </si>
  <si>
    <t>DALINI KARIMUDIN</t>
  </si>
  <si>
    <t>TRUNA SUWITO</t>
  </si>
  <si>
    <t>1505071103089567</t>
  </si>
  <si>
    <t>1505075304690002</t>
  </si>
  <si>
    <t>SUMIRAH</t>
  </si>
  <si>
    <t>TRIEM</t>
  </si>
  <si>
    <t>PARNO TIOSO</t>
  </si>
  <si>
    <t>1505070208900003</t>
  </si>
  <si>
    <t>EKSANUDIN</t>
  </si>
  <si>
    <t>STRATA 1</t>
  </si>
  <si>
    <t>1505074609940003</t>
  </si>
  <si>
    <t>SITI MUSLIMAH</t>
  </si>
  <si>
    <t>1505074108990003</t>
  </si>
  <si>
    <t>USWATUN KHASANAH</t>
  </si>
  <si>
    <t>1505070507760003</t>
  </si>
  <si>
    <t>EDI MISWAN</t>
  </si>
  <si>
    <t>SARANA</t>
  </si>
  <si>
    <t>RAMLI</t>
  </si>
  <si>
    <t>1505071103089568</t>
  </si>
  <si>
    <t>1505076103780002</t>
  </si>
  <si>
    <t>YANTI ASNITA</t>
  </si>
  <si>
    <t>DARASNI</t>
  </si>
  <si>
    <t>1505070707030003</t>
  </si>
  <si>
    <t>JULIANDI</t>
  </si>
  <si>
    <t>1505101202100001</t>
  </si>
  <si>
    <t>ROJER FALENTINO ROSI</t>
  </si>
  <si>
    <t>1505071202780002</t>
  </si>
  <si>
    <t>BAGYO</t>
  </si>
  <si>
    <t>SITI</t>
  </si>
  <si>
    <t>1505071103089569</t>
  </si>
  <si>
    <t>1505074101780009</t>
  </si>
  <si>
    <t>LINDA PUTRIYANTI</t>
  </si>
  <si>
    <t>AMINAH</t>
  </si>
  <si>
    <t>ABDUL</t>
  </si>
  <si>
    <t>1505072702000002</t>
  </si>
  <si>
    <t>PEBRIANTO</t>
  </si>
  <si>
    <t>1505070508030001</t>
  </si>
  <si>
    <t>ALDO BRAMANTO</t>
  </si>
  <si>
    <t>BELA NURAINI</t>
  </si>
  <si>
    <t>1505071507650044</t>
  </si>
  <si>
    <t>NURIDA</t>
  </si>
  <si>
    <t>AHMAD GANI</t>
  </si>
  <si>
    <t>1505071103089570</t>
  </si>
  <si>
    <t>1505075507680036</t>
  </si>
  <si>
    <t>KAYU ABANG</t>
  </si>
  <si>
    <t>1505100309970001</t>
  </si>
  <si>
    <t>FARIDAH</t>
  </si>
  <si>
    <t>1505070211800001</t>
  </si>
  <si>
    <t>SHOFWAN</t>
  </si>
  <si>
    <t>1505105612870001</t>
  </si>
  <si>
    <t>NUR ROHMAH</t>
  </si>
  <si>
    <t>TUMIRAH</t>
  </si>
  <si>
    <t>KUSNADI</t>
  </si>
  <si>
    <t>AHMAD QAZALI</t>
  </si>
  <si>
    <t>SEDANG/SD</t>
  </si>
  <si>
    <t>1505101010680002</t>
  </si>
  <si>
    <t>YASRIZAL</t>
  </si>
  <si>
    <t>DARMILIS</t>
  </si>
  <si>
    <t>MUKTAR LUBIS</t>
  </si>
  <si>
    <t>1505102001110152</t>
  </si>
  <si>
    <t>1505106707710001</t>
  </si>
  <si>
    <t>SASMITA</t>
  </si>
  <si>
    <t>1505105208030002</t>
  </si>
  <si>
    <t>GITA RAHMIYANI</t>
  </si>
  <si>
    <t>1505107008110001</t>
  </si>
  <si>
    <t>CAHAYA PITRI</t>
  </si>
  <si>
    <t>1505100303800001</t>
  </si>
  <si>
    <t>MAS ZANAL</t>
  </si>
  <si>
    <t>ROSDI</t>
  </si>
  <si>
    <t>ELWADI</t>
  </si>
  <si>
    <t>1505102001110150</t>
  </si>
  <si>
    <t>MASZANAL</t>
  </si>
  <si>
    <t>1505105708850001</t>
  </si>
  <si>
    <t>MARIYA NELLY</t>
  </si>
  <si>
    <t>MATSUMI</t>
  </si>
  <si>
    <t>1505104708620001</t>
  </si>
  <si>
    <t>NURIN LAVIGNE</t>
  </si>
  <si>
    <t>SURAYANI</t>
  </si>
  <si>
    <t>1505101307780001</t>
  </si>
  <si>
    <t>HAMDANU</t>
  </si>
  <si>
    <t>MATTAN</t>
  </si>
  <si>
    <t>1505100903110002</t>
  </si>
  <si>
    <t>1505104304780001</t>
  </si>
  <si>
    <t>ERI FILYATI</t>
  </si>
  <si>
    <t>ASLIANI</t>
  </si>
  <si>
    <t>MAT, AYAT</t>
  </si>
  <si>
    <t>1505102509960001</t>
  </si>
  <si>
    <t>HANDA PRATAMA</t>
  </si>
  <si>
    <t>SUMBER MULYA</t>
  </si>
  <si>
    <t>1505100408030001</t>
  </si>
  <si>
    <t>FAUZAN MAULANA</t>
  </si>
  <si>
    <t>MERSAM</t>
  </si>
  <si>
    <t>1505100204590001</t>
  </si>
  <si>
    <t>MASSARDI</t>
  </si>
  <si>
    <t>RAFIIAH</t>
  </si>
  <si>
    <t>MULEK</t>
  </si>
  <si>
    <t>1505101905110007</t>
  </si>
  <si>
    <t>1505105207650001</t>
  </si>
  <si>
    <t>ROSMANI</t>
  </si>
  <si>
    <t>BUKIT TINGGI</t>
  </si>
  <si>
    <t>SITI NURLELA</t>
  </si>
  <si>
    <t>BUDIT</t>
  </si>
  <si>
    <t>1505101010900004</t>
  </si>
  <si>
    <t>ANTON ISKANDAR</t>
  </si>
  <si>
    <t>MASARDI</t>
  </si>
  <si>
    <t>1505101608950002</t>
  </si>
  <si>
    <t>AGUS RIADI</t>
  </si>
  <si>
    <t>1505100104570001</t>
  </si>
  <si>
    <t>JOGJAKARTA</t>
  </si>
  <si>
    <t>JUMILAH</t>
  </si>
  <si>
    <t>KARTO DINOMO</t>
  </si>
  <si>
    <t>1505103101110008</t>
  </si>
  <si>
    <t>1505106509670001</t>
  </si>
  <si>
    <t>MISEM</t>
  </si>
  <si>
    <t>JUTA RUNO</t>
  </si>
  <si>
    <t>1505101507860001</t>
  </si>
  <si>
    <t>DARMAJI YUWONO</t>
  </si>
  <si>
    <t>1505105608890001</t>
  </si>
  <si>
    <t>SRI GIYATI</t>
  </si>
  <si>
    <t>1505100311960001</t>
  </si>
  <si>
    <t>PUJO LEKSONO</t>
  </si>
  <si>
    <t>1505102311000001</t>
  </si>
  <si>
    <t>PANDI PAMUNGKAS</t>
  </si>
  <si>
    <t>'1471090302880002</t>
  </si>
  <si>
    <t>PLASMA III</t>
  </si>
  <si>
    <t>WIRA SWASTA</t>
  </si>
  <si>
    <t>MAGGDA BR SIMANJUNTAK</t>
  </si>
  <si>
    <t>MARBET HUTAURUK</t>
  </si>
  <si>
    <t>1312056510910001</t>
  </si>
  <si>
    <t>SUKARTI BR HOMBING</t>
  </si>
  <si>
    <t>LB PASAMAN</t>
  </si>
  <si>
    <t>NINGSIH BR PASARIBU</t>
  </si>
  <si>
    <t>MARUDUD SIHOMBING</t>
  </si>
  <si>
    <t>1471096012130002</t>
  </si>
  <si>
    <t>VANIA CLORISBELICIA BR HUTAURUK</t>
  </si>
  <si>
    <t>1505072006880002</t>
  </si>
  <si>
    <t>JONI IRAWANSYAH</t>
  </si>
  <si>
    <t>1505101006880002</t>
  </si>
  <si>
    <t>JONI IRWANSYAH</t>
  </si>
  <si>
    <t>1505075507930036</t>
  </si>
  <si>
    <t>ERNAWATI</t>
  </si>
  <si>
    <t>1505104902070001</t>
  </si>
  <si>
    <t>VIVI AULIA PUTRI</t>
  </si>
  <si>
    <t>P. SETRAK</t>
  </si>
  <si>
    <t>1505101801130001</t>
  </si>
  <si>
    <t>ARIF ARIANSYAH</t>
  </si>
  <si>
    <t>RT.04</t>
  </si>
  <si>
    <t>1505100707740001</t>
  </si>
  <si>
    <t>RAHMAT HIDAYAT</t>
  </si>
  <si>
    <t>SUMAR ILO</t>
  </si>
  <si>
    <t>RT 05 Dusun 02</t>
  </si>
  <si>
    <t>005</t>
  </si>
  <si>
    <t>1505076009960002</t>
  </si>
  <si>
    <t>AYU FUJIANI</t>
  </si>
  <si>
    <t>TIRTO NADI</t>
  </si>
  <si>
    <t>1505100601160001</t>
  </si>
  <si>
    <t>RADEN BIMA DAYU PRATAMA</t>
  </si>
  <si>
    <t>AYU PUJIANI</t>
  </si>
  <si>
    <t>1505074512740001</t>
  </si>
  <si>
    <t>ROSDIANA</t>
  </si>
  <si>
    <t>MUARO BULIAN</t>
  </si>
  <si>
    <t>HARYANI</t>
  </si>
  <si>
    <t>1505071103089573</t>
  </si>
  <si>
    <t>1505076206950001</t>
  </si>
  <si>
    <t>YUNI KARTIKA</t>
  </si>
  <si>
    <t>1505072506960003</t>
  </si>
  <si>
    <t>HERI RIANSYAH</t>
  </si>
  <si>
    <t>1505107009070001</t>
  </si>
  <si>
    <t>DEVI RAHMADHANI</t>
  </si>
  <si>
    <t>1505070608760002</t>
  </si>
  <si>
    <t>SUPRIYADI</t>
  </si>
  <si>
    <t>1505071103089574</t>
  </si>
  <si>
    <t>1505071211010001</t>
  </si>
  <si>
    <t>FARES NUR RAFI</t>
  </si>
  <si>
    <t>1505071012720004</t>
  </si>
  <si>
    <t>1505074910780004</t>
  </si>
  <si>
    <t>SUPIANI</t>
  </si>
  <si>
    <t>MENIK</t>
  </si>
  <si>
    <t>TIMAN</t>
  </si>
  <si>
    <t>KUSNUL SITI FATIMAH</t>
  </si>
  <si>
    <t>1505071708740001</t>
  </si>
  <si>
    <t>NUR SAHID</t>
  </si>
  <si>
    <t>1505076011810002</t>
  </si>
  <si>
    <t>SUPRI YANTI</t>
  </si>
  <si>
    <t>SAMIYEM</t>
  </si>
  <si>
    <t>DERIAM</t>
  </si>
  <si>
    <t>1505076901010002</t>
  </si>
  <si>
    <t>IRNA ANGGRIANI</t>
  </si>
  <si>
    <t>1505102303100001</t>
  </si>
  <si>
    <t>ILHAM VIGI SYAHRIYAN</t>
  </si>
  <si>
    <t>1505072508620001</t>
  </si>
  <si>
    <t>TURSIMAN</t>
  </si>
  <si>
    <t>PORBOLINGGO</t>
  </si>
  <si>
    <t>TUMPIK</t>
  </si>
  <si>
    <t>SANMURI</t>
  </si>
  <si>
    <t>1505075703740001</t>
  </si>
  <si>
    <t>NILAH</t>
  </si>
  <si>
    <t>RIWEN</t>
  </si>
  <si>
    <t>MAHROJI</t>
  </si>
  <si>
    <t>1505072507920002</t>
  </si>
  <si>
    <t>KASIRIN</t>
  </si>
  <si>
    <t>1505071709970001</t>
  </si>
  <si>
    <t>WITMONO</t>
  </si>
  <si>
    <t>1505074403720002</t>
  </si>
  <si>
    <t>SOPAJI</t>
  </si>
  <si>
    <t>KATIAH</t>
  </si>
  <si>
    <t>DASIMAN</t>
  </si>
  <si>
    <t>SUHRI</t>
  </si>
  <si>
    <t>1505075606970001</t>
  </si>
  <si>
    <t>NIA ANDRIANI</t>
  </si>
  <si>
    <t>MADURA</t>
  </si>
  <si>
    <t>1505072012000004</t>
  </si>
  <si>
    <t>HARUN AFRIANSYAH</t>
  </si>
  <si>
    <t>1505071809640002</t>
  </si>
  <si>
    <t>KINDARTO</t>
  </si>
  <si>
    <t>BOYOLALI</t>
  </si>
  <si>
    <t>MAIDI</t>
  </si>
  <si>
    <t>1505071103089580</t>
  </si>
  <si>
    <t>1505071808730002</t>
  </si>
  <si>
    <t>JAMBUH</t>
  </si>
  <si>
    <t>PERABOT</t>
  </si>
  <si>
    <t>TARMINAH</t>
  </si>
  <si>
    <t>A'AN JUYANA</t>
  </si>
  <si>
    <t>1505071103089581</t>
  </si>
  <si>
    <t>1505074512800005</t>
  </si>
  <si>
    <t>KAEDAH</t>
  </si>
  <si>
    <t>ACENG SURYANA</t>
  </si>
  <si>
    <t>1505070607970005</t>
  </si>
  <si>
    <t>KOMARUDIN</t>
  </si>
  <si>
    <t>1505070509990002</t>
  </si>
  <si>
    <t>WAHYU SUTRISNA</t>
  </si>
  <si>
    <t>1505104607110001</t>
  </si>
  <si>
    <t>CINDY NURHAKIKI</t>
  </si>
  <si>
    <t>1505072909640003</t>
  </si>
  <si>
    <t>WIJI NURUDDIN</t>
  </si>
  <si>
    <t>MANGUN</t>
  </si>
  <si>
    <t>KARTO S</t>
  </si>
  <si>
    <t>1505071103089582</t>
  </si>
  <si>
    <t>1505076707720002</t>
  </si>
  <si>
    <t>DALMI</t>
  </si>
  <si>
    <t>SUMOTIRYO</t>
  </si>
  <si>
    <t>1505071111930002</t>
  </si>
  <si>
    <t>RIZAN ABIDIN</t>
  </si>
  <si>
    <t>1505071305620002</t>
  </si>
  <si>
    <t>SISWANTO</t>
  </si>
  <si>
    <t>TUGIMAN</t>
  </si>
  <si>
    <t>1505071103089583</t>
  </si>
  <si>
    <t>1505076109660001</t>
  </si>
  <si>
    <t>SAINI</t>
  </si>
  <si>
    <t>REMPI</t>
  </si>
  <si>
    <t>1505074105990002</t>
  </si>
  <si>
    <t>YULIA NINGSIH</t>
  </si>
  <si>
    <t>1505101204790001</t>
  </si>
  <si>
    <t>WIDIANTO</t>
  </si>
  <si>
    <t>SUTINI</t>
  </si>
  <si>
    <t>NITI SLAMET</t>
  </si>
  <si>
    <t>1505071306660002</t>
  </si>
  <si>
    <t>SURONO</t>
  </si>
  <si>
    <t>NGATIJO</t>
  </si>
  <si>
    <t>1505071103089584</t>
  </si>
  <si>
    <t>1505075004680002</t>
  </si>
  <si>
    <t>JUMARILAH</t>
  </si>
  <si>
    <t>REJO NADI</t>
  </si>
  <si>
    <t>SUDI KEMAN</t>
  </si>
  <si>
    <t>1505075002930002</t>
  </si>
  <si>
    <t>TRI SUSANTI</t>
  </si>
  <si>
    <t>1505105008080002</t>
  </si>
  <si>
    <t>PUTRI ALIFIA</t>
  </si>
  <si>
    <t>KUSWANTO</t>
  </si>
  <si>
    <t>1505076302690001</t>
  </si>
  <si>
    <t>DESILA WATI</t>
  </si>
  <si>
    <t>1505071103089585</t>
  </si>
  <si>
    <t>YUBAR</t>
  </si>
  <si>
    <t>1505071609930004</t>
  </si>
  <si>
    <t>EDISON OLIANDO</t>
  </si>
  <si>
    <t>1505071701990002</t>
  </si>
  <si>
    <t>ADI PANGESTU</t>
  </si>
  <si>
    <t>1505074406010002</t>
  </si>
  <si>
    <t>PAZILA ULAN MAULIDIYAH</t>
  </si>
  <si>
    <t>MERLUNG</t>
  </si>
  <si>
    <t>1505071507560016</t>
  </si>
  <si>
    <t>TAWIYAH</t>
  </si>
  <si>
    <t>1505071103089586</t>
  </si>
  <si>
    <t>1505075507580023</t>
  </si>
  <si>
    <t>MUSKAH</t>
  </si>
  <si>
    <t>YOGYA</t>
  </si>
  <si>
    <t>TURINEM</t>
  </si>
  <si>
    <t>WONGSO DIMONO</t>
  </si>
  <si>
    <t>1505075511930002</t>
  </si>
  <si>
    <t>RETNO WINARSIH</t>
  </si>
  <si>
    <t>1505070710620003</t>
  </si>
  <si>
    <t>RUSLI</t>
  </si>
  <si>
    <t>DAUNAH</t>
  </si>
  <si>
    <t>RASIDIN</t>
  </si>
  <si>
    <t>1505071103089587</t>
  </si>
  <si>
    <t>1505075004710001</t>
  </si>
  <si>
    <t>ZALNIDA</t>
  </si>
  <si>
    <t>RUSMAIDA</t>
  </si>
  <si>
    <t>SIRAJUDIN</t>
  </si>
  <si>
    <t>1505074705960003</t>
  </si>
  <si>
    <t>DESI WULANDARI</t>
  </si>
  <si>
    <t>1505071007000002</t>
  </si>
  <si>
    <t>JULIANTO FAJAR</t>
  </si>
  <si>
    <t>1505071206770002</t>
  </si>
  <si>
    <t>HERIANTO HUTAURUK</t>
  </si>
  <si>
    <t>AEK BADAK</t>
  </si>
  <si>
    <t>MAGDA</t>
  </si>
  <si>
    <t>MARBEN</t>
  </si>
  <si>
    <t>1505071103089588</t>
  </si>
  <si>
    <t>HERIANTO</t>
  </si>
  <si>
    <t>1505074909810002</t>
  </si>
  <si>
    <t>ERNITA TAMBUNAN</t>
  </si>
  <si>
    <t>PARLOBUNAN</t>
  </si>
  <si>
    <t>DEMASTI</t>
  </si>
  <si>
    <t>BISTOK</t>
  </si>
  <si>
    <t>1505075511030002</t>
  </si>
  <si>
    <t>ELIONI YOLANDAHUTAURUK</t>
  </si>
  <si>
    <t>1505075012050001</t>
  </si>
  <si>
    <t>PRISKA NATALIA HUTAURUK</t>
  </si>
  <si>
    <t>1505101710090004</t>
  </si>
  <si>
    <t>HEZKIEL HUTAURUK</t>
  </si>
  <si>
    <t>1505101210110002</t>
  </si>
  <si>
    <t>JONATHAN HAPOSAN HUTAURUK</t>
  </si>
  <si>
    <t>1505072709780002</t>
  </si>
  <si>
    <t>ABDUL GOFUR</t>
  </si>
  <si>
    <t>1505071103089590</t>
  </si>
  <si>
    <t>1505075507850035</t>
  </si>
  <si>
    <t>NURWANINGSIH</t>
  </si>
  <si>
    <t>1505101103080001</t>
  </si>
  <si>
    <t>ALFIN NUR PRATAMA</t>
  </si>
  <si>
    <t>1505106505150001</t>
  </si>
  <si>
    <t>GHATSAH YUMNA SALSABILA</t>
  </si>
  <si>
    <t>1505071210640004</t>
  </si>
  <si>
    <t>ASMOREJO</t>
  </si>
  <si>
    <t>1505071103089591</t>
  </si>
  <si>
    <t>1505075012620002</t>
  </si>
  <si>
    <t>SITI KHOTIJAH</t>
  </si>
  <si>
    <t>KASIRAH</t>
  </si>
  <si>
    <t>KAMSURI</t>
  </si>
  <si>
    <t>1505075907980002</t>
  </si>
  <si>
    <t>DENI ANISA</t>
  </si>
  <si>
    <t>1505070707590001</t>
  </si>
  <si>
    <t>IKHWAN</t>
  </si>
  <si>
    <t>PRABUMULIH</t>
  </si>
  <si>
    <t>SA DIAH</t>
  </si>
  <si>
    <t>1505071103089592</t>
  </si>
  <si>
    <t>1505074708670003</t>
  </si>
  <si>
    <t>JUWARNI</t>
  </si>
  <si>
    <t>RITIK</t>
  </si>
  <si>
    <t>DOLAH SIDIK</t>
  </si>
  <si>
    <t>1505072607910001</t>
  </si>
  <si>
    <t>ARBI SAPUTRA</t>
  </si>
  <si>
    <t>1505074108960003</t>
  </si>
  <si>
    <t>IKA RAHMA WATI</t>
  </si>
  <si>
    <t>1505070106620001</t>
  </si>
  <si>
    <t>RIPTO MULYONO SUHARNO</t>
  </si>
  <si>
    <t>WIRO SIMUR</t>
  </si>
  <si>
    <t>WIRO YOSO</t>
  </si>
  <si>
    <t>1505071103089593</t>
  </si>
  <si>
    <t>RIPTO MULYONO SUHARJO</t>
  </si>
  <si>
    <t>1505106503690001</t>
  </si>
  <si>
    <t>PURYANTI</t>
  </si>
  <si>
    <t>PARMO PARTI</t>
  </si>
  <si>
    <t>PARMO KEDAH</t>
  </si>
  <si>
    <t>1505076307980003</t>
  </si>
  <si>
    <t>NUR MARWIYAH</t>
  </si>
  <si>
    <t>1505070609740005</t>
  </si>
  <si>
    <t>KOMSIAH</t>
  </si>
  <si>
    <t>SLAMET BADAWI</t>
  </si>
  <si>
    <t>1505071103089594</t>
  </si>
  <si>
    <t>1505076208840001</t>
  </si>
  <si>
    <t>SUSANA</t>
  </si>
  <si>
    <t>SITI AISAH</t>
  </si>
  <si>
    <t>RASIDI</t>
  </si>
  <si>
    <t>1505075303040001</t>
  </si>
  <si>
    <t>UMMI ABDILLAH</t>
  </si>
  <si>
    <t>SEDANG/SLTP</t>
  </si>
  <si>
    <t>15051105206100001</t>
  </si>
  <si>
    <t>NAYLA NUR FADHILAH</t>
  </si>
  <si>
    <t>1505071812710001</t>
  </si>
  <si>
    <t>A MAMORA</t>
  </si>
  <si>
    <t>PENDETA</t>
  </si>
  <si>
    <t>L SITOMORANG</t>
  </si>
  <si>
    <t>M SIMAMORA</t>
  </si>
  <si>
    <t>1505071103089595</t>
  </si>
  <si>
    <t>1505075006730002</t>
  </si>
  <si>
    <t>D TAMBUNAN</t>
  </si>
  <si>
    <t>D PARDEDE</t>
  </si>
  <si>
    <t>B TAMBUNAN</t>
  </si>
  <si>
    <t>1505076407000002</t>
  </si>
  <si>
    <t>YEMIN SIMAMORA</t>
  </si>
  <si>
    <t>1505106211040002</t>
  </si>
  <si>
    <t>BINTANG PAULINA ROITOMI SIMAMORA</t>
  </si>
  <si>
    <t>1505101409060003</t>
  </si>
  <si>
    <t>YEDIJA HALOMOAN SIMAMORA</t>
  </si>
  <si>
    <t>1505100405100005</t>
  </si>
  <si>
    <t>KALEB YESYURUN SIMAMORA</t>
  </si>
  <si>
    <t>1505070509800001</t>
  </si>
  <si>
    <t>DEDI</t>
  </si>
  <si>
    <t>SITI QURAISIN</t>
  </si>
  <si>
    <t>OYON</t>
  </si>
  <si>
    <t>1505100610140001</t>
  </si>
  <si>
    <t>1505074911890001</t>
  </si>
  <si>
    <t>NOPY YANTI</t>
  </si>
  <si>
    <t>SITI KHODIJAH</t>
  </si>
  <si>
    <t>1505071608080001</t>
  </si>
  <si>
    <t>RAYHAN AGUSTIAN</t>
  </si>
  <si>
    <t>1505101902150001</t>
  </si>
  <si>
    <t>NAUFAL CANDRA FERDIANSYAH</t>
  </si>
  <si>
    <t>1505071405850002</t>
  </si>
  <si>
    <t>NUR CAHYONO</t>
  </si>
  <si>
    <t>RIPTO M</t>
  </si>
  <si>
    <t>1505075106890004</t>
  </si>
  <si>
    <t>NURLAILA SARI</t>
  </si>
  <si>
    <t>BOGOR</t>
  </si>
  <si>
    <t>EUIS RAHMAWATI</t>
  </si>
  <si>
    <t>ENDANG MAULANA</t>
  </si>
  <si>
    <t>1505105004080001</t>
  </si>
  <si>
    <t>ERDINA APRILLIYA</t>
  </si>
  <si>
    <t>NUR LAILA SARI</t>
  </si>
  <si>
    <t>1505072504710001</t>
  </si>
  <si>
    <t>DADANG USNIADI</t>
  </si>
  <si>
    <t>ERMAWATI</t>
  </si>
  <si>
    <t>1505071103089660</t>
  </si>
  <si>
    <t>1505075111770002</t>
  </si>
  <si>
    <t>MARLIATI</t>
  </si>
  <si>
    <t>M SAID</t>
  </si>
  <si>
    <t>1505072904960001</t>
  </si>
  <si>
    <t>HERI RAMA PUTRA</t>
  </si>
  <si>
    <t>1505070907020003</t>
  </si>
  <si>
    <t>RESTU SINGGIH</t>
  </si>
  <si>
    <t>1505106401090004</t>
  </si>
  <si>
    <t>KISTI MUKARMAH PUTRI</t>
  </si>
  <si>
    <t>1505073009900003</t>
  </si>
  <si>
    <t>AFFANDI</t>
  </si>
  <si>
    <t>1505106412910001</t>
  </si>
  <si>
    <t>DESI MULATSIH</t>
  </si>
  <si>
    <t>SUMARYATI</t>
  </si>
  <si>
    <t>SURADI</t>
  </si>
  <si>
    <t>1505101210090001</t>
  </si>
  <si>
    <t>ADITYA FANDESTA</t>
  </si>
  <si>
    <t>1505100601710001</t>
  </si>
  <si>
    <t>SURATINEM</t>
  </si>
  <si>
    <t>MUDASIR</t>
  </si>
  <si>
    <t>1505101612110005</t>
  </si>
  <si>
    <t>1505104702740001</t>
  </si>
  <si>
    <t>SUDIRAWATI</t>
  </si>
  <si>
    <t>SURATMAN</t>
  </si>
  <si>
    <t>1505100707950002</t>
  </si>
  <si>
    <t>NUR SUBHAN</t>
  </si>
  <si>
    <t>1505100605980001</t>
  </si>
  <si>
    <t>ANWAR SOBIRIN</t>
  </si>
  <si>
    <t>1505104806120001</t>
  </si>
  <si>
    <t>ASSYIFAA KHOIROTUN NAZWA</t>
  </si>
  <si>
    <t>1505075507530017</t>
  </si>
  <si>
    <t>KATINEM</t>
  </si>
  <si>
    <t>HARJO</t>
  </si>
  <si>
    <t>1505071103089466</t>
  </si>
  <si>
    <t>1505102808850001</t>
  </si>
  <si>
    <t>SURATNO</t>
  </si>
  <si>
    <t>SATIYEM</t>
  </si>
  <si>
    <t>YUTAMA</t>
  </si>
  <si>
    <t>1505101501110064</t>
  </si>
  <si>
    <t>1505105706900001</t>
  </si>
  <si>
    <t>TRI WIJAYANTI</t>
  </si>
  <si>
    <t>NAIMAH</t>
  </si>
  <si>
    <t>HERI SUYANTO</t>
  </si>
  <si>
    <t>1505101205090001</t>
  </si>
  <si>
    <t>RYAN ADITYA PRATAMA</t>
  </si>
  <si>
    <t>1505106212150001</t>
  </si>
  <si>
    <t>KAYLA AMANDA RIZKI</t>
  </si>
  <si>
    <t>1505101702820001</t>
  </si>
  <si>
    <t>MOH NAWAS</t>
  </si>
  <si>
    <t>KULON PROGO</t>
  </si>
  <si>
    <t>MUH NAWAS</t>
  </si>
  <si>
    <t>1505105604830002</t>
  </si>
  <si>
    <t>SUNARYO</t>
  </si>
  <si>
    <t>1505106807070002</t>
  </si>
  <si>
    <t>MUFTI LAILY ROHMAH</t>
  </si>
  <si>
    <t>1505105107110001</t>
  </si>
  <si>
    <t>ISTIQOMAH DWI AMALIYA</t>
  </si>
  <si>
    <t>1505102901740001</t>
  </si>
  <si>
    <t>RODI AMRIA</t>
  </si>
  <si>
    <t>SYAFRIAL .AM</t>
  </si>
  <si>
    <t>1505102508140002</t>
  </si>
  <si>
    <t>RODI AMRIAH</t>
  </si>
  <si>
    <t>1505104406840002</t>
  </si>
  <si>
    <t>ROSIDA</t>
  </si>
  <si>
    <t>1505101902000002</t>
  </si>
  <si>
    <t>FERI FEBRIANSYAH</t>
  </si>
  <si>
    <t>KUAMANG KUNING</t>
  </si>
  <si>
    <t>1505105303040003</t>
  </si>
  <si>
    <t>WINDA MARDIANA</t>
  </si>
  <si>
    <t>MUARA BUNGO</t>
  </si>
  <si>
    <t>1505105303040004</t>
  </si>
  <si>
    <t>WINDI MARDIANA</t>
  </si>
  <si>
    <t>1505100611140001</t>
  </si>
  <si>
    <t>SOLEHAN NOPRIANSYAH</t>
  </si>
  <si>
    <t>1505070606820004</t>
  </si>
  <si>
    <t>SUTRISNO</t>
  </si>
  <si>
    <t>P SIANTAR</t>
  </si>
  <si>
    <t>ROSNANI</t>
  </si>
  <si>
    <t>1505071103089490</t>
  </si>
  <si>
    <t>1505104406070001</t>
  </si>
  <si>
    <t>NURUL AMELIA SAPUTRI</t>
  </si>
  <si>
    <t>SRI HARYATI</t>
  </si>
  <si>
    <t>1505103001900001</t>
  </si>
  <si>
    <t>ASEP SURYANA</t>
  </si>
  <si>
    <t>NURYANAH HENDRAWATI</t>
  </si>
  <si>
    <t>OMAN</t>
  </si>
  <si>
    <t>1505102210150001</t>
  </si>
  <si>
    <t>1505075411880002</t>
  </si>
  <si>
    <t>1505100110150001</t>
  </si>
  <si>
    <t>AZKA WIRATAMA AL'ASH</t>
  </si>
  <si>
    <t>ASEP</t>
  </si>
  <si>
    <t xml:space="preserve"> ASEP SURYANA</t>
  </si>
  <si>
    <t>1505071212850001</t>
  </si>
  <si>
    <t>12-12-1985</t>
  </si>
  <si>
    <t>1505071103089644</t>
  </si>
  <si>
    <t>3303076305800001</t>
  </si>
  <si>
    <t>ANIAH</t>
  </si>
  <si>
    <t>PURBALINGGA</t>
  </si>
  <si>
    <t>23-May-1980</t>
  </si>
  <si>
    <t>SATINI</t>
  </si>
  <si>
    <t>SUKARJA</t>
  </si>
  <si>
    <t>1505100205150001</t>
  </si>
  <si>
    <t>ARDIAN CAHYA PAMUNGKAS</t>
  </si>
  <si>
    <t>02-05-2015</t>
  </si>
  <si>
    <t>1505072006680002</t>
  </si>
  <si>
    <t>MARDELHADI</t>
  </si>
  <si>
    <t>KUMUN</t>
  </si>
  <si>
    <t>1505071103089557</t>
  </si>
  <si>
    <t>1505074101700005</t>
  </si>
  <si>
    <t>MURSIDA</t>
  </si>
  <si>
    <t>LASTAINUR</t>
  </si>
  <si>
    <t>MARZUKI</t>
  </si>
  <si>
    <t>1505071705990002</t>
  </si>
  <si>
    <t>PRAYOGA MAIHENDRA</t>
  </si>
  <si>
    <t>1505106605080001</t>
  </si>
  <si>
    <t>MUTIA SALSA BILLA</t>
  </si>
  <si>
    <t>1015100708780001</t>
  </si>
  <si>
    <t>SUGIANTO</t>
  </si>
  <si>
    <t>TAMAT SLTP</t>
  </si>
  <si>
    <t>JUMIK</t>
  </si>
  <si>
    <t>LEGINO</t>
  </si>
  <si>
    <t>1505101906150012</t>
  </si>
  <si>
    <t>1505106511840001</t>
  </si>
  <si>
    <t>RIYANTI FADILLAH</t>
  </si>
  <si>
    <t>TUKANG JAHIT</t>
  </si>
  <si>
    <t>1505100605990002</t>
  </si>
  <si>
    <t>SURYA DARMA</t>
  </si>
  <si>
    <t>MARLINA</t>
  </si>
  <si>
    <t>1505101712060003</t>
  </si>
  <si>
    <t>KEVIN DANISWARA</t>
  </si>
  <si>
    <t>YOHANES ELVIS</t>
  </si>
  <si>
    <t>RT 05 Dusun 03</t>
  </si>
  <si>
    <t>1505106609140002</t>
  </si>
  <si>
    <t>VIVI AREMANIS</t>
  </si>
  <si>
    <t>1505074801930002</t>
  </si>
  <si>
    <t>SARI LESTARI YUANA</t>
  </si>
  <si>
    <t>3306162207840003</t>
  </si>
  <si>
    <t>SOLIKHUN</t>
  </si>
  <si>
    <t>SUPINAH</t>
  </si>
  <si>
    <t>AHMAD DARSIN</t>
  </si>
  <si>
    <t>1505074601950001</t>
  </si>
  <si>
    <t>ELIS MEGA WATI</t>
  </si>
  <si>
    <t>1505071408920002</t>
  </si>
  <si>
    <t>WISNU DIAN SAPUTRO</t>
  </si>
  <si>
    <t>NGADIRAH</t>
  </si>
  <si>
    <t>MIJO</t>
  </si>
  <si>
    <t>RT.05</t>
  </si>
  <si>
    <t>1505100507750002</t>
  </si>
  <si>
    <t>KARYADI</t>
  </si>
  <si>
    <t>KASIYAN</t>
  </si>
  <si>
    <t>PONIRAN</t>
  </si>
  <si>
    <t>1505102401140002</t>
  </si>
  <si>
    <t>RT 06 Dusun 01</t>
  </si>
  <si>
    <t>006</t>
  </si>
  <si>
    <t>1505104704780001</t>
  </si>
  <si>
    <t>RAMNAH</t>
  </si>
  <si>
    <t>JAHPUDIN</t>
  </si>
  <si>
    <t>1505104905990001</t>
  </si>
  <si>
    <t>SURYATI</t>
  </si>
  <si>
    <t>1505100103080003</t>
  </si>
  <si>
    <t>RIDHO</t>
  </si>
  <si>
    <t>ANISSA FTRI</t>
  </si>
  <si>
    <t>CICI</t>
  </si>
  <si>
    <t>EDI</t>
  </si>
  <si>
    <t>1505070105660001</t>
  </si>
  <si>
    <t>SYAHRUL</t>
  </si>
  <si>
    <t>JAMALUDIN</t>
  </si>
  <si>
    <t>1505071103089597</t>
  </si>
  <si>
    <t>1505075512700003</t>
  </si>
  <si>
    <t>JUMIATI</t>
  </si>
  <si>
    <t>HASNAH</t>
  </si>
  <si>
    <t>1505076003970003</t>
  </si>
  <si>
    <t>AZIZUL MARISA FAULA</t>
  </si>
  <si>
    <t>1505074904050001</t>
  </si>
  <si>
    <t>EFRILIA PUTRI HANDAYANI</t>
  </si>
  <si>
    <t>1505070209820003</t>
  </si>
  <si>
    <t>WAHYA SUSANTO</t>
  </si>
  <si>
    <t>1505071103089598</t>
  </si>
  <si>
    <t>1505074108840001</t>
  </si>
  <si>
    <t>MIMIN SUMINAH</t>
  </si>
  <si>
    <t>SANEH</t>
  </si>
  <si>
    <t>AEF</t>
  </si>
  <si>
    <t>1505075512040001</t>
  </si>
  <si>
    <t>RISKA WATI</t>
  </si>
  <si>
    <t>1505070506640002</t>
  </si>
  <si>
    <t>DEDE MUHIDIN</t>
  </si>
  <si>
    <t>PERANGKAT DESA</t>
  </si>
  <si>
    <t>MISNAH</t>
  </si>
  <si>
    <t>RAFE I</t>
  </si>
  <si>
    <t>1505071103089599</t>
  </si>
  <si>
    <t>1505076107720002</t>
  </si>
  <si>
    <t>JAMILAH</t>
  </si>
  <si>
    <t>1505070106960002</t>
  </si>
  <si>
    <t>INDRA ROHMAN JUNICO TANJUNG</t>
  </si>
  <si>
    <t>1505070908890002</t>
  </si>
  <si>
    <t>EKO ADE MULYONO</t>
  </si>
  <si>
    <t>1505070304740001</t>
  </si>
  <si>
    <t>ANWARUDIN</t>
  </si>
  <si>
    <t>BANYU WANGI</t>
  </si>
  <si>
    <t>WASILAH</t>
  </si>
  <si>
    <t>JAWAHIR</t>
  </si>
  <si>
    <t>1505071103089600</t>
  </si>
  <si>
    <t>1505074906830002</t>
  </si>
  <si>
    <t>SITI NURHAYATI</t>
  </si>
  <si>
    <t>RADILAH</t>
  </si>
  <si>
    <t>GUNAWAN</t>
  </si>
  <si>
    <t>1505074304050002</t>
  </si>
  <si>
    <t>LATIFATUL FARIDA</t>
  </si>
  <si>
    <t>1505101611100001</t>
  </si>
  <si>
    <t>MUHAMAD HANIF</t>
  </si>
  <si>
    <t>1505071212640008</t>
  </si>
  <si>
    <t>SUKADI</t>
  </si>
  <si>
    <t>NGAWI</t>
  </si>
  <si>
    <t>TUMINEM</t>
  </si>
  <si>
    <t>SOMO SONTONO</t>
  </si>
  <si>
    <t>1505071103089604</t>
  </si>
  <si>
    <t>1505070704000001</t>
  </si>
  <si>
    <t>SUHARDIAN</t>
  </si>
  <si>
    <t>SURIP</t>
  </si>
  <si>
    <t>1505074203070001</t>
  </si>
  <si>
    <t>FITRI YANI</t>
  </si>
  <si>
    <t>1505071507600046</t>
  </si>
  <si>
    <t>M ZEN</t>
  </si>
  <si>
    <t>MISLAMAH</t>
  </si>
  <si>
    <t>SA ARI</t>
  </si>
  <si>
    <t>1505071103089605</t>
  </si>
  <si>
    <t>1505075507640036</t>
  </si>
  <si>
    <t>SITI NURI</t>
  </si>
  <si>
    <t>LILAS</t>
  </si>
  <si>
    <t>1505072702820001</t>
  </si>
  <si>
    <t>JHON HENDRI</t>
  </si>
  <si>
    <t>1505071512860003</t>
  </si>
  <si>
    <t>ANDI SUANDI</t>
  </si>
  <si>
    <t>1505070804880004</t>
  </si>
  <si>
    <t>IWAN SAPUTRA</t>
  </si>
  <si>
    <t>1505075608900001</t>
  </si>
  <si>
    <t>KHAIRUNISYAH</t>
  </si>
  <si>
    <t>1505070311940001</t>
  </si>
  <si>
    <t>ARDIYANSYAH</t>
  </si>
  <si>
    <t>1505070507960001</t>
  </si>
  <si>
    <t>ROMI RIZALDI</t>
  </si>
  <si>
    <t>1505076909990005</t>
  </si>
  <si>
    <t>RISKI ATUN KHODIRIYAH</t>
  </si>
  <si>
    <t>1505072502010001</t>
  </si>
  <si>
    <t>RAHMAD ARIADI</t>
  </si>
  <si>
    <t>1505071506640003</t>
  </si>
  <si>
    <t>KHAERONI</t>
  </si>
  <si>
    <t>SUTIRAH</t>
  </si>
  <si>
    <t>SAHURI</t>
  </si>
  <si>
    <t>1505071103089606</t>
  </si>
  <si>
    <t>KAERONI</t>
  </si>
  <si>
    <t>1505074602620001</t>
  </si>
  <si>
    <t>ENDANG RISTI HIDAYAH</t>
  </si>
  <si>
    <t>TURINAH</t>
  </si>
  <si>
    <t>MUNAWIR</t>
  </si>
  <si>
    <t>1505072511850003</t>
  </si>
  <si>
    <t>IWAN SETYA BUDI</t>
  </si>
  <si>
    <t>1505075103910002</t>
  </si>
  <si>
    <t>TRI REZKI ROCHAYANI</t>
  </si>
  <si>
    <t>1505074508520001</t>
  </si>
  <si>
    <t>SATINAH</t>
  </si>
  <si>
    <t>JANDA</t>
  </si>
  <si>
    <t>CI IMAH</t>
  </si>
  <si>
    <t>SAFE I</t>
  </si>
  <si>
    <t>1505071103089607</t>
  </si>
  <si>
    <t>M SYUKUR</t>
  </si>
  <si>
    <t>1505070212780003</t>
  </si>
  <si>
    <t>1505070309820003</t>
  </si>
  <si>
    <t>MARYONO</t>
  </si>
  <si>
    <t>MISKAN</t>
  </si>
  <si>
    <t>1505071103089608</t>
  </si>
  <si>
    <t>1505075105870001</t>
  </si>
  <si>
    <t>PASURUAN</t>
  </si>
  <si>
    <t>SITI KHASANAH</t>
  </si>
  <si>
    <t>MUSUNIF</t>
  </si>
  <si>
    <t>1505101209070001</t>
  </si>
  <si>
    <t>MUHAMMAD WAHYU RAMADHAN</t>
  </si>
  <si>
    <t>1505074708120001</t>
  </si>
  <si>
    <t>LAILATUN NAFISAH</t>
  </si>
  <si>
    <t>1505070802650003</t>
  </si>
  <si>
    <t>1505071103089611</t>
  </si>
  <si>
    <t>1505074607670002</t>
  </si>
  <si>
    <t>1505070411020004</t>
  </si>
  <si>
    <t>AHMAD DEDI WIJAYANTO</t>
  </si>
  <si>
    <t>SABAK</t>
  </si>
  <si>
    <t>1505072508460001</t>
  </si>
  <si>
    <t>UJI</t>
  </si>
  <si>
    <t>IKIK</t>
  </si>
  <si>
    <t>ANDA</t>
  </si>
  <si>
    <t>1505071103089613</t>
  </si>
  <si>
    <t>USUP</t>
  </si>
  <si>
    <t>1505071902670001</t>
  </si>
  <si>
    <t>SUKANDI</t>
  </si>
  <si>
    <t>SUKARNA</t>
  </si>
  <si>
    <t>1505071103089614</t>
  </si>
  <si>
    <t>1505076104730001</t>
  </si>
  <si>
    <t>TRI MULYATI</t>
  </si>
  <si>
    <t>SAMSIDAR</t>
  </si>
  <si>
    <t>1505077105920001</t>
  </si>
  <si>
    <t>METI MURKHAIDAH</t>
  </si>
  <si>
    <t>1505074912980002</t>
  </si>
  <si>
    <t>AI ASRI MASITOH</t>
  </si>
  <si>
    <t>1505072608740001</t>
  </si>
  <si>
    <t>SUHENDI</t>
  </si>
  <si>
    <t>1505071103089616</t>
  </si>
  <si>
    <t>1505075705750001</t>
  </si>
  <si>
    <t>MAEMUNAH</t>
  </si>
  <si>
    <t>SUKADANA</t>
  </si>
  <si>
    <t>SARMANA</t>
  </si>
  <si>
    <t>SARKA</t>
  </si>
  <si>
    <t>1505072504960006</t>
  </si>
  <si>
    <t>MUHAMAD MUDAYANA</t>
  </si>
  <si>
    <t>1505072905990004</t>
  </si>
  <si>
    <t>MUHAMMAD ASEP MULYANA</t>
  </si>
  <si>
    <t>1505072612830001</t>
  </si>
  <si>
    <t>JUWANDA</t>
  </si>
  <si>
    <t>JULAEHA</t>
  </si>
  <si>
    <t>SAKAM</t>
  </si>
  <si>
    <t>1505104911950001</t>
  </si>
  <si>
    <t>TETI SUSILAWATI</t>
  </si>
  <si>
    <t>RITA ANJAYANI</t>
  </si>
  <si>
    <t>ACEP JARKASIH</t>
  </si>
  <si>
    <t>1505102203160001</t>
  </si>
  <si>
    <t>RIZKI ADITIYA</t>
  </si>
  <si>
    <t>1505070611590001</t>
  </si>
  <si>
    <t>SUPENDI</t>
  </si>
  <si>
    <t>RATMINAH</t>
  </si>
  <si>
    <t>SADILI</t>
  </si>
  <si>
    <t>1505071103089617</t>
  </si>
  <si>
    <t>1505075206650004</t>
  </si>
  <si>
    <t>ROHAYATI</t>
  </si>
  <si>
    <t>1505076212980002</t>
  </si>
  <si>
    <t>LENA ASTUTIA</t>
  </si>
  <si>
    <t>1505071606750003</t>
  </si>
  <si>
    <t>ENANG ROHMANA</t>
  </si>
  <si>
    <t>1505071103089618</t>
  </si>
  <si>
    <t>1505074804840002</t>
  </si>
  <si>
    <t>NUR HASANAH</t>
  </si>
  <si>
    <t>TARSIH</t>
  </si>
  <si>
    <t>ROHI</t>
  </si>
  <si>
    <t>1505075202020003</t>
  </si>
  <si>
    <t>SITI RIZKI RAHAYU</t>
  </si>
  <si>
    <t>NURHASANAH</t>
  </si>
  <si>
    <t>1505076505060002</t>
  </si>
  <si>
    <t>ANISA NUROHMAH</t>
  </si>
  <si>
    <t>1505100603800002</t>
  </si>
  <si>
    <t>RUDI</t>
  </si>
  <si>
    <t>TAMBAH LUHUR</t>
  </si>
  <si>
    <t>UCI</t>
  </si>
  <si>
    <t>KARNA</t>
  </si>
  <si>
    <t>1505071103089619</t>
  </si>
  <si>
    <t>1505106007830001</t>
  </si>
  <si>
    <t>JASMININGTIAS</t>
  </si>
  <si>
    <t>RUMBIA</t>
  </si>
  <si>
    <t>LONEH</t>
  </si>
  <si>
    <t>ENDANG</t>
  </si>
  <si>
    <t>1505104107010001</t>
  </si>
  <si>
    <t>NENG LILIS DESIANA PUTRI</t>
  </si>
  <si>
    <t>1505106906040002</t>
  </si>
  <si>
    <t>EVA AMELIA WATI</t>
  </si>
  <si>
    <t>1505104208080001</t>
  </si>
  <si>
    <t>JAMILATUS SANTIKA</t>
  </si>
  <si>
    <t>1505072301890002</t>
  </si>
  <si>
    <t>HERI SUMANTO</t>
  </si>
  <si>
    <t>MARIYEM</t>
  </si>
  <si>
    <t>SUHARJO SLAMET</t>
  </si>
  <si>
    <t>1505071103089603</t>
  </si>
  <si>
    <t>1505105709860001</t>
  </si>
  <si>
    <t>UMI NURMIATI</t>
  </si>
  <si>
    <t>KENDAL SARI</t>
  </si>
  <si>
    <t>DIPLOMA III</t>
  </si>
  <si>
    <t>PARAMEDIS</t>
  </si>
  <si>
    <t>150510080910001</t>
  </si>
  <si>
    <t>AHMAD DHYAZ MAHESA</t>
  </si>
  <si>
    <t>1505100210860001</t>
  </si>
  <si>
    <t>WAWAN ANDRIANA</t>
  </si>
  <si>
    <t>NINGSIH</t>
  </si>
  <si>
    <t>SURYANA</t>
  </si>
  <si>
    <t>1505074807920002</t>
  </si>
  <si>
    <t>DILLA YULIA NINGSIH</t>
  </si>
  <si>
    <t>1505100706110001</t>
  </si>
  <si>
    <t>IRFAN MAULANA</t>
  </si>
  <si>
    <t>DEDE MULYANA</t>
  </si>
  <si>
    <t>1505101208850004</t>
  </si>
  <si>
    <t>SULAIMAN</t>
  </si>
  <si>
    <t>NGADIMAN</t>
  </si>
  <si>
    <t>1505100507880002</t>
  </si>
  <si>
    <t>HERIYANTO</t>
  </si>
  <si>
    <t>ADIK</t>
  </si>
  <si>
    <t>1505102612830001</t>
  </si>
  <si>
    <t>NASIR</t>
  </si>
  <si>
    <t>TUNEM</t>
  </si>
  <si>
    <t>JARUDIN</t>
  </si>
  <si>
    <t>1505101701110089</t>
  </si>
  <si>
    <t>1505106808860001</t>
  </si>
  <si>
    <t>MALIKHATUL FARIKHAH</t>
  </si>
  <si>
    <t>PONIAH</t>
  </si>
  <si>
    <t>1505106809030003</t>
  </si>
  <si>
    <t>NUR LAELATUL KHASANAH</t>
  </si>
  <si>
    <t>1505101509600001</t>
  </si>
  <si>
    <t>HASAN BASRI</t>
  </si>
  <si>
    <t>HADIZAH</t>
  </si>
  <si>
    <t>ALI AHYAR</t>
  </si>
  <si>
    <t>1505106912620001</t>
  </si>
  <si>
    <t>SITI YUNARSIH</t>
  </si>
  <si>
    <t>ASTIAH</t>
  </si>
  <si>
    <t>SUBA'I</t>
  </si>
  <si>
    <t>1505105512020005</t>
  </si>
  <si>
    <t>1505102607770001</t>
  </si>
  <si>
    <t>MUANAN</t>
  </si>
  <si>
    <t>SUKOHARJO</t>
  </si>
  <si>
    <t>KADILAH</t>
  </si>
  <si>
    <t>1505101701110084</t>
  </si>
  <si>
    <t>1505104504790001</t>
  </si>
  <si>
    <t>MALEHATUN</t>
  </si>
  <si>
    <t>MINARTI</t>
  </si>
  <si>
    <t>MUALIM</t>
  </si>
  <si>
    <t>1505104406100001</t>
  </si>
  <si>
    <t>MAR'ATUL HASANAH</t>
  </si>
  <si>
    <t>TANJUNG MULIA</t>
  </si>
  <si>
    <t>1505101806790001</t>
  </si>
  <si>
    <t>AMIN SARIFUDIN</t>
  </si>
  <si>
    <t>SUTIMAH</t>
  </si>
  <si>
    <t>ZAINUDIN FANANI</t>
  </si>
  <si>
    <t>1505101701110092</t>
  </si>
  <si>
    <t>1505105405800001</t>
  </si>
  <si>
    <t>SITI MASKANAH</t>
  </si>
  <si>
    <t>MARKOMAH</t>
  </si>
  <si>
    <t>DALWAN</t>
  </si>
  <si>
    <t>1505100804060001</t>
  </si>
  <si>
    <t>M.NAFIDZUL HAQQI</t>
  </si>
  <si>
    <t>TANGERANG</t>
  </si>
  <si>
    <t>1505106605070001</t>
  </si>
  <si>
    <t>NAILATUL KHAIRIYYAH</t>
  </si>
  <si>
    <t>1505107108080003</t>
  </si>
  <si>
    <t>AISYAH NUR FADLIYYAH</t>
  </si>
  <si>
    <t>1505100707800001</t>
  </si>
  <si>
    <t>SYA'RONI</t>
  </si>
  <si>
    <t>SAWI</t>
  </si>
  <si>
    <t>KASMIRI</t>
  </si>
  <si>
    <t>1505101701110086</t>
  </si>
  <si>
    <t>1505104204870001</t>
  </si>
  <si>
    <t>WAHYU NINGSIH</t>
  </si>
  <si>
    <t>MARMUAH</t>
  </si>
  <si>
    <t>RAJI</t>
  </si>
  <si>
    <t>1505106201090001</t>
  </si>
  <si>
    <t>MIFTAKHUL AULIA</t>
  </si>
  <si>
    <t>1505102208150001</t>
  </si>
  <si>
    <t>GIBRAN MAULANA AL HABSY</t>
  </si>
  <si>
    <t>1505101103690001</t>
  </si>
  <si>
    <t>SUHERMAN</t>
  </si>
  <si>
    <t>KUNAH</t>
  </si>
  <si>
    <t>SAR'AN</t>
  </si>
  <si>
    <t>1505101012100002</t>
  </si>
  <si>
    <t>1505104605730001</t>
  </si>
  <si>
    <t>SOPIYAH</t>
  </si>
  <si>
    <t>TATI</t>
  </si>
  <si>
    <t>SAHNA</t>
  </si>
  <si>
    <t>1505101409930001</t>
  </si>
  <si>
    <t>DIKI ANJAR</t>
  </si>
  <si>
    <t>1505100103080001</t>
  </si>
  <si>
    <t>ARIF FIRMANSYAH</t>
  </si>
  <si>
    <t>TAMAN FAJAR</t>
  </si>
  <si>
    <t>1505100102650001</t>
  </si>
  <si>
    <t>RUPIAH</t>
  </si>
  <si>
    <t>YUNUS</t>
  </si>
  <si>
    <t>1505100605150003</t>
  </si>
  <si>
    <t>1505100505980001</t>
  </si>
  <si>
    <t>DEDEK CANASTA ALVIANDI</t>
  </si>
  <si>
    <t>ENI SUMARNI</t>
  </si>
  <si>
    <t>1505100403850002</t>
  </si>
  <si>
    <t>AKA ABDUL RAHMAN</t>
  </si>
  <si>
    <t>TOTO MULYO</t>
  </si>
  <si>
    <t>SUMINAH</t>
  </si>
  <si>
    <t>SUHAYA</t>
  </si>
  <si>
    <t>1505101701110091</t>
  </si>
  <si>
    <t>1505105808890001</t>
  </si>
  <si>
    <t>NUR HAETI</t>
  </si>
  <si>
    <t>MUHDI</t>
  </si>
  <si>
    <t>1505100211100001</t>
  </si>
  <si>
    <t>REFA BAYU HERNAWAN</t>
  </si>
  <si>
    <t>1505100505790001</t>
  </si>
  <si>
    <t>SUGENG</t>
  </si>
  <si>
    <t>P. SIANTAR</t>
  </si>
  <si>
    <t>RUKIAH</t>
  </si>
  <si>
    <t>SUKARMAN</t>
  </si>
  <si>
    <t>1505101701110093</t>
  </si>
  <si>
    <t>1505105212820002</t>
  </si>
  <si>
    <t>IIS SUPINI</t>
  </si>
  <si>
    <t>1505105806980001</t>
  </si>
  <si>
    <t>NENI NURAINI</t>
  </si>
  <si>
    <t>1505105607020001</t>
  </si>
  <si>
    <t>YULIA LESTARI</t>
  </si>
  <si>
    <t>1505106904070001</t>
  </si>
  <si>
    <t>ANA APRILIANI LESTARI</t>
  </si>
  <si>
    <t>1505105112150002</t>
  </si>
  <si>
    <t>NATASYA NUR FADHILAH</t>
  </si>
  <si>
    <t>11-Dec-2015</t>
  </si>
  <si>
    <t>1505102012500001</t>
  </si>
  <si>
    <t>1505101306810002</t>
  </si>
  <si>
    <t>KASTARI</t>
  </si>
  <si>
    <t>1505102812110020</t>
  </si>
  <si>
    <t>1505106404830002</t>
  </si>
  <si>
    <t>ELLY MURANIK</t>
  </si>
  <si>
    <t>SARMIAH</t>
  </si>
  <si>
    <t>SUDARMO</t>
  </si>
  <si>
    <t>1505101909020003</t>
  </si>
  <si>
    <t>KUNCORO SUBAKTI</t>
  </si>
  <si>
    <t>1505103112640004</t>
  </si>
  <si>
    <t>DARMAN</t>
  </si>
  <si>
    <t>KARANG KEMIRI</t>
  </si>
  <si>
    <t>SD / SEDERAJAT</t>
  </si>
  <si>
    <t>DINAH</t>
  </si>
  <si>
    <t>SODIKIN</t>
  </si>
  <si>
    <t>1505100404130005</t>
  </si>
  <si>
    <t>1505104906720001</t>
  </si>
  <si>
    <t>NARNI</t>
  </si>
  <si>
    <t>JAROTDIN</t>
  </si>
  <si>
    <t>1505106801950001</t>
  </si>
  <si>
    <t>SITI SURYANI</t>
  </si>
  <si>
    <t>RAYHAN SUBEKTI</t>
  </si>
  <si>
    <t>1505102308780001</t>
  </si>
  <si>
    <t>SANTOSO</t>
  </si>
  <si>
    <t>PONIEM</t>
  </si>
  <si>
    <t>SAMIN</t>
  </si>
  <si>
    <t>1505102812110022</t>
  </si>
  <si>
    <t>1505105203730001</t>
  </si>
  <si>
    <t>YATIN</t>
  </si>
  <si>
    <t>SAMPAN</t>
  </si>
  <si>
    <t>SILVIA ANGGRAINI</t>
  </si>
  <si>
    <t>1505101606830001</t>
  </si>
  <si>
    <t>SUPONO</t>
  </si>
  <si>
    <t>1505102103130006</t>
  </si>
  <si>
    <t>1505074205910003</t>
  </si>
  <si>
    <t>TRI LESTARI</t>
  </si>
  <si>
    <t>MANGIN</t>
  </si>
  <si>
    <t>1505100301100001</t>
  </si>
  <si>
    <t>MUHAMMAD IBNU NAJRI</t>
  </si>
  <si>
    <t>1505071507900042</t>
  </si>
  <si>
    <t>CARMANTO</t>
  </si>
  <si>
    <t>CARUM</t>
  </si>
  <si>
    <t>KIWAN</t>
  </si>
  <si>
    <t>1505101709150013</t>
  </si>
  <si>
    <t>1505104802900001</t>
  </si>
  <si>
    <t>YETI KAMELIA</t>
  </si>
  <si>
    <t>SRI YATI</t>
  </si>
  <si>
    <t>SAKAD</t>
  </si>
  <si>
    <t>1505101102790001</t>
  </si>
  <si>
    <t>RIO IRAWAN</t>
  </si>
  <si>
    <t>1505102812110035</t>
  </si>
  <si>
    <t>1505105610840002</t>
  </si>
  <si>
    <t>MARIANI</t>
  </si>
  <si>
    <t>ISNANI</t>
  </si>
  <si>
    <t>WIDODO</t>
  </si>
  <si>
    <t>1505106009130001</t>
  </si>
  <si>
    <t>ANDINI</t>
  </si>
  <si>
    <t>1505100502160001</t>
  </si>
  <si>
    <t>ANINDYA FAUZIAH</t>
  </si>
  <si>
    <t>1505070312750001</t>
  </si>
  <si>
    <t>NANA RISMAWAN</t>
  </si>
  <si>
    <t>SUMATERA SELATAN</t>
  </si>
  <si>
    <t>KASTAM</t>
  </si>
  <si>
    <t>1505071103089819</t>
  </si>
  <si>
    <t>1505076011750001</t>
  </si>
  <si>
    <t>SUPRIYANI</t>
  </si>
  <si>
    <t>1505075903030001</t>
  </si>
  <si>
    <t>DWI RAHAYU</t>
  </si>
  <si>
    <t>1505076302070001</t>
  </si>
  <si>
    <t>NUR AZIZAH</t>
  </si>
  <si>
    <t>1505102512150001</t>
  </si>
  <si>
    <t>A.YAZID AMRULLAH</t>
  </si>
  <si>
    <t>1505102608860001</t>
  </si>
  <si>
    <t>TAMAN ASRI</t>
  </si>
  <si>
    <t>NGALIMUN</t>
  </si>
  <si>
    <t>1505102506120011</t>
  </si>
  <si>
    <t>1505105307930002</t>
  </si>
  <si>
    <t>LUSTIA FATMAWATI</t>
  </si>
  <si>
    <t>KHAPSOH</t>
  </si>
  <si>
    <t>1505105801130001</t>
  </si>
  <si>
    <t>VERLYTA ALIVIA</t>
  </si>
  <si>
    <t>1505090408930001</t>
  </si>
  <si>
    <t>INDRA IRAWAN</t>
  </si>
  <si>
    <t>UNTUNG</t>
  </si>
  <si>
    <t>1505075509910002</t>
  </si>
  <si>
    <t>YAYUK FITRIATI</t>
  </si>
  <si>
    <t>DAYAT</t>
  </si>
  <si>
    <t>06</t>
  </si>
  <si>
    <t>RT.06</t>
  </si>
  <si>
    <t>1505100511620002</t>
  </si>
  <si>
    <t>WASUDI</t>
  </si>
  <si>
    <t>BATANG</t>
  </si>
  <si>
    <t>KARYUKI</t>
  </si>
  <si>
    <t>TAAM</t>
  </si>
  <si>
    <t>1505102203130008</t>
  </si>
  <si>
    <t>RT 07 Dusun 01</t>
  </si>
  <si>
    <t>007</t>
  </si>
  <si>
    <t>1505104412660001</t>
  </si>
  <si>
    <t>MARNI</t>
  </si>
  <si>
    <t>SUARTI</t>
  </si>
  <si>
    <t>MARSAN</t>
  </si>
  <si>
    <t>1505100704970001</t>
  </si>
  <si>
    <t>AHMAD MUSLIHUN</t>
  </si>
  <si>
    <t>1505102707790007</t>
  </si>
  <si>
    <t>TASMINAH</t>
  </si>
  <si>
    <t>SALIM</t>
  </si>
  <si>
    <t>1505100109160003</t>
  </si>
  <si>
    <t>1505105507840002</t>
  </si>
  <si>
    <t>LISTIANA</t>
  </si>
  <si>
    <t>1505071008660003</t>
  </si>
  <si>
    <t>SUKAR</t>
  </si>
  <si>
    <t>CEPLIS</t>
  </si>
  <si>
    <t>1505071103089623</t>
  </si>
  <si>
    <t>SUKARI</t>
  </si>
  <si>
    <t>1505076206690001</t>
  </si>
  <si>
    <t>RUBIYAMI</t>
  </si>
  <si>
    <t>SULINAH</t>
  </si>
  <si>
    <t>SUDIONO</t>
  </si>
  <si>
    <t>1505071203920001</t>
  </si>
  <si>
    <t>SUJIANTO</t>
  </si>
  <si>
    <t>1505076511950001</t>
  </si>
  <si>
    <t>TRIYANA</t>
  </si>
  <si>
    <t>1505072906990003</t>
  </si>
  <si>
    <t>1505071708620002</t>
  </si>
  <si>
    <t>UMAN</t>
  </si>
  <si>
    <t>SAREM</t>
  </si>
  <si>
    <t>AINUN</t>
  </si>
  <si>
    <t>1505071103089630</t>
  </si>
  <si>
    <t>1505074804680003</t>
  </si>
  <si>
    <t>YAMAH</t>
  </si>
  <si>
    <t>SAMHAMI</t>
  </si>
  <si>
    <t>SABANI</t>
  </si>
  <si>
    <t>1505076404000005</t>
  </si>
  <si>
    <t>1505071302910001</t>
  </si>
  <si>
    <t>TATANG SUHENDAR</t>
  </si>
  <si>
    <t>1505101412150002</t>
  </si>
  <si>
    <t>1505106207950001</t>
  </si>
  <si>
    <t>IRAWATI</t>
  </si>
  <si>
    <t>BANYUWANGI</t>
  </si>
  <si>
    <t>SUHADI</t>
  </si>
  <si>
    <t>1505106410150001</t>
  </si>
  <si>
    <t>AZZAHRA NAILA HAMIDAH</t>
  </si>
  <si>
    <t>1505071406590001</t>
  </si>
  <si>
    <t>IMAM MUHADI</t>
  </si>
  <si>
    <t>SUDARMI</t>
  </si>
  <si>
    <t>MAT RAMLI</t>
  </si>
  <si>
    <t>1505071103089631</t>
  </si>
  <si>
    <t>IMAN MUHADI</t>
  </si>
  <si>
    <t>1505076006640002</t>
  </si>
  <si>
    <t>NASUKAH</t>
  </si>
  <si>
    <t>1505072711850004</t>
  </si>
  <si>
    <t>HUSNI MUBAROK</t>
  </si>
  <si>
    <t>1505075607990002</t>
  </si>
  <si>
    <t>AINUN ROHMAH AL MAGHFIROH</t>
  </si>
  <si>
    <t>1505071212600006</t>
  </si>
  <si>
    <t>SLAMET MUSIR</t>
  </si>
  <si>
    <t>ALI RUMIAH</t>
  </si>
  <si>
    <t>ALI AHMAT</t>
  </si>
  <si>
    <t>1505071103089634</t>
  </si>
  <si>
    <t>1505075212630003</t>
  </si>
  <si>
    <t>KODRIAH</t>
  </si>
  <si>
    <t>HIRZIN</t>
  </si>
  <si>
    <t>1505071006830002</t>
  </si>
  <si>
    <t>KUSWANDI</t>
  </si>
  <si>
    <t>SUKABUMI</t>
  </si>
  <si>
    <t>EKA</t>
  </si>
  <si>
    <t>ANEN</t>
  </si>
  <si>
    <t>1505071103089638</t>
  </si>
  <si>
    <t>1505104803850002</t>
  </si>
  <si>
    <t>TUKIRAH</t>
  </si>
  <si>
    <t>PENEROKAN</t>
  </si>
  <si>
    <t>BAHRUN</t>
  </si>
  <si>
    <t>1505071407890002</t>
  </si>
  <si>
    <t>HERMAN</t>
  </si>
  <si>
    <t>SUKA BUMI</t>
  </si>
  <si>
    <t>1505071006940003</t>
  </si>
  <si>
    <t>UJANG SAEFUDIN</t>
  </si>
  <si>
    <t>1505074604930001</t>
  </si>
  <si>
    <t>TATI ROHAYATI</t>
  </si>
  <si>
    <t>1505070112570001</t>
  </si>
  <si>
    <t>SLAMET SUGITO</t>
  </si>
  <si>
    <t>MARIAM</t>
  </si>
  <si>
    <t>SENEN NOHARI</t>
  </si>
  <si>
    <t>1505071103089639</t>
  </si>
  <si>
    <t>1505074608640003</t>
  </si>
  <si>
    <t>KARSINI</t>
  </si>
  <si>
    <t>KROMO WIJOYO</t>
  </si>
  <si>
    <t>1505106212450001</t>
  </si>
  <si>
    <t>DUL HADI</t>
  </si>
  <si>
    <t>1505072606750001</t>
  </si>
  <si>
    <t>SOMARUDIN</t>
  </si>
  <si>
    <t>SAMSINAH</t>
  </si>
  <si>
    <t>AAN</t>
  </si>
  <si>
    <t>1505071103089640</t>
  </si>
  <si>
    <t>1505076708800002</t>
  </si>
  <si>
    <t>RATNASIH</t>
  </si>
  <si>
    <t>DEDE SUTISNA</t>
  </si>
  <si>
    <t>1505072905000001</t>
  </si>
  <si>
    <t>ADI NURROHMAN</t>
  </si>
  <si>
    <t>1505071902720001</t>
  </si>
  <si>
    <t>KAMARI</t>
  </si>
  <si>
    <t>1505071103089641</t>
  </si>
  <si>
    <t>1505074602750001</t>
  </si>
  <si>
    <t>SUSANTI</t>
  </si>
  <si>
    <t>SUTASMI</t>
  </si>
  <si>
    <t>SUKARDI</t>
  </si>
  <si>
    <t>1505071601950003</t>
  </si>
  <si>
    <t>ADI HERI SUSANTO</t>
  </si>
  <si>
    <t>1505075606030004</t>
  </si>
  <si>
    <t>DIANA AYU PUSPITA SARI</t>
  </si>
  <si>
    <t>1505076506610001</t>
  </si>
  <si>
    <t>REGET</t>
  </si>
  <si>
    <t>KARSONO</t>
  </si>
  <si>
    <t>1505071103089642</t>
  </si>
  <si>
    <t>SEMAN</t>
  </si>
  <si>
    <t>1505071706940003</t>
  </si>
  <si>
    <t>SAIFUL</t>
  </si>
  <si>
    <t>1505100805820003</t>
  </si>
  <si>
    <t>SUYITNO</t>
  </si>
  <si>
    <t>1505102212140011</t>
  </si>
  <si>
    <t>1505104703960001</t>
  </si>
  <si>
    <t>YULI YANTI</t>
  </si>
  <si>
    <t>SUDARNI</t>
  </si>
  <si>
    <t>SUYADI</t>
  </si>
  <si>
    <t>1505106901160001</t>
  </si>
  <si>
    <t>ANINDIA FAUZIAH</t>
  </si>
  <si>
    <t>1505071002710001</t>
  </si>
  <si>
    <t>WAGIYO</t>
  </si>
  <si>
    <t>SURANI</t>
  </si>
  <si>
    <t>SULASNO</t>
  </si>
  <si>
    <t>1505071103089643</t>
  </si>
  <si>
    <t>1505076303790003</t>
  </si>
  <si>
    <t>WALTINI</t>
  </si>
  <si>
    <t>PAINI</t>
  </si>
  <si>
    <t>1505072303030003</t>
  </si>
  <si>
    <t>AHMAD ANGGORO</t>
  </si>
  <si>
    <t>1505071807960003</t>
  </si>
  <si>
    <t>ANGGA SAPUTRA</t>
  </si>
  <si>
    <t>1505100405160002</t>
  </si>
  <si>
    <t>1505106408960001</t>
  </si>
  <si>
    <t>TUGIMAH</t>
  </si>
  <si>
    <t>SUKEMI</t>
  </si>
  <si>
    <t>RUMADI</t>
  </si>
  <si>
    <t>1505100307680001</t>
  </si>
  <si>
    <t>RAHMAT</t>
  </si>
  <si>
    <t>SARMI</t>
  </si>
  <si>
    <t>ACHMAD</t>
  </si>
  <si>
    <t>1505071103089645</t>
  </si>
  <si>
    <t>1505104607750001</t>
  </si>
  <si>
    <t>BETI NURBAITI</t>
  </si>
  <si>
    <t>AJUM</t>
  </si>
  <si>
    <t>1505106711930001</t>
  </si>
  <si>
    <t>IRMAWATI</t>
  </si>
  <si>
    <t>1505100808000002</t>
  </si>
  <si>
    <t>DIAN ADITYA ARIF</t>
  </si>
  <si>
    <t>1505101203090002</t>
  </si>
  <si>
    <t>MAULANA ASHAR NOVAL</t>
  </si>
  <si>
    <t>1505070901750003</t>
  </si>
  <si>
    <t>ICHSANUDIN</t>
  </si>
  <si>
    <t>ROBI'AH</t>
  </si>
  <si>
    <t>1505071103089646</t>
  </si>
  <si>
    <t>ICHSANNUDIN</t>
  </si>
  <si>
    <t>1505074505810005</t>
  </si>
  <si>
    <t>NUR HIDAYAH</t>
  </si>
  <si>
    <t>1505070407980002</t>
  </si>
  <si>
    <t>IZZUDDIN SOYYAD SYAHID</t>
  </si>
  <si>
    <t>1505076802040001</t>
  </si>
  <si>
    <t>FADILA NUR ICHSANI</t>
  </si>
  <si>
    <t>SEDANG SLATP/SEDERAJAT</t>
  </si>
  <si>
    <t>1505071804660001</t>
  </si>
  <si>
    <t>PRAWOTO</t>
  </si>
  <si>
    <t>GROBOGAN</t>
  </si>
  <si>
    <t>SAMIRAH</t>
  </si>
  <si>
    <t>HARJO SALIM</t>
  </si>
  <si>
    <t>1505071103089647</t>
  </si>
  <si>
    <t>1505074404710005</t>
  </si>
  <si>
    <t>WAGINEM</t>
  </si>
  <si>
    <t>1505070112970003</t>
  </si>
  <si>
    <t>TOTO ISWANTO</t>
  </si>
  <si>
    <t>1505102406790001</t>
  </si>
  <si>
    <t>MISGIYANTO</t>
  </si>
  <si>
    <t>WAGIMAN</t>
  </si>
  <si>
    <t>1505071103089648</t>
  </si>
  <si>
    <t>C</t>
  </si>
  <si>
    <t>1505103011840001</t>
  </si>
  <si>
    <t>1505101003880002</t>
  </si>
  <si>
    <t>SUJARWO</t>
  </si>
  <si>
    <t>1505106512940001</t>
  </si>
  <si>
    <t>ABDULLAH JUNAEDI</t>
  </si>
  <si>
    <t>1505071301860001</t>
  </si>
  <si>
    <t>SUPRIYANTO</t>
  </si>
  <si>
    <t>WASDUKI</t>
  </si>
  <si>
    <t>1505071103089622</t>
  </si>
  <si>
    <t>1505104610880001</t>
  </si>
  <si>
    <t>ENI LESTARI</t>
  </si>
  <si>
    <t>SUMYANI</t>
  </si>
  <si>
    <t>1505104906090002</t>
  </si>
  <si>
    <t>SRI WULAN</t>
  </si>
  <si>
    <t>1505105106150001</t>
  </si>
  <si>
    <t>NUR AVIVAH</t>
  </si>
  <si>
    <t>1505071903900002</t>
  </si>
  <si>
    <t>MUSTOFA</t>
  </si>
  <si>
    <t>1505105304930001</t>
  </si>
  <si>
    <t>SRI SUNARSIH</t>
  </si>
  <si>
    <t>NGADINEM</t>
  </si>
  <si>
    <t>RUSMAN</t>
  </si>
  <si>
    <t>1505100211100003</t>
  </si>
  <si>
    <t>AHMAD DAMAR KUSUMA</t>
  </si>
  <si>
    <t>1505070707850005</t>
  </si>
  <si>
    <t>LALAN</t>
  </si>
  <si>
    <t>1505105209910001</t>
  </si>
  <si>
    <t>LUTFI DIAH CAHYANI</t>
  </si>
  <si>
    <t>RUKIYAH</t>
  </si>
  <si>
    <t>MARDIONO</t>
  </si>
  <si>
    <t>1505106205090001</t>
  </si>
  <si>
    <t>NABILA JUMROTUL LAFIANA</t>
  </si>
  <si>
    <t>1505106611150001</t>
  </si>
  <si>
    <t>KEISHA ALIYA PUTRI</t>
  </si>
  <si>
    <t>1505101206840001</t>
  </si>
  <si>
    <t>SAMSURI</t>
  </si>
  <si>
    <t>BUMI AYU</t>
  </si>
  <si>
    <t>WAIDAH</t>
  </si>
  <si>
    <t>TABAT</t>
  </si>
  <si>
    <t>1505106003870001</t>
  </si>
  <si>
    <t>ROJA BIAH</t>
  </si>
  <si>
    <t>1505102308100001</t>
  </si>
  <si>
    <t>REZKY GAFFAR RAMDHANI</t>
  </si>
  <si>
    <t>ROJABIAH</t>
  </si>
  <si>
    <t>1505100706830001</t>
  </si>
  <si>
    <t>YAYA SUDARYA</t>
  </si>
  <si>
    <t>CUNCIH</t>
  </si>
  <si>
    <t>KASNA</t>
  </si>
  <si>
    <t>1505102607120002</t>
  </si>
  <si>
    <t>1505104909900001</t>
  </si>
  <si>
    <t>IMAS NURHAYATI</t>
  </si>
  <si>
    <t>1505105211080001</t>
  </si>
  <si>
    <t>SUKMA AYU LESTARI</t>
  </si>
  <si>
    <t>SRI KUKUH</t>
  </si>
  <si>
    <t>1505101506130001</t>
  </si>
  <si>
    <t>AIRLANGGA ATNAN PANGESTU</t>
  </si>
  <si>
    <t>1505072412810001</t>
  </si>
  <si>
    <t>PARKUAT</t>
  </si>
  <si>
    <t>SELAMET SUGITO</t>
  </si>
  <si>
    <t>1505106412810001</t>
  </si>
  <si>
    <t>NURKHAYATI CHOLIDA</t>
  </si>
  <si>
    <t>M.KHOZIM</t>
  </si>
  <si>
    <t>1505102405100001</t>
  </si>
  <si>
    <t>NAUFAL BACHTIAR PRATAMA</t>
  </si>
  <si>
    <t>1505103110140003</t>
  </si>
  <si>
    <t>M. ZAIDAN FIRDAUS</t>
  </si>
  <si>
    <t>1505100707880002</t>
  </si>
  <si>
    <t>MANSYUR SYAHPUTRA</t>
  </si>
  <si>
    <t>RUSIAH</t>
  </si>
  <si>
    <t>BADRI</t>
  </si>
  <si>
    <t>1505101701110021</t>
  </si>
  <si>
    <t>1505107108910002</t>
  </si>
  <si>
    <t>LUSIANA INDRI ASTUTI</t>
  </si>
  <si>
    <t>BANYU ASIN</t>
  </si>
  <si>
    <t>1505106804110002</t>
  </si>
  <si>
    <t>APRILIA LAILATUL MUZAKIROH</t>
  </si>
  <si>
    <t>1505101110870002</t>
  </si>
  <si>
    <t>DEDY SUPRIYADI</t>
  </si>
  <si>
    <t>1505102903120007</t>
  </si>
  <si>
    <t>DEDI SUPRIYADI</t>
  </si>
  <si>
    <t>1505106911920001</t>
  </si>
  <si>
    <t>LAILA NOVITA SARI</t>
  </si>
  <si>
    <t>MARYA.</t>
  </si>
  <si>
    <t>TARMEDI</t>
  </si>
  <si>
    <t>1505106602120001</t>
  </si>
  <si>
    <t>AUREL NASYA AZZAHRA</t>
  </si>
  <si>
    <t>DEDI SAPUTRA</t>
  </si>
  <si>
    <t>1505101209650001</t>
  </si>
  <si>
    <t>SADIK</t>
  </si>
  <si>
    <t>1505101701110014</t>
  </si>
  <si>
    <t>1505104605680001</t>
  </si>
  <si>
    <t>LINAH</t>
  </si>
  <si>
    <t>SARAN</t>
  </si>
  <si>
    <t>1505100106950001</t>
  </si>
  <si>
    <t>NUR SALIM</t>
  </si>
  <si>
    <t>1505100104830001</t>
  </si>
  <si>
    <t>KIYEM</t>
  </si>
  <si>
    <t>WAKIDI</t>
  </si>
  <si>
    <t>1505071103089621</t>
  </si>
  <si>
    <t>1505105508880001</t>
  </si>
  <si>
    <t>SITI NUR LATIFAH</t>
  </si>
  <si>
    <t>SENDANG AYU</t>
  </si>
  <si>
    <t>PAIKEM</t>
  </si>
  <si>
    <t>MUNAJIT</t>
  </si>
  <si>
    <t>1505101503120001</t>
  </si>
  <si>
    <t>M.RIFKI FATHUROHMAN</t>
  </si>
  <si>
    <t>MUHAMAD FARIS ABDUL LATIF</t>
  </si>
  <si>
    <t>1505103010980001</t>
  </si>
  <si>
    <t>DARNO</t>
  </si>
  <si>
    <t>CILACAP</t>
  </si>
  <si>
    <t>1505101307160002</t>
  </si>
  <si>
    <t>1505104510920001</t>
  </si>
  <si>
    <t>NURINTAH MUBAROKAH</t>
  </si>
  <si>
    <t>1505100501150007</t>
  </si>
  <si>
    <t>ICHA NUR KHOIRIYAH</t>
  </si>
  <si>
    <t>1505102809720001</t>
  </si>
  <si>
    <t>SUPARNO</t>
  </si>
  <si>
    <t>MINAH</t>
  </si>
  <si>
    <t>WADURI</t>
  </si>
  <si>
    <t>1505101512110004</t>
  </si>
  <si>
    <t>1505105512830001</t>
  </si>
  <si>
    <t>PASIYEM</t>
  </si>
  <si>
    <t>DAWEN</t>
  </si>
  <si>
    <t>SUMARDI</t>
  </si>
  <si>
    <t>1505100608060001</t>
  </si>
  <si>
    <t>ARIF EKA GUSNIARTO</t>
  </si>
  <si>
    <t>1505105111140001</t>
  </si>
  <si>
    <t>TAZKIATU NURKHASANAH</t>
  </si>
  <si>
    <t>1505102703910001</t>
  </si>
  <si>
    <t>SIHABUDIN</t>
  </si>
  <si>
    <t>DASAN</t>
  </si>
  <si>
    <t>1505102909140003</t>
  </si>
  <si>
    <t>1505105505990002</t>
  </si>
  <si>
    <t>DINDA LESTARI</t>
  </si>
  <si>
    <t>SITI JULAIHA</t>
  </si>
  <si>
    <t>1505100304890001</t>
  </si>
  <si>
    <t>KUSNO SUSANTO</t>
  </si>
  <si>
    <t>1505101701110018</t>
  </si>
  <si>
    <t>1505105402950001</t>
  </si>
  <si>
    <t>PUJI ASTUTI</t>
  </si>
  <si>
    <t>SARIFUDIN</t>
  </si>
  <si>
    <t>1505100404120001</t>
  </si>
  <si>
    <t>FAHRI SANJIA</t>
  </si>
  <si>
    <t>FUJI ASTUTI</t>
  </si>
  <si>
    <t>1505072012800003</t>
  </si>
  <si>
    <t>ALEXANDER NATANAIL GINTING</t>
  </si>
  <si>
    <t>LUBUK PAKAM</t>
  </si>
  <si>
    <t>HOT MINCE SIMANUNG KALIT</t>
  </si>
  <si>
    <t>JONIAS GINTING</t>
  </si>
  <si>
    <t>1505070712110049</t>
  </si>
  <si>
    <t xml:space="preserve">ALEXANDER NATANAIL GINTING </t>
  </si>
  <si>
    <t>1505076606830003</t>
  </si>
  <si>
    <t>CHARANI BR SURBAKTI</t>
  </si>
  <si>
    <t>PANCUR BATU</t>
  </si>
  <si>
    <t>SAMA BR TARIGAN</t>
  </si>
  <si>
    <t>JUSSIA SUBAKTI</t>
  </si>
  <si>
    <t>1505070804070008</t>
  </si>
  <si>
    <t>JONATHAN HEYZER GINTING</t>
  </si>
  <si>
    <t>1505100404130001</t>
  </si>
  <si>
    <t>MARSHELL NINO KHARAEL GINTING</t>
  </si>
  <si>
    <t>1505101212880001</t>
  </si>
  <si>
    <t>SUJITO</t>
  </si>
  <si>
    <t>1505102001110054</t>
  </si>
  <si>
    <t>1505104806930001</t>
  </si>
  <si>
    <t>WINARTI</t>
  </si>
  <si>
    <t>BASYAH</t>
  </si>
  <si>
    <t>SAMIDI</t>
  </si>
  <si>
    <t>1505101007100002</t>
  </si>
  <si>
    <t>ABDUL GHANY</t>
  </si>
  <si>
    <t>1505102110780001</t>
  </si>
  <si>
    <t>YATNO</t>
  </si>
  <si>
    <t>1505101107130010</t>
  </si>
  <si>
    <t>1505102802000002</t>
  </si>
  <si>
    <t>AHMAD DWI SAPUTRA</t>
  </si>
  <si>
    <t>RUSMAWATI</t>
  </si>
  <si>
    <t>RT.07</t>
  </si>
  <si>
    <t>1505103012480002</t>
  </si>
  <si>
    <t>1505101903130001</t>
  </si>
  <si>
    <t>RT 08 Dusun 02</t>
  </si>
  <si>
    <t>008</t>
  </si>
  <si>
    <t>1505075507550036</t>
  </si>
  <si>
    <t>DARWATI</t>
  </si>
  <si>
    <t>SURUH</t>
  </si>
  <si>
    <t>MURA JALUN</t>
  </si>
  <si>
    <t>KARMAN</t>
  </si>
  <si>
    <t>1505072710740001</t>
  </si>
  <si>
    <t>INUR DAUS</t>
  </si>
  <si>
    <t>IBNU APAN</t>
  </si>
  <si>
    <t>1505071103089652</t>
  </si>
  <si>
    <t>1505104707810001</t>
  </si>
  <si>
    <t>DAMINAR</t>
  </si>
  <si>
    <t>SAMAWA</t>
  </si>
  <si>
    <t>STANUDIN</t>
  </si>
  <si>
    <t>1505101901000001</t>
  </si>
  <si>
    <t>AZIO PERNANDO</t>
  </si>
  <si>
    <t>1505104605130001</t>
  </si>
  <si>
    <t>KHADILLAH MEISELY</t>
  </si>
  <si>
    <t>1505101103520002</t>
  </si>
  <si>
    <t xml:space="preserve">RINO </t>
  </si>
  <si>
    <t>GABUNG KAYU</t>
  </si>
  <si>
    <t>1505071507490011</t>
  </si>
  <si>
    <t>SAMAD</t>
  </si>
  <si>
    <t>HJ MANABI</t>
  </si>
  <si>
    <t>NUH</t>
  </si>
  <si>
    <t>1505071103089657</t>
  </si>
  <si>
    <t>1505075507590017</t>
  </si>
  <si>
    <t>RATNA</t>
  </si>
  <si>
    <t>BASARI</t>
  </si>
  <si>
    <t>DAID</t>
  </si>
  <si>
    <t>1505071107740002</t>
  </si>
  <si>
    <t>KAERUL</t>
  </si>
  <si>
    <t>1505071103089659</t>
  </si>
  <si>
    <t>1505075101800002</t>
  </si>
  <si>
    <t>PITRIANI</t>
  </si>
  <si>
    <t>SITI AISYAH</t>
  </si>
  <si>
    <t>JAMIRUDIN</t>
  </si>
  <si>
    <t>1505076807960001</t>
  </si>
  <si>
    <t>VENY FITRIA</t>
  </si>
  <si>
    <t>FITRIANI</t>
  </si>
  <si>
    <t>1505072909060002</t>
  </si>
  <si>
    <t>FAHRUL AAN FUTRA</t>
  </si>
  <si>
    <t>PITRIANIS</t>
  </si>
  <si>
    <t>1505071509740002</t>
  </si>
  <si>
    <t>ALIYUS</t>
  </si>
  <si>
    <t>RUSNIN</t>
  </si>
  <si>
    <t>SAMARUDIN</t>
  </si>
  <si>
    <t>1505071103089661</t>
  </si>
  <si>
    <t>1505074101800008</t>
  </si>
  <si>
    <t>SANTI</t>
  </si>
  <si>
    <t>RUSNIDAR</t>
  </si>
  <si>
    <t>KABARUDIN</t>
  </si>
  <si>
    <t>ALISYA DESTRILIA</t>
  </si>
  <si>
    <t>1505101308980002</t>
  </si>
  <si>
    <t>REDO SUPRAN</t>
  </si>
  <si>
    <t>1505100705730002</t>
  </si>
  <si>
    <t>ABADI</t>
  </si>
  <si>
    <t>PENDUNG HILIR</t>
  </si>
  <si>
    <t>NORISAH</t>
  </si>
  <si>
    <t>DINAR</t>
  </si>
  <si>
    <t>1505071103089664</t>
  </si>
  <si>
    <t>1505184509780001</t>
  </si>
  <si>
    <t>DELI</t>
  </si>
  <si>
    <t>RUSMA</t>
  </si>
  <si>
    <t>SYUKUR</t>
  </si>
  <si>
    <t>1505073004970001</t>
  </si>
  <si>
    <t>CENDRA GUSTI RANGGA</t>
  </si>
  <si>
    <t>AHMAD GEBRIEL SEPTIAN</t>
  </si>
  <si>
    <t>1505100704730001</t>
  </si>
  <si>
    <t>SAFRIAL</t>
  </si>
  <si>
    <t>ERNA WATI</t>
  </si>
  <si>
    <t>JALIMIN</t>
  </si>
  <si>
    <t>1505075507810023</t>
  </si>
  <si>
    <t>LETIA</t>
  </si>
  <si>
    <t>ROSMA</t>
  </si>
  <si>
    <t>SUKUR</t>
  </si>
  <si>
    <t>UCI KUMALA SARI</t>
  </si>
  <si>
    <t>HERMANTO</t>
  </si>
  <si>
    <t xml:space="preserve"> AUREL LESTARI</t>
  </si>
  <si>
    <t>PELOMPEK</t>
  </si>
  <si>
    <t>1505071004620002</t>
  </si>
  <si>
    <t>AHMAD YANI</t>
  </si>
  <si>
    <t>HANAFI</t>
  </si>
  <si>
    <t>1505071103089665</t>
  </si>
  <si>
    <t>1505075507680037</t>
  </si>
  <si>
    <t>MARJAKIN</t>
  </si>
  <si>
    <t>1505071407810003</t>
  </si>
  <si>
    <t>MULYANTO</t>
  </si>
  <si>
    <t>GURU</t>
  </si>
  <si>
    <t>1505105507830001</t>
  </si>
  <si>
    <t>YESI GUSMASARI</t>
  </si>
  <si>
    <t>DIPLOMA II</t>
  </si>
  <si>
    <t>SERAHIMAN</t>
  </si>
  <si>
    <t>M.GUNTUR</t>
  </si>
  <si>
    <t>AHMAD  KHOLIL ALFIQRI</t>
  </si>
  <si>
    <t>KUBANG</t>
  </si>
  <si>
    <t>1505105507790002</t>
  </si>
  <si>
    <t>SUTNAWATI</t>
  </si>
  <si>
    <t>RANABI</t>
  </si>
  <si>
    <t>HALIMUN</t>
  </si>
  <si>
    <t>1505101301150003</t>
  </si>
  <si>
    <t>1505070707700004</t>
  </si>
  <si>
    <t>MIFTAKUL MUNIR</t>
  </si>
  <si>
    <t>1505071103089632</t>
  </si>
  <si>
    <t>1505076202820001</t>
  </si>
  <si>
    <t>MUSRIFAH</t>
  </si>
  <si>
    <t>BLITAR</t>
  </si>
  <si>
    <t>TINEM</t>
  </si>
  <si>
    <t>SUGITO</t>
  </si>
  <si>
    <t>1505071709000001</t>
  </si>
  <si>
    <t>A SAIFUL MUSOFAK</t>
  </si>
  <si>
    <t>1505072907060003</t>
  </si>
  <si>
    <t>M.HILMI ANRIANSAH</t>
  </si>
  <si>
    <t>1505106706110001</t>
  </si>
  <si>
    <t>AULIA KHOIRUN NISA</t>
  </si>
  <si>
    <t>1505102509890001</t>
  </si>
  <si>
    <t>ALI MUSTAPA</t>
  </si>
  <si>
    <t>SUMNI</t>
  </si>
  <si>
    <t>1505070204800001</t>
  </si>
  <si>
    <t>SAYADI</t>
  </si>
  <si>
    <t>NURBAYA</t>
  </si>
  <si>
    <t>SYAMSUDDIN</t>
  </si>
  <si>
    <t>1505071103089694</t>
  </si>
  <si>
    <t>SADIKIN</t>
  </si>
  <si>
    <t>1505102812660001</t>
  </si>
  <si>
    <t>KETARUDIN</t>
  </si>
  <si>
    <t>RAPAT</t>
  </si>
  <si>
    <t>BUDIN</t>
  </si>
  <si>
    <t>1505100211100007</t>
  </si>
  <si>
    <t>1505106607750001</t>
  </si>
  <si>
    <t>ROHANA</t>
  </si>
  <si>
    <t>PIAH</t>
  </si>
  <si>
    <t>ABU KRIS</t>
  </si>
  <si>
    <t>1505101909980001</t>
  </si>
  <si>
    <t>REFAL SADYA WANDI</t>
  </si>
  <si>
    <t>1505102304080001</t>
  </si>
  <si>
    <t>TIRTA KRISNANDA</t>
  </si>
  <si>
    <t>1505070811810001</t>
  </si>
  <si>
    <t>EDI SAPUTRA</t>
  </si>
  <si>
    <t>IRNA</t>
  </si>
  <si>
    <t>SUKRI</t>
  </si>
  <si>
    <t>1505072501100050</t>
  </si>
  <si>
    <t>1505074909840001</t>
  </si>
  <si>
    <t>ROSPITA</t>
  </si>
  <si>
    <t>KATARUDIN</t>
  </si>
  <si>
    <t>1505072808700001</t>
  </si>
  <si>
    <t>GUSTIARDI</t>
  </si>
  <si>
    <t>1505071103089635</t>
  </si>
  <si>
    <t>1505106103770001</t>
  </si>
  <si>
    <t>LISZANORA</t>
  </si>
  <si>
    <t>PERAWAT</t>
  </si>
  <si>
    <t>ZURIATI</t>
  </si>
  <si>
    <t>MARLIS</t>
  </si>
  <si>
    <t>1505104308150001</t>
  </si>
  <si>
    <t>KHASANAH ASYIFARAHMAH</t>
  </si>
  <si>
    <t>1505072008710001</t>
  </si>
  <si>
    <t>SUNARDI</t>
  </si>
  <si>
    <t>SIMIYATI</t>
  </si>
  <si>
    <t>1505071103089636</t>
  </si>
  <si>
    <t>1505074807740001</t>
  </si>
  <si>
    <t>IDA ROYANI</t>
  </si>
  <si>
    <t>AISAH</t>
  </si>
  <si>
    <t>ASAAT</t>
  </si>
  <si>
    <t>1505076105980001</t>
  </si>
  <si>
    <t>WULAN SUDARYANI</t>
  </si>
  <si>
    <t>1505102402090001</t>
  </si>
  <si>
    <t>MUHAMMAD ANDRA</t>
  </si>
  <si>
    <t>1505070703790001</t>
  </si>
  <si>
    <t>SUJARI</t>
  </si>
  <si>
    <t>1505071103089637</t>
  </si>
  <si>
    <t>1505075706830002</t>
  </si>
  <si>
    <t>SAJIYEM</t>
  </si>
  <si>
    <t>1505076804060003</t>
  </si>
  <si>
    <t>DEVIZA EKA KURNIA</t>
  </si>
  <si>
    <t>1505071404390001</t>
  </si>
  <si>
    <t>BAHARUDIN</t>
  </si>
  <si>
    <t>KELOYANG</t>
  </si>
  <si>
    <t>RAHMA</t>
  </si>
  <si>
    <t>ABD RAHMAN</t>
  </si>
  <si>
    <t>1505071103089629</t>
  </si>
  <si>
    <t>1505075706520001</t>
  </si>
  <si>
    <t>NURYA</t>
  </si>
  <si>
    <t>SAMSI</t>
  </si>
  <si>
    <t>RIPALDI SAPUTRA</t>
  </si>
  <si>
    <t>HARLINI(ALM)</t>
  </si>
  <si>
    <t>PAHMI</t>
  </si>
  <si>
    <t>1505100112540001</t>
  </si>
  <si>
    <t>PENDUNG</t>
  </si>
  <si>
    <t>UNDAH</t>
  </si>
  <si>
    <t>CINGGUNG</t>
  </si>
  <si>
    <t>1505100212100005</t>
  </si>
  <si>
    <t>1505104710720001</t>
  </si>
  <si>
    <t>RASMAWATI</t>
  </si>
  <si>
    <t>UNSIN</t>
  </si>
  <si>
    <t>DARMAH</t>
  </si>
  <si>
    <t>1505074407840003</t>
  </si>
  <si>
    <t>RADONA EPENDI</t>
  </si>
  <si>
    <t>1505101207650001</t>
  </si>
  <si>
    <t>PARISAN</t>
  </si>
  <si>
    <t>HUNSEN</t>
  </si>
  <si>
    <t>1505100106110003</t>
  </si>
  <si>
    <t>1505104510710001</t>
  </si>
  <si>
    <t>NETI PUSPITA</t>
  </si>
  <si>
    <t>NOSNAH</t>
  </si>
  <si>
    <t>YASRI</t>
  </si>
  <si>
    <t>1505107006040001</t>
  </si>
  <si>
    <t>NABELA TASYA YUNIASTI</t>
  </si>
  <si>
    <t>1505072707730002</t>
  </si>
  <si>
    <t>EVI DHARMADI</t>
  </si>
  <si>
    <t>SYAMSINAR</t>
  </si>
  <si>
    <t>SUTRIL</t>
  </si>
  <si>
    <t>1505106003820001</t>
  </si>
  <si>
    <t>RAMAILIS</t>
  </si>
  <si>
    <t>RUKMAH</t>
  </si>
  <si>
    <t>SARIMAN</t>
  </si>
  <si>
    <t>1505102809000001</t>
  </si>
  <si>
    <t>ARJO SAPUTRA</t>
  </si>
  <si>
    <t>1505107108110001</t>
  </si>
  <si>
    <t>HAFIZA FITRIANI</t>
  </si>
  <si>
    <t>1505101006770001</t>
  </si>
  <si>
    <t>DASAR MANTO</t>
  </si>
  <si>
    <t>DARANA</t>
  </si>
  <si>
    <t>1505101701110055</t>
  </si>
  <si>
    <t>1505104901830001</t>
  </si>
  <si>
    <t>NENI SUSRITA</t>
  </si>
  <si>
    <t>MAFTAHUDIN</t>
  </si>
  <si>
    <t>150510490508020001</t>
  </si>
  <si>
    <t>TEDY AGUSTIAN DIAKBAR</t>
  </si>
  <si>
    <t>1505105304070001</t>
  </si>
  <si>
    <t>INDAH LESTARI</t>
  </si>
  <si>
    <t>1505102607800001</t>
  </si>
  <si>
    <t>IRAWAN</t>
  </si>
  <si>
    <t>AWAN</t>
  </si>
  <si>
    <t>PAKIH BAGINDO</t>
  </si>
  <si>
    <t>1505101011100001</t>
  </si>
  <si>
    <t>1505104604820001</t>
  </si>
  <si>
    <t>SANTI ULANDARI</t>
  </si>
  <si>
    <t>1505106204000001</t>
  </si>
  <si>
    <t xml:space="preserve">SARAS AFRILIA </t>
  </si>
  <si>
    <t>1505100207120002</t>
  </si>
  <si>
    <t>RISTIAN JULIANDI</t>
  </si>
  <si>
    <t>1505075212360001</t>
  </si>
  <si>
    <t>KCIK</t>
  </si>
  <si>
    <t>SUMA MUJA</t>
  </si>
  <si>
    <t>1505071103089633</t>
  </si>
  <si>
    <t>1505101505700001</t>
  </si>
  <si>
    <t>WAN MUSLIZAR</t>
  </si>
  <si>
    <t>1505100106110004</t>
  </si>
  <si>
    <t>1505105606740001</t>
  </si>
  <si>
    <t>NURNALIS</t>
  </si>
  <si>
    <t>ROSNIDAN</t>
  </si>
  <si>
    <t>KH BARDIN</t>
  </si>
  <si>
    <t>1505104802960001</t>
  </si>
  <si>
    <t>WIWITRI</t>
  </si>
  <si>
    <t>1505100609070002</t>
  </si>
  <si>
    <t>ASABIL IKHWANDA</t>
  </si>
  <si>
    <t>1505100401680001</t>
  </si>
  <si>
    <t>SARKO</t>
  </si>
  <si>
    <t>1505101701110048</t>
  </si>
  <si>
    <t>1505104405750001</t>
  </si>
  <si>
    <t>YENI ZUATI</t>
  </si>
  <si>
    <t>ROSMA WAR</t>
  </si>
  <si>
    <t>AGUSRI</t>
  </si>
  <si>
    <t>1505106003080001</t>
  </si>
  <si>
    <t>AILATUL PUTRI</t>
  </si>
  <si>
    <t>1501051603840001</t>
  </si>
  <si>
    <t>NOVI AFRIYANTO</t>
  </si>
  <si>
    <t>MUFTAHUDIN</t>
  </si>
  <si>
    <t>1505103105120017</t>
  </si>
  <si>
    <t>1505107007890002</t>
  </si>
  <si>
    <t xml:space="preserve">LETIYA PUTRIANA </t>
  </si>
  <si>
    <t>ASWITA</t>
  </si>
  <si>
    <t>ARISMAN</t>
  </si>
  <si>
    <t>1501050206100011</t>
  </si>
  <si>
    <t>M.SUID</t>
  </si>
  <si>
    <t>KT MUDIK</t>
  </si>
  <si>
    <t>KAMARIAH</t>
  </si>
  <si>
    <t>H.A RAHMAN</t>
  </si>
  <si>
    <t>1501050807640002</t>
  </si>
  <si>
    <t>1505105602700001</t>
  </si>
  <si>
    <t>ZARIANI</t>
  </si>
  <si>
    <t>DASWANI</t>
  </si>
  <si>
    <t>AJRUN</t>
  </si>
  <si>
    <t>1505102001940001</t>
  </si>
  <si>
    <t>ALEN RAPEDO</t>
  </si>
  <si>
    <t>1505106711860001</t>
  </si>
  <si>
    <t>NOVA RISMA DAMANIK</t>
  </si>
  <si>
    <t>BANDAR RAYA</t>
  </si>
  <si>
    <t>ROSMA SARAGIH</t>
  </si>
  <si>
    <t>MAINTAN DAMANIK</t>
  </si>
  <si>
    <t>1505101311130020</t>
  </si>
  <si>
    <t>1505072106880002</t>
  </si>
  <si>
    <t>DERI ANRIYANTO</t>
  </si>
  <si>
    <t>KUMUN,SUNGAI PENUH</t>
  </si>
  <si>
    <t>STRATA  1</t>
  </si>
  <si>
    <t>JUFRI</t>
  </si>
  <si>
    <t>1505101603150002</t>
  </si>
  <si>
    <t>1507115310910001</t>
  </si>
  <si>
    <t>WAHYUNINGSIH</t>
  </si>
  <si>
    <t>RAWASARI</t>
  </si>
  <si>
    <t>SARAH WATI</t>
  </si>
  <si>
    <t>SUPRAPTO</t>
  </si>
  <si>
    <t>1505101604160001</t>
  </si>
  <si>
    <t>FALEN FABIAN FANDAKA</t>
  </si>
  <si>
    <t>DERI ANDRIANTO</t>
  </si>
  <si>
    <t>1505071809640001</t>
  </si>
  <si>
    <t>KEPALA DESA</t>
  </si>
  <si>
    <t>1505103103150003</t>
  </si>
  <si>
    <t>1505074204790001</t>
  </si>
  <si>
    <t>HUR'AINI</t>
  </si>
  <si>
    <t>A.SUHAIMI</t>
  </si>
  <si>
    <t>1505074411030005</t>
  </si>
  <si>
    <t>DARA INDAH</t>
  </si>
  <si>
    <t>JOKO SULISTIONO</t>
  </si>
  <si>
    <t>1505100709050001</t>
  </si>
  <si>
    <t>IMAN DERMAWAN</t>
  </si>
  <si>
    <t>1505100711100001</t>
  </si>
  <si>
    <t>BILAL DERMAWAN</t>
  </si>
  <si>
    <t>1405012009980001</t>
  </si>
  <si>
    <t>AJIE SURYANA</t>
  </si>
  <si>
    <t>UKUI DUA</t>
  </si>
  <si>
    <t>MERY IRIANTI</t>
  </si>
  <si>
    <t>BULYA BULKAM SE.MPD</t>
  </si>
  <si>
    <t>1505102610680001</t>
  </si>
  <si>
    <t>JAJA SUHARJA SOETEDJA</t>
  </si>
  <si>
    <t>26-Oct-1968</t>
  </si>
  <si>
    <t>ANIH SUHARNI</t>
  </si>
  <si>
    <t>EDJE SOETEJA</t>
  </si>
  <si>
    <t>1505102006160001</t>
  </si>
  <si>
    <t>1505106603710001</t>
  </si>
  <si>
    <t>26-Mar-1971</t>
  </si>
  <si>
    <t>3</t>
  </si>
  <si>
    <t>SLTA/SEDERAJAT</t>
  </si>
  <si>
    <t>KASANAH</t>
  </si>
  <si>
    <t>1505100811960002</t>
  </si>
  <si>
    <t>RANDI PUTRA</t>
  </si>
  <si>
    <t>08-Nov-1996</t>
  </si>
  <si>
    <t>4</t>
  </si>
  <si>
    <t>AMIN</t>
  </si>
  <si>
    <t>1505106004990001</t>
  </si>
  <si>
    <t>SINTA AFRIANI</t>
  </si>
  <si>
    <t>20-Apr-1999</t>
  </si>
  <si>
    <t>SLTP/SEDERAJAT</t>
  </si>
  <si>
    <t>1505102810070003</t>
  </si>
  <si>
    <t>RIZA OKTAVIA NUGRAHA</t>
  </si>
  <si>
    <t>28-Oct-2007</t>
  </si>
  <si>
    <t>1505107003110003</t>
  </si>
  <si>
    <t>KEIYLA ANJANI</t>
  </si>
  <si>
    <t>30-Mar-2011</t>
  </si>
  <si>
    <t>TIDAK/BELUM SEKOLAH</t>
  </si>
  <si>
    <t>1505100203780001</t>
  </si>
  <si>
    <t>GUN KANEDI</t>
  </si>
  <si>
    <t>MARYAMAH</t>
  </si>
  <si>
    <t>JURAGAN</t>
  </si>
  <si>
    <t>1505102909140002</t>
  </si>
  <si>
    <t>1505104712850001</t>
  </si>
  <si>
    <t>MISRAWATI</t>
  </si>
  <si>
    <t>SURAIMAN</t>
  </si>
  <si>
    <t>JUHAINI</t>
  </si>
  <si>
    <t>1505101212040001</t>
  </si>
  <si>
    <t>TUA ANGGARA</t>
  </si>
  <si>
    <t>1505071212610004</t>
  </si>
  <si>
    <t>SITI MISI</t>
  </si>
  <si>
    <t>BADUSMA</t>
  </si>
  <si>
    <t>1505071103089627</t>
  </si>
  <si>
    <t>1505075212660006</t>
  </si>
  <si>
    <t>SARIMAH</t>
  </si>
  <si>
    <t>SARIMA</t>
  </si>
  <si>
    <t>BADULASA</t>
  </si>
  <si>
    <t>1505071212980004</t>
  </si>
  <si>
    <t>PONIMAN</t>
  </si>
  <si>
    <t>1505070207820001</t>
  </si>
  <si>
    <t>TRI BUWONO</t>
  </si>
  <si>
    <t>MANISAN</t>
  </si>
  <si>
    <t>1505071103089668</t>
  </si>
  <si>
    <t>1505075606820004</t>
  </si>
  <si>
    <t>SUJARMI</t>
  </si>
  <si>
    <t>1505074509040002</t>
  </si>
  <si>
    <t>RISMA FAJRIYANI</t>
  </si>
  <si>
    <t>1505100512690001</t>
  </si>
  <si>
    <t>JAMINAH</t>
  </si>
  <si>
    <t>SUKHERI</t>
  </si>
  <si>
    <t>1505101801110060</t>
  </si>
  <si>
    <t>1505106006710001</t>
  </si>
  <si>
    <t>NELI ILMIYATI</t>
  </si>
  <si>
    <t>ROINAH</t>
  </si>
  <si>
    <t>SUKIRNO</t>
  </si>
  <si>
    <t>1505106005010001</t>
  </si>
  <si>
    <t>DWI UTARI</t>
  </si>
  <si>
    <t>1505101503640001</t>
  </si>
  <si>
    <t>ROHIM</t>
  </si>
  <si>
    <t>KENDAL</t>
  </si>
  <si>
    <t>KOMARIAH</t>
  </si>
  <si>
    <t>SODIN</t>
  </si>
  <si>
    <t>1505102903120002</t>
  </si>
  <si>
    <t>1505105807720001</t>
  </si>
  <si>
    <t>SITI ROHIMI</t>
  </si>
  <si>
    <t>NGAIDI</t>
  </si>
  <si>
    <t>1505102206010001</t>
  </si>
  <si>
    <t>JEFRI SUSANTO</t>
  </si>
  <si>
    <t>1505101512060001</t>
  </si>
  <si>
    <t>RAHMAT AFRIAN</t>
  </si>
  <si>
    <t>1505101106890002</t>
  </si>
  <si>
    <t>RT 08</t>
  </si>
  <si>
    <t>1505072304720001</t>
  </si>
  <si>
    <t>AFRIZAL HADI</t>
  </si>
  <si>
    <t>KUMUN HILIR</t>
  </si>
  <si>
    <t>ROSNI</t>
  </si>
  <si>
    <t>1505071103089669</t>
  </si>
  <si>
    <t>RT 09 Dusun 02</t>
  </si>
  <si>
    <t>009</t>
  </si>
  <si>
    <t>1505075003790002</t>
  </si>
  <si>
    <t>PARIDAH</t>
  </si>
  <si>
    <t>JUHIR</t>
  </si>
  <si>
    <t>1505101611060001</t>
  </si>
  <si>
    <t>AULIA SALMAN FATHONI</t>
  </si>
  <si>
    <t>1505071304690001</t>
  </si>
  <si>
    <t>GIMAN</t>
  </si>
  <si>
    <t>KAH</t>
  </si>
  <si>
    <t>SUKENI</t>
  </si>
  <si>
    <t>1505071103089670</t>
  </si>
  <si>
    <t>1505075907810001</t>
  </si>
  <si>
    <t>YULIANA MUJI ASTUTI</t>
  </si>
  <si>
    <t>MUNAWAROH</t>
  </si>
  <si>
    <t>RUSTANTO</t>
  </si>
  <si>
    <t>1505072009020003</t>
  </si>
  <si>
    <t>AHMAD AZIS PRATAMA</t>
  </si>
  <si>
    <t>1505101912090001</t>
  </si>
  <si>
    <t>MUHAMAD SIDIK FATKHUR ROHMAN</t>
  </si>
  <si>
    <t>1505075905740001</t>
  </si>
  <si>
    <t>MARSIKI</t>
  </si>
  <si>
    <t>ABU SALIM</t>
  </si>
  <si>
    <t>1505071103089671</t>
  </si>
  <si>
    <t>1505074706960004</t>
  </si>
  <si>
    <t>YUNI LESTARI</t>
  </si>
  <si>
    <t>1505072102830002</t>
  </si>
  <si>
    <t>1505071103089674</t>
  </si>
  <si>
    <t>1505076306870002</t>
  </si>
  <si>
    <t>1505071912050004</t>
  </si>
  <si>
    <t>NABIL AL QHOWIN</t>
  </si>
  <si>
    <t>1505100111150001</t>
  </si>
  <si>
    <t>FAKHRIE AL AZHARI</t>
  </si>
  <si>
    <t>01-Nov-2015</t>
  </si>
  <si>
    <t>1505071110590003</t>
  </si>
  <si>
    <t>SUKIRAH</t>
  </si>
  <si>
    <t>PAIJAN</t>
  </si>
  <si>
    <t>1505071103089676</t>
  </si>
  <si>
    <t>1505075503710001</t>
  </si>
  <si>
    <t>YUSUP</t>
  </si>
  <si>
    <t>1505070805950002</t>
  </si>
  <si>
    <t>NIZAR MAHESA</t>
  </si>
  <si>
    <t>SLTA</t>
  </si>
  <si>
    <t>1505071908520001</t>
  </si>
  <si>
    <t>RUKI</t>
  </si>
  <si>
    <t>KASMAN</t>
  </si>
  <si>
    <t>1505071103089677</t>
  </si>
  <si>
    <t>1505075902580001</t>
  </si>
  <si>
    <t>KATMAH</t>
  </si>
  <si>
    <t>SUHARMA</t>
  </si>
  <si>
    <t>1505070603990004</t>
  </si>
  <si>
    <t>DEDE HERMAWAN</t>
  </si>
  <si>
    <t>1505070402580002</t>
  </si>
  <si>
    <t>MUNADJAT</t>
  </si>
  <si>
    <t>SUPIAH</t>
  </si>
  <si>
    <t>KIJAN</t>
  </si>
  <si>
    <t>1505071103089678</t>
  </si>
  <si>
    <t>1505074101600003</t>
  </si>
  <si>
    <t>DAIMAH</t>
  </si>
  <si>
    <t>JAMIRAH</t>
  </si>
  <si>
    <t>NYAEMAN</t>
  </si>
  <si>
    <t>1505072507640001</t>
  </si>
  <si>
    <t>ROTUN</t>
  </si>
  <si>
    <t>SUMILAN</t>
  </si>
  <si>
    <t>1505071103089679</t>
  </si>
  <si>
    <t>1505075908680002</t>
  </si>
  <si>
    <t>CHALATI</t>
  </si>
  <si>
    <t>PUBALINGGA</t>
  </si>
  <si>
    <t>ADRONGI</t>
  </si>
  <si>
    <t>1505075707940003</t>
  </si>
  <si>
    <t>1505072808970001</t>
  </si>
  <si>
    <t>AGUS KURNIAWAN</t>
  </si>
  <si>
    <t>1505071007740002</t>
  </si>
  <si>
    <t>MUSOLIN</t>
  </si>
  <si>
    <t>SUKIMAH</t>
  </si>
  <si>
    <t>SARIPUDIN</t>
  </si>
  <si>
    <t>1505071103089681</t>
  </si>
  <si>
    <t>1505077112790006</t>
  </si>
  <si>
    <t>KINI HARYATI</t>
  </si>
  <si>
    <t>NGANJUK</t>
  </si>
  <si>
    <t>MARSIAH</t>
  </si>
  <si>
    <t>JAMAL</t>
  </si>
  <si>
    <t>1505071208980003</t>
  </si>
  <si>
    <t>ADI SUDARMANTO</t>
  </si>
  <si>
    <t>NIPAH PANJANG</t>
  </si>
  <si>
    <t>1505070805580002</t>
  </si>
  <si>
    <t>JUHDI</t>
  </si>
  <si>
    <t>RASMINAH</t>
  </si>
  <si>
    <t>SUKANA</t>
  </si>
  <si>
    <t>1505071103089682</t>
  </si>
  <si>
    <t>1505075907600001</t>
  </si>
  <si>
    <t>ASIH</t>
  </si>
  <si>
    <t>SUMAH</t>
  </si>
  <si>
    <t>DOJI</t>
  </si>
  <si>
    <t>1505070211670004</t>
  </si>
  <si>
    <t>RUWANI</t>
  </si>
  <si>
    <t>WELAS</t>
  </si>
  <si>
    <t>WARDOYO</t>
  </si>
  <si>
    <t>1505071103089684</t>
  </si>
  <si>
    <t>1505075212690008</t>
  </si>
  <si>
    <t>SAMINEM</t>
  </si>
  <si>
    <t>MUKINAH</t>
  </si>
  <si>
    <t>SINGKIR DARSONO</t>
  </si>
  <si>
    <t>1505100705930001</t>
  </si>
  <si>
    <t>MUHAMAD SULTONUL ANAMI</t>
  </si>
  <si>
    <t>1505076310950003</t>
  </si>
  <si>
    <t>LUTHFIE BIWASI ATUL MAGHFIROH</t>
  </si>
  <si>
    <t>1505070502620002</t>
  </si>
  <si>
    <t>BASRONI</t>
  </si>
  <si>
    <t>1505071103089685</t>
  </si>
  <si>
    <t>1505075408660001</t>
  </si>
  <si>
    <t>AMAT SARKAM</t>
  </si>
  <si>
    <t>1505072909920002</t>
  </si>
  <si>
    <t>AGUS ARDIYANTO</t>
  </si>
  <si>
    <t>1505070201610001</t>
  </si>
  <si>
    <t>RAMELAN</t>
  </si>
  <si>
    <t>DALIAH</t>
  </si>
  <si>
    <t>SABARI</t>
  </si>
  <si>
    <t>1505071103089686</t>
  </si>
  <si>
    <t>1505074505650006</t>
  </si>
  <si>
    <t>SUTIYEM</t>
  </si>
  <si>
    <t>SUBI</t>
  </si>
  <si>
    <t>KERTO IJOYO</t>
  </si>
  <si>
    <t>1505076601920001</t>
  </si>
  <si>
    <t>SENO IRAWANTI</t>
  </si>
  <si>
    <t>1505075507980038</t>
  </si>
  <si>
    <t>KUNTI RAHMAWATI</t>
  </si>
  <si>
    <t>1505071010730008</t>
  </si>
  <si>
    <t>AA SAEPULOH</t>
  </si>
  <si>
    <t>MARIYAM</t>
  </si>
  <si>
    <t>1505071103089688</t>
  </si>
  <si>
    <t>1505076808790001</t>
  </si>
  <si>
    <t>RUKOYAH</t>
  </si>
  <si>
    <t>UJEN</t>
  </si>
  <si>
    <t>1505076405940004</t>
  </si>
  <si>
    <t>INA ARIYANI</t>
  </si>
  <si>
    <t>1505074812030003</t>
  </si>
  <si>
    <t>EVI ISMAWATI</t>
  </si>
  <si>
    <t>1505071603590001</t>
  </si>
  <si>
    <t>MISWAN</t>
  </si>
  <si>
    <t>SUPI</t>
  </si>
  <si>
    <t>SANARI</t>
  </si>
  <si>
    <t>1505071103089689</t>
  </si>
  <si>
    <t>1505075004670001</t>
  </si>
  <si>
    <t>JUWAEDAH</t>
  </si>
  <si>
    <t>1505071811850001</t>
  </si>
  <si>
    <t>SULAEMAN</t>
  </si>
  <si>
    <t>1505076711950002</t>
  </si>
  <si>
    <t>ASIH NURJANAH</t>
  </si>
  <si>
    <t>1505100507750001</t>
  </si>
  <si>
    <t>SAILUDIN</t>
  </si>
  <si>
    <t>SURIAH</t>
  </si>
  <si>
    <t>WAHYURI</t>
  </si>
  <si>
    <t>1505071103089690</t>
  </si>
  <si>
    <t>1505075507830023</t>
  </si>
  <si>
    <t>RINI AMBARWATI</t>
  </si>
  <si>
    <t>1505072408020003</t>
  </si>
  <si>
    <t>ALI NURDIN DAYAT</t>
  </si>
  <si>
    <t>1505071509560001</t>
  </si>
  <si>
    <t>GARMI</t>
  </si>
  <si>
    <t>SOLEGIMAN</t>
  </si>
  <si>
    <t>1505071103089691</t>
  </si>
  <si>
    <t>1505075507670034</t>
  </si>
  <si>
    <t>ROKAYAH</t>
  </si>
  <si>
    <t>PARSI</t>
  </si>
  <si>
    <t>ROHMAT</t>
  </si>
  <si>
    <t>1505071407930005</t>
  </si>
  <si>
    <t>RISWANTO</t>
  </si>
  <si>
    <t>ROKAYA</t>
  </si>
  <si>
    <t>1505072304640003</t>
  </si>
  <si>
    <t>JUMINEM</t>
  </si>
  <si>
    <t>SUMARDIHARJO</t>
  </si>
  <si>
    <t>1505071103089693</t>
  </si>
  <si>
    <t>1505071203970002</t>
  </si>
  <si>
    <t>ARDI DWI NURMARWANTO</t>
  </si>
  <si>
    <t>1505070304800003</t>
  </si>
  <si>
    <t>KHOIRUL ANWAR</t>
  </si>
  <si>
    <t>IHWAN NUDIN</t>
  </si>
  <si>
    <t>1505071103089601</t>
  </si>
  <si>
    <t>1505074906830003</t>
  </si>
  <si>
    <t>MARYANTI</t>
  </si>
  <si>
    <t>1505070307020001</t>
  </si>
  <si>
    <t>SENDI ARDIANTO</t>
  </si>
  <si>
    <t>1505100907830001</t>
  </si>
  <si>
    <t>ROMALI</t>
  </si>
  <si>
    <t>SARMADI</t>
  </si>
  <si>
    <t>1505101801110058</t>
  </si>
  <si>
    <t>1505101401100001</t>
  </si>
  <si>
    <t>MARISCA ALIVA</t>
  </si>
  <si>
    <t>ELVA MULTI SARI</t>
  </si>
  <si>
    <t>1505106603150001</t>
  </si>
  <si>
    <t>MARTIANA ALIVA</t>
  </si>
  <si>
    <t>26-Mar-2015</t>
  </si>
  <si>
    <t>ELVA MURTI SARI</t>
  </si>
  <si>
    <t>1505101605860003</t>
  </si>
  <si>
    <t>SUHARI</t>
  </si>
  <si>
    <t>1505103101110007</t>
  </si>
  <si>
    <t>1505104101860001</t>
  </si>
  <si>
    <t>RISAWATI</t>
  </si>
  <si>
    <t>MARADOLI SIREGAR</t>
  </si>
  <si>
    <t>1505105312080000</t>
  </si>
  <si>
    <t>DIANA PATRISIA</t>
  </si>
  <si>
    <t>1505106606140001</t>
  </si>
  <si>
    <t>SARAH NURUL FATIMAH</t>
  </si>
  <si>
    <t>1505072808800004</t>
  </si>
  <si>
    <t>JULNADI</t>
  </si>
  <si>
    <t>1505071103089662</t>
  </si>
  <si>
    <t>1505076007850001</t>
  </si>
  <si>
    <t>RENA YULITA</t>
  </si>
  <si>
    <t>NURMA</t>
  </si>
  <si>
    <t>M. NASIR</t>
  </si>
  <si>
    <t>1505075406070001</t>
  </si>
  <si>
    <t>REGINA SEPTINADIN</t>
  </si>
  <si>
    <t>1505104801150001</t>
  </si>
  <si>
    <t>JIHAN ALYA RESTINADIN</t>
  </si>
  <si>
    <t>1505072404710002</t>
  </si>
  <si>
    <t>M SIAGIAN</t>
  </si>
  <si>
    <t>BR PANJAITAN</t>
  </si>
  <si>
    <t>D SIAGIAN</t>
  </si>
  <si>
    <t>1505071103089649</t>
  </si>
  <si>
    <t>1505076801710001</t>
  </si>
  <si>
    <t>NURIAH SITORUS</t>
  </si>
  <si>
    <t>S NAPITUDULUH</t>
  </si>
  <si>
    <t>B SITORUS</t>
  </si>
  <si>
    <t>1505100701960001</t>
  </si>
  <si>
    <t>WILFRED INGGI THIN TOUA S</t>
  </si>
  <si>
    <t>1505100104990001</t>
  </si>
  <si>
    <t>DANIEL MARIANTO WIJAYA</t>
  </si>
  <si>
    <t>1505102612010001</t>
  </si>
  <si>
    <t>ANDREAS NATA NAEL  S</t>
  </si>
  <si>
    <t>1505106712060001</t>
  </si>
  <si>
    <t>WIDANA  RACHEL MORA S</t>
  </si>
  <si>
    <t>1505100606820001</t>
  </si>
  <si>
    <t>PRANCIS NAMBELA</t>
  </si>
  <si>
    <t>BAKARA</t>
  </si>
  <si>
    <t>PONAKAN</t>
  </si>
  <si>
    <t>N NIGORAL</t>
  </si>
  <si>
    <t>Y NAMBELA</t>
  </si>
  <si>
    <t>1505100707770001</t>
  </si>
  <si>
    <t>JONAR RUMA HORBO</t>
  </si>
  <si>
    <t>M TUMORANG</t>
  </si>
  <si>
    <t>B RUMAH HORBO</t>
  </si>
  <si>
    <t>HARTONO</t>
  </si>
  <si>
    <t>SUMUT</t>
  </si>
  <si>
    <t>R MANTE</t>
  </si>
  <si>
    <t>P MARBUN</t>
  </si>
  <si>
    <t>1505075111610002</t>
  </si>
  <si>
    <t>NURNIDA</t>
  </si>
  <si>
    <t>MARIANA</t>
  </si>
  <si>
    <t>IBNU HAJAR</t>
  </si>
  <si>
    <t>1505071103089654</t>
  </si>
  <si>
    <t>1505072006960003</t>
  </si>
  <si>
    <t>FADLI RIZALDI AKBAR</t>
  </si>
  <si>
    <t>JAMILUS THARIS</t>
  </si>
  <si>
    <t>1505101201520001</t>
  </si>
  <si>
    <t>ASNEN</t>
  </si>
  <si>
    <t>TUNSAIYAH</t>
  </si>
  <si>
    <t>M.SDGUN</t>
  </si>
  <si>
    <t>1505071507610021</t>
  </si>
  <si>
    <t>MARULAK NAMBELA</t>
  </si>
  <si>
    <t>ASTI SIMBOLON</t>
  </si>
  <si>
    <t>RIHAD</t>
  </si>
  <si>
    <t>1505071103089651</t>
  </si>
  <si>
    <t>1505071507630015</t>
  </si>
  <si>
    <t>LAMSA NAINGGOLAN</t>
  </si>
  <si>
    <t>MINNA</t>
  </si>
  <si>
    <t>JAURAD</t>
  </si>
  <si>
    <t>1505106410960001</t>
  </si>
  <si>
    <t>KEREN HAPUK</t>
  </si>
  <si>
    <t>1505100912490001</t>
  </si>
  <si>
    <t>SOLIH</t>
  </si>
  <si>
    <t>SUKINEM</t>
  </si>
  <si>
    <t>MAT SUHEMI</t>
  </si>
  <si>
    <t>1505102812110032</t>
  </si>
  <si>
    <t>1505101302880001</t>
  </si>
  <si>
    <t>HAIKAL</t>
  </si>
  <si>
    <t>1505101701110053</t>
  </si>
  <si>
    <t>150510520490001</t>
  </si>
  <si>
    <t>PONI NOVIASARI</t>
  </si>
  <si>
    <t>RUSMIATI</t>
  </si>
  <si>
    <t>HATMAN</t>
  </si>
  <si>
    <t>1505106406000001</t>
  </si>
  <si>
    <t>ARIFA FARIHAN WARDA</t>
  </si>
  <si>
    <t>1505070505550007</t>
  </si>
  <si>
    <t>1505071103089666</t>
  </si>
  <si>
    <t>1505075108610001</t>
  </si>
  <si>
    <t>SURATMI</t>
  </si>
  <si>
    <t>ROHMAN</t>
  </si>
  <si>
    <t>1505102311800002</t>
  </si>
  <si>
    <t>NANANG IRAWAN</t>
  </si>
  <si>
    <t>IKIN SOLIKIN</t>
  </si>
  <si>
    <t>1505102506120004</t>
  </si>
  <si>
    <t>1505104612870002</t>
  </si>
  <si>
    <t>NENI SRI WIDANINGSIH</t>
  </si>
  <si>
    <t>MARLIYAH</t>
  </si>
  <si>
    <t>1505101512090001</t>
  </si>
  <si>
    <t>TRIA MUHAMAD</t>
  </si>
  <si>
    <t>1505101906800001</t>
  </si>
  <si>
    <t>KISWANTO</t>
  </si>
  <si>
    <t>DASINI</t>
  </si>
  <si>
    <t>PARTONO</t>
  </si>
  <si>
    <t>1505102812110029</t>
  </si>
  <si>
    <t>1505105708860003</t>
  </si>
  <si>
    <t>ELIA</t>
  </si>
  <si>
    <t>ARMAINI</t>
  </si>
  <si>
    <t>1505105109040002</t>
  </si>
  <si>
    <t>NENING PURWANTI</t>
  </si>
  <si>
    <t>ELYA</t>
  </si>
  <si>
    <t>RASUUL FAUZII</t>
  </si>
  <si>
    <t>1505101903730001</t>
  </si>
  <si>
    <t>ZAINUDIN</t>
  </si>
  <si>
    <t>ALM RAFE'I</t>
  </si>
  <si>
    <t>1505102812110016</t>
  </si>
  <si>
    <t>1505105112760001</t>
  </si>
  <si>
    <t>ABON</t>
  </si>
  <si>
    <t>1505106401000001</t>
  </si>
  <si>
    <t>IMAS RAHMAWATI</t>
  </si>
  <si>
    <t>1505101401050001</t>
  </si>
  <si>
    <t>DANY KURNIAWAN</t>
  </si>
  <si>
    <t>1505101401050002</t>
  </si>
  <si>
    <t>DENY KURNIAWAN</t>
  </si>
  <si>
    <t>1505102311890001</t>
  </si>
  <si>
    <t>UJANG RAHMAT HIDAYAT</t>
  </si>
  <si>
    <t>1505102608140003</t>
  </si>
  <si>
    <t>1505105501920001</t>
  </si>
  <si>
    <t>IMAS ROHAYATI</t>
  </si>
  <si>
    <t>KARNI</t>
  </si>
  <si>
    <t>MAMAN</t>
  </si>
  <si>
    <t>1505102107100001</t>
  </si>
  <si>
    <t>ARI IRAWAN</t>
  </si>
  <si>
    <t>UJANG RAHMAD HIDAYAT</t>
  </si>
  <si>
    <t>1505071812940001</t>
  </si>
  <si>
    <t>AHMAD ARIF SUSANTO</t>
  </si>
  <si>
    <t>MUSI BANYU ASIN</t>
  </si>
  <si>
    <t>1505102002150014</t>
  </si>
  <si>
    <t>1505075102960002</t>
  </si>
  <si>
    <t>ANIS SYAMSIAH</t>
  </si>
  <si>
    <t>HERI ASWATAMA</t>
  </si>
  <si>
    <t>CHOIRUL ANAM</t>
  </si>
  <si>
    <t>1505106607150001</t>
  </si>
  <si>
    <t>ASYILA AINUHA AZZAHRA</t>
  </si>
  <si>
    <t>1505072310950003</t>
  </si>
  <si>
    <t>MUHAMAD ABDUL LATIF</t>
  </si>
  <si>
    <t>1505101712140003</t>
  </si>
  <si>
    <t>1505076712940001</t>
  </si>
  <si>
    <t>SUTRIYANI</t>
  </si>
  <si>
    <t>JUMINTRI</t>
  </si>
  <si>
    <t>SETU</t>
  </si>
  <si>
    <t>MAUJUD</t>
  </si>
  <si>
    <t>1505071709850003</t>
  </si>
  <si>
    <t>EBEN EZER</t>
  </si>
  <si>
    <t>MARULAK  NAMBELA</t>
  </si>
  <si>
    <t>1571024712860061</t>
  </si>
  <si>
    <t>ELPINA SINAGA</t>
  </si>
  <si>
    <t>HUTANA GODANG</t>
  </si>
  <si>
    <t>HUTMA. S</t>
  </si>
  <si>
    <t>SUDIN. S</t>
  </si>
  <si>
    <t>1505075507590018</t>
  </si>
  <si>
    <t>MURNIATY</t>
  </si>
  <si>
    <t>MAI MUN</t>
  </si>
  <si>
    <t>1505071103089658</t>
  </si>
  <si>
    <t>HUSIN HS</t>
  </si>
  <si>
    <t>1505106803850001</t>
  </si>
  <si>
    <t>HAYATI NUPUS</t>
  </si>
  <si>
    <t>1505076909960002</t>
  </si>
  <si>
    <t>TRANSISKA SEPTIANA</t>
  </si>
  <si>
    <t>1505071604840003</t>
  </si>
  <si>
    <t>LUGITO</t>
  </si>
  <si>
    <t>1505075410850004</t>
  </si>
  <si>
    <t>SUWARNI</t>
  </si>
  <si>
    <t>MISNAWATI</t>
  </si>
  <si>
    <t>ABSAR KADIR</t>
  </si>
  <si>
    <t>1505107112070001</t>
  </si>
  <si>
    <t>LUNA ZAHRA TURSITA</t>
  </si>
  <si>
    <t>1505104707140002</t>
  </si>
  <si>
    <t>AYLA VIRGINA RAMADANI</t>
  </si>
  <si>
    <t>RURRY SAPTA PRAJA</t>
  </si>
  <si>
    <t>KARYA BAKTI</t>
  </si>
  <si>
    <t>1505072602820001</t>
  </si>
  <si>
    <t>RURRY SUPTA PRAJA</t>
  </si>
  <si>
    <t>1505104612910001</t>
  </si>
  <si>
    <t>LISA DESRITA</t>
  </si>
  <si>
    <t>PONDOK TINGGI</t>
  </si>
  <si>
    <t>DAMSIAH</t>
  </si>
  <si>
    <t>SYAFRI.M</t>
  </si>
  <si>
    <t>NASYIRA ZAHWA</t>
  </si>
  <si>
    <t>SUNGAI PENUH</t>
  </si>
  <si>
    <t>1505101606760005</t>
  </si>
  <si>
    <t>SOPIAN EFENDI</t>
  </si>
  <si>
    <t>REJANG LEBONG</t>
  </si>
  <si>
    <t>ONIK</t>
  </si>
  <si>
    <t>MAUDRANI</t>
  </si>
  <si>
    <t>1505101105160006</t>
  </si>
  <si>
    <t>REJANG</t>
  </si>
  <si>
    <t>1505105111730001</t>
  </si>
  <si>
    <t>RUKMANA</t>
  </si>
  <si>
    <t>M.SAID</t>
  </si>
  <si>
    <t>1505102712070001</t>
  </si>
  <si>
    <t>DENIS SALNA PUTRA</t>
  </si>
  <si>
    <t>SAMSUL B</t>
  </si>
  <si>
    <t>1505102606750003</t>
  </si>
  <si>
    <t>AHDIYAT</t>
  </si>
  <si>
    <t>UMAH</t>
  </si>
  <si>
    <t>1505101303140001</t>
  </si>
  <si>
    <t>1505104606770002</t>
  </si>
  <si>
    <t>WIWI HENI HENAWATI</t>
  </si>
  <si>
    <t xml:space="preserve">ANIS  </t>
  </si>
  <si>
    <t>HENDI</t>
  </si>
  <si>
    <t>1505106601000001</t>
  </si>
  <si>
    <t>CINDY WULANDARI</t>
  </si>
  <si>
    <t>1505103004100001</t>
  </si>
  <si>
    <t>ALLAN DWI KUSUMA</t>
  </si>
  <si>
    <t>1505092701750001</t>
  </si>
  <si>
    <t>CAHYADI</t>
  </si>
  <si>
    <t>CECEP SUDRAJAT</t>
  </si>
  <si>
    <t>1505101103140001</t>
  </si>
  <si>
    <t>1505095404770001</t>
  </si>
  <si>
    <t>DODOH</t>
  </si>
  <si>
    <t>IROH</t>
  </si>
  <si>
    <t>DIDI</t>
  </si>
  <si>
    <t>1505092906060001</t>
  </si>
  <si>
    <t>HENDRA LESMANA</t>
  </si>
  <si>
    <t>SAWIK SUARNA</t>
  </si>
  <si>
    <t>1505094404110001</t>
  </si>
  <si>
    <t>NOPIA APRIL LIANI</t>
  </si>
  <si>
    <t>AGUS PRATAMA</t>
  </si>
  <si>
    <t xml:space="preserve">WAHYU </t>
  </si>
  <si>
    <t>KUWATO</t>
  </si>
  <si>
    <t>1505106303990001</t>
  </si>
  <si>
    <t>RANTI SALNA PUTRI</t>
  </si>
  <si>
    <t>RT.09</t>
  </si>
  <si>
    <t>1505100608750001</t>
  </si>
  <si>
    <t>CICI SUMIATI</t>
  </si>
  <si>
    <t>MAMAT</t>
  </si>
  <si>
    <t>1505071103089696</t>
  </si>
  <si>
    <t>RT 10 Dusun 03</t>
  </si>
  <si>
    <t>010</t>
  </si>
  <si>
    <t>03</t>
  </si>
  <si>
    <t>1505074608830001</t>
  </si>
  <si>
    <t>RISTI RIANA</t>
  </si>
  <si>
    <t>HARINI</t>
  </si>
  <si>
    <t>1505072111020002</t>
  </si>
  <si>
    <t>A I NURSYAADAH</t>
  </si>
  <si>
    <t>1505106307120003</t>
  </si>
  <si>
    <t>LINA ZAHROTUN NAFISAH</t>
  </si>
  <si>
    <t>23-Jul-2012</t>
  </si>
  <si>
    <t>1505072004700002</t>
  </si>
  <si>
    <t>EFRIZAL</t>
  </si>
  <si>
    <t>1505071103089697</t>
  </si>
  <si>
    <t>1505074607750005</t>
  </si>
  <si>
    <t>KARMILA</t>
  </si>
  <si>
    <t>ROSMAIDA</t>
  </si>
  <si>
    <t>SARIJUDDIN</t>
  </si>
  <si>
    <t>1505077012040002</t>
  </si>
  <si>
    <t>ERIKA INDAH S.</t>
  </si>
  <si>
    <t>1505072906680002</t>
  </si>
  <si>
    <t>LINDUNG MANULANG</t>
  </si>
  <si>
    <t>SUMATERA UTARA</t>
  </si>
  <si>
    <t>D HOMBING</t>
  </si>
  <si>
    <t>J MANULANG</t>
  </si>
  <si>
    <t>1505071103089698</t>
  </si>
  <si>
    <t>L MANULANG</t>
  </si>
  <si>
    <t>1505076711680003</t>
  </si>
  <si>
    <t>SANNY MANIK</t>
  </si>
  <si>
    <t>T SINAGA</t>
  </si>
  <si>
    <t>B MANIK</t>
  </si>
  <si>
    <t>1505105112960001</t>
  </si>
  <si>
    <t>ELLY SABETH MANULANG</t>
  </si>
  <si>
    <t>1505074909980001</t>
  </si>
  <si>
    <t>INTAN AGNES MANULANG</t>
  </si>
  <si>
    <t>1505076909070001</t>
  </si>
  <si>
    <t>SERINAK PUTRI MANULANG</t>
  </si>
  <si>
    <t>1505070905050002</t>
  </si>
  <si>
    <t>DONI ZEFANYA KURNIAWAN MANULLANG</t>
  </si>
  <si>
    <t>1505070204710001</t>
  </si>
  <si>
    <t>EDI MARKAM</t>
  </si>
  <si>
    <t>HJ TUMILAH</t>
  </si>
  <si>
    <t>H MARKAM</t>
  </si>
  <si>
    <t>1505071103089699</t>
  </si>
  <si>
    <t>1505075211690002</t>
  </si>
  <si>
    <t>RIKA</t>
  </si>
  <si>
    <t>TUKARSO</t>
  </si>
  <si>
    <t>1505075912950003</t>
  </si>
  <si>
    <t>DESI SUMBERIA NINGSIH</t>
  </si>
  <si>
    <t>1505077012980001</t>
  </si>
  <si>
    <t>DE WAHYU ROHMADHONA</t>
  </si>
  <si>
    <t>1505070609640001</t>
  </si>
  <si>
    <t>TOTOK MUHLISIN</t>
  </si>
  <si>
    <t>JEPARA</t>
  </si>
  <si>
    <t>HJ MUS MI AH</t>
  </si>
  <si>
    <t>H MUHLISIN</t>
  </si>
  <si>
    <t>1505071103089700</t>
  </si>
  <si>
    <t>1505074601720001</t>
  </si>
  <si>
    <t>DARYANTI</t>
  </si>
  <si>
    <t>SOLO</t>
  </si>
  <si>
    <t>1505070804040002</t>
  </si>
  <si>
    <t>WAFI ILYAS MUTAQIN</t>
  </si>
  <si>
    <t>1505075209740004</t>
  </si>
  <si>
    <t>LENTA HERLINA HUTASOIT</t>
  </si>
  <si>
    <t>TARUTUNG</t>
  </si>
  <si>
    <t>R SIANTURI</t>
  </si>
  <si>
    <t>J HUTASOIT</t>
  </si>
  <si>
    <t>1505071103089701</t>
  </si>
  <si>
    <t>TORIK MANURUNG</t>
  </si>
  <si>
    <t>1505070603960002</t>
  </si>
  <si>
    <t>BENNY SYAHPUTRA M</t>
  </si>
  <si>
    <t>1505071711980005</t>
  </si>
  <si>
    <t>ARYANTO MARSANGAP M</t>
  </si>
  <si>
    <t>1505070811000004</t>
  </si>
  <si>
    <t>TOGAR ALEXANDER M</t>
  </si>
  <si>
    <t>1505071804070003</t>
  </si>
  <si>
    <t>CHANDRA HILKIA M</t>
  </si>
  <si>
    <t>1505070204510002</t>
  </si>
  <si>
    <t>NYAMIN</t>
  </si>
  <si>
    <t>LADI</t>
  </si>
  <si>
    <t>1505071103089702</t>
  </si>
  <si>
    <t>1505075203560001</t>
  </si>
  <si>
    <t>SRI MUNA</t>
  </si>
  <si>
    <t>PARINEM</t>
  </si>
  <si>
    <t>MADIKUN</t>
  </si>
  <si>
    <t>1505071405870004</t>
  </si>
  <si>
    <t>EDHY PURNOMO</t>
  </si>
  <si>
    <t>1505075009600001</t>
  </si>
  <si>
    <t>SAROLANGUN</t>
  </si>
  <si>
    <t>ROHAYA</t>
  </si>
  <si>
    <t>M AZIZ</t>
  </si>
  <si>
    <t>1505071103089703</t>
  </si>
  <si>
    <t>MUHAMAD HUSIN</t>
  </si>
  <si>
    <t>MUSI RAWAS</t>
  </si>
  <si>
    <t>1505070809830002</t>
  </si>
  <si>
    <t>DEDI HARTONO</t>
  </si>
  <si>
    <t>1505070511870004</t>
  </si>
  <si>
    <t>SAFRI ALANSYAH</t>
  </si>
  <si>
    <t>1505072409970001</t>
  </si>
  <si>
    <t>MUHAMAD RIKO</t>
  </si>
  <si>
    <t>1505070205530001</t>
  </si>
  <si>
    <t>MAHYUDIN</t>
  </si>
  <si>
    <t>SUMATERA BARAT</t>
  </si>
  <si>
    <t>DADANG</t>
  </si>
  <si>
    <t>IDRIS</t>
  </si>
  <si>
    <t>1505071103089706</t>
  </si>
  <si>
    <t>1505075507680039</t>
  </si>
  <si>
    <t>LASNAWATI</t>
  </si>
  <si>
    <t>TIANA</t>
  </si>
  <si>
    <t>SILAR</t>
  </si>
  <si>
    <t>1505070706900003</t>
  </si>
  <si>
    <t>1505072103630001</t>
  </si>
  <si>
    <t>SYARIFUDDIN</t>
  </si>
  <si>
    <t>MANDIANGIN</t>
  </si>
  <si>
    <t>KASUDI</t>
  </si>
  <si>
    <t>1505071103089707</t>
  </si>
  <si>
    <t>1505075410760002</t>
  </si>
  <si>
    <t>NENI SULYANI</t>
  </si>
  <si>
    <t>INDRAMAYU</t>
  </si>
  <si>
    <t>TITIN SULASTRI</t>
  </si>
  <si>
    <t>SUGIR</t>
  </si>
  <si>
    <t>1505072601960003</t>
  </si>
  <si>
    <t>REDO FADILLAH</t>
  </si>
  <si>
    <t>1505070512990004</t>
  </si>
  <si>
    <t>ADRIAN FATONI</t>
  </si>
  <si>
    <t>1505076201060001</t>
  </si>
  <si>
    <t>AULIA FARHANA</t>
  </si>
  <si>
    <t>1505072710730001</t>
  </si>
  <si>
    <t>JANHOT PARLIDUNGAN TAMBUNAN</t>
  </si>
  <si>
    <t>PARTOBUAN</t>
  </si>
  <si>
    <t>M SIMANJUNTAK</t>
  </si>
  <si>
    <t>S TAMBUNAN</t>
  </si>
  <si>
    <t>1505071103089708</t>
  </si>
  <si>
    <t>JANHOT PARLINDUNGAN TAMBUNAN</t>
  </si>
  <si>
    <t>1505075311740001</t>
  </si>
  <si>
    <t>RENTAULI LUMBAN TORUAN</t>
  </si>
  <si>
    <t>SIBORONG BORONG</t>
  </si>
  <si>
    <t>M SIMATUPANG</t>
  </si>
  <si>
    <t>J SIHOMBING</t>
  </si>
  <si>
    <t>1505075610980002</t>
  </si>
  <si>
    <t>JUNIKA IDAWATI TAMBUNAN</t>
  </si>
  <si>
    <t>1505074110000003</t>
  </si>
  <si>
    <t>TUTI ARTIKA TAMBUNAN</t>
  </si>
  <si>
    <t>1505070605060001</t>
  </si>
  <si>
    <t>BASANI TAMBUNAN</t>
  </si>
  <si>
    <t>1505104902080001</t>
  </si>
  <si>
    <t>SHINTA MARITO TAMBUNAN</t>
  </si>
  <si>
    <t>1505102701100001</t>
  </si>
  <si>
    <t>GABRIEL TAMBUNAN</t>
  </si>
  <si>
    <t>1505071105670004</t>
  </si>
  <si>
    <t>SAYUTI</t>
  </si>
  <si>
    <t>1505071103089709</t>
  </si>
  <si>
    <t>YATIM</t>
  </si>
  <si>
    <t>1505075105670001</t>
  </si>
  <si>
    <t>RASMI</t>
  </si>
  <si>
    <t>AKIM</t>
  </si>
  <si>
    <t>1505102806770001</t>
  </si>
  <si>
    <t>AHMAD SAMINGAN</t>
  </si>
  <si>
    <t>SUKO HARJO</t>
  </si>
  <si>
    <t>MAINAH</t>
  </si>
  <si>
    <t>BONO</t>
  </si>
  <si>
    <t>1505101607120007</t>
  </si>
  <si>
    <t>1505104901880001</t>
  </si>
  <si>
    <t>YULAEKAH</t>
  </si>
  <si>
    <t>1505103005060001</t>
  </si>
  <si>
    <t>ACMAD DANI IFANDI</t>
  </si>
  <si>
    <t>LIWA</t>
  </si>
  <si>
    <t>1505100102150001</t>
  </si>
  <si>
    <t>AZKA UBAIDILAH ALFATIKH</t>
  </si>
  <si>
    <t>1505100111560001</t>
  </si>
  <si>
    <t>TELUK KUANTAN</t>
  </si>
  <si>
    <t>R.AKIDA</t>
  </si>
  <si>
    <t>NYATO SUMAN</t>
  </si>
  <si>
    <t>1505102812110018</t>
  </si>
  <si>
    <t>1505104508600001</t>
  </si>
  <si>
    <t>HATIMAH</t>
  </si>
  <si>
    <t>M.NAWAWI</t>
  </si>
  <si>
    <t>1505105901860001</t>
  </si>
  <si>
    <t>NILA FITRIANI</t>
  </si>
  <si>
    <t>MUIMUNAH</t>
  </si>
  <si>
    <t>1505104406920001</t>
  </si>
  <si>
    <t>YUSRI DAHNIATI</t>
  </si>
  <si>
    <t>1505070302670001</t>
  </si>
  <si>
    <t>SUIN</t>
  </si>
  <si>
    <t>SAJI</t>
  </si>
  <si>
    <t>1505071103089756</t>
  </si>
  <si>
    <t>1505074307730001</t>
  </si>
  <si>
    <t>SARI</t>
  </si>
  <si>
    <t>WAGINO</t>
  </si>
  <si>
    <t>1505070802940002</t>
  </si>
  <si>
    <t>AGUS BADRI</t>
  </si>
  <si>
    <t>R MAKMUR</t>
  </si>
  <si>
    <t>1505070110930003</t>
  </si>
  <si>
    <t>OKTORA HASNI</t>
  </si>
  <si>
    <t>TANJUNG PAUH MUDIK</t>
  </si>
  <si>
    <t>1-Oct-1993</t>
  </si>
  <si>
    <t>NIRWITA</t>
  </si>
  <si>
    <t>1505100511150002</t>
  </si>
  <si>
    <t>1505104104950002</t>
  </si>
  <si>
    <t>EKA FATMAWATI</t>
  </si>
  <si>
    <t>01-Apr-1995</t>
  </si>
  <si>
    <t>1505102106140003</t>
  </si>
  <si>
    <t>BAGAS ARDIANSYAH</t>
  </si>
  <si>
    <t>21-Jun-2014</t>
  </si>
  <si>
    <t>1505102904770001</t>
  </si>
  <si>
    <t>IRWANTO</t>
  </si>
  <si>
    <t>1505101701110098</t>
  </si>
  <si>
    <t>1505104707820001</t>
  </si>
  <si>
    <t>SIWARNI</t>
  </si>
  <si>
    <t>SITI SUWIYAH</t>
  </si>
  <si>
    <t>MUNAB</t>
  </si>
  <si>
    <t>1505105404990001</t>
  </si>
  <si>
    <t>AFRELLA IRWANTI</t>
  </si>
  <si>
    <t>1505106705030001</t>
  </si>
  <si>
    <t>SENTYA DEWINIAWATI</t>
  </si>
  <si>
    <t>1505104908110001</t>
  </si>
  <si>
    <t>MAGISA AGUSTIN</t>
  </si>
  <si>
    <t>1505070510700002</t>
  </si>
  <si>
    <t>PENDI</t>
  </si>
  <si>
    <t>SARTI</t>
  </si>
  <si>
    <t>1505071103089655</t>
  </si>
  <si>
    <t>1505075507790019</t>
  </si>
  <si>
    <t>NURBAITI</t>
  </si>
  <si>
    <t>1505076510950002</t>
  </si>
  <si>
    <t>DEWI PURWANTI</t>
  </si>
  <si>
    <t>1505074710990003</t>
  </si>
  <si>
    <t>1505104511070002</t>
  </si>
  <si>
    <t>AYU LESTARI</t>
  </si>
  <si>
    <t>1505102106750002</t>
  </si>
  <si>
    <t>TAMBATUA TAMBUNAN</t>
  </si>
  <si>
    <t>PANGURURAN</t>
  </si>
  <si>
    <t>SONTI PASARIBU</t>
  </si>
  <si>
    <t>KUDAN TAMBUNAN</t>
  </si>
  <si>
    <t>1505101508140004</t>
  </si>
  <si>
    <t>1505104704740002</t>
  </si>
  <si>
    <t>HANNA SIMAMORA</t>
  </si>
  <si>
    <t>DOLOK SANGGUL</t>
  </si>
  <si>
    <t>LOISA</t>
  </si>
  <si>
    <t>MARTIN SIMAMORA</t>
  </si>
  <si>
    <t>1505106811000002</t>
  </si>
  <si>
    <t>MARLYA TAMBUNAN</t>
  </si>
  <si>
    <t>1505100705020001</t>
  </si>
  <si>
    <t>ADI TAMBUNAN</t>
  </si>
  <si>
    <t>1505102402040002</t>
  </si>
  <si>
    <t>VERRYE CHRISTOPEL TAMBUNAN</t>
  </si>
  <si>
    <t>1505100901070001</t>
  </si>
  <si>
    <t>SAMUEL DIPPOS HAPOSAN TAMBUNAN</t>
  </si>
  <si>
    <t>1505101107090002</t>
  </si>
  <si>
    <t>RONEY JULPITER TAMBUNAN</t>
  </si>
  <si>
    <t>1505102006710001</t>
  </si>
  <si>
    <t>SAHALA NABABAN</t>
  </si>
  <si>
    <t>RUSTI BR NAPITUPULU</t>
  </si>
  <si>
    <t>PANDAPOTAN NABABAN</t>
  </si>
  <si>
    <t>1505102001110088</t>
  </si>
  <si>
    <t>1505104112720001</t>
  </si>
  <si>
    <t>NURSANI BR TOMPUL</t>
  </si>
  <si>
    <t>ROSULA PAKPAHAN</t>
  </si>
  <si>
    <t>BONAR SITOMPUL</t>
  </si>
  <si>
    <t>1505100604970002</t>
  </si>
  <si>
    <t>JHON CRISDO NABABAN</t>
  </si>
  <si>
    <t>1505107003990001</t>
  </si>
  <si>
    <t>SAMRIA NABABAN</t>
  </si>
  <si>
    <t>1505107008010001</t>
  </si>
  <si>
    <t>ERVINA WATI NABABAN</t>
  </si>
  <si>
    <t>1505101309050001</t>
  </si>
  <si>
    <t>ANDRE YONATAN NABABAN</t>
  </si>
  <si>
    <t>1505106203110001</t>
  </si>
  <si>
    <t>ERNA NATALIA NABABAN</t>
  </si>
  <si>
    <t>1505105212070001</t>
  </si>
  <si>
    <t>SARA HOSIANNA NABABAN</t>
  </si>
  <si>
    <t>1505102203830002</t>
  </si>
  <si>
    <t>RONIMAN SINAMBELA</t>
  </si>
  <si>
    <t>SIDANGAR</t>
  </si>
  <si>
    <t>MARULUK NAMBELA</t>
  </si>
  <si>
    <t>1505101610120005</t>
  </si>
  <si>
    <t>1505105412890001</t>
  </si>
  <si>
    <t>YENNI SIHOMBING</t>
  </si>
  <si>
    <t>BONIAN</t>
  </si>
  <si>
    <t>SAUDUR SITORUS</t>
  </si>
  <si>
    <t>BAGIAN SIHOMBING</t>
  </si>
  <si>
    <t>ASHER ELADAH SINAMBELA</t>
  </si>
  <si>
    <t>VELIKA GERALIN SINAMBELA</t>
  </si>
  <si>
    <t>1505101807790001</t>
  </si>
  <si>
    <t>EKA RIYANTO</t>
  </si>
  <si>
    <t>MARTINI</t>
  </si>
  <si>
    <t>1505101205140002</t>
  </si>
  <si>
    <t>1505105306820001</t>
  </si>
  <si>
    <t>YANTI</t>
  </si>
  <si>
    <t>KASITI</t>
  </si>
  <si>
    <t>DEDE</t>
  </si>
  <si>
    <t>1505106608030001</t>
  </si>
  <si>
    <t>TIAN MA'RUPAH</t>
  </si>
  <si>
    <t>1505101010100002</t>
  </si>
  <si>
    <t>REHAN FATONI</t>
  </si>
  <si>
    <t>1505070212820004</t>
  </si>
  <si>
    <t>AGIL SUBAGIYO</t>
  </si>
  <si>
    <t>GUNUNG KIDUL</t>
  </si>
  <si>
    <t>TAMATSLTP</t>
  </si>
  <si>
    <t>NGATIJEM</t>
  </si>
  <si>
    <t>ARJO SUTOMO</t>
  </si>
  <si>
    <t>1505071905120004</t>
  </si>
  <si>
    <t>1505074110830001</t>
  </si>
  <si>
    <t>TUKINEM</t>
  </si>
  <si>
    <t>JAMIEM</t>
  </si>
  <si>
    <t>HADI WIONO</t>
  </si>
  <si>
    <t>1505070510030003</t>
  </si>
  <si>
    <t>M. FARENGGA ROMADHON</t>
  </si>
  <si>
    <t>1505070601130001</t>
  </si>
  <si>
    <t>MUHAMAD ADIKA CAHYAGIA</t>
  </si>
  <si>
    <t>1505101410840001</t>
  </si>
  <si>
    <t>TOGAP PARLINDUNGAN TAMBUN</t>
  </si>
  <si>
    <t>RAULI SIANIPAR</t>
  </si>
  <si>
    <t>ASAL TAMBUN</t>
  </si>
  <si>
    <t>1505100405160014</t>
  </si>
  <si>
    <t>TOGAP PARLINDUNGAN TAMBUNAN</t>
  </si>
  <si>
    <t>1505104109890002</t>
  </si>
  <si>
    <t>NERTY PASARIBU</t>
  </si>
  <si>
    <t>SANGGARAN</t>
  </si>
  <si>
    <t>N.BR.MANULANG</t>
  </si>
  <si>
    <t>1505102405100003</t>
  </si>
  <si>
    <t>STEVANUS TAMBUN</t>
  </si>
  <si>
    <t>1505106209130001</t>
  </si>
  <si>
    <t>PUTRI ENJELITA TAMBUN</t>
  </si>
  <si>
    <t>RIMBO MAKMUR</t>
  </si>
  <si>
    <t>1505102211040001</t>
  </si>
  <si>
    <t>NOVRI HARAPAN TAMBUN</t>
  </si>
  <si>
    <t>NERATA</t>
  </si>
  <si>
    <t>1505072410820002</t>
  </si>
  <si>
    <t>ALOISIUS SIGALINGGING</t>
  </si>
  <si>
    <t>KRISTEN</t>
  </si>
  <si>
    <t>RESTINA SIHOTANG</t>
  </si>
  <si>
    <t>JULI SIGALINGGING</t>
  </si>
  <si>
    <t>NURMALA PANJAITAN</t>
  </si>
  <si>
    <t>DORTI SIMANUNGKLALIT</t>
  </si>
  <si>
    <t>HOSLAN PANJAITAN</t>
  </si>
  <si>
    <t>RT.10</t>
  </si>
  <si>
    <t>1505071003690002</t>
  </si>
  <si>
    <t>MARTOBOK PARAPAT</t>
  </si>
  <si>
    <t>T. SITOMPUL</t>
  </si>
  <si>
    <t>G. PARAPAT</t>
  </si>
  <si>
    <t>1505071103089715</t>
  </si>
  <si>
    <t>M PARAFAT</t>
  </si>
  <si>
    <t>RT 11 Dusun 03</t>
  </si>
  <si>
    <t>011</t>
  </si>
  <si>
    <t>1505077004730002</t>
  </si>
  <si>
    <t>DELIMA SIMALANGO</t>
  </si>
  <si>
    <t>H. ARITONANG</t>
  </si>
  <si>
    <t>M. SIMALANGO</t>
  </si>
  <si>
    <t>1505072704940002</t>
  </si>
  <si>
    <t>FEBRI MANAGON FANHOTEN PARAPAT</t>
  </si>
  <si>
    <t>SIGURUN TAPUT</t>
  </si>
  <si>
    <t>1505076303990001</t>
  </si>
  <si>
    <t>FITRIA ELSAWATI PARAPAT</t>
  </si>
  <si>
    <t>PANGALOAN TAPUT</t>
  </si>
  <si>
    <t>1505074401040002</t>
  </si>
  <si>
    <t>CHRISTIN AMELIA PARAPAT</t>
  </si>
  <si>
    <t>1505075108060003</t>
  </si>
  <si>
    <t>MAGDALENA PARAPAT</t>
  </si>
  <si>
    <t>1505071512520002</t>
  </si>
  <si>
    <t>MISKUN</t>
  </si>
  <si>
    <t>MAINEM</t>
  </si>
  <si>
    <t>1505071103089717</t>
  </si>
  <si>
    <t>1505075406590002</t>
  </si>
  <si>
    <t>GINEM</t>
  </si>
  <si>
    <t>RASIYEM</t>
  </si>
  <si>
    <t>TUKIMIN</t>
  </si>
  <si>
    <t>1505070707700006</t>
  </si>
  <si>
    <t>TASMINEM</t>
  </si>
  <si>
    <t>DARUS</t>
  </si>
  <si>
    <t>1505071103089718</t>
  </si>
  <si>
    <t>1505076208750001</t>
  </si>
  <si>
    <t>MESLIANI</t>
  </si>
  <si>
    <t>MISKON</t>
  </si>
  <si>
    <t>1505070707980003</t>
  </si>
  <si>
    <t>JULHAMDI AMIN</t>
  </si>
  <si>
    <t>1505075901060001</t>
  </si>
  <si>
    <t>SUCI ARIANI</t>
  </si>
  <si>
    <t>1505106607090001</t>
  </si>
  <si>
    <t>NURMA ANNISA PUTRI</t>
  </si>
  <si>
    <t>SEDAND SD</t>
  </si>
  <si>
    <t>1505070707800005</t>
  </si>
  <si>
    <t>EFENDI PRADANA</t>
  </si>
  <si>
    <t>1505071103089719</t>
  </si>
  <si>
    <t>1505075511800001</t>
  </si>
  <si>
    <t>NETI EPRINA</t>
  </si>
  <si>
    <t>SUNARWATI</t>
  </si>
  <si>
    <t>NAFTAHUDIN</t>
  </si>
  <si>
    <t>1505075702020004</t>
  </si>
  <si>
    <t>DIAN EFIANINGSIH</t>
  </si>
  <si>
    <t>1505101206090001</t>
  </si>
  <si>
    <t>DION FADILLAH EFRIANSYAH</t>
  </si>
  <si>
    <t>1505070704750002</t>
  </si>
  <si>
    <t>PURNA WIRAWAN</t>
  </si>
  <si>
    <t>DELI SERDANG</t>
  </si>
  <si>
    <t>SUANI</t>
  </si>
  <si>
    <t>SUDARSONO</t>
  </si>
  <si>
    <t>1505071103089720</t>
  </si>
  <si>
    <t>1505076812790002</t>
  </si>
  <si>
    <t>ASLIATI</t>
  </si>
  <si>
    <t>1505074405030002</t>
  </si>
  <si>
    <t>DITA MARCELIA PUTRI</t>
  </si>
  <si>
    <t>DIKA RIFQIANSYAH PUTRA</t>
  </si>
  <si>
    <t>1505071007420001</t>
  </si>
  <si>
    <t>LASEM</t>
  </si>
  <si>
    <t>MATURI</t>
  </si>
  <si>
    <t>1505071103089721</t>
  </si>
  <si>
    <t>1505075103520002</t>
  </si>
  <si>
    <t>MUNARDI</t>
  </si>
  <si>
    <t>1505075004720006</t>
  </si>
  <si>
    <t>MARDIYAH</t>
  </si>
  <si>
    <t>1505072604880002</t>
  </si>
  <si>
    <t>SUKMAWIJAYA</t>
  </si>
  <si>
    <t>1505072512780002</t>
  </si>
  <si>
    <t>ARIFIN</t>
  </si>
  <si>
    <t>ANA</t>
  </si>
  <si>
    <t>SUPENA</t>
  </si>
  <si>
    <t>1505071103089722</t>
  </si>
  <si>
    <t>1505076804010002</t>
  </si>
  <si>
    <t>FIYA PUSPITA SARI</t>
  </si>
  <si>
    <t>BUNGO</t>
  </si>
  <si>
    <t>JULIA</t>
  </si>
  <si>
    <t>1505102003090001</t>
  </si>
  <si>
    <t>ARPAN JOAN SYAPUTRA</t>
  </si>
  <si>
    <t>1505070408520002</t>
  </si>
  <si>
    <t>KASIRAN</t>
  </si>
  <si>
    <t>AHMAD KUSNAN</t>
  </si>
  <si>
    <t>1505071103089723</t>
  </si>
  <si>
    <t>1505074502960004</t>
  </si>
  <si>
    <t>LEGINI</t>
  </si>
  <si>
    <t>1505070210000002</t>
  </si>
  <si>
    <t>M WAHYUDI</t>
  </si>
  <si>
    <t>1505071211820001</t>
  </si>
  <si>
    <t>ARIF HIDAYAT</t>
  </si>
  <si>
    <t>1505100501150008</t>
  </si>
  <si>
    <t>1505074410820001</t>
  </si>
  <si>
    <t>ASTURI</t>
  </si>
  <si>
    <t>1505072403060004</t>
  </si>
  <si>
    <t>RAFLY RIFANDI</t>
  </si>
  <si>
    <t>1505102911140001</t>
  </si>
  <si>
    <t>ARCHIE ASWANA HIDAYAT</t>
  </si>
  <si>
    <t>RT 11 Dusun 04</t>
  </si>
  <si>
    <t>1505072411600001</t>
  </si>
  <si>
    <t>S SIGALINGGING</t>
  </si>
  <si>
    <t>D NAINGGOLAN</t>
  </si>
  <si>
    <t>1505071103089725</t>
  </si>
  <si>
    <t>1505075812640001</t>
  </si>
  <si>
    <t>D HASIBUAN</t>
  </si>
  <si>
    <t>J GALINGGING</t>
  </si>
  <si>
    <t>J HASIBUAN</t>
  </si>
  <si>
    <t>1505074102900001</t>
  </si>
  <si>
    <t>RAWASTIF S</t>
  </si>
  <si>
    <t>1505071703910003</t>
  </si>
  <si>
    <t>BASTIAN A S</t>
  </si>
  <si>
    <t>1505071511920003</t>
  </si>
  <si>
    <t>RAHIM S S</t>
  </si>
  <si>
    <t>1505075003970004</t>
  </si>
  <si>
    <t>MARIETTA S</t>
  </si>
  <si>
    <t>1505072308780001</t>
  </si>
  <si>
    <t>SUDIARJO PURBA</t>
  </si>
  <si>
    <t>T SIMAMORA</t>
  </si>
  <si>
    <t>P PURBA</t>
  </si>
  <si>
    <t>1505071103089726</t>
  </si>
  <si>
    <t>1505076411810001</t>
  </si>
  <si>
    <t>LAMDIA SIHOMBING</t>
  </si>
  <si>
    <t>S SITORUS</t>
  </si>
  <si>
    <t>B SIHOMBING</t>
  </si>
  <si>
    <t>1505076911060002</t>
  </si>
  <si>
    <t>JOSHIA MESAKH A PURBA</t>
  </si>
  <si>
    <t>BUNUT</t>
  </si>
  <si>
    <t>1505104508100003</t>
  </si>
  <si>
    <t>JOANNE GLORIFY PURBA</t>
  </si>
  <si>
    <t>1505106612140002</t>
  </si>
  <si>
    <t>JOYCE DIAKONEZTA PURBA</t>
  </si>
  <si>
    <t>26-Dec-2014</t>
  </si>
  <si>
    <t>1505101812600001</t>
  </si>
  <si>
    <t>SOCHIBI</t>
  </si>
  <si>
    <t>TANJUNG PRIUK</t>
  </si>
  <si>
    <t>SITI MURYAN</t>
  </si>
  <si>
    <t>1505103012130010</t>
  </si>
  <si>
    <t>1505075212690009</t>
  </si>
  <si>
    <t>UMI SYAMSIATI</t>
  </si>
  <si>
    <t>MURSIYAH</t>
  </si>
  <si>
    <t>MURSID</t>
  </si>
  <si>
    <t>1505105507960004</t>
  </si>
  <si>
    <t>ULIL HIDAYAH</t>
  </si>
  <si>
    <t>1505106002020002</t>
  </si>
  <si>
    <t>MARLINDA</t>
  </si>
  <si>
    <t>1505073006420002</t>
  </si>
  <si>
    <t>LAMIN</t>
  </si>
  <si>
    <t>WONOGIRI</t>
  </si>
  <si>
    <t>SAINEM</t>
  </si>
  <si>
    <t>SENEN</t>
  </si>
  <si>
    <t>1505071103089728</t>
  </si>
  <si>
    <t>1505074706470001</t>
  </si>
  <si>
    <t>SATINEM</t>
  </si>
  <si>
    <t>MAN KARSO</t>
  </si>
  <si>
    <t>1505074406680005</t>
  </si>
  <si>
    <t>RATNA BR PANJAITAN</t>
  </si>
  <si>
    <t>RHIANA MAJUNTAK</t>
  </si>
  <si>
    <t>H PANJAITAN</t>
  </si>
  <si>
    <t>1505071103089729</t>
  </si>
  <si>
    <t>M HASIBUAN</t>
  </si>
  <si>
    <t>1505070805920001</t>
  </si>
  <si>
    <t>JANES HASIBUAN</t>
  </si>
  <si>
    <t>B BATU</t>
  </si>
  <si>
    <t>1505077001940001</t>
  </si>
  <si>
    <t>RATIH LORENTINA HASIBUAN</t>
  </si>
  <si>
    <t>1505074207960003</t>
  </si>
  <si>
    <t>JELITA ROHANI HASIBUAN</t>
  </si>
  <si>
    <t>1505076109030002</t>
  </si>
  <si>
    <t>SEPTIA NURHIKMA H</t>
  </si>
  <si>
    <t>1505070812680001</t>
  </si>
  <si>
    <t>MUJANI</t>
  </si>
  <si>
    <t>UMI NATON</t>
  </si>
  <si>
    <t>MAT SAUJI</t>
  </si>
  <si>
    <t>1505071103089730</t>
  </si>
  <si>
    <t>1505074609750001</t>
  </si>
  <si>
    <t>SRI NINGSIH</t>
  </si>
  <si>
    <t>NGINTAYEM</t>
  </si>
  <si>
    <t>1505072402990001</t>
  </si>
  <si>
    <t>ANDRI MUJAYANTO</t>
  </si>
  <si>
    <t>1505101911910001</t>
  </si>
  <si>
    <t>AGUNG PRASTIAWAN</t>
  </si>
  <si>
    <t>1505101105120004</t>
  </si>
  <si>
    <t>1505106807930002</t>
  </si>
  <si>
    <t>SITI QOMARIAH</t>
  </si>
  <si>
    <t>TURIJAH</t>
  </si>
  <si>
    <t>JOHAN ROHADI</t>
  </si>
  <si>
    <t>1505100908110001</t>
  </si>
  <si>
    <t>FERDI KURNIAWAN</t>
  </si>
  <si>
    <t>1505106907140002</t>
  </si>
  <si>
    <t>RYA FITRIANI</t>
  </si>
  <si>
    <t>1505100604830002</t>
  </si>
  <si>
    <t>MESGIANTO</t>
  </si>
  <si>
    <t>1505101501110069</t>
  </si>
  <si>
    <t>MESGIYANTO</t>
  </si>
  <si>
    <t>1505104506890002</t>
  </si>
  <si>
    <t>HERMAYANTI</t>
  </si>
  <si>
    <t>SITI MAHARANI</t>
  </si>
  <si>
    <t>HERMANSYAH</t>
  </si>
  <si>
    <t>1505101506090001</t>
  </si>
  <si>
    <t>PUTRI AYU AMANDA</t>
  </si>
  <si>
    <t>1505102704110001</t>
  </si>
  <si>
    <t>PUTRA RENDI ADITYA</t>
  </si>
  <si>
    <t>1505100210740002</t>
  </si>
  <si>
    <t>DIPPAN HUTAURUK</t>
  </si>
  <si>
    <t>SIDAMPUAN</t>
  </si>
  <si>
    <t>MAGDA.S</t>
  </si>
  <si>
    <t>M.HUTAURUK</t>
  </si>
  <si>
    <t>1505102611130016</t>
  </si>
  <si>
    <t>1505105110780002</t>
  </si>
  <si>
    <t>PURNAMA MELINTINA TAMBUNAN</t>
  </si>
  <si>
    <t>R.SIAMPOK</t>
  </si>
  <si>
    <t>A.TAMBUNAN</t>
  </si>
  <si>
    <t>1505106506030003</t>
  </si>
  <si>
    <t>ESTER HANGGRAINI HUTAURUK</t>
  </si>
  <si>
    <t>P.MELINTINA TAMBUNAN</t>
  </si>
  <si>
    <t>1505104706070002</t>
  </si>
  <si>
    <t>VANESSA JUMIRI HUTAURUK</t>
  </si>
  <si>
    <t>1505100104100003</t>
  </si>
  <si>
    <t>HENDY PARLINDUNGAN HUTAURUK</t>
  </si>
  <si>
    <t>1505070202770001</t>
  </si>
  <si>
    <t>ABDUL GHOFUR</t>
  </si>
  <si>
    <t>DEMAK</t>
  </si>
  <si>
    <t>YATINAH</t>
  </si>
  <si>
    <t>SU'ADI</t>
  </si>
  <si>
    <t>1505101901150001</t>
  </si>
  <si>
    <t>1505075404840004</t>
  </si>
  <si>
    <t>YANTI ATMAJAWATI</t>
  </si>
  <si>
    <t>WIJI LESTARI</t>
  </si>
  <si>
    <t>KIRJO</t>
  </si>
  <si>
    <t>1505071205050002</t>
  </si>
  <si>
    <t>MOHAMMAD NABIL AL HUSNI</t>
  </si>
  <si>
    <t>1505106512140001</t>
  </si>
  <si>
    <t>AQILA AZKA THOYYIBAH</t>
  </si>
  <si>
    <t>1505100606650002</t>
  </si>
  <si>
    <t>N,PARAPAT</t>
  </si>
  <si>
    <t>T. SIBARANI</t>
  </si>
  <si>
    <t>M.PARAPAT</t>
  </si>
  <si>
    <t>1505101501110071</t>
  </si>
  <si>
    <t>N.PARAPAT</t>
  </si>
  <si>
    <t>1505105201750002</t>
  </si>
  <si>
    <t>JELITA PANGARIBUAN</t>
  </si>
  <si>
    <t>IT. TAMBUNAN</t>
  </si>
  <si>
    <t>T.PANGARIBUAN</t>
  </si>
  <si>
    <t>1505104901960002</t>
  </si>
  <si>
    <t>YOHANA VERONIKA PARAPAT</t>
  </si>
  <si>
    <t>1505105111960002</t>
  </si>
  <si>
    <t>LIDIA FRANSISKA PARAPAT</t>
  </si>
  <si>
    <t>1505102403040001</t>
  </si>
  <si>
    <t>HIZKIA LEONARDO PARAPAT</t>
  </si>
  <si>
    <t>1505102012050002</t>
  </si>
  <si>
    <t>RAFAEL IMANUEL PARAPAT</t>
  </si>
  <si>
    <t>1505102612920001</t>
  </si>
  <si>
    <t>TONI PERMANA</t>
  </si>
  <si>
    <t>RUSNANI</t>
  </si>
  <si>
    <t>1505101105160005</t>
  </si>
  <si>
    <t>1505106503960001</t>
  </si>
  <si>
    <t>SUCI TRANDIANTI</t>
  </si>
  <si>
    <t>ARAPAYUNG</t>
  </si>
  <si>
    <t>WATI</t>
  </si>
  <si>
    <t>JUNARWAN</t>
  </si>
  <si>
    <t>FAREL ALFARIZI</t>
  </si>
  <si>
    <t>PERBAUNGAN</t>
  </si>
  <si>
    <t>1606090303730008</t>
  </si>
  <si>
    <t>ELIM SITUMEANG</t>
  </si>
  <si>
    <t>T. PANJANG</t>
  </si>
  <si>
    <t>RAMELIA MANIK</t>
  </si>
  <si>
    <t>NAEHAN SITUMEANG</t>
  </si>
  <si>
    <t>1505102610150004</t>
  </si>
  <si>
    <t>1606095602780002</t>
  </si>
  <si>
    <t>RIANIM SIMARMATA</t>
  </si>
  <si>
    <t>SIDAJI</t>
  </si>
  <si>
    <t>SIMARMATA</t>
  </si>
  <si>
    <t>1505106109020001</t>
  </si>
  <si>
    <t>ERENTIKA SITUMEANG</t>
  </si>
  <si>
    <t>1606096203040005</t>
  </si>
  <si>
    <t>PRETTY SITUMEANG</t>
  </si>
  <si>
    <t>1606090505070008</t>
  </si>
  <si>
    <t>YOSIA SITUMEANG</t>
  </si>
  <si>
    <t>1505101707090001</t>
  </si>
  <si>
    <t>PAJAR SITUMEANG</t>
  </si>
  <si>
    <t>MUARA BAHAR</t>
  </si>
  <si>
    <t>YOVELA YOVANCA SITUMEANG</t>
  </si>
  <si>
    <t>1505101512750004</t>
  </si>
  <si>
    <t>MUHROMIN</t>
  </si>
  <si>
    <t>NASIKAH</t>
  </si>
  <si>
    <t xml:space="preserve">SLAMET  </t>
  </si>
  <si>
    <t>1505102704160003</t>
  </si>
  <si>
    <t>1505074101810002</t>
  </si>
  <si>
    <t>HELIANA</t>
  </si>
  <si>
    <t>RUSMI</t>
  </si>
  <si>
    <t>1505100105010001</t>
  </si>
  <si>
    <t>MUHAMMAD IQBAL WAFIY</t>
  </si>
  <si>
    <t>SITI NGAPIPAH</t>
  </si>
  <si>
    <t>1505104704050003</t>
  </si>
  <si>
    <t>JESIKA DEFRIANI</t>
  </si>
  <si>
    <t>IWAN</t>
  </si>
  <si>
    <t>1505072001950001</t>
  </si>
  <si>
    <t>IRWAN PURNAMA DANI</t>
  </si>
  <si>
    <t>BAGAN BATU</t>
  </si>
  <si>
    <t>MESLIANA</t>
  </si>
  <si>
    <t>1505102507160001</t>
  </si>
  <si>
    <t>1505105307940003</t>
  </si>
  <si>
    <t>TRI MURNIATI</t>
  </si>
  <si>
    <t>MARGA MULYA</t>
  </si>
  <si>
    <t>PARMILAH</t>
  </si>
  <si>
    <t>ARJO WINARDI</t>
  </si>
  <si>
    <t>1505106307120004</t>
  </si>
  <si>
    <t>A'TINI FARIDA MANJA ANA</t>
  </si>
  <si>
    <t>BAHAR TENGAH</t>
  </si>
  <si>
    <t>1505070403950002</t>
  </si>
  <si>
    <t>JEPRI YANTO</t>
  </si>
  <si>
    <t>JEFRI YANTO</t>
  </si>
  <si>
    <t>1505102807550001</t>
  </si>
  <si>
    <t>WAGIMIN</t>
  </si>
  <si>
    <t>KATEMI</t>
  </si>
  <si>
    <t>SARIYO</t>
  </si>
  <si>
    <t>1505102401110016</t>
  </si>
  <si>
    <t>1505104808630001</t>
  </si>
  <si>
    <t>SOFIANI</t>
  </si>
  <si>
    <t>ATIM</t>
  </si>
  <si>
    <t>PAERAH</t>
  </si>
  <si>
    <t>1505101001970001</t>
  </si>
  <si>
    <t>GILANG RAMADHAN</t>
  </si>
  <si>
    <t>1505102511980001</t>
  </si>
  <si>
    <t>RIONALDI SAPUTRA</t>
  </si>
  <si>
    <t>1505100812760002</t>
  </si>
  <si>
    <t>BASRUL</t>
  </si>
  <si>
    <t>MARYANI</t>
  </si>
  <si>
    <t>SAMARDIN</t>
  </si>
  <si>
    <t>1505105206770003</t>
  </si>
  <si>
    <t>MEYDIA</t>
  </si>
  <si>
    <t>NUR'AINI</t>
  </si>
  <si>
    <t>HUSIN BR</t>
  </si>
  <si>
    <t>1505102811980002</t>
  </si>
  <si>
    <t>GIZKA ADITYA</t>
  </si>
  <si>
    <t>1505100512110002</t>
  </si>
  <si>
    <t>FARHAT AZZAMI</t>
  </si>
  <si>
    <t>RT.11</t>
  </si>
  <si>
    <t>1505072301710002</t>
  </si>
  <si>
    <t>MUHAMAD</t>
  </si>
  <si>
    <t>1505071103089732</t>
  </si>
  <si>
    <t>RT 12 Dusun 03</t>
  </si>
  <si>
    <t>012</t>
  </si>
  <si>
    <t>1505075212750002</t>
  </si>
  <si>
    <t>NURPAIZAH</t>
  </si>
  <si>
    <t>1505071009930004</t>
  </si>
  <si>
    <t>TRI SUTRISNO</t>
  </si>
  <si>
    <t>1505071302940002</t>
  </si>
  <si>
    <t>SAIFUL ARIF</t>
  </si>
  <si>
    <t>1505074610030001</t>
  </si>
  <si>
    <t>ANNISA NURUL HASANAH</t>
  </si>
  <si>
    <t>1505070708720001</t>
  </si>
  <si>
    <t>ZULMIDI</t>
  </si>
  <si>
    <t>IDAH</t>
  </si>
  <si>
    <t>SAINU</t>
  </si>
  <si>
    <t>1505071103089733</t>
  </si>
  <si>
    <t>1505075008780006</t>
  </si>
  <si>
    <t>YURNITA</t>
  </si>
  <si>
    <t>ROSNIDA</t>
  </si>
  <si>
    <t>SAPRUDIN</t>
  </si>
  <si>
    <t>1505072002970004</t>
  </si>
  <si>
    <t>YEZI PRANATA</t>
  </si>
  <si>
    <t>1505070301990001</t>
  </si>
  <si>
    <t>ZANDI SATRIA</t>
  </si>
  <si>
    <t>1505071001050002</t>
  </si>
  <si>
    <t>AHMAD HIDAYAT</t>
  </si>
  <si>
    <t>1505101507070002</t>
  </si>
  <si>
    <t>ANDRIYADI</t>
  </si>
  <si>
    <t>1505071603760001</t>
  </si>
  <si>
    <t>ALI AKWAN</t>
  </si>
  <si>
    <t>PANIM</t>
  </si>
  <si>
    <t>JAUARI</t>
  </si>
  <si>
    <t>1505071103089739</t>
  </si>
  <si>
    <t>1505075404810001</t>
  </si>
  <si>
    <t>RUS ASIH</t>
  </si>
  <si>
    <t>RUBI</t>
  </si>
  <si>
    <t>SAIDI</t>
  </si>
  <si>
    <t>1505072709960004</t>
  </si>
  <si>
    <t>HENDRIYANTO</t>
  </si>
  <si>
    <t>1505075702050001</t>
  </si>
  <si>
    <t>SURYANTI PUJI LESTARI</t>
  </si>
  <si>
    <t>TRI SUYANTO K R</t>
  </si>
  <si>
    <t>1505071906410001</t>
  </si>
  <si>
    <t>HJ SITI SAMIRAH</t>
  </si>
  <si>
    <t>H M KADRAWI</t>
  </si>
  <si>
    <t>1505071103089741</t>
  </si>
  <si>
    <t>1505074101500001</t>
  </si>
  <si>
    <t>DJUARIAH</t>
  </si>
  <si>
    <t>TITI</t>
  </si>
  <si>
    <t>1505075603740004</t>
  </si>
  <si>
    <t>YANI SITI MASPUAH</t>
  </si>
  <si>
    <t>1505070304760002</t>
  </si>
  <si>
    <t>IWAN SETIAWAN</t>
  </si>
  <si>
    <t>1505070510680002</t>
  </si>
  <si>
    <t>MUSANIF</t>
  </si>
  <si>
    <t>LUMAJANG</t>
  </si>
  <si>
    <t>NGATIMAH</t>
  </si>
  <si>
    <t>SUMARTO</t>
  </si>
  <si>
    <t>1505071103089742</t>
  </si>
  <si>
    <t>1505074405770002</t>
  </si>
  <si>
    <t>MADIUN</t>
  </si>
  <si>
    <t>NYOMI</t>
  </si>
  <si>
    <t>KARSO</t>
  </si>
  <si>
    <t>1505076111960005</t>
  </si>
  <si>
    <t>ERVITA PAMUJINING RAHAYU</t>
  </si>
  <si>
    <t>NGATEMI</t>
  </si>
  <si>
    <t>1505072507000003</t>
  </si>
  <si>
    <t>IMAM SAPUTRA</t>
  </si>
  <si>
    <t>IBNU SUHADAH</t>
  </si>
  <si>
    <t>1505101710060001</t>
  </si>
  <si>
    <t>SATRIO PANJI NUGROHO</t>
  </si>
  <si>
    <t>1505071010830004</t>
  </si>
  <si>
    <t>RUDI EFENDI</t>
  </si>
  <si>
    <t>NGATMINI</t>
  </si>
  <si>
    <t>SAAT</t>
  </si>
  <si>
    <t>1505071103089743</t>
  </si>
  <si>
    <t>1505074603730002</t>
  </si>
  <si>
    <t>METI NURBAITI</t>
  </si>
  <si>
    <t>AJUARIYAH</t>
  </si>
  <si>
    <t>1505074309040004</t>
  </si>
  <si>
    <t>SEPTIANI NUR JANAH</t>
  </si>
  <si>
    <t>1505101903090001</t>
  </si>
  <si>
    <t>MUHAMMAD ZAINUDIN</t>
  </si>
  <si>
    <t>SEDANG AD</t>
  </si>
  <si>
    <t>1505070112760005</t>
  </si>
  <si>
    <t>SARNO</t>
  </si>
  <si>
    <t>ASAHAN</t>
  </si>
  <si>
    <t>SARMIN</t>
  </si>
  <si>
    <t>1505071103089745</t>
  </si>
  <si>
    <t>1505075506830003</t>
  </si>
  <si>
    <t>ERNA NUR FADLILLAH</t>
  </si>
  <si>
    <t>1505106901980001</t>
  </si>
  <si>
    <t>ANGGI ARYADI</t>
  </si>
  <si>
    <t>ERNA NUR FADILLAH</t>
  </si>
  <si>
    <t>1505104404100001</t>
  </si>
  <si>
    <t>DWI ASTUTI FADLILLAH</t>
  </si>
  <si>
    <t>1505102703880003</t>
  </si>
  <si>
    <t>MUHARIFIN</t>
  </si>
  <si>
    <t>JEWO</t>
  </si>
  <si>
    <t>KHOIRON</t>
  </si>
  <si>
    <t>1505102001140002</t>
  </si>
  <si>
    <t>1505195009890004</t>
  </si>
  <si>
    <t>SULASTRINI</t>
  </si>
  <si>
    <t>MALUKU</t>
  </si>
  <si>
    <t>SITI MARYATIN</t>
  </si>
  <si>
    <t>SARKAM</t>
  </si>
  <si>
    <t>1505107008120002</t>
  </si>
  <si>
    <t>SHIFILIA KHALIFAH</t>
  </si>
  <si>
    <t>1505100710790001</t>
  </si>
  <si>
    <t>WONOSOBO</t>
  </si>
  <si>
    <t>SADEM</t>
  </si>
  <si>
    <t>SIWARJO</t>
  </si>
  <si>
    <t>1505100410120002</t>
  </si>
  <si>
    <t>1505106809840001</t>
  </si>
  <si>
    <t>KHASANAH</t>
  </si>
  <si>
    <t>1505107012030003</t>
  </si>
  <si>
    <t>LISTIANA NUR  FADZILAH</t>
  </si>
  <si>
    <t>1505106812090003</t>
  </si>
  <si>
    <t>SILVIANA NURJANNAH</t>
  </si>
  <si>
    <t>1505102211650001</t>
  </si>
  <si>
    <t>SUPRIADI</t>
  </si>
  <si>
    <t>JEMBER</t>
  </si>
  <si>
    <t>SAMINAH</t>
  </si>
  <si>
    <t>MAT SUKRI</t>
  </si>
  <si>
    <t>1505100812100001</t>
  </si>
  <si>
    <t>1505107006680001</t>
  </si>
  <si>
    <t>TUMSIRI</t>
  </si>
  <si>
    <t>1505104806610001</t>
  </si>
  <si>
    <t>MUNASEH</t>
  </si>
  <si>
    <t>TIJAH</t>
  </si>
  <si>
    <t>1505100411100003</t>
  </si>
  <si>
    <t>HOERON</t>
  </si>
  <si>
    <t>1505016007980001</t>
  </si>
  <si>
    <t>ISTIATI</t>
  </si>
  <si>
    <t>1505016808000001</t>
  </si>
  <si>
    <t>NELI FAIJAH</t>
  </si>
  <si>
    <t>1505100304800001</t>
  </si>
  <si>
    <t>PIRDIANTO</t>
  </si>
  <si>
    <t>SUMARMI</t>
  </si>
  <si>
    <t>GUNI</t>
  </si>
  <si>
    <t>1505102001110082</t>
  </si>
  <si>
    <t>1505104101830001</t>
  </si>
  <si>
    <t>BADRIYAH</t>
  </si>
  <si>
    <t>KHOERON</t>
  </si>
  <si>
    <t>1505104704010001</t>
  </si>
  <si>
    <t>SITI HALIMAH</t>
  </si>
  <si>
    <t>07-Apr-2001</t>
  </si>
  <si>
    <t>1505105304040002</t>
  </si>
  <si>
    <t>RINA APRILIA</t>
  </si>
  <si>
    <t>1505106001110003</t>
  </si>
  <si>
    <t>QONITA RODIYAH</t>
  </si>
  <si>
    <t>1505101802700001</t>
  </si>
  <si>
    <t>DARMO WARSITO</t>
  </si>
  <si>
    <t>1505102001110064</t>
  </si>
  <si>
    <t>1505100609990001</t>
  </si>
  <si>
    <t xml:space="preserve">WAYAN EKA ANGGARA </t>
  </si>
  <si>
    <t>TANJUNG KARANG</t>
  </si>
  <si>
    <t>LUSIA ENY PURWATI</t>
  </si>
  <si>
    <t>1505100810050001</t>
  </si>
  <si>
    <t>MADE RAMADAN NURCAHYADI</t>
  </si>
  <si>
    <t>1505100507810007</t>
  </si>
  <si>
    <t>SUKAINAH</t>
  </si>
  <si>
    <t>BAMBANG SUKENDAR</t>
  </si>
  <si>
    <t>1505100404130008</t>
  </si>
  <si>
    <t>1505104403880001</t>
  </si>
  <si>
    <t>NOVIANA</t>
  </si>
  <si>
    <t>SURA ILA</t>
  </si>
  <si>
    <t>SUPARIYO</t>
  </si>
  <si>
    <t>1505106404060001</t>
  </si>
  <si>
    <t>MAUDINA NABILA</t>
  </si>
  <si>
    <t>NOVIYANA</t>
  </si>
  <si>
    <t>1505102707110002</t>
  </si>
  <si>
    <t>MUHAMAD RADINFI M.</t>
  </si>
  <si>
    <t>1505103108670001</t>
  </si>
  <si>
    <t>DARIYAH</t>
  </si>
  <si>
    <t>HAMRONI</t>
  </si>
  <si>
    <t>1505102001110080</t>
  </si>
  <si>
    <t>1505106303730001</t>
  </si>
  <si>
    <t>MARSIYAH</t>
  </si>
  <si>
    <t>1505102802940001</t>
  </si>
  <si>
    <t>TESARYADI</t>
  </si>
  <si>
    <t>SARMADI,</t>
  </si>
  <si>
    <t>1505106102010001</t>
  </si>
  <si>
    <t>MINATUL HUZA</t>
  </si>
  <si>
    <t>1505102710720001</t>
  </si>
  <si>
    <t>KHOIRIN</t>
  </si>
  <si>
    <t>MISRIYAM</t>
  </si>
  <si>
    <t>KADIRAN</t>
  </si>
  <si>
    <t>1505102001110078</t>
  </si>
  <si>
    <t>1505107006780001</t>
  </si>
  <si>
    <t>SURIYANTI</t>
  </si>
  <si>
    <t>SARITUN</t>
  </si>
  <si>
    <t>BOIRAN</t>
  </si>
  <si>
    <t>1505106308050001</t>
  </si>
  <si>
    <t>SITI KHOMAH</t>
  </si>
  <si>
    <t>SURYANTI</t>
  </si>
  <si>
    <t>1505102912070001</t>
  </si>
  <si>
    <t xml:space="preserve">MUHAMAD HARIS AFANDI </t>
  </si>
  <si>
    <t>1505100911920001</t>
  </si>
  <si>
    <t>ERIKSON SILABAN</t>
  </si>
  <si>
    <t>D.SIPAHUTAR</t>
  </si>
  <si>
    <t>BERIMAN SILABAN</t>
  </si>
  <si>
    <t>1505102401110020</t>
  </si>
  <si>
    <t>1505105709850001</t>
  </si>
  <si>
    <t>ERNA HERAWATI PAKPAHAN</t>
  </si>
  <si>
    <t>P.GALINGGING</t>
  </si>
  <si>
    <t>HINSA PAKPAHAN</t>
  </si>
  <si>
    <t>1505102709090001</t>
  </si>
  <si>
    <t>YOEL SYAH PUTRA SILABAN</t>
  </si>
  <si>
    <t>1505105904130001</t>
  </si>
  <si>
    <t>AFRILIA SILABAN</t>
  </si>
  <si>
    <t>1505102006810001</t>
  </si>
  <si>
    <t>WAY GELAM</t>
  </si>
  <si>
    <t>WAGIRAH</t>
  </si>
  <si>
    <t>TUMUN</t>
  </si>
  <si>
    <t>1505102401110018</t>
  </si>
  <si>
    <t>1505105112890001</t>
  </si>
  <si>
    <t>DEWI KUMALA SARI</t>
  </si>
  <si>
    <t>WONODADI</t>
  </si>
  <si>
    <t>SUMIATUN</t>
  </si>
  <si>
    <t>1505102806100001</t>
  </si>
  <si>
    <t>SIGIT FARHAN JAUHAR</t>
  </si>
  <si>
    <t>1505100406800001</t>
  </si>
  <si>
    <t>JUNI  ASPON SITOMPUL</t>
  </si>
  <si>
    <t>NURLI</t>
  </si>
  <si>
    <t>1505102401110022</t>
  </si>
  <si>
    <t>JUNI ASPON SITOMPUL</t>
  </si>
  <si>
    <t>1505105003880002</t>
  </si>
  <si>
    <t>LIDIA MELDA M.</t>
  </si>
  <si>
    <t>RISMA</t>
  </si>
  <si>
    <t>KALAR</t>
  </si>
  <si>
    <t>1505103103090002</t>
  </si>
  <si>
    <t>RENDI JONATAN</t>
  </si>
  <si>
    <t>LIDIA MELDA MANGUNSONG</t>
  </si>
  <si>
    <t>1505102602120001</t>
  </si>
  <si>
    <t>RIO FEBRIAN SITOMPUL</t>
  </si>
  <si>
    <t>1505101402820004</t>
  </si>
  <si>
    <t>MAKHUN</t>
  </si>
  <si>
    <t>MADIARJI</t>
  </si>
  <si>
    <t>1505103005160010</t>
  </si>
  <si>
    <t>1505106006880003</t>
  </si>
  <si>
    <t>CARTIA</t>
  </si>
  <si>
    <t>JAYI</t>
  </si>
  <si>
    <t>QOSIM</t>
  </si>
  <si>
    <t>1505106205000003</t>
  </si>
  <si>
    <t>NISSA AULIYA</t>
  </si>
  <si>
    <t>1505102410150001</t>
  </si>
  <si>
    <t>YUSUF</t>
  </si>
  <si>
    <t>1505100907810001</t>
  </si>
  <si>
    <t>MARJU'I</t>
  </si>
  <si>
    <t>SAMPANG MADURA</t>
  </si>
  <si>
    <t>SUHA</t>
  </si>
  <si>
    <t>TIWANI</t>
  </si>
  <si>
    <t>1505100701140003</t>
  </si>
  <si>
    <t>1505104805820001</t>
  </si>
  <si>
    <t>SUYAMSIH</t>
  </si>
  <si>
    <t>1505107004080002</t>
  </si>
  <si>
    <t>NUR MARSILA WIDIANTI</t>
  </si>
  <si>
    <t>SIALANG TIMUR</t>
  </si>
  <si>
    <t>1505100194140007</t>
  </si>
  <si>
    <t>NURMAR OLIVIANA PUTRI</t>
  </si>
  <si>
    <t>1505105606680001</t>
  </si>
  <si>
    <t>ENGGO MALEM BR TARIGAN</t>
  </si>
  <si>
    <t>RIA BR SEMBIRING</t>
  </si>
  <si>
    <t>NGGAMASI TARIGAN</t>
  </si>
  <si>
    <t>1505101511110001</t>
  </si>
  <si>
    <t>KARIM SURBAKTI</t>
  </si>
  <si>
    <t>1505101606910001</t>
  </si>
  <si>
    <t>MIKE GEFER SURBAKTI</t>
  </si>
  <si>
    <t>NGGO MALEM BR TARIGAN</t>
  </si>
  <si>
    <t>1505102405000001</t>
  </si>
  <si>
    <t>KURNIAWAN SURBAKTI</t>
  </si>
  <si>
    <t>1505105501030001</t>
  </si>
  <si>
    <t>ANITA VERONIKA BR SURBAKTI</t>
  </si>
  <si>
    <t>1505101107050001</t>
  </si>
  <si>
    <t>YEHESKIEL SAPUTRA SURBAKTI</t>
  </si>
  <si>
    <t>1505100107770004</t>
  </si>
  <si>
    <t>WARSONO</t>
  </si>
  <si>
    <t>COT GIREK</t>
  </si>
  <si>
    <t>MAHRUP</t>
  </si>
  <si>
    <t>1505100209140001</t>
  </si>
  <si>
    <t>1505104107780003</t>
  </si>
  <si>
    <t>TARIJEH</t>
  </si>
  <si>
    <t>SEUREUKE</t>
  </si>
  <si>
    <t>JUMIRAH</t>
  </si>
  <si>
    <t>GINO</t>
  </si>
  <si>
    <t>1505104411010001</t>
  </si>
  <si>
    <t>DIAN LILIS SUSANTI</t>
  </si>
  <si>
    <t>PRAJOKO</t>
  </si>
  <si>
    <t>1505100411010002</t>
  </si>
  <si>
    <t>RIAN FAUZI</t>
  </si>
  <si>
    <t>1505102001050001</t>
  </si>
  <si>
    <t>MUHAMMAD JEFRI VADILA</t>
  </si>
  <si>
    <t>1505070606750004</t>
  </si>
  <si>
    <t>MUSGIYANTO</t>
  </si>
  <si>
    <t>1505071103089473</t>
  </si>
  <si>
    <t>MUSGIANTO</t>
  </si>
  <si>
    <t>1505075211750001</t>
  </si>
  <si>
    <t>SITI MUHAYATI</t>
  </si>
  <si>
    <t>TUGIYAT</t>
  </si>
  <si>
    <t>1505072310010001</t>
  </si>
  <si>
    <t>ANANDA RISKI PURNAMA YUSUF</t>
  </si>
  <si>
    <t>1505072803030002</t>
  </si>
  <si>
    <t>AGUNG PRASTYO</t>
  </si>
  <si>
    <t>1505100604100001</t>
  </si>
  <si>
    <t>TAUFIQ FIRMANSAH</t>
  </si>
  <si>
    <t>1505100509780001</t>
  </si>
  <si>
    <t>JOANTER PASARIBU</t>
  </si>
  <si>
    <t>1505100503140002</t>
  </si>
  <si>
    <t>1505105201840002</t>
  </si>
  <si>
    <t>CUT NYADIN BORU MARBUN</t>
  </si>
  <si>
    <t>1505104711070004</t>
  </si>
  <si>
    <t>FRESLY PUTRI BR PASARIBU</t>
  </si>
  <si>
    <t>CUT NYADIN BR MARBUN</t>
  </si>
  <si>
    <t>1505101011130002</t>
  </si>
  <si>
    <t>KRISTON EDIKA PASARIBU</t>
  </si>
  <si>
    <t>1505160303660001</t>
  </si>
  <si>
    <t>SUKARTI</t>
  </si>
  <si>
    <t>SUPIN</t>
  </si>
  <si>
    <t>1505103105120006</t>
  </si>
  <si>
    <t>1505101511740001</t>
  </si>
  <si>
    <t>ISTAMARUDIN</t>
  </si>
  <si>
    <t>SULAIBAH</t>
  </si>
  <si>
    <t>1505101308120009</t>
  </si>
  <si>
    <t>1505105204810001</t>
  </si>
  <si>
    <t>WIDIAWATI</t>
  </si>
  <si>
    <t>JIHAN NAFIQ AISYAH</t>
  </si>
  <si>
    <t>1505101012730001</t>
  </si>
  <si>
    <t>MARUDUT MANULLANG</t>
  </si>
  <si>
    <t>S MARBUN</t>
  </si>
  <si>
    <t>S MANULLANG</t>
  </si>
  <si>
    <t>MARUDUT SIMANULLANG</t>
  </si>
  <si>
    <t>1505105212760001</t>
  </si>
  <si>
    <t>SARI BR SITUMEANG</t>
  </si>
  <si>
    <t>S KALIT</t>
  </si>
  <si>
    <t>J TUMEANG</t>
  </si>
  <si>
    <t>1505105412940001</t>
  </si>
  <si>
    <t>AYU MANULLANG</t>
  </si>
  <si>
    <t>SARI BR TUMEANG</t>
  </si>
  <si>
    <t>1505101304990004</t>
  </si>
  <si>
    <t>DONI MANULLANG</t>
  </si>
  <si>
    <t>IRMA WATI MANULLANG</t>
  </si>
  <si>
    <t>SISKA MANULLANG</t>
  </si>
  <si>
    <t>TEO MURNI MANULLANG</t>
  </si>
  <si>
    <t>1402060704840003</t>
  </si>
  <si>
    <t>ANGERATA</t>
  </si>
  <si>
    <t>PULAU NIAS</t>
  </si>
  <si>
    <t>ADIMINA HAREFA</t>
  </si>
  <si>
    <t>AMAKASI</t>
  </si>
  <si>
    <t>1402065207840005</t>
  </si>
  <si>
    <t>YULIATI</t>
  </si>
  <si>
    <t>BOINEM</t>
  </si>
  <si>
    <t>1402061604050003</t>
  </si>
  <si>
    <t>EKA SURYA PRATAMA</t>
  </si>
  <si>
    <t>1402065909090004</t>
  </si>
  <si>
    <t>FITRIA NINGSIH</t>
  </si>
  <si>
    <t>SEI BAHAR</t>
  </si>
  <si>
    <t>1402065708130005</t>
  </si>
  <si>
    <t>WINDA AULIA</t>
  </si>
  <si>
    <t>KELESA</t>
  </si>
  <si>
    <t>1402064912150001</t>
  </si>
  <si>
    <t>NAFIISAH KHAIRIYAH</t>
  </si>
  <si>
    <t>1505103003700001</t>
  </si>
  <si>
    <t>HERBIN MANURUNG</t>
  </si>
  <si>
    <t>ACEH</t>
  </si>
  <si>
    <t>TIAM SADOLOK</t>
  </si>
  <si>
    <t>BERLIN M</t>
  </si>
  <si>
    <t>1505101701110077</t>
  </si>
  <si>
    <t>013</t>
  </si>
  <si>
    <t>1505104512710001</t>
  </si>
  <si>
    <t>TIANGGUR SILALAHI</t>
  </si>
  <si>
    <t>AGUSTINA S</t>
  </si>
  <si>
    <t>AHMAD SILALAHI</t>
  </si>
  <si>
    <t>RT 12 Dusun 04</t>
  </si>
  <si>
    <t>1505101509930001</t>
  </si>
  <si>
    <t>EDWARD BERNARD MANURUNG</t>
  </si>
  <si>
    <t>PONTIANAK</t>
  </si>
  <si>
    <t>RT 12 Dusun 05</t>
  </si>
  <si>
    <t>1505105001980001</t>
  </si>
  <si>
    <t>LENI NURPITA MANURUNG</t>
  </si>
  <si>
    <t>RT 12 Dusun 06</t>
  </si>
  <si>
    <t>1505100501080001</t>
  </si>
  <si>
    <t>VINSENSIUS RICCAD MANURUNG</t>
  </si>
  <si>
    <t>SIDIKALANG</t>
  </si>
  <si>
    <t>RT 12 Dusun 07</t>
  </si>
  <si>
    <t>1505102702900001</t>
  </si>
  <si>
    <t>FEBRYANTO SURBAKTI</t>
  </si>
  <si>
    <t>1505100703170005</t>
  </si>
  <si>
    <t>1504075105910003</t>
  </si>
  <si>
    <t>SRI HANDAYANI PARDOSI</t>
  </si>
  <si>
    <t>KISARAN</t>
  </si>
  <si>
    <t>K.R.SIHOTANG</t>
  </si>
  <si>
    <t>A.PARDOSI</t>
  </si>
  <si>
    <t>RT.12</t>
  </si>
  <si>
    <t>1505070903700002</t>
  </si>
  <si>
    <t>IMID</t>
  </si>
  <si>
    <t>AMAH</t>
  </si>
  <si>
    <t>IGUD</t>
  </si>
  <si>
    <t>1505071103089746</t>
  </si>
  <si>
    <t>RT 13 Dusun 03</t>
  </si>
  <si>
    <t>1505075005740003</t>
  </si>
  <si>
    <t>FATONAH</t>
  </si>
  <si>
    <t>SURTI</t>
  </si>
  <si>
    <t>SANGKRA</t>
  </si>
  <si>
    <t>1505074510940003</t>
  </si>
  <si>
    <t>ROMLAH SUNIA NINGSIH</t>
  </si>
  <si>
    <t>1505072909020002</t>
  </si>
  <si>
    <t>DADANG CAHYANA</t>
  </si>
  <si>
    <t>UNIT 10</t>
  </si>
  <si>
    <t>1505101105110001</t>
  </si>
  <si>
    <t>MUHAMMAD RAHMAT WIJAYA</t>
  </si>
  <si>
    <t>1505071708720002</t>
  </si>
  <si>
    <t>AGUS.SN</t>
  </si>
  <si>
    <t>NURMAINAH</t>
  </si>
  <si>
    <t>DJALALUDIN</t>
  </si>
  <si>
    <t>1505071103089747</t>
  </si>
  <si>
    <t>AGUS SN</t>
  </si>
  <si>
    <t>1505074807770001</t>
  </si>
  <si>
    <t>RAWAS ULU</t>
  </si>
  <si>
    <t>M. HUSIN</t>
  </si>
  <si>
    <t>1505071412000002</t>
  </si>
  <si>
    <t>WIZTYO RAMADHANI</t>
  </si>
  <si>
    <t>1505072712700002</t>
  </si>
  <si>
    <t>RUDI SANTOSO</t>
  </si>
  <si>
    <t>MUJAYANAH</t>
  </si>
  <si>
    <t>MUSTAJAB</t>
  </si>
  <si>
    <t>1505071103089750</t>
  </si>
  <si>
    <t>1505076710730001</t>
  </si>
  <si>
    <t>RULIANA</t>
  </si>
  <si>
    <t>MUSTAKIM</t>
  </si>
  <si>
    <t>1505071011980002</t>
  </si>
  <si>
    <t>JELDY PRAYUDO SANTOSO</t>
  </si>
  <si>
    <t>1505070606060002</t>
  </si>
  <si>
    <t>RENDY BINTANG AIR LANGA</t>
  </si>
  <si>
    <t>1505071503710005</t>
  </si>
  <si>
    <t>SUGIYANTO</t>
  </si>
  <si>
    <t>LAFIYUN</t>
  </si>
  <si>
    <t>RATMO MARJO</t>
  </si>
  <si>
    <t>1505071103089753</t>
  </si>
  <si>
    <t>1505074409780002</t>
  </si>
  <si>
    <t>1505075406010001</t>
  </si>
  <si>
    <t>ELVITA RIYANI</t>
  </si>
  <si>
    <t>1505105212100001</t>
  </si>
  <si>
    <t>HILYA HALIMATUS SA'DIYAH</t>
  </si>
  <si>
    <t>1505071203680002</t>
  </si>
  <si>
    <t>SARIPIN</t>
  </si>
  <si>
    <t>MARYAMI</t>
  </si>
  <si>
    <t>TABUT</t>
  </si>
  <si>
    <t>1505071103089754</t>
  </si>
  <si>
    <t>1505076704710003</t>
  </si>
  <si>
    <t>SITI MARIYAH</t>
  </si>
  <si>
    <t>K ANYAR</t>
  </si>
  <si>
    <t>PARIYEM</t>
  </si>
  <si>
    <t>SULEMAN</t>
  </si>
  <si>
    <t>1505070803980003</t>
  </si>
  <si>
    <t>IRWAN ALFATONI</t>
  </si>
  <si>
    <t>1505072808650003</t>
  </si>
  <si>
    <t>KARMANI</t>
  </si>
  <si>
    <t>1505071103089755</t>
  </si>
  <si>
    <t>1505074101700006</t>
  </si>
  <si>
    <t>SUTINAH</t>
  </si>
  <si>
    <t>WARIS</t>
  </si>
  <si>
    <t>1505072702930002</t>
  </si>
  <si>
    <t>AHMAD SAHRONI</t>
  </si>
  <si>
    <t>1505071707040003</t>
  </si>
  <si>
    <t>AHMAD AJI PRASETYO</t>
  </si>
  <si>
    <t>1505071011430001</t>
  </si>
  <si>
    <t>SUID</t>
  </si>
  <si>
    <t>ICIH</t>
  </si>
  <si>
    <t>KARTA</t>
  </si>
  <si>
    <t>1505071103089759</t>
  </si>
  <si>
    <t>1505075504500002</t>
  </si>
  <si>
    <t>ICIT</t>
  </si>
  <si>
    <t>SARSIH</t>
  </si>
  <si>
    <t>EMED</t>
  </si>
  <si>
    <t>1505070706700003</t>
  </si>
  <si>
    <t>RIYADI</t>
  </si>
  <si>
    <t>RIFA I</t>
  </si>
  <si>
    <t>1505071103089761</t>
  </si>
  <si>
    <t>1505074404770002</t>
  </si>
  <si>
    <t>NURIYANTI</t>
  </si>
  <si>
    <t>1505074503980002</t>
  </si>
  <si>
    <t>SRI DWI LESTARI</t>
  </si>
  <si>
    <t>1505076903040003</t>
  </si>
  <si>
    <t>MAYA PUTRI HANDAYANI</t>
  </si>
  <si>
    <t>1505072505050003</t>
  </si>
  <si>
    <t>1505072607780001</t>
  </si>
  <si>
    <t xml:space="preserve">UPOYO </t>
  </si>
  <si>
    <t>JONO</t>
  </si>
  <si>
    <t>1505071103089543</t>
  </si>
  <si>
    <t>1505075202820002</t>
  </si>
  <si>
    <t>SRIWATI</t>
  </si>
  <si>
    <t>1505072004010002</t>
  </si>
  <si>
    <t>MUHAMMAD FATONI AZIS</t>
  </si>
  <si>
    <t>1505072911050002</t>
  </si>
  <si>
    <t>MUHAMMAD RUDIANDRIANTO</t>
  </si>
  <si>
    <t>1505102510140001</t>
  </si>
  <si>
    <t>AKHMAD SUROSO WIJAYANTO</t>
  </si>
  <si>
    <t>RT 13 Dusun 04</t>
  </si>
  <si>
    <t>1505071612750001</t>
  </si>
  <si>
    <t>SUGIARTO</t>
  </si>
  <si>
    <t>SRIMUNA</t>
  </si>
  <si>
    <t>1505071103089713</t>
  </si>
  <si>
    <t>1505075301850001</t>
  </si>
  <si>
    <t>AMALIYAH</t>
  </si>
  <si>
    <t>1505074606060003</t>
  </si>
  <si>
    <t>ANISA KHAIRANI RISMAWATI</t>
  </si>
  <si>
    <t>1505100404110001</t>
  </si>
  <si>
    <t>AHMAD ABI MANYU</t>
  </si>
  <si>
    <t>1505100708900001</t>
  </si>
  <si>
    <t>PARIF INDIAWAN</t>
  </si>
  <si>
    <t>SULASMI</t>
  </si>
  <si>
    <t>TUNGGAL</t>
  </si>
  <si>
    <t>1505102211780001</t>
  </si>
  <si>
    <t>RELINTON SIBARANI</t>
  </si>
  <si>
    <t>MAKRIN</t>
  </si>
  <si>
    <t>1505101701110072</t>
  </si>
  <si>
    <t>1505106704780001</t>
  </si>
  <si>
    <t>RELISNA TAMBUNAN</t>
  </si>
  <si>
    <t>TIOMANA MARBUN</t>
  </si>
  <si>
    <t>ADEN TAMBUNAN</t>
  </si>
  <si>
    <t>1505102911040001</t>
  </si>
  <si>
    <t>HISAT SIBARANI</t>
  </si>
  <si>
    <t>1505106111070001</t>
  </si>
  <si>
    <t>FLOREN SIBARANI</t>
  </si>
  <si>
    <t>1505101810840001</t>
  </si>
  <si>
    <t>TUWUH SUPARNO</t>
  </si>
  <si>
    <t>RUMINI</t>
  </si>
  <si>
    <t>NYARI</t>
  </si>
  <si>
    <t>1505100605130001</t>
  </si>
  <si>
    <t>1505107012860002</t>
  </si>
  <si>
    <t>DAMIASIH</t>
  </si>
  <si>
    <t>JAMINEM</t>
  </si>
  <si>
    <t>1505106607060003</t>
  </si>
  <si>
    <t>LIA RETNO WULANDARI</t>
  </si>
  <si>
    <t>1505106304130001</t>
  </si>
  <si>
    <t>DIYAH AYU TRIHAPSARI</t>
  </si>
  <si>
    <t>1505102808640001</t>
  </si>
  <si>
    <t>ALEXANDER SARAGIH</t>
  </si>
  <si>
    <t>LOMINTA</t>
  </si>
  <si>
    <t>PANEAK  SARAGIH</t>
  </si>
  <si>
    <t>1505101701110079</t>
  </si>
  <si>
    <t>1505104905680001</t>
  </si>
  <si>
    <t>NUR HAFNI PAKPAHAN</t>
  </si>
  <si>
    <t xml:space="preserve">DAMPRO </t>
  </si>
  <si>
    <t>TOGU PAKPAHAN</t>
  </si>
  <si>
    <t>1505102806960001</t>
  </si>
  <si>
    <t>MOCHAMAD RIDWAN.S</t>
  </si>
  <si>
    <t>NURHAFNI PAKPAHAN</t>
  </si>
  <si>
    <t>1505102704980001</t>
  </si>
  <si>
    <t>DEDE IBNU HAJAR.S</t>
  </si>
  <si>
    <t>1505104202000001</t>
  </si>
  <si>
    <t>RIZQON ZALILAH.S</t>
  </si>
  <si>
    <t>1505070609640002</t>
  </si>
  <si>
    <t>WAHID</t>
  </si>
  <si>
    <t>MUKIDI</t>
  </si>
  <si>
    <t>1505071103089711</t>
  </si>
  <si>
    <t>1505076404660001</t>
  </si>
  <si>
    <t>TUMIYEM</t>
  </si>
  <si>
    <t>KASAN DIKROMO</t>
  </si>
  <si>
    <t>1505070409860004</t>
  </si>
  <si>
    <t>TRI BAHARUDIN</t>
  </si>
  <si>
    <t>1505070209920002</t>
  </si>
  <si>
    <t>HARMANTO</t>
  </si>
  <si>
    <t>1505100504740001</t>
  </si>
  <si>
    <t>SOPYAN</t>
  </si>
  <si>
    <t>1505101612110004</t>
  </si>
  <si>
    <t>1505104112740001</t>
  </si>
  <si>
    <t>ISWATI</t>
  </si>
  <si>
    <t>SUNAWI</t>
  </si>
  <si>
    <t>1505100407000002</t>
  </si>
  <si>
    <t>MUHAMAD DANY SAPUTRA</t>
  </si>
  <si>
    <t>ROHIMAH</t>
  </si>
  <si>
    <t>1505071006780005</t>
  </si>
  <si>
    <t>DALIM</t>
  </si>
  <si>
    <t>10-Jun-1978</t>
  </si>
  <si>
    <t>YATIMAH</t>
  </si>
  <si>
    <t>SAMEJA</t>
  </si>
  <si>
    <t>1505070403130003</t>
  </si>
  <si>
    <t>1505074606910006</t>
  </si>
  <si>
    <t>SRI HARTATI</t>
  </si>
  <si>
    <t>BANYU MAS</t>
  </si>
  <si>
    <t>06-Jun-1991</t>
  </si>
  <si>
    <t>SUKIYEM</t>
  </si>
  <si>
    <t>SUKAMTO</t>
  </si>
  <si>
    <t>1505072901120002</t>
  </si>
  <si>
    <t>DARU SHODIQ MAULANA</t>
  </si>
  <si>
    <t>29-Jan-2012</t>
  </si>
  <si>
    <t>'1504081205780001</t>
  </si>
  <si>
    <t>SUMBER MULYO</t>
  </si>
  <si>
    <t>12-May-1978</t>
  </si>
  <si>
    <t>NENAH</t>
  </si>
  <si>
    <t>WAHYA</t>
  </si>
  <si>
    <t>1505102805150002</t>
  </si>
  <si>
    <t>1504085009770001</t>
  </si>
  <si>
    <t>SUKAESIH</t>
  </si>
  <si>
    <t>10-Sep-1978</t>
  </si>
  <si>
    <t>1504085511010001</t>
  </si>
  <si>
    <t>RIKA NOVITA</t>
  </si>
  <si>
    <t>15-Nov-2001</t>
  </si>
  <si>
    <t>1504084511050001</t>
  </si>
  <si>
    <t>ANIYA DWI YANTI</t>
  </si>
  <si>
    <t>5-Nov-2005</t>
  </si>
  <si>
    <t>1504081609100002</t>
  </si>
  <si>
    <t>ANGGA TRI RAMDANI</t>
  </si>
  <si>
    <t>16-Sep-2009</t>
  </si>
  <si>
    <t>1505070101570002</t>
  </si>
  <si>
    <t>SOPAR NAPITUPULU</t>
  </si>
  <si>
    <t>TOBASAM</t>
  </si>
  <si>
    <t>17-Apr-1957</t>
  </si>
  <si>
    <t>RENGSI TAMPUBOLON</t>
  </si>
  <si>
    <t>LISTEN NAPITUPULU</t>
  </si>
  <si>
    <t>1505074106930002</t>
  </si>
  <si>
    <t>BERLIAN NAPITUPULU</t>
  </si>
  <si>
    <t>1-Jun-1993</t>
  </si>
  <si>
    <t>SUKIMAN</t>
  </si>
  <si>
    <t>15-Feb-1971</t>
  </si>
  <si>
    <t>35070553017000001</t>
  </si>
  <si>
    <t>13-Jan-1970</t>
  </si>
  <si>
    <t>DIYAS WULANDARI</t>
  </si>
  <si>
    <t>23-Jan-2005</t>
  </si>
  <si>
    <t>NIA REFA NATASYA</t>
  </si>
  <si>
    <t>31-Jan-2008</t>
  </si>
  <si>
    <t>JERRY PARDULIAN TAMBUNAN</t>
  </si>
  <si>
    <t>26-Jan-1981</t>
  </si>
  <si>
    <t>ASAL TAMBUNAN</t>
  </si>
  <si>
    <t>RITA MARLINA</t>
  </si>
  <si>
    <t>3-Mar-1978</t>
  </si>
  <si>
    <t>ESTAMIN SARAGIH</t>
  </si>
  <si>
    <t>CHIRUS SITORUS</t>
  </si>
  <si>
    <t>3504092008730003</t>
  </si>
  <si>
    <t>AGUS UTOMO</t>
  </si>
  <si>
    <t>20-Aug-1973</t>
  </si>
  <si>
    <t>RT.13</t>
  </si>
  <si>
    <t>1505070308760001</t>
  </si>
  <si>
    <t>PUJI ANTO</t>
  </si>
  <si>
    <t>SAMIJAH</t>
  </si>
  <si>
    <t>SUMODIRAN</t>
  </si>
  <si>
    <t>1505071103089768</t>
  </si>
  <si>
    <t>RT 14 Dusun 03</t>
  </si>
  <si>
    <t>014</t>
  </si>
  <si>
    <t>1505074608820003</t>
  </si>
  <si>
    <t>NANIK ROHANAH</t>
  </si>
  <si>
    <t>SRI YAMAH</t>
  </si>
  <si>
    <t>SOLIKHIN</t>
  </si>
  <si>
    <t>1505072109040003</t>
  </si>
  <si>
    <t>RAHMAT ANDI SUSANTO</t>
  </si>
  <si>
    <t>FUJI ANTO</t>
  </si>
  <si>
    <t>1505071506760003</t>
  </si>
  <si>
    <t>HAFIDZ</t>
  </si>
  <si>
    <t>SAMPANG</t>
  </si>
  <si>
    <t>MAKSUM</t>
  </si>
  <si>
    <t>1505071103089763</t>
  </si>
  <si>
    <t>1505074202750003</t>
  </si>
  <si>
    <t>MUIDAH</t>
  </si>
  <si>
    <t>JUMA ATI</t>
  </si>
  <si>
    <t>MISYAN</t>
  </si>
  <si>
    <t>1505070604990005</t>
  </si>
  <si>
    <t>FAJAR RIYANTO</t>
  </si>
  <si>
    <t>1505071205060001</t>
  </si>
  <si>
    <t>DIMAS IVANDA SAPUTRA</t>
  </si>
  <si>
    <t>1505071703820002</t>
  </si>
  <si>
    <t>1505071103089764</t>
  </si>
  <si>
    <t>1505075507860031</t>
  </si>
  <si>
    <t>MARMI NINGSIH</t>
  </si>
  <si>
    <t>SULAWESI</t>
  </si>
  <si>
    <t>SUNGKONO</t>
  </si>
  <si>
    <t>1505074705040001</t>
  </si>
  <si>
    <t>LINDA PUSPITASARI</t>
  </si>
  <si>
    <t>MARMI</t>
  </si>
  <si>
    <t>1505106304120001</t>
  </si>
  <si>
    <t>AMANDA APRILIA TRI LESTARI</t>
  </si>
  <si>
    <t>1505072512640002</t>
  </si>
  <si>
    <t>SUKATI</t>
  </si>
  <si>
    <t>MAT PAIJAH</t>
  </si>
  <si>
    <t>1505071103089765</t>
  </si>
  <si>
    <t>1505077112670009</t>
  </si>
  <si>
    <t>TUKINI</t>
  </si>
  <si>
    <t>1505071006810004</t>
  </si>
  <si>
    <t>CARNI</t>
  </si>
  <si>
    <t>SAHMAN</t>
  </si>
  <si>
    <t>1505071103089767</t>
  </si>
  <si>
    <t>1505074704820002</t>
  </si>
  <si>
    <t>WIJIANTI</t>
  </si>
  <si>
    <t>DAMIRAN</t>
  </si>
  <si>
    <t>1505076608030001</t>
  </si>
  <si>
    <t>AGUSTIN NUR YANTI</t>
  </si>
  <si>
    <t>ADIL SETIAWAN</t>
  </si>
  <si>
    <t>1505071103590001</t>
  </si>
  <si>
    <t>TOTOK ARIFIANTO</t>
  </si>
  <si>
    <t>SITI FATONAH</t>
  </si>
  <si>
    <t>MOH ARIF</t>
  </si>
  <si>
    <t>1505071103089769</t>
  </si>
  <si>
    <t>1505075201590001</t>
  </si>
  <si>
    <t>SIH TINAMPI</t>
  </si>
  <si>
    <t>IN SWIYANTI</t>
  </si>
  <si>
    <t>KASEDIYO</t>
  </si>
  <si>
    <t>1505071512710002</t>
  </si>
  <si>
    <t>MARKIM</t>
  </si>
  <si>
    <t>JAINEM</t>
  </si>
  <si>
    <t>RASMIN</t>
  </si>
  <si>
    <t>1505071103089770</t>
  </si>
  <si>
    <t>1505104304820001</t>
  </si>
  <si>
    <t>DIRUN</t>
  </si>
  <si>
    <t>1505105706110001</t>
  </si>
  <si>
    <t>MIFTAHUL JANNAH</t>
  </si>
  <si>
    <t>1505071407770002</t>
  </si>
  <si>
    <t>RICO WIJAYA</t>
  </si>
  <si>
    <t>MARDIANA</t>
  </si>
  <si>
    <t>ABDUL MADJID</t>
  </si>
  <si>
    <t>1505071103089771</t>
  </si>
  <si>
    <t>1505104505840001</t>
  </si>
  <si>
    <t>RUIYAH</t>
  </si>
  <si>
    <t>SERANG</t>
  </si>
  <si>
    <t>SABRAWI</t>
  </si>
  <si>
    <t>1505101102120002</t>
  </si>
  <si>
    <t>WISNU SAPUTRA</t>
  </si>
  <si>
    <t>SLAMET WAHYUDI</t>
  </si>
  <si>
    <t>1505071209590001</t>
  </si>
  <si>
    <t>JAROT SUBIYANTORO</t>
  </si>
  <si>
    <t>SAMINGUN</t>
  </si>
  <si>
    <t>1505071103089772</t>
  </si>
  <si>
    <t>1505076604610001</t>
  </si>
  <si>
    <t>TUTIK INDARYATI</t>
  </si>
  <si>
    <t>NANIK FATMAWATI</t>
  </si>
  <si>
    <t>1505071507710017</t>
  </si>
  <si>
    <t>AMINARTO</t>
  </si>
  <si>
    <t>MISTIKAH</t>
  </si>
  <si>
    <t>JUMAIN</t>
  </si>
  <si>
    <t>1505071103089775</t>
  </si>
  <si>
    <t>1505075507710027</t>
  </si>
  <si>
    <t>SAROFAH</t>
  </si>
  <si>
    <t>JEMAREN</t>
  </si>
  <si>
    <t>1505073005930001</t>
  </si>
  <si>
    <t>ABDUL ROHMAN</t>
  </si>
  <si>
    <t>AWINARTO</t>
  </si>
  <si>
    <t>1505100403990001</t>
  </si>
  <si>
    <t>SUPRIONO</t>
  </si>
  <si>
    <t>SITI MARYAM</t>
  </si>
  <si>
    <t>1505075206400001</t>
  </si>
  <si>
    <t>MISTINGGAR</t>
  </si>
  <si>
    <t>1505070404680002</t>
  </si>
  <si>
    <t>ABDUL MUIN</t>
  </si>
  <si>
    <t>ASMARUDIN</t>
  </si>
  <si>
    <t>1505071103089777</t>
  </si>
  <si>
    <t>1505075809760001</t>
  </si>
  <si>
    <t>SAMIROH</t>
  </si>
  <si>
    <t>ARSINAH</t>
  </si>
  <si>
    <t>SALIWAN</t>
  </si>
  <si>
    <t>1505070208920002</t>
  </si>
  <si>
    <t>ABDUL MAJID</t>
  </si>
  <si>
    <t>1505071109030002</t>
  </si>
  <si>
    <t>AKMAL KHOLIK</t>
  </si>
  <si>
    <t>1505106106110002</t>
  </si>
  <si>
    <t>AINUN HABIBAH</t>
  </si>
  <si>
    <t>1505071007760002</t>
  </si>
  <si>
    <t>LASINEM</t>
  </si>
  <si>
    <t>PAIMAN</t>
  </si>
  <si>
    <t>1505071103089781</t>
  </si>
  <si>
    <t>1505074803800002</t>
  </si>
  <si>
    <t>WAINI</t>
  </si>
  <si>
    <t>SARWATI</t>
  </si>
  <si>
    <t>WAKIRAN</t>
  </si>
  <si>
    <t>1505070803980004</t>
  </si>
  <si>
    <t>M ZIDNI ILMAN NAFI I</t>
  </si>
  <si>
    <t>WAIMI</t>
  </si>
  <si>
    <t>1505075507060023</t>
  </si>
  <si>
    <t>M SANDI BIMA KURNIAWAN</t>
  </si>
  <si>
    <t>1505104203080001</t>
  </si>
  <si>
    <t>CINTIA DEVI RIZKIA PUTRI</t>
  </si>
  <si>
    <t>1505075202860003</t>
  </si>
  <si>
    <t>FEBRI ARIF SETIANTO</t>
  </si>
  <si>
    <t>1505102001110131</t>
  </si>
  <si>
    <t>FEBRI ARIF SETYANTO</t>
  </si>
  <si>
    <t>1505076006900002</t>
  </si>
  <si>
    <t>TRI AZIZAH</t>
  </si>
  <si>
    <t>NEQYA ZAHRA ARIFIA</t>
  </si>
  <si>
    <t>1505070304690003</t>
  </si>
  <si>
    <t>AFRIYANTO</t>
  </si>
  <si>
    <t>NITA</t>
  </si>
  <si>
    <t>WIRO SUDARMO</t>
  </si>
  <si>
    <t>1505071103089705</t>
  </si>
  <si>
    <t>1505074812710002</t>
  </si>
  <si>
    <t>NUR PONIAH</t>
  </si>
  <si>
    <t>WINASIS</t>
  </si>
  <si>
    <t>1505070812950003</t>
  </si>
  <si>
    <t>ONANG PURNAMA</t>
  </si>
  <si>
    <t>1505071612040001</t>
  </si>
  <si>
    <t>WIDI KURNIADI</t>
  </si>
  <si>
    <t>RENI SYAHRANI</t>
  </si>
  <si>
    <t>1505103005610001</t>
  </si>
  <si>
    <t>YEYET SUHERYAT</t>
  </si>
  <si>
    <t>ONAH</t>
  </si>
  <si>
    <t>1505101901110170</t>
  </si>
  <si>
    <t>1505104104640001</t>
  </si>
  <si>
    <t>ATIK</t>
  </si>
  <si>
    <t>EMEH</t>
  </si>
  <si>
    <t>NURIYAK</t>
  </si>
  <si>
    <t>1505100503800001</t>
  </si>
  <si>
    <t>TOTOK HARIYANTO</t>
  </si>
  <si>
    <t>SULASMIATI</t>
  </si>
  <si>
    <t>1505102001110120</t>
  </si>
  <si>
    <t>1505104611830001</t>
  </si>
  <si>
    <t>ARIN SUTIKNA</t>
  </si>
  <si>
    <t>WGINEM</t>
  </si>
  <si>
    <t>HARIONO</t>
  </si>
  <si>
    <t>1505102610040001</t>
  </si>
  <si>
    <t>ABIYOGA ARIANTO</t>
  </si>
  <si>
    <t>SOLOK SELATAN</t>
  </si>
  <si>
    <t>RT 14 Dusun 04</t>
  </si>
  <si>
    <t>1505105301120001</t>
  </si>
  <si>
    <t>ADINI YOGI ARIANTI</t>
  </si>
  <si>
    <t>RT 14 Dusun 05</t>
  </si>
  <si>
    <t>1505071010650005</t>
  </si>
  <si>
    <t>NARDI</t>
  </si>
  <si>
    <t>LAPIYEM</t>
  </si>
  <si>
    <t>RATMOJO</t>
  </si>
  <si>
    <t>1505071103089737</t>
  </si>
  <si>
    <t>1505075509730003</t>
  </si>
  <si>
    <t>RUSIYEM</t>
  </si>
  <si>
    <t>1505074508830002</t>
  </si>
  <si>
    <t>RUSTINA</t>
  </si>
  <si>
    <t>1505072507000002</t>
  </si>
  <si>
    <t>BAYU NARDIYANTO</t>
  </si>
  <si>
    <t>1505081402890002</t>
  </si>
  <si>
    <t xml:space="preserve">SUTRIS </t>
  </si>
  <si>
    <t>SARTINAH</t>
  </si>
  <si>
    <t>1505101306130005</t>
  </si>
  <si>
    <t>SUTRIS</t>
  </si>
  <si>
    <t>1505084204900003</t>
  </si>
  <si>
    <t>INDAH SUPRIHATIN</t>
  </si>
  <si>
    <t>SOLOK</t>
  </si>
  <si>
    <t>1505082506120004</t>
  </si>
  <si>
    <t>NOVAL AINNUR RIZQI</t>
  </si>
  <si>
    <t>1505076305730001</t>
  </si>
  <si>
    <t>PARJIYEM</t>
  </si>
  <si>
    <t>KARSOKIMIN</t>
  </si>
  <si>
    <t>1505102510920001</t>
  </si>
  <si>
    <t>BUDI SUCIPTO</t>
  </si>
  <si>
    <t>TRIMULYO</t>
  </si>
  <si>
    <t>MASUBI</t>
  </si>
  <si>
    <t>1505101004140009</t>
  </si>
  <si>
    <t>1505105606860001</t>
  </si>
  <si>
    <t>FITRI SUGIARTI</t>
  </si>
  <si>
    <t>1505102212130001</t>
  </si>
  <si>
    <t>ADIIBAH AL FATIN</t>
  </si>
  <si>
    <t>1505071012750002</t>
  </si>
  <si>
    <t>HARI MULYONO</t>
  </si>
  <si>
    <t>UMINI</t>
  </si>
  <si>
    <t>1505071103089744</t>
  </si>
  <si>
    <t>1505104101930001</t>
  </si>
  <si>
    <t>CUCU CAHYANTI</t>
  </si>
  <si>
    <t>TEBO</t>
  </si>
  <si>
    <t>CECEK</t>
  </si>
  <si>
    <t>1505076903020003</t>
  </si>
  <si>
    <t>ANGGY KURNIA BUDI</t>
  </si>
  <si>
    <t>KATINA</t>
  </si>
  <si>
    <t>KHARISMA YOGI OTAVIANA</t>
  </si>
  <si>
    <t>ANTA NURODIN</t>
  </si>
  <si>
    <t>RT.14</t>
  </si>
  <si>
    <t>1505071808750002</t>
  </si>
  <si>
    <t>1505071103089783</t>
  </si>
  <si>
    <t>RT 15 Dusun 01</t>
  </si>
  <si>
    <t>015</t>
  </si>
  <si>
    <t>1505076810770001</t>
  </si>
  <si>
    <t>RUBIANTI</t>
  </si>
  <si>
    <t>JENEM</t>
  </si>
  <si>
    <t>RUBINGIN</t>
  </si>
  <si>
    <t>RT 15 Dusun 03</t>
  </si>
  <si>
    <t>1505075006020002</t>
  </si>
  <si>
    <t>RISKI MIFTAKHUL JANAH</t>
  </si>
  <si>
    <t>MUHAMMAD AZZAM ARRIDHO</t>
  </si>
  <si>
    <t>1505071303710001</t>
  </si>
  <si>
    <t>SUKADI YANTO</t>
  </si>
  <si>
    <t>SUMAJI</t>
  </si>
  <si>
    <t>1505071103089784</t>
  </si>
  <si>
    <t>1505075507750033</t>
  </si>
  <si>
    <t>INDUN ENDAR PRIHATIN</t>
  </si>
  <si>
    <t>ROHMAD</t>
  </si>
  <si>
    <t>1505075306980005</t>
  </si>
  <si>
    <t>DEWI ARIYANI PUTRI</t>
  </si>
  <si>
    <t>1505071407600001</t>
  </si>
  <si>
    <t>MU'ARIP</t>
  </si>
  <si>
    <t>JEMIKEM</t>
  </si>
  <si>
    <t>1505071103089785</t>
  </si>
  <si>
    <t>1505074705680002</t>
  </si>
  <si>
    <t>MUJANATI</t>
  </si>
  <si>
    <t>MARTONO</t>
  </si>
  <si>
    <t>1505072404920003</t>
  </si>
  <si>
    <t>VERY ROSYID AL FAUZI</t>
  </si>
  <si>
    <t>1505075812960003</t>
  </si>
  <si>
    <t>LILIS ROKHMATUN NIKMAH</t>
  </si>
  <si>
    <t>1505100910060004</t>
  </si>
  <si>
    <t>HAMID FAISAL ASROR</t>
  </si>
  <si>
    <t>1505070404550003</t>
  </si>
  <si>
    <t>WASTIB</t>
  </si>
  <si>
    <t>JANTA</t>
  </si>
  <si>
    <t>JANJU</t>
  </si>
  <si>
    <t>1505071103089786</t>
  </si>
  <si>
    <t>1505105609580001</t>
  </si>
  <si>
    <t>EEN</t>
  </si>
  <si>
    <t>KARNIAH</t>
  </si>
  <si>
    <t>TAYIB</t>
  </si>
  <si>
    <t>1505100812820001</t>
  </si>
  <si>
    <t>CEPI IMAM MARDIANA</t>
  </si>
  <si>
    <t>ETI HADIJAH</t>
  </si>
  <si>
    <t>1505104711960001</t>
  </si>
  <si>
    <t>YULI NURJANAH</t>
  </si>
  <si>
    <t>1505072809810001</t>
  </si>
  <si>
    <t>AHMAD MUNTOHAR</t>
  </si>
  <si>
    <t>ZAINAH</t>
  </si>
  <si>
    <t>1505071103089787</t>
  </si>
  <si>
    <t>MUTHOHAR</t>
  </si>
  <si>
    <t>1505074505840006</t>
  </si>
  <si>
    <t>MUJIRATUN</t>
  </si>
  <si>
    <t>HASIM A</t>
  </si>
  <si>
    <t>1505072906060002</t>
  </si>
  <si>
    <t>M FARHAN AL KHAFID</t>
  </si>
  <si>
    <t>1505106906130002</t>
  </si>
  <si>
    <t>ZAHROTUN NAJWA</t>
  </si>
  <si>
    <t>1505070609680003</t>
  </si>
  <si>
    <t>ISNAN MUAKHIR</t>
  </si>
  <si>
    <t>1505071103089788</t>
  </si>
  <si>
    <t>1505075708760003</t>
  </si>
  <si>
    <t>ETIK ROSIDHA</t>
  </si>
  <si>
    <t>RAJIMIN</t>
  </si>
  <si>
    <t>1505075502950001</t>
  </si>
  <si>
    <t>FEVI RUHMANASARI</t>
  </si>
  <si>
    <t>1505074201070002</t>
  </si>
  <si>
    <t>DELA ZUMROTUL MASHUDA</t>
  </si>
  <si>
    <t>MUHAMMAD SULTON AL BAIHAQI</t>
  </si>
  <si>
    <t>1505070709650003</t>
  </si>
  <si>
    <t>PANUT</t>
  </si>
  <si>
    <t>BARNI</t>
  </si>
  <si>
    <t>1505071103089791</t>
  </si>
  <si>
    <t>1505075011770001</t>
  </si>
  <si>
    <t>MARTI</t>
  </si>
  <si>
    <t>1505071605940002</t>
  </si>
  <si>
    <t>PANDI PURNOMO</t>
  </si>
  <si>
    <t>1505106610960001</t>
  </si>
  <si>
    <t>PARA DINA DUAMILA</t>
  </si>
  <si>
    <t>1505076709990003</t>
  </si>
  <si>
    <t>SUCI ANISA</t>
  </si>
  <si>
    <t>1505072003070002</t>
  </si>
  <si>
    <t>MUHAMAD HAERUDIN PARID</t>
  </si>
  <si>
    <t>1505070208680003</t>
  </si>
  <si>
    <t>MOH. RASAD</t>
  </si>
  <si>
    <t>ROSIDAH</t>
  </si>
  <si>
    <t>M KHOLIL</t>
  </si>
  <si>
    <t>1505071103089793</t>
  </si>
  <si>
    <t>M0H. RASAD</t>
  </si>
  <si>
    <t>1505075106720005</t>
  </si>
  <si>
    <t>UMIRIYAH</t>
  </si>
  <si>
    <t>1505074602970001</t>
  </si>
  <si>
    <t>HAYUNING DIAN SARI</t>
  </si>
  <si>
    <t>1505070711000002</t>
  </si>
  <si>
    <t>RICKY SAHNAKRI</t>
  </si>
  <si>
    <t>1505072711040001</t>
  </si>
  <si>
    <t>ERY TRISNANDA</t>
  </si>
  <si>
    <t>1505070309630001</t>
  </si>
  <si>
    <t>KLIYEM</t>
  </si>
  <si>
    <t>KATENI</t>
  </si>
  <si>
    <t>1505071103089795</t>
  </si>
  <si>
    <t>PAINO</t>
  </si>
  <si>
    <t>1505075008650002</t>
  </si>
  <si>
    <t>1505077001050002</t>
  </si>
  <si>
    <t>INTAN AYU PERMATA SARI</t>
  </si>
  <si>
    <t>ENY</t>
  </si>
  <si>
    <t>1505071507790027</t>
  </si>
  <si>
    <t>NANAH</t>
  </si>
  <si>
    <t>1505071103089796</t>
  </si>
  <si>
    <t>1505075507800046</t>
  </si>
  <si>
    <t>ACIH</t>
  </si>
  <si>
    <t>KONIA</t>
  </si>
  <si>
    <t>TARMA</t>
  </si>
  <si>
    <t>1505072707770004</t>
  </si>
  <si>
    <t>AHMAD KHOIRI</t>
  </si>
  <si>
    <t>1505071103089798</t>
  </si>
  <si>
    <t>1505074505800004</t>
  </si>
  <si>
    <t>WIWIN</t>
  </si>
  <si>
    <t>ENN</t>
  </si>
  <si>
    <t>1505070709010003</t>
  </si>
  <si>
    <t>SATRIA AGUNG MURIA DRAJAD</t>
  </si>
  <si>
    <t>1505102508090001</t>
  </si>
  <si>
    <t>LINTANG ARUM SEJATI</t>
  </si>
  <si>
    <t>1505072310590002</t>
  </si>
  <si>
    <t>H.HASYIM ASHARI</t>
  </si>
  <si>
    <t>PONIRAH</t>
  </si>
  <si>
    <t>ASPAR</t>
  </si>
  <si>
    <t>1505071103089799</t>
  </si>
  <si>
    <t>HASIM ASHARI</t>
  </si>
  <si>
    <t>1505074809620003</t>
  </si>
  <si>
    <t>HJ.MUNJILATUN</t>
  </si>
  <si>
    <t>1505070112530002</t>
  </si>
  <si>
    <t>SURATNI</t>
  </si>
  <si>
    <t>KARMO</t>
  </si>
  <si>
    <t>1505071103089803</t>
  </si>
  <si>
    <t>1505075911630002</t>
  </si>
  <si>
    <t>SRIATUN</t>
  </si>
  <si>
    <t>PARMIN</t>
  </si>
  <si>
    <t>1505075507800047</t>
  </si>
  <si>
    <t>KHOMARIAH</t>
  </si>
  <si>
    <t>PAINAH</t>
  </si>
  <si>
    <t>PONIJAN</t>
  </si>
  <si>
    <t>1505071103089809</t>
  </si>
  <si>
    <t>1505071511040003</t>
  </si>
  <si>
    <t>PANJI ARYA SAPUTRA</t>
  </si>
  <si>
    <t>1505105302110001</t>
  </si>
  <si>
    <t>KANAYA KHOLIFATUL KHUSNA</t>
  </si>
  <si>
    <t>1505070303720001</t>
  </si>
  <si>
    <t>DARMINTO</t>
  </si>
  <si>
    <t>MAKARTI</t>
  </si>
  <si>
    <t>1505071103089672</t>
  </si>
  <si>
    <t>1505075006800004</t>
  </si>
  <si>
    <t>SULAMSIH</t>
  </si>
  <si>
    <t>KASIMIN</t>
  </si>
  <si>
    <t>1505072805960002</t>
  </si>
  <si>
    <t>DIDIK NUR IHSAN</t>
  </si>
  <si>
    <t>SUMBERREJO</t>
  </si>
  <si>
    <t>1505072303010001</t>
  </si>
  <si>
    <t>REDI KURNIAWAN</t>
  </si>
  <si>
    <t>1505105607110002</t>
  </si>
  <si>
    <t>SILVIA NOVITA SARI</t>
  </si>
  <si>
    <t>1505100406650002</t>
  </si>
  <si>
    <t>SLAMET AL WASIS</t>
  </si>
  <si>
    <t>DJEMAIN</t>
  </si>
  <si>
    <t>1505101901110155</t>
  </si>
  <si>
    <t>1505106008990005</t>
  </si>
  <si>
    <t>DWI PUJIATI</t>
  </si>
  <si>
    <t>KUMAYATI</t>
  </si>
  <si>
    <t>1505100506900001</t>
  </si>
  <si>
    <t>EKO CAHYONO</t>
  </si>
  <si>
    <t>1505100706160005</t>
  </si>
  <si>
    <t>1505104404950001</t>
  </si>
  <si>
    <t>MAISAROH</t>
  </si>
  <si>
    <t>PAISOL</t>
  </si>
  <si>
    <t>1505104804160002</t>
  </si>
  <si>
    <t>FADHELIAZAHIRA CHASISZA</t>
  </si>
  <si>
    <t>1505100910800002</t>
  </si>
  <si>
    <t>SYAIFUL JIHAD</t>
  </si>
  <si>
    <t>MUNJILATUN</t>
  </si>
  <si>
    <t>HASYIM ASHARI</t>
  </si>
  <si>
    <t>1505101901110158</t>
  </si>
  <si>
    <t>1505105802850001</t>
  </si>
  <si>
    <t>ERIK NURHAYATI</t>
  </si>
  <si>
    <t>KASMIN</t>
  </si>
  <si>
    <t>1505104207030001</t>
  </si>
  <si>
    <t>HINDUN NURHASANAH</t>
  </si>
  <si>
    <t>1505106703100001</t>
  </si>
  <si>
    <t>SHAFA NUR MAYADA</t>
  </si>
  <si>
    <t>1505104310140001</t>
  </si>
  <si>
    <t>DEWI ROBBI'AH AL'ADAWIYAH</t>
  </si>
  <si>
    <t>1505107012880001</t>
  </si>
  <si>
    <t>SUWANDI</t>
  </si>
  <si>
    <t>JUMA'IN</t>
  </si>
  <si>
    <t>1505101101160003</t>
  </si>
  <si>
    <t>ROMLAH SUMIANINGSIH</t>
  </si>
  <si>
    <t>1505100812150001</t>
  </si>
  <si>
    <t>MUHAMMAD KHOIRUL ARSYA</t>
  </si>
  <si>
    <t>RT 15 Dusun 05</t>
  </si>
  <si>
    <t>1505104205400003</t>
  </si>
  <si>
    <t>MISNATIN</t>
  </si>
  <si>
    <t>TARAM</t>
  </si>
  <si>
    <t>RT 15 Dusun 06</t>
  </si>
  <si>
    <t>1505101008810001</t>
  </si>
  <si>
    <t>MAHMUDIN</t>
  </si>
  <si>
    <t>RUMSIJAH</t>
  </si>
  <si>
    <t>KAMALUDIN</t>
  </si>
  <si>
    <t>1505102001110045</t>
  </si>
  <si>
    <t>1505105304800001</t>
  </si>
  <si>
    <t>ADE ROHAETI</t>
  </si>
  <si>
    <t>MAMYLANI</t>
  </si>
  <si>
    <t>MUHAMMAD RASYA DWI RAMADIKA</t>
  </si>
  <si>
    <t>RT.15</t>
  </si>
  <si>
    <t>1505070605650001</t>
  </si>
  <si>
    <t>SAMSUL BAHRI</t>
  </si>
  <si>
    <t>PATIMA</t>
  </si>
  <si>
    <t>LAKONI</t>
  </si>
  <si>
    <t>1505071103089804</t>
  </si>
  <si>
    <t>RT 16 Dusun 01</t>
  </si>
  <si>
    <t>016</t>
  </si>
  <si>
    <t>EKTP</t>
  </si>
  <si>
    <t>1505074407670001</t>
  </si>
  <si>
    <t>UPIK WATINI</t>
  </si>
  <si>
    <t>SALIMUN</t>
  </si>
  <si>
    <t>1505070707900001</t>
  </si>
  <si>
    <t>EKO SAPUTRA</t>
  </si>
  <si>
    <t>1505076809960003</t>
  </si>
  <si>
    <t>REKA MULIASARI</t>
  </si>
  <si>
    <t>1505071301920004</t>
  </si>
  <si>
    <t>LUCKI LESMANA</t>
  </si>
  <si>
    <t>PARIAMAN</t>
  </si>
  <si>
    <t>LASMIATI</t>
  </si>
  <si>
    <t>MEMED</t>
  </si>
  <si>
    <t>1505100409120002</t>
  </si>
  <si>
    <t>LUCY LESMANA</t>
  </si>
  <si>
    <t>1505105407900001</t>
  </si>
  <si>
    <t>SUSIANI</t>
  </si>
  <si>
    <t>SUPADI HARSO</t>
  </si>
  <si>
    <t>1505105907120002</t>
  </si>
  <si>
    <t>LUSY DARAFIQAH LESMANA</t>
  </si>
  <si>
    <t>19-Jul-2012</t>
  </si>
  <si>
    <t>SUSI</t>
  </si>
  <si>
    <t>1505072103750001</t>
  </si>
  <si>
    <t>BUNARI</t>
  </si>
  <si>
    <t>1505102003130001</t>
  </si>
  <si>
    <t>BUNNARI</t>
  </si>
  <si>
    <t>1505074302780002</t>
  </si>
  <si>
    <t>PARSIYANTI</t>
  </si>
  <si>
    <t>GOROKAN</t>
  </si>
  <si>
    <t>SARINA</t>
  </si>
  <si>
    <t>SUWARDI</t>
  </si>
  <si>
    <t>1505075501010005</t>
  </si>
  <si>
    <t>DIAN PUSPITA SARI</t>
  </si>
  <si>
    <t>PARSIANTI</t>
  </si>
  <si>
    <t>1505102904130001</t>
  </si>
  <si>
    <t>FAJAR ADI NUGROHO</t>
  </si>
  <si>
    <t>1505071211610004</t>
  </si>
  <si>
    <t>PANIJAN</t>
  </si>
  <si>
    <t>SAKINAH</t>
  </si>
  <si>
    <t>PATAH</t>
  </si>
  <si>
    <t>1505071103089808</t>
  </si>
  <si>
    <t>1505074502630002</t>
  </si>
  <si>
    <t>JAIRAH</t>
  </si>
  <si>
    <t>1505106606120001</t>
  </si>
  <si>
    <t>REVINA PERMATASARI</t>
  </si>
  <si>
    <t>RT 16 Dusun 02</t>
  </si>
  <si>
    <t>1505075203590001</t>
  </si>
  <si>
    <t>SAHUNA</t>
  </si>
  <si>
    <t>ENAB</t>
  </si>
  <si>
    <t>BIDIN</t>
  </si>
  <si>
    <t>1505071103089810</t>
  </si>
  <si>
    <t>1505071605940003</t>
  </si>
  <si>
    <t>GUNNADI</t>
  </si>
  <si>
    <t>AGANI</t>
  </si>
  <si>
    <t>1505070411850001</t>
  </si>
  <si>
    <t>AMRI HADI</t>
  </si>
  <si>
    <t>A GANI</t>
  </si>
  <si>
    <t>1505071103089811</t>
  </si>
  <si>
    <t>1505075703860001</t>
  </si>
  <si>
    <t>JARINA</t>
  </si>
  <si>
    <t>1505072603060001</t>
  </si>
  <si>
    <t>LUKMAN KURNIAWAN</t>
  </si>
  <si>
    <t>1505104106100002</t>
  </si>
  <si>
    <t>SINTIA RAMAINI</t>
  </si>
  <si>
    <t>1505070503750003</t>
  </si>
  <si>
    <t>YANTO</t>
  </si>
  <si>
    <t>SITI PATIMA</t>
  </si>
  <si>
    <t>BAKRI</t>
  </si>
  <si>
    <t>1505071103089812</t>
  </si>
  <si>
    <t>1505075103710002</t>
  </si>
  <si>
    <t>ASIMA</t>
  </si>
  <si>
    <t>SAHUNAH</t>
  </si>
  <si>
    <t>A.GANI</t>
  </si>
  <si>
    <t>1505076610940001</t>
  </si>
  <si>
    <t>IIS ARISKA</t>
  </si>
  <si>
    <t>1505071605050003</t>
  </si>
  <si>
    <t>IMAM HERLANDA</t>
  </si>
  <si>
    <t>1505071412960001</t>
  </si>
  <si>
    <t>NOFRISAL</t>
  </si>
  <si>
    <t>1505100610150007</t>
  </si>
  <si>
    <t>NOVITA SARI</t>
  </si>
  <si>
    <t>MAUYAH</t>
  </si>
  <si>
    <t>WAWI</t>
  </si>
  <si>
    <t>1505102706150002</t>
  </si>
  <si>
    <t>RANGGA PRATAMA RAMADHAN</t>
  </si>
  <si>
    <t>NOFRIZAL</t>
  </si>
  <si>
    <t>RT 16 Dusun 03</t>
  </si>
  <si>
    <t>1505071507830030</t>
  </si>
  <si>
    <t>JAMAHIR</t>
  </si>
  <si>
    <t>1505071103089813</t>
  </si>
  <si>
    <t>1505074312830001</t>
  </si>
  <si>
    <t>NURIL HIDAYATI</t>
  </si>
  <si>
    <t>T.SIAHAAN</t>
  </si>
  <si>
    <t>SALAM SIHOTANG</t>
  </si>
  <si>
    <t>1505071210040001</t>
  </si>
  <si>
    <t>OKTA FRIANDI SAPUTRA</t>
  </si>
  <si>
    <t>1505106311080001</t>
  </si>
  <si>
    <t>BUNGA NOVIYADA</t>
  </si>
  <si>
    <t>1505100203850001</t>
  </si>
  <si>
    <t>LEO CANDRA PARDAMEAN.S</t>
  </si>
  <si>
    <t>1505070704930001</t>
  </si>
  <si>
    <t>FRENGKI MARULI TUA.S</t>
  </si>
  <si>
    <t>1505071105650002</t>
  </si>
  <si>
    <t>USMAN L GAOL</t>
  </si>
  <si>
    <t>BEMUTE</t>
  </si>
  <si>
    <t>B L GAOL</t>
  </si>
  <si>
    <t>1505071103089814</t>
  </si>
  <si>
    <t>1505077105690001</t>
  </si>
  <si>
    <t>ROMA ULI SIMAMORA</t>
  </si>
  <si>
    <t>L SITUMORANG</t>
  </si>
  <si>
    <t>1505076905990001</t>
  </si>
  <si>
    <t>CLARA NOVITA SARI</t>
  </si>
  <si>
    <t>1505074208000001</t>
  </si>
  <si>
    <t>TIO LESTARI</t>
  </si>
  <si>
    <t>1505075102030002</t>
  </si>
  <si>
    <t>PEBI SULASTRI</t>
  </si>
  <si>
    <t>1505106502060001</t>
  </si>
  <si>
    <t>DEBORA ROSA EVA MARITO</t>
  </si>
  <si>
    <t>1505101704070001</t>
  </si>
  <si>
    <t>ANDIKA NUGROHO</t>
  </si>
  <si>
    <t>1505072002690002</t>
  </si>
  <si>
    <t>EBY RESING</t>
  </si>
  <si>
    <t>N T T</t>
  </si>
  <si>
    <t>SISKA</t>
  </si>
  <si>
    <t>FRANS</t>
  </si>
  <si>
    <t>1505071103089815</t>
  </si>
  <si>
    <t>FLORES</t>
  </si>
  <si>
    <t>R</t>
  </si>
  <si>
    <t>1505075503820002</t>
  </si>
  <si>
    <t>NENGSI</t>
  </si>
  <si>
    <t>1505075312000002</t>
  </si>
  <si>
    <t>DEWI FORTUNA</t>
  </si>
  <si>
    <t>JAMBII</t>
  </si>
  <si>
    <t>1505075210040003</t>
  </si>
  <si>
    <t>DWI ROH RAMAINI</t>
  </si>
  <si>
    <t>1505107009110002</t>
  </si>
  <si>
    <t>SISKA KAROLIN</t>
  </si>
  <si>
    <t>1505070511740001</t>
  </si>
  <si>
    <t>M YUSUF</t>
  </si>
  <si>
    <t>1505071103089816</t>
  </si>
  <si>
    <t>1505074507690002</t>
  </si>
  <si>
    <t>NURSIHAT</t>
  </si>
  <si>
    <t>LASMA</t>
  </si>
  <si>
    <t>EMCIK</t>
  </si>
  <si>
    <t>1505100102010001</t>
  </si>
  <si>
    <t>SOPIYAN</t>
  </si>
  <si>
    <t xml:space="preserve">TANJUNG MULIA </t>
  </si>
  <si>
    <t>1505104101040001</t>
  </si>
  <si>
    <t>APRIL NIANA SAPUTRI</t>
  </si>
  <si>
    <t>1505101303080001</t>
  </si>
  <si>
    <t>KIKI PAREL</t>
  </si>
  <si>
    <t>1505100304950001</t>
  </si>
  <si>
    <t>JAKA SINGGIWIJAYA</t>
  </si>
  <si>
    <t>M YUSUP</t>
  </si>
  <si>
    <t>1505101807140001</t>
  </si>
  <si>
    <t>1505105011950001</t>
  </si>
  <si>
    <t>ROSIMA</t>
  </si>
  <si>
    <t>HUMI</t>
  </si>
  <si>
    <t>ROPANA</t>
  </si>
  <si>
    <t>1505102506140001</t>
  </si>
  <si>
    <t>MUHAMMAD HENDRIK SAPUTRA</t>
  </si>
  <si>
    <t>1505102808730001</t>
  </si>
  <si>
    <t>BIG HENDRI LUBIS</t>
  </si>
  <si>
    <t>S.TAMBUNAN</t>
  </si>
  <si>
    <t>ALEK</t>
  </si>
  <si>
    <t>1505101612110001</t>
  </si>
  <si>
    <t>1505104708850001</t>
  </si>
  <si>
    <t>KELUANG</t>
  </si>
  <si>
    <t>NGADIANTO</t>
  </si>
  <si>
    <t>1505100707030001</t>
  </si>
  <si>
    <t>BINSAR LUBIS</t>
  </si>
  <si>
    <t>1505102105060001</t>
  </si>
  <si>
    <t>DIDI PRAYOGA LUBIS</t>
  </si>
  <si>
    <t>1505100503630001</t>
  </si>
  <si>
    <t>ELKANUR RUMAHORBO</t>
  </si>
  <si>
    <t>HOTNA RINGGO RINGGO</t>
  </si>
  <si>
    <t>TANJUNG R.HORBO</t>
  </si>
  <si>
    <t>1505101501110057</t>
  </si>
  <si>
    <t>1505106506620001</t>
  </si>
  <si>
    <t>RETINA SIMAMORA</t>
  </si>
  <si>
    <t>MARTIN</t>
  </si>
  <si>
    <t>1505101902000001</t>
  </si>
  <si>
    <t>UNTUNG RUMORA RUMAHORBO</t>
  </si>
  <si>
    <t>1505105006010001</t>
  </si>
  <si>
    <t>RITA RUMAHORBO</t>
  </si>
  <si>
    <t>1505102404060001</t>
  </si>
  <si>
    <t>ADI SAPUTRA RUMAHORBO</t>
  </si>
  <si>
    <t>SEDANG  SD</t>
  </si>
  <si>
    <t>1505102112750001</t>
  </si>
  <si>
    <t>ZULKIPLI  LUBIS</t>
  </si>
  <si>
    <t>HAMISAH</t>
  </si>
  <si>
    <t>HAMIDIN LUBIS</t>
  </si>
  <si>
    <t>1505101501110056</t>
  </si>
  <si>
    <t>ZULKIPLI LUBIS</t>
  </si>
  <si>
    <t>1505105911780001</t>
  </si>
  <si>
    <t>RUSMALA</t>
  </si>
  <si>
    <t>MAWI</t>
  </si>
  <si>
    <t>1505106209050001</t>
  </si>
  <si>
    <t>PUTRI SINDI ANGGRAINI</t>
  </si>
  <si>
    <t>ZULKIFLI LUBIS</t>
  </si>
  <si>
    <t>1505101205520001</t>
  </si>
  <si>
    <t>M.SYAI'AN</t>
  </si>
  <si>
    <t>MUTIAH</t>
  </si>
  <si>
    <t>1505102601110008</t>
  </si>
  <si>
    <t>1505105002620001</t>
  </si>
  <si>
    <t>ISNA SARI</t>
  </si>
  <si>
    <t>KAMIL</t>
  </si>
  <si>
    <t>1505102807940001</t>
  </si>
  <si>
    <t>MAHFUT SETIAWAN</t>
  </si>
  <si>
    <t>1505106111990001</t>
  </si>
  <si>
    <t>AL AINA ULMARDIAH</t>
  </si>
  <si>
    <t>1505102412920001</t>
  </si>
  <si>
    <t>WAWAN STIAWAN</t>
  </si>
  <si>
    <t>GIYO</t>
  </si>
  <si>
    <t>1505102511130004</t>
  </si>
  <si>
    <t>WAWAN SETIAWAN</t>
  </si>
  <si>
    <t>1505100507910003</t>
  </si>
  <si>
    <t>KARLINA</t>
  </si>
  <si>
    <t>WAKIYEM</t>
  </si>
  <si>
    <t>KAMPLOK</t>
  </si>
  <si>
    <t>1505106003140001</t>
  </si>
  <si>
    <t>YASHILA MARETTA</t>
  </si>
  <si>
    <t>1505031103084885</t>
  </si>
  <si>
    <t>BLORA</t>
  </si>
  <si>
    <t>SARIYEM</t>
  </si>
  <si>
    <t>1505101608740001</t>
  </si>
  <si>
    <t>1505101501110059</t>
  </si>
  <si>
    <t>1505104705760001</t>
  </si>
  <si>
    <t>SRI HARIYATUN</t>
  </si>
  <si>
    <t>RASDI</t>
  </si>
  <si>
    <t>1505101507950001</t>
  </si>
  <si>
    <t>RUDI IRAWAN</t>
  </si>
  <si>
    <t>1505101512070001</t>
  </si>
  <si>
    <t>MUHAMMAD DWI KURNIAWAN</t>
  </si>
  <si>
    <t>1505101010830004</t>
  </si>
  <si>
    <t>NUR KHOLIS</t>
  </si>
  <si>
    <t>1505101306130010</t>
  </si>
  <si>
    <t>1505105207720002</t>
  </si>
  <si>
    <t>KUNARI</t>
  </si>
  <si>
    <t>1505101404940002</t>
  </si>
  <si>
    <t>FERI BUDI WARDOYO</t>
  </si>
  <si>
    <t>YAHYA</t>
  </si>
  <si>
    <t>1505101907040003</t>
  </si>
  <si>
    <t>MUHAMMAD KHOIRUDIN AZIS</t>
  </si>
  <si>
    <t>1505102604800002</t>
  </si>
  <si>
    <t>AKHMAD MUSLIKH SUNARDI</t>
  </si>
  <si>
    <t>PARMI</t>
  </si>
  <si>
    <t>MARYOTO MADI</t>
  </si>
  <si>
    <t>1505101501110060</t>
  </si>
  <si>
    <t>AKHMAD MUSHLIKH SUNARDI</t>
  </si>
  <si>
    <t>1505104901830005</t>
  </si>
  <si>
    <t>RAMI</t>
  </si>
  <si>
    <t>KARMIN</t>
  </si>
  <si>
    <t>1505102402050002</t>
  </si>
  <si>
    <t>AKHMAD SUROTO MUSTA'IN</t>
  </si>
  <si>
    <t>1505105709120001</t>
  </si>
  <si>
    <t>SITI RISDIANA FADHILAH AKHMAD</t>
  </si>
  <si>
    <t>1505100501600001</t>
  </si>
  <si>
    <t>KANTI</t>
  </si>
  <si>
    <t>DAMIRIN</t>
  </si>
  <si>
    <t>1505107112610001</t>
  </si>
  <si>
    <t>JAMI</t>
  </si>
  <si>
    <t>MATORI</t>
  </si>
  <si>
    <t>1505100307810002</t>
  </si>
  <si>
    <t>TUBARI</t>
  </si>
  <si>
    <t>1505102812110025</t>
  </si>
  <si>
    <t>1505104612870001</t>
  </si>
  <si>
    <t>WARIANI</t>
  </si>
  <si>
    <t>MARSINI</t>
  </si>
  <si>
    <t>WARSUM</t>
  </si>
  <si>
    <t>1505101306110001</t>
  </si>
  <si>
    <t>WAHYU ANAN SETIYADI</t>
  </si>
  <si>
    <t>1505100806760002</t>
  </si>
  <si>
    <t>SUPARTI</t>
  </si>
  <si>
    <t>YABIDIN</t>
  </si>
  <si>
    <t>1505102903120003</t>
  </si>
  <si>
    <t>1505106609790001</t>
  </si>
  <si>
    <t>ENI PURWATI</t>
  </si>
  <si>
    <t>SUHARTI</t>
  </si>
  <si>
    <t>1505102606030002</t>
  </si>
  <si>
    <t>M.ALFARIZI</t>
  </si>
  <si>
    <t>1505104701120002</t>
  </si>
  <si>
    <t>ANISA FATONAH</t>
  </si>
  <si>
    <t>1505100707760003</t>
  </si>
  <si>
    <t>KARYAWAN RUSLI</t>
  </si>
  <si>
    <t>TURAN LALANG</t>
  </si>
  <si>
    <t>WARNI</t>
  </si>
  <si>
    <t>JAHARI</t>
  </si>
  <si>
    <t>1505103011150001</t>
  </si>
  <si>
    <t>RT 16 DUSUN 01</t>
  </si>
  <si>
    <t>1505104705850003</t>
  </si>
  <si>
    <t>RIKA HERNITA</t>
  </si>
  <si>
    <t>MIATI</t>
  </si>
  <si>
    <t>ALI M.M DAHLIL</t>
  </si>
  <si>
    <t>1505106712010001</t>
  </si>
  <si>
    <t>DELA HERLINA</t>
  </si>
  <si>
    <t>HANDOYO</t>
  </si>
  <si>
    <t>1505101805080001</t>
  </si>
  <si>
    <t>1505104305600001</t>
  </si>
  <si>
    <t>RAKIYAH</t>
  </si>
  <si>
    <t>MATNUR</t>
  </si>
  <si>
    <t>1505100612690001</t>
  </si>
  <si>
    <t>JUMI</t>
  </si>
  <si>
    <t>TUMIJAN</t>
  </si>
  <si>
    <t>1505101901110005</t>
  </si>
  <si>
    <t>1505104608770001</t>
  </si>
  <si>
    <t>SUPATMI</t>
  </si>
  <si>
    <t>IYEM</t>
  </si>
  <si>
    <t>KOMPLOK</t>
  </si>
  <si>
    <t>1505104505950001</t>
  </si>
  <si>
    <t>YULYANTI</t>
  </si>
  <si>
    <t>1505102709000001</t>
  </si>
  <si>
    <t>TOMI SUSANTO</t>
  </si>
  <si>
    <t>1505104612090001</t>
  </si>
  <si>
    <t>RESTI TRI ANGGELA</t>
  </si>
  <si>
    <t>1505101003770802</t>
  </si>
  <si>
    <t>TUKIYAN</t>
  </si>
  <si>
    <t>1505102001140003</t>
  </si>
  <si>
    <t>1505105001840802</t>
  </si>
  <si>
    <t>LESTARI</t>
  </si>
  <si>
    <t>SALMI</t>
  </si>
  <si>
    <t>WARSO</t>
  </si>
  <si>
    <t>1505100604060802</t>
  </si>
  <si>
    <t>RIFKY ARFIAN SETYA</t>
  </si>
  <si>
    <t>1505105406110802</t>
  </si>
  <si>
    <t>NADA NAZHIFAH PUTRI</t>
  </si>
  <si>
    <t>1505100308740001</t>
  </si>
  <si>
    <t>WASTAF AMINUDIN</t>
  </si>
  <si>
    <t>BREBES</t>
  </si>
  <si>
    <t>RASTINAH</t>
  </si>
  <si>
    <t>DARTAM</t>
  </si>
  <si>
    <t>1505101508140006</t>
  </si>
  <si>
    <t>1505104102820002</t>
  </si>
  <si>
    <t>WAISIH</t>
  </si>
  <si>
    <t>RENGGONG</t>
  </si>
  <si>
    <t>SAMIR</t>
  </si>
  <si>
    <t>1505101604100001</t>
  </si>
  <si>
    <t>FADIL ALIF APRILANI</t>
  </si>
  <si>
    <t>1505101402630001</t>
  </si>
  <si>
    <t>YASMIN</t>
  </si>
  <si>
    <t>KUNDURAN</t>
  </si>
  <si>
    <t>RONO RASIMAN</t>
  </si>
  <si>
    <t>1505101411140003</t>
  </si>
  <si>
    <t>1505106604770001</t>
  </si>
  <si>
    <t>MUKAYAT</t>
  </si>
  <si>
    <t>1505103107000002</t>
  </si>
  <si>
    <t>AHMAD PUJIANTO</t>
  </si>
  <si>
    <t>KOTA BARU</t>
  </si>
  <si>
    <t>1505105607070001</t>
  </si>
  <si>
    <t>SELVI ANGGRAINI</t>
  </si>
  <si>
    <t>1505100605810001</t>
  </si>
  <si>
    <t xml:space="preserve">SUPRAPTO  </t>
  </si>
  <si>
    <t>MISNI</t>
  </si>
  <si>
    <t>1505103103150001</t>
  </si>
  <si>
    <t xml:space="preserve">SUPRAPTO </t>
  </si>
  <si>
    <t>1505105505850002</t>
  </si>
  <si>
    <t>USWATUN RODLIYAH</t>
  </si>
  <si>
    <t>LAMONGAN</t>
  </si>
  <si>
    <t>SITI MAIMUNAH</t>
  </si>
  <si>
    <t>MUHAIMIN</t>
  </si>
  <si>
    <t>1505104509110002</t>
  </si>
  <si>
    <t>CHALIMAH EL FAIQOH</t>
  </si>
  <si>
    <t>GRESIK</t>
  </si>
  <si>
    <t>1505104705130001</t>
  </si>
  <si>
    <t>SHOFIYAH</t>
  </si>
  <si>
    <t>ABDUL KARIM</t>
  </si>
  <si>
    <t>1505074109570002</t>
  </si>
  <si>
    <t>PONIYEM</t>
  </si>
  <si>
    <t>PAIMUN</t>
  </si>
  <si>
    <t>1505071103089478</t>
  </si>
  <si>
    <t>1507060605790002</t>
  </si>
  <si>
    <t>KASBANI</t>
  </si>
  <si>
    <t>TOINEM</t>
  </si>
  <si>
    <t>BOIMIN</t>
  </si>
  <si>
    <t>1505100310160001</t>
  </si>
  <si>
    <t>1507064508870002</t>
  </si>
  <si>
    <t>SITI ROHANI</t>
  </si>
  <si>
    <t>TAMATSD</t>
  </si>
  <si>
    <t>1507064904070001</t>
  </si>
  <si>
    <t>FIRMANSYAH</t>
  </si>
  <si>
    <t>1507065202130002</t>
  </si>
  <si>
    <t>FIRA AZZIZAH</t>
  </si>
  <si>
    <t>1505073010820002</t>
  </si>
  <si>
    <t>SUDARMAN</t>
  </si>
  <si>
    <t>YATI</t>
  </si>
  <si>
    <t>MAIGANTI</t>
  </si>
  <si>
    <t>1505071103089818</t>
  </si>
  <si>
    <t>1505074601880002</t>
  </si>
  <si>
    <t>ERNI YULISA</t>
  </si>
  <si>
    <t>ASIMAH</t>
  </si>
  <si>
    <t>1505076309060003</t>
  </si>
  <si>
    <t>WULAN ISTIANA</t>
  </si>
  <si>
    <t>1505102607120001</t>
  </si>
  <si>
    <t>USTI ADITA NUGRAHA</t>
  </si>
  <si>
    <t>AGUSTI RANDAH</t>
  </si>
  <si>
    <t>18-Aug-1992</t>
  </si>
  <si>
    <t>SWASTA</t>
  </si>
  <si>
    <t>AULIYA SORAYA</t>
  </si>
  <si>
    <t>SITI NUR ALIYA</t>
  </si>
  <si>
    <t>ABU BAKAR</t>
  </si>
  <si>
    <t>AKBAROKAH SAPUTRA</t>
  </si>
  <si>
    <t>1603131701890002</t>
  </si>
  <si>
    <t>ALFA EDISON</t>
  </si>
  <si>
    <t>TEMPIRAN</t>
  </si>
  <si>
    <t>PETANI /PEKEBUN</t>
  </si>
  <si>
    <t>RUSIYAH</t>
  </si>
  <si>
    <t>RUSLAN</t>
  </si>
  <si>
    <t>YULIA FATMA</t>
  </si>
  <si>
    <t>SUNGAI LANGAN</t>
  </si>
  <si>
    <t>JAPARUDIN</t>
  </si>
  <si>
    <t>1505104202070002</t>
  </si>
  <si>
    <t>BELUM TAMAT SD</t>
  </si>
  <si>
    <t xml:space="preserve">YULIA FATMA </t>
  </si>
  <si>
    <t>1505101711140004</t>
  </si>
  <si>
    <t>CIKKHO JERRYCO</t>
  </si>
  <si>
    <t>RT.16</t>
  </si>
  <si>
    <t>LAKI2</t>
  </si>
  <si>
    <t>PR</t>
  </si>
  <si>
    <t>islam</t>
  </si>
  <si>
    <t>kristen</t>
  </si>
  <si>
    <t>MRT</t>
  </si>
  <si>
    <t>TIDAK BEKERJA</t>
  </si>
  <si>
    <t>MURAS</t>
  </si>
  <si>
    <t>POLRI</t>
  </si>
  <si>
    <t>solikhun</t>
  </si>
  <si>
    <t>22-07-1984</t>
  </si>
  <si>
    <t>Purworejo</t>
  </si>
  <si>
    <t>10-03-2017</t>
  </si>
  <si>
    <t>DAFTAR PELAYANAN KEPENDUDUKAN</t>
  </si>
  <si>
    <t>Bulan Januari 2017</t>
  </si>
  <si>
    <t>No</t>
  </si>
  <si>
    <t>Tanggal</t>
  </si>
  <si>
    <t>Nama</t>
  </si>
  <si>
    <t>Surat KK</t>
  </si>
  <si>
    <t>Surat Akte</t>
  </si>
  <si>
    <t>Surat KTP</t>
  </si>
  <si>
    <t>Surat Pindah</t>
  </si>
  <si>
    <t>Surat Kematian</t>
  </si>
  <si>
    <t>Solikhun</t>
  </si>
  <si>
    <t>Angerata</t>
  </si>
  <si>
    <t>Muanan</t>
  </si>
  <si>
    <t>Haryono</t>
  </si>
  <si>
    <t>Hari mulyono</t>
  </si>
  <si>
    <t>irwan dani</t>
  </si>
  <si>
    <t>Bulan Februari 2017</t>
  </si>
  <si>
    <t>Samsuri</t>
  </si>
  <si>
    <t>Gusti randah</t>
  </si>
  <si>
    <t>Wisnu</t>
  </si>
  <si>
    <t>Kusuma Wijaya</t>
  </si>
  <si>
    <t>Budiono</t>
  </si>
  <si>
    <t>Gustiardi</t>
  </si>
  <si>
    <t>Dede Muhidin</t>
  </si>
  <si>
    <t>Nurfatori</t>
  </si>
  <si>
    <t>Siti Rodiyah</t>
  </si>
  <si>
    <t>Slamet rozali</t>
  </si>
  <si>
    <t>Mike</t>
  </si>
  <si>
    <t>Bulan Maret 2017</t>
  </si>
  <si>
    <t>Clara</t>
  </si>
  <si>
    <t>Isnan</t>
  </si>
  <si>
    <t>Setiawan</t>
  </si>
  <si>
    <t>Bulan April  2017</t>
  </si>
  <si>
    <t>Nurfatoni</t>
  </si>
  <si>
    <t>FebriYanto</t>
  </si>
  <si>
    <t>Sri Handayani</t>
  </si>
  <si>
    <t>Bulan Mei 2017</t>
  </si>
  <si>
    <t>Parnain</t>
  </si>
  <si>
    <t>Herman</t>
  </si>
  <si>
    <t>Dedi Damuri</t>
  </si>
  <si>
    <t>Saras Aprilia</t>
  </si>
  <si>
    <t>Bulan Juni 2017</t>
  </si>
  <si>
    <t>Bulan Juli 2017</t>
  </si>
  <si>
    <t>Mistanto</t>
  </si>
  <si>
    <t>Bulan Agustus 2017</t>
  </si>
  <si>
    <t>Pariman</t>
  </si>
  <si>
    <t>STATUS PERKAWINAN</t>
  </si>
  <si>
    <t>TEMPAT DAN TANGGAL LAHIR</t>
  </si>
  <si>
    <t>UMUR</t>
  </si>
  <si>
    <t>PENDIDIKAN TERAKHIR</t>
  </si>
  <si>
    <t>DAPAT MEMBACA</t>
  </si>
  <si>
    <t>KEWARGANEGARAN</t>
  </si>
  <si>
    <t>ALAMAT LENGKAP</t>
  </si>
  <si>
    <t>KEDUDUKAN DLM KELUARGA</t>
  </si>
  <si>
    <t>TEMPAT LAHIR</t>
  </si>
  <si>
    <t>IYA</t>
  </si>
  <si>
    <t>WNI</t>
  </si>
  <si>
    <t>TIDAK</t>
  </si>
  <si>
    <t>NUR YAMARI</t>
  </si>
  <si>
    <t>KALIMANTAN</t>
  </si>
  <si>
    <t>29-01-1988</t>
  </si>
  <si>
    <t>1505102901880001</t>
  </si>
  <si>
    <t>1505100707170006</t>
  </si>
  <si>
    <t>WAHIDATUN MUNAJAT</t>
  </si>
  <si>
    <t>13-06-1995</t>
  </si>
  <si>
    <t>3305126306950008</t>
  </si>
  <si>
    <t>RT 05  Dusun 02</t>
  </si>
  <si>
    <t xml:space="preserve">DAFTAR UMUR </t>
  </si>
  <si>
    <t>Umur</t>
  </si>
  <si>
    <t>Jmlh</t>
  </si>
  <si>
    <t>JUMLAH TOTAL L+P</t>
  </si>
  <si>
    <t>PENDUDUK DESA TANJUNG MULYA</t>
  </si>
  <si>
    <t>KEPALA DESA TANJUNG MULYA</t>
  </si>
  <si>
    <t>SRI KAROMAH</t>
  </si>
  <si>
    <t>13 -07-2017</t>
  </si>
  <si>
    <t>keren Hapukh</t>
  </si>
  <si>
    <t>√</t>
  </si>
  <si>
    <t>ALI MUSTOPA</t>
  </si>
  <si>
    <t>WARIS SUTRINO</t>
  </si>
  <si>
    <t>SRIGIATI</t>
  </si>
  <si>
    <t>SANDI ARSYA PUTRA</t>
  </si>
  <si>
    <t>BELAMBANGAN</t>
  </si>
  <si>
    <t>25-11-1986</t>
  </si>
  <si>
    <t>16-08-1989</t>
  </si>
  <si>
    <t>18-09-2012</t>
  </si>
  <si>
    <t>160972511860001</t>
  </si>
  <si>
    <t>1505101809120001</t>
  </si>
  <si>
    <t>1505105608890002</t>
  </si>
  <si>
    <t>1505102612120001</t>
  </si>
  <si>
    <t>APRIL</t>
  </si>
  <si>
    <t>JULI</t>
  </si>
  <si>
    <t>NAZA RUDDIN</t>
  </si>
  <si>
    <t>FIRANTI</t>
  </si>
  <si>
    <t>ESA NASRIAL ILHAM</t>
  </si>
  <si>
    <t>TARUTUNG,25-03-1968</t>
  </si>
  <si>
    <t>PURBALINGGA,20-03-1982</t>
  </si>
  <si>
    <t>TARUTUNG,12-12-2013</t>
  </si>
  <si>
    <t>IKUT SUAMI</t>
  </si>
  <si>
    <t>Asep Saibudin</t>
  </si>
  <si>
    <t>Siti Harliyah</t>
  </si>
  <si>
    <t>Neneng Septiana</t>
  </si>
  <si>
    <t>Angga Aprilana</t>
  </si>
  <si>
    <t>Muhamad Sohid Destian</t>
  </si>
  <si>
    <t>Pesugihan</t>
  </si>
  <si>
    <t>Margorejo</t>
  </si>
  <si>
    <t>Nur Intan Zahra Janesya</t>
  </si>
  <si>
    <t>30-04-1986</t>
  </si>
  <si>
    <t>17-09-2003</t>
  </si>
  <si>
    <t>24-04-2008</t>
  </si>
  <si>
    <t>21-12-2013</t>
  </si>
  <si>
    <t>perempuan</t>
  </si>
  <si>
    <t>Lampung</t>
  </si>
  <si>
    <t>Yeyet Suheryat</t>
  </si>
  <si>
    <t>Atik</t>
  </si>
  <si>
    <t>sumedang</t>
  </si>
  <si>
    <t>26-08-2017</t>
  </si>
  <si>
    <t>bulan agustus</t>
  </si>
  <si>
    <t>PARNO UTOMO</t>
  </si>
  <si>
    <t>JAJAL</t>
  </si>
  <si>
    <t>1809030203790003</t>
  </si>
  <si>
    <t>ASEP SAIBUDIN</t>
  </si>
  <si>
    <t>PESUGIHAN</t>
  </si>
  <si>
    <t>ROPIAH</t>
  </si>
  <si>
    <t>HUSEIN</t>
  </si>
  <si>
    <t>1809035206790007</t>
  </si>
  <si>
    <t>SITI HARLIYAH</t>
  </si>
  <si>
    <t>MARGOREJO</t>
  </si>
  <si>
    <t>SARPIYAH</t>
  </si>
  <si>
    <t>HIRSAM</t>
  </si>
  <si>
    <t>1809035709030001</t>
  </si>
  <si>
    <t>NENENG SEPTIANA</t>
  </si>
  <si>
    <t>1809032204080001</t>
  </si>
  <si>
    <t>ANGGA APRILANA</t>
  </si>
  <si>
    <t>22-04-2008</t>
  </si>
  <si>
    <t>1809032112130001</t>
  </si>
  <si>
    <t>MUHAMAD SOHID DESTIAN</t>
  </si>
  <si>
    <t>NUR INTAN ZAHRA JANESYA</t>
  </si>
  <si>
    <t>ANGGA APRILIANA</t>
  </si>
  <si>
    <t>NUR ITAN ZAHRA JANESYA</t>
  </si>
  <si>
    <t>28-08-2017</t>
  </si>
  <si>
    <t>yeyet surheryat</t>
  </si>
  <si>
    <t>24-08-2017</t>
  </si>
  <si>
    <t>asep saibudin</t>
  </si>
  <si>
    <t>REGISTRASI KK  NO INDEKS 474.5</t>
  </si>
  <si>
    <t>TGL</t>
  </si>
  <si>
    <t>NAMA KK</t>
  </si>
  <si>
    <t>JUMLAH ANGGOTA</t>
  </si>
  <si>
    <t>PENGAMBILAN KK</t>
  </si>
  <si>
    <t>KET/TTD</t>
  </si>
  <si>
    <t>REGISTRASI KTP NO INDEKS 474.4</t>
  </si>
  <si>
    <t xml:space="preserve">NO </t>
  </si>
  <si>
    <t>TTL</t>
  </si>
  <si>
    <t>REGISTRASI SURAT PINDAH NO INDEKS 474.5</t>
  </si>
  <si>
    <t>ALAMAT ASAL</t>
  </si>
  <si>
    <t>ALAMAT YG DI TUJU</t>
  </si>
  <si>
    <t>REGISTRASI AHLI WARIS DAN AKTE KEMATIAN NO INDEKS NO 474.3</t>
  </si>
  <si>
    <t>NAMA PEMBERI KUASA</t>
  </si>
  <si>
    <t>PENERIMA KUASA</t>
  </si>
  <si>
    <t>30-08-2017</t>
  </si>
  <si>
    <t>warsito</t>
  </si>
  <si>
    <t>Cepi Iman Mardiana</t>
  </si>
  <si>
    <t>ALYA SHAKAELA ZANITHA</t>
  </si>
  <si>
    <t>SLEMN</t>
  </si>
  <si>
    <t>SAID SALEH</t>
  </si>
  <si>
    <t>474.4/2431/BL-III/2004</t>
  </si>
  <si>
    <t>JABAR,20-03-1941</t>
  </si>
  <si>
    <t>BAYUNG LENCIR</t>
  </si>
  <si>
    <t>31 Agustus 2017</t>
  </si>
  <si>
    <t>TURUT</t>
  </si>
  <si>
    <t>1509042102830005</t>
  </si>
  <si>
    <t>1509045303880004</t>
  </si>
  <si>
    <t>TANJUNG SELAMET,13-03-1988</t>
  </si>
  <si>
    <t>RIMBO  BUJANG,21-02-1983</t>
  </si>
  <si>
    <t>IRT</t>
  </si>
  <si>
    <t>21/04/2017</t>
  </si>
  <si>
    <t>JUMARIK</t>
  </si>
  <si>
    <t>DIANA</t>
  </si>
  <si>
    <t>1509042107710001</t>
  </si>
  <si>
    <t>1509044112720007</t>
  </si>
  <si>
    <t>TURANGI LAMA,21-07-1971</t>
  </si>
  <si>
    <t>TANJUNG SELAMET,01-12-1972</t>
  </si>
  <si>
    <t>31-08-2017</t>
  </si>
  <si>
    <t>Neli paijah</t>
  </si>
  <si>
    <t>Yulia ningsih</t>
  </si>
  <si>
    <t>15-03-2017</t>
  </si>
  <si>
    <t>Bulan SEPTEMBER 2017</t>
  </si>
  <si>
    <t>Registrasi SKBD dan SKTL  No Indeks 300</t>
  </si>
  <si>
    <t>Keperluan</t>
  </si>
  <si>
    <t>Ket</t>
  </si>
  <si>
    <t xml:space="preserve">Alamat </t>
  </si>
  <si>
    <t>Registrasi SKTM No Indek 440</t>
  </si>
  <si>
    <t>Alamat</t>
  </si>
  <si>
    <t>Registrasi Akte No Indek 474.1</t>
  </si>
  <si>
    <t>Ayah</t>
  </si>
  <si>
    <t>Ibu</t>
  </si>
  <si>
    <t>Nama Anak</t>
  </si>
  <si>
    <t>Jenis Kelamin</t>
  </si>
  <si>
    <t>Pengambilan Akte</t>
  </si>
  <si>
    <t xml:space="preserve">No </t>
  </si>
  <si>
    <t>TTd</t>
  </si>
  <si>
    <t>Registrasi SPTJM ( Surat Pertanggung Jawaban Mutlak)dan Keterangan Suami Istri</t>
  </si>
  <si>
    <t>No Indek 474.2</t>
  </si>
  <si>
    <t>Yang Menyatakan Nama</t>
  </si>
  <si>
    <t xml:space="preserve">SUAMI </t>
  </si>
  <si>
    <t>REGISTRASI SITU/SIUP DAN KETERANGAN USAHA</t>
  </si>
  <si>
    <t>NO INDEK 500</t>
  </si>
  <si>
    <t>JENIS USAHA</t>
  </si>
  <si>
    <t xml:space="preserve">KEPERLUAN </t>
  </si>
  <si>
    <t>REGISTRASI SURAT KUASA</t>
  </si>
  <si>
    <t>NAMA YANG DIKUASAKAN</t>
  </si>
  <si>
    <t>REGISTRASI SURAT PERNYATAAN</t>
  </si>
  <si>
    <t>ISI  PERYNYATAAN</t>
  </si>
  <si>
    <t>KEBUN SAWIT</t>
  </si>
  <si>
    <t>PEMINJAMAN BANK</t>
  </si>
  <si>
    <t>JEFRI BUDIYANTO</t>
  </si>
  <si>
    <t>13/01/2017</t>
  </si>
  <si>
    <t>18-01-2017</t>
  </si>
  <si>
    <t>NURKHOLIS</t>
  </si>
  <si>
    <t>RT 13 DUSUN 3 DESA TANJUNG MULYA</t>
  </si>
  <si>
    <t>RT 15 DUSUN 1 DESA TANJUNG MULYA</t>
  </si>
  <si>
    <t>23-01-2017</t>
  </si>
  <si>
    <t>RT 05 DUSUN 2 DESA TANJUNG MULYA</t>
  </si>
  <si>
    <t>27-01-2017</t>
  </si>
  <si>
    <t>SITI MENAH</t>
  </si>
  <si>
    <t>A SAEPULOH</t>
  </si>
  <si>
    <t>RT 09 DUSUN 2 DESA TANJUNG MULYA</t>
  </si>
  <si>
    <t>15-02-2017</t>
  </si>
  <si>
    <t xml:space="preserve">SUTRINGSIH </t>
  </si>
  <si>
    <t>TERNAK SAPI</t>
  </si>
  <si>
    <t>RT 02 DUSUN 2 DESA TANJUNG MULYA</t>
  </si>
  <si>
    <t>21-02-2017</t>
  </si>
  <si>
    <t>RT 01 DUSUN 1 DESA TANJUNG MULYA</t>
  </si>
  <si>
    <t>23-02-2017</t>
  </si>
  <si>
    <t>RT 11 DUSUN 3 DESA TANJUNG MULYA</t>
  </si>
  <si>
    <t>RT 10 DUSUN 3 DESA TANJUNG MULYA</t>
  </si>
  <si>
    <t>NAZARUDIN</t>
  </si>
  <si>
    <t>RT O4 DUSUN 2 DESA TANJUNG MULYA</t>
  </si>
  <si>
    <t>WILFRED</t>
  </si>
  <si>
    <t>22-03-2017</t>
  </si>
  <si>
    <t>23-03-2017</t>
  </si>
  <si>
    <t>29-03-2017</t>
  </si>
  <si>
    <t>30-03-2017</t>
  </si>
  <si>
    <t>NUR CAHYO</t>
  </si>
  <si>
    <t>RUDI S</t>
  </si>
  <si>
    <t>LASONO MAMURI</t>
  </si>
  <si>
    <t>16-05-2017</t>
  </si>
  <si>
    <t>DIAH</t>
  </si>
  <si>
    <t>21-06-2017</t>
  </si>
  <si>
    <t>BUKU INDUK DESA TANJUNG MULYA</t>
  </si>
  <si>
    <t>DATA PENDUDUK DESA TANJUNG MULYA</t>
  </si>
  <si>
    <t>KETERANGAN :</t>
  </si>
  <si>
    <t>IBU RUMAH TANGGA</t>
  </si>
  <si>
    <t>BELUM BEKERJA</t>
  </si>
  <si>
    <t>PELAJAR</t>
  </si>
  <si>
    <t>BELUM MASUK TK/KELOMPOK BERMAIN</t>
  </si>
  <si>
    <t>TIDAK/BELUM MASUK TK/KELOMPOK BERMAIN</t>
  </si>
  <si>
    <t>SEDANG SLTP/SEDERAJAT/SEDERAJAT</t>
  </si>
  <si>
    <t>SEDANG SD/SEDERAJAT/SEDERAJAT</t>
  </si>
  <si>
    <t xml:space="preserve">SEDANG SD/SEDERAJAT </t>
  </si>
  <si>
    <t>TAMAT D-3/SEDERAJAT/S. MUDA</t>
  </si>
  <si>
    <t>AKADEMI/TAMAT D-3/SEDERAJAT/S. MUDA</t>
  </si>
  <si>
    <t>TAMAT D-3/SEDERAJAT</t>
  </si>
  <si>
    <t>SEDANG S-1/SEDERAJAT</t>
  </si>
  <si>
    <t>TAMAT S-1/SEDERAJAT</t>
  </si>
  <si>
    <t>TAMAT D-1/SEDERAJAT</t>
  </si>
  <si>
    <t>TIDAK PERNAH SEKOLAH</t>
  </si>
  <si>
    <t>12</t>
  </si>
  <si>
    <t>13</t>
  </si>
  <si>
    <t>15</t>
  </si>
  <si>
    <t>17</t>
  </si>
  <si>
    <t>ANAK KANDUNG</t>
  </si>
  <si>
    <t>21</t>
  </si>
  <si>
    <t>22</t>
  </si>
  <si>
    <t>24</t>
  </si>
  <si>
    <t>25</t>
  </si>
  <si>
    <t>28</t>
  </si>
  <si>
    <t>29</t>
  </si>
  <si>
    <t>30</t>
  </si>
  <si>
    <t>31</t>
  </si>
  <si>
    <t>32</t>
  </si>
  <si>
    <t>56</t>
  </si>
  <si>
    <t>40</t>
  </si>
  <si>
    <t>41</t>
  </si>
  <si>
    <t>45</t>
  </si>
  <si>
    <t>46</t>
  </si>
  <si>
    <t>47</t>
  </si>
  <si>
    <t>78</t>
  </si>
  <si>
    <t>87</t>
  </si>
  <si>
    <t>98</t>
  </si>
  <si>
    <t>77</t>
  </si>
  <si>
    <t>55</t>
  </si>
  <si>
    <t>65</t>
  </si>
  <si>
    <t>54</t>
  </si>
  <si>
    <t>76</t>
  </si>
  <si>
    <t>43</t>
  </si>
  <si>
    <t>44</t>
  </si>
  <si>
    <t>70</t>
  </si>
  <si>
    <t>95</t>
  </si>
  <si>
    <t>97</t>
  </si>
  <si>
    <t>88</t>
  </si>
  <si>
    <t>67</t>
  </si>
  <si>
    <t>69</t>
  </si>
  <si>
    <t>82</t>
  </si>
  <si>
    <t>81</t>
  </si>
  <si>
    <t>83</t>
  </si>
  <si>
    <t>37</t>
  </si>
  <si>
    <t>38</t>
  </si>
  <si>
    <t>92</t>
  </si>
  <si>
    <t>49</t>
  </si>
  <si>
    <t>89</t>
  </si>
  <si>
    <t>=DAY(G1626)&amp;MONTH(G1626)&amp;YEAR(G1626)</t>
  </si>
  <si>
    <t>suci anisa</t>
  </si>
  <si>
    <t>karsi</t>
  </si>
  <si>
    <t>ARSYAKHA NARENDRA AL ASH</t>
  </si>
  <si>
    <t>PUAN</t>
  </si>
  <si>
    <t>KEPALA DUSUN I BULAN JULI 2017</t>
  </si>
  <si>
    <t>KEPALA DUSUN II BULAN JULI 2017</t>
  </si>
  <si>
    <t>13/9/2017</t>
  </si>
  <si>
    <t>Tamsir</t>
  </si>
  <si>
    <t>ADMINISTRASI PELAYANAN PENDUDUK</t>
  </si>
  <si>
    <t>ADMINISTRASI(Rp)</t>
  </si>
  <si>
    <t>KEPALA DUSUN III BULAN JULI 2017</t>
  </si>
  <si>
    <t>AYU LISTIANI SARI DEWI</t>
  </si>
  <si>
    <t>NADA FAJARIA SALSABILA</t>
  </si>
  <si>
    <t>1505055508930003</t>
  </si>
  <si>
    <t>FITRI</t>
  </si>
  <si>
    <t>JUHARI</t>
  </si>
  <si>
    <t>1505102711150001</t>
  </si>
  <si>
    <t>10</t>
  </si>
  <si>
    <t>PUTRI OLIVIA</t>
  </si>
  <si>
    <t>Bulan OKTOBER  2017</t>
  </si>
  <si>
    <t>Suharjo</t>
  </si>
  <si>
    <t>Fahrozi</t>
  </si>
  <si>
    <t>Kunti Rahmawati</t>
  </si>
  <si>
    <t>Suwondo</t>
  </si>
  <si>
    <t>yulia ningsih</t>
  </si>
  <si>
    <t>20-09-2017</t>
  </si>
  <si>
    <t>26-09-2017</t>
  </si>
  <si>
    <t>27-09-2017</t>
  </si>
  <si>
    <t>AGUSTUS</t>
  </si>
  <si>
    <t>SEPTEMBER</t>
  </si>
  <si>
    <t>KEPALA  KELUARGA</t>
  </si>
  <si>
    <t>KEPALA DUSUN I BULAN AGUSTUS 2017</t>
  </si>
  <si>
    <t>KEPALA DUSUN II BULAN AGUSTUS 2017</t>
  </si>
  <si>
    <t>KEPALA DUSUN III BULAN AGUSTUS 2017</t>
  </si>
  <si>
    <t>KEPALA DUSUN I BULAN SEPTEMBER 2017</t>
  </si>
  <si>
    <t>KEPALA DUSUN II BULAN SEPTEMBER 2017</t>
  </si>
  <si>
    <t>KEPALA DUSUN III BULAN SEPTEMBER 2017</t>
  </si>
  <si>
    <t>KEPALA DUSUN I BULAN OKTOBER 2017</t>
  </si>
  <si>
    <t>KEPALA DUSUN II BULAN OKTOBER 2017</t>
  </si>
  <si>
    <t>KEPALA DUSUN III BULAN OKTOBER 2017</t>
  </si>
  <si>
    <t>Tanjung Lebar</t>
  </si>
  <si>
    <t>23-08-2017</t>
  </si>
  <si>
    <t>Dian Sulistya Utami</t>
  </si>
  <si>
    <t>Rantau Harapan</t>
  </si>
  <si>
    <t>25-10-2017</t>
  </si>
  <si>
    <t>Panca Bakti</t>
  </si>
  <si>
    <t>21-07-1017</t>
  </si>
  <si>
    <t>AYU LISTIANI DEWI</t>
  </si>
  <si>
    <t>1505056802160001</t>
  </si>
  <si>
    <t>15051002710170005</t>
  </si>
  <si>
    <t>RAMON AHMAD SABIL</t>
  </si>
  <si>
    <t>ISLA,M</t>
  </si>
  <si>
    <t>BELUM MASUK TK/KELOMPOK BERMAINBELUM BEKERJA</t>
  </si>
  <si>
    <t xml:space="preserve"> EBEN EZER SINAMBELA</t>
  </si>
  <si>
    <t>ELFINA SINAGA</t>
  </si>
  <si>
    <t>EDZHAR YAKHANAN</t>
  </si>
  <si>
    <t>MUHAMAD AFRIZAL</t>
  </si>
  <si>
    <t>WITNAWATI</t>
  </si>
  <si>
    <t>PARIS ADRYANI</t>
  </si>
  <si>
    <t>MUHAMAD AKBAR</t>
  </si>
  <si>
    <t>DIDI NURIKSHAN</t>
  </si>
  <si>
    <t>KURNIA</t>
  </si>
  <si>
    <t>JUMLAH JIWA</t>
  </si>
  <si>
    <t>LAKI</t>
  </si>
  <si>
    <t>TRIWULAN III TAHUN 2017</t>
  </si>
  <si>
    <t>MENGETAHUI</t>
  </si>
  <si>
    <t>OKTOBER</t>
  </si>
  <si>
    <t>NOVEMBER</t>
  </si>
  <si>
    <t>DESEMBER</t>
  </si>
  <si>
    <t>TRIWULAN IV TAHUN 2017</t>
  </si>
  <si>
    <t>PAIJO</t>
  </si>
  <si>
    <t>EKO PRASETYO</t>
  </si>
  <si>
    <t>DWI ATMOKO</t>
  </si>
  <si>
    <t>OKTA FITRIANI</t>
  </si>
  <si>
    <t>RIZKIYANA</t>
  </si>
  <si>
    <t>TANJUNG LEBAR</t>
  </si>
  <si>
    <t>KARYAWAN BUMN</t>
  </si>
  <si>
    <t>TESA RIYADI</t>
  </si>
  <si>
    <t>1505102802940002</t>
  </si>
  <si>
    <t>1505101007170010</t>
  </si>
  <si>
    <t>DAREMAN</t>
  </si>
  <si>
    <t>AMADA ADITIA PRADANA</t>
  </si>
  <si>
    <t>KARANG ANYAR</t>
  </si>
  <si>
    <t>SUKAMAJU</t>
  </si>
  <si>
    <t xml:space="preserve">SUHERMAN </t>
  </si>
  <si>
    <t xml:space="preserve">LISTIANA </t>
  </si>
  <si>
    <t>MUHAMMAD ALIEF ARAFATH</t>
  </si>
  <si>
    <t xml:space="preserve">HERMAN </t>
  </si>
  <si>
    <t>NURAINI</t>
  </si>
  <si>
    <t>MUHAMMAD JANUAR BENZEMA</t>
  </si>
  <si>
    <t>AKBAR KURNIAWAN</t>
  </si>
  <si>
    <t>LOGAS</t>
  </si>
  <si>
    <t>PARANCIS SINAMBELA</t>
  </si>
  <si>
    <t>HERLINA NOVITA BR MANGUNGSONG</t>
  </si>
  <si>
    <t>PRANDIKA PRATAMA SINAMBELA</t>
  </si>
  <si>
    <t>TANJUNG LEDONG</t>
  </si>
  <si>
    <t>HARWATI</t>
  </si>
  <si>
    <t>MILATUS SOLICHAH</t>
  </si>
  <si>
    <t>OKTA SAPUTRA</t>
  </si>
  <si>
    <t>JAJANG</t>
  </si>
  <si>
    <t>MUHAMMAD DAMAR AR RAZAQ</t>
  </si>
  <si>
    <t>SUDARWANTO</t>
  </si>
  <si>
    <t>RUSINGAH</t>
  </si>
  <si>
    <t>FAIZ HIDAYATURROHMAN</t>
  </si>
  <si>
    <t>ALFAREZEL FAUZAN ALHANAN</t>
  </si>
  <si>
    <t>ABDUOL MAJID</t>
  </si>
  <si>
    <t>JEPRI BUDIYANTO</t>
  </si>
  <si>
    <t>DEHAN SAPUTRA</t>
  </si>
  <si>
    <t>SUKA MAKMUR</t>
  </si>
  <si>
    <t>SUNGAI BAHR</t>
  </si>
  <si>
    <t>M.SOLIKHUL HADI</t>
  </si>
  <si>
    <t>06 juni 2017</t>
  </si>
  <si>
    <t>08 juli 2017</t>
  </si>
  <si>
    <t>masardi</t>
  </si>
  <si>
    <t>udayana</t>
  </si>
  <si>
    <t>wiji dalmi</t>
  </si>
  <si>
    <t>suwondo</t>
  </si>
  <si>
    <t>m zen</t>
  </si>
  <si>
    <t>intan</t>
  </si>
  <si>
    <t>abdul majid</t>
  </si>
  <si>
    <t>arbi</t>
  </si>
  <si>
    <t>budi utomo</t>
  </si>
  <si>
    <t>siti wasiyah</t>
  </si>
  <si>
    <t>27/09/2017</t>
  </si>
  <si>
    <t>endar</t>
  </si>
  <si>
    <t>rotun</t>
  </si>
  <si>
    <t>tuwuh</t>
  </si>
  <si>
    <t>warsono</t>
  </si>
  <si>
    <t>ridhi</t>
  </si>
  <si>
    <t>nova</t>
  </si>
  <si>
    <t>sri kukuh</t>
  </si>
  <si>
    <t>purwanto</t>
  </si>
  <si>
    <t>elson</t>
  </si>
  <si>
    <t>PANJI</t>
  </si>
  <si>
    <t>ARSYAKA NARENDRA AL ASH</t>
  </si>
  <si>
    <t xml:space="preserve">DAFTAR PENDUDUK BERDASARKAN PEKERJAAN </t>
  </si>
  <si>
    <t>DESA TANJUNG MULYA KEC.BAHAR SELATAN</t>
  </si>
  <si>
    <t>PETANI SAWIT</t>
  </si>
  <si>
    <t>JENIS PEKERJAAN</t>
  </si>
  <si>
    <t>PNS/POLRI/TNI</t>
  </si>
  <si>
    <t xml:space="preserve">BENGKEL </t>
  </si>
  <si>
    <t>BURUH HARIAN LEPAS</t>
  </si>
  <si>
    <t>HERI SUSANTO</t>
  </si>
  <si>
    <t>SUWARTO</t>
  </si>
  <si>
    <t>JAMAHER</t>
  </si>
  <si>
    <t>SUNARTO</t>
  </si>
  <si>
    <t>AMRI</t>
  </si>
  <si>
    <t>NOVRIZAL</t>
  </si>
  <si>
    <t>EKA ARIYANTO</t>
  </si>
  <si>
    <t>DIDI NUR IKSAN</t>
  </si>
  <si>
    <t>AGUNG PRASETIAWAN</t>
  </si>
  <si>
    <t>RUDI HARTONO SINAGA</t>
  </si>
  <si>
    <t>ABDUL GOPUR</t>
  </si>
  <si>
    <t>MARUDUT MANULANG</t>
  </si>
  <si>
    <t>HERBING MANURUNG</t>
  </si>
  <si>
    <t>PRANCIS SINAMBELA</t>
  </si>
  <si>
    <t>SYARIFIN</t>
  </si>
  <si>
    <t>SUIT</t>
  </si>
  <si>
    <t>JERY P TAMBUNAN</t>
  </si>
  <si>
    <t>OKTA</t>
  </si>
  <si>
    <t>ABDUL ROAUF</t>
  </si>
  <si>
    <t>BERDASARKAN BUKU INDUK</t>
  </si>
  <si>
    <t>BERDASARKAN DATA LAPANGAN</t>
  </si>
  <si>
    <t>TUKANG KAYU KAYU</t>
  </si>
  <si>
    <t xml:space="preserve">TUKANG KAYU </t>
  </si>
  <si>
    <t>MARJIYO</t>
  </si>
  <si>
    <t>KHOIRUL NIAM</t>
  </si>
  <si>
    <t>JOKO WALUYO</t>
  </si>
  <si>
    <t>ARYANI</t>
  </si>
  <si>
    <t>EKO DARMAWAN</t>
  </si>
  <si>
    <t>MARULAM.M</t>
  </si>
  <si>
    <t>SAPIA TENISA PUTRI</t>
  </si>
  <si>
    <t>ALMIRA</t>
  </si>
  <si>
    <t>SURAILAH</t>
  </si>
  <si>
    <t>LISA NURJANAH</t>
  </si>
  <si>
    <t>MUHAMMAD RAGIL</t>
  </si>
  <si>
    <t>BANDAR LAMPUNG</t>
  </si>
  <si>
    <t>TELUK BETUNG</t>
  </si>
  <si>
    <t>KAMIL ADHYASTHA RAHMADHAN</t>
  </si>
  <si>
    <t>GH</t>
  </si>
  <si>
    <t>SITI ROKHAYATI</t>
  </si>
  <si>
    <t>M.NABIL FAYADH</t>
  </si>
  <si>
    <t>ALI IRWAN SYAHID</t>
  </si>
  <si>
    <t>UMI INDAH YANI</t>
  </si>
  <si>
    <t>DIAN SULISTYA UTAMI</t>
  </si>
  <si>
    <t>RANTAU HARAPAN</t>
  </si>
  <si>
    <t>RADITIA AJI PRATAMA</t>
  </si>
  <si>
    <t>AISYA MAULIDYA</t>
  </si>
  <si>
    <t>MAKMUR SEMBIRING</t>
  </si>
  <si>
    <t>POPI ANGGRAINI</t>
  </si>
  <si>
    <t>MAIDA ARBINA SEMBIRING</t>
  </si>
  <si>
    <t>DIKI WAHYU SAPUTRA SEMBIRING</t>
  </si>
  <si>
    <t>28/05/1997</t>
  </si>
  <si>
    <t>29-05-2000</t>
  </si>
  <si>
    <t>MUHAMMAD FARHAN AL HABIB</t>
  </si>
  <si>
    <t>SARIYADI</t>
  </si>
  <si>
    <t>LESA SOFIARINA</t>
  </si>
  <si>
    <t>MUHAMAD BADRI</t>
  </si>
  <si>
    <t>NATAHNIA ASHIFA</t>
  </si>
  <si>
    <t>SUNGAI LANDAI</t>
  </si>
  <si>
    <t>ARLEN CHRISMAN PANJAITAN</t>
  </si>
  <si>
    <t>MOZA QUENAGI MAHESA</t>
  </si>
  <si>
    <t>TAMAT D3</t>
  </si>
  <si>
    <t>NHAIRA VARANNISA LEVI</t>
  </si>
  <si>
    <t>NHAZURA VERONICA LEVI</t>
  </si>
  <si>
    <t>PERDAGANGAN</t>
  </si>
  <si>
    <t>GREACE STEVANI SINAGA</t>
  </si>
  <si>
    <t>GRACIA IRENE  SINAGA</t>
  </si>
  <si>
    <t>AISYAH INARA PUTRI</t>
  </si>
  <si>
    <t>RT03 Dusun 02</t>
  </si>
  <si>
    <t>WIDIA RAHMADANI</t>
  </si>
  <si>
    <t>AHMAD REPAN SAPUTRA</t>
  </si>
  <si>
    <t>ANANTA HAMDI</t>
  </si>
  <si>
    <t>INIKE RAHMADANI GEA</t>
  </si>
  <si>
    <t>NENO INDRA KURNIAWAN</t>
  </si>
  <si>
    <t>RONI SYAHPUTRA</t>
  </si>
  <si>
    <t>RANA ARMANTO</t>
  </si>
  <si>
    <t>DEFRIYANTO</t>
  </si>
  <si>
    <t>NONI ERAWAN DINI</t>
  </si>
  <si>
    <t>SHEYRA DENOVA</t>
  </si>
  <si>
    <t>REVAN</t>
  </si>
  <si>
    <t>WARIS SUTRISNO</t>
  </si>
  <si>
    <t>H. HUTAURUK</t>
  </si>
  <si>
    <t>ERLINDA OKTAVIA</t>
  </si>
  <si>
    <t>A SIMAMORA</t>
  </si>
  <si>
    <t>BANYU GATRA</t>
  </si>
  <si>
    <t>AHMAD PANJI WIRANATA</t>
  </si>
  <si>
    <t>SITI MARSHA KHUMAIROH</t>
  </si>
  <si>
    <t>KINNE KARISMA</t>
  </si>
  <si>
    <t>TRIWULAN I TAHUN 2018</t>
  </si>
  <si>
    <t>KEPALA DUSUN III BULAN DESEMBER 2017</t>
  </si>
  <si>
    <t>KEPALA DUSUN II BULAN DESEMBER 2017</t>
  </si>
  <si>
    <t>KEPALA DUSUN I BULAN DESEMBER 2017</t>
  </si>
  <si>
    <t>KEPALA DUSUN III BULAN NOVEMBER 2017</t>
  </si>
  <si>
    <t>KEPALA DUSUN II BULAN NOVEMBER 2017</t>
  </si>
  <si>
    <t>KEPALA DUSUN I BULAN NOVEMBER  2017</t>
  </si>
  <si>
    <t>20-12-2017</t>
  </si>
  <si>
    <t>LUBUK LINGGAU</t>
  </si>
  <si>
    <t>22-08-1976</t>
  </si>
  <si>
    <t>23-11-2017</t>
  </si>
  <si>
    <t>MARLIA</t>
  </si>
  <si>
    <t>SITI ARAB</t>
  </si>
  <si>
    <t>SIMP RAMBUTAN</t>
  </si>
  <si>
    <t>MOHAMMAD MAULANA T</t>
  </si>
  <si>
    <t>PELALAWAN JAYA</t>
  </si>
  <si>
    <t>25-03-2008</t>
  </si>
  <si>
    <t>MUHAMMAD NABIL  F</t>
  </si>
  <si>
    <t>29-08-1991</t>
  </si>
  <si>
    <t>19-12-2017</t>
  </si>
  <si>
    <t>N</t>
  </si>
  <si>
    <t>I</t>
  </si>
  <si>
    <t>H</t>
  </si>
  <si>
    <t>KASI PEMERINTAHAN</t>
  </si>
  <si>
    <t>SURIPTO</t>
  </si>
  <si>
    <t>SUMENDANG</t>
  </si>
  <si>
    <t>ENDAR HADOMUAN HARAHAP</t>
  </si>
  <si>
    <t>NURHAYATY SIREGAR</t>
  </si>
  <si>
    <t>NIIMMA SUBHANY HARAHAP</t>
  </si>
  <si>
    <t>MARSHA AULIA HARAHAP</t>
  </si>
  <si>
    <t>1606091008570003</t>
  </si>
  <si>
    <t>1606094808910006</t>
  </si>
  <si>
    <t>1505106111100002</t>
  </si>
  <si>
    <t>1505105310140002</t>
  </si>
  <si>
    <t>3503041608810001</t>
  </si>
  <si>
    <t>JUMLAH KK ISLAM</t>
  </si>
  <si>
    <t>JUMLAH PENDUDUK KRISTEN</t>
  </si>
  <si>
    <t>JUMLAH PENDUDUK ISLAM</t>
  </si>
  <si>
    <t>JUMLAH KK KRISTEN</t>
  </si>
  <si>
    <t>DAFTAR PENDUDUK BERDASARKAN PENDIDIKAN</t>
  </si>
  <si>
    <t>DESA TANJUNG MULYA KEC BAHAR SELATAN</t>
  </si>
  <si>
    <t>TAMATAN</t>
  </si>
  <si>
    <t>SD</t>
  </si>
  <si>
    <t>SLTP</t>
  </si>
  <si>
    <t>DIPLOMA</t>
  </si>
  <si>
    <t>SEDAND SD/SEDERAJAT</t>
  </si>
  <si>
    <t xml:space="preserve">DIPLOMA </t>
  </si>
  <si>
    <t>TAMAT D-3/SEDERAJAT/STRATA 1</t>
  </si>
  <si>
    <t>DUSUN 3</t>
  </si>
  <si>
    <t>LK</t>
  </si>
  <si>
    <t>TMT SD</t>
  </si>
  <si>
    <t>TMT SLTP</t>
  </si>
  <si>
    <t>TMT SLTA</t>
  </si>
  <si>
    <t>TMT UNIVERSITAS</t>
  </si>
  <si>
    <t>DSN 1</t>
  </si>
  <si>
    <t>DSN 2</t>
  </si>
  <si>
    <t>DSN 3</t>
  </si>
  <si>
    <t xml:space="preserve">DUSUN 1 </t>
  </si>
  <si>
    <t>DUSUN 2</t>
  </si>
  <si>
    <t>ALI IRWAN SAHID</t>
  </si>
  <si>
    <t>ADIL SOADUAN PANJAITAN</t>
  </si>
  <si>
    <t xml:space="preserve">JOKO </t>
  </si>
  <si>
    <t>RONY SYAHPUTRA</t>
  </si>
  <si>
    <t>E. H.HARAHAP</t>
  </si>
  <si>
    <t>MUHAMMAD AFRIZAL</t>
  </si>
  <si>
    <t>MUH ARIFIN</t>
  </si>
  <si>
    <t>`</t>
  </si>
  <si>
    <t>PENDIDIKAN</t>
  </si>
  <si>
    <t>M.YUSUF</t>
  </si>
  <si>
    <t>KEPALA DUSUN I BULAN FEBRUARI 2018</t>
  </si>
  <si>
    <t>KEPALA DUSUN III BULAN JANUARI 2018</t>
  </si>
  <si>
    <t>KEPALA DUSUN I I BULAN JANUARI 2018</t>
  </si>
  <si>
    <t>KEPALA DUSUN I BULAN JANUARI 2018</t>
  </si>
  <si>
    <t>KEPALA DUSUN I I BULAN FEBRUARI 2018</t>
  </si>
  <si>
    <t>KEPALA DUSUN I BULAN MARET 2018</t>
  </si>
  <si>
    <t>KEPALA DUSUN I I BULAN MARET 2018</t>
  </si>
  <si>
    <t>KEPALA DUSUN III BULAN MARET 2018</t>
  </si>
  <si>
    <t>KEPALA DUSUN III BULAN FEBRUARI 2018</t>
  </si>
  <si>
    <t>1606092507860006</t>
  </si>
  <si>
    <t>1606094112840012</t>
  </si>
  <si>
    <t>1606096206120002</t>
  </si>
  <si>
    <t>ERWIN PURBA</t>
  </si>
  <si>
    <t>MARIA RONA BR SIMANJORANG</t>
  </si>
  <si>
    <t>MARUDUR NOLA BR PURBA</t>
  </si>
  <si>
    <t>SAWIT HULU</t>
  </si>
  <si>
    <t>NETTY BR SIRAGIH</t>
  </si>
  <si>
    <t>DEODATA BR SAGALA</t>
  </si>
  <si>
    <t>EDISON PURBA</t>
  </si>
  <si>
    <t>KADIAMAN SIMANJORANG</t>
  </si>
  <si>
    <t>1606090211130076</t>
  </si>
  <si>
    <t>KEPALA DUSUN I BULAN APRIL 2018</t>
  </si>
  <si>
    <t>KEPALA DUSUN I I BULAN APRIL 2018</t>
  </si>
  <si>
    <t>KEPALA DUSUN III BULAN APRIL 2018</t>
  </si>
  <si>
    <t>KEPALA DUSUN I BULAN MEI 2018</t>
  </si>
  <si>
    <t>KEPALA DUSUN I I BULAN MEI 2018</t>
  </si>
  <si>
    <t>KEPALA DUSUN III BULAN MEI 2018</t>
  </si>
  <si>
    <t>KEPALA DUSUN I BULAN JUNI 2018</t>
  </si>
  <si>
    <t>KEPALA DUSUN I I BULAN JUNI 2018</t>
  </si>
  <si>
    <t>KEPALA DUSUN III BULAN JUNI 2018</t>
  </si>
  <si>
    <t>TRIWULAN II TAHUN 2018</t>
  </si>
  <si>
    <t>1505105301170001</t>
  </si>
  <si>
    <t>3323126408960003</t>
  </si>
  <si>
    <t>ASEP  SURYANA</t>
  </si>
  <si>
    <t>TAHUN 2018</t>
  </si>
  <si>
    <t>BAYU GATRA</t>
  </si>
  <si>
    <t>RAFARDHAN  ATHALLA</t>
  </si>
  <si>
    <t>MUSTOPA</t>
  </si>
  <si>
    <t>ERA YULIANTY</t>
  </si>
  <si>
    <t>MOREN ANNASYA</t>
  </si>
  <si>
    <t>MUHAMMAD FARHAN ALHABIB</t>
  </si>
  <si>
    <t>M.MAULANA TAUFIK</t>
  </si>
  <si>
    <t>EKO RIYAN HIDAYAT</t>
  </si>
  <si>
    <t>SRYANI</t>
  </si>
  <si>
    <t>4/1/1957</t>
  </si>
  <si>
    <t>09/25/1967</t>
  </si>
  <si>
    <t>07/15/1986</t>
  </si>
  <si>
    <t>3/11/1996</t>
  </si>
  <si>
    <t>23/11/2000</t>
  </si>
  <si>
    <t>1505100104570002</t>
  </si>
  <si>
    <t>1505106509670002</t>
  </si>
  <si>
    <t>1505101507860006</t>
  </si>
  <si>
    <t>1505100311960002</t>
  </si>
  <si>
    <t>1505102311000002</t>
  </si>
  <si>
    <t>ALIYAS</t>
  </si>
  <si>
    <t>EKA YULIANI</t>
  </si>
  <si>
    <t>SABILA RIZKIKA DESTIANI</t>
  </si>
  <si>
    <t>ZALIKA NAZMA ALKANZA</t>
  </si>
  <si>
    <t>18/06/1981</t>
  </si>
  <si>
    <t>12/12/1977</t>
  </si>
  <si>
    <t>15/12/2002</t>
  </si>
  <si>
    <t>03/05/2012</t>
  </si>
  <si>
    <t>1505101806810001</t>
  </si>
  <si>
    <t>1505105212770001</t>
  </si>
  <si>
    <t>1505105512020003</t>
  </si>
  <si>
    <t>1505104305120002</t>
  </si>
  <si>
    <t>HAMDANAH</t>
  </si>
  <si>
    <t>1/07/1955</t>
  </si>
  <si>
    <t>DAVID NAPITUPULU</t>
  </si>
  <si>
    <t>MARLINA BR HUTABARAT</t>
  </si>
  <si>
    <t>HARAPAN PETRA NAPITUPULU</t>
  </si>
  <si>
    <t>DELTA MONIKA NAPITUPULU</t>
  </si>
  <si>
    <t>MARIANA NAPITUPULU</t>
  </si>
  <si>
    <t>DOKTA EVANOVA NAPITUPULU</t>
  </si>
  <si>
    <t>KANIPAR</t>
  </si>
  <si>
    <t>MUARA JAMBI</t>
  </si>
  <si>
    <t>16/02/1976</t>
  </si>
  <si>
    <t>17/06/1976</t>
  </si>
  <si>
    <t>27/08/1998</t>
  </si>
  <si>
    <t>15/01/2001</t>
  </si>
  <si>
    <t>12/01/2009</t>
  </si>
  <si>
    <t>02/02/2016</t>
  </si>
  <si>
    <t>ABDUL GULTOM</t>
  </si>
  <si>
    <t>SARIWATI HASIBUAN</t>
  </si>
  <si>
    <t>HAFIZAH GULTOM</t>
  </si>
  <si>
    <t>AZKASANIA</t>
  </si>
  <si>
    <t>BADURALIM</t>
  </si>
  <si>
    <t>17/12/1981</t>
  </si>
  <si>
    <t>20/11/1985</t>
  </si>
  <si>
    <t>17/10/2012</t>
  </si>
  <si>
    <t>18/12/2012</t>
  </si>
  <si>
    <t>16/06/1999</t>
  </si>
  <si>
    <t>ABDUL ROUF</t>
  </si>
  <si>
    <t>MARJYO</t>
  </si>
  <si>
    <t>NABILA ANASTASYA</t>
  </si>
  <si>
    <t>NAILA FEGRIYANTI</t>
  </si>
  <si>
    <t>YOSELIA BR TAMBUN</t>
  </si>
  <si>
    <t>AINI NURHASANAH</t>
  </si>
  <si>
    <t>HUMAIRO</t>
  </si>
  <si>
    <t>OLIVIA</t>
  </si>
  <si>
    <t>l</t>
  </si>
  <si>
    <t>M.RIFKY PUTRA F</t>
  </si>
  <si>
    <t>TANJUNG SLAMET</t>
  </si>
  <si>
    <t>ERIK</t>
  </si>
  <si>
    <t>INDAH</t>
  </si>
  <si>
    <t>BULAN JUNI 2018</t>
  </si>
  <si>
    <t xml:space="preserve">KINE </t>
  </si>
  <si>
    <t>JUNAIDI</t>
  </si>
  <si>
    <t>LISMAYATI</t>
  </si>
  <si>
    <t>HAZIZAH</t>
  </si>
  <si>
    <t>26/10/2006</t>
  </si>
  <si>
    <t>IWAN SUPARDI</t>
  </si>
  <si>
    <t>EKA WILDAYANTI</t>
  </si>
  <si>
    <t>SUNGAI JAYA</t>
  </si>
  <si>
    <t>HERI RAMA FUTRA</t>
  </si>
  <si>
    <t>AHSAN RISKI NUR HAMIYAN</t>
  </si>
  <si>
    <t>RENDI</t>
  </si>
  <si>
    <t>MUHAMAD SOLIKHUL HADI</t>
  </si>
  <si>
    <t>HERDIANSAH PUTRA</t>
  </si>
  <si>
    <t>KAMIL ADHYSTA  RAHMADAN</t>
  </si>
  <si>
    <t>ADIFA</t>
  </si>
  <si>
    <t>DAMAR</t>
  </si>
  <si>
    <t>JIWA</t>
  </si>
  <si>
    <t>SUHADA</t>
  </si>
  <si>
    <t>FADILLAH</t>
  </si>
  <si>
    <t>BATURAJA</t>
  </si>
  <si>
    <t>KHALIYA QOTRUNADA</t>
  </si>
  <si>
    <t>17-01-2018</t>
  </si>
  <si>
    <t>18-01-2018</t>
  </si>
  <si>
    <t>19-01-2018</t>
  </si>
  <si>
    <t>22-01-2018</t>
  </si>
  <si>
    <t>23-01-2018</t>
  </si>
  <si>
    <t>30-01-2018</t>
  </si>
  <si>
    <t>31-01-2018</t>
  </si>
  <si>
    <t>LINDA FITRIANI</t>
  </si>
  <si>
    <t>KADES</t>
  </si>
  <si>
    <t>ICHSAN</t>
  </si>
  <si>
    <t>KEP.DIN PRAD</t>
  </si>
  <si>
    <t>IRWAN</t>
  </si>
  <si>
    <t>LUTHFIE</t>
  </si>
  <si>
    <t>INTAN AGNES</t>
  </si>
  <si>
    <t>KEC BRSEL</t>
  </si>
  <si>
    <t>SKU</t>
  </si>
  <si>
    <t>SKCK</t>
  </si>
  <si>
    <t>SUKET EKONOMI LEMAH</t>
  </si>
  <si>
    <t>SUNARTHO</t>
  </si>
  <si>
    <t>KEPALA DUSUN I BULAN JULI 2018</t>
  </si>
  <si>
    <t>KEPALA DUSUN I I BULAN JULI 2018</t>
  </si>
  <si>
    <t>KEPALA DUSUN III BULAN JULI 2018</t>
  </si>
  <si>
    <t>KEPALA DUSUN I BULAN AGUSTUS 2018</t>
  </si>
  <si>
    <t>KEPALA DUSUN I I BULAN AGUSTUS 2018</t>
  </si>
  <si>
    <t>KEPALA DUSUN III BULAN AGUSTUS 2018</t>
  </si>
  <si>
    <t>KEPALA DUSUN I BULAN SEPTEMBER 2018</t>
  </si>
  <si>
    <t>KEPALA DUSUN I I BULAN SEPTEMBER 2018</t>
  </si>
  <si>
    <t>KEPALA DUSUN III BULAN SEPTEMBER 2018</t>
  </si>
  <si>
    <t>RIZAL  HARAHAP BULAN 6</t>
  </si>
  <si>
    <t>ANAK DIKI BULAN 8</t>
  </si>
  <si>
    <t>ANAK LEK SUPRI BULAN 9</t>
  </si>
  <si>
    <t>YANA</t>
  </si>
  <si>
    <t>IMAS</t>
  </si>
  <si>
    <t>GANDINI PUTRI SALSABILA</t>
  </si>
  <si>
    <t>MUHAMMAD FADHIL HANAFI</t>
  </si>
  <si>
    <t>PANCA BAKTI</t>
  </si>
  <si>
    <t>KOTABARU</t>
  </si>
  <si>
    <t>ARWIN</t>
  </si>
  <si>
    <t>AGUS RIYADI</t>
  </si>
  <si>
    <t>TRIWULAN III TAHUN 2018</t>
  </si>
  <si>
    <t>KEPALA DUSUN I BULAN OKTOBER 2018</t>
  </si>
  <si>
    <t>KEPALA DUSUN I I BULAN OKTOBER 2018</t>
  </si>
  <si>
    <t>KEPALA DUSUN III BULAN OKTOBER 2018</t>
  </si>
  <si>
    <t>27-08-2018</t>
  </si>
  <si>
    <t>DAFTAR PENDUDUK EKONOMI LEMAH DESA TANJUNG MULYA</t>
  </si>
  <si>
    <t>RT 01</t>
  </si>
  <si>
    <t>RT 02</t>
  </si>
  <si>
    <t>RT 03</t>
  </si>
  <si>
    <t>RT 04</t>
  </si>
  <si>
    <t>RT 05</t>
  </si>
  <si>
    <t>RT 06</t>
  </si>
  <si>
    <t>RT 07</t>
  </si>
  <si>
    <t>RT 09</t>
  </si>
  <si>
    <t>RT 10</t>
  </si>
  <si>
    <t>RT 11</t>
  </si>
  <si>
    <t>RT 12</t>
  </si>
  <si>
    <t>RT 13</t>
  </si>
  <si>
    <t>RT 14</t>
  </si>
  <si>
    <t>RT 15</t>
  </si>
  <si>
    <t>RT 16</t>
  </si>
  <si>
    <t>JAKA</t>
  </si>
  <si>
    <t>M.SYAIAN</t>
  </si>
  <si>
    <t>E.H.HARAHAP</t>
  </si>
  <si>
    <t>Rp       1.500.000</t>
  </si>
  <si>
    <t>BURUH</t>
  </si>
  <si>
    <t>Rp       700.000</t>
  </si>
  <si>
    <t>RONI SAHPUTRA</t>
  </si>
  <si>
    <t>AHDYAT</t>
  </si>
  <si>
    <t>M.MUNIR</t>
  </si>
  <si>
    <t>M,.ZEN</t>
  </si>
  <si>
    <t xml:space="preserve">RUDI </t>
  </si>
  <si>
    <t xml:space="preserve">RIO </t>
  </si>
  <si>
    <t>SIHOMBING</t>
  </si>
  <si>
    <t>DUDI KUSUMA</t>
  </si>
  <si>
    <t>SEPTIAN SAHMI</t>
  </si>
  <si>
    <t>BULAN NADIRA ARYANTI</t>
  </si>
  <si>
    <t>28 -01-2018</t>
  </si>
  <si>
    <t>M.FARHAM</t>
  </si>
  <si>
    <t>p</t>
  </si>
  <si>
    <t>YOSELIA</t>
  </si>
  <si>
    <t>ADIFA ALFATUN NISA</t>
  </si>
  <si>
    <t>A.HALIF FEBRIYAN</t>
  </si>
  <si>
    <t>KHUMAIRAH</t>
  </si>
  <si>
    <t>QIANDRA ZAHRA M</t>
  </si>
  <si>
    <t>RAFASYA</t>
  </si>
  <si>
    <t>ALZHEA</t>
  </si>
  <si>
    <t>21-03-2018</t>
  </si>
  <si>
    <t>24-03-2018</t>
  </si>
  <si>
    <t>`31-03-2018</t>
  </si>
  <si>
    <t>AINUN NUR KHASANAH</t>
  </si>
  <si>
    <t>M.HAMBALI</t>
  </si>
  <si>
    <t>SYAFIYA KHAIRUN N</t>
  </si>
  <si>
    <t>A.ALFIANSYAH</t>
  </si>
  <si>
    <t>21-05-2018</t>
  </si>
  <si>
    <t>16-05-2018</t>
  </si>
  <si>
    <t>13-05-2018</t>
  </si>
  <si>
    <t>NAYLA</t>
  </si>
  <si>
    <t>ZAHROTUN NISA</t>
  </si>
  <si>
    <t>M.FARIS RAMADAN</t>
  </si>
  <si>
    <t>23-06-2018</t>
  </si>
  <si>
    <t>21-06-2018</t>
  </si>
  <si>
    <t>GEISA</t>
  </si>
  <si>
    <t>GERAL JOSAFAT</t>
  </si>
  <si>
    <t>18-07-2018</t>
  </si>
  <si>
    <t>16-07-2018</t>
  </si>
  <si>
    <t>KINARA</t>
  </si>
  <si>
    <t>M.LABIB</t>
  </si>
  <si>
    <t>AHSAN RIZQI</t>
  </si>
  <si>
    <t>DERINA</t>
  </si>
  <si>
    <t>ATAYA</t>
  </si>
  <si>
    <t>NOEL PURBA</t>
  </si>
  <si>
    <t>25-08-2018</t>
  </si>
  <si>
    <t>26-08-2018</t>
  </si>
  <si>
    <t>KHALISA</t>
  </si>
  <si>
    <t>A.DAFFA ALHADI</t>
  </si>
  <si>
    <t>ZESENA ZOSEFA I</t>
  </si>
  <si>
    <t>AFIFAH NANDA R</t>
  </si>
  <si>
    <t>19-09-2018</t>
  </si>
  <si>
    <t>23-09-2018</t>
  </si>
  <si>
    <t>M.BAITUL RAZAK</t>
  </si>
  <si>
    <t>FAHRI RASIDIK</t>
  </si>
  <si>
    <t>13-10-2018</t>
  </si>
  <si>
    <t>22-10-2018</t>
  </si>
  <si>
    <t>SUKMA</t>
  </si>
  <si>
    <t>SOLIKHUL HADI</t>
  </si>
  <si>
    <t>HENDRIANSYAH PUTRA</t>
  </si>
  <si>
    <t>TRIWULAN IV TAHUN 2018</t>
  </si>
  <si>
    <t>Mengetahui Kepala Desa</t>
  </si>
  <si>
    <t>Tanjung Mulia</t>
  </si>
  <si>
    <t>Kasi Pemerintahan</t>
  </si>
  <si>
    <t>DATA PENDUDUK DESA TANJUNG MULIA</t>
  </si>
  <si>
    <t>LAPORAN REALISASI PEMBUATAN KARTU KELUARGA (KK) DAN KARTU TANDA PENDUDUK (KTP)</t>
  </si>
  <si>
    <t>KABUPATEN MUARO JAMBI</t>
  </si>
  <si>
    <t>KECAMATAN : BAHAR SELATAN</t>
  </si>
  <si>
    <t>DESA                 : TANJUNG MULIA</t>
  </si>
  <si>
    <t>JUMLAH PENDUDUK</t>
  </si>
  <si>
    <t>YANG MEMILIKI</t>
  </si>
  <si>
    <t>KTP</t>
  </si>
  <si>
    <t>YANG BELUM MEMILIKI</t>
  </si>
  <si>
    <t>REKAM</t>
  </si>
  <si>
    <t xml:space="preserve">RUKUN TETANGGA </t>
  </si>
  <si>
    <t>KEPALA DUSUN I BULAN JANUARI 2019</t>
  </si>
  <si>
    <t>KEPALA DUSUN I I BULAN JANUARI 2019</t>
  </si>
  <si>
    <t>KEPALA DUSUN III BULAN JANUARI 2019</t>
  </si>
  <si>
    <t>RAMON</t>
  </si>
  <si>
    <t>RONNI HERMAN SIMANJUNTAK</t>
  </si>
  <si>
    <t>SIHATANDOHAN</t>
  </si>
  <si>
    <t>DIMAS LAKSAMANA JATI</t>
  </si>
  <si>
    <t>SUSMIATI</t>
  </si>
  <si>
    <t>HERLINA KUSUMA DEWI</t>
  </si>
  <si>
    <t>JOKO VANUNTUN</t>
  </si>
  <si>
    <t>MUHAMAD FADELI</t>
  </si>
  <si>
    <t>23-02-1997</t>
  </si>
  <si>
    <t>15-05-2013</t>
  </si>
  <si>
    <t>TOPIN MUHAMMAD VALEN</t>
  </si>
  <si>
    <t>RISTHA DERINA</t>
  </si>
  <si>
    <t>DOMU GULTOM</t>
  </si>
  <si>
    <t>RAMONA SIREGAR</t>
  </si>
  <si>
    <t>GENZZA NUSAS J</t>
  </si>
  <si>
    <t>GEISHA EVELYN Z</t>
  </si>
  <si>
    <t>CIKAMPAK</t>
  </si>
  <si>
    <t>WAHYU UTOMO</t>
  </si>
  <si>
    <t>CATUR LUTFI RAHMAWATI</t>
  </si>
  <si>
    <t>LASMINI NINGSIH</t>
  </si>
  <si>
    <t xml:space="preserve">KAFKA </t>
  </si>
  <si>
    <t>SUKARLIN</t>
  </si>
  <si>
    <t>DEDE SAPUTRA</t>
  </si>
  <si>
    <t>MUHAMMAD ARIFIN</t>
  </si>
  <si>
    <t>RENAWATI</t>
  </si>
  <si>
    <t>LAMPUNG  .S</t>
  </si>
  <si>
    <t>MANGKU</t>
  </si>
  <si>
    <t>VITA</t>
  </si>
  <si>
    <t>DEWI ARYANI PUTRI</t>
  </si>
  <si>
    <t>ENGGAL REJO</t>
  </si>
  <si>
    <t>TAMAT STRATA 1</t>
  </si>
  <si>
    <t>INEKE RAHMADANI GEA</t>
  </si>
  <si>
    <t>BUKU PENDUDUK SEMENTARA DESA TANJUNG MULIA</t>
  </si>
  <si>
    <t>TAHUN 2019</t>
  </si>
  <si>
    <t>BULAN JANUARI</t>
  </si>
  <si>
    <t>BULAN FEBRUARI</t>
  </si>
  <si>
    <t>BULAN MARET</t>
  </si>
  <si>
    <t>BULAN APRIL</t>
  </si>
  <si>
    <t>BULAN MEI</t>
  </si>
  <si>
    <t>BULAN JUNI</t>
  </si>
  <si>
    <t>BULAN JULI</t>
  </si>
  <si>
    <t>BULAN AGUSTUS</t>
  </si>
  <si>
    <t>BULAN SEPTEMBER</t>
  </si>
  <si>
    <t>BULAN OKTOBER</t>
  </si>
  <si>
    <t>BULAN NOVEMBER</t>
  </si>
  <si>
    <t>ARINA NAFIZA HUSNA</t>
  </si>
  <si>
    <t>27-12-2019</t>
  </si>
  <si>
    <t>29-08-1997</t>
  </si>
  <si>
    <t>1505102908970001</t>
  </si>
  <si>
    <t>1505104309000003</t>
  </si>
  <si>
    <t>1505101007170002</t>
  </si>
  <si>
    <t>PARDI DEDEK SUYONO</t>
  </si>
  <si>
    <t>ABRI YANI</t>
  </si>
  <si>
    <t>DEWI ROMIYATI</t>
  </si>
  <si>
    <t>FITRIA ZUKKI FATIMAH</t>
  </si>
  <si>
    <t>AHMAD  HALIF FEBRIYAN</t>
  </si>
  <si>
    <t>PENDUNG TGH</t>
  </si>
  <si>
    <t>SALARDIN</t>
  </si>
  <si>
    <t>MIRNAWATI</t>
  </si>
  <si>
    <t>HAZIZAH NOPELIA SAPTIANA</t>
  </si>
  <si>
    <t>BULAN              : FEBRUARI</t>
  </si>
  <si>
    <t>BULAN              : MARET</t>
  </si>
  <si>
    <t>BULAN              : APRIL</t>
  </si>
  <si>
    <t>BULAN              : MEI</t>
  </si>
  <si>
    <t>BULAN              : JUNI</t>
  </si>
  <si>
    <t>BULAN              : JULI</t>
  </si>
  <si>
    <t>BULAN              : AGUSTUS</t>
  </si>
  <si>
    <t>BULAN              : SEPTEMBER</t>
  </si>
  <si>
    <t>BULAN              : OKTOBER</t>
  </si>
  <si>
    <t>BULAN              : DESEMBER</t>
  </si>
  <si>
    <t>ZULFAN AZHAR .R</t>
  </si>
  <si>
    <t>1505101203170001</t>
  </si>
  <si>
    <t>15054608640001</t>
  </si>
  <si>
    <t>RIYANTO</t>
  </si>
  <si>
    <t>IKA PUSPITA SARI</t>
  </si>
  <si>
    <t>TALANG BUKIT</t>
  </si>
  <si>
    <t>1505094911950001</t>
  </si>
  <si>
    <t>1505101309180005</t>
  </si>
  <si>
    <t>WIRDA USWATUN HASANAH</t>
  </si>
  <si>
    <t>1505105304170001</t>
  </si>
  <si>
    <t>ALYA SHAKELA ZANITHA</t>
  </si>
  <si>
    <t>1505106108170001</t>
  </si>
  <si>
    <t>MUHAMMAD HAFIZD MIRZA</t>
  </si>
  <si>
    <t>1505102011180001</t>
  </si>
  <si>
    <t>1505105207720003</t>
  </si>
  <si>
    <t>1505101907040005</t>
  </si>
  <si>
    <t>1505101010170001</t>
  </si>
  <si>
    <t>GOD PREYHAN ARYADI G</t>
  </si>
  <si>
    <t>RAPAEL SINAGA</t>
  </si>
  <si>
    <t>GIRSANG</t>
  </si>
  <si>
    <t>ARITONANG</t>
  </si>
  <si>
    <t>1571070403890162</t>
  </si>
  <si>
    <t>157074906900183</t>
  </si>
  <si>
    <t>1571072007140004</t>
  </si>
  <si>
    <t>1571072004940104</t>
  </si>
  <si>
    <t>1505101212180001</t>
  </si>
  <si>
    <t>11/23/2000</t>
  </si>
  <si>
    <t>06/18/1981</t>
  </si>
  <si>
    <t>12/15/2002</t>
  </si>
  <si>
    <t>02/16/1976</t>
  </si>
  <si>
    <t>06/17/1976</t>
  </si>
  <si>
    <t>08/27/1998</t>
  </si>
  <si>
    <t>01/15/2001</t>
  </si>
  <si>
    <t>12/17/1981</t>
  </si>
  <si>
    <t>11/20/1985</t>
  </si>
  <si>
    <t>10/17/2012</t>
  </si>
  <si>
    <t>12/18/2012</t>
  </si>
  <si>
    <t>06/16/1999</t>
  </si>
  <si>
    <t>MAT AYAT</t>
  </si>
  <si>
    <t>DEWI ROMIYANTI</t>
  </si>
  <si>
    <t>3324065711940001</t>
  </si>
  <si>
    <t>1505106608160001</t>
  </si>
  <si>
    <t>ABRIANI SATRIA BR SITORUS</t>
  </si>
  <si>
    <t>KP PEGAWAI</t>
  </si>
  <si>
    <t>1505104510960002</t>
  </si>
  <si>
    <t>1505103112030003</t>
  </si>
  <si>
    <t>17-11-1994</t>
  </si>
  <si>
    <t>KEPALA DUSUN I BULAN FEBRUARI 2019</t>
  </si>
  <si>
    <t>KEPALA DUSUN III BULAN FEBRUARI 2019</t>
  </si>
  <si>
    <t>KEPALA DUSUN I I BULAN FEBRUARI 2019</t>
  </si>
  <si>
    <t>KEPALA DUSUN I BULAN                                 2019</t>
  </si>
  <si>
    <t>KEPALA DUSUN III BULAN                                  2019</t>
  </si>
  <si>
    <t>KEPALA DUSUN I I BULAN                        2019</t>
  </si>
  <si>
    <t xml:space="preserve"> KEPALA KELUARGA</t>
  </si>
  <si>
    <t>AGIL SUBAGYO</t>
  </si>
  <si>
    <t xml:space="preserve"> STRATA I</t>
  </si>
  <si>
    <t>BULAN              : NOVEMBER</t>
  </si>
  <si>
    <t xml:space="preserve">BULAN              : </t>
  </si>
  <si>
    <t xml:space="preserve">KADUS  </t>
  </si>
  <si>
    <t xml:space="preserve">KETUA RT </t>
  </si>
  <si>
    <t>LAPORAN KEPENDUDUKAN DESA TANJUNG MULIA</t>
  </si>
  <si>
    <t>KETUA RT                      TAHUN    2020</t>
  </si>
  <si>
    <t>KADUS</t>
  </si>
  <si>
    <t>AMAN</t>
  </si>
  <si>
    <t>LABUHAN BATU</t>
  </si>
  <si>
    <t>24-06-1996</t>
  </si>
  <si>
    <t>1505101406960001</t>
  </si>
  <si>
    <t>1505101803130002</t>
  </si>
  <si>
    <t>NADIF DWI SETIAWAN</t>
  </si>
  <si>
    <t>NAURA ALISYA PUTRI</t>
  </si>
  <si>
    <t>SYARI'AH</t>
  </si>
  <si>
    <t>ELSA</t>
  </si>
  <si>
    <t>ELZA</t>
  </si>
  <si>
    <t>51-07-1999</t>
  </si>
  <si>
    <t>ABDUL AZIZ</t>
  </si>
  <si>
    <t>DONI</t>
  </si>
  <si>
    <t>FEBRIANSYAH</t>
  </si>
  <si>
    <t>KUSNAN</t>
  </si>
  <si>
    <t>IDA</t>
  </si>
  <si>
    <t>HOLIK</t>
  </si>
  <si>
    <t>ALVINO ATHAFARIZ</t>
  </si>
  <si>
    <t>KINARA NAQUENJA JELITA</t>
  </si>
  <si>
    <t>TASMAH</t>
  </si>
  <si>
    <t>ENCAR</t>
  </si>
  <si>
    <t>ORANGTUA</t>
  </si>
  <si>
    <t>FAHRI ASSIDIQ</t>
  </si>
  <si>
    <t>FIKA MAULIDIYA</t>
  </si>
  <si>
    <t>15-11-2018</t>
  </si>
  <si>
    <t>1505105511180001</t>
  </si>
  <si>
    <t>ATHAYA ABIDAH ALTHAFUNNISA</t>
  </si>
  <si>
    <t>1505104208180003</t>
  </si>
  <si>
    <t>1505102103130009</t>
  </si>
  <si>
    <t>SINDI</t>
  </si>
  <si>
    <t>JAGAD RAFARDHAN ATHALLA</t>
  </si>
  <si>
    <t>14-06-2019</t>
  </si>
  <si>
    <t>150510140690002</t>
  </si>
  <si>
    <t>1505102203130009</t>
  </si>
  <si>
    <t>ASFA SYAFIQ ADINATA</t>
  </si>
  <si>
    <t>19-12-2018</t>
  </si>
  <si>
    <t>1505101912180001</t>
  </si>
  <si>
    <t>1505101701110024</t>
  </si>
  <si>
    <t>PARKUWAT</t>
  </si>
  <si>
    <t>SYAFIA KHAIRUN NISA</t>
  </si>
  <si>
    <t>ARUMI ZIA ZEVANA</t>
  </si>
  <si>
    <t>ROWOSARI</t>
  </si>
  <si>
    <t>20-02-1998</t>
  </si>
  <si>
    <t>180902002980003</t>
  </si>
  <si>
    <t>1505104408190001</t>
  </si>
  <si>
    <t>1505101601190001</t>
  </si>
  <si>
    <t>23-04-1992</t>
  </si>
  <si>
    <t>23-06-2010</t>
  </si>
  <si>
    <t>RAHADIAN HARY SUSILO BAROTO</t>
  </si>
  <si>
    <t>NGREJENG</t>
  </si>
  <si>
    <t>17-01-1987</t>
  </si>
  <si>
    <t>DESIYANA WATI</t>
  </si>
  <si>
    <t>AFZAM DZAKY PRASTYO</t>
  </si>
  <si>
    <t>14-09-2018</t>
  </si>
  <si>
    <t>SUMAR</t>
  </si>
  <si>
    <t>EVA NAILA</t>
  </si>
  <si>
    <t>DANI SAPUTRA</t>
  </si>
  <si>
    <t>PANGKALAN BALAI</t>
  </si>
  <si>
    <t>LAMPUNG BARAT</t>
  </si>
  <si>
    <t>PENINGGALAN</t>
  </si>
  <si>
    <t>18-081975</t>
  </si>
  <si>
    <t>20-11-2013</t>
  </si>
  <si>
    <t>1505101808750003</t>
  </si>
  <si>
    <t>1505105206880002</t>
  </si>
  <si>
    <t>1505101205010001</t>
  </si>
  <si>
    <t>MAT ZEN</t>
  </si>
  <si>
    <t>14-07-1952</t>
  </si>
  <si>
    <t>MAHUMMAD RAFFA ATHAFARIZ</t>
  </si>
  <si>
    <t>19-12-2019</t>
  </si>
  <si>
    <t>LAILATUR ROHMAH AHMAD</t>
  </si>
  <si>
    <t>VANIA LESTARI</t>
  </si>
  <si>
    <t>14-11-2019</t>
  </si>
  <si>
    <t xml:space="preserve">UBEDILAH </t>
  </si>
  <si>
    <t>04-11-2019</t>
  </si>
  <si>
    <t>MUHAMMAD FAIZ</t>
  </si>
  <si>
    <t>11-02-2019</t>
  </si>
  <si>
    <t>AHMAD ZAKI ALKAFI</t>
  </si>
  <si>
    <t>23-04-2019</t>
  </si>
  <si>
    <t>AVIVA NAHDA RAFANDA</t>
  </si>
  <si>
    <t>BAYU</t>
  </si>
  <si>
    <t>MUHAMAD UMAR KARIS</t>
  </si>
  <si>
    <t>LINDA OKTAVIA</t>
  </si>
  <si>
    <t>MUHAMMAD HAPIZ PRASETYO</t>
  </si>
  <si>
    <t>17-09-2019</t>
  </si>
  <si>
    <t>ARKA PRATAMA</t>
  </si>
  <si>
    <t>AHMAD DAFFA ALHADI</t>
  </si>
  <si>
    <t>HERDIANSYAH</t>
  </si>
  <si>
    <t>NAILA ALESHA</t>
  </si>
  <si>
    <t>TEDDY AGUSTIAN DIAKBAR</t>
  </si>
  <si>
    <t>ARIEF HAKIM ARRIZQI</t>
  </si>
  <si>
    <t>28-07-2017</t>
  </si>
  <si>
    <t>SALMA KINANTI ATSA</t>
  </si>
  <si>
    <t>EDI PURWANTO</t>
  </si>
  <si>
    <t>MUHAMAD ZAFRAN HABIZAR</t>
  </si>
  <si>
    <t>MUSLIHIN</t>
  </si>
  <si>
    <t>PEMALANG</t>
  </si>
  <si>
    <t>23-03-1985</t>
  </si>
  <si>
    <t>SITI NURAINI</t>
  </si>
  <si>
    <t>A RIFKY SEPTIAN</t>
  </si>
  <si>
    <t>25-09-1989</t>
  </si>
  <si>
    <t>SUKAYAH</t>
  </si>
  <si>
    <t>PUTRI SEFTIANIS RENGGA LUGINA</t>
  </si>
  <si>
    <t>27-04-1971</t>
  </si>
  <si>
    <t>KAYLA DEA SIDQIA</t>
  </si>
  <si>
    <t>AISYIAH MAULIDIA</t>
  </si>
  <si>
    <t>FEBIYANA AYUDIA DEWI</t>
  </si>
  <si>
    <t>AFZAIN FATHULLAH A</t>
  </si>
  <si>
    <t>NAURA ALASYILLA BR PURBA</t>
  </si>
  <si>
    <t>DHANU ATTAYA RAFSSYA</t>
  </si>
  <si>
    <t>RADITYA AJI PRATAMA</t>
  </si>
  <si>
    <t xml:space="preserve">AFIQOH </t>
  </si>
  <si>
    <t>TRIWULAN I TAHUN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</si>
</sst>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164" formatCode="[$-409]d\-mmm\-yyyy;@"/>
    <numFmt numFmtId="165" formatCode="m/d/yyyy;@"/>
    <numFmt numFmtId="166" formatCode="dd\-mm\-yyyy"/>
  </numFmts>
  <fonts count="8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8"/>
      <color rgb="FF000000"/>
      <name val="Bookman Old Style"/>
      <family val="1"/>
    </font>
    <font>
      <b/>
      <sz val="7"/>
      <color rgb="FF000000"/>
      <name val="Bookman Old Style"/>
      <family val="1"/>
    </font>
    <font>
      <sz val="7"/>
      <color rgb="FF000000"/>
      <name val="Bookman Old Style"/>
      <family val="1"/>
    </font>
    <font>
      <sz val="7"/>
      <name val="Arial"/>
      <family val="2"/>
    </font>
    <font>
      <b/>
      <sz val="7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b/>
      <sz val="14"/>
      <color theme="1"/>
      <name val="Calibri"/>
      <family val="2"/>
      <scheme val="minor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  <font>
      <sz val="8"/>
      <name val="Bookman Old Style"/>
      <family val="1"/>
    </font>
    <font>
      <sz val="8"/>
      <name val="Arial"/>
      <family val="2"/>
    </font>
    <font>
      <b/>
      <u/>
      <sz val="10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b/>
      <sz val="28"/>
      <color indexed="8"/>
      <name val="Showcard Gothic"/>
      <family val="5"/>
    </font>
    <font>
      <i/>
      <sz val="10"/>
      <color indexed="8"/>
      <name val="Arial"/>
      <family val="2"/>
    </font>
    <font>
      <sz val="8"/>
      <color indexed="8"/>
      <name val="Arial"/>
      <family val="2"/>
    </font>
    <font>
      <b/>
      <sz val="14"/>
      <color indexed="8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  <charset val="1"/>
    </font>
    <font>
      <sz val="10"/>
      <color indexed="8"/>
      <name val="Times New Roman"/>
      <family val="1"/>
    </font>
    <font>
      <b/>
      <i/>
      <sz val="10"/>
      <name val="Arial"/>
      <family val="2"/>
    </font>
    <font>
      <b/>
      <sz val="10"/>
      <color indexed="13"/>
      <name val="Arial"/>
      <family val="2"/>
    </font>
    <font>
      <sz val="10"/>
      <color indexed="13"/>
      <name val="Arial"/>
      <family val="2"/>
    </font>
    <font>
      <sz val="10"/>
      <color indexed="36"/>
      <name val="Arial"/>
      <family val="2"/>
    </font>
    <font>
      <b/>
      <i/>
      <sz val="10"/>
      <color indexed="13"/>
      <name val="Arial"/>
      <family val="2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i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b/>
      <sz val="8"/>
      <name val="Arial"/>
      <family val="2"/>
    </font>
    <font>
      <sz val="10"/>
      <color theme="1"/>
      <name val="Calibri"/>
      <family val="2"/>
      <charset val="1"/>
      <scheme val="minor"/>
    </font>
    <font>
      <b/>
      <sz val="10"/>
      <color theme="1"/>
      <name val="Arial"/>
      <family val="2"/>
    </font>
    <font>
      <b/>
      <sz val="10"/>
      <color rgb="FFFFFF00"/>
      <name val="Arial"/>
      <family val="2"/>
    </font>
    <font>
      <b/>
      <sz val="26"/>
      <color theme="1"/>
      <name val="Arial"/>
      <family val="2"/>
    </font>
    <font>
      <sz val="10"/>
      <color indexed="8"/>
      <name val="Arial"/>
      <family val="2"/>
    </font>
    <font>
      <sz val="7"/>
      <color indexed="8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20"/>
      <color indexed="8"/>
      <name val="Aharoni"/>
      <charset val="177"/>
    </font>
    <font>
      <b/>
      <sz val="12"/>
      <color indexed="8"/>
      <name val="Arial"/>
      <family val="2"/>
    </font>
    <font>
      <b/>
      <sz val="14"/>
      <color rgb="FFFF0000"/>
      <name val="Arial"/>
      <family val="2"/>
    </font>
    <font>
      <b/>
      <sz val="12"/>
      <name val="Arial"/>
      <family val="2"/>
    </font>
    <font>
      <b/>
      <sz val="14"/>
      <color rgb="FFFF0000"/>
      <name val="Calibri"/>
      <family val="2"/>
      <charset val="1"/>
      <scheme val="minor"/>
    </font>
    <font>
      <b/>
      <sz val="18"/>
      <color indexed="8"/>
      <name val="Arial"/>
      <family val="2"/>
    </font>
    <font>
      <b/>
      <sz val="16"/>
      <color indexed="8"/>
      <name val="Arial"/>
      <family val="2"/>
    </font>
    <font>
      <sz val="12"/>
      <color indexed="8"/>
      <name val="Arial"/>
      <family val="2"/>
    </font>
    <font>
      <sz val="7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sz val="7"/>
      <color theme="1"/>
      <name val="Arial"/>
      <family val="2"/>
    </font>
    <font>
      <sz val="7"/>
      <color indexed="8"/>
      <name val="Calibri"/>
      <family val="2"/>
      <charset val="1"/>
    </font>
    <font>
      <sz val="7"/>
      <color indexed="8"/>
      <name val="Times New Roman"/>
      <family val="1"/>
    </font>
    <font>
      <sz val="7"/>
      <color indexed="8"/>
      <name val="Calibri"/>
      <family val="2"/>
      <scheme val="minor"/>
    </font>
    <font>
      <sz val="7"/>
      <color theme="1"/>
      <name val="Calibri"/>
      <family val="2"/>
      <charset val="1"/>
      <scheme val="minor"/>
    </font>
    <font>
      <b/>
      <sz val="8"/>
      <color indexed="8"/>
      <name val="Arial"/>
      <family val="2"/>
    </font>
    <font>
      <b/>
      <sz val="7"/>
      <color indexed="8"/>
      <name val="Arial"/>
      <family val="2"/>
    </font>
    <font>
      <sz val="7"/>
      <color indexed="13"/>
      <name val="Arial"/>
      <family val="2"/>
    </font>
    <font>
      <sz val="7"/>
      <color rgb="FFFF0000"/>
      <name val="Arial"/>
      <family val="2"/>
    </font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Arial"/>
      <family val="2"/>
    </font>
    <font>
      <sz val="14"/>
      <color rgb="FFFF0000"/>
      <name val="Arial"/>
      <family val="2"/>
    </font>
    <font>
      <sz val="7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rgb="FF00B0F0"/>
      <name val="Arial"/>
      <family val="2"/>
    </font>
    <font>
      <sz val="8"/>
      <name val="Calibri"/>
      <family val="2"/>
    </font>
    <font>
      <sz val="9"/>
      <color rgb="FFFF0000"/>
      <name val="Arial"/>
      <family val="2"/>
    </font>
    <font>
      <sz val="9"/>
      <name val="Arial"/>
      <family val="2"/>
    </font>
    <font>
      <b/>
      <sz val="9"/>
      <color indexed="8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7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1"/>
      </left>
      <right style="thin">
        <color theme="1"/>
      </right>
      <top/>
      <bottom style="hair">
        <color theme="1"/>
      </bottom>
      <diagonal/>
    </border>
    <border>
      <left style="thin">
        <color theme="1"/>
      </left>
      <right style="thin">
        <color theme="1"/>
      </right>
      <top/>
      <bottom style="hair">
        <color theme="1"/>
      </bottom>
      <diagonal/>
    </border>
    <border>
      <left style="thin">
        <color theme="1"/>
      </left>
      <right style="medium">
        <color theme="1"/>
      </right>
      <top/>
      <bottom style="hair">
        <color theme="1"/>
      </bottom>
      <diagonal/>
    </border>
    <border>
      <left style="medium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thin">
        <color theme="1"/>
      </right>
      <top style="hair">
        <color theme="1"/>
      </top>
      <bottom/>
      <diagonal/>
    </border>
    <border>
      <left style="thin">
        <color theme="1"/>
      </left>
      <right style="thin">
        <color theme="1"/>
      </right>
      <top style="hair">
        <color theme="1"/>
      </top>
      <bottom/>
      <diagonal/>
    </border>
    <border>
      <left style="thin">
        <color theme="1"/>
      </left>
      <right style="medium">
        <color theme="1"/>
      </right>
      <top style="hair">
        <color theme="1"/>
      </top>
      <bottom/>
      <diagonal/>
    </border>
    <border>
      <left style="medium">
        <color theme="1"/>
      </left>
      <right style="thin">
        <color theme="1"/>
      </right>
      <top style="hair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hair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hair">
        <color theme="1"/>
      </bottom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hair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indexed="64"/>
      </right>
      <top/>
      <bottom style="hair">
        <color theme="1"/>
      </bottom>
      <diagonal/>
    </border>
    <border>
      <left style="thin">
        <color theme="1"/>
      </left>
      <right style="thin">
        <color indexed="64"/>
      </right>
      <top style="hair">
        <color theme="1"/>
      </top>
      <bottom style="hair">
        <color theme="1"/>
      </bottom>
      <diagonal/>
    </border>
    <border>
      <left style="thin">
        <color theme="1"/>
      </left>
      <right style="thin">
        <color indexed="64"/>
      </right>
      <top style="hair">
        <color theme="1"/>
      </top>
      <bottom/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theme="1"/>
      </top>
      <bottom/>
      <diagonal/>
    </border>
  </borders>
  <cellStyleXfs count="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8" fillId="0" borderId="0"/>
    <xf numFmtId="41" fontId="47" fillId="0" borderId="0" applyFont="0" applyFill="0" applyBorder="0" applyAlignment="0" applyProtection="0"/>
  </cellStyleXfs>
  <cellXfs count="1226">
    <xf numFmtId="0" fontId="0" fillId="0" borderId="0" xfId="0"/>
    <xf numFmtId="0" fontId="8" fillId="0" borderId="19" xfId="1" applyFont="1" applyBorder="1"/>
    <xf numFmtId="0" fontId="8" fillId="0" borderId="0" xfId="1" applyFont="1" applyBorder="1"/>
    <xf numFmtId="15" fontId="2" fillId="0" borderId="19" xfId="1" applyNumberFormat="1" applyBorder="1"/>
    <xf numFmtId="0" fontId="0" fillId="0" borderId="0" xfId="0" applyAlignment="1">
      <alignment horizontal="center"/>
    </xf>
    <xf numFmtId="0" fontId="2" fillId="0" borderId="0" xfId="3"/>
    <xf numFmtId="0" fontId="13" fillId="0" borderId="0" xfId="3" applyFont="1"/>
    <xf numFmtId="0" fontId="14" fillId="0" borderId="18" xfId="3" applyFont="1" applyBorder="1" applyAlignment="1">
      <alignment horizontal="center" vertical="center" wrapText="1" readingOrder="1"/>
    </xf>
    <xf numFmtId="0" fontId="15" fillId="0" borderId="18" xfId="3" applyFont="1" applyBorder="1" applyAlignment="1">
      <alignment horizontal="left" vertical="center" wrapText="1"/>
    </xf>
    <xf numFmtId="0" fontId="15" fillId="0" borderId="18" xfId="3" applyFont="1" applyBorder="1" applyAlignment="1">
      <alignment horizontal="center" vertical="center" wrapText="1"/>
    </xf>
    <xf numFmtId="49" fontId="15" fillId="0" borderId="18" xfId="3" applyNumberFormat="1" applyFont="1" applyBorder="1" applyAlignment="1">
      <alignment horizontal="center" vertical="center" wrapText="1"/>
    </xf>
    <xf numFmtId="14" fontId="15" fillId="0" borderId="18" xfId="3" applyNumberFormat="1" applyFont="1" applyBorder="1" applyAlignment="1">
      <alignment horizontal="center" vertical="center" wrapText="1"/>
    </xf>
    <xf numFmtId="0" fontId="15" fillId="0" borderId="19" xfId="3" applyFont="1" applyBorder="1"/>
    <xf numFmtId="164" fontId="15" fillId="0" borderId="19" xfId="3" applyNumberFormat="1" applyFont="1" applyBorder="1" applyAlignment="1">
      <alignment horizontal="right"/>
    </xf>
    <xf numFmtId="164" fontId="15" fillId="0" borderId="18" xfId="3" applyNumberFormat="1" applyFont="1" applyBorder="1" applyAlignment="1">
      <alignment horizontal="center"/>
    </xf>
    <xf numFmtId="0" fontId="17" fillId="0" borderId="0" xfId="3" applyFont="1" applyAlignment="1">
      <alignment horizontal="center"/>
    </xf>
    <xf numFmtId="0" fontId="15" fillId="0" borderId="18" xfId="3" applyFont="1" applyBorder="1" applyAlignment="1">
      <alignment vertical="top" wrapText="1"/>
    </xf>
    <xf numFmtId="14" fontId="15" fillId="0" borderId="18" xfId="3" applyNumberFormat="1" applyFont="1" applyBorder="1" applyAlignment="1">
      <alignment vertical="top" wrapText="1"/>
    </xf>
    <xf numFmtId="0" fontId="2" fillId="0" borderId="18" xfId="3" applyBorder="1"/>
    <xf numFmtId="0" fontId="15" fillId="0" borderId="18" xfId="3" quotePrefix="1" applyFont="1" applyBorder="1" applyAlignment="1">
      <alignment vertical="top" wrapText="1"/>
    </xf>
    <xf numFmtId="0" fontId="15" fillId="0" borderId="18" xfId="3" applyFont="1" applyBorder="1" applyAlignment="1">
      <alignment vertical="center" wrapText="1"/>
    </xf>
    <xf numFmtId="164" fontId="13" fillId="0" borderId="18" xfId="3" applyNumberFormat="1" applyFont="1" applyBorder="1" applyAlignment="1">
      <alignment horizontal="right"/>
    </xf>
    <xf numFmtId="0" fontId="15" fillId="0" borderId="18" xfId="3" applyFont="1" applyBorder="1" applyAlignment="1">
      <alignment horizontal="center" vertical="top" wrapText="1"/>
    </xf>
    <xf numFmtId="14" fontId="15" fillId="0" borderId="18" xfId="3" applyNumberFormat="1" applyFont="1" applyBorder="1" applyAlignment="1">
      <alignment vertical="center" wrapText="1"/>
    </xf>
    <xf numFmtId="164" fontId="8" fillId="0" borderId="0" xfId="3" applyNumberFormat="1" applyFont="1" applyAlignment="1">
      <alignment horizontal="right"/>
    </xf>
    <xf numFmtId="164" fontId="8" fillId="0" borderId="0" xfId="3" applyNumberFormat="1" applyFont="1" applyBorder="1" applyAlignment="1">
      <alignment horizontal="right"/>
    </xf>
    <xf numFmtId="0" fontId="8" fillId="0" borderId="0" xfId="5"/>
    <xf numFmtId="0" fontId="1" fillId="0" borderId="1" xfId="5" applyFont="1" applyBorder="1" applyAlignment="1">
      <alignment horizontal="center"/>
    </xf>
    <xf numFmtId="0" fontId="12" fillId="0" borderId="1" xfId="5" applyFont="1" applyBorder="1" applyAlignment="1">
      <alignment horizontal="center"/>
    </xf>
    <xf numFmtId="0" fontId="12" fillId="0" borderId="1" xfId="5" applyFont="1" applyBorder="1"/>
    <xf numFmtId="1" fontId="12" fillId="0" borderId="1" xfId="5" applyNumberFormat="1" applyFont="1" applyBorder="1" applyAlignment="1">
      <alignment horizontal="center"/>
    </xf>
    <xf numFmtId="0" fontId="8" fillId="0" borderId="0" xfId="6"/>
    <xf numFmtId="0" fontId="1" fillId="0" borderId="1" xfId="6" applyFont="1" applyBorder="1" applyAlignment="1">
      <alignment horizontal="center"/>
    </xf>
    <xf numFmtId="0" fontId="12" fillId="0" borderId="1" xfId="6" applyFont="1" applyBorder="1" applyAlignment="1">
      <alignment horizontal="center"/>
    </xf>
    <xf numFmtId="0" fontId="12" fillId="0" borderId="1" xfId="6" applyFont="1" applyBorder="1"/>
    <xf numFmtId="1" fontId="12" fillId="0" borderId="1" xfId="6" applyNumberFormat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/>
    <xf numFmtId="0" fontId="0" fillId="0" borderId="0" xfId="0" applyAlignment="1"/>
    <xf numFmtId="0" fontId="0" fillId="0" borderId="1" xfId="0" applyBorder="1" applyAlignment="1">
      <alignment vertical="center"/>
    </xf>
    <xf numFmtId="0" fontId="5" fillId="0" borderId="5" xfId="0" applyFont="1" applyBorder="1" applyAlignment="1">
      <alignment horizontal="center" vertical="center" wrapText="1" readingOrder="1"/>
    </xf>
    <xf numFmtId="0" fontId="5" fillId="0" borderId="6" xfId="0" applyFont="1" applyBorder="1" applyAlignment="1">
      <alignment horizontal="center" vertical="center" wrapText="1" readingOrder="1"/>
    </xf>
    <xf numFmtId="0" fontId="5" fillId="0" borderId="7" xfId="0" applyFont="1" applyBorder="1" applyAlignment="1">
      <alignment horizontal="center" vertical="center" wrapText="1" readingOrder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top" wrapText="1"/>
    </xf>
    <xf numFmtId="0" fontId="6" fillId="0" borderId="9" xfId="0" applyFont="1" applyBorder="1" applyAlignment="1">
      <alignment vertical="top" wrapText="1"/>
    </xf>
    <xf numFmtId="0" fontId="6" fillId="0" borderId="10" xfId="0" applyFont="1" applyBorder="1" applyAlignment="1">
      <alignment vertical="top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2" xfId="0" applyFont="1" applyBorder="1" applyAlignment="1">
      <alignment vertical="top" wrapText="1"/>
    </xf>
    <xf numFmtId="0" fontId="6" fillId="0" borderId="13" xfId="0" applyFont="1" applyBorder="1" applyAlignment="1">
      <alignment vertical="top" wrapText="1"/>
    </xf>
    <xf numFmtId="0" fontId="6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5" xfId="0" applyFont="1" applyBorder="1" applyAlignment="1">
      <alignment vertical="top" wrapText="1"/>
    </xf>
    <xf numFmtId="0" fontId="6" fillId="0" borderId="16" xfId="0" applyFont="1" applyBorder="1" applyAlignment="1">
      <alignment vertical="top" wrapText="1"/>
    </xf>
    <xf numFmtId="0" fontId="8" fillId="0" borderId="0" xfId="0" applyFont="1"/>
    <xf numFmtId="0" fontId="6" fillId="0" borderId="15" xfId="0" applyFont="1" applyBorder="1" applyAlignment="1">
      <alignment horizontal="center" vertical="top" wrapText="1"/>
    </xf>
    <xf numFmtId="0" fontId="18" fillId="0" borderId="1" xfId="0" applyFont="1" applyBorder="1"/>
    <xf numFmtId="0" fontId="18" fillId="0" borderId="1" xfId="0" quotePrefix="1" applyFont="1" applyBorder="1"/>
    <xf numFmtId="0" fontId="0" fillId="0" borderId="0" xfId="0" applyFill="1"/>
    <xf numFmtId="41" fontId="20" fillId="0" borderId="0" xfId="0" applyNumberFormat="1" applyFont="1"/>
    <xf numFmtId="0" fontId="21" fillId="0" borderId="0" xfId="0" applyFont="1"/>
    <xf numFmtId="0" fontId="0" fillId="0" borderId="0" xfId="0" applyFill="1" applyBorder="1"/>
    <xf numFmtId="0" fontId="11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164" fontId="11" fillId="2" borderId="1" xfId="0" applyNumberFormat="1" applyFont="1" applyFill="1" applyBorder="1" applyAlignment="1">
      <alignment horizontal="center"/>
    </xf>
    <xf numFmtId="0" fontId="11" fillId="2" borderId="23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21" fillId="4" borderId="1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21" fillId="4" borderId="1" xfId="0" applyNumberFormat="1" applyFont="1" applyFill="1" applyBorder="1" applyAlignment="1">
      <alignment horizontal="center"/>
    </xf>
    <xf numFmtId="41" fontId="21" fillId="3" borderId="1" xfId="0" applyNumberFormat="1" applyFont="1" applyFill="1" applyBorder="1" applyAlignment="1">
      <alignment horizontal="center"/>
    </xf>
    <xf numFmtId="0" fontId="21" fillId="3" borderId="2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3" borderId="21" xfId="0" applyFont="1" applyFill="1" applyBorder="1" applyAlignment="1">
      <alignment horizontal="center"/>
    </xf>
    <xf numFmtId="0" fontId="8" fillId="5" borderId="0" xfId="0" applyFont="1" applyFill="1"/>
    <xf numFmtId="0" fontId="8" fillId="6" borderId="0" xfId="0" applyFont="1" applyFill="1"/>
    <xf numFmtId="0" fontId="13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4" fontId="8" fillId="0" borderId="0" xfId="0" applyNumberFormat="1" applyFont="1" applyAlignment="1">
      <alignment horizontal="right"/>
    </xf>
    <xf numFmtId="0" fontId="8" fillId="0" borderId="0" xfId="0" applyNumberFormat="1" applyFont="1" applyAlignment="1">
      <alignment horizontal="right"/>
    </xf>
    <xf numFmtId="0" fontId="8" fillId="0" borderId="0" xfId="0" quotePrefix="1" applyFont="1"/>
    <xf numFmtId="3" fontId="8" fillId="0" borderId="0" xfId="0" applyNumberFormat="1" applyFont="1"/>
    <xf numFmtId="0" fontId="8" fillId="7" borderId="0" xfId="0" applyFont="1" applyFill="1"/>
    <xf numFmtId="0" fontId="0" fillId="0" borderId="0" xfId="0" quotePrefix="1"/>
    <xf numFmtId="0" fontId="8" fillId="5" borderId="0" xfId="0" quotePrefix="1" applyFont="1" applyFill="1"/>
    <xf numFmtId="0" fontId="0" fillId="0" borderId="19" xfId="0" applyBorder="1"/>
    <xf numFmtId="0" fontId="8" fillId="5" borderId="19" xfId="0" applyFont="1" applyFill="1" applyBorder="1"/>
    <xf numFmtId="0" fontId="8" fillId="6" borderId="19" xfId="0" applyFont="1" applyFill="1" applyBorder="1"/>
    <xf numFmtId="0" fontId="13" fillId="0" borderId="19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8" fillId="0" borderId="19" xfId="0" applyFont="1" applyBorder="1"/>
    <xf numFmtId="164" fontId="8" fillId="0" borderId="19" xfId="0" applyNumberFormat="1" applyFont="1" applyBorder="1" applyAlignment="1">
      <alignment horizontal="right"/>
    </xf>
    <xf numFmtId="0" fontId="8" fillId="0" borderId="19" xfId="0" applyNumberFormat="1" applyFont="1" applyBorder="1" applyAlignment="1">
      <alignment horizontal="right"/>
    </xf>
    <xf numFmtId="0" fontId="8" fillId="0" borderId="19" xfId="0" quotePrefix="1" applyFont="1" applyBorder="1"/>
    <xf numFmtId="3" fontId="8" fillId="0" borderId="19" xfId="0" applyNumberFormat="1" applyFont="1" applyBorder="1"/>
    <xf numFmtId="0" fontId="8" fillId="7" borderId="19" xfId="0" applyFont="1" applyFill="1" applyBorder="1"/>
    <xf numFmtId="0" fontId="0" fillId="0" borderId="19" xfId="0" quotePrefix="1" applyBorder="1"/>
    <xf numFmtId="0" fontId="8" fillId="0" borderId="0" xfId="0" applyFont="1" applyFill="1" applyBorder="1"/>
    <xf numFmtId="0" fontId="8" fillId="7" borderId="19" xfId="0" quotePrefix="1" applyFont="1" applyFill="1" applyBorder="1"/>
    <xf numFmtId="49" fontId="8" fillId="8" borderId="0" xfId="0" applyNumberFormat="1" applyFont="1" applyFill="1"/>
    <xf numFmtId="0" fontId="13" fillId="6" borderId="0" xfId="0" applyFont="1" applyFill="1"/>
    <xf numFmtId="0" fontId="13" fillId="0" borderId="0" xfId="0" applyFont="1"/>
    <xf numFmtId="164" fontId="13" fillId="0" borderId="0" xfId="0" applyNumberFormat="1" applyFont="1"/>
    <xf numFmtId="0" fontId="13" fillId="0" borderId="0" xfId="0" quotePrefix="1" applyFont="1"/>
    <xf numFmtId="3" fontId="13" fillId="0" borderId="0" xfId="0" applyNumberFormat="1" applyFont="1"/>
    <xf numFmtId="0" fontId="8" fillId="7" borderId="0" xfId="0" quotePrefix="1" applyFont="1" applyFill="1" applyBorder="1"/>
    <xf numFmtId="0" fontId="8" fillId="0" borderId="0" xfId="0" applyFont="1" applyBorder="1"/>
    <xf numFmtId="0" fontId="0" fillId="0" borderId="0" xfId="0" applyBorder="1"/>
    <xf numFmtId="0" fontId="0" fillId="0" borderId="0" xfId="0" quotePrefix="1" applyBorder="1"/>
    <xf numFmtId="49" fontId="8" fillId="8" borderId="0" xfId="0" quotePrefix="1" applyNumberFormat="1" applyFont="1" applyFill="1"/>
    <xf numFmtId="41" fontId="20" fillId="0" borderId="19" xfId="0" applyNumberFormat="1" applyFont="1" applyBorder="1"/>
    <xf numFmtId="0" fontId="21" fillId="0" borderId="19" xfId="0" applyFont="1" applyBorder="1"/>
    <xf numFmtId="0" fontId="0" fillId="0" borderId="17" xfId="0" applyBorder="1"/>
    <xf numFmtId="0" fontId="8" fillId="5" borderId="17" xfId="0" applyFont="1" applyFill="1" applyBorder="1"/>
    <xf numFmtId="0" fontId="8" fillId="6" borderId="17" xfId="0" applyFont="1" applyFill="1" applyBorder="1"/>
    <xf numFmtId="0" fontId="13" fillId="0" borderId="17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8" fillId="0" borderId="17" xfId="0" applyFont="1" applyBorder="1"/>
    <xf numFmtId="164" fontId="8" fillId="0" borderId="17" xfId="0" applyNumberFormat="1" applyFont="1" applyBorder="1" applyAlignment="1">
      <alignment horizontal="right"/>
    </xf>
    <xf numFmtId="0" fontId="8" fillId="0" borderId="0" xfId="0" quotePrefix="1" applyFont="1" applyBorder="1"/>
    <xf numFmtId="3" fontId="8" fillId="0" borderId="17" xfId="0" applyNumberFormat="1" applyFont="1" applyBorder="1"/>
    <xf numFmtId="0" fontId="8" fillId="7" borderId="17" xfId="0" applyFont="1" applyFill="1" applyBorder="1"/>
    <xf numFmtId="41" fontId="20" fillId="0" borderId="17" xfId="0" applyNumberFormat="1" applyFont="1" applyBorder="1"/>
    <xf numFmtId="0" fontId="21" fillId="0" borderId="17" xfId="0" applyFont="1" applyBorder="1"/>
    <xf numFmtId="0" fontId="0" fillId="0" borderId="17" xfId="0" applyFill="1" applyBorder="1"/>
    <xf numFmtId="0" fontId="8" fillId="0" borderId="0" xfId="0" applyNumberFormat="1" applyFont="1" applyBorder="1" applyAlignment="1">
      <alignment horizontal="right"/>
    </xf>
    <xf numFmtId="49" fontId="8" fillId="0" borderId="0" xfId="0" applyNumberFormat="1" applyFont="1"/>
    <xf numFmtId="164" fontId="8" fillId="0" borderId="0" xfId="0" quotePrefix="1" applyNumberFormat="1" applyFont="1" applyAlignment="1">
      <alignment horizontal="right"/>
    </xf>
    <xf numFmtId="0" fontId="0" fillId="0" borderId="0" xfId="0" applyFont="1" applyFill="1" applyBorder="1"/>
    <xf numFmtId="0" fontId="8" fillId="5" borderId="0" xfId="0" applyFont="1" applyFill="1" applyBorder="1"/>
    <xf numFmtId="0" fontId="8" fillId="6" borderId="0" xfId="0" applyFont="1" applyFill="1" applyBorder="1"/>
    <xf numFmtId="0" fontId="13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4" fontId="8" fillId="0" borderId="0" xfId="0" applyNumberFormat="1" applyFont="1" applyBorder="1" applyAlignment="1">
      <alignment horizontal="right"/>
    </xf>
    <xf numFmtId="3" fontId="8" fillId="0" borderId="0" xfId="0" applyNumberFormat="1" applyFont="1" applyBorder="1"/>
    <xf numFmtId="0" fontId="8" fillId="7" borderId="0" xfId="0" applyFont="1" applyFill="1" applyBorder="1"/>
    <xf numFmtId="49" fontId="8" fillId="5" borderId="19" xfId="0" applyNumberFormat="1" applyFont="1" applyFill="1" applyBorder="1"/>
    <xf numFmtId="0" fontId="13" fillId="0" borderId="0" xfId="0" applyFont="1" applyBorder="1"/>
    <xf numFmtId="0" fontId="13" fillId="0" borderId="19" xfId="0" quotePrefix="1" applyFont="1" applyBorder="1"/>
    <xf numFmtId="41" fontId="23" fillId="0" borderId="19" xfId="0" applyNumberFormat="1" applyFont="1" applyBorder="1"/>
    <xf numFmtId="0" fontId="15" fillId="0" borderId="19" xfId="0" applyFont="1" applyBorder="1"/>
    <xf numFmtId="0" fontId="13" fillId="0" borderId="19" xfId="0" applyFont="1" applyFill="1" applyBorder="1"/>
    <xf numFmtId="0" fontId="13" fillId="0" borderId="19" xfId="0" applyFont="1" applyBorder="1"/>
    <xf numFmtId="49" fontId="0" fillId="8" borderId="0" xfId="0" applyNumberFormat="1" applyFill="1"/>
    <xf numFmtId="49" fontId="8" fillId="5" borderId="17" xfId="0" applyNumberFormat="1" applyFont="1" applyFill="1" applyBorder="1"/>
    <xf numFmtId="0" fontId="8" fillId="0" borderId="17" xfId="0" applyNumberFormat="1" applyFont="1" applyBorder="1" applyAlignment="1">
      <alignment horizontal="right"/>
    </xf>
    <xf numFmtId="49" fontId="8" fillId="5" borderId="0" xfId="0" applyNumberFormat="1" applyFont="1" applyFill="1"/>
    <xf numFmtId="0" fontId="0" fillId="9" borderId="19" xfId="0" applyFill="1" applyBorder="1"/>
    <xf numFmtId="0" fontId="8" fillId="8" borderId="19" xfId="0" quotePrefix="1" applyFont="1" applyFill="1" applyBorder="1"/>
    <xf numFmtId="0" fontId="8" fillId="10" borderId="19" xfId="0" applyFont="1" applyFill="1" applyBorder="1"/>
    <xf numFmtId="15" fontId="0" fillId="0" borderId="19" xfId="0" applyNumberFormat="1" applyBorder="1"/>
    <xf numFmtId="0" fontId="8" fillId="11" borderId="19" xfId="0" quotePrefix="1" applyFont="1" applyFill="1" applyBorder="1"/>
    <xf numFmtId="0" fontId="8" fillId="11" borderId="0" xfId="0" quotePrefix="1" applyFont="1" applyFill="1" applyBorder="1"/>
    <xf numFmtId="49" fontId="8" fillId="5" borderId="0" xfId="0" quotePrefix="1" applyNumberFormat="1" applyFont="1" applyFill="1"/>
    <xf numFmtId="0" fontId="8" fillId="5" borderId="19" xfId="0" quotePrefix="1" applyFont="1" applyFill="1" applyBorder="1"/>
    <xf numFmtId="165" fontId="8" fillId="0" borderId="0" xfId="0" applyNumberFormat="1" applyFont="1" applyAlignment="1">
      <alignment horizontal="right"/>
    </xf>
    <xf numFmtId="49" fontId="0" fillId="12" borderId="19" xfId="0" applyNumberFormat="1" applyFill="1" applyBorder="1"/>
    <xf numFmtId="49" fontId="0" fillId="12" borderId="0" xfId="0" applyNumberFormat="1" applyFill="1"/>
    <xf numFmtId="49" fontId="24" fillId="8" borderId="19" xfId="0" applyNumberFormat="1" applyFont="1" applyFill="1" applyBorder="1" applyAlignment="1" applyProtection="1">
      <alignment horizontal="left" vertical="center"/>
      <protection hidden="1"/>
    </xf>
    <xf numFmtId="49" fontId="0" fillId="11" borderId="19" xfId="0" applyNumberFormat="1" applyFill="1" applyBorder="1"/>
    <xf numFmtId="49" fontId="24" fillId="8" borderId="0" xfId="0" applyNumberFormat="1" applyFont="1" applyFill="1" applyBorder="1" applyAlignment="1" applyProtection="1">
      <alignment horizontal="left" vertical="center"/>
      <protection hidden="1"/>
    </xf>
    <xf numFmtId="49" fontId="0" fillId="11" borderId="0" xfId="0" applyNumberFormat="1" applyFill="1"/>
    <xf numFmtId="0" fontId="8" fillId="5" borderId="17" xfId="0" quotePrefix="1" applyFont="1" applyFill="1" applyBorder="1"/>
    <xf numFmtId="0" fontId="8" fillId="0" borderId="17" xfId="0" quotePrefix="1" applyFont="1" applyBorder="1"/>
    <xf numFmtId="0" fontId="0" fillId="0" borderId="17" xfId="0" quotePrefix="1" applyBorder="1"/>
    <xf numFmtId="0" fontId="8" fillId="0" borderId="19" xfId="0" applyFont="1" applyFill="1" applyBorder="1"/>
    <xf numFmtId="49" fontId="24" fillId="12" borderId="2" xfId="0" applyNumberFormat="1" applyFont="1" applyFill="1" applyBorder="1" applyAlignment="1" applyProtection="1">
      <alignment horizontal="left" vertical="center"/>
      <protection hidden="1"/>
    </xf>
    <xf numFmtId="0" fontId="8" fillId="0" borderId="0" xfId="0" quotePrefix="1" applyFont="1" applyFill="1" applyBorder="1"/>
    <xf numFmtId="49" fontId="24" fillId="12" borderId="0" xfId="0" applyNumberFormat="1" applyFont="1" applyFill="1" applyBorder="1" applyAlignment="1" applyProtection="1">
      <alignment horizontal="left" vertical="center"/>
      <protection hidden="1"/>
    </xf>
    <xf numFmtId="0" fontId="8" fillId="0" borderId="17" xfId="0" applyFont="1" applyFill="1" applyBorder="1"/>
    <xf numFmtId="49" fontId="24" fillId="12" borderId="3" xfId="0" applyNumberFormat="1" applyFont="1" applyFill="1" applyBorder="1" applyAlignment="1" applyProtection="1">
      <alignment horizontal="left" vertical="center"/>
      <protection hidden="1"/>
    </xf>
    <xf numFmtId="0" fontId="8" fillId="0" borderId="19" xfId="0" quotePrefix="1" applyFont="1" applyBorder="1" applyAlignment="1">
      <alignment horizontal="left"/>
    </xf>
    <xf numFmtId="49" fontId="8" fillId="5" borderId="0" xfId="0" applyNumberFormat="1" applyFont="1" applyFill="1" applyBorder="1"/>
    <xf numFmtId="0" fontId="8" fillId="0" borderId="0" xfId="0" quotePrefix="1" applyFont="1" applyBorder="1" applyAlignment="1">
      <alignment horizontal="left"/>
    </xf>
    <xf numFmtId="49" fontId="0" fillId="10" borderId="0" xfId="0" applyNumberFormat="1" applyFill="1"/>
    <xf numFmtId="49" fontId="13" fillId="0" borderId="0" xfId="0" applyNumberFormat="1" applyFont="1" applyAlignment="1">
      <alignment horizontal="center"/>
    </xf>
    <xf numFmtId="49" fontId="0" fillId="0" borderId="0" xfId="0" applyNumberFormat="1"/>
    <xf numFmtId="49" fontId="8" fillId="0" borderId="0" xfId="0" applyNumberFormat="1" applyFont="1" applyAlignment="1">
      <alignment horizontal="right"/>
    </xf>
    <xf numFmtId="0" fontId="0" fillId="0" borderId="19" xfId="0" applyFill="1" applyBorder="1"/>
    <xf numFmtId="0" fontId="8" fillId="5" borderId="0" xfId="0" quotePrefix="1" applyFont="1" applyFill="1" applyBorder="1"/>
    <xf numFmtId="0" fontId="0" fillId="0" borderId="19" xfId="0" applyFont="1" applyFill="1" applyBorder="1"/>
    <xf numFmtId="15" fontId="25" fillId="0" borderId="0" xfId="1" applyNumberFormat="1" applyFont="1" applyBorder="1"/>
    <xf numFmtId="0" fontId="26" fillId="0" borderId="19" xfId="0" applyFont="1" applyBorder="1"/>
    <xf numFmtId="0" fontId="26" fillId="0" borderId="19" xfId="0" quotePrefix="1" applyFont="1" applyBorder="1"/>
    <xf numFmtId="0" fontId="8" fillId="8" borderId="0" xfId="0" quotePrefix="1" applyFont="1" applyFill="1" applyBorder="1"/>
    <xf numFmtId="0" fontId="26" fillId="0" borderId="0" xfId="0" applyFont="1" applyBorder="1"/>
    <xf numFmtId="0" fontId="26" fillId="0" borderId="0" xfId="0" quotePrefix="1" applyFont="1" applyBorder="1"/>
    <xf numFmtId="0" fontId="13" fillId="0" borderId="0" xfId="0" applyFont="1" applyFill="1"/>
    <xf numFmtId="0" fontId="27" fillId="0" borderId="0" xfId="0" applyFont="1" applyFill="1"/>
    <xf numFmtId="0" fontId="15" fillId="0" borderId="0" xfId="0" applyFont="1" applyFill="1" applyAlignment="1">
      <alignment horizontal="center"/>
    </xf>
    <xf numFmtId="164" fontId="13" fillId="8" borderId="0" xfId="0" applyNumberFormat="1" applyFont="1" applyFill="1" applyAlignment="1">
      <alignment horizontal="right"/>
    </xf>
    <xf numFmtId="0" fontId="13" fillId="8" borderId="0" xfId="0" applyNumberFormat="1" applyFont="1" applyFill="1" applyAlignment="1">
      <alignment horizontal="right"/>
    </xf>
    <xf numFmtId="0" fontId="8" fillId="0" borderId="0" xfId="0" applyFont="1" applyFill="1"/>
    <xf numFmtId="41" fontId="20" fillId="0" borderId="0" xfId="0" applyNumberFormat="1" applyFont="1" applyBorder="1"/>
    <xf numFmtId="0" fontId="17" fillId="0" borderId="0" xfId="0" applyFont="1" applyFill="1" applyBorder="1"/>
    <xf numFmtId="0" fontId="13" fillId="0" borderId="0" xfId="0" applyFont="1" applyFill="1" applyAlignment="1">
      <alignment horizontal="center"/>
    </xf>
    <xf numFmtId="0" fontId="17" fillId="0" borderId="0" xfId="0" applyFont="1" applyFill="1"/>
    <xf numFmtId="164" fontId="13" fillId="0" borderId="0" xfId="0" applyNumberFormat="1" applyFont="1" applyFill="1" applyAlignment="1">
      <alignment horizontal="right"/>
    </xf>
    <xf numFmtId="0" fontId="13" fillId="0" borderId="0" xfId="0" applyNumberFormat="1" applyFont="1" applyFill="1" applyAlignment="1">
      <alignment horizontal="right"/>
    </xf>
    <xf numFmtId="0" fontId="28" fillId="0" borderId="0" xfId="0" applyFont="1" applyFill="1" applyBorder="1"/>
    <xf numFmtId="0" fontId="29" fillId="0" borderId="0" xfId="0" applyFont="1" applyFill="1"/>
    <xf numFmtId="0" fontId="21" fillId="0" borderId="0" xfId="0" applyFont="1" applyFill="1" applyAlignment="1">
      <alignment horizontal="center"/>
    </xf>
    <xf numFmtId="0" fontId="28" fillId="0" borderId="0" xfId="0" applyFont="1" applyFill="1"/>
    <xf numFmtId="164" fontId="30" fillId="0" borderId="0" xfId="0" applyNumberFormat="1" applyFont="1" applyAlignment="1">
      <alignment horizontal="right"/>
    </xf>
    <xf numFmtId="0" fontId="29" fillId="13" borderId="19" xfId="0" applyFont="1" applyFill="1" applyBorder="1"/>
    <xf numFmtId="0" fontId="8" fillId="14" borderId="19" xfId="0" applyFont="1" applyFill="1" applyBorder="1"/>
    <xf numFmtId="0" fontId="13" fillId="14" borderId="19" xfId="0" applyFont="1" applyFill="1" applyBorder="1" applyAlignment="1">
      <alignment horizontal="center"/>
    </xf>
    <xf numFmtId="0" fontId="21" fillId="14" borderId="19" xfId="0" applyFont="1" applyFill="1" applyBorder="1" applyAlignment="1">
      <alignment horizontal="center"/>
    </xf>
    <xf numFmtId="164" fontId="8" fillId="14" borderId="19" xfId="0" applyNumberFormat="1" applyFont="1" applyFill="1" applyBorder="1" applyAlignment="1">
      <alignment horizontal="right"/>
    </xf>
    <xf numFmtId="0" fontId="8" fillId="14" borderId="19" xfId="0" applyNumberFormat="1" applyFont="1" applyFill="1" applyBorder="1" applyAlignment="1">
      <alignment horizontal="right"/>
    </xf>
    <xf numFmtId="0" fontId="8" fillId="14" borderId="19" xfId="0" quotePrefix="1" applyFont="1" applyFill="1" applyBorder="1"/>
    <xf numFmtId="3" fontId="8" fillId="14" borderId="19" xfId="0" applyNumberFormat="1" applyFont="1" applyFill="1" applyBorder="1"/>
    <xf numFmtId="0" fontId="0" fillId="14" borderId="19" xfId="0" applyFill="1" applyBorder="1"/>
    <xf numFmtId="0" fontId="0" fillId="14" borderId="19" xfId="0" quotePrefix="1" applyFill="1" applyBorder="1"/>
    <xf numFmtId="0" fontId="8" fillId="14" borderId="0" xfId="0" applyFont="1" applyFill="1" applyBorder="1"/>
    <xf numFmtId="0" fontId="8" fillId="15" borderId="0" xfId="0" applyFont="1" applyFill="1"/>
    <xf numFmtId="41" fontId="20" fillId="14" borderId="19" xfId="0" applyNumberFormat="1" applyFont="1" applyFill="1" applyBorder="1"/>
    <xf numFmtId="41" fontId="20" fillId="14" borderId="0" xfId="0" applyNumberFormat="1" applyFont="1" applyFill="1"/>
    <xf numFmtId="0" fontId="21" fillId="14" borderId="19" xfId="0" applyFont="1" applyFill="1" applyBorder="1"/>
    <xf numFmtId="0" fontId="21" fillId="14" borderId="0" xfId="0" applyFont="1" applyFill="1"/>
    <xf numFmtId="0" fontId="0" fillId="14" borderId="0" xfId="0" applyFill="1" applyBorder="1"/>
    <xf numFmtId="0" fontId="8" fillId="15" borderId="19" xfId="0" applyFont="1" applyFill="1" applyBorder="1"/>
    <xf numFmtId="0" fontId="8" fillId="15" borderId="17" xfId="0" applyFont="1" applyFill="1" applyBorder="1"/>
    <xf numFmtId="0" fontId="0" fillId="0" borderId="23" xfId="0" quotePrefix="1" applyBorder="1"/>
    <xf numFmtId="0" fontId="8" fillId="15" borderId="0" xfId="0" applyFont="1" applyFill="1" applyBorder="1"/>
    <xf numFmtId="0" fontId="21" fillId="0" borderId="0" xfId="0" applyFont="1" applyBorder="1"/>
    <xf numFmtId="49" fontId="8" fillId="7" borderId="0" xfId="0" applyNumberFormat="1" applyFont="1" applyFill="1"/>
    <xf numFmtId="41" fontId="20" fillId="0" borderId="23" xfId="0" applyNumberFormat="1" applyFont="1" applyBorder="1"/>
    <xf numFmtId="49" fontId="8" fillId="7" borderId="0" xfId="0" applyNumberFormat="1" applyFont="1" applyFill="1" applyBorder="1"/>
    <xf numFmtId="49" fontId="8" fillId="7" borderId="17" xfId="0" applyNumberFormat="1" applyFont="1" applyFill="1" applyBorder="1"/>
    <xf numFmtId="0" fontId="8" fillId="0" borderId="23" xfId="0" applyFont="1" applyBorder="1"/>
    <xf numFmtId="0" fontId="13" fillId="6" borderId="0" xfId="0" applyFont="1" applyFill="1" applyBorder="1"/>
    <xf numFmtId="0" fontId="8" fillId="0" borderId="0" xfId="0" quotePrefix="1" applyFont="1" applyAlignment="1">
      <alignment horizontal="left"/>
    </xf>
    <xf numFmtId="49" fontId="8" fillId="7" borderId="19" xfId="0" applyNumberFormat="1" applyFont="1" applyFill="1" applyBorder="1"/>
    <xf numFmtId="0" fontId="8" fillId="0" borderId="17" xfId="0" quotePrefix="1" applyFont="1" applyBorder="1" applyAlignment="1">
      <alignment horizontal="left"/>
    </xf>
    <xf numFmtId="49" fontId="8" fillId="5" borderId="19" xfId="0" quotePrefix="1" applyNumberFormat="1" applyFont="1" applyFill="1" applyBorder="1"/>
    <xf numFmtId="49" fontId="24" fillId="8" borderId="17" xfId="0" applyNumberFormat="1" applyFont="1" applyFill="1" applyBorder="1" applyAlignment="1" applyProtection="1">
      <alignment horizontal="left" vertical="center"/>
      <protection hidden="1"/>
    </xf>
    <xf numFmtId="49" fontId="8" fillId="5" borderId="0" xfId="0" quotePrefix="1" applyNumberFormat="1" applyFont="1" applyFill="1" applyBorder="1"/>
    <xf numFmtId="49" fontId="0" fillId="5" borderId="19" xfId="0" applyNumberFormat="1" applyFill="1" applyBorder="1"/>
    <xf numFmtId="0" fontId="13" fillId="5" borderId="19" xfId="0" applyFont="1" applyFill="1" applyBorder="1"/>
    <xf numFmtId="0" fontId="13" fillId="6" borderId="19" xfId="0" applyFont="1" applyFill="1" applyBorder="1"/>
    <xf numFmtId="164" fontId="13" fillId="0" borderId="19" xfId="0" applyNumberFormat="1" applyFont="1" applyBorder="1" applyAlignment="1">
      <alignment horizontal="right"/>
    </xf>
    <xf numFmtId="0" fontId="13" fillId="0" borderId="19" xfId="0" applyNumberFormat="1" applyFont="1" applyBorder="1" applyAlignment="1">
      <alignment horizontal="right"/>
    </xf>
    <xf numFmtId="3" fontId="13" fillId="0" borderId="19" xfId="0" applyNumberFormat="1" applyFont="1" applyBorder="1"/>
    <xf numFmtId="0" fontId="13" fillId="7" borderId="19" xfId="0" applyFont="1" applyFill="1" applyBorder="1"/>
    <xf numFmtId="0" fontId="13" fillId="0" borderId="0" xfId="0" applyFont="1" applyFill="1" applyBorder="1"/>
    <xf numFmtId="0" fontId="13" fillId="5" borderId="0" xfId="0" applyFont="1" applyFill="1"/>
    <xf numFmtId="164" fontId="13" fillId="0" borderId="0" xfId="0" applyNumberFormat="1" applyFont="1" applyAlignment="1">
      <alignment horizontal="right"/>
    </xf>
    <xf numFmtId="0" fontId="13" fillId="7" borderId="0" xfId="0" applyFont="1" applyFill="1"/>
    <xf numFmtId="0" fontId="13" fillId="0" borderId="17" xfId="0" applyFont="1" applyFill="1" applyBorder="1"/>
    <xf numFmtId="0" fontId="13" fillId="5" borderId="17" xfId="0" applyFont="1" applyFill="1" applyBorder="1"/>
    <xf numFmtId="0" fontId="13" fillId="6" borderId="17" xfId="0" applyFont="1" applyFill="1" applyBorder="1"/>
    <xf numFmtId="0" fontId="13" fillId="0" borderId="17" xfId="0" applyFont="1" applyBorder="1"/>
    <xf numFmtId="164" fontId="13" fillId="0" borderId="17" xfId="0" applyNumberFormat="1" applyFont="1" applyBorder="1" applyAlignment="1">
      <alignment horizontal="right"/>
    </xf>
    <xf numFmtId="0" fontId="13" fillId="0" borderId="17" xfId="0" applyNumberFormat="1" applyFont="1" applyBorder="1" applyAlignment="1">
      <alignment horizontal="right"/>
    </xf>
    <xf numFmtId="0" fontId="13" fillId="0" borderId="17" xfId="0" quotePrefix="1" applyFont="1" applyBorder="1"/>
    <xf numFmtId="3" fontId="13" fillId="0" borderId="17" xfId="0" applyNumberFormat="1" applyFont="1" applyBorder="1"/>
    <xf numFmtId="0" fontId="13" fillId="7" borderId="17" xfId="0" applyFont="1" applyFill="1" applyBorder="1"/>
    <xf numFmtId="41" fontId="23" fillId="0" borderId="0" xfId="0" applyNumberFormat="1" applyFont="1"/>
    <xf numFmtId="0" fontId="15" fillId="0" borderId="0" xfId="0" applyFont="1"/>
    <xf numFmtId="0" fontId="26" fillId="15" borderId="0" xfId="0" applyFont="1" applyFill="1" applyBorder="1"/>
    <xf numFmtId="41" fontId="23" fillId="0" borderId="17" xfId="0" applyNumberFormat="1" applyFont="1" applyBorder="1"/>
    <xf numFmtId="0" fontId="15" fillId="0" borderId="17" xfId="0" applyFont="1" applyBorder="1"/>
    <xf numFmtId="0" fontId="26" fillId="15" borderId="0" xfId="0" applyFont="1" applyFill="1"/>
    <xf numFmtId="0" fontId="26" fillId="0" borderId="0" xfId="0" applyFont="1"/>
    <xf numFmtId="0" fontId="26" fillId="0" borderId="0" xfId="0" quotePrefix="1" applyFont="1"/>
    <xf numFmtId="0" fontId="26" fillId="15" borderId="19" xfId="0" applyFont="1" applyFill="1" applyBorder="1"/>
    <xf numFmtId="0" fontId="26" fillId="15" borderId="17" xfId="0" applyFont="1" applyFill="1" applyBorder="1"/>
    <xf numFmtId="0" fontId="26" fillId="0" borderId="17" xfId="0" applyFont="1" applyBorder="1"/>
    <xf numFmtId="0" fontId="26" fillId="0" borderId="17" xfId="0" quotePrefix="1" applyFont="1" applyBorder="1"/>
    <xf numFmtId="0" fontId="8" fillId="0" borderId="19" xfId="0" quotePrefix="1" applyFont="1" applyFill="1" applyBorder="1"/>
    <xf numFmtId="0" fontId="26" fillId="0" borderId="23" xfId="0" applyFont="1" applyBorder="1"/>
    <xf numFmtId="0" fontId="26" fillId="0" borderId="23" xfId="0" quotePrefix="1" applyFont="1" applyBorder="1"/>
    <xf numFmtId="0" fontId="26" fillId="15" borderId="23" xfId="0" applyFont="1" applyFill="1" applyBorder="1"/>
    <xf numFmtId="0" fontId="26" fillId="0" borderId="24" xfId="0" quotePrefix="1" applyFont="1" applyBorder="1"/>
    <xf numFmtId="0" fontId="26" fillId="0" borderId="25" xfId="0" quotePrefix="1" applyFont="1" applyBorder="1"/>
    <xf numFmtId="0" fontId="26" fillId="0" borderId="26" xfId="0" quotePrefix="1" applyFont="1" applyBorder="1"/>
    <xf numFmtId="0" fontId="13" fillId="7" borderId="19" xfId="0" quotePrefix="1" applyFont="1" applyFill="1" applyBorder="1"/>
    <xf numFmtId="0" fontId="13" fillId="7" borderId="0" xfId="0" quotePrefix="1" applyFont="1" applyFill="1" applyBorder="1"/>
    <xf numFmtId="0" fontId="8" fillId="0" borderId="17" xfId="0" quotePrefix="1" applyFont="1" applyFill="1" applyBorder="1"/>
    <xf numFmtId="0" fontId="13" fillId="7" borderId="17" xfId="0" quotePrefix="1" applyFont="1" applyFill="1" applyBorder="1"/>
    <xf numFmtId="0" fontId="0" fillId="9" borderId="0" xfId="0" applyFill="1" applyBorder="1"/>
    <xf numFmtId="0" fontId="26" fillId="0" borderId="19" xfId="0" applyFont="1" applyFill="1" applyBorder="1"/>
    <xf numFmtId="0" fontId="26" fillId="0" borderId="0" xfId="0" applyFont="1" applyFill="1" applyBorder="1"/>
    <xf numFmtId="49" fontId="8" fillId="12" borderId="19" xfId="0" applyNumberFormat="1" applyFont="1" applyFill="1" applyBorder="1"/>
    <xf numFmtId="0" fontId="8" fillId="0" borderId="19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3" fillId="0" borderId="0" xfId="0" quotePrefix="1" applyFont="1" applyFill="1"/>
    <xf numFmtId="0" fontId="8" fillId="22" borderId="0" xfId="0" applyFont="1" applyFill="1" applyBorder="1"/>
    <xf numFmtId="0" fontId="35" fillId="0" borderId="0" xfId="0" applyFont="1" applyFill="1"/>
    <xf numFmtId="0" fontId="39" fillId="0" borderId="0" xfId="0" applyFont="1" applyFill="1" applyAlignment="1">
      <alignment horizontal="center"/>
    </xf>
    <xf numFmtId="3" fontId="35" fillId="0" borderId="0" xfId="0" applyNumberFormat="1" applyFont="1" applyFill="1"/>
    <xf numFmtId="0" fontId="35" fillId="0" borderId="0" xfId="0" applyFont="1" applyFill="1" applyBorder="1"/>
    <xf numFmtId="0" fontId="35" fillId="0" borderId="0" xfId="0" quotePrefix="1" applyFont="1" applyFill="1" applyBorder="1"/>
    <xf numFmtId="41" fontId="37" fillId="0" borderId="0" xfId="0" applyNumberFormat="1" applyFont="1" applyFill="1" applyBorder="1"/>
    <xf numFmtId="0" fontId="36" fillId="0" borderId="0" xfId="0" applyFont="1" applyFill="1" applyBorder="1"/>
    <xf numFmtId="164" fontId="17" fillId="0" borderId="0" xfId="0" applyNumberFormat="1" applyFont="1" applyFill="1" applyAlignment="1">
      <alignment horizontal="right"/>
    </xf>
    <xf numFmtId="0" fontId="17" fillId="0" borderId="0" xfId="0" applyNumberFormat="1" applyFont="1" applyFill="1" applyAlignment="1">
      <alignment horizontal="right"/>
    </xf>
    <xf numFmtId="41" fontId="37" fillId="0" borderId="0" xfId="0" applyNumberFormat="1" applyFont="1" applyFill="1"/>
    <xf numFmtId="41" fontId="37" fillId="0" borderId="19" xfId="0" applyNumberFormat="1" applyFont="1" applyFill="1" applyBorder="1"/>
    <xf numFmtId="0" fontId="36" fillId="0" borderId="0" xfId="0" applyFont="1" applyFill="1"/>
    <xf numFmtId="0" fontId="38" fillId="0" borderId="0" xfId="0" applyFont="1" applyFill="1"/>
    <xf numFmtId="0" fontId="36" fillId="0" borderId="0" xfId="0" applyFont="1" applyFill="1" applyAlignment="1">
      <alignment horizontal="center"/>
    </xf>
    <xf numFmtId="164" fontId="35" fillId="0" borderId="0" xfId="0" applyNumberFormat="1" applyFont="1" applyFill="1" applyAlignment="1">
      <alignment horizontal="right"/>
    </xf>
    <xf numFmtId="0" fontId="35" fillId="0" borderId="0" xfId="0" applyNumberFormat="1" applyFont="1" applyFill="1" applyAlignment="1">
      <alignment horizontal="right"/>
    </xf>
    <xf numFmtId="0" fontId="36" fillId="0" borderId="0" xfId="0" applyFont="1" applyFill="1" applyBorder="1" applyAlignment="1">
      <alignment horizontal="center"/>
    </xf>
    <xf numFmtId="164" fontId="35" fillId="0" borderId="0" xfId="0" applyNumberFormat="1" applyFont="1" applyFill="1" applyBorder="1" applyAlignment="1">
      <alignment horizontal="right"/>
    </xf>
    <xf numFmtId="0" fontId="35" fillId="0" borderId="0" xfId="0" applyNumberFormat="1" applyFont="1" applyFill="1" applyBorder="1" applyAlignment="1">
      <alignment horizontal="right"/>
    </xf>
    <xf numFmtId="3" fontId="35" fillId="0" borderId="0" xfId="0" applyNumberFormat="1" applyFont="1" applyFill="1" applyBorder="1"/>
    <xf numFmtId="0" fontId="35" fillId="0" borderId="0" xfId="0" quotePrefix="1" applyFont="1" applyFill="1"/>
    <xf numFmtId="0" fontId="0" fillId="0" borderId="0" xfId="0" quotePrefix="1" applyFont="1" applyFill="1" applyBorder="1"/>
    <xf numFmtId="49" fontId="24" fillId="12" borderId="19" xfId="0" applyNumberFormat="1" applyFont="1" applyFill="1" applyBorder="1" applyAlignment="1" applyProtection="1">
      <alignment horizontal="left" vertical="center"/>
      <protection hidden="1"/>
    </xf>
    <xf numFmtId="49" fontId="24" fillId="12" borderId="17" xfId="0" applyNumberFormat="1" applyFont="1" applyFill="1" applyBorder="1" applyAlignment="1" applyProtection="1">
      <alignment horizontal="left" vertical="center"/>
      <protection hidden="1"/>
    </xf>
    <xf numFmtId="49" fontId="24" fillId="12" borderId="4" xfId="0" applyNumberFormat="1" applyFont="1" applyFill="1" applyBorder="1" applyAlignment="1" applyProtection="1">
      <alignment horizontal="left" vertical="center"/>
      <protection hidden="1"/>
    </xf>
    <xf numFmtId="0" fontId="8" fillId="7" borderId="0" xfId="0" quotePrefix="1" applyFont="1" applyFill="1" applyBorder="1" applyAlignment="1">
      <alignment horizontal="left"/>
    </xf>
    <xf numFmtId="0" fontId="8" fillId="7" borderId="17" xfId="0" quotePrefix="1" applyFont="1" applyFill="1" applyBorder="1" applyAlignment="1">
      <alignment horizontal="left"/>
    </xf>
    <xf numFmtId="0" fontId="13" fillId="5" borderId="0" xfId="0" applyFont="1" applyFill="1" applyBorder="1"/>
    <xf numFmtId="164" fontId="13" fillId="0" borderId="0" xfId="0" applyNumberFormat="1" applyFont="1" applyBorder="1" applyAlignment="1">
      <alignment horizontal="right"/>
    </xf>
    <xf numFmtId="0" fontId="13" fillId="0" borderId="0" xfId="0" applyNumberFormat="1" applyFont="1" applyBorder="1" applyAlignment="1">
      <alignment horizontal="right"/>
    </xf>
    <xf numFmtId="0" fontId="13" fillId="0" borderId="0" xfId="0" quotePrefix="1" applyFont="1" applyBorder="1"/>
    <xf numFmtId="3" fontId="13" fillId="0" borderId="0" xfId="0" applyNumberFormat="1" applyFont="1" applyBorder="1"/>
    <xf numFmtId="0" fontId="13" fillId="7" borderId="0" xfId="0" applyFont="1" applyFill="1" applyBorder="1"/>
    <xf numFmtId="0" fontId="13" fillId="5" borderId="19" xfId="0" quotePrefix="1" applyFont="1" applyFill="1" applyBorder="1"/>
    <xf numFmtId="0" fontId="13" fillId="5" borderId="0" xfId="0" quotePrefix="1" applyFont="1" applyFill="1" applyBorder="1"/>
    <xf numFmtId="49" fontId="0" fillId="8" borderId="19" xfId="0" applyNumberFormat="1" applyFill="1" applyBorder="1"/>
    <xf numFmtId="49" fontId="0" fillId="10" borderId="19" xfId="0" applyNumberFormat="1" applyFill="1" applyBorder="1"/>
    <xf numFmtId="49" fontId="13" fillId="0" borderId="19" xfId="0" applyNumberFormat="1" applyFont="1" applyBorder="1" applyAlignment="1">
      <alignment horizontal="center"/>
    </xf>
    <xf numFmtId="49" fontId="0" fillId="0" borderId="19" xfId="0" applyNumberFormat="1" applyBorder="1"/>
    <xf numFmtId="49" fontId="0" fillId="0" borderId="19" xfId="0" applyNumberFormat="1" applyBorder="1" applyAlignment="1">
      <alignment horizontal="right"/>
    </xf>
    <xf numFmtId="3" fontId="13" fillId="0" borderId="19" xfId="0" applyNumberFormat="1" applyFont="1" applyFill="1" applyBorder="1"/>
    <xf numFmtId="49" fontId="0" fillId="0" borderId="0" xfId="0" applyNumberFormat="1" applyAlignment="1">
      <alignment horizontal="right"/>
    </xf>
    <xf numFmtId="3" fontId="13" fillId="0" borderId="0" xfId="0" applyNumberFormat="1" applyFont="1" applyFill="1" applyBorder="1"/>
    <xf numFmtId="49" fontId="8" fillId="10" borderId="19" xfId="0" applyNumberFormat="1" applyFont="1" applyFill="1" applyBorder="1"/>
    <xf numFmtId="49" fontId="24" fillId="0" borderId="19" xfId="0" applyNumberFormat="1" applyFont="1" applyBorder="1" applyAlignment="1" applyProtection="1">
      <alignment vertical="center"/>
      <protection hidden="1"/>
    </xf>
    <xf numFmtId="166" fontId="40" fillId="0" borderId="19" xfId="0" applyNumberFormat="1" applyFont="1" applyBorder="1" applyAlignment="1" applyProtection="1">
      <alignment horizontal="right" vertical="center"/>
      <protection hidden="1"/>
    </xf>
    <xf numFmtId="49" fontId="8" fillId="0" borderId="19" xfId="0" applyNumberFormat="1" applyFont="1" applyBorder="1"/>
    <xf numFmtId="49" fontId="24" fillId="10" borderId="0" xfId="0" applyNumberFormat="1" applyFont="1" applyFill="1" applyBorder="1" applyAlignment="1" applyProtection="1">
      <alignment vertical="center"/>
      <protection hidden="1"/>
    </xf>
    <xf numFmtId="49" fontId="24" fillId="0" borderId="0" xfId="0" applyNumberFormat="1" applyFont="1" applyBorder="1" applyAlignment="1" applyProtection="1">
      <alignment vertical="center"/>
      <protection hidden="1"/>
    </xf>
    <xf numFmtId="166" fontId="40" fillId="0" borderId="0" xfId="0" applyNumberFormat="1" applyFont="1" applyBorder="1" applyAlignment="1" applyProtection="1">
      <alignment horizontal="right" vertical="center"/>
      <protection hidden="1"/>
    </xf>
    <xf numFmtId="49" fontId="8" fillId="0" borderId="0" xfId="0" applyNumberFormat="1" applyFont="1" applyBorder="1"/>
    <xf numFmtId="49" fontId="13" fillId="0" borderId="0" xfId="0" applyNumberFormat="1" applyFont="1" applyFill="1" applyBorder="1" applyAlignment="1">
      <alignment horizontal="center"/>
    </xf>
    <xf numFmtId="0" fontId="13" fillId="22" borderId="0" xfId="0" applyFont="1" applyFill="1" applyBorder="1"/>
    <xf numFmtId="49" fontId="8" fillId="10" borderId="0" xfId="0" applyNumberFormat="1" applyFont="1" applyFill="1"/>
    <xf numFmtId="49" fontId="40" fillId="0" borderId="0" xfId="0" applyNumberFormat="1" applyFont="1" applyBorder="1" applyAlignment="1" applyProtection="1">
      <alignment horizontal="center" vertical="center"/>
      <protection hidden="1"/>
    </xf>
    <xf numFmtId="49" fontId="40" fillId="0" borderId="0" xfId="0" applyNumberFormat="1" applyFont="1" applyBorder="1" applyAlignment="1" applyProtection="1">
      <alignment vertical="center"/>
      <protection hidden="1"/>
    </xf>
    <xf numFmtId="166" fontId="40" fillId="0" borderId="0" xfId="0" applyNumberFormat="1" applyFont="1" applyBorder="1" applyAlignment="1" applyProtection="1">
      <alignment horizontal="center" vertical="center"/>
      <protection hidden="1"/>
    </xf>
    <xf numFmtId="49" fontId="0" fillId="0" borderId="0" xfId="0" applyNumberFormat="1" applyBorder="1"/>
    <xf numFmtId="49" fontId="41" fillId="0" borderId="0" xfId="0" applyNumberFormat="1" applyFont="1" applyFill="1" applyBorder="1" applyAlignment="1" applyProtection="1">
      <alignment horizontal="left" vertical="center"/>
      <protection hidden="1"/>
    </xf>
    <xf numFmtId="0" fontId="13" fillId="0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8" fillId="8" borderId="0" xfId="0" applyFont="1" applyFill="1"/>
    <xf numFmtId="0" fontId="8" fillId="10" borderId="0" xfId="0" applyFont="1" applyFill="1"/>
    <xf numFmtId="164" fontId="8" fillId="0" borderId="0" xfId="0" applyNumberFormat="1" applyFont="1" applyFill="1" applyAlignment="1">
      <alignment horizontal="right"/>
    </xf>
    <xf numFmtId="0" fontId="8" fillId="0" borderId="0" xfId="0" applyNumberFormat="1" applyFont="1" applyFill="1" applyAlignment="1">
      <alignment horizontal="right"/>
    </xf>
    <xf numFmtId="0" fontId="8" fillId="0" borderId="0" xfId="0" quotePrefix="1" applyFont="1" applyFill="1"/>
    <xf numFmtId="3" fontId="8" fillId="0" borderId="0" xfId="0" applyNumberFormat="1" applyFont="1" applyFill="1"/>
    <xf numFmtId="0" fontId="8" fillId="12" borderId="0" xfId="0" applyFont="1" applyFill="1"/>
    <xf numFmtId="0" fontId="0" fillId="0" borderId="19" xfId="0" quotePrefix="1" applyFill="1" applyBorder="1"/>
    <xf numFmtId="0" fontId="8" fillId="17" borderId="0" xfId="0" applyFont="1" applyFill="1" applyBorder="1"/>
    <xf numFmtId="0" fontId="0" fillId="0" borderId="0" xfId="0" quotePrefix="1" applyFill="1" applyBorder="1"/>
    <xf numFmtId="0" fontId="8" fillId="17" borderId="19" xfId="0" applyFont="1" applyFill="1" applyBorder="1"/>
    <xf numFmtId="0" fontId="8" fillId="17" borderId="0" xfId="0" applyFont="1" applyFill="1"/>
    <xf numFmtId="3" fontId="8" fillId="0" borderId="0" xfId="0" applyNumberFormat="1" applyFont="1" applyAlignment="1">
      <alignment horizontal="right"/>
    </xf>
    <xf numFmtId="49" fontId="8" fillId="8" borderId="19" xfId="0" applyNumberFormat="1" applyFont="1" applyFill="1" applyBorder="1"/>
    <xf numFmtId="164" fontId="13" fillId="0" borderId="19" xfId="0" applyNumberFormat="1" applyFont="1" applyBorder="1"/>
    <xf numFmtId="49" fontId="13" fillId="12" borderId="19" xfId="0" applyNumberFormat="1" applyFont="1" applyFill="1" applyBorder="1" applyAlignment="1">
      <alignment horizontal="left"/>
    </xf>
    <xf numFmtId="49" fontId="8" fillId="8" borderId="0" xfId="0" applyNumberFormat="1" applyFont="1" applyFill="1" applyBorder="1"/>
    <xf numFmtId="164" fontId="13" fillId="0" borderId="0" xfId="0" applyNumberFormat="1" applyFont="1" applyBorder="1"/>
    <xf numFmtId="49" fontId="13" fillId="12" borderId="0" xfId="0" applyNumberFormat="1" applyFont="1" applyFill="1" applyBorder="1" applyAlignment="1">
      <alignment horizontal="left"/>
    </xf>
    <xf numFmtId="0" fontId="13" fillId="0" borderId="0" xfId="0" applyNumberFormat="1" applyFont="1" applyAlignment="1">
      <alignment horizontal="right"/>
    </xf>
    <xf numFmtId="49" fontId="8" fillId="8" borderId="19" xfId="0" quotePrefix="1" applyNumberFormat="1" applyFont="1" applyFill="1" applyBorder="1"/>
    <xf numFmtId="49" fontId="8" fillId="8" borderId="0" xfId="0" quotePrefix="1" applyNumberFormat="1" applyFont="1" applyFill="1" applyBorder="1"/>
    <xf numFmtId="0" fontId="13" fillId="0" borderId="0" xfId="0" quotePrefix="1" applyFont="1" applyFill="1" applyBorder="1"/>
    <xf numFmtId="0" fontId="27" fillId="0" borderId="0" xfId="0" applyFont="1" applyFill="1" applyBorder="1"/>
    <xf numFmtId="0" fontId="15" fillId="0" borderId="0" xfId="0" applyFont="1" applyFill="1" applyBorder="1" applyAlignment="1">
      <alignment horizontal="center"/>
    </xf>
    <xf numFmtId="0" fontId="0" fillId="22" borderId="0" xfId="0" applyFill="1" applyBorder="1"/>
    <xf numFmtId="164" fontId="13" fillId="0" borderId="0" xfId="0" applyNumberFormat="1" applyFont="1" applyFill="1" applyBorder="1" applyAlignment="1">
      <alignment horizontal="right"/>
    </xf>
    <xf numFmtId="0" fontId="13" fillId="0" borderId="0" xfId="0" applyNumberFormat="1" applyFont="1" applyFill="1" applyBorder="1" applyAlignment="1">
      <alignment horizontal="right"/>
    </xf>
    <xf numFmtId="0" fontId="13" fillId="0" borderId="19" xfId="0" applyFont="1" applyFill="1" applyBorder="1" applyAlignment="1">
      <alignment horizontal="center"/>
    </xf>
    <xf numFmtId="0" fontId="0" fillId="14" borderId="0" xfId="0" applyFill="1"/>
    <xf numFmtId="0" fontId="0" fillId="0" borderId="23" xfId="0" applyBorder="1"/>
    <xf numFmtId="0" fontId="15" fillId="0" borderId="19" xfId="0" applyFont="1" applyBorder="1" applyAlignment="1">
      <alignment horizontal="center"/>
    </xf>
    <xf numFmtId="0" fontId="13" fillId="15" borderId="19" xfId="0" applyFont="1" applyFill="1" applyBorder="1"/>
    <xf numFmtId="164" fontId="8" fillId="22" borderId="0" xfId="0" applyNumberFormat="1" applyFont="1" applyFill="1" applyBorder="1" applyAlignment="1">
      <alignment horizontal="right"/>
    </xf>
    <xf numFmtId="0" fontId="8" fillId="7" borderId="0" xfId="0" applyFont="1" applyFill="1" applyAlignment="1">
      <alignment horizontal="left"/>
    </xf>
    <xf numFmtId="0" fontId="8" fillId="7" borderId="0" xfId="0" applyFont="1" applyFill="1" applyBorder="1" applyAlignment="1">
      <alignment horizontal="left"/>
    </xf>
    <xf numFmtId="41" fontId="23" fillId="0" borderId="0" xfId="0" applyNumberFormat="1" applyFont="1" applyBorder="1"/>
    <xf numFmtId="0" fontId="8" fillId="0" borderId="0" xfId="0" quotePrefix="1" applyFont="1" applyFill="1" applyBorder="1" applyAlignment="1">
      <alignment horizontal="left"/>
    </xf>
    <xf numFmtId="49" fontId="0" fillId="0" borderId="0" xfId="0" applyNumberFormat="1" applyBorder="1" applyAlignment="1">
      <alignment horizontal="right"/>
    </xf>
    <xf numFmtId="0" fontId="17" fillId="0" borderId="0" xfId="0" applyFont="1" applyFill="1" applyAlignment="1">
      <alignment horizontal="center"/>
    </xf>
    <xf numFmtId="0" fontId="0" fillId="0" borderId="24" xfId="0" quotePrefix="1" applyBorder="1"/>
    <xf numFmtId="49" fontId="24" fillId="8" borderId="17" xfId="0" applyNumberFormat="1" applyFont="1" applyFill="1" applyBorder="1" applyAlignment="1" applyProtection="1">
      <alignment horizontal="center" vertical="center"/>
      <protection hidden="1"/>
    </xf>
    <xf numFmtId="15" fontId="8" fillId="0" borderId="0" xfId="0" applyNumberFormat="1" applyFont="1" applyBorder="1"/>
    <xf numFmtId="0" fontId="13" fillId="5" borderId="0" xfId="0" quotePrefix="1" applyFont="1" applyFill="1"/>
    <xf numFmtId="0" fontId="15" fillId="0" borderId="0" xfId="0" applyFont="1" applyAlignment="1">
      <alignment horizontal="center"/>
    </xf>
    <xf numFmtId="0" fontId="13" fillId="15" borderId="0" xfId="0" applyFont="1" applyFill="1"/>
    <xf numFmtId="0" fontId="15" fillId="0" borderId="0" xfId="0" applyFont="1" applyBorder="1" applyAlignment="1">
      <alignment horizontal="center"/>
    </xf>
    <xf numFmtId="0" fontId="13" fillId="15" borderId="0" xfId="0" applyFont="1" applyFill="1" applyBorder="1"/>
    <xf numFmtId="0" fontId="15" fillId="0" borderId="0" xfId="0" applyFont="1" applyBorder="1"/>
    <xf numFmtId="0" fontId="8" fillId="18" borderId="19" xfId="0" applyFont="1" applyFill="1" applyBorder="1"/>
    <xf numFmtId="49" fontId="0" fillId="12" borderId="0" xfId="0" applyNumberFormat="1" applyFill="1" applyBorder="1"/>
    <xf numFmtId="49" fontId="0" fillId="12" borderId="17" xfId="0" applyNumberFormat="1" applyFill="1" applyBorder="1"/>
    <xf numFmtId="49" fontId="0" fillId="12" borderId="19" xfId="0" quotePrefix="1" applyNumberFormat="1" applyFill="1" applyBorder="1"/>
    <xf numFmtId="49" fontId="0" fillId="12" borderId="0" xfId="0" quotePrefix="1" applyNumberFormat="1" applyFill="1" applyBorder="1"/>
    <xf numFmtId="49" fontId="0" fillId="12" borderId="17" xfId="0" quotePrefix="1" applyNumberFormat="1" applyFill="1" applyBorder="1"/>
    <xf numFmtId="0" fontId="0" fillId="10" borderId="17" xfId="0" applyFill="1" applyBorder="1"/>
    <xf numFmtId="15" fontId="0" fillId="0" borderId="17" xfId="0" applyNumberFormat="1" applyBorder="1"/>
    <xf numFmtId="0" fontId="8" fillId="0" borderId="24" xfId="0" applyFont="1" applyBorder="1"/>
    <xf numFmtId="49" fontId="0" fillId="12" borderId="27" xfId="0" applyNumberFormat="1" applyFill="1" applyBorder="1"/>
    <xf numFmtId="0" fontId="8" fillId="0" borderId="26" xfId="0" applyFont="1" applyBorder="1"/>
    <xf numFmtId="49" fontId="0" fillId="12" borderId="29" xfId="0" applyNumberFormat="1" applyFill="1" applyBorder="1"/>
    <xf numFmtId="0" fontId="0" fillId="8" borderId="19" xfId="0" quotePrefix="1" applyFill="1" applyBorder="1"/>
    <xf numFmtId="0" fontId="21" fillId="0" borderId="19" xfId="0" applyFont="1" applyFill="1" applyBorder="1" applyAlignment="1">
      <alignment horizontal="center"/>
    </xf>
    <xf numFmtId="3" fontId="8" fillId="0" borderId="19" xfId="0" applyNumberFormat="1" applyFont="1" applyFill="1" applyBorder="1"/>
    <xf numFmtId="0" fontId="0" fillId="8" borderId="0" xfId="0" quotePrefix="1" applyFill="1" applyBorder="1"/>
    <xf numFmtId="0" fontId="13" fillId="0" borderId="0" xfId="0" applyFont="1" applyFill="1" applyBorder="1" applyAlignment="1">
      <alignment horizontal="center"/>
    </xf>
    <xf numFmtId="15" fontId="2" fillId="0" borderId="0" xfId="1" applyNumberFormat="1" applyBorder="1"/>
    <xf numFmtId="3" fontId="8" fillId="0" borderId="0" xfId="0" applyNumberFormat="1" applyFont="1" applyFill="1" applyBorder="1"/>
    <xf numFmtId="0" fontId="8" fillId="0" borderId="0" xfId="0" applyFont="1" applyAlignment="1">
      <alignment horizontal="center"/>
    </xf>
    <xf numFmtId="0" fontId="0" fillId="8" borderId="0" xfId="0" quotePrefix="1" applyFill="1" applyBorder="1" applyAlignment="1">
      <alignment horizontal="center"/>
    </xf>
    <xf numFmtId="0" fontId="0" fillId="0" borderId="0" xfId="0" quotePrefix="1" applyFill="1"/>
    <xf numFmtId="0" fontId="8" fillId="18" borderId="0" xfId="0" applyFont="1" applyFill="1"/>
    <xf numFmtId="0" fontId="8" fillId="18" borderId="0" xfId="0" applyFont="1" applyFill="1" applyBorder="1"/>
    <xf numFmtId="0" fontId="8" fillId="7" borderId="0" xfId="0" quotePrefix="1" applyFont="1" applyFill="1"/>
    <xf numFmtId="15" fontId="0" fillId="0" borderId="0" xfId="0" applyNumberFormat="1"/>
    <xf numFmtId="0" fontId="8" fillId="0" borderId="0" xfId="0" applyFont="1" applyAlignment="1"/>
    <xf numFmtId="0" fontId="8" fillId="0" borderId="0" xfId="0" applyNumberFormat="1" applyFont="1" applyFill="1" applyBorder="1" applyAlignment="1">
      <alignment horizontal="right"/>
    </xf>
    <xf numFmtId="49" fontId="8" fillId="7" borderId="19" xfId="0" quotePrefix="1" applyNumberFormat="1" applyFont="1" applyFill="1" applyBorder="1"/>
    <xf numFmtId="0" fontId="0" fillId="10" borderId="0" xfId="0" applyFill="1" applyBorder="1"/>
    <xf numFmtId="15" fontId="0" fillId="0" borderId="0" xfId="0" applyNumberFormat="1" applyBorder="1"/>
    <xf numFmtId="49" fontId="8" fillId="7" borderId="0" xfId="0" quotePrefix="1" applyNumberFormat="1" applyFont="1" applyFill="1" applyBorder="1"/>
    <xf numFmtId="0" fontId="8" fillId="8" borderId="0" xfId="0" quotePrefix="1" applyFont="1" applyFill="1"/>
    <xf numFmtId="49" fontId="8" fillId="0" borderId="0" xfId="0" quotePrefix="1" applyNumberFormat="1" applyFont="1" applyFill="1" applyBorder="1"/>
    <xf numFmtId="0" fontId="8" fillId="0" borderId="0" xfId="0" applyFont="1" applyBorder="1" applyAlignment="1">
      <alignment horizontal="left"/>
    </xf>
    <xf numFmtId="0" fontId="8" fillId="14" borderId="0" xfId="0" applyNumberFormat="1" applyFont="1" applyFill="1" applyAlignment="1">
      <alignment horizontal="right"/>
    </xf>
    <xf numFmtId="49" fontId="8" fillId="14" borderId="0" xfId="0" applyNumberFormat="1" applyFont="1" applyFill="1" applyBorder="1"/>
    <xf numFmtId="0" fontId="0" fillId="14" borderId="0" xfId="0" quotePrefix="1" applyFill="1" applyBorder="1"/>
    <xf numFmtId="49" fontId="8" fillId="11" borderId="19" xfId="0" applyNumberFormat="1" applyFont="1" applyFill="1" applyBorder="1"/>
    <xf numFmtId="0" fontId="15" fillId="0" borderId="17" xfId="0" applyFont="1" applyBorder="1" applyAlignment="1">
      <alignment horizontal="center"/>
    </xf>
    <xf numFmtId="41" fontId="23" fillId="0" borderId="23" xfId="0" applyNumberFormat="1" applyFont="1" applyBorder="1"/>
    <xf numFmtId="0" fontId="8" fillId="0" borderId="23" xfId="0" quotePrefix="1" applyFont="1" applyBorder="1" applyAlignment="1">
      <alignment horizontal="left"/>
    </xf>
    <xf numFmtId="0" fontId="8" fillId="5" borderId="23" xfId="0" quotePrefix="1" applyFont="1" applyFill="1" applyBorder="1"/>
    <xf numFmtId="0" fontId="8" fillId="6" borderId="23" xfId="0" applyFont="1" applyFill="1" applyBorder="1"/>
    <xf numFmtId="0" fontId="13" fillId="0" borderId="23" xfId="0" applyFont="1" applyBorder="1" applyAlignment="1">
      <alignment horizontal="center"/>
    </xf>
    <xf numFmtId="0" fontId="21" fillId="0" borderId="23" xfId="0" applyFont="1" applyBorder="1" applyAlignment="1">
      <alignment horizontal="center"/>
    </xf>
    <xf numFmtId="164" fontId="8" fillId="0" borderId="23" xfId="0" applyNumberFormat="1" applyFont="1" applyBorder="1" applyAlignment="1">
      <alignment horizontal="right"/>
    </xf>
    <xf numFmtId="0" fontId="8" fillId="0" borderId="23" xfId="0" applyNumberFormat="1" applyFont="1" applyBorder="1" applyAlignment="1">
      <alignment horizontal="right"/>
    </xf>
    <xf numFmtId="3" fontId="8" fillId="0" borderId="23" xfId="0" applyNumberFormat="1" applyFont="1" applyBorder="1"/>
    <xf numFmtId="0" fontId="8" fillId="7" borderId="23" xfId="0" applyFont="1" applyFill="1" applyBorder="1"/>
    <xf numFmtId="0" fontId="21" fillId="0" borderId="23" xfId="0" applyFont="1" applyBorder="1"/>
    <xf numFmtId="0" fontId="0" fillId="0" borderId="23" xfId="0" applyFill="1" applyBorder="1"/>
    <xf numFmtId="164" fontId="8" fillId="22" borderId="0" xfId="0" applyNumberFormat="1" applyFont="1" applyFill="1" applyAlignment="1">
      <alignment horizontal="right"/>
    </xf>
    <xf numFmtId="0" fontId="0" fillId="0" borderId="17" xfId="0" applyFont="1" applyBorder="1"/>
    <xf numFmtId="49" fontId="24" fillId="11" borderId="19" xfId="0" applyNumberFormat="1" applyFont="1" applyFill="1" applyBorder="1" applyAlignment="1" applyProtection="1">
      <alignment horizontal="left" vertical="center"/>
      <protection hidden="1"/>
    </xf>
    <xf numFmtId="49" fontId="24" fillId="11" borderId="0" xfId="0" applyNumberFormat="1" applyFont="1" applyFill="1" applyBorder="1" applyAlignment="1" applyProtection="1">
      <alignment horizontal="left" vertical="center"/>
      <protection hidden="1"/>
    </xf>
    <xf numFmtId="49" fontId="8" fillId="5" borderId="23" xfId="0" quotePrefix="1" applyNumberFormat="1" applyFont="1" applyFill="1" applyBorder="1"/>
    <xf numFmtId="0" fontId="8" fillId="12" borderId="23" xfId="0" quotePrefix="1" applyFont="1" applyFill="1" applyBorder="1"/>
    <xf numFmtId="0" fontId="8" fillId="0" borderId="23" xfId="0" applyFont="1" applyFill="1" applyBorder="1"/>
    <xf numFmtId="0" fontId="13" fillId="8" borderId="19" xfId="0" applyFont="1" applyFill="1" applyBorder="1"/>
    <xf numFmtId="0" fontId="13" fillId="22" borderId="19" xfId="0" applyFont="1" applyFill="1" applyBorder="1" applyAlignment="1">
      <alignment horizontal="center"/>
    </xf>
    <xf numFmtId="164" fontId="8" fillId="0" borderId="19" xfId="0" applyNumberFormat="1" applyFont="1" applyFill="1" applyBorder="1" applyAlignment="1">
      <alignment horizontal="right"/>
    </xf>
    <xf numFmtId="0" fontId="8" fillId="0" borderId="19" xfId="0" applyNumberFormat="1" applyFont="1" applyFill="1" applyBorder="1" applyAlignment="1">
      <alignment horizontal="right"/>
    </xf>
    <xf numFmtId="0" fontId="8" fillId="12" borderId="19" xfId="0" quotePrefix="1" applyFont="1" applyFill="1" applyBorder="1"/>
    <xf numFmtId="0" fontId="8" fillId="12" borderId="0" xfId="0" quotePrefix="1" applyFont="1" applyFill="1" applyBorder="1"/>
    <xf numFmtId="49" fontId="8" fillId="0" borderId="19" xfId="0" applyNumberFormat="1" applyFont="1" applyBorder="1" applyAlignment="1">
      <alignment horizontal="right"/>
    </xf>
    <xf numFmtId="0" fontId="8" fillId="0" borderId="19" xfId="0" quotePrefix="1" applyFont="1" applyFill="1" applyBorder="1" applyAlignment="1">
      <alignment horizontal="left"/>
    </xf>
    <xf numFmtId="0" fontId="8" fillId="8" borderId="19" xfId="0" applyFont="1" applyFill="1" applyBorder="1"/>
    <xf numFmtId="41" fontId="20" fillId="0" borderId="0" xfId="0" applyNumberFormat="1" applyFont="1" applyFill="1"/>
    <xf numFmtId="41" fontId="20" fillId="0" borderId="19" xfId="0" applyNumberFormat="1" applyFont="1" applyFill="1" applyBorder="1"/>
    <xf numFmtId="0" fontId="21" fillId="0" borderId="0" xfId="0" applyFont="1" applyFill="1"/>
    <xf numFmtId="49" fontId="17" fillId="0" borderId="0" xfId="0" applyNumberFormat="1" applyFont="1" applyFill="1"/>
    <xf numFmtId="0" fontId="31" fillId="19" borderId="0" xfId="0" applyFont="1" applyFill="1"/>
    <xf numFmtId="49" fontId="8" fillId="0" borderId="0" xfId="0" applyNumberFormat="1" applyFont="1" applyFill="1"/>
    <xf numFmtId="49" fontId="13" fillId="10" borderId="0" xfId="0" applyNumberFormat="1" applyFont="1" applyFill="1"/>
    <xf numFmtId="49" fontId="0" fillId="0" borderId="0" xfId="0" quotePrefix="1" applyNumberFormat="1" applyFont="1" applyFill="1" applyBorder="1"/>
    <xf numFmtId="0" fontId="8" fillId="7" borderId="17" xfId="0" quotePrefix="1" applyFont="1" applyFill="1" applyBorder="1"/>
    <xf numFmtId="0" fontId="0" fillId="0" borderId="17" xfId="0" quotePrefix="1" applyFill="1" applyBorder="1"/>
    <xf numFmtId="0" fontId="8" fillId="12" borderId="19" xfId="0" applyFont="1" applyFill="1" applyBorder="1"/>
    <xf numFmtId="0" fontId="8" fillId="0" borderId="0" xfId="0" quotePrefix="1" applyFont="1" applyFill="1" applyAlignment="1">
      <alignment horizontal="left"/>
    </xf>
    <xf numFmtId="0" fontId="8" fillId="16" borderId="0" xfId="0" applyFont="1" applyFill="1" applyBorder="1"/>
    <xf numFmtId="49" fontId="24" fillId="12" borderId="1" xfId="0" applyNumberFormat="1" applyFont="1" applyFill="1" applyBorder="1" applyAlignment="1" applyProtection="1">
      <alignment horizontal="left" vertical="center"/>
      <protection hidden="1"/>
    </xf>
    <xf numFmtId="0" fontId="0" fillId="6" borderId="0" xfId="0" applyFill="1"/>
    <xf numFmtId="0" fontId="0" fillId="0" borderId="0" xfId="0" applyFont="1"/>
    <xf numFmtId="0" fontId="0" fillId="0" borderId="0" xfId="0" quotePrefix="1" applyFont="1"/>
    <xf numFmtId="0" fontId="8" fillId="5" borderId="23" xfId="0" applyFont="1" applyFill="1" applyBorder="1"/>
    <xf numFmtId="0" fontId="8" fillId="0" borderId="23" xfId="0" applyFont="1" applyBorder="1" applyAlignment="1">
      <alignment horizontal="left"/>
    </xf>
    <xf numFmtId="0" fontId="0" fillId="0" borderId="17" xfId="0" applyFont="1" applyFill="1" applyBorder="1"/>
    <xf numFmtId="49" fontId="8" fillId="5" borderId="0" xfId="0" applyNumberFormat="1" applyFont="1" applyFill="1" applyBorder="1" applyAlignment="1">
      <alignment horizontal="left"/>
    </xf>
    <xf numFmtId="49" fontId="0" fillId="8" borderId="19" xfId="0" quotePrefix="1" applyNumberFormat="1" applyFill="1" applyBorder="1"/>
    <xf numFmtId="49" fontId="0" fillId="8" borderId="0" xfId="0" quotePrefix="1" applyNumberFormat="1" applyFill="1"/>
    <xf numFmtId="49" fontId="8" fillId="7" borderId="17" xfId="0" quotePrefix="1" applyNumberFormat="1" applyFont="1" applyFill="1" applyBorder="1"/>
    <xf numFmtId="49" fontId="28" fillId="19" borderId="0" xfId="0" applyNumberFormat="1" applyFont="1" applyFill="1" applyBorder="1"/>
    <xf numFmtId="49" fontId="28" fillId="0" borderId="0" xfId="0" applyNumberFormat="1" applyFont="1" applyFill="1" applyBorder="1"/>
    <xf numFmtId="0" fontId="17" fillId="0" borderId="0" xfId="0" applyFont="1" applyFill="1" applyBorder="1" applyAlignment="1">
      <alignment horizontal="center"/>
    </xf>
    <xf numFmtId="41" fontId="20" fillId="0" borderId="0" xfId="0" applyNumberFormat="1" applyFont="1" applyFill="1" applyBorder="1"/>
    <xf numFmtId="0" fontId="21" fillId="0" borderId="0" xfId="0" applyFont="1" applyFill="1" applyBorder="1"/>
    <xf numFmtId="0" fontId="13" fillId="0" borderId="19" xfId="0" quotePrefix="1" applyFont="1" applyBorder="1" applyAlignment="1">
      <alignment horizontal="left"/>
    </xf>
    <xf numFmtId="49" fontId="8" fillId="0" borderId="0" xfId="0" applyNumberFormat="1" applyFont="1" applyFill="1" applyBorder="1"/>
    <xf numFmtId="0" fontId="0" fillId="14" borderId="0" xfId="0" quotePrefix="1" applyFill="1"/>
    <xf numFmtId="0" fontId="8" fillId="14" borderId="0" xfId="0" applyFont="1" applyFill="1"/>
    <xf numFmtId="49" fontId="0" fillId="11" borderId="0" xfId="0" applyNumberFormat="1" applyFill="1" applyBorder="1"/>
    <xf numFmtId="49" fontId="0" fillId="11" borderId="17" xfId="0" applyNumberFormat="1" applyFill="1" applyBorder="1"/>
    <xf numFmtId="14" fontId="13" fillId="0" borderId="19" xfId="0" applyNumberFormat="1" applyFont="1" applyBorder="1"/>
    <xf numFmtId="49" fontId="0" fillId="0" borderId="0" xfId="0" applyNumberFormat="1" applyFont="1"/>
    <xf numFmtId="49" fontId="8" fillId="5" borderId="17" xfId="0" quotePrefix="1" applyNumberFormat="1" applyFont="1" applyFill="1" applyBorder="1"/>
    <xf numFmtId="0" fontId="8" fillId="17" borderId="17" xfId="0" applyFont="1" applyFill="1" applyBorder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0" fontId="0" fillId="0" borderId="17" xfId="0" applyBorder="1" applyAlignment="1">
      <alignment horizontal="right"/>
    </xf>
    <xf numFmtId="0" fontId="8" fillId="8" borderId="24" xfId="0" quotePrefix="1" applyFont="1" applyFill="1" applyBorder="1"/>
    <xf numFmtId="0" fontId="8" fillId="6" borderId="20" xfId="0" applyFont="1" applyFill="1" applyBorder="1"/>
    <xf numFmtId="0" fontId="8" fillId="0" borderId="23" xfId="0" quotePrefix="1" applyFont="1" applyFill="1" applyBorder="1"/>
    <xf numFmtId="0" fontId="8" fillId="11" borderId="23" xfId="0" quotePrefix="1" applyFont="1" applyFill="1" applyBorder="1"/>
    <xf numFmtId="49" fontId="40" fillId="11" borderId="1" xfId="0" applyNumberFormat="1" applyFont="1" applyFill="1" applyBorder="1" applyAlignment="1" applyProtection="1">
      <alignment horizontal="center" vertical="center"/>
      <protection hidden="1"/>
    </xf>
    <xf numFmtId="0" fontId="8" fillId="8" borderId="0" xfId="0" applyFont="1" applyFill="1" applyBorder="1"/>
    <xf numFmtId="0" fontId="0" fillId="10" borderId="19" xfId="0" applyFill="1" applyBorder="1"/>
    <xf numFmtId="164" fontId="0" fillId="0" borderId="19" xfId="0" applyNumberFormat="1" applyBorder="1" applyAlignment="1">
      <alignment horizontal="right"/>
    </xf>
    <xf numFmtId="0" fontId="0" fillId="0" borderId="19" xfId="0" quotePrefix="1" applyBorder="1" applyAlignment="1">
      <alignment horizontal="left"/>
    </xf>
    <xf numFmtId="0" fontId="0" fillId="7" borderId="19" xfId="0" applyFill="1" applyBorder="1"/>
    <xf numFmtId="164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left"/>
    </xf>
    <xf numFmtId="0" fontId="0" fillId="7" borderId="0" xfId="0" applyFill="1" applyBorder="1"/>
    <xf numFmtId="0" fontId="0" fillId="10" borderId="0" xfId="0" applyFill="1"/>
    <xf numFmtId="164" fontId="0" fillId="0" borderId="0" xfId="0" applyNumberFormat="1" applyAlignment="1">
      <alignment horizontal="right"/>
    </xf>
    <xf numFmtId="0" fontId="0" fillId="0" borderId="0" xfId="0" quotePrefix="1" applyAlignment="1">
      <alignment horizontal="left"/>
    </xf>
    <xf numFmtId="0" fontId="0" fillId="7" borderId="0" xfId="0" applyFill="1"/>
    <xf numFmtId="0" fontId="0" fillId="5" borderId="0" xfId="0" applyFill="1"/>
    <xf numFmtId="0" fontId="0" fillId="5" borderId="0" xfId="0" applyFill="1" applyBorder="1"/>
    <xf numFmtId="49" fontId="8" fillId="0" borderId="19" xfId="0" applyNumberFormat="1" applyFont="1" applyFill="1" applyBorder="1"/>
    <xf numFmtId="15" fontId="8" fillId="0" borderId="19" xfId="0" applyNumberFormat="1" applyFont="1" applyBorder="1" applyAlignment="1">
      <alignment horizontal="center"/>
    </xf>
    <xf numFmtId="49" fontId="8" fillId="0" borderId="19" xfId="0" quotePrefix="1" applyNumberFormat="1" applyFont="1" applyBorder="1"/>
    <xf numFmtId="15" fontId="8" fillId="0" borderId="0" xfId="0" applyNumberFormat="1" applyFont="1" applyBorder="1" applyAlignment="1">
      <alignment horizontal="center"/>
    </xf>
    <xf numFmtId="49" fontId="8" fillId="0" borderId="0" xfId="0" quotePrefix="1" applyNumberFormat="1" applyFont="1" applyBorder="1"/>
    <xf numFmtId="49" fontId="8" fillId="0" borderId="0" xfId="0" quotePrefix="1" applyNumberFormat="1" applyFont="1" applyFill="1"/>
    <xf numFmtId="0" fontId="0" fillId="10" borderId="0" xfId="0" applyFont="1" applyFill="1" applyBorder="1"/>
    <xf numFmtId="0" fontId="8" fillId="0" borderId="0" xfId="0" applyFont="1" applyFill="1" applyBorder="1" applyAlignment="1">
      <alignment horizontal="left"/>
    </xf>
    <xf numFmtId="0" fontId="31" fillId="20" borderId="0" xfId="0" applyFont="1" applyFill="1"/>
    <xf numFmtId="49" fontId="8" fillId="11" borderId="0" xfId="0" quotePrefix="1" applyNumberFormat="1" applyFont="1" applyFill="1"/>
    <xf numFmtId="49" fontId="13" fillId="10" borderId="19" xfId="0" applyNumberFormat="1" applyFont="1" applyFill="1" applyBorder="1"/>
    <xf numFmtId="0" fontId="21" fillId="0" borderId="19" xfId="0" applyNumberFormat="1" applyFont="1" applyBorder="1" applyAlignment="1">
      <alignment horizontal="right"/>
    </xf>
    <xf numFmtId="49" fontId="0" fillId="8" borderId="0" xfId="0" applyNumberFormat="1" applyFill="1" applyBorder="1"/>
    <xf numFmtId="49" fontId="0" fillId="10" borderId="0" xfId="0" applyNumberFormat="1" applyFill="1" applyBorder="1"/>
    <xf numFmtId="49" fontId="13" fillId="0" borderId="0" xfId="0" applyNumberFormat="1" applyFont="1" applyBorder="1" applyAlignment="1">
      <alignment horizontal="center"/>
    </xf>
    <xf numFmtId="49" fontId="8" fillId="0" borderId="0" xfId="0" applyNumberFormat="1" applyFont="1" applyBorder="1" applyAlignment="1">
      <alignment horizontal="right"/>
    </xf>
    <xf numFmtId="0" fontId="21" fillId="0" borderId="0" xfId="0" applyNumberFormat="1" applyFont="1" applyBorder="1" applyAlignment="1">
      <alignment horizontal="right"/>
    </xf>
    <xf numFmtId="49" fontId="8" fillId="11" borderId="19" xfId="0" quotePrefix="1" applyNumberFormat="1" applyFont="1" applyFill="1" applyBorder="1"/>
    <xf numFmtId="49" fontId="8" fillId="10" borderId="0" xfId="0" applyNumberFormat="1" applyFont="1" applyFill="1" applyBorder="1"/>
    <xf numFmtId="49" fontId="8" fillId="11" borderId="0" xfId="0" quotePrefix="1" applyNumberFormat="1" applyFont="1" applyFill="1" applyBorder="1"/>
    <xf numFmtId="49" fontId="8" fillId="10" borderId="17" xfId="0" applyNumberFormat="1" applyFont="1" applyFill="1" applyBorder="1"/>
    <xf numFmtId="49" fontId="13" fillId="0" borderId="17" xfId="0" applyNumberFormat="1" applyFont="1" applyBorder="1" applyAlignment="1">
      <alignment horizontal="center"/>
    </xf>
    <xf numFmtId="49" fontId="8" fillId="0" borderId="17" xfId="0" applyNumberFormat="1" applyFont="1" applyBorder="1"/>
    <xf numFmtId="49" fontId="8" fillId="0" borderId="17" xfId="0" applyNumberFormat="1" applyFont="1" applyBorder="1" applyAlignment="1">
      <alignment horizontal="right"/>
    </xf>
    <xf numFmtId="49" fontId="8" fillId="0" borderId="17" xfId="0" quotePrefix="1" applyNumberFormat="1" applyFont="1" applyBorder="1"/>
    <xf numFmtId="0" fontId="0" fillId="8" borderId="0" xfId="0" applyFill="1" applyAlignment="1">
      <alignment horizontal="center"/>
    </xf>
    <xf numFmtId="0" fontId="13" fillId="14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164" fontId="8" fillId="14" borderId="0" xfId="0" applyNumberFormat="1" applyFont="1" applyFill="1" applyAlignment="1">
      <alignment horizontal="right"/>
    </xf>
    <xf numFmtId="0" fontId="8" fillId="14" borderId="0" xfId="0" quotePrefix="1" applyFont="1" applyFill="1"/>
    <xf numFmtId="0" fontId="0" fillId="15" borderId="19" xfId="0" applyFill="1" applyBorder="1"/>
    <xf numFmtId="0" fontId="8" fillId="11" borderId="19" xfId="0" applyFont="1" applyFill="1" applyBorder="1"/>
    <xf numFmtId="49" fontId="0" fillId="3" borderId="0" xfId="0" applyNumberFormat="1" applyFill="1"/>
    <xf numFmtId="49" fontId="0" fillId="0" borderId="17" xfId="0" applyNumberFormat="1" applyBorder="1"/>
    <xf numFmtId="0" fontId="35" fillId="0" borderId="19" xfId="0" applyFont="1" applyFill="1" applyBorder="1"/>
    <xf numFmtId="15" fontId="0" fillId="0" borderId="19" xfId="0" applyNumberFormat="1" applyBorder="1" applyAlignment="1">
      <alignment horizontal="right"/>
    </xf>
    <xf numFmtId="0" fontId="8" fillId="9" borderId="19" xfId="0" applyFont="1" applyFill="1" applyBorder="1"/>
    <xf numFmtId="0" fontId="8" fillId="0" borderId="0" xfId="0" applyNumberFormat="1" applyFont="1" applyAlignment="1">
      <alignment horizontal="center"/>
    </xf>
    <xf numFmtId="49" fontId="24" fillId="8" borderId="0" xfId="0" quotePrefix="1" applyNumberFormat="1" applyFont="1" applyFill="1" applyBorder="1" applyAlignment="1" applyProtection="1">
      <alignment horizontal="left" vertical="center"/>
      <protection hidden="1"/>
    </xf>
    <xf numFmtId="166" fontId="24" fillId="0" borderId="0" xfId="0" applyNumberFormat="1" applyFont="1" applyBorder="1" applyAlignment="1" applyProtection="1">
      <alignment horizontal="right" vertical="center"/>
      <protection hidden="1"/>
    </xf>
    <xf numFmtId="0" fontId="8" fillId="10" borderId="0" xfId="0" applyFont="1" applyFill="1" applyBorder="1"/>
    <xf numFmtId="0" fontId="0" fillId="6" borderId="19" xfId="0" applyFill="1" applyBorder="1"/>
    <xf numFmtId="0" fontId="0" fillId="6" borderId="0" xfId="0" applyFill="1" applyBorder="1"/>
    <xf numFmtId="0" fontId="0" fillId="6" borderId="0" xfId="0" applyFont="1" applyFill="1" applyBorder="1"/>
    <xf numFmtId="0" fontId="0" fillId="0" borderId="0" xfId="0" quotePrefix="1" applyFont="1" applyBorder="1" applyAlignment="1">
      <alignment horizontal="left"/>
    </xf>
    <xf numFmtId="0" fontId="0" fillId="5" borderId="19" xfId="0" quotePrefix="1" applyFill="1" applyBorder="1"/>
    <xf numFmtId="0" fontId="0" fillId="7" borderId="19" xfId="0" quotePrefix="1" applyFill="1" applyBorder="1"/>
    <xf numFmtId="0" fontId="0" fillId="5" borderId="0" xfId="0" quotePrefix="1" applyFill="1" applyBorder="1"/>
    <xf numFmtId="0" fontId="0" fillId="7" borderId="0" xfId="0" quotePrefix="1" applyFill="1" applyBorder="1"/>
    <xf numFmtId="0" fontId="0" fillId="5" borderId="0" xfId="0" quotePrefix="1" applyFill="1"/>
    <xf numFmtId="49" fontId="0" fillId="11" borderId="19" xfId="0" quotePrefix="1" applyNumberFormat="1" applyFill="1" applyBorder="1"/>
    <xf numFmtId="49" fontId="0" fillId="8" borderId="17" xfId="0" applyNumberFormat="1" applyFill="1" applyBorder="1"/>
    <xf numFmtId="0" fontId="0" fillId="6" borderId="17" xfId="0" applyFill="1" applyBorder="1"/>
    <xf numFmtId="164" fontId="0" fillId="0" borderId="17" xfId="0" applyNumberFormat="1" applyBorder="1" applyAlignment="1">
      <alignment horizontal="right"/>
    </xf>
    <xf numFmtId="0" fontId="0" fillId="0" borderId="17" xfId="0" quotePrefix="1" applyBorder="1" applyAlignment="1">
      <alignment horizontal="left"/>
    </xf>
    <xf numFmtId="49" fontId="8" fillId="7" borderId="0" xfId="0" applyNumberFormat="1" applyFont="1" applyFill="1" applyBorder="1" applyAlignment="1">
      <alignment horizontal="left"/>
    </xf>
    <xf numFmtId="0" fontId="13" fillId="0" borderId="23" xfId="0" applyFont="1" applyBorder="1"/>
    <xf numFmtId="0" fontId="0" fillId="8" borderId="0" xfId="0" quotePrefix="1" applyFill="1"/>
    <xf numFmtId="0" fontId="0" fillId="8" borderId="17" xfId="0" quotePrefix="1" applyFill="1" applyBorder="1"/>
    <xf numFmtId="49" fontId="24" fillId="11" borderId="17" xfId="0" applyNumberFormat="1" applyFont="1" applyFill="1" applyBorder="1" applyAlignment="1" applyProtection="1">
      <alignment horizontal="left" vertical="center"/>
      <protection hidden="1"/>
    </xf>
    <xf numFmtId="49" fontId="8" fillId="8" borderId="17" xfId="0" applyNumberFormat="1" applyFont="1" applyFill="1" applyBorder="1"/>
    <xf numFmtId="0" fontId="8" fillId="15" borderId="23" xfId="0" applyFont="1" applyFill="1" applyBorder="1"/>
    <xf numFmtId="0" fontId="0" fillId="0" borderId="28" xfId="0" applyBorder="1"/>
    <xf numFmtId="0" fontId="13" fillId="5" borderId="17" xfId="0" quotePrefix="1" applyFont="1" applyFill="1" applyBorder="1"/>
    <xf numFmtId="0" fontId="13" fillId="0" borderId="29" xfId="0" applyFont="1" applyBorder="1"/>
    <xf numFmtId="164" fontId="13" fillId="8" borderId="0" xfId="0" applyNumberFormat="1" applyFont="1" applyFill="1" applyBorder="1" applyAlignment="1">
      <alignment horizontal="right"/>
    </xf>
    <xf numFmtId="0" fontId="8" fillId="8" borderId="0" xfId="0" applyNumberFormat="1" applyFont="1" applyFill="1" applyBorder="1" applyAlignment="1">
      <alignment horizontal="right"/>
    </xf>
    <xf numFmtId="0" fontId="11" fillId="0" borderId="0" xfId="0" applyFont="1" applyFill="1"/>
    <xf numFmtId="0" fontId="31" fillId="0" borderId="0" xfId="0" applyFont="1" applyFill="1"/>
    <xf numFmtId="0" fontId="31" fillId="19" borderId="0" xfId="0" applyFont="1" applyFill="1" applyBorder="1"/>
    <xf numFmtId="0" fontId="23" fillId="0" borderId="0" xfId="0" applyFont="1" applyFill="1" applyAlignment="1">
      <alignment horizontal="left"/>
    </xf>
    <xf numFmtId="0" fontId="31" fillId="0" borderId="0" xfId="0" applyFont="1" applyFill="1" applyBorder="1"/>
    <xf numFmtId="0" fontId="23" fillId="0" borderId="0" xfId="0" applyFont="1" applyFill="1" applyBorder="1" applyAlignment="1">
      <alignment horizontal="left"/>
    </xf>
    <xf numFmtId="0" fontId="17" fillId="0" borderId="1" xfId="0" applyFont="1" applyBorder="1"/>
    <xf numFmtId="0" fontId="31" fillId="19" borderId="1" xfId="0" applyFont="1" applyFill="1" applyBorder="1"/>
    <xf numFmtId="0" fontId="42" fillId="21" borderId="0" xfId="0" applyFont="1" applyFill="1"/>
    <xf numFmtId="0" fontId="31" fillId="0" borderId="0" xfId="0" applyFont="1" applyFill="1" applyAlignment="1">
      <alignment horizontal="left"/>
    </xf>
    <xf numFmtId="0" fontId="13" fillId="0" borderId="0" xfId="0" applyFont="1" applyFill="1" applyAlignment="1">
      <alignment horizontal="right"/>
    </xf>
    <xf numFmtId="0" fontId="16" fillId="0" borderId="0" xfId="3" applyFont="1" applyAlignment="1">
      <alignment horizontal="center"/>
    </xf>
    <xf numFmtId="14" fontId="0" fillId="0" borderId="1" xfId="0" applyNumberFormat="1" applyBorder="1"/>
    <xf numFmtId="0" fontId="0" fillId="22" borderId="0" xfId="0" applyFill="1"/>
    <xf numFmtId="0" fontId="44" fillId="22" borderId="2" xfId="1" applyFont="1" applyFill="1" applyBorder="1" applyAlignment="1">
      <alignment vertical="top"/>
    </xf>
    <xf numFmtId="0" fontId="8" fillId="22" borderId="1" xfId="1" applyFont="1" applyFill="1" applyBorder="1"/>
    <xf numFmtId="0" fontId="13" fillId="22" borderId="1" xfId="1" applyFont="1" applyFill="1" applyBorder="1"/>
    <xf numFmtId="49" fontId="8" fillId="22" borderId="1" xfId="1" applyNumberFormat="1" applyFont="1" applyFill="1" applyBorder="1"/>
    <xf numFmtId="49" fontId="44" fillId="22" borderId="1" xfId="1" applyNumberFormat="1" applyFont="1" applyFill="1" applyBorder="1"/>
    <xf numFmtId="0" fontId="44" fillId="22" borderId="1" xfId="1" applyFont="1" applyFill="1" applyBorder="1"/>
    <xf numFmtId="0" fontId="26" fillId="22" borderId="1" xfId="1" applyFont="1" applyFill="1" applyBorder="1"/>
    <xf numFmtId="49" fontId="13" fillId="22" borderId="1" xfId="1" applyNumberFormat="1" applyFont="1" applyFill="1" applyBorder="1"/>
    <xf numFmtId="0" fontId="0" fillId="22" borderId="1" xfId="0" applyFill="1" applyBorder="1"/>
    <xf numFmtId="0" fontId="0" fillId="22" borderId="1" xfId="0" applyFill="1" applyBorder="1" applyAlignment="1">
      <alignment horizontal="center"/>
    </xf>
    <xf numFmtId="0" fontId="21" fillId="24" borderId="1" xfId="1" applyFont="1" applyFill="1" applyBorder="1" applyAlignment="1">
      <alignment horizontal="center"/>
    </xf>
    <xf numFmtId="0" fontId="0" fillId="22" borderId="33" xfId="0" applyFill="1" applyBorder="1"/>
    <xf numFmtId="0" fontId="0" fillId="22" borderId="34" xfId="0" applyFill="1" applyBorder="1"/>
    <xf numFmtId="0" fontId="49" fillId="22" borderId="33" xfId="0" applyFont="1" applyFill="1" applyBorder="1"/>
    <xf numFmtId="0" fontId="49" fillId="22" borderId="0" xfId="0" applyFont="1" applyFill="1" applyBorder="1" applyAlignment="1">
      <alignment horizontal="center"/>
    </xf>
    <xf numFmtId="0" fontId="49" fillId="22" borderId="0" xfId="0" applyFont="1" applyFill="1" applyBorder="1"/>
    <xf numFmtId="0" fontId="49" fillId="22" borderId="34" xfId="0" applyFont="1" applyFill="1" applyBorder="1"/>
    <xf numFmtId="0" fontId="0" fillId="22" borderId="33" xfId="0" applyFill="1" applyBorder="1" applyAlignment="1">
      <alignment vertical="center"/>
    </xf>
    <xf numFmtId="0" fontId="50" fillId="25" borderId="35" xfId="0" applyFont="1" applyFill="1" applyBorder="1" applyAlignment="1">
      <alignment horizontal="center" vertical="center"/>
    </xf>
    <xf numFmtId="0" fontId="49" fillId="26" borderId="36" xfId="0" applyFont="1" applyFill="1" applyBorder="1" applyAlignment="1">
      <alignment horizontal="center" vertical="center"/>
    </xf>
    <xf numFmtId="0" fontId="49" fillId="27" borderId="36" xfId="0" applyFont="1" applyFill="1" applyBorder="1" applyAlignment="1">
      <alignment horizontal="center" vertical="center"/>
    </xf>
    <xf numFmtId="0" fontId="51" fillId="28" borderId="37" xfId="0" applyFont="1" applyFill="1" applyBorder="1" applyAlignment="1">
      <alignment horizontal="center" vertical="center"/>
    </xf>
    <xf numFmtId="0" fontId="49" fillId="22" borderId="0" xfId="0" applyFont="1" applyFill="1" applyBorder="1" applyAlignment="1">
      <alignment horizontal="center" vertical="center"/>
    </xf>
    <xf numFmtId="0" fontId="0" fillId="22" borderId="0" xfId="0" applyFill="1" applyBorder="1" applyAlignment="1">
      <alignment vertical="center"/>
    </xf>
    <xf numFmtId="0" fontId="0" fillId="22" borderId="34" xfId="0" applyFill="1" applyBorder="1" applyAlignment="1">
      <alignment vertical="center"/>
    </xf>
    <xf numFmtId="0" fontId="52" fillId="25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11" fillId="22" borderId="3" xfId="0" applyFont="1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11" fillId="22" borderId="1" xfId="0" applyFont="1" applyFill="1" applyBorder="1" applyAlignment="1">
      <alignment horizontal="center"/>
    </xf>
    <xf numFmtId="0" fontId="11" fillId="22" borderId="1" xfId="0" applyFont="1" applyFill="1" applyBorder="1" applyAlignment="1">
      <alignment horizontal="center" vertical="center"/>
    </xf>
    <xf numFmtId="0" fontId="52" fillId="25" borderId="1" xfId="0" applyFont="1" applyFill="1" applyBorder="1" applyAlignment="1">
      <alignment horizontal="center"/>
    </xf>
    <xf numFmtId="41" fontId="22" fillId="25" borderId="38" xfId="7" applyFont="1" applyFill="1" applyBorder="1" applyAlignment="1">
      <alignment horizontal="center" vertical="center"/>
    </xf>
    <xf numFmtId="41" fontId="53" fillId="22" borderId="18" xfId="7" applyFont="1" applyFill="1" applyBorder="1" applyAlignment="1">
      <alignment horizontal="center" vertical="center"/>
    </xf>
    <xf numFmtId="41" fontId="53" fillId="22" borderId="39" xfId="7" applyFont="1" applyFill="1" applyBorder="1" applyAlignment="1">
      <alignment horizontal="center" vertical="center"/>
    </xf>
    <xf numFmtId="41" fontId="53" fillId="22" borderId="0" xfId="7" applyFont="1" applyFill="1" applyBorder="1" applyAlignment="1">
      <alignment horizontal="center" vertical="center"/>
    </xf>
    <xf numFmtId="0" fontId="11" fillId="22" borderId="33" xfId="0" applyFont="1" applyFill="1" applyBorder="1"/>
    <xf numFmtId="0" fontId="11" fillId="22" borderId="34" xfId="0" applyFont="1" applyFill="1" applyBorder="1"/>
    <xf numFmtId="0" fontId="0" fillId="22" borderId="41" xfId="0" applyFill="1" applyBorder="1"/>
    <xf numFmtId="0" fontId="0" fillId="22" borderId="22" xfId="0" applyFill="1" applyBorder="1"/>
    <xf numFmtId="0" fontId="0" fillId="22" borderId="42" xfId="0" applyFill="1" applyBorder="1"/>
    <xf numFmtId="0" fontId="5" fillId="0" borderId="1" xfId="0" applyFont="1" applyBorder="1" applyAlignment="1">
      <alignment horizontal="center" vertical="center" wrapText="1" readingOrder="1"/>
    </xf>
    <xf numFmtId="0" fontId="6" fillId="0" borderId="6" xfId="0" applyFont="1" applyBorder="1" applyAlignment="1">
      <alignment horizontal="center" vertical="center" wrapText="1"/>
    </xf>
    <xf numFmtId="0" fontId="6" fillId="0" borderId="45" xfId="0" applyFont="1" applyBorder="1" applyAlignment="1">
      <alignment vertical="top" wrapText="1"/>
    </xf>
    <xf numFmtId="0" fontId="6" fillId="0" borderId="50" xfId="0" applyFont="1" applyBorder="1" applyAlignment="1">
      <alignment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6" fillId="0" borderId="5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52" xfId="0" applyFont="1" applyBorder="1" applyAlignment="1">
      <alignment vertical="top" wrapText="1"/>
    </xf>
    <xf numFmtId="0" fontId="6" fillId="0" borderId="54" xfId="0" applyFont="1" applyBorder="1" applyAlignment="1">
      <alignment vertical="top" wrapText="1"/>
    </xf>
    <xf numFmtId="0" fontId="6" fillId="0" borderId="55" xfId="0" applyFont="1" applyBorder="1" applyAlignment="1">
      <alignment vertical="top" wrapText="1"/>
    </xf>
    <xf numFmtId="0" fontId="6" fillId="0" borderId="56" xfId="0" applyFont="1" applyBorder="1" applyAlignment="1">
      <alignment vertical="top" wrapText="1"/>
    </xf>
    <xf numFmtId="0" fontId="6" fillId="0" borderId="58" xfId="0" applyFont="1" applyBorder="1" applyAlignment="1">
      <alignment horizontal="center" vertical="center" wrapText="1"/>
    </xf>
    <xf numFmtId="0" fontId="6" fillId="0" borderId="59" xfId="0" applyFont="1" applyBorder="1" applyAlignment="1">
      <alignment horizontal="center" vertical="center" wrapText="1"/>
    </xf>
    <xf numFmtId="0" fontId="6" fillId="0" borderId="58" xfId="0" applyFont="1" applyBorder="1" applyAlignment="1">
      <alignment vertical="top" wrapText="1"/>
    </xf>
    <xf numFmtId="0" fontId="6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6" fillId="0" borderId="61" xfId="0" applyFont="1" applyBorder="1" applyAlignment="1">
      <alignment horizontal="center" vertical="center" wrapText="1"/>
    </xf>
    <xf numFmtId="0" fontId="7" fillId="0" borderId="62" xfId="0" applyFont="1" applyBorder="1" applyAlignment="1">
      <alignment vertical="center" wrapText="1"/>
    </xf>
    <xf numFmtId="0" fontId="6" fillId="0" borderId="63" xfId="0" applyFont="1" applyBorder="1" applyAlignment="1">
      <alignment horizontal="center" vertical="center" wrapText="1"/>
    </xf>
    <xf numFmtId="0" fontId="7" fillId="0" borderId="64" xfId="0" applyFont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0" fontId="6" fillId="0" borderId="65" xfId="0" applyFont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6" fillId="0" borderId="66" xfId="0" applyFont="1" applyBorder="1" applyAlignment="1">
      <alignment vertical="top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vertical="top" wrapText="1"/>
    </xf>
    <xf numFmtId="0" fontId="6" fillId="0" borderId="7" xfId="0" applyFont="1" applyBorder="1" applyAlignment="1">
      <alignment vertical="top" wrapText="1"/>
    </xf>
    <xf numFmtId="0" fontId="6" fillId="0" borderId="67" xfId="0" applyFont="1" applyBorder="1" applyAlignment="1">
      <alignment vertical="top" wrapText="1"/>
    </xf>
    <xf numFmtId="0" fontId="6" fillId="0" borderId="68" xfId="0" applyFont="1" applyBorder="1" applyAlignment="1">
      <alignment horizontal="center" vertical="center" wrapText="1"/>
    </xf>
    <xf numFmtId="0" fontId="6" fillId="0" borderId="69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6" fillId="0" borderId="69" xfId="0" applyFont="1" applyBorder="1" applyAlignment="1">
      <alignment vertical="top" wrapText="1"/>
    </xf>
    <xf numFmtId="0" fontId="6" fillId="0" borderId="70" xfId="0" applyFont="1" applyBorder="1" applyAlignment="1">
      <alignment vertical="top" wrapText="1"/>
    </xf>
    <xf numFmtId="0" fontId="6" fillId="0" borderId="71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6" fillId="0" borderId="72" xfId="0" applyFont="1" applyBorder="1" applyAlignment="1">
      <alignment vertical="top" wrapText="1"/>
    </xf>
    <xf numFmtId="0" fontId="6" fillId="0" borderId="72" xfId="0" applyFont="1" applyBorder="1" applyAlignment="1">
      <alignment horizontal="center" vertical="center" wrapText="1"/>
    </xf>
    <xf numFmtId="0" fontId="6" fillId="0" borderId="73" xfId="0" applyFont="1" applyBorder="1" applyAlignment="1">
      <alignment vertical="top" wrapText="1"/>
    </xf>
    <xf numFmtId="0" fontId="7" fillId="0" borderId="9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center" vertical="top" wrapText="1"/>
    </xf>
    <xf numFmtId="0" fontId="7" fillId="0" borderId="15" xfId="0" applyFont="1" applyBorder="1" applyAlignment="1">
      <alignment horizontal="center" vertical="top" wrapText="1"/>
    </xf>
    <xf numFmtId="0" fontId="56" fillId="0" borderId="0" xfId="0" applyFont="1"/>
    <xf numFmtId="0" fontId="57" fillId="25" borderId="1" xfId="0" applyFont="1" applyFill="1" applyBorder="1" applyAlignment="1">
      <alignment horizontal="center"/>
    </xf>
    <xf numFmtId="41" fontId="54" fillId="22" borderId="39" xfId="7" applyFont="1" applyFill="1" applyBorder="1" applyAlignment="1">
      <alignment horizontal="center" vertical="center"/>
    </xf>
    <xf numFmtId="0" fontId="58" fillId="0" borderId="1" xfId="0" applyFont="1" applyBorder="1" applyAlignment="1">
      <alignment horizontal="center"/>
    </xf>
    <xf numFmtId="41" fontId="0" fillId="0" borderId="0" xfId="0" applyNumberFormat="1"/>
    <xf numFmtId="14" fontId="15" fillId="0" borderId="18" xfId="3" applyNumberFormat="1" applyFont="1" applyBorder="1" applyAlignment="1">
      <alignment horizontal="left" vertical="top" wrapText="1"/>
    </xf>
    <xf numFmtId="0" fontId="15" fillId="0" borderId="18" xfId="3" applyFont="1" applyBorder="1" applyAlignment="1">
      <alignment horizontal="left" vertical="top" wrapText="1"/>
    </xf>
    <xf numFmtId="15" fontId="18" fillId="0" borderId="1" xfId="0" quotePrefix="1" applyNumberFormat="1" applyFont="1" applyBorder="1"/>
    <xf numFmtId="0" fontId="14" fillId="0" borderId="18" xfId="3" applyFont="1" applyBorder="1" applyAlignment="1">
      <alignment horizontal="center" vertical="center" wrapText="1" readingOrder="1"/>
    </xf>
    <xf numFmtId="0" fontId="17" fillId="0" borderId="0" xfId="3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5" fillId="22" borderId="2" xfId="1" applyFont="1" applyFill="1" applyBorder="1" applyAlignment="1">
      <alignment vertical="top"/>
    </xf>
    <xf numFmtId="0" fontId="45" fillId="22" borderId="4" xfId="1" applyFont="1" applyFill="1" applyBorder="1" applyAlignment="1">
      <alignment vertical="top"/>
    </xf>
    <xf numFmtId="0" fontId="45" fillId="0" borderId="1" xfId="1" applyFont="1" applyBorder="1"/>
    <xf numFmtId="0" fontId="45" fillId="22" borderId="1" xfId="1" applyFont="1" applyFill="1" applyBorder="1"/>
    <xf numFmtId="0" fontId="6" fillId="0" borderId="1" xfId="1" applyFont="1" applyBorder="1" applyAlignment="1">
      <alignment horizontal="center"/>
    </xf>
    <xf numFmtId="0" fontId="45" fillId="22" borderId="1" xfId="1" applyNumberFormat="1" applyFont="1" applyFill="1" applyBorder="1" applyAlignment="1">
      <alignment horizontal="center" vertical="center"/>
    </xf>
    <xf numFmtId="0" fontId="45" fillId="0" borderId="1" xfId="1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45" fillId="22" borderId="1" xfId="1" quotePrefix="1" applyFont="1" applyFill="1" applyBorder="1"/>
    <xf numFmtId="0" fontId="45" fillId="22" borderId="3" xfId="1" applyFont="1" applyFill="1" applyBorder="1" applyAlignment="1">
      <alignment vertical="top"/>
    </xf>
    <xf numFmtId="0" fontId="45" fillId="0" borderId="3" xfId="1" applyFont="1" applyBorder="1"/>
    <xf numFmtId="0" fontId="45" fillId="0" borderId="2" xfId="1" applyFont="1" applyBorder="1" applyAlignment="1">
      <alignment vertical="top"/>
    </xf>
    <xf numFmtId="0" fontId="45" fillId="0" borderId="4" xfId="1" applyFont="1" applyBorder="1" applyAlignment="1">
      <alignment vertical="top"/>
    </xf>
    <xf numFmtId="0" fontId="6" fillId="22" borderId="1" xfId="1" applyFont="1" applyFill="1" applyBorder="1"/>
    <xf numFmtId="0" fontId="6" fillId="0" borderId="1" xfId="1" applyFont="1" applyBorder="1"/>
    <xf numFmtId="49" fontId="45" fillId="22" borderId="1" xfId="1" applyNumberFormat="1" applyFont="1" applyFill="1" applyBorder="1"/>
    <xf numFmtId="0" fontId="45" fillId="0" borderId="3" xfId="1" applyFont="1" applyBorder="1" applyAlignment="1">
      <alignment vertical="top"/>
    </xf>
    <xf numFmtId="49" fontId="45" fillId="22" borderId="1" xfId="1" quotePrefix="1" applyNumberFormat="1" applyFont="1" applyFill="1" applyBorder="1"/>
    <xf numFmtId="49" fontId="45" fillId="0" borderId="1" xfId="1" applyNumberFormat="1" applyFont="1" applyBorder="1"/>
    <xf numFmtId="0" fontId="45" fillId="0" borderId="1" xfId="1" applyFont="1" applyFill="1" applyBorder="1"/>
    <xf numFmtId="0" fontId="45" fillId="9" borderId="1" xfId="1" applyFont="1" applyFill="1" applyBorder="1"/>
    <xf numFmtId="15" fontId="45" fillId="0" borderId="1" xfId="1" applyNumberFormat="1" applyFont="1" applyBorder="1"/>
    <xf numFmtId="49" fontId="60" fillId="22" borderId="1" xfId="1" applyNumberFormat="1" applyFont="1" applyFill="1" applyBorder="1" applyAlignment="1" applyProtection="1">
      <alignment horizontal="left" vertical="center"/>
      <protection hidden="1"/>
    </xf>
    <xf numFmtId="49" fontId="6" fillId="0" borderId="1" xfId="1" applyNumberFormat="1" applyFont="1" applyBorder="1" applyAlignment="1">
      <alignment horizontal="center"/>
    </xf>
    <xf numFmtId="0" fontId="45" fillId="0" borderId="1" xfId="2" applyFont="1" applyBorder="1"/>
    <xf numFmtId="0" fontId="6" fillId="22" borderId="1" xfId="1" applyFont="1" applyFill="1" applyBorder="1" applyAlignment="1">
      <alignment horizontal="center"/>
    </xf>
    <xf numFmtId="0" fontId="6" fillId="0" borderId="1" xfId="1" applyFont="1" applyFill="1" applyBorder="1"/>
    <xf numFmtId="0" fontId="62" fillId="22" borderId="1" xfId="1" applyFont="1" applyFill="1" applyBorder="1"/>
    <xf numFmtId="0" fontId="45" fillId="0" borderId="1" xfId="1" applyFont="1" applyFill="1" applyBorder="1" applyAlignment="1">
      <alignment horizontal="center"/>
    </xf>
    <xf numFmtId="0" fontId="6" fillId="22" borderId="1" xfId="1" quotePrefix="1" applyFont="1" applyFill="1" applyBorder="1"/>
    <xf numFmtId="0" fontId="6" fillId="0" borderId="0" xfId="0" quotePrefix="1" applyFont="1" applyFill="1"/>
    <xf numFmtId="0" fontId="45" fillId="22" borderId="1" xfId="0" applyFont="1" applyFill="1" applyBorder="1"/>
    <xf numFmtId="0" fontId="45" fillId="22" borderId="0" xfId="0" applyFont="1" applyFill="1" applyBorder="1"/>
    <xf numFmtId="41" fontId="45" fillId="0" borderId="1" xfId="0" applyNumberFormat="1" applyFont="1" applyBorder="1"/>
    <xf numFmtId="41" fontId="63" fillId="0" borderId="1" xfId="0" applyNumberFormat="1" applyFont="1" applyBorder="1"/>
    <xf numFmtId="49" fontId="60" fillId="0" borderId="1" xfId="1" applyNumberFormat="1" applyFont="1" applyBorder="1" applyAlignment="1" applyProtection="1">
      <alignment vertical="center"/>
      <protection hidden="1"/>
    </xf>
    <xf numFmtId="49" fontId="60" fillId="22" borderId="1" xfId="1" applyNumberFormat="1" applyFont="1" applyFill="1" applyBorder="1" applyAlignment="1" applyProtection="1">
      <alignment vertical="center"/>
      <protection hidden="1"/>
    </xf>
    <xf numFmtId="49" fontId="6" fillId="0" borderId="1" xfId="1" applyNumberFormat="1" applyFont="1" applyFill="1" applyBorder="1" applyAlignment="1">
      <alignment horizontal="center"/>
    </xf>
    <xf numFmtId="0" fontId="6" fillId="0" borderId="1" xfId="1" applyFont="1" applyFill="1" applyBorder="1" applyAlignment="1">
      <alignment horizontal="center"/>
    </xf>
    <xf numFmtId="49" fontId="6" fillId="22" borderId="1" xfId="1" applyNumberFormat="1" applyFont="1" applyFill="1" applyBorder="1" applyAlignment="1">
      <alignment horizontal="left"/>
    </xf>
    <xf numFmtId="0" fontId="45" fillId="22" borderId="1" xfId="1" applyFont="1" applyFill="1" applyBorder="1" applyAlignment="1">
      <alignment horizontal="left"/>
    </xf>
    <xf numFmtId="49" fontId="60" fillId="22" borderId="1" xfId="1" applyNumberFormat="1" applyFont="1" applyFill="1" applyBorder="1" applyAlignment="1" applyProtection="1">
      <alignment horizontal="center" vertical="center"/>
      <protection hidden="1"/>
    </xf>
    <xf numFmtId="0" fontId="45" fillId="0" borderId="1" xfId="1" applyFont="1" applyBorder="1" applyAlignment="1"/>
    <xf numFmtId="49" fontId="6" fillId="22" borderId="1" xfId="1" applyNumberFormat="1" applyFont="1" applyFill="1" applyBorder="1"/>
    <xf numFmtId="0" fontId="45" fillId="16" borderId="1" xfId="1" applyFont="1" applyFill="1" applyBorder="1"/>
    <xf numFmtId="49" fontId="45" fillId="22" borderId="1" xfId="1" applyNumberFormat="1" applyFont="1" applyFill="1" applyBorder="1" applyAlignment="1">
      <alignment horizontal="left"/>
    </xf>
    <xf numFmtId="14" fontId="6" fillId="0" borderId="1" xfId="1" applyNumberFormat="1" applyFont="1" applyBorder="1"/>
    <xf numFmtId="0" fontId="45" fillId="0" borderId="1" xfId="1" applyFont="1" applyBorder="1" applyAlignment="1">
      <alignment horizontal="right"/>
    </xf>
    <xf numFmtId="49" fontId="64" fillId="22" borderId="1" xfId="1" applyNumberFormat="1" applyFont="1" applyFill="1" applyBorder="1" applyAlignment="1" applyProtection="1">
      <alignment horizontal="center" vertical="center"/>
      <protection hidden="1"/>
    </xf>
    <xf numFmtId="49" fontId="45" fillId="0" borderId="1" xfId="1" applyNumberFormat="1" applyFont="1" applyFill="1" applyBorder="1"/>
    <xf numFmtId="0" fontId="45" fillId="22" borderId="1" xfId="1" applyFont="1" applyFill="1" applyBorder="1" applyAlignment="1">
      <alignment horizontal="center"/>
    </xf>
    <xf numFmtId="0" fontId="56" fillId="22" borderId="1" xfId="0" applyFont="1" applyFill="1" applyBorder="1" applyAlignment="1">
      <alignment horizontal="center"/>
    </xf>
    <xf numFmtId="49" fontId="60" fillId="22" borderId="1" xfId="1" quotePrefix="1" applyNumberFormat="1" applyFont="1" applyFill="1" applyBorder="1" applyAlignment="1" applyProtection="1">
      <alignment horizontal="left" vertical="center"/>
      <protection hidden="1"/>
    </xf>
    <xf numFmtId="0" fontId="45" fillId="0" borderId="1" xfId="1" applyFont="1" applyBorder="1" applyAlignment="1">
      <alignment horizontal="left"/>
    </xf>
    <xf numFmtId="164" fontId="21" fillId="24" borderId="1" xfId="1" applyNumberFormat="1" applyFont="1" applyFill="1" applyBorder="1" applyAlignment="1">
      <alignment horizontal="left"/>
    </xf>
    <xf numFmtId="164" fontId="45" fillId="0" borderId="1" xfId="1" applyNumberFormat="1" applyFont="1" applyBorder="1" applyAlignment="1">
      <alignment horizontal="left"/>
    </xf>
    <xf numFmtId="164" fontId="6" fillId="0" borderId="1" xfId="1" applyNumberFormat="1" applyFont="1" applyBorder="1" applyAlignment="1">
      <alignment horizontal="left"/>
    </xf>
    <xf numFmtId="164" fontId="45" fillId="0" borderId="1" xfId="1" quotePrefix="1" applyNumberFormat="1" applyFont="1" applyBorder="1" applyAlignment="1">
      <alignment horizontal="left"/>
    </xf>
    <xf numFmtId="15" fontId="45" fillId="0" borderId="1" xfId="1" applyNumberFormat="1" applyFont="1" applyBorder="1" applyAlignment="1">
      <alignment horizontal="left"/>
    </xf>
    <xf numFmtId="165" fontId="45" fillId="0" borderId="1" xfId="1" applyNumberFormat="1" applyFont="1" applyBorder="1" applyAlignment="1">
      <alignment horizontal="left"/>
    </xf>
    <xf numFmtId="49" fontId="45" fillId="0" borderId="1" xfId="1" applyNumberFormat="1" applyFont="1" applyBorder="1" applyAlignment="1">
      <alignment horizontal="left"/>
    </xf>
    <xf numFmtId="15" fontId="61" fillId="0" borderId="1" xfId="2" applyNumberFormat="1" applyFont="1" applyBorder="1" applyAlignment="1">
      <alignment horizontal="left"/>
    </xf>
    <xf numFmtId="164" fontId="45" fillId="0" borderId="0" xfId="0" applyNumberFormat="1" applyFont="1" applyBorder="1" applyAlignment="1">
      <alignment horizontal="left"/>
    </xf>
    <xf numFmtId="166" fontId="64" fillId="0" borderId="1" xfId="1" applyNumberFormat="1" applyFont="1" applyBorder="1" applyAlignment="1" applyProtection="1">
      <alignment horizontal="left" vertical="center"/>
      <protection hidden="1"/>
    </xf>
    <xf numFmtId="164" fontId="45" fillId="0" borderId="1" xfId="1" applyNumberFormat="1" applyFont="1" applyFill="1" applyBorder="1" applyAlignment="1">
      <alignment horizontal="left"/>
    </xf>
    <xf numFmtId="164" fontId="45" fillId="22" borderId="1" xfId="1" applyNumberFormat="1" applyFont="1" applyFill="1" applyBorder="1" applyAlignment="1">
      <alignment horizontal="left"/>
    </xf>
    <xf numFmtId="15" fontId="64" fillId="0" borderId="1" xfId="2" applyNumberFormat="1" applyFont="1" applyBorder="1" applyAlignment="1">
      <alignment horizontal="left"/>
    </xf>
    <xf numFmtId="0" fontId="0" fillId="0" borderId="0" xfId="0" applyAlignment="1">
      <alignment horizontal="left"/>
    </xf>
    <xf numFmtId="15" fontId="45" fillId="22" borderId="1" xfId="1" applyNumberFormat="1" applyFont="1" applyFill="1" applyBorder="1" applyAlignment="1">
      <alignment horizontal="left"/>
    </xf>
    <xf numFmtId="0" fontId="6" fillId="0" borderId="0" xfId="1" applyFont="1" applyFill="1" applyBorder="1"/>
    <xf numFmtId="0" fontId="45" fillId="0" borderId="0" xfId="1" applyFont="1" applyFill="1" applyBorder="1" applyAlignment="1">
      <alignment horizontal="center"/>
    </xf>
    <xf numFmtId="0" fontId="6" fillId="22" borderId="4" xfId="1" applyFont="1" applyFill="1" applyBorder="1"/>
    <xf numFmtId="0" fontId="45" fillId="24" borderId="1" xfId="1" applyFont="1" applyFill="1" applyBorder="1" applyAlignment="1">
      <alignment horizontal="center"/>
    </xf>
    <xf numFmtId="164" fontId="45" fillId="24" borderId="1" xfId="1" applyNumberFormat="1" applyFont="1" applyFill="1" applyBorder="1" applyAlignment="1">
      <alignment horizontal="center"/>
    </xf>
    <xf numFmtId="164" fontId="45" fillId="22" borderId="1" xfId="1" applyNumberFormat="1" applyFont="1" applyFill="1" applyBorder="1" applyAlignment="1">
      <alignment horizontal="right"/>
    </xf>
    <xf numFmtId="164" fontId="45" fillId="0" borderId="1" xfId="1" applyNumberFormat="1" applyFont="1" applyBorder="1" applyAlignment="1">
      <alignment horizontal="right"/>
    </xf>
    <xf numFmtId="0" fontId="45" fillId="0" borderId="1" xfId="1" applyNumberFormat="1" applyFont="1" applyBorder="1" applyAlignment="1">
      <alignment horizontal="center" vertical="center"/>
    </xf>
    <xf numFmtId="164" fontId="6" fillId="0" borderId="1" xfId="1" applyNumberFormat="1" applyFont="1" applyBorder="1"/>
    <xf numFmtId="164" fontId="45" fillId="0" borderId="1" xfId="1" quotePrefix="1" applyNumberFormat="1" applyFont="1" applyBorder="1" applyAlignment="1">
      <alignment horizontal="right"/>
    </xf>
    <xf numFmtId="0" fontId="45" fillId="0" borderId="1" xfId="1" applyFont="1" applyBorder="1" applyAlignment="1">
      <alignment horizontal="center" vertical="center"/>
    </xf>
    <xf numFmtId="165" fontId="45" fillId="0" borderId="1" xfId="1" applyNumberFormat="1" applyFont="1" applyBorder="1" applyAlignment="1">
      <alignment horizontal="right"/>
    </xf>
    <xf numFmtId="49" fontId="45" fillId="0" borderId="1" xfId="1" applyNumberFormat="1" applyFont="1" applyBorder="1" applyAlignment="1">
      <alignment horizontal="right"/>
    </xf>
    <xf numFmtId="15" fontId="61" fillId="0" borderId="1" xfId="2" applyNumberFormat="1" applyFont="1" applyBorder="1"/>
    <xf numFmtId="0" fontId="0" fillId="0" borderId="0" xfId="0" applyAlignment="1">
      <alignment horizontal="left"/>
    </xf>
    <xf numFmtId="49" fontId="45" fillId="22" borderId="1" xfId="1" quotePrefix="1" applyNumberFormat="1" applyFont="1" applyFill="1" applyBorder="1" applyAlignment="1">
      <alignment horizontal="left"/>
    </xf>
    <xf numFmtId="49" fontId="6" fillId="22" borderId="1" xfId="1" quotePrefix="1" applyNumberFormat="1" applyFont="1" applyFill="1" applyBorder="1" applyAlignment="1">
      <alignment horizontal="left"/>
    </xf>
    <xf numFmtId="0" fontId="67" fillId="22" borderId="1" xfId="1" applyFont="1" applyFill="1" applyBorder="1"/>
    <xf numFmtId="164" fontId="6" fillId="0" borderId="1" xfId="1" applyNumberFormat="1" applyFont="1" applyBorder="1" applyAlignment="1">
      <alignment horizontal="right"/>
    </xf>
    <xf numFmtId="0" fontId="6" fillId="0" borderId="1" xfId="1" applyNumberFormat="1" applyFont="1" applyBorder="1" applyAlignment="1">
      <alignment horizontal="center" vertical="center"/>
    </xf>
    <xf numFmtId="0" fontId="68" fillId="22" borderId="1" xfId="1" applyFont="1" applyFill="1" applyBorder="1"/>
    <xf numFmtId="164" fontId="45" fillId="24" borderId="1" xfId="1" applyNumberFormat="1" applyFont="1" applyFill="1" applyBorder="1" applyAlignment="1">
      <alignment horizontal="left"/>
    </xf>
    <xf numFmtId="0" fontId="56" fillId="22" borderId="0" xfId="0" applyFont="1" applyFill="1"/>
    <xf numFmtId="0" fontId="45" fillId="0" borderId="1" xfId="1" applyNumberFormat="1" applyFont="1" applyFill="1" applyBorder="1" applyAlignment="1">
      <alignment horizontal="center" vertical="center"/>
    </xf>
    <xf numFmtId="0" fontId="60" fillId="22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0" fontId="56" fillId="0" borderId="0" xfId="0" applyFont="1" applyAlignment="1">
      <alignment horizontal="left"/>
    </xf>
    <xf numFmtId="0" fontId="60" fillId="0" borderId="0" xfId="0" applyFont="1"/>
    <xf numFmtId="0" fontId="45" fillId="0" borderId="4" xfId="1" applyFont="1" applyFill="1" applyBorder="1"/>
    <xf numFmtId="0" fontId="45" fillId="22" borderId="4" xfId="1" applyFont="1" applyFill="1" applyBorder="1"/>
    <xf numFmtId="0" fontId="6" fillId="0" borderId="4" xfId="1" applyFont="1" applyFill="1" applyBorder="1" applyAlignment="1">
      <alignment horizontal="center"/>
    </xf>
    <xf numFmtId="0" fontId="45" fillId="0" borderId="4" xfId="1" applyFont="1" applyFill="1" applyBorder="1" applyAlignment="1">
      <alignment horizontal="center"/>
    </xf>
    <xf numFmtId="0" fontId="60" fillId="0" borderId="4" xfId="0" applyFont="1" applyFill="1" applyBorder="1" applyAlignment="1">
      <alignment horizontal="center"/>
    </xf>
    <xf numFmtId="14" fontId="60" fillId="0" borderId="0" xfId="0" applyNumberFormat="1" applyFont="1" applyAlignment="1">
      <alignment horizontal="left"/>
    </xf>
    <xf numFmtId="0" fontId="60" fillId="22" borderId="0" xfId="0" applyFont="1" applyFill="1"/>
    <xf numFmtId="0" fontId="60" fillId="0" borderId="1" xfId="0" applyFont="1" applyBorder="1"/>
    <xf numFmtId="0" fontId="60" fillId="0" borderId="1" xfId="0" applyFont="1" applyFill="1" applyBorder="1" applyAlignment="1">
      <alignment horizontal="center"/>
    </xf>
    <xf numFmtId="0" fontId="60" fillId="0" borderId="1" xfId="0" quotePrefix="1" applyFont="1" applyBorder="1"/>
    <xf numFmtId="0" fontId="60" fillId="0" borderId="0" xfId="0" applyFont="1" applyAlignment="1">
      <alignment horizontal="left"/>
    </xf>
    <xf numFmtId="0" fontId="45" fillId="0" borderId="1" xfId="1" applyFont="1" applyFill="1" applyBorder="1" applyAlignment="1">
      <alignment horizontal="left"/>
    </xf>
    <xf numFmtId="15" fontId="45" fillId="0" borderId="1" xfId="1" applyNumberFormat="1" applyFont="1" applyBorder="1" applyAlignment="1">
      <alignment horizontal="right"/>
    </xf>
    <xf numFmtId="166" fontId="60" fillId="0" borderId="1" xfId="1" applyNumberFormat="1" applyFont="1" applyBorder="1" applyAlignment="1" applyProtection="1">
      <alignment horizontal="right" vertical="center"/>
      <protection hidden="1"/>
    </xf>
    <xf numFmtId="0" fontId="60" fillId="22" borderId="1" xfId="0" applyFont="1" applyFill="1" applyBorder="1"/>
    <xf numFmtId="164" fontId="6" fillId="22" borderId="1" xfId="1" quotePrefix="1" applyNumberFormat="1" applyFont="1" applyFill="1" applyBorder="1"/>
    <xf numFmtId="164" fontId="45" fillId="22" borderId="1" xfId="1" quotePrefix="1" applyNumberFormat="1" applyFont="1" applyFill="1" applyBorder="1"/>
    <xf numFmtId="164" fontId="45" fillId="22" borderId="1" xfId="1" applyNumberFormat="1" applyFont="1" applyFill="1" applyBorder="1"/>
    <xf numFmtId="0" fontId="45" fillId="22" borderId="1" xfId="1" applyNumberFormat="1" applyFont="1" applyFill="1" applyBorder="1"/>
    <xf numFmtId="0" fontId="6" fillId="22" borderId="0" xfId="0" applyFont="1" applyFill="1"/>
    <xf numFmtId="0" fontId="58" fillId="0" borderId="1" xfId="0" applyFont="1" applyBorder="1" applyAlignment="1">
      <alignment horizontal="center" vertical="center"/>
    </xf>
    <xf numFmtId="0" fontId="59" fillId="0" borderId="1" xfId="0" applyFont="1" applyBorder="1"/>
    <xf numFmtId="14" fontId="59" fillId="0" borderId="1" xfId="0" applyNumberFormat="1" applyFont="1" applyBorder="1"/>
    <xf numFmtId="0" fontId="56" fillId="0" borderId="1" xfId="0" applyFont="1" applyBorder="1"/>
    <xf numFmtId="0" fontId="56" fillId="0" borderId="1" xfId="0" applyFont="1" applyBorder="1" applyAlignment="1">
      <alignment horizontal="left"/>
    </xf>
    <xf numFmtId="0" fontId="14" fillId="0" borderId="18" xfId="3" applyFont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wrapText="1"/>
    </xf>
    <xf numFmtId="0" fontId="0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 vertical="center"/>
    </xf>
    <xf numFmtId="0" fontId="0" fillId="0" borderId="1" xfId="0" applyFont="1" applyBorder="1"/>
    <xf numFmtId="0" fontId="45" fillId="22" borderId="0" xfId="1" applyFont="1" applyFill="1" applyBorder="1"/>
    <xf numFmtId="0" fontId="6" fillId="22" borderId="0" xfId="1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14" fontId="0" fillId="0" borderId="1" xfId="0" applyNumberFormat="1" applyBorder="1" applyAlignment="1">
      <alignment horizontal="left"/>
    </xf>
    <xf numFmtId="0" fontId="1" fillId="0" borderId="1" xfId="6" applyFont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1" fillId="0" borderId="1" xfId="6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/>
    <xf numFmtId="0" fontId="18" fillId="0" borderId="1" xfId="0" quotePrefix="1" applyFont="1" applyFill="1" applyBorder="1"/>
    <xf numFmtId="0" fontId="0" fillId="0" borderId="4" xfId="0" applyFill="1" applyBorder="1"/>
    <xf numFmtId="14" fontId="0" fillId="0" borderId="4" xfId="0" applyNumberFormat="1" applyFill="1" applyBorder="1" applyAlignment="1">
      <alignment horizontal="left"/>
    </xf>
    <xf numFmtId="14" fontId="0" fillId="0" borderId="0" xfId="0" applyNumberFormat="1"/>
    <xf numFmtId="0" fontId="49" fillId="22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71" fillId="0" borderId="0" xfId="0" applyFont="1"/>
    <xf numFmtId="164" fontId="45" fillId="0" borderId="0" xfId="1" applyNumberFormat="1" applyFont="1" applyBorder="1" applyAlignment="1">
      <alignment horizontal="left"/>
    </xf>
    <xf numFmtId="0" fontId="6" fillId="22" borderId="0" xfId="1" quotePrefix="1" applyFont="1" applyFill="1" applyBorder="1"/>
    <xf numFmtId="14" fontId="0" fillId="0" borderId="0" xfId="0" applyNumberFormat="1" applyAlignment="1">
      <alignment horizontal="left"/>
    </xf>
    <xf numFmtId="14" fontId="60" fillId="0" borderId="1" xfId="0" applyNumberFormat="1" applyFont="1" applyBorder="1" applyAlignment="1">
      <alignment horizontal="left"/>
    </xf>
    <xf numFmtId="0" fontId="56" fillId="0" borderId="1" xfId="0" applyFont="1" applyFill="1" applyBorder="1" applyAlignment="1">
      <alignment horizontal="center"/>
    </xf>
    <xf numFmtId="0" fontId="45" fillId="0" borderId="0" xfId="0" applyFont="1"/>
    <xf numFmtId="0" fontId="1" fillId="0" borderId="1" xfId="6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69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73" fillId="0" borderId="18" xfId="3" applyFont="1" applyBorder="1" applyAlignment="1">
      <alignment horizontal="center" vertical="top" wrapText="1"/>
    </xf>
    <xf numFmtId="0" fontId="72" fillId="0" borderId="18" xfId="3" applyFont="1" applyBorder="1" applyAlignment="1">
      <alignment horizontal="center" vertical="top" wrapText="1"/>
    </xf>
    <xf numFmtId="0" fontId="60" fillId="0" borderId="0" xfId="0" applyFont="1" applyAlignment="1">
      <alignment horizontal="center"/>
    </xf>
    <xf numFmtId="0" fontId="60" fillId="0" borderId="1" xfId="1" applyFont="1" applyFill="1" applyBorder="1" applyAlignment="1">
      <alignment horizontal="center"/>
    </xf>
    <xf numFmtId="0" fontId="0" fillId="0" borderId="1" xfId="0" applyFill="1" applyBorder="1"/>
    <xf numFmtId="0" fontId="0" fillId="22" borderId="1" xfId="1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/>
    <xf numFmtId="0" fontId="0" fillId="0" borderId="1" xfId="0" applyBorder="1" applyAlignment="1">
      <alignment horizontal="center"/>
    </xf>
    <xf numFmtId="0" fontId="68" fillId="22" borderId="1" xfId="1" applyFont="1" applyFill="1" applyBorder="1" applyAlignment="1">
      <alignment horizontal="center"/>
    </xf>
    <xf numFmtId="164" fontId="68" fillId="22" borderId="1" xfId="1" applyNumberFormat="1" applyFont="1" applyFill="1" applyBorder="1" applyAlignment="1">
      <alignment horizontal="left"/>
    </xf>
    <xf numFmtId="0" fontId="68" fillId="22" borderId="1" xfId="1" applyNumberFormat="1" applyFont="1" applyFill="1" applyBorder="1" applyAlignment="1">
      <alignment horizontal="center" vertical="center"/>
    </xf>
    <xf numFmtId="0" fontId="74" fillId="22" borderId="1" xfId="0" applyFont="1" applyFill="1" applyBorder="1" applyAlignment="1">
      <alignment horizontal="center"/>
    </xf>
    <xf numFmtId="0" fontId="71" fillId="22" borderId="0" xfId="0" applyFont="1" applyFill="1"/>
    <xf numFmtId="15" fontId="68" fillId="22" borderId="1" xfId="1" applyNumberFormat="1" applyFont="1" applyFill="1" applyBorder="1" applyAlignment="1">
      <alignment horizontal="left"/>
    </xf>
    <xf numFmtId="0" fontId="68" fillId="22" borderId="1" xfId="1" quotePrefix="1" applyFont="1" applyFill="1" applyBorder="1"/>
    <xf numFmtId="49" fontId="68" fillId="22" borderId="1" xfId="1" applyNumberFormat="1" applyFont="1" applyFill="1" applyBorder="1"/>
    <xf numFmtId="0" fontId="68" fillId="0" borderId="1" xfId="1" applyFont="1" applyBorder="1"/>
    <xf numFmtId="0" fontId="68" fillId="0" borderId="1" xfId="1" applyFont="1" applyFill="1" applyBorder="1" applyAlignment="1">
      <alignment horizontal="center"/>
    </xf>
    <xf numFmtId="0" fontId="68" fillId="0" borderId="1" xfId="1" applyFont="1" applyFill="1" applyBorder="1"/>
    <xf numFmtId="164" fontId="68" fillId="0" borderId="1" xfId="1" applyNumberFormat="1" applyFont="1" applyFill="1" applyBorder="1" applyAlignment="1">
      <alignment horizontal="left"/>
    </xf>
    <xf numFmtId="0" fontId="74" fillId="0" borderId="1" xfId="0" applyFont="1" applyBorder="1" applyAlignment="1">
      <alignment horizontal="center"/>
    </xf>
    <xf numFmtId="0" fontId="0" fillId="0" borderId="4" xfId="0" applyFill="1" applyBorder="1" applyAlignment="1">
      <alignment horizontal="center" vertical="center" wrapText="1"/>
    </xf>
    <xf numFmtId="0" fontId="12" fillId="0" borderId="0" xfId="6" applyFont="1" applyBorder="1"/>
    <xf numFmtId="0" fontId="12" fillId="0" borderId="0" xfId="6" applyFont="1" applyBorder="1" applyAlignment="1">
      <alignment horizontal="center"/>
    </xf>
    <xf numFmtId="0" fontId="1" fillId="0" borderId="1" xfId="6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/>
    <xf numFmtId="0" fontId="0" fillId="0" borderId="1" xfId="0" applyBorder="1" applyAlignment="1">
      <alignment horizontal="center"/>
    </xf>
    <xf numFmtId="0" fontId="14" fillId="0" borderId="18" xfId="3" applyFont="1" applyBorder="1" applyAlignment="1">
      <alignment horizontal="center" vertical="center" wrapText="1" readingOrder="1"/>
    </xf>
    <xf numFmtId="0" fontId="14" fillId="0" borderId="18" xfId="3" applyFont="1" applyBorder="1" applyAlignment="1">
      <alignment horizontal="center" vertical="center" wrapText="1" readingOrder="1"/>
    </xf>
    <xf numFmtId="0" fontId="71" fillId="0" borderId="1" xfId="0" applyFont="1" applyBorder="1" applyAlignment="1">
      <alignment horizontal="center"/>
    </xf>
    <xf numFmtId="0" fontId="35" fillId="22" borderId="1" xfId="0" applyFont="1" applyFill="1" applyBorder="1" applyAlignment="1">
      <alignment horizontal="center"/>
    </xf>
    <xf numFmtId="0" fontId="75" fillId="0" borderId="1" xfId="0" applyFont="1" applyBorder="1" applyAlignment="1">
      <alignment horizontal="center"/>
    </xf>
    <xf numFmtId="0" fontId="76" fillId="0" borderId="1" xfId="0" applyFont="1" applyBorder="1" applyAlignment="1">
      <alignment horizontal="center"/>
    </xf>
    <xf numFmtId="0" fontId="77" fillId="22" borderId="1" xfId="0" applyFont="1" applyFill="1" applyBorder="1" applyAlignment="1">
      <alignment horizontal="center"/>
    </xf>
    <xf numFmtId="0" fontId="45" fillId="0" borderId="0" xfId="1" applyFont="1" applyBorder="1" applyAlignment="1">
      <alignment horizontal="center"/>
    </xf>
    <xf numFmtId="0" fontId="45" fillId="0" borderId="2" xfId="1" applyFont="1" applyFill="1" applyBorder="1"/>
    <xf numFmtId="41" fontId="63" fillId="0" borderId="2" xfId="0" applyNumberFormat="1" applyFont="1" applyBorder="1"/>
    <xf numFmtId="0" fontId="6" fillId="0" borderId="2" xfId="1" applyFont="1" applyBorder="1" applyAlignment="1">
      <alignment horizontal="center"/>
    </xf>
    <xf numFmtId="0" fontId="45" fillId="22" borderId="2" xfId="1" applyNumberFormat="1" applyFont="1" applyFill="1" applyBorder="1" applyAlignment="1">
      <alignment horizontal="center" vertical="center"/>
    </xf>
    <xf numFmtId="0" fontId="45" fillId="0" borderId="2" xfId="1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62" fillId="22" borderId="2" xfId="1" applyFont="1" applyFill="1" applyBorder="1"/>
    <xf numFmtId="0" fontId="6" fillId="22" borderId="2" xfId="1" quotePrefix="1" applyFont="1" applyFill="1" applyBorder="1"/>
    <xf numFmtId="0" fontId="45" fillId="22" borderId="2" xfId="1" quotePrefix="1" applyFont="1" applyFill="1" applyBorder="1"/>
    <xf numFmtId="164" fontId="45" fillId="0" borderId="1" xfId="0" applyNumberFormat="1" applyFont="1" applyBorder="1" applyAlignment="1">
      <alignment horizontal="left"/>
    </xf>
    <xf numFmtId="0" fontId="60" fillId="0" borderId="0" xfId="0" applyFont="1" applyAlignment="1">
      <alignment horizontal="center"/>
    </xf>
    <xf numFmtId="0" fontId="56" fillId="0" borderId="0" xfId="0" applyFont="1" applyBorder="1" applyAlignment="1">
      <alignment horizontal="center"/>
    </xf>
    <xf numFmtId="0" fontId="0" fillId="0" borderId="1" xfId="0" applyBorder="1" applyAlignment="1">
      <alignment horizontal="left"/>
    </xf>
    <xf numFmtId="15" fontId="45" fillId="0" borderId="1" xfId="1" applyNumberFormat="1" applyFont="1" applyBorder="1" applyAlignment="1">
      <alignment horizontal="center"/>
    </xf>
    <xf numFmtId="0" fontId="45" fillId="22" borderId="1" xfId="1" applyFont="1" applyFill="1" applyBorder="1" applyAlignment="1">
      <alignment vertical="top"/>
    </xf>
    <xf numFmtId="0" fontId="45" fillId="0" borderId="1" xfId="1" applyFont="1" applyBorder="1" applyAlignment="1">
      <alignment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4" fontId="45" fillId="0" borderId="0" xfId="0" applyNumberFormat="1" applyFont="1" applyBorder="1" applyAlignment="1">
      <alignment horizontal="center"/>
    </xf>
    <xf numFmtId="164" fontId="45" fillId="0" borderId="1" xfId="0" applyNumberFormat="1" applyFont="1" applyBorder="1" applyAlignment="1">
      <alignment horizontal="center"/>
    </xf>
    <xf numFmtId="164" fontId="45" fillId="0" borderId="1" xfId="1" applyNumberFormat="1" applyFont="1" applyBorder="1" applyAlignment="1">
      <alignment horizontal="center"/>
    </xf>
    <xf numFmtId="164" fontId="45" fillId="22" borderId="1" xfId="1" applyNumberFormat="1" applyFont="1" applyFill="1" applyBorder="1" applyAlignment="1">
      <alignment horizontal="center"/>
    </xf>
    <xf numFmtId="164" fontId="6" fillId="0" borderId="1" xfId="1" applyNumberFormat="1" applyFont="1" applyBorder="1" applyAlignment="1">
      <alignment horizontal="center"/>
    </xf>
    <xf numFmtId="164" fontId="45" fillId="0" borderId="1" xfId="1" quotePrefix="1" applyNumberFormat="1" applyFont="1" applyBorder="1" applyAlignment="1">
      <alignment horizontal="center"/>
    </xf>
    <xf numFmtId="165" fontId="45" fillId="0" borderId="1" xfId="1" applyNumberFormat="1" applyFont="1" applyBorder="1" applyAlignment="1">
      <alignment horizontal="center"/>
    </xf>
    <xf numFmtId="49" fontId="45" fillId="0" borderId="1" xfId="1" applyNumberFormat="1" applyFont="1" applyBorder="1" applyAlignment="1">
      <alignment horizontal="center"/>
    </xf>
    <xf numFmtId="15" fontId="61" fillId="0" borderId="1" xfId="2" applyNumberFormat="1" applyFont="1" applyBorder="1" applyAlignment="1">
      <alignment horizontal="center"/>
    </xf>
    <xf numFmtId="166" fontId="64" fillId="0" borderId="1" xfId="1" applyNumberFormat="1" applyFont="1" applyBorder="1" applyAlignment="1" applyProtection="1">
      <alignment horizontal="center" vertical="center"/>
      <protection hidden="1"/>
    </xf>
    <xf numFmtId="164" fontId="45" fillId="0" borderId="1" xfId="1" applyNumberFormat="1" applyFont="1" applyFill="1" applyBorder="1" applyAlignment="1">
      <alignment horizontal="center"/>
    </xf>
    <xf numFmtId="15" fontId="45" fillId="22" borderId="1" xfId="1" applyNumberFormat="1" applyFont="1" applyFill="1" applyBorder="1" applyAlignment="1">
      <alignment horizontal="center"/>
    </xf>
    <xf numFmtId="14" fontId="60" fillId="0" borderId="0" xfId="0" applyNumberFormat="1" applyFont="1" applyAlignment="1">
      <alignment horizontal="center"/>
    </xf>
    <xf numFmtId="15" fontId="64" fillId="0" borderId="1" xfId="2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1" fillId="0" borderId="1" xfId="6" applyFont="1" applyBorder="1" applyAlignment="1">
      <alignment horizontal="center"/>
    </xf>
    <xf numFmtId="0" fontId="0" fillId="0" borderId="0" xfId="0" applyAlignment="1"/>
    <xf numFmtId="0" fontId="14" fillId="0" borderId="18" xfId="3" applyFont="1" applyBorder="1" applyAlignment="1">
      <alignment horizontal="center" vertical="center" wrapText="1" readingOrder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78" fillId="0" borderId="18" xfId="3" applyFont="1" applyBorder="1" applyAlignment="1">
      <alignment horizontal="center" vertical="center" wrapText="1"/>
    </xf>
    <xf numFmtId="14" fontId="15" fillId="0" borderId="18" xfId="3" applyNumberFormat="1" applyFont="1" applyBorder="1" applyAlignment="1">
      <alignment horizontal="right" vertical="top" wrapText="1"/>
    </xf>
    <xf numFmtId="0" fontId="15" fillId="0" borderId="18" xfId="3" applyFont="1" applyBorder="1" applyAlignment="1">
      <alignment horizontal="right" vertical="top" wrapText="1"/>
    </xf>
    <xf numFmtId="0" fontId="1" fillId="0" borderId="1" xfId="6" applyFont="1" applyBorder="1" applyAlignment="1">
      <alignment horizontal="center"/>
    </xf>
    <xf numFmtId="0" fontId="0" fillId="0" borderId="0" xfId="0" applyAlignment="1"/>
    <xf numFmtId="0" fontId="1" fillId="0" borderId="1" xfId="6" applyFont="1" applyBorder="1" applyAlignment="1">
      <alignment horizontal="center"/>
    </xf>
    <xf numFmtId="0" fontId="79" fillId="0" borderId="1" xfId="6" applyFont="1" applyBorder="1" applyAlignment="1">
      <alignment horizontal="center"/>
    </xf>
    <xf numFmtId="0" fontId="80" fillId="0" borderId="1" xfId="6" applyFont="1" applyBorder="1" applyAlignment="1">
      <alignment horizontal="center"/>
    </xf>
    <xf numFmtId="0" fontId="0" fillId="0" borderId="0" xfId="0" applyAlignment="1">
      <alignment horizontal="center"/>
    </xf>
    <xf numFmtId="0" fontId="69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14" fillId="0" borderId="18" xfId="3" applyFont="1" applyBorder="1" applyAlignment="1">
      <alignment horizontal="center" vertical="center" wrapText="1" readingOrder="1"/>
    </xf>
    <xf numFmtId="0" fontId="0" fillId="0" borderId="1" xfId="0" quotePrefix="1" applyBorder="1" applyAlignment="1">
      <alignment horizontal="center"/>
    </xf>
    <xf numFmtId="0" fontId="1" fillId="0" borderId="0" xfId="0" applyFont="1"/>
    <xf numFmtId="0" fontId="45" fillId="0" borderId="0" xfId="1" applyFont="1" applyBorder="1"/>
    <xf numFmtId="0" fontId="45" fillId="0" borderId="0" xfId="1" applyNumberFormat="1" applyFont="1" applyBorder="1" applyAlignment="1">
      <alignment horizontal="center" vertical="center"/>
    </xf>
    <xf numFmtId="49" fontId="45" fillId="22" borderId="0" xfId="1" applyNumberFormat="1" applyFont="1" applyFill="1" applyBorder="1"/>
    <xf numFmtId="164" fontId="45" fillId="0" borderId="21" xfId="1" applyNumberFormat="1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45" fillId="0" borderId="1" xfId="0" applyFont="1" applyBorder="1"/>
    <xf numFmtId="164" fontId="45" fillId="0" borderId="1" xfId="0" applyNumberFormat="1" applyFont="1" applyBorder="1" applyAlignment="1">
      <alignment horizontal="right"/>
    </xf>
    <xf numFmtId="0" fontId="45" fillId="0" borderId="1" xfId="0" applyNumberFormat="1" applyFont="1" applyBorder="1" applyAlignment="1">
      <alignment horizontal="right"/>
    </xf>
    <xf numFmtId="0" fontId="45" fillId="0" borderId="1" xfId="0" quotePrefix="1" applyFont="1" applyBorder="1"/>
    <xf numFmtId="0" fontId="6" fillId="0" borderId="1" xfId="0" applyFont="1" applyBorder="1"/>
    <xf numFmtId="14" fontId="60" fillId="0" borderId="1" xfId="0" applyNumberFormat="1" applyFont="1" applyBorder="1"/>
    <xf numFmtId="0" fontId="60" fillId="0" borderId="1" xfId="0" applyFont="1" applyBorder="1" applyAlignment="1">
      <alignment horizontal="right"/>
    </xf>
    <xf numFmtId="0" fontId="45" fillId="0" borderId="2" xfId="1" applyFont="1" applyBorder="1"/>
    <xf numFmtId="0" fontId="45" fillId="22" borderId="2" xfId="1" applyFont="1" applyFill="1" applyBorder="1"/>
    <xf numFmtId="164" fontId="45" fillId="0" borderId="2" xfId="1" applyNumberFormat="1" applyFont="1" applyBorder="1" applyAlignment="1">
      <alignment horizontal="right"/>
    </xf>
    <xf numFmtId="0" fontId="45" fillId="0" borderId="2" xfId="1" applyNumberFormat="1" applyFont="1" applyBorder="1" applyAlignment="1">
      <alignment horizontal="center" vertical="center"/>
    </xf>
    <xf numFmtId="0" fontId="45" fillId="0" borderId="2" xfId="1" applyFont="1" applyBorder="1" applyAlignment="1">
      <alignment horizontal="center"/>
    </xf>
    <xf numFmtId="49" fontId="45" fillId="22" borderId="2" xfId="1" applyNumberFormat="1" applyFont="1" applyFill="1" applyBorder="1"/>
    <xf numFmtId="0" fontId="6" fillId="0" borderId="1" xfId="0" quotePrefix="1" applyFont="1" applyFill="1" applyBorder="1"/>
    <xf numFmtId="0" fontId="60" fillId="0" borderId="1" xfId="0" applyFont="1" applyBorder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4" fillId="0" borderId="18" xfId="3" applyFont="1" applyBorder="1" applyAlignment="1">
      <alignment horizontal="center" vertical="center" wrapText="1" readingOrder="1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8" fillId="0" borderId="1" xfId="0" applyFont="1" applyBorder="1" applyAlignment="1">
      <alignment horizontal="center"/>
    </xf>
    <xf numFmtId="0" fontId="45" fillId="0" borderId="0" xfId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60" fillId="0" borderId="0" xfId="0" applyFont="1" applyBorder="1"/>
    <xf numFmtId="0" fontId="45" fillId="0" borderId="0" xfId="1" applyFont="1" applyFill="1" applyBorder="1"/>
    <xf numFmtId="0" fontId="6" fillId="0" borderId="0" xfId="1" applyFont="1" applyFill="1" applyBorder="1" applyAlignment="1">
      <alignment horizontal="center"/>
    </xf>
    <xf numFmtId="0" fontId="45" fillId="0" borderId="0" xfId="1" applyFont="1" applyFill="1" applyBorder="1" applyAlignment="1">
      <alignment horizontal="left"/>
    </xf>
    <xf numFmtId="0" fontId="45" fillId="0" borderId="0" xfId="1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/>
    </xf>
    <xf numFmtId="49" fontId="45" fillId="22" borderId="0" xfId="1" quotePrefix="1" applyNumberFormat="1" applyFont="1" applyFill="1" applyBorder="1"/>
    <xf numFmtId="0" fontId="45" fillId="22" borderId="19" xfId="1" applyFont="1" applyFill="1" applyBorder="1" applyAlignment="1"/>
    <xf numFmtId="0" fontId="45" fillId="22" borderId="0" xfId="1" applyFont="1" applyFill="1" applyBorder="1" applyAlignment="1"/>
    <xf numFmtId="0" fontId="0" fillId="0" borderId="4" xfId="0" applyFill="1" applyBorder="1" applyAlignment="1">
      <alignment horizontal="center"/>
    </xf>
    <xf numFmtId="0" fontId="60" fillId="22" borderId="1" xfId="0" quotePrefix="1" applyFont="1" applyFill="1" applyBorder="1"/>
    <xf numFmtId="14" fontId="45" fillId="0" borderId="1" xfId="1" applyNumberFormat="1" applyFont="1" applyFill="1" applyBorder="1" applyAlignment="1">
      <alignment horizontal="left"/>
    </xf>
    <xf numFmtId="0" fontId="56" fillId="0" borderId="1" xfId="0" applyFont="1" applyFill="1" applyBorder="1"/>
    <xf numFmtId="0" fontId="56" fillId="0" borderId="0" xfId="0" applyFont="1" applyFill="1"/>
    <xf numFmtId="49" fontId="45" fillId="0" borderId="1" xfId="1" quotePrefix="1" applyNumberFormat="1" applyFont="1" applyFill="1" applyBorder="1"/>
    <xf numFmtId="0" fontId="45" fillId="0" borderId="1" xfId="1" applyFont="1" applyBorder="1" applyAlignment="1">
      <alignment horizontal="left" indent="1"/>
    </xf>
    <xf numFmtId="0" fontId="0" fillId="0" borderId="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 readingOrder="1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6" fillId="0" borderId="47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60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6" fillId="0" borderId="0" xfId="0" applyFont="1" applyBorder="1"/>
    <xf numFmtId="15" fontId="40" fillId="0" borderId="1" xfId="2" applyNumberFormat="1" applyFont="1" applyBorder="1" applyAlignment="1">
      <alignment horizontal="left"/>
    </xf>
    <xf numFmtId="14" fontId="56" fillId="0" borderId="1" xfId="0" applyNumberFormat="1" applyFont="1" applyBorder="1" applyAlignment="1">
      <alignment horizontal="left"/>
    </xf>
    <xf numFmtId="0" fontId="56" fillId="0" borderId="1" xfId="0" quotePrefix="1" applyFont="1" applyBorder="1"/>
    <xf numFmtId="164" fontId="45" fillId="0" borderId="2" xfId="1" applyNumberFormat="1" applyFont="1" applyBorder="1" applyAlignment="1">
      <alignment horizontal="left"/>
    </xf>
    <xf numFmtId="0" fontId="60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 readingOrder="1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" fillId="0" borderId="1" xfId="6" applyFont="1" applyBorder="1" applyAlignment="1">
      <alignment horizontal="center"/>
    </xf>
    <xf numFmtId="0" fontId="1" fillId="0" borderId="1" xfId="5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45" fillId="22" borderId="1" xfId="1" applyFont="1" applyFill="1" applyBorder="1" applyAlignment="1">
      <alignment horizontal="center" vertical="center"/>
    </xf>
    <xf numFmtId="0" fontId="81" fillId="0" borderId="1" xfId="5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69" fillId="0" borderId="0" xfId="0" applyFont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3" fillId="0" borderId="0" xfId="3" applyFont="1" applyAlignment="1">
      <alignment horizontal="center"/>
    </xf>
    <xf numFmtId="0" fontId="16" fillId="0" borderId="0" xfId="3" applyFont="1" applyAlignment="1">
      <alignment horizontal="center"/>
    </xf>
    <xf numFmtId="0" fontId="14" fillId="0" borderId="18" xfId="3" applyFont="1" applyBorder="1" applyAlignment="1">
      <alignment horizontal="center" vertical="center" wrapText="1" readingOrder="1"/>
    </xf>
    <xf numFmtId="0" fontId="17" fillId="0" borderId="0" xfId="3" applyFont="1" applyAlignment="1">
      <alignment horizontal="center"/>
    </xf>
    <xf numFmtId="0" fontId="0" fillId="0" borderId="0" xfId="0" applyAlignment="1">
      <alignment horizontal="center" wrapText="1"/>
    </xf>
    <xf numFmtId="0" fontId="9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 readingOrder="1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 wrapText="1" readingOrder="1"/>
    </xf>
    <xf numFmtId="0" fontId="3" fillId="0" borderId="4" xfId="0" applyFont="1" applyBorder="1" applyAlignment="1">
      <alignment horizontal="center" vertical="center" wrapText="1" readingOrder="1"/>
    </xf>
    <xf numFmtId="0" fontId="3" fillId="0" borderId="3" xfId="0" applyFont="1" applyBorder="1" applyAlignment="1">
      <alignment horizontal="center" vertical="center" wrapText="1" readingOrder="1"/>
    </xf>
    <xf numFmtId="0" fontId="4" fillId="0" borderId="2" xfId="0" applyFont="1" applyBorder="1" applyAlignment="1">
      <alignment horizontal="center" vertical="center" wrapText="1" readingOrder="1"/>
    </xf>
    <xf numFmtId="0" fontId="4" fillId="0" borderId="4" xfId="0" applyFont="1" applyBorder="1" applyAlignment="1">
      <alignment horizontal="center" vertical="center" wrapText="1" readingOrder="1"/>
    </xf>
    <xf numFmtId="0" fontId="4" fillId="0" borderId="3" xfId="0" applyFont="1" applyBorder="1" applyAlignment="1">
      <alignment horizontal="center" vertical="center" wrapText="1" readingOrder="1"/>
    </xf>
    <xf numFmtId="0" fontId="4" fillId="0" borderId="20" xfId="0" applyFont="1" applyBorder="1" applyAlignment="1">
      <alignment horizontal="center" vertical="center" wrapText="1" readingOrder="1"/>
    </xf>
    <xf numFmtId="0" fontId="4" fillId="0" borderId="21" xfId="0" applyFont="1" applyBorder="1" applyAlignment="1">
      <alignment horizontal="center" vertical="center" wrapText="1" readingOrder="1"/>
    </xf>
    <xf numFmtId="0" fontId="4" fillId="0" borderId="23" xfId="0" applyFont="1" applyBorder="1" applyAlignment="1">
      <alignment horizontal="center" vertical="center" wrapText="1" readingOrder="1"/>
    </xf>
    <xf numFmtId="0" fontId="6" fillId="0" borderId="43" xfId="0" applyFont="1" applyBorder="1" applyAlignment="1">
      <alignment horizontal="center" vertical="center" wrapText="1"/>
    </xf>
    <xf numFmtId="0" fontId="6" fillId="0" borderId="46" xfId="0" applyFont="1" applyBorder="1" applyAlignment="1">
      <alignment horizontal="center" vertical="center" wrapText="1"/>
    </xf>
    <xf numFmtId="0" fontId="6" fillId="0" borderId="48" xfId="0" applyFont="1" applyBorder="1" applyAlignment="1">
      <alignment horizontal="center" vertical="center" wrapText="1"/>
    </xf>
    <xf numFmtId="0" fontId="6" fillId="0" borderId="44" xfId="0" applyFont="1" applyBorder="1" applyAlignment="1">
      <alignment horizontal="center" vertical="center" wrapText="1"/>
    </xf>
    <xf numFmtId="0" fontId="6" fillId="0" borderId="47" xfId="0" applyFont="1" applyBorder="1" applyAlignment="1">
      <alignment horizontal="center" vertical="center" wrapText="1"/>
    </xf>
    <xf numFmtId="0" fontId="6" fillId="0" borderId="49" xfId="0" applyFont="1" applyBorder="1" applyAlignment="1">
      <alignment horizontal="center" vertical="center" wrapText="1"/>
    </xf>
    <xf numFmtId="0" fontId="6" fillId="0" borderId="51" xfId="0" applyFont="1" applyBorder="1" applyAlignment="1">
      <alignment horizontal="center" vertical="center" wrapText="1"/>
    </xf>
    <xf numFmtId="0" fontId="6" fillId="0" borderId="53" xfId="0" applyFont="1" applyBorder="1" applyAlignment="1">
      <alignment horizontal="center" vertical="center" wrapText="1"/>
    </xf>
    <xf numFmtId="0" fontId="6" fillId="0" borderId="57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60" xfId="0" applyFont="1" applyBorder="1" applyAlignment="1">
      <alignment horizontal="center" vertical="center" wrapText="1"/>
    </xf>
    <xf numFmtId="0" fontId="6" fillId="0" borderId="27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0" fillId="0" borderId="74" xfId="0" applyBorder="1" applyAlignment="1">
      <alignment horizontal="center"/>
    </xf>
    <xf numFmtId="0" fontId="8" fillId="0" borderId="74" xfId="0" applyFont="1" applyBorder="1" applyAlignment="1">
      <alignment horizontal="center"/>
    </xf>
    <xf numFmtId="0" fontId="1" fillId="0" borderId="2" xfId="6" applyFont="1" applyBorder="1" applyAlignment="1">
      <alignment horizontal="center" vertical="center"/>
    </xf>
    <xf numFmtId="0" fontId="1" fillId="0" borderId="3" xfId="6" applyFont="1" applyBorder="1" applyAlignment="1">
      <alignment horizontal="center" vertical="center"/>
    </xf>
    <xf numFmtId="0" fontId="1" fillId="0" borderId="1" xfId="6" applyFont="1" applyBorder="1" applyAlignment="1">
      <alignment horizontal="center"/>
    </xf>
    <xf numFmtId="0" fontId="12" fillId="0" borderId="0" xfId="6" applyFont="1" applyFill="1" applyBorder="1" applyAlignment="1">
      <alignment horizontal="center" wrapText="1"/>
    </xf>
    <xf numFmtId="0" fontId="12" fillId="0" borderId="0" xfId="6" applyFont="1" applyFill="1" applyBorder="1" applyAlignment="1">
      <alignment horizontal="center"/>
    </xf>
    <xf numFmtId="0" fontId="1" fillId="0" borderId="1" xfId="6" applyFont="1" applyBorder="1" applyAlignment="1">
      <alignment horizontal="center" vertical="center" wrapText="1"/>
    </xf>
    <xf numFmtId="0" fontId="70" fillId="0" borderId="0" xfId="5" applyFont="1" applyAlignment="1">
      <alignment horizontal="center"/>
    </xf>
    <xf numFmtId="0" fontId="10" fillId="0" borderId="0" xfId="5" applyFont="1" applyAlignment="1">
      <alignment horizontal="center"/>
    </xf>
    <xf numFmtId="0" fontId="32" fillId="0" borderId="0" xfId="5" applyFont="1" applyAlignment="1">
      <alignment horizontal="center"/>
    </xf>
    <xf numFmtId="0" fontId="11" fillId="0" borderId="17" xfId="5" applyFont="1" applyBorder="1" applyAlignment="1">
      <alignment horizontal="left"/>
    </xf>
    <xf numFmtId="0" fontId="1" fillId="0" borderId="2" xfId="5" applyFont="1" applyBorder="1" applyAlignment="1">
      <alignment horizontal="center" vertical="center"/>
    </xf>
    <xf numFmtId="0" fontId="1" fillId="0" borderId="3" xfId="5" applyFont="1" applyBorder="1" applyAlignment="1">
      <alignment horizontal="center" vertical="center"/>
    </xf>
    <xf numFmtId="0" fontId="1" fillId="0" borderId="1" xfId="5" applyFont="1" applyBorder="1" applyAlignment="1">
      <alignment horizontal="center"/>
    </xf>
    <xf numFmtId="0" fontId="1" fillId="0" borderId="1" xfId="5" applyFont="1" applyBorder="1" applyAlignment="1">
      <alignment horizontal="center" vertical="center" wrapText="1"/>
    </xf>
    <xf numFmtId="0" fontId="10" fillId="0" borderId="0" xfId="6" applyFont="1" applyAlignment="1">
      <alignment horizontal="center"/>
    </xf>
    <xf numFmtId="0" fontId="32" fillId="0" borderId="0" xfId="6" applyFont="1" applyAlignment="1">
      <alignment horizontal="center"/>
    </xf>
    <xf numFmtId="0" fontId="11" fillId="0" borderId="17" xfId="6" applyFont="1" applyBorder="1" applyAlignment="1">
      <alignment horizontal="left"/>
    </xf>
    <xf numFmtId="0" fontId="1" fillId="0" borderId="2" xfId="6" applyFont="1" applyBorder="1" applyAlignment="1">
      <alignment horizontal="center" vertical="center" wrapText="1"/>
    </xf>
    <xf numFmtId="0" fontId="1" fillId="0" borderId="3" xfId="6" applyFont="1" applyBorder="1" applyAlignment="1">
      <alignment horizontal="center" vertical="center" wrapText="1"/>
    </xf>
    <xf numFmtId="0" fontId="70" fillId="0" borderId="0" xfId="6" applyFont="1" applyAlignment="1">
      <alignment horizontal="center"/>
    </xf>
    <xf numFmtId="0" fontId="1" fillId="0" borderId="20" xfId="6" applyFont="1" applyBorder="1" applyAlignment="1">
      <alignment horizontal="center"/>
    </xf>
    <xf numFmtId="0" fontId="1" fillId="0" borderId="23" xfId="6" applyFont="1" applyBorder="1" applyAlignment="1">
      <alignment horizontal="center"/>
    </xf>
    <xf numFmtId="0" fontId="1" fillId="0" borderId="21" xfId="6" applyFont="1" applyBorder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0" xfId="0" applyAlignment="1"/>
    <xf numFmtId="0" fontId="18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/>
    </xf>
    <xf numFmtId="0" fontId="0" fillId="0" borderId="0" xfId="0" applyAlignment="1">
      <alignment horizontal="left"/>
    </xf>
    <xf numFmtId="0" fontId="0" fillId="0" borderId="17" xfId="0" applyBorder="1" applyAlignment="1">
      <alignment horizontal="center"/>
    </xf>
    <xf numFmtId="0" fontId="0" fillId="0" borderId="2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wrapText="1"/>
    </xf>
    <xf numFmtId="0" fontId="0" fillId="0" borderId="21" xfId="0" applyBorder="1" applyAlignment="1">
      <alignment horizontal="center" wrapText="1"/>
    </xf>
    <xf numFmtId="164" fontId="45" fillId="23" borderId="1" xfId="1" applyNumberFormat="1" applyFont="1" applyFill="1" applyBorder="1" applyAlignment="1">
      <alignment horizontal="center" vertical="center" wrapText="1"/>
    </xf>
    <xf numFmtId="0" fontId="66" fillId="23" borderId="1" xfId="1" applyFont="1" applyFill="1" applyBorder="1" applyAlignment="1">
      <alignment horizontal="center" vertical="center" wrapText="1"/>
    </xf>
    <xf numFmtId="0" fontId="45" fillId="24" borderId="1" xfId="1" applyFont="1" applyFill="1" applyBorder="1" applyAlignment="1">
      <alignment horizontal="center" vertical="center"/>
    </xf>
    <xf numFmtId="0" fontId="6" fillId="24" borderId="1" xfId="1" applyFont="1" applyFill="1" applyBorder="1" applyAlignment="1">
      <alignment horizontal="center" wrapText="1"/>
    </xf>
    <xf numFmtId="0" fontId="6" fillId="23" borderId="1" xfId="1" applyFont="1" applyFill="1" applyBorder="1" applyAlignment="1">
      <alignment horizontal="center" wrapText="1"/>
    </xf>
    <xf numFmtId="0" fontId="45" fillId="23" borderId="1" xfId="1" applyFont="1" applyFill="1" applyBorder="1" applyAlignment="1">
      <alignment horizontal="center"/>
    </xf>
    <xf numFmtId="0" fontId="66" fillId="23" borderId="1" xfId="1" applyFont="1" applyFill="1" applyBorder="1" applyAlignment="1">
      <alignment horizontal="center"/>
    </xf>
    <xf numFmtId="0" fontId="45" fillId="24" borderId="1" xfId="1" applyFont="1" applyFill="1" applyBorder="1" applyAlignment="1">
      <alignment horizontal="center" wrapText="1"/>
    </xf>
    <xf numFmtId="0" fontId="45" fillId="24" borderId="1" xfId="1" applyFont="1" applyFill="1" applyBorder="1" applyAlignment="1">
      <alignment horizontal="center" vertical="center" wrapText="1"/>
    </xf>
    <xf numFmtId="0" fontId="45" fillId="23" borderId="1" xfId="1" applyFont="1" applyFill="1" applyBorder="1" applyAlignment="1">
      <alignment horizontal="center" vertical="center" wrapText="1"/>
    </xf>
    <xf numFmtId="0" fontId="45" fillId="23" borderId="1" xfId="1" applyFont="1" applyFill="1" applyBorder="1" applyAlignment="1">
      <alignment horizontal="center" wrapText="1"/>
    </xf>
    <xf numFmtId="164" fontId="21" fillId="23" borderId="1" xfId="1" applyNumberFormat="1" applyFont="1" applyFill="1" applyBorder="1" applyAlignment="1">
      <alignment horizontal="center" vertical="center" wrapText="1"/>
    </xf>
    <xf numFmtId="0" fontId="21" fillId="23" borderId="1" xfId="1" applyFont="1" applyFill="1" applyBorder="1" applyAlignment="1">
      <alignment horizontal="center" vertical="center" wrapText="1"/>
    </xf>
    <xf numFmtId="0" fontId="43" fillId="0" borderId="0" xfId="0" applyFont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0" fontId="65" fillId="23" borderId="1" xfId="1" applyFont="1" applyFill="1" applyBorder="1" applyAlignment="1">
      <alignment horizontal="center" vertical="center" wrapText="1"/>
    </xf>
    <xf numFmtId="0" fontId="21" fillId="24" borderId="1" xfId="1" applyFont="1" applyFill="1" applyBorder="1" applyAlignment="1">
      <alignment horizontal="center" vertical="center"/>
    </xf>
    <xf numFmtId="0" fontId="15" fillId="24" borderId="1" xfId="1" applyFont="1" applyFill="1" applyBorder="1" applyAlignment="1">
      <alignment horizontal="center" wrapText="1"/>
    </xf>
    <xf numFmtId="0" fontId="15" fillId="23" borderId="1" xfId="1" applyFont="1" applyFill="1" applyBorder="1" applyAlignment="1">
      <alignment horizontal="center" wrapText="1"/>
    </xf>
    <xf numFmtId="0" fontId="21" fillId="23" borderId="1" xfId="1" applyFont="1" applyFill="1" applyBorder="1" applyAlignment="1">
      <alignment horizontal="center"/>
    </xf>
    <xf numFmtId="0" fontId="65" fillId="23" borderId="1" xfId="1" applyFont="1" applyFill="1" applyBorder="1" applyAlignment="1">
      <alignment horizontal="center"/>
    </xf>
    <xf numFmtId="0" fontId="21" fillId="24" borderId="1" xfId="1" applyFont="1" applyFill="1" applyBorder="1" applyAlignment="1">
      <alignment horizontal="center" vertical="center" wrapText="1"/>
    </xf>
    <xf numFmtId="0" fontId="21" fillId="23" borderId="1" xfId="1" applyFont="1" applyFill="1" applyBorder="1" applyAlignment="1">
      <alignment horizontal="center" wrapText="1"/>
    </xf>
    <xf numFmtId="0" fontId="21" fillId="24" borderId="1" xfId="1" applyFont="1" applyFill="1" applyBorder="1" applyAlignment="1">
      <alignment horizontal="center" wrapText="1"/>
    </xf>
    <xf numFmtId="0" fontId="66" fillId="23" borderId="2" xfId="1" applyFont="1" applyFill="1" applyBorder="1" applyAlignment="1">
      <alignment horizontal="center" vertical="center" wrapText="1"/>
    </xf>
    <xf numFmtId="0" fontId="45" fillId="24" borderId="27" xfId="1" applyFont="1" applyFill="1" applyBorder="1" applyAlignment="1">
      <alignment horizontal="center" vertical="center"/>
    </xf>
    <xf numFmtId="0" fontId="45" fillId="24" borderId="24" xfId="1" applyFont="1" applyFill="1" applyBorder="1" applyAlignment="1">
      <alignment horizontal="center" vertical="center"/>
    </xf>
    <xf numFmtId="0" fontId="45" fillId="24" borderId="29" xfId="1" applyFont="1" applyFill="1" applyBorder="1" applyAlignment="1">
      <alignment horizontal="center" vertical="center"/>
    </xf>
    <xf numFmtId="0" fontId="45" fillId="24" borderId="26" xfId="1" applyFont="1" applyFill="1" applyBorder="1" applyAlignment="1">
      <alignment horizontal="center" vertical="center"/>
    </xf>
    <xf numFmtId="41" fontId="54" fillId="22" borderId="41" xfId="7" applyFont="1" applyFill="1" applyBorder="1" applyAlignment="1">
      <alignment horizontal="center" vertical="center"/>
    </xf>
    <xf numFmtId="41" fontId="54" fillId="22" borderId="22" xfId="7" applyFont="1" applyFill="1" applyBorder="1" applyAlignment="1">
      <alignment horizontal="center" vertical="center"/>
    </xf>
    <xf numFmtId="41" fontId="54" fillId="22" borderId="42" xfId="7" applyFont="1" applyFill="1" applyBorder="1" applyAlignment="1">
      <alignment horizontal="center" vertical="center"/>
    </xf>
    <xf numFmtId="0" fontId="48" fillId="22" borderId="30" xfId="0" applyFont="1" applyFill="1" applyBorder="1" applyAlignment="1">
      <alignment horizontal="center"/>
    </xf>
    <xf numFmtId="0" fontId="48" fillId="22" borderId="31" xfId="0" applyFont="1" applyFill="1" applyBorder="1" applyAlignment="1">
      <alignment horizontal="center"/>
    </xf>
    <xf numFmtId="0" fontId="48" fillId="22" borderId="32" xfId="0" applyFont="1" applyFill="1" applyBorder="1" applyAlignment="1">
      <alignment horizontal="center"/>
    </xf>
    <xf numFmtId="0" fontId="48" fillId="22" borderId="33" xfId="0" applyFont="1" applyFill="1" applyBorder="1" applyAlignment="1">
      <alignment horizontal="center"/>
    </xf>
    <xf numFmtId="0" fontId="48" fillId="22" borderId="0" xfId="0" applyFont="1" applyFill="1" applyBorder="1" applyAlignment="1">
      <alignment horizontal="center"/>
    </xf>
    <xf numFmtId="0" fontId="48" fillId="22" borderId="34" xfId="0" applyFont="1" applyFill="1" applyBorder="1" applyAlignment="1">
      <alignment horizontal="center"/>
    </xf>
    <xf numFmtId="0" fontId="49" fillId="22" borderId="0" xfId="0" applyFont="1" applyFill="1" applyBorder="1" applyAlignment="1">
      <alignment horizontal="center"/>
    </xf>
    <xf numFmtId="0" fontId="54" fillId="8" borderId="30" xfId="0" applyFont="1" applyFill="1" applyBorder="1" applyAlignment="1">
      <alignment horizontal="center" vertical="center"/>
    </xf>
    <xf numFmtId="0" fontId="54" fillId="8" borderId="31" xfId="0" applyFont="1" applyFill="1" applyBorder="1" applyAlignment="1">
      <alignment horizontal="center" vertical="center"/>
    </xf>
    <xf numFmtId="0" fontId="54" fillId="8" borderId="32" xfId="0" applyFont="1" applyFill="1" applyBorder="1" applyAlignment="1">
      <alignment horizontal="center" vertical="center"/>
    </xf>
    <xf numFmtId="0" fontId="54" fillId="22" borderId="38" xfId="0" applyFont="1" applyFill="1" applyBorder="1" applyAlignment="1">
      <alignment horizontal="center" vertical="center"/>
    </xf>
    <xf numFmtId="0" fontId="54" fillId="22" borderId="40" xfId="0" applyFont="1" applyFill="1" applyBorder="1" applyAlignment="1">
      <alignment horizontal="center" vertical="center"/>
    </xf>
    <xf numFmtId="0" fontId="54" fillId="22" borderId="39" xfId="0" applyFont="1" applyFill="1" applyBorder="1" applyAlignment="1">
      <alignment horizontal="center" vertical="center"/>
    </xf>
    <xf numFmtId="0" fontId="45" fillId="0" borderId="0" xfId="1" applyFont="1" applyFill="1" applyBorder="1" applyAlignment="1">
      <alignment horizontal="center"/>
    </xf>
    <xf numFmtId="0" fontId="60" fillId="0" borderId="0" xfId="0" applyFont="1" applyAlignment="1">
      <alignment horizontal="center" wrapText="1"/>
    </xf>
    <xf numFmtId="0" fontId="56" fillId="0" borderId="0" xfId="0" applyFont="1" applyAlignment="1">
      <alignment horizontal="center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center"/>
    </xf>
    <xf numFmtId="0" fontId="46" fillId="0" borderId="0" xfId="0" applyFont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9" fillId="0" borderId="0" xfId="0" applyFont="1" applyFill="1" applyAlignment="1">
      <alignment horizontal="center" vertical="center" wrapText="1"/>
    </xf>
    <xf numFmtId="0" fontId="19" fillId="0" borderId="22" xfId="0" applyFont="1" applyFill="1" applyBorder="1" applyAlignment="1">
      <alignment horizontal="center" vertical="center" wrapText="1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41" fontId="11" fillId="2" borderId="20" xfId="0" applyNumberFormat="1" applyFont="1" applyFill="1" applyBorder="1" applyAlignment="1">
      <alignment horizontal="center"/>
    </xf>
    <xf numFmtId="41" fontId="11" fillId="2" borderId="23" xfId="0" applyNumberFormat="1" applyFont="1" applyFill="1" applyBorder="1" applyAlignment="1">
      <alignment horizontal="center"/>
    </xf>
    <xf numFmtId="41" fontId="11" fillId="2" borderId="21" xfId="0" applyNumberFormat="1" applyFont="1" applyFill="1" applyBorder="1" applyAlignment="1">
      <alignment horizontal="center"/>
    </xf>
    <xf numFmtId="0" fontId="55" fillId="24" borderId="2" xfId="1" applyFont="1" applyFill="1" applyBorder="1" applyAlignment="1">
      <alignment horizontal="center" vertical="center"/>
    </xf>
    <xf numFmtId="0" fontId="55" fillId="24" borderId="3" xfId="1" applyFont="1" applyFill="1" applyBorder="1" applyAlignment="1">
      <alignment horizontal="center" vertical="center"/>
    </xf>
    <xf numFmtId="0" fontId="8" fillId="24" borderId="1" xfId="1" applyFont="1" applyFill="1" applyBorder="1" applyAlignment="1">
      <alignment horizontal="center" wrapText="1"/>
    </xf>
    <xf numFmtId="0" fontId="11" fillId="23" borderId="1" xfId="1" applyFont="1" applyFill="1" applyBorder="1" applyAlignment="1">
      <alignment horizontal="center" vertical="center" wrapText="1"/>
    </xf>
  </cellXfs>
  <cellStyles count="8">
    <cellStyle name="Comma [0]" xfId="7" builtinId="6"/>
    <cellStyle name="Normal" xfId="0" builtinId="0"/>
    <cellStyle name="Normal 2" xfId="1"/>
    <cellStyle name="Normal 2 2" xfId="2"/>
    <cellStyle name="Normal 2 3" xfId="4"/>
    <cellStyle name="Normal 3" xfId="3"/>
    <cellStyle name="Normal 4" xfId="5"/>
    <cellStyle name="Normal 5" xfId="6"/>
  </cellStyles>
  <dxfs count="2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12</xdr:col>
      <xdr:colOff>323850</xdr:colOff>
      <xdr:row>7</xdr:row>
      <xdr:rowOff>15875</xdr:rowOff>
    </xdr:to>
    <xdr:sp macro="" textlink="">
      <xdr:nvSpPr>
        <xdr:cNvPr id="2" name="Rectangle 1"/>
        <xdr:cNvSpPr>
          <a:spLocks noGrp="1" noChangeArrowheads="1"/>
        </xdr:cNvSpPr>
      </xdr:nvSpPr>
      <xdr:spPr bwMode="auto">
        <a:xfrm>
          <a:off x="19050" y="9525"/>
          <a:ext cx="8572500" cy="134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JANUARI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266700</xdr:colOff>
      <xdr:row>34</xdr:row>
      <xdr:rowOff>104775</xdr:rowOff>
    </xdr:from>
    <xdr:to>
      <xdr:col>11</xdr:col>
      <xdr:colOff>409575</xdr:colOff>
      <xdr:row>41</xdr:row>
      <xdr:rowOff>120650</xdr:rowOff>
    </xdr:to>
    <xdr:sp macro="" textlink="">
      <xdr:nvSpPr>
        <xdr:cNvPr id="3" name="Rectangle 2"/>
        <xdr:cNvSpPr>
          <a:spLocks noGrp="1" noChangeArrowheads="1"/>
        </xdr:cNvSpPr>
      </xdr:nvSpPr>
      <xdr:spPr bwMode="auto">
        <a:xfrm>
          <a:off x="266700" y="6943725"/>
          <a:ext cx="8039100" cy="134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FEBRUARI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781050</xdr:colOff>
      <xdr:row>68</xdr:row>
      <xdr:rowOff>161925</xdr:rowOff>
    </xdr:from>
    <xdr:to>
      <xdr:col>12</xdr:col>
      <xdr:colOff>447675</xdr:colOff>
      <xdr:row>75</xdr:row>
      <xdr:rowOff>158750</xdr:rowOff>
    </xdr:to>
    <xdr:sp macro="" textlink="">
      <xdr:nvSpPr>
        <xdr:cNvPr id="4" name="Rectangle 3"/>
        <xdr:cNvSpPr>
          <a:spLocks noGrp="1" noChangeArrowheads="1"/>
        </xdr:cNvSpPr>
      </xdr:nvSpPr>
      <xdr:spPr bwMode="auto">
        <a:xfrm>
          <a:off x="781050" y="13839825"/>
          <a:ext cx="8039100" cy="134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MARET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809626</xdr:colOff>
      <xdr:row>104</xdr:row>
      <xdr:rowOff>28575</xdr:rowOff>
    </xdr:from>
    <xdr:to>
      <xdr:col>12</xdr:col>
      <xdr:colOff>400051</xdr:colOff>
      <xdr:row>109</xdr:row>
      <xdr:rowOff>19050</xdr:rowOff>
    </xdr:to>
    <xdr:sp macro="" textlink="">
      <xdr:nvSpPr>
        <xdr:cNvPr id="5" name="Rectangle 4"/>
        <xdr:cNvSpPr>
          <a:spLocks noGrp="1" noChangeArrowheads="1"/>
        </xdr:cNvSpPr>
      </xdr:nvSpPr>
      <xdr:spPr bwMode="auto">
        <a:xfrm>
          <a:off x="809626" y="20831175"/>
          <a:ext cx="796290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APRIL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352426</xdr:colOff>
      <xdr:row>138</xdr:row>
      <xdr:rowOff>180975</xdr:rowOff>
    </xdr:from>
    <xdr:to>
      <xdr:col>12</xdr:col>
      <xdr:colOff>342901</xdr:colOff>
      <xdr:row>144</xdr:row>
      <xdr:rowOff>171450</xdr:rowOff>
    </xdr:to>
    <xdr:sp macro="" textlink="">
      <xdr:nvSpPr>
        <xdr:cNvPr id="6" name="Rectangle 5"/>
        <xdr:cNvSpPr>
          <a:spLocks noGrp="1" noChangeArrowheads="1"/>
        </xdr:cNvSpPr>
      </xdr:nvSpPr>
      <xdr:spPr bwMode="auto">
        <a:xfrm>
          <a:off x="352426" y="27727275"/>
          <a:ext cx="83629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MEI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457200</xdr:colOff>
      <xdr:row>175</xdr:row>
      <xdr:rowOff>123825</xdr:rowOff>
    </xdr:from>
    <xdr:to>
      <xdr:col>13</xdr:col>
      <xdr:colOff>152400</xdr:colOff>
      <xdr:row>183</xdr:row>
      <xdr:rowOff>139700</xdr:rowOff>
    </xdr:to>
    <xdr:sp macro="" textlink="">
      <xdr:nvSpPr>
        <xdr:cNvPr id="7" name="Rectangle 6"/>
        <xdr:cNvSpPr>
          <a:spLocks noGrp="1" noChangeArrowheads="1"/>
        </xdr:cNvSpPr>
      </xdr:nvSpPr>
      <xdr:spPr bwMode="auto">
        <a:xfrm>
          <a:off x="457200" y="34985325"/>
          <a:ext cx="8677275" cy="153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JUNI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0</xdr:colOff>
      <xdr:row>208</xdr:row>
      <xdr:rowOff>0</xdr:rowOff>
    </xdr:from>
    <xdr:to>
      <xdr:col>12</xdr:col>
      <xdr:colOff>304800</xdr:colOff>
      <xdr:row>215</xdr:row>
      <xdr:rowOff>6350</xdr:rowOff>
    </xdr:to>
    <xdr:sp macro="" textlink="">
      <xdr:nvSpPr>
        <xdr:cNvPr id="8" name="Rectangle 7"/>
        <xdr:cNvSpPr>
          <a:spLocks noGrp="1" noChangeArrowheads="1"/>
        </xdr:cNvSpPr>
      </xdr:nvSpPr>
      <xdr:spPr bwMode="auto">
        <a:xfrm>
          <a:off x="0" y="43653075"/>
          <a:ext cx="7620000" cy="134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JULI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0</xdr:colOff>
      <xdr:row>242</xdr:row>
      <xdr:rowOff>0</xdr:rowOff>
    </xdr:from>
    <xdr:to>
      <xdr:col>12</xdr:col>
      <xdr:colOff>304800</xdr:colOff>
      <xdr:row>249</xdr:row>
      <xdr:rowOff>15875</xdr:rowOff>
    </xdr:to>
    <xdr:sp macro="" textlink="">
      <xdr:nvSpPr>
        <xdr:cNvPr id="9" name="Rectangle 8"/>
        <xdr:cNvSpPr>
          <a:spLocks noGrp="1" noChangeArrowheads="1"/>
        </xdr:cNvSpPr>
      </xdr:nvSpPr>
      <xdr:spPr bwMode="auto">
        <a:xfrm>
          <a:off x="0" y="50873025"/>
          <a:ext cx="7620000" cy="134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AGUSTUS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523876</xdr:colOff>
      <xdr:row>276</xdr:row>
      <xdr:rowOff>57150</xdr:rowOff>
    </xdr:from>
    <xdr:to>
      <xdr:col>13</xdr:col>
      <xdr:colOff>19051</xdr:colOff>
      <xdr:row>281</xdr:row>
      <xdr:rowOff>47625</xdr:rowOff>
    </xdr:to>
    <xdr:sp macro="" textlink="">
      <xdr:nvSpPr>
        <xdr:cNvPr id="10" name="Rectangle 9"/>
        <xdr:cNvSpPr>
          <a:spLocks noGrp="1" noChangeArrowheads="1"/>
        </xdr:cNvSpPr>
      </xdr:nvSpPr>
      <xdr:spPr bwMode="auto">
        <a:xfrm>
          <a:off x="523876" y="55245000"/>
          <a:ext cx="84772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SEPTEMBER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695325</xdr:colOff>
      <xdr:row>310</xdr:row>
      <xdr:rowOff>180975</xdr:rowOff>
    </xdr:from>
    <xdr:to>
      <xdr:col>13</xdr:col>
      <xdr:colOff>190500</xdr:colOff>
      <xdr:row>315</xdr:row>
      <xdr:rowOff>171450</xdr:rowOff>
    </xdr:to>
    <xdr:sp macro="" textlink="">
      <xdr:nvSpPr>
        <xdr:cNvPr id="14" name="Rectangle 13"/>
        <xdr:cNvSpPr>
          <a:spLocks noGrp="1" noChangeArrowheads="1"/>
        </xdr:cNvSpPr>
      </xdr:nvSpPr>
      <xdr:spPr bwMode="auto">
        <a:xfrm>
          <a:off x="695325" y="62303025"/>
          <a:ext cx="84772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OKTOBER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666750</xdr:colOff>
      <xdr:row>345</xdr:row>
      <xdr:rowOff>180975</xdr:rowOff>
    </xdr:from>
    <xdr:to>
      <xdr:col>13</xdr:col>
      <xdr:colOff>161925</xdr:colOff>
      <xdr:row>350</xdr:row>
      <xdr:rowOff>171450</xdr:rowOff>
    </xdr:to>
    <xdr:sp macro="" textlink="">
      <xdr:nvSpPr>
        <xdr:cNvPr id="15" name="Rectangle 14"/>
        <xdr:cNvSpPr>
          <a:spLocks noGrp="1" noChangeArrowheads="1"/>
        </xdr:cNvSpPr>
      </xdr:nvSpPr>
      <xdr:spPr bwMode="auto">
        <a:xfrm>
          <a:off x="666750" y="69237225"/>
          <a:ext cx="84772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NOVEMBER 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  <xdr:twoCellAnchor>
    <xdr:from>
      <xdr:col>0</xdr:col>
      <xdr:colOff>809625</xdr:colOff>
      <xdr:row>378</xdr:row>
      <xdr:rowOff>171450</xdr:rowOff>
    </xdr:from>
    <xdr:to>
      <xdr:col>13</xdr:col>
      <xdr:colOff>304800</xdr:colOff>
      <xdr:row>383</xdr:row>
      <xdr:rowOff>161925</xdr:rowOff>
    </xdr:to>
    <xdr:sp macro="" textlink="">
      <xdr:nvSpPr>
        <xdr:cNvPr id="16" name="Rectangle 15"/>
        <xdr:cNvSpPr>
          <a:spLocks noGrp="1" noChangeArrowheads="1"/>
        </xdr:cNvSpPr>
      </xdr:nvSpPr>
      <xdr:spPr bwMode="auto">
        <a:xfrm>
          <a:off x="809625" y="76161900"/>
          <a:ext cx="84772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DESEMBER  TAHUN </a:t>
          </a:r>
          <a:r>
            <a:rPr lang="en-US" sz="2800" b="1" u="sng">
              <a:solidFill>
                <a:sysClr val="windowText" lastClr="000000"/>
              </a:solidFill>
            </a:rPr>
            <a:t>2017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0</xdr:row>
      <xdr:rowOff>171450</xdr:rowOff>
    </xdr:from>
    <xdr:to>
      <xdr:col>13</xdr:col>
      <xdr:colOff>304800</xdr:colOff>
      <xdr:row>4</xdr:row>
      <xdr:rowOff>161925</xdr:rowOff>
    </xdr:to>
    <xdr:sp macro="" textlink="">
      <xdr:nvSpPr>
        <xdr:cNvPr id="2" name="Rectangle 1"/>
        <xdr:cNvSpPr>
          <a:spLocks noGrp="1" noChangeArrowheads="1"/>
        </xdr:cNvSpPr>
      </xdr:nvSpPr>
      <xdr:spPr bwMode="auto">
        <a:xfrm>
          <a:off x="809625" y="76057125"/>
          <a:ext cx="84772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JANUARI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36</xdr:row>
      <xdr:rowOff>171450</xdr:rowOff>
    </xdr:from>
    <xdr:to>
      <xdr:col>13</xdr:col>
      <xdr:colOff>304800</xdr:colOff>
      <xdr:row>40</xdr:row>
      <xdr:rowOff>161925</xdr:rowOff>
    </xdr:to>
    <xdr:sp macro="" textlink="">
      <xdr:nvSpPr>
        <xdr:cNvPr id="3" name="Rectangle 2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FEBRUARI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71</xdr:row>
      <xdr:rowOff>171450</xdr:rowOff>
    </xdr:from>
    <xdr:to>
      <xdr:col>13</xdr:col>
      <xdr:colOff>304800</xdr:colOff>
      <xdr:row>75</xdr:row>
      <xdr:rowOff>161925</xdr:rowOff>
    </xdr:to>
    <xdr:sp macro="" textlink="">
      <xdr:nvSpPr>
        <xdr:cNvPr id="4" name="Rectangle 3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MARET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106</xdr:row>
      <xdr:rowOff>171450</xdr:rowOff>
    </xdr:from>
    <xdr:to>
      <xdr:col>13</xdr:col>
      <xdr:colOff>304800</xdr:colOff>
      <xdr:row>110</xdr:row>
      <xdr:rowOff>161925</xdr:rowOff>
    </xdr:to>
    <xdr:sp macro="" textlink="">
      <xdr:nvSpPr>
        <xdr:cNvPr id="5" name="Rectangle 4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APRIL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141</xdr:row>
      <xdr:rowOff>171450</xdr:rowOff>
    </xdr:from>
    <xdr:to>
      <xdr:col>13</xdr:col>
      <xdr:colOff>304800</xdr:colOff>
      <xdr:row>145</xdr:row>
      <xdr:rowOff>161925</xdr:rowOff>
    </xdr:to>
    <xdr:sp macro="" textlink="">
      <xdr:nvSpPr>
        <xdr:cNvPr id="6" name="Rectangle 5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MEI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176</xdr:row>
      <xdr:rowOff>171450</xdr:rowOff>
    </xdr:from>
    <xdr:to>
      <xdr:col>13</xdr:col>
      <xdr:colOff>304800</xdr:colOff>
      <xdr:row>180</xdr:row>
      <xdr:rowOff>161925</xdr:rowOff>
    </xdr:to>
    <xdr:sp macro="" textlink="">
      <xdr:nvSpPr>
        <xdr:cNvPr id="7" name="Rectangle 6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JUNI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212</xdr:row>
      <xdr:rowOff>171450</xdr:rowOff>
    </xdr:from>
    <xdr:to>
      <xdr:col>13</xdr:col>
      <xdr:colOff>304800</xdr:colOff>
      <xdr:row>216</xdr:row>
      <xdr:rowOff>161925</xdr:rowOff>
    </xdr:to>
    <xdr:sp macro="" textlink="">
      <xdr:nvSpPr>
        <xdr:cNvPr id="8" name="Rectangle 7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JULI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247</xdr:row>
      <xdr:rowOff>171450</xdr:rowOff>
    </xdr:from>
    <xdr:to>
      <xdr:col>13</xdr:col>
      <xdr:colOff>304800</xdr:colOff>
      <xdr:row>251</xdr:row>
      <xdr:rowOff>161925</xdr:rowOff>
    </xdr:to>
    <xdr:sp macro="" textlink="">
      <xdr:nvSpPr>
        <xdr:cNvPr id="9" name="Rectangle 8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AGUSTUS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281</xdr:row>
      <xdr:rowOff>171450</xdr:rowOff>
    </xdr:from>
    <xdr:to>
      <xdr:col>13</xdr:col>
      <xdr:colOff>304800</xdr:colOff>
      <xdr:row>285</xdr:row>
      <xdr:rowOff>161925</xdr:rowOff>
    </xdr:to>
    <xdr:sp macro="" textlink="">
      <xdr:nvSpPr>
        <xdr:cNvPr id="10" name="Rectangle 9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SEPTEMBER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317</xdr:row>
      <xdr:rowOff>171450</xdr:rowOff>
    </xdr:from>
    <xdr:to>
      <xdr:col>13</xdr:col>
      <xdr:colOff>304800</xdr:colOff>
      <xdr:row>321</xdr:row>
      <xdr:rowOff>161925</xdr:rowOff>
    </xdr:to>
    <xdr:sp macro="" textlink="">
      <xdr:nvSpPr>
        <xdr:cNvPr id="11" name="Rectangle 10"/>
        <xdr:cNvSpPr>
          <a:spLocks noGrp="1" noChangeArrowheads="1"/>
        </xdr:cNvSpPr>
      </xdr:nvSpPr>
      <xdr:spPr bwMode="auto">
        <a:xfrm>
          <a:off x="809625" y="558355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</a:t>
          </a:r>
          <a:r>
            <a:rPr lang="id-ID" sz="2800" b="1" u="sng" baseline="0">
              <a:solidFill>
                <a:sysClr val="windowText" lastClr="000000"/>
              </a:solidFill>
            </a:rPr>
            <a:t>OKTOBER</a:t>
          </a:r>
          <a:r>
            <a:rPr lang="en-US" sz="2800" b="1" u="sng" baseline="0">
              <a:solidFill>
                <a:sysClr val="windowText" lastClr="000000"/>
              </a:solidFill>
            </a:rPr>
            <a:t>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  <xdr:twoCellAnchor>
    <xdr:from>
      <xdr:col>0</xdr:col>
      <xdr:colOff>809625</xdr:colOff>
      <xdr:row>349</xdr:row>
      <xdr:rowOff>171450</xdr:rowOff>
    </xdr:from>
    <xdr:to>
      <xdr:col>13</xdr:col>
      <xdr:colOff>304800</xdr:colOff>
      <xdr:row>353</xdr:row>
      <xdr:rowOff>161925</xdr:rowOff>
    </xdr:to>
    <xdr:sp macro="" textlink="">
      <xdr:nvSpPr>
        <xdr:cNvPr id="12" name="Rectangle 11"/>
        <xdr:cNvSpPr>
          <a:spLocks noGrp="1" noChangeArrowheads="1"/>
        </xdr:cNvSpPr>
      </xdr:nvSpPr>
      <xdr:spPr bwMode="auto">
        <a:xfrm>
          <a:off x="809625" y="489013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</a:t>
          </a:r>
          <a:r>
            <a:rPr lang="id-ID" sz="2800" b="1" u="sng" baseline="0">
              <a:solidFill>
                <a:sysClr val="windowText" lastClr="000000"/>
              </a:solidFill>
            </a:rPr>
            <a:t>NOVEMBER</a:t>
          </a:r>
          <a:r>
            <a:rPr lang="en-US" sz="2800" b="1" u="sng" baseline="0">
              <a:solidFill>
                <a:sysClr val="windowText" lastClr="000000"/>
              </a:solidFill>
            </a:rPr>
            <a:t>  TAHUN </a:t>
          </a:r>
          <a:r>
            <a:rPr lang="en-US" sz="2800" b="1" u="sng">
              <a:solidFill>
                <a:sysClr val="windowText" lastClr="000000"/>
              </a:solidFill>
            </a:rPr>
            <a:t>2018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0</xdr:row>
      <xdr:rowOff>171450</xdr:rowOff>
    </xdr:from>
    <xdr:to>
      <xdr:col>13</xdr:col>
      <xdr:colOff>304800</xdr:colOff>
      <xdr:row>5</xdr:row>
      <xdr:rowOff>161925</xdr:rowOff>
    </xdr:to>
    <xdr:sp macro="" textlink="">
      <xdr:nvSpPr>
        <xdr:cNvPr id="2" name="Rectangle 1"/>
        <xdr:cNvSpPr>
          <a:spLocks noGrp="1" noChangeArrowheads="1"/>
        </xdr:cNvSpPr>
      </xdr:nvSpPr>
      <xdr:spPr bwMode="auto">
        <a:xfrm>
          <a:off x="809625" y="171450"/>
          <a:ext cx="91059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JANUARI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781050</xdr:colOff>
      <xdr:row>39</xdr:row>
      <xdr:rowOff>9525</xdr:rowOff>
    </xdr:from>
    <xdr:to>
      <xdr:col>13</xdr:col>
      <xdr:colOff>276225</xdr:colOff>
      <xdr:row>47</xdr:row>
      <xdr:rowOff>171450</xdr:rowOff>
    </xdr:to>
    <xdr:sp macro="" textlink="">
      <xdr:nvSpPr>
        <xdr:cNvPr id="3" name="Rectangle 2"/>
        <xdr:cNvSpPr>
          <a:spLocks noGrp="1" noChangeArrowheads="1"/>
        </xdr:cNvSpPr>
      </xdr:nvSpPr>
      <xdr:spPr bwMode="auto">
        <a:xfrm>
          <a:off x="781050" y="7705725"/>
          <a:ext cx="9344025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FEBRUARI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809625</xdr:colOff>
      <xdr:row>77</xdr:row>
      <xdr:rowOff>171450</xdr:rowOff>
    </xdr:from>
    <xdr:to>
      <xdr:col>13</xdr:col>
      <xdr:colOff>304800</xdr:colOff>
      <xdr:row>82</xdr:row>
      <xdr:rowOff>161925</xdr:rowOff>
    </xdr:to>
    <xdr:sp macro="" textlink="">
      <xdr:nvSpPr>
        <xdr:cNvPr id="4" name="Rectangle 3"/>
        <xdr:cNvSpPr>
          <a:spLocks noGrp="1" noChangeArrowheads="1"/>
        </xdr:cNvSpPr>
      </xdr:nvSpPr>
      <xdr:spPr bwMode="auto">
        <a:xfrm>
          <a:off x="809625" y="171450"/>
          <a:ext cx="86391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MARET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828675</xdr:colOff>
      <xdr:row>116</xdr:row>
      <xdr:rowOff>180975</xdr:rowOff>
    </xdr:from>
    <xdr:to>
      <xdr:col>13</xdr:col>
      <xdr:colOff>323850</xdr:colOff>
      <xdr:row>124</xdr:row>
      <xdr:rowOff>152400</xdr:rowOff>
    </xdr:to>
    <xdr:sp macro="" textlink="">
      <xdr:nvSpPr>
        <xdr:cNvPr id="5" name="Rectangle 4"/>
        <xdr:cNvSpPr>
          <a:spLocks noGrp="1" noChangeArrowheads="1"/>
        </xdr:cNvSpPr>
      </xdr:nvSpPr>
      <xdr:spPr bwMode="auto">
        <a:xfrm>
          <a:off x="828675" y="23079075"/>
          <a:ext cx="93440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APRIL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790575</xdr:colOff>
      <xdr:row>156</xdr:row>
      <xdr:rowOff>47625</xdr:rowOff>
    </xdr:from>
    <xdr:to>
      <xdr:col>13</xdr:col>
      <xdr:colOff>285750</xdr:colOff>
      <xdr:row>162</xdr:row>
      <xdr:rowOff>19050</xdr:rowOff>
    </xdr:to>
    <xdr:sp macro="" textlink="">
      <xdr:nvSpPr>
        <xdr:cNvPr id="6" name="Rectangle 5"/>
        <xdr:cNvSpPr>
          <a:spLocks noGrp="1" noChangeArrowheads="1"/>
        </xdr:cNvSpPr>
      </xdr:nvSpPr>
      <xdr:spPr bwMode="auto">
        <a:xfrm>
          <a:off x="790575" y="30832425"/>
          <a:ext cx="93440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MEI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771525</xdr:colOff>
      <xdr:row>195</xdr:row>
      <xdr:rowOff>133350</xdr:rowOff>
    </xdr:from>
    <xdr:to>
      <xdr:col>13</xdr:col>
      <xdr:colOff>266700</xdr:colOff>
      <xdr:row>200</xdr:row>
      <xdr:rowOff>123825</xdr:rowOff>
    </xdr:to>
    <xdr:sp macro="" textlink="">
      <xdr:nvSpPr>
        <xdr:cNvPr id="7" name="Rectangle 6"/>
        <xdr:cNvSpPr>
          <a:spLocks noGrp="1" noChangeArrowheads="1"/>
        </xdr:cNvSpPr>
      </xdr:nvSpPr>
      <xdr:spPr bwMode="auto">
        <a:xfrm>
          <a:off x="771525" y="38614350"/>
          <a:ext cx="93440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JUNI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800100</xdr:colOff>
      <xdr:row>234</xdr:row>
      <xdr:rowOff>28575</xdr:rowOff>
    </xdr:from>
    <xdr:to>
      <xdr:col>13</xdr:col>
      <xdr:colOff>295275</xdr:colOff>
      <xdr:row>239</xdr:row>
      <xdr:rowOff>0</xdr:rowOff>
    </xdr:to>
    <xdr:sp macro="" textlink="">
      <xdr:nvSpPr>
        <xdr:cNvPr id="8" name="Rectangle 7"/>
        <xdr:cNvSpPr>
          <a:spLocks noGrp="1" noChangeArrowheads="1"/>
        </xdr:cNvSpPr>
      </xdr:nvSpPr>
      <xdr:spPr bwMode="auto">
        <a:xfrm>
          <a:off x="800100" y="46205775"/>
          <a:ext cx="93440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JULI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762000</xdr:colOff>
      <xdr:row>273</xdr:row>
      <xdr:rowOff>85725</xdr:rowOff>
    </xdr:from>
    <xdr:to>
      <xdr:col>13</xdr:col>
      <xdr:colOff>257175</xdr:colOff>
      <xdr:row>280</xdr:row>
      <xdr:rowOff>104775</xdr:rowOff>
    </xdr:to>
    <xdr:sp macro="" textlink="">
      <xdr:nvSpPr>
        <xdr:cNvPr id="9" name="Rectangle 8"/>
        <xdr:cNvSpPr>
          <a:spLocks noGrp="1" noChangeArrowheads="1"/>
        </xdr:cNvSpPr>
      </xdr:nvSpPr>
      <xdr:spPr bwMode="auto">
        <a:xfrm>
          <a:off x="762000" y="53959125"/>
          <a:ext cx="9344025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AGUSTUS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790575</xdr:colOff>
      <xdr:row>312</xdr:row>
      <xdr:rowOff>95250</xdr:rowOff>
    </xdr:from>
    <xdr:to>
      <xdr:col>13</xdr:col>
      <xdr:colOff>285750</xdr:colOff>
      <xdr:row>319</xdr:row>
      <xdr:rowOff>257175</xdr:rowOff>
    </xdr:to>
    <xdr:sp macro="" textlink="">
      <xdr:nvSpPr>
        <xdr:cNvPr id="10" name="Rectangle 9"/>
        <xdr:cNvSpPr>
          <a:spLocks noGrp="1" noChangeArrowheads="1"/>
        </xdr:cNvSpPr>
      </xdr:nvSpPr>
      <xdr:spPr bwMode="auto">
        <a:xfrm>
          <a:off x="790575" y="61664850"/>
          <a:ext cx="9344025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SEPTEMBER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809625</xdr:colOff>
      <xdr:row>351</xdr:row>
      <xdr:rowOff>38100</xdr:rowOff>
    </xdr:from>
    <xdr:to>
      <xdr:col>13</xdr:col>
      <xdr:colOff>304800</xdr:colOff>
      <xdr:row>357</xdr:row>
      <xdr:rowOff>9525</xdr:rowOff>
    </xdr:to>
    <xdr:sp macro="" textlink="">
      <xdr:nvSpPr>
        <xdr:cNvPr id="11" name="Rectangle 10"/>
        <xdr:cNvSpPr>
          <a:spLocks noGrp="1" noChangeArrowheads="1"/>
        </xdr:cNvSpPr>
      </xdr:nvSpPr>
      <xdr:spPr bwMode="auto">
        <a:xfrm>
          <a:off x="809625" y="69303900"/>
          <a:ext cx="93440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OKTOBER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857250</xdr:colOff>
      <xdr:row>390</xdr:row>
      <xdr:rowOff>57150</xdr:rowOff>
    </xdr:from>
    <xdr:to>
      <xdr:col>13</xdr:col>
      <xdr:colOff>352425</xdr:colOff>
      <xdr:row>397</xdr:row>
      <xdr:rowOff>219075</xdr:rowOff>
    </xdr:to>
    <xdr:sp macro="" textlink="">
      <xdr:nvSpPr>
        <xdr:cNvPr id="12" name="Rectangle 11"/>
        <xdr:cNvSpPr>
          <a:spLocks noGrp="1" noChangeArrowheads="1"/>
        </xdr:cNvSpPr>
      </xdr:nvSpPr>
      <xdr:spPr bwMode="auto">
        <a:xfrm>
          <a:off x="857250" y="77019150"/>
          <a:ext cx="9344025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NOVEMBER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828675</xdr:colOff>
      <xdr:row>429</xdr:row>
      <xdr:rowOff>28575</xdr:rowOff>
    </xdr:from>
    <xdr:to>
      <xdr:col>13</xdr:col>
      <xdr:colOff>323850</xdr:colOff>
      <xdr:row>434</xdr:row>
      <xdr:rowOff>0</xdr:rowOff>
    </xdr:to>
    <xdr:sp macro="" textlink="">
      <xdr:nvSpPr>
        <xdr:cNvPr id="13" name="Rectangle 12"/>
        <xdr:cNvSpPr>
          <a:spLocks noGrp="1" noChangeArrowheads="1"/>
        </xdr:cNvSpPr>
      </xdr:nvSpPr>
      <xdr:spPr bwMode="auto">
        <a:xfrm>
          <a:off x="828675" y="84686775"/>
          <a:ext cx="93440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DESEMBER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809625</xdr:colOff>
      <xdr:row>464</xdr:row>
      <xdr:rowOff>171450</xdr:rowOff>
    </xdr:from>
    <xdr:to>
      <xdr:col>13</xdr:col>
      <xdr:colOff>304800</xdr:colOff>
      <xdr:row>469</xdr:row>
      <xdr:rowOff>161925</xdr:rowOff>
    </xdr:to>
    <xdr:sp macro="" textlink="">
      <xdr:nvSpPr>
        <xdr:cNvPr id="14" name="Rectangle 13"/>
        <xdr:cNvSpPr>
          <a:spLocks noGrp="1" noChangeArrowheads="1"/>
        </xdr:cNvSpPr>
      </xdr:nvSpPr>
      <xdr:spPr bwMode="auto">
        <a:xfrm>
          <a:off x="809625" y="14611350"/>
          <a:ext cx="86391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JANUARI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  <xdr:twoCellAnchor>
    <xdr:from>
      <xdr:col>0</xdr:col>
      <xdr:colOff>809625</xdr:colOff>
      <xdr:row>501</xdr:row>
      <xdr:rowOff>171450</xdr:rowOff>
    </xdr:from>
    <xdr:to>
      <xdr:col>13</xdr:col>
      <xdr:colOff>304800</xdr:colOff>
      <xdr:row>506</xdr:row>
      <xdr:rowOff>161925</xdr:rowOff>
    </xdr:to>
    <xdr:sp macro="" textlink="">
      <xdr:nvSpPr>
        <xdr:cNvPr id="15" name="Rectangle 14"/>
        <xdr:cNvSpPr>
          <a:spLocks noGrp="1" noChangeArrowheads="1"/>
        </xdr:cNvSpPr>
      </xdr:nvSpPr>
      <xdr:spPr bwMode="auto">
        <a:xfrm>
          <a:off x="809625" y="14611350"/>
          <a:ext cx="86391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800" b="1" u="none"/>
            <a:t>	</a:t>
          </a:r>
          <a:r>
            <a:rPr lang="en-US" sz="2800" b="1" u="sng">
              <a:solidFill>
                <a:sysClr val="windowText" lastClr="000000"/>
              </a:solidFill>
            </a:rPr>
            <a:t>BUKU DATA MUTASI PENDUDUK DESA</a:t>
          </a:r>
          <a:br>
            <a:rPr lang="en-US" sz="2800" b="1" u="sng">
              <a:solidFill>
                <a:sysClr val="windowText" lastClr="000000"/>
              </a:solidFill>
            </a:rPr>
          </a:br>
          <a:r>
            <a:rPr lang="en-US" sz="2800" b="1" u="none">
              <a:solidFill>
                <a:sysClr val="windowText" lastClr="000000"/>
              </a:solidFill>
            </a:rPr>
            <a:t>	</a:t>
          </a:r>
          <a:r>
            <a:rPr lang="en-US" sz="2800" b="1" u="sng">
              <a:solidFill>
                <a:sysClr val="windowText" lastClr="000000"/>
              </a:solidFill>
            </a:rPr>
            <a:t>BULAN</a:t>
          </a:r>
          <a:r>
            <a:rPr lang="en-US" sz="2800" b="1" u="sng" baseline="0">
              <a:solidFill>
                <a:sysClr val="windowText" lastClr="000000"/>
              </a:solidFill>
            </a:rPr>
            <a:t> JANUARI  TAHUN </a:t>
          </a:r>
          <a:r>
            <a:rPr lang="en-US" sz="2800" b="1" u="sng">
              <a:solidFill>
                <a:sysClr val="windowText" lastClr="000000"/>
              </a:solidFill>
            </a:rPr>
            <a:t>2019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63187</xdr:colOff>
      <xdr:row>0</xdr:row>
      <xdr:rowOff>60370</xdr:rowOff>
    </xdr:from>
    <xdr:to>
      <xdr:col>13</xdr:col>
      <xdr:colOff>52320</xdr:colOff>
      <xdr:row>5</xdr:row>
      <xdr:rowOff>60370</xdr:rowOff>
    </xdr:to>
    <xdr:sp macro="" textlink="">
      <xdr:nvSpPr>
        <xdr:cNvPr id="2" name="Rectangle 1"/>
        <xdr:cNvSpPr>
          <a:spLocks noGrp="1" noChangeArrowheads="1"/>
        </xdr:cNvSpPr>
      </xdr:nvSpPr>
      <xdr:spPr bwMode="auto">
        <a:xfrm>
          <a:off x="1291912" y="13033420"/>
          <a:ext cx="4170608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ctr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JANUARI</a:t>
          </a:r>
          <a:r>
            <a:rPr lang="en-US" sz="2800" b="1" u="sng">
              <a:solidFill>
                <a:sysClr val="windowText" lastClr="000000"/>
              </a:solidFill>
            </a:rPr>
            <a:t> </a:t>
          </a:r>
          <a:r>
            <a:rPr lang="en-US" sz="2700" b="1" u="sng">
              <a:solidFill>
                <a:sysClr val="windowText" lastClr="000000"/>
              </a:solidFill>
            </a:rPr>
            <a:t>TAHUN 2017</a:t>
          </a:r>
        </a:p>
      </xdr:txBody>
    </xdr:sp>
    <xdr:clientData/>
  </xdr:twoCellAnchor>
  <xdr:twoCellAnchor>
    <xdr:from>
      <xdr:col>2</xdr:col>
      <xdr:colOff>244297</xdr:colOff>
      <xdr:row>34</xdr:row>
      <xdr:rowOff>46954</xdr:rowOff>
    </xdr:from>
    <xdr:to>
      <xdr:col>12</xdr:col>
      <xdr:colOff>843835</xdr:colOff>
      <xdr:row>39</xdr:row>
      <xdr:rowOff>46954</xdr:rowOff>
    </xdr:to>
    <xdr:sp macro="" textlink="">
      <xdr:nvSpPr>
        <xdr:cNvPr id="3" name="Rectangle 2"/>
        <xdr:cNvSpPr>
          <a:spLocks noGrp="1" noChangeArrowheads="1"/>
        </xdr:cNvSpPr>
      </xdr:nvSpPr>
      <xdr:spPr bwMode="auto">
        <a:xfrm>
          <a:off x="1225372" y="19582729"/>
          <a:ext cx="4171413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FEBRUARI</a:t>
          </a:r>
          <a:r>
            <a:rPr lang="en-US" sz="2800" b="1" u="sng">
              <a:solidFill>
                <a:sysClr val="windowText" lastClr="000000"/>
              </a:solidFill>
            </a:rPr>
            <a:t> TAHUN</a:t>
          </a:r>
          <a:r>
            <a:rPr lang="en-US" sz="2800" b="1" u="sng" baseline="0">
              <a:solidFill>
                <a:sysClr val="windowText" lastClr="000000"/>
              </a:solidFill>
            </a:rPr>
            <a:t> 2017</a:t>
          </a:r>
        </a:p>
        <a:p>
          <a:pPr algn="ctr" eaLnBrk="1" hangingPunct="1">
            <a:lnSpc>
              <a:spcPct val="80000"/>
            </a:lnSpc>
          </a:pPr>
          <a:endParaRPr lang="en-US" sz="2800" b="1" u="sng"/>
        </a:p>
      </xdr:txBody>
    </xdr:sp>
    <xdr:clientData/>
  </xdr:twoCellAnchor>
  <xdr:twoCellAnchor>
    <xdr:from>
      <xdr:col>3</xdr:col>
      <xdr:colOff>9525</xdr:colOff>
      <xdr:row>68</xdr:row>
      <xdr:rowOff>0</xdr:rowOff>
    </xdr:from>
    <xdr:to>
      <xdr:col>12</xdr:col>
      <xdr:colOff>895350</xdr:colOff>
      <xdr:row>74</xdr:row>
      <xdr:rowOff>0</xdr:rowOff>
    </xdr:to>
    <xdr:sp macro="" textlink="">
      <xdr:nvSpPr>
        <xdr:cNvPr id="4" name="Rectangle 3"/>
        <xdr:cNvSpPr>
          <a:spLocks noGrp="1" noChangeArrowheads="1"/>
        </xdr:cNvSpPr>
      </xdr:nvSpPr>
      <xdr:spPr bwMode="auto">
        <a:xfrm>
          <a:off x="1838325" y="2286000"/>
          <a:ext cx="60864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</a:t>
          </a:r>
          <a:r>
            <a:rPr lang="id-ID" sz="2400" b="1" u="sng">
              <a:solidFill>
                <a:sysClr val="windowText" lastClr="000000"/>
              </a:solidFill>
            </a:rPr>
            <a:t>MARET</a:t>
          </a:r>
          <a:r>
            <a:rPr lang="en-US" sz="2800" b="1" u="sng">
              <a:solidFill>
                <a:sysClr val="windowText" lastClr="000000"/>
              </a:solidFill>
            </a:rPr>
            <a:t> 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102</xdr:row>
      <xdr:rowOff>0</xdr:rowOff>
    </xdr:from>
    <xdr:to>
      <xdr:col>12</xdr:col>
      <xdr:colOff>895350</xdr:colOff>
      <xdr:row>108</xdr:row>
      <xdr:rowOff>0</xdr:rowOff>
    </xdr:to>
    <xdr:sp macro="" textlink="">
      <xdr:nvSpPr>
        <xdr:cNvPr id="5" name="Rectangle 4"/>
        <xdr:cNvSpPr>
          <a:spLocks noGrp="1" noChangeArrowheads="1"/>
        </xdr:cNvSpPr>
      </xdr:nvSpPr>
      <xdr:spPr bwMode="auto">
        <a:xfrm>
          <a:off x="1838325" y="9915525"/>
          <a:ext cx="60864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APRIL</a:t>
          </a:r>
          <a:r>
            <a:rPr lang="en-US" sz="2800" b="1" u="sng">
              <a:solidFill>
                <a:sysClr val="windowText" lastClr="000000"/>
              </a:solidFill>
            </a:rPr>
            <a:t> 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136</xdr:row>
      <xdr:rowOff>0</xdr:rowOff>
    </xdr:from>
    <xdr:to>
      <xdr:col>12</xdr:col>
      <xdr:colOff>895350</xdr:colOff>
      <xdr:row>142</xdr:row>
      <xdr:rowOff>0</xdr:rowOff>
    </xdr:to>
    <xdr:sp macro="" textlink="">
      <xdr:nvSpPr>
        <xdr:cNvPr id="6" name="Rectangle 5"/>
        <xdr:cNvSpPr>
          <a:spLocks noGrp="1" noChangeArrowheads="1"/>
        </xdr:cNvSpPr>
      </xdr:nvSpPr>
      <xdr:spPr bwMode="auto">
        <a:xfrm>
          <a:off x="1838325" y="21955125"/>
          <a:ext cx="60864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MEI</a:t>
          </a:r>
          <a:r>
            <a:rPr lang="en-US" sz="2800" b="1" u="sng">
              <a:solidFill>
                <a:sysClr val="windowText" lastClr="000000"/>
              </a:solidFill>
            </a:rPr>
            <a:t> 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170</xdr:row>
      <xdr:rowOff>0</xdr:rowOff>
    </xdr:from>
    <xdr:to>
      <xdr:col>12</xdr:col>
      <xdr:colOff>895350</xdr:colOff>
      <xdr:row>177</xdr:row>
      <xdr:rowOff>0</xdr:rowOff>
    </xdr:to>
    <xdr:sp macro="" textlink="">
      <xdr:nvSpPr>
        <xdr:cNvPr id="7" name="Rectangle 6"/>
        <xdr:cNvSpPr>
          <a:spLocks noGrp="1" noChangeArrowheads="1"/>
        </xdr:cNvSpPr>
      </xdr:nvSpPr>
      <xdr:spPr bwMode="auto">
        <a:xfrm>
          <a:off x="1838325" y="29013150"/>
          <a:ext cx="60864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JUNI</a:t>
          </a:r>
          <a:r>
            <a:rPr lang="en-US" sz="2800" b="1" u="sng">
              <a:solidFill>
                <a:sysClr val="windowText" lastClr="000000"/>
              </a:solidFill>
            </a:rPr>
            <a:t> 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204</xdr:row>
      <xdr:rowOff>0</xdr:rowOff>
    </xdr:from>
    <xdr:to>
      <xdr:col>12</xdr:col>
      <xdr:colOff>895350</xdr:colOff>
      <xdr:row>210</xdr:row>
      <xdr:rowOff>0</xdr:rowOff>
    </xdr:to>
    <xdr:sp macro="" textlink="">
      <xdr:nvSpPr>
        <xdr:cNvPr id="8" name="Rectangle 7"/>
        <xdr:cNvSpPr>
          <a:spLocks noGrp="1" noChangeArrowheads="1"/>
        </xdr:cNvSpPr>
      </xdr:nvSpPr>
      <xdr:spPr bwMode="auto">
        <a:xfrm>
          <a:off x="1838325" y="36452175"/>
          <a:ext cx="60864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JULI</a:t>
          </a:r>
          <a:r>
            <a:rPr lang="en-US" sz="2800" b="1" u="sng">
              <a:solidFill>
                <a:sysClr val="windowText" lastClr="000000"/>
              </a:solidFill>
            </a:rPr>
            <a:t> 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238</xdr:row>
      <xdr:rowOff>0</xdr:rowOff>
    </xdr:from>
    <xdr:to>
      <xdr:col>12</xdr:col>
      <xdr:colOff>895350</xdr:colOff>
      <xdr:row>244</xdr:row>
      <xdr:rowOff>0</xdr:rowOff>
    </xdr:to>
    <xdr:sp macro="" textlink="">
      <xdr:nvSpPr>
        <xdr:cNvPr id="9" name="Rectangle 8"/>
        <xdr:cNvSpPr>
          <a:spLocks noGrp="1" noChangeArrowheads="1"/>
        </xdr:cNvSpPr>
      </xdr:nvSpPr>
      <xdr:spPr bwMode="auto">
        <a:xfrm>
          <a:off x="1838325" y="36452175"/>
          <a:ext cx="60864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AGUSTUS</a:t>
          </a:r>
          <a:r>
            <a:rPr lang="en-US" sz="2800" b="1" u="sng">
              <a:solidFill>
                <a:sysClr val="windowText" lastClr="000000"/>
              </a:solidFill>
            </a:rPr>
            <a:t> 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272</xdr:row>
      <xdr:rowOff>0</xdr:rowOff>
    </xdr:from>
    <xdr:to>
      <xdr:col>12</xdr:col>
      <xdr:colOff>895350</xdr:colOff>
      <xdr:row>278</xdr:row>
      <xdr:rowOff>0</xdr:rowOff>
    </xdr:to>
    <xdr:sp macro="" textlink="">
      <xdr:nvSpPr>
        <xdr:cNvPr id="10" name="Rectangle 9"/>
        <xdr:cNvSpPr>
          <a:spLocks noGrp="1" noChangeArrowheads="1"/>
        </xdr:cNvSpPr>
      </xdr:nvSpPr>
      <xdr:spPr bwMode="auto">
        <a:xfrm>
          <a:off x="1838325" y="36452175"/>
          <a:ext cx="60864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SEPTEMBER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306</xdr:row>
      <xdr:rowOff>0</xdr:rowOff>
    </xdr:from>
    <xdr:to>
      <xdr:col>12</xdr:col>
      <xdr:colOff>895350</xdr:colOff>
      <xdr:row>312</xdr:row>
      <xdr:rowOff>0</xdr:rowOff>
    </xdr:to>
    <xdr:sp macro="" textlink="">
      <xdr:nvSpPr>
        <xdr:cNvPr id="11" name="Rectangle 10"/>
        <xdr:cNvSpPr>
          <a:spLocks noGrp="1" noChangeArrowheads="1"/>
        </xdr:cNvSpPr>
      </xdr:nvSpPr>
      <xdr:spPr bwMode="auto">
        <a:xfrm>
          <a:off x="1838325" y="58197750"/>
          <a:ext cx="6086475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OKTOBER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340</xdr:row>
      <xdr:rowOff>0</xdr:rowOff>
    </xdr:from>
    <xdr:to>
      <xdr:col>12</xdr:col>
      <xdr:colOff>895350</xdr:colOff>
      <xdr:row>346</xdr:row>
      <xdr:rowOff>0</xdr:rowOff>
    </xdr:to>
    <xdr:sp macro="" textlink="">
      <xdr:nvSpPr>
        <xdr:cNvPr id="12" name="Rectangle 11"/>
        <xdr:cNvSpPr>
          <a:spLocks noGrp="1" noChangeArrowheads="1"/>
        </xdr:cNvSpPr>
      </xdr:nvSpPr>
      <xdr:spPr bwMode="auto">
        <a:xfrm>
          <a:off x="1838325" y="5838825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NOVEMBER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374</xdr:row>
      <xdr:rowOff>0</xdr:rowOff>
    </xdr:from>
    <xdr:to>
      <xdr:col>12</xdr:col>
      <xdr:colOff>895350</xdr:colOff>
      <xdr:row>380</xdr:row>
      <xdr:rowOff>0</xdr:rowOff>
    </xdr:to>
    <xdr:sp macro="" textlink="">
      <xdr:nvSpPr>
        <xdr:cNvPr id="13" name="Rectangle 12"/>
        <xdr:cNvSpPr>
          <a:spLocks noGrp="1" noChangeArrowheads="1"/>
        </xdr:cNvSpPr>
      </xdr:nvSpPr>
      <xdr:spPr bwMode="auto">
        <a:xfrm>
          <a:off x="1838325" y="5838825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DESEMBER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</a:t>
          </a:r>
          <a:r>
            <a:rPr lang="id-ID" sz="2800" b="1" u="sng" baseline="0">
              <a:solidFill>
                <a:sysClr val="windowText" lastClr="000000"/>
              </a:solidFill>
            </a:rPr>
            <a:t>7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0</xdr:rowOff>
    </xdr:from>
    <xdr:to>
      <xdr:col>12</xdr:col>
      <xdr:colOff>895350</xdr:colOff>
      <xdr:row>6</xdr:row>
      <xdr:rowOff>0</xdr:rowOff>
    </xdr:to>
    <xdr:sp macro="" textlink="">
      <xdr:nvSpPr>
        <xdr:cNvPr id="2" name="Rectangle 1"/>
        <xdr:cNvSpPr>
          <a:spLocks noGrp="1" noChangeArrowheads="1"/>
        </xdr:cNvSpPr>
      </xdr:nvSpPr>
      <xdr:spPr bwMode="auto">
        <a:xfrm>
          <a:off x="1838325" y="6487477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JANUARI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34</xdr:row>
      <xdr:rowOff>0</xdr:rowOff>
    </xdr:from>
    <xdr:to>
      <xdr:col>12</xdr:col>
      <xdr:colOff>895350</xdr:colOff>
      <xdr:row>40</xdr:row>
      <xdr:rowOff>0</xdr:rowOff>
    </xdr:to>
    <xdr:sp macro="" textlink="">
      <xdr:nvSpPr>
        <xdr:cNvPr id="3" name="Rectangle 2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FEBRUARI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68</xdr:row>
      <xdr:rowOff>0</xdr:rowOff>
    </xdr:from>
    <xdr:to>
      <xdr:col>12</xdr:col>
      <xdr:colOff>895350</xdr:colOff>
      <xdr:row>74</xdr:row>
      <xdr:rowOff>0</xdr:rowOff>
    </xdr:to>
    <xdr:sp macro="" textlink="">
      <xdr:nvSpPr>
        <xdr:cNvPr id="4" name="Rectangle 3"/>
        <xdr:cNvSpPr>
          <a:spLocks noGrp="1" noChangeArrowheads="1"/>
        </xdr:cNvSpPr>
      </xdr:nvSpPr>
      <xdr:spPr bwMode="auto">
        <a:xfrm>
          <a:off x="1838325" y="648652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MARET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102</xdr:row>
      <xdr:rowOff>0</xdr:rowOff>
    </xdr:from>
    <xdr:to>
      <xdr:col>12</xdr:col>
      <xdr:colOff>895350</xdr:colOff>
      <xdr:row>108</xdr:row>
      <xdr:rowOff>0</xdr:rowOff>
    </xdr:to>
    <xdr:sp macro="" textlink="">
      <xdr:nvSpPr>
        <xdr:cNvPr id="5" name="Rectangle 4"/>
        <xdr:cNvSpPr>
          <a:spLocks noGrp="1" noChangeArrowheads="1"/>
        </xdr:cNvSpPr>
      </xdr:nvSpPr>
      <xdr:spPr bwMode="auto">
        <a:xfrm>
          <a:off x="1838325" y="648652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APRIL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136</xdr:row>
      <xdr:rowOff>0</xdr:rowOff>
    </xdr:from>
    <xdr:to>
      <xdr:col>12</xdr:col>
      <xdr:colOff>895350</xdr:colOff>
      <xdr:row>142</xdr:row>
      <xdr:rowOff>0</xdr:rowOff>
    </xdr:to>
    <xdr:sp macro="" textlink="">
      <xdr:nvSpPr>
        <xdr:cNvPr id="6" name="Rectangle 5"/>
        <xdr:cNvSpPr>
          <a:spLocks noGrp="1" noChangeArrowheads="1"/>
        </xdr:cNvSpPr>
      </xdr:nvSpPr>
      <xdr:spPr bwMode="auto">
        <a:xfrm>
          <a:off x="1838325" y="648652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MEI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170</xdr:row>
      <xdr:rowOff>0</xdr:rowOff>
    </xdr:from>
    <xdr:to>
      <xdr:col>12</xdr:col>
      <xdr:colOff>895350</xdr:colOff>
      <xdr:row>176</xdr:row>
      <xdr:rowOff>0</xdr:rowOff>
    </xdr:to>
    <xdr:sp macro="" textlink="">
      <xdr:nvSpPr>
        <xdr:cNvPr id="7" name="Rectangle 6"/>
        <xdr:cNvSpPr>
          <a:spLocks noGrp="1" noChangeArrowheads="1"/>
        </xdr:cNvSpPr>
      </xdr:nvSpPr>
      <xdr:spPr bwMode="auto">
        <a:xfrm>
          <a:off x="1838325" y="648652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JUNI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204</xdr:row>
      <xdr:rowOff>0</xdr:rowOff>
    </xdr:from>
    <xdr:to>
      <xdr:col>12</xdr:col>
      <xdr:colOff>895350</xdr:colOff>
      <xdr:row>210</xdr:row>
      <xdr:rowOff>0</xdr:rowOff>
    </xdr:to>
    <xdr:sp macro="" textlink="">
      <xdr:nvSpPr>
        <xdr:cNvPr id="8" name="Rectangle 7"/>
        <xdr:cNvSpPr>
          <a:spLocks noGrp="1" noChangeArrowheads="1"/>
        </xdr:cNvSpPr>
      </xdr:nvSpPr>
      <xdr:spPr bwMode="auto">
        <a:xfrm>
          <a:off x="1838325" y="3243262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JULI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238</xdr:row>
      <xdr:rowOff>0</xdr:rowOff>
    </xdr:from>
    <xdr:to>
      <xdr:col>12</xdr:col>
      <xdr:colOff>895350</xdr:colOff>
      <xdr:row>244</xdr:row>
      <xdr:rowOff>0</xdr:rowOff>
    </xdr:to>
    <xdr:sp macro="" textlink="">
      <xdr:nvSpPr>
        <xdr:cNvPr id="9" name="Rectangle 8"/>
        <xdr:cNvSpPr>
          <a:spLocks noGrp="1" noChangeArrowheads="1"/>
        </xdr:cNvSpPr>
      </xdr:nvSpPr>
      <xdr:spPr bwMode="auto">
        <a:xfrm>
          <a:off x="1838325" y="3243262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AGUSTUS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272</xdr:row>
      <xdr:rowOff>0</xdr:rowOff>
    </xdr:from>
    <xdr:to>
      <xdr:col>12</xdr:col>
      <xdr:colOff>895350</xdr:colOff>
      <xdr:row>278</xdr:row>
      <xdr:rowOff>0</xdr:rowOff>
    </xdr:to>
    <xdr:sp macro="" textlink="">
      <xdr:nvSpPr>
        <xdr:cNvPr id="10" name="Rectangle 9"/>
        <xdr:cNvSpPr>
          <a:spLocks noGrp="1" noChangeArrowheads="1"/>
        </xdr:cNvSpPr>
      </xdr:nvSpPr>
      <xdr:spPr bwMode="auto">
        <a:xfrm>
          <a:off x="1838325" y="3243262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SEPTEMBER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306</xdr:row>
      <xdr:rowOff>0</xdr:rowOff>
    </xdr:from>
    <xdr:to>
      <xdr:col>12</xdr:col>
      <xdr:colOff>895350</xdr:colOff>
      <xdr:row>312</xdr:row>
      <xdr:rowOff>0</xdr:rowOff>
    </xdr:to>
    <xdr:sp macro="" textlink="">
      <xdr:nvSpPr>
        <xdr:cNvPr id="11" name="Rectangle 10"/>
        <xdr:cNvSpPr>
          <a:spLocks noGrp="1" noChangeArrowheads="1"/>
        </xdr:cNvSpPr>
      </xdr:nvSpPr>
      <xdr:spPr bwMode="auto">
        <a:xfrm>
          <a:off x="1838325" y="5189220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</a:t>
          </a:r>
          <a:r>
            <a:rPr lang="id-ID" sz="2400" b="1" u="sng">
              <a:solidFill>
                <a:sysClr val="windowText" lastClr="000000"/>
              </a:solidFill>
            </a:rPr>
            <a:t>OKTOBER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340</xdr:row>
      <xdr:rowOff>0</xdr:rowOff>
    </xdr:from>
    <xdr:to>
      <xdr:col>12</xdr:col>
      <xdr:colOff>895350</xdr:colOff>
      <xdr:row>346</xdr:row>
      <xdr:rowOff>0</xdr:rowOff>
    </xdr:to>
    <xdr:sp macro="" textlink="">
      <xdr:nvSpPr>
        <xdr:cNvPr id="12" name="Rectangle 11"/>
        <xdr:cNvSpPr>
          <a:spLocks noGrp="1" noChangeArrowheads="1"/>
        </xdr:cNvSpPr>
      </xdr:nvSpPr>
      <xdr:spPr bwMode="auto">
        <a:xfrm>
          <a:off x="1838325" y="58378725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NOVEMBER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2018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0</xdr:rowOff>
    </xdr:from>
    <xdr:to>
      <xdr:col>12</xdr:col>
      <xdr:colOff>895350</xdr:colOff>
      <xdr:row>6</xdr:row>
      <xdr:rowOff>0</xdr:rowOff>
    </xdr:to>
    <xdr:sp macro="" textlink="">
      <xdr:nvSpPr>
        <xdr:cNvPr id="2" name="Rectangle 1"/>
        <xdr:cNvSpPr>
          <a:spLocks noGrp="1" noChangeArrowheads="1"/>
        </xdr:cNvSpPr>
      </xdr:nvSpPr>
      <xdr:spPr bwMode="auto">
        <a:xfrm>
          <a:off x="1838325" y="0"/>
          <a:ext cx="67056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JANUARI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2020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38</xdr:row>
      <xdr:rowOff>0</xdr:rowOff>
    </xdr:from>
    <xdr:to>
      <xdr:col>11</xdr:col>
      <xdr:colOff>895350</xdr:colOff>
      <xdr:row>44</xdr:row>
      <xdr:rowOff>0</xdr:rowOff>
    </xdr:to>
    <xdr:sp macro="" textlink="">
      <xdr:nvSpPr>
        <xdr:cNvPr id="3" name="Rectangle 2"/>
        <xdr:cNvSpPr>
          <a:spLocks noGrp="1" noChangeArrowheads="1"/>
        </xdr:cNvSpPr>
      </xdr:nvSpPr>
      <xdr:spPr bwMode="auto">
        <a:xfrm>
          <a:off x="1228725" y="7248525"/>
          <a:ext cx="63722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FEBRUARI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0</xdr:rowOff>
    </xdr:from>
    <xdr:to>
      <xdr:col>12</xdr:col>
      <xdr:colOff>895350</xdr:colOff>
      <xdr:row>6</xdr:row>
      <xdr:rowOff>0</xdr:rowOff>
    </xdr:to>
    <xdr:sp macro="" textlink="">
      <xdr:nvSpPr>
        <xdr:cNvPr id="2" name="Rectangle 1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JANUARI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9525</xdr:colOff>
      <xdr:row>38</xdr:row>
      <xdr:rowOff>0</xdr:rowOff>
    </xdr:from>
    <xdr:to>
      <xdr:col>11</xdr:col>
      <xdr:colOff>895350</xdr:colOff>
      <xdr:row>44</xdr:row>
      <xdr:rowOff>0</xdr:rowOff>
    </xdr:to>
    <xdr:sp macro="" textlink="">
      <xdr:nvSpPr>
        <xdr:cNvPr id="3" name="Rectangle 2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FEBRUARI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80</xdr:row>
      <xdr:rowOff>0</xdr:rowOff>
    </xdr:from>
    <xdr:to>
      <xdr:col>12</xdr:col>
      <xdr:colOff>895350</xdr:colOff>
      <xdr:row>86</xdr:row>
      <xdr:rowOff>0</xdr:rowOff>
    </xdr:to>
    <xdr:sp macro="" textlink="">
      <xdr:nvSpPr>
        <xdr:cNvPr id="4" name="Rectangle 3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MARET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120</xdr:row>
      <xdr:rowOff>0</xdr:rowOff>
    </xdr:from>
    <xdr:to>
      <xdr:col>12</xdr:col>
      <xdr:colOff>895350</xdr:colOff>
      <xdr:row>126</xdr:row>
      <xdr:rowOff>0</xdr:rowOff>
    </xdr:to>
    <xdr:sp macro="" textlink="">
      <xdr:nvSpPr>
        <xdr:cNvPr id="5" name="Rectangle 4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APRIL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157</xdr:row>
      <xdr:rowOff>0</xdr:rowOff>
    </xdr:from>
    <xdr:to>
      <xdr:col>12</xdr:col>
      <xdr:colOff>895350</xdr:colOff>
      <xdr:row>163</xdr:row>
      <xdr:rowOff>0</xdr:rowOff>
    </xdr:to>
    <xdr:sp macro="" textlink="">
      <xdr:nvSpPr>
        <xdr:cNvPr id="6" name="Rectangle 5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MEI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195</xdr:row>
      <xdr:rowOff>0</xdr:rowOff>
    </xdr:from>
    <xdr:to>
      <xdr:col>12</xdr:col>
      <xdr:colOff>895350</xdr:colOff>
      <xdr:row>201</xdr:row>
      <xdr:rowOff>0</xdr:rowOff>
    </xdr:to>
    <xdr:sp macro="" textlink="">
      <xdr:nvSpPr>
        <xdr:cNvPr id="7" name="Rectangle 6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JUNI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233</xdr:row>
      <xdr:rowOff>0</xdr:rowOff>
    </xdr:from>
    <xdr:to>
      <xdr:col>12</xdr:col>
      <xdr:colOff>895350</xdr:colOff>
      <xdr:row>239</xdr:row>
      <xdr:rowOff>0</xdr:rowOff>
    </xdr:to>
    <xdr:sp macro="" textlink="">
      <xdr:nvSpPr>
        <xdr:cNvPr id="8" name="Rectangle 7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JULI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271</xdr:row>
      <xdr:rowOff>0</xdr:rowOff>
    </xdr:from>
    <xdr:to>
      <xdr:col>12</xdr:col>
      <xdr:colOff>895350</xdr:colOff>
      <xdr:row>277</xdr:row>
      <xdr:rowOff>0</xdr:rowOff>
    </xdr:to>
    <xdr:sp macro="" textlink="">
      <xdr:nvSpPr>
        <xdr:cNvPr id="9" name="Rectangle 8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AGUSTUS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309</xdr:row>
      <xdr:rowOff>0</xdr:rowOff>
    </xdr:from>
    <xdr:to>
      <xdr:col>12</xdr:col>
      <xdr:colOff>895350</xdr:colOff>
      <xdr:row>315</xdr:row>
      <xdr:rowOff>0</xdr:rowOff>
    </xdr:to>
    <xdr:sp macro="" textlink="">
      <xdr:nvSpPr>
        <xdr:cNvPr id="10" name="Rectangle 9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SEPTEMBER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347</xdr:row>
      <xdr:rowOff>0</xdr:rowOff>
    </xdr:from>
    <xdr:to>
      <xdr:col>12</xdr:col>
      <xdr:colOff>895350</xdr:colOff>
      <xdr:row>353</xdr:row>
      <xdr:rowOff>0</xdr:rowOff>
    </xdr:to>
    <xdr:sp macro="" textlink="">
      <xdr:nvSpPr>
        <xdr:cNvPr id="11" name="Rectangle 10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OKTOBER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385</xdr:row>
      <xdr:rowOff>0</xdr:rowOff>
    </xdr:from>
    <xdr:to>
      <xdr:col>12</xdr:col>
      <xdr:colOff>895350</xdr:colOff>
      <xdr:row>391</xdr:row>
      <xdr:rowOff>0</xdr:rowOff>
    </xdr:to>
    <xdr:sp macro="" textlink="">
      <xdr:nvSpPr>
        <xdr:cNvPr id="12" name="Rectangle 11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NOVEMBER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9525</xdr:colOff>
      <xdr:row>423</xdr:row>
      <xdr:rowOff>0</xdr:rowOff>
    </xdr:from>
    <xdr:to>
      <xdr:col>12</xdr:col>
      <xdr:colOff>895350</xdr:colOff>
      <xdr:row>429</xdr:row>
      <xdr:rowOff>0</xdr:rowOff>
    </xdr:to>
    <xdr:sp macro="" textlink="">
      <xdr:nvSpPr>
        <xdr:cNvPr id="13" name="Rectangle 12"/>
        <xdr:cNvSpPr>
          <a:spLocks noGrp="1" noChangeArrowheads="1"/>
        </xdr:cNvSpPr>
      </xdr:nvSpPr>
      <xdr:spPr bwMode="auto">
        <a:xfrm>
          <a:off x="1838325" y="0"/>
          <a:ext cx="6086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91440" tIns="45720" rIns="91440" bIns="45720" numCol="1" anchor="t" anchorCtr="0" compatLnSpc="1">
          <a:prstTxWarp prst="textNoShape">
            <a:avLst/>
          </a:prstTxWarp>
        </a:bodyPr>
        <a:lstStyle>
          <a:lvl1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+mj-lt"/>
              <a:ea typeface="+mj-ea"/>
              <a:cs typeface="+mj-cs"/>
            </a:defRPr>
          </a:lvl1pPr>
          <a:lvl2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2pPr>
          <a:lvl3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3pPr>
          <a:lvl4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4pPr>
          <a:lvl5pPr algn="l" rtl="0" eaLnBrk="0" fontAlgn="base" hangingPunct="0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5pPr>
          <a:lvl6pPr marL="4572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6pPr>
          <a:lvl7pPr marL="9144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7pPr>
          <a:lvl8pPr marL="13716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8pPr>
          <a:lvl9pPr marL="1828800" algn="l" rtl="0" fontAlgn="base">
            <a:spcBef>
              <a:spcPct val="0"/>
            </a:spcBef>
            <a:spcAft>
              <a:spcPct val="0"/>
            </a:spcAft>
            <a:defRPr sz="4200">
              <a:solidFill>
                <a:schemeClr val="tx2"/>
              </a:solidFill>
              <a:latin typeface="Garamond" pitchFamily="18" charset="0"/>
            </a:defRPr>
          </a:lvl9pPr>
        </a:lstStyle>
        <a:p>
          <a:pPr algn="ctr" eaLnBrk="1" hangingPunct="1">
            <a:lnSpc>
              <a:spcPct val="80000"/>
            </a:lnSpc>
          </a:pPr>
          <a:r>
            <a:rPr lang="en-US" sz="2400" b="1" u="sng">
              <a:solidFill>
                <a:sysClr val="windowText" lastClr="000000"/>
              </a:solidFill>
            </a:rPr>
            <a:t>BUKU DATA REKAPITULASI JUMLAH PENDUDUK</a:t>
          </a:r>
          <a:br>
            <a:rPr lang="en-US" sz="2400" b="1" u="sng">
              <a:solidFill>
                <a:sysClr val="windowText" lastClr="000000"/>
              </a:solidFill>
            </a:rPr>
          </a:br>
          <a:r>
            <a:rPr lang="en-US" sz="2400" b="1" u="sng">
              <a:solidFill>
                <a:sysClr val="windowText" lastClr="000000"/>
              </a:solidFill>
            </a:rPr>
            <a:t>BULAN DESEMBER</a:t>
          </a:r>
          <a:r>
            <a:rPr lang="en-US" sz="2400" b="1" u="sng" baseline="0">
              <a:solidFill>
                <a:sysClr val="windowText" lastClr="000000"/>
              </a:solidFill>
            </a:rPr>
            <a:t> </a:t>
          </a:r>
          <a:r>
            <a:rPr lang="en-US" sz="2800" b="1" u="sng">
              <a:solidFill>
                <a:sysClr val="windowText" lastClr="000000"/>
              </a:solidFill>
            </a:rPr>
            <a:t>TAHUN</a:t>
          </a:r>
          <a:r>
            <a:rPr lang="en-US" sz="2800" b="1" u="sng" baseline="0">
              <a:solidFill>
                <a:sysClr val="windowText" lastClr="000000"/>
              </a:solidFill>
            </a:rPr>
            <a:t> 2019</a:t>
          </a:r>
          <a:endParaRPr lang="en-US" sz="2800" b="1" u="sng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PENDUDUK%20DESA%20TANJUNG%20MULIA.ASE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U%20INDUK%202017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BUKU%20INDUK%202019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DATA PDDK EDIT"/>
      <sheetName val="Sheet8"/>
      <sheetName val="MASTER DATA PDDK"/>
      <sheetName val="RINGKSN DATA PEN"/>
      <sheetName val="MASTER KK"/>
      <sheetName val="CETAK KK"/>
      <sheetName val="Chart1"/>
      <sheetName val="Chart2"/>
      <sheetName val="MASTER JML JIWA"/>
      <sheetName val="REALISASI KK KTP"/>
      <sheetName val="JML KK PER RT "/>
      <sheetName val="PDH  ATAU NIGGAL"/>
      <sheetName val="MASTER KTP"/>
      <sheetName val="CETAK KTP 1"/>
      <sheetName val="CETAK KTP 2"/>
      <sheetName val="ARSIP KK"/>
      <sheetName val="ARSIP KK (2)"/>
      <sheetName val="MASTER PINDAH"/>
      <sheetName val="PINDAH"/>
      <sheetName val="PENGATAR"/>
      <sheetName val="DATA JAMKESDA"/>
      <sheetName val="master surat menyurat"/>
      <sheetName val="LPRAN TRIWULAN"/>
      <sheetName val="LPRAN MUTASI"/>
      <sheetName val="LPRAN BULANAN"/>
      <sheetName val="PP OR TPP"/>
      <sheetName val="PER RT"/>
      <sheetName val="Sheet2"/>
      <sheetName val="RT 01"/>
      <sheetName val="RT 02"/>
      <sheetName val="Sheet1"/>
    </sheetNames>
    <sheetDataSet>
      <sheetData sheetId="0"/>
      <sheetData sheetId="1">
        <row r="3">
          <cell r="C3" t="str">
            <v>KK</v>
          </cell>
          <cell r="D3">
            <v>1</v>
          </cell>
        </row>
        <row r="4">
          <cell r="C4" t="str">
            <v>ISTRI</v>
          </cell>
          <cell r="D4">
            <v>2</v>
          </cell>
        </row>
        <row r="5">
          <cell r="C5" t="str">
            <v>ANAK</v>
          </cell>
          <cell r="D5">
            <v>3</v>
          </cell>
        </row>
      </sheetData>
      <sheetData sheetId="2">
        <row r="6">
          <cell r="H6" t="str">
            <v>L</v>
          </cell>
          <cell r="O6" t="str">
            <v>ISLAM</v>
          </cell>
          <cell r="Q6" t="str">
            <v>KEPALA KELUARGA</v>
          </cell>
          <cell r="R6">
            <v>1</v>
          </cell>
          <cell r="T6" t="str">
            <v>SOPIR</v>
          </cell>
          <cell r="AG6" t="str">
            <v>JAWA</v>
          </cell>
        </row>
        <row r="7">
          <cell r="H7" t="str">
            <v>P</v>
          </cell>
          <cell r="O7" t="str">
            <v>ISLAM</v>
          </cell>
          <cell r="Q7" t="str">
            <v>ISTRI</v>
          </cell>
          <cell r="R7">
            <v>2</v>
          </cell>
          <cell r="T7" t="str">
            <v>MENGURUS RUMAH TANGGA</v>
          </cell>
          <cell r="AG7" t="str">
            <v>JAWA</v>
          </cell>
        </row>
        <row r="8">
          <cell r="H8" t="str">
            <v>P</v>
          </cell>
          <cell r="O8" t="str">
            <v>ISLAM</v>
          </cell>
          <cell r="Q8" t="str">
            <v>ANAK</v>
          </cell>
          <cell r="R8">
            <v>5</v>
          </cell>
          <cell r="T8" t="str">
            <v>PELAJAR/MAHASISWA</v>
          </cell>
          <cell r="AG8" t="str">
            <v>JAWA</v>
          </cell>
        </row>
        <row r="9">
          <cell r="H9" t="str">
            <v>L</v>
          </cell>
          <cell r="O9" t="str">
            <v>ISLAM</v>
          </cell>
          <cell r="Q9" t="str">
            <v>ANAK</v>
          </cell>
          <cell r="R9">
            <v>6</v>
          </cell>
          <cell r="T9" t="str">
            <v>BELUM/TIDAK BEKERJA</v>
          </cell>
          <cell r="AG9" t="str">
            <v>JAWA</v>
          </cell>
        </row>
        <row r="10">
          <cell r="H10" t="str">
            <v>P</v>
          </cell>
          <cell r="O10" t="str">
            <v>ISLAM</v>
          </cell>
          <cell r="Q10" t="str">
            <v>KEPALA KELUARGA</v>
          </cell>
          <cell r="R10">
            <v>1</v>
          </cell>
          <cell r="T10" t="str">
            <v>MENGURUS RUMAH TANGGA</v>
          </cell>
          <cell r="AG10" t="str">
            <v>JAWA</v>
          </cell>
        </row>
        <row r="11">
          <cell r="H11" t="str">
            <v>L</v>
          </cell>
          <cell r="O11" t="str">
            <v>ISLAM</v>
          </cell>
          <cell r="Q11" t="str">
            <v>KEPALA KELUARGA</v>
          </cell>
          <cell r="R11">
            <v>1</v>
          </cell>
          <cell r="T11" t="str">
            <v>PETANI/PEKEBUN</v>
          </cell>
          <cell r="AG11" t="str">
            <v>JAWA</v>
          </cell>
        </row>
        <row r="12">
          <cell r="H12" t="str">
            <v>P</v>
          </cell>
          <cell r="O12" t="str">
            <v>ISLAM</v>
          </cell>
          <cell r="Q12" t="str">
            <v>ISTRI</v>
          </cell>
          <cell r="R12">
            <v>2</v>
          </cell>
          <cell r="T12" t="str">
            <v>MENGURUS RUMAH TANGGA</v>
          </cell>
          <cell r="AG12" t="str">
            <v>JAWA</v>
          </cell>
        </row>
        <row r="13">
          <cell r="H13" t="str">
            <v>P</v>
          </cell>
          <cell r="O13" t="str">
            <v>ISLAM</v>
          </cell>
          <cell r="Q13" t="str">
            <v>ANAK</v>
          </cell>
          <cell r="R13">
            <v>3</v>
          </cell>
          <cell r="T13" t="str">
            <v>BELUM/TIDAK BEKERJA</v>
          </cell>
          <cell r="AG13" t="str">
            <v>JAWA</v>
          </cell>
        </row>
        <row r="14">
          <cell r="H14" t="str">
            <v>L</v>
          </cell>
          <cell r="O14" t="str">
            <v>ISLAM</v>
          </cell>
          <cell r="Q14" t="str">
            <v>KEPALA KELUARGA</v>
          </cell>
          <cell r="R14">
            <v>1</v>
          </cell>
          <cell r="T14" t="str">
            <v>PETANI/PEKEBUN</v>
          </cell>
          <cell r="AG14" t="str">
            <v>JAWA</v>
          </cell>
        </row>
        <row r="15">
          <cell r="H15" t="str">
            <v>P</v>
          </cell>
          <cell r="O15" t="str">
            <v>ISLAM</v>
          </cell>
          <cell r="Q15" t="str">
            <v>ISTRI</v>
          </cell>
          <cell r="R15">
            <v>2</v>
          </cell>
          <cell r="T15" t="str">
            <v>MENGURUS RUMAH TANGGA</v>
          </cell>
          <cell r="AG15" t="str">
            <v>JAWA</v>
          </cell>
        </row>
        <row r="16">
          <cell r="H16" t="str">
            <v>L</v>
          </cell>
          <cell r="O16" t="str">
            <v>ISLAM</v>
          </cell>
          <cell r="Q16" t="str">
            <v>KEPALA KELUARGA</v>
          </cell>
          <cell r="R16">
            <v>1</v>
          </cell>
          <cell r="T16" t="str">
            <v>PETANI/PEKEBUN</v>
          </cell>
          <cell r="AG16" t="str">
            <v>JAWA</v>
          </cell>
        </row>
        <row r="17">
          <cell r="H17" t="str">
            <v>P</v>
          </cell>
          <cell r="O17" t="str">
            <v>ISLAM</v>
          </cell>
          <cell r="Q17" t="str">
            <v>ISTRI</v>
          </cell>
          <cell r="R17">
            <v>2</v>
          </cell>
          <cell r="T17" t="str">
            <v>MENGURUS RUMAH TANGGA</v>
          </cell>
          <cell r="AG17" t="str">
            <v>JAWA</v>
          </cell>
        </row>
        <row r="18">
          <cell r="H18" t="str">
            <v>P</v>
          </cell>
          <cell r="O18" t="str">
            <v>ISLAM</v>
          </cell>
          <cell r="Q18" t="str">
            <v>ANAK</v>
          </cell>
          <cell r="R18">
            <v>3</v>
          </cell>
          <cell r="T18" t="str">
            <v>PELAJAR/MAHASISWA</v>
          </cell>
          <cell r="AG18" t="str">
            <v>JAWA</v>
          </cell>
        </row>
        <row r="19">
          <cell r="H19" t="str">
            <v>L</v>
          </cell>
          <cell r="O19" t="str">
            <v>ISLAM</v>
          </cell>
          <cell r="Q19" t="str">
            <v>KEPALA KELUARGA</v>
          </cell>
          <cell r="R19">
            <v>1</v>
          </cell>
          <cell r="T19" t="str">
            <v>PETANI/PEKEBUN</v>
          </cell>
          <cell r="AG19" t="str">
            <v>JAWA</v>
          </cell>
        </row>
        <row r="20">
          <cell r="H20" t="str">
            <v>P</v>
          </cell>
          <cell r="O20" t="str">
            <v>ISLAM</v>
          </cell>
          <cell r="Q20" t="str">
            <v>ORANG TUA</v>
          </cell>
          <cell r="R20">
            <v>9</v>
          </cell>
          <cell r="T20" t="str">
            <v>BELUM/TIDAK BEKERJA</v>
          </cell>
          <cell r="AG20" t="str">
            <v>JAWA</v>
          </cell>
        </row>
        <row r="21">
          <cell r="H21" t="str">
            <v>L</v>
          </cell>
          <cell r="O21" t="str">
            <v>ISLAM</v>
          </cell>
          <cell r="Q21" t="str">
            <v>KEPALA KELUARGA</v>
          </cell>
          <cell r="R21">
            <v>1</v>
          </cell>
          <cell r="T21" t="str">
            <v>PETANI/PEKEBUN</v>
          </cell>
          <cell r="AG21" t="str">
            <v>JAWA</v>
          </cell>
        </row>
        <row r="22">
          <cell r="H22" t="str">
            <v>P</v>
          </cell>
          <cell r="O22" t="str">
            <v>ISLAM</v>
          </cell>
          <cell r="Q22" t="str">
            <v>ISTRI</v>
          </cell>
          <cell r="R22">
            <v>2</v>
          </cell>
          <cell r="T22" t="str">
            <v>MENGURUS RUMAH TANGGA</v>
          </cell>
          <cell r="AG22" t="str">
            <v>JAWA</v>
          </cell>
        </row>
        <row r="23">
          <cell r="H23" t="str">
            <v>L</v>
          </cell>
          <cell r="O23" t="str">
            <v>ISLAM</v>
          </cell>
          <cell r="Q23" t="str">
            <v>ANAK</v>
          </cell>
          <cell r="R23">
            <v>3</v>
          </cell>
          <cell r="T23" t="str">
            <v>PELAJAR/MAHASISWA</v>
          </cell>
          <cell r="AG23" t="str">
            <v>JAWA</v>
          </cell>
        </row>
        <row r="24">
          <cell r="H24" t="str">
            <v>L</v>
          </cell>
          <cell r="O24" t="str">
            <v>ISLAM</v>
          </cell>
          <cell r="Q24" t="str">
            <v>ANAK</v>
          </cell>
          <cell r="R24">
            <v>4</v>
          </cell>
          <cell r="T24" t="str">
            <v>PELAJAR/MAHASISWA</v>
          </cell>
          <cell r="AG24" t="str">
            <v>JAWA</v>
          </cell>
        </row>
        <row r="25">
          <cell r="H25" t="str">
            <v>L</v>
          </cell>
          <cell r="O25" t="str">
            <v>ISLAM</v>
          </cell>
          <cell r="Q25" t="str">
            <v>KEPALA KELUARGA</v>
          </cell>
          <cell r="R25">
            <v>1</v>
          </cell>
          <cell r="T25" t="str">
            <v>PETANI/PEKEBUN</v>
          </cell>
          <cell r="AG25" t="str">
            <v>JAWA</v>
          </cell>
        </row>
        <row r="26">
          <cell r="H26" t="str">
            <v>P</v>
          </cell>
          <cell r="O26" t="str">
            <v>ISLAM</v>
          </cell>
          <cell r="Q26" t="str">
            <v>ISTRI</v>
          </cell>
          <cell r="R26">
            <v>2</v>
          </cell>
          <cell r="T26" t="str">
            <v>MENGURUS RUMAH TANGGA</v>
          </cell>
          <cell r="AG26" t="str">
            <v>JAWA</v>
          </cell>
        </row>
        <row r="27">
          <cell r="H27" t="str">
            <v>L</v>
          </cell>
          <cell r="O27" t="str">
            <v>ISLAM</v>
          </cell>
          <cell r="Q27" t="str">
            <v>KEPALA KELUARGA</v>
          </cell>
          <cell r="R27">
            <v>1</v>
          </cell>
          <cell r="T27" t="str">
            <v>PEDAGANG</v>
          </cell>
          <cell r="AG27" t="str">
            <v>JAWA</v>
          </cell>
        </row>
        <row r="28">
          <cell r="H28" t="str">
            <v>P</v>
          </cell>
          <cell r="O28" t="str">
            <v>ISLAM</v>
          </cell>
          <cell r="Q28" t="str">
            <v>ISTRI</v>
          </cell>
          <cell r="R28">
            <v>2</v>
          </cell>
          <cell r="T28" t="str">
            <v>PEDAGANG</v>
          </cell>
          <cell r="AG28" t="str">
            <v>JAWA</v>
          </cell>
        </row>
        <row r="29">
          <cell r="H29" t="str">
            <v>L</v>
          </cell>
          <cell r="O29" t="str">
            <v>ISLAM</v>
          </cell>
          <cell r="Q29" t="str">
            <v>ANAK</v>
          </cell>
          <cell r="R29">
            <v>4</v>
          </cell>
          <cell r="T29" t="str">
            <v>PELAJAR/MAHASISWA</v>
          </cell>
          <cell r="AG29" t="str">
            <v>JAWA</v>
          </cell>
        </row>
        <row r="30">
          <cell r="H30" t="str">
            <v>P</v>
          </cell>
          <cell r="O30" t="str">
            <v>ISLAM</v>
          </cell>
          <cell r="Q30" t="str">
            <v>ANAK</v>
          </cell>
          <cell r="R30">
            <v>4</v>
          </cell>
          <cell r="T30" t="str">
            <v>BELUM/TIDAK BEKERJA</v>
          </cell>
          <cell r="AG30" t="str">
            <v>JAWA</v>
          </cell>
        </row>
        <row r="31">
          <cell r="H31" t="str">
            <v>P</v>
          </cell>
          <cell r="O31" t="str">
            <v>ISLAM</v>
          </cell>
          <cell r="Q31" t="str">
            <v>KEPALA KELUARGA</v>
          </cell>
          <cell r="R31">
            <v>1</v>
          </cell>
          <cell r="T31" t="str">
            <v>MENGURUS RUMAH TANGGA</v>
          </cell>
          <cell r="AG31" t="str">
            <v>BATAK</v>
          </cell>
        </row>
        <row r="32">
          <cell r="H32" t="str">
            <v>P</v>
          </cell>
          <cell r="O32" t="str">
            <v>ISLAM</v>
          </cell>
          <cell r="Q32" t="str">
            <v>ANAK</v>
          </cell>
          <cell r="R32">
            <v>4</v>
          </cell>
          <cell r="T32" t="str">
            <v>BELUM/TIDAK BEKERJA</v>
          </cell>
          <cell r="AG32" t="str">
            <v>BATAK</v>
          </cell>
        </row>
        <row r="33">
          <cell r="H33" t="str">
            <v>L</v>
          </cell>
          <cell r="O33" t="str">
            <v>ISLAM</v>
          </cell>
          <cell r="Q33" t="str">
            <v>ANAK</v>
          </cell>
          <cell r="R33">
            <v>4</v>
          </cell>
          <cell r="T33" t="str">
            <v>PELAJAR/MAHASISWA</v>
          </cell>
          <cell r="AG33" t="str">
            <v>BATAK</v>
          </cell>
        </row>
        <row r="34">
          <cell r="H34" t="str">
            <v>L</v>
          </cell>
          <cell r="O34" t="str">
            <v>ISLAM</v>
          </cell>
          <cell r="Q34" t="str">
            <v>KEPALA KELUARGA</v>
          </cell>
          <cell r="R34">
            <v>1</v>
          </cell>
          <cell r="T34" t="str">
            <v>PETANI/PEKEBUN</v>
          </cell>
          <cell r="AG34" t="str">
            <v>JAWA</v>
          </cell>
        </row>
        <row r="35">
          <cell r="H35" t="str">
            <v>P</v>
          </cell>
          <cell r="O35" t="str">
            <v>ISLAM</v>
          </cell>
          <cell r="Q35" t="str">
            <v>ISTRI</v>
          </cell>
          <cell r="R35">
            <v>3</v>
          </cell>
          <cell r="T35" t="str">
            <v>MENGURUS RUMAH TANGGA</v>
          </cell>
          <cell r="AG35" t="str">
            <v>JAWA</v>
          </cell>
        </row>
        <row r="36">
          <cell r="H36" t="str">
            <v>L</v>
          </cell>
          <cell r="O36" t="str">
            <v>ISLAM</v>
          </cell>
          <cell r="Q36" t="str">
            <v>ANAK</v>
          </cell>
          <cell r="R36">
            <v>4</v>
          </cell>
          <cell r="T36" t="str">
            <v>PELAJAR/MAHASISWA</v>
          </cell>
          <cell r="AG36" t="str">
            <v>JAWA</v>
          </cell>
        </row>
        <row r="37">
          <cell r="H37" t="str">
            <v>L</v>
          </cell>
          <cell r="O37" t="str">
            <v>ISLAM</v>
          </cell>
          <cell r="Q37" t="str">
            <v>KEPALA KELUARGA</v>
          </cell>
          <cell r="R37">
            <v>1</v>
          </cell>
          <cell r="T37" t="str">
            <v>PETANI/PEKEBUN</v>
          </cell>
          <cell r="AG37" t="str">
            <v>JAWA</v>
          </cell>
        </row>
        <row r="38">
          <cell r="H38" t="str">
            <v>P</v>
          </cell>
          <cell r="O38" t="str">
            <v>ISLAM</v>
          </cell>
          <cell r="Q38" t="str">
            <v>ISTRI</v>
          </cell>
          <cell r="R38">
            <v>3</v>
          </cell>
          <cell r="T38" t="str">
            <v>MENGURUS RUMAH TANGGA</v>
          </cell>
          <cell r="AG38" t="str">
            <v>JAWA</v>
          </cell>
        </row>
        <row r="39">
          <cell r="H39" t="str">
            <v>P</v>
          </cell>
          <cell r="O39" t="str">
            <v>ISLAM</v>
          </cell>
          <cell r="Q39" t="str">
            <v>ANAK</v>
          </cell>
          <cell r="R39">
            <v>4</v>
          </cell>
          <cell r="T39" t="str">
            <v>PELAJAR/MAHASISWA</v>
          </cell>
          <cell r="AG39" t="str">
            <v>JAWA</v>
          </cell>
        </row>
        <row r="40">
          <cell r="H40" t="str">
            <v>L</v>
          </cell>
          <cell r="O40" t="str">
            <v>ISLAM</v>
          </cell>
          <cell r="Q40" t="str">
            <v>ANAK</v>
          </cell>
          <cell r="R40">
            <v>4</v>
          </cell>
          <cell r="T40" t="str">
            <v>BELUM/TIDAK BEKERJA</v>
          </cell>
          <cell r="AG40" t="str">
            <v>JAWA</v>
          </cell>
        </row>
        <row r="41">
          <cell r="H41" t="str">
            <v>L</v>
          </cell>
          <cell r="O41" t="str">
            <v>ISLAM</v>
          </cell>
          <cell r="Q41" t="str">
            <v>KEPALA KELUARGA</v>
          </cell>
          <cell r="R41">
            <v>1</v>
          </cell>
          <cell r="T41" t="str">
            <v>PEDAGANG</v>
          </cell>
          <cell r="AG41" t="str">
            <v>JAWA</v>
          </cell>
        </row>
        <row r="42">
          <cell r="H42" t="str">
            <v>P</v>
          </cell>
          <cell r="O42" t="str">
            <v>ISLAM</v>
          </cell>
          <cell r="Q42" t="str">
            <v>ISTRI</v>
          </cell>
          <cell r="R42">
            <v>3</v>
          </cell>
          <cell r="T42" t="str">
            <v>MENGURUS RUMAH TANGGA</v>
          </cell>
          <cell r="AG42" t="str">
            <v>JAWA</v>
          </cell>
        </row>
        <row r="43">
          <cell r="H43" t="str">
            <v>L</v>
          </cell>
          <cell r="O43" t="str">
            <v>ISLAM</v>
          </cell>
          <cell r="Q43" t="str">
            <v>ANAK</v>
          </cell>
          <cell r="R43">
            <v>4</v>
          </cell>
          <cell r="T43" t="str">
            <v>PELAJAR/MAHASISWA</v>
          </cell>
          <cell r="AG43" t="str">
            <v>JAWA</v>
          </cell>
        </row>
        <row r="44">
          <cell r="H44" t="str">
            <v>P</v>
          </cell>
          <cell r="O44" t="str">
            <v>ISLAM</v>
          </cell>
          <cell r="Q44" t="str">
            <v>ANAK</v>
          </cell>
          <cell r="R44">
            <v>4</v>
          </cell>
          <cell r="T44" t="str">
            <v>BELUM/TIDAK BEKERJA</v>
          </cell>
          <cell r="AG44" t="str">
            <v>JAWA</v>
          </cell>
        </row>
        <row r="45">
          <cell r="H45" t="str">
            <v>L</v>
          </cell>
          <cell r="O45" t="str">
            <v>ISLAM</v>
          </cell>
          <cell r="Q45" t="str">
            <v>KEPALA KELUARGA</v>
          </cell>
          <cell r="R45">
            <v>1</v>
          </cell>
          <cell r="T45" t="str">
            <v>PETERNAK</v>
          </cell>
          <cell r="AG45" t="str">
            <v>BATAK</v>
          </cell>
        </row>
        <row r="46">
          <cell r="H46" t="str">
            <v>P</v>
          </cell>
          <cell r="O46" t="str">
            <v>ISLAM</v>
          </cell>
          <cell r="Q46" t="str">
            <v>ISTRI</v>
          </cell>
          <cell r="R46">
            <v>3</v>
          </cell>
          <cell r="T46" t="str">
            <v>MENGURUS RUMAH TANGGA</v>
          </cell>
          <cell r="AG46" t="str">
            <v>JAWA</v>
          </cell>
        </row>
        <row r="47">
          <cell r="H47" t="str">
            <v>L</v>
          </cell>
          <cell r="O47" t="str">
            <v>ISLAM</v>
          </cell>
          <cell r="Q47" t="str">
            <v>ANAK</v>
          </cell>
          <cell r="R47">
            <v>4</v>
          </cell>
          <cell r="T47" t="str">
            <v>WIRASWASTA</v>
          </cell>
          <cell r="AG47" t="str">
            <v>BATAK</v>
          </cell>
        </row>
        <row r="48">
          <cell r="H48" t="str">
            <v>L</v>
          </cell>
          <cell r="O48" t="str">
            <v>ISLAM</v>
          </cell>
          <cell r="Q48" t="str">
            <v>ANAK</v>
          </cell>
          <cell r="R48">
            <v>4</v>
          </cell>
          <cell r="T48" t="str">
            <v>PELAJAR/MAHASISWA</v>
          </cell>
          <cell r="AG48" t="str">
            <v>BATAK</v>
          </cell>
        </row>
        <row r="49">
          <cell r="H49" t="str">
            <v>P</v>
          </cell>
          <cell r="O49" t="str">
            <v>ISLAM</v>
          </cell>
          <cell r="Q49" t="str">
            <v>ANAK</v>
          </cell>
          <cell r="R49">
            <v>4</v>
          </cell>
          <cell r="T49" t="str">
            <v>PELAJAR/MAHASISWA</v>
          </cell>
          <cell r="AG49" t="str">
            <v>BATAK</v>
          </cell>
        </row>
        <row r="50">
          <cell r="H50" t="str">
            <v>P</v>
          </cell>
          <cell r="O50" t="str">
            <v>ISLAM</v>
          </cell>
          <cell r="Q50" t="str">
            <v>ANAK</v>
          </cell>
          <cell r="R50">
            <v>4</v>
          </cell>
          <cell r="T50" t="str">
            <v>PELAJAR/MAHASISWA</v>
          </cell>
          <cell r="AG50" t="str">
            <v>BATAK</v>
          </cell>
        </row>
        <row r="51">
          <cell r="H51" t="str">
            <v>L</v>
          </cell>
          <cell r="O51" t="str">
            <v>ISLAM</v>
          </cell>
          <cell r="Q51" t="str">
            <v>KEPALA KELUARGA</v>
          </cell>
          <cell r="R51">
            <v>1</v>
          </cell>
          <cell r="T51" t="str">
            <v>SOPIR</v>
          </cell>
          <cell r="AG51" t="str">
            <v>JAWA</v>
          </cell>
        </row>
        <row r="52">
          <cell r="H52" t="str">
            <v>P</v>
          </cell>
          <cell r="O52" t="str">
            <v>ISLAM</v>
          </cell>
          <cell r="Q52" t="str">
            <v>ISTRI</v>
          </cell>
          <cell r="R52">
            <v>3</v>
          </cell>
          <cell r="T52" t="str">
            <v>MENGURUS RUMAH TANGGA</v>
          </cell>
          <cell r="AG52" t="str">
            <v>SUNDA</v>
          </cell>
        </row>
        <row r="53">
          <cell r="H53" t="str">
            <v>L</v>
          </cell>
          <cell r="O53" t="str">
            <v>ISLAM</v>
          </cell>
          <cell r="Q53" t="str">
            <v>ANAK</v>
          </cell>
          <cell r="R53">
            <v>4</v>
          </cell>
          <cell r="T53" t="str">
            <v>SOPIR</v>
          </cell>
          <cell r="AG53" t="str">
            <v>JAWA</v>
          </cell>
        </row>
        <row r="54">
          <cell r="H54" t="str">
            <v>P</v>
          </cell>
          <cell r="O54" t="str">
            <v>ISLAM</v>
          </cell>
          <cell r="Q54" t="str">
            <v>ANAK</v>
          </cell>
          <cell r="R54">
            <v>4</v>
          </cell>
          <cell r="T54" t="str">
            <v>PELAJAR/MAHASISWA</v>
          </cell>
          <cell r="AG54" t="str">
            <v>JAWA</v>
          </cell>
        </row>
        <row r="55">
          <cell r="H55" t="str">
            <v>L</v>
          </cell>
          <cell r="O55" t="str">
            <v>ISLAM</v>
          </cell>
          <cell r="Q55" t="str">
            <v>ANAK</v>
          </cell>
          <cell r="R55">
            <v>4</v>
          </cell>
          <cell r="T55" t="str">
            <v>PELAJAR/MAHASISWA</v>
          </cell>
          <cell r="AG55" t="str">
            <v>JAWA</v>
          </cell>
        </row>
        <row r="56">
          <cell r="H56" t="str">
            <v>P</v>
          </cell>
          <cell r="O56" t="str">
            <v>ISLAM</v>
          </cell>
          <cell r="Q56" t="str">
            <v>ANAK</v>
          </cell>
          <cell r="T56" t="str">
            <v>PELAJAR/MAHASISWA</v>
          </cell>
          <cell r="AG56" t="str">
            <v>SUNDA</v>
          </cell>
        </row>
        <row r="57">
          <cell r="H57" t="str">
            <v>L</v>
          </cell>
          <cell r="O57" t="str">
            <v>ISLAM</v>
          </cell>
          <cell r="Q57" t="str">
            <v>KEPALA KELUARGA</v>
          </cell>
          <cell r="R57">
            <v>1</v>
          </cell>
          <cell r="T57" t="str">
            <v>PNS</v>
          </cell>
          <cell r="AG57" t="str">
            <v>JAWA</v>
          </cell>
        </row>
        <row r="58">
          <cell r="H58" t="str">
            <v>P</v>
          </cell>
          <cell r="O58" t="str">
            <v>ISLAM</v>
          </cell>
          <cell r="Q58" t="str">
            <v>ISTRI</v>
          </cell>
          <cell r="R58">
            <v>3</v>
          </cell>
          <cell r="T58" t="str">
            <v>MENGURUS RUMAH TANGGA</v>
          </cell>
          <cell r="AG58" t="str">
            <v>JAWA</v>
          </cell>
        </row>
        <row r="59">
          <cell r="H59" t="str">
            <v>P</v>
          </cell>
          <cell r="O59" t="str">
            <v>ISLAM</v>
          </cell>
          <cell r="Q59" t="str">
            <v>ANAK</v>
          </cell>
          <cell r="R59">
            <v>4</v>
          </cell>
          <cell r="T59" t="str">
            <v>PELAJAR/MAHASISWA</v>
          </cell>
          <cell r="AG59" t="str">
            <v>JAWA</v>
          </cell>
        </row>
        <row r="60">
          <cell r="H60" t="str">
            <v>L</v>
          </cell>
          <cell r="O60" t="str">
            <v>ISLAM</v>
          </cell>
          <cell r="Q60" t="str">
            <v>ANAK</v>
          </cell>
          <cell r="R60">
            <v>4</v>
          </cell>
          <cell r="T60" t="str">
            <v>PELAJAR/MAHASISWA</v>
          </cell>
          <cell r="AG60" t="str">
            <v>JAWA</v>
          </cell>
        </row>
        <row r="61">
          <cell r="H61" t="str">
            <v>L</v>
          </cell>
          <cell r="O61" t="str">
            <v>ISLAM</v>
          </cell>
          <cell r="Q61" t="str">
            <v>KEPALA KELUARGA</v>
          </cell>
          <cell r="R61">
            <v>1</v>
          </cell>
          <cell r="T61" t="str">
            <v>PETANI/PEKEBUN</v>
          </cell>
          <cell r="AG61" t="str">
            <v>JAWA</v>
          </cell>
        </row>
        <row r="62">
          <cell r="H62" t="str">
            <v>P</v>
          </cell>
          <cell r="O62" t="str">
            <v>ISLAM</v>
          </cell>
          <cell r="Q62" t="str">
            <v>ISTRI</v>
          </cell>
          <cell r="R62">
            <v>3</v>
          </cell>
          <cell r="T62" t="str">
            <v>MENGURUS RUMAH TANGGA</v>
          </cell>
          <cell r="AG62" t="str">
            <v>JAWA</v>
          </cell>
        </row>
        <row r="63">
          <cell r="H63" t="str">
            <v>P</v>
          </cell>
          <cell r="O63" t="str">
            <v>ISLAM</v>
          </cell>
          <cell r="Q63" t="str">
            <v>ANAK</v>
          </cell>
          <cell r="R63">
            <v>4</v>
          </cell>
          <cell r="T63" t="str">
            <v>MENGURUS RUMAH TANGGA</v>
          </cell>
          <cell r="AG63" t="str">
            <v>JAWA</v>
          </cell>
        </row>
        <row r="64">
          <cell r="H64" t="str">
            <v>P</v>
          </cell>
          <cell r="O64" t="str">
            <v>ISLAM</v>
          </cell>
          <cell r="Q64" t="str">
            <v>ANAK</v>
          </cell>
          <cell r="R64">
            <v>4</v>
          </cell>
          <cell r="T64" t="str">
            <v>PELAJAR/MAHASISWA</v>
          </cell>
          <cell r="AG64" t="str">
            <v>JAWA</v>
          </cell>
        </row>
        <row r="65">
          <cell r="H65" t="str">
            <v>L</v>
          </cell>
          <cell r="O65" t="str">
            <v>ISLAM</v>
          </cell>
          <cell r="Q65" t="str">
            <v>KEPALA KELUARGA</v>
          </cell>
          <cell r="R65">
            <v>1</v>
          </cell>
          <cell r="T65" t="str">
            <v>PETANI/PEKEBUN</v>
          </cell>
          <cell r="AG65" t="str">
            <v>JAWA</v>
          </cell>
        </row>
        <row r="66">
          <cell r="H66" t="str">
            <v>P</v>
          </cell>
          <cell r="O66" t="str">
            <v>ISLAM</v>
          </cell>
          <cell r="Q66" t="str">
            <v>ISTRI</v>
          </cell>
          <cell r="R66">
            <v>3</v>
          </cell>
          <cell r="T66" t="str">
            <v>MENGURUS RUMAH TANGGA</v>
          </cell>
          <cell r="AG66" t="str">
            <v>JAWA</v>
          </cell>
        </row>
        <row r="67">
          <cell r="H67" t="str">
            <v>P</v>
          </cell>
          <cell r="O67" t="str">
            <v>ISLAM</v>
          </cell>
          <cell r="Q67" t="str">
            <v>ANAK</v>
          </cell>
          <cell r="R67">
            <v>4</v>
          </cell>
          <cell r="T67" t="str">
            <v>PELAJAR/MAHASISWA</v>
          </cell>
          <cell r="AG67" t="str">
            <v>JAWA</v>
          </cell>
        </row>
        <row r="68">
          <cell r="H68" t="str">
            <v>L</v>
          </cell>
          <cell r="O68" t="str">
            <v>ISLAM</v>
          </cell>
          <cell r="Q68" t="str">
            <v>ANAK</v>
          </cell>
          <cell r="R68">
            <v>4</v>
          </cell>
          <cell r="T68" t="str">
            <v>BELUM/TIDAK BEKERJA</v>
          </cell>
          <cell r="AG68" t="str">
            <v>JAWA</v>
          </cell>
        </row>
        <row r="69">
          <cell r="H69" t="str">
            <v>L</v>
          </cell>
          <cell r="O69" t="str">
            <v>ISLAM</v>
          </cell>
          <cell r="Q69" t="str">
            <v>KEPALA KELUARGA</v>
          </cell>
          <cell r="R69">
            <v>1</v>
          </cell>
          <cell r="T69" t="str">
            <v>PETANI/PEKEBUN</v>
          </cell>
          <cell r="AG69" t="str">
            <v>MELAYU</v>
          </cell>
        </row>
        <row r="70">
          <cell r="H70" t="str">
            <v>P</v>
          </cell>
          <cell r="O70" t="str">
            <v>ISLAM</v>
          </cell>
          <cell r="Q70" t="str">
            <v>ISTRI</v>
          </cell>
          <cell r="R70">
            <v>3</v>
          </cell>
          <cell r="T70" t="str">
            <v>MENGURUS RUMAH TANGGA</v>
          </cell>
          <cell r="AG70" t="str">
            <v>KERINCI</v>
          </cell>
        </row>
        <row r="71">
          <cell r="H71" t="str">
            <v>L</v>
          </cell>
          <cell r="O71" t="str">
            <v>ISLAM</v>
          </cell>
          <cell r="Q71" t="str">
            <v>ANAK</v>
          </cell>
          <cell r="R71">
            <v>4</v>
          </cell>
          <cell r="T71" t="str">
            <v>WIRASWASTA</v>
          </cell>
          <cell r="AG71" t="str">
            <v>MELAYU</v>
          </cell>
        </row>
        <row r="72">
          <cell r="H72" t="str">
            <v>P</v>
          </cell>
          <cell r="O72" t="str">
            <v>ISLAM</v>
          </cell>
          <cell r="Q72" t="str">
            <v>ANAK</v>
          </cell>
          <cell r="R72">
            <v>4</v>
          </cell>
          <cell r="T72" t="str">
            <v>WIRASWASTA</v>
          </cell>
          <cell r="AG72" t="str">
            <v>MELAYU</v>
          </cell>
        </row>
        <row r="73">
          <cell r="H73" t="str">
            <v>L</v>
          </cell>
          <cell r="O73" t="str">
            <v>ISLAM</v>
          </cell>
          <cell r="Q73" t="str">
            <v>KEPALA KELUARGA</v>
          </cell>
          <cell r="R73">
            <v>1</v>
          </cell>
          <cell r="T73" t="str">
            <v>SOPIR</v>
          </cell>
          <cell r="AG73" t="str">
            <v>JAWA</v>
          </cell>
        </row>
        <row r="74">
          <cell r="H74" t="str">
            <v>P</v>
          </cell>
          <cell r="O74" t="str">
            <v>ISLAM</v>
          </cell>
          <cell r="Q74" t="str">
            <v>ISTRI</v>
          </cell>
          <cell r="R74">
            <v>3</v>
          </cell>
          <cell r="T74" t="str">
            <v>MENGURUS RUMAH TANGGA</v>
          </cell>
          <cell r="AG74" t="str">
            <v>JAWA</v>
          </cell>
        </row>
        <row r="75">
          <cell r="H75" t="str">
            <v>P</v>
          </cell>
          <cell r="O75" t="str">
            <v>ISLAM</v>
          </cell>
          <cell r="Q75" t="str">
            <v>ANAK</v>
          </cell>
          <cell r="R75">
            <v>4</v>
          </cell>
          <cell r="T75" t="str">
            <v>PELAJAR/MAHASISWA</v>
          </cell>
          <cell r="AG75" t="str">
            <v>JAWA</v>
          </cell>
        </row>
        <row r="76">
          <cell r="H76" t="str">
            <v>L</v>
          </cell>
          <cell r="O76" t="str">
            <v>ISLAM</v>
          </cell>
          <cell r="Q76" t="str">
            <v>KEPALA KELUARGA</v>
          </cell>
          <cell r="R76">
            <v>1</v>
          </cell>
          <cell r="T76" t="str">
            <v>PETANI/PEKEBUN</v>
          </cell>
          <cell r="AG76" t="str">
            <v>MELAYU</v>
          </cell>
        </row>
        <row r="77">
          <cell r="H77" t="str">
            <v>P</v>
          </cell>
          <cell r="O77" t="str">
            <v>ISLAM</v>
          </cell>
          <cell r="Q77" t="str">
            <v>ISTRI</v>
          </cell>
          <cell r="R77">
            <v>3</v>
          </cell>
          <cell r="T77" t="str">
            <v>MENGURUS RUMAH TANGGA</v>
          </cell>
          <cell r="AG77" t="str">
            <v>MELAYU</v>
          </cell>
        </row>
        <row r="78">
          <cell r="H78" t="str">
            <v>P</v>
          </cell>
          <cell r="O78" t="str">
            <v>ISLAM</v>
          </cell>
          <cell r="Q78" t="str">
            <v>ANAK</v>
          </cell>
          <cell r="R78">
            <v>4</v>
          </cell>
          <cell r="T78" t="str">
            <v>PELAJAR/MAHASISWA</v>
          </cell>
          <cell r="AG78" t="str">
            <v>MELAYU</v>
          </cell>
        </row>
        <row r="79">
          <cell r="H79" t="str">
            <v>L</v>
          </cell>
          <cell r="O79" t="str">
            <v>ISLAM</v>
          </cell>
          <cell r="Q79" t="str">
            <v>ANAK</v>
          </cell>
          <cell r="R79">
            <v>4</v>
          </cell>
          <cell r="T79" t="str">
            <v>PELAJAR/MAHASISWA</v>
          </cell>
          <cell r="AG79" t="str">
            <v>MELAYU</v>
          </cell>
        </row>
        <row r="80">
          <cell r="H80" t="str">
            <v>L</v>
          </cell>
          <cell r="O80" t="str">
            <v>ISLAM</v>
          </cell>
          <cell r="Q80" t="str">
            <v>ANAK</v>
          </cell>
          <cell r="R80">
            <v>4</v>
          </cell>
          <cell r="T80" t="str">
            <v>PELAJAR/MAHASISWA</v>
          </cell>
          <cell r="AG80" t="str">
            <v>MELAYU</v>
          </cell>
        </row>
        <row r="81">
          <cell r="H81" t="str">
            <v>L</v>
          </cell>
          <cell r="O81" t="str">
            <v>ISLAM</v>
          </cell>
          <cell r="Q81" t="str">
            <v>KEPALA KELUARGA</v>
          </cell>
          <cell r="R81">
            <v>1</v>
          </cell>
          <cell r="T81" t="str">
            <v>PETANI/PEKEBUN</v>
          </cell>
          <cell r="AG81" t="str">
            <v>BATAK</v>
          </cell>
        </row>
        <row r="82">
          <cell r="H82" t="str">
            <v>P</v>
          </cell>
          <cell r="O82" t="str">
            <v>ISLAM</v>
          </cell>
          <cell r="Q82" t="str">
            <v>ISTRI</v>
          </cell>
          <cell r="R82">
            <v>3</v>
          </cell>
          <cell r="T82" t="str">
            <v>MENGURUS RUMAH TANGGA</v>
          </cell>
          <cell r="AG82" t="str">
            <v>BATAK</v>
          </cell>
        </row>
        <row r="83">
          <cell r="H83" t="str">
            <v>P</v>
          </cell>
          <cell r="O83" t="str">
            <v>ISLAM</v>
          </cell>
          <cell r="Q83" t="str">
            <v>ANAK</v>
          </cell>
          <cell r="R83">
            <v>4</v>
          </cell>
          <cell r="T83" t="str">
            <v>PELAJAR/MAHASISWA</v>
          </cell>
          <cell r="AG83" t="str">
            <v>BATAK</v>
          </cell>
        </row>
        <row r="84">
          <cell r="H84" t="str">
            <v>P</v>
          </cell>
          <cell r="O84" t="str">
            <v>ISLAM</v>
          </cell>
          <cell r="Q84" t="str">
            <v>ANAK</v>
          </cell>
          <cell r="R84">
            <v>4</v>
          </cell>
          <cell r="T84" t="str">
            <v>PELAJAR/MAHASISWA</v>
          </cell>
          <cell r="AG84" t="str">
            <v>BATAK</v>
          </cell>
        </row>
        <row r="85">
          <cell r="H85" t="str">
            <v>P</v>
          </cell>
          <cell r="O85" t="str">
            <v>ISLAM</v>
          </cell>
          <cell r="Q85" t="str">
            <v>ANAK</v>
          </cell>
          <cell r="R85">
            <v>4</v>
          </cell>
          <cell r="T85" t="str">
            <v>BELUM/TIDAK BEKERJA</v>
          </cell>
          <cell r="AG85" t="str">
            <v>BATAK</v>
          </cell>
        </row>
        <row r="86">
          <cell r="H86" t="str">
            <v>L</v>
          </cell>
          <cell r="O86" t="str">
            <v>ISLAM</v>
          </cell>
          <cell r="Q86" t="str">
            <v>KEPALA KELUARGA</v>
          </cell>
          <cell r="R86">
            <v>1</v>
          </cell>
          <cell r="T86" t="str">
            <v>PETANI/PEKEBUN</v>
          </cell>
          <cell r="AG86" t="str">
            <v>JAWA</v>
          </cell>
        </row>
        <row r="87">
          <cell r="H87" t="str">
            <v>P</v>
          </cell>
          <cell r="O87" t="str">
            <v>ISLAM</v>
          </cell>
          <cell r="Q87" t="str">
            <v>ISTRI</v>
          </cell>
          <cell r="R87">
            <v>4</v>
          </cell>
          <cell r="T87" t="str">
            <v>MENGURUS RUMAH TANGGA</v>
          </cell>
          <cell r="AG87" t="str">
            <v>JAWA</v>
          </cell>
        </row>
        <row r="88">
          <cell r="H88" t="str">
            <v>L</v>
          </cell>
          <cell r="O88" t="str">
            <v>ISLAM</v>
          </cell>
          <cell r="Q88" t="str">
            <v>ANAK</v>
          </cell>
          <cell r="R88">
            <v>6</v>
          </cell>
          <cell r="T88" t="str">
            <v>WIRASWASTA</v>
          </cell>
          <cell r="AG88" t="str">
            <v>JAWA</v>
          </cell>
        </row>
        <row r="89">
          <cell r="H89" t="str">
            <v>L</v>
          </cell>
          <cell r="O89" t="str">
            <v>ISLAM</v>
          </cell>
          <cell r="Q89" t="str">
            <v>ORANG TUA</v>
          </cell>
          <cell r="R89">
            <v>7</v>
          </cell>
          <cell r="T89" t="str">
            <v>PETANI/PEKEBUN</v>
          </cell>
          <cell r="AG89" t="str">
            <v>JAWA</v>
          </cell>
        </row>
        <row r="90">
          <cell r="H90" t="str">
            <v>L</v>
          </cell>
          <cell r="O90" t="str">
            <v>ISLAM</v>
          </cell>
          <cell r="Q90" t="str">
            <v>KEPALA KELUARGA</v>
          </cell>
          <cell r="R90">
            <v>1</v>
          </cell>
          <cell r="T90" t="str">
            <v>PETANI/PEKEBUN</v>
          </cell>
          <cell r="AG90" t="str">
            <v>JAWA</v>
          </cell>
        </row>
        <row r="91">
          <cell r="H91" t="str">
            <v>P</v>
          </cell>
          <cell r="O91" t="str">
            <v>ISLAM</v>
          </cell>
          <cell r="Q91" t="str">
            <v>ISTRI</v>
          </cell>
          <cell r="R91">
            <v>6</v>
          </cell>
          <cell r="T91" t="str">
            <v>MENGURUS RUMAH TANGGA</v>
          </cell>
          <cell r="AG91" t="str">
            <v>JAWA</v>
          </cell>
        </row>
        <row r="92">
          <cell r="H92" t="str">
            <v>P</v>
          </cell>
          <cell r="O92" t="str">
            <v>ISLAM</v>
          </cell>
          <cell r="Q92" t="str">
            <v>ANAK</v>
          </cell>
          <cell r="T92" t="str">
            <v>BELUM/TIDAK BEKERJA</v>
          </cell>
          <cell r="AG92" t="str">
            <v>JAWA</v>
          </cell>
        </row>
        <row r="93">
          <cell r="H93" t="str">
            <v>L</v>
          </cell>
          <cell r="O93" t="str">
            <v>ISLAM</v>
          </cell>
          <cell r="Q93" t="str">
            <v>KEPALA KELUARGA</v>
          </cell>
          <cell r="R93">
            <v>1</v>
          </cell>
          <cell r="T93" t="str">
            <v>PETANI/PEKEBUN</v>
          </cell>
          <cell r="AG93" t="str">
            <v>JAWA</v>
          </cell>
        </row>
        <row r="94">
          <cell r="H94" t="str">
            <v>P</v>
          </cell>
          <cell r="O94" t="str">
            <v>ISLAM</v>
          </cell>
          <cell r="Q94" t="str">
            <v>ISTRI</v>
          </cell>
          <cell r="R94">
            <v>3</v>
          </cell>
          <cell r="T94" t="str">
            <v>MENGURUS RUMAH TANGGA</v>
          </cell>
          <cell r="AG94" t="str">
            <v>JAWA</v>
          </cell>
        </row>
        <row r="95">
          <cell r="H95" t="str">
            <v>P</v>
          </cell>
          <cell r="O95" t="str">
            <v>ISLAM</v>
          </cell>
          <cell r="Q95" t="str">
            <v>ANAK</v>
          </cell>
          <cell r="R95">
            <v>4</v>
          </cell>
          <cell r="T95" t="str">
            <v>PELAJAR/MAHASISWA</v>
          </cell>
          <cell r="AG95" t="str">
            <v>JAWA</v>
          </cell>
        </row>
        <row r="96">
          <cell r="H96" t="str">
            <v>P</v>
          </cell>
          <cell r="O96" t="str">
            <v>ISLAM</v>
          </cell>
          <cell r="Q96" t="str">
            <v>ANAK</v>
          </cell>
          <cell r="R96">
            <v>4</v>
          </cell>
          <cell r="T96" t="str">
            <v>PELAJAR/MAHASISWA</v>
          </cell>
          <cell r="AG96" t="str">
            <v>JAWA</v>
          </cell>
        </row>
        <row r="97">
          <cell r="H97" t="str">
            <v>L</v>
          </cell>
          <cell r="O97" t="str">
            <v>ISLAM</v>
          </cell>
          <cell r="Q97" t="str">
            <v>KEPALA KELUARGA</v>
          </cell>
          <cell r="R97">
            <v>1</v>
          </cell>
          <cell r="T97" t="str">
            <v>PETANI/PEKEBUN</v>
          </cell>
          <cell r="AG97" t="str">
            <v>BANTEN</v>
          </cell>
        </row>
        <row r="98">
          <cell r="H98" t="str">
            <v>P</v>
          </cell>
          <cell r="O98" t="str">
            <v>ISLAM</v>
          </cell>
          <cell r="Q98" t="str">
            <v>ISTRI</v>
          </cell>
          <cell r="R98">
            <v>3</v>
          </cell>
          <cell r="T98" t="str">
            <v>MENGURUS RUMAH TANGGA</v>
          </cell>
          <cell r="AG98" t="str">
            <v>PALEMBANG</v>
          </cell>
        </row>
        <row r="99">
          <cell r="H99" t="str">
            <v>L</v>
          </cell>
          <cell r="O99" t="str">
            <v>ISLAM</v>
          </cell>
          <cell r="Q99" t="str">
            <v>ANAK</v>
          </cell>
          <cell r="R99">
            <v>4</v>
          </cell>
          <cell r="T99" t="str">
            <v>PELAJAR/MAHASISWA</v>
          </cell>
          <cell r="AG99" t="str">
            <v>BANTEN</v>
          </cell>
        </row>
        <row r="100">
          <cell r="H100" t="str">
            <v>P</v>
          </cell>
          <cell r="O100" t="str">
            <v>ISLAM</v>
          </cell>
          <cell r="Q100" t="str">
            <v>ANAK</v>
          </cell>
          <cell r="R100">
            <v>4</v>
          </cell>
          <cell r="T100" t="str">
            <v>PELAJAR/MAHASISWA</v>
          </cell>
          <cell r="AG100" t="str">
            <v>BANTEN</v>
          </cell>
        </row>
        <row r="101">
          <cell r="H101" t="str">
            <v>L</v>
          </cell>
          <cell r="O101" t="str">
            <v>ISLAM</v>
          </cell>
          <cell r="Q101" t="str">
            <v>KEPALA KELUARGA</v>
          </cell>
          <cell r="R101">
            <v>1</v>
          </cell>
          <cell r="T101" t="str">
            <v>SOPIR</v>
          </cell>
          <cell r="AG101" t="str">
            <v>JAWA</v>
          </cell>
        </row>
        <row r="102">
          <cell r="H102" t="str">
            <v>P</v>
          </cell>
          <cell r="O102" t="str">
            <v>ISLAM</v>
          </cell>
          <cell r="Q102" t="str">
            <v>ISTRI</v>
          </cell>
          <cell r="R102">
            <v>3</v>
          </cell>
          <cell r="T102" t="str">
            <v>MENGURUS RUMAH TANGGA</v>
          </cell>
          <cell r="AG102" t="str">
            <v>JAWA</v>
          </cell>
        </row>
        <row r="103">
          <cell r="H103" t="str">
            <v>P</v>
          </cell>
          <cell r="O103" t="str">
            <v>ISLAM</v>
          </cell>
          <cell r="Q103" t="str">
            <v>ANAK</v>
          </cell>
          <cell r="R103">
            <v>4</v>
          </cell>
          <cell r="T103" t="str">
            <v>PELAJAR/MAHASISWA</v>
          </cell>
          <cell r="AG103" t="str">
            <v>JAWA</v>
          </cell>
        </row>
        <row r="104">
          <cell r="H104" t="str">
            <v>L</v>
          </cell>
          <cell r="O104" t="str">
            <v>ISLAM</v>
          </cell>
          <cell r="Q104" t="str">
            <v>ANAK</v>
          </cell>
          <cell r="R104">
            <v>4</v>
          </cell>
          <cell r="T104" t="str">
            <v>PELAJAR/MAHASISWA</v>
          </cell>
          <cell r="AG104" t="str">
            <v>JAWA</v>
          </cell>
        </row>
        <row r="105">
          <cell r="H105" t="str">
            <v>L</v>
          </cell>
          <cell r="O105" t="str">
            <v>ISLAM</v>
          </cell>
          <cell r="Q105" t="str">
            <v>KEPALA KELUARGA</v>
          </cell>
          <cell r="R105">
            <v>1</v>
          </cell>
          <cell r="T105" t="str">
            <v>SOPIR</v>
          </cell>
          <cell r="AG105" t="str">
            <v>JAWA</v>
          </cell>
        </row>
        <row r="106">
          <cell r="H106" t="str">
            <v>P</v>
          </cell>
          <cell r="O106" t="str">
            <v>ISLAM</v>
          </cell>
          <cell r="Q106" t="str">
            <v>ISTRI</v>
          </cell>
          <cell r="R106">
            <v>3</v>
          </cell>
          <cell r="T106" t="str">
            <v>MENGURUS RUMAH TANGGA</v>
          </cell>
          <cell r="AG106" t="str">
            <v>SUNDA</v>
          </cell>
        </row>
        <row r="107">
          <cell r="H107" t="str">
            <v>P</v>
          </cell>
          <cell r="O107" t="str">
            <v>ISLAM</v>
          </cell>
          <cell r="Q107" t="str">
            <v>ANAK</v>
          </cell>
          <cell r="R107">
            <v>4</v>
          </cell>
          <cell r="T107" t="str">
            <v>BELUM/TIDAK BEKERJA</v>
          </cell>
          <cell r="AG107" t="str">
            <v>JAWA</v>
          </cell>
        </row>
        <row r="108">
          <cell r="H108" t="str">
            <v>L</v>
          </cell>
          <cell r="O108" t="str">
            <v>ISLAM</v>
          </cell>
          <cell r="Q108" t="str">
            <v>ANAK</v>
          </cell>
          <cell r="T108" t="str">
            <v>BELUM/TIDAK BEKERJA</v>
          </cell>
          <cell r="AG108" t="str">
            <v>JAWA</v>
          </cell>
        </row>
        <row r="109">
          <cell r="H109" t="str">
            <v>L</v>
          </cell>
          <cell r="O109" t="str">
            <v>ISLAM</v>
          </cell>
          <cell r="Q109" t="str">
            <v>KEPALA KELUARGA</v>
          </cell>
          <cell r="R109">
            <v>1</v>
          </cell>
          <cell r="T109" t="str">
            <v>TUKANG</v>
          </cell>
          <cell r="AG109" t="str">
            <v>SUNDA</v>
          </cell>
        </row>
        <row r="110">
          <cell r="H110" t="str">
            <v>P</v>
          </cell>
          <cell r="O110" t="str">
            <v>ISLAM</v>
          </cell>
          <cell r="Q110" t="str">
            <v>ISTRI</v>
          </cell>
          <cell r="R110">
            <v>3</v>
          </cell>
          <cell r="T110" t="str">
            <v>MENGURUS RUMAH TANGGA</v>
          </cell>
          <cell r="AG110" t="str">
            <v>SUNDA</v>
          </cell>
        </row>
        <row r="111">
          <cell r="H111" t="str">
            <v>P</v>
          </cell>
          <cell r="O111" t="str">
            <v>ISLAM</v>
          </cell>
          <cell r="Q111" t="str">
            <v>ANAK</v>
          </cell>
          <cell r="R111">
            <v>4</v>
          </cell>
          <cell r="T111" t="str">
            <v>BELUM/TIDAK BEKERJA</v>
          </cell>
          <cell r="AG111" t="str">
            <v>SUNDA</v>
          </cell>
        </row>
        <row r="112">
          <cell r="H112" t="str">
            <v>L</v>
          </cell>
          <cell r="O112" t="str">
            <v>ISLAM</v>
          </cell>
          <cell r="Q112" t="str">
            <v>ANAK</v>
          </cell>
          <cell r="T112" t="str">
            <v>BELUM/TIDAK BEKERJA</v>
          </cell>
          <cell r="AG112" t="str">
            <v>SUNDA</v>
          </cell>
        </row>
        <row r="113">
          <cell r="H113" t="str">
            <v>L</v>
          </cell>
          <cell r="O113" t="str">
            <v>ISLAM</v>
          </cell>
          <cell r="Q113" t="str">
            <v>KEPALA KELUARGA</v>
          </cell>
          <cell r="R113">
            <v>1</v>
          </cell>
          <cell r="T113" t="str">
            <v>SERABUTAN</v>
          </cell>
          <cell r="AG113" t="str">
            <v>JAWA</v>
          </cell>
        </row>
        <row r="114">
          <cell r="H114" t="str">
            <v>P</v>
          </cell>
          <cell r="O114" t="str">
            <v>ISLAM</v>
          </cell>
          <cell r="Q114" t="str">
            <v>ISTRI</v>
          </cell>
          <cell r="R114">
            <v>3</v>
          </cell>
          <cell r="T114" t="str">
            <v>MENGURUS RUMAH TANGGA</v>
          </cell>
          <cell r="AG114" t="str">
            <v>JAWA</v>
          </cell>
        </row>
        <row r="115">
          <cell r="H115" t="str">
            <v>L</v>
          </cell>
          <cell r="O115" t="str">
            <v>ISLAM</v>
          </cell>
          <cell r="Q115" t="str">
            <v>ANAK</v>
          </cell>
          <cell r="R115">
            <v>4</v>
          </cell>
          <cell r="T115" t="str">
            <v>PELAJAR/MAHASISWA</v>
          </cell>
          <cell r="AG115" t="str">
            <v>JAWA</v>
          </cell>
        </row>
        <row r="116">
          <cell r="H116" t="str">
            <v>L</v>
          </cell>
          <cell r="O116" t="str">
            <v>ISLAM</v>
          </cell>
          <cell r="Q116" t="str">
            <v>ANAK</v>
          </cell>
          <cell r="T116" t="str">
            <v>BELUM/TIDAK BEKERJA</v>
          </cell>
          <cell r="AG116" t="str">
            <v>JAWA</v>
          </cell>
        </row>
        <row r="117">
          <cell r="H117" t="str">
            <v>L</v>
          </cell>
          <cell r="O117" t="str">
            <v>ISLAM</v>
          </cell>
          <cell r="Q117" t="str">
            <v>KEPALA KELUARGA</v>
          </cell>
          <cell r="R117">
            <v>1</v>
          </cell>
          <cell r="T117" t="str">
            <v>WIRASWASTA</v>
          </cell>
          <cell r="AG117" t="str">
            <v>SUNDA</v>
          </cell>
        </row>
        <row r="118">
          <cell r="H118" t="str">
            <v>P</v>
          </cell>
          <cell r="O118" t="str">
            <v>ISLAM</v>
          </cell>
          <cell r="Q118" t="str">
            <v>ISTRI</v>
          </cell>
          <cell r="R118">
            <v>3</v>
          </cell>
          <cell r="T118" t="str">
            <v>MENGURUS RUMAH TANGGA</v>
          </cell>
          <cell r="AG118" t="str">
            <v>SUNDA</v>
          </cell>
        </row>
        <row r="119">
          <cell r="H119" t="str">
            <v>L</v>
          </cell>
          <cell r="O119" t="str">
            <v>ISLAM</v>
          </cell>
          <cell r="Q119" t="str">
            <v>ANAK</v>
          </cell>
          <cell r="R119">
            <v>4</v>
          </cell>
          <cell r="T119" t="str">
            <v>BELUM/TIDAK BEKERJA</v>
          </cell>
          <cell r="AG119" t="str">
            <v>SUNDA</v>
          </cell>
        </row>
        <row r="120">
          <cell r="H120" t="str">
            <v>L</v>
          </cell>
          <cell r="O120" t="str">
            <v>ISLAM</v>
          </cell>
          <cell r="Q120" t="str">
            <v>ANAK</v>
          </cell>
          <cell r="R120">
            <v>4</v>
          </cell>
          <cell r="T120" t="str">
            <v>PELAJAR/MAHASISWA</v>
          </cell>
          <cell r="AG120" t="str">
            <v>SUNDA</v>
          </cell>
        </row>
        <row r="121">
          <cell r="H121" t="str">
            <v>P</v>
          </cell>
          <cell r="O121" t="str">
            <v>ISLAM</v>
          </cell>
          <cell r="Q121" t="str">
            <v>ANAK</v>
          </cell>
          <cell r="R121">
            <v>4</v>
          </cell>
          <cell r="T121" t="str">
            <v>BELUM/TIDAK BEKERJA</v>
          </cell>
          <cell r="AG121" t="str">
            <v>SUNDA</v>
          </cell>
        </row>
        <row r="122">
          <cell r="H122" t="str">
            <v>L</v>
          </cell>
          <cell r="O122" t="str">
            <v>ISLAM</v>
          </cell>
          <cell r="Q122" t="str">
            <v>KEPALA KELUARGA</v>
          </cell>
          <cell r="R122">
            <v>1</v>
          </cell>
          <cell r="T122" t="str">
            <v>PETANI/PEKEBUN</v>
          </cell>
          <cell r="AG122" t="str">
            <v>JAWA</v>
          </cell>
        </row>
        <row r="123">
          <cell r="H123" t="str">
            <v>P</v>
          </cell>
          <cell r="O123" t="str">
            <v>ISLAM</v>
          </cell>
          <cell r="Q123" t="str">
            <v>ISTRI</v>
          </cell>
          <cell r="R123">
            <v>3</v>
          </cell>
          <cell r="T123" t="str">
            <v>MENGURUS RUMAH TANGGA</v>
          </cell>
          <cell r="AG123" t="str">
            <v>JAWA</v>
          </cell>
        </row>
        <row r="124">
          <cell r="H124" t="str">
            <v>L</v>
          </cell>
          <cell r="O124" t="str">
            <v>ISLAM</v>
          </cell>
          <cell r="Q124" t="str">
            <v>ANAK</v>
          </cell>
          <cell r="R124">
            <v>4</v>
          </cell>
          <cell r="T124" t="str">
            <v>PELAJAR/MAHASISWA</v>
          </cell>
          <cell r="AG124" t="str">
            <v>JAWA</v>
          </cell>
        </row>
        <row r="125">
          <cell r="H125" t="str">
            <v>L</v>
          </cell>
          <cell r="O125" t="str">
            <v>ISLAM</v>
          </cell>
          <cell r="Q125" t="str">
            <v>ANAK</v>
          </cell>
          <cell r="R125">
            <v>4</v>
          </cell>
          <cell r="T125" t="str">
            <v>BELUM/TIDAK BEKERJA</v>
          </cell>
          <cell r="AG125" t="str">
            <v>JAWA</v>
          </cell>
        </row>
        <row r="126">
          <cell r="H126" t="str">
            <v>L</v>
          </cell>
          <cell r="O126" t="str">
            <v>ISLAM</v>
          </cell>
          <cell r="Q126" t="str">
            <v>KEPALA KELUARGA</v>
          </cell>
          <cell r="R126">
            <v>1</v>
          </cell>
          <cell r="T126" t="str">
            <v>PETANI/PEKEBUN</v>
          </cell>
          <cell r="AG126" t="str">
            <v>JAWA</v>
          </cell>
        </row>
        <row r="127">
          <cell r="H127" t="str">
            <v>P</v>
          </cell>
          <cell r="O127" t="str">
            <v>ISLAM</v>
          </cell>
          <cell r="Q127" t="str">
            <v>ISTRI</v>
          </cell>
          <cell r="R127">
            <v>3</v>
          </cell>
          <cell r="T127" t="str">
            <v>MENGURUS RUMAH TANGGA</v>
          </cell>
          <cell r="AG127" t="str">
            <v>JAWA</v>
          </cell>
        </row>
        <row r="128">
          <cell r="H128" t="str">
            <v>P</v>
          </cell>
          <cell r="O128" t="str">
            <v>ISLAM</v>
          </cell>
          <cell r="Q128" t="str">
            <v>ANAK</v>
          </cell>
          <cell r="R128">
            <v>4</v>
          </cell>
          <cell r="T128" t="str">
            <v>PELAJAR/MAHASISWA</v>
          </cell>
          <cell r="AG128" t="str">
            <v>JAWA</v>
          </cell>
        </row>
        <row r="129">
          <cell r="H129" t="str">
            <v>L</v>
          </cell>
          <cell r="O129" t="str">
            <v>ISLAM</v>
          </cell>
          <cell r="Q129" t="str">
            <v>KEPALA KELUARGA</v>
          </cell>
          <cell r="R129">
            <v>1</v>
          </cell>
          <cell r="T129" t="str">
            <v>SERABUTAN</v>
          </cell>
          <cell r="AG129" t="str">
            <v>JAWA</v>
          </cell>
        </row>
        <row r="130">
          <cell r="H130" t="str">
            <v>P</v>
          </cell>
          <cell r="O130" t="str">
            <v>ISLAM</v>
          </cell>
          <cell r="Q130" t="str">
            <v>ISTRI</v>
          </cell>
          <cell r="R130">
            <v>3</v>
          </cell>
          <cell r="T130" t="str">
            <v>MENGURUS RUMAH TANGGA</v>
          </cell>
          <cell r="AG130" t="str">
            <v>JAWA</v>
          </cell>
        </row>
        <row r="131">
          <cell r="H131" t="str">
            <v>L</v>
          </cell>
          <cell r="O131" t="str">
            <v>ISLAM</v>
          </cell>
          <cell r="Q131" t="str">
            <v>ANAK</v>
          </cell>
          <cell r="R131">
            <v>4</v>
          </cell>
          <cell r="T131" t="str">
            <v>PELAJAR/MAHASISWA</v>
          </cell>
          <cell r="AG131" t="str">
            <v>JAWA</v>
          </cell>
        </row>
        <row r="132">
          <cell r="H132" t="str">
            <v>L</v>
          </cell>
          <cell r="O132" t="str">
            <v>ISLAM</v>
          </cell>
          <cell r="Q132" t="str">
            <v>KEPALA KELUARGA</v>
          </cell>
          <cell r="R132">
            <v>1</v>
          </cell>
          <cell r="T132" t="str">
            <v>PETANI/PEKEBUN</v>
          </cell>
          <cell r="AG132" t="str">
            <v>JAWA</v>
          </cell>
        </row>
        <row r="133">
          <cell r="H133" t="str">
            <v>P</v>
          </cell>
          <cell r="O133" t="str">
            <v>ISLAM</v>
          </cell>
          <cell r="Q133" t="str">
            <v>ISTRI</v>
          </cell>
          <cell r="R133">
            <v>2</v>
          </cell>
          <cell r="T133" t="str">
            <v>MENGURUS RUMAH TANGGA</v>
          </cell>
          <cell r="AG133" t="str">
            <v>JAWA</v>
          </cell>
        </row>
        <row r="134">
          <cell r="H134" t="str">
            <v>L</v>
          </cell>
          <cell r="O134" t="str">
            <v>ISLAM</v>
          </cell>
          <cell r="Q134" t="str">
            <v>ANAK</v>
          </cell>
          <cell r="R134">
            <v>3</v>
          </cell>
          <cell r="T134" t="str">
            <v>PELAJAR/MAHASISWA</v>
          </cell>
          <cell r="AG134" t="str">
            <v>JAWA</v>
          </cell>
        </row>
        <row r="135">
          <cell r="H135" t="str">
            <v>P</v>
          </cell>
          <cell r="O135" t="str">
            <v>ISLAM</v>
          </cell>
          <cell r="Q135" t="str">
            <v>ANAK</v>
          </cell>
          <cell r="R135">
            <v>4</v>
          </cell>
          <cell r="T135" t="str">
            <v>BELUM/TIDAK BEKERJA</v>
          </cell>
          <cell r="AG135" t="str">
            <v>JAWA</v>
          </cell>
        </row>
        <row r="136">
          <cell r="H136" t="str">
            <v>L</v>
          </cell>
          <cell r="O136" t="str">
            <v>ISLAM</v>
          </cell>
          <cell r="Q136" t="str">
            <v>KEPALA KELUARGA</v>
          </cell>
          <cell r="R136">
            <v>1</v>
          </cell>
          <cell r="T136" t="str">
            <v>SERABUTAN</v>
          </cell>
          <cell r="AG136" t="str">
            <v>CIREBON</v>
          </cell>
        </row>
        <row r="137">
          <cell r="H137" t="str">
            <v>P</v>
          </cell>
          <cell r="O137" t="str">
            <v>ISLAM</v>
          </cell>
          <cell r="Q137" t="str">
            <v>ISTRI</v>
          </cell>
          <cell r="R137">
            <v>2</v>
          </cell>
          <cell r="T137" t="str">
            <v>MENGURUS RUMAH TANGGA</v>
          </cell>
          <cell r="AG137" t="str">
            <v>CIREBON</v>
          </cell>
        </row>
        <row r="138">
          <cell r="H138" t="str">
            <v>P</v>
          </cell>
          <cell r="O138" t="str">
            <v>ISLAM</v>
          </cell>
          <cell r="Q138" t="str">
            <v>ANAK</v>
          </cell>
          <cell r="R138">
            <v>3</v>
          </cell>
          <cell r="T138" t="str">
            <v>PELAJAR/MAHASISWA</v>
          </cell>
          <cell r="AG138" t="str">
            <v>CIREBON</v>
          </cell>
        </row>
        <row r="139">
          <cell r="H139" t="str">
            <v>P</v>
          </cell>
          <cell r="O139" t="str">
            <v>ISLAM</v>
          </cell>
          <cell r="Q139" t="str">
            <v>ANAK</v>
          </cell>
          <cell r="R139">
            <v>4</v>
          </cell>
          <cell r="T139" t="str">
            <v>BELUM/TIDAK BEKERJA</v>
          </cell>
          <cell r="AG139" t="str">
            <v>CIREBON</v>
          </cell>
        </row>
        <row r="140">
          <cell r="H140" t="str">
            <v>L</v>
          </cell>
          <cell r="O140" t="str">
            <v>ISLAM</v>
          </cell>
          <cell r="Q140" t="str">
            <v>KEPALA KELUARGA</v>
          </cell>
          <cell r="R140">
            <v>1</v>
          </cell>
          <cell r="T140" t="str">
            <v>SERABUTAN</v>
          </cell>
          <cell r="AG140" t="str">
            <v>JAWA</v>
          </cell>
        </row>
        <row r="141">
          <cell r="H141" t="str">
            <v>P</v>
          </cell>
          <cell r="O141" t="str">
            <v>ISLAM</v>
          </cell>
          <cell r="Q141" t="str">
            <v>ISTRI</v>
          </cell>
          <cell r="R141">
            <v>3</v>
          </cell>
          <cell r="T141" t="str">
            <v>MENGURUS RUMAH TANGGA</v>
          </cell>
          <cell r="AG141" t="str">
            <v>JAWA</v>
          </cell>
        </row>
        <row r="142">
          <cell r="H142" t="str">
            <v>L</v>
          </cell>
          <cell r="O142" t="str">
            <v>ISLAM</v>
          </cell>
          <cell r="Q142" t="str">
            <v>ANAK</v>
          </cell>
          <cell r="R142">
            <v>4</v>
          </cell>
          <cell r="T142" t="str">
            <v>SERABUTAN</v>
          </cell>
          <cell r="AG142" t="str">
            <v>JAWA</v>
          </cell>
        </row>
        <row r="143">
          <cell r="H143" t="str">
            <v>L</v>
          </cell>
          <cell r="O143" t="str">
            <v>ISLAM</v>
          </cell>
          <cell r="Q143" t="str">
            <v>KEPALA KELUARGA</v>
          </cell>
          <cell r="R143">
            <v>1</v>
          </cell>
          <cell r="T143" t="str">
            <v>MEKANIK</v>
          </cell>
        </row>
        <row r="144">
          <cell r="H144" t="str">
            <v>P</v>
          </cell>
          <cell r="O144" t="str">
            <v>ISLAM</v>
          </cell>
          <cell r="Q144" t="str">
            <v>ISTRI</v>
          </cell>
          <cell r="R144">
            <v>3</v>
          </cell>
          <cell r="T144" t="str">
            <v>MENGURUS RUMAH TANGGA</v>
          </cell>
          <cell r="AG144" t="str">
            <v>JAWA</v>
          </cell>
        </row>
        <row r="145">
          <cell r="H145" t="str">
            <v>L</v>
          </cell>
          <cell r="O145" t="str">
            <v>ISLAM</v>
          </cell>
          <cell r="Q145" t="str">
            <v>ANAK</v>
          </cell>
          <cell r="R145">
            <v>4</v>
          </cell>
          <cell r="T145" t="str">
            <v>BELUM/TIDAK BEKERJA</v>
          </cell>
        </row>
        <row r="146">
          <cell r="H146" t="str">
            <v>L</v>
          </cell>
          <cell r="O146" t="str">
            <v>ISLAM</v>
          </cell>
          <cell r="Q146" t="str">
            <v>KEPALA KELUARGA</v>
          </cell>
          <cell r="R146">
            <v>1</v>
          </cell>
          <cell r="T146" t="str">
            <v>PETANI/PEKEBUN</v>
          </cell>
          <cell r="AG146" t="str">
            <v>JAWA</v>
          </cell>
        </row>
        <row r="147">
          <cell r="H147" t="str">
            <v>P</v>
          </cell>
          <cell r="O147" t="str">
            <v>ISLAM</v>
          </cell>
          <cell r="Q147" t="str">
            <v>ISTRI</v>
          </cell>
          <cell r="R147">
            <v>3</v>
          </cell>
          <cell r="T147" t="str">
            <v>MENGURUS RUMAH TANGGA</v>
          </cell>
          <cell r="AG147" t="str">
            <v>JAWA</v>
          </cell>
        </row>
        <row r="148">
          <cell r="H148" t="str">
            <v>P</v>
          </cell>
          <cell r="O148" t="str">
            <v>ISLAM</v>
          </cell>
          <cell r="Q148" t="str">
            <v>ANAK</v>
          </cell>
          <cell r="R148">
            <v>4</v>
          </cell>
          <cell r="T148" t="str">
            <v>BELUM/TIDAK BEKERJA</v>
          </cell>
          <cell r="AG148" t="str">
            <v>JAWA</v>
          </cell>
        </row>
        <row r="149">
          <cell r="H149" t="str">
            <v>P</v>
          </cell>
          <cell r="O149" t="str">
            <v>ISLAM</v>
          </cell>
          <cell r="Q149" t="str">
            <v>ANAK</v>
          </cell>
          <cell r="R149">
            <v>4</v>
          </cell>
          <cell r="T149" t="str">
            <v>BELUM/TIDAK BEKERJA</v>
          </cell>
          <cell r="AG149" t="str">
            <v>JAWA</v>
          </cell>
        </row>
        <row r="150">
          <cell r="H150" t="str">
            <v>L</v>
          </cell>
          <cell r="O150" t="str">
            <v>ISLAM</v>
          </cell>
          <cell r="Q150" t="str">
            <v>KEPALA KELUARGA</v>
          </cell>
          <cell r="R150">
            <v>1</v>
          </cell>
          <cell r="T150" t="str">
            <v>PETANI/PEKEBUN</v>
          </cell>
          <cell r="AG150" t="str">
            <v>JAWA</v>
          </cell>
        </row>
        <row r="151">
          <cell r="H151" t="str">
            <v>P</v>
          </cell>
          <cell r="O151" t="str">
            <v>ISLAM</v>
          </cell>
          <cell r="Q151" t="str">
            <v>ISTRI</v>
          </cell>
          <cell r="R151">
            <v>3</v>
          </cell>
          <cell r="T151" t="str">
            <v>MENGURUS RUMAH TANGGA</v>
          </cell>
          <cell r="AG151" t="str">
            <v>JAWA</v>
          </cell>
        </row>
        <row r="152">
          <cell r="H152" t="str">
            <v>L</v>
          </cell>
          <cell r="O152" t="str">
            <v>ISLAM</v>
          </cell>
          <cell r="Q152" t="str">
            <v>ANAK</v>
          </cell>
          <cell r="R152">
            <v>4</v>
          </cell>
          <cell r="T152" t="str">
            <v>BELUM/TIDAK BEKERJA</v>
          </cell>
          <cell r="AG152" t="str">
            <v>JAWA</v>
          </cell>
        </row>
        <row r="153">
          <cell r="H153" t="str">
            <v>L</v>
          </cell>
          <cell r="O153" t="str">
            <v>ISLAM</v>
          </cell>
          <cell r="Q153" t="str">
            <v>KEPALA KELUARGA</v>
          </cell>
          <cell r="R153">
            <v>1</v>
          </cell>
          <cell r="T153" t="str">
            <v>PETANI/PEKEBUN</v>
          </cell>
          <cell r="AG153" t="str">
            <v>JAWA</v>
          </cell>
        </row>
        <row r="154">
          <cell r="H154" t="str">
            <v>P</v>
          </cell>
          <cell r="O154" t="str">
            <v>ISLAM</v>
          </cell>
          <cell r="Q154" t="str">
            <v>ISTRI</v>
          </cell>
          <cell r="R154">
            <v>3</v>
          </cell>
          <cell r="T154" t="str">
            <v>MENGURUS RUMAH TANGGA</v>
          </cell>
          <cell r="AG154" t="str">
            <v>JAWA</v>
          </cell>
        </row>
        <row r="155">
          <cell r="H155" t="str">
            <v>L</v>
          </cell>
          <cell r="O155" t="str">
            <v>ISLAM</v>
          </cell>
          <cell r="Q155" t="str">
            <v>ANAK</v>
          </cell>
          <cell r="R155">
            <v>4</v>
          </cell>
          <cell r="T155" t="str">
            <v>PELAJAR/MAHASISWA</v>
          </cell>
          <cell r="AG155" t="str">
            <v>JAWA</v>
          </cell>
        </row>
        <row r="156">
          <cell r="H156" t="str">
            <v>P</v>
          </cell>
          <cell r="O156" t="str">
            <v>ISLAM</v>
          </cell>
          <cell r="Q156" t="str">
            <v>ANAK</v>
          </cell>
          <cell r="R156">
            <v>4</v>
          </cell>
          <cell r="T156" t="str">
            <v>BELUM/TIDAK BEKERJA</v>
          </cell>
          <cell r="AG156" t="str">
            <v>JAWA</v>
          </cell>
        </row>
        <row r="158">
          <cell r="H158" t="str">
            <v>L</v>
          </cell>
          <cell r="O158" t="str">
            <v>ISLAM</v>
          </cell>
          <cell r="Q158" t="str">
            <v>KEPALA KELUARGA</v>
          </cell>
          <cell r="R158">
            <v>3</v>
          </cell>
          <cell r="T158" t="str">
            <v>SOPIR</v>
          </cell>
          <cell r="AG158" t="str">
            <v>JAWA</v>
          </cell>
        </row>
        <row r="159">
          <cell r="H159" t="str">
            <v>P</v>
          </cell>
          <cell r="O159" t="str">
            <v>ISLAM</v>
          </cell>
          <cell r="Q159" t="str">
            <v>ISTRI</v>
          </cell>
          <cell r="R159">
            <v>4</v>
          </cell>
          <cell r="T159" t="str">
            <v>MENGURUS RUMAH TANGGAJEWO</v>
          </cell>
          <cell r="AG159" t="str">
            <v>JAWA</v>
          </cell>
        </row>
        <row r="160">
          <cell r="O160" t="str">
            <v>ISLAM</v>
          </cell>
          <cell r="Q160" t="str">
            <v>ANAK</v>
          </cell>
          <cell r="T160" t="str">
            <v>BELUM/TIDAK BEKERJA</v>
          </cell>
          <cell r="AG160" t="str">
            <v>JAWA</v>
          </cell>
        </row>
        <row r="161">
          <cell r="O161" t="str">
            <v>ISLAM</v>
          </cell>
          <cell r="Q161" t="str">
            <v>KEPALA KELUARGA</v>
          </cell>
          <cell r="T161" t="str">
            <v>PETANI/PEKEBUN</v>
          </cell>
          <cell r="AG161" t="str">
            <v>JAWA</v>
          </cell>
        </row>
        <row r="162">
          <cell r="O162" t="str">
            <v>ISLAM</v>
          </cell>
          <cell r="Q162" t="str">
            <v>ISTRI</v>
          </cell>
          <cell r="T162" t="str">
            <v>MENGURUS RUMAH TANGGA</v>
          </cell>
          <cell r="AG162" t="str">
            <v>JAWA</v>
          </cell>
        </row>
        <row r="163">
          <cell r="O163" t="str">
            <v>ISLAM</v>
          </cell>
          <cell r="Q163" t="str">
            <v>ANAK</v>
          </cell>
          <cell r="T163" t="str">
            <v>BELUM/TIDAK BEKERJA</v>
          </cell>
          <cell r="AG163" t="str">
            <v>JAWA</v>
          </cell>
        </row>
        <row r="164">
          <cell r="H164" t="str">
            <v>L</v>
          </cell>
          <cell r="O164" t="str">
            <v>ISLAM</v>
          </cell>
          <cell r="Q164" t="str">
            <v>KEPALA KELUARGA</v>
          </cell>
          <cell r="T164" t="str">
            <v>WIRASWASTA</v>
          </cell>
          <cell r="AG164" t="str">
            <v>JAWA</v>
          </cell>
        </row>
        <row r="165">
          <cell r="H165" t="str">
            <v>P</v>
          </cell>
          <cell r="O165" t="str">
            <v>ISLAM</v>
          </cell>
          <cell r="Q165" t="str">
            <v>ISTRI</v>
          </cell>
          <cell r="T165" t="str">
            <v>IBU RUMAH TANGGA</v>
          </cell>
          <cell r="AG165" t="str">
            <v>JAWA</v>
          </cell>
        </row>
        <row r="166">
          <cell r="H166" t="str">
            <v>L</v>
          </cell>
          <cell r="O166" t="str">
            <v>ISLAM</v>
          </cell>
          <cell r="Q166" t="str">
            <v>KEPALA KELUARGA</v>
          </cell>
          <cell r="T166" t="str">
            <v>WIRASWASTA</v>
          </cell>
          <cell r="AG166" t="str">
            <v>JAWA</v>
          </cell>
        </row>
        <row r="167">
          <cell r="H167" t="str">
            <v>P</v>
          </cell>
          <cell r="O167" t="str">
            <v>ISLAM</v>
          </cell>
          <cell r="Q167" t="str">
            <v>ISTRI</v>
          </cell>
          <cell r="R167">
            <v>4</v>
          </cell>
          <cell r="T167" t="str">
            <v>IBU RUMAH TANGGA</v>
          </cell>
          <cell r="AG167" t="str">
            <v>JAWA</v>
          </cell>
        </row>
        <row r="168">
          <cell r="H168" t="str">
            <v>P</v>
          </cell>
          <cell r="O168" t="str">
            <v>ISLAM</v>
          </cell>
          <cell r="Q168" t="str">
            <v>ANAK</v>
          </cell>
          <cell r="T168" t="str">
            <v>BELUM/TIDAK BEKERJA</v>
          </cell>
          <cell r="AG168" t="str">
            <v>JAWA</v>
          </cell>
        </row>
        <row r="169">
          <cell r="H169">
            <v>74</v>
          </cell>
          <cell r="O169" t="str">
            <v/>
          </cell>
          <cell r="Q169">
            <v>42</v>
          </cell>
        </row>
        <row r="170">
          <cell r="O170" t="str">
            <v/>
          </cell>
        </row>
        <row r="172">
          <cell r="H172" t="str">
            <v>L</v>
          </cell>
          <cell r="O172" t="str">
            <v>ISLAM</v>
          </cell>
          <cell r="Q172" t="str">
            <v>KEPALA KELUARGA</v>
          </cell>
          <cell r="R172">
            <v>1</v>
          </cell>
          <cell r="T172" t="str">
            <v>PETANI/PEKEBUN</v>
          </cell>
          <cell r="AG172" t="str">
            <v>JAWA</v>
          </cell>
        </row>
        <row r="173">
          <cell r="H173" t="str">
            <v>P</v>
          </cell>
          <cell r="O173" t="str">
            <v>ISLAM</v>
          </cell>
          <cell r="Q173" t="str">
            <v>ISTRI</v>
          </cell>
          <cell r="R173">
            <v>3</v>
          </cell>
          <cell r="T173" t="str">
            <v>MENGURUS RUMAH TANGGA</v>
          </cell>
          <cell r="AG173" t="str">
            <v>JAWA</v>
          </cell>
        </row>
        <row r="174">
          <cell r="H174" t="str">
            <v>L</v>
          </cell>
          <cell r="O174" t="str">
            <v>ISLAM</v>
          </cell>
          <cell r="Q174" t="str">
            <v>ANAK</v>
          </cell>
          <cell r="R174">
            <v>4</v>
          </cell>
          <cell r="T174" t="str">
            <v>WIRASWASTA</v>
          </cell>
          <cell r="AG174" t="str">
            <v>JAWA</v>
          </cell>
        </row>
        <row r="175">
          <cell r="H175" t="str">
            <v>L</v>
          </cell>
          <cell r="O175" t="str">
            <v>ISLAM</v>
          </cell>
          <cell r="Q175" t="str">
            <v>KEPALA KELUARGA</v>
          </cell>
          <cell r="R175">
            <v>1</v>
          </cell>
          <cell r="T175" t="str">
            <v>PETANI/PEKEBUN</v>
          </cell>
          <cell r="AG175" t="str">
            <v>JAWA</v>
          </cell>
        </row>
        <row r="176">
          <cell r="H176" t="str">
            <v>P</v>
          </cell>
          <cell r="O176" t="str">
            <v>ISLAM</v>
          </cell>
          <cell r="Q176" t="str">
            <v>ISTRI</v>
          </cell>
          <cell r="R176">
            <v>3</v>
          </cell>
          <cell r="T176" t="str">
            <v>MENGURUS RUMAH TANGGA</v>
          </cell>
          <cell r="AG176" t="str">
            <v>JAWA</v>
          </cell>
        </row>
        <row r="177">
          <cell r="H177" t="str">
            <v>L</v>
          </cell>
          <cell r="O177" t="str">
            <v>ISLAM</v>
          </cell>
          <cell r="Q177" t="str">
            <v>ANAK</v>
          </cell>
          <cell r="R177">
            <v>4</v>
          </cell>
          <cell r="T177" t="str">
            <v>PELAJAR/MAHASISWA</v>
          </cell>
          <cell r="AG177" t="str">
            <v>JAWA</v>
          </cell>
        </row>
        <row r="178">
          <cell r="H178" t="str">
            <v>P</v>
          </cell>
          <cell r="O178" t="str">
            <v>ISLAM</v>
          </cell>
          <cell r="Q178" t="str">
            <v>ANAK</v>
          </cell>
          <cell r="R178">
            <v>4</v>
          </cell>
          <cell r="T178" t="str">
            <v>BELUM/TIDAK BEKERJA</v>
          </cell>
          <cell r="AG178" t="str">
            <v>JAWA</v>
          </cell>
        </row>
        <row r="179">
          <cell r="H179" t="str">
            <v>L</v>
          </cell>
          <cell r="O179" t="str">
            <v>ISLAM</v>
          </cell>
          <cell r="Q179" t="str">
            <v>KEPALA KELUARGA</v>
          </cell>
          <cell r="R179">
            <v>1</v>
          </cell>
          <cell r="T179" t="str">
            <v>PETANI/PEKEBUN</v>
          </cell>
          <cell r="AG179" t="str">
            <v>KERINCI</v>
          </cell>
        </row>
        <row r="180">
          <cell r="H180" t="str">
            <v>P</v>
          </cell>
          <cell r="O180" t="str">
            <v>ISLAM</v>
          </cell>
          <cell r="Q180" t="str">
            <v>ISTRI</v>
          </cell>
          <cell r="R180">
            <v>3</v>
          </cell>
          <cell r="T180" t="str">
            <v>MENGURUS RUMAH TANGGA</v>
          </cell>
          <cell r="AG180" t="str">
            <v>KERINCI</v>
          </cell>
        </row>
        <row r="181">
          <cell r="H181" t="str">
            <v>P</v>
          </cell>
          <cell r="O181" t="str">
            <v>ISLAM</v>
          </cell>
          <cell r="Q181" t="str">
            <v>ANAK</v>
          </cell>
          <cell r="R181">
            <v>4</v>
          </cell>
          <cell r="T181" t="str">
            <v>BELUM/TIDAK BEKERJA</v>
          </cell>
          <cell r="AG181" t="str">
            <v>KERINCI</v>
          </cell>
        </row>
        <row r="182">
          <cell r="H182" t="str">
            <v>P</v>
          </cell>
          <cell r="O182" t="str">
            <v>ISLAM</v>
          </cell>
          <cell r="Q182" t="str">
            <v>ANAK</v>
          </cell>
          <cell r="R182">
            <v>4</v>
          </cell>
          <cell r="T182" t="str">
            <v>PELAJAR/MAHASISWA</v>
          </cell>
          <cell r="AG182" t="str">
            <v>KERINCI</v>
          </cell>
        </row>
        <row r="183">
          <cell r="H183" t="str">
            <v>L</v>
          </cell>
          <cell r="O183" t="str">
            <v>ISLAM</v>
          </cell>
          <cell r="Q183" t="str">
            <v>ANAK</v>
          </cell>
          <cell r="R183">
            <v>4</v>
          </cell>
          <cell r="T183" t="str">
            <v>PELAJAR/MAHASISWA</v>
          </cell>
          <cell r="AG183" t="str">
            <v>KERINCI</v>
          </cell>
        </row>
        <row r="184">
          <cell r="H184" t="str">
            <v>L</v>
          </cell>
          <cell r="O184" t="str">
            <v>ISLAM</v>
          </cell>
          <cell r="Q184" t="str">
            <v>KEPALA KELUARGA</v>
          </cell>
          <cell r="R184">
            <v>1</v>
          </cell>
          <cell r="T184" t="str">
            <v>SERABUTAN</v>
          </cell>
          <cell r="AG184" t="str">
            <v>JAWA</v>
          </cell>
        </row>
        <row r="185">
          <cell r="H185" t="str">
            <v>P</v>
          </cell>
          <cell r="O185" t="str">
            <v>ISLAM</v>
          </cell>
          <cell r="Q185" t="str">
            <v>ISTRI</v>
          </cell>
          <cell r="R185">
            <v>3</v>
          </cell>
          <cell r="T185" t="str">
            <v>MENGURUS RUMAH TANGGA</v>
          </cell>
          <cell r="AG185" t="str">
            <v>JAWA</v>
          </cell>
        </row>
        <row r="186">
          <cell r="H186" t="str">
            <v>P</v>
          </cell>
          <cell r="O186" t="str">
            <v>ISLAM</v>
          </cell>
          <cell r="Q186" t="str">
            <v>ANAK</v>
          </cell>
          <cell r="R186">
            <v>4</v>
          </cell>
          <cell r="T186" t="str">
            <v>PELAJAR/MAHASISWA</v>
          </cell>
          <cell r="AG186" t="str">
            <v>JAWA</v>
          </cell>
        </row>
        <row r="187">
          <cell r="H187" t="str">
            <v>P</v>
          </cell>
          <cell r="O187" t="str">
            <v>ISLAM</v>
          </cell>
          <cell r="Q187" t="str">
            <v>ANAK</v>
          </cell>
          <cell r="R187">
            <v>4</v>
          </cell>
          <cell r="T187" t="str">
            <v>BELUM/TIDAK BEKERJA</v>
          </cell>
          <cell r="AG187" t="str">
            <v>JAWA</v>
          </cell>
        </row>
        <row r="188">
          <cell r="H188" t="str">
            <v>L</v>
          </cell>
          <cell r="O188" t="str">
            <v>ISLAM</v>
          </cell>
          <cell r="Q188" t="str">
            <v>KEPALA KELUARGA</v>
          </cell>
          <cell r="R188">
            <v>1</v>
          </cell>
          <cell r="T188" t="str">
            <v>PETANI/PEKEBUN</v>
          </cell>
          <cell r="AG188" t="str">
            <v>JAWA</v>
          </cell>
        </row>
        <row r="189">
          <cell r="H189" t="str">
            <v>P</v>
          </cell>
          <cell r="O189" t="str">
            <v>ISLAM</v>
          </cell>
          <cell r="Q189" t="str">
            <v>ISTRI</v>
          </cell>
          <cell r="R189">
            <v>3</v>
          </cell>
          <cell r="T189" t="str">
            <v>MENGURUS RUMAH TANGGA</v>
          </cell>
          <cell r="AG189" t="str">
            <v>JAWA</v>
          </cell>
        </row>
        <row r="190">
          <cell r="H190" t="str">
            <v>L</v>
          </cell>
          <cell r="O190" t="str">
            <v>ISLAM</v>
          </cell>
          <cell r="Q190" t="str">
            <v>ANAK</v>
          </cell>
          <cell r="R190">
            <v>4</v>
          </cell>
          <cell r="T190" t="str">
            <v>PELAJAR/MAHASISWA</v>
          </cell>
          <cell r="AG190" t="str">
            <v>JAWA</v>
          </cell>
        </row>
        <row r="191">
          <cell r="H191" t="str">
            <v>P</v>
          </cell>
          <cell r="O191" t="str">
            <v>ISLAM</v>
          </cell>
          <cell r="Q191" t="str">
            <v>ANAK</v>
          </cell>
          <cell r="R191">
            <v>4</v>
          </cell>
          <cell r="T191" t="str">
            <v>PELAJAR/MAHASISWA</v>
          </cell>
          <cell r="AG191" t="str">
            <v>JAWA</v>
          </cell>
        </row>
        <row r="192">
          <cell r="H192" t="str">
            <v>L</v>
          </cell>
          <cell r="O192" t="str">
            <v>ISLAM</v>
          </cell>
          <cell r="Q192" t="str">
            <v>KEPALA KELUARGA</v>
          </cell>
          <cell r="R192">
            <v>1</v>
          </cell>
          <cell r="T192" t="str">
            <v>SERABUTAN</v>
          </cell>
          <cell r="AG192" t="str">
            <v>JAWA</v>
          </cell>
        </row>
        <row r="193">
          <cell r="H193" t="str">
            <v>P</v>
          </cell>
          <cell r="O193" t="str">
            <v>ISLAM</v>
          </cell>
          <cell r="Q193" t="str">
            <v>ISTRI</v>
          </cell>
          <cell r="R193">
            <v>3</v>
          </cell>
          <cell r="T193" t="str">
            <v>MENGURUS RUMAH TANGGA</v>
          </cell>
          <cell r="AG193" t="str">
            <v>JAWA</v>
          </cell>
        </row>
        <row r="194">
          <cell r="H194" t="str">
            <v>L</v>
          </cell>
          <cell r="O194" t="str">
            <v>ISLAM</v>
          </cell>
          <cell r="Q194" t="str">
            <v>ANAK</v>
          </cell>
          <cell r="R194">
            <v>4</v>
          </cell>
          <cell r="T194" t="str">
            <v>PELAJAR/MAHASISWA</v>
          </cell>
          <cell r="AG194" t="str">
            <v>JAWA</v>
          </cell>
        </row>
        <row r="195">
          <cell r="H195" t="str">
            <v>L</v>
          </cell>
          <cell r="O195" t="str">
            <v>ISLAM</v>
          </cell>
          <cell r="Q195" t="str">
            <v>ANAK</v>
          </cell>
          <cell r="R195">
            <v>4</v>
          </cell>
          <cell r="T195" t="str">
            <v>BELUM/TIDAK BEKERJA</v>
          </cell>
          <cell r="AG195" t="str">
            <v>JAWA</v>
          </cell>
        </row>
        <row r="196">
          <cell r="H196" t="str">
            <v>L</v>
          </cell>
          <cell r="O196" t="str">
            <v>ISLAM</v>
          </cell>
          <cell r="Q196" t="str">
            <v>KEPALA KELUARGA</v>
          </cell>
          <cell r="R196">
            <v>1</v>
          </cell>
          <cell r="T196" t="str">
            <v>PETANI/PEKEBUN</v>
          </cell>
          <cell r="AG196" t="str">
            <v>JAWA</v>
          </cell>
        </row>
        <row r="197">
          <cell r="H197" t="str">
            <v>P</v>
          </cell>
          <cell r="O197" t="str">
            <v>ISLAM</v>
          </cell>
          <cell r="Q197" t="str">
            <v>ISTRI</v>
          </cell>
          <cell r="R197">
            <v>3</v>
          </cell>
          <cell r="T197" t="str">
            <v>MENGURUS RUMAH TANGGA</v>
          </cell>
          <cell r="AG197" t="str">
            <v>JAWA</v>
          </cell>
        </row>
        <row r="198">
          <cell r="H198" t="str">
            <v>L</v>
          </cell>
          <cell r="O198" t="str">
            <v>ISLAM</v>
          </cell>
          <cell r="Q198" t="str">
            <v>KEPALA KELUARGA</v>
          </cell>
          <cell r="R198">
            <v>1</v>
          </cell>
          <cell r="T198" t="str">
            <v>PETANI/PEKEBUN</v>
          </cell>
          <cell r="AG198" t="str">
            <v>JAWA</v>
          </cell>
        </row>
        <row r="199">
          <cell r="H199" t="str">
            <v>P</v>
          </cell>
          <cell r="O199" t="str">
            <v>ISLAM</v>
          </cell>
          <cell r="Q199" t="str">
            <v>ISTRI</v>
          </cell>
          <cell r="R199">
            <v>3</v>
          </cell>
          <cell r="T199" t="str">
            <v>MENGURUS RUMAH TANGGA</v>
          </cell>
          <cell r="AG199" t="str">
            <v>JAWA</v>
          </cell>
        </row>
        <row r="200">
          <cell r="H200" t="str">
            <v>L</v>
          </cell>
          <cell r="O200" t="str">
            <v>ISLAM</v>
          </cell>
          <cell r="Q200" t="str">
            <v>KEPALA KELUARGA</v>
          </cell>
          <cell r="R200">
            <v>1</v>
          </cell>
          <cell r="T200" t="str">
            <v>SERABUTAN</v>
          </cell>
          <cell r="AG200" t="str">
            <v>JAWA</v>
          </cell>
        </row>
        <row r="201">
          <cell r="H201" t="str">
            <v>P</v>
          </cell>
          <cell r="O201" t="str">
            <v>ISLAM</v>
          </cell>
          <cell r="Q201" t="str">
            <v>ISTRI</v>
          </cell>
          <cell r="R201">
            <v>3</v>
          </cell>
          <cell r="T201" t="str">
            <v>MENGURUS RUMAH TANGGA</v>
          </cell>
          <cell r="AG201" t="str">
            <v>JAWA</v>
          </cell>
        </row>
        <row r="202">
          <cell r="H202" t="str">
            <v>L</v>
          </cell>
          <cell r="O202" t="str">
            <v>ISLAM</v>
          </cell>
          <cell r="Q202" t="str">
            <v>ANAK</v>
          </cell>
          <cell r="R202">
            <v>4</v>
          </cell>
          <cell r="T202" t="str">
            <v>BELUM/TIDAK BEKERJA</v>
          </cell>
          <cell r="AG202" t="str">
            <v>JAWA</v>
          </cell>
        </row>
        <row r="203">
          <cell r="H203" t="str">
            <v>L</v>
          </cell>
          <cell r="O203" t="str">
            <v>ISLAM</v>
          </cell>
          <cell r="Q203" t="str">
            <v>KEPALA KELUARGA</v>
          </cell>
          <cell r="R203">
            <v>1</v>
          </cell>
          <cell r="T203" t="str">
            <v>PETANI/PEKEBUN</v>
          </cell>
          <cell r="AG203" t="str">
            <v>JAWA</v>
          </cell>
        </row>
        <row r="204">
          <cell r="H204" t="str">
            <v>L</v>
          </cell>
          <cell r="O204" t="str">
            <v>ISLAM</v>
          </cell>
          <cell r="Q204" t="str">
            <v>KEPALA KELUARGA</v>
          </cell>
          <cell r="R204">
            <v>1</v>
          </cell>
          <cell r="T204" t="str">
            <v>PETANI/PEKEBUN</v>
          </cell>
          <cell r="AG204" t="str">
            <v>JAWA</v>
          </cell>
        </row>
        <row r="205">
          <cell r="H205" t="str">
            <v>P</v>
          </cell>
          <cell r="O205" t="str">
            <v>ISLAM</v>
          </cell>
          <cell r="Q205" t="str">
            <v>ISTRI</v>
          </cell>
          <cell r="R205">
            <v>3</v>
          </cell>
          <cell r="T205" t="str">
            <v>MENGURUS RUMAH TANGGA</v>
          </cell>
          <cell r="AG205" t="str">
            <v>JAWA</v>
          </cell>
        </row>
        <row r="206">
          <cell r="H206" t="str">
            <v>L</v>
          </cell>
          <cell r="O206" t="str">
            <v>ISLAM</v>
          </cell>
          <cell r="Q206" t="str">
            <v>ANAK</v>
          </cell>
          <cell r="R206">
            <v>4</v>
          </cell>
          <cell r="T206" t="str">
            <v>WIRASWASTA</v>
          </cell>
          <cell r="AG206" t="str">
            <v>JAWA</v>
          </cell>
        </row>
        <row r="207">
          <cell r="H207" t="str">
            <v>L</v>
          </cell>
          <cell r="O207" t="str">
            <v>ISLAM</v>
          </cell>
          <cell r="Q207" t="str">
            <v>KEPALA KELUARGA</v>
          </cell>
          <cell r="R207">
            <v>4</v>
          </cell>
          <cell r="T207" t="str">
            <v>PETANI/PEKEBUN</v>
          </cell>
          <cell r="AG207" t="str">
            <v>JAWA</v>
          </cell>
        </row>
        <row r="208">
          <cell r="H208" t="str">
            <v>P</v>
          </cell>
          <cell r="O208" t="str">
            <v>ISLAM</v>
          </cell>
          <cell r="Q208" t="str">
            <v>ISTRI</v>
          </cell>
          <cell r="T208" t="str">
            <v>MENGURUS RUMAH TANGGA</v>
          </cell>
          <cell r="AG208" t="str">
            <v>JAWA</v>
          </cell>
        </row>
        <row r="209">
          <cell r="H209" t="str">
            <v>L</v>
          </cell>
          <cell r="O209" t="str">
            <v>ISLAM</v>
          </cell>
          <cell r="Q209" t="str">
            <v>ANAK</v>
          </cell>
          <cell r="T209" t="str">
            <v>BELUM/TIDAK BEKERJA</v>
          </cell>
          <cell r="AG209" t="str">
            <v>JAWA</v>
          </cell>
        </row>
        <row r="210">
          <cell r="H210" t="str">
            <v>P</v>
          </cell>
          <cell r="O210" t="str">
            <v>ISLAM</v>
          </cell>
          <cell r="Q210" t="str">
            <v>ORANG TUA</v>
          </cell>
          <cell r="R210">
            <v>1</v>
          </cell>
          <cell r="T210" t="str">
            <v>PETANI/PEKEBUN</v>
          </cell>
          <cell r="AG210" t="str">
            <v>JAWA</v>
          </cell>
        </row>
        <row r="211">
          <cell r="H211" t="str">
            <v>L</v>
          </cell>
          <cell r="O211" t="str">
            <v>ISLAM</v>
          </cell>
          <cell r="Q211" t="str">
            <v>KEPALA KELUARGA</v>
          </cell>
          <cell r="R211">
            <v>1</v>
          </cell>
          <cell r="T211" t="str">
            <v>PETANI/PEKEBUN</v>
          </cell>
          <cell r="AG211" t="str">
            <v>JAWA</v>
          </cell>
        </row>
        <row r="212">
          <cell r="H212" t="str">
            <v>P</v>
          </cell>
          <cell r="O212" t="str">
            <v>ISLAM</v>
          </cell>
          <cell r="Q212" t="str">
            <v>ISTRI</v>
          </cell>
          <cell r="R212">
            <v>3</v>
          </cell>
          <cell r="T212" t="str">
            <v>MENGURUS RUMAH TANGGA</v>
          </cell>
          <cell r="AG212" t="str">
            <v>JAWA</v>
          </cell>
        </row>
        <row r="213">
          <cell r="H213" t="str">
            <v>L</v>
          </cell>
          <cell r="O213" t="str">
            <v>ISLAM</v>
          </cell>
          <cell r="Q213" t="str">
            <v>ANAK</v>
          </cell>
          <cell r="R213">
            <v>4</v>
          </cell>
          <cell r="T213" t="str">
            <v>PELAJAR/MAHASISWA</v>
          </cell>
          <cell r="AG213" t="str">
            <v>JAWA</v>
          </cell>
        </row>
        <row r="214">
          <cell r="H214" t="str">
            <v>L</v>
          </cell>
          <cell r="O214" t="str">
            <v>ISLAM</v>
          </cell>
          <cell r="Q214" t="str">
            <v>ANAK</v>
          </cell>
          <cell r="R214">
            <v>4</v>
          </cell>
          <cell r="T214" t="str">
            <v>BELUM/TIDAK BEKERJA</v>
          </cell>
          <cell r="AG214" t="str">
            <v>JAWA</v>
          </cell>
        </row>
        <row r="215">
          <cell r="H215" t="str">
            <v>L</v>
          </cell>
          <cell r="O215" t="str">
            <v>ISLAM</v>
          </cell>
          <cell r="Q215" t="str">
            <v>KEPALA KELUARGA</v>
          </cell>
          <cell r="R215">
            <v>1</v>
          </cell>
          <cell r="T215" t="str">
            <v>PETANI/PEKEBUN</v>
          </cell>
          <cell r="AG215" t="str">
            <v>JAWA</v>
          </cell>
        </row>
        <row r="216">
          <cell r="H216" t="str">
            <v>P</v>
          </cell>
          <cell r="O216" t="str">
            <v>ISLAM</v>
          </cell>
          <cell r="Q216" t="str">
            <v>ISTRI</v>
          </cell>
          <cell r="R216">
            <v>3</v>
          </cell>
          <cell r="T216" t="str">
            <v>MENGURUS RUMAH TANGGA</v>
          </cell>
          <cell r="AG216" t="str">
            <v>JAWA</v>
          </cell>
        </row>
        <row r="217">
          <cell r="H217" t="str">
            <v>P</v>
          </cell>
          <cell r="O217" t="str">
            <v>ISLAM</v>
          </cell>
          <cell r="Q217" t="str">
            <v>ANAK</v>
          </cell>
          <cell r="R217">
            <v>4</v>
          </cell>
          <cell r="T217" t="str">
            <v>PELAJAR/MAHASISWA</v>
          </cell>
          <cell r="AG217" t="str">
            <v>JAWA</v>
          </cell>
        </row>
        <row r="218">
          <cell r="H218" t="str">
            <v>P</v>
          </cell>
          <cell r="O218" t="str">
            <v>ISLAM</v>
          </cell>
          <cell r="Q218" t="str">
            <v>ANAK</v>
          </cell>
          <cell r="R218">
            <v>4</v>
          </cell>
          <cell r="T218" t="str">
            <v>PELAJAR/MAHASISWA</v>
          </cell>
          <cell r="AG218" t="str">
            <v>JAWA</v>
          </cell>
        </row>
        <row r="219">
          <cell r="H219" t="str">
            <v>L</v>
          </cell>
          <cell r="O219" t="str">
            <v>ISLAM</v>
          </cell>
          <cell r="Q219" t="str">
            <v>KEPALA KELUARGA</v>
          </cell>
          <cell r="R219">
            <v>1</v>
          </cell>
          <cell r="T219" t="str">
            <v>PETANI/PEKEBUN</v>
          </cell>
          <cell r="AG219" t="str">
            <v>CIREBON</v>
          </cell>
        </row>
        <row r="220">
          <cell r="H220" t="str">
            <v>P</v>
          </cell>
          <cell r="O220" t="str">
            <v>ISLAM</v>
          </cell>
          <cell r="Q220" t="str">
            <v>ISTRI</v>
          </cell>
          <cell r="R220">
            <v>3</v>
          </cell>
          <cell r="T220" t="str">
            <v>MENGURUS RUMAH TANGGA</v>
          </cell>
          <cell r="AG220" t="str">
            <v>CIREBON</v>
          </cell>
        </row>
        <row r="221">
          <cell r="H221" t="str">
            <v>L</v>
          </cell>
          <cell r="O221" t="str">
            <v>ISLAM</v>
          </cell>
          <cell r="Q221" t="str">
            <v>ANAK</v>
          </cell>
          <cell r="R221">
            <v>4</v>
          </cell>
          <cell r="T221" t="str">
            <v>PETANI/PEKEBUN</v>
          </cell>
          <cell r="AG221" t="str">
            <v>CIREBON</v>
          </cell>
        </row>
        <row r="222">
          <cell r="H222" t="str">
            <v>P</v>
          </cell>
          <cell r="O222" t="str">
            <v>ISLAM</v>
          </cell>
          <cell r="Q222" t="str">
            <v>ANAK</v>
          </cell>
          <cell r="R222">
            <v>4</v>
          </cell>
          <cell r="T222" t="str">
            <v>PELAJAR/MAHASISWA</v>
          </cell>
          <cell r="AG222" t="str">
            <v>CIREBON</v>
          </cell>
        </row>
        <row r="223">
          <cell r="H223" t="str">
            <v>L</v>
          </cell>
          <cell r="O223" t="str">
            <v>ISLAM</v>
          </cell>
          <cell r="Q223" t="str">
            <v>MENANTU</v>
          </cell>
          <cell r="T223" t="str">
            <v>PETANI/PEKEBUN</v>
          </cell>
          <cell r="AG223" t="str">
            <v>JAWA</v>
          </cell>
        </row>
        <row r="224">
          <cell r="H224" t="str">
            <v>L</v>
          </cell>
          <cell r="O224" t="str">
            <v>ISLAM</v>
          </cell>
          <cell r="Q224" t="str">
            <v>KEPALA KELUARGA</v>
          </cell>
          <cell r="R224">
            <v>1</v>
          </cell>
          <cell r="T224" t="str">
            <v>PETANI/PEKEBUN</v>
          </cell>
          <cell r="AG224" t="str">
            <v>JAWA</v>
          </cell>
        </row>
        <row r="225">
          <cell r="H225" t="str">
            <v>P</v>
          </cell>
          <cell r="O225" t="str">
            <v>ISLAM</v>
          </cell>
          <cell r="Q225" t="str">
            <v>ISTRI</v>
          </cell>
          <cell r="R225">
            <v>3</v>
          </cell>
          <cell r="T225" t="str">
            <v>MENGURUS RUMAH TANGGA</v>
          </cell>
          <cell r="AG225" t="str">
            <v>JAWA</v>
          </cell>
        </row>
        <row r="226">
          <cell r="H226" t="str">
            <v>L</v>
          </cell>
          <cell r="O226" t="str">
            <v>ISLAM</v>
          </cell>
          <cell r="Q226" t="str">
            <v>KEPALA KELUARGA</v>
          </cell>
          <cell r="R226">
            <v>1</v>
          </cell>
          <cell r="T226" t="str">
            <v>PETANI/PEKEBUN</v>
          </cell>
          <cell r="AG226" t="str">
            <v>JAWA</v>
          </cell>
        </row>
        <row r="227">
          <cell r="H227" t="str">
            <v>P</v>
          </cell>
          <cell r="O227" t="str">
            <v>ISLAM</v>
          </cell>
          <cell r="Q227" t="str">
            <v>ISTRI</v>
          </cell>
          <cell r="R227">
            <v>3</v>
          </cell>
          <cell r="T227" t="str">
            <v>MENGURUS RUMAH TANGGA</v>
          </cell>
          <cell r="AG227" t="str">
            <v>KERINCI</v>
          </cell>
        </row>
        <row r="228">
          <cell r="H228" t="str">
            <v>L</v>
          </cell>
          <cell r="O228" t="str">
            <v>ISLAM</v>
          </cell>
          <cell r="Q228" t="str">
            <v>ANAK</v>
          </cell>
          <cell r="R228">
            <v>4</v>
          </cell>
          <cell r="T228" t="str">
            <v>PELAJAR/MAHASISWA</v>
          </cell>
          <cell r="AG228" t="str">
            <v>KERINCI</v>
          </cell>
        </row>
        <row r="229">
          <cell r="H229" t="str">
            <v>L</v>
          </cell>
          <cell r="O229" t="str">
            <v>ISLAM</v>
          </cell>
          <cell r="Q229" t="str">
            <v>ANAK</v>
          </cell>
          <cell r="R229">
            <v>4</v>
          </cell>
          <cell r="T229" t="str">
            <v>PELAJAR/MAHASISWA</v>
          </cell>
          <cell r="AG229" t="str">
            <v>KERINCI</v>
          </cell>
        </row>
        <row r="230">
          <cell r="H230" t="str">
            <v>P</v>
          </cell>
          <cell r="O230" t="str">
            <v>ISLAM</v>
          </cell>
          <cell r="Q230" t="str">
            <v>ORANG TUA</v>
          </cell>
          <cell r="R230">
            <v>7</v>
          </cell>
          <cell r="T230" t="str">
            <v>PETERNAK</v>
          </cell>
          <cell r="AG230" t="str">
            <v>KERINCI</v>
          </cell>
        </row>
        <row r="231">
          <cell r="H231" t="str">
            <v>L</v>
          </cell>
          <cell r="O231" t="str">
            <v>ISLAM</v>
          </cell>
          <cell r="Q231" t="str">
            <v>KEPALA KELUARGA</v>
          </cell>
          <cell r="R231">
            <v>1</v>
          </cell>
          <cell r="T231" t="str">
            <v>PETANI/PEKEBUN</v>
          </cell>
          <cell r="AG231" t="str">
            <v>JAWA</v>
          </cell>
        </row>
        <row r="232">
          <cell r="H232" t="str">
            <v>P</v>
          </cell>
          <cell r="O232" t="str">
            <v>ISLAM</v>
          </cell>
          <cell r="Q232" t="str">
            <v>ISTRI</v>
          </cell>
          <cell r="R232">
            <v>3</v>
          </cell>
          <cell r="T232" t="str">
            <v>MENGURUS RUMAH TANGGA</v>
          </cell>
          <cell r="AG232" t="str">
            <v>JAWA</v>
          </cell>
        </row>
        <row r="233">
          <cell r="H233" t="str">
            <v>L</v>
          </cell>
          <cell r="O233" t="str">
            <v>ISLAM</v>
          </cell>
          <cell r="Q233" t="str">
            <v>ANAK</v>
          </cell>
          <cell r="R233">
            <v>4</v>
          </cell>
          <cell r="T233" t="str">
            <v>PELAJAR/MAHASISWA</v>
          </cell>
          <cell r="AG233" t="str">
            <v>JAWA</v>
          </cell>
        </row>
        <row r="234">
          <cell r="H234" t="str">
            <v>P</v>
          </cell>
          <cell r="O234" t="str">
            <v>ISLAM</v>
          </cell>
          <cell r="Q234" t="str">
            <v>ANAK</v>
          </cell>
          <cell r="R234">
            <v>4</v>
          </cell>
          <cell r="T234" t="str">
            <v>PELAJAR/MAHASISWA</v>
          </cell>
          <cell r="AG234" t="str">
            <v>JAWA</v>
          </cell>
        </row>
        <row r="235">
          <cell r="H235" t="str">
            <v>L</v>
          </cell>
          <cell r="O235" t="str">
            <v>ISLAM</v>
          </cell>
          <cell r="Q235" t="str">
            <v>KEPALA KELUARGA</v>
          </cell>
          <cell r="R235">
            <v>1</v>
          </cell>
          <cell r="T235" t="str">
            <v>SOPIR</v>
          </cell>
          <cell r="AG235" t="str">
            <v>JAWA</v>
          </cell>
        </row>
        <row r="236">
          <cell r="H236" t="str">
            <v>P</v>
          </cell>
          <cell r="O236" t="str">
            <v>ISLAM</v>
          </cell>
          <cell r="Q236" t="str">
            <v>ISTRI</v>
          </cell>
          <cell r="R236">
            <v>3</v>
          </cell>
          <cell r="T236" t="str">
            <v>MENGURUS RUMAH TANGGA</v>
          </cell>
          <cell r="AG236" t="str">
            <v>JAWA</v>
          </cell>
        </row>
        <row r="237">
          <cell r="H237" t="str">
            <v>P</v>
          </cell>
          <cell r="O237" t="str">
            <v>ISLAM</v>
          </cell>
          <cell r="Q237" t="str">
            <v>ANAK</v>
          </cell>
          <cell r="R237">
            <v>4</v>
          </cell>
          <cell r="T237" t="str">
            <v>PELAJAR/MAHASISWA</v>
          </cell>
          <cell r="AG237" t="str">
            <v>JAWA</v>
          </cell>
        </row>
        <row r="238">
          <cell r="H238" t="str">
            <v>P</v>
          </cell>
          <cell r="O238" t="str">
            <v>ISLAM</v>
          </cell>
          <cell r="Q238" t="str">
            <v>ANAK</v>
          </cell>
          <cell r="R238">
            <v>4</v>
          </cell>
          <cell r="T238" t="str">
            <v>BELUM/TIDAK BEKERJA</v>
          </cell>
          <cell r="AG238" t="str">
            <v>JAWA</v>
          </cell>
        </row>
        <row r="239">
          <cell r="H239" t="str">
            <v>L</v>
          </cell>
          <cell r="O239" t="str">
            <v>ISLAM</v>
          </cell>
          <cell r="Q239" t="str">
            <v>KEPALA KELUARGA</v>
          </cell>
          <cell r="R239">
            <v>1</v>
          </cell>
          <cell r="T239" t="str">
            <v>SERABUTAN</v>
          </cell>
          <cell r="AG239" t="str">
            <v>JAWA</v>
          </cell>
        </row>
        <row r="240">
          <cell r="H240" t="str">
            <v>P</v>
          </cell>
          <cell r="O240" t="str">
            <v>ISLAM</v>
          </cell>
          <cell r="Q240" t="str">
            <v>ISTRI</v>
          </cell>
          <cell r="R240">
            <v>3</v>
          </cell>
          <cell r="T240" t="str">
            <v>MENGURUS RUMAH TANGGA</v>
          </cell>
          <cell r="AG240" t="str">
            <v>JAWA</v>
          </cell>
        </row>
        <row r="241">
          <cell r="H241" t="str">
            <v>P</v>
          </cell>
          <cell r="O241" t="str">
            <v>ISLAM</v>
          </cell>
          <cell r="Q241" t="str">
            <v>ANAK</v>
          </cell>
          <cell r="R241">
            <v>4</v>
          </cell>
          <cell r="T241" t="str">
            <v>PELAJAR/MAHASISWA</v>
          </cell>
          <cell r="AG241" t="str">
            <v>JAWA</v>
          </cell>
        </row>
        <row r="242">
          <cell r="H242" t="str">
            <v>L</v>
          </cell>
          <cell r="O242" t="str">
            <v>ISLAM</v>
          </cell>
          <cell r="Q242" t="str">
            <v>KEPALA KELUARGA</v>
          </cell>
          <cell r="R242">
            <v>1</v>
          </cell>
          <cell r="T242" t="str">
            <v>PETANI/PEKEBUN</v>
          </cell>
          <cell r="AG242" t="str">
            <v>JAWA</v>
          </cell>
        </row>
        <row r="243">
          <cell r="H243" t="str">
            <v>P</v>
          </cell>
          <cell r="O243" t="str">
            <v>ISLAM</v>
          </cell>
          <cell r="Q243" t="str">
            <v>ISTRI</v>
          </cell>
          <cell r="R243">
            <v>3</v>
          </cell>
          <cell r="T243" t="str">
            <v>MENGURUS RUMAH TANGGA</v>
          </cell>
          <cell r="AG243" t="str">
            <v>JAWA</v>
          </cell>
        </row>
        <row r="244">
          <cell r="H244" t="str">
            <v>L</v>
          </cell>
          <cell r="O244" t="str">
            <v>ISLAM</v>
          </cell>
          <cell r="Q244" t="str">
            <v>ANAK</v>
          </cell>
          <cell r="R244">
            <v>4</v>
          </cell>
          <cell r="T244" t="str">
            <v>PELAJAR/MAHASISWA</v>
          </cell>
          <cell r="AG244" t="str">
            <v>JAWA</v>
          </cell>
        </row>
        <row r="245">
          <cell r="H245" t="str">
            <v>L</v>
          </cell>
          <cell r="O245" t="str">
            <v>ISLAM</v>
          </cell>
          <cell r="Q245" t="str">
            <v>ANAK</v>
          </cell>
          <cell r="R245">
            <v>4</v>
          </cell>
          <cell r="T245" t="str">
            <v>PELAJAR/MAHASISWA</v>
          </cell>
          <cell r="AG245" t="str">
            <v>JAWA</v>
          </cell>
        </row>
        <row r="246">
          <cell r="H246" t="str">
            <v>L</v>
          </cell>
          <cell r="O246" t="str">
            <v>ISLAM</v>
          </cell>
          <cell r="Q246" t="str">
            <v>KEPALA KELUARGA</v>
          </cell>
          <cell r="R246">
            <v>1</v>
          </cell>
          <cell r="T246" t="str">
            <v>PETANI/PEKEBUN</v>
          </cell>
          <cell r="AG246" t="str">
            <v>KERINCI</v>
          </cell>
        </row>
        <row r="247">
          <cell r="H247" t="str">
            <v>P</v>
          </cell>
          <cell r="O247" t="str">
            <v>ISLAM</v>
          </cell>
          <cell r="Q247" t="str">
            <v>ISTRI</v>
          </cell>
          <cell r="R247">
            <v>3</v>
          </cell>
          <cell r="T247" t="str">
            <v>MENGURUS RUMAH TANGGA</v>
          </cell>
          <cell r="AG247" t="str">
            <v>KERINCI</v>
          </cell>
        </row>
        <row r="248">
          <cell r="H248" t="str">
            <v>P</v>
          </cell>
          <cell r="O248" t="str">
            <v>ISLAM</v>
          </cell>
          <cell r="Q248" t="str">
            <v>ANAK</v>
          </cell>
          <cell r="R248">
            <v>4</v>
          </cell>
          <cell r="T248" t="str">
            <v>PELAJAR/MAHASISWA</v>
          </cell>
          <cell r="AG248" t="str">
            <v>KERINCI</v>
          </cell>
        </row>
        <row r="249">
          <cell r="H249" t="str">
            <v>P</v>
          </cell>
          <cell r="O249" t="str">
            <v>ISLAM</v>
          </cell>
          <cell r="Q249" t="str">
            <v>ANAK</v>
          </cell>
          <cell r="T249" t="str">
            <v>BELUM/TIDAK BEKERJA</v>
          </cell>
          <cell r="AG249" t="str">
            <v>KERINCI</v>
          </cell>
        </row>
        <row r="250">
          <cell r="H250" t="str">
            <v>L</v>
          </cell>
          <cell r="O250" t="str">
            <v>ISLAM</v>
          </cell>
          <cell r="Q250" t="str">
            <v>KEPALA KELUARGA</v>
          </cell>
          <cell r="R250">
            <v>1</v>
          </cell>
          <cell r="T250" t="str">
            <v>PETANI/PEKEBUN</v>
          </cell>
          <cell r="AG250" t="str">
            <v>KERINCI</v>
          </cell>
        </row>
        <row r="251">
          <cell r="H251" t="str">
            <v>P</v>
          </cell>
          <cell r="O251" t="str">
            <v>ISLAM</v>
          </cell>
          <cell r="Q251" t="str">
            <v>ISTRI</v>
          </cell>
          <cell r="R251">
            <v>3</v>
          </cell>
          <cell r="T251" t="str">
            <v>MENGURUS RUMAH TANGGA</v>
          </cell>
          <cell r="AG251" t="str">
            <v>KERINCI</v>
          </cell>
        </row>
        <row r="252">
          <cell r="H252" t="str">
            <v>P</v>
          </cell>
          <cell r="O252" t="str">
            <v>ISLAM</v>
          </cell>
          <cell r="Q252" t="str">
            <v>ANAK</v>
          </cell>
          <cell r="R252">
            <v>4</v>
          </cell>
          <cell r="T252" t="str">
            <v>BELUM/TIDAK BEKERJA</v>
          </cell>
          <cell r="AG252" t="str">
            <v>KERINCI</v>
          </cell>
        </row>
        <row r="253">
          <cell r="H253" t="str">
            <v>L</v>
          </cell>
          <cell r="O253" t="str">
            <v>ISLAM</v>
          </cell>
          <cell r="Q253" t="str">
            <v>KEPALA KELUARGA</v>
          </cell>
          <cell r="R253">
            <v>1</v>
          </cell>
          <cell r="T253" t="str">
            <v>PETANI/PEKEBUN</v>
          </cell>
          <cell r="AG253" t="str">
            <v>KERINCI</v>
          </cell>
        </row>
        <row r="254">
          <cell r="H254" t="str">
            <v>P</v>
          </cell>
          <cell r="O254" t="str">
            <v>ISLAM</v>
          </cell>
          <cell r="Q254" t="str">
            <v>ISTRI</v>
          </cell>
          <cell r="R254">
            <v>3</v>
          </cell>
          <cell r="T254" t="str">
            <v>PNS</v>
          </cell>
          <cell r="AG254" t="str">
            <v>KERINCI</v>
          </cell>
        </row>
        <row r="255">
          <cell r="H255" t="str">
            <v>P</v>
          </cell>
          <cell r="O255" t="str">
            <v>ISLAM</v>
          </cell>
          <cell r="Q255" t="str">
            <v>ANAK</v>
          </cell>
          <cell r="R255">
            <v>4</v>
          </cell>
          <cell r="T255" t="str">
            <v>BELUM/TIDAK BEKERJA</v>
          </cell>
          <cell r="AG255" t="str">
            <v>KERINCI</v>
          </cell>
        </row>
        <row r="256">
          <cell r="H256" t="str">
            <v>L</v>
          </cell>
          <cell r="O256" t="str">
            <v>ISLAM</v>
          </cell>
          <cell r="Q256" t="str">
            <v>ANAK</v>
          </cell>
          <cell r="R256">
            <v>4</v>
          </cell>
          <cell r="T256" t="str">
            <v>POLISI</v>
          </cell>
          <cell r="AG256" t="str">
            <v>KERINCI</v>
          </cell>
        </row>
        <row r="257">
          <cell r="H257" t="str">
            <v>L</v>
          </cell>
          <cell r="O257" t="str">
            <v>ISLAM</v>
          </cell>
          <cell r="Q257" t="str">
            <v>KEPALA KELUARGA</v>
          </cell>
          <cell r="R257">
            <v>1</v>
          </cell>
          <cell r="T257" t="str">
            <v>PETANI/PEKEBUN</v>
          </cell>
          <cell r="AG257" t="str">
            <v>JAWA</v>
          </cell>
        </row>
        <row r="258">
          <cell r="H258" t="str">
            <v>P</v>
          </cell>
          <cell r="O258" t="str">
            <v>ISLAM</v>
          </cell>
          <cell r="Q258" t="str">
            <v>ISTRI</v>
          </cell>
          <cell r="R258">
            <v>3</v>
          </cell>
          <cell r="T258" t="str">
            <v>MENGURUS RUMAH TANGGA</v>
          </cell>
          <cell r="AG258" t="str">
            <v>JAWA</v>
          </cell>
        </row>
        <row r="259">
          <cell r="H259" t="str">
            <v>L</v>
          </cell>
          <cell r="O259" t="str">
            <v>ISLAM</v>
          </cell>
          <cell r="Q259" t="str">
            <v>KEPALA KELUARGA</v>
          </cell>
          <cell r="R259">
            <v>1</v>
          </cell>
          <cell r="T259" t="str">
            <v>SERABUTAN</v>
          </cell>
          <cell r="AG259" t="str">
            <v>JAWA</v>
          </cell>
        </row>
        <row r="260">
          <cell r="H260" t="str">
            <v>P</v>
          </cell>
          <cell r="O260" t="str">
            <v>ISLAM</v>
          </cell>
          <cell r="Q260" t="str">
            <v>ISTRI</v>
          </cell>
          <cell r="R260">
            <v>3</v>
          </cell>
          <cell r="T260" t="str">
            <v>MENGURUS RUMAH TANGGA</v>
          </cell>
          <cell r="AG260" t="str">
            <v>JAWA</v>
          </cell>
        </row>
        <row r="261">
          <cell r="H261" t="str">
            <v>P</v>
          </cell>
          <cell r="O261" t="str">
            <v>ISLAM</v>
          </cell>
          <cell r="Q261" t="str">
            <v>ANAK</v>
          </cell>
          <cell r="R261">
            <v>4</v>
          </cell>
          <cell r="T261" t="str">
            <v>BELUM/TIDAK BEKERJA</v>
          </cell>
          <cell r="AG261" t="str">
            <v>JAWA</v>
          </cell>
        </row>
        <row r="262">
          <cell r="H262" t="str">
            <v>L</v>
          </cell>
          <cell r="O262" t="str">
            <v>ISLAM</v>
          </cell>
          <cell r="Q262" t="str">
            <v>KEPALA KELUARGA</v>
          </cell>
          <cell r="R262">
            <v>1</v>
          </cell>
          <cell r="T262" t="str">
            <v>SERABUTAN</v>
          </cell>
          <cell r="AG262" t="str">
            <v>JAWA</v>
          </cell>
        </row>
        <row r="263">
          <cell r="H263" t="str">
            <v>P</v>
          </cell>
          <cell r="O263" t="str">
            <v>ISLAM</v>
          </cell>
          <cell r="Q263" t="str">
            <v>ISTRI</v>
          </cell>
          <cell r="R263">
            <v>3</v>
          </cell>
          <cell r="T263" t="str">
            <v>MENGURUS RUMAH TANGGA</v>
          </cell>
          <cell r="AG263" t="str">
            <v>JAWA</v>
          </cell>
        </row>
        <row r="264">
          <cell r="H264" t="str">
            <v>L</v>
          </cell>
          <cell r="O264" t="str">
            <v>ISLAM</v>
          </cell>
          <cell r="Q264" t="str">
            <v>ANAK</v>
          </cell>
          <cell r="R264">
            <v>4</v>
          </cell>
          <cell r="T264" t="str">
            <v>BELUM/TIDAK BEKERJA</v>
          </cell>
          <cell r="AG264" t="str">
            <v>JAWA</v>
          </cell>
        </row>
        <row r="265">
          <cell r="H265" t="str">
            <v>L</v>
          </cell>
          <cell r="O265" t="str">
            <v>ISLAM</v>
          </cell>
          <cell r="Q265" t="str">
            <v>KEPALA KELUARGA</v>
          </cell>
          <cell r="R265">
            <v>1</v>
          </cell>
          <cell r="T265" t="str">
            <v>PETANI/PEKEBUN</v>
          </cell>
          <cell r="AG265" t="str">
            <v>JAWA</v>
          </cell>
        </row>
        <row r="266">
          <cell r="H266" t="str">
            <v>P</v>
          </cell>
          <cell r="O266" t="str">
            <v>ISLAM</v>
          </cell>
          <cell r="Q266" t="str">
            <v>ISTRI</v>
          </cell>
          <cell r="R266">
            <v>3</v>
          </cell>
          <cell r="T266" t="str">
            <v>MENGURUS RUMAH TANGGA</v>
          </cell>
          <cell r="AG266" t="str">
            <v>JAWA</v>
          </cell>
        </row>
        <row r="267">
          <cell r="H267" t="str">
            <v>P</v>
          </cell>
          <cell r="O267" t="str">
            <v>ISLAM</v>
          </cell>
          <cell r="Q267" t="str">
            <v>ANAK</v>
          </cell>
          <cell r="R267">
            <v>4</v>
          </cell>
          <cell r="T267" t="str">
            <v>BELUM/TIDAK BEKERJA</v>
          </cell>
          <cell r="AG267" t="str">
            <v>JAWA</v>
          </cell>
        </row>
        <row r="268">
          <cell r="H268" t="str">
            <v>L</v>
          </cell>
          <cell r="O268" t="str">
            <v>ISLAM</v>
          </cell>
          <cell r="Q268" t="str">
            <v>KEPALA KELUARGA</v>
          </cell>
          <cell r="R268">
            <v>1</v>
          </cell>
          <cell r="T268" t="str">
            <v>PEDAGANG</v>
          </cell>
          <cell r="AG268" t="str">
            <v>JAWA</v>
          </cell>
        </row>
        <row r="269">
          <cell r="H269" t="str">
            <v>P</v>
          </cell>
          <cell r="O269" t="str">
            <v>ISLAM</v>
          </cell>
          <cell r="Q269" t="str">
            <v>ISTRI</v>
          </cell>
          <cell r="R269">
            <v>3</v>
          </cell>
          <cell r="T269" t="str">
            <v>MENGURUS RUMAH TANGGA</v>
          </cell>
          <cell r="AG269" t="str">
            <v>JAWA</v>
          </cell>
        </row>
        <row r="270">
          <cell r="H270" t="str">
            <v>L</v>
          </cell>
          <cell r="O270" t="str">
            <v>ISLAM</v>
          </cell>
          <cell r="Q270" t="str">
            <v>ANAK</v>
          </cell>
          <cell r="R270">
            <v>4</v>
          </cell>
          <cell r="T270" t="str">
            <v>PELAJAR/MAHASISWA</v>
          </cell>
          <cell r="AG270" t="str">
            <v>JAWA</v>
          </cell>
        </row>
        <row r="271">
          <cell r="H271" t="str">
            <v>L</v>
          </cell>
          <cell r="O271" t="str">
            <v>ISLAM</v>
          </cell>
          <cell r="Q271" t="str">
            <v>KEPALA KELUARGA</v>
          </cell>
          <cell r="R271">
            <v>1</v>
          </cell>
          <cell r="T271" t="str">
            <v>PETANI/PEKEBUN</v>
          </cell>
          <cell r="AG271" t="str">
            <v>JAWA</v>
          </cell>
        </row>
        <row r="272">
          <cell r="H272" t="str">
            <v>P</v>
          </cell>
          <cell r="O272" t="str">
            <v>ISLAM</v>
          </cell>
          <cell r="Q272" t="str">
            <v>ISTRI</v>
          </cell>
          <cell r="R272">
            <v>3</v>
          </cell>
          <cell r="T272" t="str">
            <v>MENGURUS RUMAH TANGGA</v>
          </cell>
          <cell r="AG272" t="str">
            <v>JAWA</v>
          </cell>
        </row>
        <row r="273">
          <cell r="H273" t="str">
            <v>L</v>
          </cell>
          <cell r="O273" t="str">
            <v>ISLAM</v>
          </cell>
          <cell r="Q273" t="str">
            <v>ANAK</v>
          </cell>
          <cell r="R273">
            <v>4</v>
          </cell>
          <cell r="T273" t="str">
            <v>PELAJAR/MAHASISWA</v>
          </cell>
          <cell r="AG273" t="str">
            <v>JAWA</v>
          </cell>
        </row>
        <row r="274">
          <cell r="H274" t="str">
            <v>L</v>
          </cell>
          <cell r="O274" t="str">
            <v>ISLAM</v>
          </cell>
          <cell r="Q274" t="str">
            <v>KEPALA KELUARGA</v>
          </cell>
          <cell r="R274">
            <v>1</v>
          </cell>
          <cell r="T274" t="str">
            <v>PETANI/PEKEBUN</v>
          </cell>
          <cell r="AG274" t="str">
            <v>JAWA</v>
          </cell>
        </row>
        <row r="275">
          <cell r="H275" t="str">
            <v>P</v>
          </cell>
          <cell r="O275" t="str">
            <v>ISLAM</v>
          </cell>
          <cell r="Q275" t="str">
            <v>ISTRI</v>
          </cell>
          <cell r="R275">
            <v>3</v>
          </cell>
          <cell r="T275" t="str">
            <v>MENGURUS RUMAH TANGGA</v>
          </cell>
          <cell r="AG275" t="str">
            <v>JAWA</v>
          </cell>
        </row>
        <row r="276">
          <cell r="H276" t="str">
            <v>P</v>
          </cell>
          <cell r="O276" t="str">
            <v>ISLAM</v>
          </cell>
          <cell r="Q276" t="str">
            <v>ANAK</v>
          </cell>
          <cell r="R276">
            <v>4</v>
          </cell>
          <cell r="T276" t="str">
            <v>PELAJAR/MAHASISWA</v>
          </cell>
          <cell r="AG276" t="str">
            <v>JAWA</v>
          </cell>
        </row>
        <row r="277">
          <cell r="H277" t="str">
            <v>P</v>
          </cell>
          <cell r="O277" t="str">
            <v>ISLAM</v>
          </cell>
          <cell r="Q277" t="str">
            <v>ANAK</v>
          </cell>
          <cell r="R277">
            <v>4</v>
          </cell>
          <cell r="T277" t="str">
            <v>PELAJAR/MAHASISWA</v>
          </cell>
          <cell r="AG277" t="str">
            <v>JAWA</v>
          </cell>
        </row>
        <row r="278">
          <cell r="H278" t="str">
            <v>L</v>
          </cell>
          <cell r="O278" t="str">
            <v>ISLAM</v>
          </cell>
          <cell r="Q278" t="str">
            <v>ANAK</v>
          </cell>
          <cell r="R278">
            <v>4</v>
          </cell>
          <cell r="T278" t="str">
            <v>PELAJAR/MAHASISWA</v>
          </cell>
          <cell r="AG278" t="str">
            <v>JAWA</v>
          </cell>
        </row>
        <row r="279">
          <cell r="H279" t="str">
            <v>P</v>
          </cell>
          <cell r="O279" t="str">
            <v>ISLAM</v>
          </cell>
          <cell r="Q279" t="str">
            <v>ANAK</v>
          </cell>
          <cell r="R279">
            <v>4</v>
          </cell>
          <cell r="T279" t="str">
            <v>BELUM/TIDAK BEKERJA</v>
          </cell>
          <cell r="AG279" t="str">
            <v>JAWA</v>
          </cell>
        </row>
        <row r="280">
          <cell r="H280" t="str">
            <v>P</v>
          </cell>
          <cell r="O280" t="str">
            <v>ISLAM</v>
          </cell>
          <cell r="Q280" t="str">
            <v>ORANG TUA</v>
          </cell>
          <cell r="R280">
            <v>7</v>
          </cell>
          <cell r="T280" t="str">
            <v>BELUM/TIDAK BEKERJA</v>
          </cell>
          <cell r="AG280" t="str">
            <v>JAWA</v>
          </cell>
        </row>
        <row r="281">
          <cell r="H281" t="str">
            <v>L</v>
          </cell>
          <cell r="O281" t="str">
            <v>ISLAM</v>
          </cell>
          <cell r="Q281" t="str">
            <v>KEPALA KELUARGA</v>
          </cell>
          <cell r="R281">
            <v>1</v>
          </cell>
          <cell r="T281" t="str">
            <v>KARYAWAN SWASTA</v>
          </cell>
          <cell r="AG281" t="str">
            <v>PALEMBANG</v>
          </cell>
        </row>
        <row r="282">
          <cell r="H282" t="str">
            <v>L</v>
          </cell>
          <cell r="O282" t="str">
            <v>ISLAM</v>
          </cell>
          <cell r="Q282" t="str">
            <v>KEPALA KELUARGA</v>
          </cell>
          <cell r="R282">
            <v>1</v>
          </cell>
          <cell r="T282" t="str">
            <v>TUKANG KAYU</v>
          </cell>
          <cell r="AG282" t="str">
            <v>JAWA</v>
          </cell>
        </row>
        <row r="283">
          <cell r="H283" t="str">
            <v>P</v>
          </cell>
          <cell r="O283" t="str">
            <v>ISLAM</v>
          </cell>
          <cell r="Q283" t="str">
            <v>ISTRI</v>
          </cell>
          <cell r="R283">
            <v>3</v>
          </cell>
          <cell r="T283" t="str">
            <v>MENGURUS RUMAH TANGGA</v>
          </cell>
          <cell r="AG283" t="str">
            <v>JAWA</v>
          </cell>
        </row>
        <row r="284">
          <cell r="H284" t="str">
            <v>P</v>
          </cell>
          <cell r="O284" t="str">
            <v>ISLAM</v>
          </cell>
          <cell r="Q284" t="str">
            <v>ANAK</v>
          </cell>
          <cell r="R284">
            <v>4</v>
          </cell>
          <cell r="T284" t="str">
            <v>BELUM/TIDAK BEKERJA</v>
          </cell>
          <cell r="AG284" t="str">
            <v>JAWA</v>
          </cell>
        </row>
        <row r="285">
          <cell r="H285" t="str">
            <v>L</v>
          </cell>
          <cell r="O285" t="str">
            <v>ISLAM</v>
          </cell>
          <cell r="Q285" t="str">
            <v>KEPALA KELUARGA</v>
          </cell>
          <cell r="R285">
            <v>1</v>
          </cell>
          <cell r="T285" t="str">
            <v>PETANI/PEKEBUN</v>
          </cell>
          <cell r="AG285" t="str">
            <v>JAWA</v>
          </cell>
        </row>
        <row r="286">
          <cell r="H286" t="str">
            <v>P</v>
          </cell>
          <cell r="O286" t="str">
            <v>ISLAM</v>
          </cell>
          <cell r="Q286" t="str">
            <v>ISTRI</v>
          </cell>
          <cell r="R286">
            <v>3</v>
          </cell>
          <cell r="T286" t="str">
            <v>MENGURUS RUMAH TANGGA</v>
          </cell>
          <cell r="AG286" t="str">
            <v>JAWA</v>
          </cell>
        </row>
        <row r="287">
          <cell r="H287" t="str">
            <v>L</v>
          </cell>
          <cell r="O287" t="str">
            <v>ISLAM</v>
          </cell>
          <cell r="Q287" t="str">
            <v>ANAK</v>
          </cell>
          <cell r="R287">
            <v>4</v>
          </cell>
          <cell r="T287" t="str">
            <v>PELAJAR/MAHASISWA</v>
          </cell>
          <cell r="AG287" t="str">
            <v>JAWA</v>
          </cell>
        </row>
        <row r="288">
          <cell r="H288" t="str">
            <v>P</v>
          </cell>
          <cell r="O288" t="str">
            <v>ISLAM</v>
          </cell>
          <cell r="Q288" t="str">
            <v>ANAK</v>
          </cell>
          <cell r="R288">
            <v>4</v>
          </cell>
          <cell r="T288" t="str">
            <v>PELAJAR/MAHASISWA</v>
          </cell>
          <cell r="AG288" t="str">
            <v>JAWA</v>
          </cell>
        </row>
        <row r="289">
          <cell r="H289" t="str">
            <v>L</v>
          </cell>
          <cell r="O289" t="str">
            <v>ISLAM</v>
          </cell>
          <cell r="Q289" t="str">
            <v>KEPALA KELUARGA</v>
          </cell>
          <cell r="R289">
            <v>1</v>
          </cell>
          <cell r="T289" t="str">
            <v>SERABUTAN</v>
          </cell>
          <cell r="AG289" t="str">
            <v>JAWA</v>
          </cell>
        </row>
        <row r="290">
          <cell r="H290" t="str">
            <v>P</v>
          </cell>
          <cell r="O290" t="str">
            <v>ISLAM</v>
          </cell>
          <cell r="Q290" t="str">
            <v>ISTRI</v>
          </cell>
          <cell r="R290">
            <v>3</v>
          </cell>
          <cell r="T290" t="str">
            <v>MENGURUS RUMAH TANGGA</v>
          </cell>
          <cell r="AG290" t="str">
            <v>JAWA</v>
          </cell>
        </row>
        <row r="291">
          <cell r="H291" t="str">
            <v>L</v>
          </cell>
          <cell r="O291" t="str">
            <v>ISLAM</v>
          </cell>
          <cell r="Q291" t="str">
            <v>ANAK</v>
          </cell>
          <cell r="R291">
            <v>4</v>
          </cell>
          <cell r="T291" t="str">
            <v>BELUM/TIDAK BEKERJA</v>
          </cell>
          <cell r="AG291" t="str">
            <v>JAWA</v>
          </cell>
        </row>
        <row r="292">
          <cell r="H292" t="str">
            <v>L</v>
          </cell>
          <cell r="O292" t="str">
            <v>ISLAM</v>
          </cell>
          <cell r="Q292" t="str">
            <v>KEPALA KELUARGA</v>
          </cell>
          <cell r="R292">
            <v>1</v>
          </cell>
          <cell r="T292" t="str">
            <v>PETANI/PEKEBUN</v>
          </cell>
          <cell r="AG292" t="str">
            <v>KERINCI</v>
          </cell>
        </row>
        <row r="293">
          <cell r="H293" t="str">
            <v>P</v>
          </cell>
          <cell r="O293" t="str">
            <v>ISLAM</v>
          </cell>
          <cell r="Q293" t="str">
            <v>ISTRI</v>
          </cell>
          <cell r="R293">
            <v>3</v>
          </cell>
          <cell r="T293" t="str">
            <v>MENGURUS RUMAH TANGGA</v>
          </cell>
          <cell r="AG293" t="str">
            <v>KERINCI</v>
          </cell>
        </row>
        <row r="294">
          <cell r="H294" t="str">
            <v>P</v>
          </cell>
          <cell r="O294" t="str">
            <v>ISLAM</v>
          </cell>
          <cell r="Q294" t="str">
            <v>ANAK</v>
          </cell>
          <cell r="R294">
            <v>4</v>
          </cell>
          <cell r="T294" t="str">
            <v>PELAJAR/MAHASISWA</v>
          </cell>
          <cell r="AG294" t="str">
            <v>KERINCI</v>
          </cell>
        </row>
        <row r="295">
          <cell r="H295" t="str">
            <v>L</v>
          </cell>
          <cell r="O295" t="str">
            <v>ISLAM</v>
          </cell>
          <cell r="Q295" t="str">
            <v>ANAK</v>
          </cell>
          <cell r="T295" t="str">
            <v>BELUM/TIDAK BEKERJA</v>
          </cell>
          <cell r="AG295" t="str">
            <v>KERINCI</v>
          </cell>
        </row>
        <row r="296">
          <cell r="H296" t="str">
            <v>L</v>
          </cell>
          <cell r="O296" t="str">
            <v>ISLAM</v>
          </cell>
          <cell r="Q296" t="str">
            <v>KEPALA KELUARGA</v>
          </cell>
          <cell r="R296">
            <v>1</v>
          </cell>
          <cell r="T296" t="str">
            <v>PETANI/PEKEBUN</v>
          </cell>
          <cell r="AG296" t="str">
            <v>KERINCI</v>
          </cell>
        </row>
        <row r="297">
          <cell r="H297" t="str">
            <v>P</v>
          </cell>
          <cell r="O297" t="str">
            <v>ISLAM</v>
          </cell>
          <cell r="Q297" t="str">
            <v>ISTRI</v>
          </cell>
          <cell r="R297">
            <v>3</v>
          </cell>
          <cell r="T297" t="str">
            <v>MENGURUS RUMAH TANGGA</v>
          </cell>
          <cell r="AG297" t="str">
            <v>KERINCI</v>
          </cell>
        </row>
        <row r="298">
          <cell r="H298" t="str">
            <v>L</v>
          </cell>
          <cell r="O298" t="str">
            <v>ISLAM</v>
          </cell>
          <cell r="Q298" t="str">
            <v>ANAK</v>
          </cell>
          <cell r="R298">
            <v>4</v>
          </cell>
          <cell r="T298" t="str">
            <v>PELAJAR/MAHASISWA</v>
          </cell>
          <cell r="AG298" t="str">
            <v>KERINCI</v>
          </cell>
        </row>
        <row r="299">
          <cell r="H299" t="str">
            <v>L</v>
          </cell>
          <cell r="O299" t="str">
            <v>ISLAM</v>
          </cell>
          <cell r="Q299" t="str">
            <v>ANAK</v>
          </cell>
          <cell r="R299">
            <v>4</v>
          </cell>
          <cell r="T299" t="str">
            <v>PELAJAR/MAHASISWA</v>
          </cell>
          <cell r="AG299" t="str">
            <v>KERINCI</v>
          </cell>
        </row>
        <row r="300">
          <cell r="H300" t="str">
            <v>L</v>
          </cell>
          <cell r="O300" t="str">
            <v>ISLAM</v>
          </cell>
          <cell r="Q300" t="str">
            <v>KEPALA KELUARGA</v>
          </cell>
          <cell r="R300">
            <v>1</v>
          </cell>
          <cell r="T300" t="str">
            <v>PETANI/PEKEBUN</v>
          </cell>
          <cell r="AG300" t="str">
            <v>JAWA</v>
          </cell>
        </row>
        <row r="301">
          <cell r="H301" t="str">
            <v>P</v>
          </cell>
          <cell r="O301" t="str">
            <v>ISLAM</v>
          </cell>
          <cell r="Q301" t="str">
            <v>ISTRI</v>
          </cell>
          <cell r="R301">
            <v>3</v>
          </cell>
          <cell r="T301" t="str">
            <v>MENGURUS RUMAH TANGGA</v>
          </cell>
          <cell r="AG301" t="str">
            <v>JAWA</v>
          </cell>
        </row>
        <row r="302">
          <cell r="H302" t="str">
            <v>L</v>
          </cell>
          <cell r="O302" t="str">
            <v>ISLAM</v>
          </cell>
          <cell r="Q302" t="str">
            <v>ANAK</v>
          </cell>
          <cell r="R302">
            <v>4</v>
          </cell>
          <cell r="T302" t="str">
            <v>PELAJAR/MAHASISWA</v>
          </cell>
          <cell r="AG302" t="str">
            <v>JAWA</v>
          </cell>
        </row>
        <row r="303">
          <cell r="H303" t="str">
            <v>L</v>
          </cell>
          <cell r="O303" t="str">
            <v>ISLAM</v>
          </cell>
          <cell r="Q303" t="str">
            <v>KEPALA KELUARGA</v>
          </cell>
          <cell r="R303">
            <v>1</v>
          </cell>
          <cell r="T303" t="str">
            <v>PEDAGANG</v>
          </cell>
          <cell r="AG303" t="str">
            <v>JAWA</v>
          </cell>
        </row>
        <row r="304">
          <cell r="H304" t="str">
            <v>P</v>
          </cell>
          <cell r="O304" t="str">
            <v>ISLAM</v>
          </cell>
          <cell r="Q304" t="str">
            <v>ISTRI</v>
          </cell>
          <cell r="R304">
            <v>3</v>
          </cell>
          <cell r="T304" t="str">
            <v>MENGURUS RUMAH TANGGA</v>
          </cell>
          <cell r="AG304" t="str">
            <v>SUNDA</v>
          </cell>
        </row>
        <row r="305">
          <cell r="H305" t="str">
            <v>L</v>
          </cell>
          <cell r="O305" t="str">
            <v>ISLAM</v>
          </cell>
          <cell r="Q305" t="str">
            <v>ANAK</v>
          </cell>
          <cell r="R305">
            <v>4</v>
          </cell>
          <cell r="T305" t="str">
            <v>PETANI/PEKEBUN</v>
          </cell>
          <cell r="AG305" t="str">
            <v>JAWA</v>
          </cell>
        </row>
        <row r="306">
          <cell r="H306" t="str">
            <v>P</v>
          </cell>
          <cell r="O306" t="str">
            <v>ISLAM</v>
          </cell>
          <cell r="Q306" t="str">
            <v>MERTUA</v>
          </cell>
          <cell r="R306">
            <v>8</v>
          </cell>
          <cell r="T306" t="str">
            <v>MENGURUS RUMAH TANGGA</v>
          </cell>
          <cell r="AG306" t="str">
            <v>SUNDA</v>
          </cell>
        </row>
        <row r="307">
          <cell r="H307" t="str">
            <v>L</v>
          </cell>
          <cell r="O307" t="str">
            <v>ISLAM</v>
          </cell>
          <cell r="Q307" t="str">
            <v>KEPALA KELUARGA</v>
          </cell>
          <cell r="R307">
            <v>1</v>
          </cell>
          <cell r="T307" t="str">
            <v>PETANI/PEKEBUN</v>
          </cell>
          <cell r="AG307" t="str">
            <v>JAWA</v>
          </cell>
        </row>
        <row r="308">
          <cell r="H308" t="str">
            <v>P</v>
          </cell>
          <cell r="O308" t="str">
            <v>ISLAM</v>
          </cell>
          <cell r="Q308" t="str">
            <v>ISTRI</v>
          </cell>
          <cell r="R308">
            <v>3</v>
          </cell>
          <cell r="T308" t="str">
            <v>WIRASWASTA</v>
          </cell>
          <cell r="AG308" t="str">
            <v>JAWA</v>
          </cell>
        </row>
        <row r="309">
          <cell r="H309" t="str">
            <v>P</v>
          </cell>
          <cell r="O309" t="str">
            <v>ISLAM</v>
          </cell>
          <cell r="Q309" t="str">
            <v>ANAK</v>
          </cell>
          <cell r="R309">
            <v>4</v>
          </cell>
          <cell r="T309" t="str">
            <v>PELAJAR/MAHASISWA</v>
          </cell>
          <cell r="AG309" t="str">
            <v>JAWA</v>
          </cell>
        </row>
        <row r="310">
          <cell r="H310" t="str">
            <v>L</v>
          </cell>
          <cell r="O310" t="str">
            <v>ISLAM</v>
          </cell>
          <cell r="Q310" t="str">
            <v>ANAK</v>
          </cell>
          <cell r="R310">
            <v>4</v>
          </cell>
          <cell r="T310" t="str">
            <v>PELAJAR/MAHASISWA</v>
          </cell>
          <cell r="AG310" t="str">
            <v>JAWA</v>
          </cell>
        </row>
        <row r="311">
          <cell r="H311" t="str">
            <v>L</v>
          </cell>
          <cell r="O311" t="str">
            <v>ISLAM</v>
          </cell>
          <cell r="Q311" t="str">
            <v>ANAK</v>
          </cell>
          <cell r="R311">
            <v>4</v>
          </cell>
          <cell r="T311" t="str">
            <v>PELAJAR/MAHASISWA</v>
          </cell>
          <cell r="AG311" t="str">
            <v>JAWA</v>
          </cell>
        </row>
        <row r="312">
          <cell r="H312" t="str">
            <v>L</v>
          </cell>
          <cell r="O312" t="str">
            <v>ISLAM</v>
          </cell>
          <cell r="Q312" t="str">
            <v>KEPALA KELUARGA</v>
          </cell>
          <cell r="R312">
            <v>1</v>
          </cell>
          <cell r="T312" t="str">
            <v>WIRASWASTA</v>
          </cell>
          <cell r="AG312" t="str">
            <v>JAWA</v>
          </cell>
        </row>
        <row r="313">
          <cell r="H313" t="str">
            <v>P</v>
          </cell>
          <cell r="O313" t="str">
            <v>ISLAM</v>
          </cell>
          <cell r="Q313" t="str">
            <v>ISTRI</v>
          </cell>
          <cell r="R313">
            <v>3</v>
          </cell>
          <cell r="T313" t="str">
            <v>MENGURUS RUMAH TANGGA</v>
          </cell>
          <cell r="AG313" t="str">
            <v>JAWA</v>
          </cell>
        </row>
        <row r="314">
          <cell r="H314" t="str">
            <v>P</v>
          </cell>
          <cell r="O314" t="str">
            <v>ISLAM</v>
          </cell>
          <cell r="Q314" t="str">
            <v>ANAK</v>
          </cell>
          <cell r="R314">
            <v>4</v>
          </cell>
          <cell r="T314" t="str">
            <v>BELUM/TIDAK BEKERJA</v>
          </cell>
          <cell r="AG314" t="str">
            <v>JAWA</v>
          </cell>
        </row>
        <row r="315">
          <cell r="H315" t="str">
            <v>L</v>
          </cell>
          <cell r="O315" t="str">
            <v>ISLAM</v>
          </cell>
          <cell r="Q315" t="str">
            <v>KEPALA KELUARGA</v>
          </cell>
          <cell r="R315">
            <v>1</v>
          </cell>
          <cell r="T315" t="str">
            <v>PETANI/PEKEBUN</v>
          </cell>
          <cell r="AG315" t="str">
            <v>JAWA</v>
          </cell>
        </row>
        <row r="316">
          <cell r="H316" t="str">
            <v>P</v>
          </cell>
          <cell r="O316" t="str">
            <v>ISLAM</v>
          </cell>
          <cell r="Q316" t="str">
            <v>ISTRI</v>
          </cell>
          <cell r="R316">
            <v>3</v>
          </cell>
          <cell r="T316" t="str">
            <v>MENGURUS RUMAH TANGGA</v>
          </cell>
          <cell r="AG316" t="str">
            <v>SUNDA</v>
          </cell>
        </row>
        <row r="317">
          <cell r="H317" t="str">
            <v>L</v>
          </cell>
          <cell r="O317" t="str">
            <v>ISLAM</v>
          </cell>
          <cell r="Q317" t="str">
            <v>ANAK</v>
          </cell>
          <cell r="R317">
            <v>4</v>
          </cell>
          <cell r="T317" t="str">
            <v>PETANI/PEKEBUN</v>
          </cell>
          <cell r="AG317" t="str">
            <v>JAWA</v>
          </cell>
        </row>
        <row r="318">
          <cell r="H318" t="str">
            <v>L</v>
          </cell>
          <cell r="O318" t="str">
            <v>ISLAM</v>
          </cell>
          <cell r="Q318" t="str">
            <v>KEPALA KELUARGA</v>
          </cell>
          <cell r="R318">
            <v>1</v>
          </cell>
          <cell r="T318" t="str">
            <v>WIRASWASTA</v>
          </cell>
          <cell r="AG318" t="str">
            <v>JAWA</v>
          </cell>
        </row>
        <row r="319">
          <cell r="H319" t="str">
            <v>P</v>
          </cell>
          <cell r="O319" t="str">
            <v>ISLAM</v>
          </cell>
          <cell r="Q319" t="str">
            <v>ISTRI</v>
          </cell>
          <cell r="R319">
            <v>3</v>
          </cell>
          <cell r="T319" t="str">
            <v>MENGURUS RUMAH TANGGA</v>
          </cell>
          <cell r="AG319" t="str">
            <v>JAWA</v>
          </cell>
        </row>
        <row r="320">
          <cell r="H320" t="str">
            <v>L</v>
          </cell>
          <cell r="O320" t="str">
            <v>ISLAM</v>
          </cell>
          <cell r="Q320" t="str">
            <v>ANAK</v>
          </cell>
          <cell r="R320">
            <v>4</v>
          </cell>
          <cell r="T320" t="str">
            <v>BELUM/TIDAK BEKERJA</v>
          </cell>
          <cell r="AG320" t="str">
            <v>JAWA</v>
          </cell>
        </row>
        <row r="321">
          <cell r="H321" t="str">
            <v>L</v>
          </cell>
          <cell r="O321" t="str">
            <v>ISLAM</v>
          </cell>
          <cell r="Q321" t="str">
            <v>KEPALA KELUARGA</v>
          </cell>
          <cell r="R321">
            <v>1</v>
          </cell>
          <cell r="T321" t="str">
            <v>WIRASWASTA</v>
          </cell>
          <cell r="AG321" t="str">
            <v>BATAK</v>
          </cell>
        </row>
        <row r="322">
          <cell r="H322" t="str">
            <v>P</v>
          </cell>
          <cell r="O322" t="str">
            <v>ISLAM</v>
          </cell>
          <cell r="Q322" t="str">
            <v>ISTRI</v>
          </cell>
          <cell r="R322">
            <v>3</v>
          </cell>
          <cell r="T322" t="str">
            <v>MENGURUS RUMAH TANGGA</v>
          </cell>
          <cell r="AG322" t="str">
            <v>BATAK</v>
          </cell>
        </row>
        <row r="323">
          <cell r="H323" t="str">
            <v>L</v>
          </cell>
          <cell r="O323" t="str">
            <v>ISLAM</v>
          </cell>
          <cell r="Q323" t="str">
            <v>ANAK</v>
          </cell>
          <cell r="R323">
            <v>4</v>
          </cell>
          <cell r="T323" t="str">
            <v>PELAJAR/MAHASISWA</v>
          </cell>
          <cell r="AG323" t="str">
            <v>BATAK</v>
          </cell>
        </row>
        <row r="324">
          <cell r="H324" t="str">
            <v>L</v>
          </cell>
          <cell r="O324" t="str">
            <v>ISLAM</v>
          </cell>
          <cell r="Q324" t="str">
            <v>KEPALA KELUARGA</v>
          </cell>
          <cell r="R324">
            <v>1</v>
          </cell>
          <cell r="T324" t="str">
            <v>SERABUTAN</v>
          </cell>
          <cell r="AG324" t="str">
            <v>KERINCI</v>
          </cell>
        </row>
        <row r="325">
          <cell r="H325" t="str">
            <v>P</v>
          </cell>
          <cell r="O325" t="str">
            <v>ISLAM</v>
          </cell>
          <cell r="Q325" t="str">
            <v>ISTRI</v>
          </cell>
          <cell r="R325">
            <v>3</v>
          </cell>
          <cell r="T325" t="str">
            <v>MENGURUS RUMAH TANGGA</v>
          </cell>
          <cell r="AG325" t="str">
            <v>KERINCI</v>
          </cell>
        </row>
        <row r="326">
          <cell r="H326" t="str">
            <v>L</v>
          </cell>
          <cell r="O326" t="str">
            <v>ISLAM</v>
          </cell>
          <cell r="Q326" t="str">
            <v>ANAK</v>
          </cell>
          <cell r="R326">
            <v>4</v>
          </cell>
          <cell r="T326" t="str">
            <v>PELAJAR/MAHASISWA</v>
          </cell>
          <cell r="AG326" t="str">
            <v>KERINCI</v>
          </cell>
        </row>
        <row r="327">
          <cell r="H327" t="str">
            <v>L</v>
          </cell>
          <cell r="O327" t="str">
            <v>ISLAM</v>
          </cell>
          <cell r="Q327" t="str">
            <v>KEPALA KELUARGA</v>
          </cell>
          <cell r="R327">
            <v>1</v>
          </cell>
          <cell r="T327" t="str">
            <v>PETANI/PEKEBUN</v>
          </cell>
          <cell r="AG327" t="str">
            <v>JAWA</v>
          </cell>
        </row>
        <row r="328">
          <cell r="H328" t="str">
            <v>P</v>
          </cell>
          <cell r="O328" t="str">
            <v>ISLAM</v>
          </cell>
          <cell r="Q328" t="str">
            <v>ISTRI</v>
          </cell>
          <cell r="R328">
            <v>3</v>
          </cell>
          <cell r="T328" t="str">
            <v>MENGURUS RUMAH TANGGA</v>
          </cell>
          <cell r="AG328" t="str">
            <v>JAWA</v>
          </cell>
        </row>
        <row r="329">
          <cell r="H329" t="str">
            <v>L</v>
          </cell>
          <cell r="O329" t="str">
            <v>ISLAM</v>
          </cell>
          <cell r="Q329" t="str">
            <v>ANAK</v>
          </cell>
          <cell r="R329">
            <v>4</v>
          </cell>
          <cell r="T329" t="str">
            <v>BELUM/TIDAK BEKERJA</v>
          </cell>
          <cell r="AG329" t="str">
            <v>JAWA</v>
          </cell>
        </row>
        <row r="330">
          <cell r="H330" t="str">
            <v>P</v>
          </cell>
          <cell r="O330" t="str">
            <v>ISLAM</v>
          </cell>
          <cell r="Q330" t="str">
            <v>ANAK</v>
          </cell>
          <cell r="R330">
            <v>4</v>
          </cell>
          <cell r="T330" t="str">
            <v>BELUM/TIDAK BEKERJA</v>
          </cell>
          <cell r="AG330" t="str">
            <v>JAWA</v>
          </cell>
        </row>
        <row r="331">
          <cell r="H331" t="str">
            <v>L</v>
          </cell>
          <cell r="O331" t="str">
            <v>ISLAM</v>
          </cell>
          <cell r="Q331" t="str">
            <v>KEPALA KELUARGA</v>
          </cell>
          <cell r="R331">
            <v>1</v>
          </cell>
          <cell r="T331" t="str">
            <v>PETANI/PEKEBUN</v>
          </cell>
          <cell r="AG331" t="str">
            <v>JAWA</v>
          </cell>
        </row>
        <row r="332">
          <cell r="H332" t="str">
            <v>P</v>
          </cell>
          <cell r="O332" t="str">
            <v>ISLAM</v>
          </cell>
          <cell r="Q332" t="str">
            <v>ISTRI</v>
          </cell>
          <cell r="R332">
            <v>3</v>
          </cell>
          <cell r="T332" t="str">
            <v>MENGURUS RUMAH TANGGA</v>
          </cell>
          <cell r="AG332" t="str">
            <v>JAWA</v>
          </cell>
        </row>
        <row r="333">
          <cell r="H333" t="str">
            <v>P</v>
          </cell>
          <cell r="O333" t="str">
            <v>ISLAM</v>
          </cell>
          <cell r="Q333" t="str">
            <v>ANAK</v>
          </cell>
          <cell r="R333">
            <v>4</v>
          </cell>
          <cell r="T333" t="str">
            <v>BELUM/TIDAK BEKERJA</v>
          </cell>
          <cell r="AG333" t="str">
            <v>JAWA</v>
          </cell>
        </row>
        <row r="334">
          <cell r="H334" t="str">
            <v>L</v>
          </cell>
          <cell r="O334" t="str">
            <v>ISLAM</v>
          </cell>
          <cell r="Q334" t="str">
            <v>KEPALA KELUARGA</v>
          </cell>
          <cell r="R334">
            <v>1</v>
          </cell>
          <cell r="T334" t="str">
            <v>SERABUTAN</v>
          </cell>
          <cell r="AG334" t="str">
            <v>PALEMBANG</v>
          </cell>
        </row>
        <row r="335">
          <cell r="H335" t="str">
            <v>P</v>
          </cell>
          <cell r="O335" t="str">
            <v>ISLAM</v>
          </cell>
          <cell r="Q335" t="str">
            <v>ISTRI</v>
          </cell>
          <cell r="R335">
            <v>3</v>
          </cell>
          <cell r="T335" t="str">
            <v>MENGURUS RUMAH TANGGA</v>
          </cell>
          <cell r="AG335" t="str">
            <v>JAWA</v>
          </cell>
        </row>
        <row r="336">
          <cell r="H336" t="str">
            <v>L</v>
          </cell>
          <cell r="O336" t="str">
            <v>ISLAM</v>
          </cell>
          <cell r="Q336" t="str">
            <v>ANAK</v>
          </cell>
          <cell r="R336">
            <v>4</v>
          </cell>
          <cell r="T336" t="str">
            <v>BELUM/TIDAK BEKERJA</v>
          </cell>
          <cell r="AG336" t="str">
            <v>PALEMBANG</v>
          </cell>
        </row>
        <row r="337">
          <cell r="H337" t="str">
            <v>L</v>
          </cell>
          <cell r="R337">
            <v>1</v>
          </cell>
          <cell r="T337" t="str">
            <v>SOPIR</v>
          </cell>
          <cell r="AG337" t="str">
            <v>JAWA</v>
          </cell>
        </row>
        <row r="338">
          <cell r="R338">
            <v>3</v>
          </cell>
          <cell r="T338" t="str">
            <v>MENGURUS RUMAH TANGGA</v>
          </cell>
          <cell r="AG338" t="str">
            <v>JAWA</v>
          </cell>
        </row>
        <row r="339">
          <cell r="R339">
            <v>4</v>
          </cell>
          <cell r="T339" t="str">
            <v>BELUM/TIDAK BEKERJA</v>
          </cell>
          <cell r="AG339" t="str">
            <v>JAWA</v>
          </cell>
        </row>
        <row r="340">
          <cell r="O340" t="str">
            <v>ISLAM</v>
          </cell>
          <cell r="Q340" t="str">
            <v>KEPALA KELUARGA</v>
          </cell>
          <cell r="R340">
            <v>1</v>
          </cell>
          <cell r="T340" t="str">
            <v>PETANI/PEKEBUN</v>
          </cell>
          <cell r="AG340" t="str">
            <v>JAWA</v>
          </cell>
        </row>
        <row r="341">
          <cell r="O341" t="str">
            <v>ISLAM</v>
          </cell>
          <cell r="Q341" t="str">
            <v>ISTRI</v>
          </cell>
          <cell r="R341">
            <v>3</v>
          </cell>
          <cell r="T341" t="str">
            <v>MENGURUS RUMAH TANGGA</v>
          </cell>
          <cell r="AG341" t="str">
            <v>JAWA</v>
          </cell>
        </row>
        <row r="342">
          <cell r="O342" t="str">
            <v>ISLAM</v>
          </cell>
          <cell r="Q342" t="str">
            <v>ANAK</v>
          </cell>
          <cell r="R342">
            <v>4</v>
          </cell>
          <cell r="T342" t="str">
            <v>BELUM/TIDAK BEKERJA</v>
          </cell>
          <cell r="AG342" t="str">
            <v>JAWA</v>
          </cell>
        </row>
        <row r="343">
          <cell r="O343" t="str">
            <v>ISLAM</v>
          </cell>
          <cell r="Q343" t="str">
            <v>KEPALA KELUARGA</v>
          </cell>
          <cell r="R343">
            <v>1</v>
          </cell>
          <cell r="T343" t="str">
            <v>PETANI/PEKEBUN</v>
          </cell>
          <cell r="AG343" t="str">
            <v>JAWA</v>
          </cell>
        </row>
        <row r="344">
          <cell r="O344" t="str">
            <v>ISLAM</v>
          </cell>
          <cell r="Q344" t="str">
            <v>ISTRI</v>
          </cell>
          <cell r="R344">
            <v>3</v>
          </cell>
          <cell r="T344" t="str">
            <v>MENGURUS RUMAH TANGGA</v>
          </cell>
          <cell r="AG344" t="str">
            <v>JAWA</v>
          </cell>
        </row>
        <row r="345">
          <cell r="O345" t="str">
            <v>ISLAM</v>
          </cell>
          <cell r="Q345" t="str">
            <v>ANAK</v>
          </cell>
          <cell r="R345">
            <v>4</v>
          </cell>
          <cell r="T345" t="str">
            <v>BELUM/TIDAK BEKERJA</v>
          </cell>
          <cell r="AG345" t="str">
            <v>JAWA</v>
          </cell>
        </row>
        <row r="346">
          <cell r="O346" t="str">
            <v>ISLAM</v>
          </cell>
          <cell r="Q346" t="str">
            <v>ANAK</v>
          </cell>
          <cell r="R346">
            <v>4</v>
          </cell>
          <cell r="T346" t="str">
            <v>PELAJAR/MAHASISWA</v>
          </cell>
          <cell r="AG346" t="str">
            <v>JAWA</v>
          </cell>
        </row>
        <row r="347">
          <cell r="O347" t="str">
            <v>ISLAM</v>
          </cell>
          <cell r="Q347" t="str">
            <v>ANAK</v>
          </cell>
          <cell r="R347">
            <v>4</v>
          </cell>
          <cell r="T347" t="str">
            <v>PELAJAR/MAHASISWA</v>
          </cell>
          <cell r="AG347" t="str">
            <v>JAWA</v>
          </cell>
        </row>
        <row r="348">
          <cell r="O348" t="str">
            <v>ISLAM</v>
          </cell>
          <cell r="Q348" t="str">
            <v>KEPALA KELUARGA</v>
          </cell>
          <cell r="R348">
            <v>4</v>
          </cell>
          <cell r="T348" t="str">
            <v>PETANI/PEKEBUN</v>
          </cell>
          <cell r="AG348" t="str">
            <v>JAWA</v>
          </cell>
        </row>
        <row r="349">
          <cell r="H349" t="str">
            <v>P</v>
          </cell>
          <cell r="O349" t="str">
            <v>ISLAM</v>
          </cell>
          <cell r="Q349" t="str">
            <v>ANAK</v>
          </cell>
          <cell r="R349">
            <v>4</v>
          </cell>
          <cell r="T349" t="str">
            <v>BELUM/TIDAK BEKERJA</v>
          </cell>
          <cell r="AG349" t="str">
            <v>JAWA</v>
          </cell>
        </row>
        <row r="351">
          <cell r="H351" t="str">
            <v>L</v>
          </cell>
          <cell r="O351" t="str">
            <v>ISLAM</v>
          </cell>
          <cell r="Q351" t="str">
            <v>KEPALA KELUARGA</v>
          </cell>
          <cell r="T351" t="str">
            <v>PETANI/PEKEBUN</v>
          </cell>
          <cell r="AG351" t="str">
            <v>JAWA</v>
          </cell>
        </row>
        <row r="352">
          <cell r="H352" t="str">
            <v>P</v>
          </cell>
          <cell r="O352" t="str">
            <v>ISLAM</v>
          </cell>
          <cell r="Q352" t="str">
            <v>ISTRI</v>
          </cell>
          <cell r="T352" t="str">
            <v>MENGURUS RUMAH TANGGA</v>
          </cell>
          <cell r="AG352" t="str">
            <v>JAWA</v>
          </cell>
        </row>
        <row r="354">
          <cell r="H354" t="str">
            <v>L</v>
          </cell>
          <cell r="O354" t="str">
            <v>ISLAM</v>
          </cell>
          <cell r="Q354" t="str">
            <v>KEPALA KELUARGA</v>
          </cell>
          <cell r="T354" t="str">
            <v>WIRASWASTA</v>
          </cell>
          <cell r="AG354" t="str">
            <v>SUNDA</v>
          </cell>
        </row>
        <row r="355">
          <cell r="H355" t="str">
            <v>P</v>
          </cell>
          <cell r="O355" t="str">
            <v>ISLAM</v>
          </cell>
          <cell r="Q355" t="str">
            <v>ISTRI</v>
          </cell>
          <cell r="T355" t="str">
            <v>WIRASWASTA</v>
          </cell>
          <cell r="AG355" t="str">
            <v>JAWA</v>
          </cell>
        </row>
        <row r="356">
          <cell r="H356" t="str">
            <v>P</v>
          </cell>
          <cell r="O356" t="str">
            <v>ISLAM</v>
          </cell>
          <cell r="Q356" t="str">
            <v>ANAK</v>
          </cell>
          <cell r="T356" t="str">
            <v>BELUM/TIDAK BEKERJA</v>
          </cell>
          <cell r="AG356" t="str">
            <v>JAWA</v>
          </cell>
        </row>
        <row r="357">
          <cell r="H357" t="str">
            <v>L</v>
          </cell>
          <cell r="O357" t="str">
            <v>ISLAM</v>
          </cell>
          <cell r="Q357" t="str">
            <v>ANAK</v>
          </cell>
          <cell r="T357" t="str">
            <v>BELUM/TIDAK BEKERJA</v>
          </cell>
          <cell r="AG357" t="str">
            <v>JAWA</v>
          </cell>
        </row>
        <row r="358">
          <cell r="H358" t="str">
            <v>L</v>
          </cell>
          <cell r="O358" t="str">
            <v>ISLAM</v>
          </cell>
          <cell r="Q358" t="str">
            <v>ANAK</v>
          </cell>
          <cell r="T358" t="str">
            <v>BELUM/TIDAK BEKERJA</v>
          </cell>
          <cell r="AG358" t="str">
            <v>JAWA</v>
          </cell>
        </row>
        <row r="359">
          <cell r="H359" t="str">
            <v>P</v>
          </cell>
          <cell r="O359" t="str">
            <v>ISLAM</v>
          </cell>
          <cell r="Q359" t="str">
            <v>ANAK</v>
          </cell>
          <cell r="T359" t="str">
            <v>BELUM/TIDAK BEKERJA</v>
          </cell>
          <cell r="AG359" t="str">
            <v>JAWA</v>
          </cell>
        </row>
        <row r="360">
          <cell r="H360" t="str">
            <v>L</v>
          </cell>
          <cell r="O360" t="str">
            <v>ISLAM</v>
          </cell>
          <cell r="Q360" t="str">
            <v>KEPALA KELUARGA</v>
          </cell>
          <cell r="T360" t="str">
            <v>PETANI/PEKEBUN</v>
          </cell>
          <cell r="AG360" t="str">
            <v>JAWA</v>
          </cell>
        </row>
        <row r="361">
          <cell r="H361" t="str">
            <v>P</v>
          </cell>
          <cell r="O361" t="str">
            <v>ISLAM</v>
          </cell>
          <cell r="Q361" t="str">
            <v>ISTRI</v>
          </cell>
          <cell r="T361" t="str">
            <v>MENGURUS RUMAH TANGGA</v>
          </cell>
          <cell r="AG361" t="str">
            <v>JAWA</v>
          </cell>
        </row>
        <row r="362">
          <cell r="H362" t="str">
            <v>P</v>
          </cell>
          <cell r="O362" t="str">
            <v>ISLAM</v>
          </cell>
          <cell r="Q362" t="str">
            <v>ANAK</v>
          </cell>
          <cell r="T362" t="str">
            <v>BELUM/TIDAK BEKERJA</v>
          </cell>
          <cell r="AG362" t="str">
            <v>JAWA</v>
          </cell>
        </row>
        <row r="363">
          <cell r="H363" t="str">
            <v>L</v>
          </cell>
          <cell r="O363" t="str">
            <v>ISLAM</v>
          </cell>
          <cell r="Q363" t="str">
            <v>ANAK</v>
          </cell>
          <cell r="T363" t="str">
            <v>BELUM/TIDAK BEKERJA</v>
          </cell>
          <cell r="AG363" t="str">
            <v>JAWA</v>
          </cell>
        </row>
        <row r="364">
          <cell r="H364" t="str">
            <v>L</v>
          </cell>
          <cell r="O364" t="str">
            <v>ISLAM</v>
          </cell>
          <cell r="Q364" t="str">
            <v>KEPALA KELUARGA</v>
          </cell>
          <cell r="T364" t="str">
            <v>WIRASWASTA</v>
          </cell>
          <cell r="AG364" t="str">
            <v>SUNDA</v>
          </cell>
        </row>
        <row r="365">
          <cell r="H365" t="str">
            <v>P</v>
          </cell>
          <cell r="O365" t="str">
            <v>ISLAM</v>
          </cell>
          <cell r="Q365" t="str">
            <v>ISTRI</v>
          </cell>
          <cell r="T365" t="str">
            <v>WIRASWASTA</v>
          </cell>
          <cell r="AG365" t="str">
            <v>SUNDA</v>
          </cell>
        </row>
        <row r="366">
          <cell r="H366" t="str">
            <v>L</v>
          </cell>
          <cell r="O366" t="str">
            <v>ISLAM</v>
          </cell>
          <cell r="Q366" t="str">
            <v>KEPALA KELUARGA</v>
          </cell>
          <cell r="T366" t="str">
            <v>WIRASWASTA</v>
          </cell>
          <cell r="AG366" t="str">
            <v>JAWA</v>
          </cell>
        </row>
        <row r="367">
          <cell r="H367" t="str">
            <v>P</v>
          </cell>
          <cell r="O367" t="str">
            <v>ISLAM</v>
          </cell>
          <cell r="Q367" t="str">
            <v>ISTRI</v>
          </cell>
          <cell r="T367" t="str">
            <v>WIRASWASTA</v>
          </cell>
          <cell r="AG367" t="str">
            <v>JAWA</v>
          </cell>
        </row>
        <row r="368">
          <cell r="H368" t="str">
            <v>L</v>
          </cell>
          <cell r="O368" t="str">
            <v>ISLAM</v>
          </cell>
          <cell r="Q368" t="str">
            <v>ANAK</v>
          </cell>
          <cell r="T368" t="str">
            <v>PELAJAR/MAHASISWA</v>
          </cell>
          <cell r="AG368" t="str">
            <v>JAWA</v>
          </cell>
        </row>
        <row r="369">
          <cell r="H369" t="str">
            <v>P</v>
          </cell>
          <cell r="O369" t="str">
            <v>ISLAM</v>
          </cell>
          <cell r="Q369" t="str">
            <v>ANAK</v>
          </cell>
          <cell r="T369" t="str">
            <v>PELAJAR/MAHASISWA</v>
          </cell>
          <cell r="AG369" t="str">
            <v>JAWA</v>
          </cell>
        </row>
        <row r="370">
          <cell r="H370" t="str">
            <v>P</v>
          </cell>
          <cell r="O370" t="str">
            <v>ISLAM</v>
          </cell>
          <cell r="Q370" t="str">
            <v>ANAK</v>
          </cell>
          <cell r="T370" t="str">
            <v>BELUM/TIDAK BEKERJA</v>
          </cell>
          <cell r="AG370" t="str">
            <v>JAWA</v>
          </cell>
        </row>
        <row r="371">
          <cell r="H371" t="str">
            <v>L</v>
          </cell>
          <cell r="O371" t="str">
            <v>ISLAM</v>
          </cell>
          <cell r="Q371" t="str">
            <v>ANAK</v>
          </cell>
          <cell r="R371">
            <v>4</v>
          </cell>
          <cell r="T371" t="str">
            <v>BELUM/TIDAK BEKERJA</v>
          </cell>
          <cell r="AG371" t="str">
            <v>JAWA</v>
          </cell>
        </row>
        <row r="372">
          <cell r="H372" t="str">
            <v>P</v>
          </cell>
          <cell r="O372" t="str">
            <v>ISLAM</v>
          </cell>
          <cell r="AG372" t="str">
            <v>MEDAN</v>
          </cell>
        </row>
        <row r="373">
          <cell r="H373" t="str">
            <v>L</v>
          </cell>
          <cell r="O373" t="str">
            <v>ISLAM</v>
          </cell>
          <cell r="Q373" t="str">
            <v>KEPALA KELUARGA</v>
          </cell>
          <cell r="T373" t="str">
            <v>WIRASWASTA</v>
          </cell>
          <cell r="AG373" t="str">
            <v>MEDAN</v>
          </cell>
        </row>
        <row r="374">
          <cell r="H374" t="str">
            <v>P</v>
          </cell>
          <cell r="O374" t="str">
            <v>ISLAM</v>
          </cell>
          <cell r="Q374" t="str">
            <v>ISTRI</v>
          </cell>
          <cell r="T374" t="str">
            <v>MENGURUS RUMAH TANGGA</v>
          </cell>
          <cell r="AG374" t="str">
            <v>MEDAN</v>
          </cell>
        </row>
        <row r="375">
          <cell r="H375" t="str">
            <v>P</v>
          </cell>
          <cell r="O375" t="str">
            <v>ISLAM</v>
          </cell>
          <cell r="Q375" t="str">
            <v>ANAK</v>
          </cell>
          <cell r="T375" t="str">
            <v>PELAJAR/MAHASISWA</v>
          </cell>
          <cell r="AG375" t="str">
            <v>MEDAN</v>
          </cell>
        </row>
        <row r="376">
          <cell r="H376" t="str">
            <v>L</v>
          </cell>
          <cell r="O376" t="str">
            <v>ISLAM</v>
          </cell>
          <cell r="Q376" t="str">
            <v>ANAK</v>
          </cell>
          <cell r="T376" t="str">
            <v>PELAJAR/MAHASISWA</v>
          </cell>
          <cell r="AG376" t="str">
            <v>MEDAN</v>
          </cell>
        </row>
        <row r="377">
          <cell r="H377" t="str">
            <v>L</v>
          </cell>
          <cell r="O377" t="str">
            <v>ISLAM</v>
          </cell>
          <cell r="Q377" t="str">
            <v>ANAK</v>
          </cell>
          <cell r="T377" t="str">
            <v>BELUM/TIDAK BEKERJA</v>
          </cell>
          <cell r="AG377" t="str">
            <v>MEDAN</v>
          </cell>
        </row>
        <row r="378">
          <cell r="H378" t="str">
            <v>L</v>
          </cell>
          <cell r="O378" t="str">
            <v>KRISTEN</v>
          </cell>
          <cell r="Q378" t="str">
            <v>KEPALA KELUARGA</v>
          </cell>
          <cell r="T378" t="str">
            <v>WIRASWASTA</v>
          </cell>
          <cell r="AG378" t="str">
            <v>MEDAN</v>
          </cell>
        </row>
        <row r="379">
          <cell r="H379" t="str">
            <v>P</v>
          </cell>
          <cell r="O379" t="str">
            <v>KRISTEN</v>
          </cell>
          <cell r="Q379" t="str">
            <v>ISTRI</v>
          </cell>
          <cell r="T379" t="str">
            <v>MENGURUS RUMAH TANGGA</v>
          </cell>
          <cell r="AG379" t="str">
            <v>MEDAN</v>
          </cell>
        </row>
        <row r="380">
          <cell r="O380" t="str">
            <v/>
          </cell>
          <cell r="Q380">
            <v>53</v>
          </cell>
        </row>
        <row r="383">
          <cell r="O383" t="str">
            <v/>
          </cell>
        </row>
        <row r="384">
          <cell r="O384" t="str">
            <v/>
          </cell>
        </row>
        <row r="385">
          <cell r="O385" t="str">
            <v/>
          </cell>
        </row>
        <row r="386">
          <cell r="H386" t="str">
            <v>L</v>
          </cell>
          <cell r="O386" t="str">
            <v>ISLAM</v>
          </cell>
          <cell r="Q386" t="str">
            <v>KEPALA KELUARGA</v>
          </cell>
          <cell r="R386">
            <v>1</v>
          </cell>
          <cell r="T386" t="str">
            <v>PETANI/PEKEBUN</v>
          </cell>
          <cell r="AG386" t="str">
            <v>KERINCI</v>
          </cell>
        </row>
        <row r="387">
          <cell r="H387" t="str">
            <v>P</v>
          </cell>
          <cell r="O387" t="str">
            <v>ISLAM</v>
          </cell>
          <cell r="Q387" t="str">
            <v>ISTRI</v>
          </cell>
          <cell r="R387">
            <v>3</v>
          </cell>
          <cell r="T387" t="str">
            <v>MENGURUS RUMAH TANGGA</v>
          </cell>
          <cell r="AG387" t="str">
            <v>KERINCI</v>
          </cell>
        </row>
        <row r="388">
          <cell r="H388" t="str">
            <v>P</v>
          </cell>
          <cell r="O388" t="str">
            <v>ISLAM</v>
          </cell>
          <cell r="Q388" t="str">
            <v>ANAK</v>
          </cell>
          <cell r="R388">
            <v>4</v>
          </cell>
          <cell r="T388" t="str">
            <v>BELUM/TIDAK BEKERJA</v>
          </cell>
          <cell r="AG388" t="str">
            <v>KERINCI</v>
          </cell>
        </row>
        <row r="389">
          <cell r="H389" t="str">
            <v>P</v>
          </cell>
          <cell r="O389" t="str">
            <v>ISLAM</v>
          </cell>
          <cell r="Q389" t="str">
            <v>ANAK</v>
          </cell>
          <cell r="R389">
            <v>4</v>
          </cell>
          <cell r="T389" t="str">
            <v>PELAJAR/MAHASISWA</v>
          </cell>
          <cell r="AG389" t="str">
            <v>KERINCI</v>
          </cell>
        </row>
        <row r="390">
          <cell r="H390" t="str">
            <v>L</v>
          </cell>
          <cell r="O390" t="str">
            <v>ISLAM</v>
          </cell>
          <cell r="Q390" t="str">
            <v>KEPALA KELUARGA</v>
          </cell>
          <cell r="R390">
            <v>1</v>
          </cell>
          <cell r="T390" t="str">
            <v>PETANI/PEKEBUN</v>
          </cell>
          <cell r="AG390" t="str">
            <v>KERINCI</v>
          </cell>
        </row>
        <row r="391">
          <cell r="H391" t="str">
            <v>P</v>
          </cell>
          <cell r="O391" t="str">
            <v>ISLAM</v>
          </cell>
          <cell r="Q391" t="str">
            <v>ISTRI</v>
          </cell>
          <cell r="R391">
            <v>3</v>
          </cell>
          <cell r="T391" t="str">
            <v>MENGURUS RUMAH TANGGA</v>
          </cell>
          <cell r="AG391" t="str">
            <v>KERINCI</v>
          </cell>
        </row>
        <row r="392">
          <cell r="H392" t="str">
            <v>L</v>
          </cell>
          <cell r="O392" t="str">
            <v>ISLAM</v>
          </cell>
          <cell r="Q392" t="str">
            <v>ANAK</v>
          </cell>
          <cell r="R392">
            <v>4</v>
          </cell>
          <cell r="T392" t="str">
            <v>WIRASWASTA</v>
          </cell>
          <cell r="AG392" t="str">
            <v>KERINCI</v>
          </cell>
        </row>
        <row r="393">
          <cell r="H393" t="str">
            <v>L</v>
          </cell>
          <cell r="O393" t="str">
            <v>ISLAM</v>
          </cell>
          <cell r="Q393" t="str">
            <v>KEPALA KELUARGA</v>
          </cell>
          <cell r="R393">
            <v>1</v>
          </cell>
          <cell r="T393" t="str">
            <v>PETANI/PEKEBUN</v>
          </cell>
          <cell r="AG393" t="str">
            <v>JAWA</v>
          </cell>
        </row>
        <row r="395">
          <cell r="H395" t="str">
            <v>L</v>
          </cell>
          <cell r="O395" t="str">
            <v>ISLAM</v>
          </cell>
          <cell r="Q395" t="str">
            <v>CUCU</v>
          </cell>
          <cell r="R395">
            <v>6</v>
          </cell>
          <cell r="T395" t="str">
            <v>PELAJAR/MAHASISWA</v>
          </cell>
          <cell r="AG395" t="str">
            <v>JAWA</v>
          </cell>
        </row>
        <row r="396">
          <cell r="H396" t="str">
            <v>L</v>
          </cell>
          <cell r="O396" t="str">
            <v>ISLAM</v>
          </cell>
          <cell r="Q396" t="str">
            <v>CUCU</v>
          </cell>
          <cell r="R396">
            <v>6</v>
          </cell>
          <cell r="T396" t="str">
            <v>PELAJAR/MAHASISWA</v>
          </cell>
          <cell r="AG396" t="str">
            <v>JAWA</v>
          </cell>
        </row>
        <row r="397">
          <cell r="H397" t="str">
            <v>L</v>
          </cell>
          <cell r="O397" t="str">
            <v>ISLAM</v>
          </cell>
          <cell r="Q397" t="str">
            <v>KEPALA KELUARGA</v>
          </cell>
          <cell r="R397">
            <v>1</v>
          </cell>
          <cell r="T397" t="str">
            <v>SERABUTAN</v>
          </cell>
          <cell r="AG397" t="str">
            <v>JAWA</v>
          </cell>
        </row>
        <row r="398">
          <cell r="H398" t="str">
            <v>P</v>
          </cell>
          <cell r="O398" t="str">
            <v>ISLAM</v>
          </cell>
          <cell r="Q398" t="str">
            <v>ISTRI</v>
          </cell>
          <cell r="R398">
            <v>3</v>
          </cell>
          <cell r="T398" t="str">
            <v>MENGURUS RUMAH TANGGA</v>
          </cell>
          <cell r="AG398" t="str">
            <v>JAWA</v>
          </cell>
        </row>
        <row r="399">
          <cell r="H399" t="str">
            <v>L</v>
          </cell>
          <cell r="O399" t="str">
            <v>ISLAM</v>
          </cell>
          <cell r="Q399" t="str">
            <v>KEPALA KELUARGA</v>
          </cell>
          <cell r="R399">
            <v>1</v>
          </cell>
          <cell r="T399" t="str">
            <v>PETERNAK</v>
          </cell>
          <cell r="AG399" t="str">
            <v>JAWA</v>
          </cell>
        </row>
        <row r="400">
          <cell r="H400" t="str">
            <v>P</v>
          </cell>
          <cell r="O400" t="str">
            <v>ISLAM</v>
          </cell>
          <cell r="Q400" t="str">
            <v>ISTRI</v>
          </cell>
          <cell r="R400">
            <v>3</v>
          </cell>
          <cell r="T400" t="str">
            <v>MENGURUS RUMAH TANGGA</v>
          </cell>
          <cell r="AG400" t="str">
            <v>JAWA</v>
          </cell>
        </row>
        <row r="401">
          <cell r="H401" t="str">
            <v>L</v>
          </cell>
          <cell r="O401" t="str">
            <v>ISLAM</v>
          </cell>
          <cell r="Q401" t="str">
            <v>ANAK</v>
          </cell>
          <cell r="R401">
            <v>4</v>
          </cell>
          <cell r="T401" t="str">
            <v>PELAJAR/MAHASISWA</v>
          </cell>
          <cell r="AG401" t="str">
            <v>JAWA</v>
          </cell>
        </row>
        <row r="402">
          <cell r="H402" t="str">
            <v>L</v>
          </cell>
          <cell r="O402" t="str">
            <v>ISLAM</v>
          </cell>
          <cell r="Q402" t="str">
            <v>ANAK</v>
          </cell>
          <cell r="R402">
            <v>4</v>
          </cell>
          <cell r="T402" t="str">
            <v>PELAJAR/MAHASISWA</v>
          </cell>
          <cell r="AG402" t="str">
            <v>JAWA</v>
          </cell>
        </row>
        <row r="403">
          <cell r="H403" t="str">
            <v>L</v>
          </cell>
          <cell r="O403" t="str">
            <v>ISLAM</v>
          </cell>
          <cell r="Q403" t="str">
            <v>KEPALA KELUARGA</v>
          </cell>
          <cell r="R403">
            <v>1</v>
          </cell>
          <cell r="T403" t="str">
            <v>PETANI/PEKEBUN</v>
          </cell>
          <cell r="AG403" t="str">
            <v>KERINCI</v>
          </cell>
        </row>
        <row r="404">
          <cell r="H404" t="str">
            <v>P</v>
          </cell>
          <cell r="O404" t="str">
            <v>ISLAM</v>
          </cell>
          <cell r="Q404" t="str">
            <v>ISTRI</v>
          </cell>
          <cell r="R404">
            <v>3</v>
          </cell>
          <cell r="T404" t="str">
            <v>MENGURUS RUMAH TANGGA</v>
          </cell>
          <cell r="AG404" t="str">
            <v>KERINCI</v>
          </cell>
        </row>
        <row r="405">
          <cell r="H405" t="str">
            <v>L</v>
          </cell>
          <cell r="O405" t="str">
            <v>ISLAM</v>
          </cell>
          <cell r="Q405" t="str">
            <v>ANAK</v>
          </cell>
          <cell r="R405">
            <v>4</v>
          </cell>
          <cell r="T405" t="str">
            <v>PELAJAR/MAHASISWA</v>
          </cell>
          <cell r="AG405" t="str">
            <v>KERINCI</v>
          </cell>
        </row>
        <row r="406">
          <cell r="H406" t="str">
            <v>P</v>
          </cell>
          <cell r="O406" t="str">
            <v>ISLAM</v>
          </cell>
          <cell r="Q406" t="str">
            <v>ANAK</v>
          </cell>
          <cell r="R406">
            <v>4</v>
          </cell>
          <cell r="T406" t="str">
            <v>BELUM/TIDAK BEKERJA</v>
          </cell>
          <cell r="AG406" t="str">
            <v>KERINCI</v>
          </cell>
        </row>
        <row r="407">
          <cell r="H407" t="str">
            <v>L</v>
          </cell>
          <cell r="O407" t="str">
            <v>ISLAM</v>
          </cell>
          <cell r="Q407" t="str">
            <v>KEPALA KELUARGA</v>
          </cell>
          <cell r="R407">
            <v>1</v>
          </cell>
          <cell r="T407" t="str">
            <v>PETANI/PEKEBUN</v>
          </cell>
          <cell r="AG407" t="str">
            <v>MELAYU</v>
          </cell>
        </row>
        <row r="408">
          <cell r="H408" t="str">
            <v>P</v>
          </cell>
          <cell r="O408" t="str">
            <v>ISLAM</v>
          </cell>
          <cell r="Q408" t="str">
            <v>ISTRI</v>
          </cell>
          <cell r="R408">
            <v>3</v>
          </cell>
          <cell r="T408" t="str">
            <v>PETANI/PEKEBUN</v>
          </cell>
          <cell r="AG408" t="str">
            <v>MELAYU</v>
          </cell>
        </row>
        <row r="409">
          <cell r="H409" t="str">
            <v>L</v>
          </cell>
          <cell r="O409" t="str">
            <v>ISLAM</v>
          </cell>
          <cell r="Q409" t="str">
            <v>ANAK</v>
          </cell>
          <cell r="R409">
            <v>4</v>
          </cell>
          <cell r="T409" t="str">
            <v>PELAJAR/MAHASISWA</v>
          </cell>
          <cell r="AG409" t="str">
            <v>MELAYU</v>
          </cell>
        </row>
        <row r="410">
          <cell r="H410" t="str">
            <v>L</v>
          </cell>
          <cell r="O410" t="str">
            <v>ISLAM</v>
          </cell>
          <cell r="Q410" t="str">
            <v>ANAK</v>
          </cell>
          <cell r="R410">
            <v>4</v>
          </cell>
          <cell r="T410" t="str">
            <v>PELAJAR/MAHASISWA</v>
          </cell>
          <cell r="AG410" t="str">
            <v>MELAYU</v>
          </cell>
        </row>
        <row r="411">
          <cell r="H411" t="str">
            <v>L</v>
          </cell>
          <cell r="O411" t="str">
            <v>ISLAM</v>
          </cell>
          <cell r="Q411" t="str">
            <v>ANAK</v>
          </cell>
          <cell r="R411">
            <v>4</v>
          </cell>
          <cell r="T411" t="str">
            <v>PELAJAR/MAHASISWA</v>
          </cell>
          <cell r="AG411" t="str">
            <v>MELAYU</v>
          </cell>
        </row>
        <row r="412">
          <cell r="H412" t="str">
            <v>L</v>
          </cell>
          <cell r="O412" t="str">
            <v>ISLAM</v>
          </cell>
          <cell r="Q412" t="str">
            <v>KEPALA KELUARGA</v>
          </cell>
          <cell r="R412">
            <v>1</v>
          </cell>
          <cell r="T412" t="str">
            <v>PETANI/PEKEBUN</v>
          </cell>
          <cell r="AG412" t="str">
            <v>JAWA</v>
          </cell>
        </row>
        <row r="413">
          <cell r="H413" t="str">
            <v>P</v>
          </cell>
          <cell r="O413" t="str">
            <v>ISLAM</v>
          </cell>
          <cell r="Q413" t="str">
            <v>ISTRI</v>
          </cell>
          <cell r="T413" t="str">
            <v>MENGURUS RUMAH TANGGA</v>
          </cell>
          <cell r="AG413" t="str">
            <v>JAWA</v>
          </cell>
        </row>
        <row r="414">
          <cell r="H414" t="str">
            <v>P</v>
          </cell>
          <cell r="O414" t="str">
            <v>ISLAM</v>
          </cell>
          <cell r="Q414" t="str">
            <v>ANAK</v>
          </cell>
          <cell r="R414">
            <v>4</v>
          </cell>
          <cell r="T414" t="str">
            <v>PELAJAR/MAHASISWA</v>
          </cell>
          <cell r="AG414" t="str">
            <v>JAWA</v>
          </cell>
        </row>
        <row r="415">
          <cell r="H415" t="str">
            <v>P</v>
          </cell>
          <cell r="O415" t="str">
            <v>ISLAM</v>
          </cell>
          <cell r="Q415" t="str">
            <v>ANAK</v>
          </cell>
          <cell r="R415">
            <v>4</v>
          </cell>
          <cell r="T415" t="str">
            <v>PELAJAR/MAHASISWA</v>
          </cell>
          <cell r="AG415" t="str">
            <v>JAWA</v>
          </cell>
        </row>
        <row r="416">
          <cell r="H416" t="str">
            <v>L</v>
          </cell>
          <cell r="O416" t="str">
            <v>ISLAM</v>
          </cell>
          <cell r="Q416" t="str">
            <v>ANAK</v>
          </cell>
          <cell r="T416" t="str">
            <v>WIRASWASTA</v>
          </cell>
          <cell r="AG416" t="str">
            <v>JAWA</v>
          </cell>
        </row>
        <row r="417">
          <cell r="H417" t="str">
            <v>L</v>
          </cell>
          <cell r="O417" t="str">
            <v>ISLAM</v>
          </cell>
          <cell r="Q417" t="str">
            <v>ANAK</v>
          </cell>
          <cell r="T417" t="str">
            <v>PELAJAR/MAHASISWA</v>
          </cell>
          <cell r="AG417" t="str">
            <v>JAWA</v>
          </cell>
        </row>
        <row r="418">
          <cell r="H418" t="str">
            <v>L</v>
          </cell>
          <cell r="O418" t="str">
            <v>ISLAM</v>
          </cell>
          <cell r="Q418" t="str">
            <v>KEPALA KELUARGA</v>
          </cell>
          <cell r="R418">
            <v>1</v>
          </cell>
          <cell r="T418" t="str">
            <v>PETANI/PEKEBUN</v>
          </cell>
          <cell r="AG418" t="str">
            <v>PALEMBANG</v>
          </cell>
        </row>
        <row r="419">
          <cell r="H419" t="str">
            <v>P</v>
          </cell>
          <cell r="O419" t="str">
            <v>ISLAM</v>
          </cell>
          <cell r="Q419" t="str">
            <v>ISTRI</v>
          </cell>
          <cell r="R419">
            <v>3</v>
          </cell>
          <cell r="T419" t="str">
            <v>MENGURUS RUMAH TANGGA</v>
          </cell>
          <cell r="AG419" t="str">
            <v>JAWA</v>
          </cell>
        </row>
        <row r="420">
          <cell r="H420" t="str">
            <v>L</v>
          </cell>
          <cell r="O420" t="str">
            <v>ISLAM</v>
          </cell>
          <cell r="Q420" t="str">
            <v>ANAK</v>
          </cell>
          <cell r="R420">
            <v>4</v>
          </cell>
          <cell r="T420" t="str">
            <v>PELAJAR/MAHASISWA</v>
          </cell>
          <cell r="AG420" t="str">
            <v>PALEMBANG</v>
          </cell>
        </row>
        <row r="421">
          <cell r="H421" t="str">
            <v>L</v>
          </cell>
          <cell r="O421" t="str">
            <v>KRISTEN</v>
          </cell>
          <cell r="Q421" t="str">
            <v>KEPALA KELUARGA</v>
          </cell>
          <cell r="R421">
            <v>1</v>
          </cell>
          <cell r="T421" t="str">
            <v>PETANI/PEKEBUN</v>
          </cell>
          <cell r="AG421" t="str">
            <v>BATAK</v>
          </cell>
        </row>
        <row r="422">
          <cell r="H422" t="str">
            <v>P</v>
          </cell>
          <cell r="O422" t="str">
            <v>KRISTEN</v>
          </cell>
          <cell r="Q422" t="str">
            <v>ISTRI</v>
          </cell>
          <cell r="R422">
            <v>3</v>
          </cell>
          <cell r="T422" t="str">
            <v>MENGURUS RUMAH TANGGA</v>
          </cell>
          <cell r="AG422" t="str">
            <v>BATAK</v>
          </cell>
        </row>
        <row r="423">
          <cell r="H423" t="str">
            <v>P</v>
          </cell>
          <cell r="O423" t="str">
            <v>KRISTEN</v>
          </cell>
          <cell r="Q423" t="str">
            <v>ANAK</v>
          </cell>
          <cell r="R423">
            <v>4</v>
          </cell>
          <cell r="T423" t="str">
            <v>PELAJAR/MAHASISWA</v>
          </cell>
          <cell r="AG423" t="str">
            <v>BATAK</v>
          </cell>
        </row>
        <row r="424">
          <cell r="H424" t="str">
            <v>L</v>
          </cell>
          <cell r="O424" t="str">
            <v>KRISTEN</v>
          </cell>
          <cell r="Q424" t="str">
            <v>ANAK</v>
          </cell>
          <cell r="R424">
            <v>4</v>
          </cell>
          <cell r="T424" t="str">
            <v>PELAJAR/MAHASISWA</v>
          </cell>
          <cell r="AG424" t="str">
            <v>BATAK</v>
          </cell>
        </row>
        <row r="425">
          <cell r="H425" t="str">
            <v>L</v>
          </cell>
          <cell r="O425" t="str">
            <v>KRISTEN</v>
          </cell>
          <cell r="Q425" t="str">
            <v>ANAK</v>
          </cell>
          <cell r="R425">
            <v>4</v>
          </cell>
          <cell r="T425" t="str">
            <v>PELAJAR/MAHASISWA</v>
          </cell>
          <cell r="AG425" t="str">
            <v>BATAK</v>
          </cell>
        </row>
        <row r="426">
          <cell r="H426" t="str">
            <v>L</v>
          </cell>
          <cell r="O426" t="str">
            <v>KRISTEN</v>
          </cell>
          <cell r="Q426" t="str">
            <v>ANAK</v>
          </cell>
          <cell r="R426">
            <v>4</v>
          </cell>
          <cell r="T426" t="str">
            <v>BELUM/TIDAK BEKERJA</v>
          </cell>
          <cell r="AG426" t="str">
            <v>BATAK</v>
          </cell>
        </row>
        <row r="427">
          <cell r="H427" t="str">
            <v>L</v>
          </cell>
          <cell r="O427" t="str">
            <v>ISLAM</v>
          </cell>
          <cell r="Q427" t="str">
            <v>KEPALA KELUARGA</v>
          </cell>
          <cell r="R427">
            <v>1</v>
          </cell>
          <cell r="T427" t="str">
            <v>PETANI/PEKEBUN</v>
          </cell>
          <cell r="AG427" t="str">
            <v>MELAYU</v>
          </cell>
        </row>
        <row r="428">
          <cell r="H428" t="str">
            <v>P</v>
          </cell>
          <cell r="O428" t="str">
            <v>ISLAM</v>
          </cell>
          <cell r="Q428" t="str">
            <v>ISTRI</v>
          </cell>
          <cell r="R428">
            <v>3</v>
          </cell>
          <cell r="T428" t="str">
            <v>MENGURUS RUMAH TANGGA</v>
          </cell>
          <cell r="AG428" t="str">
            <v>MELAYU</v>
          </cell>
        </row>
        <row r="429">
          <cell r="H429" t="str">
            <v>L</v>
          </cell>
          <cell r="O429" t="str">
            <v>ISLAM</v>
          </cell>
          <cell r="Q429" t="str">
            <v>ANAK</v>
          </cell>
          <cell r="R429">
            <v>4</v>
          </cell>
          <cell r="T429" t="str">
            <v>PELAJAR/MAHASISWA</v>
          </cell>
          <cell r="AG429" t="str">
            <v>MELAYU</v>
          </cell>
        </row>
        <row r="430">
          <cell r="H430" t="str">
            <v>L</v>
          </cell>
          <cell r="O430" t="str">
            <v>ISLAM</v>
          </cell>
          <cell r="Q430" t="str">
            <v>ANAK</v>
          </cell>
          <cell r="R430">
            <v>4</v>
          </cell>
          <cell r="T430" t="str">
            <v>BELUM/TIDAK BEKERJA</v>
          </cell>
          <cell r="AG430" t="str">
            <v>MELAYU</v>
          </cell>
        </row>
        <row r="431">
          <cell r="H431" t="str">
            <v>P</v>
          </cell>
          <cell r="O431" t="str">
            <v>ISLAM</v>
          </cell>
          <cell r="Q431" t="str">
            <v>ANAK</v>
          </cell>
          <cell r="R431">
            <v>4</v>
          </cell>
          <cell r="T431" t="str">
            <v>PELAJAR/MAHASISWA</v>
          </cell>
          <cell r="AG431" t="str">
            <v>MELAYU</v>
          </cell>
        </row>
        <row r="432">
          <cell r="H432" t="str">
            <v>L</v>
          </cell>
          <cell r="O432" t="str">
            <v>ISLAM</v>
          </cell>
          <cell r="Q432" t="str">
            <v>ANAK</v>
          </cell>
          <cell r="R432">
            <v>4</v>
          </cell>
          <cell r="T432" t="str">
            <v>PELAJAR/MAHASISWA</v>
          </cell>
          <cell r="AG432" t="str">
            <v>MELAYU</v>
          </cell>
        </row>
        <row r="433">
          <cell r="H433" t="str">
            <v>P</v>
          </cell>
          <cell r="O433" t="str">
            <v>ISLAM</v>
          </cell>
          <cell r="Q433" t="str">
            <v>KEPALA KELUARGA</v>
          </cell>
          <cell r="R433">
            <v>1</v>
          </cell>
          <cell r="T433" t="str">
            <v>PETANI/PEKEBUN</v>
          </cell>
          <cell r="AG433" t="str">
            <v>MELAYU</v>
          </cell>
        </row>
        <row r="434">
          <cell r="H434" t="str">
            <v>L</v>
          </cell>
          <cell r="O434" t="str">
            <v>KRISTEN</v>
          </cell>
          <cell r="Q434" t="str">
            <v>KEPALA KELUARGA</v>
          </cell>
          <cell r="R434">
            <v>1</v>
          </cell>
          <cell r="T434" t="str">
            <v>PETANI/PEKEBUN</v>
          </cell>
          <cell r="AG434" t="str">
            <v>BATAK</v>
          </cell>
        </row>
        <row r="435">
          <cell r="H435" t="str">
            <v>P</v>
          </cell>
          <cell r="O435" t="str">
            <v>KRISTEN</v>
          </cell>
          <cell r="Q435" t="str">
            <v>ISTRI</v>
          </cell>
          <cell r="R435">
            <v>3</v>
          </cell>
          <cell r="T435" t="str">
            <v>MENGURUS RUMAH TANGGA</v>
          </cell>
          <cell r="AG435" t="str">
            <v>BATAK</v>
          </cell>
        </row>
        <row r="436">
          <cell r="H436" t="str">
            <v>L</v>
          </cell>
          <cell r="O436" t="str">
            <v>KRISTEN</v>
          </cell>
          <cell r="Q436" t="str">
            <v>ANAK</v>
          </cell>
          <cell r="R436">
            <v>4</v>
          </cell>
          <cell r="T436" t="str">
            <v>PELAJAR/MAHASISWA</v>
          </cell>
          <cell r="AG436" t="str">
            <v>BATAK</v>
          </cell>
        </row>
        <row r="437">
          <cell r="H437" t="str">
            <v>P</v>
          </cell>
          <cell r="O437" t="str">
            <v>KRISTEN</v>
          </cell>
          <cell r="Q437" t="str">
            <v>ANAK</v>
          </cell>
          <cell r="R437">
            <v>4</v>
          </cell>
          <cell r="T437" t="str">
            <v>PELAJAR/MAHASISWA</v>
          </cell>
          <cell r="AG437" t="str">
            <v>BATAK</v>
          </cell>
        </row>
        <row r="438">
          <cell r="H438" t="str">
            <v>P</v>
          </cell>
          <cell r="O438" t="str">
            <v>KRISTEN</v>
          </cell>
          <cell r="Q438" t="str">
            <v>ANAK</v>
          </cell>
          <cell r="R438">
            <v>4</v>
          </cell>
          <cell r="T438" t="str">
            <v>PELAJAR/MAHASISWA</v>
          </cell>
          <cell r="AG438" t="str">
            <v>BATAK</v>
          </cell>
        </row>
        <row r="439">
          <cell r="H439" t="str">
            <v>P</v>
          </cell>
          <cell r="O439" t="str">
            <v>ISLAM</v>
          </cell>
          <cell r="Q439" t="str">
            <v>KEPALA KELUARGA</v>
          </cell>
          <cell r="R439">
            <v>1</v>
          </cell>
          <cell r="T439" t="str">
            <v>MENGURUS RUMAH TANGGA</v>
          </cell>
          <cell r="AG439" t="str">
            <v>JAWA</v>
          </cell>
        </row>
        <row r="440">
          <cell r="H440" t="str">
            <v>P</v>
          </cell>
          <cell r="O440" t="str">
            <v>ISLAM</v>
          </cell>
          <cell r="Q440" t="str">
            <v>ANAK</v>
          </cell>
          <cell r="R440">
            <v>4</v>
          </cell>
          <cell r="T440" t="str">
            <v>PELAJAR/MAHASISWA</v>
          </cell>
          <cell r="AG440" t="str">
            <v>JAWA</v>
          </cell>
        </row>
        <row r="441">
          <cell r="H441" t="str">
            <v>L</v>
          </cell>
          <cell r="O441" t="str">
            <v>ISLAM</v>
          </cell>
          <cell r="Q441" t="str">
            <v>KEPALA KELUARGA</v>
          </cell>
          <cell r="R441">
            <v>1</v>
          </cell>
          <cell r="T441" t="str">
            <v>WIRASWASTA</v>
          </cell>
          <cell r="AG441" t="str">
            <v>JAWA</v>
          </cell>
        </row>
        <row r="442">
          <cell r="H442" t="str">
            <v>P</v>
          </cell>
          <cell r="O442" t="str">
            <v>ISLAM</v>
          </cell>
          <cell r="Q442" t="str">
            <v>ISTRI</v>
          </cell>
          <cell r="R442">
            <v>3</v>
          </cell>
          <cell r="T442" t="str">
            <v>BELUM/TIDAK BEKERJA</v>
          </cell>
          <cell r="AG442" t="str">
            <v>JAWA</v>
          </cell>
        </row>
        <row r="443">
          <cell r="H443" t="str">
            <v>P</v>
          </cell>
          <cell r="O443" t="str">
            <v>ISLAM</v>
          </cell>
          <cell r="Q443" t="str">
            <v>ANAK</v>
          </cell>
          <cell r="R443">
            <v>4</v>
          </cell>
          <cell r="T443" t="str">
            <v>BELUM/TIDAK BEKERJA</v>
          </cell>
          <cell r="AG443" t="str">
            <v>JAWA</v>
          </cell>
        </row>
        <row r="444">
          <cell r="H444" t="str">
            <v>L</v>
          </cell>
          <cell r="O444" t="str">
            <v>ISLAM</v>
          </cell>
          <cell r="Q444" t="str">
            <v>KEPALA KELUARGA</v>
          </cell>
          <cell r="R444">
            <v>1</v>
          </cell>
          <cell r="T444" t="str">
            <v>PETANI/PEKEBUN</v>
          </cell>
          <cell r="AG444" t="str">
            <v>JAWA</v>
          </cell>
        </row>
        <row r="445">
          <cell r="H445" t="str">
            <v>P</v>
          </cell>
          <cell r="O445" t="str">
            <v>ISLAM</v>
          </cell>
          <cell r="Q445" t="str">
            <v>ISTRI</v>
          </cell>
          <cell r="R445">
            <v>3</v>
          </cell>
          <cell r="T445" t="str">
            <v>MENGURUS RUMAH TANGGA</v>
          </cell>
          <cell r="AG445" t="str">
            <v>JAWA</v>
          </cell>
        </row>
        <row r="446">
          <cell r="H446" t="str">
            <v>P</v>
          </cell>
          <cell r="O446" t="str">
            <v>ISLAM</v>
          </cell>
          <cell r="Q446" t="str">
            <v>ANAK</v>
          </cell>
          <cell r="R446">
            <v>4</v>
          </cell>
          <cell r="T446" t="str">
            <v>PELAJAR/MAHASISWA</v>
          </cell>
          <cell r="AG446" t="str">
            <v>JAWA</v>
          </cell>
        </row>
        <row r="447">
          <cell r="H447" t="str">
            <v>P</v>
          </cell>
          <cell r="O447" t="str">
            <v>ISLAM</v>
          </cell>
          <cell r="Q447" t="str">
            <v>KEPALA KELUARGA</v>
          </cell>
          <cell r="R447">
            <v>1</v>
          </cell>
          <cell r="T447" t="str">
            <v>MENGURUS RUMAH TANGGA</v>
          </cell>
          <cell r="AG447" t="str">
            <v>KERINCI</v>
          </cell>
        </row>
        <row r="448">
          <cell r="H448" t="str">
            <v>L</v>
          </cell>
          <cell r="O448" t="str">
            <v>ISLAM</v>
          </cell>
          <cell r="Q448" t="str">
            <v>ANAK</v>
          </cell>
          <cell r="R448">
            <v>4</v>
          </cell>
          <cell r="T448" t="str">
            <v>PETANI/PEKEBUN</v>
          </cell>
          <cell r="AG448" t="str">
            <v>KERINCI</v>
          </cell>
        </row>
        <row r="449">
          <cell r="H449" t="str">
            <v>L</v>
          </cell>
          <cell r="O449" t="str">
            <v>ISLAM</v>
          </cell>
          <cell r="Q449" t="str">
            <v>KEPALA KELUARGA</v>
          </cell>
          <cell r="R449">
            <v>1</v>
          </cell>
          <cell r="T449" t="str">
            <v>PETANI/PEKEBUN</v>
          </cell>
          <cell r="AG449" t="str">
            <v>PALEMBANG</v>
          </cell>
        </row>
        <row r="450">
          <cell r="H450" t="str">
            <v>P</v>
          </cell>
          <cell r="O450" t="str">
            <v>ISLAM</v>
          </cell>
          <cell r="Q450" t="str">
            <v>ISTRI</v>
          </cell>
          <cell r="R450">
            <v>3</v>
          </cell>
          <cell r="T450" t="str">
            <v>MENGURUS RUMAH TANGGA</v>
          </cell>
          <cell r="AG450" t="str">
            <v>PALEMBANG</v>
          </cell>
        </row>
        <row r="451">
          <cell r="H451" t="str">
            <v>L</v>
          </cell>
          <cell r="O451" t="str">
            <v>ISLAM</v>
          </cell>
          <cell r="Q451" t="str">
            <v>ANAK</v>
          </cell>
          <cell r="R451">
            <v>4</v>
          </cell>
          <cell r="T451" t="str">
            <v>PELAJAR/MAHASISWA</v>
          </cell>
          <cell r="AG451" t="str">
            <v>PALEMBANG</v>
          </cell>
        </row>
        <row r="452">
          <cell r="H452" t="str">
            <v>L</v>
          </cell>
          <cell r="O452" t="str">
            <v>ISLAM</v>
          </cell>
          <cell r="Q452" t="str">
            <v>ANAK</v>
          </cell>
          <cell r="R452">
            <v>4</v>
          </cell>
          <cell r="T452" t="str">
            <v>PELAJAR/MAHASISWA</v>
          </cell>
          <cell r="AG452" t="str">
            <v>PALEMBANG</v>
          </cell>
        </row>
        <row r="453">
          <cell r="H453" t="str">
            <v>L</v>
          </cell>
          <cell r="O453" t="str">
            <v>ISLAM</v>
          </cell>
          <cell r="Q453" t="str">
            <v>ANAK</v>
          </cell>
          <cell r="R453">
            <v>4</v>
          </cell>
          <cell r="T453" t="str">
            <v>PELAJAR/MAHASISWA</v>
          </cell>
          <cell r="AG453" t="str">
            <v>PALEMBANG</v>
          </cell>
        </row>
        <row r="454">
          <cell r="H454" t="str">
            <v>P</v>
          </cell>
          <cell r="O454" t="str">
            <v>ISLAM</v>
          </cell>
          <cell r="Q454" t="str">
            <v>ANAK</v>
          </cell>
          <cell r="R454">
            <v>4</v>
          </cell>
          <cell r="T454" t="str">
            <v>PELAJAR/MAHASISWA</v>
          </cell>
          <cell r="AG454" t="str">
            <v>PALEMBANG</v>
          </cell>
        </row>
        <row r="455">
          <cell r="H455" t="str">
            <v>L</v>
          </cell>
          <cell r="O455" t="str">
            <v>ISLAM</v>
          </cell>
          <cell r="Q455" t="str">
            <v>KEPALA KELUARGA</v>
          </cell>
          <cell r="R455">
            <v>1</v>
          </cell>
          <cell r="T455" t="str">
            <v>PETANI/PEKEBUN</v>
          </cell>
          <cell r="AG455" t="str">
            <v>SUNDA</v>
          </cell>
        </row>
        <row r="456">
          <cell r="H456" t="str">
            <v>P</v>
          </cell>
          <cell r="O456" t="str">
            <v>ISLAM</v>
          </cell>
          <cell r="Q456" t="str">
            <v>ISTRI</v>
          </cell>
          <cell r="R456">
            <v>3</v>
          </cell>
          <cell r="T456" t="str">
            <v>MENGURUS RUMAH TANGGA</v>
          </cell>
          <cell r="AG456" t="str">
            <v>JAWA</v>
          </cell>
        </row>
        <row r="457">
          <cell r="H457" t="str">
            <v>L</v>
          </cell>
          <cell r="O457" t="str">
            <v>ISLAM</v>
          </cell>
          <cell r="Q457" t="str">
            <v>ANAK</v>
          </cell>
          <cell r="R457">
            <v>4</v>
          </cell>
          <cell r="T457" t="str">
            <v>BELUM/TIDAK BEKERJA</v>
          </cell>
          <cell r="AG457" t="str">
            <v>SUNDA</v>
          </cell>
        </row>
        <row r="458">
          <cell r="H458" t="str">
            <v>P</v>
          </cell>
          <cell r="O458" t="str">
            <v>ISLAM</v>
          </cell>
          <cell r="Q458" t="str">
            <v>ANAK</v>
          </cell>
          <cell r="R458">
            <v>4</v>
          </cell>
          <cell r="T458" t="str">
            <v>PELAJAR/MAHASISWA</v>
          </cell>
          <cell r="AG458" t="str">
            <v>SUNDA</v>
          </cell>
        </row>
        <row r="459">
          <cell r="H459" t="str">
            <v>P</v>
          </cell>
          <cell r="O459" t="str">
            <v>ISLAM</v>
          </cell>
          <cell r="Q459" t="str">
            <v>ANAK</v>
          </cell>
          <cell r="R459">
            <v>4</v>
          </cell>
          <cell r="T459" t="str">
            <v>PELAJAR/MAHASISWA</v>
          </cell>
          <cell r="AG459" t="str">
            <v>SUNDA</v>
          </cell>
        </row>
        <row r="460">
          <cell r="H460" t="str">
            <v>L</v>
          </cell>
          <cell r="O460" t="str">
            <v>ISLAM</v>
          </cell>
          <cell r="Q460" t="str">
            <v>KEPALA KELUARGA</v>
          </cell>
          <cell r="R460">
            <v>1</v>
          </cell>
          <cell r="T460" t="str">
            <v>BENGKEL</v>
          </cell>
          <cell r="AG460" t="str">
            <v>JAWA</v>
          </cell>
        </row>
        <row r="461">
          <cell r="H461" t="str">
            <v>P</v>
          </cell>
          <cell r="O461" t="str">
            <v>ISLAM</v>
          </cell>
          <cell r="Q461" t="str">
            <v>ISTRI</v>
          </cell>
          <cell r="R461">
            <v>3</v>
          </cell>
          <cell r="T461" t="str">
            <v>MENGURUS RUMAH TANGGA</v>
          </cell>
          <cell r="AG461" t="str">
            <v>JAWA</v>
          </cell>
        </row>
        <row r="462">
          <cell r="H462" t="str">
            <v>P</v>
          </cell>
          <cell r="O462" t="str">
            <v>ISLAM</v>
          </cell>
          <cell r="Q462" t="str">
            <v>ANAK</v>
          </cell>
          <cell r="R462">
            <v>4</v>
          </cell>
          <cell r="T462" t="str">
            <v>PELAJAR/MAHASISWA</v>
          </cell>
          <cell r="AG462" t="str">
            <v>JAWA</v>
          </cell>
        </row>
        <row r="463">
          <cell r="H463" t="str">
            <v>P</v>
          </cell>
          <cell r="O463" t="str">
            <v>ISLAM</v>
          </cell>
          <cell r="Q463" t="str">
            <v>ANAK</v>
          </cell>
          <cell r="R463">
            <v>4</v>
          </cell>
          <cell r="T463" t="str">
            <v>PELAJAR/MAHASISWA</v>
          </cell>
          <cell r="AG463" t="str">
            <v>JAWA</v>
          </cell>
        </row>
        <row r="464">
          <cell r="H464" t="str">
            <v>P</v>
          </cell>
          <cell r="O464" t="str">
            <v>ISLAM</v>
          </cell>
          <cell r="Q464" t="str">
            <v>ANAK</v>
          </cell>
          <cell r="R464">
            <v>4</v>
          </cell>
          <cell r="T464" t="str">
            <v>PELAJAR/MAHASISWA</v>
          </cell>
          <cell r="AG464" t="str">
            <v>JAWA</v>
          </cell>
        </row>
        <row r="465">
          <cell r="H465" t="str">
            <v>L</v>
          </cell>
          <cell r="O465" t="str">
            <v>ISLAM</v>
          </cell>
          <cell r="Q465" t="str">
            <v xml:space="preserve">FAMILI  </v>
          </cell>
          <cell r="R465">
            <v>7</v>
          </cell>
          <cell r="T465" t="str">
            <v>WIRASWASTA</v>
          </cell>
          <cell r="AG465" t="str">
            <v>JAWA</v>
          </cell>
        </row>
        <row r="466">
          <cell r="H466" t="str">
            <v>L</v>
          </cell>
          <cell r="O466" t="str">
            <v>ISLAM</v>
          </cell>
          <cell r="Q466" t="str">
            <v>KEPALA KELUARGA</v>
          </cell>
          <cell r="R466">
            <v>1</v>
          </cell>
          <cell r="T466" t="str">
            <v>PETANI/PEKEBUN</v>
          </cell>
          <cell r="AG466" t="str">
            <v>PALEMBANG</v>
          </cell>
        </row>
        <row r="467">
          <cell r="H467" t="str">
            <v>P</v>
          </cell>
          <cell r="O467" t="str">
            <v>ISLAM</v>
          </cell>
          <cell r="Q467" t="str">
            <v>ISTRI</v>
          </cell>
          <cell r="R467">
            <v>3</v>
          </cell>
          <cell r="T467" t="str">
            <v>MENGURUS RUMAH TANGGA</v>
          </cell>
          <cell r="AG467" t="str">
            <v>OGAN</v>
          </cell>
        </row>
        <row r="468">
          <cell r="H468" t="str">
            <v>P</v>
          </cell>
          <cell r="O468" t="str">
            <v>ISLAM</v>
          </cell>
          <cell r="Q468" t="str">
            <v>ANAK</v>
          </cell>
          <cell r="R468">
            <v>4</v>
          </cell>
          <cell r="T468" t="str">
            <v>PELAJAR/MAHASISWA</v>
          </cell>
          <cell r="AG468" t="str">
            <v>PALEMBANG</v>
          </cell>
        </row>
        <row r="469">
          <cell r="H469" t="str">
            <v>P</v>
          </cell>
          <cell r="O469" t="str">
            <v>ISLAM</v>
          </cell>
          <cell r="Q469" t="str">
            <v>ANAK</v>
          </cell>
          <cell r="R469">
            <v>4</v>
          </cell>
          <cell r="T469" t="str">
            <v>BELUM/TIDAK BEKERJA</v>
          </cell>
          <cell r="AG469" t="str">
            <v>PALEMBANG</v>
          </cell>
        </row>
        <row r="470">
          <cell r="H470" t="str">
            <v>L</v>
          </cell>
          <cell r="O470" t="str">
            <v>ISLAM</v>
          </cell>
          <cell r="Q470" t="str">
            <v>KEPALA KELUARGA</v>
          </cell>
          <cell r="R470">
            <v>1</v>
          </cell>
          <cell r="T470" t="str">
            <v>PETANI/PEKEBUN</v>
          </cell>
          <cell r="AG470" t="str">
            <v>KERINCI</v>
          </cell>
        </row>
        <row r="471">
          <cell r="H471" t="str">
            <v>P</v>
          </cell>
          <cell r="O471" t="str">
            <v>ISLAM</v>
          </cell>
          <cell r="Q471" t="str">
            <v>ISTRI</v>
          </cell>
          <cell r="R471">
            <v>3</v>
          </cell>
          <cell r="T471" t="str">
            <v>MENGURUS RUMAH TANGGA</v>
          </cell>
          <cell r="AG471" t="str">
            <v>KERINCI</v>
          </cell>
        </row>
        <row r="472">
          <cell r="H472" t="str">
            <v>L</v>
          </cell>
          <cell r="O472" t="str">
            <v>ISLAM</v>
          </cell>
          <cell r="Q472" t="str">
            <v>KEPALA KELUARGA</v>
          </cell>
          <cell r="R472">
            <v>1</v>
          </cell>
          <cell r="T472" t="str">
            <v>PETANI/PEKEBUN</v>
          </cell>
          <cell r="AG472" t="str">
            <v>SUNDA</v>
          </cell>
        </row>
        <row r="473">
          <cell r="H473" t="str">
            <v>P</v>
          </cell>
          <cell r="O473" t="str">
            <v>ISLAM</v>
          </cell>
          <cell r="Q473" t="str">
            <v>ISTRI</v>
          </cell>
          <cell r="R473">
            <v>3</v>
          </cell>
          <cell r="T473" t="str">
            <v>MENGURUS RUMAH TANGGA</v>
          </cell>
          <cell r="AG473" t="str">
            <v>SUNDA</v>
          </cell>
        </row>
        <row r="474">
          <cell r="H474" t="str">
            <v>P</v>
          </cell>
          <cell r="O474" t="str">
            <v>ISLAM</v>
          </cell>
          <cell r="Q474" t="str">
            <v>ANAK</v>
          </cell>
          <cell r="R474">
            <v>4</v>
          </cell>
          <cell r="T474" t="str">
            <v>PELAJAR/MAHASISWA</v>
          </cell>
          <cell r="AG474" t="str">
            <v>SUNDA</v>
          </cell>
        </row>
        <row r="475">
          <cell r="H475" t="str">
            <v>P</v>
          </cell>
          <cell r="O475" t="str">
            <v>ISLAM</v>
          </cell>
          <cell r="Q475" t="str">
            <v>ANAK</v>
          </cell>
          <cell r="R475">
            <v>4</v>
          </cell>
          <cell r="T475" t="str">
            <v>PELAJAR/MAHASISWA</v>
          </cell>
          <cell r="AG475" t="str">
            <v>SUNDA</v>
          </cell>
        </row>
        <row r="476">
          <cell r="H476" t="str">
            <v>P</v>
          </cell>
          <cell r="O476" t="str">
            <v>ISLAM</v>
          </cell>
          <cell r="Q476" t="str">
            <v>ANAK</v>
          </cell>
          <cell r="R476">
            <v>4</v>
          </cell>
          <cell r="T476" t="str">
            <v>BELUM/TIDAK BEKERJA</v>
          </cell>
          <cell r="AG476" t="str">
            <v>SUNDA</v>
          </cell>
        </row>
        <row r="477">
          <cell r="H477" t="str">
            <v>L</v>
          </cell>
          <cell r="O477" t="str">
            <v>ISLAM</v>
          </cell>
          <cell r="Q477" t="str">
            <v>KEPALA KELUARGA</v>
          </cell>
          <cell r="R477">
            <v>1</v>
          </cell>
          <cell r="T477" t="str">
            <v>PETANI/PEKEBUN</v>
          </cell>
          <cell r="AG477" t="str">
            <v>CIREBON</v>
          </cell>
        </row>
        <row r="478">
          <cell r="O478" t="str">
            <v>ISLAM</v>
          </cell>
          <cell r="Q478" t="str">
            <v>ISTRI</v>
          </cell>
          <cell r="R478">
            <v>3</v>
          </cell>
          <cell r="T478" t="str">
            <v>MENGURUS RUMAH TANGGA</v>
          </cell>
          <cell r="AG478" t="str">
            <v>MINANG</v>
          </cell>
        </row>
        <row r="479">
          <cell r="O479" t="str">
            <v>ISLAM</v>
          </cell>
          <cell r="Q479" t="str">
            <v>ANAK</v>
          </cell>
          <cell r="R479">
            <v>4</v>
          </cell>
          <cell r="T479" t="str">
            <v>PELAJAR/MAHASISWA</v>
          </cell>
          <cell r="AG479" t="str">
            <v>CIREBON</v>
          </cell>
        </row>
        <row r="480">
          <cell r="O480" t="str">
            <v>ISLAM</v>
          </cell>
          <cell r="Q480" t="str">
            <v>ANAK</v>
          </cell>
          <cell r="T480" t="str">
            <v>BELUM/TIDAK BEKERJA</v>
          </cell>
          <cell r="AG480" t="str">
            <v>CIREBON</v>
          </cell>
        </row>
        <row r="481">
          <cell r="O481" t="str">
            <v>ISLAM</v>
          </cell>
          <cell r="Q481" t="str">
            <v>KEPALA KELUARGA</v>
          </cell>
          <cell r="R481">
            <v>1</v>
          </cell>
          <cell r="T481" t="str">
            <v>SERABUTAN</v>
          </cell>
          <cell r="AG481" t="str">
            <v>JAWA</v>
          </cell>
        </row>
        <row r="482">
          <cell r="H482" t="str">
            <v>P</v>
          </cell>
          <cell r="O482" t="str">
            <v>ISLAM</v>
          </cell>
          <cell r="Q482" t="str">
            <v>ISTRI</v>
          </cell>
          <cell r="R482">
            <v>3</v>
          </cell>
          <cell r="T482" t="str">
            <v>MENGURUS RUMAH TANGGA</v>
          </cell>
          <cell r="AG482" t="str">
            <v>JAWA</v>
          </cell>
        </row>
        <row r="483">
          <cell r="H483" t="str">
            <v>L</v>
          </cell>
          <cell r="O483" t="str">
            <v>ISLAM</v>
          </cell>
          <cell r="Q483" t="str">
            <v>ANAK</v>
          </cell>
          <cell r="R483">
            <v>4</v>
          </cell>
          <cell r="T483" t="str">
            <v>PELAJAR/MAHASISWA</v>
          </cell>
          <cell r="AG483" t="str">
            <v>JAWA</v>
          </cell>
        </row>
        <row r="484">
          <cell r="H484" t="str">
            <v>L</v>
          </cell>
          <cell r="O484" t="str">
            <v>ISLAM</v>
          </cell>
          <cell r="Q484" t="str">
            <v>KEPALA KELUARGA</v>
          </cell>
          <cell r="R484">
            <v>1</v>
          </cell>
          <cell r="T484" t="str">
            <v>SERABUTAN</v>
          </cell>
          <cell r="AG484" t="str">
            <v>JAWA</v>
          </cell>
        </row>
        <row r="485">
          <cell r="H485" t="str">
            <v>P</v>
          </cell>
          <cell r="O485" t="str">
            <v>ISLAM</v>
          </cell>
          <cell r="Q485" t="str">
            <v>ISTRI</v>
          </cell>
          <cell r="R485">
            <v>3</v>
          </cell>
          <cell r="T485" t="str">
            <v>MENGURUS RUMAH TANGGA</v>
          </cell>
          <cell r="AG485" t="str">
            <v>JAWA</v>
          </cell>
        </row>
        <row r="486">
          <cell r="H486" t="str">
            <v>L</v>
          </cell>
          <cell r="O486" t="str">
            <v>ISLAM</v>
          </cell>
          <cell r="Q486" t="str">
            <v>ANAK</v>
          </cell>
          <cell r="R486">
            <v>4</v>
          </cell>
          <cell r="T486" t="str">
            <v>BELUM/TIDAK BEKERJA</v>
          </cell>
          <cell r="AG486" t="str">
            <v>JAWA</v>
          </cell>
        </row>
        <row r="487">
          <cell r="H487" t="str">
            <v>P</v>
          </cell>
          <cell r="O487" t="str">
            <v>ISLAM</v>
          </cell>
          <cell r="Q487" t="str">
            <v>ANAK</v>
          </cell>
          <cell r="R487">
            <v>4</v>
          </cell>
          <cell r="T487" t="str">
            <v>BELUM/TIDAK BEKERJA</v>
          </cell>
          <cell r="AG487" t="str">
            <v>JAWA</v>
          </cell>
        </row>
        <row r="488">
          <cell r="H488" t="str">
            <v>L</v>
          </cell>
          <cell r="O488" t="str">
            <v>KRISTEN</v>
          </cell>
          <cell r="Q488" t="str">
            <v>KEPALA KELUARGA</v>
          </cell>
          <cell r="R488">
            <v>1</v>
          </cell>
          <cell r="T488" t="str">
            <v>PETANI/PEKEBUN</v>
          </cell>
          <cell r="AG488" t="str">
            <v>BATAK</v>
          </cell>
        </row>
        <row r="489">
          <cell r="H489" t="str">
            <v>P</v>
          </cell>
          <cell r="O489" t="str">
            <v>KRISTEN</v>
          </cell>
          <cell r="Q489" t="str">
            <v>ISTRI</v>
          </cell>
          <cell r="R489">
            <v>3</v>
          </cell>
          <cell r="T489" t="str">
            <v>MENGURUS RUMAH TANGGA</v>
          </cell>
          <cell r="AG489" t="str">
            <v>BATAK</v>
          </cell>
        </row>
        <row r="490">
          <cell r="H490" t="str">
            <v>P</v>
          </cell>
          <cell r="O490" t="str">
            <v>KRISTEN</v>
          </cell>
          <cell r="Q490" t="str">
            <v>ANAK</v>
          </cell>
          <cell r="R490">
            <v>4</v>
          </cell>
          <cell r="T490" t="str">
            <v>WIRASWASTA</v>
          </cell>
          <cell r="AG490" t="str">
            <v>BATAK</v>
          </cell>
        </row>
        <row r="491">
          <cell r="H491" t="str">
            <v>P</v>
          </cell>
          <cell r="O491" t="str">
            <v>KRISTEN</v>
          </cell>
          <cell r="Q491" t="str">
            <v>ANAK</v>
          </cell>
          <cell r="R491">
            <v>4</v>
          </cell>
          <cell r="T491" t="str">
            <v>WIRASWASTA</v>
          </cell>
          <cell r="AG491" t="str">
            <v>BATAK</v>
          </cell>
        </row>
        <row r="492">
          <cell r="H492" t="str">
            <v>L</v>
          </cell>
          <cell r="O492" t="str">
            <v>KRISTEN</v>
          </cell>
          <cell r="Q492" t="str">
            <v>ANAK</v>
          </cell>
          <cell r="R492">
            <v>4</v>
          </cell>
          <cell r="T492" t="str">
            <v>BELUM/TIDAK BEKERJA</v>
          </cell>
          <cell r="AG492" t="str">
            <v>BATAK</v>
          </cell>
        </row>
        <row r="493">
          <cell r="H493" t="str">
            <v>L</v>
          </cell>
          <cell r="O493" t="str">
            <v>KRISTEN</v>
          </cell>
          <cell r="Q493" t="str">
            <v>ANAK</v>
          </cell>
          <cell r="R493">
            <v>4</v>
          </cell>
          <cell r="T493" t="str">
            <v>PELAJAR/MAHASISWA</v>
          </cell>
          <cell r="AG493" t="str">
            <v>BATAK</v>
          </cell>
        </row>
        <row r="494">
          <cell r="H494" t="str">
            <v>L</v>
          </cell>
          <cell r="O494" t="str">
            <v>KRISTEN</v>
          </cell>
          <cell r="Q494" t="str">
            <v>ANAK</v>
          </cell>
          <cell r="R494">
            <v>4</v>
          </cell>
          <cell r="T494" t="str">
            <v>PELAJAR/MAHASISWA</v>
          </cell>
          <cell r="AG494" t="str">
            <v>BATAK</v>
          </cell>
        </row>
        <row r="495">
          <cell r="H495" t="str">
            <v>L</v>
          </cell>
          <cell r="O495" t="str">
            <v>ISLAM</v>
          </cell>
          <cell r="Q495" t="str">
            <v>KEPALA KELUARGA</v>
          </cell>
          <cell r="R495">
            <v>1</v>
          </cell>
          <cell r="T495" t="str">
            <v>SERABUTAN</v>
          </cell>
          <cell r="AG495" t="str">
            <v>NIAS</v>
          </cell>
        </row>
        <row r="496">
          <cell r="H496" t="str">
            <v>P</v>
          </cell>
          <cell r="O496" t="str">
            <v>ISLAM</v>
          </cell>
          <cell r="Q496" t="str">
            <v>ISTRI</v>
          </cell>
          <cell r="R496">
            <v>3</v>
          </cell>
          <cell r="T496" t="str">
            <v>MENGURUS RUMAH TANGGA</v>
          </cell>
          <cell r="AG496" t="str">
            <v>KERINCI</v>
          </cell>
        </row>
        <row r="497">
          <cell r="H497" t="str">
            <v>L</v>
          </cell>
          <cell r="O497" t="str">
            <v>ISLAM</v>
          </cell>
          <cell r="Q497" t="str">
            <v>ANAK</v>
          </cell>
          <cell r="R497">
            <v>4</v>
          </cell>
          <cell r="T497" t="str">
            <v>PELAJAR/MAHASISWA</v>
          </cell>
          <cell r="AG497" t="str">
            <v>NIAS</v>
          </cell>
        </row>
        <row r="498">
          <cell r="H498" t="str">
            <v>L</v>
          </cell>
          <cell r="O498" t="str">
            <v>ISLAM</v>
          </cell>
          <cell r="Q498" t="str">
            <v>KEPALA KELUARGA</v>
          </cell>
          <cell r="R498">
            <v>1</v>
          </cell>
          <cell r="T498" t="str">
            <v>PETANI/PEKEBUN</v>
          </cell>
          <cell r="AG498" t="str">
            <v>JAWA</v>
          </cell>
        </row>
        <row r="499">
          <cell r="H499" t="str">
            <v>P</v>
          </cell>
          <cell r="O499" t="str">
            <v>ISLAM</v>
          </cell>
          <cell r="Q499" t="str">
            <v>ISTRI</v>
          </cell>
          <cell r="R499">
            <v>3</v>
          </cell>
          <cell r="T499" t="str">
            <v>MENGURUS RUMAH TANGGA</v>
          </cell>
          <cell r="AG499" t="str">
            <v>JAWA</v>
          </cell>
        </row>
        <row r="500">
          <cell r="H500" t="str">
            <v>L</v>
          </cell>
          <cell r="O500" t="str">
            <v>ISLAM</v>
          </cell>
          <cell r="Q500" t="str">
            <v>ANAK</v>
          </cell>
          <cell r="R500">
            <v>4</v>
          </cell>
          <cell r="T500" t="str">
            <v>PELAJAR/MAHASISWA</v>
          </cell>
          <cell r="AG500" t="str">
            <v>JAWA</v>
          </cell>
        </row>
        <row r="501">
          <cell r="H501" t="str">
            <v>L</v>
          </cell>
          <cell r="O501" t="str">
            <v>ISLAM</v>
          </cell>
          <cell r="Q501" t="str">
            <v>ANAK</v>
          </cell>
          <cell r="R501">
            <v>4</v>
          </cell>
          <cell r="T501" t="str">
            <v>PELAJAR/MAHASISWA</v>
          </cell>
          <cell r="AG501" t="str">
            <v>JAWA</v>
          </cell>
        </row>
        <row r="502">
          <cell r="H502" t="str">
            <v>L</v>
          </cell>
          <cell r="O502" t="str">
            <v>ISLAM</v>
          </cell>
          <cell r="Q502" t="str">
            <v>KEPALA KELUARGA</v>
          </cell>
          <cell r="R502">
            <v>1</v>
          </cell>
          <cell r="T502" t="str">
            <v>PETANI/PEKEBUN</v>
          </cell>
          <cell r="AG502" t="str">
            <v>SUNDA</v>
          </cell>
        </row>
        <row r="503">
          <cell r="H503" t="str">
            <v>P</v>
          </cell>
          <cell r="O503" t="str">
            <v>ISLAM</v>
          </cell>
          <cell r="Q503" t="str">
            <v>ISTRI</v>
          </cell>
          <cell r="R503">
            <v>3</v>
          </cell>
          <cell r="T503" t="str">
            <v>MENGURUS RUMAH TANGGA</v>
          </cell>
          <cell r="AG503" t="str">
            <v>SUNDA</v>
          </cell>
        </row>
        <row r="504">
          <cell r="H504" t="str">
            <v>L</v>
          </cell>
          <cell r="O504" t="str">
            <v>ISLAM</v>
          </cell>
          <cell r="Q504" t="str">
            <v>KEPALA KELUARGA</v>
          </cell>
          <cell r="R504">
            <v>1</v>
          </cell>
          <cell r="T504" t="str">
            <v>PETANI/PEKEBUN</v>
          </cell>
          <cell r="AG504" t="str">
            <v>SUNDA</v>
          </cell>
        </row>
        <row r="505">
          <cell r="H505" t="str">
            <v>P</v>
          </cell>
          <cell r="O505" t="str">
            <v>ISLAM</v>
          </cell>
          <cell r="Q505" t="str">
            <v>ISTRI</v>
          </cell>
          <cell r="R505">
            <v>3</v>
          </cell>
          <cell r="T505" t="str">
            <v>MENGURUS RUMAH TANGGA</v>
          </cell>
          <cell r="AG505" t="str">
            <v>SUNDA</v>
          </cell>
        </row>
        <row r="506">
          <cell r="H506" t="str">
            <v>P</v>
          </cell>
          <cell r="O506" t="str">
            <v>ISLAM</v>
          </cell>
          <cell r="Q506" t="str">
            <v>ANAK</v>
          </cell>
          <cell r="R506">
            <v>4</v>
          </cell>
          <cell r="T506" t="str">
            <v>PELAJAR/MAHASISWA</v>
          </cell>
          <cell r="AG506" t="str">
            <v>SUNDA</v>
          </cell>
        </row>
        <row r="507">
          <cell r="H507" t="str">
            <v>L</v>
          </cell>
          <cell r="O507" t="str">
            <v>ISLAM</v>
          </cell>
          <cell r="Q507" t="str">
            <v>KEPALA KELUARGA</v>
          </cell>
          <cell r="R507">
            <v>1</v>
          </cell>
          <cell r="T507" t="str">
            <v>PETANI/PEKEBUN</v>
          </cell>
          <cell r="AG507" t="str">
            <v>SUNDA</v>
          </cell>
        </row>
        <row r="508">
          <cell r="H508" t="str">
            <v>P</v>
          </cell>
          <cell r="O508" t="str">
            <v>ISLAM</v>
          </cell>
          <cell r="Q508" t="str">
            <v>ISTRI</v>
          </cell>
          <cell r="R508">
            <v>3</v>
          </cell>
          <cell r="T508" t="str">
            <v>MENGURUS RUMAH TANGGA</v>
          </cell>
          <cell r="AG508" t="str">
            <v>JAWA</v>
          </cell>
        </row>
        <row r="509">
          <cell r="H509" t="str">
            <v>L</v>
          </cell>
          <cell r="O509" t="str">
            <v>ISLAM</v>
          </cell>
          <cell r="Q509" t="str">
            <v>ANAK</v>
          </cell>
          <cell r="R509">
            <v>4</v>
          </cell>
          <cell r="T509" t="str">
            <v>BELUM/TIDAK BEKERJA</v>
          </cell>
          <cell r="AG509" t="str">
            <v>SUNDA</v>
          </cell>
        </row>
        <row r="510">
          <cell r="H510" t="str">
            <v>L</v>
          </cell>
          <cell r="O510" t="str">
            <v>ISLAM</v>
          </cell>
          <cell r="Q510" t="str">
            <v>KEPALA KELUARGA</v>
          </cell>
          <cell r="T510" t="str">
            <v>PETANI/PEKEBUN</v>
          </cell>
          <cell r="AG510" t="str">
            <v>BATAK</v>
          </cell>
        </row>
        <row r="511">
          <cell r="H511" t="str">
            <v>P</v>
          </cell>
          <cell r="O511" t="str">
            <v>ISLAM</v>
          </cell>
          <cell r="Q511" t="str">
            <v>ISTRI</v>
          </cell>
          <cell r="T511" t="str">
            <v>MENGURUS RUMAH TANGGA</v>
          </cell>
          <cell r="AG511" t="str">
            <v>BATAK</v>
          </cell>
        </row>
        <row r="512">
          <cell r="H512" t="str">
            <v>P</v>
          </cell>
          <cell r="O512" t="str">
            <v>ISLAM</v>
          </cell>
          <cell r="Q512" t="str">
            <v>ANAK</v>
          </cell>
          <cell r="T512" t="str">
            <v>BELUM/TIDAK BEKERJA</v>
          </cell>
          <cell r="AG512" t="str">
            <v>BATAK</v>
          </cell>
        </row>
        <row r="513">
          <cell r="H513" t="str">
            <v>P</v>
          </cell>
          <cell r="O513" t="str">
            <v>ISLAM</v>
          </cell>
          <cell r="Q513" t="str">
            <v>ANAK</v>
          </cell>
          <cell r="T513" t="str">
            <v>BELUM/TIDAK BEKERJA</v>
          </cell>
          <cell r="AG513" t="str">
            <v>BATAK</v>
          </cell>
        </row>
        <row r="514">
          <cell r="H514" t="str">
            <v>L</v>
          </cell>
          <cell r="O514" t="str">
            <v>ISLAM</v>
          </cell>
          <cell r="Q514" t="str">
            <v>KEPALA KELUARGA</v>
          </cell>
          <cell r="T514" t="str">
            <v>PETANI/PEKEBUN</v>
          </cell>
          <cell r="AG514" t="str">
            <v>JAWA</v>
          </cell>
        </row>
        <row r="515">
          <cell r="H515" t="str">
            <v>P</v>
          </cell>
          <cell r="O515" t="str">
            <v>ISLAM</v>
          </cell>
          <cell r="Q515" t="str">
            <v>ISTRI</v>
          </cell>
          <cell r="T515" t="str">
            <v>MENGURUS RUMAH TANGGA</v>
          </cell>
          <cell r="AG515" t="str">
            <v>JAWA</v>
          </cell>
        </row>
        <row r="516">
          <cell r="H516" t="str">
            <v>P</v>
          </cell>
          <cell r="O516" t="str">
            <v>ISLAM</v>
          </cell>
          <cell r="Q516" t="str">
            <v>ANAK</v>
          </cell>
          <cell r="T516" t="str">
            <v>PELAJAR/MAHASISWA</v>
          </cell>
          <cell r="AG516" t="str">
            <v>JAWA</v>
          </cell>
        </row>
        <row r="517">
          <cell r="H517" t="str">
            <v>P</v>
          </cell>
          <cell r="O517" t="str">
            <v>ISLAM</v>
          </cell>
          <cell r="Q517" t="str">
            <v>ANAK</v>
          </cell>
          <cell r="T517" t="str">
            <v>PELAJAR/MAHASISWA</v>
          </cell>
          <cell r="AG517" t="str">
            <v>JAWA</v>
          </cell>
        </row>
        <row r="518">
          <cell r="H518" t="str">
            <v>P</v>
          </cell>
          <cell r="O518" t="str">
            <v>ISLAM</v>
          </cell>
          <cell r="Q518" t="str">
            <v>ANAK</v>
          </cell>
          <cell r="T518" t="str">
            <v>PELAJAR/MAHASISWA</v>
          </cell>
          <cell r="AG518" t="str">
            <v>JAWA</v>
          </cell>
        </row>
        <row r="519">
          <cell r="H519" t="str">
            <v>L</v>
          </cell>
          <cell r="O519" t="str">
            <v>ISLAM</v>
          </cell>
          <cell r="Q519" t="str">
            <v>ANAK</v>
          </cell>
          <cell r="T519" t="str">
            <v>BELUM/TIDAK BEKERJA</v>
          </cell>
          <cell r="AG519" t="str">
            <v>JAWA</v>
          </cell>
        </row>
        <row r="520">
          <cell r="H520" t="str">
            <v>P</v>
          </cell>
          <cell r="O520" t="str">
            <v>ISLAM</v>
          </cell>
          <cell r="Q520" t="str">
            <v>ANAK</v>
          </cell>
          <cell r="T520" t="str">
            <v>BELUM/TIDAK BEKERJA</v>
          </cell>
          <cell r="AG520" t="str">
            <v>JAWA</v>
          </cell>
        </row>
        <row r="526">
          <cell r="H526">
            <v>64</v>
          </cell>
          <cell r="O526" t="str">
            <v/>
          </cell>
          <cell r="Q526">
            <v>30</v>
          </cell>
        </row>
        <row r="527">
          <cell r="O527" t="str">
            <v/>
          </cell>
        </row>
        <row r="528">
          <cell r="O528" t="str">
            <v/>
          </cell>
        </row>
        <row r="529">
          <cell r="H529" t="str">
            <v>L</v>
          </cell>
          <cell r="O529" t="str">
            <v>ISLAM</v>
          </cell>
          <cell r="Q529" t="str">
            <v>KEPALA KELUARGA</v>
          </cell>
          <cell r="R529">
            <v>1</v>
          </cell>
          <cell r="T529" t="str">
            <v>PETANI/PEKEBUN</v>
          </cell>
          <cell r="AG529" t="str">
            <v>CIREBON</v>
          </cell>
        </row>
        <row r="530">
          <cell r="H530" t="str">
            <v>P</v>
          </cell>
          <cell r="O530" t="str">
            <v>ISLAM</v>
          </cell>
          <cell r="Q530" t="str">
            <v>ISTRI</v>
          </cell>
          <cell r="R530">
            <v>3</v>
          </cell>
          <cell r="T530" t="str">
            <v>MENGURUS RUMAH TANGGA</v>
          </cell>
          <cell r="AG530" t="str">
            <v>JAWA</v>
          </cell>
        </row>
        <row r="531">
          <cell r="H531" t="str">
            <v>L</v>
          </cell>
          <cell r="O531" t="str">
            <v>ISLAM</v>
          </cell>
          <cell r="Q531" t="str">
            <v>ANAK</v>
          </cell>
          <cell r="AG531" t="str">
            <v>JAWA</v>
          </cell>
        </row>
        <row r="532">
          <cell r="H532" t="str">
            <v>L</v>
          </cell>
          <cell r="O532" t="str">
            <v>ISLAM</v>
          </cell>
          <cell r="Q532" t="str">
            <v>ANAK</v>
          </cell>
          <cell r="R532">
            <v>4</v>
          </cell>
          <cell r="T532" t="str">
            <v>BELUM/TIDAK BEKERJA</v>
          </cell>
          <cell r="AG532" t="str">
            <v>CIREBON</v>
          </cell>
        </row>
        <row r="533">
          <cell r="H533" t="str">
            <v>P</v>
          </cell>
          <cell r="O533" t="str">
            <v>ISLAM</v>
          </cell>
          <cell r="Q533" t="str">
            <v>ANAK</v>
          </cell>
          <cell r="R533">
            <v>4</v>
          </cell>
          <cell r="T533" t="str">
            <v>BELUM/TIDAK BEKERJA</v>
          </cell>
          <cell r="AG533" t="str">
            <v>CIREBON</v>
          </cell>
        </row>
        <row r="534">
          <cell r="H534" t="str">
            <v>L</v>
          </cell>
          <cell r="O534" t="str">
            <v>ISLAM</v>
          </cell>
          <cell r="Q534" t="str">
            <v>ANAK</v>
          </cell>
          <cell r="R534">
            <v>4</v>
          </cell>
          <cell r="T534" t="str">
            <v>BELUM/TIDAK BEKERJA</v>
          </cell>
          <cell r="AG534" t="str">
            <v>CIREBON</v>
          </cell>
        </row>
        <row r="535">
          <cell r="H535" t="str">
            <v>P</v>
          </cell>
          <cell r="O535" t="str">
            <v>ISLAM</v>
          </cell>
          <cell r="Q535" t="str">
            <v>FAMILI LAIN</v>
          </cell>
          <cell r="R535">
            <v>7</v>
          </cell>
          <cell r="T535" t="str">
            <v>PELAJAR/MAHASISWA</v>
          </cell>
          <cell r="AG535" t="str">
            <v>CIREBON</v>
          </cell>
        </row>
        <row r="536">
          <cell r="H536" t="str">
            <v>L</v>
          </cell>
          <cell r="O536" t="str">
            <v>KRISTEN</v>
          </cell>
          <cell r="Q536" t="str">
            <v>KEPALA KELUARGA</v>
          </cell>
          <cell r="R536">
            <v>1</v>
          </cell>
          <cell r="T536" t="str">
            <v>PETANI/PEKEBUN</v>
          </cell>
          <cell r="AG536" t="str">
            <v>BATAK</v>
          </cell>
        </row>
        <row r="537">
          <cell r="H537" t="str">
            <v>P</v>
          </cell>
          <cell r="O537" t="str">
            <v>KRISTEN</v>
          </cell>
          <cell r="Q537" t="str">
            <v>ISTRI</v>
          </cell>
          <cell r="R537">
            <v>3</v>
          </cell>
          <cell r="T537" t="str">
            <v>MENGURUS RUMAH TANGGA</v>
          </cell>
          <cell r="AG537" t="str">
            <v>BATAK</v>
          </cell>
        </row>
        <row r="538">
          <cell r="H538" t="str">
            <v>L</v>
          </cell>
          <cell r="O538" t="str">
            <v>KRISTEN</v>
          </cell>
          <cell r="Q538" t="str">
            <v>ANAK</v>
          </cell>
          <cell r="R538">
            <v>4</v>
          </cell>
          <cell r="T538" t="str">
            <v>PELAJAR/MAHASISWA</v>
          </cell>
          <cell r="AG538" t="str">
            <v>BATAK</v>
          </cell>
        </row>
        <row r="539">
          <cell r="H539" t="str">
            <v>L</v>
          </cell>
          <cell r="O539" t="str">
            <v>KRISTEN</v>
          </cell>
          <cell r="Q539" t="str">
            <v>CUCU</v>
          </cell>
          <cell r="R539">
            <v>6</v>
          </cell>
          <cell r="T539" t="str">
            <v>PELAJAR/MAHASISWA</v>
          </cell>
          <cell r="AG539" t="str">
            <v>BATAK</v>
          </cell>
        </row>
        <row r="540">
          <cell r="H540" t="str">
            <v>L</v>
          </cell>
          <cell r="O540" t="str">
            <v>ISLAM</v>
          </cell>
          <cell r="Q540" t="str">
            <v>KEPALA KELUARGA</v>
          </cell>
          <cell r="R540">
            <v>1</v>
          </cell>
          <cell r="T540" t="str">
            <v>PETANI/PEKEBUN</v>
          </cell>
          <cell r="AG540" t="str">
            <v>SEKAYU</v>
          </cell>
        </row>
        <row r="541">
          <cell r="H541" t="str">
            <v>P</v>
          </cell>
          <cell r="O541" t="str">
            <v>ISLAM</v>
          </cell>
          <cell r="Q541" t="str">
            <v>ISTRI</v>
          </cell>
          <cell r="R541">
            <v>3</v>
          </cell>
          <cell r="T541" t="str">
            <v>MENGURUS RUMAH TANGGA</v>
          </cell>
          <cell r="AG541" t="str">
            <v>SEKAYU</v>
          </cell>
        </row>
        <row r="542">
          <cell r="H542" t="str">
            <v>P</v>
          </cell>
          <cell r="O542" t="str">
            <v>ISLAM</v>
          </cell>
          <cell r="Q542" t="str">
            <v>ANAK</v>
          </cell>
          <cell r="R542">
            <v>4</v>
          </cell>
          <cell r="T542" t="str">
            <v>PELAJAR/MAHASISWA</v>
          </cell>
          <cell r="AG542" t="str">
            <v>SEKAYU</v>
          </cell>
        </row>
        <row r="543">
          <cell r="H543" t="str">
            <v>L</v>
          </cell>
          <cell r="O543" t="str">
            <v>ISLAM</v>
          </cell>
          <cell r="Q543" t="str">
            <v>KEPALA KELUARGA</v>
          </cell>
          <cell r="R543">
            <v>1</v>
          </cell>
          <cell r="T543" t="str">
            <v>PETANI/PEKEBUN</v>
          </cell>
          <cell r="AG543" t="str">
            <v>KERINCI</v>
          </cell>
        </row>
        <row r="544">
          <cell r="H544" t="str">
            <v>P</v>
          </cell>
          <cell r="O544" t="str">
            <v>ISLAM</v>
          </cell>
          <cell r="Q544" t="str">
            <v>ISTRI</v>
          </cell>
          <cell r="R544">
            <v>3</v>
          </cell>
          <cell r="T544" t="str">
            <v>MENGURUS RUMAH TANGGA</v>
          </cell>
          <cell r="AG544" t="str">
            <v>KERINCI</v>
          </cell>
        </row>
        <row r="545">
          <cell r="H545" t="str">
            <v>L</v>
          </cell>
          <cell r="O545" t="str">
            <v>ISLAM</v>
          </cell>
          <cell r="Q545" t="str">
            <v>KEPALA KELUARGA</v>
          </cell>
          <cell r="R545">
            <v>1</v>
          </cell>
          <cell r="T545" t="str">
            <v>PETANI/PEKEBUN</v>
          </cell>
          <cell r="AG545" t="str">
            <v>JAWA</v>
          </cell>
        </row>
        <row r="546">
          <cell r="H546" t="str">
            <v>P</v>
          </cell>
          <cell r="O546" t="str">
            <v>ISLAM</v>
          </cell>
          <cell r="Q546" t="str">
            <v>ISTRI</v>
          </cell>
          <cell r="R546">
            <v>3</v>
          </cell>
          <cell r="T546" t="str">
            <v>MENGURUS RUMAH TANGGA</v>
          </cell>
          <cell r="AG546" t="str">
            <v>JAWA</v>
          </cell>
        </row>
        <row r="547">
          <cell r="H547" t="str">
            <v>L</v>
          </cell>
          <cell r="O547" t="str">
            <v>ISLAM</v>
          </cell>
          <cell r="Q547" t="str">
            <v>ANAK</v>
          </cell>
          <cell r="R547">
            <v>4</v>
          </cell>
          <cell r="T547" t="str">
            <v>BELUM/TIDAK BEKERJA</v>
          </cell>
          <cell r="AG547" t="str">
            <v>JAWA</v>
          </cell>
        </row>
        <row r="548">
          <cell r="H548" t="str">
            <v>P</v>
          </cell>
          <cell r="O548" t="str">
            <v>ISLAM</v>
          </cell>
          <cell r="Q548" t="str">
            <v>ANAK</v>
          </cell>
          <cell r="R548">
            <v>4</v>
          </cell>
          <cell r="T548" t="str">
            <v>PELAJAR/MAHASISWA</v>
          </cell>
          <cell r="AG548" t="str">
            <v>JAWA</v>
          </cell>
        </row>
        <row r="549">
          <cell r="H549" t="str">
            <v>L</v>
          </cell>
          <cell r="O549" t="str">
            <v>ISLAM</v>
          </cell>
          <cell r="Q549" t="str">
            <v>KEPALA KELUARGA</v>
          </cell>
          <cell r="R549">
            <v>1</v>
          </cell>
          <cell r="T549" t="str">
            <v>PETANI/PEKEBUN</v>
          </cell>
          <cell r="AG549" t="str">
            <v>KERINCI</v>
          </cell>
        </row>
        <row r="550">
          <cell r="H550" t="str">
            <v>P</v>
          </cell>
          <cell r="O550" t="str">
            <v>ISLAM</v>
          </cell>
          <cell r="Q550" t="str">
            <v>ISTRI</v>
          </cell>
          <cell r="R550">
            <v>3</v>
          </cell>
          <cell r="T550" t="str">
            <v>MENGURUS RUMAH TANGGA</v>
          </cell>
          <cell r="AG550" t="str">
            <v>KERINCI</v>
          </cell>
        </row>
        <row r="551">
          <cell r="H551" t="str">
            <v>P</v>
          </cell>
          <cell r="O551" t="str">
            <v>ISLAM</v>
          </cell>
          <cell r="Q551" t="str">
            <v>ANAK</v>
          </cell>
          <cell r="R551">
            <v>4</v>
          </cell>
          <cell r="T551" t="str">
            <v>PELAJAR/MAHASISWA</v>
          </cell>
          <cell r="AG551" t="str">
            <v>KERINCI</v>
          </cell>
        </row>
        <row r="552">
          <cell r="H552" t="str">
            <v>P</v>
          </cell>
          <cell r="O552" t="str">
            <v>ISLAM</v>
          </cell>
          <cell r="Q552" t="str">
            <v>ANAK</v>
          </cell>
          <cell r="R552">
            <v>4</v>
          </cell>
          <cell r="T552" t="str">
            <v>BELUM/TIDAK BEKERJA</v>
          </cell>
          <cell r="AG552" t="str">
            <v>KERINCI</v>
          </cell>
        </row>
        <row r="553">
          <cell r="H553" t="str">
            <v>L</v>
          </cell>
          <cell r="O553" t="str">
            <v>ISLAM</v>
          </cell>
          <cell r="Q553" t="str">
            <v>KEPALA KELUARGA</v>
          </cell>
          <cell r="R553">
            <v>1</v>
          </cell>
          <cell r="T553" t="str">
            <v>SERABUTAN</v>
          </cell>
          <cell r="AG553" t="str">
            <v>SUNDA</v>
          </cell>
        </row>
        <row r="554">
          <cell r="H554" t="str">
            <v>P</v>
          </cell>
          <cell r="O554" t="str">
            <v>ISLAM</v>
          </cell>
          <cell r="Q554" t="str">
            <v>ISTRI</v>
          </cell>
          <cell r="R554">
            <v>3</v>
          </cell>
          <cell r="T554" t="str">
            <v>MENGURUS RUMAH TANGGA</v>
          </cell>
          <cell r="AG554" t="str">
            <v>SUNDA</v>
          </cell>
        </row>
        <row r="555">
          <cell r="H555" t="str">
            <v>P</v>
          </cell>
          <cell r="O555" t="str">
            <v>ISLAM</v>
          </cell>
          <cell r="Q555" t="str">
            <v>ANAK</v>
          </cell>
          <cell r="R555">
            <v>4</v>
          </cell>
          <cell r="T555" t="str">
            <v>PELAJAR/MAHASISWA</v>
          </cell>
          <cell r="AG555" t="str">
            <v>SUNDA</v>
          </cell>
        </row>
        <row r="556">
          <cell r="H556" t="str">
            <v>L</v>
          </cell>
          <cell r="O556" t="str">
            <v>ISLAM</v>
          </cell>
          <cell r="Q556" t="str">
            <v>ANAK</v>
          </cell>
          <cell r="R556">
            <v>4</v>
          </cell>
          <cell r="T556" t="str">
            <v>BELUM/TIDAK BEKERJA</v>
          </cell>
          <cell r="AG556" t="str">
            <v>SUNDA</v>
          </cell>
        </row>
        <row r="557">
          <cell r="H557" t="str">
            <v>L</v>
          </cell>
          <cell r="O557" t="str">
            <v>ISLAM</v>
          </cell>
          <cell r="Q557" t="str">
            <v>KEPALA KELUARGA</v>
          </cell>
          <cell r="R557">
            <v>1</v>
          </cell>
          <cell r="T557" t="str">
            <v>PETANI/PEKEBUN</v>
          </cell>
          <cell r="AG557" t="str">
            <v>SUNDA</v>
          </cell>
        </row>
        <row r="558">
          <cell r="H558" t="str">
            <v>P</v>
          </cell>
          <cell r="O558" t="str">
            <v>ISLAM</v>
          </cell>
          <cell r="Q558" t="str">
            <v>ISTRI</v>
          </cell>
          <cell r="R558">
            <v>3</v>
          </cell>
          <cell r="T558" t="str">
            <v>MENGURUS RUMAH TANGGA</v>
          </cell>
          <cell r="AG558" t="str">
            <v>SUNDA</v>
          </cell>
        </row>
        <row r="559">
          <cell r="H559" t="str">
            <v>L</v>
          </cell>
          <cell r="O559" t="str">
            <v>ISLAM</v>
          </cell>
          <cell r="Q559" t="str">
            <v>KEPALA KELUARGA</v>
          </cell>
          <cell r="R559">
            <v>1</v>
          </cell>
          <cell r="T559" t="str">
            <v>PETANI/PEKEBUN</v>
          </cell>
          <cell r="AG559" t="str">
            <v>SUNDA</v>
          </cell>
        </row>
        <row r="560">
          <cell r="H560" t="str">
            <v>P</v>
          </cell>
          <cell r="O560" t="str">
            <v>ISLAM</v>
          </cell>
          <cell r="Q560" t="str">
            <v>ISTRI</v>
          </cell>
          <cell r="R560">
            <v>3</v>
          </cell>
          <cell r="T560" t="str">
            <v>MENGURUS RUMAH TANGGA</v>
          </cell>
          <cell r="AG560" t="str">
            <v>SUNDA</v>
          </cell>
        </row>
        <row r="561">
          <cell r="H561" t="str">
            <v>P</v>
          </cell>
          <cell r="O561" t="str">
            <v>ISLAM</v>
          </cell>
          <cell r="Q561" t="str">
            <v>ANAK</v>
          </cell>
          <cell r="R561">
            <v>4</v>
          </cell>
          <cell r="T561" t="str">
            <v>PELAJAR/MAHASISWA</v>
          </cell>
          <cell r="AG561" t="str">
            <v>SUNDA</v>
          </cell>
        </row>
        <row r="562">
          <cell r="H562" t="str">
            <v>P</v>
          </cell>
          <cell r="O562" t="str">
            <v>ISLAM</v>
          </cell>
          <cell r="Q562" t="str">
            <v>ANAK</v>
          </cell>
          <cell r="R562">
            <v>4</v>
          </cell>
          <cell r="T562" t="str">
            <v>PELAJAR/MAHASISWA</v>
          </cell>
          <cell r="AG562" t="str">
            <v>SUNDA</v>
          </cell>
        </row>
        <row r="563">
          <cell r="H563" t="str">
            <v>P</v>
          </cell>
          <cell r="O563" t="str">
            <v>ISLAM</v>
          </cell>
          <cell r="Q563" t="str">
            <v>ANAK</v>
          </cell>
          <cell r="R563">
            <v>4</v>
          </cell>
          <cell r="T563" t="str">
            <v>PELAJAR/MAHASISWA</v>
          </cell>
          <cell r="AG563" t="str">
            <v>SUNDA</v>
          </cell>
        </row>
        <row r="564">
          <cell r="H564" t="str">
            <v>L</v>
          </cell>
          <cell r="O564" t="str">
            <v>ISLAM</v>
          </cell>
          <cell r="Q564" t="str">
            <v>KEPALA KELUARGA</v>
          </cell>
          <cell r="R564">
            <v>1</v>
          </cell>
          <cell r="T564" t="str">
            <v>PETANI/PEKEBUN</v>
          </cell>
          <cell r="AG564" t="str">
            <v>JAWA</v>
          </cell>
        </row>
        <row r="565">
          <cell r="O565" t="str">
            <v>ISLAM</v>
          </cell>
          <cell r="Q565" t="str">
            <v>ISTRI</v>
          </cell>
          <cell r="R565">
            <v>3</v>
          </cell>
          <cell r="T565" t="str">
            <v>MENGURUS RUMAH TANGGA</v>
          </cell>
          <cell r="AG565" t="str">
            <v>JAWA</v>
          </cell>
        </row>
        <row r="566">
          <cell r="O566" t="str">
            <v>ISLAM</v>
          </cell>
          <cell r="Q566" t="str">
            <v>ANAK</v>
          </cell>
          <cell r="R566">
            <v>4</v>
          </cell>
          <cell r="T566" t="str">
            <v>PELAJAR/MAHASISWA</v>
          </cell>
          <cell r="AG566" t="str">
            <v>JAWA</v>
          </cell>
        </row>
        <row r="567">
          <cell r="O567" t="str">
            <v>ISLAM</v>
          </cell>
          <cell r="Q567" t="str">
            <v>ANAK</v>
          </cell>
          <cell r="R567">
            <v>4</v>
          </cell>
          <cell r="T567" t="str">
            <v>PELAJAR/MAHASISWA</v>
          </cell>
          <cell r="AG567" t="str">
            <v>JAWA</v>
          </cell>
        </row>
        <row r="568">
          <cell r="O568" t="str">
            <v>ISLAM</v>
          </cell>
          <cell r="Q568" t="str">
            <v>ANAK</v>
          </cell>
          <cell r="R568">
            <v>4</v>
          </cell>
          <cell r="T568" t="str">
            <v>PELAJAR/MAHASISWA</v>
          </cell>
          <cell r="AG568" t="str">
            <v>JAWA</v>
          </cell>
        </row>
        <row r="569">
          <cell r="O569" t="str">
            <v>ISLAM</v>
          </cell>
          <cell r="Q569" t="str">
            <v>KEPALA KELUARGA</v>
          </cell>
          <cell r="R569">
            <v>1</v>
          </cell>
          <cell r="T569" t="str">
            <v>PETANI/PEKEBUN</v>
          </cell>
          <cell r="AG569" t="str">
            <v>KERINCI</v>
          </cell>
        </row>
        <row r="570">
          <cell r="H570" t="str">
            <v>P</v>
          </cell>
          <cell r="O570" t="str">
            <v>ISLAM</v>
          </cell>
          <cell r="Q570" t="str">
            <v>ISTRI</v>
          </cell>
          <cell r="R570">
            <v>3</v>
          </cell>
          <cell r="T570" t="str">
            <v>MENGURUS RUMAH TANGGA</v>
          </cell>
          <cell r="AG570" t="str">
            <v>KERINCI</v>
          </cell>
        </row>
        <row r="571">
          <cell r="H571" t="str">
            <v>L</v>
          </cell>
          <cell r="O571" t="str">
            <v>ISLAM</v>
          </cell>
          <cell r="Q571" t="str">
            <v>ANAK</v>
          </cell>
          <cell r="R571">
            <v>4</v>
          </cell>
          <cell r="T571" t="str">
            <v>PELAJAR/MAHASISWA</v>
          </cell>
          <cell r="AG571" t="str">
            <v>KERINCI</v>
          </cell>
        </row>
        <row r="572">
          <cell r="H572" t="str">
            <v>L</v>
          </cell>
          <cell r="O572" t="str">
            <v>ISLAM</v>
          </cell>
          <cell r="Q572" t="str">
            <v>ANAK</v>
          </cell>
          <cell r="R572">
            <v>4</v>
          </cell>
          <cell r="T572" t="str">
            <v>BELUM/TIDAK BEKERJA</v>
          </cell>
          <cell r="AG572" t="str">
            <v>KERINCI</v>
          </cell>
        </row>
        <row r="573">
          <cell r="H573" t="str">
            <v>L</v>
          </cell>
          <cell r="O573" t="str">
            <v>ISLAM</v>
          </cell>
          <cell r="Q573" t="str">
            <v>KEPALA KELUARGA</v>
          </cell>
          <cell r="R573">
            <v>1</v>
          </cell>
          <cell r="T573" t="str">
            <v>PETANI/PEKEBUN</v>
          </cell>
          <cell r="AG573" t="str">
            <v>JAWA</v>
          </cell>
        </row>
        <row r="574">
          <cell r="H574" t="str">
            <v>P</v>
          </cell>
          <cell r="O574" t="str">
            <v>ISLAM</v>
          </cell>
          <cell r="Q574" t="str">
            <v>ISTRI</v>
          </cell>
          <cell r="R574">
            <v>3</v>
          </cell>
          <cell r="T574" t="str">
            <v>MENGURUS RUMAH TANGGA</v>
          </cell>
          <cell r="AG574" t="str">
            <v>KERINCI</v>
          </cell>
        </row>
        <row r="575">
          <cell r="H575" t="str">
            <v>L</v>
          </cell>
          <cell r="O575" t="str">
            <v>ISLAM</v>
          </cell>
          <cell r="Q575" t="str">
            <v>ANAK</v>
          </cell>
          <cell r="R575">
            <v>4</v>
          </cell>
          <cell r="T575" t="str">
            <v>PELAJAR/MAHASISWA</v>
          </cell>
          <cell r="AG575" t="str">
            <v>JAWA</v>
          </cell>
        </row>
        <row r="576">
          <cell r="H576" t="str">
            <v>L</v>
          </cell>
          <cell r="O576" t="str">
            <v>ISLAM</v>
          </cell>
          <cell r="Q576" t="str">
            <v>ANAK</v>
          </cell>
          <cell r="R576">
            <v>4</v>
          </cell>
          <cell r="T576" t="str">
            <v>PELAJAR/MAHASISWA</v>
          </cell>
          <cell r="AG576" t="str">
            <v>JAWA</v>
          </cell>
        </row>
        <row r="577">
          <cell r="H577" t="str">
            <v>P</v>
          </cell>
          <cell r="O577" t="str">
            <v>ISLAM</v>
          </cell>
          <cell r="Q577" t="str">
            <v>ANAK</v>
          </cell>
          <cell r="R577">
            <v>4</v>
          </cell>
          <cell r="T577" t="str">
            <v>BELUM/TIDAK BEKERJA</v>
          </cell>
          <cell r="AG577" t="str">
            <v>JAWA</v>
          </cell>
        </row>
        <row r="578">
          <cell r="H578" t="str">
            <v>L</v>
          </cell>
          <cell r="O578" t="str">
            <v>ISLAM</v>
          </cell>
          <cell r="Q578" t="str">
            <v>KEPALA KELUARGA</v>
          </cell>
          <cell r="R578">
            <v>1</v>
          </cell>
          <cell r="T578" t="str">
            <v>PETANI/PEKEBUN</v>
          </cell>
          <cell r="AG578" t="str">
            <v>OGAN</v>
          </cell>
        </row>
        <row r="579">
          <cell r="H579" t="str">
            <v>P</v>
          </cell>
          <cell r="O579" t="str">
            <v>ISLAM</v>
          </cell>
          <cell r="Q579" t="str">
            <v>ISTRI</v>
          </cell>
          <cell r="R579">
            <v>3</v>
          </cell>
          <cell r="T579" t="str">
            <v>MENGURUS RUMAH TANGGA</v>
          </cell>
          <cell r="AG579" t="str">
            <v>OGAN</v>
          </cell>
        </row>
        <row r="580">
          <cell r="H580" t="str">
            <v>L</v>
          </cell>
          <cell r="O580" t="str">
            <v>ISLAM</v>
          </cell>
          <cell r="Q580" t="str">
            <v>ANAK</v>
          </cell>
          <cell r="R580">
            <v>4</v>
          </cell>
          <cell r="T580" t="str">
            <v>SOPIR</v>
          </cell>
          <cell r="AG580" t="str">
            <v>OGAN</v>
          </cell>
        </row>
        <row r="581">
          <cell r="H581" t="str">
            <v>L</v>
          </cell>
          <cell r="O581" t="str">
            <v>ISLAM</v>
          </cell>
          <cell r="Q581" t="str">
            <v>KEPALA KELUARGA</v>
          </cell>
          <cell r="R581">
            <v>1</v>
          </cell>
          <cell r="T581" t="str">
            <v>SERABUTAN</v>
          </cell>
          <cell r="AG581" t="str">
            <v>CIREBON</v>
          </cell>
        </row>
        <row r="582">
          <cell r="H582" t="str">
            <v>P</v>
          </cell>
          <cell r="O582" t="str">
            <v>ISLAM</v>
          </cell>
          <cell r="Q582" t="str">
            <v>ISTRI</v>
          </cell>
          <cell r="R582">
            <v>3</v>
          </cell>
          <cell r="T582" t="str">
            <v>MENGURUS RUMAH TANGGA</v>
          </cell>
          <cell r="AG582" t="str">
            <v>CIREBON</v>
          </cell>
        </row>
        <row r="583">
          <cell r="H583" t="str">
            <v>L</v>
          </cell>
          <cell r="O583" t="str">
            <v>ISLAM</v>
          </cell>
          <cell r="Q583" t="str">
            <v>ANAK</v>
          </cell>
          <cell r="R583">
            <v>4</v>
          </cell>
          <cell r="T583" t="str">
            <v>PELAJAR/MAHASISWA</v>
          </cell>
          <cell r="AG583" t="str">
            <v>CIREBON</v>
          </cell>
        </row>
        <row r="584">
          <cell r="H584" t="str">
            <v>L</v>
          </cell>
          <cell r="O584" t="str">
            <v>ISLAM</v>
          </cell>
          <cell r="Q584" t="str">
            <v>KEPALA KELUARGA</v>
          </cell>
          <cell r="R584">
            <v>1</v>
          </cell>
          <cell r="T584" t="str">
            <v>PETANI/PEKEBUN</v>
          </cell>
          <cell r="AG584" t="str">
            <v>KERINCI</v>
          </cell>
        </row>
        <row r="585">
          <cell r="H585" t="str">
            <v>P</v>
          </cell>
          <cell r="O585" t="str">
            <v>ISLAM</v>
          </cell>
          <cell r="Q585" t="str">
            <v>ISTRI</v>
          </cell>
          <cell r="R585">
            <v>2</v>
          </cell>
          <cell r="T585" t="str">
            <v>MENGURUS RUMAH TANGGA</v>
          </cell>
          <cell r="AG585" t="str">
            <v>KERINCI</v>
          </cell>
        </row>
        <row r="586">
          <cell r="H586" t="str">
            <v>P</v>
          </cell>
          <cell r="O586" t="str">
            <v>ISLAM</v>
          </cell>
          <cell r="Q586" t="str">
            <v>ANAK</v>
          </cell>
          <cell r="R586">
            <v>4</v>
          </cell>
          <cell r="T586" t="str">
            <v>PELAJAR/MAHASISWA</v>
          </cell>
          <cell r="AG586" t="str">
            <v>KERINCI</v>
          </cell>
        </row>
        <row r="587">
          <cell r="H587" t="str">
            <v>P</v>
          </cell>
          <cell r="O587" t="str">
            <v>ISLAM</v>
          </cell>
          <cell r="Q587" t="str">
            <v>ANAK</v>
          </cell>
          <cell r="R587">
            <v>4</v>
          </cell>
          <cell r="T587" t="str">
            <v>PELAJAR/MAHASISWA</v>
          </cell>
          <cell r="AG587" t="str">
            <v>KERINCI</v>
          </cell>
        </row>
        <row r="588">
          <cell r="H588" t="str">
            <v>L</v>
          </cell>
          <cell r="O588" t="str">
            <v>ISLAM</v>
          </cell>
          <cell r="Q588" t="str">
            <v>KEPALA KELUARGA</v>
          </cell>
          <cell r="R588">
            <v>1</v>
          </cell>
          <cell r="T588" t="str">
            <v>PETANI/PEKEBUN</v>
          </cell>
          <cell r="AG588" t="str">
            <v>KERINCI</v>
          </cell>
        </row>
        <row r="589">
          <cell r="H589" t="str">
            <v>P</v>
          </cell>
          <cell r="O589" t="str">
            <v>ISLAM</v>
          </cell>
          <cell r="Q589" t="str">
            <v>ISTRI</v>
          </cell>
          <cell r="R589">
            <v>2</v>
          </cell>
          <cell r="T589" t="str">
            <v>MENGURUS RUMAH TANGGA</v>
          </cell>
          <cell r="AG589" t="str">
            <v>KERINCI</v>
          </cell>
        </row>
        <row r="590">
          <cell r="H590" t="str">
            <v>P</v>
          </cell>
          <cell r="O590" t="str">
            <v>ISLAM</v>
          </cell>
          <cell r="Q590" t="str">
            <v>FAMILI LAIN</v>
          </cell>
          <cell r="R590">
            <v>7</v>
          </cell>
          <cell r="T590" t="str">
            <v>PETANI/PEKEBUN</v>
          </cell>
          <cell r="AG590" t="str">
            <v>KERINCI</v>
          </cell>
        </row>
        <row r="591">
          <cell r="H591" t="str">
            <v>P</v>
          </cell>
          <cell r="O591" t="str">
            <v>ISLAM</v>
          </cell>
          <cell r="Q591" t="str">
            <v>ANAK</v>
          </cell>
          <cell r="R591">
            <v>4</v>
          </cell>
          <cell r="T591" t="str">
            <v>PELAJAR/MAHASISWA</v>
          </cell>
          <cell r="AG591" t="str">
            <v>KERINCI</v>
          </cell>
        </row>
        <row r="592">
          <cell r="H592" t="str">
            <v>L</v>
          </cell>
          <cell r="O592" t="str">
            <v>ISLAM</v>
          </cell>
          <cell r="Q592" t="str">
            <v>KEPALA KELUARGA</v>
          </cell>
          <cell r="R592">
            <v>1</v>
          </cell>
          <cell r="T592" t="str">
            <v>PETANI/PEKEBUN</v>
          </cell>
          <cell r="AG592" t="str">
            <v>KERINCI</v>
          </cell>
        </row>
        <row r="593">
          <cell r="H593" t="str">
            <v>P</v>
          </cell>
          <cell r="O593" t="str">
            <v>ISLAM</v>
          </cell>
          <cell r="Q593" t="str">
            <v>ISTRI</v>
          </cell>
          <cell r="R593">
            <v>2</v>
          </cell>
          <cell r="T593" t="str">
            <v>PETANI/PEKEBUN</v>
          </cell>
          <cell r="AG593" t="str">
            <v>KERINCI</v>
          </cell>
        </row>
        <row r="594">
          <cell r="H594" t="str">
            <v>L</v>
          </cell>
          <cell r="O594" t="str">
            <v>ISLAM</v>
          </cell>
          <cell r="Q594" t="str">
            <v>ANAK</v>
          </cell>
          <cell r="R594">
            <v>4</v>
          </cell>
          <cell r="T594" t="str">
            <v>PELAJAR/MAHASISWA</v>
          </cell>
          <cell r="AG594" t="str">
            <v>KERINCI</v>
          </cell>
        </row>
        <row r="595">
          <cell r="H595" t="str">
            <v>L</v>
          </cell>
          <cell r="O595" t="str">
            <v>ISLAM</v>
          </cell>
          <cell r="Q595" t="str">
            <v>ANAK</v>
          </cell>
          <cell r="R595">
            <v>4</v>
          </cell>
          <cell r="T595" t="str">
            <v>PELAJAR/MAHASISWA</v>
          </cell>
          <cell r="AG595" t="str">
            <v>KERINCI</v>
          </cell>
        </row>
        <row r="596">
          <cell r="H596" t="str">
            <v>L</v>
          </cell>
          <cell r="O596" t="str">
            <v>ISLAM</v>
          </cell>
          <cell r="Q596" t="str">
            <v>KEPALA KELUARGA</v>
          </cell>
          <cell r="R596">
            <v>1</v>
          </cell>
          <cell r="T596" t="str">
            <v>PETANI/PEKEBUN</v>
          </cell>
          <cell r="AG596" t="str">
            <v>KERINCI</v>
          </cell>
        </row>
        <row r="597">
          <cell r="H597" t="str">
            <v>P</v>
          </cell>
          <cell r="O597" t="str">
            <v>ISLAM</v>
          </cell>
          <cell r="Q597" t="str">
            <v>ISTRI</v>
          </cell>
          <cell r="R597">
            <v>2</v>
          </cell>
          <cell r="T597" t="str">
            <v>PETANI/PEKEBUN</v>
          </cell>
          <cell r="AG597" t="str">
            <v>KERINCI</v>
          </cell>
        </row>
        <row r="598">
          <cell r="H598" t="str">
            <v>L</v>
          </cell>
          <cell r="O598" t="str">
            <v>ISLAM</v>
          </cell>
          <cell r="Q598" t="str">
            <v>ANAK</v>
          </cell>
          <cell r="R598">
            <v>4</v>
          </cell>
          <cell r="T598" t="str">
            <v>PETANI/PEKEBUN</v>
          </cell>
          <cell r="AG598" t="str">
            <v>KERINCI</v>
          </cell>
        </row>
        <row r="599">
          <cell r="H599" t="str">
            <v>L</v>
          </cell>
          <cell r="O599" t="str">
            <v>ISLAM</v>
          </cell>
          <cell r="Q599" t="str">
            <v>ANAK</v>
          </cell>
          <cell r="R599">
            <v>4</v>
          </cell>
          <cell r="T599" t="str">
            <v>PELAJAR/MAHASISWA</v>
          </cell>
          <cell r="AG599" t="str">
            <v>KERINCI</v>
          </cell>
        </row>
        <row r="600">
          <cell r="H600" t="str">
            <v>L</v>
          </cell>
          <cell r="O600" t="str">
            <v>ISLAM</v>
          </cell>
          <cell r="Q600" t="str">
            <v>KEPALA KELUARGA</v>
          </cell>
          <cell r="R600">
            <v>1</v>
          </cell>
          <cell r="T600" t="str">
            <v>PETANI/PEKEBUN</v>
          </cell>
          <cell r="AG600" t="str">
            <v>JAWA</v>
          </cell>
        </row>
        <row r="601">
          <cell r="H601" t="str">
            <v>P</v>
          </cell>
          <cell r="O601" t="str">
            <v>ISLAM</v>
          </cell>
          <cell r="Q601" t="str">
            <v>ISTRI</v>
          </cell>
          <cell r="R601">
            <v>2</v>
          </cell>
          <cell r="T601" t="str">
            <v>PETANI/PEKEBUN</v>
          </cell>
          <cell r="AG601" t="str">
            <v>JAWA</v>
          </cell>
        </row>
        <row r="602">
          <cell r="H602" t="str">
            <v>L</v>
          </cell>
          <cell r="O602" t="str">
            <v>ISLAM</v>
          </cell>
          <cell r="Q602" t="str">
            <v>ANAK</v>
          </cell>
          <cell r="R602">
            <v>4</v>
          </cell>
          <cell r="T602" t="str">
            <v>PETANI/PEKEBUN</v>
          </cell>
          <cell r="AG602" t="str">
            <v>JAWA</v>
          </cell>
        </row>
        <row r="603">
          <cell r="H603" t="str">
            <v>P</v>
          </cell>
          <cell r="O603" t="str">
            <v>ISLAM</v>
          </cell>
          <cell r="Q603" t="str">
            <v>ANAK</v>
          </cell>
          <cell r="R603">
            <v>4</v>
          </cell>
          <cell r="T603" t="str">
            <v>PETANI/PEKEBUN</v>
          </cell>
          <cell r="AG603" t="str">
            <v>JAWA</v>
          </cell>
        </row>
        <row r="604">
          <cell r="H604" t="str">
            <v>L</v>
          </cell>
          <cell r="O604" t="str">
            <v>ISLAM</v>
          </cell>
          <cell r="Q604" t="str">
            <v>ANAK</v>
          </cell>
          <cell r="R604">
            <v>4</v>
          </cell>
          <cell r="T604" t="str">
            <v>BELUM/TIDAK BEKERJA</v>
          </cell>
          <cell r="AG604" t="str">
            <v>JAWA</v>
          </cell>
        </row>
        <row r="605">
          <cell r="H605" t="str">
            <v>L</v>
          </cell>
          <cell r="O605" t="str">
            <v>ISLAM</v>
          </cell>
          <cell r="Q605" t="str">
            <v>ANAK</v>
          </cell>
          <cell r="R605">
            <v>4</v>
          </cell>
          <cell r="T605" t="str">
            <v>PELAJAR/MAHASISWA</v>
          </cell>
          <cell r="AG605" t="str">
            <v>JAWA</v>
          </cell>
        </row>
        <row r="606">
          <cell r="H606" t="str">
            <v>L</v>
          </cell>
          <cell r="O606" t="str">
            <v>KRISTEN</v>
          </cell>
          <cell r="Q606" t="str">
            <v>KEPALA KELUARGA</v>
          </cell>
          <cell r="R606">
            <v>1</v>
          </cell>
          <cell r="T606" t="str">
            <v>WIRA SWASTA</v>
          </cell>
        </row>
        <row r="607">
          <cell r="H607" t="str">
            <v>P</v>
          </cell>
          <cell r="O607" t="str">
            <v>KRISTEN</v>
          </cell>
          <cell r="Q607" t="str">
            <v>ISTRI</v>
          </cell>
          <cell r="R607">
            <v>3</v>
          </cell>
          <cell r="T607" t="str">
            <v>MENGURUS RUMAH TANGGA</v>
          </cell>
        </row>
        <row r="608">
          <cell r="H608" t="str">
            <v>P</v>
          </cell>
          <cell r="O608" t="str">
            <v>KRISTEN</v>
          </cell>
          <cell r="Q608" t="str">
            <v>ANAK</v>
          </cell>
          <cell r="R608">
            <v>4</v>
          </cell>
          <cell r="T608" t="str">
            <v>BELUM/TIDAK BEKERJA</v>
          </cell>
        </row>
        <row r="609">
          <cell r="H609" t="str">
            <v>P</v>
          </cell>
          <cell r="O609" t="str">
            <v>KRISTEN</v>
          </cell>
          <cell r="Q609" t="str">
            <v>ANAK</v>
          </cell>
          <cell r="T609" t="str">
            <v>BELUM/TIDAK BEKERJA</v>
          </cell>
        </row>
        <row r="610">
          <cell r="H610" t="str">
            <v>L</v>
          </cell>
          <cell r="O610" t="str">
            <v>ISLAM</v>
          </cell>
          <cell r="Q610" t="str">
            <v>KEPALA KELUARGA</v>
          </cell>
          <cell r="R610">
            <v>1</v>
          </cell>
          <cell r="T610" t="str">
            <v>SERABUTAN</v>
          </cell>
          <cell r="AG610" t="str">
            <v>JAWA</v>
          </cell>
        </row>
        <row r="611">
          <cell r="H611" t="str">
            <v>P</v>
          </cell>
          <cell r="O611" t="str">
            <v>ISLAM</v>
          </cell>
          <cell r="Q611" t="str">
            <v>ISTRI</v>
          </cell>
          <cell r="R611">
            <v>3</v>
          </cell>
          <cell r="T611" t="str">
            <v>MENGURUS RUMAH TANGGA</v>
          </cell>
          <cell r="AG611" t="str">
            <v>JAWA</v>
          </cell>
        </row>
        <row r="612">
          <cell r="H612" t="str">
            <v>P</v>
          </cell>
          <cell r="O612" t="str">
            <v>ISLAM</v>
          </cell>
          <cell r="Q612" t="str">
            <v>ANAK</v>
          </cell>
          <cell r="T612" t="str">
            <v>PELAJAR/MAHASISWA</v>
          </cell>
          <cell r="AG612" t="str">
            <v>JAWA</v>
          </cell>
        </row>
        <row r="613">
          <cell r="H613" t="str">
            <v>L</v>
          </cell>
          <cell r="O613" t="str">
            <v>ISLAM</v>
          </cell>
          <cell r="Q613" t="str">
            <v>ANAK</v>
          </cell>
          <cell r="R613">
            <v>4</v>
          </cell>
          <cell r="T613" t="str">
            <v>BELUM/TIDAK BEKERJA</v>
          </cell>
          <cell r="AG613" t="str">
            <v>JAWA</v>
          </cell>
        </row>
        <row r="614">
          <cell r="H614" t="str">
            <v>L</v>
          </cell>
          <cell r="O614" t="str">
            <v>ISLAM</v>
          </cell>
          <cell r="Q614" t="str">
            <v>KEPALA KELUARGA</v>
          </cell>
          <cell r="T614" t="str">
            <v>WIRA SWASTA</v>
          </cell>
          <cell r="AG614" t="str">
            <v>JAWA</v>
          </cell>
        </row>
        <row r="615">
          <cell r="H615" t="str">
            <v>P</v>
          </cell>
          <cell r="O615" t="str">
            <v>ISLAM</v>
          </cell>
          <cell r="Q615" t="str">
            <v>ISTRI</v>
          </cell>
          <cell r="T615" t="str">
            <v>MENGURUS RUMAH TANGGA</v>
          </cell>
          <cell r="AG615" t="str">
            <v>JAWA</v>
          </cell>
        </row>
        <row r="616">
          <cell r="H616" t="str">
            <v>P</v>
          </cell>
          <cell r="O616" t="str">
            <v>ISLAM</v>
          </cell>
          <cell r="Q616" t="str">
            <v>ANAK</v>
          </cell>
          <cell r="T616" t="str">
            <v>BELUM/TIDAK BEKERJA</v>
          </cell>
          <cell r="AG616" t="str">
            <v>JAWA</v>
          </cell>
        </row>
        <row r="618">
          <cell r="H618">
            <v>43</v>
          </cell>
          <cell r="Q618">
            <v>21</v>
          </cell>
        </row>
        <row r="620">
          <cell r="O620" t="str">
            <v/>
          </cell>
        </row>
        <row r="621">
          <cell r="O621" t="str">
            <v/>
          </cell>
        </row>
        <row r="622">
          <cell r="H622" t="str">
            <v>L</v>
          </cell>
          <cell r="O622" t="str">
            <v>ISLAM</v>
          </cell>
          <cell r="Q622" t="str">
            <v>KEPALA KELUARGA</v>
          </cell>
          <cell r="R622">
            <v>1</v>
          </cell>
          <cell r="T622" t="str">
            <v>SOPIR</v>
          </cell>
          <cell r="AG622" t="str">
            <v>JAWA</v>
          </cell>
        </row>
        <row r="623">
          <cell r="H623" t="str">
            <v>P</v>
          </cell>
          <cell r="O623" t="str">
            <v>ISLAM</v>
          </cell>
          <cell r="Q623" t="str">
            <v>ISTRI</v>
          </cell>
          <cell r="R623">
            <v>3</v>
          </cell>
          <cell r="T623" t="str">
            <v>MENGURUS RUMAH TANGGA</v>
          </cell>
          <cell r="AG623" t="str">
            <v>KERINCI</v>
          </cell>
        </row>
        <row r="624">
          <cell r="H624" t="str">
            <v>L</v>
          </cell>
          <cell r="O624" t="str">
            <v>ISLAM</v>
          </cell>
          <cell r="Q624" t="str">
            <v>ANAK</v>
          </cell>
          <cell r="R624">
            <v>4</v>
          </cell>
          <cell r="T624" t="str">
            <v>BELUM/TIDAK BEKERJA</v>
          </cell>
          <cell r="AG624" t="str">
            <v>JAWA</v>
          </cell>
        </row>
        <row r="625">
          <cell r="H625" t="str">
            <v>P</v>
          </cell>
          <cell r="O625" t="str">
            <v>ISLAM</v>
          </cell>
          <cell r="Q625" t="str">
            <v>KEPALA KELUARGA</v>
          </cell>
          <cell r="R625">
            <v>1</v>
          </cell>
          <cell r="T625" t="str">
            <v>MENGURUS RUMAH TANGGA</v>
          </cell>
          <cell r="AG625" t="str">
            <v>MELAYU</v>
          </cell>
        </row>
        <row r="626">
          <cell r="H626" t="str">
            <v>P</v>
          </cell>
          <cell r="O626" t="str">
            <v>ISLAM</v>
          </cell>
          <cell r="Q626" t="str">
            <v>ANAK</v>
          </cell>
          <cell r="R626">
            <v>3</v>
          </cell>
          <cell r="T626" t="str">
            <v>PELAJAR/MAHASISWA</v>
          </cell>
          <cell r="AG626" t="str">
            <v>JAWA</v>
          </cell>
        </row>
        <row r="627">
          <cell r="H627" t="str">
            <v>L</v>
          </cell>
          <cell r="O627" t="str">
            <v>ISLAM</v>
          </cell>
          <cell r="Q627" t="str">
            <v>ANAK</v>
          </cell>
          <cell r="R627">
            <v>4</v>
          </cell>
          <cell r="T627" t="str">
            <v>PELAJAR/MAHASISWA</v>
          </cell>
          <cell r="AG627" t="str">
            <v>JAWA</v>
          </cell>
        </row>
        <row r="628">
          <cell r="H628" t="str">
            <v>P</v>
          </cell>
          <cell r="O628" t="str">
            <v>ISLAM</v>
          </cell>
          <cell r="Q628" t="str">
            <v>ANAK</v>
          </cell>
          <cell r="R628">
            <v>4</v>
          </cell>
          <cell r="T628" t="str">
            <v>PELAJAR/MAHASISWA</v>
          </cell>
          <cell r="AG628" t="str">
            <v>JAWA</v>
          </cell>
        </row>
        <row r="629">
          <cell r="H629" t="str">
            <v>L</v>
          </cell>
          <cell r="O629" t="str">
            <v>ISLAM</v>
          </cell>
          <cell r="Q629" t="str">
            <v>KEPALA KELUARGA</v>
          </cell>
          <cell r="R629">
            <v>1</v>
          </cell>
          <cell r="T629" t="str">
            <v>SERABUTAN</v>
          </cell>
          <cell r="AG629" t="str">
            <v>JAWA</v>
          </cell>
        </row>
        <row r="630">
          <cell r="H630" t="str">
            <v>P</v>
          </cell>
          <cell r="O630" t="str">
            <v>ISLAM</v>
          </cell>
          <cell r="Q630" t="str">
            <v>ISTRI</v>
          </cell>
          <cell r="T630" t="str">
            <v>MENGURUS RUMAH TANGGA</v>
          </cell>
          <cell r="AG630" t="str">
            <v>JAWA</v>
          </cell>
        </row>
        <row r="631">
          <cell r="H631" t="str">
            <v>P</v>
          </cell>
          <cell r="O631" t="str">
            <v>ISLAM</v>
          </cell>
          <cell r="Q631" t="str">
            <v>ANAK</v>
          </cell>
          <cell r="T631" t="str">
            <v>BELUM/TIDAK BEKERJA</v>
          </cell>
          <cell r="AG631" t="str">
            <v>JAWA</v>
          </cell>
        </row>
        <row r="632">
          <cell r="H632" t="str">
            <v>P</v>
          </cell>
          <cell r="O632" t="str">
            <v>ISLAM</v>
          </cell>
          <cell r="Q632" t="str">
            <v>ANAK</v>
          </cell>
          <cell r="T632" t="str">
            <v>PELAJAR/MAHASISWA</v>
          </cell>
          <cell r="AG632" t="str">
            <v>JAWA</v>
          </cell>
        </row>
        <row r="633">
          <cell r="H633" t="str">
            <v>L</v>
          </cell>
          <cell r="O633" t="str">
            <v>ISLAM</v>
          </cell>
          <cell r="Q633" t="str">
            <v>ANAK</v>
          </cell>
          <cell r="R633">
            <v>4</v>
          </cell>
          <cell r="T633" t="str">
            <v>PELAJAR/MAHASISWA</v>
          </cell>
          <cell r="AG633" t="str">
            <v>JAWA</v>
          </cell>
        </row>
        <row r="634">
          <cell r="H634" t="str">
            <v>L</v>
          </cell>
          <cell r="O634" t="str">
            <v>ISLAM</v>
          </cell>
          <cell r="Q634" t="str">
            <v>KEPALA KELUARGA</v>
          </cell>
          <cell r="R634">
            <v>1</v>
          </cell>
          <cell r="T634" t="str">
            <v>PETANI/PEKEBUN</v>
          </cell>
          <cell r="AG634" t="str">
            <v>JAWA</v>
          </cell>
        </row>
        <row r="635">
          <cell r="H635" t="str">
            <v>P</v>
          </cell>
          <cell r="O635" t="str">
            <v>ISLAM</v>
          </cell>
          <cell r="Q635" t="str">
            <v>ISTRI</v>
          </cell>
          <cell r="R635">
            <v>3</v>
          </cell>
          <cell r="T635" t="str">
            <v>MENGURUS RUMAH TANGGA</v>
          </cell>
          <cell r="AG635" t="str">
            <v>JAWA</v>
          </cell>
        </row>
        <row r="636">
          <cell r="H636" t="str">
            <v>P</v>
          </cell>
          <cell r="O636" t="str">
            <v>ISLAM</v>
          </cell>
          <cell r="Q636" t="str">
            <v>ANAK</v>
          </cell>
          <cell r="R636">
            <v>4</v>
          </cell>
          <cell r="T636" t="str">
            <v>PELAJAR/MAHASISWA</v>
          </cell>
          <cell r="AG636" t="str">
            <v>JAWA</v>
          </cell>
        </row>
        <row r="637">
          <cell r="H637" t="str">
            <v>L</v>
          </cell>
          <cell r="O637" t="str">
            <v>ISLAM</v>
          </cell>
          <cell r="Q637" t="str">
            <v>KEPALA KELUARGA</v>
          </cell>
          <cell r="R637">
            <v>1</v>
          </cell>
          <cell r="T637" t="str">
            <v>BENGKEL</v>
          </cell>
          <cell r="AG637" t="str">
            <v>JAWA</v>
          </cell>
        </row>
        <row r="638">
          <cell r="H638" t="str">
            <v>P</v>
          </cell>
          <cell r="O638" t="str">
            <v>ISLAM</v>
          </cell>
          <cell r="Q638" t="str">
            <v>ISTRI</v>
          </cell>
          <cell r="R638">
            <v>3</v>
          </cell>
          <cell r="T638" t="str">
            <v>MENGURUS RUMAH TANGGA</v>
          </cell>
          <cell r="AG638" t="str">
            <v>JAWA</v>
          </cell>
        </row>
        <row r="639">
          <cell r="H639" t="str">
            <v>P</v>
          </cell>
          <cell r="O639" t="str">
            <v>ISLAM</v>
          </cell>
          <cell r="Q639" t="str">
            <v>ANAK</v>
          </cell>
          <cell r="R639">
            <v>4</v>
          </cell>
          <cell r="T639" t="str">
            <v>PELAJAR/MAHASISWA</v>
          </cell>
          <cell r="AG639" t="str">
            <v>JAWA</v>
          </cell>
        </row>
        <row r="640">
          <cell r="H640" t="str">
            <v>L</v>
          </cell>
          <cell r="O640" t="str">
            <v>ISLAM</v>
          </cell>
          <cell r="Q640" t="str">
            <v>ANAK</v>
          </cell>
          <cell r="R640">
            <v>4</v>
          </cell>
          <cell r="T640" t="str">
            <v>BELUM/TIDAK BEKERJA</v>
          </cell>
          <cell r="AG640" t="str">
            <v>JAWA</v>
          </cell>
        </row>
        <row r="641">
          <cell r="H641" t="str">
            <v>L</v>
          </cell>
          <cell r="O641" t="str">
            <v>ISLAM</v>
          </cell>
          <cell r="Q641" t="str">
            <v>KEPALA KELUARGA</v>
          </cell>
          <cell r="R641">
            <v>1</v>
          </cell>
          <cell r="T641" t="str">
            <v>PETANI/PEKEBUN</v>
          </cell>
          <cell r="AG641" t="str">
            <v>JAWA</v>
          </cell>
        </row>
        <row r="642">
          <cell r="H642" t="str">
            <v>P</v>
          </cell>
          <cell r="O642" t="str">
            <v>ISLAM</v>
          </cell>
          <cell r="Q642" t="str">
            <v>ISTRI</v>
          </cell>
          <cell r="R642">
            <v>3</v>
          </cell>
          <cell r="T642" t="str">
            <v>MENGURUS RUMAH TANGGA</v>
          </cell>
          <cell r="AG642" t="str">
            <v>JAWA</v>
          </cell>
        </row>
        <row r="643">
          <cell r="H643" t="str">
            <v>L</v>
          </cell>
          <cell r="O643" t="str">
            <v>ISLAM</v>
          </cell>
          <cell r="Q643" t="str">
            <v>ANAK</v>
          </cell>
          <cell r="R643">
            <v>4</v>
          </cell>
          <cell r="T643" t="str">
            <v>BELUM/TIDAK BEKERJA</v>
          </cell>
          <cell r="AG643" t="str">
            <v>JAWA</v>
          </cell>
        </row>
        <row r="644">
          <cell r="H644" t="str">
            <v>L</v>
          </cell>
          <cell r="O644" t="str">
            <v>ISLAM</v>
          </cell>
          <cell r="Q644" t="str">
            <v>ANAK</v>
          </cell>
          <cell r="R644">
            <v>4</v>
          </cell>
          <cell r="T644" t="str">
            <v>PELAJAR/MAHASISWA</v>
          </cell>
          <cell r="AG644" t="str">
            <v>JAWA</v>
          </cell>
        </row>
        <row r="645">
          <cell r="H645" t="str">
            <v>P</v>
          </cell>
          <cell r="O645" t="str">
            <v>ISLAM</v>
          </cell>
          <cell r="Q645" t="str">
            <v>ISTRI</v>
          </cell>
          <cell r="R645">
            <v>3</v>
          </cell>
          <cell r="T645" t="str">
            <v>MENGURUS RUMAH TANGGA</v>
          </cell>
          <cell r="AG645" t="str">
            <v>CIREBON</v>
          </cell>
        </row>
        <row r="646">
          <cell r="H646" t="str">
            <v>P</v>
          </cell>
          <cell r="O646" t="str">
            <v>ISLAM</v>
          </cell>
          <cell r="Q646" t="str">
            <v>ANAK</v>
          </cell>
          <cell r="R646">
            <v>4</v>
          </cell>
          <cell r="T646" t="str">
            <v>PELAJAR/MAHASISWA</v>
          </cell>
          <cell r="AG646" t="str">
            <v>MADURA</v>
          </cell>
        </row>
        <row r="647">
          <cell r="H647" t="str">
            <v>L</v>
          </cell>
          <cell r="O647" t="str">
            <v>ISLAM</v>
          </cell>
          <cell r="Q647" t="str">
            <v>ANAK</v>
          </cell>
          <cell r="R647">
            <v>4</v>
          </cell>
          <cell r="T647" t="str">
            <v>PELAJAR/MAHASISWA</v>
          </cell>
          <cell r="AG647" t="str">
            <v>MADURA</v>
          </cell>
        </row>
        <row r="648">
          <cell r="H648" t="str">
            <v>L</v>
          </cell>
          <cell r="O648" t="str">
            <v>ISLAM</v>
          </cell>
          <cell r="Q648" t="str">
            <v>KEPALA KELUARGA</v>
          </cell>
          <cell r="R648">
            <v>1</v>
          </cell>
          <cell r="T648" t="str">
            <v>PETANI/PEKEBUN</v>
          </cell>
          <cell r="AG648" t="str">
            <v>JAWA</v>
          </cell>
        </row>
        <row r="649">
          <cell r="H649" t="str">
            <v>L</v>
          </cell>
          <cell r="O649" t="str">
            <v>ISLAM</v>
          </cell>
          <cell r="Q649" t="str">
            <v>KEPALA KELUARGA</v>
          </cell>
          <cell r="R649">
            <v>1</v>
          </cell>
          <cell r="T649" t="str">
            <v>PERABOT</v>
          </cell>
          <cell r="AG649" t="str">
            <v>SUNDA</v>
          </cell>
        </row>
        <row r="650">
          <cell r="H650" t="str">
            <v>P</v>
          </cell>
          <cell r="O650" t="str">
            <v>ISLAM</v>
          </cell>
          <cell r="Q650" t="str">
            <v>ISTRI</v>
          </cell>
          <cell r="R650">
            <v>3</v>
          </cell>
          <cell r="T650" t="str">
            <v>MENGURUS RUMAH TANGGA</v>
          </cell>
          <cell r="AG650" t="str">
            <v>SUNDA</v>
          </cell>
        </row>
        <row r="651">
          <cell r="H651" t="str">
            <v>L</v>
          </cell>
          <cell r="O651" t="str">
            <v>ISLAM</v>
          </cell>
          <cell r="Q651" t="str">
            <v>ANAK</v>
          </cell>
          <cell r="R651">
            <v>4</v>
          </cell>
          <cell r="T651" t="str">
            <v>BELUM/TIDAK BEKERJA</v>
          </cell>
          <cell r="AG651" t="str">
            <v>SUNDA</v>
          </cell>
        </row>
        <row r="652">
          <cell r="H652" t="str">
            <v>L</v>
          </cell>
          <cell r="O652" t="str">
            <v>ISLAM</v>
          </cell>
          <cell r="Q652" t="str">
            <v>ANAK</v>
          </cell>
          <cell r="R652">
            <v>4</v>
          </cell>
          <cell r="T652" t="str">
            <v>PELAJAR/MAHASISWA</v>
          </cell>
          <cell r="AG652" t="str">
            <v>SUNDA</v>
          </cell>
        </row>
        <row r="653">
          <cell r="H653" t="str">
            <v>P</v>
          </cell>
          <cell r="O653" t="str">
            <v>ISLAM</v>
          </cell>
          <cell r="Q653" t="str">
            <v>ANAK</v>
          </cell>
          <cell r="R653">
            <v>4</v>
          </cell>
          <cell r="T653" t="str">
            <v>BELUM/TIDAK BEKERJA</v>
          </cell>
          <cell r="AG653" t="str">
            <v>SUNDA</v>
          </cell>
        </row>
        <row r="654">
          <cell r="H654" t="str">
            <v>L</v>
          </cell>
          <cell r="O654" t="str">
            <v>ISLAM</v>
          </cell>
          <cell r="Q654" t="str">
            <v>KEPALA KELUARGA</v>
          </cell>
          <cell r="R654">
            <v>1</v>
          </cell>
          <cell r="T654" t="str">
            <v>PEDAGANG</v>
          </cell>
          <cell r="AG654" t="str">
            <v>JAWA</v>
          </cell>
        </row>
        <row r="655">
          <cell r="H655" t="str">
            <v>P</v>
          </cell>
          <cell r="O655" t="str">
            <v>ISLAM</v>
          </cell>
          <cell r="Q655" t="str">
            <v>ISTRI</v>
          </cell>
          <cell r="R655">
            <v>3</v>
          </cell>
          <cell r="T655" t="str">
            <v>PEDAGANG</v>
          </cell>
          <cell r="AG655" t="str">
            <v>JAWA</v>
          </cell>
        </row>
        <row r="656">
          <cell r="H656" t="str">
            <v>L</v>
          </cell>
          <cell r="O656" t="str">
            <v>ISLAM</v>
          </cell>
          <cell r="Q656" t="str">
            <v>ANAK</v>
          </cell>
          <cell r="R656">
            <v>4</v>
          </cell>
          <cell r="T656" t="str">
            <v>BELUM/TIDAK BEKERJA</v>
          </cell>
          <cell r="AG656" t="str">
            <v>JAWA</v>
          </cell>
        </row>
        <row r="657">
          <cell r="H657" t="str">
            <v>L</v>
          </cell>
          <cell r="O657" t="str">
            <v>ISLAM</v>
          </cell>
          <cell r="Q657" t="str">
            <v>KEPALA KELUARGA</v>
          </cell>
          <cell r="R657">
            <v>1</v>
          </cell>
          <cell r="T657" t="str">
            <v>PEDAGANG</v>
          </cell>
          <cell r="AG657" t="str">
            <v>JAWA</v>
          </cell>
        </row>
        <row r="658">
          <cell r="H658" t="str">
            <v>P</v>
          </cell>
          <cell r="O658" t="str">
            <v>ISLAM</v>
          </cell>
          <cell r="Q658" t="str">
            <v>ISTRI</v>
          </cell>
          <cell r="R658">
            <v>3</v>
          </cell>
          <cell r="T658" t="str">
            <v>MENGURUS RUMAH TANGGA</v>
          </cell>
          <cell r="AG658" t="str">
            <v>JAWA</v>
          </cell>
        </row>
        <row r="659">
          <cell r="H659" t="str">
            <v>P</v>
          </cell>
          <cell r="O659" t="str">
            <v>ISLAM</v>
          </cell>
          <cell r="Q659" t="str">
            <v>ANAK</v>
          </cell>
          <cell r="R659">
            <v>4</v>
          </cell>
          <cell r="T659" t="str">
            <v>PELAJAR/MAHASISWA</v>
          </cell>
          <cell r="AG659" t="str">
            <v>JAWA</v>
          </cell>
        </row>
        <row r="660">
          <cell r="H660" t="str">
            <v>L</v>
          </cell>
          <cell r="O660" t="str">
            <v>ISLAM</v>
          </cell>
          <cell r="Q660" t="str">
            <v>KEPALA KELUARGA</v>
          </cell>
          <cell r="R660">
            <v>1</v>
          </cell>
          <cell r="T660" t="str">
            <v>PETANI/PEKEBUN</v>
          </cell>
          <cell r="AG660" t="str">
            <v>JAWA</v>
          </cell>
        </row>
        <row r="661">
          <cell r="H661" t="str">
            <v>P</v>
          </cell>
          <cell r="O661" t="str">
            <v>ISLAM</v>
          </cell>
          <cell r="Q661" t="str">
            <v>ISTRI</v>
          </cell>
          <cell r="R661">
            <v>3</v>
          </cell>
          <cell r="T661" t="str">
            <v>MENGURUS RUMAH TANGGA</v>
          </cell>
          <cell r="AG661" t="str">
            <v>JAWA</v>
          </cell>
        </row>
        <row r="662">
          <cell r="H662" t="str">
            <v>P</v>
          </cell>
          <cell r="O662" t="str">
            <v>ISLAM</v>
          </cell>
          <cell r="Q662" t="str">
            <v>ANAK</v>
          </cell>
          <cell r="R662">
            <v>4</v>
          </cell>
          <cell r="T662" t="str">
            <v>PELAJAR/MAHASISWA</v>
          </cell>
          <cell r="AG662" t="str">
            <v>JAWA</v>
          </cell>
        </row>
        <row r="663">
          <cell r="H663" t="str">
            <v>P</v>
          </cell>
          <cell r="O663" t="str">
            <v>ISLAM</v>
          </cell>
          <cell r="Q663" t="str">
            <v>CUCU</v>
          </cell>
          <cell r="R663">
            <v>6</v>
          </cell>
          <cell r="T663" t="str">
            <v>PELAJAR/MAHASISWA</v>
          </cell>
          <cell r="AG663" t="str">
            <v>JAWA</v>
          </cell>
        </row>
        <row r="664">
          <cell r="H664" t="str">
            <v>P</v>
          </cell>
          <cell r="O664" t="str">
            <v>ISLAM</v>
          </cell>
          <cell r="Q664" t="str">
            <v>KEPALA KELUARGA</v>
          </cell>
          <cell r="R664">
            <v>1</v>
          </cell>
          <cell r="T664" t="str">
            <v>MENGURUS RUMAH TANGGA</v>
          </cell>
          <cell r="AG664" t="str">
            <v>KERINCI</v>
          </cell>
        </row>
        <row r="665">
          <cell r="H665" t="str">
            <v>L</v>
          </cell>
          <cell r="O665" t="str">
            <v>ISLAM</v>
          </cell>
          <cell r="Q665" t="str">
            <v>ANAK</v>
          </cell>
          <cell r="R665">
            <v>4</v>
          </cell>
          <cell r="T665" t="str">
            <v>PELAJAR/MAHASISWA</v>
          </cell>
          <cell r="AG665" t="str">
            <v>KERINCI</v>
          </cell>
        </row>
        <row r="666">
          <cell r="H666" t="str">
            <v>P</v>
          </cell>
          <cell r="O666" t="str">
            <v>ISLAM</v>
          </cell>
          <cell r="Q666" t="str">
            <v>ANAK</v>
          </cell>
          <cell r="R666">
            <v>4</v>
          </cell>
          <cell r="T666" t="str">
            <v>PELAJAR/MAHASISWA</v>
          </cell>
          <cell r="AG666" t="str">
            <v>KERINCI</v>
          </cell>
        </row>
        <row r="667">
          <cell r="H667" t="str">
            <v>L</v>
          </cell>
          <cell r="O667" t="str">
            <v>KRISTEN</v>
          </cell>
          <cell r="Q667" t="str">
            <v>KEPALA KELUARGA</v>
          </cell>
          <cell r="R667">
            <v>1</v>
          </cell>
          <cell r="T667" t="str">
            <v>PETANI/PEKEBUN</v>
          </cell>
          <cell r="AG667" t="str">
            <v>JAWA</v>
          </cell>
        </row>
        <row r="668">
          <cell r="H668" t="str">
            <v>P</v>
          </cell>
          <cell r="O668" t="str">
            <v>KRISTEN</v>
          </cell>
          <cell r="Q668" t="str">
            <v>ISTRI</v>
          </cell>
          <cell r="R668">
            <v>3</v>
          </cell>
          <cell r="T668" t="str">
            <v>MENGURUS RUMAH TANGGA</v>
          </cell>
          <cell r="AG668" t="str">
            <v>JAWA</v>
          </cell>
        </row>
        <row r="669">
          <cell r="H669" t="str">
            <v>P</v>
          </cell>
          <cell r="O669" t="str">
            <v>KRISTEN</v>
          </cell>
          <cell r="Q669" t="str">
            <v>ANAK</v>
          </cell>
          <cell r="R669">
            <v>4</v>
          </cell>
          <cell r="T669" t="str">
            <v>PELAJAR/MAHASISWA</v>
          </cell>
          <cell r="AG669" t="str">
            <v>JAWA</v>
          </cell>
        </row>
        <row r="670">
          <cell r="H670" t="str">
            <v>L</v>
          </cell>
          <cell r="O670" t="str">
            <v>ISLAM</v>
          </cell>
          <cell r="Q670" t="str">
            <v>KEPALA KELUARGA</v>
          </cell>
          <cell r="R670">
            <v>1</v>
          </cell>
          <cell r="T670" t="str">
            <v>PETANI/PEKEBUN</v>
          </cell>
          <cell r="AG670" t="str">
            <v>MELAYU</v>
          </cell>
        </row>
        <row r="671">
          <cell r="H671" t="str">
            <v>P</v>
          </cell>
          <cell r="O671" t="str">
            <v>ISLAM</v>
          </cell>
          <cell r="Q671" t="str">
            <v>ISTRI</v>
          </cell>
          <cell r="R671">
            <v>3</v>
          </cell>
          <cell r="T671" t="str">
            <v>MENGURUS RUMAH TANGGA</v>
          </cell>
          <cell r="AG671" t="str">
            <v>KERINCI</v>
          </cell>
        </row>
        <row r="672">
          <cell r="H672" t="str">
            <v>P</v>
          </cell>
          <cell r="O672" t="str">
            <v>ISLAM</v>
          </cell>
          <cell r="Q672" t="str">
            <v>ANAK</v>
          </cell>
          <cell r="R672">
            <v>4</v>
          </cell>
          <cell r="T672" t="str">
            <v>PELAJAR/MAHASISWA</v>
          </cell>
          <cell r="AG672" t="str">
            <v>MELAYU</v>
          </cell>
        </row>
        <row r="673">
          <cell r="H673" t="str">
            <v>L</v>
          </cell>
          <cell r="O673" t="str">
            <v>ISLAM</v>
          </cell>
          <cell r="Q673" t="str">
            <v>ANAK</v>
          </cell>
          <cell r="R673">
            <v>4</v>
          </cell>
          <cell r="T673" t="str">
            <v>PELAJAR/MAHASISWA</v>
          </cell>
          <cell r="AG673" t="str">
            <v>MELAYU</v>
          </cell>
        </row>
        <row r="674">
          <cell r="H674" t="str">
            <v>L</v>
          </cell>
          <cell r="O674" t="str">
            <v>KRISTEN</v>
          </cell>
          <cell r="Q674" t="str">
            <v>KEPALA KELUARGA</v>
          </cell>
          <cell r="R674">
            <v>1</v>
          </cell>
          <cell r="T674" t="str">
            <v>PETANI/PEKEBUN</v>
          </cell>
          <cell r="AG674" t="str">
            <v>BATAK</v>
          </cell>
        </row>
        <row r="675">
          <cell r="H675" t="str">
            <v>P</v>
          </cell>
          <cell r="O675" t="str">
            <v>KRISTEN</v>
          </cell>
          <cell r="Q675" t="str">
            <v>ISTRI</v>
          </cell>
          <cell r="R675">
            <v>3</v>
          </cell>
          <cell r="T675" t="str">
            <v>MENGURUS RUMAH TANGGA</v>
          </cell>
          <cell r="AG675" t="str">
            <v>BATAK</v>
          </cell>
        </row>
        <row r="676">
          <cell r="H676" t="str">
            <v>P</v>
          </cell>
          <cell r="O676" t="str">
            <v>KRISTEN</v>
          </cell>
          <cell r="Q676" t="str">
            <v>ANAK</v>
          </cell>
          <cell r="R676">
            <v>4</v>
          </cell>
          <cell r="T676" t="str">
            <v>PELAJAR/MAHASISWA</v>
          </cell>
          <cell r="AG676" t="str">
            <v>BATAK</v>
          </cell>
        </row>
        <row r="677">
          <cell r="H677" t="str">
            <v>P</v>
          </cell>
          <cell r="O677" t="str">
            <v>KRISTEN</v>
          </cell>
          <cell r="Q677" t="str">
            <v>ANAK</v>
          </cell>
          <cell r="R677">
            <v>4</v>
          </cell>
          <cell r="T677" t="str">
            <v>PELAJAR/MAHASISWA</v>
          </cell>
          <cell r="AG677" t="str">
            <v>BATAK</v>
          </cell>
        </row>
        <row r="678">
          <cell r="H678" t="str">
            <v>L</v>
          </cell>
          <cell r="O678" t="str">
            <v>KRISTEN</v>
          </cell>
          <cell r="Q678" t="str">
            <v>ANAK</v>
          </cell>
          <cell r="R678">
            <v>4</v>
          </cell>
          <cell r="T678" t="str">
            <v>PELAJAR/MAHASISWA</v>
          </cell>
          <cell r="AG678" t="str">
            <v>BATAK</v>
          </cell>
        </row>
        <row r="679">
          <cell r="H679" t="str">
            <v>L</v>
          </cell>
          <cell r="O679" t="str">
            <v>KRISTEN</v>
          </cell>
          <cell r="Q679" t="str">
            <v>ANAK</v>
          </cell>
          <cell r="R679">
            <v>4</v>
          </cell>
          <cell r="T679" t="str">
            <v>BELUM/TIDAK BEKERJA</v>
          </cell>
          <cell r="AG679" t="str">
            <v>BATAK</v>
          </cell>
        </row>
        <row r="680">
          <cell r="H680" t="str">
            <v>L</v>
          </cell>
          <cell r="O680" t="str">
            <v>ISLAM</v>
          </cell>
          <cell r="Q680" t="str">
            <v>KEPALA KELUARGA</v>
          </cell>
          <cell r="R680">
            <v>1</v>
          </cell>
          <cell r="T680" t="str">
            <v>SERABUTAN</v>
          </cell>
          <cell r="AG680" t="str">
            <v>CIREBON</v>
          </cell>
        </row>
        <row r="681">
          <cell r="H681" t="str">
            <v>P</v>
          </cell>
          <cell r="O681" t="str">
            <v>ISLAM</v>
          </cell>
          <cell r="Q681" t="str">
            <v>ISTRI</v>
          </cell>
          <cell r="R681">
            <v>3</v>
          </cell>
          <cell r="T681" t="str">
            <v>MENGURUS RUMAH TANGGA</v>
          </cell>
          <cell r="AG681" t="str">
            <v>JAWA</v>
          </cell>
        </row>
        <row r="682">
          <cell r="H682" t="str">
            <v>L</v>
          </cell>
          <cell r="O682" t="str">
            <v>ISLAM</v>
          </cell>
          <cell r="Q682" t="str">
            <v>ANAK</v>
          </cell>
          <cell r="R682">
            <v>4</v>
          </cell>
          <cell r="T682" t="str">
            <v>PELAJAR/MAHASISWA</v>
          </cell>
          <cell r="AG682" t="str">
            <v>CIREBON</v>
          </cell>
        </row>
        <row r="683">
          <cell r="H683" t="str">
            <v>P</v>
          </cell>
          <cell r="O683" t="str">
            <v>ISLAM</v>
          </cell>
          <cell r="Q683" t="str">
            <v>ANAK</v>
          </cell>
          <cell r="T683" t="str">
            <v>BELUM/TIDAK BEKERJA</v>
          </cell>
          <cell r="AG683" t="str">
            <v>CIREBON</v>
          </cell>
        </row>
        <row r="684">
          <cell r="H684" t="str">
            <v>L</v>
          </cell>
          <cell r="O684" t="str">
            <v>ISLAM</v>
          </cell>
          <cell r="Q684" t="str">
            <v>KEPALA KELUARGA</v>
          </cell>
          <cell r="R684">
            <v>1</v>
          </cell>
          <cell r="T684" t="str">
            <v>PETANI/PEKEBUN</v>
          </cell>
          <cell r="AG684" t="str">
            <v>JAWA</v>
          </cell>
        </row>
        <row r="685">
          <cell r="H685" t="str">
            <v>P</v>
          </cell>
          <cell r="O685" t="str">
            <v>ISLAM</v>
          </cell>
          <cell r="Q685" t="str">
            <v>ISTRI</v>
          </cell>
          <cell r="R685">
            <v>3</v>
          </cell>
          <cell r="T685" t="str">
            <v>MENGURUS RUMAH TANGGA</v>
          </cell>
          <cell r="AG685" t="str">
            <v>JAWA</v>
          </cell>
        </row>
        <row r="686">
          <cell r="H686" t="str">
            <v>P</v>
          </cell>
          <cell r="O686" t="str">
            <v>ISLAM</v>
          </cell>
          <cell r="Q686" t="str">
            <v>ANAK</v>
          </cell>
          <cell r="R686">
            <v>4</v>
          </cell>
          <cell r="T686" t="str">
            <v>MENGURUS RUMAH TANGGA</v>
          </cell>
          <cell r="AG686" t="str">
            <v>JAWA</v>
          </cell>
        </row>
        <row r="687">
          <cell r="H687" t="str">
            <v>L</v>
          </cell>
          <cell r="O687" t="str">
            <v>ISLAM</v>
          </cell>
          <cell r="Q687" t="str">
            <v>KEPALA KELUARGA</v>
          </cell>
          <cell r="R687">
            <v>1</v>
          </cell>
          <cell r="T687" t="str">
            <v>SERABUTAN</v>
          </cell>
          <cell r="AG687" t="str">
            <v>PALEMBANG</v>
          </cell>
        </row>
        <row r="688">
          <cell r="H688" t="str">
            <v>P</v>
          </cell>
          <cell r="O688" t="str">
            <v>ISLAM</v>
          </cell>
          <cell r="Q688" t="str">
            <v>ISTRI</v>
          </cell>
          <cell r="R688">
            <v>3</v>
          </cell>
          <cell r="T688" t="str">
            <v>MENGURUS RUMAH TANGGA</v>
          </cell>
          <cell r="AG688" t="str">
            <v>CIREBON</v>
          </cell>
        </row>
        <row r="689">
          <cell r="H689" t="str">
            <v>L</v>
          </cell>
          <cell r="O689" t="str">
            <v>ISLAM</v>
          </cell>
          <cell r="Q689" t="str">
            <v>ANAK</v>
          </cell>
          <cell r="R689">
            <v>4</v>
          </cell>
          <cell r="T689" t="str">
            <v>PELAJAR/MAHASISWA</v>
          </cell>
          <cell r="AG689" t="str">
            <v>PALEMBANG</v>
          </cell>
        </row>
        <row r="690">
          <cell r="H690" t="str">
            <v>P</v>
          </cell>
          <cell r="O690" t="str">
            <v>ISLAM</v>
          </cell>
          <cell r="Q690" t="str">
            <v>ANAK</v>
          </cell>
          <cell r="R690">
            <v>4</v>
          </cell>
          <cell r="T690" t="str">
            <v>PELAJAR/MAHASISWA</v>
          </cell>
          <cell r="AG690" t="str">
            <v>PALEMBANG</v>
          </cell>
        </row>
        <row r="691">
          <cell r="H691" t="str">
            <v>L</v>
          </cell>
          <cell r="O691" t="str">
            <v>ISLAM</v>
          </cell>
          <cell r="Q691" t="str">
            <v>KEPALA KELUARGA</v>
          </cell>
          <cell r="R691">
            <v>1</v>
          </cell>
          <cell r="T691" t="str">
            <v>PETANI/PEKEBUN</v>
          </cell>
          <cell r="AG691" t="str">
            <v>JAWA</v>
          </cell>
        </row>
        <row r="692">
          <cell r="H692" t="str">
            <v>P</v>
          </cell>
          <cell r="O692" t="str">
            <v>ISLAM</v>
          </cell>
          <cell r="Q692" t="str">
            <v>ISTRI</v>
          </cell>
          <cell r="R692">
            <v>3</v>
          </cell>
          <cell r="T692" t="str">
            <v>MENGURUS RUMAH TANGGA</v>
          </cell>
          <cell r="AG692" t="str">
            <v>JAWA</v>
          </cell>
        </row>
        <row r="693">
          <cell r="H693" t="str">
            <v>P</v>
          </cell>
          <cell r="O693" t="str">
            <v>ISLAM</v>
          </cell>
          <cell r="Q693" t="str">
            <v>ANAK</v>
          </cell>
          <cell r="R693">
            <v>4</v>
          </cell>
          <cell r="T693" t="str">
            <v>PELAJAR/MAHASISWA</v>
          </cell>
          <cell r="AG693" t="str">
            <v>JAWA</v>
          </cell>
        </row>
        <row r="694">
          <cell r="H694" t="str">
            <v>L</v>
          </cell>
          <cell r="O694" t="str">
            <v>ISLAM</v>
          </cell>
          <cell r="Q694" t="str">
            <v>KEPALA KELUARGA</v>
          </cell>
          <cell r="R694">
            <v>1</v>
          </cell>
          <cell r="T694" t="str">
            <v>PETANI/PEKEBUN</v>
          </cell>
          <cell r="AG694" t="str">
            <v>JAWA</v>
          </cell>
        </row>
        <row r="695">
          <cell r="H695" t="str">
            <v>P</v>
          </cell>
          <cell r="O695" t="str">
            <v>ISLAM</v>
          </cell>
          <cell r="Q695" t="str">
            <v>ISTRI</v>
          </cell>
          <cell r="R695">
            <v>3</v>
          </cell>
          <cell r="T695" t="str">
            <v>MENGURUS RUMAH TANGGA</v>
          </cell>
          <cell r="AG695" t="str">
            <v>JAWA</v>
          </cell>
        </row>
        <row r="696">
          <cell r="H696" t="str">
            <v>P</v>
          </cell>
          <cell r="O696" t="str">
            <v>ISLAM</v>
          </cell>
          <cell r="Q696" t="str">
            <v>ANAK</v>
          </cell>
          <cell r="R696">
            <v>4</v>
          </cell>
          <cell r="T696" t="str">
            <v>PELAJAR/MAHASISWA</v>
          </cell>
          <cell r="AG696" t="str">
            <v>JAWA</v>
          </cell>
        </row>
        <row r="697">
          <cell r="H697" t="str">
            <v>P</v>
          </cell>
          <cell r="O697" t="str">
            <v>ISLAM</v>
          </cell>
          <cell r="Q697" t="str">
            <v>ANAK</v>
          </cell>
          <cell r="R697">
            <v>4</v>
          </cell>
          <cell r="T697" t="str">
            <v>BELUM/TIDAK BEKERJA</v>
          </cell>
          <cell r="AG697" t="str">
            <v>JAWA</v>
          </cell>
        </row>
        <row r="698">
          <cell r="H698" t="str">
            <v>L</v>
          </cell>
          <cell r="O698" t="str">
            <v>KRISTEN</v>
          </cell>
          <cell r="Q698" t="str">
            <v>KEPALA KELUARGA</v>
          </cell>
          <cell r="R698">
            <v>1</v>
          </cell>
          <cell r="T698" t="str">
            <v>PENDETA</v>
          </cell>
          <cell r="AG698" t="str">
            <v>BATAK</v>
          </cell>
        </row>
        <row r="699">
          <cell r="H699" t="str">
            <v>P</v>
          </cell>
          <cell r="O699" t="str">
            <v>KRISTEN</v>
          </cell>
          <cell r="Q699" t="str">
            <v>ISTRI</v>
          </cell>
          <cell r="R699">
            <v>3</v>
          </cell>
          <cell r="T699" t="str">
            <v>MENGURUS RUMAH TANGGA</v>
          </cell>
          <cell r="AG699" t="str">
            <v>BATAK</v>
          </cell>
        </row>
        <row r="700">
          <cell r="H700" t="str">
            <v>P</v>
          </cell>
          <cell r="O700" t="str">
            <v>KRISTEN</v>
          </cell>
          <cell r="Q700" t="str">
            <v>ANAK</v>
          </cell>
          <cell r="R700">
            <v>4</v>
          </cell>
          <cell r="T700" t="str">
            <v>PELAJAR/MAHASISWA</v>
          </cell>
          <cell r="AG700" t="str">
            <v>BATAK</v>
          </cell>
        </row>
        <row r="701">
          <cell r="H701" t="str">
            <v>P</v>
          </cell>
          <cell r="O701" t="str">
            <v>KRISTEN</v>
          </cell>
          <cell r="Q701" t="str">
            <v>ANAK</v>
          </cell>
          <cell r="R701">
            <v>4</v>
          </cell>
          <cell r="T701" t="str">
            <v>PELAJAR/MAHASISWA</v>
          </cell>
          <cell r="AG701" t="str">
            <v>BATAK</v>
          </cell>
        </row>
        <row r="702">
          <cell r="H702" t="str">
            <v>L</v>
          </cell>
          <cell r="O702" t="str">
            <v>KRISTEN</v>
          </cell>
          <cell r="Q702" t="str">
            <v>ANAK</v>
          </cell>
          <cell r="R702">
            <v>4</v>
          </cell>
          <cell r="T702" t="str">
            <v>PELAJAR/MAHASISWA</v>
          </cell>
          <cell r="AG702" t="str">
            <v>BATAK</v>
          </cell>
        </row>
        <row r="703">
          <cell r="O703" t="str">
            <v>KRISTEN</v>
          </cell>
          <cell r="Q703" t="str">
            <v>ANAK</v>
          </cell>
          <cell r="R703">
            <v>4</v>
          </cell>
          <cell r="T703" t="str">
            <v>BELUM/TIDAK BEKERJA</v>
          </cell>
          <cell r="AG703" t="str">
            <v>BATAK</v>
          </cell>
        </row>
        <row r="704">
          <cell r="O704" t="str">
            <v>ISLAM</v>
          </cell>
          <cell r="Q704" t="str">
            <v>KEPALA KELUARGA</v>
          </cell>
          <cell r="R704">
            <v>1</v>
          </cell>
          <cell r="T704" t="str">
            <v>PETANI/PEKEBUN</v>
          </cell>
          <cell r="AG704" t="str">
            <v>SUNDA</v>
          </cell>
        </row>
        <row r="705">
          <cell r="O705" t="str">
            <v>ISLAM</v>
          </cell>
          <cell r="Q705" t="str">
            <v>ISTRI</v>
          </cell>
          <cell r="R705">
            <v>3</v>
          </cell>
          <cell r="T705" t="str">
            <v>MENGURUS RUMAH TANGGA</v>
          </cell>
          <cell r="AG705" t="str">
            <v>JAWA</v>
          </cell>
        </row>
        <row r="706">
          <cell r="O706" t="str">
            <v>ISLAM</v>
          </cell>
          <cell r="Q706" t="str">
            <v>ANAK</v>
          </cell>
          <cell r="R706">
            <v>4</v>
          </cell>
          <cell r="T706" t="str">
            <v>PELAJAR/MAHASISWA</v>
          </cell>
          <cell r="AG706" t="str">
            <v>SUNDA</v>
          </cell>
        </row>
        <row r="707">
          <cell r="O707" t="str">
            <v>ISLAM</v>
          </cell>
          <cell r="Q707" t="str">
            <v>ANAK</v>
          </cell>
          <cell r="R707">
            <v>4</v>
          </cell>
          <cell r="T707" t="str">
            <v>BELUM/TIDAK BEKERJA</v>
          </cell>
          <cell r="AG707" t="str">
            <v>SUNDA</v>
          </cell>
        </row>
        <row r="708">
          <cell r="O708" t="str">
            <v>ISLAM</v>
          </cell>
          <cell r="Q708" t="str">
            <v>KEPALA KELUARGA</v>
          </cell>
          <cell r="R708">
            <v>1</v>
          </cell>
          <cell r="T708" t="str">
            <v>SERABUTAN</v>
          </cell>
          <cell r="AG708" t="str">
            <v>JAWA</v>
          </cell>
        </row>
        <row r="709">
          <cell r="O709" t="str">
            <v>ISLAM</v>
          </cell>
          <cell r="Q709" t="str">
            <v>ISTRI</v>
          </cell>
          <cell r="R709">
            <v>3</v>
          </cell>
          <cell r="T709" t="str">
            <v>MENGURUS RUMAH TANGGA</v>
          </cell>
          <cell r="AG709" t="str">
            <v>SUNDA</v>
          </cell>
        </row>
        <row r="710">
          <cell r="O710" t="str">
            <v>ISLAM</v>
          </cell>
          <cell r="Q710" t="str">
            <v>ANAK</v>
          </cell>
          <cell r="R710">
            <v>4</v>
          </cell>
          <cell r="T710" t="str">
            <v>PELAJAR/MAHASISWA</v>
          </cell>
          <cell r="AG710" t="str">
            <v>JAWA</v>
          </cell>
        </row>
        <row r="711">
          <cell r="O711" t="str">
            <v>ISLAM</v>
          </cell>
          <cell r="Q711" t="str">
            <v>KEPALA KELUARGA</v>
          </cell>
          <cell r="R711">
            <v>1</v>
          </cell>
          <cell r="T711" t="str">
            <v>SERABUTAN</v>
          </cell>
          <cell r="AG711" t="str">
            <v>PALEMBANG</v>
          </cell>
        </row>
        <row r="712">
          <cell r="O712" t="str">
            <v>ISLAM</v>
          </cell>
          <cell r="Q712" t="str">
            <v>ISTRI</v>
          </cell>
          <cell r="R712">
            <v>3</v>
          </cell>
          <cell r="T712" t="str">
            <v>MENGURUS RUMAH TANGGA</v>
          </cell>
          <cell r="AG712" t="str">
            <v>KERINCI</v>
          </cell>
        </row>
        <row r="713">
          <cell r="H713" t="str">
            <v>L</v>
          </cell>
          <cell r="O713" t="str">
            <v>ISLAM</v>
          </cell>
          <cell r="Q713" t="str">
            <v>ANAK</v>
          </cell>
          <cell r="R713">
            <v>4</v>
          </cell>
          <cell r="T713" t="str">
            <v>BELUM/TIDAK BEKERJA</v>
          </cell>
          <cell r="AG713" t="str">
            <v>PALEMBANG</v>
          </cell>
        </row>
        <row r="714">
          <cell r="H714" t="str">
            <v>L</v>
          </cell>
          <cell r="O714" t="str">
            <v>ISLAM</v>
          </cell>
          <cell r="Q714" t="str">
            <v>ANAK</v>
          </cell>
          <cell r="R714">
            <v>4</v>
          </cell>
          <cell r="T714" t="str">
            <v>PELAJAR/MAHASISWA</v>
          </cell>
          <cell r="AG714" t="str">
            <v>PALEMBANG</v>
          </cell>
        </row>
        <row r="715">
          <cell r="H715" t="str">
            <v>P</v>
          </cell>
          <cell r="O715" t="str">
            <v>ISLAM</v>
          </cell>
          <cell r="Q715" t="str">
            <v>ANAK</v>
          </cell>
          <cell r="R715">
            <v>4</v>
          </cell>
          <cell r="T715" t="str">
            <v>PELAJAR/MAHASISWA</v>
          </cell>
          <cell r="AG715" t="str">
            <v>PALEMBANG</v>
          </cell>
        </row>
        <row r="716">
          <cell r="H716" t="str">
            <v>L</v>
          </cell>
          <cell r="O716" t="str">
            <v>ISLAM</v>
          </cell>
          <cell r="Q716" t="str">
            <v>KEPALA KELUARGA</v>
          </cell>
          <cell r="R716">
            <v>1</v>
          </cell>
          <cell r="T716" t="str">
            <v>SOPIR</v>
          </cell>
          <cell r="AG716" t="str">
            <v>JAWA</v>
          </cell>
        </row>
        <row r="717">
          <cell r="H717" t="str">
            <v>P</v>
          </cell>
          <cell r="O717" t="str">
            <v>ISLAM</v>
          </cell>
          <cell r="Q717" t="str">
            <v>ISTRI</v>
          </cell>
          <cell r="R717">
            <v>3</v>
          </cell>
          <cell r="T717" t="str">
            <v>MENGURUS RUMAH TANGGA</v>
          </cell>
          <cell r="AG717" t="str">
            <v>JAWA</v>
          </cell>
        </row>
        <row r="718">
          <cell r="H718" t="str">
            <v>L</v>
          </cell>
          <cell r="O718" t="str">
            <v>ISLAM</v>
          </cell>
          <cell r="Q718" t="str">
            <v>ANAK</v>
          </cell>
          <cell r="R718">
            <v>4</v>
          </cell>
          <cell r="T718" t="str">
            <v>PELAJAR/MAHASISWA</v>
          </cell>
          <cell r="AG718" t="str">
            <v>JAWA</v>
          </cell>
        </row>
        <row r="719">
          <cell r="H719" t="str">
            <v>L</v>
          </cell>
          <cell r="O719" t="str">
            <v>ISLAM</v>
          </cell>
          <cell r="Q719" t="str">
            <v>ANAK</v>
          </cell>
          <cell r="T719" t="str">
            <v>BELUM/TIDAK BEKERJA</v>
          </cell>
          <cell r="AG719" t="str">
            <v>JAWA</v>
          </cell>
        </row>
        <row r="720">
          <cell r="H720" t="str">
            <v>L</v>
          </cell>
          <cell r="O720" t="str">
            <v>ISLAM</v>
          </cell>
          <cell r="Q720" t="str">
            <v>KEPALA KELUARGA</v>
          </cell>
          <cell r="R720">
            <v>1</v>
          </cell>
          <cell r="T720" t="str">
            <v>PETANI/PEKEBUN</v>
          </cell>
          <cell r="AG720" t="str">
            <v>BANTEN</v>
          </cell>
        </row>
        <row r="721">
          <cell r="H721" t="str">
            <v>P</v>
          </cell>
          <cell r="O721" t="str">
            <v>ISLAM</v>
          </cell>
          <cell r="Q721" t="str">
            <v>ISTRI</v>
          </cell>
          <cell r="R721">
            <v>3</v>
          </cell>
          <cell r="T721" t="str">
            <v>MENGURUS RUMAH TANGGA</v>
          </cell>
          <cell r="AG721" t="str">
            <v>JAWA</v>
          </cell>
        </row>
        <row r="722">
          <cell r="H722" t="str">
            <v>L</v>
          </cell>
          <cell r="O722" t="str">
            <v>ISLAM</v>
          </cell>
          <cell r="Q722" t="str">
            <v>ANAK</v>
          </cell>
          <cell r="R722">
            <v>4</v>
          </cell>
          <cell r="T722" t="str">
            <v>BELUM/TIDAK BEKERJA</v>
          </cell>
          <cell r="AG722" t="str">
            <v>BANTEN</v>
          </cell>
        </row>
        <row r="723">
          <cell r="H723" t="str">
            <v>L</v>
          </cell>
          <cell r="O723" t="str">
            <v>ISLAM</v>
          </cell>
          <cell r="Q723" t="str">
            <v>ANAK</v>
          </cell>
          <cell r="R723">
            <v>4</v>
          </cell>
          <cell r="T723" t="str">
            <v>BELUM/TIDAK BEKERJA</v>
          </cell>
          <cell r="AG723" t="str">
            <v>BANTEN</v>
          </cell>
        </row>
        <row r="724">
          <cell r="H724" t="str">
            <v>P</v>
          </cell>
          <cell r="O724" t="str">
            <v>ISLAM</v>
          </cell>
          <cell r="Q724" t="str">
            <v>ANAK</v>
          </cell>
          <cell r="R724">
            <v>4</v>
          </cell>
          <cell r="T724" t="str">
            <v>BELUM/TIDAK BEKERJA</v>
          </cell>
          <cell r="AG724" t="str">
            <v>BANTEN</v>
          </cell>
        </row>
        <row r="725">
          <cell r="H725" t="str">
            <v>P</v>
          </cell>
          <cell r="O725" t="str">
            <v>ISLAM</v>
          </cell>
          <cell r="Q725" t="str">
            <v>KEPALA KELUARGA</v>
          </cell>
          <cell r="R725">
            <v>1</v>
          </cell>
          <cell r="T725" t="str">
            <v>MENGURUS RUMAH TANGGA</v>
          </cell>
          <cell r="AG725" t="str">
            <v>JAWA</v>
          </cell>
        </row>
        <row r="726">
          <cell r="H726" t="str">
            <v>L</v>
          </cell>
          <cell r="O726" t="str">
            <v>ISLAM</v>
          </cell>
          <cell r="Q726" t="str">
            <v>KEPALA KELUARGA</v>
          </cell>
          <cell r="R726">
            <v>1</v>
          </cell>
          <cell r="T726" t="str">
            <v>BENGKEL</v>
          </cell>
          <cell r="AG726" t="str">
            <v>JAWA</v>
          </cell>
        </row>
        <row r="727">
          <cell r="H727" t="str">
            <v>P</v>
          </cell>
          <cell r="O727" t="str">
            <v>ISLAM</v>
          </cell>
          <cell r="Q727" t="str">
            <v>ISTRI</v>
          </cell>
          <cell r="R727">
            <v>3</v>
          </cell>
          <cell r="T727" t="str">
            <v>MENGURUS RUMAH TANGGA</v>
          </cell>
          <cell r="AG727" t="str">
            <v>JAWA</v>
          </cell>
        </row>
        <row r="728">
          <cell r="H728" t="str">
            <v>L</v>
          </cell>
          <cell r="O728" t="str">
            <v>ISLAM</v>
          </cell>
          <cell r="Q728" t="str">
            <v>ANAK</v>
          </cell>
          <cell r="R728">
            <v>4</v>
          </cell>
          <cell r="T728" t="str">
            <v>PELAJAR/MAHASISWA</v>
          </cell>
          <cell r="AG728" t="str">
            <v>JAWA</v>
          </cell>
        </row>
        <row r="729">
          <cell r="H729" t="str">
            <v>P</v>
          </cell>
          <cell r="O729" t="str">
            <v>ISLAM</v>
          </cell>
          <cell r="Q729" t="str">
            <v>ANAK</v>
          </cell>
          <cell r="R729">
            <v>4</v>
          </cell>
          <cell r="T729" t="str">
            <v>BELUM/TIDAK BEKERJA</v>
          </cell>
          <cell r="AG729" t="str">
            <v>JAWA</v>
          </cell>
        </row>
        <row r="730">
          <cell r="H730" t="str">
            <v>L</v>
          </cell>
          <cell r="O730" t="str">
            <v>ISLAM</v>
          </cell>
          <cell r="Q730" t="str">
            <v>KEPALA KELUARGA</v>
          </cell>
          <cell r="R730">
            <v>1</v>
          </cell>
          <cell r="T730" t="str">
            <v>SERABUTAN</v>
          </cell>
          <cell r="AG730" t="str">
            <v>JAWA</v>
          </cell>
        </row>
        <row r="731">
          <cell r="H731" t="str">
            <v>P</v>
          </cell>
          <cell r="O731" t="str">
            <v>ISLAM</v>
          </cell>
          <cell r="Q731" t="str">
            <v>ISTRI</v>
          </cell>
          <cell r="R731">
            <v>3</v>
          </cell>
          <cell r="T731" t="str">
            <v>MENGURUS RUMAH TANGGA</v>
          </cell>
          <cell r="AG731" t="str">
            <v>MELAYU</v>
          </cell>
        </row>
        <row r="732">
          <cell r="H732" t="str">
            <v>P</v>
          </cell>
          <cell r="O732" t="str">
            <v>ISLAM</v>
          </cell>
          <cell r="Q732" t="str">
            <v>ANAK</v>
          </cell>
          <cell r="R732">
            <v>4</v>
          </cell>
          <cell r="T732" t="str">
            <v>PELAJAR/MAHASISWA</v>
          </cell>
          <cell r="AG732" t="str">
            <v>JAWA</v>
          </cell>
        </row>
        <row r="733">
          <cell r="H733" t="str">
            <v>P</v>
          </cell>
          <cell r="O733" t="str">
            <v>ISLAM</v>
          </cell>
          <cell r="Q733" t="str">
            <v>ANAK</v>
          </cell>
          <cell r="R733">
            <v>4</v>
          </cell>
          <cell r="T733" t="str">
            <v>BELUM/TIDAK BEKERJA</v>
          </cell>
          <cell r="AG733" t="str">
            <v>JAWA</v>
          </cell>
        </row>
        <row r="734">
          <cell r="H734" t="str">
            <v>L</v>
          </cell>
          <cell r="O734" t="str">
            <v>ISLAM</v>
          </cell>
          <cell r="Q734" t="str">
            <v>KEPALA KELUARGA</v>
          </cell>
          <cell r="R734">
            <v>1</v>
          </cell>
          <cell r="T734" t="str">
            <v>SERABUTAN</v>
          </cell>
          <cell r="AG734" t="str">
            <v>SUNDA</v>
          </cell>
        </row>
        <row r="735">
          <cell r="H735" t="str">
            <v>P</v>
          </cell>
          <cell r="O735" t="str">
            <v>ISLAM</v>
          </cell>
          <cell r="Q735" t="str">
            <v>ISTRI</v>
          </cell>
          <cell r="R735">
            <v>3</v>
          </cell>
          <cell r="T735" t="str">
            <v>MENGURUS RUMAH TANGGA</v>
          </cell>
          <cell r="AG735" t="str">
            <v>SUNDA</v>
          </cell>
        </row>
        <row r="736">
          <cell r="H736" t="str">
            <v>L</v>
          </cell>
          <cell r="O736" t="str">
            <v>ISLAM</v>
          </cell>
          <cell r="Q736" t="str">
            <v>ANAK</v>
          </cell>
          <cell r="R736">
            <v>4</v>
          </cell>
          <cell r="T736" t="str">
            <v>PELAJAR/MAHASISWA</v>
          </cell>
          <cell r="AG736" t="str">
            <v>SUNDA</v>
          </cell>
        </row>
        <row r="737">
          <cell r="H737" t="str">
            <v>P</v>
          </cell>
          <cell r="O737" t="str">
            <v>ISLAM</v>
          </cell>
          <cell r="Q737" t="str">
            <v>ANAK</v>
          </cell>
          <cell r="R737">
            <v>4</v>
          </cell>
          <cell r="T737" t="str">
            <v>PELAJAR/MAHASISWA</v>
          </cell>
          <cell r="AG737" t="str">
            <v>SUNDA</v>
          </cell>
        </row>
        <row r="738">
          <cell r="H738" t="str">
            <v>P</v>
          </cell>
          <cell r="O738" t="str">
            <v>ISLAM</v>
          </cell>
          <cell r="Q738" t="str">
            <v>ANAK</v>
          </cell>
          <cell r="R738">
            <v>4</v>
          </cell>
          <cell r="T738" t="str">
            <v>PELAJAR/MAHASISWA</v>
          </cell>
          <cell r="AG738" t="str">
            <v>SUNDA</v>
          </cell>
        </row>
        <row r="739">
          <cell r="H739" t="str">
            <v>L</v>
          </cell>
          <cell r="O739" t="str">
            <v>ISLAM</v>
          </cell>
          <cell r="Q739" t="str">
            <v>ANAK</v>
          </cell>
          <cell r="R739">
            <v>4</v>
          </cell>
          <cell r="T739" t="str">
            <v>BELUM/TIDAK BEKERJA</v>
          </cell>
          <cell r="AG739" t="str">
            <v>SUNDA</v>
          </cell>
        </row>
        <row r="740">
          <cell r="H740" t="str">
            <v>L</v>
          </cell>
          <cell r="O740" t="str">
            <v>ISLAM</v>
          </cell>
          <cell r="Q740" t="str">
            <v>KEPALA KELUARGA</v>
          </cell>
          <cell r="R740">
            <v>1</v>
          </cell>
          <cell r="T740" t="str">
            <v>SOPIR</v>
          </cell>
          <cell r="AG740" t="str">
            <v>JAWA</v>
          </cell>
        </row>
        <row r="741">
          <cell r="H741" t="str">
            <v>P</v>
          </cell>
          <cell r="O741" t="str">
            <v>ISLAM</v>
          </cell>
          <cell r="Q741" t="str">
            <v>ANAK</v>
          </cell>
          <cell r="R741">
            <v>4</v>
          </cell>
          <cell r="T741" t="str">
            <v>PELAJAR/MAHASISWA</v>
          </cell>
          <cell r="AG741" t="str">
            <v>JAWA</v>
          </cell>
        </row>
        <row r="742">
          <cell r="H742" t="str">
            <v>L</v>
          </cell>
          <cell r="O742" t="str">
            <v>ISLAM</v>
          </cell>
          <cell r="Q742" t="str">
            <v>KEPALA KELUARGA</v>
          </cell>
          <cell r="R742">
            <v>1</v>
          </cell>
          <cell r="T742" t="str">
            <v>WIRASWASTA</v>
          </cell>
          <cell r="AG742" t="str">
            <v>SUNDA</v>
          </cell>
        </row>
        <row r="743">
          <cell r="H743" t="str">
            <v>P</v>
          </cell>
          <cell r="O743" t="str">
            <v>ISLAM</v>
          </cell>
          <cell r="Q743" t="str">
            <v>ISTRI</v>
          </cell>
          <cell r="R743">
            <v>3</v>
          </cell>
          <cell r="T743" t="str">
            <v>MENGURUS RUMAH TANGGA</v>
          </cell>
          <cell r="AG743" t="str">
            <v>JAWA</v>
          </cell>
        </row>
        <row r="744">
          <cell r="H744" t="str">
            <v>L</v>
          </cell>
          <cell r="O744" t="str">
            <v>ISLAM</v>
          </cell>
          <cell r="Q744" t="str">
            <v>ANAK</v>
          </cell>
          <cell r="R744">
            <v>4</v>
          </cell>
          <cell r="T744" t="str">
            <v>BELUM/TIDAK BEKERJA</v>
          </cell>
          <cell r="AG744" t="str">
            <v>SUNDA</v>
          </cell>
        </row>
        <row r="745">
          <cell r="H745" t="str">
            <v>L</v>
          </cell>
          <cell r="O745" t="str">
            <v>ISLAM</v>
          </cell>
          <cell r="Q745" t="str">
            <v>ANAK</v>
          </cell>
          <cell r="R745">
            <v>4</v>
          </cell>
          <cell r="T745" t="str">
            <v>BELUM/TIDAK BEKERJA</v>
          </cell>
          <cell r="AG745" t="str">
            <v>SUNDA</v>
          </cell>
        </row>
        <row r="746">
          <cell r="H746" t="str">
            <v>L</v>
          </cell>
          <cell r="O746" t="str">
            <v>ISLAM</v>
          </cell>
          <cell r="Q746" t="str">
            <v>KEPALA KELUARGA</v>
          </cell>
          <cell r="R746">
            <v>1</v>
          </cell>
          <cell r="T746" t="str">
            <v>PETANI/PEKEBUN</v>
          </cell>
          <cell r="AG746" t="str">
            <v>JAWA</v>
          </cell>
        </row>
        <row r="747">
          <cell r="H747" t="str">
            <v>P</v>
          </cell>
          <cell r="O747" t="str">
            <v>ISLAM</v>
          </cell>
          <cell r="Q747" t="str">
            <v>ISTRI</v>
          </cell>
          <cell r="R747">
            <v>3</v>
          </cell>
          <cell r="T747" t="str">
            <v>MENGURUS RUMAH TANGGA</v>
          </cell>
          <cell r="AG747" t="str">
            <v>JAWA</v>
          </cell>
        </row>
        <row r="748">
          <cell r="H748" t="str">
            <v>P</v>
          </cell>
          <cell r="O748" t="str">
            <v>ISLAM</v>
          </cell>
          <cell r="Q748" t="str">
            <v>ANAK</v>
          </cell>
          <cell r="R748">
            <v>4</v>
          </cell>
          <cell r="T748" t="str">
            <v>BELUM/TIDAK BEKERJA</v>
          </cell>
          <cell r="AG748" t="str">
            <v>JAWA</v>
          </cell>
        </row>
        <row r="749">
          <cell r="H749" t="str">
            <v>L</v>
          </cell>
          <cell r="O749" t="str">
            <v>ISLAM</v>
          </cell>
          <cell r="Q749" t="str">
            <v>KEPALA KELUARGA</v>
          </cell>
          <cell r="R749">
            <v>1</v>
          </cell>
          <cell r="T749" t="str">
            <v>PETANI/PEKEBUN</v>
          </cell>
          <cell r="AG749" t="str">
            <v>KERINCI</v>
          </cell>
        </row>
        <row r="750">
          <cell r="H750" t="str">
            <v>P</v>
          </cell>
          <cell r="O750" t="str">
            <v>ISLAM</v>
          </cell>
          <cell r="Q750" t="str">
            <v>ISTRI</v>
          </cell>
          <cell r="R750">
            <v>3</v>
          </cell>
          <cell r="T750" t="str">
            <v>PNS</v>
          </cell>
          <cell r="AG750" t="str">
            <v>KERINCI</v>
          </cell>
        </row>
        <row r="751">
          <cell r="H751" t="str">
            <v>L</v>
          </cell>
          <cell r="O751" t="str">
            <v>ISLAM</v>
          </cell>
          <cell r="Q751" t="str">
            <v>ANAK</v>
          </cell>
          <cell r="R751">
            <v>4</v>
          </cell>
          <cell r="T751" t="str">
            <v>PELAJAR/MAHASISWA</v>
          </cell>
          <cell r="AG751" t="str">
            <v>KERINCI</v>
          </cell>
        </row>
        <row r="752">
          <cell r="H752" t="str">
            <v>P</v>
          </cell>
          <cell r="O752" t="str">
            <v>ISLAM</v>
          </cell>
          <cell r="Q752" t="str">
            <v>ANAK</v>
          </cell>
          <cell r="R752">
            <v>4</v>
          </cell>
          <cell r="T752" t="str">
            <v>PELAJAR/MAHASISWA</v>
          </cell>
          <cell r="AG752" t="str">
            <v>KERINCI</v>
          </cell>
        </row>
        <row r="753">
          <cell r="H753" t="str">
            <v>L</v>
          </cell>
          <cell r="O753" t="str">
            <v>ISLAM</v>
          </cell>
          <cell r="Q753" t="str">
            <v>KEPALA KELUARGA</v>
          </cell>
          <cell r="R753">
            <v>1</v>
          </cell>
          <cell r="T753" t="str">
            <v>WIRASWASTA</v>
          </cell>
          <cell r="AG753" t="str">
            <v>JAWA</v>
          </cell>
        </row>
        <row r="754">
          <cell r="H754" t="str">
            <v>P</v>
          </cell>
          <cell r="O754" t="str">
            <v>ISLAM</v>
          </cell>
          <cell r="Q754" t="str">
            <v>ISTRI</v>
          </cell>
          <cell r="R754">
            <v>3</v>
          </cell>
          <cell r="T754" t="str">
            <v>TUKANG JAHIT</v>
          </cell>
          <cell r="AG754" t="str">
            <v>JAWA</v>
          </cell>
        </row>
        <row r="755">
          <cell r="H755" t="str">
            <v>L</v>
          </cell>
          <cell r="O755" t="str">
            <v>ISLAM</v>
          </cell>
          <cell r="Q755" t="str">
            <v>ANAK</v>
          </cell>
          <cell r="R755">
            <v>4</v>
          </cell>
          <cell r="T755" t="str">
            <v>BELUM/TIDAK BEKERJA</v>
          </cell>
          <cell r="AG755" t="str">
            <v>JAWA</v>
          </cell>
        </row>
        <row r="756">
          <cell r="H756" t="str">
            <v>L</v>
          </cell>
          <cell r="O756" t="str">
            <v>ISLAM</v>
          </cell>
          <cell r="Q756" t="str">
            <v>ANAK</v>
          </cell>
          <cell r="R756">
            <v>4</v>
          </cell>
          <cell r="T756" t="str">
            <v>PELAJAR/MAHASISWA</v>
          </cell>
          <cell r="AG756" t="str">
            <v>JAWA</v>
          </cell>
        </row>
        <row r="757">
          <cell r="H757" t="str">
            <v>P</v>
          </cell>
          <cell r="O757" t="str">
            <v>ISLAM</v>
          </cell>
          <cell r="Q757" t="str">
            <v>ANAK</v>
          </cell>
          <cell r="R757">
            <v>4</v>
          </cell>
          <cell r="T757" t="str">
            <v>BELUM/TIDAK BEKERJA</v>
          </cell>
          <cell r="AG757" t="str">
            <v>JAWA</v>
          </cell>
        </row>
        <row r="758">
          <cell r="H758" t="str">
            <v>P</v>
          </cell>
          <cell r="O758" t="str">
            <v>ISLAM</v>
          </cell>
          <cell r="Q758" t="str">
            <v>ANAK</v>
          </cell>
          <cell r="R758">
            <v>4</v>
          </cell>
          <cell r="T758" t="str">
            <v>PELAJAR/MAHASISWA</v>
          </cell>
          <cell r="AG758" t="str">
            <v>MADURA</v>
          </cell>
        </row>
        <row r="759">
          <cell r="H759" t="str">
            <v>L</v>
          </cell>
          <cell r="O759" t="str">
            <v>ISLAM</v>
          </cell>
          <cell r="Q759" t="str">
            <v>KEPALA KELUARGA</v>
          </cell>
          <cell r="R759">
            <v>4</v>
          </cell>
          <cell r="T759" t="str">
            <v>PETANI/PEKEBUN</v>
          </cell>
          <cell r="AG759" t="str">
            <v>JAWA</v>
          </cell>
        </row>
        <row r="760">
          <cell r="H760" t="str">
            <v>P</v>
          </cell>
          <cell r="O760" t="str">
            <v>ISLAM</v>
          </cell>
          <cell r="Q760" t="str">
            <v>ISTRI</v>
          </cell>
          <cell r="R760">
            <v>4</v>
          </cell>
          <cell r="T760" t="str">
            <v>MENGURUS RUMAH TANGGA</v>
          </cell>
          <cell r="AG760" t="str">
            <v>JAWA</v>
          </cell>
        </row>
        <row r="761">
          <cell r="H761" t="str">
            <v>L</v>
          </cell>
          <cell r="O761" t="str">
            <v>ISLAM</v>
          </cell>
          <cell r="Q761" t="str">
            <v>KEPALA KELUARGA</v>
          </cell>
          <cell r="R761">
            <v>4</v>
          </cell>
          <cell r="T761" t="str">
            <v>WIRASWASTA</v>
          </cell>
          <cell r="AG761" t="str">
            <v>JAWA</v>
          </cell>
        </row>
        <row r="762">
          <cell r="H762" t="str">
            <v>P</v>
          </cell>
          <cell r="O762" t="str">
            <v>ISLAM</v>
          </cell>
          <cell r="Q762" t="str">
            <v>ISTRI</v>
          </cell>
          <cell r="R762">
            <v>4</v>
          </cell>
          <cell r="T762" t="str">
            <v>MENGURUS RUMAH TANGGA</v>
          </cell>
          <cell r="AG762" t="str">
            <v>JAWA</v>
          </cell>
        </row>
        <row r="764">
          <cell r="H764" t="str">
            <v>L</v>
          </cell>
          <cell r="O764" t="str">
            <v>KRISTEN</v>
          </cell>
          <cell r="Q764" t="str">
            <v>KEPALA KELUARGA</v>
          </cell>
          <cell r="T764" t="str">
            <v>BURUH HARIAN LEPAS</v>
          </cell>
          <cell r="AG764" t="str">
            <v>BATAK</v>
          </cell>
        </row>
        <row r="765">
          <cell r="H765" t="str">
            <v>P</v>
          </cell>
          <cell r="O765" t="str">
            <v>KRISTEN</v>
          </cell>
          <cell r="Q765" t="str">
            <v xml:space="preserve">ISTRI </v>
          </cell>
          <cell r="T765" t="str">
            <v>MENGURUS RUMAH TANGGA</v>
          </cell>
          <cell r="AG765" t="str">
            <v>BATAK</v>
          </cell>
        </row>
        <row r="766">
          <cell r="H766" t="str">
            <v>P</v>
          </cell>
          <cell r="O766" t="str">
            <v>KRISTEN</v>
          </cell>
          <cell r="Q766" t="str">
            <v>ANAK</v>
          </cell>
          <cell r="T766" t="str">
            <v>BELUM /TIDAK BEKERJA</v>
          </cell>
          <cell r="AG766" t="str">
            <v>BATAK</v>
          </cell>
        </row>
        <row r="768">
          <cell r="H768" t="str">
            <v>L</v>
          </cell>
          <cell r="O768" t="str">
            <v>ISLAM</v>
          </cell>
          <cell r="Q768" t="str">
            <v>ANAK</v>
          </cell>
          <cell r="T768" t="str">
            <v>BELUM/TIDAK BEKERJA</v>
          </cell>
          <cell r="AG768" t="str">
            <v>JAMBI</v>
          </cell>
        </row>
        <row r="769">
          <cell r="H769">
            <v>66</v>
          </cell>
          <cell r="O769" t="str">
            <v/>
          </cell>
          <cell r="Q769">
            <v>35</v>
          </cell>
        </row>
        <row r="772">
          <cell r="O772" t="str">
            <v/>
          </cell>
        </row>
        <row r="774">
          <cell r="H774" t="str">
            <v>L</v>
          </cell>
          <cell r="O774" t="str">
            <v>ISLAM</v>
          </cell>
          <cell r="Q774" t="str">
            <v>KEPALA KELUARGA</v>
          </cell>
          <cell r="R774">
            <v>1</v>
          </cell>
          <cell r="T774" t="str">
            <v>PETANI/PEKEBUN</v>
          </cell>
          <cell r="AG774" t="str">
            <v>JAWA</v>
          </cell>
        </row>
        <row r="775">
          <cell r="H775" t="str">
            <v>P</v>
          </cell>
          <cell r="O775" t="str">
            <v>ISLAM</v>
          </cell>
          <cell r="Q775" t="str">
            <v>ISTRI</v>
          </cell>
          <cell r="R775">
            <v>3</v>
          </cell>
          <cell r="T775" t="str">
            <v>MENGURUS RUMAH TANGGA</v>
          </cell>
          <cell r="AG775" t="str">
            <v>MELAYU</v>
          </cell>
        </row>
        <row r="776">
          <cell r="H776" t="str">
            <v>P</v>
          </cell>
          <cell r="O776" t="str">
            <v>ISLAM</v>
          </cell>
          <cell r="Q776" t="str">
            <v>ANAK</v>
          </cell>
          <cell r="R776">
            <v>4</v>
          </cell>
          <cell r="T776" t="str">
            <v>PELAJAR/MAHASISWA</v>
          </cell>
          <cell r="AG776" t="str">
            <v>JAWA</v>
          </cell>
        </row>
        <row r="777">
          <cell r="H777" t="str">
            <v>L</v>
          </cell>
          <cell r="O777" t="str">
            <v>ISLAM</v>
          </cell>
          <cell r="Q777" t="str">
            <v>ANAK</v>
          </cell>
          <cell r="R777">
            <v>4</v>
          </cell>
          <cell r="T777" t="str">
            <v>PELAJAR/MAHASISWA</v>
          </cell>
          <cell r="AG777" t="str">
            <v>JAWA</v>
          </cell>
        </row>
        <row r="778">
          <cell r="H778" t="str">
            <v>P</v>
          </cell>
          <cell r="O778" t="str">
            <v>ISLAM</v>
          </cell>
          <cell r="Q778" t="str">
            <v>FAMILI LAIN</v>
          </cell>
          <cell r="R778">
            <v>7</v>
          </cell>
          <cell r="T778" t="str">
            <v>PELAJAR/MAHASISWA</v>
          </cell>
          <cell r="AG778" t="str">
            <v>JAWA</v>
          </cell>
        </row>
        <row r="779">
          <cell r="H779" t="str">
            <v>L</v>
          </cell>
          <cell r="O779" t="str">
            <v>ISLAM</v>
          </cell>
          <cell r="Q779" t="str">
            <v>FAMILI LAIN</v>
          </cell>
          <cell r="R779">
            <v>7</v>
          </cell>
          <cell r="T779" t="str">
            <v>PETANI/PEKEBUN</v>
          </cell>
          <cell r="AG779" t="str">
            <v>JAWA</v>
          </cell>
        </row>
        <row r="780">
          <cell r="H780" t="str">
            <v>L</v>
          </cell>
          <cell r="O780" t="str">
            <v>ISLAM</v>
          </cell>
          <cell r="Q780" t="str">
            <v>KEPALA KELUARGA</v>
          </cell>
          <cell r="R780">
            <v>1</v>
          </cell>
          <cell r="T780" t="str">
            <v>PETANI/PEKEBUN</v>
          </cell>
          <cell r="AG780" t="str">
            <v>KERINCI</v>
          </cell>
        </row>
        <row r="781">
          <cell r="H781" t="str">
            <v>P</v>
          </cell>
          <cell r="O781" t="str">
            <v>ISLAM</v>
          </cell>
          <cell r="Q781" t="str">
            <v>ISTRI</v>
          </cell>
          <cell r="R781">
            <v>3</v>
          </cell>
          <cell r="T781" t="str">
            <v>PNS</v>
          </cell>
          <cell r="AG781" t="str">
            <v>KERINCI</v>
          </cell>
        </row>
        <row r="782">
          <cell r="H782" t="str">
            <v>P</v>
          </cell>
          <cell r="O782" t="str">
            <v>ISLAM</v>
          </cell>
          <cell r="Q782" t="str">
            <v>ANAK</v>
          </cell>
          <cell r="R782">
            <v>4</v>
          </cell>
          <cell r="T782" t="str">
            <v>PELAJAR/MAHASISWA</v>
          </cell>
          <cell r="AG782" t="str">
            <v>KERINCI</v>
          </cell>
        </row>
        <row r="783">
          <cell r="H783" t="str">
            <v>P</v>
          </cell>
          <cell r="O783" t="str">
            <v>ISLAM</v>
          </cell>
          <cell r="Q783" t="str">
            <v>ANAK</v>
          </cell>
          <cell r="R783">
            <v>4</v>
          </cell>
          <cell r="T783" t="str">
            <v>PELAJAR/MAHASISWA</v>
          </cell>
          <cell r="AG783" t="str">
            <v>KERINCI</v>
          </cell>
        </row>
        <row r="784">
          <cell r="H784" t="str">
            <v>L</v>
          </cell>
          <cell r="O784" t="str">
            <v>ISLAM</v>
          </cell>
          <cell r="Q784" t="str">
            <v>KEPALA KELUARGA</v>
          </cell>
          <cell r="R784">
            <v>1</v>
          </cell>
          <cell r="T784" t="str">
            <v>PETANI/PEKEBUN</v>
          </cell>
          <cell r="AG784" t="str">
            <v>SUNDA</v>
          </cell>
        </row>
        <row r="785">
          <cell r="H785" t="str">
            <v>P</v>
          </cell>
          <cell r="O785" t="str">
            <v>ISLAM</v>
          </cell>
          <cell r="Q785" t="str">
            <v>ISTRI</v>
          </cell>
          <cell r="R785">
            <v>3</v>
          </cell>
          <cell r="T785" t="str">
            <v>MENGURUS RUMAH TANGGA</v>
          </cell>
          <cell r="AG785" t="str">
            <v>SUNDA</v>
          </cell>
        </row>
        <row r="786">
          <cell r="H786" t="str">
            <v>P</v>
          </cell>
          <cell r="O786" t="str">
            <v>ISLAM</v>
          </cell>
          <cell r="Q786" t="str">
            <v>ANAK</v>
          </cell>
          <cell r="R786">
            <v>4</v>
          </cell>
          <cell r="T786" t="str">
            <v>PELAJAR/MAHASISWA</v>
          </cell>
          <cell r="AG786" t="str">
            <v>SUNDA</v>
          </cell>
        </row>
        <row r="787">
          <cell r="H787" t="str">
            <v>L</v>
          </cell>
          <cell r="O787" t="str">
            <v>ISLAM</v>
          </cell>
          <cell r="Q787" t="str">
            <v>KEPALA KELUARGA</v>
          </cell>
          <cell r="R787">
            <v>1</v>
          </cell>
          <cell r="T787" t="str">
            <v>PERANGKAT DESA</v>
          </cell>
          <cell r="AG787" t="str">
            <v>SUNDA</v>
          </cell>
        </row>
        <row r="788">
          <cell r="H788" t="str">
            <v>P</v>
          </cell>
          <cell r="O788" t="str">
            <v>ISLAM</v>
          </cell>
          <cell r="Q788" t="str">
            <v>ISTRI</v>
          </cell>
          <cell r="R788">
            <v>3</v>
          </cell>
          <cell r="T788" t="str">
            <v>MENGURUS RUMAH TANGGA</v>
          </cell>
          <cell r="AG788" t="str">
            <v>SUNDA</v>
          </cell>
        </row>
        <row r="789">
          <cell r="H789" t="str">
            <v>L</v>
          </cell>
          <cell r="O789" t="str">
            <v>ISLAM</v>
          </cell>
          <cell r="Q789" t="str">
            <v>ANAK</v>
          </cell>
          <cell r="R789">
            <v>4</v>
          </cell>
          <cell r="T789" t="str">
            <v>PELAJAR/MAHASISWA</v>
          </cell>
          <cell r="AG789" t="str">
            <v>SUNDA</v>
          </cell>
        </row>
        <row r="790">
          <cell r="H790" t="str">
            <v>L</v>
          </cell>
          <cell r="O790" t="str">
            <v>ISLAM</v>
          </cell>
          <cell r="Q790" t="str">
            <v>ANAK</v>
          </cell>
          <cell r="R790">
            <v>4</v>
          </cell>
          <cell r="T790" t="str">
            <v>BELUM/TIDAK BEKERJA</v>
          </cell>
          <cell r="AG790" t="str">
            <v>SUNDA</v>
          </cell>
        </row>
        <row r="791">
          <cell r="H791" t="str">
            <v>L</v>
          </cell>
          <cell r="O791" t="str">
            <v>ISLAM</v>
          </cell>
          <cell r="Q791" t="str">
            <v>KEPALA KELUARGA</v>
          </cell>
          <cell r="R791">
            <v>1</v>
          </cell>
          <cell r="T791" t="str">
            <v>SERABUTAN</v>
          </cell>
          <cell r="AG791" t="str">
            <v>JAWA</v>
          </cell>
        </row>
        <row r="792">
          <cell r="H792" t="str">
            <v>P</v>
          </cell>
          <cell r="O792" t="str">
            <v>ISLAM</v>
          </cell>
          <cell r="Q792" t="str">
            <v>ISTRI</v>
          </cell>
          <cell r="R792">
            <v>3</v>
          </cell>
          <cell r="T792" t="str">
            <v>MENGURUS RUMAH TANGGA</v>
          </cell>
          <cell r="AG792" t="str">
            <v>JAWA</v>
          </cell>
        </row>
        <row r="793">
          <cell r="H793" t="str">
            <v>P</v>
          </cell>
          <cell r="O793" t="str">
            <v>ISLAM</v>
          </cell>
          <cell r="Q793" t="str">
            <v>ANAK</v>
          </cell>
          <cell r="R793">
            <v>4</v>
          </cell>
          <cell r="T793" t="str">
            <v>PELAJAR/MAHASISWA</v>
          </cell>
          <cell r="AG793" t="str">
            <v>JAWA</v>
          </cell>
        </row>
        <row r="794">
          <cell r="H794" t="str">
            <v>L</v>
          </cell>
          <cell r="O794" t="str">
            <v>ISLAM</v>
          </cell>
          <cell r="Q794" t="str">
            <v>ANAK</v>
          </cell>
          <cell r="R794">
            <v>4</v>
          </cell>
          <cell r="T794" t="str">
            <v>BELUM/TIDAK BEKERJA</v>
          </cell>
          <cell r="AG794" t="str">
            <v>JAWA</v>
          </cell>
        </row>
        <row r="795">
          <cell r="H795" t="str">
            <v>L</v>
          </cell>
          <cell r="O795" t="str">
            <v>ISLAM</v>
          </cell>
          <cell r="Q795" t="str">
            <v>KEPALA KELUARGA</v>
          </cell>
          <cell r="R795">
            <v>1</v>
          </cell>
          <cell r="T795" t="str">
            <v>PETANI/PEKEBUN</v>
          </cell>
          <cell r="AG795" t="str">
            <v>JAWA</v>
          </cell>
        </row>
        <row r="796">
          <cell r="H796" t="str">
            <v>L</v>
          </cell>
          <cell r="O796" t="str">
            <v>ISLAM</v>
          </cell>
          <cell r="Q796" t="str">
            <v>ANAK</v>
          </cell>
          <cell r="R796">
            <v>4</v>
          </cell>
          <cell r="T796" t="str">
            <v>BELUM/TIDAK BEKERJA</v>
          </cell>
          <cell r="AG796" t="str">
            <v>JAWA</v>
          </cell>
        </row>
        <row r="797">
          <cell r="H797" t="str">
            <v>P</v>
          </cell>
          <cell r="O797" t="str">
            <v>ISLAM</v>
          </cell>
          <cell r="Q797" t="str">
            <v>ANAK</v>
          </cell>
          <cell r="R797">
            <v>4</v>
          </cell>
          <cell r="T797" t="str">
            <v>PELAJAR/MAHASISWA</v>
          </cell>
          <cell r="AG797" t="str">
            <v>JAWA</v>
          </cell>
        </row>
        <row r="798">
          <cell r="H798" t="str">
            <v>L</v>
          </cell>
          <cell r="O798" t="str">
            <v>ISLAM</v>
          </cell>
          <cell r="Q798" t="str">
            <v>KEPALA KELUARGA</v>
          </cell>
          <cell r="R798">
            <v>1</v>
          </cell>
          <cell r="T798" t="str">
            <v>PETANI/PEKEBUN</v>
          </cell>
          <cell r="AG798" t="str">
            <v>MELAYU</v>
          </cell>
        </row>
        <row r="799">
          <cell r="H799" t="str">
            <v>P</v>
          </cell>
          <cell r="O799" t="str">
            <v>ISLAM</v>
          </cell>
          <cell r="Q799" t="str">
            <v>ISTRI</v>
          </cell>
          <cell r="R799">
            <v>3</v>
          </cell>
          <cell r="T799" t="str">
            <v>MENGURUS RUMAH TANGGA</v>
          </cell>
          <cell r="AG799" t="str">
            <v>MELAYU</v>
          </cell>
        </row>
        <row r="800">
          <cell r="H800" t="str">
            <v>L</v>
          </cell>
          <cell r="O800" t="str">
            <v>ISLAM</v>
          </cell>
          <cell r="Q800" t="str">
            <v>ANAK</v>
          </cell>
          <cell r="R800">
            <v>4</v>
          </cell>
          <cell r="T800" t="str">
            <v>PETANI/PEKEBUN</v>
          </cell>
          <cell r="AG800" t="str">
            <v>MELAYU</v>
          </cell>
        </row>
        <row r="801">
          <cell r="H801" t="str">
            <v>L</v>
          </cell>
          <cell r="O801" t="str">
            <v>ISLAM</v>
          </cell>
          <cell r="Q801" t="str">
            <v>ANAK</v>
          </cell>
          <cell r="R801">
            <v>4</v>
          </cell>
          <cell r="T801" t="str">
            <v>PETANI/PEKEBUN</v>
          </cell>
          <cell r="AG801" t="str">
            <v>MELAYU</v>
          </cell>
        </row>
        <row r="802">
          <cell r="H802" t="str">
            <v>L</v>
          </cell>
          <cell r="O802" t="str">
            <v>ISLAM</v>
          </cell>
          <cell r="Q802" t="str">
            <v>ANAK</v>
          </cell>
          <cell r="R802">
            <v>4</v>
          </cell>
          <cell r="T802" t="str">
            <v>PETANI/PEKEBUN</v>
          </cell>
          <cell r="AG802" t="str">
            <v>MELAYU</v>
          </cell>
        </row>
        <row r="803">
          <cell r="H803" t="str">
            <v>P</v>
          </cell>
          <cell r="O803" t="str">
            <v>ISLAM</v>
          </cell>
          <cell r="Q803" t="str">
            <v>ANAK</v>
          </cell>
          <cell r="R803">
            <v>4</v>
          </cell>
          <cell r="T803" t="str">
            <v>MENGURUS RUMAH TANGGA</v>
          </cell>
          <cell r="AG803" t="str">
            <v>MELAYU</v>
          </cell>
        </row>
        <row r="804">
          <cell r="H804" t="str">
            <v>L</v>
          </cell>
          <cell r="O804" t="str">
            <v>ISLAM</v>
          </cell>
          <cell r="Q804" t="str">
            <v>ANAK</v>
          </cell>
          <cell r="R804">
            <v>4</v>
          </cell>
          <cell r="T804" t="str">
            <v>PELAJAR/MAHASISWA</v>
          </cell>
          <cell r="AG804" t="str">
            <v>MELAYU</v>
          </cell>
        </row>
        <row r="805">
          <cell r="H805" t="str">
            <v>L</v>
          </cell>
          <cell r="O805" t="str">
            <v>ISLAM</v>
          </cell>
          <cell r="Q805" t="str">
            <v>ANAK</v>
          </cell>
          <cell r="R805">
            <v>4</v>
          </cell>
          <cell r="T805" t="str">
            <v>PELAJAR/MAHASISWA</v>
          </cell>
          <cell r="AG805" t="str">
            <v>MELAYU</v>
          </cell>
        </row>
        <row r="806">
          <cell r="H806" t="str">
            <v>P</v>
          </cell>
          <cell r="O806" t="str">
            <v>ISLAM</v>
          </cell>
          <cell r="Q806" t="str">
            <v>ANAK</v>
          </cell>
          <cell r="R806">
            <v>4</v>
          </cell>
          <cell r="T806" t="str">
            <v>PELAJAR/MAHASISWA</v>
          </cell>
          <cell r="AG806" t="str">
            <v>MELAYU</v>
          </cell>
        </row>
        <row r="807">
          <cell r="H807" t="str">
            <v>L</v>
          </cell>
          <cell r="O807" t="str">
            <v>ISLAM</v>
          </cell>
          <cell r="Q807" t="str">
            <v>ANAK</v>
          </cell>
          <cell r="R807">
            <v>4</v>
          </cell>
          <cell r="T807" t="str">
            <v>BELUM/TIDAK BEKERJA</v>
          </cell>
          <cell r="AG807" t="str">
            <v>MELAYU</v>
          </cell>
        </row>
        <row r="808">
          <cell r="H808" t="str">
            <v>L</v>
          </cell>
          <cell r="O808" t="str">
            <v>ISLAM</v>
          </cell>
          <cell r="Q808" t="str">
            <v>KEPALA KELUARGA</v>
          </cell>
          <cell r="R808">
            <v>1</v>
          </cell>
          <cell r="T808" t="str">
            <v>PETANI/PEKEBUN</v>
          </cell>
          <cell r="AG808" t="str">
            <v>JAWA</v>
          </cell>
        </row>
        <row r="809">
          <cell r="H809" t="str">
            <v>P</v>
          </cell>
          <cell r="O809" t="str">
            <v>ISLAM</v>
          </cell>
          <cell r="Q809" t="str">
            <v>ISTRI</v>
          </cell>
          <cell r="R809">
            <v>3</v>
          </cell>
          <cell r="T809" t="str">
            <v>MENGURUS RUMAH TANGGA</v>
          </cell>
          <cell r="AG809" t="str">
            <v>JAWA</v>
          </cell>
        </row>
        <row r="810">
          <cell r="H810" t="str">
            <v>L</v>
          </cell>
          <cell r="O810" t="str">
            <v>ISLAM</v>
          </cell>
          <cell r="Q810" t="str">
            <v>ANAK</v>
          </cell>
          <cell r="R810">
            <v>4</v>
          </cell>
          <cell r="T810" t="str">
            <v>PERANGKAT DESA</v>
          </cell>
          <cell r="AG810" t="str">
            <v>JAWA</v>
          </cell>
        </row>
        <row r="811">
          <cell r="H811" t="str">
            <v>P</v>
          </cell>
          <cell r="O811" t="str">
            <v>ISLAM</v>
          </cell>
          <cell r="Q811" t="str">
            <v>ANAK</v>
          </cell>
          <cell r="R811">
            <v>4</v>
          </cell>
          <cell r="T811" t="str">
            <v>PELAJAR/MAHASISWA</v>
          </cell>
          <cell r="AG811" t="str">
            <v>JAWA</v>
          </cell>
        </row>
        <row r="812">
          <cell r="H812" t="str">
            <v>P</v>
          </cell>
          <cell r="O812" t="str">
            <v>ISLAM</v>
          </cell>
          <cell r="Q812" t="str">
            <v>KEPALA KELUARGA</v>
          </cell>
          <cell r="R812">
            <v>1</v>
          </cell>
          <cell r="T812" t="str">
            <v>MENGURUS RUMAH TANGGA</v>
          </cell>
          <cell r="AG812" t="str">
            <v>OGAN</v>
          </cell>
        </row>
        <row r="813">
          <cell r="H813" t="str">
            <v>L</v>
          </cell>
          <cell r="O813" t="str">
            <v>ISLAM</v>
          </cell>
          <cell r="Q813" t="str">
            <v>ANAK</v>
          </cell>
          <cell r="R813">
            <v>4</v>
          </cell>
          <cell r="T813" t="str">
            <v>PETANI/PEKEBUN</v>
          </cell>
          <cell r="AG813" t="str">
            <v>OGAN</v>
          </cell>
        </row>
        <row r="814">
          <cell r="H814" t="str">
            <v>L</v>
          </cell>
          <cell r="O814" t="str">
            <v>ISLAM</v>
          </cell>
          <cell r="Q814" t="str">
            <v>KEPALA KELUARGA</v>
          </cell>
          <cell r="R814">
            <v>1</v>
          </cell>
          <cell r="T814" t="str">
            <v>PETANI/PEKEBUN</v>
          </cell>
          <cell r="AG814" t="str">
            <v>JAWA</v>
          </cell>
        </row>
        <row r="815">
          <cell r="H815" t="str">
            <v>P</v>
          </cell>
          <cell r="O815" t="str">
            <v>ISLAM</v>
          </cell>
          <cell r="Q815" t="str">
            <v>ISTRI</v>
          </cell>
          <cell r="R815">
            <v>3</v>
          </cell>
          <cell r="T815" t="str">
            <v>MENGURUS RUMAH TANGGA</v>
          </cell>
          <cell r="AG815" t="str">
            <v>JAWA</v>
          </cell>
        </row>
        <row r="816">
          <cell r="H816" t="str">
            <v>L</v>
          </cell>
          <cell r="O816" t="str">
            <v>ISLAM</v>
          </cell>
          <cell r="Q816" t="str">
            <v>ANAK</v>
          </cell>
          <cell r="R816">
            <v>4</v>
          </cell>
          <cell r="T816" t="str">
            <v>PELAJAR/MAHASISWA</v>
          </cell>
          <cell r="AG816" t="str">
            <v>JAWA</v>
          </cell>
        </row>
        <row r="817">
          <cell r="H817" t="str">
            <v>P</v>
          </cell>
          <cell r="O817" t="str">
            <v>ISLAM</v>
          </cell>
          <cell r="Q817" t="str">
            <v>ANAK</v>
          </cell>
          <cell r="T817" t="str">
            <v>BELUM/TIDAK BEKERJA</v>
          </cell>
          <cell r="AG817" t="str">
            <v>JAWA</v>
          </cell>
        </row>
        <row r="818">
          <cell r="H818" t="str">
            <v>L</v>
          </cell>
          <cell r="O818" t="str">
            <v>ISLAM</v>
          </cell>
          <cell r="Q818" t="str">
            <v>KEPALA KELUARGA</v>
          </cell>
          <cell r="R818">
            <v>1</v>
          </cell>
          <cell r="T818" t="str">
            <v>PETANI/PEKEBUN</v>
          </cell>
          <cell r="AG818" t="str">
            <v>JAWA</v>
          </cell>
        </row>
        <row r="819">
          <cell r="H819" t="str">
            <v>P</v>
          </cell>
          <cell r="O819" t="str">
            <v>ISLAM</v>
          </cell>
          <cell r="Q819" t="str">
            <v>ISTRI</v>
          </cell>
          <cell r="R819">
            <v>3</v>
          </cell>
          <cell r="T819" t="str">
            <v>MENGURUS RUMAH TANGGA</v>
          </cell>
          <cell r="AG819" t="str">
            <v>JAWA</v>
          </cell>
        </row>
        <row r="820">
          <cell r="H820" t="str">
            <v>L</v>
          </cell>
          <cell r="O820" t="str">
            <v>ISLAM</v>
          </cell>
          <cell r="Q820" t="str">
            <v>ANAK</v>
          </cell>
          <cell r="R820">
            <v>4</v>
          </cell>
          <cell r="T820" t="str">
            <v>PELAJAR/MAHASISWA</v>
          </cell>
          <cell r="AG820" t="str">
            <v>JAWA</v>
          </cell>
        </row>
        <row r="821">
          <cell r="H821" t="str">
            <v>P</v>
          </cell>
          <cell r="O821" t="str">
            <v>ISLAM</v>
          </cell>
          <cell r="Q821" t="str">
            <v>KEPALA KELUARGA</v>
          </cell>
          <cell r="R821">
            <v>1</v>
          </cell>
          <cell r="T821" t="str">
            <v>PETANI/PEKEBUN</v>
          </cell>
          <cell r="AG821" t="str">
            <v>SUNDA</v>
          </cell>
        </row>
        <row r="822">
          <cell r="H822" t="str">
            <v>L</v>
          </cell>
          <cell r="O822" t="str">
            <v>ISLAM</v>
          </cell>
          <cell r="Q822" t="str">
            <v>FAMILI LAIN</v>
          </cell>
          <cell r="R822">
            <v>9</v>
          </cell>
          <cell r="T822" t="str">
            <v>PETANI/PEKEBUN</v>
          </cell>
          <cell r="AG822" t="str">
            <v>LAMPUNG</v>
          </cell>
        </row>
        <row r="823">
          <cell r="H823" t="str">
            <v>L</v>
          </cell>
          <cell r="O823" t="str">
            <v>ISLAM</v>
          </cell>
          <cell r="Q823" t="str">
            <v>KEPALA KELUARGA</v>
          </cell>
          <cell r="R823">
            <v>1</v>
          </cell>
          <cell r="T823" t="str">
            <v>PETANI/PEKEBUN</v>
          </cell>
          <cell r="AG823" t="str">
            <v>SUNDA</v>
          </cell>
        </row>
        <row r="824">
          <cell r="H824" t="str">
            <v>P</v>
          </cell>
          <cell r="O824" t="str">
            <v>ISLAM</v>
          </cell>
          <cell r="Q824" t="str">
            <v>ISTRI</v>
          </cell>
          <cell r="R824">
            <v>3</v>
          </cell>
          <cell r="T824" t="str">
            <v>MENGURUS RUMAH TANGGA</v>
          </cell>
          <cell r="AG824" t="str">
            <v>SUNDA</v>
          </cell>
        </row>
        <row r="825">
          <cell r="H825" t="str">
            <v>P</v>
          </cell>
          <cell r="O825" t="str">
            <v>ISLAM</v>
          </cell>
          <cell r="Q825" t="str">
            <v>ANAK</v>
          </cell>
          <cell r="R825">
            <v>4</v>
          </cell>
          <cell r="T825" t="str">
            <v>PELAJAR/MAHASISWA</v>
          </cell>
          <cell r="AG825" t="str">
            <v>SUNDA</v>
          </cell>
        </row>
        <row r="826">
          <cell r="H826" t="str">
            <v>P</v>
          </cell>
          <cell r="O826" t="str">
            <v>ISLAM</v>
          </cell>
          <cell r="Q826" t="str">
            <v>ANAK</v>
          </cell>
          <cell r="R826">
            <v>4</v>
          </cell>
          <cell r="T826" t="str">
            <v>PELAJAR/MAHASISWA</v>
          </cell>
          <cell r="AG826" t="str">
            <v>SUNDA</v>
          </cell>
        </row>
        <row r="827">
          <cell r="H827" t="str">
            <v>L</v>
          </cell>
          <cell r="O827" t="str">
            <v>ISLAM</v>
          </cell>
          <cell r="Q827" t="str">
            <v>KEPALA KELUARGA</v>
          </cell>
          <cell r="R827">
            <v>1</v>
          </cell>
          <cell r="T827" t="str">
            <v>PETANI/PEKEBUN</v>
          </cell>
          <cell r="AG827" t="str">
            <v>SUNDA</v>
          </cell>
        </row>
        <row r="828">
          <cell r="H828" t="str">
            <v>P</v>
          </cell>
          <cell r="O828" t="str">
            <v>ISLAM</v>
          </cell>
          <cell r="Q828" t="str">
            <v>ISTRI</v>
          </cell>
          <cell r="R828">
            <v>3</v>
          </cell>
          <cell r="T828" t="str">
            <v>MENGURUS RUMAH TANGGA</v>
          </cell>
          <cell r="AG828" t="str">
            <v>SUNDA</v>
          </cell>
        </row>
        <row r="829">
          <cell r="H829" t="str">
            <v>L</v>
          </cell>
          <cell r="O829" t="str">
            <v>ISLAM</v>
          </cell>
          <cell r="Q829" t="str">
            <v>ANAK</v>
          </cell>
          <cell r="R829">
            <v>4</v>
          </cell>
          <cell r="T829" t="str">
            <v>BELUM/TIDAK BEKERJA</v>
          </cell>
          <cell r="AG829" t="str">
            <v>SUNDA</v>
          </cell>
        </row>
        <row r="830">
          <cell r="H830" t="str">
            <v>L</v>
          </cell>
          <cell r="O830" t="str">
            <v>ISLAM</v>
          </cell>
          <cell r="Q830" t="str">
            <v>ANAK</v>
          </cell>
          <cell r="R830">
            <v>4</v>
          </cell>
          <cell r="T830" t="str">
            <v>PELAJAR/MAHASISWA</v>
          </cell>
          <cell r="AG830" t="str">
            <v>SUNDA</v>
          </cell>
        </row>
        <row r="831">
          <cell r="H831" t="str">
            <v>L</v>
          </cell>
          <cell r="O831" t="str">
            <v>ISLAM</v>
          </cell>
          <cell r="Q831" t="str">
            <v>KEPALA KELUARGA</v>
          </cell>
          <cell r="R831">
            <v>1</v>
          </cell>
          <cell r="T831" t="str">
            <v>SERABUTAN</v>
          </cell>
          <cell r="AG831" t="str">
            <v>SUNDA</v>
          </cell>
        </row>
        <row r="832">
          <cell r="H832" t="str">
            <v>P</v>
          </cell>
          <cell r="O832" t="str">
            <v>ISLAM</v>
          </cell>
          <cell r="Q832" t="str">
            <v>ISTRI</v>
          </cell>
          <cell r="R832">
            <v>3</v>
          </cell>
          <cell r="T832" t="str">
            <v>MENGURUS RUMAH TANGGA</v>
          </cell>
          <cell r="AG832" t="str">
            <v>SUNDA</v>
          </cell>
        </row>
        <row r="833">
          <cell r="H833" t="str">
            <v>L</v>
          </cell>
          <cell r="O833" t="str">
            <v>ISLAM</v>
          </cell>
          <cell r="Q833" t="str">
            <v>ANAK</v>
          </cell>
          <cell r="R833">
            <v>4</v>
          </cell>
          <cell r="T833" t="str">
            <v>BELUM/TIDAK BEKERJA</v>
          </cell>
          <cell r="AG833" t="str">
            <v>SUNDA</v>
          </cell>
        </row>
        <row r="834">
          <cell r="H834" t="str">
            <v>L</v>
          </cell>
          <cell r="O834" t="str">
            <v>ISLAM</v>
          </cell>
          <cell r="Q834" t="str">
            <v>KEPALA KELUARGA</v>
          </cell>
          <cell r="R834">
            <v>1</v>
          </cell>
          <cell r="T834" t="str">
            <v>PETANI/PEKEBUN</v>
          </cell>
          <cell r="AG834" t="str">
            <v>SUNDA</v>
          </cell>
        </row>
        <row r="835">
          <cell r="H835" t="str">
            <v>P</v>
          </cell>
          <cell r="O835" t="str">
            <v>ISLAM</v>
          </cell>
          <cell r="Q835" t="str">
            <v>ISTRI</v>
          </cell>
          <cell r="R835">
            <v>3</v>
          </cell>
          <cell r="T835" t="str">
            <v>MENGURUS RUMAH TANGGA</v>
          </cell>
          <cell r="AG835" t="str">
            <v>SUNDA</v>
          </cell>
        </row>
        <row r="836">
          <cell r="H836" t="str">
            <v>P</v>
          </cell>
          <cell r="O836" t="str">
            <v>ISLAM</v>
          </cell>
          <cell r="Q836" t="str">
            <v>ANAK</v>
          </cell>
          <cell r="T836" t="str">
            <v>PELAJAR/MAHASISWA</v>
          </cell>
          <cell r="AG836" t="str">
            <v>SUNDA</v>
          </cell>
        </row>
        <row r="837">
          <cell r="H837" t="str">
            <v>L</v>
          </cell>
          <cell r="O837" t="str">
            <v>ISLAM</v>
          </cell>
          <cell r="Q837" t="str">
            <v>KEPALA KELUARGA</v>
          </cell>
          <cell r="R837">
            <v>1</v>
          </cell>
          <cell r="T837" t="str">
            <v>SERABUTAN</v>
          </cell>
          <cell r="AG837" t="str">
            <v>SUNDA</v>
          </cell>
        </row>
        <row r="838">
          <cell r="H838" t="str">
            <v>P</v>
          </cell>
          <cell r="O838" t="str">
            <v>ISLAM</v>
          </cell>
          <cell r="Q838" t="str">
            <v>ISTRI</v>
          </cell>
          <cell r="R838">
            <v>3</v>
          </cell>
          <cell r="T838" t="str">
            <v>MENGURUS RUMAH TANGGA</v>
          </cell>
          <cell r="AG838" t="str">
            <v>SUNDA</v>
          </cell>
        </row>
        <row r="839">
          <cell r="H839" t="str">
            <v>P</v>
          </cell>
          <cell r="O839" t="str">
            <v>ISLAM</v>
          </cell>
          <cell r="Q839" t="str">
            <v>ANAK</v>
          </cell>
          <cell r="R839">
            <v>4</v>
          </cell>
          <cell r="T839" t="str">
            <v>PELAJAR/MAHASISWA</v>
          </cell>
          <cell r="AG839" t="str">
            <v>SUNDA</v>
          </cell>
        </row>
        <row r="840">
          <cell r="H840" t="str">
            <v>P</v>
          </cell>
          <cell r="O840" t="str">
            <v>ISLAM</v>
          </cell>
          <cell r="Q840" t="str">
            <v>ANAK</v>
          </cell>
          <cell r="R840">
            <v>4</v>
          </cell>
          <cell r="T840" t="str">
            <v>PELAJAR/MAHASISWA</v>
          </cell>
          <cell r="AG840" t="str">
            <v>SUNDA</v>
          </cell>
        </row>
        <row r="841">
          <cell r="H841" t="str">
            <v>L</v>
          </cell>
          <cell r="O841" t="str">
            <v>ISLAM</v>
          </cell>
          <cell r="Q841" t="str">
            <v>KEPALA KELUARGA</v>
          </cell>
          <cell r="R841">
            <v>1</v>
          </cell>
          <cell r="T841" t="str">
            <v>SERABUTAN</v>
          </cell>
          <cell r="AG841" t="str">
            <v>JAWA</v>
          </cell>
        </row>
        <row r="842">
          <cell r="H842" t="str">
            <v>P</v>
          </cell>
          <cell r="O842" t="str">
            <v>ISLAM</v>
          </cell>
          <cell r="Q842" t="str">
            <v>ISTRI</v>
          </cell>
          <cell r="R842">
            <v>3</v>
          </cell>
          <cell r="T842" t="str">
            <v>MENGURUS RUMAH TANGGA</v>
          </cell>
          <cell r="AG842" t="str">
            <v>SUNDA</v>
          </cell>
        </row>
        <row r="843">
          <cell r="H843" t="str">
            <v>P</v>
          </cell>
          <cell r="O843" t="str">
            <v>ISLAM</v>
          </cell>
          <cell r="Q843" t="str">
            <v>ANAK</v>
          </cell>
          <cell r="R843">
            <v>4</v>
          </cell>
          <cell r="T843" t="str">
            <v>PELAJAR/MAHASISWA</v>
          </cell>
          <cell r="AG843" t="str">
            <v>SUNDA</v>
          </cell>
        </row>
        <row r="844">
          <cell r="H844" t="str">
            <v>P</v>
          </cell>
          <cell r="O844" t="str">
            <v>ISLAM</v>
          </cell>
          <cell r="Q844" t="str">
            <v>ANAK</v>
          </cell>
          <cell r="R844">
            <v>4</v>
          </cell>
          <cell r="T844" t="str">
            <v>PELAJAR/MAHASISWA</v>
          </cell>
          <cell r="AG844" t="str">
            <v>SUNDA</v>
          </cell>
        </row>
        <row r="845">
          <cell r="H845" t="str">
            <v>P</v>
          </cell>
          <cell r="O845" t="str">
            <v>ISLAM</v>
          </cell>
          <cell r="Q845" t="str">
            <v>ANAK</v>
          </cell>
          <cell r="T845" t="str">
            <v>PELAJAR/MAHASISWA</v>
          </cell>
          <cell r="AG845" t="str">
            <v>SUNDA</v>
          </cell>
        </row>
        <row r="846">
          <cell r="H846" t="str">
            <v>L</v>
          </cell>
          <cell r="O846" t="str">
            <v>ISLAM</v>
          </cell>
          <cell r="Q846" t="str">
            <v>KEPALA KELUARGA</v>
          </cell>
          <cell r="R846">
            <v>1</v>
          </cell>
          <cell r="T846" t="str">
            <v>KARYAWAN SWASTA</v>
          </cell>
          <cell r="AG846" t="str">
            <v>JAWA</v>
          </cell>
        </row>
        <row r="847">
          <cell r="H847" t="str">
            <v>P</v>
          </cell>
          <cell r="O847" t="str">
            <v>ISLAM</v>
          </cell>
          <cell r="Q847" t="str">
            <v>ISTRI</v>
          </cell>
          <cell r="R847">
            <v>3</v>
          </cell>
          <cell r="T847" t="str">
            <v>PARAMEDIS</v>
          </cell>
          <cell r="AG847" t="str">
            <v>JAWA</v>
          </cell>
        </row>
        <row r="848">
          <cell r="H848" t="str">
            <v>L</v>
          </cell>
          <cell r="O848" t="str">
            <v>ISLAM</v>
          </cell>
          <cell r="Q848" t="str">
            <v>ANAK</v>
          </cell>
          <cell r="R848">
            <v>4</v>
          </cell>
          <cell r="T848" t="str">
            <v>BELUM/TIDAK BEKERJA</v>
          </cell>
          <cell r="AG848" t="str">
            <v>JAWA</v>
          </cell>
        </row>
        <row r="849">
          <cell r="H849" t="str">
            <v>L</v>
          </cell>
          <cell r="O849" t="str">
            <v>ISLAM</v>
          </cell>
          <cell r="Q849" t="str">
            <v>KEPALA KELUARGA</v>
          </cell>
          <cell r="R849">
            <v>1</v>
          </cell>
          <cell r="T849" t="str">
            <v>PETANI/PEKEBUN</v>
          </cell>
          <cell r="AG849" t="str">
            <v>SUNDA</v>
          </cell>
        </row>
        <row r="850">
          <cell r="H850" t="str">
            <v>P</v>
          </cell>
          <cell r="O850" t="str">
            <v>ISLAM</v>
          </cell>
          <cell r="Q850" t="str">
            <v>ISTRI</v>
          </cell>
          <cell r="R850">
            <v>3</v>
          </cell>
          <cell r="T850" t="str">
            <v>MENGURUS RUMAH TANGGA</v>
          </cell>
          <cell r="AG850" t="str">
            <v>SUNDA</v>
          </cell>
        </row>
        <row r="851">
          <cell r="H851" t="str">
            <v>L</v>
          </cell>
          <cell r="O851" t="str">
            <v>ISLAM</v>
          </cell>
          <cell r="Q851" t="str">
            <v>ANAK</v>
          </cell>
          <cell r="R851">
            <v>4</v>
          </cell>
          <cell r="T851" t="str">
            <v>BELUM/TIDAK BEKERJA</v>
          </cell>
          <cell r="AG851" t="str">
            <v>SUNDA</v>
          </cell>
        </row>
        <row r="852">
          <cell r="H852" t="str">
            <v>L</v>
          </cell>
          <cell r="O852" t="str">
            <v>ISLAM</v>
          </cell>
          <cell r="Q852" t="str">
            <v>ANAK</v>
          </cell>
          <cell r="T852" t="str">
            <v>BELUM/TIDAK BEKERJA</v>
          </cell>
          <cell r="AG852" t="str">
            <v>SUNDA</v>
          </cell>
        </row>
        <row r="853">
          <cell r="H853" t="str">
            <v>L</v>
          </cell>
          <cell r="O853" t="str">
            <v>ISLAM</v>
          </cell>
          <cell r="Q853" t="str">
            <v>KEPALA KELUARGA</v>
          </cell>
          <cell r="R853">
            <v>1</v>
          </cell>
          <cell r="T853" t="str">
            <v>SERABUTAN</v>
          </cell>
          <cell r="AG853" t="str">
            <v>JAWA</v>
          </cell>
        </row>
        <row r="854">
          <cell r="H854" t="str">
            <v>L</v>
          </cell>
          <cell r="O854" t="str">
            <v>ISLAM</v>
          </cell>
          <cell r="Q854" t="str">
            <v>ADIK</v>
          </cell>
          <cell r="R854">
            <v>7</v>
          </cell>
          <cell r="T854" t="str">
            <v>SERABUTAN</v>
          </cell>
          <cell r="AG854" t="str">
            <v>JAWA</v>
          </cell>
        </row>
        <row r="855">
          <cell r="H855" t="str">
            <v>L</v>
          </cell>
          <cell r="O855" t="str">
            <v>ISLAM</v>
          </cell>
          <cell r="Q855" t="str">
            <v>KEPALA KELUARGA</v>
          </cell>
          <cell r="R855">
            <v>1</v>
          </cell>
          <cell r="T855" t="str">
            <v>SERABUTAN</v>
          </cell>
          <cell r="AG855" t="str">
            <v>JAWA</v>
          </cell>
        </row>
        <row r="856">
          <cell r="O856" t="str">
            <v>ISLAM</v>
          </cell>
          <cell r="Q856" t="str">
            <v>ISTRI</v>
          </cell>
          <cell r="R856">
            <v>3</v>
          </cell>
          <cell r="T856" t="str">
            <v>MENGURUS RUMAH TANGGA</v>
          </cell>
          <cell r="AG856" t="str">
            <v>JAWA</v>
          </cell>
        </row>
        <row r="857">
          <cell r="O857" t="str">
            <v>ISLAM</v>
          </cell>
          <cell r="Q857" t="str">
            <v>ANAK</v>
          </cell>
          <cell r="R857">
            <v>4</v>
          </cell>
          <cell r="T857" t="str">
            <v>PELAJAR/MAHASISWA</v>
          </cell>
          <cell r="AG857" t="str">
            <v>JAWA</v>
          </cell>
        </row>
        <row r="858">
          <cell r="O858" t="str">
            <v>ISLAM</v>
          </cell>
          <cell r="Q858" t="str">
            <v>KEPALA KELUARGA</v>
          </cell>
          <cell r="R858">
            <v>1</v>
          </cell>
          <cell r="T858" t="str">
            <v>PETANI/PEKEBUN</v>
          </cell>
          <cell r="AG858" t="str">
            <v>LAMPUNG</v>
          </cell>
        </row>
        <row r="859">
          <cell r="O859" t="str">
            <v>ISLAM</v>
          </cell>
          <cell r="Q859" t="str">
            <v>ISTRI</v>
          </cell>
          <cell r="R859">
            <v>3</v>
          </cell>
          <cell r="T859" t="str">
            <v>MENGURUS RUMAH TANGGA</v>
          </cell>
          <cell r="AG859" t="str">
            <v>SUNDA</v>
          </cell>
        </row>
        <row r="860">
          <cell r="H860" t="str">
            <v>P</v>
          </cell>
          <cell r="O860" t="str">
            <v>ISLAM</v>
          </cell>
          <cell r="Q860" t="str">
            <v>CUCU</v>
          </cell>
          <cell r="R860">
            <v>4</v>
          </cell>
          <cell r="T860" t="str">
            <v>PELAJAR/MAHASISWA</v>
          </cell>
          <cell r="AG860" t="str">
            <v>SUNDA</v>
          </cell>
        </row>
        <row r="861">
          <cell r="H861" t="str">
            <v>L</v>
          </cell>
          <cell r="O861" t="str">
            <v>ISLAM</v>
          </cell>
          <cell r="Q861" t="str">
            <v>KEPALA KELUARGA</v>
          </cell>
          <cell r="R861">
            <v>1</v>
          </cell>
          <cell r="T861" t="str">
            <v>SERABUTAN</v>
          </cell>
          <cell r="AG861" t="str">
            <v>JAWA</v>
          </cell>
        </row>
        <row r="862">
          <cell r="H862" t="str">
            <v>P</v>
          </cell>
          <cell r="O862" t="str">
            <v>ISLAM</v>
          </cell>
          <cell r="Q862" t="str">
            <v>ISTRI</v>
          </cell>
          <cell r="R862">
            <v>3</v>
          </cell>
          <cell r="T862" t="str">
            <v>MENGURUS RUMAH TANGGA</v>
          </cell>
          <cell r="AG862" t="str">
            <v>JAWA</v>
          </cell>
        </row>
        <row r="863">
          <cell r="H863" t="str">
            <v>P</v>
          </cell>
          <cell r="O863" t="str">
            <v>ISLAM</v>
          </cell>
          <cell r="Q863" t="str">
            <v>ANAK</v>
          </cell>
          <cell r="R863">
            <v>4</v>
          </cell>
          <cell r="T863" t="str">
            <v>PELAJAR/MAHASISWA</v>
          </cell>
          <cell r="AG863" t="str">
            <v>JAWA</v>
          </cell>
        </row>
        <row r="864">
          <cell r="H864" t="str">
            <v>L</v>
          </cell>
          <cell r="O864" t="str">
            <v>ISLAM</v>
          </cell>
          <cell r="Q864" t="str">
            <v>KEPALA KELUARGA</v>
          </cell>
          <cell r="R864">
            <v>1</v>
          </cell>
          <cell r="T864" t="str">
            <v>PETANI/PEKEBUN</v>
          </cell>
          <cell r="AG864" t="str">
            <v>JAWA</v>
          </cell>
        </row>
        <row r="865">
          <cell r="H865" t="str">
            <v>P</v>
          </cell>
          <cell r="O865" t="str">
            <v>ISLAM</v>
          </cell>
          <cell r="Q865" t="str">
            <v>ISTRI</v>
          </cell>
          <cell r="R865">
            <v>3</v>
          </cell>
          <cell r="T865" t="str">
            <v>MENGURUS RUMAH TANGGA</v>
          </cell>
          <cell r="AG865" t="str">
            <v>JAWA</v>
          </cell>
        </row>
        <row r="866">
          <cell r="H866" t="str">
            <v>L</v>
          </cell>
          <cell r="O866" t="str">
            <v>ISLAM</v>
          </cell>
          <cell r="Q866" t="str">
            <v>ANAK</v>
          </cell>
          <cell r="R866">
            <v>4</v>
          </cell>
          <cell r="T866" t="str">
            <v>PELAJAR/MAHASISWA</v>
          </cell>
          <cell r="AG866" t="str">
            <v>JAWA</v>
          </cell>
        </row>
        <row r="867">
          <cell r="H867" t="str">
            <v>P</v>
          </cell>
          <cell r="O867" t="str">
            <v>ISLAM</v>
          </cell>
          <cell r="Q867" t="str">
            <v>ANAK</v>
          </cell>
          <cell r="R867">
            <v>4</v>
          </cell>
          <cell r="T867" t="str">
            <v>PELAJAR/MAHASISWA</v>
          </cell>
          <cell r="AG867" t="str">
            <v>JAWA</v>
          </cell>
        </row>
        <row r="868">
          <cell r="H868" t="str">
            <v>P</v>
          </cell>
          <cell r="O868" t="str">
            <v>ISLAM</v>
          </cell>
          <cell r="Q868" t="str">
            <v>ANAK</v>
          </cell>
          <cell r="R868">
            <v>4</v>
          </cell>
          <cell r="T868" t="str">
            <v>PELAJAR/MAHASISWA</v>
          </cell>
          <cell r="AG868" t="str">
            <v>JAWA</v>
          </cell>
        </row>
        <row r="869">
          <cell r="H869" t="str">
            <v>L</v>
          </cell>
          <cell r="O869" t="str">
            <v>ISLAM</v>
          </cell>
          <cell r="Q869" t="str">
            <v>KEPALA KELUARGA</v>
          </cell>
          <cell r="R869">
            <v>1</v>
          </cell>
          <cell r="T869" t="str">
            <v>PETANI/PEKEBUN</v>
          </cell>
          <cell r="AG869" t="str">
            <v>JAWA</v>
          </cell>
        </row>
        <row r="870">
          <cell r="H870" t="str">
            <v>P</v>
          </cell>
          <cell r="O870" t="str">
            <v>ISLAM</v>
          </cell>
          <cell r="Q870" t="str">
            <v>ISTRI</v>
          </cell>
          <cell r="R870">
            <v>3</v>
          </cell>
          <cell r="T870" t="str">
            <v>MENGURUS RUMAH TANGGA</v>
          </cell>
          <cell r="AG870" t="str">
            <v>JAWA</v>
          </cell>
        </row>
        <row r="871">
          <cell r="H871" t="str">
            <v>P</v>
          </cell>
          <cell r="O871" t="str">
            <v>ISLAM</v>
          </cell>
          <cell r="Q871" t="str">
            <v>ANAK</v>
          </cell>
          <cell r="R871">
            <v>4</v>
          </cell>
          <cell r="T871" t="str">
            <v>PELAJAR/MAHASISWA</v>
          </cell>
          <cell r="AG871" t="str">
            <v>JAWA</v>
          </cell>
        </row>
        <row r="872">
          <cell r="H872" t="str">
            <v>L</v>
          </cell>
          <cell r="O872" t="str">
            <v>ISLAM</v>
          </cell>
          <cell r="Q872" t="str">
            <v>ANAK</v>
          </cell>
          <cell r="T872" t="str">
            <v>BELUM/TIDAK BEKERJA</v>
          </cell>
          <cell r="AG872" t="str">
            <v>JAWA</v>
          </cell>
        </row>
        <row r="873">
          <cell r="H873" t="str">
            <v>L</v>
          </cell>
          <cell r="O873" t="str">
            <v>ISLAM</v>
          </cell>
          <cell r="Q873" t="str">
            <v>KEPALA KELUARGA</v>
          </cell>
          <cell r="R873">
            <v>1</v>
          </cell>
          <cell r="T873" t="str">
            <v>TUKANG JAHIT</v>
          </cell>
          <cell r="AG873" t="str">
            <v>SUNDA</v>
          </cell>
        </row>
        <row r="874">
          <cell r="H874" t="str">
            <v>P</v>
          </cell>
          <cell r="O874" t="str">
            <v>ISLAM</v>
          </cell>
          <cell r="Q874" t="str">
            <v>ISTRI</v>
          </cell>
          <cell r="R874">
            <v>3</v>
          </cell>
          <cell r="T874" t="str">
            <v>MENGURUS RUMAH TANGGA</v>
          </cell>
          <cell r="AG874" t="str">
            <v>SUNDA</v>
          </cell>
        </row>
        <row r="875">
          <cell r="H875" t="str">
            <v>L</v>
          </cell>
          <cell r="O875" t="str">
            <v>ISLAM</v>
          </cell>
          <cell r="Q875" t="str">
            <v>ANAK</v>
          </cell>
          <cell r="R875">
            <v>4</v>
          </cell>
          <cell r="T875" t="str">
            <v>PELAJAR/MAHASISWA</v>
          </cell>
          <cell r="AG875" t="str">
            <v>SUNDA</v>
          </cell>
        </row>
        <row r="876">
          <cell r="H876" t="str">
            <v>L</v>
          </cell>
          <cell r="O876" t="str">
            <v>ISLAM</v>
          </cell>
          <cell r="Q876" t="str">
            <v>KEPALA KELUARGA</v>
          </cell>
          <cell r="R876">
            <v>1</v>
          </cell>
          <cell r="T876" t="str">
            <v>PETANI/PEKEBUN</v>
          </cell>
          <cell r="AG876" t="str">
            <v>MELAYU</v>
          </cell>
        </row>
        <row r="877">
          <cell r="H877" t="str">
            <v>L</v>
          </cell>
          <cell r="O877" t="str">
            <v>ISLAM</v>
          </cell>
          <cell r="Q877" t="str">
            <v>ANAK</v>
          </cell>
          <cell r="R877">
            <v>4</v>
          </cell>
          <cell r="T877" t="str">
            <v>PELAJAR/MAHASISWA</v>
          </cell>
          <cell r="AG877" t="str">
            <v>MELAYU</v>
          </cell>
        </row>
        <row r="878">
          <cell r="H878" t="str">
            <v>L</v>
          </cell>
          <cell r="O878" t="str">
            <v>ISLAM</v>
          </cell>
          <cell r="Q878" t="str">
            <v>KEPALA KELUARGA</v>
          </cell>
          <cell r="R878">
            <v>1</v>
          </cell>
          <cell r="T878" t="str">
            <v>SERABUTAN</v>
          </cell>
          <cell r="AG878" t="str">
            <v>SUNDA</v>
          </cell>
        </row>
        <row r="879">
          <cell r="H879" t="str">
            <v>P</v>
          </cell>
          <cell r="O879" t="str">
            <v>ISLAM</v>
          </cell>
          <cell r="Q879" t="str">
            <v>ISTRI</v>
          </cell>
          <cell r="R879">
            <v>3</v>
          </cell>
          <cell r="T879" t="str">
            <v>MENGURUS RUMAH TANGGA</v>
          </cell>
          <cell r="AG879" t="str">
            <v>SUNDA</v>
          </cell>
        </row>
        <row r="880">
          <cell r="H880" t="str">
            <v>L</v>
          </cell>
          <cell r="O880" t="str">
            <v>ISLAM</v>
          </cell>
          <cell r="Q880" t="str">
            <v>ANAK</v>
          </cell>
          <cell r="R880">
            <v>4</v>
          </cell>
          <cell r="T880" t="str">
            <v>BELUM/TIDAK BEKERJA</v>
          </cell>
          <cell r="AG880" t="str">
            <v>SUNDA</v>
          </cell>
        </row>
        <row r="881">
          <cell r="H881" t="str">
            <v>L</v>
          </cell>
          <cell r="O881" t="str">
            <v>ISLAM</v>
          </cell>
          <cell r="Q881" t="str">
            <v>KEPALA KELUARGA</v>
          </cell>
          <cell r="R881">
            <v>1</v>
          </cell>
          <cell r="T881" t="str">
            <v>PETANI/PEKEBUN</v>
          </cell>
          <cell r="AG881" t="str">
            <v>JAWA</v>
          </cell>
        </row>
        <row r="882">
          <cell r="H882" t="str">
            <v>P</v>
          </cell>
          <cell r="O882" t="str">
            <v>ISLAM</v>
          </cell>
          <cell r="Q882" t="str">
            <v>ISTRI</v>
          </cell>
          <cell r="R882">
            <v>3</v>
          </cell>
          <cell r="T882" t="str">
            <v>MENGURUS RUMAH TANGGA</v>
          </cell>
          <cell r="AG882" t="str">
            <v>SUNDA</v>
          </cell>
        </row>
        <row r="883">
          <cell r="H883" t="str">
            <v>P</v>
          </cell>
          <cell r="O883" t="str">
            <v>ISLAM</v>
          </cell>
          <cell r="Q883" t="str">
            <v>ANAK</v>
          </cell>
          <cell r="R883">
            <v>4</v>
          </cell>
          <cell r="T883" t="str">
            <v>PELAJAR/MAHASISWA</v>
          </cell>
          <cell r="AG883" t="str">
            <v>JAWA</v>
          </cell>
        </row>
        <row r="884">
          <cell r="H884" t="str">
            <v>P</v>
          </cell>
          <cell r="O884" t="str">
            <v>ISLAM</v>
          </cell>
          <cell r="Q884" t="str">
            <v>ANAK</v>
          </cell>
          <cell r="R884">
            <v>4</v>
          </cell>
          <cell r="T884" t="str">
            <v>PELAJAR/MAHASISWA</v>
          </cell>
          <cell r="AG884" t="str">
            <v>JAWA</v>
          </cell>
        </row>
        <row r="885">
          <cell r="H885" t="str">
            <v>P</v>
          </cell>
          <cell r="O885" t="str">
            <v>ISLAM</v>
          </cell>
          <cell r="Q885" t="str">
            <v>ANAK</v>
          </cell>
          <cell r="R885">
            <v>4</v>
          </cell>
          <cell r="T885" t="str">
            <v>PELAJAR/MAHASISWA</v>
          </cell>
          <cell r="AG885" t="str">
            <v>JAWA</v>
          </cell>
        </row>
        <row r="886">
          <cell r="H886" t="str">
            <v>P</v>
          </cell>
          <cell r="O886" t="str">
            <v>ISLAM</v>
          </cell>
          <cell r="Q886" t="str">
            <v>ANAK</v>
          </cell>
          <cell r="T886" t="str">
            <v>BELUM/TIDAK BEKERJA</v>
          </cell>
          <cell r="AG886" t="str">
            <v>JAWA</v>
          </cell>
        </row>
        <row r="887">
          <cell r="H887" t="str">
            <v>L</v>
          </cell>
          <cell r="O887" t="str">
            <v>ISLAM</v>
          </cell>
          <cell r="Q887" t="str">
            <v>ORANG TUA</v>
          </cell>
          <cell r="T887" t="str">
            <v>PETANI/PEKEBUN</v>
          </cell>
          <cell r="AG887" t="str">
            <v>JAWA</v>
          </cell>
        </row>
        <row r="888">
          <cell r="H888" t="str">
            <v>L</v>
          </cell>
          <cell r="O888" t="str">
            <v>ISLAM</v>
          </cell>
          <cell r="Q888" t="str">
            <v>KEPALA KELUARGA</v>
          </cell>
          <cell r="R888">
            <v>1</v>
          </cell>
          <cell r="T888" t="str">
            <v>PETANI/PEKEBUN</v>
          </cell>
          <cell r="AG888" t="str">
            <v>JAWA</v>
          </cell>
        </row>
        <row r="889">
          <cell r="H889" t="str">
            <v>P</v>
          </cell>
          <cell r="O889" t="str">
            <v>ISLAM</v>
          </cell>
          <cell r="Q889" t="str">
            <v>ISTRI</v>
          </cell>
          <cell r="R889">
            <v>3</v>
          </cell>
          <cell r="T889" t="str">
            <v>MENGURUS RUMAH TANGGA</v>
          </cell>
          <cell r="AG889" t="str">
            <v>JAWA</v>
          </cell>
        </row>
        <row r="890">
          <cell r="H890" t="str">
            <v>L</v>
          </cell>
          <cell r="O890" t="str">
            <v>ISLAM</v>
          </cell>
          <cell r="Q890" t="str">
            <v>ANAK</v>
          </cell>
          <cell r="R890">
            <v>4</v>
          </cell>
          <cell r="T890" t="str">
            <v>PELAJAR/MAHASISWA</v>
          </cell>
          <cell r="AG890" t="str">
            <v>JAWA</v>
          </cell>
        </row>
        <row r="891">
          <cell r="H891" t="str">
            <v>P</v>
          </cell>
          <cell r="O891" t="str">
            <v>ISLAM</v>
          </cell>
          <cell r="Q891" t="str">
            <v>ANAK</v>
          </cell>
          <cell r="T891" t="str">
            <v>BELUM/TIDAK BEKERJA</v>
          </cell>
          <cell r="AG891" t="str">
            <v>JAWA</v>
          </cell>
        </row>
        <row r="892">
          <cell r="H892" t="str">
            <v>L</v>
          </cell>
          <cell r="O892" t="str">
            <v>ISLAM</v>
          </cell>
          <cell r="Q892" t="str">
            <v>KEPALA KELUARGA</v>
          </cell>
          <cell r="R892">
            <v>1</v>
          </cell>
          <cell r="T892" t="str">
            <v>PETANI/PEKEBUN</v>
          </cell>
          <cell r="AG892" t="str">
            <v>JAWA</v>
          </cell>
        </row>
        <row r="893">
          <cell r="H893" t="str">
            <v>P</v>
          </cell>
          <cell r="O893" t="str">
            <v>ISLAM</v>
          </cell>
          <cell r="Q893" t="str">
            <v>ISTRI</v>
          </cell>
          <cell r="R893">
            <v>2</v>
          </cell>
          <cell r="T893" t="str">
            <v>MENGURUS RUMAH TANGGA</v>
          </cell>
          <cell r="AG893" t="str">
            <v>JAWA</v>
          </cell>
        </row>
        <row r="894">
          <cell r="H894" t="str">
            <v>P</v>
          </cell>
          <cell r="O894" t="str">
            <v>ISLAM</v>
          </cell>
          <cell r="Q894" t="str">
            <v>ANAK</v>
          </cell>
          <cell r="R894">
            <v>4</v>
          </cell>
          <cell r="T894" t="str">
            <v>PELAJAR/MAHASISWA</v>
          </cell>
          <cell r="AG894" t="str">
            <v>JAWA</v>
          </cell>
        </row>
        <row r="895">
          <cell r="H895" t="str">
            <v>L</v>
          </cell>
          <cell r="O895" t="str">
            <v>ISLAM</v>
          </cell>
          <cell r="Q895" t="str">
            <v>ANAK</v>
          </cell>
          <cell r="R895">
            <v>4</v>
          </cell>
          <cell r="T895" t="str">
            <v>PELAJAR/MAHASISWA</v>
          </cell>
          <cell r="AG895" t="str">
            <v>JAWA</v>
          </cell>
        </row>
        <row r="896">
          <cell r="H896" t="str">
            <v>L</v>
          </cell>
          <cell r="O896" t="str">
            <v>ISLAM</v>
          </cell>
          <cell r="Q896" t="str">
            <v>KEPALA KELUARGA</v>
          </cell>
          <cell r="R896">
            <v>1</v>
          </cell>
          <cell r="T896" t="str">
            <v>PETANI/PEKEBUN</v>
          </cell>
          <cell r="AG896" t="str">
            <v>JAWA</v>
          </cell>
        </row>
        <row r="897">
          <cell r="H897" t="str">
            <v>P</v>
          </cell>
          <cell r="O897" t="str">
            <v>ISLAM</v>
          </cell>
          <cell r="Q897" t="str">
            <v>ISTRI</v>
          </cell>
          <cell r="R897">
            <v>2</v>
          </cell>
          <cell r="T897" t="str">
            <v>MENGURUS RUMAH TANGGA</v>
          </cell>
          <cell r="AG897" t="str">
            <v>JAWA</v>
          </cell>
        </row>
        <row r="898">
          <cell r="H898" t="str">
            <v>P</v>
          </cell>
          <cell r="O898" t="str">
            <v>ISLAM</v>
          </cell>
          <cell r="Q898" t="str">
            <v>ANAK</v>
          </cell>
          <cell r="T898" t="str">
            <v>BELUM/TIDAK BEKERJA</v>
          </cell>
          <cell r="AG898" t="str">
            <v>JAWA</v>
          </cell>
        </row>
        <row r="899">
          <cell r="H899" t="str">
            <v>L</v>
          </cell>
          <cell r="O899" t="str">
            <v>ISLAM</v>
          </cell>
          <cell r="Q899" t="str">
            <v>KEPALA KELUARGA</v>
          </cell>
          <cell r="R899">
            <v>1</v>
          </cell>
          <cell r="T899" t="str">
            <v>SERABUTAN</v>
          </cell>
          <cell r="AG899" t="str">
            <v>JAWA</v>
          </cell>
        </row>
        <row r="900">
          <cell r="H900" t="str">
            <v>P</v>
          </cell>
          <cell r="O900" t="str">
            <v>ISLAM</v>
          </cell>
          <cell r="Q900" t="str">
            <v>ISTRI</v>
          </cell>
          <cell r="R900">
            <v>3</v>
          </cell>
          <cell r="T900" t="str">
            <v>MENGURUS RUMAH TANGGA</v>
          </cell>
          <cell r="AG900" t="str">
            <v>JAWA</v>
          </cell>
        </row>
        <row r="901">
          <cell r="H901" t="str">
            <v>L</v>
          </cell>
          <cell r="O901" t="str">
            <v>ISLAM</v>
          </cell>
          <cell r="Q901" t="str">
            <v>ANAK</v>
          </cell>
          <cell r="R901">
            <v>4</v>
          </cell>
          <cell r="T901" t="str">
            <v>PELAJAR/MAHASISWA</v>
          </cell>
          <cell r="AG901" t="str">
            <v>JAWA</v>
          </cell>
        </row>
        <row r="902">
          <cell r="H902" t="str">
            <v>L</v>
          </cell>
          <cell r="O902" t="str">
            <v>ISLAM</v>
          </cell>
          <cell r="Q902" t="str">
            <v>KEPALA KELUARGA</v>
          </cell>
          <cell r="R902">
            <v>1</v>
          </cell>
          <cell r="T902" t="str">
            <v>SERABUTAN</v>
          </cell>
          <cell r="AG902" t="str">
            <v>SUNDA</v>
          </cell>
        </row>
        <row r="903">
          <cell r="H903" t="str">
            <v>P</v>
          </cell>
          <cell r="O903" t="str">
            <v>ISLAM</v>
          </cell>
          <cell r="Q903" t="str">
            <v>ISTRI</v>
          </cell>
          <cell r="R903">
            <v>3</v>
          </cell>
          <cell r="T903" t="str">
            <v>MENGURUS RUMAH TANGGA</v>
          </cell>
          <cell r="AG903" t="str">
            <v>CIREBON</v>
          </cell>
        </row>
        <row r="904">
          <cell r="H904" t="str">
            <v>L</v>
          </cell>
          <cell r="O904" t="str">
            <v>ISLAM</v>
          </cell>
          <cell r="Q904" t="str">
            <v>KEPALA KELUARGA</v>
          </cell>
          <cell r="R904">
            <v>1</v>
          </cell>
          <cell r="T904" t="str">
            <v>PETANI/PEKEBUN</v>
          </cell>
          <cell r="AG904" t="str">
            <v>JAWA</v>
          </cell>
        </row>
        <row r="905">
          <cell r="H905" t="str">
            <v>P</v>
          </cell>
          <cell r="O905" t="str">
            <v>ISLAM</v>
          </cell>
          <cell r="Q905" t="str">
            <v>ISTRI</v>
          </cell>
          <cell r="R905">
            <v>2</v>
          </cell>
          <cell r="T905" t="str">
            <v>MENGURUS RUMAH TANGGA</v>
          </cell>
          <cell r="AG905" t="str">
            <v>JAWA</v>
          </cell>
        </row>
        <row r="906">
          <cell r="H906" t="str">
            <v>P</v>
          </cell>
          <cell r="O906" t="str">
            <v>ISLAM</v>
          </cell>
          <cell r="Q906" t="str">
            <v>ANAK</v>
          </cell>
          <cell r="T906" t="str">
            <v>PELAJAR/MAHASISWA</v>
          </cell>
          <cell r="AG906" t="str">
            <v>JAWA</v>
          </cell>
        </row>
        <row r="907">
          <cell r="H907" t="str">
            <v>P</v>
          </cell>
          <cell r="O907" t="str">
            <v>ISLAM</v>
          </cell>
          <cell r="Q907" t="str">
            <v>ANAK</v>
          </cell>
          <cell r="T907" t="str">
            <v>BELUM/TIDAK BEKERJA</v>
          </cell>
          <cell r="AG907" t="str">
            <v>JAWA</v>
          </cell>
        </row>
        <row r="908">
          <cell r="H908" t="str">
            <v>P</v>
          </cell>
          <cell r="O908" t="str">
            <v>ISLAM</v>
          </cell>
          <cell r="Q908" t="str">
            <v>ANAK</v>
          </cell>
          <cell r="T908" t="str">
            <v>BELUM/TIDAK BEKERJA</v>
          </cell>
          <cell r="AG908" t="str">
            <v>JAWA</v>
          </cell>
        </row>
        <row r="909">
          <cell r="H909" t="str">
            <v>L</v>
          </cell>
          <cell r="O909" t="str">
            <v>ISLAM</v>
          </cell>
          <cell r="Q909" t="str">
            <v>KEPALA KELUARGA</v>
          </cell>
          <cell r="R909">
            <v>1</v>
          </cell>
          <cell r="T909" t="str">
            <v>PEDAGANG</v>
          </cell>
          <cell r="AG909" t="str">
            <v>SUNDA</v>
          </cell>
        </row>
        <row r="910">
          <cell r="H910" t="str">
            <v>P</v>
          </cell>
          <cell r="O910" t="str">
            <v>ISLAM</v>
          </cell>
          <cell r="Q910" t="str">
            <v>ISTRI</v>
          </cell>
          <cell r="R910">
            <v>3</v>
          </cell>
          <cell r="T910" t="str">
            <v>MENGURUS RUMAH TANGGA</v>
          </cell>
          <cell r="AG910" t="str">
            <v>SUNDA</v>
          </cell>
        </row>
        <row r="911">
          <cell r="H911" t="str">
            <v>P</v>
          </cell>
          <cell r="O911" t="str">
            <v>ISLAM</v>
          </cell>
          <cell r="Q911" t="str">
            <v>ANAK</v>
          </cell>
          <cell r="R911">
            <v>4</v>
          </cell>
          <cell r="T911" t="str">
            <v>PELAJAR/MAHASISWA</v>
          </cell>
          <cell r="AG911" t="str">
            <v>SUNDA</v>
          </cell>
        </row>
        <row r="912">
          <cell r="H912" t="str">
            <v>P</v>
          </cell>
          <cell r="O912" t="str">
            <v>ISLAM</v>
          </cell>
          <cell r="Q912" t="str">
            <v>ANAK</v>
          </cell>
          <cell r="R912">
            <v>4</v>
          </cell>
          <cell r="T912" t="str">
            <v>PELAJAR/MAHASISWA</v>
          </cell>
          <cell r="AG912" t="str">
            <v>SUNDA</v>
          </cell>
        </row>
        <row r="913">
          <cell r="H913" t="str">
            <v>L</v>
          </cell>
          <cell r="O913" t="str">
            <v>ISLAM</v>
          </cell>
          <cell r="Q913" t="str">
            <v>ANAK</v>
          </cell>
          <cell r="T913" t="str">
            <v>BELUM/TIDAK BEKERJA</v>
          </cell>
          <cell r="AG913" t="str">
            <v>SUNDA</v>
          </cell>
        </row>
        <row r="914">
          <cell r="H914" t="str">
            <v>L</v>
          </cell>
          <cell r="O914" t="str">
            <v>ISLAM</v>
          </cell>
          <cell r="Q914" t="str">
            <v>KEPALA KELUARGA</v>
          </cell>
          <cell r="R914">
            <v>1</v>
          </cell>
          <cell r="T914" t="str">
            <v>SERABUTAN</v>
          </cell>
          <cell r="AG914" t="str">
            <v>JAWA</v>
          </cell>
        </row>
        <row r="915">
          <cell r="H915" t="str">
            <v>P</v>
          </cell>
          <cell r="O915" t="str">
            <v>ISLAM</v>
          </cell>
          <cell r="Q915" t="str">
            <v>ISTRI</v>
          </cell>
          <cell r="R915">
            <v>3</v>
          </cell>
          <cell r="T915" t="str">
            <v>PERANGKAT DESA</v>
          </cell>
          <cell r="AG915" t="str">
            <v>JAWA</v>
          </cell>
        </row>
        <row r="916">
          <cell r="H916" t="str">
            <v>P</v>
          </cell>
          <cell r="O916" t="str">
            <v>ISLAM</v>
          </cell>
          <cell r="Q916" t="str">
            <v>ANAK</v>
          </cell>
          <cell r="R916">
            <v>4</v>
          </cell>
          <cell r="T916" t="str">
            <v>BELUM/TIDAK BEKERJA</v>
          </cell>
          <cell r="AG916" t="str">
            <v>JAWA</v>
          </cell>
        </row>
        <row r="917">
          <cell r="H917" t="str">
            <v>L</v>
          </cell>
          <cell r="O917" t="str">
            <v>ISLAM</v>
          </cell>
          <cell r="Q917" t="str">
            <v>ANAK</v>
          </cell>
          <cell r="R917">
            <v>4</v>
          </cell>
          <cell r="T917" t="str">
            <v>BELUM/TIDAK BEKERJA</v>
          </cell>
          <cell r="AG917" t="str">
            <v>JAWA</v>
          </cell>
        </row>
        <row r="918">
          <cell r="H918" t="str">
            <v>L</v>
          </cell>
          <cell r="O918" t="str">
            <v>ISLAM</v>
          </cell>
          <cell r="Q918" t="str">
            <v>KEPALA KELUARGA</v>
          </cell>
          <cell r="R918">
            <v>1</v>
          </cell>
          <cell r="T918" t="str">
            <v>PETANI/PEKEBUN</v>
          </cell>
          <cell r="AG918" t="str">
            <v>JAWA</v>
          </cell>
        </row>
        <row r="919">
          <cell r="H919" t="str">
            <v>P</v>
          </cell>
          <cell r="O919" t="str">
            <v>ISLAM</v>
          </cell>
          <cell r="Q919" t="str">
            <v>ISTRI</v>
          </cell>
          <cell r="R919">
            <v>3</v>
          </cell>
          <cell r="T919" t="str">
            <v>MENGURUS RUMAH TANGGA</v>
          </cell>
          <cell r="AG919" t="str">
            <v>JAWA</v>
          </cell>
        </row>
        <row r="920">
          <cell r="H920" t="str">
            <v>L</v>
          </cell>
          <cell r="O920" t="str">
            <v>ISLAM</v>
          </cell>
          <cell r="Q920" t="str">
            <v>KEPALA KELUARGA</v>
          </cell>
          <cell r="R920">
            <v>4</v>
          </cell>
          <cell r="T920" t="str">
            <v>WIRASWASTA</v>
          </cell>
          <cell r="AG920" t="str">
            <v>SUNDA</v>
          </cell>
        </row>
        <row r="921">
          <cell r="H921" t="str">
            <v>P</v>
          </cell>
          <cell r="O921" t="str">
            <v>ISLAM</v>
          </cell>
          <cell r="Q921" t="str">
            <v>ISTRI</v>
          </cell>
          <cell r="T921" t="str">
            <v>IBU RUMAH TANGGA</v>
          </cell>
          <cell r="AG921" t="str">
            <v>SUNDA</v>
          </cell>
        </row>
        <row r="922">
          <cell r="H922" t="str">
            <v>L</v>
          </cell>
          <cell r="O922" t="str">
            <v>ISLAM</v>
          </cell>
          <cell r="Q922" t="str">
            <v>KEPALA KELUARGA</v>
          </cell>
          <cell r="T922" t="str">
            <v>PETANI/PEKEBUN</v>
          </cell>
          <cell r="AG922" t="str">
            <v>JAWA</v>
          </cell>
        </row>
        <row r="923">
          <cell r="H923" t="str">
            <v>P</v>
          </cell>
          <cell r="O923" t="str">
            <v>ISLAM</v>
          </cell>
          <cell r="Q923" t="str">
            <v>ANAK</v>
          </cell>
          <cell r="T923" t="str">
            <v>PELAJAR/MAHASISWA</v>
          </cell>
          <cell r="AG923" t="str">
            <v>JAWA</v>
          </cell>
        </row>
        <row r="924">
          <cell r="H924" t="str">
            <v>L</v>
          </cell>
          <cell r="O924" t="str">
            <v>ISLAM</v>
          </cell>
          <cell r="Q924" t="str">
            <v>KEPALA KELUARGA</v>
          </cell>
          <cell r="T924" t="str">
            <v>PETANI/PEKEBUN</v>
          </cell>
          <cell r="AG924" t="str">
            <v>JAWA</v>
          </cell>
        </row>
        <row r="925">
          <cell r="H925" t="str">
            <v>P</v>
          </cell>
          <cell r="O925" t="str">
            <v>ISLAM</v>
          </cell>
          <cell r="Q925" t="str">
            <v>ISTRI</v>
          </cell>
          <cell r="T925" t="str">
            <v>IBU RUMAH TANGGA</v>
          </cell>
          <cell r="AG925" t="str">
            <v>JAWA</v>
          </cell>
        </row>
        <row r="926">
          <cell r="H926">
            <v>72</v>
          </cell>
          <cell r="O926" t="str">
            <v/>
          </cell>
          <cell r="Q926">
            <v>38</v>
          </cell>
        </row>
        <row r="927">
          <cell r="O927" t="str">
            <v/>
          </cell>
        </row>
        <row r="928">
          <cell r="O928" t="str">
            <v/>
          </cell>
        </row>
        <row r="929">
          <cell r="H929" t="str">
            <v>L</v>
          </cell>
          <cell r="O929" t="str">
            <v>ISLAM</v>
          </cell>
          <cell r="Q929" t="str">
            <v>KEPALA KELUARGA</v>
          </cell>
          <cell r="R929">
            <v>1</v>
          </cell>
          <cell r="T929" t="str">
            <v>PETANI/PEKEBUN</v>
          </cell>
          <cell r="AG929" t="str">
            <v>JAWA</v>
          </cell>
        </row>
        <row r="930">
          <cell r="H930" t="str">
            <v>P</v>
          </cell>
          <cell r="O930" t="str">
            <v>ISLAM</v>
          </cell>
          <cell r="Q930" t="str">
            <v>ISTRI</v>
          </cell>
          <cell r="R930">
            <v>3</v>
          </cell>
          <cell r="T930" t="str">
            <v>MENGURUS RUMAH TANGGA</v>
          </cell>
          <cell r="AG930" t="str">
            <v>JAWA</v>
          </cell>
        </row>
        <row r="931">
          <cell r="H931" t="str">
            <v>L</v>
          </cell>
          <cell r="O931" t="str">
            <v>ISLAM</v>
          </cell>
          <cell r="Q931" t="str">
            <v>ANAK</v>
          </cell>
          <cell r="R931">
            <v>4</v>
          </cell>
          <cell r="T931" t="str">
            <v>PELAJAR/MAHASISWA</v>
          </cell>
          <cell r="AG931" t="str">
            <v>JAWA</v>
          </cell>
        </row>
        <row r="932">
          <cell r="H932" t="str">
            <v>L</v>
          </cell>
          <cell r="O932" t="str">
            <v>ISLAM</v>
          </cell>
          <cell r="Q932" t="str">
            <v>KEPALA KELUARGA</v>
          </cell>
          <cell r="R932">
            <v>1</v>
          </cell>
          <cell r="T932" t="str">
            <v>PETANI/PEKEBUN</v>
          </cell>
          <cell r="AG932" t="str">
            <v>SUNDA</v>
          </cell>
        </row>
        <row r="933">
          <cell r="H933" t="str">
            <v>P</v>
          </cell>
          <cell r="O933" t="str">
            <v>ISLAM</v>
          </cell>
          <cell r="Q933" t="str">
            <v>ISTRI</v>
          </cell>
          <cell r="R933">
            <v>3</v>
          </cell>
          <cell r="T933" t="str">
            <v>MENGURUS RUMAH TANGGA</v>
          </cell>
          <cell r="AG933" t="str">
            <v>JAWA</v>
          </cell>
        </row>
        <row r="934">
          <cell r="H934" t="str">
            <v>L</v>
          </cell>
          <cell r="O934" t="str">
            <v>ISLAM</v>
          </cell>
          <cell r="Q934" t="str">
            <v>KEPALA KELUARGA</v>
          </cell>
          <cell r="R934">
            <v>1</v>
          </cell>
          <cell r="T934" t="str">
            <v>PETANI/PEKEBUN</v>
          </cell>
          <cell r="AG934" t="str">
            <v>JAWA</v>
          </cell>
        </row>
        <row r="935">
          <cell r="H935" t="str">
            <v>P</v>
          </cell>
          <cell r="O935" t="str">
            <v>ISLAM</v>
          </cell>
          <cell r="Q935" t="str">
            <v>ISTRI</v>
          </cell>
          <cell r="R935">
            <v>3</v>
          </cell>
          <cell r="T935" t="str">
            <v>MENGURUS RUMAH TANGGA</v>
          </cell>
          <cell r="AG935" t="str">
            <v>JAWA</v>
          </cell>
        </row>
        <row r="936">
          <cell r="H936" t="str">
            <v>L</v>
          </cell>
          <cell r="O936" t="str">
            <v>ISLAM</v>
          </cell>
          <cell r="Q936" t="str">
            <v>ANAK</v>
          </cell>
          <cell r="R936">
            <v>4</v>
          </cell>
          <cell r="T936" t="str">
            <v>WIRASWASTA</v>
          </cell>
          <cell r="AG936" t="str">
            <v>JAWA</v>
          </cell>
        </row>
        <row r="937">
          <cell r="H937" t="str">
            <v>P</v>
          </cell>
          <cell r="O937" t="str">
            <v>ISLAM</v>
          </cell>
          <cell r="Q937" t="str">
            <v>ANAK</v>
          </cell>
          <cell r="R937">
            <v>4</v>
          </cell>
          <cell r="T937" t="str">
            <v>PELAJAR/MAHASISWA</v>
          </cell>
          <cell r="AG937" t="str">
            <v>JAWA</v>
          </cell>
        </row>
        <row r="938">
          <cell r="H938" t="str">
            <v>L</v>
          </cell>
          <cell r="O938" t="str">
            <v>ISLAM</v>
          </cell>
          <cell r="Q938" t="str">
            <v>ANAK</v>
          </cell>
          <cell r="R938">
            <v>4</v>
          </cell>
          <cell r="T938" t="str">
            <v>PELAJAR/MAHASISWA</v>
          </cell>
          <cell r="AG938" t="str">
            <v>JAWA</v>
          </cell>
        </row>
        <row r="939">
          <cell r="H939" t="str">
            <v>L</v>
          </cell>
          <cell r="O939" t="str">
            <v>ISLAM</v>
          </cell>
          <cell r="Q939" t="str">
            <v>KEPALA KELUARGA</v>
          </cell>
          <cell r="R939">
            <v>1</v>
          </cell>
          <cell r="T939" t="str">
            <v>PETERNAK</v>
          </cell>
          <cell r="AG939" t="str">
            <v>SUNDA</v>
          </cell>
        </row>
        <row r="940">
          <cell r="H940" t="str">
            <v>P</v>
          </cell>
          <cell r="O940" t="str">
            <v>ISLAM</v>
          </cell>
          <cell r="Q940" t="str">
            <v>ISTRI</v>
          </cell>
          <cell r="R940">
            <v>3</v>
          </cell>
          <cell r="T940" t="str">
            <v>MENGURUS RUMAH TANGGA</v>
          </cell>
          <cell r="AG940" t="str">
            <v>SUNDA</v>
          </cell>
        </row>
        <row r="941">
          <cell r="H941" t="str">
            <v>P</v>
          </cell>
          <cell r="O941" t="str">
            <v>ISLAM</v>
          </cell>
          <cell r="Q941" t="str">
            <v>ANAK</v>
          </cell>
          <cell r="R941">
            <v>4</v>
          </cell>
          <cell r="T941" t="str">
            <v>PELAJAR/MAHASISWA</v>
          </cell>
          <cell r="AG941" t="str">
            <v>SUNDA</v>
          </cell>
        </row>
        <row r="942">
          <cell r="H942" t="str">
            <v>L</v>
          </cell>
          <cell r="O942" t="str">
            <v>ISLAM</v>
          </cell>
          <cell r="Q942" t="str">
            <v>KEPALA KELUARGA</v>
          </cell>
          <cell r="R942">
            <v>1</v>
          </cell>
          <cell r="T942" t="str">
            <v>PETANI/PEKEBUN</v>
          </cell>
          <cell r="AG942" t="str">
            <v>SUNDA</v>
          </cell>
        </row>
        <row r="943">
          <cell r="H943" t="str">
            <v>P</v>
          </cell>
          <cell r="O943" t="str">
            <v>ISLAM</v>
          </cell>
          <cell r="Q943" t="str">
            <v>ISTRI</v>
          </cell>
          <cell r="R943">
            <v>3</v>
          </cell>
          <cell r="T943" t="str">
            <v>MENGURUS RUMAH TANGGA</v>
          </cell>
          <cell r="AG943" t="str">
            <v>JAWA</v>
          </cell>
        </row>
        <row r="944">
          <cell r="H944" t="str">
            <v>P</v>
          </cell>
          <cell r="O944" t="str">
            <v>ISLAM</v>
          </cell>
          <cell r="Q944" t="str">
            <v>ANAK</v>
          </cell>
          <cell r="R944">
            <v>4</v>
          </cell>
          <cell r="T944" t="str">
            <v>BELUM/TIDAK BEKERJA</v>
          </cell>
          <cell r="AG944" t="str">
            <v>SUNDA</v>
          </cell>
        </row>
        <row r="945">
          <cell r="H945" t="str">
            <v>L</v>
          </cell>
          <cell r="O945" t="str">
            <v>ISLAM</v>
          </cell>
          <cell r="Q945" t="str">
            <v>KEPALA KELUARGA</v>
          </cell>
          <cell r="R945">
            <v>1</v>
          </cell>
          <cell r="T945" t="str">
            <v>PETANI/PEKEBUN</v>
          </cell>
          <cell r="AG945" t="str">
            <v>JAWA</v>
          </cell>
        </row>
        <row r="946">
          <cell r="H946" t="str">
            <v>P</v>
          </cell>
          <cell r="O946" t="str">
            <v>ISLAM</v>
          </cell>
          <cell r="Q946" t="str">
            <v>ISTRI</v>
          </cell>
          <cell r="R946">
            <v>3</v>
          </cell>
          <cell r="T946" t="str">
            <v>MENGURUS RUMAH TANGGA</v>
          </cell>
          <cell r="AG946" t="str">
            <v>JAWA</v>
          </cell>
        </row>
        <row r="947">
          <cell r="H947" t="str">
            <v>L</v>
          </cell>
          <cell r="O947" t="str">
            <v>ISLAM</v>
          </cell>
          <cell r="Q947" t="str">
            <v>ANAK</v>
          </cell>
          <cell r="R947">
            <v>4</v>
          </cell>
          <cell r="T947" t="str">
            <v>PETANI/PEKEBUN</v>
          </cell>
          <cell r="AG947" t="str">
            <v>JAWA</v>
          </cell>
        </row>
        <row r="948">
          <cell r="H948" t="str">
            <v>P</v>
          </cell>
          <cell r="O948" t="str">
            <v>ISLAM</v>
          </cell>
          <cell r="Q948" t="str">
            <v>ANAK</v>
          </cell>
          <cell r="R948">
            <v>4</v>
          </cell>
          <cell r="T948" t="str">
            <v>PELAJAR/MAHASISWA</v>
          </cell>
          <cell r="AG948" t="str">
            <v>JAWA</v>
          </cell>
        </row>
        <row r="949">
          <cell r="H949" t="str">
            <v>L</v>
          </cell>
          <cell r="O949" t="str">
            <v>ISLAM</v>
          </cell>
          <cell r="Q949" t="str">
            <v>KEPALA KELUARGA</v>
          </cell>
          <cell r="R949">
            <v>1</v>
          </cell>
          <cell r="T949" t="str">
            <v>PERABOT</v>
          </cell>
          <cell r="AG949" t="str">
            <v>JAWA</v>
          </cell>
        </row>
        <row r="950">
          <cell r="H950" t="str">
            <v>P</v>
          </cell>
          <cell r="O950" t="str">
            <v>ISLAM</v>
          </cell>
          <cell r="Q950" t="str">
            <v>ISTRI</v>
          </cell>
          <cell r="R950">
            <v>3</v>
          </cell>
          <cell r="T950" t="str">
            <v>MENGURUS RUMAH TANGGA</v>
          </cell>
          <cell r="AG950" t="str">
            <v>JAWA</v>
          </cell>
        </row>
        <row r="951">
          <cell r="H951" t="str">
            <v>L</v>
          </cell>
          <cell r="O951" t="str">
            <v>ISLAM</v>
          </cell>
          <cell r="Q951" t="str">
            <v>KEPALA KELUARGA</v>
          </cell>
          <cell r="R951">
            <v>1</v>
          </cell>
          <cell r="T951" t="str">
            <v>PETANI/PEKEBUN</v>
          </cell>
          <cell r="AG951" t="str">
            <v>SUNDA</v>
          </cell>
        </row>
        <row r="952">
          <cell r="H952" t="str">
            <v>P</v>
          </cell>
          <cell r="O952" t="str">
            <v>ISLAM</v>
          </cell>
          <cell r="Q952" t="str">
            <v>ISTRI</v>
          </cell>
          <cell r="R952">
            <v>3</v>
          </cell>
          <cell r="T952" t="str">
            <v>MENGURUS RUMAH TANGGA</v>
          </cell>
          <cell r="AG952" t="str">
            <v>JAWA</v>
          </cell>
        </row>
        <row r="953">
          <cell r="H953" t="str">
            <v>L</v>
          </cell>
          <cell r="O953" t="str">
            <v>ISLAM</v>
          </cell>
          <cell r="Q953" t="str">
            <v>KEPALA KELUARGA</v>
          </cell>
          <cell r="R953">
            <v>1</v>
          </cell>
          <cell r="T953" t="str">
            <v>PETANI/PEKEBUN</v>
          </cell>
          <cell r="AG953" t="str">
            <v>SUNDA</v>
          </cell>
        </row>
        <row r="954">
          <cell r="H954" t="str">
            <v>L</v>
          </cell>
          <cell r="O954" t="str">
            <v>ISLAM</v>
          </cell>
          <cell r="Q954" t="str">
            <v>ADIK</v>
          </cell>
          <cell r="R954">
            <v>4</v>
          </cell>
          <cell r="T954" t="str">
            <v>PETANI/PEKEBUN</v>
          </cell>
          <cell r="AG954" t="str">
            <v>SUNDA</v>
          </cell>
        </row>
        <row r="955">
          <cell r="H955" t="str">
            <v>P</v>
          </cell>
          <cell r="O955" t="str">
            <v>ISLAM</v>
          </cell>
          <cell r="Q955" t="str">
            <v>ADIK</v>
          </cell>
          <cell r="R955">
            <v>4</v>
          </cell>
          <cell r="T955" t="str">
            <v>PELAJAR/MAHASISWA</v>
          </cell>
          <cell r="AG955" t="str">
            <v>SUNDA</v>
          </cell>
        </row>
        <row r="956">
          <cell r="H956" t="str">
            <v>L</v>
          </cell>
          <cell r="O956" t="str">
            <v>ISLAM</v>
          </cell>
          <cell r="Q956" t="str">
            <v>KEPALA KELUARGA</v>
          </cell>
          <cell r="R956">
            <v>1</v>
          </cell>
          <cell r="T956" t="str">
            <v>PETANI/PEKEBUN</v>
          </cell>
          <cell r="AG956" t="str">
            <v>JAWA</v>
          </cell>
        </row>
        <row r="957">
          <cell r="H957" t="str">
            <v>P</v>
          </cell>
          <cell r="O957" t="str">
            <v>ISLAM</v>
          </cell>
          <cell r="Q957" t="str">
            <v>ISTRI</v>
          </cell>
          <cell r="R957">
            <v>3</v>
          </cell>
          <cell r="T957" t="str">
            <v>MENGURUS RUMAH TANGGA</v>
          </cell>
          <cell r="AG957" t="str">
            <v>JAWA</v>
          </cell>
        </row>
        <row r="958">
          <cell r="H958" t="str">
            <v>P</v>
          </cell>
          <cell r="O958" t="str">
            <v>ISLAM</v>
          </cell>
          <cell r="Q958" t="str">
            <v>ORANG TUA</v>
          </cell>
          <cell r="R958">
            <v>10</v>
          </cell>
          <cell r="T958" t="str">
            <v>BELUM/TIDAK BEKERJA</v>
          </cell>
          <cell r="AG958" t="str">
            <v>JAWA</v>
          </cell>
        </row>
        <row r="959">
          <cell r="H959" t="str">
            <v>L</v>
          </cell>
          <cell r="O959" t="str">
            <v>ISLAM</v>
          </cell>
          <cell r="Q959" t="str">
            <v>KEPALA KELUARGA</v>
          </cell>
          <cell r="R959">
            <v>1</v>
          </cell>
          <cell r="T959" t="str">
            <v>PERABOT</v>
          </cell>
          <cell r="AG959" t="str">
            <v>SUNDA</v>
          </cell>
        </row>
        <row r="960">
          <cell r="H960" t="str">
            <v>P</v>
          </cell>
          <cell r="O960" t="str">
            <v>ISLAM</v>
          </cell>
          <cell r="Q960" t="str">
            <v>ISTRI</v>
          </cell>
          <cell r="R960">
            <v>3</v>
          </cell>
          <cell r="T960" t="str">
            <v>MENGURUS RUMAH TANGGA</v>
          </cell>
          <cell r="AG960" t="str">
            <v>SUNDA</v>
          </cell>
        </row>
        <row r="961">
          <cell r="H961" t="str">
            <v>L</v>
          </cell>
          <cell r="O961" t="str">
            <v>ISLAM</v>
          </cell>
          <cell r="Q961" t="str">
            <v>ANAK</v>
          </cell>
          <cell r="R961">
            <v>4</v>
          </cell>
          <cell r="T961" t="str">
            <v>PELAJAR/MAHASISWA</v>
          </cell>
          <cell r="AG961" t="str">
            <v>SUNDA</v>
          </cell>
        </row>
        <row r="962">
          <cell r="H962" t="str">
            <v>L</v>
          </cell>
          <cell r="O962" t="str">
            <v>ISLAM</v>
          </cell>
          <cell r="Q962" t="str">
            <v>KEPALA KELUARGA</v>
          </cell>
          <cell r="R962">
            <v>1</v>
          </cell>
          <cell r="T962" t="str">
            <v>PETANI/PEKEBUN</v>
          </cell>
          <cell r="AG962" t="str">
            <v>JAWA</v>
          </cell>
        </row>
        <row r="963">
          <cell r="H963" t="str">
            <v>P</v>
          </cell>
          <cell r="O963" t="str">
            <v>ISLAM</v>
          </cell>
          <cell r="Q963" t="str">
            <v>ISTRI</v>
          </cell>
          <cell r="R963">
            <v>3</v>
          </cell>
          <cell r="T963" t="str">
            <v>MENGURUS RUMAH TANGGA</v>
          </cell>
          <cell r="AG963" t="str">
            <v>JAWA</v>
          </cell>
        </row>
        <row r="964">
          <cell r="H964" t="str">
            <v>L</v>
          </cell>
          <cell r="O964" t="str">
            <v>ISLAM</v>
          </cell>
          <cell r="Q964" t="str">
            <v>ANAK</v>
          </cell>
          <cell r="R964">
            <v>4</v>
          </cell>
          <cell r="T964" t="str">
            <v>PELAJAR/MAHASISWA</v>
          </cell>
          <cell r="AG964" t="str">
            <v>JAWA</v>
          </cell>
        </row>
        <row r="965">
          <cell r="H965" t="str">
            <v>P</v>
          </cell>
          <cell r="O965" t="str">
            <v>ISLAM</v>
          </cell>
          <cell r="Q965" t="str">
            <v>ANAK</v>
          </cell>
          <cell r="R965">
            <v>4</v>
          </cell>
          <cell r="T965" t="str">
            <v>PELAJAR/MAHASISWA</v>
          </cell>
          <cell r="AG965" t="str">
            <v>JAWA</v>
          </cell>
        </row>
        <row r="966">
          <cell r="H966" t="str">
            <v>P</v>
          </cell>
          <cell r="O966" t="str">
            <v>ISLAM</v>
          </cell>
          <cell r="Q966" t="str">
            <v>KEPALA KELUARGA</v>
          </cell>
          <cell r="R966">
            <v>1</v>
          </cell>
          <cell r="T966" t="str">
            <v>MENGURUS RUMAH TANGGA</v>
          </cell>
          <cell r="AG966" t="str">
            <v>JAWA</v>
          </cell>
        </row>
        <row r="967">
          <cell r="H967" t="str">
            <v>L</v>
          </cell>
          <cell r="O967" t="str">
            <v>ISLAM</v>
          </cell>
          <cell r="Q967" t="str">
            <v>ANAK</v>
          </cell>
          <cell r="R967">
            <v>4</v>
          </cell>
          <cell r="T967" t="str">
            <v>PELAJAR/MAHASISWA</v>
          </cell>
          <cell r="AG967" t="str">
            <v>JAWA</v>
          </cell>
        </row>
        <row r="968">
          <cell r="H968" t="str">
            <v>L</v>
          </cell>
          <cell r="O968" t="str">
            <v>ISLAM</v>
          </cell>
          <cell r="Q968" t="str">
            <v>KEPALA KELUARGA</v>
          </cell>
          <cell r="R968">
            <v>1</v>
          </cell>
          <cell r="T968" t="str">
            <v>PETANI/PEKEBUN</v>
          </cell>
          <cell r="AG968" t="str">
            <v>JAWA</v>
          </cell>
        </row>
        <row r="969">
          <cell r="H969" t="str">
            <v>P</v>
          </cell>
          <cell r="O969" t="str">
            <v>ISLAM</v>
          </cell>
          <cell r="Q969" t="str">
            <v>ISTRI</v>
          </cell>
          <cell r="R969">
            <v>3</v>
          </cell>
          <cell r="T969" t="str">
            <v>MENGURUS RUMAH TANGGA</v>
          </cell>
          <cell r="AG969" t="str">
            <v>JAWA</v>
          </cell>
        </row>
        <row r="970">
          <cell r="H970" t="str">
            <v>P</v>
          </cell>
          <cell r="O970" t="str">
            <v>ISLAM</v>
          </cell>
          <cell r="Q970" t="str">
            <v>ANAK</v>
          </cell>
          <cell r="R970">
            <v>4</v>
          </cell>
          <cell r="T970" t="str">
            <v>BELUM/TIDAK BEKERJA</v>
          </cell>
          <cell r="AG970" t="str">
            <v>JAWA</v>
          </cell>
        </row>
        <row r="971">
          <cell r="H971" t="str">
            <v>L</v>
          </cell>
          <cell r="O971" t="str">
            <v>ISLAM</v>
          </cell>
          <cell r="Q971" t="str">
            <v>KEPALA KELUARGA</v>
          </cell>
          <cell r="R971">
            <v>1</v>
          </cell>
          <cell r="T971" t="str">
            <v>PETANI/PEKEBUN</v>
          </cell>
          <cell r="AG971" t="str">
            <v>JAWA</v>
          </cell>
        </row>
        <row r="972">
          <cell r="H972" t="str">
            <v>P</v>
          </cell>
          <cell r="O972" t="str">
            <v>ISLAM</v>
          </cell>
          <cell r="Q972" t="str">
            <v>ISTRI</v>
          </cell>
          <cell r="R972">
            <v>3</v>
          </cell>
          <cell r="T972" t="str">
            <v>MENGURUS RUMAH TANGGA</v>
          </cell>
          <cell r="AG972" t="str">
            <v>JAWA</v>
          </cell>
        </row>
        <row r="973">
          <cell r="H973" t="str">
            <v>L</v>
          </cell>
          <cell r="O973" t="str">
            <v>ISLAM</v>
          </cell>
          <cell r="Q973" t="str">
            <v>ANAK</v>
          </cell>
          <cell r="R973">
            <v>4</v>
          </cell>
          <cell r="T973" t="str">
            <v>PELAJAR/MAHASISWA</v>
          </cell>
          <cell r="AG973" t="str">
            <v>JAWA</v>
          </cell>
        </row>
        <row r="974">
          <cell r="H974" t="str">
            <v>L</v>
          </cell>
          <cell r="O974" t="str">
            <v>ISLAM</v>
          </cell>
          <cell r="Q974" t="str">
            <v>KEPALA KELUARGA</v>
          </cell>
          <cell r="R974">
            <v>1</v>
          </cell>
          <cell r="T974" t="str">
            <v>PELAJAR/MAHASISWA</v>
          </cell>
          <cell r="AG974" t="str">
            <v>JAWA</v>
          </cell>
        </row>
        <row r="975">
          <cell r="H975" t="str">
            <v>P</v>
          </cell>
          <cell r="O975" t="str">
            <v>ISLAM</v>
          </cell>
          <cell r="Q975" t="str">
            <v>ISTRI</v>
          </cell>
          <cell r="R975">
            <v>3</v>
          </cell>
          <cell r="T975" t="str">
            <v>MENGURUS RUMAH TANGGA</v>
          </cell>
          <cell r="AG975" t="str">
            <v>JAWA</v>
          </cell>
        </row>
        <row r="976">
          <cell r="H976" t="str">
            <v>P</v>
          </cell>
          <cell r="O976" t="str">
            <v>ISLAM</v>
          </cell>
          <cell r="Q976" t="str">
            <v>ANAK</v>
          </cell>
          <cell r="R976">
            <v>4</v>
          </cell>
          <cell r="T976" t="str">
            <v>BELUM/TIDAK BEKERJA</v>
          </cell>
          <cell r="AG976" t="str">
            <v>JAWA</v>
          </cell>
        </row>
        <row r="977">
          <cell r="H977" t="str">
            <v>L</v>
          </cell>
          <cell r="O977" t="str">
            <v>ISLAM</v>
          </cell>
          <cell r="Q977" t="str">
            <v>KEPALA KELUARGA</v>
          </cell>
          <cell r="R977">
            <v>1</v>
          </cell>
          <cell r="T977" t="str">
            <v>SOPIR</v>
          </cell>
          <cell r="AG977" t="str">
            <v>CIREBON</v>
          </cell>
        </row>
        <row r="978">
          <cell r="H978" t="str">
            <v>P</v>
          </cell>
          <cell r="O978" t="str">
            <v>ISLAM</v>
          </cell>
          <cell r="Q978" t="str">
            <v>ISTRI</v>
          </cell>
          <cell r="R978">
            <v>3</v>
          </cell>
          <cell r="T978" t="str">
            <v>MENGURUS RUMAH TANGGA</v>
          </cell>
          <cell r="AG978" t="str">
            <v>CIREBON</v>
          </cell>
        </row>
        <row r="979">
          <cell r="H979" t="str">
            <v>P</v>
          </cell>
          <cell r="O979" t="str">
            <v>ISLAM</v>
          </cell>
          <cell r="Q979" t="str">
            <v>ANAK</v>
          </cell>
          <cell r="R979">
            <v>4</v>
          </cell>
          <cell r="T979" t="str">
            <v>PELAJAR/MAHASISWA</v>
          </cell>
          <cell r="AG979" t="str">
            <v>CIREBON</v>
          </cell>
        </row>
        <row r="980">
          <cell r="H980" t="str">
            <v>L</v>
          </cell>
          <cell r="O980" t="str">
            <v>ISLAM</v>
          </cell>
          <cell r="Q980" t="str">
            <v>ANAK</v>
          </cell>
          <cell r="R980">
            <v>4</v>
          </cell>
          <cell r="T980" t="str">
            <v>PELAJAR/MAHASISWA</v>
          </cell>
          <cell r="AG980" t="str">
            <v>CIREBON</v>
          </cell>
        </row>
        <row r="981">
          <cell r="H981" t="str">
            <v>L</v>
          </cell>
          <cell r="O981" t="str">
            <v>ISLAM</v>
          </cell>
          <cell r="Q981" t="str">
            <v>ANAK</v>
          </cell>
          <cell r="R981">
            <v>4</v>
          </cell>
          <cell r="T981" t="str">
            <v>PELAJAR/MAHASISWA</v>
          </cell>
          <cell r="AG981" t="str">
            <v>CIREBON</v>
          </cell>
        </row>
        <row r="982">
          <cell r="H982" t="str">
            <v>L</v>
          </cell>
          <cell r="O982" t="str">
            <v>ISLAM</v>
          </cell>
          <cell r="Q982" t="str">
            <v>KEPALA KELUARGA</v>
          </cell>
          <cell r="R982">
            <v>1</v>
          </cell>
          <cell r="T982" t="str">
            <v>PETANI/PEKEBUN</v>
          </cell>
          <cell r="AG982" t="str">
            <v>JAWA</v>
          </cell>
        </row>
        <row r="983">
          <cell r="O983" t="str">
            <v>ISLAM</v>
          </cell>
          <cell r="Q983" t="str">
            <v>ISTRI</v>
          </cell>
          <cell r="R983">
            <v>3</v>
          </cell>
          <cell r="T983" t="str">
            <v>MENGURUS RUMAH TANGGA</v>
          </cell>
          <cell r="AG983" t="str">
            <v>JAWA</v>
          </cell>
        </row>
        <row r="984">
          <cell r="O984" t="str">
            <v>ISLAM</v>
          </cell>
          <cell r="Q984" t="str">
            <v>ANAK</v>
          </cell>
          <cell r="R984">
            <v>4</v>
          </cell>
          <cell r="T984" t="str">
            <v>PELAJAR/MAHASISWA</v>
          </cell>
          <cell r="AG984" t="str">
            <v>JAWA</v>
          </cell>
        </row>
        <row r="985">
          <cell r="O985" t="str">
            <v>ISLAM</v>
          </cell>
          <cell r="Q985" t="str">
            <v>ANAK</v>
          </cell>
          <cell r="R985">
            <v>4</v>
          </cell>
          <cell r="T985" t="str">
            <v>PELAJAR/MAHASISWA</v>
          </cell>
          <cell r="AG985" t="str">
            <v>JAWA</v>
          </cell>
        </row>
        <row r="986">
          <cell r="O986" t="str">
            <v>ISLAM</v>
          </cell>
          <cell r="Q986" t="str">
            <v>ANAK</v>
          </cell>
          <cell r="R986">
            <v>4</v>
          </cell>
          <cell r="T986" t="str">
            <v>BELUM/TIDAK BEKERJA</v>
          </cell>
          <cell r="AG986" t="str">
            <v>JAWA</v>
          </cell>
        </row>
        <row r="987">
          <cell r="O987" t="str">
            <v>ISLAM</v>
          </cell>
          <cell r="Q987" t="str">
            <v>KEPALA KELUARGA</v>
          </cell>
          <cell r="R987">
            <v>1</v>
          </cell>
          <cell r="T987" t="str">
            <v>PETANI/PEKEBUN</v>
          </cell>
          <cell r="AG987" t="str">
            <v>JAWA</v>
          </cell>
        </row>
        <row r="988">
          <cell r="O988" t="str">
            <v>ISLAM</v>
          </cell>
          <cell r="Q988" t="str">
            <v>ISTRI</v>
          </cell>
          <cell r="R988">
            <v>3</v>
          </cell>
          <cell r="T988" t="str">
            <v>MENGURUS RUMAH TANGGA</v>
          </cell>
          <cell r="AG988" t="str">
            <v>JAWA</v>
          </cell>
        </row>
        <row r="989">
          <cell r="O989" t="str">
            <v>ISLAM</v>
          </cell>
          <cell r="Q989" t="str">
            <v>ANAK</v>
          </cell>
          <cell r="R989">
            <v>4</v>
          </cell>
          <cell r="T989" t="str">
            <v>PELAJAR/MAHASISWA</v>
          </cell>
          <cell r="AG989" t="str">
            <v>JAWA</v>
          </cell>
        </row>
        <row r="990">
          <cell r="H990" t="str">
            <v>L</v>
          </cell>
          <cell r="O990" t="str">
            <v>ISLAM</v>
          </cell>
          <cell r="Q990" t="str">
            <v>KEPALA KELUARGA</v>
          </cell>
          <cell r="R990">
            <v>1</v>
          </cell>
          <cell r="T990" t="str">
            <v>SOPIR</v>
          </cell>
          <cell r="AG990" t="str">
            <v>JAWA</v>
          </cell>
        </row>
        <row r="991">
          <cell r="H991" t="str">
            <v>P</v>
          </cell>
          <cell r="O991" t="str">
            <v>ISLAM</v>
          </cell>
          <cell r="Q991" t="str">
            <v>ISTRI</v>
          </cell>
          <cell r="T991" t="str">
            <v>MENGURUS RUMAH TANGGA</v>
          </cell>
          <cell r="AG991" t="str">
            <v>JAWA</v>
          </cell>
        </row>
        <row r="992">
          <cell r="H992" t="str">
            <v>P</v>
          </cell>
          <cell r="O992" t="str">
            <v>ISLAM</v>
          </cell>
          <cell r="Q992" t="str">
            <v>ANAK</v>
          </cell>
          <cell r="T992" t="str">
            <v>BELUM/TIDAK BEKERJA</v>
          </cell>
          <cell r="AG992" t="str">
            <v>JAWA</v>
          </cell>
        </row>
        <row r="993">
          <cell r="H993" t="str">
            <v>L</v>
          </cell>
          <cell r="O993" t="str">
            <v>ISLAM</v>
          </cell>
          <cell r="Q993" t="str">
            <v>KEPALA KELUARGA</v>
          </cell>
          <cell r="R993">
            <v>1</v>
          </cell>
          <cell r="T993" t="str">
            <v>SERABUTAN</v>
          </cell>
          <cell r="AG993" t="str">
            <v>JAWA</v>
          </cell>
        </row>
        <row r="994">
          <cell r="H994" t="str">
            <v>P</v>
          </cell>
          <cell r="O994" t="str">
            <v>ISLAM</v>
          </cell>
          <cell r="Q994" t="str">
            <v>ISTRI</v>
          </cell>
          <cell r="R994">
            <v>3</v>
          </cell>
          <cell r="T994" t="str">
            <v>MENGURUS RUMAH TANGGA</v>
          </cell>
          <cell r="AG994" t="str">
            <v>JAWA</v>
          </cell>
        </row>
        <row r="995">
          <cell r="H995" t="str">
            <v>P</v>
          </cell>
          <cell r="O995" t="str">
            <v>ISLAM</v>
          </cell>
          <cell r="Q995" t="str">
            <v>ANAK</v>
          </cell>
          <cell r="R995">
            <v>4</v>
          </cell>
          <cell r="T995" t="str">
            <v>PELAJAR/MAHASISWA</v>
          </cell>
          <cell r="AG995" t="str">
            <v>JAWA</v>
          </cell>
        </row>
        <row r="996">
          <cell r="H996" t="str">
            <v>P</v>
          </cell>
          <cell r="O996" t="str">
            <v>ISLAM</v>
          </cell>
          <cell r="Q996" t="str">
            <v>ANAK</v>
          </cell>
          <cell r="R996">
            <v>4</v>
          </cell>
          <cell r="T996" t="str">
            <v>BELUM/TIDAK BEKERJA</v>
          </cell>
          <cell r="AG996" t="str">
            <v>JAWA</v>
          </cell>
        </row>
        <row r="997">
          <cell r="H997" t="str">
            <v>L</v>
          </cell>
          <cell r="O997" t="str">
            <v>ISLAM</v>
          </cell>
          <cell r="Q997" t="str">
            <v>KEPALA KELUARGA</v>
          </cell>
          <cell r="R997">
            <v>1</v>
          </cell>
          <cell r="T997" t="str">
            <v>SERABUTAN</v>
          </cell>
          <cell r="AG997" t="str">
            <v>JAWA</v>
          </cell>
        </row>
        <row r="998">
          <cell r="H998" t="str">
            <v>P</v>
          </cell>
          <cell r="O998" t="str">
            <v>ISLAM</v>
          </cell>
          <cell r="Q998" t="str">
            <v>ISTRI</v>
          </cell>
          <cell r="R998">
            <v>3</v>
          </cell>
          <cell r="T998" t="str">
            <v>MENGURUS RUMAH TANGGA</v>
          </cell>
          <cell r="AG998" t="str">
            <v>JAWA</v>
          </cell>
        </row>
        <row r="999">
          <cell r="H999" t="str">
            <v>L</v>
          </cell>
          <cell r="O999" t="str">
            <v>ISLAM</v>
          </cell>
          <cell r="Q999" t="str">
            <v>ANAK</v>
          </cell>
          <cell r="R999">
            <v>4</v>
          </cell>
          <cell r="T999" t="str">
            <v>BELUM/TIDAK BEKERJA</v>
          </cell>
          <cell r="AG999" t="str">
            <v>JAWA</v>
          </cell>
        </row>
        <row r="1000">
          <cell r="H1000" t="str">
            <v>L</v>
          </cell>
          <cell r="O1000" t="str">
            <v>ISLAM</v>
          </cell>
          <cell r="Q1000" t="str">
            <v>KEPALA KELUARGA</v>
          </cell>
          <cell r="R1000">
            <v>1</v>
          </cell>
          <cell r="T1000" t="str">
            <v>SERABUTAN</v>
          </cell>
          <cell r="AG1000" t="str">
            <v>SUNDA</v>
          </cell>
        </row>
        <row r="1001">
          <cell r="H1001" t="str">
            <v>P</v>
          </cell>
          <cell r="O1001" t="str">
            <v>ISLAM</v>
          </cell>
          <cell r="Q1001" t="str">
            <v>ISTRI</v>
          </cell>
          <cell r="R1001">
            <v>3</v>
          </cell>
          <cell r="T1001" t="str">
            <v>MENGURUS RUMAH TANGGA</v>
          </cell>
          <cell r="AG1001" t="str">
            <v>JAWA</v>
          </cell>
        </row>
        <row r="1002">
          <cell r="H1002" t="str">
            <v>P</v>
          </cell>
          <cell r="O1002" t="str">
            <v>ISLAM</v>
          </cell>
          <cell r="Q1002" t="str">
            <v>ANAK</v>
          </cell>
          <cell r="R1002">
            <v>4</v>
          </cell>
          <cell r="T1002" t="str">
            <v>PELAJAR/MAHASISWA</v>
          </cell>
          <cell r="AG1002" t="str">
            <v>SUNDA</v>
          </cell>
        </row>
        <row r="1003">
          <cell r="H1003" t="str">
            <v>P</v>
          </cell>
          <cell r="O1003" t="str">
            <v>ISLAM</v>
          </cell>
          <cell r="Q1003" t="str">
            <v>ANAK</v>
          </cell>
          <cell r="T1003" t="str">
            <v>BELUM/TIDAK BEKERJA</v>
          </cell>
          <cell r="AG1003" t="str">
            <v>SUNDA</v>
          </cell>
        </row>
        <row r="1004">
          <cell r="H1004" t="str">
            <v>L</v>
          </cell>
          <cell r="O1004" t="str">
            <v>ISLAM</v>
          </cell>
          <cell r="Q1004" t="str">
            <v>KEPALA KELUARGA</v>
          </cell>
          <cell r="R1004">
            <v>1</v>
          </cell>
          <cell r="T1004" t="str">
            <v>SERABUTAN</v>
          </cell>
          <cell r="AG1004" t="str">
            <v>JAWA</v>
          </cell>
        </row>
        <row r="1005">
          <cell r="H1005" t="str">
            <v>P</v>
          </cell>
          <cell r="O1005" t="str">
            <v>ISLAM</v>
          </cell>
          <cell r="Q1005" t="str">
            <v>ISTRI</v>
          </cell>
          <cell r="R1005">
            <v>3</v>
          </cell>
          <cell r="T1005" t="str">
            <v>MENGURUS RUMAH TANGGA</v>
          </cell>
          <cell r="AG1005" t="str">
            <v>JAWA</v>
          </cell>
        </row>
        <row r="1006">
          <cell r="H1006" t="str">
            <v>L</v>
          </cell>
          <cell r="O1006" t="str">
            <v>ISLAM</v>
          </cell>
          <cell r="Q1006" t="str">
            <v>ANAK</v>
          </cell>
          <cell r="R1006">
            <v>4</v>
          </cell>
          <cell r="T1006" t="str">
            <v>BELUM/TIDAK BEKERJA</v>
          </cell>
          <cell r="AG1006" t="str">
            <v>JAWA</v>
          </cell>
        </row>
        <row r="1007">
          <cell r="H1007" t="str">
            <v>P</v>
          </cell>
          <cell r="O1007" t="str">
            <v>ISLAM</v>
          </cell>
          <cell r="Q1007" t="str">
            <v>ANAK</v>
          </cell>
          <cell r="T1007" t="str">
            <v>BELUM/TIDAK BEKERJA</v>
          </cell>
          <cell r="AG1007" t="str">
            <v>JAWA</v>
          </cell>
        </row>
        <row r="1008">
          <cell r="H1008" t="str">
            <v>L</v>
          </cell>
          <cell r="O1008" t="str">
            <v>ISLAM</v>
          </cell>
          <cell r="Q1008" t="str">
            <v>KEPALA KELUARGA</v>
          </cell>
          <cell r="R1008">
            <v>1</v>
          </cell>
          <cell r="T1008" t="str">
            <v>TUKANG KAYU</v>
          </cell>
          <cell r="AG1008" t="str">
            <v>SUNDA</v>
          </cell>
        </row>
        <row r="1009">
          <cell r="H1009" t="str">
            <v>P</v>
          </cell>
          <cell r="O1009" t="str">
            <v>ISLAM</v>
          </cell>
          <cell r="Q1009" t="str">
            <v>ISTRI</v>
          </cell>
          <cell r="R1009">
            <v>3</v>
          </cell>
          <cell r="T1009" t="str">
            <v>PETANI/PEKEBUN</v>
          </cell>
          <cell r="AG1009" t="str">
            <v>SUNDA</v>
          </cell>
        </row>
        <row r="1010">
          <cell r="H1010" t="str">
            <v>P</v>
          </cell>
          <cell r="O1010" t="str">
            <v>ISLAM</v>
          </cell>
          <cell r="Q1010" t="str">
            <v>ANAK</v>
          </cell>
          <cell r="R1010">
            <v>4</v>
          </cell>
          <cell r="T1010" t="str">
            <v>PELAJAR/MAHASISWA</v>
          </cell>
          <cell r="AG1010" t="str">
            <v>SUNDA</v>
          </cell>
        </row>
        <row r="1011">
          <cell r="H1011" t="str">
            <v>L</v>
          </cell>
          <cell r="O1011" t="str">
            <v>ISLAM</v>
          </cell>
          <cell r="Q1011" t="str">
            <v>ANAK</v>
          </cell>
          <cell r="R1011">
            <v>4</v>
          </cell>
          <cell r="T1011" t="str">
            <v>BELUM/TIDAK BEKERJA</v>
          </cell>
          <cell r="AG1011" t="str">
            <v>SUNDA</v>
          </cell>
        </row>
        <row r="1012">
          <cell r="H1012" t="str">
            <v>L</v>
          </cell>
          <cell r="O1012" t="str">
            <v>ISLAM</v>
          </cell>
          <cell r="Q1012" t="str">
            <v>KEPALA KELUARGA</v>
          </cell>
          <cell r="R1012">
            <v>1</v>
          </cell>
          <cell r="T1012" t="str">
            <v>PETANI/PEKEBUN</v>
          </cell>
          <cell r="AG1012" t="str">
            <v>JAWA</v>
          </cell>
        </row>
        <row r="1013">
          <cell r="H1013" t="str">
            <v>P</v>
          </cell>
          <cell r="O1013" t="str">
            <v>ISLAM</v>
          </cell>
          <cell r="Q1013" t="str">
            <v>ISTRI</v>
          </cell>
          <cell r="R1013">
            <v>3</v>
          </cell>
          <cell r="T1013" t="str">
            <v>MENGURUS RUMAH TANGGA</v>
          </cell>
          <cell r="AG1013" t="str">
            <v>JAWA</v>
          </cell>
        </row>
        <row r="1014">
          <cell r="H1014" t="str">
            <v>L</v>
          </cell>
          <cell r="O1014" t="str">
            <v>ISLAM</v>
          </cell>
          <cell r="Q1014" t="str">
            <v>ANAK</v>
          </cell>
          <cell r="R1014">
            <v>4</v>
          </cell>
          <cell r="T1014" t="str">
            <v>BELUM/TIDAK BEKERJA</v>
          </cell>
          <cell r="AG1014" t="str">
            <v>JAWA</v>
          </cell>
        </row>
        <row r="1015">
          <cell r="H1015" t="str">
            <v>L</v>
          </cell>
          <cell r="O1015" t="str">
            <v>ISLAM</v>
          </cell>
          <cell r="Q1015" t="str">
            <v>ANAK</v>
          </cell>
          <cell r="R1015">
            <v>4</v>
          </cell>
          <cell r="T1015" t="str">
            <v>BELUM/TIDAK BEKERJA</v>
          </cell>
          <cell r="AG1015" t="str">
            <v>JAWA</v>
          </cell>
        </row>
        <row r="1016">
          <cell r="H1016" t="str">
            <v>L</v>
          </cell>
          <cell r="O1016" t="str">
            <v>ISLAM</v>
          </cell>
          <cell r="Q1016" t="str">
            <v>KEPALA KELUARGA</v>
          </cell>
          <cell r="R1016">
            <v>1</v>
          </cell>
          <cell r="T1016" t="str">
            <v>SERABUTAN</v>
          </cell>
          <cell r="AG1016" t="str">
            <v>JAWA</v>
          </cell>
        </row>
        <row r="1017">
          <cell r="H1017" t="str">
            <v>P</v>
          </cell>
          <cell r="O1017" t="str">
            <v>ISLAM</v>
          </cell>
          <cell r="Q1017" t="str">
            <v>ISTRI</v>
          </cell>
          <cell r="R1017">
            <v>3</v>
          </cell>
          <cell r="T1017" t="str">
            <v>MENGURUS RUMAH TANGGA</v>
          </cell>
          <cell r="AG1017" t="str">
            <v>JAWA</v>
          </cell>
        </row>
        <row r="1018">
          <cell r="H1018" t="str">
            <v>P</v>
          </cell>
          <cell r="O1018" t="str">
            <v>ISLAM</v>
          </cell>
          <cell r="Q1018" t="str">
            <v>ANAK</v>
          </cell>
          <cell r="R1018">
            <v>4</v>
          </cell>
          <cell r="T1018" t="str">
            <v>BELUM/TIDAK BEKERJA</v>
          </cell>
          <cell r="AG1018" t="str">
            <v>JAWA</v>
          </cell>
        </row>
        <row r="1019">
          <cell r="H1019" t="str">
            <v>L</v>
          </cell>
          <cell r="O1019" t="str">
            <v>ISLAM</v>
          </cell>
          <cell r="Q1019" t="str">
            <v>KEPALA KELUARGA</v>
          </cell>
          <cell r="R1019">
            <v>1</v>
          </cell>
          <cell r="T1019" t="str">
            <v>SERABUTAN</v>
          </cell>
          <cell r="AG1019" t="str">
            <v>SUNDA</v>
          </cell>
        </row>
        <row r="1020">
          <cell r="H1020" t="str">
            <v>P</v>
          </cell>
          <cell r="O1020" t="str">
            <v>ISLAM</v>
          </cell>
          <cell r="Q1020" t="str">
            <v>ISTRI</v>
          </cell>
          <cell r="R1020">
            <v>3</v>
          </cell>
          <cell r="T1020" t="str">
            <v>MENGURUS RUMAH TANGGA</v>
          </cell>
          <cell r="AG1020" t="str">
            <v>SUNDA</v>
          </cell>
        </row>
        <row r="1021">
          <cell r="H1021" t="str">
            <v>P</v>
          </cell>
          <cell r="O1021" t="str">
            <v>ISLAM</v>
          </cell>
          <cell r="Q1021" t="str">
            <v>ANAK</v>
          </cell>
          <cell r="R1021">
            <v>4</v>
          </cell>
          <cell r="T1021" t="str">
            <v>BELUM/TIDAK BEKERJA</v>
          </cell>
          <cell r="AG1021" t="str">
            <v>SUNDA</v>
          </cell>
        </row>
        <row r="1022">
          <cell r="H1022" t="str">
            <v>L</v>
          </cell>
          <cell r="O1022" t="str">
            <v>ISLAM</v>
          </cell>
          <cell r="Q1022" t="str">
            <v>KEPALA KELUARGA</v>
          </cell>
          <cell r="R1022">
            <v>1</v>
          </cell>
          <cell r="T1022" t="str">
            <v>SERABUTAN</v>
          </cell>
          <cell r="AG1022" t="str">
            <v>SUNDA</v>
          </cell>
        </row>
        <row r="1023">
          <cell r="H1023" t="str">
            <v>P</v>
          </cell>
          <cell r="O1023" t="str">
            <v>ISLAM</v>
          </cell>
          <cell r="Q1023" t="str">
            <v>ISTRI</v>
          </cell>
          <cell r="R1023">
            <v>3</v>
          </cell>
          <cell r="T1023" t="str">
            <v>MENGURUS RUMAH TANGGA</v>
          </cell>
          <cell r="AG1023" t="str">
            <v>SUNDA</v>
          </cell>
        </row>
        <row r="1024">
          <cell r="H1024" t="str">
            <v>L</v>
          </cell>
          <cell r="O1024" t="str">
            <v>ISLAM</v>
          </cell>
          <cell r="Q1024" t="str">
            <v>ANAK</v>
          </cell>
          <cell r="R1024">
            <v>4</v>
          </cell>
          <cell r="T1024" t="str">
            <v>PELAJAR/MAHASISWA</v>
          </cell>
          <cell r="AG1024" t="str">
            <v>SUNDA</v>
          </cell>
        </row>
        <row r="1025">
          <cell r="H1025" t="str">
            <v>L</v>
          </cell>
          <cell r="O1025" t="str">
            <v>ISLAM</v>
          </cell>
          <cell r="Q1025" t="str">
            <v>KEPALA KELUARGA</v>
          </cell>
          <cell r="R1025">
            <v>1</v>
          </cell>
          <cell r="T1025" t="str">
            <v>SERABUTAN</v>
          </cell>
          <cell r="AG1025" t="str">
            <v>JAWA</v>
          </cell>
        </row>
        <row r="1026">
          <cell r="H1026" t="str">
            <v>P</v>
          </cell>
          <cell r="O1026" t="str">
            <v>ISLAM</v>
          </cell>
          <cell r="Q1026" t="str">
            <v>ISTRI</v>
          </cell>
          <cell r="R1026">
            <v>3</v>
          </cell>
          <cell r="T1026" t="str">
            <v>MENGURUS RUMAH TANGGA</v>
          </cell>
          <cell r="AG1026" t="str">
            <v>JAWA</v>
          </cell>
        </row>
        <row r="1027">
          <cell r="H1027" t="str">
            <v>L</v>
          </cell>
          <cell r="O1027" t="str">
            <v>ISLAM</v>
          </cell>
          <cell r="Q1027" t="str">
            <v>ANAK</v>
          </cell>
          <cell r="R1027">
            <v>4</v>
          </cell>
          <cell r="T1027" t="str">
            <v>BELUM/TIDAK BEKERJA</v>
          </cell>
          <cell r="AG1027" t="str">
            <v>JAWA</v>
          </cell>
        </row>
        <row r="1028">
          <cell r="H1028" t="str">
            <v>L</v>
          </cell>
          <cell r="O1028" t="str">
            <v>ISLAM</v>
          </cell>
          <cell r="Q1028" t="str">
            <v>ANAK</v>
          </cell>
          <cell r="R1028">
            <v>4</v>
          </cell>
          <cell r="T1028" t="str">
            <v>BELUM/TIDAK BEKERJA</v>
          </cell>
          <cell r="AG1028" t="str">
            <v>JAWA</v>
          </cell>
        </row>
        <row r="1029">
          <cell r="H1029" t="str">
            <v>L</v>
          </cell>
          <cell r="O1029" t="str">
            <v>ISLAM</v>
          </cell>
          <cell r="Q1029" t="str">
            <v>KEPALA KELUARGA</v>
          </cell>
          <cell r="R1029">
            <v>1</v>
          </cell>
          <cell r="T1029" t="str">
            <v>PETANI/PEKEBUN</v>
          </cell>
          <cell r="AG1029" t="str">
            <v>JAWA</v>
          </cell>
        </row>
        <row r="1030">
          <cell r="H1030" t="str">
            <v>P</v>
          </cell>
          <cell r="O1030" t="str">
            <v>ISLAM</v>
          </cell>
          <cell r="Q1030" t="str">
            <v>ISTRI</v>
          </cell>
          <cell r="R1030">
            <v>3</v>
          </cell>
          <cell r="T1030" t="str">
            <v>MENGURUS RUMAH TANGGA</v>
          </cell>
          <cell r="AG1030" t="str">
            <v>JAWA</v>
          </cell>
        </row>
        <row r="1031">
          <cell r="H1031" t="str">
            <v>P</v>
          </cell>
          <cell r="O1031" t="str">
            <v>ISLAM</v>
          </cell>
          <cell r="Q1031" t="str">
            <v>ANAK</v>
          </cell>
          <cell r="R1031">
            <v>4</v>
          </cell>
          <cell r="T1031" t="str">
            <v>BELUM/TIDAK BEKERJA</v>
          </cell>
          <cell r="AG1031" t="str">
            <v>JAWA</v>
          </cell>
        </row>
        <row r="1032">
          <cell r="H1032" t="str">
            <v>L</v>
          </cell>
          <cell r="O1032" t="str">
            <v>ISLAM</v>
          </cell>
          <cell r="Q1032" t="str">
            <v>KEPALA KELUARGA</v>
          </cell>
          <cell r="R1032">
            <v>1</v>
          </cell>
          <cell r="T1032" t="str">
            <v>PETANI/PEKEBUN</v>
          </cell>
          <cell r="AG1032" t="str">
            <v>JAWA</v>
          </cell>
        </row>
        <row r="1033">
          <cell r="H1033" t="str">
            <v>P</v>
          </cell>
          <cell r="O1033" t="str">
            <v>ISLAM</v>
          </cell>
          <cell r="Q1033" t="str">
            <v>ISTRI</v>
          </cell>
          <cell r="R1033">
            <v>3</v>
          </cell>
          <cell r="T1033" t="str">
            <v>MENGURUS RUMAH TANGGA</v>
          </cell>
          <cell r="AG1033" t="str">
            <v>JAWA</v>
          </cell>
        </row>
        <row r="1034">
          <cell r="H1034" t="str">
            <v>L</v>
          </cell>
          <cell r="O1034" t="str">
            <v>ISLAM</v>
          </cell>
          <cell r="Q1034" t="str">
            <v>ANAK</v>
          </cell>
          <cell r="R1034">
            <v>4</v>
          </cell>
          <cell r="T1034" t="str">
            <v>PELAJAR/MAHASISWA</v>
          </cell>
          <cell r="AG1034" t="str">
            <v>JAWA</v>
          </cell>
        </row>
        <row r="1035">
          <cell r="H1035" t="str">
            <v>P</v>
          </cell>
          <cell r="O1035" t="str">
            <v>ISLAM</v>
          </cell>
          <cell r="Q1035" t="str">
            <v>ANAK</v>
          </cell>
          <cell r="R1035">
            <v>4</v>
          </cell>
          <cell r="T1035" t="str">
            <v>BELUM/TIDAK BEKERJA</v>
          </cell>
          <cell r="AG1035" t="str">
            <v>JAWA</v>
          </cell>
        </row>
        <row r="1036">
          <cell r="H1036" t="str">
            <v>L</v>
          </cell>
          <cell r="O1036" t="str">
            <v>ISLAM</v>
          </cell>
          <cell r="Q1036" t="str">
            <v>KEPALA KELUARGA</v>
          </cell>
          <cell r="R1036">
            <v>1</v>
          </cell>
          <cell r="T1036" t="str">
            <v>PETANI/PEKEBUN</v>
          </cell>
          <cell r="AG1036" t="str">
            <v>JAWA</v>
          </cell>
        </row>
        <row r="1037">
          <cell r="H1037" t="str">
            <v>P</v>
          </cell>
          <cell r="O1037" t="str">
            <v>ISLAM</v>
          </cell>
          <cell r="Q1037" t="str">
            <v>ADIK</v>
          </cell>
          <cell r="R1037">
            <v>6</v>
          </cell>
          <cell r="T1037" t="str">
            <v>PELAJAR/MAHASISWA</v>
          </cell>
          <cell r="AG1037" t="str">
            <v>JAWA</v>
          </cell>
        </row>
        <row r="1038">
          <cell r="H1038" t="str">
            <v>L</v>
          </cell>
          <cell r="O1038" t="str">
            <v>ISLAM</v>
          </cell>
          <cell r="Q1038" t="str">
            <v>KEPALA KELUARGA</v>
          </cell>
          <cell r="R1038">
            <v>1</v>
          </cell>
          <cell r="T1038" t="str">
            <v>SERABUTAN</v>
          </cell>
          <cell r="AG1038" t="str">
            <v>JAWA</v>
          </cell>
        </row>
        <row r="1039">
          <cell r="H1039" t="str">
            <v>P</v>
          </cell>
          <cell r="O1039" t="str">
            <v>ISLAM</v>
          </cell>
          <cell r="Q1039" t="str">
            <v>ISTRI</v>
          </cell>
          <cell r="R1039">
            <v>3</v>
          </cell>
          <cell r="T1039" t="str">
            <v>MENGURUS RUMAH TANGGA</v>
          </cell>
          <cell r="AG1039" t="str">
            <v>JAWA</v>
          </cell>
        </row>
        <row r="1040">
          <cell r="H1040" t="str">
            <v>L</v>
          </cell>
          <cell r="O1040" t="str">
            <v>ISLAM</v>
          </cell>
          <cell r="Q1040" t="str">
            <v>ANAK</v>
          </cell>
          <cell r="R1040">
            <v>4</v>
          </cell>
          <cell r="T1040" t="str">
            <v>BELUM/TIDAK BEKERJA</v>
          </cell>
          <cell r="AG1040" t="str">
            <v>JAWA</v>
          </cell>
        </row>
        <row r="1041">
          <cell r="H1041" t="str">
            <v>L</v>
          </cell>
          <cell r="O1041" t="str">
            <v>KRISTEN</v>
          </cell>
          <cell r="Q1041" t="str">
            <v>KEPALA KELUARGA</v>
          </cell>
          <cell r="R1041">
            <v>1</v>
          </cell>
          <cell r="T1041" t="str">
            <v>PETANI/PEKEBUN</v>
          </cell>
          <cell r="AG1041" t="str">
            <v>BATAK</v>
          </cell>
        </row>
        <row r="1042">
          <cell r="H1042" t="str">
            <v>P</v>
          </cell>
          <cell r="O1042" t="str">
            <v>KRISTEN</v>
          </cell>
          <cell r="Q1042" t="str">
            <v>ISTRI</v>
          </cell>
          <cell r="R1042">
            <v>3</v>
          </cell>
          <cell r="T1042" t="str">
            <v>MENGURUS RUMAH TANGGA</v>
          </cell>
          <cell r="AG1042" t="str">
            <v>BATAK</v>
          </cell>
        </row>
        <row r="1043">
          <cell r="H1043" t="str">
            <v>L</v>
          </cell>
          <cell r="O1043" t="str">
            <v>KRISTEN</v>
          </cell>
          <cell r="Q1043" t="str">
            <v>ANAK</v>
          </cell>
          <cell r="R1043">
            <v>4</v>
          </cell>
          <cell r="T1043" t="str">
            <v>PELAJAR/MAHASISWA</v>
          </cell>
          <cell r="AG1043" t="str">
            <v>BATAK</v>
          </cell>
        </row>
        <row r="1044">
          <cell r="H1044" t="str">
            <v>L</v>
          </cell>
          <cell r="O1044" t="str">
            <v>KRISTEN</v>
          </cell>
          <cell r="Q1044" t="str">
            <v>ANAK</v>
          </cell>
          <cell r="R1044">
            <v>4</v>
          </cell>
          <cell r="T1044" t="str">
            <v>BELUM/TIDAK BEKERJA</v>
          </cell>
          <cell r="AG1044" t="str">
            <v>BATAK</v>
          </cell>
        </row>
        <row r="1045">
          <cell r="H1045" t="str">
            <v>L</v>
          </cell>
          <cell r="O1045" t="str">
            <v>ISLAM</v>
          </cell>
          <cell r="Q1045" t="str">
            <v>KEPALA KELUARGA</v>
          </cell>
          <cell r="R1045">
            <v>1</v>
          </cell>
          <cell r="T1045" t="str">
            <v>PETANI/PEKEBUN</v>
          </cell>
          <cell r="AG1045" t="str">
            <v>JAWA</v>
          </cell>
        </row>
        <row r="1046">
          <cell r="H1046" t="str">
            <v>P</v>
          </cell>
          <cell r="O1046" t="str">
            <v>ISLAM</v>
          </cell>
          <cell r="Q1046" t="str">
            <v>ISTRI</v>
          </cell>
          <cell r="R1046">
            <v>3</v>
          </cell>
          <cell r="T1046" t="str">
            <v>MENGURUS RUMAH TANGGA</v>
          </cell>
          <cell r="AG1046" t="str">
            <v>JAWA</v>
          </cell>
        </row>
        <row r="1047">
          <cell r="H1047" t="str">
            <v>L</v>
          </cell>
          <cell r="O1047" t="str">
            <v>ISLAM</v>
          </cell>
          <cell r="Q1047" t="str">
            <v>ANAK</v>
          </cell>
          <cell r="R1047">
            <v>4</v>
          </cell>
          <cell r="T1047" t="str">
            <v>BELUM/TIDAK BEKERJA</v>
          </cell>
          <cell r="AG1047" t="str">
            <v>JAWA</v>
          </cell>
        </row>
        <row r="1048">
          <cell r="H1048" t="str">
            <v>L</v>
          </cell>
          <cell r="O1048" t="str">
            <v>ISLAM</v>
          </cell>
          <cell r="Q1048" t="str">
            <v>KEPALA KELUARGA</v>
          </cell>
          <cell r="R1048">
            <v>1</v>
          </cell>
          <cell r="T1048" t="str">
            <v>WIRASWASTA</v>
          </cell>
          <cell r="AG1048" t="str">
            <v>JAWA</v>
          </cell>
        </row>
        <row r="1049">
          <cell r="H1049" t="str">
            <v>L</v>
          </cell>
          <cell r="O1049" t="str">
            <v>ISLAM</v>
          </cell>
          <cell r="Q1049" t="str">
            <v>ANAK</v>
          </cell>
          <cell r="R1049">
            <v>4</v>
          </cell>
          <cell r="T1049" t="str">
            <v>BELUM/TIDAK BEKERJA</v>
          </cell>
          <cell r="AG1049" t="str">
            <v>JAWA</v>
          </cell>
        </row>
        <row r="1050">
          <cell r="H1050" t="str">
            <v>L</v>
          </cell>
          <cell r="O1050" t="str">
            <v>ISLAM</v>
          </cell>
          <cell r="Q1050" t="str">
            <v>KEPALA KELUARGA</v>
          </cell>
          <cell r="T1050" t="str">
            <v>WIRASWASTA</v>
          </cell>
          <cell r="AG1050" t="str">
            <v>JAWA</v>
          </cell>
        </row>
        <row r="1051">
          <cell r="H1051" t="str">
            <v>P</v>
          </cell>
          <cell r="O1051" t="str">
            <v>ISLAM</v>
          </cell>
          <cell r="Q1051" t="str">
            <v>ISTRI</v>
          </cell>
          <cell r="T1051" t="str">
            <v>MENGURUS RUMAH TANGGA</v>
          </cell>
          <cell r="AG1051" t="str">
            <v>JAWA</v>
          </cell>
        </row>
        <row r="1052">
          <cell r="H1052" t="str">
            <v>L</v>
          </cell>
          <cell r="O1052" t="str">
            <v>ISLAM</v>
          </cell>
          <cell r="Q1052" t="str">
            <v>KEPALA KELUARGA</v>
          </cell>
          <cell r="T1052" t="str">
            <v>WIRASWASTA</v>
          </cell>
          <cell r="AG1052" t="str">
            <v>SUNDA</v>
          </cell>
        </row>
        <row r="1053">
          <cell r="H1053" t="str">
            <v>P</v>
          </cell>
          <cell r="O1053" t="str">
            <v>ISLAM</v>
          </cell>
          <cell r="Q1053" t="str">
            <v>ISTRI</v>
          </cell>
          <cell r="T1053" t="str">
            <v>MENGURUS RUMAH TANGGA</v>
          </cell>
          <cell r="AG1053" t="str">
            <v>SUNDA</v>
          </cell>
        </row>
        <row r="1054">
          <cell r="H1054" t="str">
            <v>P</v>
          </cell>
          <cell r="O1054" t="str">
            <v>ISLAM</v>
          </cell>
          <cell r="Q1054" t="str">
            <v>ANAK</v>
          </cell>
          <cell r="T1054" t="str">
            <v>PELAJAR/MAHASISWA</v>
          </cell>
          <cell r="AG1054" t="str">
            <v>SUNDA</v>
          </cell>
        </row>
        <row r="1055">
          <cell r="H1055" t="str">
            <v>L</v>
          </cell>
          <cell r="O1055" t="str">
            <v>ISLAM</v>
          </cell>
          <cell r="Q1055" t="str">
            <v>ANAK</v>
          </cell>
          <cell r="T1055" t="str">
            <v>BELUM/TIDAK BEKERJA</v>
          </cell>
          <cell r="AG1055" t="str">
            <v>SUNDA</v>
          </cell>
        </row>
        <row r="1056">
          <cell r="H1056" t="str">
            <v>L</v>
          </cell>
          <cell r="O1056" t="str">
            <v>ISLAM</v>
          </cell>
          <cell r="Q1056" t="str">
            <v>KEPALA KELUARGA</v>
          </cell>
          <cell r="R1056">
            <v>4</v>
          </cell>
          <cell r="T1056" t="str">
            <v>PETANI/PEKEBUN</v>
          </cell>
          <cell r="AG1056" t="str">
            <v>JAWA</v>
          </cell>
        </row>
        <row r="1057">
          <cell r="H1057" t="str">
            <v>P</v>
          </cell>
          <cell r="O1057" t="str">
            <v>ISLAM</v>
          </cell>
          <cell r="Q1057" t="str">
            <v>ISTRI</v>
          </cell>
          <cell r="T1057" t="str">
            <v>MENGURUS RUMAH TANGGA</v>
          </cell>
          <cell r="AG1057" t="str">
            <v>JAWA</v>
          </cell>
        </row>
        <row r="1058">
          <cell r="H1058" t="str">
            <v>L</v>
          </cell>
          <cell r="O1058" t="str">
            <v>ISLAM</v>
          </cell>
          <cell r="Q1058" t="str">
            <v>KEPALA KELUARGA</v>
          </cell>
          <cell r="T1058" t="str">
            <v>WIRASWASTA</v>
          </cell>
          <cell r="AG1058" t="str">
            <v>JAWA</v>
          </cell>
        </row>
        <row r="1059">
          <cell r="H1059" t="str">
            <v>P</v>
          </cell>
          <cell r="O1059" t="str">
            <v>ISLAM</v>
          </cell>
          <cell r="Q1059" t="str">
            <v>ISTRI</v>
          </cell>
          <cell r="R1059">
            <v>4</v>
          </cell>
          <cell r="T1059" t="str">
            <v>PELAJAR/MAHASISWA</v>
          </cell>
          <cell r="AG1059" t="str">
            <v>SUNDA</v>
          </cell>
        </row>
        <row r="1062">
          <cell r="H1062" t="str">
            <v>L</v>
          </cell>
          <cell r="O1062" t="str">
            <v>ISLAM</v>
          </cell>
          <cell r="Q1062" t="str">
            <v>KEPALA KELUARGA</v>
          </cell>
          <cell r="R1062">
            <v>1</v>
          </cell>
          <cell r="T1062" t="str">
            <v>PETANI/PEKEBUN</v>
          </cell>
          <cell r="AG1062" t="str">
            <v>KERINCI</v>
          </cell>
        </row>
        <row r="1063">
          <cell r="H1063" t="str">
            <v>P</v>
          </cell>
          <cell r="O1063" t="str">
            <v>ISLAM</v>
          </cell>
          <cell r="Q1063" t="str">
            <v>ISTRI</v>
          </cell>
          <cell r="R1063">
            <v>3</v>
          </cell>
          <cell r="T1063" t="str">
            <v>MENGURUS RUMAH TANGGA</v>
          </cell>
          <cell r="AG1063" t="str">
            <v>KERINCI</v>
          </cell>
        </row>
        <row r="1064">
          <cell r="H1064" t="str">
            <v>L</v>
          </cell>
          <cell r="O1064" t="str">
            <v>ISLAM</v>
          </cell>
          <cell r="Q1064" t="str">
            <v>KEPALA KELUARGA</v>
          </cell>
          <cell r="R1064">
            <v>1</v>
          </cell>
          <cell r="T1064" t="str">
            <v>PETANI/PEKEBUN</v>
          </cell>
          <cell r="AG1064" t="str">
            <v>KERINCI</v>
          </cell>
        </row>
        <row r="1065">
          <cell r="H1065" t="str">
            <v>P</v>
          </cell>
          <cell r="O1065" t="str">
            <v>ISLAM</v>
          </cell>
          <cell r="Q1065" t="str">
            <v>ISTRI</v>
          </cell>
          <cell r="R1065">
            <v>3</v>
          </cell>
          <cell r="T1065" t="str">
            <v>MENGURUS RUMAH TANGGA</v>
          </cell>
          <cell r="AG1065" t="str">
            <v>KERINCI</v>
          </cell>
        </row>
        <row r="1066">
          <cell r="H1066" t="str">
            <v>L</v>
          </cell>
          <cell r="O1066" t="str">
            <v>ISLAM</v>
          </cell>
          <cell r="Q1066" t="str">
            <v>ANAK</v>
          </cell>
          <cell r="R1066">
            <v>4</v>
          </cell>
          <cell r="T1066" t="str">
            <v>PELAJAR/MAHASISWA</v>
          </cell>
          <cell r="AG1066" t="str">
            <v>KERINCI</v>
          </cell>
        </row>
        <row r="1067">
          <cell r="H1067" t="str">
            <v>P</v>
          </cell>
          <cell r="O1067" t="str">
            <v>ISLAM</v>
          </cell>
          <cell r="Q1067" t="str">
            <v>ANAK</v>
          </cell>
          <cell r="R1067">
            <v>4</v>
          </cell>
          <cell r="T1067" t="str">
            <v>BELUM/TIDAK BEKERJA</v>
          </cell>
          <cell r="AG1067" t="str">
            <v>KERINCI</v>
          </cell>
        </row>
        <row r="1068">
          <cell r="H1068" t="str">
            <v>L</v>
          </cell>
          <cell r="O1068" t="str">
            <v>ISLAM</v>
          </cell>
          <cell r="Q1068" t="str">
            <v>MERTUA</v>
          </cell>
          <cell r="R1068">
            <v>7</v>
          </cell>
          <cell r="T1068" t="str">
            <v>PETANI/PEKEBUN</v>
          </cell>
          <cell r="AG1068" t="str">
            <v>KERINCI</v>
          </cell>
        </row>
        <row r="1069">
          <cell r="H1069" t="str">
            <v>L</v>
          </cell>
          <cell r="O1069" t="str">
            <v>ISLAM</v>
          </cell>
          <cell r="Q1069" t="str">
            <v>KEPALA KELUARGA</v>
          </cell>
          <cell r="R1069">
            <v>1</v>
          </cell>
          <cell r="T1069" t="str">
            <v>PETANI/PEKEBUN</v>
          </cell>
          <cell r="AG1069" t="str">
            <v>KERINCI</v>
          </cell>
        </row>
        <row r="1070">
          <cell r="H1070" t="str">
            <v>P</v>
          </cell>
          <cell r="O1070" t="str">
            <v>ISLAM</v>
          </cell>
          <cell r="Q1070" t="str">
            <v>ISTRI</v>
          </cell>
          <cell r="R1070">
            <v>3</v>
          </cell>
          <cell r="T1070" t="str">
            <v>MENGURUS RUMAH TANGGA</v>
          </cell>
          <cell r="AG1070" t="str">
            <v>KERINCI</v>
          </cell>
        </row>
        <row r="1071">
          <cell r="H1071" t="str">
            <v>L</v>
          </cell>
          <cell r="O1071" t="str">
            <v>ISLAM</v>
          </cell>
          <cell r="Q1071" t="str">
            <v>KEPALA KELUARGA</v>
          </cell>
          <cell r="R1071">
            <v>1</v>
          </cell>
          <cell r="T1071" t="str">
            <v>PETANI/PEKEBUN</v>
          </cell>
          <cell r="AG1071" t="str">
            <v>KERINCI</v>
          </cell>
        </row>
        <row r="1072">
          <cell r="H1072" t="str">
            <v>P</v>
          </cell>
          <cell r="O1072" t="str">
            <v>ISLAM</v>
          </cell>
          <cell r="Q1072" t="str">
            <v>ISTRI</v>
          </cell>
          <cell r="R1072">
            <v>3</v>
          </cell>
          <cell r="T1072" t="str">
            <v>PETANI/PEKEBUN</v>
          </cell>
          <cell r="AG1072" t="str">
            <v>KERINCI</v>
          </cell>
        </row>
        <row r="1073">
          <cell r="H1073" t="str">
            <v>P</v>
          </cell>
          <cell r="O1073" t="str">
            <v>ISLAM</v>
          </cell>
          <cell r="Q1073" t="str">
            <v>ANAK</v>
          </cell>
          <cell r="R1073">
            <v>4</v>
          </cell>
          <cell r="T1073" t="str">
            <v>PELAJAR/MAHASISWA</v>
          </cell>
          <cell r="AG1073" t="str">
            <v>KERINCI</v>
          </cell>
        </row>
        <row r="1074">
          <cell r="H1074" t="str">
            <v>L</v>
          </cell>
          <cell r="O1074" t="str">
            <v>ISLAM</v>
          </cell>
          <cell r="Q1074" t="str">
            <v>ANAK</v>
          </cell>
          <cell r="R1074">
            <v>4</v>
          </cell>
          <cell r="T1074" t="str">
            <v>PELAJAR/MAHASISWA</v>
          </cell>
          <cell r="AG1074" t="str">
            <v>KERINCI</v>
          </cell>
        </row>
        <row r="1075">
          <cell r="H1075" t="str">
            <v>L</v>
          </cell>
          <cell r="O1075" t="str">
            <v>ISLAM</v>
          </cell>
          <cell r="Q1075" t="str">
            <v>KEPALA KELUARGA</v>
          </cell>
          <cell r="R1075">
            <v>1</v>
          </cell>
          <cell r="T1075" t="str">
            <v>PETANI/PEKEBUN</v>
          </cell>
          <cell r="AG1075" t="str">
            <v>KERINCI</v>
          </cell>
        </row>
        <row r="1076">
          <cell r="H1076" t="str">
            <v>P</v>
          </cell>
          <cell r="O1076" t="str">
            <v>ISLAM</v>
          </cell>
          <cell r="Q1076" t="str">
            <v>ISTRI</v>
          </cell>
          <cell r="R1076">
            <v>3</v>
          </cell>
          <cell r="T1076" t="str">
            <v>MENGURUS RUMAH TANGGA</v>
          </cell>
          <cell r="AG1076" t="str">
            <v>KERINCI</v>
          </cell>
        </row>
        <row r="1077">
          <cell r="H1077" t="str">
            <v>P</v>
          </cell>
          <cell r="O1077" t="str">
            <v>ISLAM</v>
          </cell>
          <cell r="Q1077" t="str">
            <v>ANAK</v>
          </cell>
          <cell r="R1077">
            <v>4</v>
          </cell>
          <cell r="T1077" t="str">
            <v>BELUM/TIDAK BEKERJA</v>
          </cell>
          <cell r="AG1077" t="str">
            <v>KERINCI</v>
          </cell>
        </row>
        <row r="1078">
          <cell r="H1078" t="str">
            <v>L</v>
          </cell>
          <cell r="O1078" t="str">
            <v>ISLAM</v>
          </cell>
          <cell r="Q1078" t="str">
            <v>ANAK</v>
          </cell>
          <cell r="R1078">
            <v>4</v>
          </cell>
          <cell r="T1078" t="str">
            <v>PELAJAR/MAHASISWA</v>
          </cell>
          <cell r="AG1078" t="str">
            <v>KERINCI</v>
          </cell>
        </row>
        <row r="1079">
          <cell r="H1079" t="str">
            <v>L</v>
          </cell>
          <cell r="O1079" t="str">
            <v>ISLAM</v>
          </cell>
          <cell r="Q1079" t="str">
            <v>KEPALA KELUARGA</v>
          </cell>
          <cell r="R1079">
            <v>1</v>
          </cell>
          <cell r="T1079" t="str">
            <v>PETANI/PEKEBUN</v>
          </cell>
          <cell r="AG1079" t="str">
            <v>KERINCI</v>
          </cell>
        </row>
        <row r="1080">
          <cell r="H1080" t="str">
            <v>P</v>
          </cell>
          <cell r="O1080" t="str">
            <v>ISLAM</v>
          </cell>
          <cell r="Q1080" t="str">
            <v>ISTRI</v>
          </cell>
          <cell r="R1080">
            <v>3</v>
          </cell>
          <cell r="T1080" t="str">
            <v>MENGURUS RUMAH TANGGA</v>
          </cell>
          <cell r="AG1080" t="str">
            <v>KERINCI</v>
          </cell>
        </row>
        <row r="1081">
          <cell r="H1081" t="str">
            <v>L</v>
          </cell>
          <cell r="O1081" t="str">
            <v>ISLAM</v>
          </cell>
          <cell r="Q1081" t="str">
            <v>ANAK</v>
          </cell>
          <cell r="R1081">
            <v>4</v>
          </cell>
          <cell r="T1081" t="str">
            <v>PELAJAR/MAHASISWA</v>
          </cell>
          <cell r="AG1081" t="str">
            <v>KERINCI</v>
          </cell>
        </row>
        <row r="1082">
          <cell r="H1082" t="str">
            <v>L</v>
          </cell>
          <cell r="O1082" t="str">
            <v>ISLAM</v>
          </cell>
          <cell r="Q1082" t="str">
            <v>ANAK</v>
          </cell>
          <cell r="R1082">
            <v>4</v>
          </cell>
          <cell r="T1082" t="str">
            <v>BELUM/TIDAK BEKERJA</v>
          </cell>
          <cell r="AG1082" t="str">
            <v>KERINCI</v>
          </cell>
        </row>
        <row r="1083">
          <cell r="H1083" t="str">
            <v>L</v>
          </cell>
          <cell r="O1083" t="str">
            <v>ISLAM</v>
          </cell>
          <cell r="Q1083" t="str">
            <v>KEPALA KELUARGA</v>
          </cell>
          <cell r="R1083">
            <v>1</v>
          </cell>
          <cell r="T1083" t="str">
            <v>PETANI/PEKEBUN</v>
          </cell>
          <cell r="AG1083" t="str">
            <v>KERINCI</v>
          </cell>
        </row>
        <row r="1084">
          <cell r="H1084" t="str">
            <v>P</v>
          </cell>
          <cell r="O1084" t="str">
            <v>ISLAM</v>
          </cell>
          <cell r="Q1084" t="str">
            <v>ISTRI</v>
          </cell>
          <cell r="R1084">
            <v>3</v>
          </cell>
          <cell r="T1084" t="str">
            <v>MENGURUS RUMAH TANGGA</v>
          </cell>
          <cell r="AG1084" t="str">
            <v>KERINCI</v>
          </cell>
        </row>
        <row r="1085">
          <cell r="H1085" t="str">
            <v>P</v>
          </cell>
          <cell r="O1085" t="str">
            <v>ISLAM</v>
          </cell>
          <cell r="Q1085" t="str">
            <v>ANAK</v>
          </cell>
          <cell r="R1085">
            <v>4</v>
          </cell>
          <cell r="T1085" t="str">
            <v>PELAJAR/MAHASISWA</v>
          </cell>
          <cell r="AG1085" t="str">
            <v>KERINCI</v>
          </cell>
        </row>
        <row r="1086">
          <cell r="H1086" t="str">
            <v>P</v>
          </cell>
          <cell r="O1086" t="str">
            <v>ISLAM</v>
          </cell>
          <cell r="Q1086" t="str">
            <v>ANAK</v>
          </cell>
          <cell r="R1086">
            <v>4</v>
          </cell>
          <cell r="T1086" t="str">
            <v>PELAJAR/MAHASISWA</v>
          </cell>
          <cell r="AG1086" t="str">
            <v>KERINCI</v>
          </cell>
        </row>
        <row r="1087">
          <cell r="H1087" t="str">
            <v>L</v>
          </cell>
          <cell r="O1087" t="str">
            <v>ISLAM</v>
          </cell>
          <cell r="Q1087" t="str">
            <v>KEPALA KELUARGA</v>
          </cell>
          <cell r="R1087">
            <v>1</v>
          </cell>
          <cell r="T1087" t="str">
            <v>PETANI/PEKEBUN</v>
          </cell>
          <cell r="AG1087" t="str">
            <v>KERINCI</v>
          </cell>
        </row>
        <row r="1088">
          <cell r="H1088" t="str">
            <v>P</v>
          </cell>
          <cell r="O1088" t="str">
            <v>ISLAM</v>
          </cell>
          <cell r="Q1088" t="str">
            <v>ISTRI</v>
          </cell>
          <cell r="R1088">
            <v>3</v>
          </cell>
          <cell r="T1088" t="str">
            <v>MENGURUS RUMAH TANGGA</v>
          </cell>
          <cell r="AG1088" t="str">
            <v>KERINCI</v>
          </cell>
        </row>
        <row r="1089">
          <cell r="H1089" t="str">
            <v>L</v>
          </cell>
          <cell r="O1089" t="str">
            <v>ISLAM</v>
          </cell>
          <cell r="Q1089" t="str">
            <v>KEPALA KELUARGA</v>
          </cell>
          <cell r="R1089">
            <v>1</v>
          </cell>
          <cell r="T1089" t="str">
            <v>GURU</v>
          </cell>
          <cell r="AG1089" t="str">
            <v>KERINCI</v>
          </cell>
        </row>
        <row r="1090">
          <cell r="H1090" t="str">
            <v>P</v>
          </cell>
          <cell r="O1090" t="str">
            <v>ISLAM</v>
          </cell>
          <cell r="Q1090" t="str">
            <v>ISTRI</v>
          </cell>
          <cell r="R1090">
            <v>3</v>
          </cell>
          <cell r="T1090" t="str">
            <v>MENGURUS RUMAH TANGGA</v>
          </cell>
          <cell r="AG1090" t="str">
            <v>KERINCI</v>
          </cell>
        </row>
        <row r="1091">
          <cell r="H1091" t="str">
            <v>L</v>
          </cell>
          <cell r="O1091" t="str">
            <v>ISLAM</v>
          </cell>
          <cell r="Q1091" t="str">
            <v>ANAK</v>
          </cell>
          <cell r="R1091">
            <v>4</v>
          </cell>
          <cell r="T1091" t="str">
            <v>BELUM/TIDAK BEKERJA</v>
          </cell>
          <cell r="AG1091" t="str">
            <v>KERINCI</v>
          </cell>
        </row>
        <row r="1092">
          <cell r="H1092" t="str">
            <v>P</v>
          </cell>
          <cell r="O1092" t="str">
            <v>ISLAM</v>
          </cell>
          <cell r="Q1092" t="str">
            <v>KEPALA KELUARGA</v>
          </cell>
          <cell r="R1092">
            <v>1</v>
          </cell>
          <cell r="T1092" t="str">
            <v>PETANI/PEKEBUN</v>
          </cell>
          <cell r="AG1092" t="str">
            <v>KERINCI</v>
          </cell>
        </row>
        <row r="1093">
          <cell r="H1093" t="str">
            <v>L</v>
          </cell>
          <cell r="O1093" t="str">
            <v>ISLAM</v>
          </cell>
          <cell r="Q1093" t="str">
            <v>KEPALA KELUARGA</v>
          </cell>
          <cell r="R1093">
            <v>1</v>
          </cell>
          <cell r="T1093" t="str">
            <v>PETANI/PEKEBUN</v>
          </cell>
          <cell r="AG1093" t="str">
            <v>JAWA</v>
          </cell>
        </row>
        <row r="1094">
          <cell r="H1094" t="str">
            <v>P</v>
          </cell>
          <cell r="O1094" t="str">
            <v>ISLAM</v>
          </cell>
          <cell r="Q1094" t="str">
            <v>ISTRI</v>
          </cell>
          <cell r="R1094">
            <v>3</v>
          </cell>
          <cell r="T1094" t="str">
            <v>MENGURUS RUMAH TANGGA</v>
          </cell>
          <cell r="AG1094" t="str">
            <v>JAWA</v>
          </cell>
        </row>
        <row r="1095">
          <cell r="H1095" t="str">
            <v>L</v>
          </cell>
          <cell r="O1095" t="str">
            <v>ISLAM</v>
          </cell>
          <cell r="Q1095" t="str">
            <v>ANAK</v>
          </cell>
          <cell r="R1095">
            <v>4</v>
          </cell>
          <cell r="T1095" t="str">
            <v>PELAJAR/MAHASISWA</v>
          </cell>
          <cell r="AG1095" t="str">
            <v>JAWA</v>
          </cell>
        </row>
        <row r="1096">
          <cell r="H1096" t="str">
            <v>L</v>
          </cell>
          <cell r="O1096" t="str">
            <v>ISLAM</v>
          </cell>
          <cell r="Q1096" t="str">
            <v>ANAK</v>
          </cell>
          <cell r="R1096">
            <v>4</v>
          </cell>
          <cell r="T1096" t="str">
            <v>PELAJAR/MAHASISWA</v>
          </cell>
          <cell r="AG1096" t="str">
            <v>JAWA</v>
          </cell>
        </row>
        <row r="1097">
          <cell r="H1097" t="str">
            <v>P</v>
          </cell>
          <cell r="O1097" t="str">
            <v>ISLAM</v>
          </cell>
          <cell r="Q1097" t="str">
            <v>ANAK</v>
          </cell>
          <cell r="R1097">
            <v>4</v>
          </cell>
          <cell r="T1097" t="str">
            <v>BELUM/TIDAK BEKERJA</v>
          </cell>
          <cell r="AG1097" t="str">
            <v>JAWA</v>
          </cell>
        </row>
        <row r="1098">
          <cell r="H1098" t="str">
            <v>L</v>
          </cell>
          <cell r="O1098" t="str">
            <v>ISLAM</v>
          </cell>
          <cell r="Q1098" t="str">
            <v>FAMILI LAIN</v>
          </cell>
          <cell r="R1098">
            <v>9</v>
          </cell>
          <cell r="T1098" t="str">
            <v>PETANI/PEKEBUN</v>
          </cell>
          <cell r="AG1098" t="str">
            <v>JAWA</v>
          </cell>
        </row>
        <row r="1099">
          <cell r="H1099" t="str">
            <v>L</v>
          </cell>
          <cell r="O1099" t="str">
            <v>ISLAM</v>
          </cell>
          <cell r="Q1099" t="str">
            <v>KEPALA KELUARGA</v>
          </cell>
          <cell r="R1099">
            <v>1</v>
          </cell>
          <cell r="T1099" t="str">
            <v>GURU</v>
          </cell>
          <cell r="AG1099" t="str">
            <v>KERINCI</v>
          </cell>
        </row>
        <row r="1100">
          <cell r="H1100" t="str">
            <v>L</v>
          </cell>
          <cell r="O1100" t="str">
            <v>ISLAM</v>
          </cell>
          <cell r="Q1100" t="str">
            <v>KEPALA KELUARGA</v>
          </cell>
          <cell r="R1100">
            <v>1</v>
          </cell>
          <cell r="T1100" t="str">
            <v>PETANI/PEKEBUN</v>
          </cell>
          <cell r="AG1100" t="str">
            <v>KERINCI</v>
          </cell>
        </row>
        <row r="1101">
          <cell r="H1101" t="str">
            <v>P</v>
          </cell>
          <cell r="O1101" t="str">
            <v>ISLAM</v>
          </cell>
          <cell r="Q1101" t="str">
            <v>ISTRI</v>
          </cell>
          <cell r="R1101">
            <v>3</v>
          </cell>
          <cell r="T1101" t="str">
            <v>MENGURUS RUMAH TANGGA</v>
          </cell>
          <cell r="AG1101" t="str">
            <v>KERINCI</v>
          </cell>
        </row>
        <row r="1102">
          <cell r="H1102" t="str">
            <v>L</v>
          </cell>
          <cell r="O1102" t="str">
            <v>ISLAM</v>
          </cell>
          <cell r="Q1102" t="str">
            <v>ANAK</v>
          </cell>
          <cell r="R1102">
            <v>4</v>
          </cell>
          <cell r="T1102" t="str">
            <v>PELAJAR/MAHASISWA</v>
          </cell>
          <cell r="AG1102" t="str">
            <v>KERINCI</v>
          </cell>
        </row>
        <row r="1103">
          <cell r="H1103" t="str">
            <v>L</v>
          </cell>
          <cell r="O1103" t="str">
            <v>ISLAM</v>
          </cell>
          <cell r="Q1103" t="str">
            <v>ANAK</v>
          </cell>
          <cell r="R1103">
            <v>4</v>
          </cell>
          <cell r="T1103" t="str">
            <v>PELAJAR/MAHASISWA</v>
          </cell>
          <cell r="AG1103" t="str">
            <v>KERINCI</v>
          </cell>
        </row>
        <row r="1104">
          <cell r="H1104" t="str">
            <v>L</v>
          </cell>
          <cell r="O1104" t="str">
            <v>ISLAM</v>
          </cell>
          <cell r="Q1104" t="str">
            <v>KEPALA KELUARGA</v>
          </cell>
          <cell r="R1104">
            <v>1</v>
          </cell>
          <cell r="T1104" t="str">
            <v>PETANI/PEKEBUN</v>
          </cell>
          <cell r="AG1104" t="str">
            <v>KERINCI</v>
          </cell>
        </row>
        <row r="1105">
          <cell r="H1105" t="str">
            <v>P</v>
          </cell>
          <cell r="O1105" t="str">
            <v>ISLAM</v>
          </cell>
          <cell r="Q1105" t="str">
            <v>ISTRI</v>
          </cell>
          <cell r="R1105">
            <v>3</v>
          </cell>
          <cell r="T1105" t="str">
            <v>MENGURUS RUMAH TANGGA</v>
          </cell>
          <cell r="AG1105" t="str">
            <v>KERINCI</v>
          </cell>
        </row>
        <row r="1106">
          <cell r="H1106" t="str">
            <v>L</v>
          </cell>
          <cell r="O1106" t="str">
            <v>ISLAM</v>
          </cell>
          <cell r="Q1106" t="str">
            <v>KEPALA KELUARGA</v>
          </cell>
          <cell r="R1106">
            <v>1</v>
          </cell>
          <cell r="T1106" t="str">
            <v>PERANGKAT DESA</v>
          </cell>
          <cell r="AG1106" t="str">
            <v>MELAYU</v>
          </cell>
        </row>
        <row r="1107">
          <cell r="H1107" t="str">
            <v>P</v>
          </cell>
          <cell r="O1107" t="str">
            <v>ISLAM</v>
          </cell>
          <cell r="Q1107" t="str">
            <v>ISTRI</v>
          </cell>
          <cell r="R1107">
            <v>3</v>
          </cell>
          <cell r="T1107" t="str">
            <v>PERAWAT</v>
          </cell>
          <cell r="AG1107" t="str">
            <v>MELAYU</v>
          </cell>
        </row>
        <row r="1108">
          <cell r="H1108" t="str">
            <v>P</v>
          </cell>
          <cell r="O1108" t="str">
            <v>ISLAM</v>
          </cell>
          <cell r="Q1108" t="str">
            <v>ANAK</v>
          </cell>
          <cell r="R1108">
            <v>3</v>
          </cell>
          <cell r="T1108" t="str">
            <v>BELUM/TIDAK BEKERJA</v>
          </cell>
          <cell r="AG1108" t="str">
            <v>MELAYU</v>
          </cell>
        </row>
        <row r="1109">
          <cell r="H1109" t="str">
            <v>L</v>
          </cell>
          <cell r="O1109" t="str">
            <v>ISLAM</v>
          </cell>
          <cell r="Q1109" t="str">
            <v>KEPALA KELUARGA</v>
          </cell>
          <cell r="R1109">
            <v>1</v>
          </cell>
          <cell r="T1109" t="str">
            <v>PNS</v>
          </cell>
          <cell r="AG1109" t="str">
            <v>JAWA</v>
          </cell>
        </row>
        <row r="1110">
          <cell r="H1110" t="str">
            <v>P</v>
          </cell>
          <cell r="O1110" t="str">
            <v>ISLAM</v>
          </cell>
          <cell r="Q1110" t="str">
            <v>ISTRI</v>
          </cell>
          <cell r="R1110">
            <v>3</v>
          </cell>
          <cell r="T1110" t="str">
            <v>PNS</v>
          </cell>
          <cell r="AG1110" t="str">
            <v>KERINCI</v>
          </cell>
        </row>
        <row r="1111">
          <cell r="O1111" t="str">
            <v>ISLAM</v>
          </cell>
          <cell r="Q1111" t="str">
            <v>ANAK</v>
          </cell>
          <cell r="R1111">
            <v>4</v>
          </cell>
          <cell r="T1111" t="str">
            <v>PELAJAR/MAHASISWA</v>
          </cell>
          <cell r="AG1111" t="str">
            <v>JAWA</v>
          </cell>
        </row>
        <row r="1112">
          <cell r="O1112" t="str">
            <v>ISLAM</v>
          </cell>
          <cell r="Q1112" t="str">
            <v>ANAK</v>
          </cell>
          <cell r="R1112">
            <v>4</v>
          </cell>
          <cell r="T1112" t="str">
            <v>PELAJAR/MAHASISWA</v>
          </cell>
          <cell r="AG1112" t="str">
            <v>JAWA</v>
          </cell>
        </row>
        <row r="1113">
          <cell r="O1113" t="str">
            <v>ISLAM</v>
          </cell>
          <cell r="Q1113" t="str">
            <v>KEPALA KELUARGA</v>
          </cell>
          <cell r="R1113">
            <v>1</v>
          </cell>
          <cell r="T1113" t="str">
            <v>PNS</v>
          </cell>
          <cell r="AG1113" t="str">
            <v>JAWA</v>
          </cell>
        </row>
        <row r="1114">
          <cell r="O1114" t="str">
            <v>ISLAM</v>
          </cell>
          <cell r="Q1114" t="str">
            <v>ISTRI</v>
          </cell>
          <cell r="R1114">
            <v>3</v>
          </cell>
          <cell r="T1114" t="str">
            <v>MENGURUS RUMAH TANGGA</v>
          </cell>
          <cell r="AG1114" t="str">
            <v>JAWA</v>
          </cell>
        </row>
        <row r="1115">
          <cell r="H1115" t="str">
            <v>P</v>
          </cell>
          <cell r="O1115" t="str">
            <v>ISLAM</v>
          </cell>
          <cell r="Q1115" t="str">
            <v>ANAK</v>
          </cell>
          <cell r="R1115">
            <v>4</v>
          </cell>
          <cell r="T1115" t="str">
            <v>PELAJAR/MAHASISWA</v>
          </cell>
          <cell r="AG1115" t="str">
            <v>JAWA</v>
          </cell>
        </row>
        <row r="1116">
          <cell r="H1116" t="str">
            <v>L</v>
          </cell>
          <cell r="O1116" t="str">
            <v>ISLAM</v>
          </cell>
          <cell r="Q1116" t="str">
            <v>KEPALA KELUARGA</v>
          </cell>
          <cell r="R1116">
            <v>1</v>
          </cell>
          <cell r="T1116" t="str">
            <v>PETANI/PEKEBUN</v>
          </cell>
          <cell r="AG1116" t="str">
            <v>MELAYU</v>
          </cell>
        </row>
        <row r="1117">
          <cell r="H1117" t="str">
            <v>P</v>
          </cell>
          <cell r="O1117" t="str">
            <v>ISLAM</v>
          </cell>
          <cell r="Q1117" t="str">
            <v>ISTRI</v>
          </cell>
          <cell r="R1117">
            <v>3</v>
          </cell>
          <cell r="T1117" t="str">
            <v>MENGURUS RUMAH TANGGA</v>
          </cell>
          <cell r="AG1117" t="str">
            <v>MELAYU</v>
          </cell>
        </row>
        <row r="1118">
          <cell r="H1118" t="str">
            <v>L</v>
          </cell>
          <cell r="O1118" t="str">
            <v>ISLAM</v>
          </cell>
          <cell r="Q1118" t="str">
            <v>CUCU</v>
          </cell>
          <cell r="R1118">
            <v>6</v>
          </cell>
          <cell r="T1118" t="str">
            <v>PELAJAR/MAHASISWA</v>
          </cell>
          <cell r="AG1118" t="str">
            <v>MELAYU</v>
          </cell>
        </row>
        <row r="1119">
          <cell r="H1119" t="str">
            <v>L</v>
          </cell>
          <cell r="O1119" t="str">
            <v>ISLAM</v>
          </cell>
          <cell r="Q1119" t="str">
            <v>KEPALA KELUARGA</v>
          </cell>
          <cell r="R1119">
            <v>1</v>
          </cell>
          <cell r="T1119" t="str">
            <v>PETANI/PEKEBUN</v>
          </cell>
          <cell r="AG1119" t="str">
            <v>KERINCI</v>
          </cell>
        </row>
        <row r="1120">
          <cell r="H1120" t="str">
            <v>P</v>
          </cell>
          <cell r="O1120" t="str">
            <v>ISLAM</v>
          </cell>
          <cell r="Q1120" t="str">
            <v>ISTRI</v>
          </cell>
          <cell r="R1120">
            <v>3</v>
          </cell>
          <cell r="T1120" t="str">
            <v>MENGURUS RUMAH TANGGA</v>
          </cell>
          <cell r="AG1120" t="str">
            <v>KERINCI</v>
          </cell>
        </row>
        <row r="1121">
          <cell r="H1121" t="str">
            <v>L</v>
          </cell>
          <cell r="O1121" t="str">
            <v>ISLAM</v>
          </cell>
          <cell r="Q1121" t="str">
            <v>ANAK</v>
          </cell>
          <cell r="R1121">
            <v>4</v>
          </cell>
          <cell r="T1121" t="str">
            <v>PELAJAR/MAHASISWA</v>
          </cell>
          <cell r="AG1121" t="str">
            <v>KERINCI</v>
          </cell>
        </row>
        <row r="1122">
          <cell r="H1122" t="str">
            <v>L</v>
          </cell>
          <cell r="O1122" t="str">
            <v>ISLAM</v>
          </cell>
          <cell r="Q1122" t="str">
            <v>KEPALA KELUARGA</v>
          </cell>
          <cell r="R1122">
            <v>1</v>
          </cell>
          <cell r="T1122" t="str">
            <v>PETANI/PEKEBUN</v>
          </cell>
          <cell r="AG1122" t="str">
            <v>KERINCI</v>
          </cell>
        </row>
        <row r="1123">
          <cell r="H1123" t="str">
            <v>P</v>
          </cell>
          <cell r="O1123" t="str">
            <v>ISLAM</v>
          </cell>
          <cell r="Q1123" t="str">
            <v>ISTRI</v>
          </cell>
          <cell r="R1123">
            <v>3</v>
          </cell>
          <cell r="T1123" t="str">
            <v>MENGURUS RUMAH TANGGA</v>
          </cell>
          <cell r="AG1123" t="str">
            <v>KERINCI</v>
          </cell>
        </row>
        <row r="1124">
          <cell r="H1124" t="str">
            <v>P</v>
          </cell>
          <cell r="O1124" t="str">
            <v>ISLAM</v>
          </cell>
          <cell r="Q1124" t="str">
            <v>ANAK</v>
          </cell>
          <cell r="R1124">
            <v>4</v>
          </cell>
          <cell r="T1124" t="str">
            <v>PELAJAR/MAHASISWA</v>
          </cell>
          <cell r="AG1124" t="str">
            <v>KERINCI</v>
          </cell>
        </row>
        <row r="1125">
          <cell r="H1125" t="str">
            <v>L</v>
          </cell>
          <cell r="O1125" t="str">
            <v>ISLAM</v>
          </cell>
          <cell r="Q1125" t="str">
            <v>KEPALA KELUARGA</v>
          </cell>
          <cell r="R1125">
            <v>1</v>
          </cell>
          <cell r="T1125" t="str">
            <v>PETANI/PEKEBUN</v>
          </cell>
          <cell r="AG1125" t="str">
            <v>KERINCI</v>
          </cell>
        </row>
        <row r="1126">
          <cell r="H1126" t="str">
            <v>P</v>
          </cell>
          <cell r="O1126" t="str">
            <v>ISLAM</v>
          </cell>
          <cell r="Q1126" t="str">
            <v>ISTRI</v>
          </cell>
          <cell r="R1126">
            <v>3</v>
          </cell>
          <cell r="T1126" t="str">
            <v>MENGURUS RUMAH TANGGA</v>
          </cell>
          <cell r="AG1126" t="str">
            <v>KERINCI</v>
          </cell>
        </row>
        <row r="1127">
          <cell r="H1127" t="str">
            <v>L</v>
          </cell>
          <cell r="O1127" t="str">
            <v>ISLAM</v>
          </cell>
          <cell r="Q1127" t="str">
            <v>ANAK</v>
          </cell>
          <cell r="R1127">
            <v>4</v>
          </cell>
          <cell r="T1127" t="str">
            <v>PELAJAR/MAHASISWA</v>
          </cell>
          <cell r="AG1127" t="str">
            <v>KERINCI</v>
          </cell>
        </row>
        <row r="1128">
          <cell r="H1128" t="str">
            <v>P</v>
          </cell>
          <cell r="O1128" t="str">
            <v>ISLAM</v>
          </cell>
          <cell r="Q1128" t="str">
            <v>ANAK</v>
          </cell>
          <cell r="R1128">
            <v>4</v>
          </cell>
          <cell r="T1128" t="str">
            <v>BELUM/TIDAK BEKERJA</v>
          </cell>
          <cell r="AG1128" t="str">
            <v>KERINCI</v>
          </cell>
        </row>
        <row r="1129">
          <cell r="H1129" t="str">
            <v>L</v>
          </cell>
          <cell r="O1129" t="str">
            <v>ISLAM</v>
          </cell>
          <cell r="Q1129" t="str">
            <v>KEPALA KELUARGA</v>
          </cell>
          <cell r="R1129">
            <v>1</v>
          </cell>
          <cell r="T1129" t="str">
            <v>PETANI/PEKEBUN</v>
          </cell>
          <cell r="AG1129" t="str">
            <v>KERINCI</v>
          </cell>
        </row>
        <row r="1130">
          <cell r="H1130" t="str">
            <v>P</v>
          </cell>
          <cell r="O1130" t="str">
            <v>ISLAM</v>
          </cell>
          <cell r="Q1130" t="str">
            <v>ISTRI</v>
          </cell>
          <cell r="R1130">
            <v>3</v>
          </cell>
          <cell r="T1130" t="str">
            <v>MENGURUS RUMAH TANGGA</v>
          </cell>
          <cell r="AG1130" t="str">
            <v>KERINCI</v>
          </cell>
        </row>
        <row r="1131">
          <cell r="H1131" t="str">
            <v>L</v>
          </cell>
          <cell r="O1131" t="str">
            <v>ISLAM</v>
          </cell>
          <cell r="Q1131" t="str">
            <v>ANAK</v>
          </cell>
          <cell r="R1131">
            <v>4</v>
          </cell>
          <cell r="T1131" t="str">
            <v>PELAJAR/MAHASISWA</v>
          </cell>
          <cell r="AG1131" t="str">
            <v>KERINCI</v>
          </cell>
        </row>
        <row r="1132">
          <cell r="H1132" t="str">
            <v>P</v>
          </cell>
          <cell r="O1132" t="str">
            <v>ISLAM</v>
          </cell>
          <cell r="Q1132" t="str">
            <v>ANAK</v>
          </cell>
          <cell r="R1132">
            <v>4</v>
          </cell>
          <cell r="T1132" t="str">
            <v>PELAJAR/MAHASISWA</v>
          </cell>
          <cell r="AG1132" t="str">
            <v>KERINCI</v>
          </cell>
        </row>
        <row r="1133">
          <cell r="H1133" t="str">
            <v>L</v>
          </cell>
          <cell r="O1133" t="str">
            <v>ISLAM</v>
          </cell>
          <cell r="Q1133" t="str">
            <v>KEPALA KELUARGA</v>
          </cell>
          <cell r="R1133">
            <v>1</v>
          </cell>
          <cell r="T1133" t="str">
            <v>PETANI/PEKEBUN</v>
          </cell>
          <cell r="AG1133" t="str">
            <v>KERINCI</v>
          </cell>
        </row>
        <row r="1134">
          <cell r="H1134" t="str">
            <v>P</v>
          </cell>
          <cell r="O1134" t="str">
            <v>ISLAM</v>
          </cell>
          <cell r="Q1134" t="str">
            <v>ISTRI</v>
          </cell>
          <cell r="R1134">
            <v>3</v>
          </cell>
          <cell r="T1134" t="str">
            <v>MENGURUS RUMAH TANGGA</v>
          </cell>
          <cell r="AG1134" t="str">
            <v>KERINCI</v>
          </cell>
        </row>
        <row r="1135">
          <cell r="H1135" t="str">
            <v>P</v>
          </cell>
          <cell r="O1135" t="str">
            <v>ISLAM</v>
          </cell>
          <cell r="Q1135" t="str">
            <v>ANAK</v>
          </cell>
          <cell r="R1135">
            <v>4</v>
          </cell>
          <cell r="T1135" t="str">
            <v>PELAJAR/MAHASISWA</v>
          </cell>
          <cell r="AG1135" t="str">
            <v>KERINCI</v>
          </cell>
        </row>
        <row r="1136">
          <cell r="H1136" t="str">
            <v>L</v>
          </cell>
          <cell r="O1136" t="str">
            <v>ISLAM</v>
          </cell>
          <cell r="Q1136" t="str">
            <v>ANAK</v>
          </cell>
          <cell r="R1136">
            <v>4</v>
          </cell>
          <cell r="T1136" t="str">
            <v>BELUM/TIDAK BEKERJA</v>
          </cell>
          <cell r="AG1136" t="str">
            <v>KERINCI</v>
          </cell>
        </row>
        <row r="1137">
          <cell r="H1137" t="str">
            <v>P</v>
          </cell>
          <cell r="O1137" t="str">
            <v>ISLAM</v>
          </cell>
          <cell r="Q1137" t="str">
            <v>KEPALA KELUARGA</v>
          </cell>
          <cell r="R1137">
            <v>1</v>
          </cell>
          <cell r="T1137" t="str">
            <v>MENGURUS RUMAH TANGGA</v>
          </cell>
          <cell r="AG1137" t="str">
            <v>KERINCI</v>
          </cell>
        </row>
        <row r="1138">
          <cell r="H1138" t="str">
            <v>L</v>
          </cell>
          <cell r="O1138" t="str">
            <v>ISLAM</v>
          </cell>
          <cell r="Q1138" t="str">
            <v>KEPALA KELUARGA</v>
          </cell>
          <cell r="R1138">
            <v>1</v>
          </cell>
          <cell r="T1138" t="str">
            <v>PETANI/PEKEBUN</v>
          </cell>
          <cell r="AG1138" t="str">
            <v>KERINCI</v>
          </cell>
        </row>
        <row r="1139">
          <cell r="H1139" t="str">
            <v>P</v>
          </cell>
          <cell r="O1139" t="str">
            <v>ISLAM</v>
          </cell>
          <cell r="Q1139" t="str">
            <v>ISTRI</v>
          </cell>
          <cell r="R1139">
            <v>3</v>
          </cell>
          <cell r="T1139" t="str">
            <v>MENGURUS RUMAH TANGGA</v>
          </cell>
          <cell r="AG1139" t="str">
            <v>KERINCI</v>
          </cell>
        </row>
        <row r="1140">
          <cell r="H1140" t="str">
            <v>P</v>
          </cell>
          <cell r="O1140" t="str">
            <v>ISLAM</v>
          </cell>
          <cell r="Q1140" t="str">
            <v>ANAK</v>
          </cell>
          <cell r="R1140">
            <v>4</v>
          </cell>
          <cell r="T1140" t="str">
            <v>PELAJAR/MAHASISWA</v>
          </cell>
          <cell r="AG1140" t="str">
            <v>KERINCI</v>
          </cell>
        </row>
        <row r="1141">
          <cell r="H1141" t="str">
            <v>L</v>
          </cell>
          <cell r="O1141" t="str">
            <v>ISLAM</v>
          </cell>
          <cell r="Q1141" t="str">
            <v>ANAK</v>
          </cell>
          <cell r="R1141">
            <v>4</v>
          </cell>
          <cell r="T1141" t="str">
            <v>PELAJAR/MAHASISWA</v>
          </cell>
          <cell r="AG1141" t="str">
            <v>KERINCI</v>
          </cell>
        </row>
        <row r="1142">
          <cell r="H1142" t="str">
            <v>L</v>
          </cell>
          <cell r="O1142" t="str">
            <v>ISLAM</v>
          </cell>
          <cell r="Q1142" t="str">
            <v>KEPALA KELUARGA</v>
          </cell>
          <cell r="R1142">
            <v>1</v>
          </cell>
          <cell r="T1142" t="str">
            <v>PETANI/PEKEBUN</v>
          </cell>
          <cell r="AG1142" t="str">
            <v>KERINCI</v>
          </cell>
        </row>
        <row r="1143">
          <cell r="H1143" t="str">
            <v>P</v>
          </cell>
          <cell r="O1143" t="str">
            <v>ISLAM</v>
          </cell>
          <cell r="Q1143" t="str">
            <v>ISTRI</v>
          </cell>
          <cell r="R1143">
            <v>3</v>
          </cell>
          <cell r="T1143" t="str">
            <v>MENGURUS RUMAH TANGGA</v>
          </cell>
          <cell r="AG1143" t="str">
            <v>KERINCI</v>
          </cell>
        </row>
        <row r="1144">
          <cell r="H1144" t="str">
            <v>P</v>
          </cell>
          <cell r="O1144" t="str">
            <v>ISLAM</v>
          </cell>
          <cell r="Q1144" t="str">
            <v>ANAK</v>
          </cell>
          <cell r="R1144">
            <v>4</v>
          </cell>
          <cell r="T1144" t="str">
            <v>PELAJAR/MAHASISWA</v>
          </cell>
          <cell r="AG1144" t="str">
            <v>KERINCI</v>
          </cell>
        </row>
        <row r="1145">
          <cell r="H1145" t="str">
            <v>L</v>
          </cell>
          <cell r="O1145" t="str">
            <v>ISLAM</v>
          </cell>
          <cell r="Q1145" t="str">
            <v>KEPALA KELUARGA</v>
          </cell>
          <cell r="R1145">
            <v>1</v>
          </cell>
          <cell r="T1145" t="str">
            <v>GURU</v>
          </cell>
          <cell r="AG1145" t="str">
            <v>KERINCI</v>
          </cell>
        </row>
        <row r="1146">
          <cell r="H1146" t="str">
            <v>P</v>
          </cell>
          <cell r="O1146" t="str">
            <v>ISLAM</v>
          </cell>
          <cell r="Q1146" t="str">
            <v>ISTRI</v>
          </cell>
          <cell r="R1146">
            <v>3</v>
          </cell>
          <cell r="T1146" t="str">
            <v>MENGURUS RUMAH TANGGA</v>
          </cell>
          <cell r="AG1146" t="str">
            <v>KERINCI</v>
          </cell>
        </row>
        <row r="1147">
          <cell r="H1147" t="str">
            <v>L</v>
          </cell>
          <cell r="O1147" t="str">
            <v>ISLAM</v>
          </cell>
          <cell r="Q1147" t="str">
            <v>KEPALA KELUARGA</v>
          </cell>
          <cell r="R1147">
            <v>1</v>
          </cell>
          <cell r="T1147" t="str">
            <v>PETANI/PEKEBUN</v>
          </cell>
          <cell r="AG1147" t="str">
            <v>KERINCI</v>
          </cell>
        </row>
        <row r="1148">
          <cell r="H1148" t="str">
            <v>P</v>
          </cell>
          <cell r="O1148" t="str">
            <v>ISLAM</v>
          </cell>
          <cell r="Q1148" t="str">
            <v>ISTRI</v>
          </cell>
          <cell r="R1148">
            <v>3</v>
          </cell>
          <cell r="T1148" t="str">
            <v>MENGURUS RUMAH TANGGA</v>
          </cell>
          <cell r="AG1148" t="str">
            <v>KERINCI</v>
          </cell>
        </row>
        <row r="1149">
          <cell r="H1149" t="str">
            <v>L</v>
          </cell>
          <cell r="O1149" t="str">
            <v>ISLAM</v>
          </cell>
          <cell r="Q1149" t="str">
            <v>ANAK</v>
          </cell>
          <cell r="R1149">
            <v>4</v>
          </cell>
          <cell r="T1149" t="str">
            <v>PELAJAR/MAHASISWA</v>
          </cell>
          <cell r="AG1149" t="str">
            <v>KERINCI</v>
          </cell>
        </row>
        <row r="1150">
          <cell r="H1150" t="str">
            <v>P</v>
          </cell>
          <cell r="O1150" t="str">
            <v>KRISTEN</v>
          </cell>
          <cell r="Q1150" t="str">
            <v>KEPALA KELUARGA</v>
          </cell>
          <cell r="R1150">
            <v>1</v>
          </cell>
          <cell r="T1150" t="str">
            <v>GURU</v>
          </cell>
          <cell r="AG1150" t="str">
            <v>BATAK</v>
          </cell>
        </row>
        <row r="1151">
          <cell r="H1151" t="str">
            <v>L</v>
          </cell>
          <cell r="O1151" t="str">
            <v>ISLAM</v>
          </cell>
          <cell r="Q1151" t="str">
            <v>KEPALA KELUARGA</v>
          </cell>
          <cell r="R1151">
            <v>1</v>
          </cell>
          <cell r="T1151" t="str">
            <v>WIRASWASTA</v>
          </cell>
          <cell r="AG1151" t="str">
            <v>KERINCI</v>
          </cell>
        </row>
        <row r="1152">
          <cell r="H1152" t="str">
            <v>P</v>
          </cell>
          <cell r="O1152" t="str">
            <v>ISLAM</v>
          </cell>
          <cell r="Q1152" t="str">
            <v>ISTRI</v>
          </cell>
          <cell r="R1152">
            <v>3</v>
          </cell>
          <cell r="T1152" t="str">
            <v>MENGURUS RUMAH TANGGA</v>
          </cell>
          <cell r="AG1152" t="str">
            <v>KERINCI</v>
          </cell>
        </row>
        <row r="1153">
          <cell r="H1153" t="str">
            <v>P</v>
          </cell>
          <cell r="O1153" t="str">
            <v>ISLAM</v>
          </cell>
          <cell r="Q1153" t="str">
            <v>ANAK</v>
          </cell>
          <cell r="R1153">
            <v>4</v>
          </cell>
          <cell r="T1153" t="str">
            <v>BELUM/TIDAK BEKERJA</v>
          </cell>
          <cell r="AG1153" t="str">
            <v>KERINCI</v>
          </cell>
        </row>
        <row r="1154">
          <cell r="H1154" t="str">
            <v>L</v>
          </cell>
          <cell r="O1154" t="str">
            <v>ISLAM</v>
          </cell>
          <cell r="Q1154" t="str">
            <v>KEPALA KELUARGA</v>
          </cell>
          <cell r="R1154">
            <v>1</v>
          </cell>
          <cell r="T1154" t="str">
            <v>KEPALA DESA</v>
          </cell>
          <cell r="AG1154" t="str">
            <v>KERINCI</v>
          </cell>
        </row>
        <row r="1155">
          <cell r="H1155" t="str">
            <v>P</v>
          </cell>
          <cell r="O1155" t="str">
            <v>ISLAM</v>
          </cell>
          <cell r="Q1155" t="str">
            <v>ISTRI</v>
          </cell>
          <cell r="R1155">
            <v>3</v>
          </cell>
          <cell r="T1155" t="str">
            <v>MENGURUS RUMAH TANGGA</v>
          </cell>
          <cell r="AG1155" t="str">
            <v>KERINCI</v>
          </cell>
        </row>
        <row r="1156">
          <cell r="H1156" t="str">
            <v>P</v>
          </cell>
          <cell r="O1156" t="str">
            <v>ISLAM</v>
          </cell>
          <cell r="Q1156" t="str">
            <v>ANAK</v>
          </cell>
          <cell r="R1156">
            <v>4</v>
          </cell>
          <cell r="T1156" t="str">
            <v>PELAJAR/MAHASISWA</v>
          </cell>
          <cell r="AG1156" t="str">
            <v>KERINCI</v>
          </cell>
        </row>
        <row r="1157">
          <cell r="H1157" t="str">
            <v>L</v>
          </cell>
          <cell r="O1157" t="str">
            <v>ISLAM</v>
          </cell>
          <cell r="Q1157" t="str">
            <v>ANAK</v>
          </cell>
          <cell r="R1157">
            <v>4</v>
          </cell>
          <cell r="T1157" t="str">
            <v>PELAJAR/MAHASISWA</v>
          </cell>
          <cell r="AG1157" t="str">
            <v>KERINCI</v>
          </cell>
        </row>
        <row r="1158">
          <cell r="H1158" t="str">
            <v>L</v>
          </cell>
          <cell r="O1158" t="str">
            <v>ISLAM</v>
          </cell>
          <cell r="Q1158" t="str">
            <v>ANAK</v>
          </cell>
          <cell r="R1158">
            <v>4</v>
          </cell>
          <cell r="T1158" t="str">
            <v>BELUM/TIDAK BEKERJA</v>
          </cell>
          <cell r="AG1158" t="str">
            <v>KERINCI</v>
          </cell>
        </row>
        <row r="1159">
          <cell r="H1159" t="str">
            <v>L</v>
          </cell>
          <cell r="O1159" t="str">
            <v>ISLAM</v>
          </cell>
          <cell r="Q1159" t="str">
            <v>FAMILI LAIN</v>
          </cell>
          <cell r="R1159">
            <v>4</v>
          </cell>
          <cell r="T1159" t="str">
            <v>PELAJAR/MAHASISWA</v>
          </cell>
          <cell r="AG1159" t="str">
            <v>KERINCI</v>
          </cell>
        </row>
        <row r="1160">
          <cell r="H1160" t="str">
            <v>L</v>
          </cell>
          <cell r="O1160" t="str">
            <v>ISLAM</v>
          </cell>
          <cell r="Q1160" t="str">
            <v>KEPALA KELUARGA</v>
          </cell>
          <cell r="R1160" t="str">
            <v>1</v>
          </cell>
          <cell r="T1160" t="str">
            <v>GURU</v>
          </cell>
          <cell r="AG1160" t="str">
            <v>SUNDA</v>
          </cell>
        </row>
        <row r="1161">
          <cell r="H1161" t="str">
            <v>P</v>
          </cell>
          <cell r="O1161" t="str">
            <v>ISLAM</v>
          </cell>
          <cell r="Q1161" t="str">
            <v>ISTRI</v>
          </cell>
          <cell r="R1161" t="str">
            <v>3</v>
          </cell>
          <cell r="T1161" t="str">
            <v>MENGURUS RUMAH TANGGA</v>
          </cell>
          <cell r="AG1161" t="str">
            <v>MINANG</v>
          </cell>
        </row>
        <row r="1162">
          <cell r="H1162" t="str">
            <v>L</v>
          </cell>
          <cell r="O1162" t="str">
            <v>ISLAM</v>
          </cell>
          <cell r="Q1162" t="str">
            <v>ANAK</v>
          </cell>
          <cell r="R1162" t="str">
            <v>4</v>
          </cell>
          <cell r="T1162" t="str">
            <v>PELAJAR/MAHASISWA</v>
          </cell>
          <cell r="AG1162" t="str">
            <v>SUNDA</v>
          </cell>
        </row>
        <row r="1163">
          <cell r="H1163" t="str">
            <v>P</v>
          </cell>
          <cell r="O1163" t="str">
            <v>ISLAM</v>
          </cell>
          <cell r="Q1163" t="str">
            <v>ANAK</v>
          </cell>
          <cell r="R1163" t="str">
            <v>4</v>
          </cell>
          <cell r="T1163" t="str">
            <v>PELAJAR/MAHASISWA</v>
          </cell>
          <cell r="AG1163" t="str">
            <v>SUNDA</v>
          </cell>
        </row>
        <row r="1164">
          <cell r="H1164" t="str">
            <v>L</v>
          </cell>
          <cell r="O1164" t="str">
            <v>ISLAM</v>
          </cell>
          <cell r="Q1164" t="str">
            <v>ANAK</v>
          </cell>
          <cell r="R1164" t="str">
            <v>4</v>
          </cell>
          <cell r="T1164" t="str">
            <v>PELAJAR/MAHASISWA</v>
          </cell>
          <cell r="AG1164" t="str">
            <v>SUNDA</v>
          </cell>
        </row>
        <row r="1165">
          <cell r="H1165" t="str">
            <v>P</v>
          </cell>
          <cell r="O1165" t="str">
            <v>ISLAM</v>
          </cell>
          <cell r="Q1165" t="str">
            <v>ANAK</v>
          </cell>
          <cell r="R1165" t="str">
            <v>4</v>
          </cell>
          <cell r="T1165" t="str">
            <v>BELUM/TIDAK BEKERJA</v>
          </cell>
          <cell r="AG1165" t="str">
            <v>SUNDA</v>
          </cell>
        </row>
        <row r="1166">
          <cell r="H1166" t="str">
            <v>L</v>
          </cell>
          <cell r="O1166" t="str">
            <v>ISLAM</v>
          </cell>
          <cell r="Q1166" t="str">
            <v>KEPALA KELUARGA</v>
          </cell>
          <cell r="R1166">
            <v>1</v>
          </cell>
          <cell r="T1166" t="str">
            <v>PETANI/PEKEBUN</v>
          </cell>
          <cell r="AG1166" t="str">
            <v>PALEMBANG</v>
          </cell>
        </row>
        <row r="1167">
          <cell r="H1167" t="str">
            <v>P</v>
          </cell>
          <cell r="O1167" t="str">
            <v>ISLAM</v>
          </cell>
          <cell r="Q1167" t="str">
            <v>ISTRI</v>
          </cell>
          <cell r="R1167">
            <v>3</v>
          </cell>
          <cell r="T1167" t="str">
            <v>MENGURUS RUMAH TANGGA</v>
          </cell>
          <cell r="AG1167" t="str">
            <v>KERINCI</v>
          </cell>
        </row>
        <row r="1168">
          <cell r="H1168" t="str">
            <v>L</v>
          </cell>
          <cell r="O1168" t="str">
            <v>ISLAM</v>
          </cell>
          <cell r="Q1168" t="str">
            <v>ANAK</v>
          </cell>
          <cell r="R1168">
            <v>4</v>
          </cell>
          <cell r="T1168" t="str">
            <v>PELAJAR/MAHASISWA</v>
          </cell>
          <cell r="AG1168" t="str">
            <v>PALEMBANG</v>
          </cell>
        </row>
        <row r="1169">
          <cell r="H1169" t="str">
            <v>L</v>
          </cell>
          <cell r="O1169" t="str">
            <v>ISLAM</v>
          </cell>
          <cell r="Q1169" t="str">
            <v>KEPALA KELUARGA</v>
          </cell>
          <cell r="R1169">
            <v>1</v>
          </cell>
          <cell r="T1169" t="str">
            <v>PETANI/PEKEBUN</v>
          </cell>
          <cell r="AG1169" t="str">
            <v>KERINCI</v>
          </cell>
        </row>
        <row r="1170">
          <cell r="H1170" t="str">
            <v>P</v>
          </cell>
          <cell r="O1170" t="str">
            <v>ISLAM</v>
          </cell>
          <cell r="Q1170" t="str">
            <v>ISTRI</v>
          </cell>
          <cell r="R1170">
            <v>3</v>
          </cell>
          <cell r="T1170" t="str">
            <v>MENGURUS RUMAH TANGGA</v>
          </cell>
          <cell r="AG1170" t="str">
            <v>KERINCI</v>
          </cell>
        </row>
        <row r="1171">
          <cell r="H1171" t="str">
            <v>L</v>
          </cell>
          <cell r="O1171" t="str">
            <v>ISLAM</v>
          </cell>
          <cell r="Q1171" t="str">
            <v>ANAK</v>
          </cell>
          <cell r="R1171">
            <v>4</v>
          </cell>
          <cell r="T1171" t="str">
            <v>PELAJAR/MAHASISWA</v>
          </cell>
          <cell r="AG1171" t="str">
            <v>KERINCI</v>
          </cell>
        </row>
        <row r="1172">
          <cell r="H1172" t="str">
            <v>L</v>
          </cell>
          <cell r="O1172" t="str">
            <v>ISLAM</v>
          </cell>
          <cell r="Q1172" t="str">
            <v>KEPALA KELUARGA</v>
          </cell>
          <cell r="R1172">
            <v>1</v>
          </cell>
          <cell r="T1172" t="str">
            <v>PETANI/PEKEBUN</v>
          </cell>
          <cell r="AG1172" t="str">
            <v>JAWA</v>
          </cell>
        </row>
        <row r="1173">
          <cell r="H1173" t="str">
            <v>P</v>
          </cell>
          <cell r="O1173" t="str">
            <v>ISLAM</v>
          </cell>
          <cell r="Q1173" t="str">
            <v>ISTRI</v>
          </cell>
          <cell r="R1173">
            <v>3</v>
          </cell>
          <cell r="T1173" t="str">
            <v>MENGURUS RUMAH TANGGA</v>
          </cell>
          <cell r="AG1173" t="str">
            <v>JAWA</v>
          </cell>
        </row>
        <row r="1174">
          <cell r="H1174" t="str">
            <v>P</v>
          </cell>
          <cell r="O1174" t="str">
            <v>ISLAM</v>
          </cell>
          <cell r="Q1174" t="str">
            <v>ANAK</v>
          </cell>
          <cell r="R1174">
            <v>4</v>
          </cell>
          <cell r="T1174" t="str">
            <v>PELAJAR/MAHASISWA</v>
          </cell>
          <cell r="AG1174" t="str">
            <v>JAWA</v>
          </cell>
        </row>
        <row r="1175">
          <cell r="H1175" t="str">
            <v>L</v>
          </cell>
          <cell r="O1175" t="str">
            <v>ISLAM</v>
          </cell>
          <cell r="Q1175" t="str">
            <v>KEPALA KELUARGA</v>
          </cell>
          <cell r="R1175">
            <v>1</v>
          </cell>
          <cell r="T1175" t="str">
            <v>PETANI/PEKEBUN</v>
          </cell>
          <cell r="AG1175" t="str">
            <v>JAWA</v>
          </cell>
        </row>
        <row r="1176">
          <cell r="H1176" t="str">
            <v>P</v>
          </cell>
          <cell r="O1176" t="str">
            <v>ISLAM</v>
          </cell>
          <cell r="Q1176" t="str">
            <v>ISTRI</v>
          </cell>
          <cell r="R1176">
            <v>3</v>
          </cell>
          <cell r="T1176" t="str">
            <v>MENGURUS RUMAH TANGGA</v>
          </cell>
          <cell r="AG1176" t="str">
            <v>JAWA</v>
          </cell>
        </row>
        <row r="1177">
          <cell r="H1177" t="str">
            <v>P</v>
          </cell>
          <cell r="O1177" t="str">
            <v>ISLAM</v>
          </cell>
          <cell r="Q1177" t="str">
            <v>ANAK</v>
          </cell>
          <cell r="R1177">
            <v>4</v>
          </cell>
          <cell r="T1177" t="str">
            <v>PELAJAR/MAHASISWA</v>
          </cell>
          <cell r="AG1177" t="str">
            <v>JAWA</v>
          </cell>
        </row>
        <row r="1178">
          <cell r="H1178" t="str">
            <v>L</v>
          </cell>
          <cell r="O1178" t="str">
            <v>ISLAM</v>
          </cell>
          <cell r="Q1178" t="str">
            <v>KEPALA KELUARGA</v>
          </cell>
          <cell r="R1178">
            <v>1</v>
          </cell>
          <cell r="T1178" t="str">
            <v>PEDAGANG</v>
          </cell>
          <cell r="AG1178" t="str">
            <v>JAWA</v>
          </cell>
        </row>
        <row r="1179">
          <cell r="H1179" t="str">
            <v>P</v>
          </cell>
          <cell r="O1179" t="str">
            <v>ISLAM</v>
          </cell>
          <cell r="Q1179" t="str">
            <v>ISTRI</v>
          </cell>
          <cell r="R1179">
            <v>3</v>
          </cell>
          <cell r="T1179" t="str">
            <v>PEDAGANG</v>
          </cell>
          <cell r="AG1179" t="str">
            <v>JAWA</v>
          </cell>
        </row>
        <row r="1180">
          <cell r="H1180" t="str">
            <v>L</v>
          </cell>
          <cell r="O1180" t="str">
            <v>ISLAM</v>
          </cell>
          <cell r="Q1180" t="str">
            <v>ANAK</v>
          </cell>
          <cell r="R1180">
            <v>4</v>
          </cell>
          <cell r="T1180" t="str">
            <v>PELAJAR/MAHASISWA</v>
          </cell>
          <cell r="AG1180" t="str">
            <v>JAWA</v>
          </cell>
        </row>
        <row r="1181">
          <cell r="H1181" t="str">
            <v>L</v>
          </cell>
          <cell r="O1181" t="str">
            <v>ISLAM</v>
          </cell>
          <cell r="Q1181" t="str">
            <v>ANAK</v>
          </cell>
          <cell r="R1181">
            <v>4</v>
          </cell>
          <cell r="T1181" t="str">
            <v>PELAJAR/MAHASISWA</v>
          </cell>
          <cell r="AG1181" t="str">
            <v>JAWA</v>
          </cell>
        </row>
        <row r="1182">
          <cell r="H1182" t="str">
            <v>L</v>
          </cell>
          <cell r="O1182" t="str">
            <v>ISLAM</v>
          </cell>
          <cell r="Q1182" t="str">
            <v>ANAK</v>
          </cell>
          <cell r="R1182">
            <v>4</v>
          </cell>
          <cell r="T1182" t="str">
            <v>PETANI/PEKEBUN</v>
          </cell>
          <cell r="AG1182" t="str">
            <v>JAWA</v>
          </cell>
        </row>
        <row r="1183">
          <cell r="H1183" t="str">
            <v>L</v>
          </cell>
          <cell r="O1183" t="str">
            <v>ISLAM</v>
          </cell>
          <cell r="Q1183" t="str">
            <v>KEPALA KELUARGA</v>
          </cell>
          <cell r="T1183" t="str">
            <v>WIRASWASTA</v>
          </cell>
        </row>
        <row r="1184">
          <cell r="H1184" t="str">
            <v>P</v>
          </cell>
          <cell r="O1184" t="str">
            <v>ISLAM</v>
          </cell>
          <cell r="Q1184" t="str">
            <v>ISTRI</v>
          </cell>
          <cell r="T1184" t="str">
            <v>MENGURUS RUMAH TANGGA</v>
          </cell>
        </row>
        <row r="1185">
          <cell r="H1185" t="str">
            <v>P</v>
          </cell>
          <cell r="O1185" t="str">
            <v>ISLAM</v>
          </cell>
          <cell r="Q1185" t="str">
            <v>ANAK</v>
          </cell>
          <cell r="T1185" t="str">
            <v>PELAJAR/MAHASISWA</v>
          </cell>
        </row>
        <row r="1186">
          <cell r="H1186" t="str">
            <v>L</v>
          </cell>
          <cell r="O1186" t="str">
            <v>ISLAM</v>
          </cell>
          <cell r="Q1186" t="str">
            <v>ANAK</v>
          </cell>
          <cell r="T1186" t="str">
            <v>BELUM/TIDAK BEKERJA</v>
          </cell>
        </row>
        <row r="1188">
          <cell r="H1188">
            <v>64</v>
          </cell>
          <cell r="O1188" t="str">
            <v/>
          </cell>
          <cell r="Q1188">
            <v>34</v>
          </cell>
        </row>
        <row r="1189">
          <cell r="O1189" t="str">
            <v/>
          </cell>
        </row>
        <row r="1191">
          <cell r="H1191" t="str">
            <v>L</v>
          </cell>
          <cell r="O1191" t="str">
            <v>ISLAM</v>
          </cell>
          <cell r="Q1191" t="str">
            <v>KEPALA KELUARGA</v>
          </cell>
          <cell r="R1191">
            <v>1</v>
          </cell>
          <cell r="T1191" t="str">
            <v>PETANI/PEKEBUN</v>
          </cell>
          <cell r="AG1191" t="str">
            <v>KERINCI</v>
          </cell>
        </row>
        <row r="1192">
          <cell r="H1192" t="str">
            <v>P</v>
          </cell>
          <cell r="O1192" t="str">
            <v>ISLAM</v>
          </cell>
          <cell r="Q1192" t="str">
            <v>ISTRI</v>
          </cell>
          <cell r="R1192">
            <v>3</v>
          </cell>
          <cell r="T1192" t="str">
            <v>MENGURUS RUMAH TANGGA</v>
          </cell>
          <cell r="AG1192" t="str">
            <v>KERINCI</v>
          </cell>
        </row>
        <row r="1193">
          <cell r="H1193" t="str">
            <v>L</v>
          </cell>
          <cell r="O1193" t="str">
            <v>ISLAM</v>
          </cell>
          <cell r="Q1193" t="str">
            <v>ANAK</v>
          </cell>
          <cell r="R1193">
            <v>4</v>
          </cell>
          <cell r="T1193" t="str">
            <v>PELAJAR/MAHASISWA</v>
          </cell>
          <cell r="AG1193" t="str">
            <v>KERINCI</v>
          </cell>
        </row>
        <row r="1194">
          <cell r="H1194" t="str">
            <v>L</v>
          </cell>
          <cell r="O1194" t="str">
            <v>ISLAM</v>
          </cell>
          <cell r="Q1194" t="str">
            <v>KEPALA KELUARGA</v>
          </cell>
          <cell r="R1194">
            <v>1</v>
          </cell>
          <cell r="T1194" t="str">
            <v>PETANI/PEKEBUN</v>
          </cell>
          <cell r="AG1194" t="str">
            <v>JAWA</v>
          </cell>
        </row>
        <row r="1195">
          <cell r="H1195" t="str">
            <v>P</v>
          </cell>
          <cell r="O1195" t="str">
            <v>ISLAM</v>
          </cell>
          <cell r="Q1195" t="str">
            <v>ISTRI</v>
          </cell>
          <cell r="R1195">
            <v>3</v>
          </cell>
          <cell r="T1195" t="str">
            <v>MENGURUS RUMAH TANGGA</v>
          </cell>
          <cell r="AG1195" t="str">
            <v>JAWA</v>
          </cell>
        </row>
        <row r="1196">
          <cell r="H1196" t="str">
            <v>L</v>
          </cell>
          <cell r="O1196" t="str">
            <v>ISLAM</v>
          </cell>
          <cell r="Q1196" t="str">
            <v>ANAK</v>
          </cell>
          <cell r="R1196">
            <v>4</v>
          </cell>
          <cell r="T1196" t="str">
            <v>PELAJAR/MAHASISWA</v>
          </cell>
          <cell r="AG1196" t="str">
            <v>JAWA</v>
          </cell>
        </row>
        <row r="1197">
          <cell r="H1197" t="str">
            <v>L</v>
          </cell>
          <cell r="O1197" t="str">
            <v>ISLAM</v>
          </cell>
          <cell r="Q1197" t="str">
            <v>ANAK</v>
          </cell>
          <cell r="R1197">
            <v>4</v>
          </cell>
          <cell r="T1197" t="str">
            <v>BELUM/TIDAK BEKERJA</v>
          </cell>
          <cell r="AG1197" t="str">
            <v>JAWA</v>
          </cell>
        </row>
        <row r="1198">
          <cell r="H1198" t="str">
            <v>P</v>
          </cell>
          <cell r="O1198" t="str">
            <v>ISLAM</v>
          </cell>
          <cell r="Q1198" t="str">
            <v>KEPALA KELUARGA</v>
          </cell>
          <cell r="R1198">
            <v>1</v>
          </cell>
          <cell r="T1198" t="str">
            <v>MENGURUS RUMAH TANGGA</v>
          </cell>
          <cell r="AG1198" t="str">
            <v>JAWA</v>
          </cell>
        </row>
        <row r="1199">
          <cell r="H1199" t="str">
            <v>P</v>
          </cell>
          <cell r="O1199" t="str">
            <v>ISLAM</v>
          </cell>
          <cell r="Q1199" t="str">
            <v>ANAK</v>
          </cell>
          <cell r="R1199">
            <v>4</v>
          </cell>
          <cell r="T1199" t="str">
            <v>BELUM/TIDAK BEKERJA</v>
          </cell>
          <cell r="AG1199" t="str">
            <v>JAWA</v>
          </cell>
        </row>
        <row r="1200">
          <cell r="H1200" t="str">
            <v>L</v>
          </cell>
          <cell r="O1200" t="str">
            <v>ISLAM</v>
          </cell>
          <cell r="Q1200" t="str">
            <v>KEPALA KELUARGA</v>
          </cell>
          <cell r="R1200">
            <v>1</v>
          </cell>
          <cell r="T1200" t="str">
            <v>PETANI/PEKEBUN</v>
          </cell>
          <cell r="AG1200" t="str">
            <v>JAWA</v>
          </cell>
        </row>
        <row r="1201">
          <cell r="H1201" t="str">
            <v>P</v>
          </cell>
          <cell r="O1201" t="str">
            <v>ISLAM</v>
          </cell>
          <cell r="Q1201" t="str">
            <v>ISTRI</v>
          </cell>
          <cell r="R1201">
            <v>3</v>
          </cell>
          <cell r="T1201" t="str">
            <v>MENGURUS RUMAH TANGGA</v>
          </cell>
          <cell r="AG1201" t="str">
            <v>JAWA</v>
          </cell>
        </row>
        <row r="1202">
          <cell r="H1202" t="str">
            <v>L</v>
          </cell>
          <cell r="O1202" t="str">
            <v>ISLAM</v>
          </cell>
          <cell r="Q1202" t="str">
            <v>ANAK</v>
          </cell>
          <cell r="R1202">
            <v>4</v>
          </cell>
          <cell r="T1202" t="str">
            <v>PELAJAR/MAHASISWA</v>
          </cell>
          <cell r="AG1202" t="str">
            <v>JAWA</v>
          </cell>
        </row>
        <row r="1203">
          <cell r="H1203" t="str">
            <v>L</v>
          </cell>
          <cell r="O1203" t="str">
            <v>ISLAM</v>
          </cell>
          <cell r="Q1203" t="str">
            <v>ANAK</v>
          </cell>
          <cell r="T1203" t="str">
            <v>BELUM/TIDAK BEKERJA</v>
          </cell>
          <cell r="AG1203" t="str">
            <v>JAWA</v>
          </cell>
        </row>
        <row r="1204">
          <cell r="H1204" t="str">
            <v>L</v>
          </cell>
          <cell r="O1204" t="str">
            <v>ISLAM</v>
          </cell>
          <cell r="Q1204" t="str">
            <v>KEPALA KELUARGA</v>
          </cell>
          <cell r="R1204">
            <v>1</v>
          </cell>
          <cell r="T1204" t="str">
            <v>PETANI/PEKEBUN</v>
          </cell>
          <cell r="AG1204" t="str">
            <v>JAWA</v>
          </cell>
        </row>
        <row r="1205">
          <cell r="H1205" t="str">
            <v>P</v>
          </cell>
          <cell r="O1205" t="str">
            <v>ISLAM</v>
          </cell>
          <cell r="Q1205" t="str">
            <v>ISTRI</v>
          </cell>
          <cell r="R1205">
            <v>3</v>
          </cell>
          <cell r="T1205" t="str">
            <v>MENGURUS RUMAH TANGGA</v>
          </cell>
          <cell r="AG1205" t="str">
            <v>JAWA</v>
          </cell>
        </row>
        <row r="1206">
          <cell r="H1206" t="str">
            <v>L</v>
          </cell>
          <cell r="O1206" t="str">
            <v>ISLAM</v>
          </cell>
          <cell r="Q1206" t="str">
            <v>ANAK</v>
          </cell>
          <cell r="R1206">
            <v>4</v>
          </cell>
          <cell r="T1206" t="str">
            <v>SOPIR</v>
          </cell>
          <cell r="AG1206" t="str">
            <v>JAWA</v>
          </cell>
        </row>
        <row r="1207">
          <cell r="H1207" t="str">
            <v>L</v>
          </cell>
          <cell r="O1207" t="str">
            <v>ISLAM</v>
          </cell>
          <cell r="Q1207" t="str">
            <v>KEPALA KELUARGA</v>
          </cell>
          <cell r="R1207">
            <v>1</v>
          </cell>
          <cell r="T1207" t="str">
            <v>PETANI/PEKEBUN</v>
          </cell>
          <cell r="AG1207" t="str">
            <v>SUNDA</v>
          </cell>
        </row>
        <row r="1208">
          <cell r="H1208" t="str">
            <v>P</v>
          </cell>
          <cell r="O1208" t="str">
            <v>ISLAM</v>
          </cell>
          <cell r="Q1208" t="str">
            <v>ISTRI</v>
          </cell>
          <cell r="R1208">
            <v>3</v>
          </cell>
          <cell r="T1208" t="str">
            <v>MENGURUS RUMAH TANGGA</v>
          </cell>
          <cell r="AG1208" t="str">
            <v>SUNDA</v>
          </cell>
        </row>
        <row r="1209">
          <cell r="H1209" t="str">
            <v>L</v>
          </cell>
          <cell r="O1209" t="str">
            <v>ISLAM</v>
          </cell>
          <cell r="Q1209" t="str">
            <v>ANAK</v>
          </cell>
          <cell r="R1209">
            <v>4</v>
          </cell>
          <cell r="T1209" t="str">
            <v>PELAJAR/MAHASISWA</v>
          </cell>
          <cell r="AG1209" t="str">
            <v>SUNDA</v>
          </cell>
        </row>
        <row r="1210">
          <cell r="H1210" t="str">
            <v>L</v>
          </cell>
          <cell r="O1210" t="str">
            <v>ISLAM</v>
          </cell>
          <cell r="Q1210" t="str">
            <v>KEPALA KELUARGA</v>
          </cell>
          <cell r="R1210">
            <v>1</v>
          </cell>
          <cell r="T1210" t="str">
            <v>PETANI/PEKEBUN</v>
          </cell>
          <cell r="AG1210" t="str">
            <v>JAWA</v>
          </cell>
        </row>
        <row r="1211">
          <cell r="H1211" t="str">
            <v>P</v>
          </cell>
          <cell r="O1211" t="str">
            <v>ISLAM</v>
          </cell>
          <cell r="Q1211" t="str">
            <v>ISTRI</v>
          </cell>
          <cell r="R1211">
            <v>3</v>
          </cell>
          <cell r="T1211" t="str">
            <v>MENGURUS RUMAH TANGGA</v>
          </cell>
          <cell r="AG1211" t="str">
            <v>JAWA</v>
          </cell>
        </row>
        <row r="1212">
          <cell r="H1212" t="str">
            <v>L</v>
          </cell>
          <cell r="O1212" t="str">
            <v>ISLAM</v>
          </cell>
          <cell r="Q1212" t="str">
            <v>KEPALA KELUARGA</v>
          </cell>
          <cell r="R1212">
            <v>1</v>
          </cell>
          <cell r="T1212" t="str">
            <v>PETANI/PEKEBUN</v>
          </cell>
          <cell r="AG1212" t="str">
            <v>JAWA</v>
          </cell>
        </row>
        <row r="1213">
          <cell r="H1213" t="str">
            <v>P</v>
          </cell>
          <cell r="O1213" t="str">
            <v>ISLAM</v>
          </cell>
          <cell r="Q1213" t="str">
            <v>ISTRI</v>
          </cell>
          <cell r="R1213">
            <v>3</v>
          </cell>
          <cell r="T1213" t="str">
            <v>MENGURUS RUMAH TANGGA</v>
          </cell>
          <cell r="AG1213" t="str">
            <v>JAWA</v>
          </cell>
        </row>
        <row r="1214">
          <cell r="H1214" t="str">
            <v>P</v>
          </cell>
          <cell r="O1214" t="str">
            <v>ISLAM</v>
          </cell>
          <cell r="Q1214" t="str">
            <v>ANAK</v>
          </cell>
          <cell r="R1214">
            <v>4</v>
          </cell>
          <cell r="T1214" t="str">
            <v>PELAJAR/MAHASISWA</v>
          </cell>
          <cell r="AG1214" t="str">
            <v>JAWA</v>
          </cell>
        </row>
        <row r="1215">
          <cell r="H1215" t="str">
            <v>L</v>
          </cell>
          <cell r="O1215" t="str">
            <v>ISLAM</v>
          </cell>
          <cell r="Q1215" t="str">
            <v>ANAK</v>
          </cell>
          <cell r="R1215">
            <v>4</v>
          </cell>
          <cell r="T1215" t="str">
            <v>PELAJAR/MAHASISWA</v>
          </cell>
          <cell r="AG1215" t="str">
            <v>JAWA</v>
          </cell>
        </row>
        <row r="1216">
          <cell r="H1216" t="str">
            <v>L</v>
          </cell>
          <cell r="O1216" t="str">
            <v>ISLAM</v>
          </cell>
          <cell r="Q1216" t="str">
            <v>KEPALA KELUARGA</v>
          </cell>
          <cell r="R1216">
            <v>1</v>
          </cell>
          <cell r="T1216" t="str">
            <v>PETANI/PEKEBUN</v>
          </cell>
          <cell r="AG1216" t="str">
            <v>JAWA</v>
          </cell>
        </row>
        <row r="1217">
          <cell r="H1217" t="str">
            <v>P</v>
          </cell>
          <cell r="O1217" t="str">
            <v>ISLAM</v>
          </cell>
          <cell r="Q1217" t="str">
            <v>ISTRI</v>
          </cell>
          <cell r="R1217">
            <v>3</v>
          </cell>
          <cell r="T1217" t="str">
            <v>PETANI/PEKEBUN</v>
          </cell>
          <cell r="AG1217" t="str">
            <v>JAWA</v>
          </cell>
        </row>
        <row r="1218">
          <cell r="H1218" t="str">
            <v>L</v>
          </cell>
          <cell r="O1218" t="str">
            <v>ISLAM</v>
          </cell>
          <cell r="Q1218" t="str">
            <v>ANAK</v>
          </cell>
          <cell r="R1218">
            <v>4</v>
          </cell>
          <cell r="T1218" t="str">
            <v>SERABUTAN</v>
          </cell>
          <cell r="AG1218" t="str">
            <v>JAWA</v>
          </cell>
        </row>
        <row r="1219">
          <cell r="H1219" t="str">
            <v>L</v>
          </cell>
          <cell r="O1219" t="str">
            <v>ISLAM</v>
          </cell>
          <cell r="Q1219" t="str">
            <v>KEPALA KELUARGA</v>
          </cell>
          <cell r="R1219">
            <v>1</v>
          </cell>
          <cell r="T1219" t="str">
            <v>PETANI/PEKEBUN</v>
          </cell>
          <cell r="AG1219" t="str">
            <v>SUNDA</v>
          </cell>
        </row>
        <row r="1220">
          <cell r="H1220" t="str">
            <v>P</v>
          </cell>
          <cell r="O1220" t="str">
            <v>ISLAM</v>
          </cell>
          <cell r="Q1220" t="str">
            <v>ISTRI</v>
          </cell>
          <cell r="R1220">
            <v>3</v>
          </cell>
          <cell r="T1220" t="str">
            <v>MENGURUS RUMAH TANGGA</v>
          </cell>
          <cell r="AG1220" t="str">
            <v>SUNDA</v>
          </cell>
        </row>
        <row r="1221">
          <cell r="H1221" t="str">
            <v>L</v>
          </cell>
          <cell r="O1221" t="str">
            <v>ISLAM</v>
          </cell>
          <cell r="Q1221" t="str">
            <v>KEPALA KELUARGA</v>
          </cell>
          <cell r="R1221">
            <v>1</v>
          </cell>
          <cell r="T1221" t="str">
            <v>PNS</v>
          </cell>
          <cell r="AG1221" t="str">
            <v>JAWA</v>
          </cell>
        </row>
        <row r="1222">
          <cell r="H1222" t="str">
            <v>P</v>
          </cell>
          <cell r="O1222" t="str">
            <v>ISLAM</v>
          </cell>
          <cell r="Q1222" t="str">
            <v>ISTRI</v>
          </cell>
          <cell r="R1222">
            <v>3</v>
          </cell>
          <cell r="T1222" t="str">
            <v>MENGURUS RUMAH TANGGA</v>
          </cell>
          <cell r="AG1222" t="str">
            <v>JAWA</v>
          </cell>
        </row>
        <row r="1223">
          <cell r="H1223" t="str">
            <v>L</v>
          </cell>
          <cell r="O1223" t="str">
            <v>ISLAM</v>
          </cell>
          <cell r="Q1223" t="str">
            <v>ANAK</v>
          </cell>
          <cell r="R1223">
            <v>4</v>
          </cell>
          <cell r="T1223" t="str">
            <v>PELAJAR/MAHASISWA</v>
          </cell>
          <cell r="AG1223" t="str">
            <v>JAWA</v>
          </cell>
        </row>
        <row r="1224">
          <cell r="H1224" t="str">
            <v>P</v>
          </cell>
          <cell r="O1224" t="str">
            <v>ISLAM</v>
          </cell>
          <cell r="Q1224" t="str">
            <v>ANAK</v>
          </cell>
          <cell r="R1224">
            <v>4</v>
          </cell>
          <cell r="T1224" t="str">
            <v>BELUM/TIDAK BEKERJA</v>
          </cell>
          <cell r="AG1224" t="str">
            <v>JAWA</v>
          </cell>
        </row>
        <row r="1225">
          <cell r="H1225" t="str">
            <v>L</v>
          </cell>
          <cell r="O1225" t="str">
            <v>ISLAM</v>
          </cell>
          <cell r="Q1225" t="str">
            <v>KEPALA KELUARGA</v>
          </cell>
          <cell r="R1225">
            <v>1</v>
          </cell>
          <cell r="T1225" t="str">
            <v>PETANI/PEKEBUN</v>
          </cell>
          <cell r="AG1225" t="str">
            <v>JAWA</v>
          </cell>
        </row>
        <row r="1226">
          <cell r="H1226" t="str">
            <v>P</v>
          </cell>
          <cell r="O1226" t="str">
            <v>ISLAM</v>
          </cell>
          <cell r="Q1226" t="str">
            <v>ISTRI</v>
          </cell>
          <cell r="R1226">
            <v>3</v>
          </cell>
          <cell r="T1226" t="str">
            <v>MENGURUS RUMAH TANGGA</v>
          </cell>
          <cell r="AG1226" t="str">
            <v>JAWA</v>
          </cell>
        </row>
        <row r="1227">
          <cell r="H1227" t="str">
            <v>L</v>
          </cell>
          <cell r="O1227" t="str">
            <v>ISLAM</v>
          </cell>
          <cell r="Q1227" t="str">
            <v>ANAK</v>
          </cell>
          <cell r="R1227">
            <v>4</v>
          </cell>
          <cell r="T1227" t="str">
            <v>BELUM/TIDAK BEKERJA</v>
          </cell>
          <cell r="AG1227" t="str">
            <v>JAWA</v>
          </cell>
        </row>
        <row r="1228">
          <cell r="H1228" t="str">
            <v>L</v>
          </cell>
          <cell r="O1228" t="str">
            <v>ISLAM</v>
          </cell>
          <cell r="Q1228" t="str">
            <v>KEPALA KELUARGA</v>
          </cell>
          <cell r="R1228">
            <v>1</v>
          </cell>
          <cell r="T1228" t="str">
            <v>PETANI/PEKEBUN</v>
          </cell>
          <cell r="AG1228" t="str">
            <v>JAWA</v>
          </cell>
        </row>
        <row r="1229">
          <cell r="H1229" t="str">
            <v>P</v>
          </cell>
          <cell r="O1229" t="str">
            <v>ISLAM</v>
          </cell>
          <cell r="Q1229" t="str">
            <v>ISTRI</v>
          </cell>
          <cell r="R1229">
            <v>3</v>
          </cell>
          <cell r="T1229" t="str">
            <v>MENGURUS RUMAH TANGGA</v>
          </cell>
          <cell r="AG1229" t="str">
            <v>JAWA</v>
          </cell>
        </row>
        <row r="1230">
          <cell r="H1230" t="str">
            <v>P</v>
          </cell>
          <cell r="O1230" t="str">
            <v>ISLAM</v>
          </cell>
          <cell r="Q1230" t="str">
            <v>ANAK</v>
          </cell>
          <cell r="R1230">
            <v>4</v>
          </cell>
          <cell r="T1230" t="str">
            <v>BELUM/TIDAK BEKERJA</v>
          </cell>
          <cell r="AG1230" t="str">
            <v>JAWA</v>
          </cell>
        </row>
        <row r="1231">
          <cell r="H1231" t="str">
            <v>P</v>
          </cell>
          <cell r="O1231" t="str">
            <v>ISLAM</v>
          </cell>
          <cell r="Q1231" t="str">
            <v>ANAK</v>
          </cell>
          <cell r="R1231">
            <v>4</v>
          </cell>
          <cell r="T1231" t="str">
            <v>PELAJAR/MAHASISWA</v>
          </cell>
          <cell r="AG1231" t="str">
            <v>JAWA</v>
          </cell>
        </row>
        <row r="1232">
          <cell r="H1232" t="str">
            <v>L</v>
          </cell>
          <cell r="O1232" t="str">
            <v>ISLAM</v>
          </cell>
          <cell r="Q1232" t="str">
            <v>KEPALA KELUARGA</v>
          </cell>
          <cell r="R1232">
            <v>1</v>
          </cell>
          <cell r="T1232" t="str">
            <v>PEDAGANG</v>
          </cell>
          <cell r="AG1232" t="str">
            <v>SUNDA</v>
          </cell>
        </row>
        <row r="1233">
          <cell r="H1233" t="str">
            <v>P</v>
          </cell>
          <cell r="O1233" t="str">
            <v>ISLAM</v>
          </cell>
          <cell r="Q1233" t="str">
            <v>ISTRI</v>
          </cell>
          <cell r="R1233">
            <v>3</v>
          </cell>
          <cell r="T1233" t="str">
            <v>MENGURUS RUMAH TANGGA</v>
          </cell>
          <cell r="AG1233" t="str">
            <v>SUNDA</v>
          </cell>
        </row>
        <row r="1234">
          <cell r="H1234" t="str">
            <v>P</v>
          </cell>
          <cell r="O1234" t="str">
            <v>ISLAM</v>
          </cell>
          <cell r="Q1234" t="str">
            <v>ANAK</v>
          </cell>
          <cell r="R1234">
            <v>4</v>
          </cell>
          <cell r="T1234" t="str">
            <v>BELUM/TIDAK BEKERJA</v>
          </cell>
          <cell r="AG1234" t="str">
            <v>SUNDA</v>
          </cell>
        </row>
        <row r="1235">
          <cell r="H1235" t="str">
            <v>P</v>
          </cell>
          <cell r="O1235" t="str">
            <v>ISLAM</v>
          </cell>
          <cell r="Q1235" t="str">
            <v>ANAK</v>
          </cell>
          <cell r="R1235">
            <v>4</v>
          </cell>
          <cell r="T1235" t="str">
            <v>PELAJAR/MAHASISWA</v>
          </cell>
          <cell r="AG1235" t="str">
            <v>SUNDA</v>
          </cell>
        </row>
        <row r="1236">
          <cell r="H1236" t="str">
            <v>L</v>
          </cell>
          <cell r="O1236" t="str">
            <v>ISLAM</v>
          </cell>
          <cell r="Q1236" t="str">
            <v>KEPALA KELUARGA</v>
          </cell>
          <cell r="R1236">
            <v>1</v>
          </cell>
          <cell r="T1236" t="str">
            <v>PETANI/PEKEBUN</v>
          </cell>
          <cell r="AG1236" t="str">
            <v>JAWA</v>
          </cell>
        </row>
        <row r="1237">
          <cell r="H1237" t="str">
            <v>P</v>
          </cell>
          <cell r="O1237" t="str">
            <v>ISLAM</v>
          </cell>
          <cell r="Q1237" t="str">
            <v>ISTRI</v>
          </cell>
          <cell r="R1237">
            <v>3</v>
          </cell>
          <cell r="T1237" t="str">
            <v>MENGURUS RUMAH TANGGA</v>
          </cell>
          <cell r="AG1237" t="str">
            <v>JAWA</v>
          </cell>
        </row>
        <row r="1238">
          <cell r="H1238" t="str">
            <v>L</v>
          </cell>
          <cell r="O1238" t="str">
            <v>ISLAM</v>
          </cell>
          <cell r="Q1238" t="str">
            <v>ANAK</v>
          </cell>
          <cell r="R1238">
            <v>4</v>
          </cell>
          <cell r="T1238" t="str">
            <v>PETANI/PEKEBUN</v>
          </cell>
          <cell r="AG1238" t="str">
            <v>JAWA</v>
          </cell>
        </row>
        <row r="1239">
          <cell r="H1239" t="str">
            <v>P</v>
          </cell>
          <cell r="O1239" t="str">
            <v>ISLAM</v>
          </cell>
          <cell r="Q1239" t="str">
            <v>ANAK</v>
          </cell>
          <cell r="R1239">
            <v>4</v>
          </cell>
          <cell r="T1239" t="str">
            <v>PELAJAR/MAHASISWA</v>
          </cell>
          <cell r="AG1239" t="str">
            <v>JAWA</v>
          </cell>
        </row>
        <row r="1240">
          <cell r="H1240" t="str">
            <v>L</v>
          </cell>
          <cell r="O1240" t="str">
            <v>ISLAM</v>
          </cell>
          <cell r="Q1240" t="str">
            <v>KEPALA KELUARGA</v>
          </cell>
          <cell r="R1240">
            <v>1</v>
          </cell>
          <cell r="T1240" t="str">
            <v>PEDAGANG</v>
          </cell>
          <cell r="AG1240" t="str">
            <v>JAWA</v>
          </cell>
        </row>
        <row r="1241">
          <cell r="H1241" t="str">
            <v>P</v>
          </cell>
          <cell r="O1241" t="str">
            <v>ISLAM</v>
          </cell>
          <cell r="Q1241" t="str">
            <v>ISTRI</v>
          </cell>
          <cell r="R1241">
            <v>3</v>
          </cell>
          <cell r="T1241" t="str">
            <v>MENGURUS RUMAH TANGGA</v>
          </cell>
          <cell r="AG1241" t="str">
            <v>JAWA</v>
          </cell>
        </row>
        <row r="1242">
          <cell r="H1242" t="str">
            <v>L</v>
          </cell>
          <cell r="O1242" t="str">
            <v>ISLAM</v>
          </cell>
          <cell r="Q1242" t="str">
            <v>ANAK</v>
          </cell>
          <cell r="R1242">
            <v>4</v>
          </cell>
          <cell r="T1242" t="str">
            <v>PELAJAR/MAHASISWA</v>
          </cell>
          <cell r="AG1242" t="str">
            <v>JAWA</v>
          </cell>
        </row>
        <row r="1243">
          <cell r="H1243" t="str">
            <v>L</v>
          </cell>
          <cell r="O1243" t="str">
            <v>ISLAM</v>
          </cell>
          <cell r="Q1243" t="str">
            <v>KEPALA KELUARGA</v>
          </cell>
          <cell r="R1243">
            <v>1</v>
          </cell>
          <cell r="T1243" t="str">
            <v>PETANI/PEKEBUN</v>
          </cell>
          <cell r="AG1243" t="str">
            <v>JAWA</v>
          </cell>
        </row>
        <row r="1244">
          <cell r="H1244" t="str">
            <v>P</v>
          </cell>
          <cell r="O1244" t="str">
            <v>ISLAM</v>
          </cell>
          <cell r="Q1244" t="str">
            <v>ISTRI</v>
          </cell>
          <cell r="R1244">
            <v>3</v>
          </cell>
          <cell r="T1244" t="str">
            <v>MENGURUS RUMAH TANGGA</v>
          </cell>
          <cell r="AG1244" t="str">
            <v>JAWA</v>
          </cell>
        </row>
        <row r="1245">
          <cell r="H1245" t="str">
            <v>L</v>
          </cell>
          <cell r="O1245" t="str">
            <v>ISLAM</v>
          </cell>
          <cell r="Q1245" t="str">
            <v>ANAK</v>
          </cell>
          <cell r="R1245">
            <v>4</v>
          </cell>
          <cell r="T1245" t="str">
            <v>PELAJAR/MAHASISWA</v>
          </cell>
          <cell r="AG1245" t="str">
            <v>JAWA</v>
          </cell>
        </row>
        <row r="1246">
          <cell r="H1246" t="str">
            <v>L</v>
          </cell>
          <cell r="O1246" t="str">
            <v>ISLAM</v>
          </cell>
          <cell r="Q1246" t="str">
            <v>KEPALA KELUARGA</v>
          </cell>
          <cell r="R1246">
            <v>1</v>
          </cell>
          <cell r="T1246" t="str">
            <v>PETANI/PEKEBUN</v>
          </cell>
          <cell r="AG1246" t="str">
            <v>JAWA</v>
          </cell>
        </row>
        <row r="1247">
          <cell r="H1247" t="str">
            <v>L</v>
          </cell>
          <cell r="O1247" t="str">
            <v>ISLAM</v>
          </cell>
          <cell r="Q1247" t="str">
            <v>ANAK</v>
          </cell>
          <cell r="R1247">
            <v>4</v>
          </cell>
          <cell r="T1247" t="str">
            <v>BELUM/TIDAK BEKERJA</v>
          </cell>
          <cell r="AG1247" t="str">
            <v>JAWA</v>
          </cell>
        </row>
        <row r="1248">
          <cell r="H1248" t="str">
            <v>L</v>
          </cell>
          <cell r="O1248" t="str">
            <v>ISLAM</v>
          </cell>
          <cell r="Q1248" t="str">
            <v>KEPALA KELUARGA</v>
          </cell>
          <cell r="R1248">
            <v>1</v>
          </cell>
          <cell r="T1248" t="str">
            <v>PETANI/PEKEBUN</v>
          </cell>
          <cell r="AG1248" t="str">
            <v>JAWA</v>
          </cell>
        </row>
        <row r="1249">
          <cell r="H1249" t="str">
            <v>P</v>
          </cell>
          <cell r="O1249" t="str">
            <v>ISLAM</v>
          </cell>
          <cell r="Q1249" t="str">
            <v>ISTRI</v>
          </cell>
          <cell r="R1249">
            <v>3</v>
          </cell>
          <cell r="T1249" t="str">
            <v>MENGURUS RUMAH TANGGA</v>
          </cell>
          <cell r="AG1249" t="str">
            <v>JAWA</v>
          </cell>
        </row>
        <row r="1250">
          <cell r="H1250" t="str">
            <v>L</v>
          </cell>
          <cell r="O1250" t="str">
            <v>ISLAM</v>
          </cell>
          <cell r="Q1250" t="str">
            <v>ANAK</v>
          </cell>
          <cell r="R1250">
            <v>4</v>
          </cell>
          <cell r="T1250" t="str">
            <v>PELAJAR/MAHASISWA</v>
          </cell>
          <cell r="AG1250" t="str">
            <v>JAWA</v>
          </cell>
        </row>
        <row r="1251">
          <cell r="H1251" t="str">
            <v>L</v>
          </cell>
          <cell r="O1251" t="str">
            <v>ISLAM</v>
          </cell>
          <cell r="Q1251" t="str">
            <v>KEPALA KELUARGA</v>
          </cell>
          <cell r="R1251">
            <v>1</v>
          </cell>
          <cell r="T1251" t="str">
            <v>SERABUTAN</v>
          </cell>
          <cell r="AG1251" t="str">
            <v>JAWA</v>
          </cell>
        </row>
        <row r="1252">
          <cell r="H1252" t="str">
            <v>P</v>
          </cell>
          <cell r="O1252" t="str">
            <v>ISLAM</v>
          </cell>
          <cell r="Q1252" t="str">
            <v>ANAK</v>
          </cell>
          <cell r="R1252">
            <v>4</v>
          </cell>
          <cell r="T1252" t="str">
            <v>BELUM/TIDAK BEKERJA</v>
          </cell>
          <cell r="AG1252" t="str">
            <v>JAWA</v>
          </cell>
        </row>
        <row r="1253">
          <cell r="H1253" t="str">
            <v>P</v>
          </cell>
          <cell r="O1253" t="str">
            <v>ISLAM</v>
          </cell>
          <cell r="Q1253" t="str">
            <v>ANAK</v>
          </cell>
          <cell r="R1253">
            <v>4</v>
          </cell>
          <cell r="T1253" t="str">
            <v>BELUM/TIDAK BEKERJA</v>
          </cell>
          <cell r="AG1253" t="str">
            <v>JAWA</v>
          </cell>
        </row>
        <row r="1254">
          <cell r="H1254" t="str">
            <v>L</v>
          </cell>
          <cell r="O1254" t="str">
            <v>ISLAM</v>
          </cell>
          <cell r="Q1254" t="str">
            <v>KEPALA KELUARGA</v>
          </cell>
          <cell r="R1254">
            <v>1</v>
          </cell>
          <cell r="T1254" t="str">
            <v>SERABUTAN</v>
          </cell>
          <cell r="AG1254" t="str">
            <v>SUNDA</v>
          </cell>
        </row>
        <row r="1255">
          <cell r="H1255" t="str">
            <v>P</v>
          </cell>
          <cell r="O1255" t="str">
            <v>ISLAM</v>
          </cell>
          <cell r="Q1255" t="str">
            <v>ISTRI</v>
          </cell>
          <cell r="R1255">
            <v>3</v>
          </cell>
          <cell r="T1255" t="str">
            <v>MENGURUS RUMAH TANGGA</v>
          </cell>
          <cell r="AG1255" t="str">
            <v>BATAK</v>
          </cell>
        </row>
        <row r="1256">
          <cell r="H1256" t="str">
            <v>P</v>
          </cell>
          <cell r="O1256" t="str">
            <v>ISLAM</v>
          </cell>
          <cell r="Q1256" t="str">
            <v>ANAK</v>
          </cell>
          <cell r="R1256">
            <v>4</v>
          </cell>
          <cell r="T1256" t="str">
            <v>PELAJAR/MAHASISWA</v>
          </cell>
          <cell r="AG1256" t="str">
            <v>SUNDA</v>
          </cell>
        </row>
        <row r="1257">
          <cell r="O1257" t="str">
            <v>ISLAM</v>
          </cell>
          <cell r="Q1257" t="str">
            <v>ANAK</v>
          </cell>
          <cell r="R1257">
            <v>4</v>
          </cell>
          <cell r="T1257" t="str">
            <v>BELUM/TIDAK BEKERJA</v>
          </cell>
          <cell r="AG1257" t="str">
            <v>SUNDA</v>
          </cell>
        </row>
        <row r="1258">
          <cell r="O1258" t="str">
            <v>ISLAM</v>
          </cell>
          <cell r="Q1258" t="str">
            <v>KEPALA KELUARGA</v>
          </cell>
          <cell r="R1258">
            <v>1</v>
          </cell>
          <cell r="T1258" t="str">
            <v>WIRASWASTA</v>
          </cell>
          <cell r="AG1258" t="str">
            <v>KERINCI</v>
          </cell>
        </row>
        <row r="1259">
          <cell r="O1259" t="str">
            <v>ISLAM</v>
          </cell>
          <cell r="Q1259" t="str">
            <v>ISTRI</v>
          </cell>
          <cell r="R1259">
            <v>3</v>
          </cell>
          <cell r="T1259" t="str">
            <v>MENGURUS RUMAH TANGGA</v>
          </cell>
          <cell r="AG1259" t="str">
            <v>KERINCI</v>
          </cell>
        </row>
        <row r="1260">
          <cell r="O1260" t="str">
            <v>ISLAM</v>
          </cell>
          <cell r="Q1260" t="str">
            <v>ANAK</v>
          </cell>
          <cell r="R1260">
            <v>4</v>
          </cell>
          <cell r="T1260" t="str">
            <v>PELAJAR/MAHASISWA</v>
          </cell>
          <cell r="AG1260" t="str">
            <v>KERINCI</v>
          </cell>
        </row>
        <row r="1261">
          <cell r="O1261" t="str">
            <v>ISLAM</v>
          </cell>
          <cell r="Q1261" t="str">
            <v>ANAK</v>
          </cell>
          <cell r="R1261">
            <v>4</v>
          </cell>
          <cell r="T1261" t="str">
            <v>BELUM/TIDAK BEKERJA</v>
          </cell>
          <cell r="AG1261" t="str">
            <v>KERINCI</v>
          </cell>
        </row>
        <row r="1262">
          <cell r="O1262" t="str">
            <v>KRISTEN</v>
          </cell>
          <cell r="Q1262" t="str">
            <v>KEPALA KELUARGA</v>
          </cell>
          <cell r="R1262">
            <v>1</v>
          </cell>
          <cell r="T1262" t="str">
            <v>PETANI/PEKEBUN</v>
          </cell>
          <cell r="AG1262" t="str">
            <v>BATAK</v>
          </cell>
        </row>
        <row r="1263">
          <cell r="O1263" t="str">
            <v>KRISTEN</v>
          </cell>
          <cell r="Q1263" t="str">
            <v>ISTRI</v>
          </cell>
          <cell r="R1263">
            <v>3</v>
          </cell>
          <cell r="T1263" t="str">
            <v>PNS</v>
          </cell>
          <cell r="AG1263" t="str">
            <v>BATAK</v>
          </cell>
        </row>
        <row r="1264">
          <cell r="O1264" t="str">
            <v>KRISTEN</v>
          </cell>
          <cell r="Q1264" t="str">
            <v>ANAK</v>
          </cell>
          <cell r="R1264">
            <v>4</v>
          </cell>
          <cell r="T1264" t="str">
            <v>PELAJAR/MAHASISWA</v>
          </cell>
          <cell r="AG1264" t="str">
            <v>BATAK</v>
          </cell>
        </row>
        <row r="1265">
          <cell r="H1265" t="str">
            <v>L</v>
          </cell>
          <cell r="O1265" t="str">
            <v>KRISTEN</v>
          </cell>
          <cell r="Q1265" t="str">
            <v>ANAK</v>
          </cell>
          <cell r="R1265">
            <v>4</v>
          </cell>
          <cell r="T1265" t="str">
            <v>PELAJAR/MAHASISWA</v>
          </cell>
          <cell r="AG1265" t="str">
            <v>BATAK</v>
          </cell>
        </row>
        <row r="1266">
          <cell r="H1266" t="str">
            <v>L</v>
          </cell>
          <cell r="O1266" t="str">
            <v>KRISTEN</v>
          </cell>
          <cell r="Q1266" t="str">
            <v>ANAK</v>
          </cell>
          <cell r="R1266">
            <v>4</v>
          </cell>
          <cell r="T1266" t="str">
            <v>PELAJAR/MAHASISWA</v>
          </cell>
          <cell r="AG1266" t="str">
            <v>BATAK</v>
          </cell>
        </row>
        <row r="1267">
          <cell r="H1267" t="str">
            <v>P</v>
          </cell>
          <cell r="O1267" t="str">
            <v>KRISTEN</v>
          </cell>
          <cell r="Q1267" t="str">
            <v>ANAK</v>
          </cell>
          <cell r="R1267">
            <v>4</v>
          </cell>
          <cell r="T1267" t="str">
            <v>PELAJAR/MAHASISWA</v>
          </cell>
          <cell r="AG1267" t="str">
            <v>BATAK</v>
          </cell>
        </row>
        <row r="1268">
          <cell r="H1268" t="str">
            <v>L</v>
          </cell>
          <cell r="O1268" t="str">
            <v>KRISTEN</v>
          </cell>
          <cell r="Q1268" t="str">
            <v>PONAKAN</v>
          </cell>
          <cell r="R1268">
            <v>7</v>
          </cell>
          <cell r="T1268" t="str">
            <v>PETANI/PEKEBUN</v>
          </cell>
          <cell r="AG1268" t="str">
            <v>BATAK</v>
          </cell>
        </row>
        <row r="1269">
          <cell r="H1269" t="str">
            <v>L</v>
          </cell>
          <cell r="O1269" t="str">
            <v>KRISTEN</v>
          </cell>
          <cell r="Q1269" t="str">
            <v>PONAKAN</v>
          </cell>
          <cell r="R1269">
            <v>7</v>
          </cell>
          <cell r="T1269" t="str">
            <v>PETANI/PEKEBUN</v>
          </cell>
          <cell r="AG1269" t="str">
            <v>BATAK</v>
          </cell>
        </row>
        <row r="1270">
          <cell r="H1270" t="str">
            <v>L</v>
          </cell>
          <cell r="O1270" t="str">
            <v>KRISTEN</v>
          </cell>
          <cell r="Q1270" t="str">
            <v>PONAKAN</v>
          </cell>
          <cell r="R1270">
            <v>7</v>
          </cell>
          <cell r="T1270" t="str">
            <v>PETANI/PEKEBUN</v>
          </cell>
          <cell r="AG1270" t="str">
            <v>BATAK</v>
          </cell>
        </row>
        <row r="1271">
          <cell r="H1271" t="str">
            <v>P</v>
          </cell>
          <cell r="O1271" t="str">
            <v>ISLAM</v>
          </cell>
          <cell r="Q1271" t="str">
            <v>KEPALA KELUARGA</v>
          </cell>
          <cell r="R1271">
            <v>1</v>
          </cell>
          <cell r="T1271" t="str">
            <v>MENGURUS RUMAH TANGGA</v>
          </cell>
          <cell r="AG1271" t="str">
            <v>KERINCI</v>
          </cell>
        </row>
        <row r="1272">
          <cell r="H1272" t="str">
            <v>L</v>
          </cell>
          <cell r="O1272" t="str">
            <v>ISLAM</v>
          </cell>
          <cell r="Q1272" t="str">
            <v>ANAK</v>
          </cell>
          <cell r="R1272">
            <v>4</v>
          </cell>
          <cell r="T1272" t="str">
            <v>PELAJAR/MAHASISWA</v>
          </cell>
          <cell r="AG1272" t="str">
            <v>KERINCI</v>
          </cell>
        </row>
        <row r="1273">
          <cell r="H1273" t="str">
            <v>L</v>
          </cell>
          <cell r="O1273" t="str">
            <v>ISLAM</v>
          </cell>
          <cell r="Q1273" t="str">
            <v>FAMILI LAIN</v>
          </cell>
          <cell r="R1273">
            <v>7</v>
          </cell>
          <cell r="T1273" t="str">
            <v>PETANI/PEKEBUN</v>
          </cell>
          <cell r="AG1273" t="str">
            <v>KERINCI</v>
          </cell>
        </row>
        <row r="1274">
          <cell r="H1274" t="str">
            <v>L</v>
          </cell>
          <cell r="O1274" t="str">
            <v>KRISTEN</v>
          </cell>
          <cell r="Q1274" t="str">
            <v>KEPALA KELUARGA</v>
          </cell>
          <cell r="R1274">
            <v>1</v>
          </cell>
          <cell r="T1274" t="str">
            <v>PETANI/PEKEBUN</v>
          </cell>
          <cell r="AG1274" t="str">
            <v>BATAK</v>
          </cell>
        </row>
        <row r="1275">
          <cell r="H1275" t="str">
            <v>P</v>
          </cell>
          <cell r="O1275" t="str">
            <v>KRISTEN</v>
          </cell>
          <cell r="Q1275" t="str">
            <v>ISTRI</v>
          </cell>
          <cell r="R1275">
            <v>3</v>
          </cell>
          <cell r="T1275" t="str">
            <v>MENGURUS RUMAH TANGGA</v>
          </cell>
          <cell r="AG1275" t="str">
            <v>BATAK</v>
          </cell>
        </row>
        <row r="1276">
          <cell r="H1276" t="str">
            <v>P</v>
          </cell>
          <cell r="O1276" t="str">
            <v>KRISTEN</v>
          </cell>
          <cell r="Q1276" t="str">
            <v>ANAK</v>
          </cell>
          <cell r="R1276">
            <v>4</v>
          </cell>
          <cell r="T1276" t="str">
            <v>PELAJAR/MAHASISWA</v>
          </cell>
          <cell r="AG1276" t="str">
            <v>BATAK</v>
          </cell>
        </row>
        <row r="1277">
          <cell r="H1277" t="str">
            <v>L</v>
          </cell>
          <cell r="O1277" t="str">
            <v>ISLAM</v>
          </cell>
          <cell r="Q1277" t="str">
            <v>KEPALA KELUARGA</v>
          </cell>
          <cell r="R1277">
            <v>1</v>
          </cell>
          <cell r="T1277" t="str">
            <v>PETANI/PEKEBUN</v>
          </cell>
          <cell r="AG1277" t="str">
            <v>JAWA</v>
          </cell>
        </row>
        <row r="1278">
          <cell r="H1278" t="str">
            <v>L</v>
          </cell>
          <cell r="O1278" t="str">
            <v>ISLAM</v>
          </cell>
          <cell r="Q1278" t="str">
            <v>KEPALA KELUARGA</v>
          </cell>
          <cell r="R1278">
            <v>1</v>
          </cell>
          <cell r="T1278" t="str">
            <v>PETANI/PEKEBUN</v>
          </cell>
          <cell r="AG1278" t="str">
            <v>KERINCI</v>
          </cell>
        </row>
        <row r="1279">
          <cell r="H1279" t="str">
            <v>P</v>
          </cell>
          <cell r="O1279" t="str">
            <v>ISLAM</v>
          </cell>
          <cell r="Q1279" t="str">
            <v>ISTRI</v>
          </cell>
          <cell r="R1279">
            <v>3</v>
          </cell>
          <cell r="T1279" t="str">
            <v>MENGURUS RUMAH TANGGA</v>
          </cell>
          <cell r="AG1279" t="str">
            <v>KERINCI</v>
          </cell>
        </row>
        <row r="1280">
          <cell r="H1280" t="str">
            <v>P</v>
          </cell>
          <cell r="O1280" t="str">
            <v>ISLAM</v>
          </cell>
          <cell r="Q1280" t="str">
            <v>ANAK</v>
          </cell>
          <cell r="R1280">
            <v>4</v>
          </cell>
          <cell r="T1280" t="str">
            <v>BELUM/TIDAK BEKERJA</v>
          </cell>
          <cell r="AG1280" t="str">
            <v>KERINCI</v>
          </cell>
        </row>
        <row r="1281">
          <cell r="H1281" t="str">
            <v>L</v>
          </cell>
          <cell r="O1281" t="str">
            <v>ISLAM</v>
          </cell>
          <cell r="Q1281" t="str">
            <v>KEPALA KELUARGA</v>
          </cell>
          <cell r="R1281">
            <v>1</v>
          </cell>
          <cell r="T1281" t="str">
            <v>PETANI/PEKEBUN</v>
          </cell>
          <cell r="AG1281" t="str">
            <v>JAWA</v>
          </cell>
        </row>
        <row r="1282">
          <cell r="H1282" t="str">
            <v>P</v>
          </cell>
          <cell r="O1282" t="str">
            <v>ISLAM</v>
          </cell>
          <cell r="Q1282" t="str">
            <v>ISTRI</v>
          </cell>
          <cell r="R1282">
            <v>3</v>
          </cell>
          <cell r="T1282" t="str">
            <v>MENGURUS RUMAH TANGGA</v>
          </cell>
          <cell r="AG1282" t="str">
            <v>JAWA</v>
          </cell>
        </row>
        <row r="1283">
          <cell r="H1283" t="str">
            <v>L</v>
          </cell>
          <cell r="O1283" t="str">
            <v>ISLAM</v>
          </cell>
          <cell r="Q1283" t="str">
            <v>KEPALA KELUARGA</v>
          </cell>
          <cell r="R1283">
            <v>1</v>
          </cell>
          <cell r="T1283" t="str">
            <v>PETANI/PEKEBUN</v>
          </cell>
          <cell r="AG1283" t="str">
            <v>SUNDA</v>
          </cell>
        </row>
        <row r="1284">
          <cell r="H1284" t="str">
            <v>P</v>
          </cell>
          <cell r="O1284" t="str">
            <v>ISLAM</v>
          </cell>
          <cell r="Q1284" t="str">
            <v>ISTRI</v>
          </cell>
          <cell r="R1284">
            <v>3</v>
          </cell>
          <cell r="T1284" t="str">
            <v>MENGURUS RUMAH TANGGA</v>
          </cell>
          <cell r="AG1284" t="str">
            <v>SUNDA</v>
          </cell>
        </row>
        <row r="1285">
          <cell r="H1285" t="str">
            <v>L</v>
          </cell>
          <cell r="O1285" t="str">
            <v>ISLAM</v>
          </cell>
          <cell r="Q1285" t="str">
            <v>ANAK</v>
          </cell>
          <cell r="R1285">
            <v>4</v>
          </cell>
          <cell r="T1285" t="str">
            <v>PELAJAR/MAHASISWA</v>
          </cell>
          <cell r="AG1285" t="str">
            <v>SUNDA</v>
          </cell>
        </row>
        <row r="1286">
          <cell r="H1286" t="str">
            <v>L</v>
          </cell>
          <cell r="O1286" t="str">
            <v>ISLAM</v>
          </cell>
          <cell r="Q1286" t="str">
            <v>KEPALA KELUARGA</v>
          </cell>
          <cell r="R1286">
            <v>1</v>
          </cell>
          <cell r="T1286" t="str">
            <v>PETANI/PEKEBUN</v>
          </cell>
          <cell r="AG1286" t="str">
            <v>JAWA</v>
          </cell>
        </row>
        <row r="1287">
          <cell r="H1287" t="str">
            <v>P</v>
          </cell>
          <cell r="O1287" t="str">
            <v>ISLAM</v>
          </cell>
          <cell r="Q1287" t="str">
            <v>ISTRI</v>
          </cell>
          <cell r="R1287">
            <v>3</v>
          </cell>
          <cell r="T1287" t="str">
            <v>MENGURUS RUMAH TANGGA</v>
          </cell>
          <cell r="AG1287" t="str">
            <v>KERINCI</v>
          </cell>
        </row>
        <row r="1288">
          <cell r="H1288" t="str">
            <v>P</v>
          </cell>
          <cell r="O1288" t="str">
            <v>ISLAM</v>
          </cell>
          <cell r="Q1288" t="str">
            <v>ANAK</v>
          </cell>
          <cell r="R1288">
            <v>4</v>
          </cell>
          <cell r="T1288" t="str">
            <v>PELAJAR/MAHASISWA</v>
          </cell>
          <cell r="AG1288" t="str">
            <v>JAWA</v>
          </cell>
        </row>
        <row r="1289">
          <cell r="H1289" t="str">
            <v>L</v>
          </cell>
          <cell r="O1289" t="str">
            <v>ISLAM</v>
          </cell>
          <cell r="Q1289" t="str">
            <v>ANAK</v>
          </cell>
          <cell r="R1289">
            <v>4</v>
          </cell>
          <cell r="T1289" t="str">
            <v>BELUM/TIDAK BEKERJA</v>
          </cell>
          <cell r="AG1289" t="str">
            <v>JAWA</v>
          </cell>
        </row>
        <row r="1290">
          <cell r="H1290" t="str">
            <v>L</v>
          </cell>
          <cell r="O1290" t="str">
            <v>ISLAM</v>
          </cell>
          <cell r="Q1290" t="str">
            <v>KEPALA KELUARGA</v>
          </cell>
          <cell r="R1290">
            <v>1</v>
          </cell>
          <cell r="T1290" t="str">
            <v>PETANI/PEKEBUN</v>
          </cell>
          <cell r="AG1290" t="str">
            <v>SUNDA</v>
          </cell>
        </row>
        <row r="1291">
          <cell r="H1291" t="str">
            <v>P</v>
          </cell>
          <cell r="O1291" t="str">
            <v>ISLAM</v>
          </cell>
          <cell r="Q1291" t="str">
            <v>ISTRI</v>
          </cell>
          <cell r="R1291">
            <v>3</v>
          </cell>
          <cell r="T1291" t="str">
            <v>MENGURUS RUMAH TANGGA</v>
          </cell>
          <cell r="AG1291" t="str">
            <v>SUNDA</v>
          </cell>
        </row>
        <row r="1292">
          <cell r="H1292" t="str">
            <v>P</v>
          </cell>
          <cell r="O1292" t="str">
            <v>ISLAM</v>
          </cell>
          <cell r="Q1292" t="str">
            <v>ANAK</v>
          </cell>
          <cell r="R1292">
            <v>4</v>
          </cell>
          <cell r="T1292" t="str">
            <v>PELAJAR/MAHASISWA</v>
          </cell>
          <cell r="AG1292" t="str">
            <v>SUNDA</v>
          </cell>
        </row>
        <row r="1293">
          <cell r="H1293" t="str">
            <v>L</v>
          </cell>
          <cell r="O1293" t="str">
            <v>ISLAM</v>
          </cell>
          <cell r="Q1293" t="str">
            <v>ANAK</v>
          </cell>
          <cell r="R1293">
            <v>4</v>
          </cell>
          <cell r="T1293" t="str">
            <v>PELAJAR/MAHASISWA</v>
          </cell>
          <cell r="AG1293" t="str">
            <v>SUNDA</v>
          </cell>
        </row>
        <row r="1294">
          <cell r="H1294" t="str">
            <v>L</v>
          </cell>
          <cell r="O1294" t="str">
            <v>ISLAM</v>
          </cell>
          <cell r="Q1294" t="str">
            <v>ANAK</v>
          </cell>
          <cell r="R1294">
            <v>4</v>
          </cell>
          <cell r="T1294" t="str">
            <v>PELAJAR/MAHASISWA</v>
          </cell>
          <cell r="AG1294" t="str">
            <v>SUNDA</v>
          </cell>
        </row>
        <row r="1295">
          <cell r="H1295" t="str">
            <v>L</v>
          </cell>
          <cell r="O1295" t="str">
            <v>ISLAM</v>
          </cell>
          <cell r="Q1295" t="str">
            <v>KEPALA KELUARGA</v>
          </cell>
          <cell r="R1295">
            <v>1</v>
          </cell>
          <cell r="T1295" t="str">
            <v>PERANGKAT DESA</v>
          </cell>
          <cell r="AG1295" t="str">
            <v>SUNDA</v>
          </cell>
        </row>
        <row r="1296">
          <cell r="H1296" t="str">
            <v>P</v>
          </cell>
          <cell r="O1296" t="str">
            <v>ISLAM</v>
          </cell>
          <cell r="Q1296" t="str">
            <v>ISTRI</v>
          </cell>
          <cell r="R1296">
            <v>3</v>
          </cell>
          <cell r="T1296" t="str">
            <v>MENGURUS RUMAH TANGGA</v>
          </cell>
          <cell r="AG1296" t="str">
            <v>SUNDA</v>
          </cell>
        </row>
        <row r="1297">
          <cell r="H1297" t="str">
            <v>L</v>
          </cell>
          <cell r="O1297" t="str">
            <v>ISLAM</v>
          </cell>
          <cell r="Q1297" t="str">
            <v>ANAK</v>
          </cell>
          <cell r="R1297">
            <v>4</v>
          </cell>
          <cell r="T1297" t="str">
            <v>BELUM/TIDAK BEKERJA</v>
          </cell>
          <cell r="AG1297" t="str">
            <v>SUNDA</v>
          </cell>
        </row>
        <row r="1298">
          <cell r="H1298" t="str">
            <v>L</v>
          </cell>
          <cell r="O1298" t="str">
            <v>ISLAM</v>
          </cell>
          <cell r="Q1298" t="str">
            <v>KEPALA KELUARGA</v>
          </cell>
          <cell r="R1298">
            <v>1</v>
          </cell>
          <cell r="T1298" t="str">
            <v>SERABUTAN</v>
          </cell>
          <cell r="AG1298" t="str">
            <v>JAWA</v>
          </cell>
        </row>
        <row r="1299">
          <cell r="H1299" t="str">
            <v>P</v>
          </cell>
          <cell r="O1299" t="str">
            <v>ISLAM</v>
          </cell>
          <cell r="Q1299" t="str">
            <v>ISTRI</v>
          </cell>
          <cell r="R1299">
            <v>3</v>
          </cell>
          <cell r="T1299" t="str">
            <v>MENGURUS RUMAH TANGGA</v>
          </cell>
          <cell r="AG1299" t="str">
            <v>JAWA</v>
          </cell>
        </row>
        <row r="1300">
          <cell r="H1300" t="str">
            <v>P</v>
          </cell>
          <cell r="O1300" t="str">
            <v>ISLAM</v>
          </cell>
          <cell r="Q1300" t="str">
            <v>ANAK</v>
          </cell>
          <cell r="R1300">
            <v>4</v>
          </cell>
          <cell r="T1300" t="str">
            <v>BELUM/TIDAK BEKERJA</v>
          </cell>
          <cell r="AG1300" t="str">
            <v>JAWA</v>
          </cell>
        </row>
        <row r="1301">
          <cell r="H1301" t="str">
            <v>P</v>
          </cell>
          <cell r="O1301" t="str">
            <v>ISLAM</v>
          </cell>
          <cell r="Q1301" t="str">
            <v>ORANG TUA</v>
          </cell>
          <cell r="R1301">
            <v>3</v>
          </cell>
          <cell r="T1301" t="str">
            <v>MENGURUS RUMAH TANGGA</v>
          </cell>
          <cell r="AG1301" t="str">
            <v>JAWA</v>
          </cell>
        </row>
        <row r="1302">
          <cell r="H1302" t="str">
            <v>L</v>
          </cell>
          <cell r="O1302" t="str">
            <v>ISLAM</v>
          </cell>
          <cell r="Q1302" t="str">
            <v>KEPALA KELUARGA</v>
          </cell>
          <cell r="R1302">
            <v>1</v>
          </cell>
          <cell r="T1302" t="str">
            <v>WIRASWASTA</v>
          </cell>
          <cell r="AG1302" t="str">
            <v>JAWA</v>
          </cell>
        </row>
        <row r="1303">
          <cell r="H1303" t="str">
            <v>P</v>
          </cell>
          <cell r="O1303" t="str">
            <v>ISLAM</v>
          </cell>
          <cell r="Q1303" t="str">
            <v>ISTRI</v>
          </cell>
          <cell r="R1303">
            <v>3</v>
          </cell>
          <cell r="T1303" t="str">
            <v>MENGURUS RUMAH TANGGA</v>
          </cell>
          <cell r="AG1303" t="str">
            <v>JAWA</v>
          </cell>
        </row>
        <row r="1304">
          <cell r="H1304" t="str">
            <v>P</v>
          </cell>
          <cell r="O1304" t="str">
            <v>ISLAM</v>
          </cell>
          <cell r="Q1304" t="str">
            <v>KEPALA KELUARGA</v>
          </cell>
          <cell r="R1304">
            <v>1</v>
          </cell>
          <cell r="T1304" t="str">
            <v>MENGURUS RUMAH TANGGA</v>
          </cell>
          <cell r="AG1304" t="str">
            <v>KERINCI</v>
          </cell>
        </row>
        <row r="1305">
          <cell r="H1305" t="str">
            <v>L</v>
          </cell>
          <cell r="O1305" t="str">
            <v>KRISTEN</v>
          </cell>
          <cell r="Q1305" t="str">
            <v>KEPALA KELUARGA</v>
          </cell>
          <cell r="R1305">
            <v>1</v>
          </cell>
          <cell r="T1305" t="str">
            <v>PETANI/PEKEBUN</v>
          </cell>
          <cell r="AG1305" t="str">
            <v>BATAK</v>
          </cell>
        </row>
        <row r="1306">
          <cell r="H1306" t="str">
            <v>P</v>
          </cell>
          <cell r="O1306" t="str">
            <v>KRISTEN</v>
          </cell>
          <cell r="Q1306" t="str">
            <v>ISTRI</v>
          </cell>
          <cell r="R1306">
            <v>3</v>
          </cell>
          <cell r="T1306" t="str">
            <v>KARYAWAN SWASTA</v>
          </cell>
          <cell r="AG1306" t="str">
            <v>BATAK</v>
          </cell>
        </row>
        <row r="1307">
          <cell r="H1307" t="str">
            <v>L</v>
          </cell>
          <cell r="O1307" t="str">
            <v>KRISTEN</v>
          </cell>
          <cell r="Q1307" t="str">
            <v>ANAK</v>
          </cell>
          <cell r="T1307" t="str">
            <v>BELUM/TIDAK BEKERJA</v>
          </cell>
          <cell r="AG1307" t="str">
            <v>BATAK</v>
          </cell>
        </row>
        <row r="1308">
          <cell r="H1308" t="str">
            <v>P</v>
          </cell>
          <cell r="O1308" t="str">
            <v>ISLAM</v>
          </cell>
          <cell r="Q1308" t="str">
            <v>KEPALA KELUARGA</v>
          </cell>
          <cell r="R1308">
            <v>1</v>
          </cell>
          <cell r="T1308" t="str">
            <v>MENGURUS RUMAH TANGGA</v>
          </cell>
          <cell r="AG1308" t="str">
            <v>BATAK</v>
          </cell>
        </row>
        <row r="1309">
          <cell r="H1309" t="str">
            <v>P</v>
          </cell>
          <cell r="O1309" t="str">
            <v>ISLAM</v>
          </cell>
          <cell r="Q1309" t="str">
            <v>ANAK</v>
          </cell>
          <cell r="R1309">
            <v>4</v>
          </cell>
          <cell r="T1309" t="str">
            <v>PELAJAR/MAHASISWA</v>
          </cell>
          <cell r="AG1309" t="str">
            <v>MELAYU</v>
          </cell>
        </row>
        <row r="1310">
          <cell r="H1310" t="str">
            <v>P</v>
          </cell>
          <cell r="O1310" t="str">
            <v>ISLAM</v>
          </cell>
          <cell r="Q1310" t="str">
            <v>ANAK</v>
          </cell>
          <cell r="R1310">
            <v>4</v>
          </cell>
          <cell r="T1310" t="str">
            <v>PELAJAR/MAHASISWA</v>
          </cell>
          <cell r="AG1310" t="str">
            <v>MELAYU</v>
          </cell>
        </row>
        <row r="1311">
          <cell r="H1311" t="str">
            <v>L</v>
          </cell>
          <cell r="O1311" t="str">
            <v>ISLAM</v>
          </cell>
          <cell r="Q1311" t="str">
            <v>KEPALA KELUARGA</v>
          </cell>
          <cell r="R1311">
            <v>1</v>
          </cell>
          <cell r="T1311" t="str">
            <v>PETANI/PEKEBUN</v>
          </cell>
          <cell r="AG1311" t="str">
            <v>JAWA</v>
          </cell>
        </row>
        <row r="1312">
          <cell r="H1312" t="str">
            <v>P</v>
          </cell>
          <cell r="O1312" t="str">
            <v>ISLAM</v>
          </cell>
          <cell r="Q1312" t="str">
            <v>ISTRI</v>
          </cell>
          <cell r="R1312">
            <v>3</v>
          </cell>
          <cell r="T1312" t="str">
            <v>PNS</v>
          </cell>
          <cell r="AG1312" t="str">
            <v>JAWA</v>
          </cell>
        </row>
        <row r="1313">
          <cell r="H1313" t="str">
            <v>P</v>
          </cell>
          <cell r="O1313" t="str">
            <v>ISLAM</v>
          </cell>
          <cell r="Q1313" t="str">
            <v>ANAK</v>
          </cell>
          <cell r="R1313">
            <v>4</v>
          </cell>
          <cell r="T1313" t="str">
            <v>PELAJAR/MAHASISWA</v>
          </cell>
          <cell r="AG1313" t="str">
            <v>JAWA</v>
          </cell>
        </row>
        <row r="1314">
          <cell r="H1314" t="str">
            <v>P</v>
          </cell>
          <cell r="O1314" t="str">
            <v>ISLAM</v>
          </cell>
          <cell r="Q1314" t="str">
            <v>ANAK</v>
          </cell>
          <cell r="R1314">
            <v>4</v>
          </cell>
          <cell r="T1314" t="str">
            <v>BELUM/TIDAK BEKERJA</v>
          </cell>
          <cell r="AG1314" t="str">
            <v>JAWA</v>
          </cell>
        </row>
        <row r="1315">
          <cell r="H1315" t="str">
            <v>L</v>
          </cell>
          <cell r="O1315" t="str">
            <v>ISLAM</v>
          </cell>
          <cell r="Q1315" t="str">
            <v>KEPALA KELUARGA</v>
          </cell>
          <cell r="R1315">
            <v>1</v>
          </cell>
          <cell r="T1315" t="str">
            <v>WIRASWASTA</v>
          </cell>
          <cell r="AG1315" t="str">
            <v>KERINCI</v>
          </cell>
        </row>
        <row r="1316">
          <cell r="H1316" t="str">
            <v>P</v>
          </cell>
          <cell r="O1316" t="str">
            <v>ISLAM</v>
          </cell>
          <cell r="Q1316" t="str">
            <v>ISTRI</v>
          </cell>
          <cell r="R1316">
            <v>3</v>
          </cell>
          <cell r="T1316" t="str">
            <v>MENGURUS RUMAH TANGGA</v>
          </cell>
          <cell r="AG1316" t="str">
            <v>KERINCI</v>
          </cell>
        </row>
        <row r="1317">
          <cell r="H1317" t="str">
            <v>P</v>
          </cell>
          <cell r="O1317" t="str">
            <v>ISLAM</v>
          </cell>
          <cell r="Q1317" t="str">
            <v>ANAK</v>
          </cell>
          <cell r="R1317">
            <v>4</v>
          </cell>
          <cell r="T1317" t="str">
            <v>BELUM/TIDAK BEKERJA</v>
          </cell>
          <cell r="AG1317" t="str">
            <v>KERINCI</v>
          </cell>
        </row>
        <row r="1318">
          <cell r="H1318" t="str">
            <v>L</v>
          </cell>
          <cell r="O1318" t="str">
            <v>ISLAM</v>
          </cell>
          <cell r="Q1318" t="str">
            <v>KEPALA KELUARGA</v>
          </cell>
          <cell r="R1318">
            <v>1</v>
          </cell>
          <cell r="T1318" t="str">
            <v>PETANI/PEKEBUN</v>
          </cell>
          <cell r="AG1318" t="str">
            <v>REJANG</v>
          </cell>
        </row>
        <row r="1319">
          <cell r="H1319" t="str">
            <v>P</v>
          </cell>
          <cell r="O1319" t="str">
            <v>ISLAM</v>
          </cell>
          <cell r="Q1319" t="str">
            <v>ISTRI</v>
          </cell>
          <cell r="R1319">
            <v>3</v>
          </cell>
          <cell r="T1319" t="str">
            <v>MENGURUS RUMAH TANGGA</v>
          </cell>
          <cell r="AG1319" t="str">
            <v>KERINCI</v>
          </cell>
        </row>
        <row r="1320">
          <cell r="H1320" t="str">
            <v>L</v>
          </cell>
          <cell r="O1320" t="str">
            <v>ISLAM</v>
          </cell>
          <cell r="Q1320" t="str">
            <v>ANAK</v>
          </cell>
          <cell r="R1320">
            <v>4</v>
          </cell>
          <cell r="T1320" t="str">
            <v>PELAJAR/MAHASISWA</v>
          </cell>
          <cell r="AG1320" t="str">
            <v>KERINCI</v>
          </cell>
        </row>
        <row r="1321">
          <cell r="H1321" t="str">
            <v>L</v>
          </cell>
          <cell r="O1321" t="str">
            <v>ISLAM</v>
          </cell>
          <cell r="Q1321" t="str">
            <v>KEPALA KELUARGA</v>
          </cell>
          <cell r="R1321">
            <v>1</v>
          </cell>
          <cell r="T1321" t="str">
            <v>PETANI/PEKEBUN</v>
          </cell>
          <cell r="AG1321" t="str">
            <v>SUNDA</v>
          </cell>
        </row>
        <row r="1322">
          <cell r="H1322" t="str">
            <v>P</v>
          </cell>
          <cell r="O1322" t="str">
            <v>ISLAM</v>
          </cell>
          <cell r="Q1322" t="str">
            <v>ISTRI</v>
          </cell>
          <cell r="R1322">
            <v>3</v>
          </cell>
          <cell r="T1322" t="str">
            <v>MENGURUS RUMAH TANGGA</v>
          </cell>
          <cell r="AG1322" t="str">
            <v>SUNDA</v>
          </cell>
        </row>
        <row r="1323">
          <cell r="H1323" t="str">
            <v>P</v>
          </cell>
          <cell r="O1323" t="str">
            <v>ISLAM</v>
          </cell>
          <cell r="Q1323" t="str">
            <v>ANAK</v>
          </cell>
          <cell r="R1323">
            <v>4</v>
          </cell>
          <cell r="T1323" t="str">
            <v>PELAJAR/MAHASISWA</v>
          </cell>
          <cell r="AG1323" t="str">
            <v>SUNDA</v>
          </cell>
        </row>
        <row r="1324">
          <cell r="H1324" t="str">
            <v>L</v>
          </cell>
          <cell r="O1324" t="str">
            <v>ISLAM</v>
          </cell>
          <cell r="Q1324" t="str">
            <v>ANAK</v>
          </cell>
          <cell r="R1324">
            <v>4</v>
          </cell>
          <cell r="T1324" t="str">
            <v>PELAJAR/MAHASISWA</v>
          </cell>
          <cell r="AG1324" t="str">
            <v>SUNDA</v>
          </cell>
        </row>
        <row r="1325">
          <cell r="H1325" t="str">
            <v>L</v>
          </cell>
          <cell r="O1325" t="str">
            <v>ISLAM</v>
          </cell>
          <cell r="Q1325" t="str">
            <v>KEPALA KELUARGA</v>
          </cell>
          <cell r="R1325">
            <v>1</v>
          </cell>
          <cell r="T1325" t="str">
            <v>PETANI/PEKEBUN</v>
          </cell>
          <cell r="AG1325" t="str">
            <v>SUNDA</v>
          </cell>
        </row>
        <row r="1326">
          <cell r="H1326" t="str">
            <v>P</v>
          </cell>
          <cell r="O1326" t="str">
            <v>ISLAM</v>
          </cell>
          <cell r="Q1326" t="str">
            <v>ISTRI</v>
          </cell>
          <cell r="R1326">
            <v>3</v>
          </cell>
          <cell r="T1326" t="str">
            <v>MENGURUS RUMAH TANGGA</v>
          </cell>
          <cell r="AG1326" t="str">
            <v>SUNDA</v>
          </cell>
        </row>
        <row r="1327">
          <cell r="H1327" t="str">
            <v>L</v>
          </cell>
          <cell r="O1327" t="str">
            <v>ISLAM</v>
          </cell>
          <cell r="Q1327" t="str">
            <v>ANAK</v>
          </cell>
          <cell r="R1327">
            <v>4</v>
          </cell>
          <cell r="T1327" t="str">
            <v>PELAJAR/MAHASISWA</v>
          </cell>
          <cell r="AG1327" t="str">
            <v>SUNDA</v>
          </cell>
        </row>
        <row r="1328">
          <cell r="H1328" t="str">
            <v>P</v>
          </cell>
          <cell r="O1328" t="str">
            <v>ISLAM</v>
          </cell>
          <cell r="Q1328" t="str">
            <v>ANAK</v>
          </cell>
          <cell r="R1328">
            <v>4</v>
          </cell>
          <cell r="T1328" t="str">
            <v>BELUM/TIDAK BEKERJA</v>
          </cell>
          <cell r="AG1328" t="str">
            <v>SUNDA</v>
          </cell>
        </row>
        <row r="1329">
          <cell r="H1329" t="str">
            <v>L</v>
          </cell>
          <cell r="O1329" t="str">
            <v>ISLAM</v>
          </cell>
          <cell r="Q1329" t="str">
            <v>KEPALA KELUARGA</v>
          </cell>
          <cell r="R1329">
            <v>1</v>
          </cell>
          <cell r="T1329" t="str">
            <v>PETANI/PEKEBUN</v>
          </cell>
          <cell r="AG1329" t="str">
            <v>JAWA</v>
          </cell>
        </row>
        <row r="1330">
          <cell r="H1330" t="str">
            <v>P</v>
          </cell>
          <cell r="O1330" t="str">
            <v>ISLAM</v>
          </cell>
          <cell r="Q1330" t="str">
            <v>ISTRI</v>
          </cell>
          <cell r="R1330">
            <v>3</v>
          </cell>
          <cell r="T1330" t="str">
            <v>MENGURUS RUMAH TANGGA</v>
          </cell>
          <cell r="AG1330" t="str">
            <v>KERINCI</v>
          </cell>
        </row>
        <row r="1331">
          <cell r="H1331" t="str">
            <v>L</v>
          </cell>
          <cell r="O1331" t="str">
            <v>ISLAM</v>
          </cell>
          <cell r="Q1331" t="str">
            <v>KEPALA KELUARGA</v>
          </cell>
          <cell r="R1331">
            <v>3</v>
          </cell>
          <cell r="T1331" t="str">
            <v>WIRASWASTA</v>
          </cell>
          <cell r="AG1331" t="str">
            <v>JAWA</v>
          </cell>
        </row>
        <row r="1332">
          <cell r="H1332" t="str">
            <v>P</v>
          </cell>
          <cell r="O1332" t="str">
            <v>ISLAM</v>
          </cell>
          <cell r="Q1332" t="str">
            <v>ISTRI</v>
          </cell>
          <cell r="R1332">
            <v>4</v>
          </cell>
          <cell r="T1332" t="str">
            <v>MENGURUS RUMAH TANGGA</v>
          </cell>
          <cell r="AG1332" t="str">
            <v>JAWA</v>
          </cell>
        </row>
        <row r="1333">
          <cell r="H1333" t="str">
            <v>L</v>
          </cell>
          <cell r="O1333" t="str">
            <v>ISLAM</v>
          </cell>
          <cell r="Q1333" t="str">
            <v>KEPALA KELUARGA</v>
          </cell>
          <cell r="R1333">
            <v>4</v>
          </cell>
          <cell r="T1333" t="str">
            <v>PETANI/PEKEBUN</v>
          </cell>
          <cell r="AG1333" t="str">
            <v>JAWA</v>
          </cell>
        </row>
        <row r="1334">
          <cell r="H1334" t="str">
            <v>P</v>
          </cell>
          <cell r="O1334" t="str">
            <v>ISLAM</v>
          </cell>
          <cell r="Q1334" t="str">
            <v>ISTRI</v>
          </cell>
          <cell r="R1334">
            <v>4</v>
          </cell>
          <cell r="T1334" t="str">
            <v>WIRASWASTA</v>
          </cell>
          <cell r="AG1334" t="str">
            <v>JAWA</v>
          </cell>
        </row>
        <row r="1335">
          <cell r="H1335" t="str">
            <v>P</v>
          </cell>
          <cell r="O1335" t="str">
            <v>ISLAM</v>
          </cell>
          <cell r="Q1335" t="str">
            <v>KEPALA KELUARGA</v>
          </cell>
          <cell r="T1335" t="str">
            <v>WIRASWASTA</v>
          </cell>
          <cell r="AG1335" t="str">
            <v>SUNDA</v>
          </cell>
        </row>
        <row r="1336">
          <cell r="H1336" t="str">
            <v>P</v>
          </cell>
          <cell r="O1336" t="str">
            <v>ISLAM</v>
          </cell>
          <cell r="Q1336" t="str">
            <v>ANAK</v>
          </cell>
          <cell r="T1336" t="str">
            <v>BELUM/TIDAK BEKERJA</v>
          </cell>
          <cell r="AG1336" t="str">
            <v>SUNDA</v>
          </cell>
        </row>
        <row r="1337">
          <cell r="H1337" t="str">
            <v>P</v>
          </cell>
          <cell r="O1337" t="str">
            <v>KRISTEN</v>
          </cell>
          <cell r="Q1337" t="str">
            <v>KEPALA KELUARGA</v>
          </cell>
          <cell r="T1337" t="str">
            <v>MENGURUS RUMAH TANGGA</v>
          </cell>
          <cell r="AG1337" t="str">
            <v>BATAK</v>
          </cell>
        </row>
        <row r="1338">
          <cell r="H1338" t="str">
            <v>L</v>
          </cell>
          <cell r="O1338" t="str">
            <v>KRISTEN</v>
          </cell>
          <cell r="Q1338" t="str">
            <v>ANAK</v>
          </cell>
          <cell r="T1338" t="str">
            <v>PELAJAR/MAHASISWA</v>
          </cell>
          <cell r="AG1338" t="str">
            <v>BATAK</v>
          </cell>
        </row>
        <row r="1339">
          <cell r="H1339" t="str">
            <v>P</v>
          </cell>
          <cell r="O1339" t="str">
            <v>KRISTEN</v>
          </cell>
          <cell r="Q1339" t="str">
            <v>ANAK</v>
          </cell>
          <cell r="T1339" t="str">
            <v>PELAJAR/MAHASISWA</v>
          </cell>
          <cell r="AG1339" t="str">
            <v>BATAK</v>
          </cell>
        </row>
        <row r="1340">
          <cell r="H1340" t="str">
            <v>P</v>
          </cell>
          <cell r="O1340" t="str">
            <v>KRISTEN</v>
          </cell>
          <cell r="Q1340" t="str">
            <v>ANAK</v>
          </cell>
          <cell r="T1340" t="str">
            <v>PELAJAR/MAHASISWA</v>
          </cell>
          <cell r="AG1340" t="str">
            <v>BATAK</v>
          </cell>
        </row>
        <row r="1343">
          <cell r="H1343">
            <v>72</v>
          </cell>
          <cell r="O1343" t="str">
            <v/>
          </cell>
        </row>
        <row r="1344">
          <cell r="O1344" t="str">
            <v/>
          </cell>
        </row>
        <row r="1345">
          <cell r="O1345" t="str">
            <v/>
          </cell>
        </row>
        <row r="1346">
          <cell r="H1346" t="str">
            <v>L</v>
          </cell>
          <cell r="O1346" t="str">
            <v>ISLAM</v>
          </cell>
          <cell r="Q1346" t="str">
            <v>KEPALA KELUARGA</v>
          </cell>
          <cell r="R1346">
            <v>1</v>
          </cell>
          <cell r="T1346" t="str">
            <v>PETANI/PEKEBUN</v>
          </cell>
          <cell r="AG1346" t="str">
            <v>SUNDA</v>
          </cell>
        </row>
        <row r="1347">
          <cell r="H1347" t="str">
            <v>P</v>
          </cell>
          <cell r="O1347" t="str">
            <v>ISLAM</v>
          </cell>
          <cell r="Q1347" t="str">
            <v>ISTRI</v>
          </cell>
          <cell r="R1347">
            <v>3</v>
          </cell>
          <cell r="T1347" t="str">
            <v>MENGURUS RUMAH TANGGA</v>
          </cell>
          <cell r="AG1347" t="str">
            <v>JAWA</v>
          </cell>
        </row>
        <row r="1348">
          <cell r="H1348" t="str">
            <v>P</v>
          </cell>
          <cell r="O1348" t="str">
            <v>ISLAM</v>
          </cell>
          <cell r="Q1348" t="str">
            <v>ANAK</v>
          </cell>
          <cell r="R1348">
            <v>4</v>
          </cell>
          <cell r="T1348" t="str">
            <v>PELAJAR/MAHASISWA</v>
          </cell>
          <cell r="AG1348" t="str">
            <v>SUNDA</v>
          </cell>
        </row>
        <row r="1349">
          <cell r="H1349" t="str">
            <v>P</v>
          </cell>
          <cell r="O1349" t="str">
            <v>ISLAM</v>
          </cell>
          <cell r="Q1349" t="str">
            <v>ANAK</v>
          </cell>
          <cell r="T1349" t="str">
            <v>BELUM/TIDAK BEKERJA</v>
          </cell>
          <cell r="AG1349" t="str">
            <v>SUNDA</v>
          </cell>
        </row>
        <row r="1350">
          <cell r="H1350" t="str">
            <v>L</v>
          </cell>
          <cell r="O1350" t="str">
            <v>ISLAM</v>
          </cell>
          <cell r="Q1350" t="str">
            <v>KEPALA KELUARGA</v>
          </cell>
          <cell r="R1350">
            <v>1</v>
          </cell>
          <cell r="T1350" t="str">
            <v>PETANI/PEKEBUN</v>
          </cell>
          <cell r="AG1350" t="str">
            <v>MELAYU</v>
          </cell>
        </row>
        <row r="1351">
          <cell r="H1351" t="str">
            <v>P</v>
          </cell>
          <cell r="O1351" t="str">
            <v>ISLAM</v>
          </cell>
          <cell r="Q1351" t="str">
            <v>ISTRI</v>
          </cell>
          <cell r="R1351">
            <v>3</v>
          </cell>
          <cell r="T1351" t="str">
            <v>MENGURUS RUMAH TANGGA</v>
          </cell>
          <cell r="AG1351" t="str">
            <v>KERINCI</v>
          </cell>
        </row>
        <row r="1352">
          <cell r="H1352" t="str">
            <v>P</v>
          </cell>
          <cell r="O1352" t="str">
            <v>ISLAM</v>
          </cell>
          <cell r="Q1352" t="str">
            <v>ANAK</v>
          </cell>
          <cell r="R1352">
            <v>4</v>
          </cell>
          <cell r="T1352" t="str">
            <v>PELAJAR/MAHASISWA</v>
          </cell>
          <cell r="AG1352" t="str">
            <v>MELAYU</v>
          </cell>
        </row>
        <row r="1353">
          <cell r="H1353" t="str">
            <v>L</v>
          </cell>
          <cell r="O1353" t="str">
            <v>KRISTEN</v>
          </cell>
          <cell r="Q1353" t="str">
            <v>KEPALA KELUARGA</v>
          </cell>
          <cell r="R1353">
            <v>1</v>
          </cell>
          <cell r="T1353" t="str">
            <v>PETANI/PEKEBUN</v>
          </cell>
          <cell r="AG1353" t="str">
            <v>BATAK</v>
          </cell>
        </row>
        <row r="1354">
          <cell r="H1354" t="str">
            <v>P</v>
          </cell>
          <cell r="O1354" t="str">
            <v>KRISTEN</v>
          </cell>
          <cell r="Q1354" t="str">
            <v>ISTRI</v>
          </cell>
          <cell r="R1354">
            <v>3</v>
          </cell>
          <cell r="T1354" t="str">
            <v>MENGURUS RUMAH TANGGA</v>
          </cell>
          <cell r="AG1354" t="str">
            <v>BATAK</v>
          </cell>
        </row>
        <row r="1355">
          <cell r="H1355" t="str">
            <v>P</v>
          </cell>
          <cell r="O1355" t="str">
            <v>KRISTEN</v>
          </cell>
          <cell r="Q1355" t="str">
            <v>ANAK</v>
          </cell>
          <cell r="R1355">
            <v>4</v>
          </cell>
          <cell r="T1355" t="str">
            <v>BELUM/TIDAK BEKERJA</v>
          </cell>
          <cell r="AG1355" t="str">
            <v>BATAK</v>
          </cell>
        </row>
        <row r="1356">
          <cell r="H1356" t="str">
            <v>P</v>
          </cell>
          <cell r="O1356" t="str">
            <v>KRISTEN</v>
          </cell>
          <cell r="Q1356" t="str">
            <v>ANAK</v>
          </cell>
          <cell r="R1356">
            <v>4</v>
          </cell>
          <cell r="T1356" t="str">
            <v>PELAJAR/MAHASISWA</v>
          </cell>
          <cell r="AG1356" t="str">
            <v>BATAK</v>
          </cell>
        </row>
        <row r="1357">
          <cell r="H1357" t="str">
            <v>P</v>
          </cell>
          <cell r="O1357" t="str">
            <v>KRISTEN</v>
          </cell>
          <cell r="Q1357" t="str">
            <v>ANAK</v>
          </cell>
          <cell r="R1357">
            <v>4</v>
          </cell>
          <cell r="T1357" t="str">
            <v>PELAJAR/MAHASISWA</v>
          </cell>
          <cell r="AG1357" t="str">
            <v>BATAK</v>
          </cell>
        </row>
        <row r="1358">
          <cell r="H1358" t="str">
            <v>L</v>
          </cell>
          <cell r="O1358" t="str">
            <v>KRISTEN</v>
          </cell>
          <cell r="Q1358" t="str">
            <v>ANAK</v>
          </cell>
          <cell r="R1358">
            <v>4</v>
          </cell>
          <cell r="T1358" t="str">
            <v>PELAJAR/MAHASISWA</v>
          </cell>
          <cell r="AG1358" t="str">
            <v>BATAK</v>
          </cell>
        </row>
        <row r="1359">
          <cell r="H1359" t="str">
            <v>L</v>
          </cell>
          <cell r="O1359" t="str">
            <v>ISLAM</v>
          </cell>
          <cell r="Q1359" t="str">
            <v>KEPALA KELUARGA</v>
          </cell>
          <cell r="R1359">
            <v>1</v>
          </cell>
          <cell r="T1359" t="str">
            <v>PETANI/PEKEBUN</v>
          </cell>
          <cell r="AG1359" t="str">
            <v>JAWA</v>
          </cell>
        </row>
        <row r="1360">
          <cell r="H1360" t="str">
            <v>P</v>
          </cell>
          <cell r="O1360" t="str">
            <v>ISLAM</v>
          </cell>
          <cell r="Q1360" t="str">
            <v>ISTRI</v>
          </cell>
          <cell r="R1360">
            <v>3</v>
          </cell>
          <cell r="T1360" t="str">
            <v>MENGURUS RUMAH TANGGA</v>
          </cell>
          <cell r="AG1360" t="str">
            <v>JAWA</v>
          </cell>
        </row>
        <row r="1361">
          <cell r="H1361" t="str">
            <v>P</v>
          </cell>
          <cell r="O1361" t="str">
            <v>ISLAM</v>
          </cell>
          <cell r="Q1361" t="str">
            <v>ANAK</v>
          </cell>
          <cell r="R1361">
            <v>4</v>
          </cell>
          <cell r="T1361" t="str">
            <v>BELUM/TIDAK BEKERJA</v>
          </cell>
          <cell r="AG1361" t="str">
            <v>JAWA</v>
          </cell>
        </row>
        <row r="1362">
          <cell r="H1362" t="str">
            <v>L</v>
          </cell>
          <cell r="O1362" t="str">
            <v>ISLAM</v>
          </cell>
          <cell r="Q1362" t="str">
            <v>ANAK</v>
          </cell>
          <cell r="R1362">
            <v>4</v>
          </cell>
          <cell r="T1362" t="str">
            <v>PELAJAR/MAHASISWA</v>
          </cell>
          <cell r="AG1362" t="str">
            <v>JAWA</v>
          </cell>
        </row>
        <row r="1363">
          <cell r="H1363" t="str">
            <v>L</v>
          </cell>
          <cell r="O1363" t="str">
            <v>ISLAM</v>
          </cell>
          <cell r="Q1363" t="str">
            <v>KEPALA KELUARGA</v>
          </cell>
          <cell r="R1363">
            <v>1</v>
          </cell>
          <cell r="T1363" t="str">
            <v>PETANI/PEKEBUN</v>
          </cell>
          <cell r="AG1363" t="str">
            <v>JAWA</v>
          </cell>
        </row>
        <row r="1364">
          <cell r="H1364" t="str">
            <v>P</v>
          </cell>
          <cell r="O1364" t="str">
            <v>ISLAM</v>
          </cell>
          <cell r="Q1364" t="str">
            <v>ISTRI</v>
          </cell>
          <cell r="R1364">
            <v>3</v>
          </cell>
          <cell r="T1364" t="str">
            <v>MENGURUS RUMAH TANGGA</v>
          </cell>
          <cell r="AG1364" t="str">
            <v>JAWA</v>
          </cell>
        </row>
        <row r="1365">
          <cell r="H1365" t="str">
            <v>L</v>
          </cell>
          <cell r="O1365" t="str">
            <v>ISLAM</v>
          </cell>
          <cell r="Q1365" t="str">
            <v>ANAK</v>
          </cell>
          <cell r="R1365">
            <v>4</v>
          </cell>
          <cell r="T1365" t="str">
            <v>PELAJAR/MAHASISWA</v>
          </cell>
          <cell r="AG1365" t="str">
            <v>JAWA</v>
          </cell>
        </row>
        <row r="1366">
          <cell r="H1366" t="str">
            <v>P</v>
          </cell>
          <cell r="O1366" t="str">
            <v>KRISTEN</v>
          </cell>
          <cell r="Q1366" t="str">
            <v>KEPALA KELUARGA</v>
          </cell>
          <cell r="R1366">
            <v>1</v>
          </cell>
          <cell r="T1366" t="str">
            <v>MENGURUS RUMAH TANGGA</v>
          </cell>
          <cell r="AG1366" t="str">
            <v>BATAK</v>
          </cell>
        </row>
        <row r="1367">
          <cell r="H1367" t="str">
            <v>L</v>
          </cell>
          <cell r="O1367" t="str">
            <v>KRISTEN</v>
          </cell>
          <cell r="Q1367" t="str">
            <v>ANAK</v>
          </cell>
          <cell r="R1367">
            <v>4</v>
          </cell>
          <cell r="T1367" t="str">
            <v>PELAJAR/MAHASISWA</v>
          </cell>
          <cell r="AG1367" t="str">
            <v>BATAK</v>
          </cell>
        </row>
        <row r="1368">
          <cell r="H1368" t="str">
            <v>L</v>
          </cell>
          <cell r="O1368" t="str">
            <v>KRISTEN</v>
          </cell>
          <cell r="Q1368" t="str">
            <v>ANAK</v>
          </cell>
          <cell r="R1368">
            <v>4</v>
          </cell>
          <cell r="T1368" t="str">
            <v>PELAJAR/MAHASISWA</v>
          </cell>
          <cell r="AG1368" t="str">
            <v>BATAK</v>
          </cell>
        </row>
        <row r="1369">
          <cell r="H1369" t="str">
            <v>L</v>
          </cell>
          <cell r="O1369" t="str">
            <v>KRISTEN</v>
          </cell>
          <cell r="Q1369" t="str">
            <v>ANAK</v>
          </cell>
          <cell r="R1369">
            <v>4</v>
          </cell>
          <cell r="T1369" t="str">
            <v>PELAJAR/MAHASISWA</v>
          </cell>
          <cell r="AG1369" t="str">
            <v>BATAK</v>
          </cell>
        </row>
        <row r="1370">
          <cell r="O1370" t="str">
            <v>KRISTEN</v>
          </cell>
          <cell r="Q1370" t="str">
            <v>ANAK</v>
          </cell>
          <cell r="R1370">
            <v>4</v>
          </cell>
          <cell r="T1370" t="str">
            <v>PELAJAR/MAHASISWA</v>
          </cell>
          <cell r="AG1370" t="str">
            <v>BATAK</v>
          </cell>
        </row>
        <row r="1371">
          <cell r="O1371" t="str">
            <v>ISLAM</v>
          </cell>
          <cell r="Q1371" t="str">
            <v>KEPALA KELUARGA</v>
          </cell>
          <cell r="R1371">
            <v>1</v>
          </cell>
          <cell r="T1371" t="str">
            <v>PETANI/PEKEBUN</v>
          </cell>
          <cell r="AG1371" t="str">
            <v>JAWA</v>
          </cell>
        </row>
        <row r="1372">
          <cell r="O1372" t="str">
            <v>ISLAM</v>
          </cell>
          <cell r="Q1372" t="str">
            <v>ISTRI</v>
          </cell>
          <cell r="R1372">
            <v>3</v>
          </cell>
          <cell r="T1372" t="str">
            <v>MENGURUS RUMAH TANGGA</v>
          </cell>
          <cell r="AG1372" t="str">
            <v>JAWA</v>
          </cell>
        </row>
        <row r="1373">
          <cell r="O1373" t="str">
            <v>ISLAM</v>
          </cell>
          <cell r="Q1373" t="str">
            <v>ANAK</v>
          </cell>
          <cell r="R1373">
            <v>4</v>
          </cell>
          <cell r="T1373" t="str">
            <v>BELUM/TIDAK BEKERJA</v>
          </cell>
          <cell r="AG1373" t="str">
            <v>JAWA</v>
          </cell>
        </row>
        <row r="1374">
          <cell r="O1374" t="str">
            <v>ISLAM</v>
          </cell>
          <cell r="Q1374" t="str">
            <v>KEPALA KELUARGA</v>
          </cell>
          <cell r="R1374">
            <v>1</v>
          </cell>
          <cell r="T1374" t="str">
            <v>MENGURUS RUMAH TANGGA</v>
          </cell>
          <cell r="AG1374" t="str">
            <v>MUSI RAWAS</v>
          </cell>
        </row>
        <row r="1375">
          <cell r="O1375" t="str">
            <v>ISLAM</v>
          </cell>
          <cell r="Q1375" t="str">
            <v>ANAK</v>
          </cell>
          <cell r="R1375">
            <v>3</v>
          </cell>
          <cell r="T1375" t="str">
            <v>PETANI/PEKEBUN</v>
          </cell>
          <cell r="AG1375" t="str">
            <v>MUSI RAWAS</v>
          </cell>
        </row>
        <row r="1376">
          <cell r="H1376" t="str">
            <v>L</v>
          </cell>
          <cell r="O1376" t="str">
            <v>ISLAM</v>
          </cell>
          <cell r="Q1376" t="str">
            <v>ANAK</v>
          </cell>
          <cell r="R1376">
            <v>4</v>
          </cell>
          <cell r="T1376" t="str">
            <v>PETANI/PEKEBUN</v>
          </cell>
          <cell r="AG1376" t="str">
            <v>MUSI RAWAS</v>
          </cell>
        </row>
        <row r="1377">
          <cell r="H1377" t="str">
            <v>L</v>
          </cell>
          <cell r="O1377" t="str">
            <v>ISLAM</v>
          </cell>
          <cell r="Q1377" t="str">
            <v>ANAK</v>
          </cell>
          <cell r="R1377">
            <v>4</v>
          </cell>
          <cell r="T1377" t="str">
            <v>PELAJAR/MAHASISWA</v>
          </cell>
          <cell r="AG1377" t="str">
            <v>MUSI RAWAS</v>
          </cell>
        </row>
        <row r="1378">
          <cell r="H1378" t="str">
            <v>L</v>
          </cell>
          <cell r="O1378" t="str">
            <v>ISLAM</v>
          </cell>
          <cell r="Q1378" t="str">
            <v>KEPALA KELUARGA</v>
          </cell>
          <cell r="R1378">
            <v>1</v>
          </cell>
          <cell r="T1378" t="str">
            <v>PETANI/PEKEBUN</v>
          </cell>
          <cell r="AG1378" t="str">
            <v>MINANG</v>
          </cell>
        </row>
        <row r="1379">
          <cell r="H1379" t="str">
            <v>P</v>
          </cell>
          <cell r="O1379" t="str">
            <v>ISLAM</v>
          </cell>
          <cell r="Q1379" t="str">
            <v>ISTRI</v>
          </cell>
          <cell r="R1379">
            <v>3</v>
          </cell>
          <cell r="T1379" t="str">
            <v>MENGURUS RUMAH TANGGA</v>
          </cell>
          <cell r="AG1379" t="str">
            <v>MINANG</v>
          </cell>
        </row>
        <row r="1380">
          <cell r="H1380" t="str">
            <v>L</v>
          </cell>
          <cell r="O1380" t="str">
            <v>ISLAM</v>
          </cell>
          <cell r="Q1380" t="str">
            <v>ANAK</v>
          </cell>
          <cell r="R1380">
            <v>4</v>
          </cell>
          <cell r="T1380" t="str">
            <v>PETANI/PEKEBUN</v>
          </cell>
          <cell r="AG1380" t="str">
            <v>MINANG</v>
          </cell>
        </row>
        <row r="1381">
          <cell r="H1381" t="str">
            <v>L</v>
          </cell>
          <cell r="O1381" t="str">
            <v>ISLAM</v>
          </cell>
          <cell r="Q1381" t="str">
            <v>KEPALA KELUARGA</v>
          </cell>
          <cell r="R1381">
            <v>1</v>
          </cell>
          <cell r="T1381" t="str">
            <v>PETANI/PEKEBUN</v>
          </cell>
          <cell r="AG1381" t="str">
            <v>MINANG</v>
          </cell>
        </row>
        <row r="1382">
          <cell r="H1382" t="str">
            <v>P</v>
          </cell>
          <cell r="O1382" t="str">
            <v>ISLAM</v>
          </cell>
          <cell r="Q1382" t="str">
            <v>ISTRI</v>
          </cell>
          <cell r="R1382">
            <v>3</v>
          </cell>
          <cell r="T1382" t="str">
            <v>MENGURUS RUMAH TANGGA</v>
          </cell>
          <cell r="AG1382" t="str">
            <v>CIREBON</v>
          </cell>
        </row>
        <row r="1383">
          <cell r="H1383" t="str">
            <v>L</v>
          </cell>
          <cell r="O1383" t="str">
            <v>ISLAM</v>
          </cell>
          <cell r="Q1383" t="str">
            <v>ANAK</v>
          </cell>
          <cell r="R1383">
            <v>4</v>
          </cell>
          <cell r="T1383" t="str">
            <v>PELAJAR/MAHASISWA</v>
          </cell>
          <cell r="AG1383" t="str">
            <v>MINANG</v>
          </cell>
        </row>
        <row r="1384">
          <cell r="H1384" t="str">
            <v>L</v>
          </cell>
          <cell r="O1384" t="str">
            <v>ISLAM</v>
          </cell>
          <cell r="Q1384" t="str">
            <v>ANAK</v>
          </cell>
          <cell r="R1384">
            <v>4</v>
          </cell>
          <cell r="T1384" t="str">
            <v>PELAJAR/MAHASISWA</v>
          </cell>
          <cell r="AG1384" t="str">
            <v>MINANG</v>
          </cell>
        </row>
        <row r="1385">
          <cell r="H1385" t="str">
            <v>P</v>
          </cell>
          <cell r="O1385" t="str">
            <v>ISLAM</v>
          </cell>
          <cell r="Q1385" t="str">
            <v>ANAK</v>
          </cell>
          <cell r="R1385">
            <v>4</v>
          </cell>
          <cell r="T1385" t="str">
            <v>PELAJAR/MAHASISWA</v>
          </cell>
          <cell r="AG1385" t="str">
            <v>MINANG</v>
          </cell>
        </row>
        <row r="1386">
          <cell r="H1386" t="str">
            <v>L</v>
          </cell>
          <cell r="O1386" t="str">
            <v>KRISTEN</v>
          </cell>
          <cell r="Q1386" t="str">
            <v>KEPALA KELUARGA</v>
          </cell>
          <cell r="R1386">
            <v>1</v>
          </cell>
          <cell r="T1386" t="str">
            <v>PETANI/PEKEBUN</v>
          </cell>
          <cell r="AG1386" t="str">
            <v>BATAK</v>
          </cell>
        </row>
        <row r="1387">
          <cell r="H1387" t="str">
            <v>P</v>
          </cell>
          <cell r="O1387" t="str">
            <v>KRISTEN</v>
          </cell>
          <cell r="Q1387" t="str">
            <v>ISTRI</v>
          </cell>
          <cell r="R1387">
            <v>3</v>
          </cell>
          <cell r="T1387" t="str">
            <v>MENGURUS RUMAH TANGGA</v>
          </cell>
          <cell r="AG1387" t="str">
            <v>BATAK</v>
          </cell>
        </row>
        <row r="1388">
          <cell r="H1388" t="str">
            <v>P</v>
          </cell>
          <cell r="O1388" t="str">
            <v>KRISTEN</v>
          </cell>
          <cell r="Q1388" t="str">
            <v>ANAK</v>
          </cell>
          <cell r="R1388">
            <v>4</v>
          </cell>
          <cell r="T1388" t="str">
            <v>PELAJAR/MAHASISWA</v>
          </cell>
          <cell r="AG1388" t="str">
            <v>BATAK</v>
          </cell>
        </row>
        <row r="1389">
          <cell r="H1389" t="str">
            <v>P</v>
          </cell>
          <cell r="O1389" t="str">
            <v>KRISTEN</v>
          </cell>
          <cell r="Q1389" t="str">
            <v>ANAK</v>
          </cell>
          <cell r="R1389">
            <v>4</v>
          </cell>
          <cell r="T1389" t="str">
            <v>PELAJAR/MAHASISWA</v>
          </cell>
          <cell r="AG1389" t="str">
            <v>BATAK</v>
          </cell>
        </row>
        <row r="1390">
          <cell r="H1390" t="str">
            <v>L</v>
          </cell>
          <cell r="O1390" t="str">
            <v>KRISTEN</v>
          </cell>
          <cell r="Q1390" t="str">
            <v>ANAK</v>
          </cell>
          <cell r="R1390">
            <v>4</v>
          </cell>
          <cell r="T1390" t="str">
            <v>PELAJAR/MAHASISWA</v>
          </cell>
          <cell r="AG1390" t="str">
            <v>BATAK</v>
          </cell>
        </row>
        <row r="1391">
          <cell r="H1391" t="str">
            <v>P</v>
          </cell>
          <cell r="O1391" t="str">
            <v>KRISTEN</v>
          </cell>
          <cell r="Q1391" t="str">
            <v>ANAK</v>
          </cell>
          <cell r="R1391">
            <v>4</v>
          </cell>
          <cell r="T1391" t="str">
            <v>PELAJAR/MAHASISWA</v>
          </cell>
          <cell r="AG1391" t="str">
            <v>BATAK</v>
          </cell>
        </row>
        <row r="1392">
          <cell r="H1392" t="str">
            <v>L</v>
          </cell>
          <cell r="O1392" t="str">
            <v>KRISTEN</v>
          </cell>
          <cell r="Q1392" t="str">
            <v>ANAK</v>
          </cell>
          <cell r="R1392">
            <v>4</v>
          </cell>
          <cell r="T1392" t="str">
            <v>PELAJAR/MAHASISWA</v>
          </cell>
          <cell r="AG1392" t="str">
            <v>BATAK</v>
          </cell>
        </row>
        <row r="1393">
          <cell r="H1393" t="str">
            <v>L</v>
          </cell>
          <cell r="O1393" t="str">
            <v>ISLAM</v>
          </cell>
          <cell r="Q1393" t="str">
            <v>KEPALA KELUARGA</v>
          </cell>
          <cell r="R1393">
            <v>1</v>
          </cell>
          <cell r="T1393" t="str">
            <v>PETANI/PEKEBUN</v>
          </cell>
          <cell r="AG1393" t="str">
            <v>JAWA</v>
          </cell>
        </row>
        <row r="1394">
          <cell r="H1394" t="str">
            <v>P</v>
          </cell>
          <cell r="O1394" t="str">
            <v>ISLAM</v>
          </cell>
          <cell r="Q1394" t="str">
            <v>ISTRI</v>
          </cell>
          <cell r="R1394">
            <v>3</v>
          </cell>
          <cell r="T1394" t="str">
            <v>MENGURUS RUMAH TANGGA</v>
          </cell>
          <cell r="AG1394" t="str">
            <v>JAWA</v>
          </cell>
        </row>
        <row r="1395">
          <cell r="H1395" t="str">
            <v>L</v>
          </cell>
          <cell r="O1395" t="str">
            <v>ISLAM</v>
          </cell>
          <cell r="Q1395" t="str">
            <v>KEPALA KELUARGA</v>
          </cell>
          <cell r="R1395">
            <v>1</v>
          </cell>
          <cell r="T1395" t="str">
            <v>SERABUTAN</v>
          </cell>
          <cell r="AG1395" t="str">
            <v>JAWA</v>
          </cell>
        </row>
        <row r="1396">
          <cell r="H1396" t="str">
            <v>P</v>
          </cell>
          <cell r="O1396" t="str">
            <v>ISLAM</v>
          </cell>
          <cell r="Q1396" t="str">
            <v>ISTRI</v>
          </cell>
          <cell r="R1396">
            <v>3</v>
          </cell>
          <cell r="T1396" t="str">
            <v>MENGURUS RUMAH TANGGA</v>
          </cell>
          <cell r="AG1396" t="str">
            <v>JAWA</v>
          </cell>
        </row>
        <row r="1397">
          <cell r="H1397" t="str">
            <v>L</v>
          </cell>
          <cell r="O1397" t="str">
            <v>ISLAM</v>
          </cell>
          <cell r="Q1397" t="str">
            <v>ANAK</v>
          </cell>
          <cell r="R1397">
            <v>4</v>
          </cell>
          <cell r="T1397" t="str">
            <v>PELAJAR/MAHASISWA</v>
          </cell>
          <cell r="AG1397" t="str">
            <v>JAWA</v>
          </cell>
        </row>
        <row r="1398">
          <cell r="H1398" t="str">
            <v>L</v>
          </cell>
          <cell r="O1398" t="str">
            <v>ISLAM</v>
          </cell>
          <cell r="Q1398" t="str">
            <v>ANAK</v>
          </cell>
          <cell r="R1398">
            <v>4</v>
          </cell>
          <cell r="T1398" t="str">
            <v>BELUM/TIDAK BEKERJA</v>
          </cell>
          <cell r="AG1398" t="str">
            <v>JAWA</v>
          </cell>
        </row>
        <row r="1399">
          <cell r="H1399" t="str">
            <v>L</v>
          </cell>
          <cell r="O1399" t="str">
            <v>ISLAM</v>
          </cell>
          <cell r="Q1399" t="str">
            <v>KEPALA KELUARGA</v>
          </cell>
          <cell r="R1399">
            <v>1</v>
          </cell>
          <cell r="T1399" t="str">
            <v>PETANI/PEKEBUN</v>
          </cell>
          <cell r="AG1399" t="str">
            <v>MINANG</v>
          </cell>
        </row>
        <row r="1400">
          <cell r="H1400" t="str">
            <v>P</v>
          </cell>
          <cell r="O1400" t="str">
            <v>ISLAM</v>
          </cell>
          <cell r="Q1400" t="str">
            <v>ISTRI</v>
          </cell>
          <cell r="R1400">
            <v>3</v>
          </cell>
          <cell r="T1400" t="str">
            <v>MENGURUS RUMAH TANGGA</v>
          </cell>
          <cell r="AG1400" t="str">
            <v>MINANG</v>
          </cell>
        </row>
        <row r="1401">
          <cell r="H1401" t="str">
            <v>P</v>
          </cell>
          <cell r="O1401" t="str">
            <v>ISLAM</v>
          </cell>
          <cell r="Q1401" t="str">
            <v>ANAK</v>
          </cell>
          <cell r="R1401">
            <v>4</v>
          </cell>
          <cell r="T1401" t="str">
            <v>BELUM/TIDAK BEKERJA</v>
          </cell>
          <cell r="AG1401" t="str">
            <v>MINANG</v>
          </cell>
        </row>
        <row r="1402">
          <cell r="H1402" t="str">
            <v>P</v>
          </cell>
          <cell r="O1402" t="str">
            <v>ISLAM</v>
          </cell>
          <cell r="Q1402" t="str">
            <v>ANAK</v>
          </cell>
          <cell r="R1402">
            <v>4</v>
          </cell>
          <cell r="T1402" t="str">
            <v>PELAJAR/MAHASISWA</v>
          </cell>
          <cell r="AG1402" t="str">
            <v>MINANG</v>
          </cell>
        </row>
        <row r="1403">
          <cell r="H1403" t="str">
            <v>L</v>
          </cell>
          <cell r="O1403" t="str">
            <v>ISLAM</v>
          </cell>
          <cell r="Q1403" t="str">
            <v>KEPALA KELUARGA</v>
          </cell>
          <cell r="R1403">
            <v>1</v>
          </cell>
          <cell r="T1403" t="str">
            <v>PETANI/PEKEBUN</v>
          </cell>
          <cell r="AG1403" t="str">
            <v>JAWA</v>
          </cell>
        </row>
        <row r="1404">
          <cell r="H1404" t="str">
            <v>P</v>
          </cell>
          <cell r="O1404" t="str">
            <v>ISLAM</v>
          </cell>
          <cell r="Q1404" t="str">
            <v>ISTRI</v>
          </cell>
          <cell r="R1404">
            <v>3</v>
          </cell>
          <cell r="T1404" t="str">
            <v>MENGURUS RUMAH TANGGA</v>
          </cell>
          <cell r="AG1404" t="str">
            <v>JAWA</v>
          </cell>
        </row>
        <row r="1405">
          <cell r="H1405" t="str">
            <v>L</v>
          </cell>
          <cell r="O1405" t="str">
            <v>ISLAM</v>
          </cell>
          <cell r="Q1405" t="str">
            <v>ANAK</v>
          </cell>
          <cell r="R1405">
            <v>4</v>
          </cell>
          <cell r="T1405" t="str">
            <v>PELAJAR/MAHASISWA</v>
          </cell>
          <cell r="AG1405" t="str">
            <v>JAWA</v>
          </cell>
        </row>
        <row r="1406">
          <cell r="H1406" t="str">
            <v>L</v>
          </cell>
          <cell r="O1406" t="str">
            <v>ISLAM</v>
          </cell>
          <cell r="Q1406" t="str">
            <v>KEPALA KELUARGA</v>
          </cell>
          <cell r="R1406" t="str">
            <v>1</v>
          </cell>
          <cell r="T1406" t="str">
            <v>WIRASWASTA</v>
          </cell>
          <cell r="AG1406" t="str">
            <v>KERINCI</v>
          </cell>
        </row>
        <row r="1407">
          <cell r="H1407" t="str">
            <v>P</v>
          </cell>
          <cell r="O1407" t="str">
            <v>ISLAM</v>
          </cell>
          <cell r="Q1407" t="str">
            <v>ISTRI</v>
          </cell>
          <cell r="R1407" t="str">
            <v>3</v>
          </cell>
          <cell r="T1407" t="str">
            <v>MENGURUS RUMAH TANGGA</v>
          </cell>
          <cell r="AG1407" t="str">
            <v>SUNDA</v>
          </cell>
        </row>
        <row r="1408">
          <cell r="H1408" t="str">
            <v>L</v>
          </cell>
          <cell r="O1408" t="str">
            <v>ISLAM</v>
          </cell>
          <cell r="Q1408" t="str">
            <v>ANAK</v>
          </cell>
          <cell r="R1408" t="str">
            <v>4</v>
          </cell>
          <cell r="T1408" t="str">
            <v>BELUM/TIDAK BEKERJA</v>
          </cell>
          <cell r="AG1408" t="str">
            <v>KERINCI</v>
          </cell>
        </row>
        <row r="1409">
          <cell r="H1409" t="str">
            <v>L</v>
          </cell>
          <cell r="O1409" t="str">
            <v>ISLAM</v>
          </cell>
          <cell r="Q1409" t="str">
            <v>KEPALA KELUARGA</v>
          </cell>
          <cell r="R1409">
            <v>1</v>
          </cell>
          <cell r="T1409" t="str">
            <v>PEDAGANG</v>
          </cell>
          <cell r="AG1409" t="str">
            <v>KERINCI</v>
          </cell>
        </row>
        <row r="1410">
          <cell r="H1410" t="str">
            <v>P</v>
          </cell>
          <cell r="O1410" t="str">
            <v>ISLAM</v>
          </cell>
          <cell r="Q1410" t="str">
            <v>ISTRI</v>
          </cell>
          <cell r="R1410">
            <v>3</v>
          </cell>
          <cell r="T1410" t="str">
            <v>MENGURUS RUMAH TANGGA</v>
          </cell>
          <cell r="AG1410" t="str">
            <v>KERINCI</v>
          </cell>
        </row>
        <row r="1411">
          <cell r="H1411" t="str">
            <v>P</v>
          </cell>
          <cell r="O1411" t="str">
            <v>ISLAM</v>
          </cell>
          <cell r="Q1411" t="str">
            <v>ANAK</v>
          </cell>
          <cell r="R1411">
            <v>4</v>
          </cell>
          <cell r="T1411" t="str">
            <v>PELAJAR/MAHASISWA</v>
          </cell>
          <cell r="AG1411" t="str">
            <v>KERINCI</v>
          </cell>
        </row>
        <row r="1412">
          <cell r="H1412" t="str">
            <v>P</v>
          </cell>
          <cell r="O1412" t="str">
            <v>ISLAM</v>
          </cell>
          <cell r="Q1412" t="str">
            <v>ANAK</v>
          </cell>
          <cell r="R1412">
            <v>4</v>
          </cell>
          <cell r="T1412" t="str">
            <v>PELAJAR/MAHASISWA</v>
          </cell>
          <cell r="AG1412" t="str">
            <v>KERINCI</v>
          </cell>
        </row>
        <row r="1413">
          <cell r="H1413" t="str">
            <v>P</v>
          </cell>
          <cell r="O1413" t="str">
            <v>ISLAM</v>
          </cell>
          <cell r="Q1413" t="str">
            <v>ANAK</v>
          </cell>
          <cell r="R1413">
            <v>4</v>
          </cell>
          <cell r="T1413" t="str">
            <v>BELUM/TIDAK BEKERJA</v>
          </cell>
          <cell r="AG1413" t="str">
            <v>KERINCI</v>
          </cell>
        </row>
        <row r="1414">
          <cell r="H1414" t="str">
            <v>L</v>
          </cell>
          <cell r="O1414" t="str">
            <v>ISLAM</v>
          </cell>
          <cell r="Q1414" t="str">
            <v>KEPALA KELUARGA</v>
          </cell>
          <cell r="R1414">
            <v>1</v>
          </cell>
          <cell r="T1414" t="str">
            <v>SERABUTAN</v>
          </cell>
          <cell r="AG1414" t="str">
            <v>SUNDA</v>
          </cell>
        </row>
        <row r="1415">
          <cell r="H1415" t="str">
            <v>P</v>
          </cell>
          <cell r="O1415" t="str">
            <v>ISLAM</v>
          </cell>
          <cell r="Q1415" t="str">
            <v>ISTRI</v>
          </cell>
          <cell r="R1415">
            <v>3</v>
          </cell>
          <cell r="T1415" t="str">
            <v>MENGURUS RUMAH TANGGA</v>
          </cell>
          <cell r="AG1415" t="str">
            <v>JAWA</v>
          </cell>
        </row>
        <row r="1416">
          <cell r="H1416" t="str">
            <v>P</v>
          </cell>
          <cell r="O1416" t="str">
            <v>ISLAM</v>
          </cell>
          <cell r="Q1416" t="str">
            <v>ANAK</v>
          </cell>
          <cell r="R1416">
            <v>4</v>
          </cell>
          <cell r="T1416" t="str">
            <v>BELUM/TIDAK BEKERJA</v>
          </cell>
          <cell r="AG1416" t="str">
            <v>SUNDA</v>
          </cell>
        </row>
        <row r="1417">
          <cell r="H1417" t="str">
            <v>P</v>
          </cell>
          <cell r="O1417" t="str">
            <v>ISLAM</v>
          </cell>
          <cell r="Q1417" t="str">
            <v>ANAK</v>
          </cell>
          <cell r="R1417">
            <v>4</v>
          </cell>
          <cell r="T1417" t="str">
            <v>BELUM/TIDAK BEKERJA</v>
          </cell>
          <cell r="AG1417" t="str">
            <v>SUNDA</v>
          </cell>
        </row>
        <row r="1418">
          <cell r="H1418" t="str">
            <v>P</v>
          </cell>
          <cell r="O1418" t="str">
            <v>ISLAM</v>
          </cell>
          <cell r="Q1418" t="str">
            <v>ANAK</v>
          </cell>
          <cell r="R1418">
            <v>4</v>
          </cell>
          <cell r="T1418" t="str">
            <v>PELAJAR/MAHASISWA</v>
          </cell>
          <cell r="AG1418" t="str">
            <v>SUNDA</v>
          </cell>
        </row>
        <row r="1419">
          <cell r="H1419" t="str">
            <v>L</v>
          </cell>
          <cell r="O1419" t="str">
            <v>KRISTEN</v>
          </cell>
          <cell r="Q1419" t="str">
            <v>KEPALA KELUARGA</v>
          </cell>
          <cell r="R1419">
            <v>1</v>
          </cell>
          <cell r="T1419" t="str">
            <v>PETANI/PEKEBUN</v>
          </cell>
          <cell r="AG1419" t="str">
            <v>BATAK</v>
          </cell>
        </row>
        <row r="1420">
          <cell r="H1420" t="str">
            <v>P</v>
          </cell>
          <cell r="O1420" t="str">
            <v>KRISTEN</v>
          </cell>
          <cell r="Q1420" t="str">
            <v>ISTRI</v>
          </cell>
          <cell r="R1420">
            <v>2</v>
          </cell>
          <cell r="T1420" t="str">
            <v>MENGURUS RUMAH TANGGA</v>
          </cell>
          <cell r="AG1420" t="str">
            <v>BATAK</v>
          </cell>
        </row>
        <row r="1421">
          <cell r="H1421" t="str">
            <v>P</v>
          </cell>
          <cell r="O1421" t="str">
            <v>KRISTEN</v>
          </cell>
          <cell r="Q1421" t="str">
            <v>ANAK</v>
          </cell>
          <cell r="R1421">
            <v>4</v>
          </cell>
          <cell r="T1421" t="str">
            <v>PELAJAR/MAHASISWA</v>
          </cell>
          <cell r="AG1421" t="str">
            <v>BATAK</v>
          </cell>
        </row>
        <row r="1422">
          <cell r="H1422" t="str">
            <v>L</v>
          </cell>
          <cell r="O1422" t="str">
            <v>KRISTEN</v>
          </cell>
          <cell r="Q1422" t="str">
            <v>ANAK</v>
          </cell>
          <cell r="R1422">
            <v>4</v>
          </cell>
          <cell r="T1422" t="str">
            <v>PELAJAR/MAHASISWA</v>
          </cell>
          <cell r="AG1422" t="str">
            <v>BATAK</v>
          </cell>
        </row>
        <row r="1423">
          <cell r="H1423" t="str">
            <v>L</v>
          </cell>
          <cell r="O1423" t="str">
            <v>KRISTEN</v>
          </cell>
          <cell r="Q1423" t="str">
            <v>ANAK</v>
          </cell>
          <cell r="R1423">
            <v>4</v>
          </cell>
          <cell r="T1423" t="str">
            <v>PELAJAR/MAHASISWA</v>
          </cell>
          <cell r="AG1423" t="str">
            <v>BATAK</v>
          </cell>
        </row>
        <row r="1424">
          <cell r="H1424" t="str">
            <v>L</v>
          </cell>
          <cell r="O1424" t="str">
            <v>KRISTEN</v>
          </cell>
          <cell r="Q1424" t="str">
            <v>ANAK</v>
          </cell>
          <cell r="R1424">
            <v>4</v>
          </cell>
          <cell r="T1424" t="str">
            <v>PELAJAR/MAHASISWA</v>
          </cell>
          <cell r="AG1424" t="str">
            <v>BATAK</v>
          </cell>
        </row>
        <row r="1425">
          <cell r="H1425" t="str">
            <v>L</v>
          </cell>
          <cell r="O1425" t="str">
            <v>KRISTEN</v>
          </cell>
          <cell r="Q1425" t="str">
            <v>ANAK</v>
          </cell>
          <cell r="R1425">
            <v>4</v>
          </cell>
          <cell r="T1425" t="str">
            <v>PELAJAR/MAHASISWA</v>
          </cell>
          <cell r="AG1425" t="str">
            <v>BATAK</v>
          </cell>
        </row>
        <row r="1426">
          <cell r="H1426" t="str">
            <v>L</v>
          </cell>
          <cell r="O1426" t="str">
            <v>KRISTEN</v>
          </cell>
          <cell r="Q1426" t="str">
            <v>KEPALA KELUARGA</v>
          </cell>
          <cell r="R1426">
            <v>1</v>
          </cell>
          <cell r="T1426" t="str">
            <v>PETANI/PEKEBUN</v>
          </cell>
          <cell r="AG1426" t="str">
            <v>BATAK</v>
          </cell>
        </row>
        <row r="1427">
          <cell r="H1427" t="str">
            <v>P</v>
          </cell>
          <cell r="O1427" t="str">
            <v>KRISTEN</v>
          </cell>
          <cell r="Q1427" t="str">
            <v>ISTRI</v>
          </cell>
          <cell r="R1427">
            <v>3</v>
          </cell>
          <cell r="T1427" t="str">
            <v>MENGURUS RUMAH TANGGA</v>
          </cell>
          <cell r="AG1427" t="str">
            <v>BATAK</v>
          </cell>
        </row>
        <row r="1428">
          <cell r="H1428" t="str">
            <v>L</v>
          </cell>
          <cell r="O1428" t="str">
            <v>KRISTEN</v>
          </cell>
          <cell r="Q1428" t="str">
            <v>ANAK</v>
          </cell>
          <cell r="R1428">
            <v>4</v>
          </cell>
          <cell r="T1428" t="str">
            <v>PELAJAR/MAHASISWA</v>
          </cell>
          <cell r="AG1428" t="str">
            <v>BATAK</v>
          </cell>
        </row>
        <row r="1429">
          <cell r="H1429" t="str">
            <v>P</v>
          </cell>
          <cell r="O1429" t="str">
            <v>KRISTEN</v>
          </cell>
          <cell r="Q1429" t="str">
            <v>ANAK</v>
          </cell>
          <cell r="R1429">
            <v>4</v>
          </cell>
          <cell r="T1429" t="str">
            <v>PELAJAR/MAHASISWA</v>
          </cell>
          <cell r="AG1429" t="str">
            <v>BATAK</v>
          </cell>
        </row>
        <row r="1430">
          <cell r="H1430" t="str">
            <v>P</v>
          </cell>
          <cell r="O1430" t="str">
            <v>KRISTEN</v>
          </cell>
          <cell r="Q1430" t="str">
            <v>ANAK</v>
          </cell>
          <cell r="R1430">
            <v>4</v>
          </cell>
          <cell r="T1430" t="str">
            <v>PELAJAR/MAHASISWA</v>
          </cell>
          <cell r="AG1430" t="str">
            <v>BATAK</v>
          </cell>
        </row>
        <row r="1431">
          <cell r="H1431" t="str">
            <v>L</v>
          </cell>
          <cell r="O1431" t="str">
            <v>KRISTEN</v>
          </cell>
          <cell r="Q1431" t="str">
            <v>ANAK</v>
          </cell>
          <cell r="R1431">
            <v>4</v>
          </cell>
          <cell r="T1431" t="str">
            <v>PELAJAR/MAHASISWA</v>
          </cell>
          <cell r="AG1431" t="str">
            <v>BATAK</v>
          </cell>
        </row>
        <row r="1432">
          <cell r="H1432" t="str">
            <v>P</v>
          </cell>
          <cell r="O1432" t="str">
            <v>KRISTEN</v>
          </cell>
          <cell r="Q1432" t="str">
            <v>ANAK</v>
          </cell>
          <cell r="R1432">
            <v>4</v>
          </cell>
          <cell r="T1432" t="str">
            <v>PELAJAR/MAHASISWA</v>
          </cell>
          <cell r="AG1432" t="str">
            <v>BATAK</v>
          </cell>
        </row>
        <row r="1433">
          <cell r="H1433" t="str">
            <v>P</v>
          </cell>
          <cell r="O1433" t="str">
            <v>KRISTEN</v>
          </cell>
          <cell r="Q1433" t="str">
            <v>ANAK</v>
          </cell>
          <cell r="R1433">
            <v>4</v>
          </cell>
          <cell r="T1433" t="str">
            <v>BELUM/TIDAK BEKERJA</v>
          </cell>
          <cell r="AG1433" t="str">
            <v>BATAK</v>
          </cell>
        </row>
        <row r="1434">
          <cell r="H1434" t="str">
            <v>L</v>
          </cell>
          <cell r="O1434" t="str">
            <v>KRISTEN</v>
          </cell>
          <cell r="Q1434" t="str">
            <v>KEPALA KELUARGA</v>
          </cell>
          <cell r="R1434">
            <v>1</v>
          </cell>
          <cell r="T1434" t="str">
            <v>PERANGKAT DESA</v>
          </cell>
          <cell r="AG1434" t="str">
            <v>BATAK</v>
          </cell>
        </row>
        <row r="1435">
          <cell r="H1435" t="str">
            <v>P</v>
          </cell>
          <cell r="O1435" t="str">
            <v>KRISTEN</v>
          </cell>
          <cell r="Q1435" t="str">
            <v>ISTRI</v>
          </cell>
          <cell r="R1435">
            <v>3</v>
          </cell>
          <cell r="T1435" t="str">
            <v>MENGURUS RUMAH TANGGA</v>
          </cell>
          <cell r="AG1435" t="str">
            <v>BATAK</v>
          </cell>
        </row>
        <row r="1436">
          <cell r="H1436" t="str">
            <v>L</v>
          </cell>
          <cell r="O1436" t="str">
            <v>KRISTEN</v>
          </cell>
          <cell r="Q1436" t="str">
            <v>ANAK</v>
          </cell>
          <cell r="R1436">
            <v>4</v>
          </cell>
          <cell r="T1436" t="str">
            <v>BELUM/TIDAK BEKERJA</v>
          </cell>
          <cell r="AG1436" t="str">
            <v>BATAK</v>
          </cell>
        </row>
        <row r="1437">
          <cell r="H1437" t="str">
            <v>P</v>
          </cell>
          <cell r="O1437" t="str">
            <v>KRISTEN</v>
          </cell>
          <cell r="Q1437" t="str">
            <v>ANAK</v>
          </cell>
          <cell r="R1437">
            <v>4</v>
          </cell>
          <cell r="T1437" t="str">
            <v>BELUM/TIDAK BEKERJA</v>
          </cell>
          <cell r="AG1437" t="str">
            <v>BATAK</v>
          </cell>
        </row>
        <row r="1438">
          <cell r="H1438" t="str">
            <v>L</v>
          </cell>
          <cell r="O1438" t="str">
            <v>ISLAM</v>
          </cell>
          <cell r="Q1438" t="str">
            <v>KEPALA KELUARGA</v>
          </cell>
          <cell r="R1438">
            <v>1</v>
          </cell>
          <cell r="T1438" t="str">
            <v>PETANI/PEKEBUN</v>
          </cell>
          <cell r="AG1438" t="str">
            <v>JAWA</v>
          </cell>
        </row>
        <row r="1439">
          <cell r="H1439" t="str">
            <v>P</v>
          </cell>
          <cell r="O1439" t="str">
            <v>ISLAM</v>
          </cell>
          <cell r="Q1439" t="str">
            <v>ISTRI</v>
          </cell>
          <cell r="R1439">
            <v>3</v>
          </cell>
          <cell r="T1439" t="str">
            <v>MENGURUS RUMAH TANGGA</v>
          </cell>
          <cell r="AG1439" t="str">
            <v>JAWA</v>
          </cell>
        </row>
        <row r="1440">
          <cell r="H1440" t="str">
            <v>P</v>
          </cell>
          <cell r="O1440" t="str">
            <v>ISLAM</v>
          </cell>
          <cell r="Q1440" t="str">
            <v>ANAK</v>
          </cell>
          <cell r="R1440">
            <v>4</v>
          </cell>
          <cell r="T1440" t="str">
            <v>PELAJAR/MAHASISWA</v>
          </cell>
          <cell r="AG1440" t="str">
            <v>JAWA</v>
          </cell>
        </row>
        <row r="1441">
          <cell r="H1441" t="str">
            <v>L</v>
          </cell>
          <cell r="O1441" t="str">
            <v>ISLAM</v>
          </cell>
          <cell r="Q1441" t="str">
            <v>ANAK</v>
          </cell>
          <cell r="R1441">
            <v>4</v>
          </cell>
          <cell r="T1441" t="str">
            <v>BELUM/TIDAK BEKERJA</v>
          </cell>
          <cell r="AG1441" t="str">
            <v>JAWA</v>
          </cell>
        </row>
        <row r="1442">
          <cell r="H1442" t="str">
            <v>L</v>
          </cell>
          <cell r="O1442" t="str">
            <v>ISLAM</v>
          </cell>
          <cell r="Q1442" t="str">
            <v>KEPALA KELUARGA</v>
          </cell>
          <cell r="R1442">
            <v>1</v>
          </cell>
          <cell r="T1442" t="str">
            <v>PETANI/PEKEBUN</v>
          </cell>
          <cell r="AG1442" t="str">
            <v>JAWA</v>
          </cell>
        </row>
        <row r="1443">
          <cell r="H1443" t="str">
            <v>P</v>
          </cell>
          <cell r="O1443" t="str">
            <v>ISLAM</v>
          </cell>
          <cell r="Q1443" t="str">
            <v>ISTRI</v>
          </cell>
          <cell r="R1443">
            <v>3</v>
          </cell>
          <cell r="T1443" t="str">
            <v>MENGURUS RUMAH TANGGA</v>
          </cell>
          <cell r="AG1443" t="str">
            <v>JAWA</v>
          </cell>
        </row>
        <row r="1444">
          <cell r="H1444" t="str">
            <v>L</v>
          </cell>
          <cell r="O1444" t="str">
            <v>ISLAM</v>
          </cell>
          <cell r="Q1444" t="str">
            <v>ANAK</v>
          </cell>
          <cell r="R1444">
            <v>4</v>
          </cell>
          <cell r="T1444" t="str">
            <v>PELAJAR/MAHASISWA</v>
          </cell>
          <cell r="AG1444" t="str">
            <v>JAWA</v>
          </cell>
        </row>
        <row r="1445">
          <cell r="H1445" t="str">
            <v>L</v>
          </cell>
          <cell r="O1445" t="str">
            <v>ISLAM</v>
          </cell>
          <cell r="Q1445" t="str">
            <v>ANAK</v>
          </cell>
          <cell r="R1445">
            <v>4</v>
          </cell>
          <cell r="T1445" t="str">
            <v>BELUM/TIDAK BEKERJA</v>
          </cell>
          <cell r="AG1445" t="str">
            <v>JAWA</v>
          </cell>
        </row>
        <row r="1446">
          <cell r="H1446" t="str">
            <v>L</v>
          </cell>
          <cell r="O1446" t="str">
            <v>KRISTEN</v>
          </cell>
          <cell r="Q1446" t="str">
            <v>KEPALA KELUARGA</v>
          </cell>
          <cell r="R1446">
            <v>1</v>
          </cell>
          <cell r="T1446" t="str">
            <v>PETANI/PEKEBUN</v>
          </cell>
          <cell r="AG1446" t="str">
            <v>BATAK</v>
          </cell>
        </row>
        <row r="1447">
          <cell r="H1447" t="str">
            <v>P</v>
          </cell>
          <cell r="O1447" t="str">
            <v>KRISTEN</v>
          </cell>
          <cell r="Q1447" t="str">
            <v>ISTRI</v>
          </cell>
          <cell r="R1447">
            <v>3</v>
          </cell>
          <cell r="T1447" t="str">
            <v>MENGURUS RUMAH TANGGA</v>
          </cell>
          <cell r="AG1447" t="str">
            <v>BATAK</v>
          </cell>
        </row>
        <row r="1448">
          <cell r="H1448" t="str">
            <v>L</v>
          </cell>
          <cell r="O1448" t="str">
            <v>KRISTEN</v>
          </cell>
          <cell r="Q1448" t="str">
            <v>ANAK</v>
          </cell>
          <cell r="R1448">
            <v>4</v>
          </cell>
          <cell r="T1448" t="str">
            <v>BELUM/TIDAK BEKERJA</v>
          </cell>
          <cell r="AG1448" t="str">
            <v>BATAK</v>
          </cell>
        </row>
        <row r="1449">
          <cell r="H1449" t="str">
            <v>P</v>
          </cell>
          <cell r="O1449" t="str">
            <v>KRISTEN</v>
          </cell>
          <cell r="Q1449" t="str">
            <v>ANAK</v>
          </cell>
          <cell r="R1449">
            <v>4</v>
          </cell>
          <cell r="T1449" t="str">
            <v>BELUM/TIDAK BEKERJA</v>
          </cell>
          <cell r="AG1449" t="str">
            <v>BATAK</v>
          </cell>
        </row>
        <row r="1450">
          <cell r="H1450" t="str">
            <v>L</v>
          </cell>
          <cell r="O1450" t="str">
            <v>KRISTEN</v>
          </cell>
          <cell r="Q1450" t="str">
            <v>FAMILI LAIN</v>
          </cell>
          <cell r="R1450">
            <v>7</v>
          </cell>
          <cell r="T1450" t="str">
            <v>PELAJAR/MAHASISWA</v>
          </cell>
          <cell r="AG1450" t="str">
            <v>BATAK</v>
          </cell>
        </row>
        <row r="1451">
          <cell r="H1451" t="str">
            <v>L</v>
          </cell>
          <cell r="O1451" t="str">
            <v>KRISTEN</v>
          </cell>
          <cell r="Q1451" t="str">
            <v>KEPALA KELUARGA</v>
          </cell>
          <cell r="R1451">
            <v>7</v>
          </cell>
          <cell r="T1451" t="str">
            <v>PETANI/PEKEBUN</v>
          </cell>
          <cell r="AG1451" t="str">
            <v>BATAK</v>
          </cell>
        </row>
        <row r="1452">
          <cell r="H1452" t="str">
            <v>P</v>
          </cell>
          <cell r="O1452" t="str">
            <v>KRISTEN</v>
          </cell>
          <cell r="Q1452" t="str">
            <v>ISTRI</v>
          </cell>
          <cell r="R1452">
            <v>7</v>
          </cell>
          <cell r="T1452" t="str">
            <v>MENGURUS RUMAH TANGGA</v>
          </cell>
          <cell r="AG1452" t="str">
            <v>BATAK</v>
          </cell>
        </row>
        <row r="1456">
          <cell r="H1456">
            <v>54</v>
          </cell>
          <cell r="O1456" t="str">
            <v/>
          </cell>
          <cell r="Q1456">
            <v>24</v>
          </cell>
        </row>
        <row r="1457">
          <cell r="O1457" t="str">
            <v/>
          </cell>
        </row>
        <row r="1458">
          <cell r="O1458" t="str">
            <v/>
          </cell>
        </row>
        <row r="1459">
          <cell r="H1459" t="str">
            <v>L</v>
          </cell>
          <cell r="O1459" t="str">
            <v>KRISTEN</v>
          </cell>
          <cell r="Q1459" t="str">
            <v>KEPALA KELUARGA</v>
          </cell>
          <cell r="R1459">
            <v>1</v>
          </cell>
          <cell r="T1459" t="str">
            <v>PETANI/PEKEBUN</v>
          </cell>
          <cell r="AG1459" t="str">
            <v>BATAK</v>
          </cell>
        </row>
        <row r="1460">
          <cell r="H1460" t="str">
            <v>P</v>
          </cell>
          <cell r="O1460" t="str">
            <v>KRISTEN</v>
          </cell>
          <cell r="Q1460" t="str">
            <v>ISTRI</v>
          </cell>
          <cell r="R1460">
            <v>3</v>
          </cell>
          <cell r="T1460" t="str">
            <v>MENGURUS RUMAH TANGGA</v>
          </cell>
          <cell r="AG1460" t="str">
            <v>BATAK</v>
          </cell>
        </row>
        <row r="1461">
          <cell r="H1461" t="str">
            <v>L</v>
          </cell>
          <cell r="O1461" t="str">
            <v>KRISTEN</v>
          </cell>
          <cell r="Q1461" t="str">
            <v>ANAK</v>
          </cell>
          <cell r="R1461">
            <v>4</v>
          </cell>
          <cell r="T1461" t="str">
            <v>PELAJAR/MAHASISWA</v>
          </cell>
          <cell r="AG1461" t="str">
            <v>BATAK</v>
          </cell>
        </row>
        <row r="1462">
          <cell r="H1462" t="str">
            <v>P</v>
          </cell>
          <cell r="O1462" t="str">
            <v>KRISTEN</v>
          </cell>
          <cell r="Q1462" t="str">
            <v>ANAK</v>
          </cell>
          <cell r="R1462">
            <v>4</v>
          </cell>
          <cell r="T1462" t="str">
            <v>PELAJAR/MAHASISWA</v>
          </cell>
          <cell r="AG1462" t="str">
            <v>BATAK</v>
          </cell>
        </row>
        <row r="1463">
          <cell r="H1463" t="str">
            <v>P</v>
          </cell>
          <cell r="O1463" t="str">
            <v>KRISTEN</v>
          </cell>
          <cell r="Q1463" t="str">
            <v>ANAK</v>
          </cell>
          <cell r="R1463">
            <v>4</v>
          </cell>
          <cell r="T1463" t="str">
            <v>PELAJAR/MAHASISWA</v>
          </cell>
          <cell r="AG1463" t="str">
            <v>BATAK</v>
          </cell>
        </row>
        <row r="1464">
          <cell r="H1464" t="str">
            <v>P</v>
          </cell>
          <cell r="O1464" t="str">
            <v>KRISTEN</v>
          </cell>
          <cell r="Q1464" t="str">
            <v>ANAK</v>
          </cell>
          <cell r="R1464">
            <v>4</v>
          </cell>
          <cell r="T1464" t="str">
            <v>PELAJAR/MAHASISWA</v>
          </cell>
          <cell r="AG1464" t="str">
            <v>BATAK</v>
          </cell>
        </row>
        <row r="1465">
          <cell r="H1465" t="str">
            <v>L</v>
          </cell>
          <cell r="O1465" t="str">
            <v>ISLAM</v>
          </cell>
          <cell r="Q1465" t="str">
            <v>KEPALA KELUARGA</v>
          </cell>
          <cell r="R1465">
            <v>1</v>
          </cell>
          <cell r="T1465" t="str">
            <v>PETANI/PEKEBUN</v>
          </cell>
          <cell r="AG1465" t="str">
            <v>JAWA</v>
          </cell>
        </row>
        <row r="1466">
          <cell r="H1466" t="str">
            <v>P</v>
          </cell>
          <cell r="O1466" t="str">
            <v>ISLAM</v>
          </cell>
          <cell r="Q1466" t="str">
            <v>ISTRI</v>
          </cell>
          <cell r="R1466">
            <v>3</v>
          </cell>
          <cell r="T1466" t="str">
            <v>MENGURUS RUMAH TANGGA</v>
          </cell>
          <cell r="AG1466" t="str">
            <v>JAWA</v>
          </cell>
        </row>
        <row r="1467">
          <cell r="H1467" t="str">
            <v>L</v>
          </cell>
          <cell r="O1467" t="str">
            <v>ISLAM</v>
          </cell>
          <cell r="Q1467" t="str">
            <v>KEPALA KELUARGA</v>
          </cell>
          <cell r="R1467">
            <v>1</v>
          </cell>
          <cell r="T1467" t="str">
            <v>SOPIR</v>
          </cell>
          <cell r="AG1467" t="str">
            <v>JAWA</v>
          </cell>
        </row>
        <row r="1468">
          <cell r="H1468" t="str">
            <v>P</v>
          </cell>
          <cell r="O1468" t="str">
            <v>ISLAM</v>
          </cell>
          <cell r="Q1468" t="str">
            <v>ISTRI</v>
          </cell>
          <cell r="R1468">
            <v>3</v>
          </cell>
          <cell r="T1468" t="str">
            <v>MENGURUS RUMAH TANGGA</v>
          </cell>
          <cell r="AG1468" t="str">
            <v>JAWA</v>
          </cell>
        </row>
        <row r="1469">
          <cell r="H1469" t="str">
            <v>L</v>
          </cell>
          <cell r="O1469" t="str">
            <v>ISLAM</v>
          </cell>
          <cell r="Q1469" t="str">
            <v>ANAK</v>
          </cell>
          <cell r="R1469">
            <v>4</v>
          </cell>
          <cell r="T1469" t="str">
            <v>PELAJAR/MAHASISWA</v>
          </cell>
          <cell r="AG1469" t="str">
            <v>JAWA</v>
          </cell>
        </row>
        <row r="1470">
          <cell r="H1470" t="str">
            <v>P</v>
          </cell>
          <cell r="O1470" t="str">
            <v>ISLAM</v>
          </cell>
          <cell r="Q1470" t="str">
            <v>ANAK</v>
          </cell>
          <cell r="R1470">
            <v>4</v>
          </cell>
          <cell r="T1470" t="str">
            <v>PELAJAR/MAHASISWA</v>
          </cell>
          <cell r="AG1470" t="str">
            <v>JAWA</v>
          </cell>
        </row>
        <row r="1471">
          <cell r="H1471" t="str">
            <v>P</v>
          </cell>
          <cell r="O1471" t="str">
            <v>ISLAM</v>
          </cell>
          <cell r="Q1471" t="str">
            <v>ANAK</v>
          </cell>
          <cell r="R1471">
            <v>4</v>
          </cell>
          <cell r="T1471" t="str">
            <v>PELAJAR/MAHASISWA</v>
          </cell>
          <cell r="AG1471" t="str">
            <v>JAWA</v>
          </cell>
        </row>
        <row r="1472">
          <cell r="H1472" t="str">
            <v>L</v>
          </cell>
          <cell r="O1472" t="str">
            <v>ISLAM</v>
          </cell>
          <cell r="Q1472" t="str">
            <v>KEPALA KELUARGA</v>
          </cell>
          <cell r="R1472">
            <v>1</v>
          </cell>
          <cell r="T1472" t="str">
            <v>SOPIR</v>
          </cell>
          <cell r="AG1472" t="str">
            <v>JAWA</v>
          </cell>
        </row>
        <row r="1473">
          <cell r="H1473" t="str">
            <v>P</v>
          </cell>
          <cell r="O1473" t="str">
            <v>ISLAM</v>
          </cell>
          <cell r="Q1473" t="str">
            <v>ISTRI</v>
          </cell>
          <cell r="R1473">
            <v>3</v>
          </cell>
          <cell r="T1473" t="str">
            <v>MENGURUS RUMAH TANGGA</v>
          </cell>
          <cell r="AG1473" t="str">
            <v>KERINCI</v>
          </cell>
        </row>
        <row r="1474">
          <cell r="H1474" t="str">
            <v>P</v>
          </cell>
          <cell r="O1474" t="str">
            <v>ISLAM</v>
          </cell>
          <cell r="Q1474" t="str">
            <v>ANAK</v>
          </cell>
          <cell r="R1474">
            <v>4</v>
          </cell>
          <cell r="T1474" t="str">
            <v>PELAJAR/MAHASISWA</v>
          </cell>
          <cell r="AG1474" t="str">
            <v>JAWA</v>
          </cell>
        </row>
        <row r="1475">
          <cell r="H1475" t="str">
            <v>L</v>
          </cell>
          <cell r="O1475" t="str">
            <v>ISLAM</v>
          </cell>
          <cell r="Q1475" t="str">
            <v>ANAK</v>
          </cell>
          <cell r="R1475">
            <v>4</v>
          </cell>
          <cell r="T1475" t="str">
            <v>PELAJAR/MAHASISWA</v>
          </cell>
          <cell r="AG1475" t="str">
            <v>JAWA</v>
          </cell>
        </row>
        <row r="1476">
          <cell r="H1476" t="str">
            <v>L</v>
          </cell>
          <cell r="O1476" t="str">
            <v>ISLAM</v>
          </cell>
          <cell r="Q1476" t="str">
            <v>KEPALA KELUARGA</v>
          </cell>
          <cell r="R1476">
            <v>1</v>
          </cell>
          <cell r="T1476" t="str">
            <v>PETANI/PEKEBUN</v>
          </cell>
          <cell r="AG1476" t="str">
            <v>JAWA</v>
          </cell>
        </row>
        <row r="1477">
          <cell r="H1477" t="str">
            <v>P</v>
          </cell>
          <cell r="O1477" t="str">
            <v>ISLAM</v>
          </cell>
          <cell r="Q1477" t="str">
            <v>ISTRI</v>
          </cell>
          <cell r="R1477">
            <v>3</v>
          </cell>
          <cell r="T1477" t="str">
            <v>MENGURUS RUMAH TANGGA</v>
          </cell>
          <cell r="AG1477" t="str">
            <v>JAWA</v>
          </cell>
        </row>
        <row r="1478">
          <cell r="H1478" t="str">
            <v>P</v>
          </cell>
          <cell r="O1478" t="str">
            <v>ISLAM</v>
          </cell>
          <cell r="Q1478" t="str">
            <v>ANAK</v>
          </cell>
          <cell r="R1478">
            <v>4</v>
          </cell>
          <cell r="T1478" t="str">
            <v>PELAJAR/MAHASISWA</v>
          </cell>
          <cell r="AG1478" t="str">
            <v>JAWA</v>
          </cell>
        </row>
        <row r="1479">
          <cell r="H1479" t="str">
            <v>L</v>
          </cell>
          <cell r="O1479" t="str">
            <v>ISLAM</v>
          </cell>
          <cell r="Q1479" t="str">
            <v>ANAK</v>
          </cell>
          <cell r="R1479">
            <v>4</v>
          </cell>
          <cell r="T1479" t="str">
            <v>BELUM/TIDAK BEKERJA</v>
          </cell>
          <cell r="AG1479" t="str">
            <v>JAWA</v>
          </cell>
        </row>
        <row r="1480">
          <cell r="H1480" t="str">
            <v>L</v>
          </cell>
          <cell r="O1480" t="str">
            <v>ISLAM</v>
          </cell>
          <cell r="Q1480" t="str">
            <v>KEPALA KELUARGA</v>
          </cell>
          <cell r="R1480">
            <v>1</v>
          </cell>
          <cell r="T1480" t="str">
            <v>PETANI/PEKEBUN</v>
          </cell>
          <cell r="AG1480" t="str">
            <v>SUNDA</v>
          </cell>
        </row>
        <row r="1481">
          <cell r="H1481" t="str">
            <v>P</v>
          </cell>
          <cell r="O1481" t="str">
            <v>ISLAM</v>
          </cell>
          <cell r="Q1481" t="str">
            <v>ISTRI</v>
          </cell>
          <cell r="R1481">
            <v>3</v>
          </cell>
          <cell r="T1481" t="str">
            <v>MENGURUS RUMAH TANGGA</v>
          </cell>
          <cell r="AG1481" t="str">
            <v>SUNDA</v>
          </cell>
        </row>
        <row r="1482">
          <cell r="H1482" t="str">
            <v>P</v>
          </cell>
          <cell r="O1482" t="str">
            <v>ISLAM</v>
          </cell>
          <cell r="Q1482" t="str">
            <v>ANAK</v>
          </cell>
          <cell r="R1482">
            <v>4</v>
          </cell>
          <cell r="T1482" t="str">
            <v>PELAJAR/MAHASISWA</v>
          </cell>
          <cell r="AG1482" t="str">
            <v>SUNDA</v>
          </cell>
        </row>
        <row r="1483">
          <cell r="H1483" t="str">
            <v>L</v>
          </cell>
          <cell r="O1483" t="str">
            <v>ISLAM</v>
          </cell>
          <cell r="Q1483" t="str">
            <v>ANAK</v>
          </cell>
          <cell r="R1483">
            <v>4</v>
          </cell>
          <cell r="T1483" t="str">
            <v>WIRASWASTA</v>
          </cell>
          <cell r="AG1483" t="str">
            <v>SUNDA</v>
          </cell>
        </row>
        <row r="1484">
          <cell r="H1484" t="str">
            <v>L</v>
          </cell>
          <cell r="O1484" t="str">
            <v>ISLAM</v>
          </cell>
          <cell r="Q1484" t="str">
            <v>KEPALA KELUARGA</v>
          </cell>
          <cell r="R1484">
            <v>1</v>
          </cell>
          <cell r="T1484" t="str">
            <v>PETANI/PEKEBUN</v>
          </cell>
          <cell r="AG1484" t="str">
            <v>SUNDA</v>
          </cell>
        </row>
        <row r="1485">
          <cell r="O1485" t="str">
            <v>ISLAM</v>
          </cell>
          <cell r="Q1485" t="str">
            <v>ANAK</v>
          </cell>
          <cell r="R1485">
            <v>4</v>
          </cell>
          <cell r="T1485" t="str">
            <v>PELAJAR/MAHASISWA</v>
          </cell>
          <cell r="AG1485" t="str">
            <v>SUNDA</v>
          </cell>
        </row>
        <row r="1486">
          <cell r="O1486" t="str">
            <v>ISLAM</v>
          </cell>
          <cell r="Q1486" t="str">
            <v>ANAK</v>
          </cell>
          <cell r="R1486">
            <v>4</v>
          </cell>
          <cell r="T1486" t="str">
            <v>PELAJAR/MAHASISWA</v>
          </cell>
          <cell r="AG1486" t="str">
            <v>SUNDA</v>
          </cell>
        </row>
        <row r="1487">
          <cell r="O1487" t="str">
            <v>ISLAM</v>
          </cell>
          <cell r="Q1487" t="str">
            <v>KEPALA KELUARGA</v>
          </cell>
          <cell r="R1487">
            <v>1</v>
          </cell>
          <cell r="T1487" t="str">
            <v>PETANI/PEKEBUN</v>
          </cell>
          <cell r="AG1487" t="str">
            <v>JAWA</v>
          </cell>
        </row>
        <row r="1488">
          <cell r="O1488" t="str">
            <v>ISLAM</v>
          </cell>
          <cell r="Q1488" t="str">
            <v>ANAK</v>
          </cell>
          <cell r="R1488">
            <v>4</v>
          </cell>
          <cell r="T1488" t="str">
            <v>BELUM/TIDAK BEKERJA</v>
          </cell>
          <cell r="AG1488" t="str">
            <v>JAWA</v>
          </cell>
        </row>
        <row r="1489">
          <cell r="O1489" t="str">
            <v>ISLAM</v>
          </cell>
          <cell r="Q1489" t="str">
            <v>ANAK</v>
          </cell>
          <cell r="R1489">
            <v>4</v>
          </cell>
          <cell r="T1489" t="str">
            <v>PELAJAR/MAHASISWA</v>
          </cell>
          <cell r="AG1489" t="str">
            <v>JAWA</v>
          </cell>
        </row>
        <row r="1490">
          <cell r="O1490" t="str">
            <v>ISLAM</v>
          </cell>
          <cell r="Q1490" t="str">
            <v>KEPALA KELUARGA</v>
          </cell>
          <cell r="R1490">
            <v>1</v>
          </cell>
          <cell r="T1490" t="str">
            <v>SOPIR</v>
          </cell>
          <cell r="AG1490" t="str">
            <v>SUNDA</v>
          </cell>
        </row>
        <row r="1491">
          <cell r="O1491" t="str">
            <v>ISLAM</v>
          </cell>
          <cell r="Q1491" t="str">
            <v>ISTRI</v>
          </cell>
          <cell r="R1491">
            <v>3</v>
          </cell>
          <cell r="T1491" t="str">
            <v>MENGURUS RUMAH TANGGA</v>
          </cell>
          <cell r="AG1491" t="str">
            <v>JAWA</v>
          </cell>
        </row>
        <row r="1492">
          <cell r="O1492" t="str">
            <v>ISLAM</v>
          </cell>
          <cell r="Q1492" t="str">
            <v>ANAK</v>
          </cell>
          <cell r="R1492">
            <v>4</v>
          </cell>
          <cell r="T1492" t="str">
            <v>PELAJAR/MAHASISWA</v>
          </cell>
          <cell r="AG1492" t="str">
            <v>SUNDA</v>
          </cell>
        </row>
        <row r="1493">
          <cell r="O1493" t="str">
            <v>ISLAM</v>
          </cell>
          <cell r="Q1493" t="str">
            <v>ANAK</v>
          </cell>
          <cell r="R1493">
            <v>4</v>
          </cell>
          <cell r="T1493" t="str">
            <v>BELUM/TIDAK BEKERJA</v>
          </cell>
          <cell r="AG1493" t="str">
            <v>SUNDA</v>
          </cell>
        </row>
        <row r="1494">
          <cell r="O1494" t="str">
            <v>KRISTEN</v>
          </cell>
          <cell r="Q1494" t="str">
            <v>KEPALA KELUARGA</v>
          </cell>
          <cell r="R1494">
            <v>1</v>
          </cell>
          <cell r="T1494" t="str">
            <v>PETANI/PEKEBUN</v>
          </cell>
          <cell r="AG1494" t="str">
            <v>BATAK</v>
          </cell>
        </row>
        <row r="1495">
          <cell r="O1495" t="str">
            <v>KRISTEN</v>
          </cell>
          <cell r="Q1495" t="str">
            <v>ISTRI</v>
          </cell>
          <cell r="R1495">
            <v>3</v>
          </cell>
          <cell r="T1495" t="str">
            <v>MENGURUS RUMAH TANGGA</v>
          </cell>
          <cell r="AG1495" t="str">
            <v>BATAK</v>
          </cell>
        </row>
        <row r="1496">
          <cell r="O1496" t="str">
            <v>KRISTEN</v>
          </cell>
          <cell r="Q1496" t="str">
            <v>ANAK</v>
          </cell>
          <cell r="R1496">
            <v>4</v>
          </cell>
          <cell r="T1496" t="str">
            <v>BELUM/TIDAK BEKERJA</v>
          </cell>
          <cell r="AG1496" t="str">
            <v>BATAK</v>
          </cell>
        </row>
        <row r="1497">
          <cell r="O1497" t="str">
            <v>KRISTEN</v>
          </cell>
          <cell r="Q1497" t="str">
            <v>ANAK</v>
          </cell>
          <cell r="R1497">
            <v>4</v>
          </cell>
          <cell r="T1497" t="str">
            <v>BELUM/TIDAK BEKERJA</v>
          </cell>
          <cell r="AG1497" t="str">
            <v>BATAK</v>
          </cell>
        </row>
        <row r="1498">
          <cell r="O1498" t="str">
            <v>KRISTEN</v>
          </cell>
          <cell r="Q1498" t="str">
            <v>ANAK</v>
          </cell>
          <cell r="R1498">
            <v>4</v>
          </cell>
          <cell r="T1498" t="str">
            <v>POLISI</v>
          </cell>
          <cell r="AG1498" t="str">
            <v>BATAK</v>
          </cell>
        </row>
        <row r="1499">
          <cell r="O1499" t="str">
            <v>KRISTEN</v>
          </cell>
          <cell r="Q1499" t="str">
            <v>ANAK</v>
          </cell>
          <cell r="R1499">
            <v>4</v>
          </cell>
          <cell r="T1499" t="str">
            <v>BELUM/TIDAK BEKERJA</v>
          </cell>
          <cell r="AG1499" t="str">
            <v>BATAK</v>
          </cell>
        </row>
        <row r="1500">
          <cell r="O1500" t="str">
            <v>KRISTEN</v>
          </cell>
          <cell r="Q1500" t="str">
            <v>KEPALA KELUARGA</v>
          </cell>
          <cell r="R1500">
            <v>1</v>
          </cell>
          <cell r="T1500" t="str">
            <v>PENDETA</v>
          </cell>
          <cell r="AG1500" t="str">
            <v>BATAK</v>
          </cell>
        </row>
        <row r="1501">
          <cell r="O1501" t="str">
            <v>KRISTEN</v>
          </cell>
          <cell r="Q1501" t="str">
            <v>ISTRI</v>
          </cell>
          <cell r="R1501">
            <v>3</v>
          </cell>
          <cell r="T1501" t="str">
            <v>MENGURUS RUMAH TANGGA</v>
          </cell>
          <cell r="AG1501" t="str">
            <v>BATAK</v>
          </cell>
        </row>
        <row r="1502">
          <cell r="O1502" t="str">
            <v>KRISTEN</v>
          </cell>
          <cell r="Q1502" t="str">
            <v>ANAK</v>
          </cell>
          <cell r="R1502">
            <v>4</v>
          </cell>
          <cell r="T1502" t="str">
            <v>PELAJAR/MAHASISWA</v>
          </cell>
          <cell r="AG1502" t="str">
            <v>BATAK</v>
          </cell>
        </row>
        <row r="1503">
          <cell r="O1503" t="str">
            <v>KRISTEN</v>
          </cell>
          <cell r="Q1503" t="str">
            <v>ANAK</v>
          </cell>
          <cell r="R1503">
            <v>4</v>
          </cell>
          <cell r="T1503" t="str">
            <v>BELUM/TIDAK BEKERJA</v>
          </cell>
          <cell r="AG1503" t="str">
            <v>BATAK</v>
          </cell>
        </row>
        <row r="1504">
          <cell r="O1504" t="str">
            <v>KRISTEN</v>
          </cell>
          <cell r="Q1504" t="str">
            <v>ANAK</v>
          </cell>
          <cell r="R1504">
            <v>4</v>
          </cell>
          <cell r="T1504" t="str">
            <v>BELUM/TIDAK BEKERJA</v>
          </cell>
          <cell r="AG1504" t="str">
            <v>BATAK</v>
          </cell>
        </row>
        <row r="1505">
          <cell r="O1505" t="str">
            <v>ISLAM</v>
          </cell>
          <cell r="Q1505" t="str">
            <v>KEPALA KELUARGA</v>
          </cell>
          <cell r="R1505">
            <v>1</v>
          </cell>
          <cell r="T1505" t="str">
            <v>PETANI/PEKEBUN</v>
          </cell>
          <cell r="AG1505" t="str">
            <v>JAWA</v>
          </cell>
        </row>
        <row r="1506">
          <cell r="O1506" t="str">
            <v>ISLAM</v>
          </cell>
          <cell r="Q1506" t="str">
            <v>ISTRI</v>
          </cell>
          <cell r="R1506">
            <v>3</v>
          </cell>
          <cell r="T1506" t="str">
            <v>MENGURUS RUMAH TANGGA</v>
          </cell>
          <cell r="AG1506" t="str">
            <v>JAWA</v>
          </cell>
        </row>
        <row r="1507">
          <cell r="O1507" t="str">
            <v>ISLAM</v>
          </cell>
          <cell r="Q1507" t="str">
            <v>ANAK</v>
          </cell>
          <cell r="R1507">
            <v>4</v>
          </cell>
          <cell r="T1507" t="str">
            <v>KARYAWAN SWASTA</v>
          </cell>
          <cell r="AG1507" t="str">
            <v>JAWA</v>
          </cell>
        </row>
        <row r="1508">
          <cell r="O1508" t="str">
            <v>ISLAM</v>
          </cell>
          <cell r="Q1508" t="str">
            <v>ANAK</v>
          </cell>
          <cell r="R1508">
            <v>4</v>
          </cell>
          <cell r="T1508" t="str">
            <v>PELAJAR/MAHASISWA</v>
          </cell>
          <cell r="AG1508" t="str">
            <v>JAWA</v>
          </cell>
        </row>
        <row r="1509">
          <cell r="O1509" t="str">
            <v>ISLAM</v>
          </cell>
          <cell r="Q1509" t="str">
            <v>KEPALA KELUARGA</v>
          </cell>
          <cell r="R1509">
            <v>1</v>
          </cell>
          <cell r="T1509" t="str">
            <v>PETANI/PEKEBUN</v>
          </cell>
          <cell r="AG1509" t="str">
            <v>JAWA</v>
          </cell>
        </row>
        <row r="1510">
          <cell r="O1510" t="str">
            <v>ISLAM</v>
          </cell>
          <cell r="Q1510" t="str">
            <v>ISTRI</v>
          </cell>
          <cell r="R1510">
            <v>3</v>
          </cell>
          <cell r="T1510" t="str">
            <v>MENGURUS RUMAH TANGGA</v>
          </cell>
          <cell r="AG1510" t="str">
            <v>JAWA</v>
          </cell>
        </row>
        <row r="1511">
          <cell r="O1511" t="str">
            <v>KRISTEN</v>
          </cell>
          <cell r="Q1511" t="str">
            <v>KEPALA KELUARGA</v>
          </cell>
          <cell r="R1511">
            <v>1</v>
          </cell>
          <cell r="T1511" t="str">
            <v>PETANI/PEKEBUN</v>
          </cell>
          <cell r="AG1511" t="str">
            <v>BATAK</v>
          </cell>
        </row>
        <row r="1512">
          <cell r="O1512" t="str">
            <v>KRISTEN</v>
          </cell>
          <cell r="Q1512" t="str">
            <v>ANAK</v>
          </cell>
          <cell r="R1512">
            <v>4</v>
          </cell>
          <cell r="T1512" t="str">
            <v>WIRASWASTA</v>
          </cell>
          <cell r="AG1512" t="str">
            <v>BATAK</v>
          </cell>
        </row>
        <row r="1513">
          <cell r="O1513" t="str">
            <v>KRISTEN</v>
          </cell>
          <cell r="Q1513" t="str">
            <v>ANAK</v>
          </cell>
          <cell r="R1513">
            <v>4</v>
          </cell>
          <cell r="T1513" t="str">
            <v>WIRASWASTA</v>
          </cell>
          <cell r="AG1513" t="str">
            <v>BATAK</v>
          </cell>
        </row>
        <row r="1514">
          <cell r="O1514" t="str">
            <v>KRISTEN</v>
          </cell>
          <cell r="Q1514" t="str">
            <v>ANAK</v>
          </cell>
          <cell r="R1514">
            <v>4</v>
          </cell>
          <cell r="T1514" t="str">
            <v>PELAJAR/MAHASISWA</v>
          </cell>
          <cell r="AG1514" t="str">
            <v>BATAK</v>
          </cell>
        </row>
        <row r="1515">
          <cell r="O1515" t="str">
            <v>KRISTEN</v>
          </cell>
          <cell r="Q1515" t="str">
            <v>ANAK</v>
          </cell>
          <cell r="R1515">
            <v>4</v>
          </cell>
          <cell r="T1515" t="str">
            <v>PELAJAR/MAHASISWA</v>
          </cell>
          <cell r="AG1515" t="str">
            <v>BATAK</v>
          </cell>
        </row>
        <row r="1516">
          <cell r="O1516" t="str">
            <v>ISLAM</v>
          </cell>
          <cell r="Q1516" t="str">
            <v>KEPALA KELUARGA</v>
          </cell>
          <cell r="R1516">
            <v>1</v>
          </cell>
          <cell r="T1516" t="str">
            <v>PETANI/PEKEBUN</v>
          </cell>
          <cell r="AG1516" t="str">
            <v>JAWA</v>
          </cell>
        </row>
        <row r="1517">
          <cell r="O1517" t="str">
            <v>ISLAM</v>
          </cell>
          <cell r="Q1517" t="str">
            <v>ISTRI</v>
          </cell>
          <cell r="R1517">
            <v>3</v>
          </cell>
          <cell r="T1517" t="str">
            <v>MENGURUS RUMAH TANGGA</v>
          </cell>
          <cell r="AG1517" t="str">
            <v>JAWA</v>
          </cell>
        </row>
        <row r="1518">
          <cell r="O1518" t="str">
            <v>ISLAM</v>
          </cell>
          <cell r="Q1518" t="str">
            <v>ANAK</v>
          </cell>
          <cell r="R1518">
            <v>4</v>
          </cell>
          <cell r="T1518" t="str">
            <v>PELAJAR/MAHASISWA</v>
          </cell>
          <cell r="AG1518" t="str">
            <v>JAWA</v>
          </cell>
        </row>
        <row r="1519">
          <cell r="O1519" t="str">
            <v>ISLAM</v>
          </cell>
          <cell r="Q1519" t="str">
            <v>KEPALA KELUARGA</v>
          </cell>
          <cell r="R1519">
            <v>1</v>
          </cell>
          <cell r="T1519" t="str">
            <v>PETANI/PEKEBUN</v>
          </cell>
          <cell r="AG1519" t="str">
            <v>JAWA</v>
          </cell>
        </row>
        <row r="1520">
          <cell r="O1520" t="str">
            <v>ISLAM</v>
          </cell>
          <cell r="Q1520" t="str">
            <v>ISTRI</v>
          </cell>
          <cell r="R1520">
            <v>3</v>
          </cell>
          <cell r="T1520" t="str">
            <v>MENGURUS RUMAH TANGGA</v>
          </cell>
          <cell r="AG1520" t="str">
            <v>JAWA</v>
          </cell>
        </row>
        <row r="1521">
          <cell r="O1521" t="str">
            <v>ISLAM</v>
          </cell>
          <cell r="Q1521" t="str">
            <v>ANAK</v>
          </cell>
          <cell r="R1521">
            <v>4</v>
          </cell>
          <cell r="T1521" t="str">
            <v>BELUM/TIDAK BEKERJA</v>
          </cell>
          <cell r="AG1521" t="str">
            <v>JAWA</v>
          </cell>
        </row>
        <row r="1522">
          <cell r="O1522" t="str">
            <v>ISLAM</v>
          </cell>
          <cell r="Q1522" t="str">
            <v>ANAK</v>
          </cell>
          <cell r="R1522">
            <v>4</v>
          </cell>
          <cell r="T1522" t="str">
            <v>BELUM/TIDAK BEKERJA</v>
          </cell>
          <cell r="AG1522" t="str">
            <v>JAWA</v>
          </cell>
        </row>
        <row r="1523">
          <cell r="O1523" t="str">
            <v>ISLAM</v>
          </cell>
          <cell r="Q1523" t="str">
            <v>KEPALA KELUARGA</v>
          </cell>
          <cell r="R1523">
            <v>1</v>
          </cell>
          <cell r="T1523" t="str">
            <v>SOPIR</v>
          </cell>
          <cell r="AG1523" t="str">
            <v>JAWA</v>
          </cell>
        </row>
        <row r="1524">
          <cell r="O1524" t="str">
            <v>ISLAM</v>
          </cell>
          <cell r="Q1524" t="str">
            <v>ISTRI</v>
          </cell>
          <cell r="R1524">
            <v>3</v>
          </cell>
          <cell r="T1524" t="str">
            <v>MENGURUS RUMAH TANGGA</v>
          </cell>
          <cell r="AG1524" t="str">
            <v>JAWA</v>
          </cell>
        </row>
        <row r="1525">
          <cell r="O1525" t="str">
            <v>ISLAM</v>
          </cell>
          <cell r="Q1525" t="str">
            <v>ANAK</v>
          </cell>
          <cell r="R1525">
            <v>4</v>
          </cell>
          <cell r="T1525" t="str">
            <v>PELAJAR/MAHASISWA</v>
          </cell>
          <cell r="AG1525" t="str">
            <v>JAWA</v>
          </cell>
        </row>
        <row r="1526">
          <cell r="O1526" t="str">
            <v>ISLAM</v>
          </cell>
          <cell r="Q1526" t="str">
            <v>ANAK</v>
          </cell>
          <cell r="R1526">
            <v>4</v>
          </cell>
          <cell r="T1526" t="str">
            <v>BELUM/TIDAK BEKERJA</v>
          </cell>
          <cell r="AG1526" t="str">
            <v>JAWA</v>
          </cell>
        </row>
        <row r="1527">
          <cell r="O1527" t="str">
            <v>KRISTEN</v>
          </cell>
          <cell r="Q1527" t="str">
            <v>KEPALA KELUARGA</v>
          </cell>
          <cell r="R1527">
            <v>1</v>
          </cell>
          <cell r="T1527" t="str">
            <v>PETANI/PEKEBUN</v>
          </cell>
          <cell r="AG1527" t="str">
            <v>BATAK</v>
          </cell>
        </row>
        <row r="1528">
          <cell r="O1528" t="str">
            <v>KRISTEN</v>
          </cell>
          <cell r="Q1528" t="str">
            <v>ISTRI</v>
          </cell>
          <cell r="R1528">
            <v>3</v>
          </cell>
          <cell r="T1528" t="str">
            <v>MENGURUS RUMAH TANGGA</v>
          </cell>
          <cell r="AG1528" t="str">
            <v>BATAK</v>
          </cell>
        </row>
        <row r="1529">
          <cell r="O1529" t="str">
            <v>KRISTEN</v>
          </cell>
          <cell r="Q1529" t="str">
            <v>ANAK</v>
          </cell>
          <cell r="R1529">
            <v>4</v>
          </cell>
          <cell r="T1529" t="str">
            <v>PELAJAR/MAHASISWA</v>
          </cell>
          <cell r="AG1529" t="str">
            <v>BATAK</v>
          </cell>
        </row>
        <row r="1530">
          <cell r="O1530" t="str">
            <v>KRISTEN</v>
          </cell>
          <cell r="Q1530" t="str">
            <v>ANAK</v>
          </cell>
          <cell r="R1530">
            <v>4</v>
          </cell>
          <cell r="T1530" t="str">
            <v>PELAJAR/MAHASISWA</v>
          </cell>
          <cell r="AG1530" t="str">
            <v>BATAK</v>
          </cell>
        </row>
        <row r="1531">
          <cell r="O1531" t="str">
            <v>KRISTEN</v>
          </cell>
          <cell r="Q1531" t="str">
            <v>ANAK</v>
          </cell>
          <cell r="R1531">
            <v>4</v>
          </cell>
          <cell r="T1531" t="str">
            <v>BELUM/TIDAK BEKERJA</v>
          </cell>
          <cell r="AG1531" t="str">
            <v>BATAK</v>
          </cell>
        </row>
        <row r="1532">
          <cell r="O1532" t="str">
            <v>ISLAM</v>
          </cell>
          <cell r="Q1532" t="str">
            <v>KEPALA KELUARGA</v>
          </cell>
          <cell r="R1532">
            <v>1</v>
          </cell>
          <cell r="T1532" t="str">
            <v>PETANI/PEKEBUN</v>
          </cell>
          <cell r="AG1532" t="str">
            <v>JAWA</v>
          </cell>
        </row>
        <row r="1533">
          <cell r="O1533" t="str">
            <v>ISLAM</v>
          </cell>
          <cell r="Q1533" t="str">
            <v>ISTRI</v>
          </cell>
          <cell r="R1533">
            <v>3</v>
          </cell>
          <cell r="T1533" t="str">
            <v>MENGURUS RUMAH TANGGA</v>
          </cell>
          <cell r="AG1533" t="str">
            <v>JAWA</v>
          </cell>
        </row>
        <row r="1534">
          <cell r="O1534" t="str">
            <v>ISLAM</v>
          </cell>
          <cell r="Q1534" t="str">
            <v>ANAK</v>
          </cell>
          <cell r="R1534">
            <v>4</v>
          </cell>
          <cell r="T1534" t="str">
            <v>PELAJAR/MAHASISWA</v>
          </cell>
          <cell r="AG1534" t="str">
            <v>JAWA</v>
          </cell>
        </row>
        <row r="1535">
          <cell r="O1535" t="str">
            <v>ISLAM</v>
          </cell>
          <cell r="Q1535" t="str">
            <v>ANAK</v>
          </cell>
          <cell r="R1535">
            <v>4</v>
          </cell>
          <cell r="T1535" t="str">
            <v>BELUM/TIDAK BEKERJA</v>
          </cell>
          <cell r="AG1535" t="str">
            <v>JAWA</v>
          </cell>
        </row>
        <row r="1536">
          <cell r="O1536" t="str">
            <v>KRISTEN</v>
          </cell>
          <cell r="Q1536" t="str">
            <v>KEPALA KELUARGA</v>
          </cell>
          <cell r="R1536">
            <v>1</v>
          </cell>
          <cell r="T1536" t="str">
            <v>PETANI/PEKEBUN</v>
          </cell>
          <cell r="AG1536" t="str">
            <v>BATAK</v>
          </cell>
        </row>
        <row r="1537">
          <cell r="O1537" t="str">
            <v>KRISTEN</v>
          </cell>
          <cell r="Q1537" t="str">
            <v>ISTRI</v>
          </cell>
          <cell r="R1537">
            <v>3</v>
          </cell>
          <cell r="T1537" t="str">
            <v>MENGURUS RUMAH TANGGA</v>
          </cell>
          <cell r="AG1537" t="str">
            <v>BATAK</v>
          </cell>
        </row>
        <row r="1538">
          <cell r="O1538" t="str">
            <v>KRISTEN</v>
          </cell>
          <cell r="Q1538" t="str">
            <v>ANAK</v>
          </cell>
          <cell r="R1538">
            <v>4</v>
          </cell>
          <cell r="T1538" t="str">
            <v>PELAJAR/MAHASISWA</v>
          </cell>
          <cell r="AG1538" t="str">
            <v>BATAK</v>
          </cell>
        </row>
        <row r="1539">
          <cell r="O1539" t="str">
            <v>KRISTEN</v>
          </cell>
          <cell r="Q1539" t="str">
            <v>ANAK</v>
          </cell>
          <cell r="R1539">
            <v>4</v>
          </cell>
          <cell r="T1539" t="str">
            <v>PELAJAR/MAHASISWA</v>
          </cell>
          <cell r="AG1539" t="str">
            <v>BATAK</v>
          </cell>
        </row>
        <row r="1540">
          <cell r="O1540" t="str">
            <v>KRISTEN</v>
          </cell>
          <cell r="Q1540" t="str">
            <v>ANAK</v>
          </cell>
          <cell r="R1540">
            <v>4</v>
          </cell>
          <cell r="T1540" t="str">
            <v>PELAJAR/MAHASISWA</v>
          </cell>
          <cell r="AG1540" t="str">
            <v>BATAK</v>
          </cell>
        </row>
        <row r="1541">
          <cell r="O1541" t="str">
            <v>KRISTEN</v>
          </cell>
          <cell r="Q1541" t="str">
            <v>ANAK</v>
          </cell>
          <cell r="R1541">
            <v>4</v>
          </cell>
          <cell r="T1541" t="str">
            <v>PELAJAR/MAHASISWA</v>
          </cell>
          <cell r="AG1541" t="str">
            <v>BATAK</v>
          </cell>
        </row>
        <row r="1542">
          <cell r="O1542" t="str">
            <v>ISLAM</v>
          </cell>
          <cell r="Q1542" t="str">
            <v>KEPALA KELUARGA</v>
          </cell>
          <cell r="R1542">
            <v>1</v>
          </cell>
          <cell r="T1542" t="str">
            <v>WIRASWASTA</v>
          </cell>
          <cell r="AG1542" t="str">
            <v>JAWA</v>
          </cell>
        </row>
        <row r="1543">
          <cell r="O1543" t="str">
            <v>ISLAM</v>
          </cell>
          <cell r="Q1543" t="str">
            <v>ISTRI</v>
          </cell>
          <cell r="R1543">
            <v>3</v>
          </cell>
          <cell r="T1543" t="str">
            <v>MENGURUS RUMAH TANGGA</v>
          </cell>
          <cell r="AG1543" t="str">
            <v>JAWA</v>
          </cell>
        </row>
        <row r="1544">
          <cell r="O1544" t="str">
            <v>ISLAM</v>
          </cell>
          <cell r="Q1544" t="str">
            <v>ANAK</v>
          </cell>
          <cell r="R1544">
            <v>4</v>
          </cell>
          <cell r="T1544" t="str">
            <v>BELUM/TIDAK BEKERJA</v>
          </cell>
          <cell r="AG1544" t="str">
            <v>JAWA</v>
          </cell>
        </row>
        <row r="1545">
          <cell r="O1545" t="str">
            <v>KRISTEN</v>
          </cell>
          <cell r="Q1545" t="str">
            <v>KEPALA KELUARGA</v>
          </cell>
          <cell r="R1545">
            <v>1</v>
          </cell>
          <cell r="T1545" t="str">
            <v>PETANI/PEKEBUN</v>
          </cell>
          <cell r="AG1545" t="str">
            <v>BATAK</v>
          </cell>
        </row>
        <row r="1546">
          <cell r="O1546" t="str">
            <v>KRISTEN</v>
          </cell>
          <cell r="Q1546" t="str">
            <v>ISTRI</v>
          </cell>
          <cell r="R1546">
            <v>3</v>
          </cell>
          <cell r="T1546" t="str">
            <v>MENGURUS RUMAH TANGGA</v>
          </cell>
          <cell r="AG1546" t="str">
            <v>BATAK</v>
          </cell>
        </row>
        <row r="1547">
          <cell r="O1547" t="str">
            <v>KRISTEN</v>
          </cell>
          <cell r="Q1547" t="str">
            <v>ANAK</v>
          </cell>
          <cell r="R1547">
            <v>4</v>
          </cell>
          <cell r="T1547" t="str">
            <v>PELAJAR/MAHASISWA</v>
          </cell>
          <cell r="AG1547" t="str">
            <v>BATAK</v>
          </cell>
        </row>
        <row r="1548">
          <cell r="O1548" t="str">
            <v>KRISTEN</v>
          </cell>
          <cell r="Q1548" t="str">
            <v>ANAK</v>
          </cell>
          <cell r="R1548">
            <v>4</v>
          </cell>
          <cell r="T1548" t="str">
            <v>PELAJAR/MAHASISWA</v>
          </cell>
          <cell r="AG1548" t="str">
            <v>BATAK</v>
          </cell>
        </row>
        <row r="1549">
          <cell r="O1549" t="str">
            <v>KRISTEN</v>
          </cell>
          <cell r="Q1549" t="str">
            <v>ANAK</v>
          </cell>
          <cell r="R1549">
            <v>4</v>
          </cell>
          <cell r="T1549" t="str">
            <v>PELAJAR/MAHASISWA</v>
          </cell>
          <cell r="AG1549" t="str">
            <v>BATAK</v>
          </cell>
        </row>
        <row r="1550">
          <cell r="O1550" t="str">
            <v>KRISTEN</v>
          </cell>
          <cell r="Q1550" t="str">
            <v>ANAK</v>
          </cell>
          <cell r="R1550">
            <v>4</v>
          </cell>
          <cell r="T1550" t="str">
            <v>BELUM/TIDAK BEKERJA</v>
          </cell>
          <cell r="AG1550" t="str">
            <v>BATAK</v>
          </cell>
        </row>
        <row r="1551">
          <cell r="O1551" t="str">
            <v>ISLAM</v>
          </cell>
          <cell r="Q1551" t="str">
            <v>KEPALA KELUARGA</v>
          </cell>
          <cell r="R1551">
            <v>1</v>
          </cell>
          <cell r="T1551" t="str">
            <v>PETANI/PEKEBUN</v>
          </cell>
          <cell r="AG1551" t="str">
            <v>JAWA</v>
          </cell>
        </row>
        <row r="1552">
          <cell r="O1552" t="str">
            <v>ISLAM</v>
          </cell>
          <cell r="Q1552" t="str">
            <v>ISTRI</v>
          </cell>
          <cell r="R1552">
            <v>3</v>
          </cell>
          <cell r="T1552" t="str">
            <v>MENGURUS RUMAH TANGGA</v>
          </cell>
          <cell r="AG1552" t="str">
            <v>JAWA</v>
          </cell>
        </row>
        <row r="1553">
          <cell r="O1553" t="str">
            <v>ISLAM</v>
          </cell>
          <cell r="Q1553" t="str">
            <v>ANAK</v>
          </cell>
          <cell r="R1553">
            <v>4</v>
          </cell>
          <cell r="T1553" t="str">
            <v>PELAJAR/MAHASISWA</v>
          </cell>
          <cell r="AG1553" t="str">
            <v>JAWA</v>
          </cell>
        </row>
        <row r="1554">
          <cell r="O1554" t="str">
            <v>ISLAM</v>
          </cell>
          <cell r="Q1554" t="str">
            <v>KEPALA KELUARGA</v>
          </cell>
          <cell r="R1554">
            <v>1</v>
          </cell>
          <cell r="T1554" t="str">
            <v>SOPIR</v>
          </cell>
          <cell r="AG1554" t="str">
            <v>JAWA</v>
          </cell>
        </row>
        <row r="1555">
          <cell r="O1555" t="str">
            <v>ISLAM</v>
          </cell>
          <cell r="Q1555" t="str">
            <v>ISTRI</v>
          </cell>
          <cell r="R1555">
            <v>3</v>
          </cell>
          <cell r="T1555" t="str">
            <v>MENGURUS RUMAH TANGGA</v>
          </cell>
          <cell r="AG1555" t="str">
            <v>JAWA</v>
          </cell>
        </row>
        <row r="1556">
          <cell r="O1556" t="str">
            <v>ISLAM</v>
          </cell>
          <cell r="Q1556" t="str">
            <v>ANAK</v>
          </cell>
          <cell r="R1556">
            <v>4</v>
          </cell>
          <cell r="T1556" t="str">
            <v>BELUM/TIDAK BEKERJA</v>
          </cell>
          <cell r="AG1556" t="str">
            <v>JAWA</v>
          </cell>
        </row>
        <row r="1557">
          <cell r="O1557" t="str">
            <v>ISLAM</v>
          </cell>
          <cell r="Q1557" t="str">
            <v>KEPALA KELUARGA</v>
          </cell>
          <cell r="R1557">
            <v>1</v>
          </cell>
          <cell r="T1557" t="str">
            <v>PETANI/PEKEBUN</v>
          </cell>
          <cell r="AG1557" t="str">
            <v>JAWA</v>
          </cell>
        </row>
        <row r="1558">
          <cell r="O1558" t="str">
            <v>ISLAM</v>
          </cell>
          <cell r="Q1558" t="str">
            <v>KEPALA KELUARGA</v>
          </cell>
          <cell r="R1558">
            <v>1</v>
          </cell>
          <cell r="T1558" t="str">
            <v>PETANI/PEKEBUN</v>
          </cell>
          <cell r="AG1558" t="str">
            <v>JAWA</v>
          </cell>
        </row>
        <row r="1559">
          <cell r="O1559" t="str">
            <v>ISLAM</v>
          </cell>
          <cell r="Q1559" t="str">
            <v>ISTRI</v>
          </cell>
          <cell r="R1559">
            <v>3</v>
          </cell>
          <cell r="T1559" t="str">
            <v>MENGURUS RUMAH TANGGA</v>
          </cell>
          <cell r="AG1559" t="str">
            <v>JAWA</v>
          </cell>
        </row>
        <row r="1560">
          <cell r="O1560" t="str">
            <v>ISLAM</v>
          </cell>
          <cell r="Q1560" t="str">
            <v>ANAK</v>
          </cell>
          <cell r="R1560">
            <v>4</v>
          </cell>
          <cell r="T1560" t="str">
            <v>PELAJAR/MAHASISWA</v>
          </cell>
          <cell r="AG1560" t="str">
            <v>JAWA</v>
          </cell>
        </row>
        <row r="1561">
          <cell r="O1561" t="str">
            <v>ISLAM</v>
          </cell>
          <cell r="Q1561" t="str">
            <v>ANAK</v>
          </cell>
          <cell r="R1561">
            <v>4</v>
          </cell>
          <cell r="T1561" t="str">
            <v>WIRASWASTA</v>
          </cell>
          <cell r="AG1561" t="str">
            <v>JAWA</v>
          </cell>
        </row>
        <row r="1562">
          <cell r="O1562" t="str">
            <v>ISLAM</v>
          </cell>
          <cell r="Q1562" t="str">
            <v>KEPALA KELUARGA</v>
          </cell>
          <cell r="R1562">
            <v>1</v>
          </cell>
          <cell r="T1562" t="str">
            <v>PETANI/PEKEBUN</v>
          </cell>
          <cell r="AG1562" t="str">
            <v>KERINCI</v>
          </cell>
        </row>
        <row r="1563">
          <cell r="O1563" t="str">
            <v>ISLAM</v>
          </cell>
          <cell r="Q1563" t="str">
            <v>ISTRI</v>
          </cell>
          <cell r="R1563">
            <v>3</v>
          </cell>
          <cell r="T1563" t="str">
            <v>MENGURUS RUMAH TANGGA</v>
          </cell>
          <cell r="AG1563" t="str">
            <v>KERINCI</v>
          </cell>
        </row>
        <row r="1564">
          <cell r="O1564" t="str">
            <v>ISLAM</v>
          </cell>
          <cell r="Q1564" t="str">
            <v>ANAK</v>
          </cell>
          <cell r="R1564">
            <v>4</v>
          </cell>
          <cell r="T1564" t="str">
            <v>PELAJAR/MAHASISWA</v>
          </cell>
          <cell r="AG1564" t="str">
            <v>KERINCI</v>
          </cell>
        </row>
        <row r="1565">
          <cell r="O1565" t="str">
            <v>ISLAM</v>
          </cell>
          <cell r="Q1565" t="str">
            <v>ANAK</v>
          </cell>
          <cell r="R1565">
            <v>4</v>
          </cell>
          <cell r="T1565" t="str">
            <v>BELUM/TIDAK BEKERJA</v>
          </cell>
          <cell r="AG1565" t="str">
            <v>KERINCI</v>
          </cell>
        </row>
        <row r="1567">
          <cell r="O1567" t="str">
            <v>ISLAM</v>
          </cell>
          <cell r="Q1567" t="str">
            <v>KEPALA KELUARGA</v>
          </cell>
          <cell r="T1567" t="str">
            <v>PETANI</v>
          </cell>
          <cell r="AG1567" t="str">
            <v>JAWA</v>
          </cell>
        </row>
        <row r="1568">
          <cell r="O1568" t="str">
            <v>ISLAM</v>
          </cell>
          <cell r="Q1568" t="str">
            <v>ISTRI</v>
          </cell>
          <cell r="R1568">
            <v>4</v>
          </cell>
          <cell r="T1568" t="str">
            <v>KARYAWAN SWASTA</v>
          </cell>
          <cell r="AG1568" t="str">
            <v>JAWA</v>
          </cell>
        </row>
        <row r="1570">
          <cell r="O1570" t="str">
            <v/>
          </cell>
        </row>
        <row r="1571">
          <cell r="O1571" t="str">
            <v/>
          </cell>
        </row>
        <row r="1572">
          <cell r="O1572" t="str">
            <v/>
          </cell>
        </row>
        <row r="1573">
          <cell r="O1573" t="str">
            <v>ISLAM</v>
          </cell>
          <cell r="Q1573" t="str">
            <v>KEPALA KELUARGA</v>
          </cell>
          <cell r="R1573">
            <v>1</v>
          </cell>
          <cell r="T1573" t="str">
            <v>PETANI/PEKEBUN</v>
          </cell>
          <cell r="AG1573" t="str">
            <v>KERINCI</v>
          </cell>
        </row>
        <row r="1574">
          <cell r="O1574" t="str">
            <v>ISLAM</v>
          </cell>
          <cell r="Q1574" t="str">
            <v>ISTRI</v>
          </cell>
          <cell r="R1574">
            <v>3</v>
          </cell>
          <cell r="T1574" t="str">
            <v>MENGURUS RUMAH TANGGA</v>
          </cell>
          <cell r="AG1574" t="str">
            <v>KERINCI</v>
          </cell>
        </row>
        <row r="1575">
          <cell r="O1575" t="str">
            <v>ISLAM</v>
          </cell>
          <cell r="Q1575" t="str">
            <v>ANAK</v>
          </cell>
          <cell r="R1575">
            <v>4</v>
          </cell>
          <cell r="T1575" t="str">
            <v>PELAJAR/MAHASISWA</v>
          </cell>
          <cell r="AG1575" t="str">
            <v>KERINCI</v>
          </cell>
        </row>
        <row r="1576">
          <cell r="O1576" t="str">
            <v>ISLAM</v>
          </cell>
          <cell r="Q1576" t="str">
            <v>ANAK</v>
          </cell>
          <cell r="R1576">
            <v>4</v>
          </cell>
          <cell r="T1576" t="str">
            <v>PELAJAR/MAHASISWA</v>
          </cell>
          <cell r="AG1576" t="str">
            <v>KERINCI</v>
          </cell>
        </row>
        <row r="1577">
          <cell r="O1577" t="str">
            <v>ISLAM</v>
          </cell>
          <cell r="Q1577" t="str">
            <v>ANAK</v>
          </cell>
          <cell r="R1577">
            <v>4</v>
          </cell>
          <cell r="T1577" t="str">
            <v>PELAJAR/MAHASISWA</v>
          </cell>
          <cell r="AG1577" t="str">
            <v>KERINCI</v>
          </cell>
        </row>
        <row r="1578">
          <cell r="O1578" t="str">
            <v>ISLAM</v>
          </cell>
          <cell r="Q1578" t="str">
            <v>KEPALA KELUARGA</v>
          </cell>
          <cell r="R1578">
            <v>1</v>
          </cell>
          <cell r="T1578" t="str">
            <v>PETANI/PEKEBUN</v>
          </cell>
          <cell r="AG1578" t="str">
            <v>KERINCI</v>
          </cell>
        </row>
        <row r="1579">
          <cell r="O1579" t="str">
            <v>ISLAM</v>
          </cell>
          <cell r="Q1579" t="str">
            <v>ISTRI</v>
          </cell>
          <cell r="R1579">
            <v>3</v>
          </cell>
          <cell r="T1579" t="str">
            <v>MENGURUS RUMAH TANGGA</v>
          </cell>
          <cell r="AG1579" t="str">
            <v>KERINCI</v>
          </cell>
        </row>
        <row r="1580">
          <cell r="O1580" t="str">
            <v>ISLAM</v>
          </cell>
          <cell r="Q1580" t="str">
            <v>ANAK</v>
          </cell>
          <cell r="R1580">
            <v>4</v>
          </cell>
          <cell r="T1580" t="str">
            <v>WIRASWASTA</v>
          </cell>
          <cell r="AG1580" t="str">
            <v>KERINCI</v>
          </cell>
        </row>
        <row r="1581">
          <cell r="O1581" t="str">
            <v>ISLAM</v>
          </cell>
          <cell r="Q1581" t="str">
            <v>ANAK</v>
          </cell>
          <cell r="R1581">
            <v>4</v>
          </cell>
          <cell r="T1581" t="str">
            <v>PELAJAR/MAHASISWA</v>
          </cell>
          <cell r="AG1581" t="str">
            <v>KERINCI</v>
          </cell>
        </row>
        <row r="1582">
          <cell r="O1582" t="str">
            <v>ISLAM</v>
          </cell>
          <cell r="Q1582" t="str">
            <v>ANAK</v>
          </cell>
          <cell r="R1582">
            <v>4</v>
          </cell>
          <cell r="T1582" t="str">
            <v>PELAJAR/MAHASISWA</v>
          </cell>
          <cell r="AG1582" t="str">
            <v>KERINCI</v>
          </cell>
        </row>
        <row r="1583">
          <cell r="O1583" t="str">
            <v>ISLAM</v>
          </cell>
          <cell r="Q1583" t="str">
            <v>ANAK</v>
          </cell>
          <cell r="R1583">
            <v>4</v>
          </cell>
          <cell r="T1583" t="str">
            <v>PELAJAR/MAHASISWA</v>
          </cell>
          <cell r="AG1583" t="str">
            <v>KERINCI</v>
          </cell>
        </row>
        <row r="1584">
          <cell r="O1584" t="str">
            <v>ISLAM</v>
          </cell>
          <cell r="Q1584" t="str">
            <v>KEPALA KELUARGA</v>
          </cell>
          <cell r="R1584">
            <v>1</v>
          </cell>
          <cell r="T1584" t="str">
            <v>PETANI/PEKEBUN</v>
          </cell>
          <cell r="AG1584" t="str">
            <v>JAWA</v>
          </cell>
        </row>
        <row r="1585">
          <cell r="O1585" t="str">
            <v>ISLAM</v>
          </cell>
          <cell r="Q1585" t="str">
            <v>ISTRI</v>
          </cell>
          <cell r="R1585">
            <v>3</v>
          </cell>
          <cell r="T1585" t="str">
            <v>MENGURUS RUMAH TANGGA</v>
          </cell>
          <cell r="AG1585" t="str">
            <v>JAWA</v>
          </cell>
        </row>
        <row r="1586">
          <cell r="O1586" t="str">
            <v>ISLAM</v>
          </cell>
          <cell r="Q1586" t="str">
            <v>ANAK</v>
          </cell>
          <cell r="R1586">
            <v>4</v>
          </cell>
          <cell r="T1586" t="str">
            <v>PELAJAR/MAHASISWA</v>
          </cell>
          <cell r="AG1586" t="str">
            <v>JAWA</v>
          </cell>
        </row>
        <row r="1587">
          <cell r="O1587" t="str">
            <v>ISLAM</v>
          </cell>
          <cell r="Q1587" t="str">
            <v>ANAK</v>
          </cell>
          <cell r="R1587">
            <v>4</v>
          </cell>
          <cell r="T1587" t="str">
            <v>PELAJAR/MAHASISWA</v>
          </cell>
          <cell r="AG1587" t="str">
            <v>JAWA</v>
          </cell>
        </row>
        <row r="1588">
          <cell r="O1588" t="str">
            <v>ISLAM</v>
          </cell>
          <cell r="Q1588" t="str">
            <v>ANAK</v>
          </cell>
          <cell r="R1588">
            <v>4</v>
          </cell>
          <cell r="T1588" t="str">
            <v>BELUM/TIDAK BEKERJA</v>
          </cell>
          <cell r="AG1588" t="str">
            <v>JAWA</v>
          </cell>
        </row>
        <row r="1589">
          <cell r="O1589" t="str">
            <v>ISLAM</v>
          </cell>
          <cell r="Q1589" t="str">
            <v>KEPALA KELUARGA</v>
          </cell>
          <cell r="R1589">
            <v>1</v>
          </cell>
          <cell r="T1589" t="str">
            <v>PETANI/PEKEBUN</v>
          </cell>
          <cell r="AG1589" t="str">
            <v>JAWA</v>
          </cell>
        </row>
        <row r="1590">
          <cell r="O1590" t="str">
            <v>ISLAM</v>
          </cell>
          <cell r="Q1590" t="str">
            <v>ISTRI</v>
          </cell>
          <cell r="R1590">
            <v>3</v>
          </cell>
          <cell r="T1590" t="str">
            <v>MENGURUS RUMAH TANGGA</v>
          </cell>
          <cell r="AG1590" t="str">
            <v>SUNDA</v>
          </cell>
        </row>
        <row r="1591">
          <cell r="O1591" t="str">
            <v>ISLAM</v>
          </cell>
          <cell r="Q1591" t="str">
            <v>ANAK</v>
          </cell>
          <cell r="R1591">
            <v>4</v>
          </cell>
          <cell r="T1591" t="str">
            <v>GURU</v>
          </cell>
          <cell r="AG1591" t="str">
            <v>JAWA</v>
          </cell>
        </row>
        <row r="1592">
          <cell r="O1592" t="str">
            <v>ISLAM</v>
          </cell>
          <cell r="Q1592" t="str">
            <v>ANAK</v>
          </cell>
          <cell r="R1592">
            <v>4</v>
          </cell>
          <cell r="T1592" t="str">
            <v>PETANI/PEKEBUN</v>
          </cell>
          <cell r="AG1592" t="str">
            <v>JAWA</v>
          </cell>
        </row>
        <row r="1593">
          <cell r="O1593" t="str">
            <v>ISLAM</v>
          </cell>
          <cell r="Q1593" t="str">
            <v>KEPALA KELUARGA</v>
          </cell>
          <cell r="R1593">
            <v>1</v>
          </cell>
          <cell r="T1593" t="str">
            <v>PETANI/PEKEBUN</v>
          </cell>
          <cell r="AG1593" t="str">
            <v>JAWA</v>
          </cell>
        </row>
        <row r="1594">
          <cell r="O1594" t="str">
            <v>ISLAM</v>
          </cell>
          <cell r="Q1594" t="str">
            <v>ISTRI</v>
          </cell>
          <cell r="R1594">
            <v>3</v>
          </cell>
          <cell r="T1594" t="str">
            <v>MENGURUS RUMAH TANGGA</v>
          </cell>
          <cell r="AG1594" t="str">
            <v>JAWA</v>
          </cell>
        </row>
        <row r="1595">
          <cell r="O1595" t="str">
            <v>ISLAM</v>
          </cell>
          <cell r="Q1595" t="str">
            <v>ANAK</v>
          </cell>
          <cell r="R1595">
            <v>4</v>
          </cell>
          <cell r="T1595" t="str">
            <v>PELAJAR/MAHASISWA</v>
          </cell>
          <cell r="AG1595" t="str">
            <v>JAWA</v>
          </cell>
        </row>
        <row r="1596">
          <cell r="O1596" t="str">
            <v>ISLAM</v>
          </cell>
          <cell r="Q1596" t="str">
            <v>ANAK</v>
          </cell>
          <cell r="R1596">
            <v>4</v>
          </cell>
          <cell r="T1596" t="str">
            <v>PELAJAR/MAHASISWA</v>
          </cell>
          <cell r="AG1596" t="str">
            <v>JAWA</v>
          </cell>
        </row>
        <row r="1597">
          <cell r="O1597" t="str">
            <v>ISLAM</v>
          </cell>
          <cell r="Q1597" t="str">
            <v>ANAK</v>
          </cell>
          <cell r="R1597">
            <v>4</v>
          </cell>
          <cell r="T1597" t="str">
            <v>PELAJAR/MAHASISWA</v>
          </cell>
          <cell r="AG1597" t="str">
            <v>JAWA</v>
          </cell>
        </row>
        <row r="1598">
          <cell r="O1598" t="str">
            <v>ISLAM</v>
          </cell>
          <cell r="Q1598" t="str">
            <v>KEPALA KELUARGA</v>
          </cell>
          <cell r="R1598">
            <v>1</v>
          </cell>
          <cell r="T1598" t="str">
            <v>PETANI/PEKEBUN</v>
          </cell>
          <cell r="AG1598" t="str">
            <v>JAWA</v>
          </cell>
        </row>
        <row r="1599">
          <cell r="O1599" t="str">
            <v>ISLAM</v>
          </cell>
          <cell r="Q1599" t="str">
            <v>ISTRI</v>
          </cell>
          <cell r="R1599">
            <v>3</v>
          </cell>
          <cell r="T1599" t="str">
            <v>MENGURUS RUMAH TANGGA</v>
          </cell>
          <cell r="AG1599" t="str">
            <v>JAWA</v>
          </cell>
        </row>
        <row r="1600">
          <cell r="O1600" t="str">
            <v>ISLAM</v>
          </cell>
          <cell r="Q1600" t="str">
            <v>ANAK</v>
          </cell>
          <cell r="R1600">
            <v>4</v>
          </cell>
          <cell r="T1600" t="str">
            <v>PELAJAR/MAHASISWA</v>
          </cell>
          <cell r="AG1600" t="str">
            <v>JAWA</v>
          </cell>
        </row>
        <row r="1601">
          <cell r="O1601" t="str">
            <v>ISLAM</v>
          </cell>
          <cell r="Q1601" t="str">
            <v>ANAK</v>
          </cell>
          <cell r="R1601">
            <v>4</v>
          </cell>
          <cell r="T1601" t="str">
            <v>PELAJAR/MAHASISWA</v>
          </cell>
          <cell r="AG1601" t="str">
            <v>JAWA</v>
          </cell>
        </row>
        <row r="1602">
          <cell r="O1602" t="str">
            <v>ISLAM</v>
          </cell>
          <cell r="Q1602" t="str">
            <v>KEPALA KELUARGA</v>
          </cell>
          <cell r="R1602">
            <v>1</v>
          </cell>
          <cell r="T1602" t="str">
            <v>PETANI/PEKEBUN</v>
          </cell>
          <cell r="AG1602" t="str">
            <v>JAWA</v>
          </cell>
        </row>
        <row r="1603">
          <cell r="O1603" t="str">
            <v>ISLAM</v>
          </cell>
          <cell r="Q1603" t="str">
            <v>ISTRI</v>
          </cell>
          <cell r="R1603">
            <v>3</v>
          </cell>
          <cell r="T1603" t="str">
            <v>MENGURUS RUMAH TANGGA</v>
          </cell>
          <cell r="AG1603" t="str">
            <v>JAWA</v>
          </cell>
        </row>
        <row r="1604">
          <cell r="O1604" t="str">
            <v>ISLAM</v>
          </cell>
          <cell r="Q1604" t="str">
            <v>ANAK</v>
          </cell>
          <cell r="R1604">
            <v>4</v>
          </cell>
          <cell r="T1604" t="str">
            <v>BELUM/TIDAK BEKERJA</v>
          </cell>
          <cell r="AG1604" t="str">
            <v>JAWA</v>
          </cell>
        </row>
        <row r="1605">
          <cell r="O1605" t="str">
            <v>ISLAM</v>
          </cell>
          <cell r="Q1605" t="str">
            <v>KEPALA KELUARGA</v>
          </cell>
          <cell r="R1605">
            <v>1</v>
          </cell>
          <cell r="T1605" t="str">
            <v>PETANI/PEKEBUN</v>
          </cell>
          <cell r="AG1605" t="str">
            <v>JAWA</v>
          </cell>
        </row>
        <row r="1606">
          <cell r="O1606" t="str">
            <v>ISLAM</v>
          </cell>
          <cell r="Q1606" t="str">
            <v>ISTRI</v>
          </cell>
          <cell r="R1606">
            <v>3</v>
          </cell>
          <cell r="T1606" t="str">
            <v>MENGURUS RUMAH TANGGA</v>
          </cell>
          <cell r="AG1606" t="str">
            <v>JAWA</v>
          </cell>
        </row>
        <row r="1607">
          <cell r="O1607" t="str">
            <v>ISLAM</v>
          </cell>
          <cell r="Q1607" t="str">
            <v>ANAK</v>
          </cell>
          <cell r="R1607">
            <v>4</v>
          </cell>
          <cell r="T1607" t="str">
            <v>BELUM/TIDAK BEKERJA</v>
          </cell>
          <cell r="AG1607" t="str">
            <v>JAWA</v>
          </cell>
        </row>
        <row r="1608">
          <cell r="O1608" t="str">
            <v>ISLAM</v>
          </cell>
          <cell r="Q1608" t="str">
            <v>KEPALA KELUARGA</v>
          </cell>
          <cell r="R1608">
            <v>1</v>
          </cell>
          <cell r="T1608" t="str">
            <v>PETANI/PEKEBUN</v>
          </cell>
          <cell r="AG1608" t="str">
            <v>JAWA</v>
          </cell>
        </row>
        <row r="1609">
          <cell r="O1609" t="str">
            <v>ISLAM</v>
          </cell>
          <cell r="Q1609" t="str">
            <v>ISTRI</v>
          </cell>
          <cell r="R1609">
            <v>3</v>
          </cell>
          <cell r="T1609" t="str">
            <v>MENGURUS RUMAH TANGGA</v>
          </cell>
          <cell r="AG1609" t="str">
            <v>JAWA</v>
          </cell>
        </row>
        <row r="1610">
          <cell r="O1610" t="str">
            <v>ISLAM</v>
          </cell>
          <cell r="Q1610" t="str">
            <v>ANAK</v>
          </cell>
          <cell r="R1610">
            <v>4</v>
          </cell>
          <cell r="T1610" t="str">
            <v>PELAJAR/MAHASISWA</v>
          </cell>
          <cell r="AG1610" t="str">
            <v>JAWA</v>
          </cell>
        </row>
        <row r="1611">
          <cell r="O1611" t="str">
            <v>ISLAM</v>
          </cell>
          <cell r="Q1611" t="str">
            <v>ANAK</v>
          </cell>
          <cell r="R1611">
            <v>4</v>
          </cell>
          <cell r="T1611" t="str">
            <v>BELUM/TIDAK BEKERJA</v>
          </cell>
          <cell r="AG1611" t="str">
            <v>JAWA</v>
          </cell>
        </row>
        <row r="1612">
          <cell r="O1612" t="str">
            <v>ISLAM</v>
          </cell>
          <cell r="Q1612" t="str">
            <v>KEPALA KELUARGA</v>
          </cell>
          <cell r="R1612">
            <v>1</v>
          </cell>
          <cell r="T1612" t="str">
            <v>PETANI/PEKEBUN</v>
          </cell>
          <cell r="AG1612" t="str">
            <v>JAWA</v>
          </cell>
        </row>
        <row r="1613">
          <cell r="O1613" t="str">
            <v>ISLAM</v>
          </cell>
          <cell r="Q1613" t="str">
            <v>ISTRI</v>
          </cell>
          <cell r="R1613">
            <v>3</v>
          </cell>
          <cell r="T1613" t="str">
            <v>MENGURUS RUMAH TANGGA</v>
          </cell>
          <cell r="AG1613" t="str">
            <v>JAWA</v>
          </cell>
        </row>
        <row r="1614">
          <cell r="O1614" t="str">
            <v>ISLAM</v>
          </cell>
          <cell r="Q1614" t="str">
            <v>KEPALA KELUARGA</v>
          </cell>
          <cell r="R1614">
            <v>1</v>
          </cell>
          <cell r="T1614" t="str">
            <v>MENGURUS RUMAH TANGGA</v>
          </cell>
          <cell r="AG1614" t="str">
            <v>JAWA</v>
          </cell>
        </row>
        <row r="1615">
          <cell r="O1615" t="str">
            <v>ISLAM</v>
          </cell>
          <cell r="Q1615" t="str">
            <v>ANAK</v>
          </cell>
          <cell r="R1615">
            <v>4</v>
          </cell>
          <cell r="T1615" t="str">
            <v>PELAJAR/MAHASISWA</v>
          </cell>
          <cell r="AG1615" t="str">
            <v>JAWA</v>
          </cell>
        </row>
        <row r="1616">
          <cell r="O1616" t="str">
            <v>ISLAM</v>
          </cell>
          <cell r="Q1616" t="str">
            <v>KEPALA KELUARGA</v>
          </cell>
          <cell r="R1616">
            <v>1</v>
          </cell>
          <cell r="T1616" t="str">
            <v>PETANI/PEKEBUN</v>
          </cell>
          <cell r="AG1616" t="str">
            <v>JAWA</v>
          </cell>
        </row>
        <row r="1617">
          <cell r="O1617" t="str">
            <v>ISLAM</v>
          </cell>
          <cell r="Q1617" t="str">
            <v>ISTRI</v>
          </cell>
          <cell r="R1617">
            <v>3</v>
          </cell>
          <cell r="T1617" t="str">
            <v>MENGURUS RUMAH TANGGA</v>
          </cell>
          <cell r="AG1617" t="str">
            <v>JAWA</v>
          </cell>
        </row>
        <row r="1618">
          <cell r="O1618" t="str">
            <v>ISLAM</v>
          </cell>
          <cell r="Q1618" t="str">
            <v>ANAK</v>
          </cell>
          <cell r="R1618">
            <v>4</v>
          </cell>
          <cell r="T1618" t="str">
            <v>PELAJAR/MAHASISWA</v>
          </cell>
          <cell r="AG1618" t="str">
            <v>JAWA</v>
          </cell>
        </row>
        <row r="1619">
          <cell r="O1619" t="str">
            <v>ISLAM</v>
          </cell>
          <cell r="Q1619" t="str">
            <v>ANAK</v>
          </cell>
          <cell r="R1619">
            <v>4</v>
          </cell>
          <cell r="T1619" t="str">
            <v>BELUM/TIDAK BEKERJA</v>
          </cell>
          <cell r="AG1619" t="str">
            <v>JAWA</v>
          </cell>
        </row>
        <row r="1620">
          <cell r="H1620" t="str">
            <v>L</v>
          </cell>
          <cell r="O1620" t="str">
            <v>ISLAM</v>
          </cell>
          <cell r="Q1620" t="str">
            <v>KEPALA KELUARGA</v>
          </cell>
          <cell r="R1620">
            <v>1</v>
          </cell>
          <cell r="T1620" t="str">
            <v>PETANI/PEKEBUN</v>
          </cell>
          <cell r="AG1620" t="str">
            <v>JAWA</v>
          </cell>
        </row>
        <row r="1621">
          <cell r="H1621" t="str">
            <v>L</v>
          </cell>
          <cell r="O1621" t="str">
            <v>ISLAM</v>
          </cell>
          <cell r="Q1621" t="str">
            <v>ANAK</v>
          </cell>
          <cell r="R1621">
            <v>4</v>
          </cell>
          <cell r="T1621" t="str">
            <v>PELAJAR/MAHASISWA</v>
          </cell>
          <cell r="AG1621" t="str">
            <v>JAWA</v>
          </cell>
        </row>
        <row r="1622">
          <cell r="H1622" t="str">
            <v>L</v>
          </cell>
          <cell r="O1622" t="str">
            <v>ISLAM</v>
          </cell>
          <cell r="Q1622" t="str">
            <v>ANAK</v>
          </cell>
          <cell r="R1622">
            <v>4</v>
          </cell>
          <cell r="T1622" t="str">
            <v>PELAJAR/MAHASISWA</v>
          </cell>
          <cell r="AG1622" t="str">
            <v>JAWA</v>
          </cell>
        </row>
        <row r="1623">
          <cell r="H1623" t="str">
            <v>L</v>
          </cell>
          <cell r="O1623" t="str">
            <v>ISLAM</v>
          </cell>
          <cell r="Q1623" t="str">
            <v>KEPALA KELUARGA</v>
          </cell>
          <cell r="R1623">
            <v>1</v>
          </cell>
          <cell r="T1623" t="str">
            <v>PETANI/PEKEBUN</v>
          </cell>
          <cell r="AG1623" t="str">
            <v>JAWA</v>
          </cell>
        </row>
        <row r="1624">
          <cell r="H1624" t="str">
            <v>P</v>
          </cell>
          <cell r="O1624" t="str">
            <v>ISLAM</v>
          </cell>
          <cell r="Q1624" t="str">
            <v>ISTRI</v>
          </cell>
          <cell r="R1624">
            <v>3</v>
          </cell>
          <cell r="T1624" t="str">
            <v>MENGURUS RUMAH TANGGA</v>
          </cell>
          <cell r="AG1624" t="str">
            <v>JAWA</v>
          </cell>
        </row>
        <row r="1625">
          <cell r="H1625" t="str">
            <v>P</v>
          </cell>
          <cell r="O1625" t="str">
            <v>ISLAM</v>
          </cell>
          <cell r="Q1625" t="str">
            <v>ANAK</v>
          </cell>
          <cell r="R1625">
            <v>4</v>
          </cell>
          <cell r="T1625" t="str">
            <v>PELAJAR/MAHASISWA</v>
          </cell>
          <cell r="AG1625" t="str">
            <v>JAWA</v>
          </cell>
        </row>
        <row r="1626">
          <cell r="H1626" t="str">
            <v>L</v>
          </cell>
          <cell r="O1626" t="str">
            <v>ISLAM</v>
          </cell>
          <cell r="Q1626" t="str">
            <v>ANAK</v>
          </cell>
          <cell r="R1626">
            <v>4</v>
          </cell>
          <cell r="T1626" t="str">
            <v>BELUM/TIDAK BEKERJA</v>
          </cell>
          <cell r="AG1626" t="str">
            <v>JAWA</v>
          </cell>
        </row>
        <row r="1627">
          <cell r="H1627" t="str">
            <v>L</v>
          </cell>
          <cell r="O1627" t="str">
            <v>ISLAM</v>
          </cell>
          <cell r="Q1627" t="str">
            <v>KEPALA KELUARGA</v>
          </cell>
          <cell r="R1627">
            <v>1</v>
          </cell>
          <cell r="T1627" t="str">
            <v>PETANI/PEKEBUN</v>
          </cell>
          <cell r="AG1627" t="str">
            <v>JAWA</v>
          </cell>
        </row>
        <row r="1628">
          <cell r="H1628" t="str">
            <v>P</v>
          </cell>
          <cell r="O1628" t="str">
            <v>ISLAM</v>
          </cell>
          <cell r="Q1628" t="str">
            <v>ISTRI</v>
          </cell>
          <cell r="R1628">
            <v>3</v>
          </cell>
          <cell r="T1628" t="str">
            <v>MENGURUS RUMAH TANGGA</v>
          </cell>
          <cell r="AG1628" t="str">
            <v>JAWA</v>
          </cell>
        </row>
        <row r="1629">
          <cell r="H1629" t="str">
            <v>L</v>
          </cell>
          <cell r="O1629" t="str">
            <v>ISLAM</v>
          </cell>
          <cell r="Q1629" t="str">
            <v>ANAK</v>
          </cell>
          <cell r="R1629">
            <v>4</v>
          </cell>
          <cell r="T1629" t="str">
            <v>BENGKEL</v>
          </cell>
          <cell r="AG1629" t="str">
            <v>JAWA</v>
          </cell>
        </row>
        <row r="1630">
          <cell r="H1630" t="str">
            <v>P</v>
          </cell>
          <cell r="O1630" t="str">
            <v>ISLAM</v>
          </cell>
          <cell r="Q1630" t="str">
            <v>ANAK</v>
          </cell>
          <cell r="R1630">
            <v>4</v>
          </cell>
          <cell r="T1630" t="str">
            <v>PELAJAR/MAHASISWA</v>
          </cell>
          <cell r="AG1630" t="str">
            <v>JAWA</v>
          </cell>
        </row>
        <row r="1631">
          <cell r="H1631" t="str">
            <v>L</v>
          </cell>
          <cell r="O1631" t="str">
            <v>ISLAM</v>
          </cell>
          <cell r="Q1631" t="str">
            <v>KEPALA KELUARGA</v>
          </cell>
          <cell r="R1631">
            <v>1</v>
          </cell>
          <cell r="T1631" t="str">
            <v>PETANI/PEKEBUN</v>
          </cell>
          <cell r="AG1631" t="str">
            <v>JAWA</v>
          </cell>
        </row>
        <row r="1632">
          <cell r="H1632" t="str">
            <v>P</v>
          </cell>
          <cell r="O1632" t="str">
            <v>ISLAM</v>
          </cell>
          <cell r="Q1632" t="str">
            <v>ISTRI</v>
          </cell>
          <cell r="R1632">
            <v>3</v>
          </cell>
          <cell r="T1632" t="str">
            <v>MENGURUS RUMAH TANGGA</v>
          </cell>
          <cell r="AG1632" t="str">
            <v>JAWA</v>
          </cell>
        </row>
        <row r="1633">
          <cell r="H1633" t="str">
            <v>P</v>
          </cell>
          <cell r="O1633" t="str">
            <v>ISLAM</v>
          </cell>
          <cell r="Q1633" t="str">
            <v>ANAK</v>
          </cell>
          <cell r="R1633">
            <v>4</v>
          </cell>
          <cell r="T1633" t="str">
            <v>PELAJAR/MAHASISWA</v>
          </cell>
          <cell r="AG1633" t="str">
            <v>JAWA</v>
          </cell>
        </row>
        <row r="1634">
          <cell r="H1634" t="str">
            <v>L</v>
          </cell>
          <cell r="O1634" t="str">
            <v>ISLAM</v>
          </cell>
          <cell r="Q1634" t="str">
            <v>ANAK</v>
          </cell>
          <cell r="R1634">
            <v>4</v>
          </cell>
          <cell r="T1634" t="str">
            <v>BELUM/TIDAK BEKERJA</v>
          </cell>
          <cell r="AG1634" t="str">
            <v>JAWA</v>
          </cell>
        </row>
        <row r="1635">
          <cell r="H1635" t="str">
            <v>L</v>
          </cell>
          <cell r="O1635" t="str">
            <v>KRISTEN</v>
          </cell>
          <cell r="Q1635" t="str">
            <v>KEPALA KELUARGA</v>
          </cell>
          <cell r="R1635">
            <v>1</v>
          </cell>
          <cell r="T1635" t="str">
            <v>PETANI/PEKEBUN</v>
          </cell>
          <cell r="AG1635" t="str">
            <v>BATAK</v>
          </cell>
        </row>
        <row r="1636">
          <cell r="H1636" t="str">
            <v>P</v>
          </cell>
          <cell r="O1636" t="str">
            <v>KRISTEN</v>
          </cell>
          <cell r="Q1636" t="str">
            <v>ISTRI</v>
          </cell>
          <cell r="R1636">
            <v>3</v>
          </cell>
          <cell r="T1636" t="str">
            <v>MENGURUS RUMAH TANGGA</v>
          </cell>
          <cell r="AG1636" t="str">
            <v>BATAK</v>
          </cell>
        </row>
        <row r="1637">
          <cell r="H1637" t="str">
            <v>L</v>
          </cell>
          <cell r="O1637" t="str">
            <v>KRISTEN</v>
          </cell>
          <cell r="Q1637" t="str">
            <v>ANAK</v>
          </cell>
          <cell r="R1637">
            <v>4</v>
          </cell>
          <cell r="T1637" t="str">
            <v>PELAJAR/MAHASISWA</v>
          </cell>
          <cell r="AG1637" t="str">
            <v>BATAK</v>
          </cell>
        </row>
        <row r="1638">
          <cell r="H1638" t="str">
            <v>P</v>
          </cell>
          <cell r="O1638" t="str">
            <v>KRISTEN</v>
          </cell>
          <cell r="Q1638" t="str">
            <v>ANAK</v>
          </cell>
          <cell r="R1638">
            <v>4</v>
          </cell>
          <cell r="T1638" t="str">
            <v>BELUM/TIDAK BEKERJA</v>
          </cell>
          <cell r="AG1638" t="str">
            <v>BATAK</v>
          </cell>
        </row>
        <row r="1639">
          <cell r="H1639" t="str">
            <v>L</v>
          </cell>
          <cell r="O1639" t="str">
            <v>ISLAM</v>
          </cell>
          <cell r="Q1639" t="str">
            <v>KEPALA KELUARGA</v>
          </cell>
          <cell r="R1639">
            <v>1</v>
          </cell>
          <cell r="T1639" t="str">
            <v>PETANI/PEKEBUN</v>
          </cell>
          <cell r="AG1639" t="str">
            <v>JAWA</v>
          </cell>
        </row>
        <row r="1640">
          <cell r="H1640" t="str">
            <v>P</v>
          </cell>
          <cell r="O1640" t="str">
            <v>ISLAM</v>
          </cell>
          <cell r="Q1640" t="str">
            <v>ISTRI</v>
          </cell>
          <cell r="R1640">
            <v>3</v>
          </cell>
          <cell r="T1640" t="str">
            <v>MENGURUS RUMAH TANGGA</v>
          </cell>
          <cell r="AG1640" t="str">
            <v>JAWA</v>
          </cell>
        </row>
        <row r="1641">
          <cell r="H1641" t="str">
            <v>L</v>
          </cell>
          <cell r="O1641" t="str">
            <v>ISLAM</v>
          </cell>
          <cell r="Q1641" t="str">
            <v>ANAK</v>
          </cell>
          <cell r="R1641">
            <v>4</v>
          </cell>
          <cell r="T1641" t="str">
            <v>BELUM/TIDAK BEKERJA</v>
          </cell>
          <cell r="AG1641" t="str">
            <v>JAWA</v>
          </cell>
        </row>
        <row r="1642">
          <cell r="H1642" t="str">
            <v>L</v>
          </cell>
          <cell r="O1642" t="str">
            <v>KRISTEN</v>
          </cell>
          <cell r="Q1642" t="str">
            <v>KEPALA KELUARGA</v>
          </cell>
          <cell r="R1642">
            <v>1</v>
          </cell>
          <cell r="T1642" t="str">
            <v>PETANI/PEKEBUN</v>
          </cell>
          <cell r="AG1642" t="str">
            <v>BATAK</v>
          </cell>
        </row>
        <row r="1643">
          <cell r="H1643" t="str">
            <v>P</v>
          </cell>
          <cell r="O1643" t="str">
            <v>KRISTEN</v>
          </cell>
          <cell r="Q1643" t="str">
            <v>ISTRI</v>
          </cell>
          <cell r="R1643">
            <v>3</v>
          </cell>
          <cell r="T1643" t="str">
            <v>MENGURUS RUMAH TANGGA</v>
          </cell>
          <cell r="AG1643" t="str">
            <v>BATAK</v>
          </cell>
        </row>
        <row r="1644">
          <cell r="H1644" t="str">
            <v>L</v>
          </cell>
          <cell r="O1644" t="str">
            <v>KRISTEN</v>
          </cell>
          <cell r="Q1644" t="str">
            <v>ANAK</v>
          </cell>
          <cell r="R1644">
            <v>4</v>
          </cell>
          <cell r="T1644" t="str">
            <v>PELAJAR/MAHASISWA</v>
          </cell>
          <cell r="AG1644" t="str">
            <v>BATAK</v>
          </cell>
        </row>
        <row r="1645">
          <cell r="H1645" t="str">
            <v>L</v>
          </cell>
          <cell r="O1645" t="str">
            <v>KRISTEN</v>
          </cell>
          <cell r="Q1645" t="str">
            <v>ANAK</v>
          </cell>
          <cell r="R1645">
            <v>4</v>
          </cell>
          <cell r="T1645" t="str">
            <v>BELUM/TIDAK BEKERJA</v>
          </cell>
          <cell r="AG1645" t="str">
            <v>BATAK</v>
          </cell>
        </row>
        <row r="1646">
          <cell r="H1646" t="str">
            <v>L</v>
          </cell>
          <cell r="O1646" t="str">
            <v>ISLAM</v>
          </cell>
          <cell r="Q1646" t="str">
            <v>KEPALA KELUARGA</v>
          </cell>
          <cell r="R1646">
            <v>1</v>
          </cell>
          <cell r="T1646" t="str">
            <v>PETANI/PEKEBUN</v>
          </cell>
          <cell r="AG1646" t="str">
            <v>JAWA</v>
          </cell>
        </row>
        <row r="1647">
          <cell r="H1647" t="str">
            <v>P</v>
          </cell>
          <cell r="O1647" t="str">
            <v>ISLAM</v>
          </cell>
          <cell r="Q1647" t="str">
            <v>ISTRI</v>
          </cell>
          <cell r="R1647">
            <v>3</v>
          </cell>
          <cell r="T1647" t="str">
            <v>MENGURUS RUMAH TANGGA</v>
          </cell>
          <cell r="AG1647" t="str">
            <v>SUNDA</v>
          </cell>
        </row>
        <row r="1648">
          <cell r="H1648" t="str">
            <v>P</v>
          </cell>
          <cell r="O1648" t="str">
            <v>ISLAM</v>
          </cell>
          <cell r="Q1648" t="str">
            <v>ANAK</v>
          </cell>
          <cell r="R1648">
            <v>4</v>
          </cell>
          <cell r="T1648" t="str">
            <v>PELAJAR/MAHASISWA</v>
          </cell>
          <cell r="AG1648" t="str">
            <v>JAWA</v>
          </cell>
        </row>
        <row r="1649">
          <cell r="H1649" t="str">
            <v>L</v>
          </cell>
          <cell r="O1649" t="str">
            <v>ISLAM</v>
          </cell>
          <cell r="Q1649" t="str">
            <v>ANAK</v>
          </cell>
          <cell r="T1649" t="str">
            <v>BELUM/TIDAK BEKERJA</v>
          </cell>
          <cell r="AG1649" t="str">
            <v>JAWA</v>
          </cell>
        </row>
        <row r="1650">
          <cell r="H1650" t="str">
            <v>L</v>
          </cell>
          <cell r="O1650" t="str">
            <v>ISLAM</v>
          </cell>
          <cell r="Q1650" t="str">
            <v>KEPALA KELUARGA</v>
          </cell>
          <cell r="R1650">
            <v>1</v>
          </cell>
          <cell r="T1650" t="str">
            <v>PETANI/PEKEBUN</v>
          </cell>
          <cell r="AG1650" t="str">
            <v>JAWA</v>
          </cell>
        </row>
        <row r="1651">
          <cell r="H1651" t="str">
            <v>P</v>
          </cell>
          <cell r="O1651" t="str">
            <v>ISLAM</v>
          </cell>
          <cell r="Q1651" t="str">
            <v>ISTRI</v>
          </cell>
          <cell r="R1651">
            <v>3</v>
          </cell>
          <cell r="T1651" t="str">
            <v>PETANI/PEKEBUN</v>
          </cell>
          <cell r="AG1651" t="str">
            <v>JAWA</v>
          </cell>
        </row>
        <row r="1652">
          <cell r="H1652" t="str">
            <v>P</v>
          </cell>
          <cell r="O1652" t="str">
            <v>ISLAM</v>
          </cell>
          <cell r="Q1652" t="str">
            <v>ANAK</v>
          </cell>
          <cell r="R1652">
            <v>4</v>
          </cell>
          <cell r="T1652" t="str">
            <v>PELAJAR/MAHASISWA</v>
          </cell>
          <cell r="AG1652" t="str">
            <v>JAWA</v>
          </cell>
        </row>
        <row r="1653">
          <cell r="H1653" t="str">
            <v>P</v>
          </cell>
          <cell r="O1653" t="str">
            <v>ISLAM</v>
          </cell>
          <cell r="Q1653" t="str">
            <v>ANAK</v>
          </cell>
          <cell r="R1653">
            <v>4</v>
          </cell>
          <cell r="T1653" t="str">
            <v>BELUM/TIDAK BEKERJA</v>
          </cell>
          <cell r="AG1653" t="str">
            <v>JAWA</v>
          </cell>
        </row>
        <row r="1654">
          <cell r="H1654" t="str">
            <v>P</v>
          </cell>
          <cell r="O1654" t="str">
            <v>KRISTEN</v>
          </cell>
          <cell r="Q1654" t="str">
            <v>KEPALA KELUARGA</v>
          </cell>
          <cell r="R1654">
            <v>3</v>
          </cell>
          <cell r="T1654" t="str">
            <v>MENGURUS RUMAH TANGGA</v>
          </cell>
          <cell r="AG1654" t="str">
            <v>BATAK</v>
          </cell>
        </row>
        <row r="1655">
          <cell r="H1655" t="str">
            <v>L</v>
          </cell>
          <cell r="O1655" t="str">
            <v>KRISTEN</v>
          </cell>
          <cell r="Q1655" t="str">
            <v>ANAK</v>
          </cell>
          <cell r="R1655">
            <v>4</v>
          </cell>
          <cell r="T1655" t="str">
            <v>PELAJAR/MAHASISWA</v>
          </cell>
          <cell r="AG1655" t="str">
            <v>BATAK</v>
          </cell>
        </row>
        <row r="1656">
          <cell r="H1656" t="str">
            <v>L</v>
          </cell>
          <cell r="O1656" t="str">
            <v>KRISTEN</v>
          </cell>
          <cell r="Q1656" t="str">
            <v>ANAK</v>
          </cell>
          <cell r="R1656">
            <v>4</v>
          </cell>
          <cell r="T1656" t="str">
            <v>PELAJAR/MAHASISWA</v>
          </cell>
          <cell r="AG1656" t="str">
            <v>BATAK</v>
          </cell>
        </row>
        <row r="1657">
          <cell r="H1657" t="str">
            <v>P</v>
          </cell>
          <cell r="O1657" t="str">
            <v>KRISTEN</v>
          </cell>
          <cell r="Q1657" t="str">
            <v>ANAK</v>
          </cell>
          <cell r="R1657">
            <v>4</v>
          </cell>
          <cell r="T1657" t="str">
            <v>PELAJAR/MAHASISWA</v>
          </cell>
          <cell r="AG1657" t="str">
            <v>BATAK</v>
          </cell>
        </row>
        <row r="1658">
          <cell r="H1658" t="str">
            <v>L</v>
          </cell>
          <cell r="O1658" t="str">
            <v>KRISTEN</v>
          </cell>
          <cell r="Q1658" t="str">
            <v>ANAK</v>
          </cell>
          <cell r="R1658">
            <v>4</v>
          </cell>
          <cell r="T1658" t="str">
            <v>PELAJAR/MAHASISWA</v>
          </cell>
          <cell r="AG1658" t="str">
            <v>BATAK</v>
          </cell>
        </row>
        <row r="1659">
          <cell r="H1659" t="str">
            <v>L</v>
          </cell>
          <cell r="O1659" t="str">
            <v>ISLAM</v>
          </cell>
          <cell r="Q1659" t="str">
            <v>KEPALA KELUARGA</v>
          </cell>
          <cell r="R1659">
            <v>1</v>
          </cell>
          <cell r="T1659" t="str">
            <v>PETANI/PEKEBUN</v>
          </cell>
          <cell r="AG1659" t="str">
            <v>JAWA</v>
          </cell>
        </row>
        <row r="1660">
          <cell r="H1660" t="str">
            <v>P</v>
          </cell>
          <cell r="O1660" t="str">
            <v>ISLAM</v>
          </cell>
          <cell r="Q1660" t="str">
            <v>ISTRI</v>
          </cell>
          <cell r="R1660">
            <v>3</v>
          </cell>
          <cell r="T1660" t="str">
            <v>PETANI/PEKEBUN</v>
          </cell>
          <cell r="AG1660" t="str">
            <v>JAWA</v>
          </cell>
        </row>
        <row r="1661">
          <cell r="H1661" t="str">
            <v>P</v>
          </cell>
          <cell r="O1661" t="str">
            <v>ISLAM</v>
          </cell>
          <cell r="Q1661" t="str">
            <v>ANAK</v>
          </cell>
          <cell r="R1661">
            <v>4</v>
          </cell>
          <cell r="T1661" t="str">
            <v>PELAJAR/MAHASISWA</v>
          </cell>
          <cell r="AG1661" t="str">
            <v>JAWA</v>
          </cell>
        </row>
        <row r="1662">
          <cell r="H1662" t="str">
            <v>L</v>
          </cell>
          <cell r="O1662" t="str">
            <v>ISLAM</v>
          </cell>
          <cell r="Q1662" t="str">
            <v>ANAK</v>
          </cell>
          <cell r="R1662">
            <v>4</v>
          </cell>
          <cell r="T1662" t="str">
            <v>PELAJAR/MAHASISWA</v>
          </cell>
          <cell r="AG1662" t="str">
            <v>JAWA</v>
          </cell>
        </row>
        <row r="1663">
          <cell r="H1663" t="str">
            <v>L</v>
          </cell>
          <cell r="O1663" t="str">
            <v>ISLAM</v>
          </cell>
          <cell r="Q1663" t="str">
            <v>ANAK</v>
          </cell>
          <cell r="R1663">
            <v>4</v>
          </cell>
          <cell r="T1663" t="str">
            <v>PELAJAR/MAHASISWA</v>
          </cell>
          <cell r="AG1663" t="str">
            <v>JAWA</v>
          </cell>
        </row>
        <row r="1664">
          <cell r="H1664" t="str">
            <v>L</v>
          </cell>
          <cell r="O1664" t="str">
            <v>ISLAM</v>
          </cell>
          <cell r="Q1664" t="str">
            <v>KEPALA KELUARGA</v>
          </cell>
          <cell r="R1664">
            <v>1</v>
          </cell>
          <cell r="T1664" t="str">
            <v>SOPIR</v>
          </cell>
          <cell r="AG1664" t="str">
            <v>JAWA</v>
          </cell>
        </row>
        <row r="1665">
          <cell r="H1665" t="str">
            <v>P</v>
          </cell>
          <cell r="O1665" t="str">
            <v>ISLAM</v>
          </cell>
          <cell r="Q1665" t="str">
            <v>ISTRI</v>
          </cell>
          <cell r="R1665">
            <v>3</v>
          </cell>
          <cell r="T1665" t="str">
            <v>MENGURUS RUMAH TANGGA</v>
          </cell>
          <cell r="AG1665" t="str">
            <v>JAWA</v>
          </cell>
        </row>
        <row r="1666">
          <cell r="H1666" t="str">
            <v>L</v>
          </cell>
          <cell r="O1666" t="str">
            <v>ISLAM</v>
          </cell>
          <cell r="Q1666" t="str">
            <v>ANAK</v>
          </cell>
          <cell r="R1666">
            <v>4</v>
          </cell>
          <cell r="T1666" t="str">
            <v>PELAJAR/MAHASISWA</v>
          </cell>
          <cell r="AG1666" t="str">
            <v>JAWA</v>
          </cell>
        </row>
        <row r="1667">
          <cell r="H1667" t="str">
            <v>L</v>
          </cell>
          <cell r="O1667" t="str">
            <v>ISLAM</v>
          </cell>
          <cell r="Q1667" t="str">
            <v>ANAK</v>
          </cell>
          <cell r="R1667">
            <v>4</v>
          </cell>
          <cell r="T1667" t="str">
            <v>PELAJAR/MAHASISWA</v>
          </cell>
          <cell r="AG1667" t="str">
            <v>JAWA</v>
          </cell>
        </row>
        <row r="1668">
          <cell r="H1668" t="str">
            <v>L</v>
          </cell>
          <cell r="O1668" t="str">
            <v>ISLAM</v>
          </cell>
          <cell r="Q1668" t="str">
            <v>ANAK</v>
          </cell>
          <cell r="R1668">
            <v>4</v>
          </cell>
          <cell r="T1668" t="str">
            <v>BELUM/TIDAK BEKERJA</v>
          </cell>
          <cell r="AG1668" t="str">
            <v>JAWA</v>
          </cell>
        </row>
        <row r="1669">
          <cell r="H1669" t="str">
            <v>L</v>
          </cell>
          <cell r="O1669" t="str">
            <v>KRISTEN</v>
          </cell>
          <cell r="Q1669" t="str">
            <v>KEPALA KELUARGA</v>
          </cell>
          <cell r="R1669">
            <v>1</v>
          </cell>
          <cell r="T1669" t="str">
            <v>PETANI/PEKEBUN</v>
          </cell>
          <cell r="AG1669" t="str">
            <v>BATAK</v>
          </cell>
        </row>
        <row r="1670">
          <cell r="H1670" t="str">
            <v>P</v>
          </cell>
          <cell r="O1670" t="str">
            <v>KRISTEN</v>
          </cell>
          <cell r="Q1670" t="str">
            <v>ISTRI</v>
          </cell>
          <cell r="T1670" t="str">
            <v>MENGURUS RUMAH TANGGA</v>
          </cell>
          <cell r="AG1670" t="str">
            <v>BATAK</v>
          </cell>
        </row>
        <row r="1671">
          <cell r="H1671" t="str">
            <v>P</v>
          </cell>
          <cell r="O1671" t="str">
            <v>KRISTEN</v>
          </cell>
          <cell r="Q1671" t="str">
            <v>ANAK</v>
          </cell>
          <cell r="T1671" t="str">
            <v>PELAJAR/MAHASISWA</v>
          </cell>
          <cell r="AG1671" t="str">
            <v>BATAK</v>
          </cell>
        </row>
        <row r="1672">
          <cell r="H1672" t="str">
            <v>L</v>
          </cell>
          <cell r="O1672" t="str">
            <v>KRISTEN</v>
          </cell>
          <cell r="Q1672" t="str">
            <v>ANAK</v>
          </cell>
          <cell r="T1672" t="str">
            <v>BELUM/TIDAK BEKERJA</v>
          </cell>
          <cell r="AG1672" t="str">
            <v>BATAK</v>
          </cell>
        </row>
        <row r="1673">
          <cell r="H1673" t="str">
            <v>L</v>
          </cell>
          <cell r="O1673" t="str">
            <v>ISLAM</v>
          </cell>
          <cell r="Q1673" t="str">
            <v>KEPALA KELUARGA</v>
          </cell>
          <cell r="R1673">
            <v>1</v>
          </cell>
          <cell r="T1673" t="str">
            <v>PETANI/PEKEBUN</v>
          </cell>
          <cell r="AG1673" t="str">
            <v>JAWA</v>
          </cell>
        </row>
        <row r="1674">
          <cell r="H1674" t="str">
            <v>L</v>
          </cell>
          <cell r="O1674" t="str">
            <v>ISLAM</v>
          </cell>
          <cell r="Q1674" t="str">
            <v>KEPALA KELUARGA</v>
          </cell>
          <cell r="R1674">
            <v>1</v>
          </cell>
          <cell r="T1674" t="str">
            <v>PETANI/PEKEBUN</v>
          </cell>
          <cell r="AG1674" t="str">
            <v>JAWA</v>
          </cell>
        </row>
        <row r="1675">
          <cell r="H1675" t="str">
            <v>P</v>
          </cell>
          <cell r="O1675" t="str">
            <v>ISLAM</v>
          </cell>
          <cell r="Q1675" t="str">
            <v>ISTRI</v>
          </cell>
          <cell r="T1675" t="str">
            <v>MENGURUS RUMAH TANGGA</v>
          </cell>
          <cell r="AG1675" t="str">
            <v>JAWA</v>
          </cell>
        </row>
        <row r="1676">
          <cell r="H1676" t="str">
            <v>P</v>
          </cell>
          <cell r="O1676" t="str">
            <v>ISLAM</v>
          </cell>
          <cell r="Q1676" t="str">
            <v>ANAK</v>
          </cell>
          <cell r="T1676" t="str">
            <v>BELUM/TIDAK BEKERJA</v>
          </cell>
          <cell r="AG1676" t="str">
            <v>JAWA</v>
          </cell>
        </row>
        <row r="1677">
          <cell r="H1677" t="str">
            <v>L</v>
          </cell>
          <cell r="O1677" t="str">
            <v>KRISTEN</v>
          </cell>
          <cell r="Q1677" t="str">
            <v>KEPALA KELUARGA</v>
          </cell>
          <cell r="R1677">
            <v>1</v>
          </cell>
          <cell r="T1677" t="str">
            <v>PETANI/PEKEBUN</v>
          </cell>
          <cell r="AG1677" t="str">
            <v>BATAK</v>
          </cell>
        </row>
        <row r="1678">
          <cell r="H1678" t="str">
            <v>P</v>
          </cell>
          <cell r="O1678" t="str">
            <v>KRISTEN</v>
          </cell>
          <cell r="Q1678" t="str">
            <v>ISTRI</v>
          </cell>
          <cell r="R1678">
            <v>3</v>
          </cell>
          <cell r="T1678" t="str">
            <v>MENGURUS RUMAH TANGGA</v>
          </cell>
          <cell r="AG1678" t="str">
            <v>BATAK</v>
          </cell>
        </row>
        <row r="1679">
          <cell r="H1679" t="str">
            <v>P</v>
          </cell>
          <cell r="O1679" t="str">
            <v>KRISTEN</v>
          </cell>
          <cell r="Q1679" t="str">
            <v>ANAK</v>
          </cell>
          <cell r="R1679">
            <v>4</v>
          </cell>
          <cell r="T1679" t="str">
            <v>PETANI/PEKEBUN</v>
          </cell>
          <cell r="AG1679" t="str">
            <v>BATAK</v>
          </cell>
        </row>
        <row r="1680">
          <cell r="H1680" t="str">
            <v>L</v>
          </cell>
          <cell r="O1680" t="str">
            <v>KRISTEN</v>
          </cell>
          <cell r="Q1680" t="str">
            <v>ANAK</v>
          </cell>
          <cell r="R1680">
            <v>4</v>
          </cell>
          <cell r="T1680" t="str">
            <v>PELAJAR/MAHASISWA</v>
          </cell>
          <cell r="AG1680" t="str">
            <v>BATAK</v>
          </cell>
        </row>
        <row r="1681">
          <cell r="H1681" t="str">
            <v>P</v>
          </cell>
          <cell r="O1681" t="str">
            <v>KRISTEN</v>
          </cell>
          <cell r="Q1681" t="str">
            <v>ANAK</v>
          </cell>
          <cell r="R1681">
            <v>4</v>
          </cell>
          <cell r="T1681" t="str">
            <v>PELAJAR/MAHASISWA</v>
          </cell>
          <cell r="AG1681" t="str">
            <v>BATAK</v>
          </cell>
        </row>
        <row r="1682">
          <cell r="H1682" t="str">
            <v>P</v>
          </cell>
          <cell r="O1682" t="str">
            <v>KRISTEN</v>
          </cell>
          <cell r="Q1682" t="str">
            <v>ANAK</v>
          </cell>
          <cell r="R1682">
            <v>4</v>
          </cell>
          <cell r="T1682" t="str">
            <v>PELAJAR/MAHASISWA</v>
          </cell>
          <cell r="AG1682" t="str">
            <v>BATAK</v>
          </cell>
        </row>
        <row r="1683">
          <cell r="H1683" t="str">
            <v>P</v>
          </cell>
          <cell r="O1683" t="str">
            <v>KRISTEN</v>
          </cell>
          <cell r="Q1683" t="str">
            <v>ANAK</v>
          </cell>
          <cell r="R1683">
            <v>4</v>
          </cell>
          <cell r="T1683" t="str">
            <v>BELUM/TIDAK BEKERJA</v>
          </cell>
          <cell r="AG1683" t="str">
            <v>BATAK</v>
          </cell>
        </row>
        <row r="1684">
          <cell r="H1684" t="str">
            <v>L</v>
          </cell>
          <cell r="O1684" t="str">
            <v>ISLAM</v>
          </cell>
          <cell r="Q1684" t="str">
            <v>KEPALA KELUARGA</v>
          </cell>
          <cell r="R1684">
            <v>1</v>
          </cell>
          <cell r="T1684" t="str">
            <v>KARYAWAN SWASTA</v>
          </cell>
          <cell r="AG1684" t="str">
            <v>NIAS</v>
          </cell>
        </row>
        <row r="1685">
          <cell r="H1685" t="str">
            <v>P</v>
          </cell>
          <cell r="O1685" t="str">
            <v>ISLAM</v>
          </cell>
          <cell r="Q1685" t="str">
            <v>ISTRI</v>
          </cell>
          <cell r="R1685">
            <v>2</v>
          </cell>
          <cell r="T1685" t="str">
            <v>KARYAWAN SWASTA</v>
          </cell>
          <cell r="AG1685" t="str">
            <v>JAWA</v>
          </cell>
        </row>
        <row r="1686">
          <cell r="H1686" t="str">
            <v>L</v>
          </cell>
          <cell r="O1686" t="str">
            <v>ISLAM</v>
          </cell>
          <cell r="Q1686" t="str">
            <v>ANAK</v>
          </cell>
          <cell r="R1686">
            <v>4</v>
          </cell>
          <cell r="T1686" t="str">
            <v>PELAJAR/MAHASISWA</v>
          </cell>
          <cell r="AG1686" t="str">
            <v>NIAS</v>
          </cell>
        </row>
        <row r="1687">
          <cell r="H1687" t="str">
            <v>P</v>
          </cell>
          <cell r="O1687" t="str">
            <v>ISLAM</v>
          </cell>
          <cell r="Q1687" t="str">
            <v>ANAK</v>
          </cell>
          <cell r="R1687">
            <v>4</v>
          </cell>
          <cell r="T1687" t="str">
            <v>PELAJAR/MAHASISWA</v>
          </cell>
          <cell r="AG1687" t="str">
            <v>NIAS</v>
          </cell>
        </row>
        <row r="1688">
          <cell r="H1688" t="str">
            <v>P</v>
          </cell>
          <cell r="O1688" t="str">
            <v>ISLAM</v>
          </cell>
          <cell r="Q1688" t="str">
            <v>ANAK</v>
          </cell>
          <cell r="R1688">
            <v>4</v>
          </cell>
          <cell r="T1688" t="str">
            <v>BELUM/TIDAK BEKERJA</v>
          </cell>
          <cell r="AG1688" t="str">
            <v>NIAS</v>
          </cell>
        </row>
        <row r="1689">
          <cell r="H1689" t="str">
            <v>P</v>
          </cell>
          <cell r="O1689" t="str">
            <v>ISLAM</v>
          </cell>
          <cell r="Q1689" t="str">
            <v>ANAK</v>
          </cell>
          <cell r="R1689">
            <v>4</v>
          </cell>
          <cell r="T1689" t="str">
            <v>BELUM/TIDAK BEKERJA</v>
          </cell>
          <cell r="AG1689" t="str">
            <v>NIAS</v>
          </cell>
        </row>
        <row r="1690">
          <cell r="H1690" t="str">
            <v>L</v>
          </cell>
          <cell r="O1690" t="str">
            <v>KRISTEN</v>
          </cell>
          <cell r="Q1690" t="str">
            <v>KEPALA KELUARGA</v>
          </cell>
          <cell r="R1690">
            <v>1</v>
          </cell>
          <cell r="T1690" t="str">
            <v>PETANI/PEKEBUN</v>
          </cell>
          <cell r="AG1690" t="str">
            <v>BATAK</v>
          </cell>
        </row>
        <row r="1691">
          <cell r="H1691" t="str">
            <v>P</v>
          </cell>
          <cell r="O1691" t="str">
            <v>KRISTEN</v>
          </cell>
          <cell r="Q1691" t="str">
            <v>ISTRI</v>
          </cell>
          <cell r="R1691">
            <v>3</v>
          </cell>
          <cell r="T1691" t="str">
            <v>MENGURUS RUMAH TANGGA</v>
          </cell>
          <cell r="AG1691" t="str">
            <v>BATAK</v>
          </cell>
        </row>
        <row r="1692">
          <cell r="H1692" t="str">
            <v>L</v>
          </cell>
          <cell r="O1692" t="str">
            <v>KRISTEN</v>
          </cell>
          <cell r="Q1692" t="str">
            <v>ANAK</v>
          </cell>
          <cell r="R1692">
            <v>4</v>
          </cell>
          <cell r="T1692" t="str">
            <v>PELAJAR/MAHASISWA</v>
          </cell>
          <cell r="AG1692" t="str">
            <v>BATAK</v>
          </cell>
        </row>
        <row r="1693">
          <cell r="H1693" t="str">
            <v>P</v>
          </cell>
          <cell r="O1693" t="str">
            <v>KRISTEN</v>
          </cell>
          <cell r="Q1693" t="str">
            <v>ANAK</v>
          </cell>
          <cell r="R1693">
            <v>4</v>
          </cell>
          <cell r="T1693" t="str">
            <v>PELAJAR/MAHASISWA</v>
          </cell>
          <cell r="AG1693" t="str">
            <v>BATAK</v>
          </cell>
        </row>
        <row r="1694">
          <cell r="H1694" t="str">
            <v>L</v>
          </cell>
          <cell r="O1694" t="str">
            <v>KRISTEN</v>
          </cell>
          <cell r="Q1694" t="str">
            <v>ANAK</v>
          </cell>
          <cell r="R1694">
            <v>4</v>
          </cell>
          <cell r="T1694" t="str">
            <v>PELAJAR/MAHASISWA</v>
          </cell>
          <cell r="AG1694" t="str">
            <v>BATAK</v>
          </cell>
        </row>
        <row r="1696">
          <cell r="H1696" t="str">
            <v>L</v>
          </cell>
          <cell r="O1696" t="str">
            <v>KRISTEN</v>
          </cell>
          <cell r="Q1696" t="str">
            <v>KEPALA KELUARGA</v>
          </cell>
          <cell r="R1696">
            <v>4</v>
          </cell>
          <cell r="T1696" t="str">
            <v>KARYAWAN SWASTA</v>
          </cell>
          <cell r="AG1696" t="str">
            <v>BATAK</v>
          </cell>
        </row>
        <row r="1697">
          <cell r="H1697" t="str">
            <v>P</v>
          </cell>
          <cell r="O1697" t="str">
            <v>KRISTEN</v>
          </cell>
          <cell r="Q1697" t="str">
            <v>ISTRI</v>
          </cell>
          <cell r="R1697">
            <v>4</v>
          </cell>
          <cell r="T1697" t="str">
            <v>KARYAWAN SWASTA</v>
          </cell>
          <cell r="AG1697" t="str">
            <v>BATAK</v>
          </cell>
        </row>
        <row r="1698">
          <cell r="H1698" t="str">
            <v>L</v>
          </cell>
          <cell r="O1698" t="str">
            <v>ISLAM</v>
          </cell>
          <cell r="Q1698" t="str">
            <v>KEPALA KELUARGA</v>
          </cell>
          <cell r="T1698" t="str">
            <v>KARYAWAN BUMN</v>
          </cell>
          <cell r="AG1698" t="str">
            <v>JAWA</v>
          </cell>
        </row>
        <row r="1699">
          <cell r="O1699" t="str">
            <v>ISLAM</v>
          </cell>
          <cell r="Q1699" t="str">
            <v>ISTRI</v>
          </cell>
          <cell r="T1699" t="str">
            <v>IBU RUMAH TANGGA</v>
          </cell>
          <cell r="AG1699" t="str">
            <v>JAWA</v>
          </cell>
        </row>
        <row r="1700">
          <cell r="O1700" t="str">
            <v>ISLAM</v>
          </cell>
          <cell r="Q1700" t="str">
            <v>ANAK</v>
          </cell>
          <cell r="T1700" t="str">
            <v>PELAJAR/MAHASISWA</v>
          </cell>
          <cell r="AG1700" t="str">
            <v>JAWA</v>
          </cell>
        </row>
        <row r="1701">
          <cell r="O1701" t="str">
            <v>ISLAM</v>
          </cell>
          <cell r="Q1701" t="str">
            <v>ANAK</v>
          </cell>
          <cell r="T1701" t="str">
            <v>PELAJAR/MAHASISWA</v>
          </cell>
          <cell r="AG1701" t="str">
            <v>JAWA</v>
          </cell>
        </row>
        <row r="1702">
          <cell r="O1702" t="str">
            <v>ISLAM</v>
          </cell>
          <cell r="Q1702" t="str">
            <v>ANAK</v>
          </cell>
          <cell r="T1702" t="str">
            <v>BELUM BEKERJA</v>
          </cell>
          <cell r="AG1702" t="str">
            <v>JAWA</v>
          </cell>
        </row>
        <row r="1703">
          <cell r="H1703" t="str">
            <v>P</v>
          </cell>
          <cell r="O1703" t="str">
            <v>ISLAM</v>
          </cell>
          <cell r="Q1703" t="str">
            <v>ANAK</v>
          </cell>
          <cell r="T1703" t="str">
            <v>BELUM BEKERJA</v>
          </cell>
          <cell r="AG1703" t="str">
            <v>JAWA</v>
          </cell>
        </row>
        <row r="1705">
          <cell r="H1705" t="str">
            <v>L</v>
          </cell>
          <cell r="O1705" t="str">
            <v>ISLAM</v>
          </cell>
          <cell r="Q1705" t="str">
            <v>KEPALA KELUARGA</v>
          </cell>
          <cell r="R1705">
            <v>1</v>
          </cell>
          <cell r="T1705" t="str">
            <v>PETANI/PEKEBUN</v>
          </cell>
          <cell r="AG1705" t="str">
            <v>SUNDA</v>
          </cell>
        </row>
        <row r="1706">
          <cell r="H1706" t="str">
            <v>P</v>
          </cell>
          <cell r="O1706" t="str">
            <v>ISLAM</v>
          </cell>
          <cell r="Q1706" t="str">
            <v>ISTRI</v>
          </cell>
          <cell r="R1706">
            <v>3</v>
          </cell>
          <cell r="T1706" t="str">
            <v>MENGURUS RUMAH TANGGA</v>
          </cell>
          <cell r="AG1706" t="str">
            <v>JAWA</v>
          </cell>
        </row>
        <row r="1707">
          <cell r="H1707" t="str">
            <v>L</v>
          </cell>
          <cell r="O1707" t="str">
            <v>ISLAM</v>
          </cell>
          <cell r="Q1707" t="str">
            <v>ANAK</v>
          </cell>
          <cell r="T1707" t="str">
            <v>BELUM/TIDAK BEKERJA</v>
          </cell>
          <cell r="AG1707" t="str">
            <v>JAWA</v>
          </cell>
        </row>
        <row r="1709">
          <cell r="H1709" t="str">
            <v>L</v>
          </cell>
          <cell r="O1709" t="str">
            <v>ISLAM</v>
          </cell>
          <cell r="Q1709" t="str">
            <v>KEPALA KELUARGA</v>
          </cell>
          <cell r="T1709" t="str">
            <v>BURUH HARIAN LEPAS</v>
          </cell>
          <cell r="AG1709" t="str">
            <v>JAWA</v>
          </cell>
        </row>
        <row r="1710">
          <cell r="H1710" t="str">
            <v>P</v>
          </cell>
          <cell r="O1710" t="str">
            <v>ISLAM</v>
          </cell>
          <cell r="Q1710" t="str">
            <v>ISTRI</v>
          </cell>
          <cell r="T1710" t="str">
            <v>MENGURUS RUMAH TANGGA</v>
          </cell>
          <cell r="AG1710" t="str">
            <v>JAWA</v>
          </cell>
        </row>
        <row r="1711">
          <cell r="H1711" t="str">
            <v>P</v>
          </cell>
          <cell r="O1711" t="str">
            <v>ISLAM</v>
          </cell>
          <cell r="Q1711" t="str">
            <v>ANAK</v>
          </cell>
          <cell r="T1711" t="str">
            <v>BELUM BEKERJA</v>
          </cell>
          <cell r="AG1711" t="str">
            <v>JAWA</v>
          </cell>
        </row>
        <row r="1712">
          <cell r="H1712" t="str">
            <v>L</v>
          </cell>
          <cell r="O1712" t="str">
            <v>ISLAM</v>
          </cell>
          <cell r="Q1712" t="str">
            <v>ANAK</v>
          </cell>
          <cell r="T1712" t="str">
            <v>BELUM BEKERJA</v>
          </cell>
          <cell r="AG1712" t="str">
            <v>JAWA</v>
          </cell>
        </row>
        <row r="1713">
          <cell r="H1713" t="str">
            <v>L</v>
          </cell>
          <cell r="O1713" t="str">
            <v>ISLAM</v>
          </cell>
          <cell r="Q1713" t="str">
            <v>KEPALA KELUARGA</v>
          </cell>
          <cell r="R1713">
            <v>4</v>
          </cell>
          <cell r="T1713" t="str">
            <v>PELAJAR/MAHASISWA</v>
          </cell>
          <cell r="AG1713" t="str">
            <v>JAWA</v>
          </cell>
        </row>
        <row r="1714">
          <cell r="H1714" t="str">
            <v>P</v>
          </cell>
          <cell r="O1714" t="str">
            <v>ISLAM</v>
          </cell>
          <cell r="Q1714" t="str">
            <v>ISTRI</v>
          </cell>
          <cell r="R1714">
            <v>4</v>
          </cell>
          <cell r="T1714" t="str">
            <v>PELAJAR/MAHASISWA</v>
          </cell>
          <cell r="AG1714" t="str">
            <v>SUNDA</v>
          </cell>
        </row>
        <row r="1715">
          <cell r="H1715" t="str">
            <v>L</v>
          </cell>
          <cell r="O1715" t="str">
            <v>ISLAM</v>
          </cell>
          <cell r="Q1715" t="str">
            <v>KEPALA KELUARGA</v>
          </cell>
          <cell r="T1715" t="str">
            <v>PETANI</v>
          </cell>
          <cell r="AG1715" t="str">
            <v>JAWA</v>
          </cell>
        </row>
        <row r="1716">
          <cell r="H1716" t="str">
            <v>P</v>
          </cell>
          <cell r="O1716" t="str">
            <v>ISLAM</v>
          </cell>
          <cell r="Q1716" t="str">
            <v>ISTRI</v>
          </cell>
          <cell r="T1716" t="str">
            <v>MENGURUS RUMAH TANGGA</v>
          </cell>
          <cell r="AG1716" t="str">
            <v>JAWA</v>
          </cell>
        </row>
        <row r="1717">
          <cell r="H1717" t="str">
            <v>L</v>
          </cell>
          <cell r="O1717" t="str">
            <v>ISLAM</v>
          </cell>
          <cell r="Q1717" t="str">
            <v>ANAK</v>
          </cell>
          <cell r="T1717" t="str">
            <v>PELAJAR/MAHASISWA</v>
          </cell>
          <cell r="AG1717" t="str">
            <v>JAWA</v>
          </cell>
        </row>
        <row r="1718">
          <cell r="H1718" t="str">
            <v>L</v>
          </cell>
          <cell r="O1718" t="str">
            <v>ISLAM</v>
          </cell>
          <cell r="Q1718" t="str">
            <v>ANAK</v>
          </cell>
          <cell r="T1718" t="str">
            <v>PELAJAR/MAHASISWA</v>
          </cell>
          <cell r="AG1718" t="str">
            <v>JAWA</v>
          </cell>
        </row>
        <row r="1719">
          <cell r="H1719" t="str">
            <v>P</v>
          </cell>
          <cell r="O1719" t="str">
            <v>ISLAM</v>
          </cell>
          <cell r="Q1719" t="str">
            <v>ANAK</v>
          </cell>
          <cell r="T1719" t="str">
            <v>PELAJAR/MAHASISWA</v>
          </cell>
          <cell r="AG1719" t="str">
            <v>JAWA</v>
          </cell>
        </row>
        <row r="1720">
          <cell r="H1720" t="str">
            <v>L</v>
          </cell>
          <cell r="O1720" t="str">
            <v>ISLAM</v>
          </cell>
          <cell r="Q1720" t="str">
            <v>KEPALA KELUARGA</v>
          </cell>
          <cell r="T1720" t="str">
            <v>WIRASWASTA</v>
          </cell>
          <cell r="AG1720" t="str">
            <v>JAWA</v>
          </cell>
        </row>
        <row r="1721">
          <cell r="H1721" t="str">
            <v>P</v>
          </cell>
          <cell r="O1721" t="str">
            <v>ISLAM</v>
          </cell>
          <cell r="Q1721" t="str">
            <v>ISTRI</v>
          </cell>
          <cell r="T1721" t="str">
            <v>MENGURUS RUMAH TANGGA</v>
          </cell>
          <cell r="AG1721" t="str">
            <v>JAWA</v>
          </cell>
        </row>
        <row r="1722">
          <cell r="H1722" t="str">
            <v>L</v>
          </cell>
          <cell r="O1722" t="str">
            <v>ISLAM</v>
          </cell>
          <cell r="Q1722" t="str">
            <v>ANAK</v>
          </cell>
          <cell r="T1722" t="str">
            <v>BELUM BEKERJA</v>
          </cell>
          <cell r="AG1722" t="str">
            <v>JAWA</v>
          </cell>
        </row>
        <row r="1723">
          <cell r="H1723" t="str">
            <v>L</v>
          </cell>
          <cell r="O1723" t="str">
            <v>ISLAM</v>
          </cell>
          <cell r="Q1723" t="str">
            <v>KEPALA KELUARGA</v>
          </cell>
          <cell r="T1723" t="str">
            <v>PETANI/PEKEBUN</v>
          </cell>
          <cell r="AG1723" t="str">
            <v>JAWA</v>
          </cell>
        </row>
        <row r="1724">
          <cell r="H1724" t="str">
            <v>L</v>
          </cell>
          <cell r="O1724" t="str">
            <v>ISLAM</v>
          </cell>
          <cell r="Q1724" t="str">
            <v>ANAK</v>
          </cell>
          <cell r="T1724" t="str">
            <v>BELUM BEKERJA</v>
          </cell>
          <cell r="AG1724" t="str">
            <v>JAWA</v>
          </cell>
        </row>
        <row r="1725">
          <cell r="H1725" t="str">
            <v>L</v>
          </cell>
          <cell r="O1725" t="str">
            <v>ISLAM</v>
          </cell>
          <cell r="Q1725" t="str">
            <v>KEPALA KELUARGA</v>
          </cell>
          <cell r="T1725" t="str">
            <v>PETANI/PEKEBUN</v>
          </cell>
          <cell r="AG1725" t="str">
            <v>JAWA</v>
          </cell>
        </row>
        <row r="1726">
          <cell r="H1726" t="str">
            <v>P</v>
          </cell>
          <cell r="O1726" t="str">
            <v>ISLAM</v>
          </cell>
          <cell r="Q1726" t="str">
            <v>ISTRI</v>
          </cell>
          <cell r="T1726" t="str">
            <v>MENGURUS RUMAH TANGGA</v>
          </cell>
          <cell r="AG1726" t="str">
            <v>JAWA</v>
          </cell>
        </row>
        <row r="1727">
          <cell r="H1727" t="str">
            <v>L</v>
          </cell>
          <cell r="O1727" t="str">
            <v>ISLAM</v>
          </cell>
          <cell r="Q1727" t="str">
            <v>ANAK</v>
          </cell>
          <cell r="T1727" t="str">
            <v>PELAJAR/MAHASISWA</v>
          </cell>
          <cell r="AG1727" t="str">
            <v>JAWA</v>
          </cell>
        </row>
        <row r="1728">
          <cell r="H1728" t="str">
            <v>L</v>
          </cell>
          <cell r="O1728" t="str">
            <v>ISLAM</v>
          </cell>
          <cell r="Q1728" t="str">
            <v>ANAK</v>
          </cell>
          <cell r="T1728" t="str">
            <v>PELAJAR/MAHASISWA</v>
          </cell>
          <cell r="AG1728" t="str">
            <v>JAWA</v>
          </cell>
        </row>
        <row r="1731">
          <cell r="H1731">
            <v>60</v>
          </cell>
          <cell r="O1731" t="str">
            <v/>
          </cell>
          <cell r="Q1731">
            <v>27</v>
          </cell>
        </row>
        <row r="1732">
          <cell r="O1732" t="str">
            <v/>
          </cell>
        </row>
        <row r="1733">
          <cell r="O1733" t="str">
            <v/>
          </cell>
        </row>
        <row r="1734">
          <cell r="O1734" t="str">
            <v/>
          </cell>
          <cell r="AG1734" t="str">
            <v>SUNDA</v>
          </cell>
        </row>
        <row r="1735">
          <cell r="H1735" t="str">
            <v>L</v>
          </cell>
          <cell r="O1735" t="str">
            <v>ISLAM</v>
          </cell>
          <cell r="Q1735" t="str">
            <v>KEPALA KELUARGA</v>
          </cell>
          <cell r="R1735">
            <v>1</v>
          </cell>
          <cell r="T1735" t="str">
            <v>PETANI/PEKEBUN</v>
          </cell>
          <cell r="AG1735" t="str">
            <v>BANTEN</v>
          </cell>
        </row>
        <row r="1736">
          <cell r="H1736" t="str">
            <v>P</v>
          </cell>
          <cell r="O1736" t="str">
            <v>ISLAM</v>
          </cell>
          <cell r="Q1736" t="str">
            <v>ISTRI</v>
          </cell>
          <cell r="R1736">
            <v>3</v>
          </cell>
          <cell r="T1736" t="str">
            <v>MENGURUS RUMAH TANGGA</v>
          </cell>
          <cell r="AG1736" t="str">
            <v>SUNDA</v>
          </cell>
        </row>
        <row r="1737">
          <cell r="H1737" t="str">
            <v>P</v>
          </cell>
          <cell r="O1737" t="str">
            <v>ISLAM</v>
          </cell>
          <cell r="Q1737" t="str">
            <v>ANAK</v>
          </cell>
          <cell r="R1737">
            <v>4</v>
          </cell>
          <cell r="T1737" t="str">
            <v>BELUM/TIDAK BEKERJA</v>
          </cell>
          <cell r="AG1737" t="str">
            <v>SUNDA</v>
          </cell>
        </row>
        <row r="1738">
          <cell r="H1738" t="str">
            <v>L</v>
          </cell>
          <cell r="O1738" t="str">
            <v>ISLAM</v>
          </cell>
          <cell r="Q1738" t="str">
            <v>ANAK</v>
          </cell>
          <cell r="R1738">
            <v>4</v>
          </cell>
          <cell r="T1738" t="str">
            <v>PELAJAR/MAHASISWA</v>
          </cell>
          <cell r="AG1738" t="str">
            <v>SUNDA</v>
          </cell>
        </row>
        <row r="1739">
          <cell r="H1739" t="str">
            <v>L</v>
          </cell>
          <cell r="O1739" t="str">
            <v>ISLAM</v>
          </cell>
          <cell r="Q1739" t="str">
            <v>ANAK</v>
          </cell>
          <cell r="R1739">
            <v>4</v>
          </cell>
          <cell r="T1739" t="str">
            <v>BELUM/TIDAK BEKERJA</v>
          </cell>
          <cell r="AG1739" t="str">
            <v>BATAK</v>
          </cell>
        </row>
        <row r="1740">
          <cell r="H1740" t="str">
            <v>L</v>
          </cell>
          <cell r="O1740" t="str">
            <v>ISLAM</v>
          </cell>
          <cell r="Q1740" t="str">
            <v>KEPALA KELUARGA</v>
          </cell>
          <cell r="R1740">
            <v>1</v>
          </cell>
          <cell r="T1740" t="str">
            <v>PETANI/PEKEBUN</v>
          </cell>
          <cell r="AG1740" t="str">
            <v>MUSI RAWAS</v>
          </cell>
        </row>
        <row r="1741">
          <cell r="H1741" t="str">
            <v>P</v>
          </cell>
          <cell r="O1741" t="str">
            <v>ISLAM</v>
          </cell>
          <cell r="Q1741" t="str">
            <v>ISTRI</v>
          </cell>
          <cell r="R1741">
            <v>3</v>
          </cell>
          <cell r="T1741" t="str">
            <v>MENGURUS RUMAH TANGGA</v>
          </cell>
          <cell r="AG1741" t="str">
            <v>BATAK</v>
          </cell>
        </row>
        <row r="1742">
          <cell r="H1742" t="str">
            <v>L</v>
          </cell>
          <cell r="O1742" t="str">
            <v>ISLAM</v>
          </cell>
          <cell r="Q1742" t="str">
            <v>ANAK</v>
          </cell>
          <cell r="R1742">
            <v>4</v>
          </cell>
          <cell r="T1742" t="str">
            <v>PELAJAR/MAHASISWA</v>
          </cell>
          <cell r="AG1742" t="str">
            <v>JAWA</v>
          </cell>
        </row>
        <row r="1743">
          <cell r="H1743" t="str">
            <v>L</v>
          </cell>
          <cell r="O1743" t="str">
            <v>ISLAM</v>
          </cell>
          <cell r="Q1743" t="str">
            <v>KEPALA KELUARGA</v>
          </cell>
          <cell r="R1743">
            <v>1</v>
          </cell>
          <cell r="T1743" t="str">
            <v>PETANI/PEKEBUN</v>
          </cell>
          <cell r="AG1743" t="str">
            <v>JAWA</v>
          </cell>
        </row>
        <row r="1744">
          <cell r="H1744" t="str">
            <v>P</v>
          </cell>
          <cell r="O1744" t="str">
            <v>ISLAM</v>
          </cell>
          <cell r="Q1744" t="str">
            <v>ISTRI</v>
          </cell>
          <cell r="R1744">
            <v>3</v>
          </cell>
          <cell r="T1744" t="str">
            <v>MENGURUS RUMAH TANGGA</v>
          </cell>
          <cell r="AG1744" t="str">
            <v>JAWA</v>
          </cell>
        </row>
        <row r="1745">
          <cell r="H1745" t="str">
            <v>L</v>
          </cell>
          <cell r="O1745" t="str">
            <v>ISLAM</v>
          </cell>
          <cell r="Q1745" t="str">
            <v>ANAK</v>
          </cell>
          <cell r="R1745">
            <v>4</v>
          </cell>
          <cell r="T1745" t="str">
            <v>PELAJAR/MAHASISWA</v>
          </cell>
          <cell r="AG1745" t="str">
            <v>JAWA</v>
          </cell>
        </row>
        <row r="1746">
          <cell r="H1746" t="str">
            <v>L</v>
          </cell>
          <cell r="O1746" t="str">
            <v>ISLAM</v>
          </cell>
          <cell r="Q1746" t="str">
            <v>ANAK</v>
          </cell>
          <cell r="R1746">
            <v>4</v>
          </cell>
          <cell r="T1746" t="str">
            <v>PELAJAR/MAHASISWA</v>
          </cell>
          <cell r="AG1746" t="str">
            <v>JAWA</v>
          </cell>
        </row>
        <row r="1747">
          <cell r="H1747" t="str">
            <v>L</v>
          </cell>
          <cell r="O1747" t="str">
            <v>ISLAM</v>
          </cell>
          <cell r="Q1747" t="str">
            <v>KEPALA KELUARGA</v>
          </cell>
          <cell r="R1747">
            <v>1</v>
          </cell>
          <cell r="T1747" t="str">
            <v>PETANI/PEKEBUN</v>
          </cell>
          <cell r="AG1747" t="str">
            <v>SUNDA</v>
          </cell>
        </row>
        <row r="1748">
          <cell r="H1748" t="str">
            <v>P</v>
          </cell>
          <cell r="O1748" t="str">
            <v>ISLAM</v>
          </cell>
          <cell r="Q1748" t="str">
            <v>ISTRI</v>
          </cell>
          <cell r="R1748">
            <v>3</v>
          </cell>
          <cell r="T1748" t="str">
            <v>MENGURUS RUMAH TANGGA</v>
          </cell>
          <cell r="AG1748" t="str">
            <v>JAWA</v>
          </cell>
        </row>
        <row r="1749">
          <cell r="H1749" t="str">
            <v>P</v>
          </cell>
          <cell r="O1749" t="str">
            <v>ISLAM</v>
          </cell>
          <cell r="Q1749" t="str">
            <v>ANAK</v>
          </cell>
          <cell r="R1749">
            <v>4</v>
          </cell>
          <cell r="T1749" t="str">
            <v>PELAJAR/MAHASISWA</v>
          </cell>
          <cell r="AG1749" t="str">
            <v>JAWA</v>
          </cell>
        </row>
        <row r="1750">
          <cell r="H1750" t="str">
            <v>P</v>
          </cell>
          <cell r="O1750" t="str">
            <v>ISLAM</v>
          </cell>
          <cell r="Q1750" t="str">
            <v>ANAK</v>
          </cell>
          <cell r="R1750">
            <v>4</v>
          </cell>
          <cell r="T1750" t="str">
            <v>BELUM/TIDAK BEKERJA</v>
          </cell>
          <cell r="AG1750" t="str">
            <v>JAWA</v>
          </cell>
        </row>
        <row r="1751">
          <cell r="H1751" t="str">
            <v>L</v>
          </cell>
          <cell r="O1751" t="str">
            <v>ISLAM</v>
          </cell>
          <cell r="Q1751" t="str">
            <v>KEPALA KELUARGA</v>
          </cell>
          <cell r="R1751">
            <v>1</v>
          </cell>
          <cell r="T1751" t="str">
            <v>PETANI/PEKEBUN</v>
          </cell>
          <cell r="AG1751" t="str">
            <v>JAWA</v>
          </cell>
        </row>
        <row r="1752">
          <cell r="H1752" t="str">
            <v>P</v>
          </cell>
          <cell r="O1752" t="str">
            <v>ISLAM</v>
          </cell>
          <cell r="Q1752" t="str">
            <v>ISTRI</v>
          </cell>
          <cell r="R1752">
            <v>3</v>
          </cell>
          <cell r="T1752" t="str">
            <v>MENGURUS RUMAH TANGGA</v>
          </cell>
          <cell r="AG1752" t="str">
            <v>JAWA</v>
          </cell>
        </row>
        <row r="1753">
          <cell r="H1753" t="str">
            <v>L</v>
          </cell>
          <cell r="O1753" t="str">
            <v>ISLAM</v>
          </cell>
          <cell r="Q1753" t="str">
            <v>ANAK</v>
          </cell>
          <cell r="R1753">
            <v>4</v>
          </cell>
          <cell r="T1753" t="str">
            <v>PELAJAR/MAHASISWA</v>
          </cell>
          <cell r="AG1753" t="str">
            <v>JAWA</v>
          </cell>
        </row>
        <row r="1754">
          <cell r="H1754" t="str">
            <v>L</v>
          </cell>
          <cell r="O1754" t="str">
            <v>ISLAM</v>
          </cell>
          <cell r="Q1754" t="str">
            <v>KEPALA KELUARGA</v>
          </cell>
          <cell r="R1754">
            <v>1</v>
          </cell>
          <cell r="T1754" t="str">
            <v>PETERNAK</v>
          </cell>
          <cell r="AG1754" t="str">
            <v>JAWA</v>
          </cell>
        </row>
        <row r="1755">
          <cell r="H1755" t="str">
            <v>P</v>
          </cell>
          <cell r="O1755" t="str">
            <v>ISLAM</v>
          </cell>
          <cell r="Q1755" t="str">
            <v>ISTRI</v>
          </cell>
          <cell r="R1755">
            <v>3</v>
          </cell>
          <cell r="T1755" t="str">
            <v>MENGURUS RUMAH TANGGA</v>
          </cell>
          <cell r="AG1755" t="str">
            <v>JAWA</v>
          </cell>
        </row>
        <row r="1756">
          <cell r="H1756" t="str">
            <v>L</v>
          </cell>
          <cell r="O1756" t="str">
            <v>ISLAM</v>
          </cell>
          <cell r="Q1756" t="str">
            <v>ANAK</v>
          </cell>
          <cell r="R1756">
            <v>4</v>
          </cell>
          <cell r="T1756" t="str">
            <v>PELAJAR/MAHASISWA</v>
          </cell>
          <cell r="AG1756" t="str">
            <v>SUNDA</v>
          </cell>
        </row>
        <row r="1757">
          <cell r="H1757" t="str">
            <v>L</v>
          </cell>
          <cell r="O1757" t="str">
            <v>ISLAM</v>
          </cell>
          <cell r="Q1757" t="str">
            <v>KEPALA KELUARGA</v>
          </cell>
          <cell r="R1757">
            <v>1</v>
          </cell>
          <cell r="T1757" t="str">
            <v>PETANI/PEKEBUN</v>
          </cell>
          <cell r="AG1757" t="str">
            <v>SUNDA</v>
          </cell>
        </row>
        <row r="1758">
          <cell r="H1758" t="str">
            <v>P</v>
          </cell>
          <cell r="O1758" t="str">
            <v>ISLAM</v>
          </cell>
          <cell r="Q1758" t="str">
            <v>ISTRI</v>
          </cell>
          <cell r="R1758">
            <v>3</v>
          </cell>
          <cell r="T1758" t="str">
            <v>MENGURUS RUMAH TANGGA</v>
          </cell>
          <cell r="AG1758" t="str">
            <v>JAWA</v>
          </cell>
        </row>
        <row r="1759">
          <cell r="H1759" t="str">
            <v>L</v>
          </cell>
          <cell r="O1759" t="str">
            <v>ISLAM</v>
          </cell>
          <cell r="Q1759" t="str">
            <v>KEPALA KELUARGA</v>
          </cell>
          <cell r="R1759">
            <v>1</v>
          </cell>
          <cell r="T1759" t="str">
            <v>PETANI/PEKEBUN</v>
          </cell>
          <cell r="AG1759" t="str">
            <v>JAWA</v>
          </cell>
        </row>
        <row r="1760">
          <cell r="H1760" t="str">
            <v>P</v>
          </cell>
          <cell r="O1760" t="str">
            <v>ISLAM</v>
          </cell>
          <cell r="Q1760" t="str">
            <v>ISTRI</v>
          </cell>
          <cell r="R1760">
            <v>3</v>
          </cell>
          <cell r="T1760" t="str">
            <v>MENGURUS RUMAH TANGGA</v>
          </cell>
          <cell r="AG1760" t="str">
            <v>JAWA</v>
          </cell>
        </row>
        <row r="1761">
          <cell r="H1761" t="str">
            <v>P</v>
          </cell>
          <cell r="O1761" t="str">
            <v>ISLAM</v>
          </cell>
          <cell r="Q1761" t="str">
            <v>ANAK</v>
          </cell>
          <cell r="R1761">
            <v>4</v>
          </cell>
          <cell r="T1761" t="str">
            <v>PELAJAR/MAHASISWA</v>
          </cell>
          <cell r="AG1761" t="str">
            <v>JAWA</v>
          </cell>
        </row>
        <row r="1762">
          <cell r="H1762" t="str">
            <v>P</v>
          </cell>
          <cell r="O1762" t="str">
            <v>ISLAM</v>
          </cell>
          <cell r="Q1762" t="str">
            <v>ANAK</v>
          </cell>
          <cell r="R1762">
            <v>4</v>
          </cell>
          <cell r="T1762" t="str">
            <v>PELAJAR/MAHASISWA</v>
          </cell>
          <cell r="AG1762" t="str">
            <v>JAWA</v>
          </cell>
        </row>
        <row r="1763">
          <cell r="H1763" t="str">
            <v>L</v>
          </cell>
          <cell r="O1763" t="str">
            <v>ISLAM</v>
          </cell>
          <cell r="Q1763" t="str">
            <v>ANAK</v>
          </cell>
          <cell r="R1763">
            <v>4</v>
          </cell>
          <cell r="T1763" t="str">
            <v>PELAJAR/MAHASISWA</v>
          </cell>
          <cell r="AG1763" t="str">
            <v>JAWA</v>
          </cell>
        </row>
        <row r="1764">
          <cell r="H1764" t="str">
            <v>L</v>
          </cell>
          <cell r="O1764" t="str">
            <v>ISLAM</v>
          </cell>
          <cell r="Q1764" t="str">
            <v>KEPALA KELUARGA</v>
          </cell>
          <cell r="R1764">
            <v>1</v>
          </cell>
          <cell r="T1764" t="str">
            <v>PETERNAK</v>
          </cell>
          <cell r="AG1764" t="str">
            <v>JAWA</v>
          </cell>
        </row>
        <row r="1765">
          <cell r="H1765" t="str">
            <v>P</v>
          </cell>
          <cell r="O1765" t="str">
            <v>ISLAM</v>
          </cell>
          <cell r="Q1765" t="str">
            <v>ISTRI</v>
          </cell>
          <cell r="R1765">
            <v>3</v>
          </cell>
          <cell r="T1765" t="str">
            <v>MENGURUS RUMAH TANGGA</v>
          </cell>
          <cell r="AG1765" t="str">
            <v>JAWA</v>
          </cell>
        </row>
        <row r="1766">
          <cell r="H1766" t="str">
            <v>L</v>
          </cell>
          <cell r="O1766" t="str">
            <v>ISLAM</v>
          </cell>
          <cell r="Q1766" t="str">
            <v>ANAK</v>
          </cell>
          <cell r="R1766">
            <v>4</v>
          </cell>
          <cell r="T1766" t="str">
            <v>PELAJAR/MAHASISWA</v>
          </cell>
          <cell r="AG1766" t="str">
            <v>JAWA</v>
          </cell>
        </row>
        <row r="1767">
          <cell r="H1767" t="str">
            <v>L</v>
          </cell>
          <cell r="O1767" t="str">
            <v>ISLAM</v>
          </cell>
          <cell r="Q1767" t="str">
            <v>ANAK</v>
          </cell>
          <cell r="R1767">
            <v>4</v>
          </cell>
          <cell r="T1767" t="str">
            <v>PELAJAR/MAHASISWA</v>
          </cell>
          <cell r="AG1767" t="str">
            <v>JAWA</v>
          </cell>
        </row>
        <row r="1768">
          <cell r="H1768" t="str">
            <v>L</v>
          </cell>
          <cell r="O1768" t="str">
            <v>ISLAM</v>
          </cell>
          <cell r="Q1768" t="str">
            <v>ANAK</v>
          </cell>
          <cell r="R1768">
            <v>4</v>
          </cell>
          <cell r="T1768" t="str">
            <v>BELUM/TIDAK BEKERJA</v>
          </cell>
          <cell r="AG1768" t="str">
            <v>JAWA</v>
          </cell>
        </row>
        <row r="1769">
          <cell r="H1769" t="str">
            <v>L</v>
          </cell>
          <cell r="O1769" t="str">
            <v>ISLAM</v>
          </cell>
          <cell r="Q1769" t="str">
            <v>KEPALA KELUARGA</v>
          </cell>
          <cell r="R1769">
            <v>1</v>
          </cell>
          <cell r="T1769" t="str">
            <v>PETANI/PEKEBUN</v>
          </cell>
          <cell r="AG1769" t="str">
            <v>JAWA</v>
          </cell>
        </row>
        <row r="1770">
          <cell r="H1770" t="str">
            <v>P</v>
          </cell>
          <cell r="O1770" t="str">
            <v>ISLAM</v>
          </cell>
          <cell r="Q1770" t="str">
            <v>ISTRI</v>
          </cell>
          <cell r="R1770">
            <v>3</v>
          </cell>
          <cell r="T1770" t="str">
            <v>MENGURUS RUMAH TANGGA</v>
          </cell>
          <cell r="AG1770" t="str">
            <v>JAWA</v>
          </cell>
        </row>
        <row r="1771">
          <cell r="H1771" t="str">
            <v>P</v>
          </cell>
          <cell r="O1771" t="str">
            <v>ISLAM</v>
          </cell>
          <cell r="Q1771" t="str">
            <v>ANAK</v>
          </cell>
          <cell r="R1771">
            <v>4</v>
          </cell>
          <cell r="T1771" t="str">
            <v>PELAJAR/MAHASISWA</v>
          </cell>
          <cell r="AG1771" t="str">
            <v>JAWA</v>
          </cell>
        </row>
        <row r="1772">
          <cell r="H1772" t="str">
            <v>L</v>
          </cell>
          <cell r="O1772" t="str">
            <v>ISLAM</v>
          </cell>
          <cell r="Q1772" t="str">
            <v>ANAK</v>
          </cell>
          <cell r="R1772">
            <v>4</v>
          </cell>
          <cell r="T1772" t="str">
            <v>BELUM/TIDAK BEKERJA</v>
          </cell>
          <cell r="AG1772" t="str">
            <v>JAWA</v>
          </cell>
        </row>
        <row r="1773">
          <cell r="H1773" t="str">
            <v>L</v>
          </cell>
          <cell r="O1773" t="str">
            <v>KRISTEN</v>
          </cell>
          <cell r="Q1773" t="str">
            <v>KEPALA KELUARGA</v>
          </cell>
          <cell r="R1773">
            <v>1</v>
          </cell>
          <cell r="T1773" t="str">
            <v>PETANI/PEKEBUN</v>
          </cell>
          <cell r="AG1773" t="str">
            <v>BATAK</v>
          </cell>
        </row>
        <row r="1774">
          <cell r="H1774" t="str">
            <v>P</v>
          </cell>
          <cell r="O1774" t="str">
            <v>KRISTEN</v>
          </cell>
          <cell r="Q1774" t="str">
            <v>ISTRI</v>
          </cell>
          <cell r="R1774">
            <v>3</v>
          </cell>
          <cell r="T1774" t="str">
            <v>MENGURUS RUMAH TANGGA</v>
          </cell>
          <cell r="AG1774" t="str">
            <v>BATAK</v>
          </cell>
        </row>
        <row r="1775">
          <cell r="H1775" t="str">
            <v>L</v>
          </cell>
          <cell r="O1775" t="str">
            <v>KRISTEN</v>
          </cell>
          <cell r="Q1775" t="str">
            <v>ANAK</v>
          </cell>
          <cell r="R1775">
            <v>4</v>
          </cell>
          <cell r="T1775" t="str">
            <v>PELAJAR/MAHASISWA</v>
          </cell>
          <cell r="AG1775" t="str">
            <v>BATAK</v>
          </cell>
        </row>
        <row r="1776">
          <cell r="H1776" t="str">
            <v>P</v>
          </cell>
          <cell r="O1776" t="str">
            <v>KRISTEN</v>
          </cell>
          <cell r="Q1776" t="str">
            <v>ANAK</v>
          </cell>
          <cell r="R1776">
            <v>4</v>
          </cell>
          <cell r="T1776" t="str">
            <v>PELAJAR/MAHASISWA</v>
          </cell>
          <cell r="AG1776" t="str">
            <v>JAWA</v>
          </cell>
        </row>
        <row r="1777">
          <cell r="O1777" t="str">
            <v>ISLAM</v>
          </cell>
          <cell r="Q1777" t="str">
            <v>KEPALA KELUARGA</v>
          </cell>
          <cell r="R1777">
            <v>1</v>
          </cell>
          <cell r="T1777" t="str">
            <v>SERABUTAN</v>
          </cell>
          <cell r="AG1777" t="str">
            <v>JAWA</v>
          </cell>
        </row>
        <row r="1778">
          <cell r="O1778" t="str">
            <v>ISLAM</v>
          </cell>
          <cell r="Q1778" t="str">
            <v>ISTRI</v>
          </cell>
          <cell r="R1778">
            <v>3</v>
          </cell>
          <cell r="T1778" t="str">
            <v>MENGURUS RUMAH TANGGA</v>
          </cell>
          <cell r="AG1778" t="str">
            <v>JAWA</v>
          </cell>
        </row>
        <row r="1779">
          <cell r="O1779" t="str">
            <v>ISLAM</v>
          </cell>
          <cell r="Q1779" t="str">
            <v>ANAK</v>
          </cell>
          <cell r="R1779">
            <v>4</v>
          </cell>
          <cell r="T1779" t="str">
            <v>PELAJAR/MAHASISWA</v>
          </cell>
          <cell r="AG1779" t="str">
            <v>JAWA</v>
          </cell>
        </row>
        <row r="1780">
          <cell r="O1780" t="str">
            <v>ISLAM</v>
          </cell>
          <cell r="Q1780" t="str">
            <v>ANAK</v>
          </cell>
          <cell r="R1780">
            <v>4</v>
          </cell>
          <cell r="T1780" t="str">
            <v>BELUM/TIDAK BEKERJA</v>
          </cell>
          <cell r="AG1780" t="str">
            <v>BATAK</v>
          </cell>
        </row>
        <row r="1781">
          <cell r="O1781" t="str">
            <v>ISLAM</v>
          </cell>
          <cell r="Q1781" t="str">
            <v>KEPALA KELUARGA</v>
          </cell>
          <cell r="R1781">
            <v>1</v>
          </cell>
          <cell r="T1781" t="str">
            <v>PETANI/PEKEBUN</v>
          </cell>
          <cell r="AG1781" t="str">
            <v>BATAK</v>
          </cell>
        </row>
        <row r="1782">
          <cell r="O1782" t="str">
            <v>ISLAM</v>
          </cell>
          <cell r="Q1782" t="str">
            <v>ISTRI</v>
          </cell>
          <cell r="R1782">
            <v>3</v>
          </cell>
          <cell r="T1782" t="str">
            <v>MENGURUS RUMAH TANGGA</v>
          </cell>
          <cell r="AG1782" t="str">
            <v>BATAK</v>
          </cell>
        </row>
        <row r="1783">
          <cell r="O1783" t="str">
            <v>ISLAM</v>
          </cell>
          <cell r="Q1783" t="str">
            <v>ANAK</v>
          </cell>
          <cell r="R1783">
            <v>4</v>
          </cell>
          <cell r="T1783" t="str">
            <v>PELAJAR/MAHASISWA</v>
          </cell>
          <cell r="AG1783" t="str">
            <v>BATAK</v>
          </cell>
        </row>
        <row r="1784">
          <cell r="O1784" t="str">
            <v>ISLAM</v>
          </cell>
          <cell r="Q1784" t="str">
            <v>ANAK</v>
          </cell>
          <cell r="R1784">
            <v>4</v>
          </cell>
          <cell r="T1784" t="str">
            <v>PELAJAR/MAHASISWA</v>
          </cell>
          <cell r="AG1784" t="str">
            <v>BATAK</v>
          </cell>
        </row>
        <row r="1785">
          <cell r="O1785" t="str">
            <v>ISLAM</v>
          </cell>
          <cell r="Q1785" t="str">
            <v>ANAK</v>
          </cell>
          <cell r="R1785">
            <v>4</v>
          </cell>
          <cell r="T1785" t="str">
            <v>PELAJAR/MAHASISWA</v>
          </cell>
          <cell r="AG1785" t="str">
            <v>JAWA</v>
          </cell>
        </row>
        <row r="1786">
          <cell r="H1786" t="str">
            <v>L</v>
          </cell>
          <cell r="O1786" t="str">
            <v>ISLAM</v>
          </cell>
          <cell r="Q1786" t="str">
            <v>KEPALA KELUARGA</v>
          </cell>
          <cell r="R1786">
            <v>1</v>
          </cell>
          <cell r="T1786" t="str">
            <v>PETANI/PEKEBUN</v>
          </cell>
          <cell r="AG1786" t="str">
            <v>JAWA</v>
          </cell>
        </row>
        <row r="1787">
          <cell r="H1787" t="str">
            <v>P</v>
          </cell>
          <cell r="O1787" t="str">
            <v>ISLAM</v>
          </cell>
          <cell r="Q1787" t="str">
            <v>ISTRI</v>
          </cell>
          <cell r="R1787">
            <v>3</v>
          </cell>
          <cell r="T1787" t="str">
            <v>MENGURUS RUMAH TANGGA</v>
          </cell>
          <cell r="AG1787" t="str">
            <v>JAWA</v>
          </cell>
        </row>
        <row r="1788">
          <cell r="H1788" t="str">
            <v>L</v>
          </cell>
          <cell r="O1788" t="str">
            <v>ISLAM</v>
          </cell>
          <cell r="Q1788" t="str">
            <v>ANAK</v>
          </cell>
          <cell r="R1788">
            <v>4</v>
          </cell>
          <cell r="T1788" t="str">
            <v>WIRASWASTA</v>
          </cell>
          <cell r="AG1788" t="str">
            <v>JAWA</v>
          </cell>
        </row>
        <row r="1789">
          <cell r="H1789" t="str">
            <v>L</v>
          </cell>
          <cell r="O1789" t="str">
            <v>ISLAM</v>
          </cell>
          <cell r="Q1789" t="str">
            <v>ANAK</v>
          </cell>
          <cell r="R1789">
            <v>4</v>
          </cell>
          <cell r="T1789" t="str">
            <v>WIRASWASTA</v>
          </cell>
          <cell r="AG1789" t="str">
            <v>SUNDA</v>
          </cell>
        </row>
        <row r="1790">
          <cell r="H1790" t="str">
            <v>L</v>
          </cell>
          <cell r="O1790" t="str">
            <v>ISLAM</v>
          </cell>
          <cell r="Q1790" t="str">
            <v>KEPALA KELUARGA</v>
          </cell>
          <cell r="R1790">
            <v>1</v>
          </cell>
          <cell r="T1790" t="str">
            <v>PETANI/PEKEBUN</v>
          </cell>
          <cell r="AG1790" t="str">
            <v>JAWA</v>
          </cell>
        </row>
        <row r="1791">
          <cell r="H1791" t="str">
            <v>P</v>
          </cell>
          <cell r="O1791" t="str">
            <v>ISLAM</v>
          </cell>
          <cell r="Q1791" t="str">
            <v>ISTRI</v>
          </cell>
          <cell r="R1791">
            <v>3</v>
          </cell>
          <cell r="T1791" t="str">
            <v>MENGURUS RUMAH TANGGA</v>
          </cell>
          <cell r="AG1791" t="str">
            <v>SUNDA</v>
          </cell>
        </row>
        <row r="1792">
          <cell r="H1792" t="str">
            <v>L</v>
          </cell>
          <cell r="O1792" t="str">
            <v>ISLAM</v>
          </cell>
          <cell r="Q1792" t="str">
            <v>ANAK</v>
          </cell>
          <cell r="R1792">
            <v>4</v>
          </cell>
          <cell r="T1792" t="str">
            <v>WIRASWASTA</v>
          </cell>
          <cell r="AG1792" t="str">
            <v>JAWA</v>
          </cell>
        </row>
        <row r="1793">
          <cell r="H1793" t="str">
            <v>L</v>
          </cell>
          <cell r="O1793" t="str">
            <v>ISLAM</v>
          </cell>
          <cell r="Q1793" t="str">
            <v>KEPALA KELUARGA</v>
          </cell>
          <cell r="R1793">
            <v>1</v>
          </cell>
          <cell r="T1793" t="str">
            <v>WIRASWASTA</v>
          </cell>
          <cell r="AG1793" t="str">
            <v>JAWA</v>
          </cell>
        </row>
        <row r="1794">
          <cell r="H1794" t="str">
            <v>P</v>
          </cell>
          <cell r="O1794" t="str">
            <v>ISLAM</v>
          </cell>
          <cell r="Q1794" t="str">
            <v>ISTRI</v>
          </cell>
          <cell r="R1794">
            <v>3</v>
          </cell>
          <cell r="T1794" t="str">
            <v>MENGURUS RUMAH TANGGA</v>
          </cell>
          <cell r="AG1794" t="str">
            <v>JAWA</v>
          </cell>
        </row>
        <row r="1795">
          <cell r="H1795" t="str">
            <v>L</v>
          </cell>
          <cell r="O1795" t="str">
            <v>ISLAM</v>
          </cell>
          <cell r="Q1795" t="str">
            <v>ANAK</v>
          </cell>
          <cell r="R1795">
            <v>4</v>
          </cell>
          <cell r="T1795" t="str">
            <v>BELUM/TIDAK BEKERJA</v>
          </cell>
          <cell r="AG1795" t="str">
            <v>SUNDA</v>
          </cell>
        </row>
        <row r="1796">
          <cell r="H1796" t="str">
            <v>L</v>
          </cell>
          <cell r="O1796" t="str">
            <v>ISLAM</v>
          </cell>
          <cell r="Q1796" t="str">
            <v>KEPALA KELUARGA</v>
          </cell>
          <cell r="R1796">
            <v>1</v>
          </cell>
          <cell r="T1796" t="str">
            <v>KARYAWAN SWASTA</v>
          </cell>
          <cell r="AG1796" t="str">
            <v>SUNDA</v>
          </cell>
        </row>
        <row r="1797">
          <cell r="H1797" t="str">
            <v>P</v>
          </cell>
          <cell r="O1797" t="str">
            <v>ISLAM</v>
          </cell>
          <cell r="Q1797" t="str">
            <v>ISTRI</v>
          </cell>
          <cell r="R1797">
            <v>3</v>
          </cell>
          <cell r="T1797" t="str">
            <v>MENGURUS RUMAH TANGGA</v>
          </cell>
          <cell r="AG1797" t="str">
            <v>SUNDA</v>
          </cell>
        </row>
        <row r="1798">
          <cell r="H1798" t="str">
            <v>P</v>
          </cell>
          <cell r="O1798" t="str">
            <v>ISLAM</v>
          </cell>
          <cell r="Q1798" t="str">
            <v>ANAK</v>
          </cell>
          <cell r="R1798">
            <v>4</v>
          </cell>
          <cell r="T1798" t="str">
            <v>PELAJAR/MAHASISWA</v>
          </cell>
          <cell r="AG1798" t="str">
            <v>SUNDA</v>
          </cell>
        </row>
        <row r="1799">
          <cell r="H1799" t="str">
            <v>P</v>
          </cell>
          <cell r="O1799" t="str">
            <v>ISLAM</v>
          </cell>
          <cell r="Q1799" t="str">
            <v>ANAK</v>
          </cell>
          <cell r="R1799">
            <v>4</v>
          </cell>
          <cell r="T1799" t="str">
            <v>PELAJAR/MAHASISWA</v>
          </cell>
          <cell r="AG1799" t="str">
            <v>SUNDA</v>
          </cell>
        </row>
        <row r="1800">
          <cell r="H1800" t="str">
            <v>L</v>
          </cell>
          <cell r="O1800" t="str">
            <v>ISLAM</v>
          </cell>
          <cell r="Q1800" t="str">
            <v>ANAK</v>
          </cell>
          <cell r="R1800">
            <v>4</v>
          </cell>
          <cell r="T1800" t="str">
            <v>PELAJAR/MAHASISWA</v>
          </cell>
          <cell r="AG1800" t="str">
            <v>BATAK</v>
          </cell>
        </row>
        <row r="1801">
          <cell r="H1801" t="str">
            <v>L</v>
          </cell>
          <cell r="O1801" t="str">
            <v>KRISTEN</v>
          </cell>
          <cell r="Q1801" t="str">
            <v>KEPALA KELUARGA</v>
          </cell>
          <cell r="R1801">
            <v>1</v>
          </cell>
          <cell r="T1801" t="str">
            <v>PETANI/PEKEBUN</v>
          </cell>
          <cell r="AG1801" t="str">
            <v>BATAK</v>
          </cell>
        </row>
        <row r="1802">
          <cell r="H1802" t="str">
            <v>P</v>
          </cell>
          <cell r="O1802" t="str">
            <v>KRISTEN</v>
          </cell>
          <cell r="Q1802" t="str">
            <v>ANAK</v>
          </cell>
          <cell r="R1802">
            <v>4</v>
          </cell>
          <cell r="T1802" t="str">
            <v>MENGURUS RUMAH TANGGA</v>
          </cell>
          <cell r="AG1802" t="str">
            <v>JAWA</v>
          </cell>
        </row>
        <row r="1803">
          <cell r="H1803" t="str">
            <v>L</v>
          </cell>
          <cell r="O1803" t="str">
            <v>ISLAM</v>
          </cell>
          <cell r="Q1803" t="str">
            <v>KEPALA KELUARGA</v>
          </cell>
          <cell r="R1803">
            <v>1</v>
          </cell>
          <cell r="T1803" t="str">
            <v>PETANI/PEKEBUN</v>
          </cell>
          <cell r="AG1803" t="str">
            <v>JAWA</v>
          </cell>
        </row>
        <row r="1804">
          <cell r="H1804" t="str">
            <v>P</v>
          </cell>
          <cell r="O1804" t="str">
            <v>ISLAM</v>
          </cell>
          <cell r="Q1804" t="str">
            <v>ISTRI</v>
          </cell>
          <cell r="R1804">
            <v>3</v>
          </cell>
          <cell r="T1804" t="str">
            <v>MENGURUS RUMAH TANGGA</v>
          </cell>
          <cell r="AG1804" t="str">
            <v>JAWA</v>
          </cell>
        </row>
        <row r="1805">
          <cell r="H1805" t="str">
            <v>P</v>
          </cell>
          <cell r="O1805" t="str">
            <v>ISLAM</v>
          </cell>
          <cell r="Q1805" t="str">
            <v>ANAK</v>
          </cell>
          <cell r="R1805">
            <v>4</v>
          </cell>
          <cell r="T1805" t="str">
            <v>PELAJAR/MAHASISWA</v>
          </cell>
          <cell r="AG1805" t="str">
            <v>JAWA</v>
          </cell>
        </row>
        <row r="1806">
          <cell r="H1806" t="str">
            <v>P</v>
          </cell>
          <cell r="O1806" t="str">
            <v>ISLAM</v>
          </cell>
          <cell r="Q1806" t="str">
            <v>ANAK</v>
          </cell>
          <cell r="R1806">
            <v>4</v>
          </cell>
          <cell r="T1806" t="str">
            <v>PELAJAR/MAHASISWA</v>
          </cell>
          <cell r="AG1806" t="str">
            <v>BATAK</v>
          </cell>
        </row>
        <row r="1807">
          <cell r="H1807" t="str">
            <v>L</v>
          </cell>
          <cell r="O1807" t="str">
            <v>KRISTEN</v>
          </cell>
          <cell r="Q1807" t="str">
            <v>KEPALA KELUARGA</v>
          </cell>
          <cell r="R1807">
            <v>1</v>
          </cell>
          <cell r="T1807" t="str">
            <v>PETANI/PEKEBUN</v>
          </cell>
          <cell r="AG1807" t="str">
            <v>BATAK</v>
          </cell>
        </row>
        <row r="1808">
          <cell r="H1808" t="str">
            <v>P</v>
          </cell>
          <cell r="O1808" t="str">
            <v>KRISTEN</v>
          </cell>
          <cell r="Q1808" t="str">
            <v>ISTRI</v>
          </cell>
          <cell r="R1808">
            <v>3</v>
          </cell>
          <cell r="T1808" t="str">
            <v>MENGURUS RUMAH TANGGA</v>
          </cell>
          <cell r="AG1808" t="str">
            <v>JAWA</v>
          </cell>
        </row>
        <row r="1809">
          <cell r="H1809" t="str">
            <v>L</v>
          </cell>
          <cell r="O1809" t="str">
            <v>ISLAM</v>
          </cell>
          <cell r="Q1809" t="str">
            <v>KEPALA KELUARGA</v>
          </cell>
          <cell r="R1809">
            <v>1</v>
          </cell>
          <cell r="T1809" t="str">
            <v>PETANI/PEKEBUN</v>
          </cell>
        </row>
        <row r="1812">
          <cell r="O1812" t="str">
            <v/>
          </cell>
        </row>
        <row r="1813">
          <cell r="H1813">
            <v>41</v>
          </cell>
          <cell r="O1813" t="str">
            <v/>
          </cell>
          <cell r="Q1813">
            <v>16</v>
          </cell>
        </row>
        <row r="1814">
          <cell r="O1814" t="str">
            <v/>
          </cell>
        </row>
        <row r="1815">
          <cell r="O1815" t="str">
            <v/>
          </cell>
          <cell r="AG1815" t="str">
            <v>JAWA</v>
          </cell>
        </row>
        <row r="1816">
          <cell r="H1816" t="str">
            <v>L</v>
          </cell>
          <cell r="O1816" t="str">
            <v>ISLAM</v>
          </cell>
          <cell r="Q1816" t="str">
            <v>KEPALA KELUARGA</v>
          </cell>
          <cell r="R1816">
            <v>1</v>
          </cell>
          <cell r="T1816" t="str">
            <v>PETANI/PEKEBUN</v>
          </cell>
          <cell r="AG1816" t="str">
            <v>JAWA</v>
          </cell>
        </row>
        <row r="1817">
          <cell r="H1817" t="str">
            <v>P</v>
          </cell>
          <cell r="O1817" t="str">
            <v>ISLAM</v>
          </cell>
          <cell r="Q1817" t="str">
            <v>ISTRI</v>
          </cell>
          <cell r="R1817">
            <v>3</v>
          </cell>
          <cell r="T1817" t="str">
            <v>MENGURUS RUMAH TANGGA</v>
          </cell>
          <cell r="AG1817" t="str">
            <v>JAWA</v>
          </cell>
        </row>
        <row r="1818">
          <cell r="H1818" t="str">
            <v>L</v>
          </cell>
          <cell r="O1818" t="str">
            <v>ISLAM</v>
          </cell>
          <cell r="Q1818" t="str">
            <v>ANAK</v>
          </cell>
          <cell r="R1818">
            <v>4</v>
          </cell>
          <cell r="T1818" t="str">
            <v>PELAJAR/MAHASISWA</v>
          </cell>
          <cell r="AG1818" t="str">
            <v>MADURA</v>
          </cell>
        </row>
        <row r="1819">
          <cell r="H1819" t="str">
            <v>L</v>
          </cell>
          <cell r="O1819" t="str">
            <v>ISLAM</v>
          </cell>
          <cell r="Q1819" t="str">
            <v>KEPALA KELUARGA</v>
          </cell>
          <cell r="R1819">
            <v>1</v>
          </cell>
          <cell r="T1819" t="str">
            <v>PETANI/PEKEBUN</v>
          </cell>
          <cell r="AG1819" t="str">
            <v>MADURA</v>
          </cell>
        </row>
        <row r="1820">
          <cell r="H1820" t="str">
            <v>P</v>
          </cell>
          <cell r="O1820" t="str">
            <v>ISLAM</v>
          </cell>
          <cell r="Q1820" t="str">
            <v>ISTRI</v>
          </cell>
          <cell r="R1820">
            <v>3</v>
          </cell>
          <cell r="T1820" t="str">
            <v>MENGURUS RUMAH TANGGA</v>
          </cell>
          <cell r="AG1820" t="str">
            <v>MADURA</v>
          </cell>
        </row>
        <row r="1821">
          <cell r="H1821" t="str">
            <v>L</v>
          </cell>
          <cell r="O1821" t="str">
            <v>ISLAM</v>
          </cell>
          <cell r="Q1821" t="str">
            <v>ANAK</v>
          </cell>
          <cell r="R1821">
            <v>4</v>
          </cell>
          <cell r="T1821" t="str">
            <v>PELAJAR/MAHASISWA</v>
          </cell>
          <cell r="AG1821" t="str">
            <v>MADURA</v>
          </cell>
        </row>
        <row r="1822">
          <cell r="H1822" t="str">
            <v>L</v>
          </cell>
          <cell r="O1822" t="str">
            <v>ISLAM</v>
          </cell>
          <cell r="Q1822" t="str">
            <v>ANAK</v>
          </cell>
          <cell r="R1822">
            <v>4</v>
          </cell>
          <cell r="T1822" t="str">
            <v>PELAJAR/MAHASISWA</v>
          </cell>
          <cell r="AG1822" t="str">
            <v>JAWA</v>
          </cell>
        </row>
        <row r="1823">
          <cell r="H1823" t="str">
            <v>L</v>
          </cell>
          <cell r="O1823" t="str">
            <v>ISLAM</v>
          </cell>
          <cell r="Q1823" t="str">
            <v>KEPALA KELUARGA</v>
          </cell>
          <cell r="R1823">
            <v>1</v>
          </cell>
          <cell r="T1823" t="str">
            <v>PETANI/PEKEBUN</v>
          </cell>
          <cell r="AG1823" t="str">
            <v>JAWA</v>
          </cell>
        </row>
        <row r="1824">
          <cell r="H1824" t="str">
            <v>P</v>
          </cell>
          <cell r="O1824" t="str">
            <v>ISLAM</v>
          </cell>
          <cell r="Q1824" t="str">
            <v>ISTRI</v>
          </cell>
          <cell r="R1824">
            <v>3</v>
          </cell>
          <cell r="T1824" t="str">
            <v>MENGURUS RUMAH TANGGA</v>
          </cell>
          <cell r="AG1824" t="str">
            <v>JAWA</v>
          </cell>
        </row>
        <row r="1825">
          <cell r="H1825" t="str">
            <v>P</v>
          </cell>
          <cell r="O1825" t="str">
            <v>ISLAM</v>
          </cell>
          <cell r="Q1825" t="str">
            <v>ANAK</v>
          </cell>
          <cell r="R1825">
            <v>4</v>
          </cell>
          <cell r="T1825" t="str">
            <v>PELAJAR/MAHASISWA</v>
          </cell>
          <cell r="AG1825" t="str">
            <v>JAWA</v>
          </cell>
        </row>
        <row r="1826">
          <cell r="H1826" t="str">
            <v>P</v>
          </cell>
          <cell r="O1826" t="str">
            <v>ISLAM</v>
          </cell>
          <cell r="Q1826" t="str">
            <v>ANAK</v>
          </cell>
          <cell r="R1826">
            <v>4</v>
          </cell>
          <cell r="T1826" t="str">
            <v>BELUM/TIDAK BEKERJA</v>
          </cell>
          <cell r="AG1826" t="str">
            <v>JAWA</v>
          </cell>
        </row>
        <row r="1827">
          <cell r="H1827" t="str">
            <v>L</v>
          </cell>
          <cell r="O1827" t="str">
            <v>ISLAM</v>
          </cell>
          <cell r="Q1827" t="str">
            <v>ANAK</v>
          </cell>
          <cell r="T1827" t="str">
            <v>BELUM/TIDAK BEKERJA</v>
          </cell>
          <cell r="AG1827" t="str">
            <v>JAWA</v>
          </cell>
        </row>
        <row r="1828">
          <cell r="H1828" t="str">
            <v>L</v>
          </cell>
          <cell r="O1828" t="str">
            <v>ISLAM</v>
          </cell>
          <cell r="Q1828" t="str">
            <v>KEPALA KELUARGA</v>
          </cell>
          <cell r="R1828">
            <v>1</v>
          </cell>
          <cell r="T1828" t="str">
            <v>PETANI/PEKEBUN</v>
          </cell>
          <cell r="AG1828" t="str">
            <v>JAWA</v>
          </cell>
        </row>
        <row r="1829">
          <cell r="H1829" t="str">
            <v>P</v>
          </cell>
          <cell r="O1829" t="str">
            <v>ISLAM</v>
          </cell>
          <cell r="Q1829" t="str">
            <v>ISTRI</v>
          </cell>
          <cell r="R1829">
            <v>3</v>
          </cell>
          <cell r="T1829" t="str">
            <v>MENGURUS RUMAH TANGGA</v>
          </cell>
          <cell r="AG1829" t="str">
            <v>SUNDA</v>
          </cell>
        </row>
        <row r="1830">
          <cell r="H1830" t="str">
            <v>L</v>
          </cell>
          <cell r="O1830" t="str">
            <v>ISLAM</v>
          </cell>
          <cell r="Q1830" t="str">
            <v>KEPALA KELUARGA</v>
          </cell>
          <cell r="R1830">
            <v>1</v>
          </cell>
          <cell r="T1830" t="str">
            <v>PETANI/PEKEBUN</v>
          </cell>
          <cell r="AG1830" t="str">
            <v>JAWA</v>
          </cell>
        </row>
        <row r="1831">
          <cell r="H1831" t="str">
            <v>P</v>
          </cell>
          <cell r="O1831" t="str">
            <v>ISLAM</v>
          </cell>
          <cell r="Q1831" t="str">
            <v>ISTRI</v>
          </cell>
          <cell r="R1831">
            <v>3</v>
          </cell>
          <cell r="T1831" t="str">
            <v>MENGURUS RUMAH TANGGA</v>
          </cell>
          <cell r="AG1831" t="str">
            <v>SUNDA</v>
          </cell>
        </row>
        <row r="1832">
          <cell r="H1832" t="str">
            <v>P</v>
          </cell>
          <cell r="O1832" t="str">
            <v>ISLAM</v>
          </cell>
          <cell r="Q1832" t="str">
            <v>ANAK</v>
          </cell>
          <cell r="R1832">
            <v>4</v>
          </cell>
          <cell r="T1832" t="str">
            <v>PELAJAR/MAHASISWA</v>
          </cell>
          <cell r="AG1832" t="str">
            <v>SUNDA</v>
          </cell>
        </row>
        <row r="1833">
          <cell r="H1833" t="str">
            <v>L</v>
          </cell>
          <cell r="O1833" t="str">
            <v>ISLAM</v>
          </cell>
          <cell r="Q1833" t="str">
            <v>ANAK</v>
          </cell>
          <cell r="R1833">
            <v>4</v>
          </cell>
          <cell r="T1833" t="str">
            <v>BELUM/TIDAK BEKERJA</v>
          </cell>
          <cell r="AG1833" t="str">
            <v>JAWA</v>
          </cell>
        </row>
        <row r="1834">
          <cell r="H1834" t="str">
            <v>L</v>
          </cell>
          <cell r="O1834" t="str">
            <v>ISLAM</v>
          </cell>
          <cell r="Q1834" t="str">
            <v>KEPALA KELUARGA</v>
          </cell>
          <cell r="R1834">
            <v>1</v>
          </cell>
          <cell r="T1834" t="str">
            <v>PEDAGANG</v>
          </cell>
          <cell r="AG1834" t="str">
            <v>JAWA</v>
          </cell>
        </row>
        <row r="1835">
          <cell r="H1835" t="str">
            <v>P</v>
          </cell>
          <cell r="O1835" t="str">
            <v>ISLAM</v>
          </cell>
          <cell r="Q1835" t="str">
            <v>ISTRI</v>
          </cell>
          <cell r="R1835">
            <v>3</v>
          </cell>
          <cell r="T1835" t="str">
            <v>MENGURUS RUMAH TANGGA</v>
          </cell>
          <cell r="AG1835" t="str">
            <v>JAWA</v>
          </cell>
        </row>
        <row r="1836">
          <cell r="H1836" t="str">
            <v>L</v>
          </cell>
          <cell r="O1836" t="str">
            <v>ISLAM</v>
          </cell>
          <cell r="Q1836" t="str">
            <v>KEPALA KELUARGA</v>
          </cell>
          <cell r="R1836">
            <v>1</v>
          </cell>
          <cell r="T1836" t="str">
            <v>PETANI/PEKEBUN</v>
          </cell>
          <cell r="AG1836" t="str">
            <v>JAWA</v>
          </cell>
        </row>
        <row r="1837">
          <cell r="H1837" t="str">
            <v>P</v>
          </cell>
          <cell r="O1837" t="str">
            <v>ISLAM</v>
          </cell>
          <cell r="Q1837" t="str">
            <v>ISTRI</v>
          </cell>
          <cell r="R1837">
            <v>3</v>
          </cell>
          <cell r="T1837" t="str">
            <v>MENGURUS RUMAH TANGGA</v>
          </cell>
          <cell r="AG1837" t="str">
            <v>JAWA</v>
          </cell>
        </row>
        <row r="1838">
          <cell r="H1838" t="str">
            <v>P</v>
          </cell>
          <cell r="O1838" t="str">
            <v>ISLAM</v>
          </cell>
          <cell r="Q1838" t="str">
            <v>ANAK</v>
          </cell>
          <cell r="R1838">
            <v>4</v>
          </cell>
          <cell r="T1838" t="str">
            <v>BELUM/TIDAK BEKERJA</v>
          </cell>
          <cell r="AG1838" t="str">
            <v>BATAK</v>
          </cell>
        </row>
        <row r="1839">
          <cell r="H1839" t="str">
            <v>L</v>
          </cell>
          <cell r="O1839" t="str">
            <v>ISLAM</v>
          </cell>
          <cell r="Q1839" t="str">
            <v>KEPALA KELUARGA</v>
          </cell>
          <cell r="R1839">
            <v>1</v>
          </cell>
          <cell r="T1839" t="str">
            <v>PETANI/PEKEBUN</v>
          </cell>
          <cell r="AG1839" t="str">
            <v>CIREBON</v>
          </cell>
        </row>
        <row r="1840">
          <cell r="H1840" t="str">
            <v>P</v>
          </cell>
          <cell r="O1840" t="str">
            <v>ISLAM</v>
          </cell>
          <cell r="Q1840" t="str">
            <v>ISTRI</v>
          </cell>
          <cell r="R1840">
            <v>3</v>
          </cell>
          <cell r="T1840" t="str">
            <v>MENGURUS RUMAH TANGGA</v>
          </cell>
          <cell r="AG1840" t="str">
            <v>JAWA</v>
          </cell>
        </row>
        <row r="1841">
          <cell r="H1841" t="str">
            <v>L</v>
          </cell>
          <cell r="O1841" t="str">
            <v>ISLAM</v>
          </cell>
          <cell r="Q1841" t="str">
            <v>ANAK</v>
          </cell>
          <cell r="R1841">
            <v>4</v>
          </cell>
          <cell r="T1841" t="str">
            <v>BELUM/TIDAK BEKERJA</v>
          </cell>
          <cell r="AG1841" t="str">
            <v>JAWA</v>
          </cell>
        </row>
        <row r="1842">
          <cell r="H1842" t="str">
            <v>L</v>
          </cell>
          <cell r="O1842" t="str">
            <v>ISLAM</v>
          </cell>
          <cell r="Q1842" t="str">
            <v>ANAK</v>
          </cell>
          <cell r="T1842" t="str">
            <v>BELUM/TIDAK BEKERJA</v>
          </cell>
          <cell r="AG1842" t="str">
            <v>JAWA</v>
          </cell>
        </row>
        <row r="1843">
          <cell r="H1843" t="str">
            <v>L</v>
          </cell>
          <cell r="O1843" t="str">
            <v>ISLAM</v>
          </cell>
          <cell r="Q1843" t="str">
            <v>KEPALA KELUARGA</v>
          </cell>
          <cell r="R1843">
            <v>1</v>
          </cell>
          <cell r="T1843" t="str">
            <v>PETANI/PEKEBUN</v>
          </cell>
          <cell r="AG1843" t="str">
            <v>JAWA</v>
          </cell>
        </row>
        <row r="1844">
          <cell r="H1844" t="str">
            <v>P</v>
          </cell>
          <cell r="O1844" t="str">
            <v>ISLAM</v>
          </cell>
          <cell r="Q1844" t="str">
            <v>ISTRI</v>
          </cell>
          <cell r="R1844">
            <v>3</v>
          </cell>
          <cell r="T1844" t="str">
            <v>MENGURUS RUMAH TANGGA</v>
          </cell>
          <cell r="AG1844" t="str">
            <v>JAWA</v>
          </cell>
        </row>
        <row r="1845">
          <cell r="H1845" t="str">
            <v>P</v>
          </cell>
          <cell r="O1845" t="str">
            <v>ISLAM</v>
          </cell>
          <cell r="Q1845" t="str">
            <v>ADIK</v>
          </cell>
          <cell r="R1845">
            <v>7</v>
          </cell>
          <cell r="T1845" t="str">
            <v>WIRASWASTA</v>
          </cell>
          <cell r="AG1845" t="str">
            <v>JAWA</v>
          </cell>
        </row>
        <row r="1846">
          <cell r="H1846" t="str">
            <v>L</v>
          </cell>
          <cell r="O1846" t="str">
            <v>ISLAM</v>
          </cell>
          <cell r="Q1846" t="str">
            <v>KEPALA KELUARGA</v>
          </cell>
          <cell r="R1846">
            <v>1</v>
          </cell>
          <cell r="T1846" t="str">
            <v>PETERNAK</v>
          </cell>
          <cell r="AG1846" t="str">
            <v>JAWA</v>
          </cell>
        </row>
        <row r="1847">
          <cell r="H1847" t="str">
            <v>P</v>
          </cell>
          <cell r="O1847" t="str">
            <v>ISLAM</v>
          </cell>
          <cell r="Q1847" t="str">
            <v>ISTRI</v>
          </cell>
          <cell r="R1847">
            <v>3</v>
          </cell>
          <cell r="T1847" t="str">
            <v>MENGURUS RUMAH TANGGA</v>
          </cell>
          <cell r="AG1847" t="str">
            <v>JAWA</v>
          </cell>
        </row>
        <row r="1848">
          <cell r="H1848" t="str">
            <v>L</v>
          </cell>
          <cell r="O1848" t="str">
            <v>ISLAM</v>
          </cell>
          <cell r="Q1848" t="str">
            <v>ANAK</v>
          </cell>
          <cell r="R1848">
            <v>4</v>
          </cell>
          <cell r="T1848" t="str">
            <v>PELAJAR/MAHASISWA</v>
          </cell>
          <cell r="AG1848" t="str">
            <v>JAWA</v>
          </cell>
        </row>
        <row r="1849">
          <cell r="H1849" t="str">
            <v>L</v>
          </cell>
          <cell r="O1849" t="str">
            <v>ISLAM</v>
          </cell>
          <cell r="Q1849" t="str">
            <v>ANAK</v>
          </cell>
          <cell r="R1849">
            <v>4</v>
          </cell>
          <cell r="T1849" t="str">
            <v>PELAJAR/MAHASISWA</v>
          </cell>
          <cell r="AG1849" t="str">
            <v>JAWA</v>
          </cell>
        </row>
        <row r="1850">
          <cell r="H1850" t="str">
            <v>P</v>
          </cell>
          <cell r="O1850" t="str">
            <v>ISLAM</v>
          </cell>
          <cell r="Q1850" t="str">
            <v>ANAK</v>
          </cell>
          <cell r="R1850">
            <v>4</v>
          </cell>
          <cell r="T1850" t="str">
            <v>PELAJAR/MAHASISWA</v>
          </cell>
          <cell r="AG1850" t="str">
            <v>JAWA</v>
          </cell>
        </row>
        <row r="1851">
          <cell r="H1851" t="str">
            <v>P</v>
          </cell>
          <cell r="O1851" t="str">
            <v>ISLAM</v>
          </cell>
          <cell r="Q1851" t="str">
            <v>ORANG TUA</v>
          </cell>
          <cell r="R1851">
            <v>7</v>
          </cell>
          <cell r="T1851" t="str">
            <v>BELUM/TIDAK BEKERJA</v>
          </cell>
          <cell r="AG1851" t="str">
            <v>JAWA</v>
          </cell>
        </row>
        <row r="1852">
          <cell r="H1852" t="str">
            <v>L</v>
          </cell>
          <cell r="O1852" t="str">
            <v>ISLAM</v>
          </cell>
          <cell r="Q1852" t="str">
            <v>KEPALA KELUARGA</v>
          </cell>
          <cell r="R1852">
            <v>1</v>
          </cell>
          <cell r="T1852" t="str">
            <v>PETANI/PEKEBUN</v>
          </cell>
          <cell r="AG1852" t="str">
            <v>JAWA</v>
          </cell>
        </row>
        <row r="1853">
          <cell r="H1853" t="str">
            <v>P</v>
          </cell>
          <cell r="O1853" t="str">
            <v>ISLAM</v>
          </cell>
          <cell r="Q1853" t="str">
            <v>ISTRI</v>
          </cell>
          <cell r="R1853">
            <v>3</v>
          </cell>
          <cell r="T1853" t="str">
            <v>MENGURUS RUMAH TANGGA</v>
          </cell>
          <cell r="AG1853" t="str">
            <v>JAWA</v>
          </cell>
        </row>
        <row r="1854">
          <cell r="H1854" t="str">
            <v>L</v>
          </cell>
          <cell r="O1854" t="str">
            <v>ISLAM</v>
          </cell>
          <cell r="Q1854" t="str">
            <v>ANAK</v>
          </cell>
          <cell r="R1854">
            <v>4</v>
          </cell>
          <cell r="T1854" t="str">
            <v>BELUM/TIDAK BEKERJA</v>
          </cell>
          <cell r="AG1854" t="str">
            <v>JAWA</v>
          </cell>
        </row>
        <row r="1855">
          <cell r="H1855" t="str">
            <v>L</v>
          </cell>
          <cell r="O1855" t="str">
            <v>ISLAM</v>
          </cell>
          <cell r="Q1855" t="str">
            <v>ANAK</v>
          </cell>
          <cell r="R1855">
            <v>4</v>
          </cell>
          <cell r="T1855" t="str">
            <v>PELAJAR/MAHASISWA</v>
          </cell>
          <cell r="AG1855" t="str">
            <v>JAWA</v>
          </cell>
        </row>
        <row r="1856">
          <cell r="H1856" t="str">
            <v>P</v>
          </cell>
          <cell r="O1856" t="str">
            <v>ISLAM</v>
          </cell>
          <cell r="Q1856" t="str">
            <v>ANAK</v>
          </cell>
          <cell r="R1856">
            <v>4</v>
          </cell>
          <cell r="T1856" t="str">
            <v>BELUM/TIDAK BEKERJA</v>
          </cell>
          <cell r="AG1856" t="str">
            <v>JAWA</v>
          </cell>
        </row>
        <row r="1857">
          <cell r="H1857" t="str">
            <v>L</v>
          </cell>
          <cell r="O1857" t="str">
            <v>ISLAM</v>
          </cell>
          <cell r="Q1857" t="str">
            <v>KEPALA KELUARGA</v>
          </cell>
          <cell r="R1857">
            <v>1</v>
          </cell>
          <cell r="T1857" t="str">
            <v>PETANI/PEKEBUN</v>
          </cell>
          <cell r="AG1857" t="str">
            <v>JAWA</v>
          </cell>
        </row>
        <row r="1858">
          <cell r="H1858" t="str">
            <v>P</v>
          </cell>
          <cell r="O1858" t="str">
            <v>ISLAM</v>
          </cell>
          <cell r="Q1858" t="str">
            <v>ISTRI</v>
          </cell>
          <cell r="R1858">
            <v>3</v>
          </cell>
          <cell r="T1858" t="str">
            <v>MENGURUS RUMAH TANGGA</v>
          </cell>
          <cell r="AG1858" t="str">
            <v>JAWA</v>
          </cell>
        </row>
        <row r="1859">
          <cell r="H1859" t="str">
            <v>L</v>
          </cell>
          <cell r="O1859" t="str">
            <v>ISLAM</v>
          </cell>
          <cell r="Q1859" t="str">
            <v>ANAK</v>
          </cell>
          <cell r="R1859">
            <v>4</v>
          </cell>
          <cell r="T1859" t="str">
            <v>PELAJAR/MAHASISWA</v>
          </cell>
          <cell r="AG1859" t="str">
            <v>JAWA</v>
          </cell>
        </row>
        <row r="1860">
          <cell r="H1860" t="str">
            <v>L</v>
          </cell>
          <cell r="O1860" t="str">
            <v>ISLAM</v>
          </cell>
          <cell r="Q1860" t="str">
            <v>ANAK</v>
          </cell>
          <cell r="R1860">
            <v>4</v>
          </cell>
          <cell r="T1860" t="str">
            <v>PELAJAR/MAHASISWA</v>
          </cell>
          <cell r="AG1860" t="str">
            <v>JAWA</v>
          </cell>
        </row>
        <row r="1861">
          <cell r="O1861" t="str">
            <v>ISLAM</v>
          </cell>
          <cell r="Q1861" t="str">
            <v>ANAK</v>
          </cell>
          <cell r="R1861">
            <v>4</v>
          </cell>
          <cell r="T1861" t="str">
            <v>PELAJAR/MAHASISWA</v>
          </cell>
          <cell r="AG1861" t="str">
            <v>JAWA</v>
          </cell>
        </row>
        <row r="1862">
          <cell r="O1862" t="str">
            <v>ISLAM</v>
          </cell>
          <cell r="Q1862" t="str">
            <v>KEPALA KELUARGA</v>
          </cell>
          <cell r="R1862">
            <v>1</v>
          </cell>
          <cell r="T1862" t="str">
            <v>SERABUTAN</v>
          </cell>
          <cell r="AG1862" t="str">
            <v>JAWA</v>
          </cell>
        </row>
        <row r="1863">
          <cell r="O1863" t="str">
            <v>ISLAM</v>
          </cell>
          <cell r="Q1863" t="str">
            <v>ISTRI</v>
          </cell>
          <cell r="R1863">
            <v>3</v>
          </cell>
          <cell r="T1863" t="str">
            <v>PELAJAR/MAHASISWA</v>
          </cell>
          <cell r="AG1863" t="str">
            <v>JAWA</v>
          </cell>
        </row>
        <row r="1864">
          <cell r="O1864" t="str">
            <v>ISLAM</v>
          </cell>
          <cell r="Q1864" t="str">
            <v>ANAK</v>
          </cell>
          <cell r="R1864">
            <v>4</v>
          </cell>
          <cell r="T1864" t="str">
            <v>BELUM/TIDAK BEKERJA</v>
          </cell>
          <cell r="AG1864" t="str">
            <v>JAWA</v>
          </cell>
        </row>
        <row r="1865">
          <cell r="O1865" t="str">
            <v>ISLAM</v>
          </cell>
          <cell r="Q1865" t="str">
            <v>KEPALA KELUARGA</v>
          </cell>
          <cell r="R1865">
            <v>1</v>
          </cell>
          <cell r="T1865" t="str">
            <v>PETANI/PEKEBUN</v>
          </cell>
          <cell r="AG1865" t="str">
            <v>JAWA</v>
          </cell>
        </row>
        <row r="1866">
          <cell r="H1866" t="str">
            <v>P</v>
          </cell>
          <cell r="O1866" t="str">
            <v>ISLAM</v>
          </cell>
          <cell r="Q1866" t="str">
            <v>ISTRI</v>
          </cell>
          <cell r="R1866">
            <v>3</v>
          </cell>
          <cell r="T1866" t="str">
            <v>MENGURUS RUMAH TANGGA</v>
          </cell>
          <cell r="AG1866" t="str">
            <v>JAWA</v>
          </cell>
        </row>
        <row r="1867">
          <cell r="H1867" t="str">
            <v>L</v>
          </cell>
          <cell r="O1867" t="str">
            <v>ISLAM</v>
          </cell>
          <cell r="Q1867" t="str">
            <v>ANAK</v>
          </cell>
          <cell r="R1867">
            <v>4</v>
          </cell>
          <cell r="T1867" t="str">
            <v>PELAJAR/MAHASISWA</v>
          </cell>
          <cell r="AG1867" t="str">
            <v>JAWA</v>
          </cell>
        </row>
        <row r="1868">
          <cell r="H1868" t="str">
            <v>L</v>
          </cell>
          <cell r="O1868" t="str">
            <v>ISLAM</v>
          </cell>
          <cell r="Q1868" t="str">
            <v>ANAK</v>
          </cell>
          <cell r="R1868">
            <v>4</v>
          </cell>
          <cell r="T1868" t="str">
            <v>PELAJAR/MAHASISWA</v>
          </cell>
          <cell r="AG1868" t="str">
            <v>JAWA</v>
          </cell>
        </row>
        <row r="1869">
          <cell r="H1869" t="str">
            <v>P</v>
          </cell>
          <cell r="O1869" t="str">
            <v>ISLAM</v>
          </cell>
          <cell r="Q1869" t="str">
            <v>ANAK</v>
          </cell>
          <cell r="R1869">
            <v>4</v>
          </cell>
          <cell r="T1869" t="str">
            <v>PELAJAR/MAHASISWA</v>
          </cell>
          <cell r="AG1869" t="str">
            <v>SUNDA</v>
          </cell>
        </row>
        <row r="1870">
          <cell r="H1870" t="str">
            <v>L</v>
          </cell>
          <cell r="O1870" t="str">
            <v>ISLAM</v>
          </cell>
          <cell r="Q1870" t="str">
            <v>KEPALA KELUARGA</v>
          </cell>
          <cell r="R1870">
            <v>1</v>
          </cell>
          <cell r="T1870" t="str">
            <v>PEDAGANG</v>
          </cell>
          <cell r="AG1870" t="str">
            <v>SUNDA</v>
          </cell>
        </row>
        <row r="1871">
          <cell r="H1871" t="str">
            <v>P</v>
          </cell>
          <cell r="O1871" t="str">
            <v>ISLAM</v>
          </cell>
          <cell r="Q1871" t="str">
            <v>ISTRI</v>
          </cell>
          <cell r="R1871">
            <v>3</v>
          </cell>
          <cell r="T1871" t="str">
            <v>MENGURUS RUMAH TANGGA</v>
          </cell>
          <cell r="AG1871" t="str">
            <v>JAWA</v>
          </cell>
        </row>
        <row r="1872">
          <cell r="H1872" t="str">
            <v>L</v>
          </cell>
          <cell r="O1872" t="str">
            <v>ISLAM</v>
          </cell>
          <cell r="Q1872" t="str">
            <v>KEPALA KELUARGA</v>
          </cell>
          <cell r="R1872">
            <v>1</v>
          </cell>
          <cell r="T1872" t="str">
            <v>PETANI/PEKEBUN</v>
          </cell>
          <cell r="AG1872" t="str">
            <v>JAWA</v>
          </cell>
        </row>
        <row r="1873">
          <cell r="H1873" t="str">
            <v>P</v>
          </cell>
          <cell r="O1873" t="str">
            <v>ISLAM</v>
          </cell>
          <cell r="Q1873" t="str">
            <v>ISTRI</v>
          </cell>
          <cell r="R1873">
            <v>3</v>
          </cell>
          <cell r="T1873" t="str">
            <v>MENGURUS RUMAH TANGGA</v>
          </cell>
          <cell r="AG1873" t="str">
            <v>JAWA</v>
          </cell>
        </row>
        <row r="1874">
          <cell r="H1874" t="str">
            <v>L</v>
          </cell>
          <cell r="O1874" t="str">
            <v>ISLAM</v>
          </cell>
          <cell r="Q1874" t="str">
            <v>ANAK</v>
          </cell>
          <cell r="R1874">
            <v>4</v>
          </cell>
          <cell r="T1874" t="str">
            <v>PELAJAR/MAHASISWA</v>
          </cell>
          <cell r="AG1874" t="str">
            <v>JAWA</v>
          </cell>
        </row>
        <row r="1875">
          <cell r="H1875" t="str">
            <v>P</v>
          </cell>
          <cell r="O1875" t="str">
            <v>ISLAM</v>
          </cell>
          <cell r="Q1875" t="str">
            <v>ANAK</v>
          </cell>
          <cell r="T1875" t="str">
            <v>BELUM/TIDAK BEKERJA</v>
          </cell>
          <cell r="AG1875" t="str">
            <v>JAWA</v>
          </cell>
        </row>
        <row r="1876">
          <cell r="H1876" t="str">
            <v>L</v>
          </cell>
          <cell r="O1876" t="str">
            <v>ISLAM</v>
          </cell>
          <cell r="Q1876" t="str">
            <v>KEPALA KELUARGA</v>
          </cell>
          <cell r="R1876">
            <v>1</v>
          </cell>
          <cell r="T1876" t="str">
            <v>PETANI/PEKEBUN</v>
          </cell>
          <cell r="AG1876" t="str">
            <v>JAWA</v>
          </cell>
        </row>
        <row r="1877">
          <cell r="H1877" t="str">
            <v>P</v>
          </cell>
          <cell r="O1877" t="str">
            <v>ISLAM</v>
          </cell>
          <cell r="Q1877" t="str">
            <v>ISTRI</v>
          </cell>
          <cell r="R1877">
            <v>3</v>
          </cell>
          <cell r="T1877" t="str">
            <v>MENGURUS RUMAH TANGGA</v>
          </cell>
          <cell r="AG1877" t="str">
            <v>JAWA</v>
          </cell>
        </row>
        <row r="1878">
          <cell r="H1878" t="str">
            <v>P</v>
          </cell>
          <cell r="O1878" t="str">
            <v>ISLAM</v>
          </cell>
          <cell r="Q1878" t="str">
            <v>ANAK</v>
          </cell>
          <cell r="R1878">
            <v>4</v>
          </cell>
          <cell r="T1878" t="str">
            <v>PETANI/PEKEBUN</v>
          </cell>
          <cell r="AG1878" t="str">
            <v>JAWA</v>
          </cell>
        </row>
        <row r="1879">
          <cell r="H1879" t="str">
            <v>L</v>
          </cell>
          <cell r="O1879" t="str">
            <v>ISLAM</v>
          </cell>
          <cell r="Q1879" t="str">
            <v>ANAK</v>
          </cell>
          <cell r="R1879">
            <v>4</v>
          </cell>
          <cell r="T1879" t="str">
            <v>PELAJAR/MAHASISWA</v>
          </cell>
          <cell r="AG1879" t="str">
            <v>JAWA</v>
          </cell>
        </row>
        <row r="1880">
          <cell r="H1880" t="str">
            <v>L</v>
          </cell>
          <cell r="O1880" t="str">
            <v>ISLAM</v>
          </cell>
          <cell r="Q1880" t="str">
            <v>KEPALA KELUARGA</v>
          </cell>
          <cell r="R1880">
            <v>1</v>
          </cell>
          <cell r="T1880" t="str">
            <v>SERABUTAN</v>
          </cell>
          <cell r="AG1880" t="str">
            <v>JAWA</v>
          </cell>
        </row>
        <row r="1881">
          <cell r="H1881" t="str">
            <v>P</v>
          </cell>
          <cell r="O1881" t="str">
            <v>ISLAM</v>
          </cell>
          <cell r="Q1881" t="str">
            <v>ISTRI</v>
          </cell>
          <cell r="R1881">
            <v>3</v>
          </cell>
          <cell r="T1881" t="str">
            <v>PERANGKAT DESA</v>
          </cell>
          <cell r="AG1881" t="str">
            <v>JAWA</v>
          </cell>
        </row>
        <row r="1882">
          <cell r="H1882" t="str">
            <v>L</v>
          </cell>
          <cell r="O1882" t="str">
            <v>ISLAM</v>
          </cell>
          <cell r="Q1882" t="str">
            <v>ANAK</v>
          </cell>
          <cell r="R1882">
            <v>4</v>
          </cell>
          <cell r="T1882" t="str">
            <v>BELUM/TIDAK BEKERJA</v>
          </cell>
          <cell r="AG1882" t="str">
            <v>JAWA</v>
          </cell>
        </row>
        <row r="1883">
          <cell r="H1883" t="str">
            <v>P</v>
          </cell>
          <cell r="O1883" t="str">
            <v>ISLAM</v>
          </cell>
          <cell r="Q1883" t="str">
            <v>MERTUA</v>
          </cell>
          <cell r="R1883">
            <v>3</v>
          </cell>
          <cell r="T1883" t="str">
            <v>MENGURUS RUMAH TANGGA</v>
          </cell>
          <cell r="AG1883" t="str">
            <v>JAWA</v>
          </cell>
        </row>
        <row r="1884">
          <cell r="H1884" t="str">
            <v>L</v>
          </cell>
          <cell r="O1884" t="str">
            <v>ISLAM</v>
          </cell>
          <cell r="Q1884" t="str">
            <v>KEPALA KELUARGA</v>
          </cell>
          <cell r="R1884">
            <v>1</v>
          </cell>
          <cell r="T1884" t="str">
            <v>SERABUTAN</v>
          </cell>
          <cell r="AG1884" t="str">
            <v>PALEMBANG</v>
          </cell>
        </row>
        <row r="1885">
          <cell r="H1885" t="str">
            <v>P</v>
          </cell>
          <cell r="O1885" t="str">
            <v>ISLAM</v>
          </cell>
          <cell r="Q1885" t="str">
            <v>ISTRI</v>
          </cell>
          <cell r="R1885">
            <v>3</v>
          </cell>
          <cell r="T1885" t="str">
            <v>MENGURUS RUMAH TANGGA</v>
          </cell>
          <cell r="AG1885" t="str">
            <v>JAWA</v>
          </cell>
        </row>
        <row r="1886">
          <cell r="H1886" t="str">
            <v>P</v>
          </cell>
          <cell r="O1886" t="str">
            <v>ISLAM</v>
          </cell>
          <cell r="Q1886" t="str">
            <v>ANAK</v>
          </cell>
          <cell r="R1886">
            <v>4</v>
          </cell>
          <cell r="T1886" t="str">
            <v>BELUM/TIDAK BEKERJA</v>
          </cell>
          <cell r="AG1886" t="str">
            <v>JAWA</v>
          </cell>
        </row>
        <row r="1887">
          <cell r="H1887" t="str">
            <v>P</v>
          </cell>
          <cell r="O1887" t="str">
            <v>ISLAM</v>
          </cell>
          <cell r="Q1887" t="str">
            <v>ANAK</v>
          </cell>
          <cell r="T1887" t="str">
            <v>BELUM/TIDAK BEKERJA</v>
          </cell>
          <cell r="AG1887" t="str">
            <v>JAWA</v>
          </cell>
        </row>
        <row r="1888">
          <cell r="H1888" t="str">
            <v>L</v>
          </cell>
          <cell r="O1888" t="str">
            <v>ISLAM</v>
          </cell>
          <cell r="Q1888" t="str">
            <v>KEPALA KELUARGA</v>
          </cell>
          <cell r="R1888">
            <v>1</v>
          </cell>
          <cell r="T1888" t="str">
            <v>PETANI/PEKEBUN</v>
          </cell>
          <cell r="AG1888" t="str">
            <v>SUNDA</v>
          </cell>
        </row>
        <row r="1889">
          <cell r="H1889" t="str">
            <v>P</v>
          </cell>
          <cell r="O1889" t="str">
            <v>ISLAM</v>
          </cell>
          <cell r="Q1889" t="str">
            <v>ISTRI</v>
          </cell>
          <cell r="R1889">
            <v>3</v>
          </cell>
          <cell r="T1889" t="str">
            <v>MENGURUS RUMAH TANGGA</v>
          </cell>
          <cell r="AG1889" t="str">
            <v>JAWA</v>
          </cell>
        </row>
        <row r="1890">
          <cell r="H1890" t="str">
            <v>P</v>
          </cell>
          <cell r="O1890" t="str">
            <v>ISLAM</v>
          </cell>
          <cell r="Q1890" t="str">
            <v>ANAK</v>
          </cell>
          <cell r="R1890">
            <v>4</v>
          </cell>
          <cell r="T1890" t="str">
            <v>PELAJAR/MAHASISWA</v>
          </cell>
          <cell r="AG1890" t="str">
            <v>JAWA</v>
          </cell>
        </row>
        <row r="1891">
          <cell r="H1891" t="str">
            <v>P</v>
          </cell>
          <cell r="O1891" t="str">
            <v>ISLAM</v>
          </cell>
          <cell r="Q1891" t="str">
            <v>ANAK</v>
          </cell>
          <cell r="R1891">
            <v>4</v>
          </cell>
          <cell r="T1891" t="str">
            <v>BELUM/TIDAK BEKERJA</v>
          </cell>
          <cell r="AG1891" t="str">
            <v>SUNDA</v>
          </cell>
        </row>
        <row r="1892">
          <cell r="H1892" t="str">
            <v>L</v>
          </cell>
          <cell r="O1892" t="str">
            <v>ISLAM</v>
          </cell>
          <cell r="Q1892" t="str">
            <v>FAMILI LAIN</v>
          </cell>
          <cell r="R1892">
            <v>4</v>
          </cell>
          <cell r="T1892" t="str">
            <v>PETANI/PEKEBUN</v>
          </cell>
        </row>
        <row r="1893">
          <cell r="H1893" t="str">
            <v>L</v>
          </cell>
          <cell r="O1893" t="str">
            <v>ISLAM</v>
          </cell>
          <cell r="Q1893" t="str">
            <v>ANAK</v>
          </cell>
          <cell r="T1893" t="str">
            <v>BELUM/TIDAK BEKERJA</v>
          </cell>
          <cell r="AG1893" t="str">
            <v>MEDAN</v>
          </cell>
        </row>
        <row r="1894">
          <cell r="H1894" t="str">
            <v>L</v>
          </cell>
          <cell r="O1894" t="str">
            <v>ISLAM</v>
          </cell>
          <cell r="Q1894" t="str">
            <v>KEPALA KELUARGA</v>
          </cell>
          <cell r="T1894" t="str">
            <v>WIRASWASTA</v>
          </cell>
          <cell r="AG1894" t="str">
            <v>MEDAN</v>
          </cell>
        </row>
        <row r="1895">
          <cell r="H1895" t="str">
            <v>P</v>
          </cell>
          <cell r="O1895" t="str">
            <v>ISLAM</v>
          </cell>
          <cell r="Q1895" t="str">
            <v>ISTRI</v>
          </cell>
          <cell r="T1895" t="str">
            <v>MENGURUS RUMAH TANGGA</v>
          </cell>
          <cell r="AG1895" t="str">
            <v>MEDAN</v>
          </cell>
        </row>
        <row r="1896">
          <cell r="H1896" t="str">
            <v>L</v>
          </cell>
          <cell r="O1896" t="str">
            <v>ISLAM</v>
          </cell>
          <cell r="Q1896" t="str">
            <v>ANAK</v>
          </cell>
          <cell r="T1896" t="str">
            <v>PELAJAR/MAHASISWA</v>
          </cell>
          <cell r="AG1896" t="str">
            <v>MEDAN</v>
          </cell>
        </row>
        <row r="1898">
          <cell r="H1898">
            <v>38</v>
          </cell>
          <cell r="O1898" t="str">
            <v/>
          </cell>
          <cell r="Q1898">
            <v>20</v>
          </cell>
        </row>
        <row r="1899">
          <cell r="O1899" t="str">
            <v/>
          </cell>
        </row>
        <row r="1900">
          <cell r="O1900" t="str">
            <v/>
          </cell>
          <cell r="AG1900" t="str">
            <v>JAWA</v>
          </cell>
        </row>
        <row r="1901">
          <cell r="H1901" t="str">
            <v>L</v>
          </cell>
          <cell r="O1901" t="str">
            <v>ISLAM</v>
          </cell>
          <cell r="Q1901" t="str">
            <v>KEPALA KELUARGA</v>
          </cell>
          <cell r="R1901">
            <v>1</v>
          </cell>
          <cell r="T1901" t="str">
            <v>PNS</v>
          </cell>
          <cell r="AG1901" t="str">
            <v>JAWA</v>
          </cell>
        </row>
        <row r="1902">
          <cell r="H1902" t="str">
            <v>P</v>
          </cell>
          <cell r="O1902" t="str">
            <v>ISLAM</v>
          </cell>
          <cell r="Q1902" t="str">
            <v>ISTRI</v>
          </cell>
          <cell r="R1902">
            <v>3</v>
          </cell>
          <cell r="T1902" t="str">
            <v>MENGURUS RUMAH TANGGA</v>
          </cell>
          <cell r="AG1902" t="str">
            <v>JAWA</v>
          </cell>
        </row>
        <row r="1903">
          <cell r="H1903" t="str">
            <v>P</v>
          </cell>
          <cell r="O1903" t="str">
            <v>ISLAM</v>
          </cell>
          <cell r="Q1903" t="str">
            <v>ANAK</v>
          </cell>
          <cell r="R1903">
            <v>4</v>
          </cell>
          <cell r="T1903" t="str">
            <v>PELAJAR/MAHASISWA</v>
          </cell>
          <cell r="AG1903" t="str">
            <v>JAWA</v>
          </cell>
        </row>
        <row r="1904">
          <cell r="H1904" t="str">
            <v>L</v>
          </cell>
          <cell r="O1904" t="str">
            <v>ISLAM</v>
          </cell>
          <cell r="Q1904" t="str">
            <v>ANAK</v>
          </cell>
          <cell r="R1904">
            <v>4</v>
          </cell>
          <cell r="T1904" t="str">
            <v>PELAJAR/MAHASISWA</v>
          </cell>
          <cell r="AG1904" t="str">
            <v>JAWA</v>
          </cell>
        </row>
        <row r="1905">
          <cell r="H1905" t="str">
            <v>L</v>
          </cell>
          <cell r="O1905" t="str">
            <v>ISLAM</v>
          </cell>
          <cell r="Q1905" t="str">
            <v>KEPALA KELUARGA</v>
          </cell>
          <cell r="R1905">
            <v>1</v>
          </cell>
          <cell r="T1905" t="str">
            <v>PETANI/PEKEBUN</v>
          </cell>
          <cell r="AG1905" t="str">
            <v>JAWA</v>
          </cell>
        </row>
        <row r="1906">
          <cell r="H1906" t="str">
            <v>P</v>
          </cell>
          <cell r="O1906" t="str">
            <v>ISLAM</v>
          </cell>
          <cell r="Q1906" t="str">
            <v>ISTRI</v>
          </cell>
          <cell r="R1906">
            <v>3</v>
          </cell>
          <cell r="T1906" t="str">
            <v>MENGURUS RUMAH TANGGA</v>
          </cell>
          <cell r="AG1906" t="str">
            <v>JAWA</v>
          </cell>
        </row>
        <row r="1907">
          <cell r="H1907" t="str">
            <v>P</v>
          </cell>
          <cell r="O1907" t="str">
            <v>ISLAM</v>
          </cell>
          <cell r="Q1907" t="str">
            <v>ANAK</v>
          </cell>
          <cell r="R1907">
            <v>4</v>
          </cell>
          <cell r="T1907" t="str">
            <v>PELAJAR/MAHASISWA</v>
          </cell>
          <cell r="AG1907" t="str">
            <v>JAWA</v>
          </cell>
        </row>
        <row r="1908">
          <cell r="H1908" t="str">
            <v>L</v>
          </cell>
          <cell r="O1908" t="str">
            <v>ISLAM</v>
          </cell>
          <cell r="Q1908" t="str">
            <v>KEPALA KELUARGA</v>
          </cell>
          <cell r="R1908">
            <v>1</v>
          </cell>
          <cell r="T1908" t="str">
            <v>PETANI/PEKEBUN</v>
          </cell>
          <cell r="AG1908" t="str">
            <v>JAWA</v>
          </cell>
        </row>
        <row r="1909">
          <cell r="H1909" t="str">
            <v>P</v>
          </cell>
          <cell r="O1909" t="str">
            <v>ISLAM</v>
          </cell>
          <cell r="Q1909" t="str">
            <v>ISTRI</v>
          </cell>
          <cell r="R1909">
            <v>3</v>
          </cell>
          <cell r="T1909" t="str">
            <v>MENGURUS RUMAH TANGGA</v>
          </cell>
          <cell r="AG1909" t="str">
            <v>JAWA</v>
          </cell>
        </row>
        <row r="1910">
          <cell r="H1910" t="str">
            <v>L</v>
          </cell>
          <cell r="O1910" t="str">
            <v>ISLAM</v>
          </cell>
          <cell r="Q1910" t="str">
            <v>ANAK</v>
          </cell>
          <cell r="R1910">
            <v>4</v>
          </cell>
          <cell r="T1910" t="str">
            <v>PELAJAR/MAHASISWA</v>
          </cell>
          <cell r="AG1910" t="str">
            <v>JAWA</v>
          </cell>
        </row>
        <row r="1911">
          <cell r="H1911" t="str">
            <v>P</v>
          </cell>
          <cell r="O1911" t="str">
            <v>ISLAM</v>
          </cell>
          <cell r="Q1911" t="str">
            <v>ANAK</v>
          </cell>
          <cell r="R1911">
            <v>4</v>
          </cell>
          <cell r="T1911" t="str">
            <v>PELAJAR/MAHASISWA</v>
          </cell>
          <cell r="AG1911" t="str">
            <v>JAWA</v>
          </cell>
        </row>
        <row r="1912">
          <cell r="H1912" t="str">
            <v>L</v>
          </cell>
          <cell r="O1912" t="str">
            <v>ISLAM</v>
          </cell>
          <cell r="Q1912" t="str">
            <v>ANAK</v>
          </cell>
          <cell r="R1912">
            <v>4</v>
          </cell>
          <cell r="T1912" t="str">
            <v>PELAJAR/MAHASISWA</v>
          </cell>
          <cell r="AG1912" t="str">
            <v>JAWA</v>
          </cell>
        </row>
        <row r="1913">
          <cell r="H1913" t="str">
            <v>L</v>
          </cell>
          <cell r="O1913" t="str">
            <v>ISLAM</v>
          </cell>
          <cell r="Q1913" t="str">
            <v>KEPALA KELUARGA</v>
          </cell>
          <cell r="R1913">
            <v>1</v>
          </cell>
          <cell r="T1913" t="str">
            <v>PETANI/PEKEBUN</v>
          </cell>
          <cell r="AG1913" t="str">
            <v>SUNDA</v>
          </cell>
        </row>
        <row r="1914">
          <cell r="H1914" t="str">
            <v>P</v>
          </cell>
          <cell r="O1914" t="str">
            <v>ISLAM</v>
          </cell>
          <cell r="Q1914" t="str">
            <v>ISTRI</v>
          </cell>
          <cell r="R1914">
            <v>3</v>
          </cell>
          <cell r="T1914" t="str">
            <v>MENGURUS RUMAH TANGGA</v>
          </cell>
          <cell r="AG1914" t="str">
            <v>SUNDA</v>
          </cell>
        </row>
        <row r="1915">
          <cell r="H1915" t="str">
            <v>L</v>
          </cell>
          <cell r="O1915" t="str">
            <v>ISLAM</v>
          </cell>
          <cell r="Q1915" t="str">
            <v>KEPALA KELUARGA</v>
          </cell>
          <cell r="R1915">
            <v>1</v>
          </cell>
          <cell r="T1915" t="str">
            <v>PETANI/PEKEBUN</v>
          </cell>
          <cell r="AG1915" t="str">
            <v>SUNDA</v>
          </cell>
        </row>
        <row r="1916">
          <cell r="H1916" t="str">
            <v>P</v>
          </cell>
          <cell r="O1916" t="str">
            <v>ISLAM</v>
          </cell>
          <cell r="Q1916" t="str">
            <v>ANAK</v>
          </cell>
          <cell r="R1916">
            <v>3</v>
          </cell>
          <cell r="T1916" t="str">
            <v>PELAJAR/MAHASISWA</v>
          </cell>
          <cell r="AG1916" t="str">
            <v>JAWA</v>
          </cell>
        </row>
        <row r="1917">
          <cell r="H1917" t="str">
            <v>L</v>
          </cell>
          <cell r="O1917" t="str">
            <v>ISLAM</v>
          </cell>
          <cell r="Q1917" t="str">
            <v>KEPALA KELUARGA</v>
          </cell>
          <cell r="R1917">
            <v>1</v>
          </cell>
          <cell r="T1917" t="str">
            <v>PETANI/PEKEBUN</v>
          </cell>
          <cell r="AG1917" t="str">
            <v>JAWA</v>
          </cell>
        </row>
        <row r="1918">
          <cell r="H1918" t="str">
            <v>P</v>
          </cell>
          <cell r="O1918" t="str">
            <v>ISLAM</v>
          </cell>
          <cell r="Q1918" t="str">
            <v>ISTRI</v>
          </cell>
          <cell r="R1918">
            <v>3</v>
          </cell>
          <cell r="T1918" t="str">
            <v>MENGURUS RUMAH TANGGA</v>
          </cell>
          <cell r="AG1918" t="str">
            <v>JAWA</v>
          </cell>
        </row>
        <row r="1919">
          <cell r="H1919" t="str">
            <v>L</v>
          </cell>
          <cell r="O1919" t="str">
            <v>ISLAM</v>
          </cell>
          <cell r="Q1919" t="str">
            <v>ANAK</v>
          </cell>
          <cell r="R1919">
            <v>4</v>
          </cell>
          <cell r="T1919" t="str">
            <v>PELAJAR/MAHASISWA</v>
          </cell>
          <cell r="AG1919" t="str">
            <v>JAWA</v>
          </cell>
        </row>
        <row r="1920">
          <cell r="H1920" t="str">
            <v>P</v>
          </cell>
          <cell r="O1920" t="str">
            <v>ISLAM</v>
          </cell>
          <cell r="Q1920" t="str">
            <v>ANAK</v>
          </cell>
          <cell r="T1920" t="str">
            <v>BELUM/TIDAK BEKERJA</v>
          </cell>
          <cell r="AG1920" t="str">
            <v>JAWA</v>
          </cell>
        </row>
        <row r="1921">
          <cell r="H1921" t="str">
            <v>L</v>
          </cell>
          <cell r="O1921" t="str">
            <v>ISLAM</v>
          </cell>
          <cell r="Q1921" t="str">
            <v>KEPALA KELUARGA</v>
          </cell>
          <cell r="R1921">
            <v>1</v>
          </cell>
          <cell r="T1921" t="str">
            <v>SOPIR</v>
          </cell>
          <cell r="AG1921" t="str">
            <v>JAWA</v>
          </cell>
        </row>
        <row r="1922">
          <cell r="H1922" t="str">
            <v>P</v>
          </cell>
          <cell r="O1922" t="str">
            <v>ISLAM</v>
          </cell>
          <cell r="Q1922" t="str">
            <v>ISTRI</v>
          </cell>
          <cell r="R1922">
            <v>3</v>
          </cell>
          <cell r="T1922" t="str">
            <v>MENGURUS RUMAH TANGGA</v>
          </cell>
          <cell r="AG1922" t="str">
            <v>JAWA</v>
          </cell>
        </row>
        <row r="1923">
          <cell r="H1923" t="str">
            <v>P</v>
          </cell>
          <cell r="O1923" t="str">
            <v>ISLAM</v>
          </cell>
          <cell r="Q1923" t="str">
            <v>ANAK</v>
          </cell>
          <cell r="R1923">
            <v>4</v>
          </cell>
          <cell r="T1923" t="str">
            <v>PELAJAR/MAHASISWA</v>
          </cell>
          <cell r="AG1923" t="str">
            <v>JAWA</v>
          </cell>
        </row>
        <row r="1924">
          <cell r="H1924" t="str">
            <v>P</v>
          </cell>
          <cell r="O1924" t="str">
            <v>ISLAM</v>
          </cell>
          <cell r="Q1924" t="str">
            <v>ANAK</v>
          </cell>
          <cell r="R1924">
            <v>4</v>
          </cell>
          <cell r="T1924" t="str">
            <v>PELAJAR/MAHASISWA</v>
          </cell>
          <cell r="AG1924" t="str">
            <v>JAWA</v>
          </cell>
        </row>
        <row r="1925">
          <cell r="H1925" t="str">
            <v>L</v>
          </cell>
          <cell r="O1925" t="str">
            <v>ISLAM</v>
          </cell>
          <cell r="Q1925" t="str">
            <v>ANAK</v>
          </cell>
          <cell r="R1925">
            <v>4</v>
          </cell>
          <cell r="T1925" t="str">
            <v>BELUM/TIDAK BEKERJA</v>
          </cell>
          <cell r="AG1925" t="str">
            <v>JAWA</v>
          </cell>
        </row>
        <row r="1926">
          <cell r="H1926" t="str">
            <v>L</v>
          </cell>
          <cell r="O1926" t="str">
            <v>ISLAM</v>
          </cell>
          <cell r="Q1926" t="str">
            <v>KEPALA KELUARGA</v>
          </cell>
          <cell r="R1926">
            <v>1</v>
          </cell>
          <cell r="T1926" t="str">
            <v>PETANI/PEKEBUN</v>
          </cell>
          <cell r="AG1926" t="str">
            <v>JAWA</v>
          </cell>
        </row>
        <row r="1927">
          <cell r="H1927" t="str">
            <v>P</v>
          </cell>
          <cell r="O1927" t="str">
            <v>ISLAM</v>
          </cell>
          <cell r="Q1927" t="str">
            <v>ISTRI</v>
          </cell>
          <cell r="R1927">
            <v>3</v>
          </cell>
          <cell r="T1927" t="str">
            <v>MENGURUS RUMAH TANGGA</v>
          </cell>
          <cell r="AG1927" t="str">
            <v>JAWA</v>
          </cell>
        </row>
        <row r="1928">
          <cell r="H1928" t="str">
            <v>L</v>
          </cell>
          <cell r="O1928" t="str">
            <v>ISLAM</v>
          </cell>
          <cell r="Q1928" t="str">
            <v>ANAK</v>
          </cell>
          <cell r="R1928">
            <v>4</v>
          </cell>
          <cell r="T1928" t="str">
            <v>PELAJAR/MAHASISWA</v>
          </cell>
          <cell r="AG1928" t="str">
            <v>JAWA</v>
          </cell>
        </row>
        <row r="1929">
          <cell r="H1929" t="str">
            <v>P</v>
          </cell>
          <cell r="O1929" t="str">
            <v>ISLAM</v>
          </cell>
          <cell r="Q1929" t="str">
            <v>ANAK</v>
          </cell>
          <cell r="R1929">
            <v>4</v>
          </cell>
          <cell r="T1929" t="str">
            <v>PELAJAR/MAHASISWA</v>
          </cell>
          <cell r="AG1929" t="str">
            <v>JAWA</v>
          </cell>
        </row>
        <row r="1930">
          <cell r="H1930" t="str">
            <v>P</v>
          </cell>
          <cell r="O1930" t="str">
            <v>ISLAM</v>
          </cell>
          <cell r="Q1930" t="str">
            <v>ANAK</v>
          </cell>
          <cell r="R1930">
            <v>4</v>
          </cell>
          <cell r="T1930" t="str">
            <v>PELAJAR/MAHASISWA</v>
          </cell>
          <cell r="AG1930" t="str">
            <v>JAWA</v>
          </cell>
        </row>
        <row r="1931">
          <cell r="H1931" t="str">
            <v>L</v>
          </cell>
          <cell r="O1931" t="str">
            <v>ISLAM</v>
          </cell>
          <cell r="Q1931" t="str">
            <v>ANAK</v>
          </cell>
          <cell r="R1931">
            <v>4</v>
          </cell>
          <cell r="T1931" t="str">
            <v>PELAJAR/MAHASISWA</v>
          </cell>
          <cell r="AG1931" t="str">
            <v>MADURA</v>
          </cell>
        </row>
        <row r="1932">
          <cell r="H1932" t="str">
            <v>L</v>
          </cell>
          <cell r="O1932" t="str">
            <v>ISLAM</v>
          </cell>
          <cell r="Q1932" t="str">
            <v>KEPALA KELUARGA</v>
          </cell>
          <cell r="R1932">
            <v>1</v>
          </cell>
          <cell r="T1932" t="str">
            <v>PETANI/PEKEBUN</v>
          </cell>
          <cell r="AG1932" t="str">
            <v>MADURA</v>
          </cell>
        </row>
        <row r="1933">
          <cell r="H1933" t="str">
            <v>P</v>
          </cell>
          <cell r="O1933" t="str">
            <v>ISLAM</v>
          </cell>
          <cell r="Q1933" t="str">
            <v>ISTRI</v>
          </cell>
          <cell r="R1933">
            <v>3</v>
          </cell>
          <cell r="T1933" t="str">
            <v>MENGURUS RUMAH TANGGA</v>
          </cell>
          <cell r="AG1933" t="str">
            <v>MADURA</v>
          </cell>
        </row>
        <row r="1934">
          <cell r="H1934" t="str">
            <v>P</v>
          </cell>
          <cell r="O1934" t="str">
            <v>ISLAM</v>
          </cell>
          <cell r="Q1934" t="str">
            <v>ANAK</v>
          </cell>
          <cell r="R1934">
            <v>4</v>
          </cell>
          <cell r="T1934" t="str">
            <v>PELAJAR/MAHASISWA</v>
          </cell>
          <cell r="AG1934" t="str">
            <v>MADURA</v>
          </cell>
        </row>
        <row r="1935">
          <cell r="H1935" t="str">
            <v>L</v>
          </cell>
          <cell r="O1935" t="str">
            <v>ISLAM</v>
          </cell>
          <cell r="Q1935" t="str">
            <v>ANAK</v>
          </cell>
          <cell r="R1935">
            <v>4</v>
          </cell>
          <cell r="T1935" t="str">
            <v>PELAJAR/MAHASISWA</v>
          </cell>
          <cell r="AG1935" t="str">
            <v>MADURA</v>
          </cell>
        </row>
        <row r="1936">
          <cell r="H1936" t="str">
            <v>L</v>
          </cell>
          <cell r="O1936" t="str">
            <v>ISLAM</v>
          </cell>
          <cell r="Q1936" t="str">
            <v>ANAK</v>
          </cell>
          <cell r="R1936">
            <v>4</v>
          </cell>
          <cell r="T1936" t="str">
            <v>PELAJAR/MAHASISWA</v>
          </cell>
          <cell r="AG1936" t="str">
            <v>JAWA</v>
          </cell>
        </row>
        <row r="1937">
          <cell r="H1937" t="str">
            <v>L</v>
          </cell>
          <cell r="O1937" t="str">
            <v>ISLAM</v>
          </cell>
          <cell r="Q1937" t="str">
            <v>KEPALA KELUARGA</v>
          </cell>
          <cell r="R1937">
            <v>1</v>
          </cell>
          <cell r="T1937" t="str">
            <v>PETANI/PEKEBUN</v>
          </cell>
          <cell r="AG1937" t="str">
            <v>JAWA</v>
          </cell>
        </row>
        <row r="1938">
          <cell r="H1938" t="str">
            <v>P</v>
          </cell>
          <cell r="O1938" t="str">
            <v>ISLAM</v>
          </cell>
          <cell r="Q1938" t="str">
            <v>ISTRI</v>
          </cell>
          <cell r="R1938">
            <v>3</v>
          </cell>
          <cell r="T1938" t="str">
            <v>MENGURUS RUMAH TANGGA</v>
          </cell>
          <cell r="AG1938" t="str">
            <v>JAWA</v>
          </cell>
        </row>
        <row r="1939">
          <cell r="H1939" t="str">
            <v>P</v>
          </cell>
          <cell r="O1939" t="str">
            <v>ISLAM</v>
          </cell>
          <cell r="Q1939" t="str">
            <v>ANAK</v>
          </cell>
          <cell r="R1939">
            <v>4</v>
          </cell>
          <cell r="T1939" t="str">
            <v>PELAJAR/MAHASISWA</v>
          </cell>
          <cell r="AG1939" t="str">
            <v>SUNDA</v>
          </cell>
        </row>
        <row r="1940">
          <cell r="H1940" t="str">
            <v>L</v>
          </cell>
          <cell r="O1940" t="str">
            <v>ISLAM</v>
          </cell>
          <cell r="Q1940" t="str">
            <v>KEPALA KELUARGA</v>
          </cell>
          <cell r="R1940">
            <v>1</v>
          </cell>
          <cell r="T1940" t="str">
            <v>PETANI/PEKEBUN</v>
          </cell>
          <cell r="AG1940" t="str">
            <v>SUNDA</v>
          </cell>
        </row>
        <row r="1941">
          <cell r="H1941" t="str">
            <v>P</v>
          </cell>
          <cell r="O1941" t="str">
            <v>ISLAM</v>
          </cell>
          <cell r="Q1941" t="str">
            <v>ISTRI</v>
          </cell>
          <cell r="R1941">
            <v>3</v>
          </cell>
          <cell r="T1941" t="str">
            <v>MENGURUS RUMAH TANGGA</v>
          </cell>
          <cell r="AG1941" t="str">
            <v>JAWA</v>
          </cell>
        </row>
        <row r="1942">
          <cell r="H1942" t="str">
            <v>L</v>
          </cell>
          <cell r="O1942" t="str">
            <v>ISLAM</v>
          </cell>
          <cell r="Q1942" t="str">
            <v>KEPALA KELUARGA</v>
          </cell>
          <cell r="R1942">
            <v>1</v>
          </cell>
          <cell r="T1942" t="str">
            <v>PETANI/PEKEBUN</v>
          </cell>
          <cell r="AG1942" t="str">
            <v>SUNDA</v>
          </cell>
        </row>
        <row r="1943">
          <cell r="H1943" t="str">
            <v>P</v>
          </cell>
          <cell r="O1943" t="str">
            <v>ISLAM</v>
          </cell>
          <cell r="Q1943" t="str">
            <v>ISTRI</v>
          </cell>
          <cell r="R1943">
            <v>3</v>
          </cell>
          <cell r="T1943" t="str">
            <v>MENGURUS RUMAH TANGGA</v>
          </cell>
          <cell r="AG1943" t="str">
            <v>JAWA</v>
          </cell>
        </row>
        <row r="1944">
          <cell r="H1944" t="str">
            <v>L</v>
          </cell>
          <cell r="O1944" t="str">
            <v>ISLAM</v>
          </cell>
          <cell r="Q1944" t="str">
            <v>ANAK</v>
          </cell>
          <cell r="R1944">
            <v>4</v>
          </cell>
          <cell r="T1944" t="str">
            <v>PELAJAR/MAHASISWA</v>
          </cell>
          <cell r="AG1944" t="str">
            <v>JAWA</v>
          </cell>
        </row>
        <row r="1945">
          <cell r="H1945" t="str">
            <v>L</v>
          </cell>
          <cell r="O1945" t="str">
            <v>ISLAM</v>
          </cell>
          <cell r="Q1945" t="str">
            <v>ANAK</v>
          </cell>
          <cell r="R1945">
            <v>4</v>
          </cell>
          <cell r="T1945" t="str">
            <v>PELAJAR/MAHASISWA</v>
          </cell>
          <cell r="AG1945" t="str">
            <v>JAWA</v>
          </cell>
        </row>
        <row r="1946">
          <cell r="H1946" t="str">
            <v>L</v>
          </cell>
          <cell r="O1946" t="str">
            <v>ISLAM</v>
          </cell>
          <cell r="Q1946" t="str">
            <v>KEPALA KELUARGA</v>
          </cell>
          <cell r="R1946">
            <v>1</v>
          </cell>
          <cell r="T1946" t="str">
            <v>PETANI/PEKEBUN</v>
          </cell>
          <cell r="AG1946" t="str">
            <v>JAWA</v>
          </cell>
        </row>
        <row r="1947">
          <cell r="H1947" t="str">
            <v>P</v>
          </cell>
          <cell r="O1947" t="str">
            <v>ISLAM</v>
          </cell>
          <cell r="Q1947" t="str">
            <v>ISTRI</v>
          </cell>
          <cell r="R1947">
            <v>3</v>
          </cell>
          <cell r="T1947" t="str">
            <v>MENGURUS RUMAH TANGGA</v>
          </cell>
          <cell r="AG1947" t="str">
            <v>JAWA</v>
          </cell>
        </row>
        <row r="1948">
          <cell r="H1948" t="str">
            <v>L</v>
          </cell>
          <cell r="O1948" t="str">
            <v>ISLAM</v>
          </cell>
          <cell r="Q1948" t="str">
            <v>KEPALA KELUARGA</v>
          </cell>
          <cell r="R1948">
            <v>1</v>
          </cell>
          <cell r="T1948" t="str">
            <v>PETANI/PEKEBUN</v>
          </cell>
          <cell r="AG1948" t="str">
            <v>JAWA</v>
          </cell>
        </row>
        <row r="1949">
          <cell r="H1949" t="str">
            <v>P</v>
          </cell>
          <cell r="O1949" t="str">
            <v>ISLAM</v>
          </cell>
          <cell r="Q1949" t="str">
            <v>ISTRI</v>
          </cell>
          <cell r="R1949">
            <v>3</v>
          </cell>
          <cell r="T1949" t="str">
            <v>MENGURUS RUMAH TANGGA</v>
          </cell>
          <cell r="AG1949" t="str">
            <v>JAWA</v>
          </cell>
        </row>
        <row r="1950">
          <cell r="H1950" t="str">
            <v>P</v>
          </cell>
          <cell r="O1950" t="str">
            <v>ISLAM</v>
          </cell>
          <cell r="Q1950" t="str">
            <v>KEPALA KELUARGA</v>
          </cell>
          <cell r="R1950">
            <v>1</v>
          </cell>
          <cell r="T1950" t="str">
            <v>MENGURUS RUMAH TANGGA</v>
          </cell>
          <cell r="AG1950" t="str">
            <v>JAWA</v>
          </cell>
        </row>
        <row r="1951">
          <cell r="H1951" t="str">
            <v>L</v>
          </cell>
          <cell r="O1951" t="str">
            <v>ISLAM</v>
          </cell>
          <cell r="Q1951" t="str">
            <v>ANAK</v>
          </cell>
          <cell r="R1951">
            <v>4</v>
          </cell>
          <cell r="T1951" t="str">
            <v>PELAJAR/MAHASISWA</v>
          </cell>
          <cell r="AG1951" t="str">
            <v>JAWA</v>
          </cell>
        </row>
        <row r="1952">
          <cell r="H1952" t="str">
            <v>P</v>
          </cell>
          <cell r="O1952" t="str">
            <v>ISLAM</v>
          </cell>
          <cell r="Q1952" t="str">
            <v>ANAK</v>
          </cell>
          <cell r="R1952">
            <v>4</v>
          </cell>
          <cell r="T1952" t="str">
            <v>BELUM/TIDAK BEKERJA</v>
          </cell>
          <cell r="AG1952" t="str">
            <v>JAWA</v>
          </cell>
        </row>
        <row r="1953">
          <cell r="H1953" t="str">
            <v>L</v>
          </cell>
          <cell r="O1953" t="str">
            <v>ISLAM</v>
          </cell>
          <cell r="Q1953" t="str">
            <v>KEPALA KELUARGA</v>
          </cell>
          <cell r="R1953">
            <v>1</v>
          </cell>
          <cell r="T1953" t="str">
            <v>PETANI/PEKEBUN</v>
          </cell>
          <cell r="AG1953" t="str">
            <v>JAWA</v>
          </cell>
        </row>
        <row r="1954">
          <cell r="H1954" t="str">
            <v>P</v>
          </cell>
          <cell r="O1954" t="str">
            <v>ISLAM</v>
          </cell>
          <cell r="Q1954" t="str">
            <v>ISTRI</v>
          </cell>
          <cell r="R1954">
            <v>3</v>
          </cell>
          <cell r="T1954" t="str">
            <v>PETANI/PEKEBUN</v>
          </cell>
          <cell r="AG1954" t="str">
            <v>JAWA</v>
          </cell>
        </row>
        <row r="1955">
          <cell r="H1955" t="str">
            <v>L</v>
          </cell>
          <cell r="O1955" t="str">
            <v>ISLAM</v>
          </cell>
          <cell r="Q1955" t="str">
            <v>ANAK</v>
          </cell>
          <cell r="R1955">
            <v>4</v>
          </cell>
          <cell r="T1955" t="str">
            <v>PELAJAR/MAHASISWA</v>
          </cell>
          <cell r="AG1955" t="str">
            <v>JAWA</v>
          </cell>
        </row>
        <row r="1956">
          <cell r="H1956" t="str">
            <v>P</v>
          </cell>
          <cell r="O1956" t="str">
            <v>ISLAM</v>
          </cell>
          <cell r="Q1956" t="str">
            <v>ANAK</v>
          </cell>
          <cell r="R1956">
            <v>4</v>
          </cell>
          <cell r="T1956" t="str">
            <v>BELUM/TIDAK BEKERJA</v>
          </cell>
          <cell r="AG1956" t="str">
            <v>JAWA</v>
          </cell>
        </row>
        <row r="1957">
          <cell r="H1957" t="str">
            <v>L</v>
          </cell>
          <cell r="O1957" t="str">
            <v>ISLAM</v>
          </cell>
          <cell r="Q1957" t="str">
            <v>KEPALA KELUARGA</v>
          </cell>
          <cell r="R1957">
            <v>1</v>
          </cell>
          <cell r="T1957" t="str">
            <v>PETANI/PEKEBUN</v>
          </cell>
          <cell r="AG1957" t="str">
            <v>JAWA</v>
          </cell>
        </row>
        <row r="1958">
          <cell r="H1958" t="str">
            <v>P</v>
          </cell>
          <cell r="O1958" t="str">
            <v>ISLAM</v>
          </cell>
          <cell r="Q1958" t="str">
            <v>ANAK</v>
          </cell>
          <cell r="R1958">
            <v>4</v>
          </cell>
          <cell r="T1958" t="str">
            <v>PELAJAR/MAHASISWA</v>
          </cell>
          <cell r="AG1958" t="str">
            <v>JAWA</v>
          </cell>
        </row>
        <row r="1959">
          <cell r="H1959" t="str">
            <v>L</v>
          </cell>
          <cell r="O1959" t="str">
            <v>ISLAM</v>
          </cell>
          <cell r="Q1959" t="str">
            <v>KEPALA KELUARGA</v>
          </cell>
          <cell r="R1959">
            <v>1</v>
          </cell>
          <cell r="T1959" t="str">
            <v>PETANI/PEKEBUN</v>
          </cell>
          <cell r="AG1959" t="str">
            <v>JAWA</v>
          </cell>
        </row>
        <row r="1960">
          <cell r="H1960" t="str">
            <v>P</v>
          </cell>
          <cell r="O1960" t="str">
            <v>ISLAM</v>
          </cell>
          <cell r="Q1960" t="str">
            <v>ISTRI</v>
          </cell>
          <cell r="T1960" t="str">
            <v>MENGURUS RUMAH TANGGA</v>
          </cell>
          <cell r="AG1960" t="str">
            <v>JAWA</v>
          </cell>
        </row>
        <row r="1961">
          <cell r="H1961" t="str">
            <v>P</v>
          </cell>
          <cell r="O1961" t="str">
            <v>ISLAM</v>
          </cell>
          <cell r="Q1961" t="str">
            <v>ANAK</v>
          </cell>
          <cell r="T1961" t="str">
            <v>BELUM/TIDAK BEKERJA</v>
          </cell>
          <cell r="AG1961" t="str">
            <v>JAWA</v>
          </cell>
        </row>
        <row r="1962">
          <cell r="H1962" t="str">
            <v>L</v>
          </cell>
          <cell r="O1962" t="str">
            <v>ISLAM</v>
          </cell>
          <cell r="Q1962" t="str">
            <v>KEPALA KELUARGA</v>
          </cell>
          <cell r="R1962">
            <v>1</v>
          </cell>
          <cell r="T1962" t="str">
            <v>PETANI/PEKEBUN</v>
          </cell>
          <cell r="AG1962" t="str">
            <v>JAWA</v>
          </cell>
        </row>
        <row r="1963">
          <cell r="H1963" t="str">
            <v>P</v>
          </cell>
          <cell r="O1963" t="str">
            <v>ISLAM</v>
          </cell>
          <cell r="Q1963" t="str">
            <v>ISTRI</v>
          </cell>
          <cell r="R1963">
            <v>3</v>
          </cell>
          <cell r="T1963" t="str">
            <v>MENGURUS RUMAH TANGGA</v>
          </cell>
          <cell r="AG1963" t="str">
            <v>JAWA</v>
          </cell>
        </row>
        <row r="1964">
          <cell r="H1964" t="str">
            <v>P</v>
          </cell>
          <cell r="O1964" t="str">
            <v>ISLAM</v>
          </cell>
          <cell r="Q1964" t="str">
            <v>ANAK</v>
          </cell>
          <cell r="R1964">
            <v>4</v>
          </cell>
          <cell r="T1964" t="str">
            <v>PELAJAR/MAHASISWA</v>
          </cell>
          <cell r="AG1964" t="str">
            <v>JAWA</v>
          </cell>
        </row>
        <row r="1965">
          <cell r="H1965" t="str">
            <v>P</v>
          </cell>
          <cell r="O1965" t="str">
            <v>ISLAM</v>
          </cell>
          <cell r="Q1965" t="str">
            <v>ANAK</v>
          </cell>
          <cell r="R1965">
            <v>4</v>
          </cell>
          <cell r="T1965" t="str">
            <v>BELUM/TIDAK BEKERJA</v>
          </cell>
          <cell r="AG1965" t="str">
            <v>JAWA</v>
          </cell>
        </row>
        <row r="1966">
          <cell r="H1966" t="str">
            <v>P</v>
          </cell>
          <cell r="O1966" t="str">
            <v>ISLAM</v>
          </cell>
          <cell r="Q1966" t="str">
            <v>ANAK</v>
          </cell>
          <cell r="R1966">
            <v>4</v>
          </cell>
          <cell r="T1966" t="str">
            <v>BELUM/TIDAK BEKERJA</v>
          </cell>
          <cell r="AG1966" t="str">
            <v>JAWA</v>
          </cell>
        </row>
        <row r="1967">
          <cell r="H1967" t="str">
            <v>L</v>
          </cell>
          <cell r="O1967" t="str">
            <v>ISLAM</v>
          </cell>
          <cell r="Q1967" t="str">
            <v>KEPALA KELUARGA</v>
          </cell>
          <cell r="R1967">
            <v>1</v>
          </cell>
          <cell r="T1967" t="str">
            <v>PETANI/PEKEBUN</v>
          </cell>
          <cell r="AG1967" t="str">
            <v>SUNDA</v>
          </cell>
        </row>
        <row r="1968">
          <cell r="H1968" t="str">
            <v>P</v>
          </cell>
          <cell r="O1968" t="str">
            <v>ISLAM</v>
          </cell>
          <cell r="Q1968" t="str">
            <v>ISTRI</v>
          </cell>
          <cell r="T1968" t="str">
            <v>MENGURUS RUMAH TANGGA</v>
          </cell>
          <cell r="AG1968" t="str">
            <v>JAWA</v>
          </cell>
        </row>
        <row r="1969">
          <cell r="H1969" t="str">
            <v>L</v>
          </cell>
          <cell r="O1969" t="str">
            <v>ISLAM</v>
          </cell>
          <cell r="Q1969" t="str">
            <v>ANAK</v>
          </cell>
          <cell r="T1969" t="str">
            <v>BELUM/TIDAK BEKERJA</v>
          </cell>
          <cell r="AG1969" t="str">
            <v>JAWA</v>
          </cell>
        </row>
        <row r="1970">
          <cell r="H1970" t="str">
            <v>P</v>
          </cell>
          <cell r="O1970" t="str">
            <v>ISLAM</v>
          </cell>
          <cell r="Q1970" t="str">
            <v>ORANG TUA</v>
          </cell>
          <cell r="T1970" t="str">
            <v>MENGURUS RUMAH TANGGA</v>
          </cell>
          <cell r="AG1970" t="str">
            <v>SUNDA</v>
          </cell>
        </row>
        <row r="1971">
          <cell r="H1971" t="str">
            <v>L</v>
          </cell>
          <cell r="O1971" t="str">
            <v>ISLAM</v>
          </cell>
          <cell r="Q1971" t="str">
            <v>KEPALA KELUARGA</v>
          </cell>
          <cell r="R1971">
            <v>1</v>
          </cell>
          <cell r="T1971" t="str">
            <v>PETANI/PEKEBUN</v>
          </cell>
          <cell r="AG1971" t="str">
            <v>SUNDA</v>
          </cell>
        </row>
        <row r="1972">
          <cell r="H1972" t="str">
            <v>P</v>
          </cell>
          <cell r="O1972" t="str">
            <v>ISLAM</v>
          </cell>
          <cell r="Q1972" t="str">
            <v>ISTRI</v>
          </cell>
          <cell r="R1972">
            <v>3</v>
          </cell>
          <cell r="T1972" t="str">
            <v>MENGURUS RUMAH TANGGA</v>
          </cell>
          <cell r="AG1972" t="str">
            <v>SUNDA</v>
          </cell>
        </row>
        <row r="1973">
          <cell r="H1973" t="str">
            <v>P</v>
          </cell>
          <cell r="O1973" t="str">
            <v>ISLAM</v>
          </cell>
          <cell r="Q1973" t="str">
            <v>ANAK</v>
          </cell>
          <cell r="R1973">
            <v>4</v>
          </cell>
          <cell r="T1973" t="str">
            <v>PELAJAR/MAHASISWA</v>
          </cell>
          <cell r="AG1973" t="str">
            <v>SUNDA</v>
          </cell>
        </row>
        <row r="1974">
          <cell r="H1974" t="str">
            <v>L</v>
          </cell>
          <cell r="O1974" t="str">
            <v>ISLAM</v>
          </cell>
          <cell r="Q1974" t="str">
            <v>ANAK</v>
          </cell>
          <cell r="R1974">
            <v>4</v>
          </cell>
          <cell r="T1974" t="str">
            <v>PELAJAR/MAHASISWA</v>
          </cell>
        </row>
        <row r="1975">
          <cell r="AG1975" t="str">
            <v>JAWA</v>
          </cell>
        </row>
        <row r="1976">
          <cell r="H1976" t="str">
            <v>L</v>
          </cell>
          <cell r="O1976" t="str">
            <v>ISLAM</v>
          </cell>
          <cell r="Q1976" t="str">
            <v>KEPALA KELUARGA</v>
          </cell>
          <cell r="R1976">
            <v>4</v>
          </cell>
          <cell r="T1976" t="str">
            <v>WIRASWASTA</v>
          </cell>
          <cell r="AG1976" t="str">
            <v>JAWA</v>
          </cell>
        </row>
        <row r="1977">
          <cell r="H1977" t="str">
            <v>P</v>
          </cell>
          <cell r="O1977" t="str">
            <v>ISLAM</v>
          </cell>
          <cell r="Q1977" t="str">
            <v>ISTRI</v>
          </cell>
          <cell r="T1977" t="str">
            <v>MENGURUS RUMAH TANGGA</v>
          </cell>
        </row>
        <row r="1979">
          <cell r="O1979" t="str">
            <v/>
          </cell>
        </row>
        <row r="1980">
          <cell r="H1980">
            <v>35</v>
          </cell>
          <cell r="O1980" t="str">
            <v/>
          </cell>
          <cell r="Q1980">
            <v>21</v>
          </cell>
        </row>
        <row r="1981">
          <cell r="O1981" t="str">
            <v/>
          </cell>
        </row>
        <row r="1982">
          <cell r="O1982" t="str">
            <v/>
          </cell>
          <cell r="AG1982" t="str">
            <v>PALEMBANG</v>
          </cell>
        </row>
        <row r="1983">
          <cell r="H1983" t="str">
            <v>L</v>
          </cell>
          <cell r="O1983" t="str">
            <v>ISLAM</v>
          </cell>
          <cell r="Q1983" t="str">
            <v>KEPALA KELUARGA</v>
          </cell>
          <cell r="R1983">
            <v>1</v>
          </cell>
          <cell r="T1983" t="str">
            <v>PETANI/PEKEBUN</v>
          </cell>
          <cell r="AG1983" t="str">
            <v>PALEMBANG</v>
          </cell>
        </row>
        <row r="1984">
          <cell r="H1984" t="str">
            <v>P</v>
          </cell>
          <cell r="O1984" t="str">
            <v>ISLAM</v>
          </cell>
          <cell r="Q1984" t="str">
            <v>ISTRI</v>
          </cell>
          <cell r="R1984">
            <v>3</v>
          </cell>
          <cell r="T1984" t="str">
            <v>MENGURUS RUMAH TANGGA</v>
          </cell>
          <cell r="AG1984" t="str">
            <v>PALEMBANG</v>
          </cell>
        </row>
        <row r="1985">
          <cell r="H1985" t="str">
            <v>L</v>
          </cell>
          <cell r="O1985" t="str">
            <v>ISLAM</v>
          </cell>
          <cell r="Q1985" t="str">
            <v>ANAK</v>
          </cell>
          <cell r="R1985">
            <v>4</v>
          </cell>
          <cell r="T1985" t="str">
            <v>PETANI/PEKEBUN</v>
          </cell>
          <cell r="AG1985" t="str">
            <v>PALEMBANG</v>
          </cell>
        </row>
        <row r="1986">
          <cell r="H1986" t="str">
            <v>P</v>
          </cell>
          <cell r="O1986" t="str">
            <v>ISLAM</v>
          </cell>
          <cell r="Q1986" t="str">
            <v>ANAK</v>
          </cell>
          <cell r="R1986">
            <v>4</v>
          </cell>
          <cell r="T1986" t="str">
            <v>PELAJAR/MAHASISWA</v>
          </cell>
          <cell r="AG1986" t="str">
            <v>SUNDA</v>
          </cell>
        </row>
        <row r="1987">
          <cell r="H1987" t="str">
            <v>L</v>
          </cell>
          <cell r="O1987" t="str">
            <v>ISLAM</v>
          </cell>
          <cell r="Q1987" t="str">
            <v>KEPALA KELUARGA</v>
          </cell>
          <cell r="R1987">
            <v>1</v>
          </cell>
          <cell r="T1987" t="str">
            <v>PELAJAR/MAHASISWA</v>
          </cell>
          <cell r="AG1987" t="str">
            <v>JAWA</v>
          </cell>
        </row>
        <row r="1988">
          <cell r="H1988" t="str">
            <v>P</v>
          </cell>
          <cell r="O1988" t="str">
            <v>ISLAM</v>
          </cell>
          <cell r="Q1988" t="str">
            <v>ISTRI</v>
          </cell>
          <cell r="R1988">
            <v>3</v>
          </cell>
          <cell r="T1988" t="str">
            <v>MENGURUS RUMAH TANGGA</v>
          </cell>
          <cell r="AG1988" t="str">
            <v>SUNDA</v>
          </cell>
        </row>
        <row r="1989">
          <cell r="H1989" t="str">
            <v>P</v>
          </cell>
          <cell r="O1989" t="str">
            <v>ISLAM</v>
          </cell>
          <cell r="Q1989" t="str">
            <v>ANAK</v>
          </cell>
          <cell r="R1989">
            <v>4</v>
          </cell>
          <cell r="T1989" t="str">
            <v>BELUM/TIDAK BEKERJA</v>
          </cell>
          <cell r="AG1989" t="str">
            <v>JAWA</v>
          </cell>
        </row>
        <row r="1990">
          <cell r="H1990" t="str">
            <v>L</v>
          </cell>
          <cell r="O1990" t="str">
            <v>ISLAM</v>
          </cell>
          <cell r="Q1990" t="str">
            <v>KEPALA KELUARGA</v>
          </cell>
          <cell r="R1990">
            <v>1</v>
          </cell>
          <cell r="T1990" t="str">
            <v>PETANI/PEKEBUN</v>
          </cell>
          <cell r="AG1990" t="str">
            <v>JAWA</v>
          </cell>
        </row>
        <row r="1991">
          <cell r="H1991" t="str">
            <v>P</v>
          </cell>
          <cell r="O1991" t="str">
            <v>ISLAM</v>
          </cell>
          <cell r="Q1991" t="str">
            <v>ISTRI</v>
          </cell>
          <cell r="R1991">
            <v>3</v>
          </cell>
          <cell r="T1991" t="str">
            <v>MENGURUS RUMAH TANGGA</v>
          </cell>
          <cell r="AG1991" t="str">
            <v>JAWA</v>
          </cell>
        </row>
        <row r="1992">
          <cell r="H1992" t="str">
            <v>P</v>
          </cell>
          <cell r="O1992" t="str">
            <v>ISLAM</v>
          </cell>
          <cell r="Q1992" t="str">
            <v>ANAK</v>
          </cell>
          <cell r="R1992">
            <v>4</v>
          </cell>
          <cell r="T1992" t="str">
            <v>PELAJAR/MAHASISWA</v>
          </cell>
          <cell r="AG1992" t="str">
            <v>JAWA</v>
          </cell>
        </row>
        <row r="1993">
          <cell r="H1993" t="str">
            <v>L</v>
          </cell>
          <cell r="O1993" t="str">
            <v>ISLAM</v>
          </cell>
          <cell r="Q1993" t="str">
            <v>ANAK</v>
          </cell>
          <cell r="R1993">
            <v>4</v>
          </cell>
          <cell r="T1993" t="str">
            <v>BELUM/TIDAK BEKERJA</v>
          </cell>
          <cell r="AG1993" t="str">
            <v>JAWA</v>
          </cell>
        </row>
        <row r="1994">
          <cell r="H1994" t="str">
            <v>L</v>
          </cell>
          <cell r="O1994" t="str">
            <v>ISLAM</v>
          </cell>
          <cell r="Q1994" t="str">
            <v>KEPALA KELUARGA</v>
          </cell>
          <cell r="R1994">
            <v>1</v>
          </cell>
          <cell r="T1994" t="str">
            <v>PETANI/PEKEBUN</v>
          </cell>
          <cell r="AG1994" t="str">
            <v>JAWA</v>
          </cell>
        </row>
      </sheetData>
      <sheetData sheetId="3"/>
      <sheetData sheetId="4"/>
      <sheetData sheetId="5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KU INDUK 2017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BUKU INDUK 2019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6"/>
  <sheetViews>
    <sheetView workbookViewId="0">
      <selection activeCell="P16" sqref="P16"/>
    </sheetView>
  </sheetViews>
  <sheetFormatPr defaultRowHeight="15"/>
  <cols>
    <col min="1" max="1" width="5.85546875" customWidth="1"/>
    <col min="2" max="2" width="22.7109375" customWidth="1"/>
    <col min="9" max="9" width="12.7109375" customWidth="1"/>
    <col min="10" max="10" width="13" customWidth="1"/>
  </cols>
  <sheetData>
    <row r="1" spans="1:12">
      <c r="A1" s="1081" t="s">
        <v>7237</v>
      </c>
      <c r="B1" s="1081"/>
      <c r="C1" s="1081"/>
      <c r="D1" s="1081"/>
      <c r="E1" s="1081"/>
      <c r="F1" s="1081"/>
      <c r="G1" s="1081"/>
      <c r="H1" s="1081"/>
      <c r="I1" s="1081"/>
      <c r="J1" s="1081"/>
      <c r="K1" s="1081"/>
      <c r="L1" s="1081"/>
    </row>
    <row r="2" spans="1:12">
      <c r="A2" s="1081" t="s">
        <v>7238</v>
      </c>
      <c r="B2" s="1081"/>
      <c r="C2" s="1081"/>
      <c r="D2" s="1081"/>
      <c r="E2" s="1081"/>
      <c r="F2" s="1081"/>
      <c r="G2" s="1081"/>
      <c r="H2" s="1081"/>
      <c r="I2" s="1081"/>
      <c r="J2" s="1081"/>
      <c r="K2" s="1081"/>
      <c r="L2" s="1081"/>
    </row>
    <row r="3" spans="1:12">
      <c r="A3" s="999" t="s">
        <v>7239</v>
      </c>
      <c r="B3" s="999"/>
      <c r="C3" s="999"/>
      <c r="D3" s="999"/>
      <c r="E3" s="999"/>
      <c r="F3" s="999"/>
      <c r="G3" s="999"/>
      <c r="H3" s="999"/>
      <c r="I3" s="999"/>
      <c r="J3" s="999"/>
      <c r="K3" s="999"/>
      <c r="L3" s="999"/>
    </row>
    <row r="4" spans="1:12">
      <c r="A4" s="999" t="s">
        <v>7240</v>
      </c>
      <c r="B4" s="999"/>
      <c r="C4" s="999"/>
      <c r="D4" s="999"/>
      <c r="E4" s="999"/>
      <c r="F4" s="999"/>
      <c r="G4" s="999"/>
      <c r="H4" s="999"/>
      <c r="I4" s="999"/>
      <c r="J4" s="999"/>
      <c r="K4" s="999"/>
      <c r="L4" s="999"/>
    </row>
    <row r="5" spans="1:12">
      <c r="A5" s="999" t="s">
        <v>7377</v>
      </c>
      <c r="B5" s="999"/>
      <c r="C5" s="999"/>
      <c r="D5" s="999"/>
      <c r="E5" s="999"/>
      <c r="F5" s="999"/>
      <c r="G5" s="999"/>
      <c r="H5" s="999"/>
      <c r="I5" s="999"/>
      <c r="J5" s="999"/>
      <c r="K5" s="999"/>
      <c r="L5" s="999"/>
    </row>
    <row r="8" spans="1:12">
      <c r="A8" s="1082" t="s">
        <v>70</v>
      </c>
      <c r="B8" s="1082" t="s">
        <v>7246</v>
      </c>
      <c r="C8" s="1083" t="s">
        <v>7241</v>
      </c>
      <c r="D8" s="1083"/>
      <c r="E8" s="1082" t="s">
        <v>97</v>
      </c>
      <c r="F8" s="1082" t="s">
        <v>142</v>
      </c>
      <c r="G8" s="1083" t="s">
        <v>7242</v>
      </c>
      <c r="H8" s="1083"/>
      <c r="I8" s="1083" t="s">
        <v>7244</v>
      </c>
      <c r="J8" s="1083"/>
      <c r="K8" s="1083" t="s">
        <v>99</v>
      </c>
      <c r="L8" s="1083"/>
    </row>
    <row r="9" spans="1:12">
      <c r="A9" s="1082"/>
      <c r="B9" s="1082"/>
      <c r="C9" s="1028" t="s">
        <v>23</v>
      </c>
      <c r="D9" s="1028" t="s">
        <v>16</v>
      </c>
      <c r="E9" s="1082"/>
      <c r="F9" s="1082"/>
      <c r="G9" s="1028" t="s">
        <v>7243</v>
      </c>
      <c r="H9" s="1028" t="s">
        <v>72</v>
      </c>
      <c r="I9" s="1028" t="s">
        <v>7243</v>
      </c>
      <c r="J9" s="1028" t="s">
        <v>72</v>
      </c>
      <c r="K9" s="1028" t="s">
        <v>203</v>
      </c>
      <c r="L9" s="1028" t="s">
        <v>7245</v>
      </c>
    </row>
    <row r="10" spans="1:12">
      <c r="A10" s="1028">
        <v>1</v>
      </c>
      <c r="B10" s="998" t="s">
        <v>232</v>
      </c>
      <c r="C10" s="1028"/>
      <c r="D10" s="1028"/>
      <c r="E10" s="1028"/>
      <c r="F10" s="1028"/>
      <c r="G10" s="1028"/>
      <c r="H10" s="1028"/>
      <c r="I10" s="1028"/>
      <c r="J10" s="40"/>
      <c r="K10" s="40"/>
      <c r="L10" s="1028"/>
    </row>
    <row r="11" spans="1:12">
      <c r="A11" s="1028">
        <v>2</v>
      </c>
      <c r="B11" s="998" t="s">
        <v>808</v>
      </c>
      <c r="C11" s="1028"/>
      <c r="D11" s="1028"/>
      <c r="E11" s="1028"/>
      <c r="F11" s="1028"/>
      <c r="G11" s="1028"/>
      <c r="H11" s="1028"/>
      <c r="I11" s="1028"/>
      <c r="J11" s="1028"/>
      <c r="K11" s="1028"/>
      <c r="L11" s="1028"/>
    </row>
    <row r="12" spans="1:12">
      <c r="A12" s="1028">
        <v>3</v>
      </c>
      <c r="B12" s="998" t="s">
        <v>1419</v>
      </c>
      <c r="C12" s="1028"/>
      <c r="D12" s="1028"/>
      <c r="E12" s="1028"/>
      <c r="F12" s="1028"/>
      <c r="G12" s="1028"/>
      <c r="H12" s="1028"/>
      <c r="I12" s="1028"/>
      <c r="J12" s="1028"/>
      <c r="K12" s="1028"/>
      <c r="L12" s="40"/>
    </row>
    <row r="13" spans="1:12">
      <c r="A13" s="1028">
        <v>4</v>
      </c>
      <c r="B13" s="998" t="s">
        <v>1831</v>
      </c>
      <c r="C13" s="1028"/>
      <c r="D13" s="1028"/>
      <c r="E13" s="1028"/>
      <c r="F13" s="1028"/>
      <c r="G13" s="1028"/>
      <c r="H13" s="1028"/>
      <c r="I13" s="1028"/>
      <c r="J13" s="1028"/>
      <c r="K13" s="1028"/>
      <c r="L13" s="40"/>
    </row>
    <row r="14" spans="1:12">
      <c r="A14" s="1028">
        <v>5</v>
      </c>
      <c r="B14" s="998" t="s">
        <v>2100</v>
      </c>
      <c r="C14" s="1028"/>
      <c r="D14" s="1028"/>
      <c r="E14" s="1028"/>
      <c r="F14" s="1028"/>
      <c r="G14" s="1028"/>
      <c r="H14" s="1028"/>
      <c r="I14" s="1028"/>
      <c r="J14" s="1028"/>
      <c r="K14" s="1028"/>
      <c r="L14" s="40"/>
    </row>
    <row r="15" spans="1:12">
      <c r="A15" s="1028">
        <v>6</v>
      </c>
      <c r="B15" s="998" t="s">
        <v>2526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40"/>
    </row>
    <row r="16" spans="1:12">
      <c r="A16" s="1028">
        <v>7</v>
      </c>
      <c r="B16" s="998" t="s">
        <v>2968</v>
      </c>
      <c r="C16" s="1028"/>
      <c r="D16" s="1028"/>
      <c r="E16" s="1028"/>
      <c r="F16" s="1028"/>
      <c r="G16" s="1028"/>
      <c r="H16" s="1028"/>
      <c r="I16" s="1028"/>
      <c r="J16" s="1028"/>
      <c r="K16" s="1028"/>
      <c r="L16" s="40"/>
    </row>
    <row r="17" spans="1:12">
      <c r="A17" s="1028">
        <v>8</v>
      </c>
      <c r="B17" s="998" t="s">
        <v>3335</v>
      </c>
      <c r="C17" s="1028"/>
      <c r="D17" s="1028"/>
      <c r="E17" s="1028"/>
      <c r="F17" s="1028"/>
      <c r="G17" s="1028"/>
      <c r="H17" s="1028"/>
      <c r="I17" s="1028"/>
      <c r="J17" s="1028"/>
      <c r="K17" s="1028"/>
      <c r="L17" s="40"/>
    </row>
    <row r="18" spans="1:12">
      <c r="A18" s="1028">
        <v>9</v>
      </c>
      <c r="B18" s="998" t="s">
        <v>3745</v>
      </c>
      <c r="C18" s="1028"/>
      <c r="D18" s="1028"/>
      <c r="E18" s="1028"/>
      <c r="F18" s="1028"/>
      <c r="G18" s="1028"/>
      <c r="H18" s="1028"/>
      <c r="I18" s="1028"/>
      <c r="J18" s="1028"/>
      <c r="K18" s="1028"/>
      <c r="L18" s="1028"/>
    </row>
    <row r="19" spans="1:12">
      <c r="A19" s="1028">
        <v>10</v>
      </c>
      <c r="B19" s="998" t="s">
        <v>4180</v>
      </c>
      <c r="C19" s="1028"/>
      <c r="D19" s="1028"/>
      <c r="E19" s="1028"/>
      <c r="F19" s="1028"/>
      <c r="G19" s="1028"/>
      <c r="H19" s="1028"/>
      <c r="I19" s="1028"/>
      <c r="J19" s="1028"/>
      <c r="K19" s="1028"/>
      <c r="L19" s="1028"/>
    </row>
    <row r="20" spans="1:12">
      <c r="A20" s="1028">
        <v>11</v>
      </c>
      <c r="B20" s="998" t="s">
        <v>4522</v>
      </c>
      <c r="C20" s="1028"/>
      <c r="D20" s="1028"/>
      <c r="E20" s="1028"/>
      <c r="F20" s="1028"/>
      <c r="G20" s="1028"/>
      <c r="H20" s="1028"/>
      <c r="I20" s="1028"/>
      <c r="J20" s="1028"/>
      <c r="K20" s="1028"/>
      <c r="L20" s="1028"/>
    </row>
    <row r="21" spans="1:12">
      <c r="A21" s="1028">
        <v>12</v>
      </c>
      <c r="B21" s="998" t="s">
        <v>4863</v>
      </c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</row>
    <row r="22" spans="1:12">
      <c r="A22" s="1028">
        <v>13</v>
      </c>
      <c r="B22" s="998" t="s">
        <v>5229</v>
      </c>
      <c r="C22" s="1028"/>
      <c r="D22" s="1028"/>
      <c r="E22" s="1028"/>
      <c r="F22" s="1028"/>
      <c r="G22" s="1028"/>
      <c r="H22" s="1028"/>
      <c r="I22" s="1028"/>
      <c r="J22" s="1028"/>
      <c r="K22" s="1028"/>
      <c r="L22" s="1028"/>
    </row>
    <row r="23" spans="1:12">
      <c r="A23" s="1028">
        <v>14</v>
      </c>
      <c r="B23" s="998" t="s">
        <v>5501</v>
      </c>
      <c r="C23" s="1028"/>
      <c r="D23" s="1028"/>
      <c r="E23" s="1028"/>
      <c r="F23" s="1028"/>
      <c r="G23" s="1028"/>
      <c r="H23" s="1028"/>
      <c r="I23" s="1028"/>
      <c r="J23" s="1028"/>
      <c r="K23" s="1028"/>
      <c r="L23" s="1028"/>
    </row>
    <row r="24" spans="1:12">
      <c r="A24" s="1028">
        <v>15</v>
      </c>
      <c r="B24" s="998" t="s">
        <v>5724</v>
      </c>
      <c r="C24" s="1039"/>
      <c r="D24" s="1028"/>
      <c r="E24" s="1028"/>
      <c r="F24" s="1028"/>
      <c r="G24" s="1028"/>
      <c r="H24" s="1028"/>
      <c r="I24" s="1028"/>
      <c r="J24" s="40"/>
      <c r="K24" s="40"/>
      <c r="L24" s="40"/>
    </row>
    <row r="25" spans="1:12">
      <c r="A25" s="1028">
        <v>16</v>
      </c>
      <c r="B25" s="998" t="s">
        <v>5941</v>
      </c>
      <c r="C25" s="1028"/>
      <c r="D25" s="1028"/>
      <c r="E25" s="1028"/>
      <c r="F25" s="1028"/>
      <c r="G25" s="1028"/>
      <c r="H25" s="1028"/>
      <c r="I25" s="1028"/>
      <c r="J25" s="40"/>
      <c r="K25" s="40"/>
      <c r="L25" s="1028"/>
    </row>
    <row r="26" spans="1:12">
      <c r="A26" s="1079" t="s">
        <v>84</v>
      </c>
      <c r="B26" s="1079"/>
      <c r="C26" s="1029"/>
      <c r="D26" s="1029"/>
      <c r="E26" s="1029"/>
      <c r="F26" s="1029"/>
      <c r="G26" s="1029"/>
      <c r="H26" s="1029"/>
      <c r="I26" s="1029"/>
      <c r="J26" s="1029"/>
      <c r="K26" s="1029"/>
      <c r="L26" s="1029"/>
    </row>
    <row r="28" spans="1:12">
      <c r="J28" s="1080"/>
      <c r="K28" s="1080"/>
      <c r="L28" s="1080"/>
    </row>
    <row r="32" spans="1:12">
      <c r="J32" s="1080"/>
      <c r="K32" s="1080"/>
      <c r="L32" s="1080"/>
    </row>
    <row r="36" spans="1:12">
      <c r="A36" s="1081" t="s">
        <v>7237</v>
      </c>
      <c r="B36" s="1081"/>
      <c r="C36" s="1081"/>
      <c r="D36" s="1081"/>
      <c r="E36" s="1081"/>
      <c r="F36" s="1081"/>
      <c r="G36" s="1081"/>
      <c r="H36" s="1081"/>
      <c r="I36" s="1081"/>
      <c r="J36" s="1081"/>
      <c r="K36" s="1081"/>
      <c r="L36" s="1081"/>
    </row>
    <row r="37" spans="1:12">
      <c r="A37" s="1081" t="s">
        <v>7238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</row>
    <row r="38" spans="1:12">
      <c r="A38" s="999" t="s">
        <v>7239</v>
      </c>
      <c r="B38" s="999"/>
      <c r="C38" s="999"/>
      <c r="D38" s="999"/>
      <c r="E38" s="999"/>
      <c r="F38" s="999"/>
      <c r="G38" s="999"/>
      <c r="H38" s="999"/>
      <c r="I38" s="999"/>
      <c r="J38" s="999"/>
      <c r="K38" s="999"/>
      <c r="L38" s="999"/>
    </row>
    <row r="39" spans="1:12">
      <c r="A39" s="999" t="s">
        <v>7240</v>
      </c>
      <c r="B39" s="999"/>
      <c r="C39" s="999"/>
      <c r="D39" s="999"/>
      <c r="E39" s="999"/>
      <c r="F39" s="999"/>
      <c r="G39" s="999"/>
      <c r="H39" s="999"/>
      <c r="I39" s="999"/>
      <c r="J39" s="999"/>
      <c r="K39" s="999"/>
      <c r="L39" s="999"/>
    </row>
    <row r="40" spans="1:12">
      <c r="A40" s="999" t="s">
        <v>7310</v>
      </c>
      <c r="B40" s="999"/>
      <c r="C40" s="999"/>
      <c r="D40" s="999"/>
      <c r="E40" s="999"/>
      <c r="F40" s="999"/>
      <c r="G40" s="999"/>
      <c r="H40" s="999"/>
      <c r="I40" s="999"/>
      <c r="J40" s="999"/>
      <c r="K40" s="999"/>
      <c r="L40" s="999"/>
    </row>
    <row r="43" spans="1:12">
      <c r="A43" s="1082" t="s">
        <v>70</v>
      </c>
      <c r="B43" s="1082" t="s">
        <v>7246</v>
      </c>
      <c r="C43" s="1083" t="s">
        <v>7241</v>
      </c>
      <c r="D43" s="1083"/>
      <c r="E43" s="1082" t="s">
        <v>97</v>
      </c>
      <c r="F43" s="1082" t="s">
        <v>142</v>
      </c>
      <c r="G43" s="1083" t="s">
        <v>7242</v>
      </c>
      <c r="H43" s="1083"/>
      <c r="I43" s="1083" t="s">
        <v>7244</v>
      </c>
      <c r="J43" s="1083"/>
      <c r="K43" s="1083" t="s">
        <v>99</v>
      </c>
      <c r="L43" s="1083"/>
    </row>
    <row r="44" spans="1:12">
      <c r="A44" s="1082"/>
      <c r="B44" s="1082"/>
      <c r="C44" s="1028" t="s">
        <v>23</v>
      </c>
      <c r="D44" s="1028" t="s">
        <v>16</v>
      </c>
      <c r="E44" s="1082"/>
      <c r="F44" s="1082"/>
      <c r="G44" s="1028" t="s">
        <v>7243</v>
      </c>
      <c r="H44" s="1028" t="s">
        <v>72</v>
      </c>
      <c r="I44" s="1028" t="s">
        <v>7243</v>
      </c>
      <c r="J44" s="1028" t="s">
        <v>72</v>
      </c>
      <c r="K44" s="1028" t="s">
        <v>203</v>
      </c>
      <c r="L44" s="1028" t="s">
        <v>7245</v>
      </c>
    </row>
    <row r="45" spans="1:12">
      <c r="A45" s="1060">
        <v>1</v>
      </c>
      <c r="B45" s="998" t="s">
        <v>232</v>
      </c>
      <c r="C45" s="1060">
        <v>73</v>
      </c>
      <c r="D45" s="1060">
        <v>75</v>
      </c>
      <c r="E45" s="1060">
        <v>44</v>
      </c>
      <c r="F45" s="1060">
        <v>101</v>
      </c>
      <c r="G45" s="1060">
        <v>90</v>
      </c>
      <c r="H45" s="1060">
        <v>44</v>
      </c>
      <c r="I45" s="1060">
        <v>11</v>
      </c>
      <c r="J45" s="40"/>
      <c r="K45" s="40"/>
      <c r="L45" s="1060">
        <v>4</v>
      </c>
    </row>
    <row r="46" spans="1:12">
      <c r="A46" s="1060">
        <v>2</v>
      </c>
      <c r="B46" s="998" t="s">
        <v>808</v>
      </c>
      <c r="C46" s="1060">
        <v>100</v>
      </c>
      <c r="D46" s="1060">
        <v>89</v>
      </c>
      <c r="E46" s="1060">
        <v>58</v>
      </c>
      <c r="F46" s="1060">
        <v>144</v>
      </c>
      <c r="G46" s="1060">
        <v>137</v>
      </c>
      <c r="H46" s="1060">
        <v>58</v>
      </c>
      <c r="I46" s="1060">
        <v>7</v>
      </c>
      <c r="J46" s="1060"/>
      <c r="K46" s="1060"/>
      <c r="L46" s="1060">
        <v>2</v>
      </c>
    </row>
    <row r="47" spans="1:12">
      <c r="A47" s="1060">
        <v>3</v>
      </c>
      <c r="B47" s="998" t="s">
        <v>1419</v>
      </c>
      <c r="C47" s="1060">
        <v>67</v>
      </c>
      <c r="D47" s="1060">
        <v>63</v>
      </c>
      <c r="E47" s="1060">
        <v>33</v>
      </c>
      <c r="F47" s="1060">
        <v>92</v>
      </c>
      <c r="G47" s="1060">
        <v>85</v>
      </c>
      <c r="H47" s="1060">
        <v>33</v>
      </c>
      <c r="I47" s="1060">
        <v>7</v>
      </c>
      <c r="J47" s="1060"/>
      <c r="K47" s="1060"/>
      <c r="L47" s="40"/>
    </row>
    <row r="48" spans="1:12">
      <c r="A48" s="1060">
        <v>4</v>
      </c>
      <c r="B48" s="998" t="s">
        <v>1831</v>
      </c>
      <c r="C48" s="1060">
        <v>32</v>
      </c>
      <c r="D48" s="1060">
        <v>35</v>
      </c>
      <c r="E48" s="1060">
        <v>19</v>
      </c>
      <c r="F48" s="1060">
        <v>46</v>
      </c>
      <c r="G48" s="1060">
        <v>46</v>
      </c>
      <c r="H48" s="1060">
        <v>19</v>
      </c>
      <c r="I48" s="1060"/>
      <c r="J48" s="1060"/>
      <c r="K48" s="1060"/>
      <c r="L48" s="40"/>
    </row>
    <row r="49" spans="1:12">
      <c r="A49" s="1060">
        <v>5</v>
      </c>
      <c r="B49" s="998" t="s">
        <v>2100</v>
      </c>
      <c r="C49" s="1060">
        <v>73</v>
      </c>
      <c r="D49" s="1060">
        <v>72</v>
      </c>
      <c r="E49" s="1060">
        <v>42</v>
      </c>
      <c r="F49" s="1060">
        <v>97</v>
      </c>
      <c r="G49" s="1060">
        <v>87</v>
      </c>
      <c r="H49" s="1060">
        <v>42</v>
      </c>
      <c r="I49" s="1060">
        <v>7</v>
      </c>
      <c r="J49" s="1060"/>
      <c r="K49" s="1060"/>
      <c r="L49" s="40"/>
    </row>
    <row r="50" spans="1:12">
      <c r="A50" s="1060">
        <v>6</v>
      </c>
      <c r="B50" s="998" t="s">
        <v>2526</v>
      </c>
      <c r="C50" s="1060">
        <v>64</v>
      </c>
      <c r="D50" s="1060">
        <v>79</v>
      </c>
      <c r="E50" s="1060">
        <v>40</v>
      </c>
      <c r="F50" s="1060">
        <v>94</v>
      </c>
      <c r="G50" s="1060">
        <v>92</v>
      </c>
      <c r="H50" s="1060">
        <v>40</v>
      </c>
      <c r="I50" s="1060">
        <v>2</v>
      </c>
      <c r="J50" s="1060"/>
      <c r="K50" s="1060"/>
      <c r="L50" s="40"/>
    </row>
    <row r="51" spans="1:12">
      <c r="A51" s="1060">
        <v>7</v>
      </c>
      <c r="B51" s="998" t="s">
        <v>2968</v>
      </c>
      <c r="C51" s="1060">
        <v>70</v>
      </c>
      <c r="D51" s="1060">
        <v>61</v>
      </c>
      <c r="E51" s="1060">
        <v>39</v>
      </c>
      <c r="F51" s="1060">
        <v>91</v>
      </c>
      <c r="G51" s="1060">
        <v>90</v>
      </c>
      <c r="H51" s="1060">
        <v>39</v>
      </c>
      <c r="I51" s="1060">
        <v>1</v>
      </c>
      <c r="J51" s="1060"/>
      <c r="K51" s="1060"/>
      <c r="L51" s="40"/>
    </row>
    <row r="52" spans="1:12">
      <c r="A52" s="1060">
        <v>8</v>
      </c>
      <c r="B52" s="998" t="s">
        <v>3335</v>
      </c>
      <c r="C52" s="1060">
        <v>54</v>
      </c>
      <c r="D52" s="1060">
        <v>52</v>
      </c>
      <c r="E52" s="1060">
        <v>33</v>
      </c>
      <c r="F52" s="1060">
        <v>70</v>
      </c>
      <c r="G52" s="1060">
        <v>66</v>
      </c>
      <c r="H52" s="1060">
        <v>30</v>
      </c>
      <c r="I52" s="1060">
        <v>4</v>
      </c>
      <c r="J52" s="1060">
        <v>2</v>
      </c>
      <c r="K52" s="1060"/>
      <c r="L52" s="40"/>
    </row>
    <row r="53" spans="1:12">
      <c r="A53" s="1060">
        <v>9</v>
      </c>
      <c r="B53" s="998" t="s">
        <v>3745</v>
      </c>
      <c r="C53" s="1060">
        <v>60</v>
      </c>
      <c r="D53" s="1060">
        <v>67</v>
      </c>
      <c r="E53" s="1060">
        <v>41</v>
      </c>
      <c r="F53" s="1060">
        <v>89</v>
      </c>
      <c r="G53" s="1060">
        <v>68</v>
      </c>
      <c r="H53" s="1060">
        <v>39</v>
      </c>
      <c r="I53" s="1060">
        <v>24</v>
      </c>
      <c r="J53" s="1060">
        <v>2</v>
      </c>
      <c r="K53" s="1060"/>
      <c r="L53" s="1060">
        <v>18</v>
      </c>
    </row>
    <row r="54" spans="1:12">
      <c r="A54" s="1060">
        <v>10</v>
      </c>
      <c r="B54" s="998" t="s">
        <v>4180</v>
      </c>
      <c r="C54" s="1060">
        <v>60</v>
      </c>
      <c r="D54" s="1060">
        <v>56</v>
      </c>
      <c r="E54" s="1060">
        <v>28</v>
      </c>
      <c r="F54" s="1060">
        <v>77</v>
      </c>
      <c r="G54" s="1060">
        <v>74</v>
      </c>
      <c r="H54" s="1060">
        <v>27</v>
      </c>
      <c r="I54" s="1060"/>
      <c r="J54" s="1060"/>
      <c r="K54" s="1060">
        <v>74</v>
      </c>
      <c r="L54" s="1060">
        <v>3</v>
      </c>
    </row>
    <row r="55" spans="1:12">
      <c r="A55" s="1060">
        <v>11</v>
      </c>
      <c r="B55" s="998" t="s">
        <v>4522</v>
      </c>
      <c r="C55" s="1060">
        <v>54</v>
      </c>
      <c r="D55" s="1060">
        <v>56</v>
      </c>
      <c r="E55" s="1060">
        <v>31</v>
      </c>
      <c r="F55" s="1060">
        <v>57</v>
      </c>
      <c r="G55" s="1060">
        <v>54</v>
      </c>
      <c r="H55" s="1060">
        <v>31</v>
      </c>
      <c r="I55" s="1060">
        <v>3</v>
      </c>
      <c r="J55" s="1060"/>
      <c r="K55" s="1060">
        <v>54</v>
      </c>
      <c r="L55" s="1060"/>
    </row>
    <row r="56" spans="1:12">
      <c r="A56" s="1060">
        <v>12</v>
      </c>
      <c r="B56" s="998" t="s">
        <v>4863</v>
      </c>
      <c r="C56" s="1060">
        <v>78</v>
      </c>
      <c r="D56" s="1060">
        <v>69</v>
      </c>
      <c r="E56" s="1060">
        <v>38</v>
      </c>
      <c r="F56" s="1060">
        <v>81</v>
      </c>
      <c r="G56" s="1060">
        <v>76</v>
      </c>
      <c r="H56" s="1060">
        <v>38</v>
      </c>
      <c r="I56" s="1060">
        <v>5</v>
      </c>
      <c r="J56" s="1060"/>
      <c r="K56" s="1060">
        <v>76</v>
      </c>
      <c r="L56" s="1060"/>
    </row>
    <row r="57" spans="1:12">
      <c r="A57" s="1060">
        <v>13</v>
      </c>
      <c r="B57" s="998" t="s">
        <v>5229</v>
      </c>
      <c r="C57" s="1060">
        <v>47</v>
      </c>
      <c r="D57" s="1060">
        <v>33</v>
      </c>
      <c r="E57" s="1060">
        <v>22</v>
      </c>
      <c r="F57" s="1060">
        <v>52</v>
      </c>
      <c r="G57" s="1060">
        <v>52</v>
      </c>
      <c r="H57" s="1060">
        <v>21</v>
      </c>
      <c r="I57" s="1060"/>
      <c r="J57" s="1060">
        <v>1</v>
      </c>
      <c r="K57" s="1060">
        <v>52</v>
      </c>
      <c r="L57" s="1060"/>
    </row>
    <row r="58" spans="1:12">
      <c r="A58" s="1060">
        <v>14</v>
      </c>
      <c r="B58" s="998" t="s">
        <v>5501</v>
      </c>
      <c r="C58" s="1060">
        <v>38</v>
      </c>
      <c r="D58" s="1060">
        <v>38</v>
      </c>
      <c r="E58" s="1060">
        <v>20</v>
      </c>
      <c r="F58" s="1060">
        <v>49</v>
      </c>
      <c r="G58" s="1060">
        <v>46</v>
      </c>
      <c r="H58" s="1060">
        <v>19</v>
      </c>
      <c r="I58" s="1060">
        <v>2</v>
      </c>
      <c r="J58" s="1060">
        <v>1</v>
      </c>
      <c r="K58" s="1060"/>
      <c r="L58" s="1060">
        <v>1</v>
      </c>
    </row>
    <row r="59" spans="1:12">
      <c r="A59" s="1060">
        <v>15</v>
      </c>
      <c r="B59" s="998" t="s">
        <v>5724</v>
      </c>
      <c r="C59" s="1039">
        <v>36</v>
      </c>
      <c r="D59" s="1060">
        <v>35</v>
      </c>
      <c r="E59" s="1060">
        <v>21</v>
      </c>
      <c r="F59" s="1060">
        <v>53</v>
      </c>
      <c r="G59" s="1060">
        <v>49</v>
      </c>
      <c r="H59" s="1060">
        <v>21</v>
      </c>
      <c r="I59" s="1060">
        <v>4</v>
      </c>
      <c r="J59" s="40"/>
      <c r="K59" s="40"/>
      <c r="L59" s="40"/>
    </row>
    <row r="60" spans="1:12">
      <c r="A60" s="1060">
        <v>16</v>
      </c>
      <c r="B60" s="998" t="s">
        <v>5941</v>
      </c>
      <c r="C60" s="1060">
        <v>65</v>
      </c>
      <c r="D60" s="1060">
        <v>63</v>
      </c>
      <c r="E60" s="1060">
        <v>34</v>
      </c>
      <c r="F60" s="1060">
        <v>84</v>
      </c>
      <c r="G60" s="1060">
        <v>71</v>
      </c>
      <c r="H60" s="1060">
        <v>34</v>
      </c>
      <c r="I60" s="1060">
        <v>13</v>
      </c>
      <c r="J60" s="40"/>
      <c r="K60" s="40"/>
      <c r="L60" s="1060">
        <v>6</v>
      </c>
    </row>
    <row r="61" spans="1:12">
      <c r="A61" s="1079" t="s">
        <v>84</v>
      </c>
      <c r="B61" s="1079"/>
      <c r="C61" s="1059">
        <f t="shared" ref="C61:H61" si="0">SUM(C45:C60)</f>
        <v>971</v>
      </c>
      <c r="D61" s="1059">
        <f t="shared" si="0"/>
        <v>943</v>
      </c>
      <c r="E61" s="1059">
        <f t="shared" si="0"/>
        <v>543</v>
      </c>
      <c r="F61" s="1059">
        <f t="shared" si="0"/>
        <v>1277</v>
      </c>
      <c r="G61" s="1059">
        <f t="shared" si="0"/>
        <v>1183</v>
      </c>
      <c r="H61" s="1059">
        <f t="shared" si="0"/>
        <v>535</v>
      </c>
      <c r="I61" s="1059">
        <v>90</v>
      </c>
      <c r="J61" s="1059">
        <v>6</v>
      </c>
      <c r="K61" s="1059">
        <f>SUM(K54:K60)</f>
        <v>256</v>
      </c>
      <c r="L61" s="1059">
        <v>34</v>
      </c>
    </row>
    <row r="63" spans="1:12">
      <c r="J63" s="1080" t="s">
        <v>6933</v>
      </c>
      <c r="K63" s="1080"/>
      <c r="L63" s="1080"/>
    </row>
    <row r="69" spans="1:12">
      <c r="A69" s="1081" t="s">
        <v>7237</v>
      </c>
      <c r="B69" s="1081"/>
      <c r="C69" s="1081"/>
      <c r="D69" s="1081"/>
      <c r="E69" s="1081"/>
      <c r="F69" s="1081"/>
      <c r="G69" s="1081"/>
      <c r="H69" s="1081"/>
      <c r="I69" s="1081"/>
      <c r="J69" s="1081"/>
      <c r="K69" s="1081"/>
      <c r="L69" s="1081"/>
    </row>
    <row r="70" spans="1:12">
      <c r="A70" s="1081" t="s">
        <v>7238</v>
      </c>
      <c r="B70" s="1081"/>
      <c r="C70" s="1081"/>
      <c r="D70" s="1081"/>
      <c r="E70" s="1081"/>
      <c r="F70" s="1081"/>
      <c r="G70" s="1081"/>
      <c r="H70" s="1081"/>
      <c r="I70" s="1081"/>
      <c r="J70" s="1081"/>
      <c r="K70" s="1081"/>
      <c r="L70" s="1081"/>
    </row>
    <row r="71" spans="1:12">
      <c r="A71" s="999" t="s">
        <v>7239</v>
      </c>
      <c r="B71" s="999"/>
      <c r="C71" s="999"/>
      <c r="D71" s="999"/>
      <c r="E71" s="999"/>
      <c r="F71" s="999"/>
      <c r="G71" s="999"/>
      <c r="H71" s="999"/>
      <c r="I71" s="999"/>
      <c r="J71" s="999"/>
      <c r="K71" s="999"/>
      <c r="L71" s="999"/>
    </row>
    <row r="72" spans="1:12">
      <c r="A72" s="999" t="s">
        <v>7240</v>
      </c>
      <c r="B72" s="999"/>
      <c r="C72" s="999"/>
      <c r="D72" s="999"/>
      <c r="E72" s="999"/>
      <c r="F72" s="999"/>
      <c r="G72" s="999"/>
      <c r="H72" s="999"/>
      <c r="I72" s="999"/>
      <c r="J72" s="999"/>
      <c r="K72" s="999"/>
      <c r="L72" s="999"/>
    </row>
    <row r="73" spans="1:12">
      <c r="A73" s="999" t="s">
        <v>7311</v>
      </c>
      <c r="B73" s="999"/>
      <c r="C73" s="999"/>
      <c r="D73" s="999"/>
      <c r="E73" s="999"/>
      <c r="F73" s="999"/>
      <c r="G73" s="999"/>
      <c r="H73" s="999"/>
      <c r="I73" s="999"/>
      <c r="J73" s="999"/>
      <c r="K73" s="999"/>
      <c r="L73" s="999"/>
    </row>
    <row r="76" spans="1:12">
      <c r="A76" s="1082" t="s">
        <v>70</v>
      </c>
      <c r="B76" s="1082" t="s">
        <v>7246</v>
      </c>
      <c r="C76" s="1083" t="s">
        <v>7241</v>
      </c>
      <c r="D76" s="1083"/>
      <c r="E76" s="1082" t="s">
        <v>97</v>
      </c>
      <c r="F76" s="1082" t="s">
        <v>142</v>
      </c>
      <c r="G76" s="1083" t="s">
        <v>7242</v>
      </c>
      <c r="H76" s="1083"/>
      <c r="I76" s="1083" t="s">
        <v>7244</v>
      </c>
      <c r="J76" s="1083"/>
      <c r="K76" s="1083" t="s">
        <v>99</v>
      </c>
      <c r="L76" s="1083"/>
    </row>
    <row r="77" spans="1:12">
      <c r="A77" s="1082"/>
      <c r="B77" s="1082"/>
      <c r="C77" s="1028" t="s">
        <v>23</v>
      </c>
      <c r="D77" s="1028" t="s">
        <v>16</v>
      </c>
      <c r="E77" s="1082"/>
      <c r="F77" s="1082"/>
      <c r="G77" s="1028" t="s">
        <v>7243</v>
      </c>
      <c r="H77" s="1028" t="s">
        <v>72</v>
      </c>
      <c r="I77" s="1028" t="s">
        <v>7243</v>
      </c>
      <c r="J77" s="1028" t="s">
        <v>72</v>
      </c>
      <c r="K77" s="1028" t="s">
        <v>203</v>
      </c>
      <c r="L77" s="1028" t="s">
        <v>7245</v>
      </c>
    </row>
    <row r="78" spans="1:12">
      <c r="A78" s="1060">
        <v>1</v>
      </c>
      <c r="B78" s="998" t="s">
        <v>232</v>
      </c>
      <c r="C78" s="1060">
        <v>73</v>
      </c>
      <c r="D78" s="1060">
        <v>75</v>
      </c>
      <c r="E78" s="1060">
        <v>44</v>
      </c>
      <c r="F78" s="1060">
        <v>101</v>
      </c>
      <c r="G78" s="1060">
        <v>90</v>
      </c>
      <c r="H78" s="1060">
        <v>44</v>
      </c>
      <c r="I78" s="1060">
        <v>11</v>
      </c>
      <c r="J78" s="40"/>
      <c r="K78" s="40"/>
      <c r="L78" s="1060">
        <v>4</v>
      </c>
    </row>
    <row r="79" spans="1:12">
      <c r="A79" s="1060">
        <v>2</v>
      </c>
      <c r="B79" s="998" t="s">
        <v>808</v>
      </c>
      <c r="C79" s="1060">
        <v>100</v>
      </c>
      <c r="D79" s="1060">
        <v>89</v>
      </c>
      <c r="E79" s="1060">
        <v>58</v>
      </c>
      <c r="F79" s="1060">
        <v>144</v>
      </c>
      <c r="G79" s="1060">
        <v>137</v>
      </c>
      <c r="H79" s="1060">
        <v>58</v>
      </c>
      <c r="I79" s="1060">
        <v>7</v>
      </c>
      <c r="J79" s="1060"/>
      <c r="K79" s="1060"/>
      <c r="L79" s="1060">
        <v>2</v>
      </c>
    </row>
    <row r="80" spans="1:12">
      <c r="A80" s="1060">
        <v>3</v>
      </c>
      <c r="B80" s="998" t="s">
        <v>1419</v>
      </c>
      <c r="C80" s="1060">
        <v>67</v>
      </c>
      <c r="D80" s="1060">
        <v>63</v>
      </c>
      <c r="E80" s="1060">
        <v>33</v>
      </c>
      <c r="F80" s="1060">
        <v>92</v>
      </c>
      <c r="G80" s="1060">
        <v>85</v>
      </c>
      <c r="H80" s="1060">
        <v>33</v>
      </c>
      <c r="I80" s="1060">
        <v>7</v>
      </c>
      <c r="J80" s="1060"/>
      <c r="K80" s="1060"/>
      <c r="L80" s="40"/>
    </row>
    <row r="81" spans="1:12">
      <c r="A81" s="1060">
        <v>4</v>
      </c>
      <c r="B81" s="998" t="s">
        <v>1831</v>
      </c>
      <c r="C81" s="1060">
        <v>32</v>
      </c>
      <c r="D81" s="1060">
        <v>35</v>
      </c>
      <c r="E81" s="1060">
        <v>19</v>
      </c>
      <c r="F81" s="1060">
        <v>46</v>
      </c>
      <c r="G81" s="1060">
        <v>46</v>
      </c>
      <c r="H81" s="1060">
        <v>19</v>
      </c>
      <c r="I81" s="1060"/>
      <c r="J81" s="1060"/>
      <c r="K81" s="1060"/>
      <c r="L81" s="40"/>
    </row>
    <row r="82" spans="1:12">
      <c r="A82" s="1060">
        <v>5</v>
      </c>
      <c r="B82" s="998" t="s">
        <v>2100</v>
      </c>
      <c r="C82" s="1060">
        <v>73</v>
      </c>
      <c r="D82" s="1060">
        <v>72</v>
      </c>
      <c r="E82" s="1060">
        <v>42</v>
      </c>
      <c r="F82" s="1060">
        <v>97</v>
      </c>
      <c r="G82" s="1060">
        <v>87</v>
      </c>
      <c r="H82" s="1060">
        <v>42</v>
      </c>
      <c r="I82" s="1060">
        <v>7</v>
      </c>
      <c r="J82" s="1060"/>
      <c r="K82" s="1060"/>
      <c r="L82" s="40"/>
    </row>
    <row r="83" spans="1:12">
      <c r="A83" s="1060">
        <v>6</v>
      </c>
      <c r="B83" s="998" t="s">
        <v>2526</v>
      </c>
      <c r="C83" s="1060">
        <v>64</v>
      </c>
      <c r="D83" s="1060">
        <v>79</v>
      </c>
      <c r="E83" s="1060">
        <v>40</v>
      </c>
      <c r="F83" s="1060">
        <v>94</v>
      </c>
      <c r="G83" s="1060">
        <v>92</v>
      </c>
      <c r="H83" s="1060">
        <v>40</v>
      </c>
      <c r="I83" s="1060">
        <v>2</v>
      </c>
      <c r="J83" s="1060"/>
      <c r="K83" s="1060"/>
      <c r="L83" s="40"/>
    </row>
    <row r="84" spans="1:12">
      <c r="A84" s="1060">
        <v>7</v>
      </c>
      <c r="B84" s="998" t="s">
        <v>2968</v>
      </c>
      <c r="C84" s="1060">
        <v>70</v>
      </c>
      <c r="D84" s="1060">
        <v>61</v>
      </c>
      <c r="E84" s="1060">
        <v>39</v>
      </c>
      <c r="F84" s="1060">
        <v>91</v>
      </c>
      <c r="G84" s="1060">
        <v>90</v>
      </c>
      <c r="H84" s="1060">
        <v>39</v>
      </c>
      <c r="I84" s="1060">
        <v>1</v>
      </c>
      <c r="J84" s="1060"/>
      <c r="K84" s="1060"/>
      <c r="L84" s="40"/>
    </row>
    <row r="85" spans="1:12">
      <c r="A85" s="1060">
        <v>8</v>
      </c>
      <c r="B85" s="998" t="s">
        <v>3335</v>
      </c>
      <c r="C85" s="1060">
        <v>54</v>
      </c>
      <c r="D85" s="1060">
        <v>52</v>
      </c>
      <c r="E85" s="1060">
        <v>33</v>
      </c>
      <c r="F85" s="1060">
        <v>70</v>
      </c>
      <c r="G85" s="1060">
        <v>66</v>
      </c>
      <c r="H85" s="1060">
        <v>30</v>
      </c>
      <c r="I85" s="1060">
        <v>4</v>
      </c>
      <c r="J85" s="1060">
        <v>2</v>
      </c>
      <c r="K85" s="1060"/>
      <c r="L85" s="40"/>
    </row>
    <row r="86" spans="1:12">
      <c r="A86" s="1060">
        <v>9</v>
      </c>
      <c r="B86" s="998" t="s">
        <v>3745</v>
      </c>
      <c r="C86" s="1060">
        <v>60</v>
      </c>
      <c r="D86" s="1060">
        <v>67</v>
      </c>
      <c r="E86" s="1060">
        <v>41</v>
      </c>
      <c r="F86" s="1060">
        <v>89</v>
      </c>
      <c r="G86" s="1060">
        <v>68</v>
      </c>
      <c r="H86" s="1060">
        <v>39</v>
      </c>
      <c r="I86" s="1060">
        <v>24</v>
      </c>
      <c r="J86" s="1060">
        <v>2</v>
      </c>
      <c r="K86" s="1060"/>
      <c r="L86" s="1060">
        <v>18</v>
      </c>
    </row>
    <row r="87" spans="1:12">
      <c r="A87" s="1060">
        <v>10</v>
      </c>
      <c r="B87" s="998" t="s">
        <v>4180</v>
      </c>
      <c r="C87" s="1060">
        <v>60</v>
      </c>
      <c r="D87" s="1060">
        <v>56</v>
      </c>
      <c r="E87" s="1060">
        <v>28</v>
      </c>
      <c r="F87" s="1060">
        <v>77</v>
      </c>
      <c r="G87" s="1060">
        <v>74</v>
      </c>
      <c r="H87" s="1060">
        <v>27</v>
      </c>
      <c r="I87" s="1060"/>
      <c r="J87" s="1060"/>
      <c r="K87" s="1060">
        <v>74</v>
      </c>
      <c r="L87" s="1060">
        <v>3</v>
      </c>
    </row>
    <row r="88" spans="1:12">
      <c r="A88" s="1060">
        <v>11</v>
      </c>
      <c r="B88" s="998" t="s">
        <v>4522</v>
      </c>
      <c r="C88" s="1060">
        <v>54</v>
      </c>
      <c r="D88" s="1060">
        <v>56</v>
      </c>
      <c r="E88" s="1060">
        <v>31</v>
      </c>
      <c r="F88" s="1060">
        <v>57</v>
      </c>
      <c r="G88" s="1060">
        <v>54</v>
      </c>
      <c r="H88" s="1060">
        <v>31</v>
      </c>
      <c r="I88" s="1060">
        <v>3</v>
      </c>
      <c r="J88" s="1060"/>
      <c r="K88" s="1060">
        <v>54</v>
      </c>
      <c r="L88" s="1060"/>
    </row>
    <row r="89" spans="1:12">
      <c r="A89" s="1060">
        <v>12</v>
      </c>
      <c r="B89" s="998" t="s">
        <v>4863</v>
      </c>
      <c r="C89" s="1060">
        <v>78</v>
      </c>
      <c r="D89" s="1060">
        <v>69</v>
      </c>
      <c r="E89" s="1060">
        <v>38</v>
      </c>
      <c r="F89" s="1060">
        <v>81</v>
      </c>
      <c r="G89" s="1060">
        <v>76</v>
      </c>
      <c r="H89" s="1060">
        <v>38</v>
      </c>
      <c r="I89" s="1060">
        <v>5</v>
      </c>
      <c r="J89" s="1060"/>
      <c r="K89" s="1060">
        <v>76</v>
      </c>
      <c r="L89" s="1060"/>
    </row>
    <row r="90" spans="1:12">
      <c r="A90" s="1060">
        <v>13</v>
      </c>
      <c r="B90" s="998" t="s">
        <v>5229</v>
      </c>
      <c r="C90" s="1060">
        <v>47</v>
      </c>
      <c r="D90" s="1060">
        <v>33</v>
      </c>
      <c r="E90" s="1060">
        <v>22</v>
      </c>
      <c r="F90" s="1060">
        <v>52</v>
      </c>
      <c r="G90" s="1060">
        <v>52</v>
      </c>
      <c r="H90" s="1060">
        <v>21</v>
      </c>
      <c r="I90" s="1060"/>
      <c r="J90" s="1060">
        <v>1</v>
      </c>
      <c r="K90" s="1060">
        <v>52</v>
      </c>
      <c r="L90" s="1060"/>
    </row>
    <row r="91" spans="1:12">
      <c r="A91" s="1060">
        <v>14</v>
      </c>
      <c r="B91" s="998" t="s">
        <v>5501</v>
      </c>
      <c r="C91" s="1060">
        <v>38</v>
      </c>
      <c r="D91" s="1060">
        <v>38</v>
      </c>
      <c r="E91" s="1060">
        <v>20</v>
      </c>
      <c r="F91" s="1060">
        <v>49</v>
      </c>
      <c r="G91" s="1060">
        <v>46</v>
      </c>
      <c r="H91" s="1060">
        <v>19</v>
      </c>
      <c r="I91" s="1060">
        <v>2</v>
      </c>
      <c r="J91" s="1060">
        <v>1</v>
      </c>
      <c r="K91" s="1060"/>
      <c r="L91" s="1060">
        <v>1</v>
      </c>
    </row>
    <row r="92" spans="1:12">
      <c r="A92" s="1060">
        <v>15</v>
      </c>
      <c r="B92" s="998" t="s">
        <v>5724</v>
      </c>
      <c r="C92" s="1039">
        <v>36</v>
      </c>
      <c r="D92" s="1060">
        <v>35</v>
      </c>
      <c r="E92" s="1060">
        <v>21</v>
      </c>
      <c r="F92" s="1060">
        <v>53</v>
      </c>
      <c r="G92" s="1060">
        <v>49</v>
      </c>
      <c r="H92" s="1060">
        <v>21</v>
      </c>
      <c r="I92" s="1060">
        <v>4</v>
      </c>
      <c r="J92" s="40"/>
      <c r="K92" s="40"/>
      <c r="L92" s="40"/>
    </row>
    <row r="93" spans="1:12">
      <c r="A93" s="1060">
        <v>16</v>
      </c>
      <c r="B93" s="998" t="s">
        <v>5941</v>
      </c>
      <c r="C93" s="1060">
        <v>65</v>
      </c>
      <c r="D93" s="1060">
        <v>63</v>
      </c>
      <c r="E93" s="1060">
        <v>34</v>
      </c>
      <c r="F93" s="1060">
        <v>84</v>
      </c>
      <c r="G93" s="1060">
        <v>71</v>
      </c>
      <c r="H93" s="1060">
        <v>34</v>
      </c>
      <c r="I93" s="1060">
        <v>13</v>
      </c>
      <c r="J93" s="40"/>
      <c r="K93" s="40"/>
      <c r="L93" s="1060">
        <v>6</v>
      </c>
    </row>
    <row r="94" spans="1:12">
      <c r="A94" s="1079" t="s">
        <v>84</v>
      </c>
      <c r="B94" s="1079"/>
      <c r="C94" s="1059">
        <f t="shared" ref="C94:H94" si="1">SUM(C78:C93)</f>
        <v>971</v>
      </c>
      <c r="D94" s="1059">
        <f t="shared" si="1"/>
        <v>943</v>
      </c>
      <c r="E94" s="1059">
        <f t="shared" si="1"/>
        <v>543</v>
      </c>
      <c r="F94" s="1059">
        <f t="shared" si="1"/>
        <v>1277</v>
      </c>
      <c r="G94" s="1059">
        <f t="shared" si="1"/>
        <v>1183</v>
      </c>
      <c r="H94" s="1059">
        <f t="shared" si="1"/>
        <v>535</v>
      </c>
      <c r="I94" s="1059">
        <v>90</v>
      </c>
      <c r="J94" s="1059">
        <v>6</v>
      </c>
      <c r="K94" s="1059">
        <f>SUM(K87:K93)</f>
        <v>256</v>
      </c>
      <c r="L94" s="1059">
        <v>34</v>
      </c>
    </row>
    <row r="96" spans="1:12">
      <c r="J96" s="1080" t="s">
        <v>6933</v>
      </c>
      <c r="K96" s="1080"/>
      <c r="L96" s="1080"/>
    </row>
    <row r="100" spans="1:12">
      <c r="J100" s="1080" t="s">
        <v>2456</v>
      </c>
      <c r="K100" s="1080"/>
      <c r="L100" s="1080"/>
    </row>
    <row r="103" spans="1:12">
      <c r="A103" s="1081" t="s">
        <v>7237</v>
      </c>
      <c r="B103" s="1081"/>
      <c r="C103" s="1081"/>
      <c r="D103" s="1081"/>
      <c r="E103" s="1081"/>
      <c r="F103" s="1081"/>
      <c r="G103" s="1081"/>
      <c r="H103" s="1081"/>
      <c r="I103" s="1081"/>
      <c r="J103" s="1081"/>
      <c r="K103" s="1081"/>
      <c r="L103" s="1081"/>
    </row>
    <row r="104" spans="1:12">
      <c r="A104" s="1081" t="s">
        <v>7238</v>
      </c>
      <c r="B104" s="1081"/>
      <c r="C104" s="1081"/>
      <c r="D104" s="1081"/>
      <c r="E104" s="1081"/>
      <c r="F104" s="1081"/>
      <c r="G104" s="1081"/>
      <c r="H104" s="1081"/>
      <c r="I104" s="1081"/>
      <c r="J104" s="1081"/>
      <c r="K104" s="1081"/>
      <c r="L104" s="1081"/>
    </row>
    <row r="105" spans="1:12">
      <c r="A105" s="999" t="s">
        <v>7239</v>
      </c>
      <c r="B105" s="999"/>
      <c r="C105" s="999"/>
      <c r="D105" s="999"/>
      <c r="E105" s="999"/>
      <c r="F105" s="999"/>
      <c r="G105" s="999"/>
      <c r="H105" s="999"/>
      <c r="I105" s="999"/>
      <c r="J105" s="999"/>
      <c r="K105" s="999"/>
      <c r="L105" s="999"/>
    </row>
    <row r="106" spans="1:12">
      <c r="A106" s="999" t="s">
        <v>7240</v>
      </c>
      <c r="B106" s="999"/>
      <c r="C106" s="999"/>
      <c r="D106" s="999"/>
      <c r="E106" s="999"/>
      <c r="F106" s="999"/>
      <c r="G106" s="999"/>
      <c r="H106" s="999"/>
      <c r="I106" s="999"/>
      <c r="J106" s="999"/>
      <c r="K106" s="999"/>
      <c r="L106" s="999"/>
    </row>
    <row r="107" spans="1:12">
      <c r="A107" s="999" t="s">
        <v>7312</v>
      </c>
      <c r="B107" s="999"/>
      <c r="C107" s="999"/>
      <c r="D107" s="999"/>
      <c r="E107" s="999"/>
      <c r="F107" s="999"/>
      <c r="G107" s="999"/>
      <c r="H107" s="999"/>
      <c r="I107" s="999"/>
      <c r="J107" s="999"/>
      <c r="K107" s="999"/>
      <c r="L107" s="999"/>
    </row>
    <row r="110" spans="1:12">
      <c r="A110" s="1082" t="s">
        <v>70</v>
      </c>
      <c r="B110" s="1082" t="s">
        <v>7246</v>
      </c>
      <c r="C110" s="1083" t="s">
        <v>7241</v>
      </c>
      <c r="D110" s="1083"/>
      <c r="E110" s="1082" t="s">
        <v>97</v>
      </c>
      <c r="F110" s="1082" t="s">
        <v>142</v>
      </c>
      <c r="G110" s="1083" t="s">
        <v>7242</v>
      </c>
      <c r="H110" s="1083"/>
      <c r="I110" s="1083" t="s">
        <v>7244</v>
      </c>
      <c r="J110" s="1083"/>
      <c r="K110" s="1083" t="s">
        <v>99</v>
      </c>
      <c r="L110" s="1083"/>
    </row>
    <row r="111" spans="1:12">
      <c r="A111" s="1082"/>
      <c r="B111" s="1082"/>
      <c r="C111" s="1028" t="s">
        <v>23</v>
      </c>
      <c r="D111" s="1028" t="s">
        <v>16</v>
      </c>
      <c r="E111" s="1082"/>
      <c r="F111" s="1082"/>
      <c r="G111" s="1028" t="s">
        <v>7243</v>
      </c>
      <c r="H111" s="1028" t="s">
        <v>72</v>
      </c>
      <c r="I111" s="1028" t="s">
        <v>7243</v>
      </c>
      <c r="J111" s="1028" t="s">
        <v>72</v>
      </c>
      <c r="K111" s="1028" t="s">
        <v>203</v>
      </c>
      <c r="L111" s="1028" t="s">
        <v>7245</v>
      </c>
    </row>
    <row r="112" spans="1:12">
      <c r="A112" s="1060">
        <v>1</v>
      </c>
      <c r="B112" s="998" t="s">
        <v>232</v>
      </c>
      <c r="C112" s="1060">
        <v>73</v>
      </c>
      <c r="D112" s="1060">
        <v>75</v>
      </c>
      <c r="E112" s="1060">
        <v>44</v>
      </c>
      <c r="F112" s="1060">
        <v>101</v>
      </c>
      <c r="G112" s="1060">
        <v>90</v>
      </c>
      <c r="H112" s="1060">
        <v>44</v>
      </c>
      <c r="I112" s="1060">
        <v>11</v>
      </c>
      <c r="J112" s="40"/>
      <c r="K112" s="40"/>
      <c r="L112" s="1060">
        <v>4</v>
      </c>
    </row>
    <row r="113" spans="1:12">
      <c r="A113" s="1060">
        <v>2</v>
      </c>
      <c r="B113" s="998" t="s">
        <v>808</v>
      </c>
      <c r="C113" s="1060">
        <v>100</v>
      </c>
      <c r="D113" s="1060">
        <v>89</v>
      </c>
      <c r="E113" s="1060">
        <v>58</v>
      </c>
      <c r="F113" s="1060">
        <v>144</v>
      </c>
      <c r="G113" s="1060">
        <v>137</v>
      </c>
      <c r="H113" s="1060">
        <v>58</v>
      </c>
      <c r="I113" s="1060">
        <v>7</v>
      </c>
      <c r="J113" s="1060"/>
      <c r="K113" s="1060"/>
      <c r="L113" s="1060">
        <v>2</v>
      </c>
    </row>
    <row r="114" spans="1:12">
      <c r="A114" s="1060">
        <v>3</v>
      </c>
      <c r="B114" s="998" t="s">
        <v>1419</v>
      </c>
      <c r="C114" s="1060">
        <v>67</v>
      </c>
      <c r="D114" s="1060">
        <v>63</v>
      </c>
      <c r="E114" s="1060">
        <v>33</v>
      </c>
      <c r="F114" s="1060">
        <v>92</v>
      </c>
      <c r="G114" s="1060">
        <v>85</v>
      </c>
      <c r="H114" s="1060">
        <v>33</v>
      </c>
      <c r="I114" s="1060">
        <v>7</v>
      </c>
      <c r="J114" s="1060"/>
      <c r="K114" s="1060"/>
      <c r="L114" s="40"/>
    </row>
    <row r="115" spans="1:12">
      <c r="A115" s="1060">
        <v>4</v>
      </c>
      <c r="B115" s="998" t="s">
        <v>1831</v>
      </c>
      <c r="C115" s="1060">
        <v>32</v>
      </c>
      <c r="D115" s="1060">
        <v>35</v>
      </c>
      <c r="E115" s="1060">
        <v>19</v>
      </c>
      <c r="F115" s="1060">
        <v>46</v>
      </c>
      <c r="G115" s="1060">
        <v>46</v>
      </c>
      <c r="H115" s="1060">
        <v>19</v>
      </c>
      <c r="I115" s="1060"/>
      <c r="J115" s="1060"/>
      <c r="K115" s="1060"/>
      <c r="L115" s="40"/>
    </row>
    <row r="116" spans="1:12">
      <c r="A116" s="1060">
        <v>5</v>
      </c>
      <c r="B116" s="998" t="s">
        <v>2100</v>
      </c>
      <c r="C116" s="1060">
        <v>73</v>
      </c>
      <c r="D116" s="1060">
        <v>72</v>
      </c>
      <c r="E116" s="1060">
        <v>42</v>
      </c>
      <c r="F116" s="1060">
        <v>97</v>
      </c>
      <c r="G116" s="1060">
        <v>87</v>
      </c>
      <c r="H116" s="1060">
        <v>42</v>
      </c>
      <c r="I116" s="1060">
        <v>7</v>
      </c>
      <c r="J116" s="1060"/>
      <c r="K116" s="1060"/>
      <c r="L116" s="40"/>
    </row>
    <row r="117" spans="1:12">
      <c r="A117" s="1060">
        <v>6</v>
      </c>
      <c r="B117" s="998" t="s">
        <v>2526</v>
      </c>
      <c r="C117" s="1060">
        <v>64</v>
      </c>
      <c r="D117" s="1060">
        <v>79</v>
      </c>
      <c r="E117" s="1060">
        <v>40</v>
      </c>
      <c r="F117" s="1060">
        <v>94</v>
      </c>
      <c r="G117" s="1060">
        <v>92</v>
      </c>
      <c r="H117" s="1060">
        <v>40</v>
      </c>
      <c r="I117" s="1060">
        <v>2</v>
      </c>
      <c r="J117" s="1060"/>
      <c r="K117" s="1060"/>
      <c r="L117" s="40"/>
    </row>
    <row r="118" spans="1:12">
      <c r="A118" s="1060">
        <v>7</v>
      </c>
      <c r="B118" s="998" t="s">
        <v>2968</v>
      </c>
      <c r="C118" s="1060">
        <v>70</v>
      </c>
      <c r="D118" s="1060">
        <v>61</v>
      </c>
      <c r="E118" s="1060">
        <v>39</v>
      </c>
      <c r="F118" s="1060">
        <v>91</v>
      </c>
      <c r="G118" s="1060">
        <v>90</v>
      </c>
      <c r="H118" s="1060">
        <v>39</v>
      </c>
      <c r="I118" s="1060">
        <v>1</v>
      </c>
      <c r="J118" s="1060"/>
      <c r="K118" s="1060"/>
      <c r="L118" s="40"/>
    </row>
    <row r="119" spans="1:12">
      <c r="A119" s="1060">
        <v>8</v>
      </c>
      <c r="B119" s="998" t="s">
        <v>3335</v>
      </c>
      <c r="C119" s="1060">
        <v>54</v>
      </c>
      <c r="D119" s="1060">
        <v>52</v>
      </c>
      <c r="E119" s="1060">
        <v>33</v>
      </c>
      <c r="F119" s="1060">
        <v>70</v>
      </c>
      <c r="G119" s="1060">
        <v>66</v>
      </c>
      <c r="H119" s="1060">
        <v>30</v>
      </c>
      <c r="I119" s="1060">
        <v>4</v>
      </c>
      <c r="J119" s="1060">
        <v>2</v>
      </c>
      <c r="K119" s="1060"/>
      <c r="L119" s="40"/>
    </row>
    <row r="120" spans="1:12">
      <c r="A120" s="1060">
        <v>9</v>
      </c>
      <c r="B120" s="998" t="s">
        <v>3745</v>
      </c>
      <c r="C120" s="1060">
        <v>60</v>
      </c>
      <c r="D120" s="1060">
        <v>67</v>
      </c>
      <c r="E120" s="1060">
        <v>41</v>
      </c>
      <c r="F120" s="1060">
        <v>89</v>
      </c>
      <c r="G120" s="1060">
        <v>68</v>
      </c>
      <c r="H120" s="1060">
        <v>39</v>
      </c>
      <c r="I120" s="1060">
        <v>24</v>
      </c>
      <c r="J120" s="1060">
        <v>2</v>
      </c>
      <c r="K120" s="1060"/>
      <c r="L120" s="1060">
        <v>18</v>
      </c>
    </row>
    <row r="121" spans="1:12">
      <c r="A121" s="1060">
        <v>10</v>
      </c>
      <c r="B121" s="998" t="s">
        <v>4180</v>
      </c>
      <c r="C121" s="1060">
        <v>60</v>
      </c>
      <c r="D121" s="1060">
        <v>56</v>
      </c>
      <c r="E121" s="1060">
        <v>28</v>
      </c>
      <c r="F121" s="1060">
        <v>77</v>
      </c>
      <c r="G121" s="1060">
        <v>74</v>
      </c>
      <c r="H121" s="1060">
        <v>27</v>
      </c>
      <c r="I121" s="1060"/>
      <c r="J121" s="1060"/>
      <c r="K121" s="1060">
        <v>74</v>
      </c>
      <c r="L121" s="1060">
        <v>3</v>
      </c>
    </row>
    <row r="122" spans="1:12">
      <c r="A122" s="1060">
        <v>11</v>
      </c>
      <c r="B122" s="998" t="s">
        <v>4522</v>
      </c>
      <c r="C122" s="1060">
        <v>54</v>
      </c>
      <c r="D122" s="1060">
        <v>56</v>
      </c>
      <c r="E122" s="1060">
        <v>31</v>
      </c>
      <c r="F122" s="1060">
        <v>57</v>
      </c>
      <c r="G122" s="1060">
        <v>54</v>
      </c>
      <c r="H122" s="1060">
        <v>31</v>
      </c>
      <c r="I122" s="1060">
        <v>3</v>
      </c>
      <c r="J122" s="1060"/>
      <c r="K122" s="1060">
        <v>54</v>
      </c>
      <c r="L122" s="1060"/>
    </row>
    <row r="123" spans="1:12">
      <c r="A123" s="1060">
        <v>12</v>
      </c>
      <c r="B123" s="998" t="s">
        <v>4863</v>
      </c>
      <c r="C123" s="1060">
        <v>78</v>
      </c>
      <c r="D123" s="1060">
        <v>69</v>
      </c>
      <c r="E123" s="1060">
        <v>38</v>
      </c>
      <c r="F123" s="1060">
        <v>81</v>
      </c>
      <c r="G123" s="1060">
        <v>76</v>
      </c>
      <c r="H123" s="1060">
        <v>38</v>
      </c>
      <c r="I123" s="1060">
        <v>5</v>
      </c>
      <c r="J123" s="1060"/>
      <c r="K123" s="1060">
        <v>76</v>
      </c>
      <c r="L123" s="1060"/>
    </row>
    <row r="124" spans="1:12">
      <c r="A124" s="1060">
        <v>13</v>
      </c>
      <c r="B124" s="998" t="s">
        <v>5229</v>
      </c>
      <c r="C124" s="1060">
        <v>47</v>
      </c>
      <c r="D124" s="1060">
        <v>33</v>
      </c>
      <c r="E124" s="1060">
        <v>22</v>
      </c>
      <c r="F124" s="1060">
        <v>52</v>
      </c>
      <c r="G124" s="1060">
        <v>52</v>
      </c>
      <c r="H124" s="1060">
        <v>21</v>
      </c>
      <c r="I124" s="1060"/>
      <c r="J124" s="1060">
        <v>1</v>
      </c>
      <c r="K124" s="1060">
        <v>52</v>
      </c>
      <c r="L124" s="1060"/>
    </row>
    <row r="125" spans="1:12">
      <c r="A125" s="1060">
        <v>14</v>
      </c>
      <c r="B125" s="998" t="s">
        <v>5501</v>
      </c>
      <c r="C125" s="1060">
        <v>38</v>
      </c>
      <c r="D125" s="1060">
        <v>38</v>
      </c>
      <c r="E125" s="1060">
        <v>20</v>
      </c>
      <c r="F125" s="1060">
        <v>49</v>
      </c>
      <c r="G125" s="1060">
        <v>46</v>
      </c>
      <c r="H125" s="1060">
        <v>19</v>
      </c>
      <c r="I125" s="1060">
        <v>2</v>
      </c>
      <c r="J125" s="1060">
        <v>1</v>
      </c>
      <c r="K125" s="1060"/>
      <c r="L125" s="1060">
        <v>1</v>
      </c>
    </row>
    <row r="126" spans="1:12">
      <c r="A126" s="1060">
        <v>15</v>
      </c>
      <c r="B126" s="998" t="s">
        <v>5724</v>
      </c>
      <c r="C126" s="1039">
        <v>36</v>
      </c>
      <c r="D126" s="1060">
        <v>35</v>
      </c>
      <c r="E126" s="1060">
        <v>21</v>
      </c>
      <c r="F126" s="1060">
        <v>53</v>
      </c>
      <c r="G126" s="1060">
        <v>49</v>
      </c>
      <c r="H126" s="1060">
        <v>21</v>
      </c>
      <c r="I126" s="1060">
        <v>4</v>
      </c>
      <c r="J126" s="40"/>
      <c r="K126" s="40"/>
      <c r="L126" s="40"/>
    </row>
    <row r="127" spans="1:12">
      <c r="A127" s="1060">
        <v>16</v>
      </c>
      <c r="B127" s="998" t="s">
        <v>5941</v>
      </c>
      <c r="C127" s="1060">
        <v>65</v>
      </c>
      <c r="D127" s="1060">
        <v>63</v>
      </c>
      <c r="E127" s="1060">
        <v>34</v>
      </c>
      <c r="F127" s="1060">
        <v>84</v>
      </c>
      <c r="G127" s="1060">
        <v>71</v>
      </c>
      <c r="H127" s="1060">
        <v>34</v>
      </c>
      <c r="I127" s="1060">
        <v>13</v>
      </c>
      <c r="J127" s="40"/>
      <c r="K127" s="40"/>
      <c r="L127" s="1060">
        <v>6</v>
      </c>
    </row>
    <row r="128" spans="1:12">
      <c r="A128" s="1079" t="s">
        <v>84</v>
      </c>
      <c r="B128" s="1079"/>
      <c r="C128" s="1059">
        <f t="shared" ref="C128:H128" si="2">SUM(C112:C127)</f>
        <v>971</v>
      </c>
      <c r="D128" s="1059">
        <f t="shared" si="2"/>
        <v>943</v>
      </c>
      <c r="E128" s="1059">
        <f t="shared" si="2"/>
        <v>543</v>
      </c>
      <c r="F128" s="1059">
        <f t="shared" si="2"/>
        <v>1277</v>
      </c>
      <c r="G128" s="1059">
        <f t="shared" si="2"/>
        <v>1183</v>
      </c>
      <c r="H128" s="1059">
        <f t="shared" si="2"/>
        <v>535</v>
      </c>
      <c r="I128" s="1059">
        <v>90</v>
      </c>
      <c r="J128" s="1059">
        <v>6</v>
      </c>
      <c r="K128" s="1059">
        <f>SUM(K121:K127)</f>
        <v>256</v>
      </c>
      <c r="L128" s="1059">
        <v>34</v>
      </c>
    </row>
    <row r="130" spans="1:12">
      <c r="J130" s="1080" t="s">
        <v>6933</v>
      </c>
      <c r="K130" s="1080"/>
      <c r="L130" s="1080"/>
    </row>
    <row r="134" spans="1:12">
      <c r="J134" s="1080" t="s">
        <v>2456</v>
      </c>
      <c r="K134" s="1080"/>
      <c r="L134" s="1080"/>
    </row>
    <row r="137" spans="1:12">
      <c r="A137" s="1081" t="s">
        <v>7237</v>
      </c>
      <c r="B137" s="1081"/>
      <c r="C137" s="1081"/>
      <c r="D137" s="1081"/>
      <c r="E137" s="1081"/>
      <c r="F137" s="1081"/>
      <c r="G137" s="1081"/>
      <c r="H137" s="1081"/>
      <c r="I137" s="1081"/>
      <c r="J137" s="1081"/>
      <c r="K137" s="1081"/>
      <c r="L137" s="1081"/>
    </row>
    <row r="138" spans="1:12">
      <c r="A138" s="1081" t="s">
        <v>7238</v>
      </c>
      <c r="B138" s="1081"/>
      <c r="C138" s="1081"/>
      <c r="D138" s="1081"/>
      <c r="E138" s="1081"/>
      <c r="F138" s="1081"/>
      <c r="G138" s="1081"/>
      <c r="H138" s="1081"/>
      <c r="I138" s="1081"/>
      <c r="J138" s="1081"/>
      <c r="K138" s="1081"/>
      <c r="L138" s="1081"/>
    </row>
    <row r="139" spans="1:12">
      <c r="A139" s="999" t="s">
        <v>7239</v>
      </c>
      <c r="B139" s="999"/>
      <c r="C139" s="999"/>
      <c r="D139" s="999"/>
      <c r="E139" s="999"/>
      <c r="F139" s="999"/>
      <c r="G139" s="999"/>
      <c r="H139" s="999"/>
      <c r="I139" s="999"/>
      <c r="J139" s="999"/>
      <c r="K139" s="999"/>
      <c r="L139" s="999"/>
    </row>
    <row r="140" spans="1:12">
      <c r="A140" s="999" t="s">
        <v>7240</v>
      </c>
      <c r="B140" s="999"/>
      <c r="C140" s="999"/>
      <c r="D140" s="999"/>
      <c r="E140" s="999"/>
      <c r="F140" s="999"/>
      <c r="G140" s="999"/>
      <c r="H140" s="999"/>
      <c r="I140" s="999"/>
      <c r="J140" s="999"/>
      <c r="K140" s="999"/>
      <c r="L140" s="999"/>
    </row>
    <row r="141" spans="1:12">
      <c r="A141" s="999" t="s">
        <v>7313</v>
      </c>
      <c r="B141" s="999"/>
      <c r="C141" s="999"/>
      <c r="D141" s="999"/>
      <c r="E141" s="999"/>
      <c r="F141" s="999"/>
      <c r="G141" s="999"/>
      <c r="H141" s="999"/>
      <c r="I141" s="999"/>
      <c r="J141" s="999"/>
      <c r="K141" s="999"/>
      <c r="L141" s="999"/>
    </row>
    <row r="144" spans="1:12">
      <c r="A144" s="1082" t="s">
        <v>70</v>
      </c>
      <c r="B144" s="1082" t="s">
        <v>7246</v>
      </c>
      <c r="C144" s="1083" t="s">
        <v>7241</v>
      </c>
      <c r="D144" s="1083"/>
      <c r="E144" s="1082" t="s">
        <v>97</v>
      </c>
      <c r="F144" s="1082" t="s">
        <v>142</v>
      </c>
      <c r="G144" s="1083" t="s">
        <v>7242</v>
      </c>
      <c r="H144" s="1083"/>
      <c r="I144" s="1083" t="s">
        <v>7244</v>
      </c>
      <c r="J144" s="1083"/>
      <c r="K144" s="1083" t="s">
        <v>99</v>
      </c>
      <c r="L144" s="1083"/>
    </row>
    <row r="145" spans="1:12">
      <c r="A145" s="1082"/>
      <c r="B145" s="1082"/>
      <c r="C145" s="1028" t="s">
        <v>23</v>
      </c>
      <c r="D145" s="1028" t="s">
        <v>16</v>
      </c>
      <c r="E145" s="1082"/>
      <c r="F145" s="1082"/>
      <c r="G145" s="1028" t="s">
        <v>7243</v>
      </c>
      <c r="H145" s="1028" t="s">
        <v>72</v>
      </c>
      <c r="I145" s="1028" t="s">
        <v>7243</v>
      </c>
      <c r="J145" s="1028" t="s">
        <v>72</v>
      </c>
      <c r="K145" s="1028" t="s">
        <v>203</v>
      </c>
      <c r="L145" s="1028" t="s">
        <v>7245</v>
      </c>
    </row>
    <row r="146" spans="1:12">
      <c r="A146" s="1060">
        <v>1</v>
      </c>
      <c r="B146" s="998" t="s">
        <v>232</v>
      </c>
      <c r="C146" s="1060">
        <v>73</v>
      </c>
      <c r="D146" s="1060">
        <v>75</v>
      </c>
      <c r="E146" s="1060">
        <v>44</v>
      </c>
      <c r="F146" s="1060">
        <v>101</v>
      </c>
      <c r="G146" s="1060">
        <v>90</v>
      </c>
      <c r="H146" s="1060">
        <v>44</v>
      </c>
      <c r="I146" s="1060">
        <v>11</v>
      </c>
      <c r="J146" s="40"/>
      <c r="K146" s="40"/>
      <c r="L146" s="1060">
        <v>4</v>
      </c>
    </row>
    <row r="147" spans="1:12">
      <c r="A147" s="1060">
        <v>2</v>
      </c>
      <c r="B147" s="998" t="s">
        <v>808</v>
      </c>
      <c r="C147" s="1060">
        <v>100</v>
      </c>
      <c r="D147" s="1060">
        <v>89</v>
      </c>
      <c r="E147" s="1060">
        <v>58</v>
      </c>
      <c r="F147" s="1060">
        <v>144</v>
      </c>
      <c r="G147" s="1060">
        <v>137</v>
      </c>
      <c r="H147" s="1060">
        <v>58</v>
      </c>
      <c r="I147" s="1060">
        <v>7</v>
      </c>
      <c r="J147" s="1060"/>
      <c r="K147" s="1060"/>
      <c r="L147" s="1060">
        <v>2</v>
      </c>
    </row>
    <row r="148" spans="1:12">
      <c r="A148" s="1060">
        <v>3</v>
      </c>
      <c r="B148" s="998" t="s">
        <v>1419</v>
      </c>
      <c r="C148" s="1060">
        <v>67</v>
      </c>
      <c r="D148" s="1060">
        <v>63</v>
      </c>
      <c r="E148" s="1060">
        <v>33</v>
      </c>
      <c r="F148" s="1060">
        <v>92</v>
      </c>
      <c r="G148" s="1060">
        <v>85</v>
      </c>
      <c r="H148" s="1060">
        <v>33</v>
      </c>
      <c r="I148" s="1060">
        <v>7</v>
      </c>
      <c r="J148" s="1060"/>
      <c r="K148" s="1060"/>
      <c r="L148" s="40"/>
    </row>
    <row r="149" spans="1:12">
      <c r="A149" s="1060">
        <v>4</v>
      </c>
      <c r="B149" s="998" t="s">
        <v>1831</v>
      </c>
      <c r="C149" s="1060">
        <v>32</v>
      </c>
      <c r="D149" s="1060">
        <v>35</v>
      </c>
      <c r="E149" s="1060">
        <v>19</v>
      </c>
      <c r="F149" s="1060">
        <v>46</v>
      </c>
      <c r="G149" s="1060">
        <v>46</v>
      </c>
      <c r="H149" s="1060">
        <v>19</v>
      </c>
      <c r="I149" s="1060"/>
      <c r="J149" s="1060"/>
      <c r="K149" s="1060"/>
      <c r="L149" s="40"/>
    </row>
    <row r="150" spans="1:12">
      <c r="A150" s="1060">
        <v>5</v>
      </c>
      <c r="B150" s="998" t="s">
        <v>2100</v>
      </c>
      <c r="C150" s="1060">
        <v>73</v>
      </c>
      <c r="D150" s="1060">
        <v>72</v>
      </c>
      <c r="E150" s="1060">
        <v>42</v>
      </c>
      <c r="F150" s="1060">
        <v>97</v>
      </c>
      <c r="G150" s="1060">
        <v>87</v>
      </c>
      <c r="H150" s="1060">
        <v>42</v>
      </c>
      <c r="I150" s="1060">
        <v>7</v>
      </c>
      <c r="J150" s="1060"/>
      <c r="K150" s="1060"/>
      <c r="L150" s="40"/>
    </row>
    <row r="151" spans="1:12">
      <c r="A151" s="1060">
        <v>6</v>
      </c>
      <c r="B151" s="998" t="s">
        <v>2526</v>
      </c>
      <c r="C151" s="1060">
        <v>64</v>
      </c>
      <c r="D151" s="1060">
        <v>79</v>
      </c>
      <c r="E151" s="1060">
        <v>40</v>
      </c>
      <c r="F151" s="1060">
        <v>94</v>
      </c>
      <c r="G151" s="1060">
        <v>92</v>
      </c>
      <c r="H151" s="1060">
        <v>40</v>
      </c>
      <c r="I151" s="1060">
        <v>2</v>
      </c>
      <c r="J151" s="1060"/>
      <c r="K151" s="1060"/>
      <c r="L151" s="40"/>
    </row>
    <row r="152" spans="1:12">
      <c r="A152" s="1060">
        <v>7</v>
      </c>
      <c r="B152" s="998" t="s">
        <v>2968</v>
      </c>
      <c r="C152" s="1060">
        <v>70</v>
      </c>
      <c r="D152" s="1060">
        <v>61</v>
      </c>
      <c r="E152" s="1060">
        <v>39</v>
      </c>
      <c r="F152" s="1060">
        <v>91</v>
      </c>
      <c r="G152" s="1060">
        <v>90</v>
      </c>
      <c r="H152" s="1060">
        <v>39</v>
      </c>
      <c r="I152" s="1060">
        <v>1</v>
      </c>
      <c r="J152" s="1060"/>
      <c r="K152" s="1060"/>
      <c r="L152" s="40"/>
    </row>
    <row r="153" spans="1:12">
      <c r="A153" s="1060">
        <v>8</v>
      </c>
      <c r="B153" s="998" t="s">
        <v>3335</v>
      </c>
      <c r="C153" s="1060">
        <v>54</v>
      </c>
      <c r="D153" s="1060">
        <v>52</v>
      </c>
      <c r="E153" s="1060">
        <v>33</v>
      </c>
      <c r="F153" s="1060">
        <v>70</v>
      </c>
      <c r="G153" s="1060">
        <v>66</v>
      </c>
      <c r="H153" s="1060">
        <v>30</v>
      </c>
      <c r="I153" s="1060">
        <v>4</v>
      </c>
      <c r="J153" s="1060">
        <v>2</v>
      </c>
      <c r="K153" s="1060"/>
      <c r="L153" s="40"/>
    </row>
    <row r="154" spans="1:12">
      <c r="A154" s="1060">
        <v>9</v>
      </c>
      <c r="B154" s="998" t="s">
        <v>3745</v>
      </c>
      <c r="C154" s="1060">
        <v>60</v>
      </c>
      <c r="D154" s="1060">
        <v>67</v>
      </c>
      <c r="E154" s="1060">
        <v>41</v>
      </c>
      <c r="F154" s="1060">
        <v>89</v>
      </c>
      <c r="G154" s="1060">
        <v>68</v>
      </c>
      <c r="H154" s="1060">
        <v>39</v>
      </c>
      <c r="I154" s="1060">
        <v>24</v>
      </c>
      <c r="J154" s="1060">
        <v>2</v>
      </c>
      <c r="K154" s="1060"/>
      <c r="L154" s="1060">
        <v>18</v>
      </c>
    </row>
    <row r="155" spans="1:12">
      <c r="A155" s="1060">
        <v>10</v>
      </c>
      <c r="B155" s="998" t="s">
        <v>4180</v>
      </c>
      <c r="C155" s="1060">
        <v>60</v>
      </c>
      <c r="D155" s="1060">
        <v>56</v>
      </c>
      <c r="E155" s="1060">
        <v>28</v>
      </c>
      <c r="F155" s="1060">
        <v>77</v>
      </c>
      <c r="G155" s="1060">
        <v>74</v>
      </c>
      <c r="H155" s="1060">
        <v>27</v>
      </c>
      <c r="I155" s="1060"/>
      <c r="J155" s="1060"/>
      <c r="K155" s="1060">
        <v>74</v>
      </c>
      <c r="L155" s="1060">
        <v>3</v>
      </c>
    </row>
    <row r="156" spans="1:12">
      <c r="A156" s="1060">
        <v>11</v>
      </c>
      <c r="B156" s="998" t="s">
        <v>4522</v>
      </c>
      <c r="C156" s="1060">
        <v>54</v>
      </c>
      <c r="D156" s="1060">
        <v>56</v>
      </c>
      <c r="E156" s="1060">
        <v>31</v>
      </c>
      <c r="F156" s="1060">
        <v>57</v>
      </c>
      <c r="G156" s="1060">
        <v>54</v>
      </c>
      <c r="H156" s="1060">
        <v>31</v>
      </c>
      <c r="I156" s="1060">
        <v>3</v>
      </c>
      <c r="J156" s="1060"/>
      <c r="K156" s="1060">
        <v>54</v>
      </c>
      <c r="L156" s="1060"/>
    </row>
    <row r="157" spans="1:12">
      <c r="A157" s="1060">
        <v>12</v>
      </c>
      <c r="B157" s="998" t="s">
        <v>4863</v>
      </c>
      <c r="C157" s="1060">
        <v>78</v>
      </c>
      <c r="D157" s="1060">
        <v>69</v>
      </c>
      <c r="E157" s="1060">
        <v>38</v>
      </c>
      <c r="F157" s="1060">
        <v>81</v>
      </c>
      <c r="G157" s="1060">
        <v>76</v>
      </c>
      <c r="H157" s="1060">
        <v>38</v>
      </c>
      <c r="I157" s="1060">
        <v>5</v>
      </c>
      <c r="J157" s="1060"/>
      <c r="K157" s="1060">
        <v>76</v>
      </c>
      <c r="L157" s="1060"/>
    </row>
    <row r="158" spans="1:12">
      <c r="A158" s="1060">
        <v>13</v>
      </c>
      <c r="B158" s="998" t="s">
        <v>5229</v>
      </c>
      <c r="C158" s="1060">
        <v>47</v>
      </c>
      <c r="D158" s="1060">
        <v>33</v>
      </c>
      <c r="E158" s="1060">
        <v>22</v>
      </c>
      <c r="F158" s="1060">
        <v>52</v>
      </c>
      <c r="G158" s="1060">
        <v>52</v>
      </c>
      <c r="H158" s="1060">
        <v>21</v>
      </c>
      <c r="I158" s="1060"/>
      <c r="J158" s="1060">
        <v>1</v>
      </c>
      <c r="K158" s="1060">
        <v>52</v>
      </c>
      <c r="L158" s="1060"/>
    </row>
    <row r="159" spans="1:12">
      <c r="A159" s="1060">
        <v>14</v>
      </c>
      <c r="B159" s="998" t="s">
        <v>5501</v>
      </c>
      <c r="C159" s="1060">
        <v>38</v>
      </c>
      <c r="D159" s="1060">
        <v>38</v>
      </c>
      <c r="E159" s="1060">
        <v>20</v>
      </c>
      <c r="F159" s="1060">
        <v>49</v>
      </c>
      <c r="G159" s="1060">
        <v>46</v>
      </c>
      <c r="H159" s="1060">
        <v>19</v>
      </c>
      <c r="I159" s="1060">
        <v>2</v>
      </c>
      <c r="J159" s="1060">
        <v>1</v>
      </c>
      <c r="K159" s="1060"/>
      <c r="L159" s="1060">
        <v>1</v>
      </c>
    </row>
    <row r="160" spans="1:12">
      <c r="A160" s="1060">
        <v>15</v>
      </c>
      <c r="B160" s="998" t="s">
        <v>5724</v>
      </c>
      <c r="C160" s="1039">
        <v>36</v>
      </c>
      <c r="D160" s="1060">
        <v>35</v>
      </c>
      <c r="E160" s="1060">
        <v>21</v>
      </c>
      <c r="F160" s="1060">
        <v>53</v>
      </c>
      <c r="G160" s="1060">
        <v>49</v>
      </c>
      <c r="H160" s="1060">
        <v>21</v>
      </c>
      <c r="I160" s="1060">
        <v>4</v>
      </c>
      <c r="J160" s="40"/>
      <c r="K160" s="40"/>
      <c r="L160" s="40"/>
    </row>
    <row r="161" spans="1:12">
      <c r="A161" s="1060">
        <v>16</v>
      </c>
      <c r="B161" s="998" t="s">
        <v>5941</v>
      </c>
      <c r="C161" s="1060">
        <v>65</v>
      </c>
      <c r="D161" s="1060">
        <v>63</v>
      </c>
      <c r="E161" s="1060">
        <v>34</v>
      </c>
      <c r="F161" s="1060">
        <v>84</v>
      </c>
      <c r="G161" s="1060">
        <v>71</v>
      </c>
      <c r="H161" s="1060">
        <v>34</v>
      </c>
      <c r="I161" s="1060">
        <v>13</v>
      </c>
      <c r="J161" s="40"/>
      <c r="K161" s="40"/>
      <c r="L161" s="1060">
        <v>6</v>
      </c>
    </row>
    <row r="162" spans="1:12">
      <c r="A162" s="1079" t="s">
        <v>84</v>
      </c>
      <c r="B162" s="1079"/>
      <c r="C162" s="1059">
        <f t="shared" ref="C162:H162" si="3">SUM(C146:C161)</f>
        <v>971</v>
      </c>
      <c r="D162" s="1059">
        <f t="shared" si="3"/>
        <v>943</v>
      </c>
      <c r="E162" s="1059">
        <f t="shared" si="3"/>
        <v>543</v>
      </c>
      <c r="F162" s="1059">
        <f t="shared" si="3"/>
        <v>1277</v>
      </c>
      <c r="G162" s="1059">
        <f t="shared" si="3"/>
        <v>1183</v>
      </c>
      <c r="H162" s="1059">
        <f t="shared" si="3"/>
        <v>535</v>
      </c>
      <c r="I162" s="1059">
        <v>90</v>
      </c>
      <c r="J162" s="1059">
        <v>6</v>
      </c>
      <c r="K162" s="1059">
        <f>SUM(K155:K161)</f>
        <v>256</v>
      </c>
      <c r="L162" s="1059">
        <v>34</v>
      </c>
    </row>
    <row r="164" spans="1:12">
      <c r="J164" s="1080" t="s">
        <v>6933</v>
      </c>
      <c r="K164" s="1080"/>
      <c r="L164" s="1080"/>
    </row>
    <row r="168" spans="1:12">
      <c r="J168" s="1080" t="s">
        <v>2456</v>
      </c>
      <c r="K168" s="1080"/>
      <c r="L168" s="1080"/>
    </row>
    <row r="171" spans="1:12">
      <c r="A171" s="1081" t="s">
        <v>7237</v>
      </c>
      <c r="B171" s="1081"/>
      <c r="C171" s="1081"/>
      <c r="D171" s="1081"/>
      <c r="E171" s="1081"/>
      <c r="F171" s="1081"/>
      <c r="G171" s="1081"/>
      <c r="H171" s="1081"/>
      <c r="I171" s="1081"/>
      <c r="J171" s="1081"/>
      <c r="K171" s="1081"/>
      <c r="L171" s="1081"/>
    </row>
    <row r="172" spans="1:12">
      <c r="A172" s="1081" t="s">
        <v>7238</v>
      </c>
      <c r="B172" s="1081"/>
      <c r="C172" s="1081"/>
      <c r="D172" s="1081"/>
      <c r="E172" s="1081"/>
      <c r="F172" s="1081"/>
      <c r="G172" s="1081"/>
      <c r="H172" s="1081"/>
      <c r="I172" s="1081"/>
      <c r="J172" s="1081"/>
      <c r="K172" s="1081"/>
      <c r="L172" s="1081"/>
    </row>
    <row r="173" spans="1:12">
      <c r="A173" s="999" t="s">
        <v>7239</v>
      </c>
      <c r="B173" s="999"/>
      <c r="C173" s="999"/>
      <c r="D173" s="999"/>
      <c r="E173" s="999"/>
      <c r="F173" s="999"/>
      <c r="G173" s="999"/>
      <c r="H173" s="999"/>
      <c r="I173" s="999"/>
      <c r="J173" s="999"/>
      <c r="K173" s="999"/>
      <c r="L173" s="999"/>
    </row>
    <row r="174" spans="1:12">
      <c r="A174" s="999" t="s">
        <v>7240</v>
      </c>
      <c r="B174" s="999"/>
      <c r="C174" s="999"/>
      <c r="D174" s="999"/>
      <c r="E174" s="999"/>
      <c r="F174" s="999"/>
      <c r="G174" s="999"/>
      <c r="H174" s="999"/>
      <c r="I174" s="999"/>
      <c r="J174" s="999"/>
      <c r="K174" s="999"/>
      <c r="L174" s="999"/>
    </row>
    <row r="175" spans="1:12">
      <c r="A175" s="999" t="s">
        <v>7314</v>
      </c>
      <c r="B175" s="999"/>
      <c r="C175" s="999"/>
      <c r="D175" s="999"/>
      <c r="E175" s="999"/>
      <c r="F175" s="999"/>
      <c r="G175" s="999"/>
      <c r="H175" s="999"/>
      <c r="I175" s="999"/>
      <c r="J175" s="999"/>
      <c r="K175" s="999"/>
      <c r="L175" s="999"/>
    </row>
    <row r="178" spans="1:12">
      <c r="A178" s="1082" t="s">
        <v>70</v>
      </c>
      <c r="B178" s="1082" t="s">
        <v>7246</v>
      </c>
      <c r="C178" s="1083" t="s">
        <v>7241</v>
      </c>
      <c r="D178" s="1083"/>
      <c r="E178" s="1082" t="s">
        <v>97</v>
      </c>
      <c r="F178" s="1082" t="s">
        <v>142</v>
      </c>
      <c r="G178" s="1083" t="s">
        <v>7242</v>
      </c>
      <c r="H178" s="1083"/>
      <c r="I178" s="1083" t="s">
        <v>7244</v>
      </c>
      <c r="J178" s="1083"/>
      <c r="K178" s="1083" t="s">
        <v>99</v>
      </c>
      <c r="L178" s="1083"/>
    </row>
    <row r="179" spans="1:12">
      <c r="A179" s="1082"/>
      <c r="B179" s="1082"/>
      <c r="C179" s="1028" t="s">
        <v>23</v>
      </c>
      <c r="D179" s="1028" t="s">
        <v>16</v>
      </c>
      <c r="E179" s="1082"/>
      <c r="F179" s="1082"/>
      <c r="G179" s="1028" t="s">
        <v>7243</v>
      </c>
      <c r="H179" s="1028" t="s">
        <v>72</v>
      </c>
      <c r="I179" s="1028" t="s">
        <v>7243</v>
      </c>
      <c r="J179" s="1028" t="s">
        <v>72</v>
      </c>
      <c r="K179" s="1028" t="s">
        <v>203</v>
      </c>
      <c r="L179" s="1028" t="s">
        <v>7245</v>
      </c>
    </row>
    <row r="180" spans="1:12">
      <c r="A180" s="1060">
        <v>1</v>
      </c>
      <c r="B180" s="998" t="s">
        <v>232</v>
      </c>
      <c r="C180" s="1060">
        <v>73</v>
      </c>
      <c r="D180" s="1060">
        <v>75</v>
      </c>
      <c r="E180" s="1060">
        <v>44</v>
      </c>
      <c r="F180" s="1060">
        <v>101</v>
      </c>
      <c r="G180" s="1060">
        <v>90</v>
      </c>
      <c r="H180" s="1060">
        <v>44</v>
      </c>
      <c r="I180" s="1060">
        <v>11</v>
      </c>
      <c r="J180" s="40"/>
      <c r="K180" s="40"/>
      <c r="L180" s="1060">
        <v>4</v>
      </c>
    </row>
    <row r="181" spans="1:12">
      <c r="A181" s="1060">
        <v>2</v>
      </c>
      <c r="B181" s="998" t="s">
        <v>808</v>
      </c>
      <c r="C181" s="1060">
        <v>100</v>
      </c>
      <c r="D181" s="1060">
        <v>89</v>
      </c>
      <c r="E181" s="1060">
        <v>58</v>
      </c>
      <c r="F181" s="1060">
        <v>144</v>
      </c>
      <c r="G181" s="1060">
        <v>137</v>
      </c>
      <c r="H181" s="1060">
        <v>58</v>
      </c>
      <c r="I181" s="1060">
        <v>7</v>
      </c>
      <c r="J181" s="1060"/>
      <c r="K181" s="1060"/>
      <c r="L181" s="1060">
        <v>2</v>
      </c>
    </row>
    <row r="182" spans="1:12">
      <c r="A182" s="1060">
        <v>3</v>
      </c>
      <c r="B182" s="998" t="s">
        <v>1419</v>
      </c>
      <c r="C182" s="1060">
        <v>67</v>
      </c>
      <c r="D182" s="1060">
        <v>63</v>
      </c>
      <c r="E182" s="1060">
        <v>33</v>
      </c>
      <c r="F182" s="1060">
        <v>92</v>
      </c>
      <c r="G182" s="1060">
        <v>85</v>
      </c>
      <c r="H182" s="1060">
        <v>33</v>
      </c>
      <c r="I182" s="1060">
        <v>7</v>
      </c>
      <c r="J182" s="1060"/>
      <c r="K182" s="1060"/>
      <c r="L182" s="40"/>
    </row>
    <row r="183" spans="1:12">
      <c r="A183" s="1060">
        <v>4</v>
      </c>
      <c r="B183" s="998" t="s">
        <v>1831</v>
      </c>
      <c r="C183" s="1060">
        <v>32</v>
      </c>
      <c r="D183" s="1060">
        <v>35</v>
      </c>
      <c r="E183" s="1060">
        <v>19</v>
      </c>
      <c r="F183" s="1060">
        <v>46</v>
      </c>
      <c r="G183" s="1060">
        <v>46</v>
      </c>
      <c r="H183" s="1060">
        <v>19</v>
      </c>
      <c r="I183" s="1060"/>
      <c r="J183" s="1060"/>
      <c r="K183" s="1060"/>
      <c r="L183" s="40"/>
    </row>
    <row r="184" spans="1:12">
      <c r="A184" s="1060">
        <v>5</v>
      </c>
      <c r="B184" s="998" t="s">
        <v>2100</v>
      </c>
      <c r="C184" s="1060">
        <v>73</v>
      </c>
      <c r="D184" s="1060">
        <v>72</v>
      </c>
      <c r="E184" s="1060">
        <v>42</v>
      </c>
      <c r="F184" s="1060">
        <v>97</v>
      </c>
      <c r="G184" s="1060">
        <v>87</v>
      </c>
      <c r="H184" s="1060">
        <v>42</v>
      </c>
      <c r="I184" s="1060">
        <v>7</v>
      </c>
      <c r="J184" s="1060"/>
      <c r="K184" s="1060"/>
      <c r="L184" s="40"/>
    </row>
    <row r="185" spans="1:12">
      <c r="A185" s="1060">
        <v>6</v>
      </c>
      <c r="B185" s="998" t="s">
        <v>2526</v>
      </c>
      <c r="C185" s="1060">
        <v>64</v>
      </c>
      <c r="D185" s="1060">
        <v>79</v>
      </c>
      <c r="E185" s="1060">
        <v>40</v>
      </c>
      <c r="F185" s="1060">
        <v>94</v>
      </c>
      <c r="G185" s="1060">
        <v>92</v>
      </c>
      <c r="H185" s="1060">
        <v>40</v>
      </c>
      <c r="I185" s="1060">
        <v>2</v>
      </c>
      <c r="J185" s="1060"/>
      <c r="K185" s="1060"/>
      <c r="L185" s="40"/>
    </row>
    <row r="186" spans="1:12">
      <c r="A186" s="1060">
        <v>7</v>
      </c>
      <c r="B186" s="998" t="s">
        <v>2968</v>
      </c>
      <c r="C186" s="1060">
        <v>70</v>
      </c>
      <c r="D186" s="1060">
        <v>61</v>
      </c>
      <c r="E186" s="1060">
        <v>39</v>
      </c>
      <c r="F186" s="1060">
        <v>91</v>
      </c>
      <c r="G186" s="1060">
        <v>90</v>
      </c>
      <c r="H186" s="1060">
        <v>39</v>
      </c>
      <c r="I186" s="1060">
        <v>1</v>
      </c>
      <c r="J186" s="1060"/>
      <c r="K186" s="1060"/>
      <c r="L186" s="40"/>
    </row>
    <row r="187" spans="1:12">
      <c r="A187" s="1060">
        <v>8</v>
      </c>
      <c r="B187" s="998" t="s">
        <v>3335</v>
      </c>
      <c r="C187" s="1060">
        <v>54</v>
      </c>
      <c r="D187" s="1060">
        <v>52</v>
      </c>
      <c r="E187" s="1060">
        <v>33</v>
      </c>
      <c r="F187" s="1060">
        <v>70</v>
      </c>
      <c r="G187" s="1060">
        <v>66</v>
      </c>
      <c r="H187" s="1060">
        <v>30</v>
      </c>
      <c r="I187" s="1060">
        <v>4</v>
      </c>
      <c r="J187" s="1060">
        <v>2</v>
      </c>
      <c r="K187" s="1060"/>
      <c r="L187" s="40"/>
    </row>
    <row r="188" spans="1:12">
      <c r="A188" s="1060">
        <v>9</v>
      </c>
      <c r="B188" s="998" t="s">
        <v>3745</v>
      </c>
      <c r="C188" s="1060">
        <v>60</v>
      </c>
      <c r="D188" s="1060">
        <v>67</v>
      </c>
      <c r="E188" s="1060">
        <v>41</v>
      </c>
      <c r="F188" s="1060">
        <v>89</v>
      </c>
      <c r="G188" s="1060">
        <v>68</v>
      </c>
      <c r="H188" s="1060">
        <v>39</v>
      </c>
      <c r="I188" s="1060">
        <v>24</v>
      </c>
      <c r="J188" s="1060">
        <v>2</v>
      </c>
      <c r="K188" s="1060"/>
      <c r="L188" s="1060">
        <v>18</v>
      </c>
    </row>
    <row r="189" spans="1:12">
      <c r="A189" s="1060">
        <v>10</v>
      </c>
      <c r="B189" s="998" t="s">
        <v>4180</v>
      </c>
      <c r="C189" s="1060">
        <v>60</v>
      </c>
      <c r="D189" s="1060">
        <v>56</v>
      </c>
      <c r="E189" s="1060">
        <v>28</v>
      </c>
      <c r="F189" s="1060">
        <v>77</v>
      </c>
      <c r="G189" s="1060">
        <v>74</v>
      </c>
      <c r="H189" s="1060">
        <v>27</v>
      </c>
      <c r="I189" s="1060"/>
      <c r="J189" s="1060"/>
      <c r="K189" s="1060">
        <v>74</v>
      </c>
      <c r="L189" s="1060">
        <v>3</v>
      </c>
    </row>
    <row r="190" spans="1:12">
      <c r="A190" s="1060">
        <v>11</v>
      </c>
      <c r="B190" s="998" t="s">
        <v>4522</v>
      </c>
      <c r="C190" s="1060">
        <v>54</v>
      </c>
      <c r="D190" s="1060">
        <v>56</v>
      </c>
      <c r="E190" s="1060">
        <v>31</v>
      </c>
      <c r="F190" s="1060">
        <v>57</v>
      </c>
      <c r="G190" s="1060">
        <v>54</v>
      </c>
      <c r="H190" s="1060">
        <v>31</v>
      </c>
      <c r="I190" s="1060">
        <v>3</v>
      </c>
      <c r="J190" s="1060"/>
      <c r="K190" s="1060">
        <v>54</v>
      </c>
      <c r="L190" s="1060"/>
    </row>
    <row r="191" spans="1:12">
      <c r="A191" s="1060">
        <v>12</v>
      </c>
      <c r="B191" s="998" t="s">
        <v>4863</v>
      </c>
      <c r="C191" s="1060">
        <v>78</v>
      </c>
      <c r="D191" s="1060">
        <v>69</v>
      </c>
      <c r="E191" s="1060">
        <v>38</v>
      </c>
      <c r="F191" s="1060">
        <v>81</v>
      </c>
      <c r="G191" s="1060">
        <v>76</v>
      </c>
      <c r="H191" s="1060">
        <v>38</v>
      </c>
      <c r="I191" s="1060">
        <v>5</v>
      </c>
      <c r="J191" s="1060"/>
      <c r="K191" s="1060">
        <v>76</v>
      </c>
      <c r="L191" s="1060"/>
    </row>
    <row r="192" spans="1:12">
      <c r="A192" s="1060">
        <v>13</v>
      </c>
      <c r="B192" s="998" t="s">
        <v>5229</v>
      </c>
      <c r="C192" s="1060">
        <v>47</v>
      </c>
      <c r="D192" s="1060">
        <v>33</v>
      </c>
      <c r="E192" s="1060">
        <v>22</v>
      </c>
      <c r="F192" s="1060">
        <v>52</v>
      </c>
      <c r="G192" s="1060">
        <v>52</v>
      </c>
      <c r="H192" s="1060">
        <v>21</v>
      </c>
      <c r="I192" s="1060"/>
      <c r="J192" s="1060">
        <v>1</v>
      </c>
      <c r="K192" s="1060">
        <v>52</v>
      </c>
      <c r="L192" s="1060"/>
    </row>
    <row r="193" spans="1:12">
      <c r="A193" s="1060">
        <v>14</v>
      </c>
      <c r="B193" s="998" t="s">
        <v>5501</v>
      </c>
      <c r="C193" s="1060">
        <v>38</v>
      </c>
      <c r="D193" s="1060">
        <v>38</v>
      </c>
      <c r="E193" s="1060">
        <v>20</v>
      </c>
      <c r="F193" s="1060">
        <v>49</v>
      </c>
      <c r="G193" s="1060">
        <v>46</v>
      </c>
      <c r="H193" s="1060">
        <v>19</v>
      </c>
      <c r="I193" s="1060">
        <v>2</v>
      </c>
      <c r="J193" s="1060">
        <v>1</v>
      </c>
      <c r="K193" s="1060"/>
      <c r="L193" s="1060">
        <v>1</v>
      </c>
    </row>
    <row r="194" spans="1:12">
      <c r="A194" s="1060">
        <v>15</v>
      </c>
      <c r="B194" s="998" t="s">
        <v>5724</v>
      </c>
      <c r="C194" s="1039">
        <v>36</v>
      </c>
      <c r="D194" s="1060">
        <v>35</v>
      </c>
      <c r="E194" s="1060">
        <v>21</v>
      </c>
      <c r="F194" s="1060">
        <v>53</v>
      </c>
      <c r="G194" s="1060">
        <v>49</v>
      </c>
      <c r="H194" s="1060">
        <v>21</v>
      </c>
      <c r="I194" s="1060">
        <v>4</v>
      </c>
      <c r="J194" s="40"/>
      <c r="K194" s="40"/>
      <c r="L194" s="40"/>
    </row>
    <row r="195" spans="1:12">
      <c r="A195" s="1060">
        <v>16</v>
      </c>
      <c r="B195" s="998" t="s">
        <v>5941</v>
      </c>
      <c r="C195" s="1060">
        <v>65</v>
      </c>
      <c r="D195" s="1060">
        <v>63</v>
      </c>
      <c r="E195" s="1060">
        <v>34</v>
      </c>
      <c r="F195" s="1060">
        <v>84</v>
      </c>
      <c r="G195" s="1060">
        <v>71</v>
      </c>
      <c r="H195" s="1060">
        <v>34</v>
      </c>
      <c r="I195" s="1060">
        <v>13</v>
      </c>
      <c r="J195" s="40"/>
      <c r="K195" s="40"/>
      <c r="L195" s="1060">
        <v>6</v>
      </c>
    </row>
    <row r="196" spans="1:12">
      <c r="A196" s="1079" t="s">
        <v>84</v>
      </c>
      <c r="B196" s="1079"/>
      <c r="C196" s="1059">
        <f t="shared" ref="C196:H196" si="4">SUM(C180:C195)</f>
        <v>971</v>
      </c>
      <c r="D196" s="1059">
        <f t="shared" si="4"/>
        <v>943</v>
      </c>
      <c r="E196" s="1059">
        <f t="shared" si="4"/>
        <v>543</v>
      </c>
      <c r="F196" s="1059">
        <f t="shared" si="4"/>
        <v>1277</v>
      </c>
      <c r="G196" s="1059">
        <f t="shared" si="4"/>
        <v>1183</v>
      </c>
      <c r="H196" s="1059">
        <f t="shared" si="4"/>
        <v>535</v>
      </c>
      <c r="I196" s="1059">
        <v>90</v>
      </c>
      <c r="J196" s="1059">
        <v>6</v>
      </c>
      <c r="K196" s="1059">
        <f>SUM(K189:K195)</f>
        <v>256</v>
      </c>
      <c r="L196" s="1059">
        <v>34</v>
      </c>
    </row>
    <row r="198" spans="1:12">
      <c r="J198" s="1080" t="s">
        <v>6933</v>
      </c>
      <c r="K198" s="1080"/>
      <c r="L198" s="1080"/>
    </row>
    <row r="202" spans="1:12">
      <c r="J202" s="1080" t="s">
        <v>2456</v>
      </c>
      <c r="K202" s="1080"/>
      <c r="L202" s="1080"/>
    </row>
    <row r="205" spans="1:12">
      <c r="A205" s="1081" t="s">
        <v>7237</v>
      </c>
      <c r="B205" s="1081"/>
      <c r="C205" s="1081"/>
      <c r="D205" s="1081"/>
      <c r="E205" s="1081"/>
      <c r="F205" s="1081"/>
      <c r="G205" s="1081"/>
      <c r="H205" s="1081"/>
      <c r="I205" s="1081"/>
      <c r="J205" s="1081"/>
      <c r="K205" s="1081"/>
      <c r="L205" s="1081"/>
    </row>
    <row r="206" spans="1:12">
      <c r="A206" s="1081" t="s">
        <v>7238</v>
      </c>
      <c r="B206" s="1081"/>
      <c r="C206" s="1081"/>
      <c r="D206" s="1081"/>
      <c r="E206" s="1081"/>
      <c r="F206" s="1081"/>
      <c r="G206" s="1081"/>
      <c r="H206" s="1081"/>
      <c r="I206" s="1081"/>
      <c r="J206" s="1081"/>
      <c r="K206" s="1081"/>
      <c r="L206" s="1081"/>
    </row>
    <row r="207" spans="1:12">
      <c r="A207" s="999" t="s">
        <v>7239</v>
      </c>
      <c r="B207" s="999"/>
      <c r="C207" s="999"/>
      <c r="D207" s="999"/>
      <c r="E207" s="999"/>
      <c r="F207" s="999"/>
      <c r="G207" s="999"/>
      <c r="H207" s="999"/>
      <c r="I207" s="999"/>
      <c r="J207" s="999"/>
      <c r="K207" s="999"/>
      <c r="L207" s="999"/>
    </row>
    <row r="208" spans="1:12">
      <c r="A208" s="999" t="s">
        <v>7240</v>
      </c>
      <c r="B208" s="999"/>
      <c r="C208" s="999"/>
      <c r="D208" s="999"/>
      <c r="E208" s="999"/>
      <c r="F208" s="999"/>
      <c r="G208" s="999"/>
      <c r="H208" s="999"/>
      <c r="I208" s="999"/>
      <c r="J208" s="999"/>
      <c r="K208" s="999"/>
      <c r="L208" s="999"/>
    </row>
    <row r="209" spans="1:12">
      <c r="A209" s="999" t="s">
        <v>7315</v>
      </c>
      <c r="B209" s="999"/>
      <c r="C209" s="999"/>
      <c r="D209" s="999"/>
      <c r="E209" s="999"/>
      <c r="F209" s="999"/>
      <c r="G209" s="999"/>
      <c r="H209" s="999"/>
      <c r="I209" s="999"/>
      <c r="J209" s="999"/>
      <c r="K209" s="999"/>
      <c r="L209" s="999"/>
    </row>
    <row r="212" spans="1:12">
      <c r="A212" s="1082" t="s">
        <v>70</v>
      </c>
      <c r="B212" s="1082" t="s">
        <v>7246</v>
      </c>
      <c r="C212" s="1083" t="s">
        <v>7241</v>
      </c>
      <c r="D212" s="1083"/>
      <c r="E212" s="1082" t="s">
        <v>97</v>
      </c>
      <c r="F212" s="1082" t="s">
        <v>142</v>
      </c>
      <c r="G212" s="1083" t="s">
        <v>7242</v>
      </c>
      <c r="H212" s="1083"/>
      <c r="I212" s="1083" t="s">
        <v>7244</v>
      </c>
      <c r="J212" s="1083"/>
      <c r="K212" s="1083" t="s">
        <v>99</v>
      </c>
      <c r="L212" s="1083"/>
    </row>
    <row r="213" spans="1:12">
      <c r="A213" s="1082"/>
      <c r="B213" s="1082"/>
      <c r="C213" s="1028" t="s">
        <v>23</v>
      </c>
      <c r="D213" s="1028" t="s">
        <v>16</v>
      </c>
      <c r="E213" s="1082"/>
      <c r="F213" s="1082"/>
      <c r="G213" s="1028" t="s">
        <v>7243</v>
      </c>
      <c r="H213" s="1028" t="s">
        <v>72</v>
      </c>
      <c r="I213" s="1028" t="s">
        <v>7243</v>
      </c>
      <c r="J213" s="1028" t="s">
        <v>72</v>
      </c>
      <c r="K213" s="1028" t="s">
        <v>203</v>
      </c>
      <c r="L213" s="1028" t="s">
        <v>7245</v>
      </c>
    </row>
    <row r="214" spans="1:12">
      <c r="A214" s="1060">
        <v>1</v>
      </c>
      <c r="B214" s="998" t="s">
        <v>232</v>
      </c>
      <c r="C214" s="1060">
        <v>73</v>
      </c>
      <c r="D214" s="1060">
        <v>75</v>
      </c>
      <c r="E214" s="1060">
        <v>44</v>
      </c>
      <c r="F214" s="1060">
        <v>101</v>
      </c>
      <c r="G214" s="1060">
        <v>90</v>
      </c>
      <c r="H214" s="1060">
        <v>44</v>
      </c>
      <c r="I214" s="1060">
        <v>11</v>
      </c>
      <c r="J214" s="40"/>
      <c r="K214" s="40"/>
      <c r="L214" s="1060">
        <v>4</v>
      </c>
    </row>
    <row r="215" spans="1:12">
      <c r="A215" s="1060">
        <v>2</v>
      </c>
      <c r="B215" s="998" t="s">
        <v>808</v>
      </c>
      <c r="C215" s="1060">
        <v>100</v>
      </c>
      <c r="D215" s="1060">
        <v>89</v>
      </c>
      <c r="E215" s="1060">
        <v>58</v>
      </c>
      <c r="F215" s="1060">
        <v>144</v>
      </c>
      <c r="G215" s="1060">
        <v>137</v>
      </c>
      <c r="H215" s="1060">
        <v>58</v>
      </c>
      <c r="I215" s="1060">
        <v>7</v>
      </c>
      <c r="J215" s="1060"/>
      <c r="K215" s="1060"/>
      <c r="L215" s="1060">
        <v>2</v>
      </c>
    </row>
    <row r="216" spans="1:12">
      <c r="A216" s="1060">
        <v>3</v>
      </c>
      <c r="B216" s="998" t="s">
        <v>1419</v>
      </c>
      <c r="C216" s="1060">
        <v>67</v>
      </c>
      <c r="D216" s="1060">
        <v>63</v>
      </c>
      <c r="E216" s="1060">
        <v>33</v>
      </c>
      <c r="F216" s="1060">
        <v>92</v>
      </c>
      <c r="G216" s="1060">
        <v>85</v>
      </c>
      <c r="H216" s="1060">
        <v>33</v>
      </c>
      <c r="I216" s="1060">
        <v>7</v>
      </c>
      <c r="J216" s="1060"/>
      <c r="K216" s="1060"/>
      <c r="L216" s="40"/>
    </row>
    <row r="217" spans="1:12">
      <c r="A217" s="1060">
        <v>4</v>
      </c>
      <c r="B217" s="998" t="s">
        <v>1831</v>
      </c>
      <c r="C217" s="1060">
        <v>32</v>
      </c>
      <c r="D217" s="1060">
        <v>35</v>
      </c>
      <c r="E217" s="1060">
        <v>19</v>
      </c>
      <c r="F217" s="1060">
        <v>46</v>
      </c>
      <c r="G217" s="1060">
        <v>46</v>
      </c>
      <c r="H217" s="1060">
        <v>19</v>
      </c>
      <c r="I217" s="1060"/>
      <c r="J217" s="1060"/>
      <c r="K217" s="1060"/>
      <c r="L217" s="40"/>
    </row>
    <row r="218" spans="1:12">
      <c r="A218" s="1060">
        <v>5</v>
      </c>
      <c r="B218" s="998" t="s">
        <v>2100</v>
      </c>
      <c r="C218" s="1060">
        <v>73</v>
      </c>
      <c r="D218" s="1060">
        <v>72</v>
      </c>
      <c r="E218" s="1060">
        <v>42</v>
      </c>
      <c r="F218" s="1060">
        <v>97</v>
      </c>
      <c r="G218" s="1060">
        <v>87</v>
      </c>
      <c r="H218" s="1060">
        <v>42</v>
      </c>
      <c r="I218" s="1060">
        <v>7</v>
      </c>
      <c r="J218" s="1060"/>
      <c r="K218" s="1060"/>
      <c r="L218" s="40"/>
    </row>
    <row r="219" spans="1:12">
      <c r="A219" s="1060">
        <v>6</v>
      </c>
      <c r="B219" s="998" t="s">
        <v>2526</v>
      </c>
      <c r="C219" s="1060">
        <v>64</v>
      </c>
      <c r="D219" s="1060">
        <v>79</v>
      </c>
      <c r="E219" s="1060">
        <v>40</v>
      </c>
      <c r="F219" s="1060">
        <v>94</v>
      </c>
      <c r="G219" s="1060">
        <v>92</v>
      </c>
      <c r="H219" s="1060">
        <v>40</v>
      </c>
      <c r="I219" s="1060">
        <v>2</v>
      </c>
      <c r="J219" s="1060"/>
      <c r="K219" s="1060"/>
      <c r="L219" s="40"/>
    </row>
    <row r="220" spans="1:12">
      <c r="A220" s="1060">
        <v>7</v>
      </c>
      <c r="B220" s="998" t="s">
        <v>2968</v>
      </c>
      <c r="C220" s="1060">
        <v>70</v>
      </c>
      <c r="D220" s="1060">
        <v>61</v>
      </c>
      <c r="E220" s="1060">
        <v>39</v>
      </c>
      <c r="F220" s="1060">
        <v>91</v>
      </c>
      <c r="G220" s="1060">
        <v>90</v>
      </c>
      <c r="H220" s="1060">
        <v>39</v>
      </c>
      <c r="I220" s="1060">
        <v>1</v>
      </c>
      <c r="J220" s="1060"/>
      <c r="K220" s="1060"/>
      <c r="L220" s="40"/>
    </row>
    <row r="221" spans="1:12">
      <c r="A221" s="1060">
        <v>8</v>
      </c>
      <c r="B221" s="998" t="s">
        <v>3335</v>
      </c>
      <c r="C221" s="1060">
        <v>54</v>
      </c>
      <c r="D221" s="1060">
        <v>52</v>
      </c>
      <c r="E221" s="1060">
        <v>33</v>
      </c>
      <c r="F221" s="1060">
        <v>70</v>
      </c>
      <c r="G221" s="1060">
        <v>66</v>
      </c>
      <c r="H221" s="1060">
        <v>30</v>
      </c>
      <c r="I221" s="1060">
        <v>4</v>
      </c>
      <c r="J221" s="1060">
        <v>2</v>
      </c>
      <c r="K221" s="1060"/>
      <c r="L221" s="40"/>
    </row>
    <row r="222" spans="1:12">
      <c r="A222" s="1060">
        <v>9</v>
      </c>
      <c r="B222" s="998" t="s">
        <v>3745</v>
      </c>
      <c r="C222" s="1060">
        <v>60</v>
      </c>
      <c r="D222" s="1060">
        <v>67</v>
      </c>
      <c r="E222" s="1060">
        <v>41</v>
      </c>
      <c r="F222" s="1060">
        <v>89</v>
      </c>
      <c r="G222" s="1060">
        <v>68</v>
      </c>
      <c r="H222" s="1060">
        <v>39</v>
      </c>
      <c r="I222" s="1060">
        <v>24</v>
      </c>
      <c r="J222" s="1060">
        <v>2</v>
      </c>
      <c r="K222" s="1060"/>
      <c r="L222" s="1060">
        <v>18</v>
      </c>
    </row>
    <row r="223" spans="1:12">
      <c r="A223" s="1060">
        <v>10</v>
      </c>
      <c r="B223" s="998" t="s">
        <v>4180</v>
      </c>
      <c r="C223" s="1060">
        <v>60</v>
      </c>
      <c r="D223" s="1060">
        <v>56</v>
      </c>
      <c r="E223" s="1060">
        <v>28</v>
      </c>
      <c r="F223" s="1060">
        <v>77</v>
      </c>
      <c r="G223" s="1060">
        <v>74</v>
      </c>
      <c r="H223" s="1060">
        <v>27</v>
      </c>
      <c r="I223" s="1060"/>
      <c r="J223" s="1060"/>
      <c r="K223" s="1060">
        <v>74</v>
      </c>
      <c r="L223" s="1060">
        <v>3</v>
      </c>
    </row>
    <row r="224" spans="1:12">
      <c r="A224" s="1060">
        <v>11</v>
      </c>
      <c r="B224" s="998" t="s">
        <v>4522</v>
      </c>
      <c r="C224" s="1060">
        <v>54</v>
      </c>
      <c r="D224" s="1060">
        <v>56</v>
      </c>
      <c r="E224" s="1060">
        <v>31</v>
      </c>
      <c r="F224" s="1060">
        <v>57</v>
      </c>
      <c r="G224" s="1060">
        <v>54</v>
      </c>
      <c r="H224" s="1060">
        <v>31</v>
      </c>
      <c r="I224" s="1060">
        <v>3</v>
      </c>
      <c r="J224" s="1060"/>
      <c r="K224" s="1060">
        <v>54</v>
      </c>
      <c r="L224" s="1060"/>
    </row>
    <row r="225" spans="1:12">
      <c r="A225" s="1060">
        <v>12</v>
      </c>
      <c r="B225" s="998" t="s">
        <v>4863</v>
      </c>
      <c r="C225" s="1060">
        <v>78</v>
      </c>
      <c r="D225" s="1060">
        <v>69</v>
      </c>
      <c r="E225" s="1060">
        <v>38</v>
      </c>
      <c r="F225" s="1060">
        <v>81</v>
      </c>
      <c r="G225" s="1060">
        <v>76</v>
      </c>
      <c r="H225" s="1060">
        <v>38</v>
      </c>
      <c r="I225" s="1060">
        <v>5</v>
      </c>
      <c r="J225" s="1060"/>
      <c r="K225" s="1060">
        <v>76</v>
      </c>
      <c r="L225" s="1060"/>
    </row>
    <row r="226" spans="1:12">
      <c r="A226" s="1060">
        <v>13</v>
      </c>
      <c r="B226" s="998" t="s">
        <v>5229</v>
      </c>
      <c r="C226" s="1060">
        <v>47</v>
      </c>
      <c r="D226" s="1060">
        <v>33</v>
      </c>
      <c r="E226" s="1060">
        <v>22</v>
      </c>
      <c r="F226" s="1060">
        <v>52</v>
      </c>
      <c r="G226" s="1060">
        <v>52</v>
      </c>
      <c r="H226" s="1060">
        <v>21</v>
      </c>
      <c r="I226" s="1060"/>
      <c r="J226" s="1060">
        <v>1</v>
      </c>
      <c r="K226" s="1060">
        <v>52</v>
      </c>
      <c r="L226" s="1060"/>
    </row>
    <row r="227" spans="1:12">
      <c r="A227" s="1060">
        <v>14</v>
      </c>
      <c r="B227" s="998" t="s">
        <v>5501</v>
      </c>
      <c r="C227" s="1060">
        <v>38</v>
      </c>
      <c r="D227" s="1060">
        <v>38</v>
      </c>
      <c r="E227" s="1060">
        <v>20</v>
      </c>
      <c r="F227" s="1060">
        <v>49</v>
      </c>
      <c r="G227" s="1060">
        <v>46</v>
      </c>
      <c r="H227" s="1060">
        <v>19</v>
      </c>
      <c r="I227" s="1060">
        <v>2</v>
      </c>
      <c r="J227" s="1060">
        <v>1</v>
      </c>
      <c r="K227" s="1060"/>
      <c r="L227" s="1060">
        <v>1</v>
      </c>
    </row>
    <row r="228" spans="1:12">
      <c r="A228" s="1060">
        <v>15</v>
      </c>
      <c r="B228" s="998" t="s">
        <v>5724</v>
      </c>
      <c r="C228" s="1039">
        <v>36</v>
      </c>
      <c r="D228" s="1060">
        <v>35</v>
      </c>
      <c r="E228" s="1060">
        <v>21</v>
      </c>
      <c r="F228" s="1060">
        <v>53</v>
      </c>
      <c r="G228" s="1060">
        <v>49</v>
      </c>
      <c r="H228" s="1060">
        <v>21</v>
      </c>
      <c r="I228" s="1060">
        <v>4</v>
      </c>
      <c r="J228" s="40"/>
      <c r="K228" s="40"/>
      <c r="L228" s="40"/>
    </row>
    <row r="229" spans="1:12">
      <c r="A229" s="1060">
        <v>16</v>
      </c>
      <c r="B229" s="998" t="s">
        <v>5941</v>
      </c>
      <c r="C229" s="1060">
        <v>65</v>
      </c>
      <c r="D229" s="1060">
        <v>63</v>
      </c>
      <c r="E229" s="1060">
        <v>34</v>
      </c>
      <c r="F229" s="1060">
        <v>84</v>
      </c>
      <c r="G229" s="1060">
        <v>71</v>
      </c>
      <c r="H229" s="1060">
        <v>34</v>
      </c>
      <c r="I229" s="1060">
        <v>13</v>
      </c>
      <c r="J229" s="40"/>
      <c r="K229" s="40"/>
      <c r="L229" s="1060">
        <v>6</v>
      </c>
    </row>
    <row r="230" spans="1:12">
      <c r="A230" s="1079" t="s">
        <v>84</v>
      </c>
      <c r="B230" s="1079"/>
      <c r="C230" s="1059">
        <f t="shared" ref="C230:H230" si="5">SUM(C214:C229)</f>
        <v>971</v>
      </c>
      <c r="D230" s="1059">
        <f t="shared" si="5"/>
        <v>943</v>
      </c>
      <c r="E230" s="1059">
        <f t="shared" si="5"/>
        <v>543</v>
      </c>
      <c r="F230" s="1059">
        <f t="shared" si="5"/>
        <v>1277</v>
      </c>
      <c r="G230" s="1059">
        <f t="shared" si="5"/>
        <v>1183</v>
      </c>
      <c r="H230" s="1059">
        <f t="shared" si="5"/>
        <v>535</v>
      </c>
      <c r="I230" s="1059">
        <v>90</v>
      </c>
      <c r="J230" s="1059">
        <v>6</v>
      </c>
      <c r="K230" s="1059">
        <f>SUM(K223:K229)</f>
        <v>256</v>
      </c>
      <c r="L230" s="1059">
        <v>34</v>
      </c>
    </row>
    <row r="232" spans="1:12">
      <c r="J232" s="1080" t="s">
        <v>6933</v>
      </c>
      <c r="K232" s="1080"/>
      <c r="L232" s="1080"/>
    </row>
    <row r="236" spans="1:12">
      <c r="J236" s="1080" t="s">
        <v>2456</v>
      </c>
      <c r="K236" s="1080"/>
      <c r="L236" s="1080"/>
    </row>
    <row r="239" spans="1:12">
      <c r="A239" s="1081" t="s">
        <v>7237</v>
      </c>
      <c r="B239" s="1081"/>
      <c r="C239" s="1081"/>
      <c r="D239" s="1081"/>
      <c r="E239" s="1081"/>
      <c r="F239" s="1081"/>
      <c r="G239" s="1081"/>
      <c r="H239" s="1081"/>
      <c r="I239" s="1081"/>
      <c r="J239" s="1081"/>
      <c r="K239" s="1081"/>
      <c r="L239" s="1081"/>
    </row>
    <row r="240" spans="1:12">
      <c r="A240" s="1081" t="s">
        <v>7238</v>
      </c>
      <c r="B240" s="1081"/>
      <c r="C240" s="1081"/>
      <c r="D240" s="1081"/>
      <c r="E240" s="1081"/>
      <c r="F240" s="1081"/>
      <c r="G240" s="1081"/>
      <c r="H240" s="1081"/>
      <c r="I240" s="1081"/>
      <c r="J240" s="1081"/>
      <c r="K240" s="1081"/>
      <c r="L240" s="1081"/>
    </row>
    <row r="241" spans="1:12">
      <c r="A241" s="999" t="s">
        <v>7239</v>
      </c>
      <c r="B241" s="999"/>
      <c r="C241" s="999"/>
      <c r="D241" s="999"/>
      <c r="E241" s="999"/>
      <c r="F241" s="999"/>
      <c r="G241" s="999"/>
      <c r="H241" s="999"/>
      <c r="I241" s="999"/>
      <c r="J241" s="999"/>
      <c r="K241" s="999"/>
      <c r="L241" s="999"/>
    </row>
    <row r="242" spans="1:12">
      <c r="A242" s="999" t="s">
        <v>7240</v>
      </c>
      <c r="B242" s="999"/>
      <c r="C242" s="999"/>
      <c r="D242" s="999"/>
      <c r="E242" s="999"/>
      <c r="F242" s="999"/>
      <c r="G242" s="999"/>
      <c r="H242" s="999"/>
      <c r="I242" s="999"/>
      <c r="J242" s="999"/>
      <c r="K242" s="999"/>
      <c r="L242" s="999"/>
    </row>
    <row r="243" spans="1:12">
      <c r="A243" s="999" t="s">
        <v>7316</v>
      </c>
      <c r="B243" s="999"/>
      <c r="C243" s="999"/>
      <c r="D243" s="999"/>
      <c r="E243" s="999"/>
      <c r="F243" s="999"/>
      <c r="G243" s="999"/>
      <c r="H243" s="999"/>
      <c r="I243" s="999"/>
      <c r="J243" s="999"/>
      <c r="K243" s="999"/>
      <c r="L243" s="999"/>
    </row>
    <row r="246" spans="1:12">
      <c r="A246" s="1082" t="s">
        <v>70</v>
      </c>
      <c r="B246" s="1082" t="s">
        <v>7246</v>
      </c>
      <c r="C246" s="1083" t="s">
        <v>7241</v>
      </c>
      <c r="D246" s="1083"/>
      <c r="E246" s="1082" t="s">
        <v>97</v>
      </c>
      <c r="F246" s="1082" t="s">
        <v>142</v>
      </c>
      <c r="G246" s="1083" t="s">
        <v>7242</v>
      </c>
      <c r="H246" s="1083"/>
      <c r="I246" s="1083" t="s">
        <v>7244</v>
      </c>
      <c r="J246" s="1083"/>
      <c r="K246" s="1083" t="s">
        <v>99</v>
      </c>
      <c r="L246" s="1083"/>
    </row>
    <row r="247" spans="1:12">
      <c r="A247" s="1082"/>
      <c r="B247" s="1082"/>
      <c r="C247" s="1028" t="s">
        <v>23</v>
      </c>
      <c r="D247" s="1028" t="s">
        <v>16</v>
      </c>
      <c r="E247" s="1082"/>
      <c r="F247" s="1082"/>
      <c r="G247" s="1028" t="s">
        <v>7243</v>
      </c>
      <c r="H247" s="1028" t="s">
        <v>72</v>
      </c>
      <c r="I247" s="1028" t="s">
        <v>7243</v>
      </c>
      <c r="J247" s="1028" t="s">
        <v>72</v>
      </c>
      <c r="K247" s="1028" t="s">
        <v>203</v>
      </c>
      <c r="L247" s="1028" t="s">
        <v>7245</v>
      </c>
    </row>
    <row r="248" spans="1:12">
      <c r="A248" s="1060">
        <v>1</v>
      </c>
      <c r="B248" s="998" t="s">
        <v>232</v>
      </c>
      <c r="C248" s="1060">
        <v>73</v>
      </c>
      <c r="D248" s="1060">
        <v>75</v>
      </c>
      <c r="E248" s="1060">
        <v>44</v>
      </c>
      <c r="F248" s="1060">
        <v>101</v>
      </c>
      <c r="G248" s="1060">
        <v>90</v>
      </c>
      <c r="H248" s="1060">
        <v>44</v>
      </c>
      <c r="I248" s="1060">
        <v>11</v>
      </c>
      <c r="J248" s="40"/>
      <c r="K248" s="40"/>
      <c r="L248" s="1060">
        <v>4</v>
      </c>
    </row>
    <row r="249" spans="1:12">
      <c r="A249" s="1060">
        <v>2</v>
      </c>
      <c r="B249" s="998" t="s">
        <v>808</v>
      </c>
      <c r="C249" s="1060">
        <v>100</v>
      </c>
      <c r="D249" s="1060">
        <v>89</v>
      </c>
      <c r="E249" s="1060">
        <v>58</v>
      </c>
      <c r="F249" s="1060">
        <v>144</v>
      </c>
      <c r="G249" s="1060">
        <v>137</v>
      </c>
      <c r="H249" s="1060">
        <v>58</v>
      </c>
      <c r="I249" s="1060">
        <v>7</v>
      </c>
      <c r="J249" s="1060"/>
      <c r="K249" s="1060"/>
      <c r="L249" s="1060">
        <v>2</v>
      </c>
    </row>
    <row r="250" spans="1:12">
      <c r="A250" s="1060">
        <v>3</v>
      </c>
      <c r="B250" s="998" t="s">
        <v>1419</v>
      </c>
      <c r="C250" s="1060">
        <v>67</v>
      </c>
      <c r="D250" s="1060">
        <v>63</v>
      </c>
      <c r="E250" s="1060">
        <v>33</v>
      </c>
      <c r="F250" s="1060">
        <v>92</v>
      </c>
      <c r="G250" s="1060">
        <v>85</v>
      </c>
      <c r="H250" s="1060">
        <v>33</v>
      </c>
      <c r="I250" s="1060">
        <v>7</v>
      </c>
      <c r="J250" s="1060"/>
      <c r="K250" s="1060"/>
      <c r="L250" s="40"/>
    </row>
    <row r="251" spans="1:12">
      <c r="A251" s="1060">
        <v>4</v>
      </c>
      <c r="B251" s="998" t="s">
        <v>1831</v>
      </c>
      <c r="C251" s="1060">
        <v>32</v>
      </c>
      <c r="D251" s="1060">
        <v>35</v>
      </c>
      <c r="E251" s="1060">
        <v>19</v>
      </c>
      <c r="F251" s="1060">
        <v>46</v>
      </c>
      <c r="G251" s="1060">
        <v>46</v>
      </c>
      <c r="H251" s="1060">
        <v>19</v>
      </c>
      <c r="I251" s="1060"/>
      <c r="J251" s="1060"/>
      <c r="K251" s="1060"/>
      <c r="L251" s="40"/>
    </row>
    <row r="252" spans="1:12">
      <c r="A252" s="1060">
        <v>5</v>
      </c>
      <c r="B252" s="998" t="s">
        <v>2100</v>
      </c>
      <c r="C252" s="1060">
        <v>73</v>
      </c>
      <c r="D252" s="1060">
        <v>72</v>
      </c>
      <c r="E252" s="1060">
        <v>42</v>
      </c>
      <c r="F252" s="1060">
        <v>97</v>
      </c>
      <c r="G252" s="1060">
        <v>87</v>
      </c>
      <c r="H252" s="1060">
        <v>42</v>
      </c>
      <c r="I252" s="1060">
        <v>7</v>
      </c>
      <c r="J252" s="1060"/>
      <c r="K252" s="1060"/>
      <c r="L252" s="40"/>
    </row>
    <row r="253" spans="1:12">
      <c r="A253" s="1060">
        <v>6</v>
      </c>
      <c r="B253" s="998" t="s">
        <v>2526</v>
      </c>
      <c r="C253" s="1060">
        <v>64</v>
      </c>
      <c r="D253" s="1060">
        <v>79</v>
      </c>
      <c r="E253" s="1060">
        <v>40</v>
      </c>
      <c r="F253" s="1060">
        <v>94</v>
      </c>
      <c r="G253" s="1060">
        <v>92</v>
      </c>
      <c r="H253" s="1060">
        <v>40</v>
      </c>
      <c r="I253" s="1060">
        <v>2</v>
      </c>
      <c r="J253" s="1060"/>
      <c r="K253" s="1060"/>
      <c r="L253" s="40"/>
    </row>
    <row r="254" spans="1:12">
      <c r="A254" s="1060">
        <v>7</v>
      </c>
      <c r="B254" s="998" t="s">
        <v>2968</v>
      </c>
      <c r="C254" s="1060">
        <v>70</v>
      </c>
      <c r="D254" s="1060">
        <v>61</v>
      </c>
      <c r="E254" s="1060">
        <v>39</v>
      </c>
      <c r="F254" s="1060">
        <v>91</v>
      </c>
      <c r="G254" s="1060">
        <v>90</v>
      </c>
      <c r="H254" s="1060">
        <v>39</v>
      </c>
      <c r="I254" s="1060">
        <v>1</v>
      </c>
      <c r="J254" s="1060"/>
      <c r="K254" s="1060"/>
      <c r="L254" s="40"/>
    </row>
    <row r="255" spans="1:12">
      <c r="A255" s="1060">
        <v>8</v>
      </c>
      <c r="B255" s="998" t="s">
        <v>3335</v>
      </c>
      <c r="C255" s="1060">
        <v>54</v>
      </c>
      <c r="D255" s="1060">
        <v>52</v>
      </c>
      <c r="E255" s="1060">
        <v>33</v>
      </c>
      <c r="F255" s="1060">
        <v>70</v>
      </c>
      <c r="G255" s="1060">
        <v>66</v>
      </c>
      <c r="H255" s="1060">
        <v>30</v>
      </c>
      <c r="I255" s="1060">
        <v>4</v>
      </c>
      <c r="J255" s="1060">
        <v>2</v>
      </c>
      <c r="K255" s="1060"/>
      <c r="L255" s="40"/>
    </row>
    <row r="256" spans="1:12">
      <c r="A256" s="1060">
        <v>9</v>
      </c>
      <c r="B256" s="998" t="s">
        <v>3745</v>
      </c>
      <c r="C256" s="1060">
        <v>60</v>
      </c>
      <c r="D256" s="1060">
        <v>67</v>
      </c>
      <c r="E256" s="1060">
        <v>41</v>
      </c>
      <c r="F256" s="1060">
        <v>89</v>
      </c>
      <c r="G256" s="1060">
        <v>68</v>
      </c>
      <c r="H256" s="1060">
        <v>39</v>
      </c>
      <c r="I256" s="1060">
        <v>24</v>
      </c>
      <c r="J256" s="1060">
        <v>2</v>
      </c>
      <c r="K256" s="1060"/>
      <c r="L256" s="1060">
        <v>18</v>
      </c>
    </row>
    <row r="257" spans="1:12">
      <c r="A257" s="1060">
        <v>10</v>
      </c>
      <c r="B257" s="998" t="s">
        <v>4180</v>
      </c>
      <c r="C257" s="1060">
        <v>60</v>
      </c>
      <c r="D257" s="1060">
        <v>56</v>
      </c>
      <c r="E257" s="1060">
        <v>28</v>
      </c>
      <c r="F257" s="1060">
        <v>77</v>
      </c>
      <c r="G257" s="1060">
        <v>74</v>
      </c>
      <c r="H257" s="1060">
        <v>27</v>
      </c>
      <c r="I257" s="1060"/>
      <c r="J257" s="1060"/>
      <c r="K257" s="1060">
        <v>74</v>
      </c>
      <c r="L257" s="1060">
        <v>3</v>
      </c>
    </row>
    <row r="258" spans="1:12">
      <c r="A258" s="1060">
        <v>11</v>
      </c>
      <c r="B258" s="998" t="s">
        <v>4522</v>
      </c>
      <c r="C258" s="1060">
        <v>54</v>
      </c>
      <c r="D258" s="1060">
        <v>56</v>
      </c>
      <c r="E258" s="1060">
        <v>31</v>
      </c>
      <c r="F258" s="1060">
        <v>57</v>
      </c>
      <c r="G258" s="1060">
        <v>54</v>
      </c>
      <c r="H258" s="1060">
        <v>31</v>
      </c>
      <c r="I258" s="1060">
        <v>3</v>
      </c>
      <c r="J258" s="1060"/>
      <c r="K258" s="1060">
        <v>54</v>
      </c>
      <c r="L258" s="1060"/>
    </row>
    <row r="259" spans="1:12">
      <c r="A259" s="1060">
        <v>12</v>
      </c>
      <c r="B259" s="998" t="s">
        <v>4863</v>
      </c>
      <c r="C259" s="1060">
        <v>78</v>
      </c>
      <c r="D259" s="1060">
        <v>69</v>
      </c>
      <c r="E259" s="1060">
        <v>38</v>
      </c>
      <c r="F259" s="1060">
        <v>81</v>
      </c>
      <c r="G259" s="1060">
        <v>76</v>
      </c>
      <c r="H259" s="1060">
        <v>38</v>
      </c>
      <c r="I259" s="1060">
        <v>5</v>
      </c>
      <c r="J259" s="1060"/>
      <c r="K259" s="1060">
        <v>76</v>
      </c>
      <c r="L259" s="1060"/>
    </row>
    <row r="260" spans="1:12">
      <c r="A260" s="1060">
        <v>13</v>
      </c>
      <c r="B260" s="998" t="s">
        <v>5229</v>
      </c>
      <c r="C260" s="1060">
        <v>47</v>
      </c>
      <c r="D260" s="1060">
        <v>33</v>
      </c>
      <c r="E260" s="1060">
        <v>22</v>
      </c>
      <c r="F260" s="1060">
        <v>52</v>
      </c>
      <c r="G260" s="1060">
        <v>52</v>
      </c>
      <c r="H260" s="1060">
        <v>21</v>
      </c>
      <c r="I260" s="1060"/>
      <c r="J260" s="1060">
        <v>1</v>
      </c>
      <c r="K260" s="1060">
        <v>52</v>
      </c>
      <c r="L260" s="1060"/>
    </row>
    <row r="261" spans="1:12">
      <c r="A261" s="1060">
        <v>14</v>
      </c>
      <c r="B261" s="998" t="s">
        <v>5501</v>
      </c>
      <c r="C261" s="1060">
        <v>38</v>
      </c>
      <c r="D261" s="1060">
        <v>38</v>
      </c>
      <c r="E261" s="1060">
        <v>20</v>
      </c>
      <c r="F261" s="1060">
        <v>49</v>
      </c>
      <c r="G261" s="1060">
        <v>46</v>
      </c>
      <c r="H261" s="1060">
        <v>19</v>
      </c>
      <c r="I261" s="1060">
        <v>2</v>
      </c>
      <c r="J261" s="1060">
        <v>1</v>
      </c>
      <c r="K261" s="1060"/>
      <c r="L261" s="1060">
        <v>1</v>
      </c>
    </row>
    <row r="262" spans="1:12">
      <c r="A262" s="1060">
        <v>15</v>
      </c>
      <c r="B262" s="998" t="s">
        <v>5724</v>
      </c>
      <c r="C262" s="1039">
        <v>36</v>
      </c>
      <c r="D262" s="1060">
        <v>35</v>
      </c>
      <c r="E262" s="1060">
        <v>21</v>
      </c>
      <c r="F262" s="1060">
        <v>53</v>
      </c>
      <c r="G262" s="1060">
        <v>49</v>
      </c>
      <c r="H262" s="1060">
        <v>21</v>
      </c>
      <c r="I262" s="1060">
        <v>4</v>
      </c>
      <c r="J262" s="40"/>
      <c r="K262" s="40"/>
      <c r="L262" s="40"/>
    </row>
    <row r="263" spans="1:12">
      <c r="A263" s="1060">
        <v>16</v>
      </c>
      <c r="B263" s="998" t="s">
        <v>5941</v>
      </c>
      <c r="C263" s="1060">
        <v>65</v>
      </c>
      <c r="D263" s="1060">
        <v>63</v>
      </c>
      <c r="E263" s="1060">
        <v>34</v>
      </c>
      <c r="F263" s="1060">
        <v>84</v>
      </c>
      <c r="G263" s="1060">
        <v>71</v>
      </c>
      <c r="H263" s="1060">
        <v>34</v>
      </c>
      <c r="I263" s="1060">
        <v>13</v>
      </c>
      <c r="J263" s="40"/>
      <c r="K263" s="40"/>
      <c r="L263" s="1060">
        <v>6</v>
      </c>
    </row>
    <row r="264" spans="1:12">
      <c r="A264" s="1079" t="s">
        <v>84</v>
      </c>
      <c r="B264" s="1079"/>
      <c r="C264" s="1059">
        <f t="shared" ref="C264:H264" si="6">SUM(C248:C263)</f>
        <v>971</v>
      </c>
      <c r="D264" s="1059">
        <f t="shared" si="6"/>
        <v>943</v>
      </c>
      <c r="E264" s="1059">
        <f t="shared" si="6"/>
        <v>543</v>
      </c>
      <c r="F264" s="1059">
        <f t="shared" si="6"/>
        <v>1277</v>
      </c>
      <c r="G264" s="1059">
        <f t="shared" si="6"/>
        <v>1183</v>
      </c>
      <c r="H264" s="1059">
        <f t="shared" si="6"/>
        <v>535</v>
      </c>
      <c r="I264" s="1059">
        <v>90</v>
      </c>
      <c r="J264" s="1059">
        <v>6</v>
      </c>
      <c r="K264" s="1059">
        <f>SUM(K257:K263)</f>
        <v>256</v>
      </c>
      <c r="L264" s="1059">
        <v>34</v>
      </c>
    </row>
    <row r="266" spans="1:12">
      <c r="J266" s="1080" t="s">
        <v>6933</v>
      </c>
      <c r="K266" s="1080"/>
      <c r="L266" s="1080"/>
    </row>
    <row r="270" spans="1:12">
      <c r="J270" s="1080" t="s">
        <v>2456</v>
      </c>
      <c r="K270" s="1080"/>
      <c r="L270" s="1080"/>
    </row>
    <row r="273" spans="1:12">
      <c r="A273" s="1081" t="s">
        <v>7237</v>
      </c>
      <c r="B273" s="1081"/>
      <c r="C273" s="1081"/>
      <c r="D273" s="1081"/>
      <c r="E273" s="1081"/>
      <c r="F273" s="1081"/>
      <c r="G273" s="1081"/>
      <c r="H273" s="1081"/>
      <c r="I273" s="1081"/>
      <c r="J273" s="1081"/>
      <c r="K273" s="1081"/>
      <c r="L273" s="1081"/>
    </row>
    <row r="274" spans="1:12">
      <c r="A274" s="1081" t="s">
        <v>7238</v>
      </c>
      <c r="B274" s="1081"/>
      <c r="C274" s="1081"/>
      <c r="D274" s="1081"/>
      <c r="E274" s="1081"/>
      <c r="F274" s="1081"/>
      <c r="G274" s="1081"/>
      <c r="H274" s="1081"/>
      <c r="I274" s="1081"/>
      <c r="J274" s="1081"/>
      <c r="K274" s="1081"/>
      <c r="L274" s="1081"/>
    </row>
    <row r="275" spans="1:12">
      <c r="A275" s="999" t="s">
        <v>7239</v>
      </c>
      <c r="B275" s="999"/>
      <c r="C275" s="999"/>
      <c r="D275" s="999"/>
      <c r="E275" s="999"/>
      <c r="F275" s="999"/>
      <c r="G275" s="999"/>
      <c r="H275" s="999"/>
      <c r="I275" s="999"/>
      <c r="J275" s="999"/>
      <c r="K275" s="999"/>
      <c r="L275" s="999"/>
    </row>
    <row r="276" spans="1:12">
      <c r="A276" s="999" t="s">
        <v>7240</v>
      </c>
      <c r="B276" s="999"/>
      <c r="C276" s="999"/>
      <c r="D276" s="999"/>
      <c r="E276" s="999"/>
      <c r="F276" s="999"/>
      <c r="G276" s="999"/>
      <c r="H276" s="999"/>
      <c r="I276" s="999"/>
      <c r="J276" s="999"/>
      <c r="K276" s="999"/>
      <c r="L276" s="999"/>
    </row>
    <row r="277" spans="1:12">
      <c r="A277" s="999" t="s">
        <v>7317</v>
      </c>
      <c r="B277" s="999"/>
      <c r="C277" s="999"/>
      <c r="D277" s="999"/>
      <c r="E277" s="999"/>
      <c r="F277" s="999"/>
      <c r="G277" s="999"/>
      <c r="H277" s="999"/>
      <c r="I277" s="999"/>
      <c r="J277" s="999"/>
      <c r="K277" s="999"/>
      <c r="L277" s="999"/>
    </row>
    <row r="280" spans="1:12">
      <c r="A280" s="1082" t="s">
        <v>70</v>
      </c>
      <c r="B280" s="1082" t="s">
        <v>7246</v>
      </c>
      <c r="C280" s="1083" t="s">
        <v>7241</v>
      </c>
      <c r="D280" s="1083"/>
      <c r="E280" s="1082" t="s">
        <v>97</v>
      </c>
      <c r="F280" s="1082" t="s">
        <v>142</v>
      </c>
      <c r="G280" s="1083" t="s">
        <v>7242</v>
      </c>
      <c r="H280" s="1083"/>
      <c r="I280" s="1083" t="s">
        <v>7244</v>
      </c>
      <c r="J280" s="1083"/>
      <c r="K280" s="1083" t="s">
        <v>99</v>
      </c>
      <c r="L280" s="1083"/>
    </row>
    <row r="281" spans="1:12">
      <c r="A281" s="1082"/>
      <c r="B281" s="1082"/>
      <c r="C281" s="1028" t="s">
        <v>23</v>
      </c>
      <c r="D281" s="1028" t="s">
        <v>16</v>
      </c>
      <c r="E281" s="1082"/>
      <c r="F281" s="1082"/>
      <c r="G281" s="1028" t="s">
        <v>7243</v>
      </c>
      <c r="H281" s="1028" t="s">
        <v>72</v>
      </c>
      <c r="I281" s="1028" t="s">
        <v>7243</v>
      </c>
      <c r="J281" s="1028" t="s">
        <v>72</v>
      </c>
      <c r="K281" s="1028" t="s">
        <v>203</v>
      </c>
      <c r="L281" s="1028" t="s">
        <v>7245</v>
      </c>
    </row>
    <row r="282" spans="1:12">
      <c r="A282" s="1060">
        <v>1</v>
      </c>
      <c r="B282" s="998" t="s">
        <v>232</v>
      </c>
      <c r="C282" s="1060">
        <v>73</v>
      </c>
      <c r="D282" s="1060">
        <v>75</v>
      </c>
      <c r="E282" s="1060">
        <v>44</v>
      </c>
      <c r="F282" s="1060">
        <v>101</v>
      </c>
      <c r="G282" s="1060">
        <v>90</v>
      </c>
      <c r="H282" s="1060">
        <v>44</v>
      </c>
      <c r="I282" s="1060">
        <v>5</v>
      </c>
      <c r="J282" s="40"/>
      <c r="K282" s="40"/>
      <c r="L282" s="1060"/>
    </row>
    <row r="283" spans="1:12">
      <c r="A283" s="1060">
        <v>2</v>
      </c>
      <c r="B283" s="998" t="s">
        <v>808</v>
      </c>
      <c r="C283" s="1060">
        <v>100</v>
      </c>
      <c r="D283" s="1060">
        <v>89</v>
      </c>
      <c r="E283" s="1060">
        <v>58</v>
      </c>
      <c r="F283" s="1060">
        <v>144</v>
      </c>
      <c r="G283" s="1060">
        <v>137</v>
      </c>
      <c r="H283" s="1060">
        <v>58</v>
      </c>
      <c r="I283" s="1060">
        <v>7</v>
      </c>
      <c r="J283" s="1060"/>
      <c r="K283" s="1060"/>
      <c r="L283" s="1060"/>
    </row>
    <row r="284" spans="1:12">
      <c r="A284" s="1060">
        <v>3</v>
      </c>
      <c r="B284" s="998" t="s">
        <v>1419</v>
      </c>
      <c r="C284" s="1060">
        <v>67</v>
      </c>
      <c r="D284" s="1060">
        <v>63</v>
      </c>
      <c r="E284" s="1060">
        <v>33</v>
      </c>
      <c r="F284" s="1060">
        <v>92</v>
      </c>
      <c r="G284" s="1060">
        <v>85</v>
      </c>
      <c r="H284" s="1060">
        <v>33</v>
      </c>
      <c r="I284" s="1060">
        <v>7</v>
      </c>
      <c r="J284" s="1060"/>
      <c r="K284" s="1060"/>
      <c r="L284" s="40"/>
    </row>
    <row r="285" spans="1:12">
      <c r="A285" s="1060">
        <v>4</v>
      </c>
      <c r="B285" s="998" t="s">
        <v>1831</v>
      </c>
      <c r="C285" s="1060">
        <v>32</v>
      </c>
      <c r="D285" s="1060">
        <v>35</v>
      </c>
      <c r="E285" s="1060">
        <v>19</v>
      </c>
      <c r="F285" s="1060">
        <v>46</v>
      </c>
      <c r="G285" s="1060">
        <v>46</v>
      </c>
      <c r="H285" s="1060">
        <v>19</v>
      </c>
      <c r="I285" s="1060"/>
      <c r="J285" s="1060"/>
      <c r="K285" s="1060"/>
      <c r="L285" s="40"/>
    </row>
    <row r="286" spans="1:12">
      <c r="A286" s="1060">
        <v>5</v>
      </c>
      <c r="B286" s="998" t="s">
        <v>2100</v>
      </c>
      <c r="C286" s="1060">
        <v>73</v>
      </c>
      <c r="D286" s="1060">
        <v>72</v>
      </c>
      <c r="E286" s="1060">
        <v>42</v>
      </c>
      <c r="F286" s="1060">
        <v>97</v>
      </c>
      <c r="G286" s="1060">
        <v>87</v>
      </c>
      <c r="H286" s="1060">
        <v>42</v>
      </c>
      <c r="I286" s="1060">
        <v>1</v>
      </c>
      <c r="J286" s="1060"/>
      <c r="K286" s="1060"/>
      <c r="L286" s="40"/>
    </row>
    <row r="287" spans="1:12">
      <c r="A287" s="1060">
        <v>6</v>
      </c>
      <c r="B287" s="998" t="s">
        <v>2526</v>
      </c>
      <c r="C287" s="1060">
        <v>64</v>
      </c>
      <c r="D287" s="1060">
        <v>79</v>
      </c>
      <c r="E287" s="1060">
        <v>40</v>
      </c>
      <c r="F287" s="1060">
        <v>94</v>
      </c>
      <c r="G287" s="1060">
        <v>92</v>
      </c>
      <c r="H287" s="1060">
        <v>40</v>
      </c>
      <c r="I287" s="1060">
        <v>2</v>
      </c>
      <c r="J287" s="1060"/>
      <c r="K287" s="1060"/>
      <c r="L287" s="40"/>
    </row>
    <row r="288" spans="1:12">
      <c r="A288" s="1060">
        <v>7</v>
      </c>
      <c r="B288" s="998" t="s">
        <v>2968</v>
      </c>
      <c r="C288" s="1060">
        <v>70</v>
      </c>
      <c r="D288" s="1060">
        <v>61</v>
      </c>
      <c r="E288" s="1060">
        <v>39</v>
      </c>
      <c r="F288" s="1060">
        <v>91</v>
      </c>
      <c r="G288" s="1060">
        <v>90</v>
      </c>
      <c r="H288" s="1060">
        <v>39</v>
      </c>
      <c r="I288" s="1060">
        <v>1</v>
      </c>
      <c r="J288" s="1060"/>
      <c r="K288" s="1060"/>
      <c r="L288" s="40"/>
    </row>
    <row r="289" spans="1:12">
      <c r="A289" s="1060">
        <v>8</v>
      </c>
      <c r="B289" s="998" t="s">
        <v>3335</v>
      </c>
      <c r="C289" s="1060">
        <v>54</v>
      </c>
      <c r="D289" s="1060">
        <v>52</v>
      </c>
      <c r="E289" s="1060">
        <v>33</v>
      </c>
      <c r="F289" s="1060">
        <v>70</v>
      </c>
      <c r="G289" s="1060">
        <v>66</v>
      </c>
      <c r="H289" s="1060">
        <v>30</v>
      </c>
      <c r="I289" s="1060">
        <v>4</v>
      </c>
      <c r="J289" s="1060"/>
      <c r="K289" s="1060"/>
      <c r="L289" s="40"/>
    </row>
    <row r="290" spans="1:12">
      <c r="A290" s="1060">
        <v>9</v>
      </c>
      <c r="B290" s="998" t="s">
        <v>3745</v>
      </c>
      <c r="C290" s="1060">
        <v>60</v>
      </c>
      <c r="D290" s="1060">
        <v>67</v>
      </c>
      <c r="E290" s="1060">
        <v>41</v>
      </c>
      <c r="F290" s="1060">
        <v>89</v>
      </c>
      <c r="G290" s="1060">
        <v>68</v>
      </c>
      <c r="H290" s="1060">
        <v>39</v>
      </c>
      <c r="I290" s="1060">
        <v>10</v>
      </c>
      <c r="J290" s="1060"/>
      <c r="K290" s="1060"/>
      <c r="L290" s="1060"/>
    </row>
    <row r="291" spans="1:12">
      <c r="A291" s="1060">
        <v>10</v>
      </c>
      <c r="B291" s="998" t="s">
        <v>4180</v>
      </c>
      <c r="C291" s="1060">
        <v>60</v>
      </c>
      <c r="D291" s="1060">
        <v>56</v>
      </c>
      <c r="E291" s="1060">
        <v>28</v>
      </c>
      <c r="F291" s="1060">
        <v>77</v>
      </c>
      <c r="G291" s="1060">
        <v>74</v>
      </c>
      <c r="H291" s="1060">
        <v>27</v>
      </c>
      <c r="I291" s="1060"/>
      <c r="J291" s="1060"/>
      <c r="K291" s="1060"/>
      <c r="L291" s="1060"/>
    </row>
    <row r="292" spans="1:12">
      <c r="A292" s="1060">
        <v>11</v>
      </c>
      <c r="B292" s="998" t="s">
        <v>4522</v>
      </c>
      <c r="C292" s="1060">
        <v>54</v>
      </c>
      <c r="D292" s="1060">
        <v>56</v>
      </c>
      <c r="E292" s="1060">
        <v>31</v>
      </c>
      <c r="F292" s="1060">
        <v>57</v>
      </c>
      <c r="G292" s="1060">
        <v>54</v>
      </c>
      <c r="H292" s="1060">
        <v>31</v>
      </c>
      <c r="I292" s="1060">
        <v>3</v>
      </c>
      <c r="J292" s="1060"/>
      <c r="K292" s="1060"/>
      <c r="L292" s="1060"/>
    </row>
    <row r="293" spans="1:12">
      <c r="A293" s="1060">
        <v>12</v>
      </c>
      <c r="B293" s="998" t="s">
        <v>4863</v>
      </c>
      <c r="C293" s="1060">
        <v>78</v>
      </c>
      <c r="D293" s="1060">
        <v>69</v>
      </c>
      <c r="E293" s="1060">
        <v>38</v>
      </c>
      <c r="F293" s="1060">
        <v>81</v>
      </c>
      <c r="G293" s="1060">
        <v>76</v>
      </c>
      <c r="H293" s="1060">
        <v>38</v>
      </c>
      <c r="I293" s="1060">
        <v>5</v>
      </c>
      <c r="J293" s="1060"/>
      <c r="K293" s="1060"/>
      <c r="L293" s="1060"/>
    </row>
    <row r="294" spans="1:12">
      <c r="A294" s="1060">
        <v>13</v>
      </c>
      <c r="B294" s="998" t="s">
        <v>5229</v>
      </c>
      <c r="C294" s="1060">
        <v>47</v>
      </c>
      <c r="D294" s="1060">
        <v>33</v>
      </c>
      <c r="E294" s="1060">
        <v>22</v>
      </c>
      <c r="F294" s="1060">
        <v>52</v>
      </c>
      <c r="G294" s="1060">
        <v>52</v>
      </c>
      <c r="H294" s="1060">
        <v>21</v>
      </c>
      <c r="I294" s="1060"/>
      <c r="J294" s="1060"/>
      <c r="K294" s="1060"/>
      <c r="L294" s="1060"/>
    </row>
    <row r="295" spans="1:12">
      <c r="A295" s="1060">
        <v>14</v>
      </c>
      <c r="B295" s="998" t="s">
        <v>5501</v>
      </c>
      <c r="C295" s="1060">
        <v>38</v>
      </c>
      <c r="D295" s="1060">
        <v>38</v>
      </c>
      <c r="E295" s="1060">
        <v>20</v>
      </c>
      <c r="F295" s="1060">
        <v>49</v>
      </c>
      <c r="G295" s="1060">
        <v>46</v>
      </c>
      <c r="H295" s="1060">
        <v>19</v>
      </c>
      <c r="I295" s="1060">
        <v>2</v>
      </c>
      <c r="J295" s="1060"/>
      <c r="K295" s="1060"/>
      <c r="L295" s="1060"/>
    </row>
    <row r="296" spans="1:12">
      <c r="A296" s="1060">
        <v>15</v>
      </c>
      <c r="B296" s="998" t="s">
        <v>5724</v>
      </c>
      <c r="C296" s="1039">
        <v>36</v>
      </c>
      <c r="D296" s="1060">
        <v>35</v>
      </c>
      <c r="E296" s="1060">
        <v>21</v>
      </c>
      <c r="F296" s="1060">
        <v>53</v>
      </c>
      <c r="G296" s="1060">
        <v>49</v>
      </c>
      <c r="H296" s="1060">
        <v>21</v>
      </c>
      <c r="I296" s="1060">
        <v>4</v>
      </c>
      <c r="J296" s="40"/>
      <c r="K296" s="40"/>
      <c r="L296" s="40"/>
    </row>
    <row r="297" spans="1:12">
      <c r="A297" s="1060">
        <v>16</v>
      </c>
      <c r="B297" s="998" t="s">
        <v>5941</v>
      </c>
      <c r="C297" s="1060">
        <v>65</v>
      </c>
      <c r="D297" s="1060">
        <v>63</v>
      </c>
      <c r="E297" s="1060">
        <v>34</v>
      </c>
      <c r="F297" s="1060">
        <v>84</v>
      </c>
      <c r="G297" s="1060">
        <v>71</v>
      </c>
      <c r="H297" s="1060">
        <v>34</v>
      </c>
      <c r="I297" s="1060">
        <v>5</v>
      </c>
      <c r="J297" s="40"/>
      <c r="K297" s="40"/>
      <c r="L297" s="1060"/>
    </row>
    <row r="298" spans="1:12">
      <c r="A298" s="1079" t="s">
        <v>84</v>
      </c>
      <c r="B298" s="1079"/>
      <c r="C298" s="1059">
        <f t="shared" ref="C298:H298" si="7">SUM(C282:C297)</f>
        <v>971</v>
      </c>
      <c r="D298" s="1059">
        <f t="shared" si="7"/>
        <v>943</v>
      </c>
      <c r="E298" s="1059">
        <f t="shared" si="7"/>
        <v>543</v>
      </c>
      <c r="F298" s="1059">
        <f t="shared" si="7"/>
        <v>1277</v>
      </c>
      <c r="G298" s="1059">
        <f t="shared" si="7"/>
        <v>1183</v>
      </c>
      <c r="H298" s="1059">
        <f t="shared" si="7"/>
        <v>535</v>
      </c>
      <c r="I298" s="1059">
        <f>SUM(I282:I297)</f>
        <v>56</v>
      </c>
      <c r="J298" s="1059"/>
      <c r="K298" s="1059"/>
      <c r="L298" s="1059"/>
    </row>
    <row r="300" spans="1:12">
      <c r="J300" s="1080" t="s">
        <v>6933</v>
      </c>
      <c r="K300" s="1080"/>
      <c r="L300" s="1080"/>
    </row>
    <row r="304" spans="1:12">
      <c r="J304" s="1080" t="s">
        <v>2456</v>
      </c>
      <c r="K304" s="1080"/>
      <c r="L304" s="1080"/>
    </row>
    <row r="307" spans="1:12">
      <c r="A307" s="1081" t="s">
        <v>7237</v>
      </c>
      <c r="B307" s="1081"/>
      <c r="C307" s="1081"/>
      <c r="D307" s="1081"/>
      <c r="E307" s="1081"/>
      <c r="F307" s="1081"/>
      <c r="G307" s="1081"/>
      <c r="H307" s="1081"/>
      <c r="I307" s="1081"/>
      <c r="J307" s="1081"/>
      <c r="K307" s="1081"/>
      <c r="L307" s="1081"/>
    </row>
    <row r="308" spans="1:12">
      <c r="A308" s="1081" t="s">
        <v>7238</v>
      </c>
      <c r="B308" s="1081"/>
      <c r="C308" s="1081"/>
      <c r="D308" s="1081"/>
      <c r="E308" s="1081"/>
      <c r="F308" s="1081"/>
      <c r="G308" s="1081"/>
      <c r="H308" s="1081"/>
      <c r="I308" s="1081"/>
      <c r="J308" s="1081"/>
      <c r="K308" s="1081"/>
      <c r="L308" s="1081"/>
    </row>
    <row r="309" spans="1:12">
      <c r="A309" s="999" t="s">
        <v>7239</v>
      </c>
      <c r="B309" s="999"/>
      <c r="C309" s="999"/>
      <c r="D309" s="999"/>
      <c r="E309" s="999"/>
      <c r="F309" s="999"/>
      <c r="G309" s="999"/>
      <c r="H309" s="999"/>
      <c r="I309" s="999"/>
      <c r="J309" s="999"/>
      <c r="K309" s="999"/>
      <c r="L309" s="999"/>
    </row>
    <row r="310" spans="1:12">
      <c r="A310" s="999" t="s">
        <v>7240</v>
      </c>
      <c r="B310" s="999"/>
      <c r="C310" s="999"/>
      <c r="D310" s="999"/>
      <c r="E310" s="999"/>
      <c r="F310" s="999"/>
      <c r="G310" s="999"/>
      <c r="H310" s="999"/>
      <c r="I310" s="999"/>
      <c r="J310" s="999"/>
      <c r="K310" s="999"/>
      <c r="L310" s="999"/>
    </row>
    <row r="311" spans="1:12">
      <c r="A311" s="999" t="s">
        <v>7318</v>
      </c>
      <c r="B311" s="999"/>
      <c r="C311" s="999"/>
      <c r="D311" s="999"/>
      <c r="E311" s="999"/>
      <c r="F311" s="999"/>
      <c r="G311" s="999"/>
      <c r="H311" s="999"/>
      <c r="I311" s="999"/>
      <c r="J311" s="999"/>
      <c r="K311" s="999"/>
      <c r="L311" s="999"/>
    </row>
    <row r="314" spans="1:12">
      <c r="A314" s="1082" t="s">
        <v>70</v>
      </c>
      <c r="B314" s="1082" t="s">
        <v>7246</v>
      </c>
      <c r="C314" s="1083" t="s">
        <v>7241</v>
      </c>
      <c r="D314" s="1083"/>
      <c r="E314" s="1082" t="s">
        <v>97</v>
      </c>
      <c r="F314" s="1082" t="s">
        <v>142</v>
      </c>
      <c r="G314" s="1083" t="s">
        <v>7242</v>
      </c>
      <c r="H314" s="1083"/>
      <c r="I314" s="1083" t="s">
        <v>7244</v>
      </c>
      <c r="J314" s="1083"/>
      <c r="K314" s="1083" t="s">
        <v>99</v>
      </c>
      <c r="L314" s="1083"/>
    </row>
    <row r="315" spans="1:12">
      <c r="A315" s="1082"/>
      <c r="B315" s="1082"/>
      <c r="C315" s="1028" t="s">
        <v>23</v>
      </c>
      <c r="D315" s="1028" t="s">
        <v>16</v>
      </c>
      <c r="E315" s="1082"/>
      <c r="F315" s="1082"/>
      <c r="G315" s="1028" t="s">
        <v>7243</v>
      </c>
      <c r="H315" s="1028" t="s">
        <v>72</v>
      </c>
      <c r="I315" s="1028" t="s">
        <v>7243</v>
      </c>
      <c r="J315" s="1028" t="s">
        <v>72</v>
      </c>
      <c r="K315" s="1028" t="s">
        <v>203</v>
      </c>
      <c r="L315" s="1028" t="s">
        <v>7245</v>
      </c>
    </row>
    <row r="316" spans="1:12">
      <c r="A316" s="1060">
        <v>1</v>
      </c>
      <c r="B316" s="998" t="s">
        <v>232</v>
      </c>
      <c r="C316" s="1060">
        <v>73</v>
      </c>
      <c r="D316" s="1060">
        <v>75</v>
      </c>
      <c r="E316" s="1060">
        <v>44</v>
      </c>
      <c r="F316" s="1060">
        <v>101</v>
      </c>
      <c r="G316" s="1060">
        <v>90</v>
      </c>
      <c r="H316" s="1060">
        <v>44</v>
      </c>
      <c r="I316" s="1060">
        <v>5</v>
      </c>
      <c r="J316" s="40"/>
      <c r="K316" s="40"/>
      <c r="L316" s="1060"/>
    </row>
    <row r="317" spans="1:12">
      <c r="A317" s="1060">
        <v>2</v>
      </c>
      <c r="B317" s="998" t="s">
        <v>808</v>
      </c>
      <c r="C317" s="1060">
        <v>100</v>
      </c>
      <c r="D317" s="1060">
        <v>89</v>
      </c>
      <c r="E317" s="1060">
        <v>58</v>
      </c>
      <c r="F317" s="1060">
        <v>144</v>
      </c>
      <c r="G317" s="1060">
        <v>137</v>
      </c>
      <c r="H317" s="1060">
        <v>58</v>
      </c>
      <c r="I317" s="1060">
        <v>7</v>
      </c>
      <c r="J317" s="1060"/>
      <c r="K317" s="1060"/>
      <c r="L317" s="1060"/>
    </row>
    <row r="318" spans="1:12">
      <c r="A318" s="1060">
        <v>3</v>
      </c>
      <c r="B318" s="998" t="s">
        <v>1419</v>
      </c>
      <c r="C318" s="1060">
        <v>67</v>
      </c>
      <c r="D318" s="1060">
        <v>63</v>
      </c>
      <c r="E318" s="1060">
        <v>33</v>
      </c>
      <c r="F318" s="1060">
        <v>92</v>
      </c>
      <c r="G318" s="1060">
        <v>85</v>
      </c>
      <c r="H318" s="1060">
        <v>33</v>
      </c>
      <c r="I318" s="1060">
        <v>7</v>
      </c>
      <c r="J318" s="1060"/>
      <c r="K318" s="1060"/>
      <c r="L318" s="40"/>
    </row>
    <row r="319" spans="1:12">
      <c r="A319" s="1060">
        <v>4</v>
      </c>
      <c r="B319" s="998" t="s">
        <v>1831</v>
      </c>
      <c r="C319" s="1060">
        <v>32</v>
      </c>
      <c r="D319" s="1060">
        <v>35</v>
      </c>
      <c r="E319" s="1060">
        <v>19</v>
      </c>
      <c r="F319" s="1060">
        <v>46</v>
      </c>
      <c r="G319" s="1060">
        <v>46</v>
      </c>
      <c r="H319" s="1060">
        <v>19</v>
      </c>
      <c r="I319" s="1060"/>
      <c r="J319" s="1060"/>
      <c r="K319" s="1060"/>
      <c r="L319" s="40"/>
    </row>
    <row r="320" spans="1:12">
      <c r="A320" s="1060">
        <v>5</v>
      </c>
      <c r="B320" s="998" t="s">
        <v>2100</v>
      </c>
      <c r="C320" s="1060">
        <v>73</v>
      </c>
      <c r="D320" s="1060">
        <v>72</v>
      </c>
      <c r="E320" s="1060">
        <v>42</v>
      </c>
      <c r="F320" s="1060">
        <v>97</v>
      </c>
      <c r="G320" s="1060">
        <v>87</v>
      </c>
      <c r="H320" s="1060">
        <v>42</v>
      </c>
      <c r="I320" s="1060">
        <v>1</v>
      </c>
      <c r="J320" s="1060"/>
      <c r="K320" s="1060"/>
      <c r="L320" s="40"/>
    </row>
    <row r="321" spans="1:12">
      <c r="A321" s="1060">
        <v>6</v>
      </c>
      <c r="B321" s="998" t="s">
        <v>2526</v>
      </c>
      <c r="C321" s="1060">
        <v>64</v>
      </c>
      <c r="D321" s="1060">
        <v>79</v>
      </c>
      <c r="E321" s="1060">
        <v>40</v>
      </c>
      <c r="F321" s="1060">
        <v>94</v>
      </c>
      <c r="G321" s="1060">
        <v>92</v>
      </c>
      <c r="H321" s="1060">
        <v>40</v>
      </c>
      <c r="I321" s="1060">
        <v>2</v>
      </c>
      <c r="J321" s="1060"/>
      <c r="K321" s="1060"/>
      <c r="L321" s="40"/>
    </row>
    <row r="322" spans="1:12">
      <c r="A322" s="1060">
        <v>7</v>
      </c>
      <c r="B322" s="998" t="s">
        <v>2968</v>
      </c>
      <c r="C322" s="1060">
        <v>70</v>
      </c>
      <c r="D322" s="1060">
        <v>61</v>
      </c>
      <c r="E322" s="1060">
        <v>39</v>
      </c>
      <c r="F322" s="1060">
        <v>91</v>
      </c>
      <c r="G322" s="1060">
        <v>90</v>
      </c>
      <c r="H322" s="1060">
        <v>39</v>
      </c>
      <c r="I322" s="1060">
        <v>1</v>
      </c>
      <c r="J322" s="1060"/>
      <c r="K322" s="1060"/>
      <c r="L322" s="40"/>
    </row>
    <row r="323" spans="1:12">
      <c r="A323" s="1060">
        <v>8</v>
      </c>
      <c r="B323" s="998" t="s">
        <v>3335</v>
      </c>
      <c r="C323" s="1060">
        <v>54</v>
      </c>
      <c r="D323" s="1060">
        <v>52</v>
      </c>
      <c r="E323" s="1060">
        <v>33</v>
      </c>
      <c r="F323" s="1060">
        <v>70</v>
      </c>
      <c r="G323" s="1060">
        <v>66</v>
      </c>
      <c r="H323" s="1060">
        <v>30</v>
      </c>
      <c r="I323" s="1060">
        <v>4</v>
      </c>
      <c r="J323" s="1060"/>
      <c r="K323" s="1060"/>
      <c r="L323" s="40"/>
    </row>
    <row r="324" spans="1:12">
      <c r="A324" s="1060">
        <v>9</v>
      </c>
      <c r="B324" s="998" t="s">
        <v>3745</v>
      </c>
      <c r="C324" s="1060">
        <v>60</v>
      </c>
      <c r="D324" s="1060">
        <v>67</v>
      </c>
      <c r="E324" s="1060">
        <v>41</v>
      </c>
      <c r="F324" s="1060">
        <v>89</v>
      </c>
      <c r="G324" s="1060">
        <v>68</v>
      </c>
      <c r="H324" s="1060">
        <v>39</v>
      </c>
      <c r="I324" s="1060">
        <v>10</v>
      </c>
      <c r="J324" s="1060"/>
      <c r="K324" s="1060"/>
      <c r="L324" s="1060"/>
    </row>
    <row r="325" spans="1:12">
      <c r="A325" s="1060">
        <v>10</v>
      </c>
      <c r="B325" s="998" t="s">
        <v>4180</v>
      </c>
      <c r="C325" s="1060">
        <v>60</v>
      </c>
      <c r="D325" s="1060">
        <v>56</v>
      </c>
      <c r="E325" s="1060">
        <v>28</v>
      </c>
      <c r="F325" s="1060">
        <v>77</v>
      </c>
      <c r="G325" s="1060">
        <v>74</v>
      </c>
      <c r="H325" s="1060">
        <v>27</v>
      </c>
      <c r="I325" s="1060"/>
      <c r="J325" s="1060"/>
      <c r="K325" s="1060"/>
      <c r="L325" s="1060"/>
    </row>
    <row r="326" spans="1:12">
      <c r="A326" s="1060">
        <v>11</v>
      </c>
      <c r="B326" s="998" t="s">
        <v>4522</v>
      </c>
      <c r="C326" s="1060">
        <v>54</v>
      </c>
      <c r="D326" s="1060">
        <v>56</v>
      </c>
      <c r="E326" s="1060">
        <v>31</v>
      </c>
      <c r="F326" s="1060">
        <v>57</v>
      </c>
      <c r="G326" s="1060">
        <v>54</v>
      </c>
      <c r="H326" s="1060">
        <v>31</v>
      </c>
      <c r="I326" s="1060">
        <v>3</v>
      </c>
      <c r="J326" s="1060"/>
      <c r="K326" s="1060"/>
      <c r="L326" s="1060"/>
    </row>
    <row r="327" spans="1:12">
      <c r="A327" s="1060">
        <v>12</v>
      </c>
      <c r="B327" s="998" t="s">
        <v>4863</v>
      </c>
      <c r="C327" s="1060">
        <v>78</v>
      </c>
      <c r="D327" s="1060">
        <v>69</v>
      </c>
      <c r="E327" s="1060">
        <v>38</v>
      </c>
      <c r="F327" s="1060">
        <v>81</v>
      </c>
      <c r="G327" s="1060">
        <v>76</v>
      </c>
      <c r="H327" s="1060">
        <v>38</v>
      </c>
      <c r="I327" s="1060">
        <v>5</v>
      </c>
      <c r="J327" s="1060"/>
      <c r="K327" s="1060"/>
      <c r="L327" s="1060"/>
    </row>
    <row r="328" spans="1:12">
      <c r="A328" s="1060">
        <v>13</v>
      </c>
      <c r="B328" s="998" t="s">
        <v>5229</v>
      </c>
      <c r="C328" s="1060">
        <v>47</v>
      </c>
      <c r="D328" s="1060">
        <v>33</v>
      </c>
      <c r="E328" s="1060">
        <v>22</v>
      </c>
      <c r="F328" s="1060">
        <v>52</v>
      </c>
      <c r="G328" s="1060">
        <v>52</v>
      </c>
      <c r="H328" s="1060">
        <v>21</v>
      </c>
      <c r="I328" s="1060"/>
      <c r="J328" s="1060"/>
      <c r="K328" s="1060"/>
      <c r="L328" s="1060"/>
    </row>
    <row r="329" spans="1:12">
      <c r="A329" s="1060">
        <v>14</v>
      </c>
      <c r="B329" s="998" t="s">
        <v>5501</v>
      </c>
      <c r="C329" s="1060">
        <v>38</v>
      </c>
      <c r="D329" s="1060">
        <v>38</v>
      </c>
      <c r="E329" s="1060">
        <v>20</v>
      </c>
      <c r="F329" s="1060">
        <v>49</v>
      </c>
      <c r="G329" s="1060">
        <v>46</v>
      </c>
      <c r="H329" s="1060">
        <v>19</v>
      </c>
      <c r="I329" s="1060">
        <v>2</v>
      </c>
      <c r="J329" s="1060"/>
      <c r="K329" s="1060"/>
      <c r="L329" s="1060"/>
    </row>
    <row r="330" spans="1:12">
      <c r="A330" s="1060">
        <v>15</v>
      </c>
      <c r="B330" s="998" t="s">
        <v>5724</v>
      </c>
      <c r="C330" s="1039">
        <v>36</v>
      </c>
      <c r="D330" s="1060">
        <v>35</v>
      </c>
      <c r="E330" s="1060">
        <v>21</v>
      </c>
      <c r="F330" s="1060">
        <v>53</v>
      </c>
      <c r="G330" s="1060">
        <v>49</v>
      </c>
      <c r="H330" s="1060">
        <v>21</v>
      </c>
      <c r="I330" s="1060">
        <v>4</v>
      </c>
      <c r="J330" s="40"/>
      <c r="K330" s="40"/>
      <c r="L330" s="40"/>
    </row>
    <row r="331" spans="1:12">
      <c r="A331" s="1060">
        <v>16</v>
      </c>
      <c r="B331" s="998" t="s">
        <v>5941</v>
      </c>
      <c r="C331" s="1060">
        <v>65</v>
      </c>
      <c r="D331" s="1060">
        <v>63</v>
      </c>
      <c r="E331" s="1060">
        <v>34</v>
      </c>
      <c r="F331" s="1060">
        <v>84</v>
      </c>
      <c r="G331" s="1060">
        <v>71</v>
      </c>
      <c r="H331" s="1060">
        <v>34</v>
      </c>
      <c r="I331" s="1060">
        <v>5</v>
      </c>
      <c r="J331" s="40"/>
      <c r="K331" s="40"/>
      <c r="L331" s="1060"/>
    </row>
    <row r="332" spans="1:12">
      <c r="A332" s="1079" t="s">
        <v>84</v>
      </c>
      <c r="B332" s="1079"/>
      <c r="C332" s="1059">
        <f t="shared" ref="C332:H332" si="8">SUM(C316:C331)</f>
        <v>971</v>
      </c>
      <c r="D332" s="1059">
        <f t="shared" si="8"/>
        <v>943</v>
      </c>
      <c r="E332" s="1059">
        <f t="shared" si="8"/>
        <v>543</v>
      </c>
      <c r="F332" s="1059">
        <f t="shared" si="8"/>
        <v>1277</v>
      </c>
      <c r="G332" s="1059">
        <f t="shared" si="8"/>
        <v>1183</v>
      </c>
      <c r="H332" s="1059">
        <f t="shared" si="8"/>
        <v>535</v>
      </c>
      <c r="I332" s="1059">
        <f>SUM(I316:I331)</f>
        <v>56</v>
      </c>
      <c r="J332" s="1059"/>
      <c r="K332" s="1059"/>
      <c r="L332" s="1059"/>
    </row>
    <row r="334" spans="1:12">
      <c r="J334" s="1080" t="s">
        <v>6933</v>
      </c>
      <c r="K334" s="1080"/>
      <c r="L334" s="1080"/>
    </row>
    <row r="338" spans="1:12">
      <c r="J338" s="1080" t="s">
        <v>2456</v>
      </c>
      <c r="K338" s="1080"/>
      <c r="L338" s="1080"/>
    </row>
    <row r="341" spans="1:12">
      <c r="A341" s="1081" t="s">
        <v>7237</v>
      </c>
      <c r="B341" s="1081"/>
      <c r="C341" s="1081"/>
      <c r="D341" s="1081"/>
      <c r="E341" s="1081"/>
      <c r="F341" s="1081"/>
      <c r="G341" s="1081"/>
      <c r="H341" s="1081"/>
      <c r="I341" s="1081"/>
      <c r="J341" s="1081"/>
      <c r="K341" s="1081"/>
      <c r="L341" s="1081"/>
    </row>
    <row r="342" spans="1:12">
      <c r="A342" s="1081" t="s">
        <v>7238</v>
      </c>
      <c r="B342" s="1081"/>
      <c r="C342" s="1081"/>
      <c r="D342" s="1081"/>
      <c r="E342" s="1081"/>
      <c r="F342" s="1081"/>
      <c r="G342" s="1081"/>
      <c r="H342" s="1081"/>
      <c r="I342" s="1081"/>
      <c r="J342" s="1081"/>
      <c r="K342" s="1081"/>
      <c r="L342" s="1081"/>
    </row>
    <row r="343" spans="1:12">
      <c r="A343" s="999" t="s">
        <v>7239</v>
      </c>
      <c r="B343" s="999"/>
      <c r="C343" s="999"/>
      <c r="D343" s="999"/>
      <c r="E343" s="999"/>
      <c r="F343" s="999"/>
      <c r="G343" s="999"/>
      <c r="H343" s="999"/>
      <c r="I343" s="999"/>
      <c r="J343" s="999"/>
      <c r="K343" s="999"/>
      <c r="L343" s="999"/>
    </row>
    <row r="344" spans="1:12">
      <c r="A344" s="999" t="s">
        <v>7240</v>
      </c>
      <c r="B344" s="999"/>
      <c r="C344" s="999"/>
      <c r="D344" s="999"/>
      <c r="E344" s="999"/>
      <c r="F344" s="999"/>
      <c r="G344" s="999"/>
      <c r="H344" s="999"/>
      <c r="I344" s="999"/>
      <c r="J344" s="999"/>
      <c r="K344" s="999"/>
      <c r="L344" s="999"/>
    </row>
    <row r="345" spans="1:12">
      <c r="A345" s="999" t="s">
        <v>7376</v>
      </c>
      <c r="B345" s="999"/>
      <c r="C345" s="999"/>
      <c r="D345" s="999"/>
      <c r="E345" s="999"/>
      <c r="F345" s="999"/>
      <c r="G345" s="999"/>
      <c r="H345" s="999"/>
      <c r="I345" s="999"/>
      <c r="J345" s="999"/>
      <c r="K345" s="999"/>
      <c r="L345" s="999"/>
    </row>
    <row r="348" spans="1:12">
      <c r="A348" s="1082" t="s">
        <v>70</v>
      </c>
      <c r="B348" s="1082" t="s">
        <v>7246</v>
      </c>
      <c r="C348" s="1083" t="s">
        <v>7241</v>
      </c>
      <c r="D348" s="1083"/>
      <c r="E348" s="1082" t="s">
        <v>97</v>
      </c>
      <c r="F348" s="1082" t="s">
        <v>142</v>
      </c>
      <c r="G348" s="1083" t="s">
        <v>7242</v>
      </c>
      <c r="H348" s="1083"/>
      <c r="I348" s="1083" t="s">
        <v>7244</v>
      </c>
      <c r="J348" s="1083"/>
      <c r="K348" s="1083" t="s">
        <v>99</v>
      </c>
      <c r="L348" s="1083"/>
    </row>
    <row r="349" spans="1:12">
      <c r="A349" s="1082"/>
      <c r="B349" s="1082"/>
      <c r="C349" s="1028" t="s">
        <v>23</v>
      </c>
      <c r="D349" s="1028" t="s">
        <v>16</v>
      </c>
      <c r="E349" s="1082"/>
      <c r="F349" s="1082"/>
      <c r="G349" s="1028" t="s">
        <v>7243</v>
      </c>
      <c r="H349" s="1028" t="s">
        <v>72</v>
      </c>
      <c r="I349" s="1028" t="s">
        <v>7243</v>
      </c>
      <c r="J349" s="1028" t="s">
        <v>72</v>
      </c>
      <c r="K349" s="1028" t="s">
        <v>203</v>
      </c>
      <c r="L349" s="1028" t="s">
        <v>7245</v>
      </c>
    </row>
    <row r="350" spans="1:12">
      <c r="A350" s="1060">
        <v>1</v>
      </c>
      <c r="B350" s="998" t="s">
        <v>232</v>
      </c>
      <c r="C350" s="1060">
        <v>73</v>
      </c>
      <c r="D350" s="1060">
        <v>75</v>
      </c>
      <c r="E350" s="1060">
        <v>44</v>
      </c>
      <c r="F350" s="1060">
        <v>101</v>
      </c>
      <c r="G350" s="1060">
        <v>90</v>
      </c>
      <c r="H350" s="1060">
        <v>44</v>
      </c>
      <c r="I350" s="1060">
        <v>5</v>
      </c>
      <c r="J350" s="40"/>
      <c r="K350" s="40"/>
      <c r="L350" s="1060"/>
    </row>
    <row r="351" spans="1:12">
      <c r="A351" s="1060">
        <v>2</v>
      </c>
      <c r="B351" s="998" t="s">
        <v>808</v>
      </c>
      <c r="C351" s="1060">
        <v>100</v>
      </c>
      <c r="D351" s="1060">
        <v>89</v>
      </c>
      <c r="E351" s="1060">
        <v>58</v>
      </c>
      <c r="F351" s="1060">
        <v>144</v>
      </c>
      <c r="G351" s="1060">
        <v>137</v>
      </c>
      <c r="H351" s="1060">
        <v>58</v>
      </c>
      <c r="I351" s="1060">
        <v>7</v>
      </c>
      <c r="J351" s="1060"/>
      <c r="K351" s="1060"/>
      <c r="L351" s="1060"/>
    </row>
    <row r="352" spans="1:12">
      <c r="A352" s="1060">
        <v>3</v>
      </c>
      <c r="B352" s="998" t="s">
        <v>1419</v>
      </c>
      <c r="C352" s="1060">
        <v>67</v>
      </c>
      <c r="D352" s="1060">
        <v>63</v>
      </c>
      <c r="E352" s="1060">
        <v>33</v>
      </c>
      <c r="F352" s="1060">
        <v>92</v>
      </c>
      <c r="G352" s="1060">
        <v>85</v>
      </c>
      <c r="H352" s="1060">
        <v>33</v>
      </c>
      <c r="I352" s="1060">
        <v>7</v>
      </c>
      <c r="J352" s="1060"/>
      <c r="K352" s="1060"/>
      <c r="L352" s="40"/>
    </row>
    <row r="353" spans="1:12">
      <c r="A353" s="1060">
        <v>4</v>
      </c>
      <c r="B353" s="998" t="s">
        <v>1831</v>
      </c>
      <c r="C353" s="1060">
        <v>32</v>
      </c>
      <c r="D353" s="1060">
        <v>35</v>
      </c>
      <c r="E353" s="1060">
        <v>19</v>
      </c>
      <c r="F353" s="1060">
        <v>46</v>
      </c>
      <c r="G353" s="1060">
        <v>46</v>
      </c>
      <c r="H353" s="1060">
        <v>19</v>
      </c>
      <c r="I353" s="1060"/>
      <c r="J353" s="1060"/>
      <c r="K353" s="1060"/>
      <c r="L353" s="40"/>
    </row>
    <row r="354" spans="1:12">
      <c r="A354" s="1060">
        <v>5</v>
      </c>
      <c r="B354" s="998" t="s">
        <v>2100</v>
      </c>
      <c r="C354" s="1060">
        <v>73</v>
      </c>
      <c r="D354" s="1060">
        <v>72</v>
      </c>
      <c r="E354" s="1060">
        <v>42</v>
      </c>
      <c r="F354" s="1060">
        <v>97</v>
      </c>
      <c r="G354" s="1060">
        <v>87</v>
      </c>
      <c r="H354" s="1060">
        <v>42</v>
      </c>
      <c r="I354" s="1060">
        <v>1</v>
      </c>
      <c r="J354" s="1060"/>
      <c r="K354" s="1060"/>
      <c r="L354" s="40"/>
    </row>
    <row r="355" spans="1:12">
      <c r="A355" s="1060">
        <v>6</v>
      </c>
      <c r="B355" s="998" t="s">
        <v>2526</v>
      </c>
      <c r="C355" s="1060">
        <v>64</v>
      </c>
      <c r="D355" s="1060">
        <v>79</v>
      </c>
      <c r="E355" s="1060">
        <v>40</v>
      </c>
      <c r="F355" s="1060">
        <v>94</v>
      </c>
      <c r="G355" s="1060">
        <v>92</v>
      </c>
      <c r="H355" s="1060">
        <v>40</v>
      </c>
      <c r="I355" s="1060">
        <v>2</v>
      </c>
      <c r="J355" s="1060"/>
      <c r="K355" s="1060"/>
      <c r="L355" s="40"/>
    </row>
    <row r="356" spans="1:12">
      <c r="A356" s="1060">
        <v>7</v>
      </c>
      <c r="B356" s="998" t="s">
        <v>2968</v>
      </c>
      <c r="C356" s="1060">
        <v>70</v>
      </c>
      <c r="D356" s="1060">
        <v>61</v>
      </c>
      <c r="E356" s="1060">
        <v>39</v>
      </c>
      <c r="F356" s="1060">
        <v>91</v>
      </c>
      <c r="G356" s="1060">
        <v>90</v>
      </c>
      <c r="H356" s="1060">
        <v>39</v>
      </c>
      <c r="I356" s="1060">
        <v>1</v>
      </c>
      <c r="J356" s="1060"/>
      <c r="K356" s="1060"/>
      <c r="L356" s="40"/>
    </row>
    <row r="357" spans="1:12">
      <c r="A357" s="1060">
        <v>8</v>
      </c>
      <c r="B357" s="998" t="s">
        <v>3335</v>
      </c>
      <c r="C357" s="1060">
        <v>54</v>
      </c>
      <c r="D357" s="1060">
        <v>52</v>
      </c>
      <c r="E357" s="1060">
        <v>33</v>
      </c>
      <c r="F357" s="1060">
        <v>70</v>
      </c>
      <c r="G357" s="1060">
        <v>66</v>
      </c>
      <c r="H357" s="1060">
        <v>30</v>
      </c>
      <c r="I357" s="1060">
        <v>4</v>
      </c>
      <c r="J357" s="1060"/>
      <c r="K357" s="1060"/>
      <c r="L357" s="40"/>
    </row>
    <row r="358" spans="1:12">
      <c r="A358" s="1060">
        <v>9</v>
      </c>
      <c r="B358" s="998" t="s">
        <v>3745</v>
      </c>
      <c r="C358" s="1060">
        <v>60</v>
      </c>
      <c r="D358" s="1060">
        <v>67</v>
      </c>
      <c r="E358" s="1060">
        <v>41</v>
      </c>
      <c r="F358" s="1060">
        <v>89</v>
      </c>
      <c r="G358" s="1060">
        <v>68</v>
      </c>
      <c r="H358" s="1060">
        <v>39</v>
      </c>
      <c r="I358" s="1060">
        <v>10</v>
      </c>
      <c r="J358" s="1060"/>
      <c r="K358" s="1060"/>
      <c r="L358" s="1060"/>
    </row>
    <row r="359" spans="1:12">
      <c r="A359" s="1060">
        <v>10</v>
      </c>
      <c r="B359" s="998" t="s">
        <v>4180</v>
      </c>
      <c r="C359" s="1060">
        <v>60</v>
      </c>
      <c r="D359" s="1060">
        <v>56</v>
      </c>
      <c r="E359" s="1060">
        <v>28</v>
      </c>
      <c r="F359" s="1060">
        <v>77</v>
      </c>
      <c r="G359" s="1060">
        <v>74</v>
      </c>
      <c r="H359" s="1060">
        <v>27</v>
      </c>
      <c r="I359" s="1060"/>
      <c r="J359" s="1060"/>
      <c r="K359" s="1060"/>
      <c r="L359" s="1060"/>
    </row>
    <row r="360" spans="1:12">
      <c r="A360" s="1060">
        <v>11</v>
      </c>
      <c r="B360" s="998" t="s">
        <v>4522</v>
      </c>
      <c r="C360" s="1060">
        <v>54</v>
      </c>
      <c r="D360" s="1060">
        <v>56</v>
      </c>
      <c r="E360" s="1060">
        <v>31</v>
      </c>
      <c r="F360" s="1060">
        <v>57</v>
      </c>
      <c r="G360" s="1060">
        <v>54</v>
      </c>
      <c r="H360" s="1060">
        <v>31</v>
      </c>
      <c r="I360" s="1060">
        <v>3</v>
      </c>
      <c r="J360" s="1060"/>
      <c r="K360" s="1060"/>
      <c r="L360" s="1060"/>
    </row>
    <row r="361" spans="1:12">
      <c r="A361" s="1060">
        <v>12</v>
      </c>
      <c r="B361" s="998" t="s">
        <v>4863</v>
      </c>
      <c r="C361" s="1060">
        <v>78</v>
      </c>
      <c r="D361" s="1060">
        <v>69</v>
      </c>
      <c r="E361" s="1060">
        <v>38</v>
      </c>
      <c r="F361" s="1060">
        <v>81</v>
      </c>
      <c r="G361" s="1060">
        <v>76</v>
      </c>
      <c r="H361" s="1060">
        <v>38</v>
      </c>
      <c r="I361" s="1060">
        <v>5</v>
      </c>
      <c r="J361" s="1060"/>
      <c r="K361" s="1060"/>
      <c r="L361" s="1060"/>
    </row>
    <row r="362" spans="1:12">
      <c r="A362" s="1060">
        <v>13</v>
      </c>
      <c r="B362" s="998" t="s">
        <v>5229</v>
      </c>
      <c r="C362" s="1060">
        <v>47</v>
      </c>
      <c r="D362" s="1060">
        <v>33</v>
      </c>
      <c r="E362" s="1060">
        <v>22</v>
      </c>
      <c r="F362" s="1060">
        <v>52</v>
      </c>
      <c r="G362" s="1060">
        <v>52</v>
      </c>
      <c r="H362" s="1060">
        <v>21</v>
      </c>
      <c r="I362" s="1060"/>
      <c r="J362" s="1060"/>
      <c r="K362" s="1060"/>
      <c r="L362" s="1060"/>
    </row>
    <row r="363" spans="1:12">
      <c r="A363" s="1060">
        <v>14</v>
      </c>
      <c r="B363" s="998" t="s">
        <v>5501</v>
      </c>
      <c r="C363" s="1060">
        <v>38</v>
      </c>
      <c r="D363" s="1060">
        <v>38</v>
      </c>
      <c r="E363" s="1060">
        <v>20</v>
      </c>
      <c r="F363" s="1060">
        <v>49</v>
      </c>
      <c r="G363" s="1060">
        <v>46</v>
      </c>
      <c r="H363" s="1060">
        <v>19</v>
      </c>
      <c r="I363" s="1060">
        <v>2</v>
      </c>
      <c r="J363" s="1060"/>
      <c r="K363" s="1060"/>
      <c r="L363" s="1060"/>
    </row>
    <row r="364" spans="1:12">
      <c r="A364" s="1060">
        <v>15</v>
      </c>
      <c r="B364" s="998" t="s">
        <v>5724</v>
      </c>
      <c r="C364" s="1039">
        <v>36</v>
      </c>
      <c r="D364" s="1060">
        <v>35</v>
      </c>
      <c r="E364" s="1060">
        <v>21</v>
      </c>
      <c r="F364" s="1060">
        <v>53</v>
      </c>
      <c r="G364" s="1060">
        <v>49</v>
      </c>
      <c r="H364" s="1060">
        <v>21</v>
      </c>
      <c r="I364" s="1060">
        <v>4</v>
      </c>
      <c r="J364" s="40"/>
      <c r="K364" s="40"/>
      <c r="L364" s="40"/>
    </row>
    <row r="365" spans="1:12">
      <c r="A365" s="1060">
        <v>16</v>
      </c>
      <c r="B365" s="998" t="s">
        <v>5941</v>
      </c>
      <c r="C365" s="1060">
        <v>65</v>
      </c>
      <c r="D365" s="1060">
        <v>63</v>
      </c>
      <c r="E365" s="1060">
        <v>34</v>
      </c>
      <c r="F365" s="1060">
        <v>84</v>
      </c>
      <c r="G365" s="1060">
        <v>71</v>
      </c>
      <c r="H365" s="1060">
        <v>34</v>
      </c>
      <c r="I365" s="1060">
        <v>5</v>
      </c>
      <c r="J365" s="40"/>
      <c r="K365" s="40"/>
      <c r="L365" s="1060"/>
    </row>
    <row r="366" spans="1:12">
      <c r="A366" s="1079" t="s">
        <v>84</v>
      </c>
      <c r="B366" s="1079"/>
      <c r="C366" s="1059">
        <f t="shared" ref="C366:H366" si="9">SUM(C350:C365)</f>
        <v>971</v>
      </c>
      <c r="D366" s="1059">
        <f t="shared" si="9"/>
        <v>943</v>
      </c>
      <c r="E366" s="1059">
        <f t="shared" si="9"/>
        <v>543</v>
      </c>
      <c r="F366" s="1059">
        <f t="shared" si="9"/>
        <v>1277</v>
      </c>
      <c r="G366" s="1059">
        <f t="shared" si="9"/>
        <v>1183</v>
      </c>
      <c r="H366" s="1059">
        <f t="shared" si="9"/>
        <v>535</v>
      </c>
      <c r="I366" s="1059">
        <f>SUM(I350:I365)</f>
        <v>56</v>
      </c>
      <c r="J366" s="1059"/>
      <c r="K366" s="1059"/>
      <c r="L366" s="1059"/>
    </row>
    <row r="368" spans="1:12">
      <c r="J368" s="1080" t="s">
        <v>6933</v>
      </c>
      <c r="K368" s="1080"/>
      <c r="L368" s="1080"/>
    </row>
    <row r="372" spans="1:12">
      <c r="J372" s="1080" t="s">
        <v>2456</v>
      </c>
      <c r="K372" s="1080"/>
      <c r="L372" s="1080"/>
    </row>
    <row r="375" spans="1:12">
      <c r="A375" s="1081" t="s">
        <v>7237</v>
      </c>
      <c r="B375" s="1081"/>
      <c r="C375" s="1081"/>
      <c r="D375" s="1081"/>
      <c r="E375" s="1081"/>
      <c r="F375" s="1081"/>
      <c r="G375" s="1081"/>
      <c r="H375" s="1081"/>
      <c r="I375" s="1081"/>
      <c r="J375" s="1081"/>
      <c r="K375" s="1081"/>
      <c r="L375" s="1081"/>
    </row>
    <row r="376" spans="1:12">
      <c r="A376" s="1081" t="s">
        <v>7238</v>
      </c>
      <c r="B376" s="1081"/>
      <c r="C376" s="1081"/>
      <c r="D376" s="1081"/>
      <c r="E376" s="1081"/>
      <c r="F376" s="1081"/>
      <c r="G376" s="1081"/>
      <c r="H376" s="1081"/>
      <c r="I376" s="1081"/>
      <c r="J376" s="1081"/>
      <c r="K376" s="1081"/>
      <c r="L376" s="1081"/>
    </row>
    <row r="377" spans="1:12">
      <c r="A377" s="999" t="s">
        <v>7239</v>
      </c>
      <c r="B377" s="999"/>
      <c r="C377" s="999"/>
      <c r="D377" s="999"/>
      <c r="E377" s="999"/>
      <c r="F377" s="999"/>
      <c r="G377" s="999"/>
      <c r="H377" s="999"/>
      <c r="I377" s="999"/>
      <c r="J377" s="999"/>
      <c r="K377" s="999"/>
      <c r="L377" s="999"/>
    </row>
    <row r="378" spans="1:12">
      <c r="A378" s="999" t="s">
        <v>7240</v>
      </c>
      <c r="B378" s="999"/>
      <c r="C378" s="999"/>
      <c r="D378" s="999"/>
      <c r="E378" s="999"/>
      <c r="F378" s="999"/>
      <c r="G378" s="999"/>
      <c r="H378" s="999"/>
      <c r="I378" s="999"/>
      <c r="J378" s="999"/>
      <c r="K378" s="999"/>
      <c r="L378" s="999"/>
    </row>
    <row r="379" spans="1:12">
      <c r="A379" s="999" t="s">
        <v>7319</v>
      </c>
      <c r="B379" s="999"/>
      <c r="C379" s="999"/>
      <c r="D379" s="999"/>
      <c r="E379" s="999"/>
      <c r="F379" s="999"/>
      <c r="G379" s="999"/>
      <c r="H379" s="999"/>
      <c r="I379" s="999"/>
      <c r="J379" s="999"/>
      <c r="K379" s="999"/>
      <c r="L379" s="999"/>
    </row>
    <row r="382" spans="1:12">
      <c r="A382" s="1082" t="s">
        <v>70</v>
      </c>
      <c r="B382" s="1082" t="s">
        <v>7246</v>
      </c>
      <c r="C382" s="1083" t="s">
        <v>7241</v>
      </c>
      <c r="D382" s="1083"/>
      <c r="E382" s="1082" t="s">
        <v>97</v>
      </c>
      <c r="F382" s="1082" t="s">
        <v>142</v>
      </c>
      <c r="G382" s="1083" t="s">
        <v>7242</v>
      </c>
      <c r="H382" s="1083"/>
      <c r="I382" s="1083" t="s">
        <v>7244</v>
      </c>
      <c r="J382" s="1083"/>
      <c r="K382" s="1083" t="s">
        <v>99</v>
      </c>
      <c r="L382" s="1083"/>
    </row>
    <row r="383" spans="1:12">
      <c r="A383" s="1082"/>
      <c r="B383" s="1082"/>
      <c r="C383" s="1028" t="s">
        <v>23</v>
      </c>
      <c r="D383" s="1028" t="s">
        <v>16</v>
      </c>
      <c r="E383" s="1082"/>
      <c r="F383" s="1082"/>
      <c r="G383" s="1028" t="s">
        <v>7243</v>
      </c>
      <c r="H383" s="1028" t="s">
        <v>72</v>
      </c>
      <c r="I383" s="1028" t="s">
        <v>7243</v>
      </c>
      <c r="J383" s="1028" t="s">
        <v>72</v>
      </c>
      <c r="K383" s="1028" t="s">
        <v>203</v>
      </c>
      <c r="L383" s="1028" t="s">
        <v>7245</v>
      </c>
    </row>
    <row r="384" spans="1:12">
      <c r="A384" s="1060">
        <v>1</v>
      </c>
      <c r="B384" s="998" t="s">
        <v>232</v>
      </c>
      <c r="C384" s="1060">
        <v>73</v>
      </c>
      <c r="D384" s="1060">
        <v>75</v>
      </c>
      <c r="E384" s="1060">
        <v>44</v>
      </c>
      <c r="F384" s="1060">
        <v>101</v>
      </c>
      <c r="G384" s="1060">
        <v>90</v>
      </c>
      <c r="H384" s="1060">
        <v>44</v>
      </c>
      <c r="I384" s="1060">
        <v>5</v>
      </c>
      <c r="J384" s="40"/>
      <c r="K384" s="40"/>
      <c r="L384" s="1060"/>
    </row>
    <row r="385" spans="1:12">
      <c r="A385" s="1060">
        <v>2</v>
      </c>
      <c r="B385" s="998" t="s">
        <v>808</v>
      </c>
      <c r="C385" s="1060">
        <v>100</v>
      </c>
      <c r="D385" s="1060">
        <v>89</v>
      </c>
      <c r="E385" s="1060">
        <v>58</v>
      </c>
      <c r="F385" s="1060">
        <v>144</v>
      </c>
      <c r="G385" s="1060">
        <v>137</v>
      </c>
      <c r="H385" s="1060">
        <v>58</v>
      </c>
      <c r="I385" s="1060">
        <v>7</v>
      </c>
      <c r="J385" s="1060"/>
      <c r="K385" s="1060"/>
      <c r="L385" s="1060"/>
    </row>
    <row r="386" spans="1:12">
      <c r="A386" s="1060">
        <v>3</v>
      </c>
      <c r="B386" s="998" t="s">
        <v>1419</v>
      </c>
      <c r="C386" s="1060">
        <v>67</v>
      </c>
      <c r="D386" s="1060">
        <v>63</v>
      </c>
      <c r="E386" s="1060">
        <v>33</v>
      </c>
      <c r="F386" s="1060">
        <v>92</v>
      </c>
      <c r="G386" s="1060">
        <v>85</v>
      </c>
      <c r="H386" s="1060">
        <v>33</v>
      </c>
      <c r="I386" s="1060">
        <v>7</v>
      </c>
      <c r="J386" s="1060"/>
      <c r="K386" s="1060"/>
      <c r="L386" s="40"/>
    </row>
    <row r="387" spans="1:12">
      <c r="A387" s="1060">
        <v>4</v>
      </c>
      <c r="B387" s="998" t="s">
        <v>1831</v>
      </c>
      <c r="C387" s="1060">
        <v>32</v>
      </c>
      <c r="D387" s="1060">
        <v>35</v>
      </c>
      <c r="E387" s="1060">
        <v>19</v>
      </c>
      <c r="F387" s="1060">
        <v>46</v>
      </c>
      <c r="G387" s="1060">
        <v>46</v>
      </c>
      <c r="H387" s="1060">
        <v>19</v>
      </c>
      <c r="I387" s="1060"/>
      <c r="J387" s="1060"/>
      <c r="K387" s="1060"/>
      <c r="L387" s="40"/>
    </row>
    <row r="388" spans="1:12">
      <c r="A388" s="1060">
        <v>5</v>
      </c>
      <c r="B388" s="998" t="s">
        <v>2100</v>
      </c>
      <c r="C388" s="1060">
        <v>73</v>
      </c>
      <c r="D388" s="1060">
        <v>72</v>
      </c>
      <c r="E388" s="1060">
        <v>42</v>
      </c>
      <c r="F388" s="1060">
        <v>97</v>
      </c>
      <c r="G388" s="1060">
        <v>87</v>
      </c>
      <c r="H388" s="1060">
        <v>42</v>
      </c>
      <c r="I388" s="1060">
        <v>1</v>
      </c>
      <c r="J388" s="1060"/>
      <c r="K388" s="1060"/>
      <c r="L388" s="40"/>
    </row>
    <row r="389" spans="1:12">
      <c r="A389" s="1060">
        <v>6</v>
      </c>
      <c r="B389" s="998" t="s">
        <v>2526</v>
      </c>
      <c r="C389" s="1060">
        <v>64</v>
      </c>
      <c r="D389" s="1060">
        <v>79</v>
      </c>
      <c r="E389" s="1060">
        <v>40</v>
      </c>
      <c r="F389" s="1060">
        <v>94</v>
      </c>
      <c r="G389" s="1060">
        <v>92</v>
      </c>
      <c r="H389" s="1060">
        <v>40</v>
      </c>
      <c r="I389" s="1060">
        <v>2</v>
      </c>
      <c r="J389" s="1060"/>
      <c r="K389" s="1060"/>
      <c r="L389" s="40"/>
    </row>
    <row r="390" spans="1:12">
      <c r="A390" s="1060">
        <v>7</v>
      </c>
      <c r="B390" s="998" t="s">
        <v>2968</v>
      </c>
      <c r="C390" s="1060">
        <v>70</v>
      </c>
      <c r="D390" s="1060">
        <v>61</v>
      </c>
      <c r="E390" s="1060">
        <v>39</v>
      </c>
      <c r="F390" s="1060">
        <v>91</v>
      </c>
      <c r="G390" s="1060">
        <v>90</v>
      </c>
      <c r="H390" s="1060">
        <v>39</v>
      </c>
      <c r="I390" s="1060">
        <v>1</v>
      </c>
      <c r="J390" s="1060"/>
      <c r="K390" s="1060"/>
      <c r="L390" s="40"/>
    </row>
    <row r="391" spans="1:12">
      <c r="A391" s="1060">
        <v>8</v>
      </c>
      <c r="B391" s="998" t="s">
        <v>3335</v>
      </c>
      <c r="C391" s="1060">
        <v>54</v>
      </c>
      <c r="D391" s="1060">
        <v>52</v>
      </c>
      <c r="E391" s="1060">
        <v>33</v>
      </c>
      <c r="F391" s="1060">
        <v>70</v>
      </c>
      <c r="G391" s="1060">
        <v>66</v>
      </c>
      <c r="H391" s="1060">
        <v>30</v>
      </c>
      <c r="I391" s="1060">
        <v>4</v>
      </c>
      <c r="J391" s="1060"/>
      <c r="K391" s="1060"/>
      <c r="L391" s="40"/>
    </row>
    <row r="392" spans="1:12">
      <c r="A392" s="1060">
        <v>9</v>
      </c>
      <c r="B392" s="998" t="s">
        <v>3745</v>
      </c>
      <c r="C392" s="1060">
        <v>60</v>
      </c>
      <c r="D392" s="1060">
        <v>67</v>
      </c>
      <c r="E392" s="1060">
        <v>41</v>
      </c>
      <c r="F392" s="1060">
        <v>89</v>
      </c>
      <c r="G392" s="1060">
        <v>68</v>
      </c>
      <c r="H392" s="1060">
        <v>39</v>
      </c>
      <c r="I392" s="1060">
        <v>10</v>
      </c>
      <c r="J392" s="1060"/>
      <c r="K392" s="1060"/>
      <c r="L392" s="1060"/>
    </row>
    <row r="393" spans="1:12">
      <c r="A393" s="1060">
        <v>10</v>
      </c>
      <c r="B393" s="998" t="s">
        <v>4180</v>
      </c>
      <c r="C393" s="1060">
        <v>60</v>
      </c>
      <c r="D393" s="1060">
        <v>56</v>
      </c>
      <c r="E393" s="1060">
        <v>28</v>
      </c>
      <c r="F393" s="1060">
        <v>77</v>
      </c>
      <c r="G393" s="1060">
        <v>74</v>
      </c>
      <c r="H393" s="1060">
        <v>27</v>
      </c>
      <c r="I393" s="1060"/>
      <c r="J393" s="1060"/>
      <c r="K393" s="1060"/>
      <c r="L393" s="1060"/>
    </row>
    <row r="394" spans="1:12">
      <c r="A394" s="1060">
        <v>11</v>
      </c>
      <c r="B394" s="998" t="s">
        <v>4522</v>
      </c>
      <c r="C394" s="1060">
        <v>54</v>
      </c>
      <c r="D394" s="1060">
        <v>56</v>
      </c>
      <c r="E394" s="1060">
        <v>31</v>
      </c>
      <c r="F394" s="1060">
        <v>57</v>
      </c>
      <c r="G394" s="1060">
        <v>54</v>
      </c>
      <c r="H394" s="1060">
        <v>31</v>
      </c>
      <c r="I394" s="1060">
        <v>3</v>
      </c>
      <c r="J394" s="1060"/>
      <c r="K394" s="1060"/>
      <c r="L394" s="1060"/>
    </row>
    <row r="395" spans="1:12">
      <c r="A395" s="1060">
        <v>12</v>
      </c>
      <c r="B395" s="998" t="s">
        <v>4863</v>
      </c>
      <c r="C395" s="1060">
        <v>78</v>
      </c>
      <c r="D395" s="1060">
        <v>69</v>
      </c>
      <c r="E395" s="1060">
        <v>38</v>
      </c>
      <c r="F395" s="1060">
        <v>81</v>
      </c>
      <c r="G395" s="1060">
        <v>76</v>
      </c>
      <c r="H395" s="1060">
        <v>38</v>
      </c>
      <c r="I395" s="1060">
        <v>5</v>
      </c>
      <c r="J395" s="1060"/>
      <c r="K395" s="1060"/>
      <c r="L395" s="1060"/>
    </row>
    <row r="396" spans="1:12">
      <c r="A396" s="1060">
        <v>13</v>
      </c>
      <c r="B396" s="998" t="s">
        <v>5229</v>
      </c>
      <c r="C396" s="1060">
        <v>47</v>
      </c>
      <c r="D396" s="1060">
        <v>33</v>
      </c>
      <c r="E396" s="1060">
        <v>22</v>
      </c>
      <c r="F396" s="1060">
        <v>52</v>
      </c>
      <c r="G396" s="1060">
        <v>52</v>
      </c>
      <c r="H396" s="1060">
        <v>21</v>
      </c>
      <c r="I396" s="1060"/>
      <c r="J396" s="1060"/>
      <c r="K396" s="1060"/>
      <c r="L396" s="1060"/>
    </row>
    <row r="397" spans="1:12">
      <c r="A397" s="1060">
        <v>14</v>
      </c>
      <c r="B397" s="998" t="s">
        <v>5501</v>
      </c>
      <c r="C397" s="1060">
        <v>38</v>
      </c>
      <c r="D397" s="1060">
        <v>38</v>
      </c>
      <c r="E397" s="1060">
        <v>20</v>
      </c>
      <c r="F397" s="1060">
        <v>49</v>
      </c>
      <c r="G397" s="1060">
        <v>46</v>
      </c>
      <c r="H397" s="1060">
        <v>19</v>
      </c>
      <c r="I397" s="1060">
        <v>2</v>
      </c>
      <c r="J397" s="1060"/>
      <c r="K397" s="1060"/>
      <c r="L397" s="1060"/>
    </row>
    <row r="398" spans="1:12">
      <c r="A398" s="1060">
        <v>15</v>
      </c>
      <c r="B398" s="998" t="s">
        <v>5724</v>
      </c>
      <c r="C398" s="1039">
        <v>36</v>
      </c>
      <c r="D398" s="1060">
        <v>35</v>
      </c>
      <c r="E398" s="1060">
        <v>21</v>
      </c>
      <c r="F398" s="1060">
        <v>53</v>
      </c>
      <c r="G398" s="1060">
        <v>49</v>
      </c>
      <c r="H398" s="1060">
        <v>21</v>
      </c>
      <c r="I398" s="1060">
        <v>4</v>
      </c>
      <c r="J398" s="40"/>
      <c r="K398" s="40"/>
      <c r="L398" s="40"/>
    </row>
    <row r="399" spans="1:12">
      <c r="A399" s="1060">
        <v>16</v>
      </c>
      <c r="B399" s="998" t="s">
        <v>5941</v>
      </c>
      <c r="C399" s="1060">
        <v>65</v>
      </c>
      <c r="D399" s="1060">
        <v>63</v>
      </c>
      <c r="E399" s="1060">
        <v>34</v>
      </c>
      <c r="F399" s="1060">
        <v>84</v>
      </c>
      <c r="G399" s="1060">
        <v>71</v>
      </c>
      <c r="H399" s="1060">
        <v>34</v>
      </c>
      <c r="I399" s="1060">
        <v>5</v>
      </c>
      <c r="J399" s="40"/>
      <c r="K399" s="40"/>
      <c r="L399" s="1060"/>
    </row>
    <row r="400" spans="1:12">
      <c r="A400" s="1079" t="s">
        <v>84</v>
      </c>
      <c r="B400" s="1079"/>
      <c r="C400" s="1059">
        <f t="shared" ref="C400:H400" si="10">SUM(C384:C399)</f>
        <v>971</v>
      </c>
      <c r="D400" s="1059">
        <f t="shared" si="10"/>
        <v>943</v>
      </c>
      <c r="E400" s="1059">
        <f t="shared" si="10"/>
        <v>543</v>
      </c>
      <c r="F400" s="1059">
        <f t="shared" si="10"/>
        <v>1277</v>
      </c>
      <c r="G400" s="1059">
        <f t="shared" si="10"/>
        <v>1183</v>
      </c>
      <c r="H400" s="1059">
        <f t="shared" si="10"/>
        <v>535</v>
      </c>
      <c r="I400" s="1059">
        <f>SUM(I384:I399)</f>
        <v>56</v>
      </c>
      <c r="J400" s="1059"/>
      <c r="K400" s="1059"/>
      <c r="L400" s="1059"/>
    </row>
    <row r="402" spans="10:12">
      <c r="J402" s="1080" t="s">
        <v>6933</v>
      </c>
      <c r="K402" s="1080"/>
      <c r="L402" s="1080"/>
    </row>
    <row r="406" spans="10:12">
      <c r="J406" s="1080" t="s">
        <v>2456</v>
      </c>
      <c r="K406" s="1080"/>
      <c r="L406" s="1080"/>
    </row>
  </sheetData>
  <mergeCells count="155">
    <mergeCell ref="A1:L1"/>
    <mergeCell ref="A2:L2"/>
    <mergeCell ref="A8:A9"/>
    <mergeCell ref="B8:B9"/>
    <mergeCell ref="C8:D8"/>
    <mergeCell ref="E8:E9"/>
    <mergeCell ref="F8:F9"/>
    <mergeCell ref="G8:H8"/>
    <mergeCell ref="I8:J8"/>
    <mergeCell ref="K8:L8"/>
    <mergeCell ref="K43:L43"/>
    <mergeCell ref="A61:B61"/>
    <mergeCell ref="J28:L28"/>
    <mergeCell ref="J32:L32"/>
    <mergeCell ref="A69:L69"/>
    <mergeCell ref="A70:L70"/>
    <mergeCell ref="A26:B26"/>
    <mergeCell ref="A36:L36"/>
    <mergeCell ref="A37:L37"/>
    <mergeCell ref="A43:A44"/>
    <mergeCell ref="B43:B44"/>
    <mergeCell ref="C43:D43"/>
    <mergeCell ref="E43:E44"/>
    <mergeCell ref="F43:F44"/>
    <mergeCell ref="G43:H43"/>
    <mergeCell ref="I43:J43"/>
    <mergeCell ref="I76:J76"/>
    <mergeCell ref="K76:L76"/>
    <mergeCell ref="A94:B94"/>
    <mergeCell ref="J96:L96"/>
    <mergeCell ref="J100:L100"/>
    <mergeCell ref="J63:L63"/>
    <mergeCell ref="A76:A77"/>
    <mergeCell ref="B76:B77"/>
    <mergeCell ref="C76:D76"/>
    <mergeCell ref="E76:E77"/>
    <mergeCell ref="F76:F77"/>
    <mergeCell ref="G76:H76"/>
    <mergeCell ref="A103:L103"/>
    <mergeCell ref="A104:L104"/>
    <mergeCell ref="A110:A111"/>
    <mergeCell ref="B110:B111"/>
    <mergeCell ref="C110:D110"/>
    <mergeCell ref="E110:E111"/>
    <mergeCell ref="F110:F111"/>
    <mergeCell ref="G110:H110"/>
    <mergeCell ref="I110:J110"/>
    <mergeCell ref="K110:L110"/>
    <mergeCell ref="G144:H144"/>
    <mergeCell ref="I144:J144"/>
    <mergeCell ref="K144:L144"/>
    <mergeCell ref="A162:B162"/>
    <mergeCell ref="J164:L164"/>
    <mergeCell ref="J168:L168"/>
    <mergeCell ref="A128:B128"/>
    <mergeCell ref="J130:L130"/>
    <mergeCell ref="J134:L134"/>
    <mergeCell ref="A137:L137"/>
    <mergeCell ref="A138:L138"/>
    <mergeCell ref="A144:A145"/>
    <mergeCell ref="B144:B145"/>
    <mergeCell ref="C144:D144"/>
    <mergeCell ref="E144:E145"/>
    <mergeCell ref="F144:F145"/>
    <mergeCell ref="A171:L171"/>
    <mergeCell ref="A172:L172"/>
    <mergeCell ref="A178:A179"/>
    <mergeCell ref="B178:B179"/>
    <mergeCell ref="C178:D178"/>
    <mergeCell ref="E178:E179"/>
    <mergeCell ref="F178:F179"/>
    <mergeCell ref="G178:H178"/>
    <mergeCell ref="I178:J178"/>
    <mergeCell ref="K178:L178"/>
    <mergeCell ref="G212:H212"/>
    <mergeCell ref="I212:J212"/>
    <mergeCell ref="K212:L212"/>
    <mergeCell ref="A230:B230"/>
    <mergeCell ref="J232:L232"/>
    <mergeCell ref="J236:L236"/>
    <mergeCell ref="A196:B196"/>
    <mergeCell ref="J198:L198"/>
    <mergeCell ref="J202:L202"/>
    <mergeCell ref="A205:L205"/>
    <mergeCell ref="A206:L206"/>
    <mergeCell ref="A212:A213"/>
    <mergeCell ref="B212:B213"/>
    <mergeCell ref="C212:D212"/>
    <mergeCell ref="E212:E213"/>
    <mergeCell ref="F212:F213"/>
    <mergeCell ref="A239:L239"/>
    <mergeCell ref="A240:L240"/>
    <mergeCell ref="A246:A247"/>
    <mergeCell ref="B246:B247"/>
    <mergeCell ref="C246:D246"/>
    <mergeCell ref="E246:E247"/>
    <mergeCell ref="F246:F247"/>
    <mergeCell ref="G246:H246"/>
    <mergeCell ref="I246:J246"/>
    <mergeCell ref="K246:L246"/>
    <mergeCell ref="G280:H280"/>
    <mergeCell ref="I280:J280"/>
    <mergeCell ref="K280:L280"/>
    <mergeCell ref="A298:B298"/>
    <mergeCell ref="J300:L300"/>
    <mergeCell ref="J304:L304"/>
    <mergeCell ref="A264:B264"/>
    <mergeCell ref="J266:L266"/>
    <mergeCell ref="J270:L270"/>
    <mergeCell ref="A273:L273"/>
    <mergeCell ref="A274:L274"/>
    <mergeCell ref="A280:A281"/>
    <mergeCell ref="B280:B281"/>
    <mergeCell ref="C280:D280"/>
    <mergeCell ref="E280:E281"/>
    <mergeCell ref="F280:F281"/>
    <mergeCell ref="A307:L307"/>
    <mergeCell ref="A308:L308"/>
    <mergeCell ref="A314:A315"/>
    <mergeCell ref="B314:B315"/>
    <mergeCell ref="C314:D314"/>
    <mergeCell ref="E314:E315"/>
    <mergeCell ref="F314:F315"/>
    <mergeCell ref="G314:H314"/>
    <mergeCell ref="I314:J314"/>
    <mergeCell ref="K314:L314"/>
    <mergeCell ref="G348:H348"/>
    <mergeCell ref="I348:J348"/>
    <mergeCell ref="K348:L348"/>
    <mergeCell ref="A366:B366"/>
    <mergeCell ref="J368:L368"/>
    <mergeCell ref="J372:L372"/>
    <mergeCell ref="A332:B332"/>
    <mergeCell ref="J334:L334"/>
    <mergeCell ref="J338:L338"/>
    <mergeCell ref="A341:L341"/>
    <mergeCell ref="A342:L342"/>
    <mergeCell ref="A348:A349"/>
    <mergeCell ref="B348:B349"/>
    <mergeCell ref="C348:D348"/>
    <mergeCell ref="E348:E349"/>
    <mergeCell ref="F348:F349"/>
    <mergeCell ref="A400:B400"/>
    <mergeCell ref="J402:L402"/>
    <mergeCell ref="J406:L406"/>
    <mergeCell ref="A375:L375"/>
    <mergeCell ref="A376:L376"/>
    <mergeCell ref="A382:A383"/>
    <mergeCell ref="B382:B383"/>
    <mergeCell ref="C382:D382"/>
    <mergeCell ref="E382:E383"/>
    <mergeCell ref="F382:F383"/>
    <mergeCell ref="G382:H382"/>
    <mergeCell ref="I382:J382"/>
    <mergeCell ref="K382:L382"/>
  </mergeCells>
  <pageMargins left="1.95" right="0" top="0.75" bottom="0.75" header="0.3" footer="0.3"/>
  <pageSetup paperSize="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activeCell="R11" sqref="R11"/>
    </sheetView>
  </sheetViews>
  <sheetFormatPr defaultRowHeight="15"/>
  <cols>
    <col min="1" max="1" width="5.42578125" customWidth="1"/>
    <col min="2" max="2" width="19.42578125" customWidth="1"/>
    <col min="5" max="5" width="8.28515625" customWidth="1"/>
    <col min="6" max="6" width="8.140625" customWidth="1"/>
    <col min="7" max="7" width="7" customWidth="1"/>
    <col min="8" max="8" width="6.7109375" customWidth="1"/>
    <col min="9" max="9" width="6.85546875" customWidth="1"/>
    <col min="10" max="10" width="7" customWidth="1"/>
  </cols>
  <sheetData>
    <row r="1" spans="1:17" ht="26.25">
      <c r="A1" s="1084" t="s">
        <v>7380</v>
      </c>
      <c r="B1" s="1084"/>
      <c r="C1" s="1084"/>
      <c r="D1" s="1084"/>
      <c r="E1" s="1084"/>
      <c r="F1" s="1084"/>
      <c r="G1" s="1084"/>
      <c r="H1" s="1084"/>
      <c r="I1" s="1084"/>
      <c r="J1" s="1084"/>
      <c r="K1" s="1084"/>
      <c r="L1" s="1084"/>
      <c r="M1" s="1084"/>
      <c r="N1" s="1084"/>
      <c r="O1" s="1084"/>
      <c r="P1" s="1084"/>
      <c r="Q1" s="1084"/>
    </row>
    <row r="2" spans="1:17" ht="26.25">
      <c r="A2" s="1084" t="s">
        <v>7381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</row>
    <row r="4" spans="1:17">
      <c r="A4" s="1085" t="s">
        <v>91</v>
      </c>
      <c r="B4" s="1085" t="s">
        <v>92</v>
      </c>
      <c r="C4" s="1088" t="s">
        <v>93</v>
      </c>
      <c r="D4" s="1088"/>
      <c r="E4" s="1088" t="s">
        <v>94</v>
      </c>
      <c r="F4" s="1088"/>
      <c r="G4" s="1088" t="s">
        <v>95</v>
      </c>
      <c r="H4" s="1088"/>
      <c r="I4" s="1088" t="s">
        <v>96</v>
      </c>
      <c r="J4" s="1088"/>
      <c r="K4" s="1088" t="s">
        <v>75</v>
      </c>
      <c r="L4" s="1088"/>
      <c r="M4" s="1088" t="s">
        <v>97</v>
      </c>
      <c r="N4" s="1088"/>
      <c r="O4" s="1088" t="s">
        <v>98</v>
      </c>
      <c r="P4" s="1088"/>
      <c r="Q4" s="1088" t="s">
        <v>79</v>
      </c>
    </row>
    <row r="5" spans="1:17">
      <c r="A5" s="1086"/>
      <c r="B5" s="1086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1088"/>
      <c r="Q5" s="1088"/>
    </row>
    <row r="6" spans="1:17">
      <c r="A6" s="1087"/>
      <c r="B6" s="1087"/>
      <c r="C6" s="1046" t="s">
        <v>23</v>
      </c>
      <c r="D6" s="1046" t="s">
        <v>16</v>
      </c>
      <c r="E6" s="1046" t="s">
        <v>23</v>
      </c>
      <c r="F6" s="1046" t="s">
        <v>16</v>
      </c>
      <c r="G6" s="1046" t="s">
        <v>23</v>
      </c>
      <c r="H6" s="1046" t="s">
        <v>16</v>
      </c>
      <c r="I6" s="1046" t="s">
        <v>23</v>
      </c>
      <c r="J6" s="1046" t="s">
        <v>16</v>
      </c>
      <c r="K6" s="1046" t="s">
        <v>23</v>
      </c>
      <c r="L6" s="1046" t="s">
        <v>16</v>
      </c>
      <c r="M6" s="1046" t="s">
        <v>23</v>
      </c>
      <c r="N6" s="1046" t="s">
        <v>16</v>
      </c>
      <c r="O6" s="1046" t="s">
        <v>23</v>
      </c>
      <c r="P6" s="1046" t="s">
        <v>16</v>
      </c>
      <c r="Q6" s="1046"/>
    </row>
    <row r="7" spans="1:17" ht="24.95" customHeight="1">
      <c r="A7" s="1061">
        <v>1</v>
      </c>
      <c r="B7" s="1061" t="s">
        <v>81</v>
      </c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  <c r="O7" s="1062"/>
      <c r="P7" s="1062"/>
      <c r="Q7" s="1062"/>
    </row>
    <row r="8" spans="1:17" ht="24.95" customHeight="1">
      <c r="A8" s="1061">
        <v>2</v>
      </c>
      <c r="B8" s="1061" t="s">
        <v>82</v>
      </c>
      <c r="C8" s="1062"/>
      <c r="D8" s="1062"/>
      <c r="E8" s="1062"/>
      <c r="F8" s="1062"/>
      <c r="G8" s="1062"/>
      <c r="H8" s="1062"/>
      <c r="I8" s="1062"/>
      <c r="J8" s="1062"/>
      <c r="K8" s="1062"/>
      <c r="L8" s="1062"/>
      <c r="M8" s="1062"/>
      <c r="N8" s="1062"/>
      <c r="O8" s="1062"/>
      <c r="P8" s="1062"/>
      <c r="Q8" s="1062"/>
    </row>
    <row r="9" spans="1:17" ht="24.95" customHeight="1">
      <c r="A9" s="1061">
        <v>3</v>
      </c>
      <c r="B9" s="1061" t="s">
        <v>83</v>
      </c>
      <c r="C9" s="1062"/>
      <c r="D9" s="1062"/>
      <c r="E9" s="1062"/>
      <c r="F9" s="1062"/>
      <c r="G9" s="1062"/>
      <c r="H9" s="1062"/>
      <c r="I9" s="1062"/>
      <c r="J9" s="1062"/>
      <c r="K9" s="1062"/>
      <c r="L9" s="1062"/>
      <c r="M9" s="1062"/>
      <c r="N9" s="1062"/>
      <c r="O9" s="1062"/>
      <c r="P9" s="1062"/>
      <c r="Q9" s="1062"/>
    </row>
    <row r="10" spans="1:17" ht="24.95" customHeight="1">
      <c r="A10" s="1061">
        <v>4</v>
      </c>
      <c r="B10" s="1061" t="s">
        <v>6459</v>
      </c>
      <c r="C10" s="1062"/>
      <c r="D10" s="1062"/>
      <c r="E10" s="1062"/>
      <c r="F10" s="1062"/>
      <c r="G10" s="1062"/>
      <c r="H10" s="1062"/>
      <c r="I10" s="1062"/>
      <c r="J10" s="1062"/>
      <c r="K10" s="1062"/>
      <c r="L10" s="1062"/>
      <c r="M10" s="1062"/>
      <c r="N10" s="1062"/>
      <c r="O10" s="1062"/>
      <c r="P10" s="1062"/>
      <c r="Q10" s="1062"/>
    </row>
    <row r="11" spans="1:17" ht="24.95" customHeight="1">
      <c r="A11" s="1061">
        <v>5</v>
      </c>
      <c r="B11" s="1061" t="s">
        <v>87</v>
      </c>
      <c r="C11" s="1062"/>
      <c r="D11" s="1062"/>
      <c r="E11" s="1062"/>
      <c r="F11" s="1062"/>
      <c r="G11" s="1062"/>
      <c r="H11" s="1062"/>
      <c r="I11" s="1062"/>
      <c r="J11" s="1062"/>
      <c r="K11" s="1062"/>
      <c r="L11" s="1062"/>
      <c r="M11" s="1062"/>
      <c r="N11" s="1062"/>
      <c r="O11" s="1062"/>
      <c r="P11" s="1062"/>
      <c r="Q11" s="1062"/>
    </row>
    <row r="12" spans="1:17" ht="24.95" customHeight="1">
      <c r="A12" s="1061">
        <v>6</v>
      </c>
      <c r="B12" s="1061" t="s">
        <v>88</v>
      </c>
      <c r="C12" s="1062"/>
      <c r="D12" s="1062"/>
      <c r="E12" s="1062"/>
      <c r="F12" s="1062"/>
      <c r="G12" s="1062"/>
      <c r="H12" s="1062"/>
      <c r="I12" s="1062"/>
      <c r="J12" s="1062"/>
      <c r="K12" s="1062"/>
      <c r="L12" s="1062"/>
      <c r="M12" s="1062"/>
      <c r="N12" s="1062"/>
      <c r="O12" s="1062"/>
      <c r="P12" s="1062"/>
      <c r="Q12" s="1062"/>
    </row>
    <row r="13" spans="1:17" ht="24.95" customHeight="1">
      <c r="A13" s="1061">
        <v>7</v>
      </c>
      <c r="B13" s="1061" t="s">
        <v>6460</v>
      </c>
      <c r="C13" s="1062"/>
      <c r="D13" s="1062"/>
      <c r="E13" s="1062"/>
      <c r="F13" s="1062"/>
      <c r="G13" s="1062"/>
      <c r="H13" s="1062"/>
      <c r="I13" s="1062"/>
      <c r="J13" s="1062"/>
      <c r="K13" s="1062"/>
      <c r="L13" s="1062"/>
      <c r="M13" s="1062"/>
      <c r="N13" s="1062"/>
      <c r="O13" s="1062"/>
      <c r="P13" s="1062"/>
      <c r="Q13" s="1062"/>
    </row>
    <row r="14" spans="1:17" ht="24.95" customHeight="1">
      <c r="A14" s="1061">
        <v>8</v>
      </c>
      <c r="B14" s="1061" t="s">
        <v>6709</v>
      </c>
      <c r="C14" s="1062"/>
      <c r="D14" s="1062"/>
      <c r="E14" s="1062"/>
      <c r="F14" s="1062"/>
      <c r="G14" s="1062"/>
      <c r="H14" s="1062"/>
      <c r="I14" s="1062"/>
      <c r="J14" s="1062"/>
      <c r="K14" s="1062"/>
      <c r="L14" s="1062"/>
      <c r="M14" s="1062"/>
      <c r="N14" s="1062"/>
      <c r="O14" s="1062"/>
      <c r="P14" s="1062"/>
      <c r="Q14" s="1062"/>
    </row>
    <row r="15" spans="1:17" ht="24.95" customHeight="1">
      <c r="A15" s="1061">
        <v>9</v>
      </c>
      <c r="B15" s="1061" t="s">
        <v>6710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2"/>
      <c r="M15" s="1062"/>
      <c r="N15" s="1062"/>
      <c r="O15" s="1062"/>
      <c r="P15" s="1062"/>
      <c r="Q15" s="1062"/>
    </row>
    <row r="16" spans="1:17" ht="24.95" customHeight="1">
      <c r="A16" s="1061">
        <v>10</v>
      </c>
      <c r="B16" s="1061" t="s">
        <v>6747</v>
      </c>
      <c r="C16" s="1062"/>
      <c r="D16" s="1062"/>
      <c r="E16" s="1062"/>
      <c r="F16" s="1062"/>
      <c r="G16" s="1062"/>
      <c r="H16" s="1062"/>
      <c r="I16" s="1062"/>
      <c r="J16" s="1062"/>
      <c r="K16" s="1062"/>
      <c r="L16" s="1062"/>
      <c r="M16" s="1062"/>
      <c r="N16" s="1062"/>
      <c r="O16" s="1062"/>
      <c r="P16" s="1062"/>
      <c r="Q16" s="1062"/>
    </row>
    <row r="17" spans="1:17" ht="24.95" customHeight="1">
      <c r="A17" s="1061">
        <v>11</v>
      </c>
      <c r="B17" s="1061" t="s">
        <v>6748</v>
      </c>
      <c r="C17" s="1062"/>
      <c r="D17" s="1062"/>
      <c r="E17" s="1062"/>
      <c r="F17" s="1062"/>
      <c r="G17" s="1062"/>
      <c r="H17" s="1062"/>
      <c r="I17" s="1062"/>
      <c r="J17" s="1062"/>
      <c r="K17" s="1062"/>
      <c r="L17" s="1062"/>
      <c r="M17" s="1062"/>
      <c r="N17" s="1062"/>
      <c r="O17" s="1062"/>
      <c r="P17" s="1062"/>
      <c r="Q17" s="1062"/>
    </row>
    <row r="18" spans="1:17" ht="24.95" customHeight="1">
      <c r="A18" s="1061">
        <v>12</v>
      </c>
      <c r="B18" s="1061" t="s">
        <v>6749</v>
      </c>
      <c r="C18" s="1062"/>
      <c r="D18" s="1062"/>
      <c r="E18" s="1062"/>
      <c r="F18" s="1062"/>
      <c r="G18" s="1062"/>
      <c r="H18" s="1062"/>
      <c r="I18" s="1062"/>
      <c r="J18" s="1062"/>
      <c r="K18" s="1062"/>
      <c r="L18" s="1062"/>
      <c r="M18" s="1062"/>
      <c r="N18" s="1062"/>
      <c r="O18" s="1062"/>
      <c r="P18" s="1062"/>
      <c r="Q18" s="1062"/>
    </row>
    <row r="19" spans="1:17">
      <c r="A19" s="40"/>
      <c r="B19" s="41" t="s">
        <v>84</v>
      </c>
      <c r="C19" s="46"/>
      <c r="D19" s="46"/>
      <c r="E19" s="46"/>
      <c r="F19" s="46"/>
      <c r="G19" s="46"/>
      <c r="H19" s="37"/>
      <c r="I19" s="37"/>
      <c r="J19" s="37"/>
      <c r="K19" s="46"/>
      <c r="L19" s="46"/>
      <c r="M19" s="37"/>
      <c r="N19" s="37"/>
      <c r="O19" s="37"/>
      <c r="P19" s="37"/>
      <c r="Q19" s="40"/>
    </row>
    <row r="21" spans="1:17">
      <c r="B21" s="1080"/>
      <c r="C21" s="1080"/>
      <c r="N21" s="1080" t="s">
        <v>7382</v>
      </c>
      <c r="O21" s="1080"/>
      <c r="P21" s="1080"/>
    </row>
    <row r="24" spans="1:17">
      <c r="B24" s="1080"/>
      <c r="C24" s="1080"/>
      <c r="N24" s="1080"/>
      <c r="O24" s="1080"/>
      <c r="P24" s="1080"/>
    </row>
  </sheetData>
  <mergeCells count="16">
    <mergeCell ref="B21:C21"/>
    <mergeCell ref="N21:P21"/>
    <mergeCell ref="B24:C24"/>
    <mergeCell ref="N24:P24"/>
    <mergeCell ref="A1:Q1"/>
    <mergeCell ref="A2:Q2"/>
    <mergeCell ref="A4:A6"/>
    <mergeCell ref="B4:B6"/>
    <mergeCell ref="C4:D5"/>
    <mergeCell ref="E4:F5"/>
    <mergeCell ref="G4:H5"/>
    <mergeCell ref="I4:J5"/>
    <mergeCell ref="K4:L5"/>
    <mergeCell ref="M4:N5"/>
    <mergeCell ref="O4:P5"/>
    <mergeCell ref="Q4:Q5"/>
  </mergeCells>
  <pageMargins left="1.2" right="0.2" top="0.75" bottom="0.75" header="0.3" footer="0.3"/>
  <pageSetup paperSize="5" scale="9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>
      <selection activeCell="P10" sqref="P10"/>
    </sheetView>
  </sheetViews>
  <sheetFormatPr defaultRowHeight="15"/>
  <cols>
    <col min="2" max="2" width="10.5703125" customWidth="1"/>
  </cols>
  <sheetData>
    <row r="1" spans="1:12">
      <c r="A1" s="1081" t="s">
        <v>7237</v>
      </c>
      <c r="B1" s="1081"/>
      <c r="C1" s="1081"/>
      <c r="D1" s="1081"/>
      <c r="E1" s="1081"/>
      <c r="F1" s="1081"/>
      <c r="G1" s="1081"/>
      <c r="H1" s="1081"/>
      <c r="I1" s="1081"/>
      <c r="J1" s="1081"/>
      <c r="K1" s="1081"/>
      <c r="L1" s="1081"/>
    </row>
    <row r="2" spans="1:12">
      <c r="A2" s="1081" t="s">
        <v>7238</v>
      </c>
      <c r="B2" s="1081"/>
      <c r="C2" s="1081"/>
      <c r="D2" s="1081"/>
      <c r="E2" s="1081"/>
      <c r="F2" s="1081"/>
      <c r="G2" s="1081"/>
      <c r="H2" s="1081"/>
      <c r="I2" s="1081"/>
      <c r="J2" s="1081"/>
      <c r="K2" s="1081"/>
      <c r="L2" s="1081"/>
    </row>
    <row r="3" spans="1:12">
      <c r="A3" s="999" t="s">
        <v>7239</v>
      </c>
      <c r="B3" s="999"/>
      <c r="C3" s="999"/>
      <c r="D3" s="999"/>
      <c r="E3" s="999"/>
      <c r="F3" s="999"/>
      <c r="G3" s="999"/>
      <c r="H3" s="999"/>
      <c r="I3" s="999"/>
      <c r="J3" s="999"/>
      <c r="K3" s="999"/>
      <c r="L3" s="999"/>
    </row>
    <row r="4" spans="1:12">
      <c r="A4" s="999" t="s">
        <v>7240</v>
      </c>
      <c r="B4" s="999"/>
      <c r="C4" s="999"/>
      <c r="D4" s="999"/>
      <c r="E4" s="999"/>
      <c r="F4" s="999"/>
      <c r="G4" s="999"/>
      <c r="H4" s="999"/>
      <c r="I4" s="999"/>
      <c r="J4" s="999"/>
      <c r="K4" s="999"/>
      <c r="L4" s="999"/>
    </row>
    <row r="5" spans="1:12">
      <c r="A5" s="999" t="s">
        <v>7377</v>
      </c>
      <c r="B5" s="999"/>
      <c r="C5" s="999"/>
      <c r="D5" s="999"/>
      <c r="E5" s="999"/>
      <c r="F5" s="999"/>
      <c r="G5" s="999"/>
      <c r="H5" s="999"/>
      <c r="I5" s="999"/>
      <c r="J5" s="999"/>
      <c r="K5" s="999"/>
      <c r="L5" s="999"/>
    </row>
    <row r="8" spans="1:12">
      <c r="A8" s="1082" t="s">
        <v>70</v>
      </c>
      <c r="B8" s="1082" t="s">
        <v>7246</v>
      </c>
      <c r="C8" s="1083" t="s">
        <v>7241</v>
      </c>
      <c r="D8" s="1083"/>
      <c r="E8" s="1082" t="s">
        <v>97</v>
      </c>
      <c r="F8" s="1082" t="s">
        <v>142</v>
      </c>
      <c r="G8" s="1083" t="s">
        <v>7242</v>
      </c>
      <c r="H8" s="1083"/>
      <c r="I8" s="1083" t="s">
        <v>7244</v>
      </c>
      <c r="J8" s="1083"/>
      <c r="K8" s="1083" t="s">
        <v>99</v>
      </c>
      <c r="L8" s="1083"/>
    </row>
    <row r="9" spans="1:12">
      <c r="A9" s="1082"/>
      <c r="B9" s="1082"/>
      <c r="C9" s="1028" t="s">
        <v>23</v>
      </c>
      <c r="D9" s="1028" t="s">
        <v>16</v>
      </c>
      <c r="E9" s="1082"/>
      <c r="F9" s="1082"/>
      <c r="G9" s="1028" t="s">
        <v>7243</v>
      </c>
      <c r="H9" s="1028" t="s">
        <v>72</v>
      </c>
      <c r="I9" s="1028" t="s">
        <v>7243</v>
      </c>
      <c r="J9" s="1028" t="s">
        <v>72</v>
      </c>
      <c r="K9" s="1028" t="s">
        <v>203</v>
      </c>
      <c r="L9" s="1028" t="s">
        <v>7245</v>
      </c>
    </row>
    <row r="10" spans="1:12" ht="35.1" customHeight="1">
      <c r="A10" s="37">
        <v>1</v>
      </c>
      <c r="B10" s="998"/>
      <c r="C10" s="40"/>
      <c r="D10" s="40"/>
      <c r="E10" s="40"/>
      <c r="F10" s="40"/>
      <c r="G10" s="40"/>
      <c r="H10" s="40"/>
      <c r="I10" s="40"/>
      <c r="J10" s="40"/>
      <c r="K10" s="40"/>
      <c r="L10" s="40"/>
    </row>
    <row r="14" spans="1:12">
      <c r="A14" s="1080" t="s">
        <v>7378</v>
      </c>
      <c r="B14" s="1080"/>
      <c r="C14" s="1080"/>
      <c r="J14" s="1080" t="s">
        <v>7379</v>
      </c>
      <c r="K14" s="1080"/>
      <c r="L14" s="1080"/>
    </row>
  </sheetData>
  <mergeCells count="12">
    <mergeCell ref="A14:C14"/>
    <mergeCell ref="J14:L14"/>
    <mergeCell ref="A1:L1"/>
    <mergeCell ref="A2:L2"/>
    <mergeCell ref="A8:A9"/>
    <mergeCell ref="B8:B9"/>
    <mergeCell ref="C8:D8"/>
    <mergeCell ref="E8:E9"/>
    <mergeCell ref="F8:F9"/>
    <mergeCell ref="G8:H8"/>
    <mergeCell ref="I8:J8"/>
    <mergeCell ref="K8:L8"/>
  </mergeCells>
  <pageMargins left="1.45" right="0.7" top="0.75" bottom="0.75" header="0.3" footer="0.3"/>
  <pageSetup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404"/>
  <sheetViews>
    <sheetView topLeftCell="A385" workbookViewId="0">
      <selection activeCell="Q393" sqref="Q393"/>
    </sheetView>
  </sheetViews>
  <sheetFormatPr defaultRowHeight="15"/>
  <cols>
    <col min="1" max="1" width="19.42578125" customWidth="1"/>
    <col min="2" max="2" width="11" customWidth="1"/>
    <col min="3" max="3" width="14.28515625" customWidth="1"/>
    <col min="4" max="4" width="12" customWidth="1"/>
    <col min="8" max="8" width="6.85546875" customWidth="1"/>
    <col min="12" max="12" width="7.140625" customWidth="1"/>
  </cols>
  <sheetData>
    <row r="1" spans="1:14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1:1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ht="15.75" thickBo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1:14" ht="15.75" thickBot="1">
      <c r="A8" s="1091" t="s">
        <v>0</v>
      </c>
      <c r="B8" s="1091" t="s">
        <v>1</v>
      </c>
      <c r="C8" s="1091"/>
      <c r="D8" s="1091" t="s">
        <v>2</v>
      </c>
      <c r="E8" s="1091" t="s">
        <v>3</v>
      </c>
      <c r="F8" s="1091" t="s">
        <v>4</v>
      </c>
      <c r="G8" s="1091"/>
      <c r="H8" s="1091"/>
      <c r="I8" s="1091"/>
      <c r="J8" s="1091" t="s">
        <v>5</v>
      </c>
      <c r="K8" s="1091"/>
      <c r="L8" s="1091"/>
      <c r="M8" s="1091"/>
      <c r="N8" s="1091" t="s">
        <v>6</v>
      </c>
    </row>
    <row r="9" spans="1:14" ht="26.25" thickBot="1">
      <c r="A9" s="1091"/>
      <c r="B9" s="7" t="s">
        <v>7</v>
      </c>
      <c r="C9" s="7" t="s">
        <v>8</v>
      </c>
      <c r="D9" s="1091"/>
      <c r="E9" s="1091"/>
      <c r="F9" s="7" t="s">
        <v>9</v>
      </c>
      <c r="G9" s="7" t="s">
        <v>8</v>
      </c>
      <c r="H9" s="7" t="s">
        <v>10</v>
      </c>
      <c r="I9" s="7" t="s">
        <v>8</v>
      </c>
      <c r="J9" s="7" t="s">
        <v>11</v>
      </c>
      <c r="K9" s="7" t="s">
        <v>8</v>
      </c>
      <c r="L9" s="7" t="s">
        <v>12</v>
      </c>
      <c r="M9" s="7" t="s">
        <v>8</v>
      </c>
      <c r="N9" s="1091"/>
    </row>
    <row r="10" spans="1:14" ht="15.75" thickBot="1">
      <c r="A10" s="7">
        <v>2</v>
      </c>
      <c r="B10" s="7">
        <v>3</v>
      </c>
      <c r="C10" s="7">
        <v>4</v>
      </c>
      <c r="D10" s="7">
        <v>5</v>
      </c>
      <c r="E10" s="7">
        <v>6</v>
      </c>
      <c r="F10" s="7">
        <v>7</v>
      </c>
      <c r="G10" s="7">
        <v>8</v>
      </c>
      <c r="H10" s="7">
        <v>9</v>
      </c>
      <c r="I10" s="7">
        <v>10</v>
      </c>
      <c r="J10" s="7">
        <v>11</v>
      </c>
      <c r="K10" s="7">
        <v>12</v>
      </c>
      <c r="L10" s="7">
        <v>13</v>
      </c>
      <c r="M10" s="7">
        <v>14</v>
      </c>
      <c r="N10" s="7">
        <v>15</v>
      </c>
    </row>
    <row r="11" spans="1:14" ht="15.75" thickBot="1">
      <c r="A11" s="8" t="s">
        <v>13</v>
      </c>
      <c r="B11" s="9" t="s">
        <v>14</v>
      </c>
      <c r="C11" s="10" t="s">
        <v>15</v>
      </c>
      <c r="D11" s="9" t="s">
        <v>16</v>
      </c>
      <c r="E11" s="9" t="s">
        <v>17</v>
      </c>
      <c r="F11" s="9"/>
      <c r="G11" s="9"/>
      <c r="H11" s="9"/>
      <c r="I11" s="9"/>
      <c r="J11" s="9"/>
      <c r="K11" s="9"/>
      <c r="L11" s="9" t="s">
        <v>18</v>
      </c>
      <c r="M11" s="11">
        <v>42736</v>
      </c>
      <c r="N11" s="9"/>
    </row>
    <row r="12" spans="1:14" ht="15.75" thickBot="1">
      <c r="A12" s="8" t="s">
        <v>19</v>
      </c>
      <c r="B12" s="12" t="s">
        <v>20</v>
      </c>
      <c r="C12" s="13">
        <v>24083</v>
      </c>
      <c r="D12" s="9" t="s">
        <v>16</v>
      </c>
      <c r="E12" s="9" t="s">
        <v>17</v>
      </c>
      <c r="F12" s="9"/>
      <c r="G12" s="9"/>
      <c r="H12" s="9"/>
      <c r="I12" s="9"/>
      <c r="J12" s="9"/>
      <c r="K12" s="9"/>
      <c r="L12" s="9" t="s">
        <v>18</v>
      </c>
      <c r="M12" s="11">
        <v>43009</v>
      </c>
      <c r="N12" s="9"/>
    </row>
    <row r="13" spans="1:14" ht="23.25" thickBot="1">
      <c r="A13" s="8" t="s">
        <v>21</v>
      </c>
      <c r="B13" s="9" t="s">
        <v>22</v>
      </c>
      <c r="C13" s="14">
        <v>42744</v>
      </c>
      <c r="D13" s="9" t="s">
        <v>23</v>
      </c>
      <c r="E13" s="9" t="s">
        <v>17</v>
      </c>
      <c r="F13" s="9"/>
      <c r="G13" s="9"/>
      <c r="H13" s="9" t="s">
        <v>18</v>
      </c>
      <c r="I13" s="11">
        <v>42979</v>
      </c>
      <c r="J13" s="9"/>
      <c r="K13" s="11"/>
      <c r="L13" s="9"/>
      <c r="M13" s="9"/>
      <c r="N13" s="9"/>
    </row>
    <row r="14" spans="1:14" ht="15.75" thickBot="1">
      <c r="A14" s="8" t="s">
        <v>24</v>
      </c>
      <c r="B14" s="9" t="s">
        <v>22</v>
      </c>
      <c r="C14" s="10" t="s">
        <v>25</v>
      </c>
      <c r="D14" s="9" t="s">
        <v>16</v>
      </c>
      <c r="E14" s="9" t="s">
        <v>17</v>
      </c>
      <c r="F14" s="9"/>
      <c r="G14" s="9"/>
      <c r="H14" s="9" t="s">
        <v>18</v>
      </c>
      <c r="I14" s="9" t="s">
        <v>26</v>
      </c>
      <c r="J14" s="9"/>
      <c r="K14" s="11"/>
      <c r="L14" s="9"/>
      <c r="M14" s="9"/>
      <c r="N14" s="9"/>
    </row>
    <row r="15" spans="1:14" ht="15.75" thickBot="1">
      <c r="A15" s="8"/>
      <c r="B15" s="9"/>
      <c r="C15" s="10"/>
      <c r="D15" s="9"/>
      <c r="E15" s="9"/>
      <c r="F15" s="9"/>
      <c r="G15" s="9"/>
      <c r="H15" s="9"/>
      <c r="I15" s="9"/>
      <c r="J15" s="9"/>
      <c r="K15" s="9"/>
      <c r="L15" s="9"/>
      <c r="M15" s="11"/>
      <c r="N15" s="9"/>
    </row>
    <row r="16" spans="1:14" ht="15.75" thickBot="1">
      <c r="A16" s="8"/>
      <c r="B16" s="9"/>
      <c r="C16" s="10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1:14" ht="15.75" thickBot="1">
      <c r="A17" s="8"/>
      <c r="B17" s="9"/>
      <c r="C17" s="10"/>
      <c r="D17" s="9"/>
      <c r="E17" s="9" t="s">
        <v>27</v>
      </c>
      <c r="F17" s="9"/>
      <c r="G17" s="9"/>
      <c r="H17" s="9"/>
      <c r="I17" s="9"/>
      <c r="J17" s="9"/>
      <c r="K17" s="9"/>
      <c r="L17" s="9"/>
      <c r="M17" s="9"/>
      <c r="N17" s="9"/>
    </row>
    <row r="18" spans="1:14" ht="15.75" thickBot="1">
      <c r="A18" s="8"/>
      <c r="B18" s="9"/>
      <c r="C18" s="10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ht="15.75" thickBot="1">
      <c r="A19" s="8"/>
      <c r="B19" s="9"/>
      <c r="C19" s="10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ht="15.75" thickBot="1">
      <c r="A20" s="8"/>
      <c r="B20" s="9"/>
      <c r="C20" s="10"/>
      <c r="D20" s="9"/>
      <c r="E20" s="9" t="s">
        <v>27</v>
      </c>
      <c r="F20" s="9"/>
      <c r="G20" s="9"/>
      <c r="H20" s="9"/>
      <c r="I20" s="9"/>
      <c r="J20" s="9"/>
      <c r="K20" s="9"/>
      <c r="L20" s="9"/>
      <c r="M20" s="9"/>
      <c r="N20" s="9"/>
    </row>
    <row r="21" spans="1:14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spans="1:14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spans="1:14">
      <c r="A23" s="6"/>
      <c r="B23" s="6"/>
      <c r="C23" s="6"/>
      <c r="D23" s="6"/>
      <c r="E23" s="6"/>
      <c r="F23" s="6"/>
      <c r="G23" s="6"/>
      <c r="H23" s="6"/>
      <c r="I23" s="6"/>
      <c r="J23" s="6"/>
      <c r="K23" s="1089" t="s">
        <v>28</v>
      </c>
      <c r="L23" s="1089"/>
      <c r="M23" s="1089"/>
      <c r="N23" s="1089"/>
    </row>
    <row r="24" spans="1:1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spans="1:14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spans="1:14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spans="1:14">
      <c r="A27" s="6"/>
      <c r="B27" s="6"/>
      <c r="C27" s="6"/>
      <c r="D27" s="6"/>
      <c r="E27" s="6"/>
      <c r="F27" s="6"/>
      <c r="G27" s="6"/>
      <c r="H27" s="6"/>
      <c r="I27" s="6"/>
      <c r="J27" s="6"/>
      <c r="K27" s="1090" t="s">
        <v>29</v>
      </c>
      <c r="L27" s="1090"/>
      <c r="M27" s="1090"/>
      <c r="N27" s="1090"/>
    </row>
    <row r="28" spans="1:14">
      <c r="A28" s="6"/>
      <c r="B28" s="6"/>
      <c r="C28" s="6"/>
      <c r="D28" s="6"/>
      <c r="E28" s="6"/>
      <c r="F28" s="6"/>
      <c r="G28" s="6"/>
      <c r="H28" s="6"/>
      <c r="I28" s="6"/>
      <c r="J28" s="6"/>
      <c r="K28" s="1092"/>
      <c r="L28" s="1092"/>
      <c r="M28" s="1092"/>
      <c r="N28" s="1092"/>
    </row>
    <row r="29" spans="1:14">
      <c r="A29" s="6"/>
      <c r="B29" s="6"/>
      <c r="C29" s="6"/>
      <c r="D29" s="6"/>
      <c r="E29" s="6"/>
      <c r="F29" s="6"/>
      <c r="G29" s="6"/>
      <c r="H29" s="6"/>
      <c r="I29" s="6"/>
      <c r="J29" s="6"/>
      <c r="K29" s="15"/>
      <c r="L29" s="15"/>
      <c r="M29" s="15"/>
      <c r="N29" s="15"/>
    </row>
    <row r="30" spans="1:14">
      <c r="A30" s="6"/>
      <c r="B30" s="6"/>
      <c r="C30" s="6"/>
      <c r="D30" s="6"/>
      <c r="E30" s="6"/>
      <c r="F30" s="6"/>
      <c r="G30" s="6"/>
      <c r="H30" s="6"/>
      <c r="I30" s="6"/>
      <c r="J30" s="6"/>
      <c r="K30" s="15"/>
      <c r="L30" s="15"/>
      <c r="M30" s="15"/>
      <c r="N30" s="15"/>
    </row>
    <row r="31" spans="1:14">
      <c r="A31" s="6"/>
      <c r="B31" s="6"/>
      <c r="C31" s="6"/>
      <c r="D31" s="6"/>
      <c r="E31" s="6"/>
      <c r="F31" s="6"/>
      <c r="G31" s="6"/>
      <c r="H31" s="6"/>
      <c r="I31" s="6"/>
      <c r="J31" s="6"/>
      <c r="K31" s="15"/>
      <c r="L31" s="15"/>
      <c r="M31" s="15"/>
      <c r="N31" s="15"/>
    </row>
    <row r="32" spans="1:14">
      <c r="A32" s="6"/>
      <c r="B32" s="6"/>
      <c r="C32" s="6"/>
      <c r="D32" s="6"/>
      <c r="E32" s="6"/>
      <c r="F32" s="6"/>
      <c r="G32" s="6"/>
      <c r="H32" s="6"/>
      <c r="I32" s="6"/>
      <c r="J32" s="6"/>
      <c r="K32" s="15"/>
      <c r="L32" s="15"/>
      <c r="M32" s="15"/>
      <c r="N32" s="15"/>
    </row>
    <row r="33" spans="1:14">
      <c r="A33" s="6"/>
      <c r="B33" s="6"/>
      <c r="C33" s="6"/>
      <c r="D33" s="6"/>
      <c r="E33" s="6"/>
      <c r="F33" s="6"/>
      <c r="G33" s="6"/>
      <c r="H33" s="6"/>
      <c r="I33" s="6"/>
      <c r="J33" s="6"/>
      <c r="K33" s="15"/>
      <c r="L33" s="15"/>
      <c r="M33" s="15"/>
      <c r="N33" s="15"/>
    </row>
    <row r="34" spans="1:14">
      <c r="A34" s="6"/>
      <c r="B34" s="6"/>
      <c r="C34" s="6"/>
      <c r="D34" s="6"/>
      <c r="E34" s="6"/>
      <c r="F34" s="6"/>
      <c r="G34" s="6"/>
      <c r="H34" s="6"/>
      <c r="I34" s="6"/>
      <c r="J34" s="6"/>
      <c r="K34" s="15"/>
      <c r="L34" s="15"/>
      <c r="M34" s="15"/>
      <c r="N34" s="15"/>
    </row>
    <row r="35" spans="1:14">
      <c r="A35" s="6"/>
      <c r="B35" s="6"/>
      <c r="C35" s="6"/>
      <c r="D35" s="6"/>
      <c r="E35" s="6"/>
      <c r="F35" s="6"/>
      <c r="G35" s="6"/>
      <c r="H35" s="6"/>
      <c r="I35" s="6"/>
      <c r="J35" s="6"/>
      <c r="K35" s="15"/>
      <c r="L35" s="15"/>
      <c r="M35" s="15"/>
      <c r="N35" s="15"/>
    </row>
    <row r="36" spans="1:14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</row>
    <row r="37" spans="1:14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</row>
    <row r="38" spans="1:14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</row>
    <row r="39" spans="1:1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</row>
    <row r="40" spans="1:14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</row>
    <row r="41" spans="1:14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</row>
    <row r="42" spans="1:14" ht="15.75" thickBo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</row>
    <row r="43" spans="1:14" ht="15.75" thickBot="1">
      <c r="A43" s="1091" t="s">
        <v>0</v>
      </c>
      <c r="B43" s="1091" t="s">
        <v>1</v>
      </c>
      <c r="C43" s="1091"/>
      <c r="D43" s="1091" t="s">
        <v>2</v>
      </c>
      <c r="E43" s="1091" t="s">
        <v>3</v>
      </c>
      <c r="F43" s="1091" t="s">
        <v>4</v>
      </c>
      <c r="G43" s="1091"/>
      <c r="H43" s="1091"/>
      <c r="I43" s="1091"/>
      <c r="J43" s="1091" t="s">
        <v>5</v>
      </c>
      <c r="K43" s="1091"/>
      <c r="L43" s="1091"/>
      <c r="M43" s="1091"/>
      <c r="N43" s="1091" t="s">
        <v>6</v>
      </c>
    </row>
    <row r="44" spans="1:14" ht="26.25" thickBot="1">
      <c r="A44" s="1091"/>
      <c r="B44" s="7" t="s">
        <v>7</v>
      </c>
      <c r="C44" s="7" t="s">
        <v>8</v>
      </c>
      <c r="D44" s="1091"/>
      <c r="E44" s="1091"/>
      <c r="F44" s="7" t="s">
        <v>9</v>
      </c>
      <c r="G44" s="7" t="s">
        <v>8</v>
      </c>
      <c r="H44" s="7" t="s">
        <v>10</v>
      </c>
      <c r="I44" s="7" t="s">
        <v>8</v>
      </c>
      <c r="J44" s="7" t="s">
        <v>11</v>
      </c>
      <c r="K44" s="7" t="s">
        <v>8</v>
      </c>
      <c r="L44" s="7" t="s">
        <v>12</v>
      </c>
      <c r="M44" s="7" t="s">
        <v>8</v>
      </c>
      <c r="N44" s="1091"/>
    </row>
    <row r="45" spans="1:14" ht="15.75" thickBot="1">
      <c r="A45" s="7">
        <v>2</v>
      </c>
      <c r="B45" s="7">
        <v>3</v>
      </c>
      <c r="C45" s="7">
        <v>4</v>
      </c>
      <c r="D45" s="7">
        <v>5</v>
      </c>
      <c r="E45" s="7">
        <v>6</v>
      </c>
      <c r="F45" s="7">
        <v>7</v>
      </c>
      <c r="G45" s="7">
        <v>8</v>
      </c>
      <c r="H45" s="7">
        <v>9</v>
      </c>
      <c r="I45" s="7">
        <v>10</v>
      </c>
      <c r="J45" s="7">
        <v>11</v>
      </c>
      <c r="K45" s="7">
        <v>12</v>
      </c>
      <c r="L45" s="7">
        <v>13</v>
      </c>
      <c r="M45" s="7">
        <v>14</v>
      </c>
      <c r="N45" s="7">
        <v>15</v>
      </c>
    </row>
    <row r="46" spans="1:14" ht="15.75" thickBot="1">
      <c r="A46" s="16" t="s">
        <v>30</v>
      </c>
      <c r="B46" s="16" t="s">
        <v>31</v>
      </c>
      <c r="C46" s="17">
        <v>32204</v>
      </c>
      <c r="D46" s="16" t="s">
        <v>23</v>
      </c>
      <c r="E46" s="16" t="s">
        <v>17</v>
      </c>
      <c r="F46" s="16" t="s">
        <v>32</v>
      </c>
      <c r="G46" s="17">
        <v>42796</v>
      </c>
      <c r="H46" s="18"/>
      <c r="I46" s="18"/>
      <c r="J46" s="18"/>
      <c r="K46" s="18"/>
      <c r="L46" s="16"/>
      <c r="M46" s="16"/>
      <c r="N46" s="16"/>
    </row>
    <row r="47" spans="1:14" ht="15.75" thickBot="1">
      <c r="A47" s="16" t="s">
        <v>33</v>
      </c>
      <c r="B47" s="16" t="s">
        <v>34</v>
      </c>
      <c r="C47" s="16" t="s">
        <v>35</v>
      </c>
      <c r="D47" s="16" t="s">
        <v>23</v>
      </c>
      <c r="E47" s="16" t="s">
        <v>17</v>
      </c>
      <c r="F47" s="16" t="s">
        <v>32</v>
      </c>
      <c r="G47" s="17">
        <v>42796</v>
      </c>
      <c r="H47" s="16"/>
      <c r="I47" s="16"/>
      <c r="J47" s="16"/>
      <c r="K47" s="16"/>
      <c r="L47" s="16"/>
      <c r="M47" s="16"/>
      <c r="N47" s="16"/>
    </row>
    <row r="48" spans="1:14" ht="23.25" thickBot="1">
      <c r="A48" s="16" t="s">
        <v>36</v>
      </c>
      <c r="B48" s="16" t="s">
        <v>37</v>
      </c>
      <c r="C48" s="16" t="s">
        <v>38</v>
      </c>
      <c r="D48" s="16" t="s">
        <v>23</v>
      </c>
      <c r="E48" s="16" t="s">
        <v>17</v>
      </c>
      <c r="F48" s="16" t="s">
        <v>32</v>
      </c>
      <c r="G48" s="17">
        <v>42796</v>
      </c>
      <c r="H48" s="16"/>
      <c r="I48" s="16"/>
      <c r="J48" s="16"/>
      <c r="K48" s="16"/>
      <c r="L48" s="16"/>
      <c r="M48" s="16"/>
      <c r="N48" s="16"/>
    </row>
    <row r="49" spans="1:14" ht="15.75" thickBot="1">
      <c r="A49" s="16" t="s">
        <v>39</v>
      </c>
      <c r="B49" s="16" t="s">
        <v>40</v>
      </c>
      <c r="C49" s="17" t="s">
        <v>41</v>
      </c>
      <c r="D49" s="16" t="s">
        <v>16</v>
      </c>
      <c r="E49" s="16" t="s">
        <v>17</v>
      </c>
      <c r="F49" s="16"/>
      <c r="G49" s="16"/>
      <c r="H49" s="16"/>
      <c r="I49" s="16"/>
      <c r="J49" s="16" t="s">
        <v>32</v>
      </c>
      <c r="K49" s="19" t="s">
        <v>42</v>
      </c>
      <c r="L49" s="16"/>
      <c r="M49" s="16"/>
      <c r="N49" s="16"/>
    </row>
    <row r="50" spans="1:14" ht="15.75" thickBot="1">
      <c r="A50" s="5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6"/>
      <c r="M50" s="16"/>
      <c r="N50" s="16"/>
    </row>
    <row r="51" spans="1:14" ht="15.75" thickBo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spans="1:14" ht="15.75" thickBot="1">
      <c r="A52" s="16"/>
      <c r="B52" s="16"/>
      <c r="C52" s="16"/>
      <c r="D52" s="16"/>
      <c r="E52" s="9" t="s">
        <v>27</v>
      </c>
      <c r="F52" s="16"/>
      <c r="G52" s="16"/>
      <c r="H52" s="16"/>
      <c r="I52" s="16"/>
      <c r="J52" s="16"/>
      <c r="K52" s="16"/>
      <c r="L52" s="16"/>
      <c r="M52" s="16"/>
      <c r="N52" s="16"/>
    </row>
    <row r="53" spans="1:14" ht="15.75" thickBo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spans="1:14" ht="15.75" thickBo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spans="1:14" ht="15.75" thickBot="1">
      <c r="A55" s="16"/>
      <c r="B55" s="16"/>
      <c r="C55" s="16"/>
      <c r="D55" s="16"/>
      <c r="E55" s="9" t="s">
        <v>27</v>
      </c>
      <c r="F55" s="16"/>
      <c r="G55" s="16"/>
      <c r="H55" s="16"/>
      <c r="I55" s="16"/>
      <c r="J55" s="16"/>
      <c r="K55" s="16"/>
      <c r="L55" s="16"/>
      <c r="M55" s="16"/>
      <c r="N55" s="16"/>
    </row>
    <row r="56" spans="1:14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</row>
    <row r="57" spans="1:14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</row>
    <row r="58" spans="1:14">
      <c r="A58" s="6"/>
      <c r="B58" s="6"/>
      <c r="C58" s="6"/>
      <c r="D58" s="6"/>
      <c r="E58" s="6"/>
      <c r="F58" s="6"/>
      <c r="G58" s="6"/>
      <c r="H58" s="6"/>
      <c r="I58" s="6"/>
      <c r="J58" s="6"/>
      <c r="K58" s="1089" t="s">
        <v>28</v>
      </c>
      <c r="L58" s="1089"/>
      <c r="M58" s="1089"/>
      <c r="N58" s="1089"/>
    </row>
    <row r="59" spans="1:14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</row>
    <row r="60" spans="1:14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</row>
    <row r="61" spans="1:14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</row>
    <row r="62" spans="1:14">
      <c r="A62" s="6"/>
      <c r="B62" s="6"/>
      <c r="C62" s="6"/>
      <c r="D62" s="6"/>
      <c r="E62" s="6"/>
      <c r="F62" s="6"/>
      <c r="G62" s="6"/>
      <c r="H62" s="6"/>
      <c r="I62" s="6"/>
      <c r="J62" s="6"/>
      <c r="K62" s="1090" t="s">
        <v>29</v>
      </c>
      <c r="L62" s="1090"/>
      <c r="M62" s="1090"/>
      <c r="N62" s="1090"/>
    </row>
    <row r="63" spans="1:14">
      <c r="A63" s="6"/>
      <c r="B63" s="6"/>
      <c r="C63" s="6"/>
      <c r="D63" s="6"/>
      <c r="E63" s="6"/>
      <c r="F63" s="6"/>
      <c r="G63" s="6"/>
      <c r="H63" s="6"/>
      <c r="I63" s="6"/>
      <c r="J63" s="6"/>
      <c r="K63" s="620"/>
      <c r="L63" s="620"/>
      <c r="M63" s="620"/>
      <c r="N63" s="620"/>
    </row>
    <row r="64" spans="1:14">
      <c r="A64" s="6"/>
      <c r="B64" s="6"/>
      <c r="C64" s="6"/>
      <c r="D64" s="6"/>
      <c r="E64" s="6"/>
      <c r="F64" s="6"/>
      <c r="G64" s="6"/>
      <c r="H64" s="6"/>
      <c r="I64" s="6"/>
      <c r="J64" s="6"/>
      <c r="K64" s="620"/>
      <c r="L64" s="620"/>
      <c r="M64" s="620"/>
      <c r="N64" s="620"/>
    </row>
    <row r="65" spans="1:14">
      <c r="A65" s="6"/>
      <c r="B65" s="6"/>
      <c r="C65" s="6"/>
      <c r="D65" s="6"/>
      <c r="E65" s="6"/>
      <c r="F65" s="6"/>
      <c r="G65" s="6"/>
      <c r="H65" s="6"/>
      <c r="I65" s="6"/>
      <c r="J65" s="6"/>
      <c r="K65" s="15"/>
      <c r="L65" s="15"/>
      <c r="M65" s="15"/>
      <c r="N65" s="15"/>
    </row>
    <row r="66" spans="1:14">
      <c r="A66" s="6"/>
      <c r="B66" s="6"/>
      <c r="C66" s="6"/>
      <c r="D66" s="6"/>
      <c r="E66" s="6"/>
      <c r="F66" s="6"/>
      <c r="G66" s="6"/>
      <c r="H66" s="6"/>
      <c r="I66" s="6"/>
      <c r="J66" s="6"/>
      <c r="K66" s="15"/>
      <c r="L66" s="15"/>
      <c r="M66" s="15"/>
      <c r="N66" s="15"/>
    </row>
    <row r="67" spans="1:14">
      <c r="A67" s="6"/>
      <c r="B67" s="6"/>
      <c r="C67" s="6"/>
      <c r="D67" s="6"/>
      <c r="E67" s="6"/>
      <c r="F67" s="6"/>
      <c r="G67" s="6"/>
      <c r="H67" s="6"/>
      <c r="I67" s="6"/>
      <c r="J67" s="6"/>
      <c r="K67" s="15"/>
      <c r="L67" s="15"/>
      <c r="M67" s="15"/>
      <c r="N67" s="15"/>
    </row>
    <row r="68" spans="1:14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ht="15.75" thickBo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ht="15.75" thickBot="1">
      <c r="A75" s="1091" t="s">
        <v>0</v>
      </c>
      <c r="B75" s="1091" t="s">
        <v>1</v>
      </c>
      <c r="C75" s="1091"/>
      <c r="D75" s="1091" t="s">
        <v>2</v>
      </c>
      <c r="E75" s="1091" t="s">
        <v>3</v>
      </c>
      <c r="F75" s="1091" t="s">
        <v>4</v>
      </c>
      <c r="G75" s="1091"/>
      <c r="H75" s="1091"/>
      <c r="I75" s="1091"/>
      <c r="J75" s="1091" t="s">
        <v>5</v>
      </c>
      <c r="K75" s="1091"/>
      <c r="L75" s="1091"/>
      <c r="M75" s="1091"/>
      <c r="N75" s="1091" t="s">
        <v>6</v>
      </c>
    </row>
    <row r="76" spans="1:14" ht="26.25" thickBot="1">
      <c r="A76" s="1091"/>
      <c r="B76" s="7" t="s">
        <v>7</v>
      </c>
      <c r="C76" s="7" t="s">
        <v>8</v>
      </c>
      <c r="D76" s="1091"/>
      <c r="E76" s="1091"/>
      <c r="F76" s="7" t="s">
        <v>9</v>
      </c>
      <c r="G76" s="7" t="s">
        <v>8</v>
      </c>
      <c r="H76" s="7" t="s">
        <v>10</v>
      </c>
      <c r="I76" s="7" t="s">
        <v>8</v>
      </c>
      <c r="J76" s="7" t="s">
        <v>11</v>
      </c>
      <c r="K76" s="7" t="s">
        <v>8</v>
      </c>
      <c r="L76" s="7" t="s">
        <v>12</v>
      </c>
      <c r="M76" s="7" t="s">
        <v>8</v>
      </c>
      <c r="N76" s="1091"/>
    </row>
    <row r="77" spans="1:14" ht="15.75" thickBot="1">
      <c r="A77" s="7">
        <v>2</v>
      </c>
      <c r="B77" s="7">
        <v>3</v>
      </c>
      <c r="C77" s="7">
        <v>4</v>
      </c>
      <c r="D77" s="7">
        <v>5</v>
      </c>
      <c r="E77" s="7">
        <v>6</v>
      </c>
      <c r="F77" s="7">
        <v>7</v>
      </c>
      <c r="G77" s="7">
        <v>8</v>
      </c>
      <c r="H77" s="7">
        <v>9</v>
      </c>
      <c r="I77" s="7">
        <v>10</v>
      </c>
      <c r="J77" s="7">
        <v>11</v>
      </c>
      <c r="K77" s="7">
        <v>12</v>
      </c>
      <c r="L77" s="7">
        <v>13</v>
      </c>
      <c r="M77" s="7">
        <v>14</v>
      </c>
      <c r="N77" s="7">
        <v>15</v>
      </c>
    </row>
    <row r="78" spans="1:14" ht="15.75" thickBot="1">
      <c r="A78" s="8" t="s">
        <v>6366</v>
      </c>
      <c r="B78" s="9"/>
      <c r="C78" s="10" t="s">
        <v>6367</v>
      </c>
      <c r="D78" s="9" t="s">
        <v>64</v>
      </c>
      <c r="E78" s="9" t="s">
        <v>65</v>
      </c>
      <c r="F78" s="9" t="s">
        <v>6368</v>
      </c>
      <c r="G78" s="10" t="s">
        <v>6369</v>
      </c>
      <c r="H78" s="9"/>
      <c r="I78" s="9"/>
      <c r="J78" s="9"/>
      <c r="K78" s="9"/>
      <c r="L78" s="9"/>
      <c r="M78" s="9"/>
      <c r="N78" s="9"/>
    </row>
    <row r="79" spans="1:14" ht="15.75" thickBot="1">
      <c r="A79" s="8"/>
      <c r="B79" s="9"/>
      <c r="C79" s="10"/>
      <c r="D79" s="9"/>
      <c r="E79" s="9"/>
      <c r="F79" s="9"/>
      <c r="G79" s="10"/>
      <c r="H79" s="9"/>
      <c r="I79" s="9"/>
      <c r="J79" s="9"/>
      <c r="K79" s="9"/>
      <c r="L79" s="9"/>
      <c r="M79" s="9"/>
      <c r="N79" s="9"/>
    </row>
    <row r="80" spans="1:14" ht="15.75" thickBot="1">
      <c r="A80" s="8"/>
      <c r="B80" s="9"/>
      <c r="C80" s="10"/>
      <c r="D80" s="9"/>
      <c r="E80" s="9"/>
      <c r="F80" s="9"/>
      <c r="G80" s="10"/>
      <c r="H80" s="9"/>
      <c r="I80" s="9"/>
      <c r="J80" s="9"/>
      <c r="K80" s="9"/>
      <c r="L80" s="9"/>
      <c r="M80" s="9"/>
      <c r="N80" s="9"/>
    </row>
    <row r="81" spans="1:14" ht="15.75" thickBot="1">
      <c r="A81" s="8"/>
      <c r="B81" s="9"/>
      <c r="C81" s="10"/>
      <c r="D81" s="9"/>
      <c r="E81" s="9"/>
      <c r="F81" s="9"/>
      <c r="G81" s="10"/>
      <c r="H81" s="9"/>
      <c r="I81" s="9"/>
      <c r="J81" s="9"/>
      <c r="K81" s="9"/>
      <c r="L81" s="9"/>
      <c r="M81" s="9"/>
      <c r="N81" s="9"/>
    </row>
    <row r="82" spans="1:14" ht="15.75" thickBot="1">
      <c r="A82" s="8"/>
      <c r="B82" s="9"/>
      <c r="C82" s="10"/>
      <c r="D82" s="9"/>
      <c r="E82" s="9"/>
      <c r="F82" s="9"/>
      <c r="G82" s="10"/>
      <c r="H82" s="9"/>
      <c r="I82" s="9"/>
      <c r="J82" s="9"/>
      <c r="K82" s="9"/>
      <c r="L82" s="9"/>
      <c r="M82" s="10"/>
      <c r="N82" s="9"/>
    </row>
    <row r="83" spans="1:14" ht="15.75" thickBot="1">
      <c r="A83" s="8"/>
      <c r="B83" s="9"/>
      <c r="C83" s="10"/>
      <c r="D83" s="9"/>
      <c r="E83" s="9"/>
      <c r="F83" s="9"/>
      <c r="G83" s="10"/>
      <c r="H83" s="9"/>
      <c r="I83" s="9"/>
      <c r="J83" s="9"/>
      <c r="K83" s="9"/>
      <c r="L83" s="9"/>
      <c r="M83" s="9"/>
      <c r="N83" s="9"/>
    </row>
    <row r="84" spans="1:14" ht="15.75" thickBot="1">
      <c r="A84" s="8"/>
      <c r="B84" s="9"/>
      <c r="C84" s="10"/>
      <c r="D84" s="9"/>
      <c r="E84" s="9"/>
      <c r="F84" s="9"/>
      <c r="G84" s="10"/>
      <c r="H84" s="9"/>
      <c r="I84" s="9"/>
      <c r="J84" s="9"/>
      <c r="K84" s="9"/>
      <c r="L84" s="9"/>
      <c r="M84" s="9"/>
      <c r="N84" s="9"/>
    </row>
    <row r="85" spans="1:14" ht="15.75" thickBot="1">
      <c r="A85" s="8"/>
      <c r="B85" s="9"/>
      <c r="C85" s="10"/>
      <c r="D85" s="9"/>
      <c r="E85" s="9"/>
      <c r="F85" s="9"/>
      <c r="G85" s="10"/>
      <c r="H85" s="9"/>
      <c r="I85" s="9"/>
      <c r="J85" s="9"/>
      <c r="K85" s="9"/>
      <c r="L85" s="9"/>
      <c r="M85" s="9"/>
      <c r="N85" s="9"/>
    </row>
    <row r="86" spans="1:14" ht="15.75" thickBot="1">
      <c r="A86" s="8"/>
      <c r="B86" s="9"/>
      <c r="C86" s="10"/>
      <c r="D86" s="9"/>
      <c r="E86" s="9"/>
      <c r="F86" s="9"/>
      <c r="G86" s="10"/>
      <c r="H86" s="9"/>
      <c r="I86" s="9"/>
      <c r="J86" s="9"/>
      <c r="K86" s="9"/>
      <c r="L86" s="9"/>
      <c r="M86" s="9"/>
      <c r="N86" s="9"/>
    </row>
    <row r="87" spans="1:14" ht="15.75" thickBot="1">
      <c r="A87" s="8"/>
      <c r="B87" s="9"/>
      <c r="C87" s="10"/>
      <c r="D87" s="9"/>
      <c r="E87" s="9" t="s">
        <v>27</v>
      </c>
      <c r="F87" s="9"/>
      <c r="G87" s="10"/>
      <c r="H87" s="9"/>
      <c r="I87" s="9"/>
      <c r="J87" s="9"/>
      <c r="K87" s="9"/>
      <c r="L87" s="9"/>
      <c r="M87" s="9"/>
      <c r="N87" s="9"/>
    </row>
    <row r="88" spans="1:14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>
      <c r="A90" s="6"/>
      <c r="B90" s="6"/>
      <c r="C90" s="6"/>
      <c r="D90" s="6"/>
      <c r="E90" s="6"/>
      <c r="F90" s="6"/>
      <c r="G90" s="6"/>
      <c r="H90" s="6"/>
      <c r="I90" s="6"/>
      <c r="J90" s="6"/>
      <c r="K90" s="1089" t="s">
        <v>28</v>
      </c>
      <c r="L90" s="1089"/>
      <c r="M90" s="1089"/>
      <c r="N90" s="1089"/>
    </row>
    <row r="91" spans="1:14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>
      <c r="A94" s="6"/>
      <c r="B94" s="6"/>
      <c r="C94" s="6"/>
      <c r="D94" s="6"/>
      <c r="E94" s="6"/>
      <c r="F94" s="6"/>
      <c r="G94" s="6"/>
      <c r="H94" s="6"/>
      <c r="I94" s="6"/>
      <c r="J94" s="6"/>
      <c r="K94" s="1090" t="s">
        <v>29</v>
      </c>
      <c r="L94" s="1090"/>
      <c r="M94" s="1090"/>
      <c r="N94" s="1090"/>
    </row>
    <row r="95" spans="1:14">
      <c r="A95" s="6"/>
      <c r="B95" s="6"/>
      <c r="C95" s="6"/>
      <c r="D95" s="6"/>
      <c r="E95" s="6"/>
      <c r="F95" s="6"/>
      <c r="G95" s="6"/>
      <c r="H95" s="6"/>
      <c r="I95" s="6"/>
      <c r="J95" s="6"/>
      <c r="K95" s="1092"/>
      <c r="L95" s="1092"/>
      <c r="M95" s="1092"/>
      <c r="N95" s="1092"/>
    </row>
    <row r="96" spans="1:14">
      <c r="A96" s="6"/>
      <c r="B96" s="6"/>
      <c r="C96" s="6"/>
      <c r="D96" s="6"/>
      <c r="E96" s="6"/>
      <c r="F96" s="6"/>
      <c r="G96" s="6"/>
      <c r="H96" s="6"/>
      <c r="I96" s="6"/>
      <c r="J96" s="6"/>
      <c r="K96" s="15"/>
      <c r="L96" s="15"/>
      <c r="M96" s="15"/>
      <c r="N96" s="15"/>
    </row>
    <row r="97" spans="1:14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ht="15.75" thickBo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ht="15.75" thickBot="1">
      <c r="A111" s="1091" t="s">
        <v>0</v>
      </c>
      <c r="B111" s="1091" t="s">
        <v>1</v>
      </c>
      <c r="C111" s="1091"/>
      <c r="D111" s="1091" t="s">
        <v>2</v>
      </c>
      <c r="E111" s="1091" t="s">
        <v>3</v>
      </c>
      <c r="F111" s="1091" t="s">
        <v>4</v>
      </c>
      <c r="G111" s="1091"/>
      <c r="H111" s="1091"/>
      <c r="I111" s="1091"/>
      <c r="J111" s="1091" t="s">
        <v>5</v>
      </c>
      <c r="K111" s="1091"/>
      <c r="L111" s="1091"/>
      <c r="M111" s="1091"/>
      <c r="N111" s="1091" t="s">
        <v>6</v>
      </c>
    </row>
    <row r="112" spans="1:14" ht="26.25" thickBot="1">
      <c r="A112" s="1091"/>
      <c r="B112" s="7" t="s">
        <v>7</v>
      </c>
      <c r="C112" s="7" t="s">
        <v>8</v>
      </c>
      <c r="D112" s="1091"/>
      <c r="E112" s="1091"/>
      <c r="F112" s="7" t="s">
        <v>9</v>
      </c>
      <c r="G112" s="7" t="s">
        <v>8</v>
      </c>
      <c r="H112" s="7" t="s">
        <v>10</v>
      </c>
      <c r="I112" s="7" t="s">
        <v>8</v>
      </c>
      <c r="J112" s="7" t="s">
        <v>11</v>
      </c>
      <c r="K112" s="7" t="s">
        <v>8</v>
      </c>
      <c r="L112" s="7" t="s">
        <v>12</v>
      </c>
      <c r="M112" s="7" t="s">
        <v>8</v>
      </c>
      <c r="N112" s="1091"/>
    </row>
    <row r="113" spans="1:14" ht="15.75" thickBot="1">
      <c r="A113" s="7">
        <v>2</v>
      </c>
      <c r="B113" s="7">
        <v>3</v>
      </c>
      <c r="C113" s="7">
        <v>4</v>
      </c>
      <c r="D113" s="7">
        <v>5</v>
      </c>
      <c r="E113" s="7">
        <v>6</v>
      </c>
      <c r="F113" s="7">
        <v>7</v>
      </c>
      <c r="G113" s="7">
        <v>8</v>
      </c>
      <c r="H113" s="7">
        <v>9</v>
      </c>
      <c r="I113" s="7">
        <v>10</v>
      </c>
      <c r="J113" s="7">
        <v>11</v>
      </c>
      <c r="K113" s="7">
        <v>12</v>
      </c>
      <c r="L113" s="7">
        <v>13</v>
      </c>
      <c r="M113" s="7">
        <v>14</v>
      </c>
      <c r="N113" s="7">
        <v>15</v>
      </c>
    </row>
    <row r="114" spans="1:14" ht="15.75" thickBot="1">
      <c r="A114" s="16"/>
      <c r="B114" s="16"/>
      <c r="C114" s="17"/>
      <c r="D114" s="16"/>
      <c r="E114" s="16"/>
      <c r="F114" s="16"/>
      <c r="G114" s="16"/>
      <c r="H114" s="16"/>
      <c r="I114" s="16"/>
      <c r="J114" s="16"/>
      <c r="K114" s="17"/>
      <c r="L114" s="16"/>
      <c r="M114" s="16"/>
      <c r="N114" s="16"/>
    </row>
    <row r="115" spans="1:14" ht="15.75" thickBo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spans="1:14" ht="18.75" thickBot="1">
      <c r="A116" s="16"/>
      <c r="B116" s="16"/>
      <c r="C116" s="897" t="s">
        <v>6930</v>
      </c>
      <c r="D116" s="897" t="s">
        <v>6931</v>
      </c>
      <c r="E116" s="897" t="s">
        <v>6932</v>
      </c>
      <c r="F116" s="897" t="s">
        <v>6931</v>
      </c>
      <c r="G116" s="897" t="s">
        <v>23</v>
      </c>
      <c r="H116" s="16"/>
      <c r="I116" s="16"/>
      <c r="J116" s="16"/>
      <c r="K116" s="16"/>
      <c r="L116" s="16"/>
      <c r="M116" s="16"/>
      <c r="N116" s="16"/>
    </row>
    <row r="117" spans="1:14" ht="15.75" thickBo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spans="1:14" ht="15.75" thickBo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spans="1:14" ht="15.75" thickBo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  <row r="120" spans="1:14" ht="15.75" thickBot="1">
      <c r="A120" s="16"/>
      <c r="B120" s="16"/>
      <c r="C120" s="16"/>
      <c r="D120" s="16"/>
      <c r="E120" s="9" t="s">
        <v>27</v>
      </c>
      <c r="F120" s="16"/>
      <c r="G120" s="16"/>
      <c r="H120" s="16"/>
      <c r="I120" s="16"/>
      <c r="J120" s="16"/>
      <c r="K120" s="16"/>
      <c r="L120" s="16"/>
      <c r="M120" s="16"/>
      <c r="N120" s="16"/>
    </row>
    <row r="121" spans="1:14" ht="15.75" thickBo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</row>
    <row r="122" spans="1:14" ht="15.75" thickBo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</row>
    <row r="123" spans="1:14" ht="15.75" thickBot="1">
      <c r="A123" s="16"/>
      <c r="B123" s="16"/>
      <c r="C123" s="16"/>
      <c r="D123" s="16"/>
      <c r="E123" s="9" t="s">
        <v>27</v>
      </c>
      <c r="F123" s="16"/>
      <c r="G123" s="16"/>
      <c r="H123" s="16"/>
      <c r="I123" s="16"/>
      <c r="J123" s="16"/>
      <c r="K123" s="16"/>
      <c r="L123" s="16"/>
      <c r="M123" s="16"/>
      <c r="N123" s="16"/>
    </row>
    <row r="124" spans="1:1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1089" t="s">
        <v>28</v>
      </c>
      <c r="L126" s="1089"/>
      <c r="M126" s="1089"/>
      <c r="N126" s="1089"/>
    </row>
    <row r="127" spans="1:14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1090" t="s">
        <v>29</v>
      </c>
      <c r="L130" s="1090"/>
      <c r="M130" s="1090"/>
      <c r="N130" s="1090"/>
    </row>
    <row r="131" spans="1:14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15"/>
      <c r="L131" s="15"/>
      <c r="M131" s="15"/>
      <c r="N131" s="15"/>
    </row>
    <row r="132" spans="1:14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15"/>
      <c r="L132" s="15"/>
      <c r="M132" s="15"/>
      <c r="N132" s="15"/>
    </row>
    <row r="133" spans="1:14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15"/>
      <c r="L133" s="15"/>
      <c r="M133" s="15"/>
      <c r="N133" s="15"/>
    </row>
    <row r="134" spans="1:1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15"/>
      <c r="L134" s="15"/>
      <c r="M134" s="15"/>
      <c r="N134" s="15"/>
    </row>
    <row r="135" spans="1:14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15"/>
      <c r="L135" s="15"/>
      <c r="M135" s="15"/>
      <c r="N135" s="15"/>
    </row>
    <row r="136" spans="1:14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15"/>
      <c r="L136" s="15"/>
      <c r="M136" s="15"/>
      <c r="N136" s="15"/>
    </row>
    <row r="137" spans="1:14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ht="15.75" thickBo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ht="15.75" thickBot="1">
      <c r="A146" s="1091" t="s">
        <v>0</v>
      </c>
      <c r="B146" s="1091" t="s">
        <v>1</v>
      </c>
      <c r="C146" s="1091"/>
      <c r="D146" s="1091" t="s">
        <v>2</v>
      </c>
      <c r="E146" s="1091" t="s">
        <v>3</v>
      </c>
      <c r="F146" s="1091" t="s">
        <v>4</v>
      </c>
      <c r="G146" s="1091"/>
      <c r="H146" s="1091"/>
      <c r="I146" s="1091"/>
      <c r="J146" s="1091" t="s">
        <v>5</v>
      </c>
      <c r="K146" s="1091"/>
      <c r="L146" s="1091"/>
      <c r="M146" s="1091"/>
      <c r="N146" s="1091" t="s">
        <v>6</v>
      </c>
    </row>
    <row r="147" spans="1:14" ht="26.25" thickBot="1">
      <c r="A147" s="1091"/>
      <c r="B147" s="7" t="s">
        <v>7</v>
      </c>
      <c r="C147" s="7" t="s">
        <v>8</v>
      </c>
      <c r="D147" s="1091"/>
      <c r="E147" s="1091"/>
      <c r="F147" s="7" t="s">
        <v>9</v>
      </c>
      <c r="G147" s="7" t="s">
        <v>8</v>
      </c>
      <c r="H147" s="7" t="s">
        <v>10</v>
      </c>
      <c r="I147" s="7" t="s">
        <v>8</v>
      </c>
      <c r="J147" s="7" t="s">
        <v>11</v>
      </c>
      <c r="K147" s="7" t="s">
        <v>8</v>
      </c>
      <c r="L147" s="7" t="s">
        <v>12</v>
      </c>
      <c r="M147" s="7" t="s">
        <v>8</v>
      </c>
      <c r="N147" s="1091"/>
    </row>
    <row r="148" spans="1:14" ht="15.75" thickBot="1">
      <c r="A148" s="7">
        <v>2</v>
      </c>
      <c r="B148" s="7">
        <v>3</v>
      </c>
      <c r="C148" s="7">
        <v>4</v>
      </c>
      <c r="D148" s="7">
        <v>5</v>
      </c>
      <c r="E148" s="7">
        <v>6</v>
      </c>
      <c r="F148" s="7">
        <v>7</v>
      </c>
      <c r="G148" s="7">
        <v>8</v>
      </c>
      <c r="H148" s="7">
        <v>9</v>
      </c>
      <c r="I148" s="7">
        <v>10</v>
      </c>
      <c r="J148" s="7">
        <v>11</v>
      </c>
      <c r="K148" s="7">
        <v>12</v>
      </c>
      <c r="L148" s="7">
        <v>13</v>
      </c>
      <c r="M148" s="7">
        <v>14</v>
      </c>
      <c r="N148" s="7">
        <v>15</v>
      </c>
    </row>
    <row r="149" spans="1:14" ht="15.75" thickBot="1">
      <c r="A149" s="16" t="s">
        <v>43</v>
      </c>
      <c r="B149" s="16" t="s">
        <v>44</v>
      </c>
      <c r="C149" s="24">
        <v>27284</v>
      </c>
      <c r="D149" s="16" t="s">
        <v>45</v>
      </c>
      <c r="E149" s="16" t="s">
        <v>46</v>
      </c>
      <c r="F149" s="16"/>
      <c r="G149" s="16"/>
      <c r="H149" s="16"/>
      <c r="I149" s="16"/>
      <c r="J149" s="16" t="s">
        <v>22</v>
      </c>
      <c r="K149" s="17">
        <v>42771</v>
      </c>
      <c r="L149" s="16"/>
      <c r="M149" s="16"/>
      <c r="N149" s="16"/>
    </row>
    <row r="150" spans="1:14" ht="15.75" thickBot="1">
      <c r="A150" s="16" t="s">
        <v>47</v>
      </c>
      <c r="B150" s="16" t="s">
        <v>48</v>
      </c>
      <c r="C150" s="24">
        <v>35130</v>
      </c>
      <c r="D150" s="16" t="s">
        <v>49</v>
      </c>
      <c r="E150" s="16" t="s">
        <v>46</v>
      </c>
      <c r="F150" s="16"/>
      <c r="G150" s="16"/>
      <c r="H150" s="16"/>
      <c r="I150" s="16"/>
      <c r="J150" s="16" t="s">
        <v>22</v>
      </c>
      <c r="K150" s="17">
        <v>42771</v>
      </c>
      <c r="L150" s="16"/>
      <c r="M150" s="16"/>
      <c r="N150" s="16"/>
    </row>
    <row r="151" spans="1:14" ht="15.75" thickBot="1">
      <c r="A151" s="16" t="s">
        <v>50</v>
      </c>
      <c r="B151" s="16" t="s">
        <v>48</v>
      </c>
      <c r="C151" s="25">
        <v>36116</v>
      </c>
      <c r="D151" s="16" t="s">
        <v>49</v>
      </c>
      <c r="E151" s="16" t="s">
        <v>46</v>
      </c>
      <c r="F151" s="16"/>
      <c r="G151" s="16"/>
      <c r="H151" s="16"/>
      <c r="I151" s="16"/>
      <c r="J151" s="16" t="s">
        <v>22</v>
      </c>
      <c r="K151" s="17">
        <v>42771</v>
      </c>
      <c r="L151" s="16"/>
      <c r="M151" s="16"/>
      <c r="N151" s="16"/>
    </row>
    <row r="152" spans="1:14" ht="15.75" thickBot="1">
      <c r="A152" s="16" t="s">
        <v>51</v>
      </c>
      <c r="B152" s="16" t="s">
        <v>48</v>
      </c>
      <c r="C152" s="24">
        <v>36835</v>
      </c>
      <c r="D152" s="16" t="s">
        <v>49</v>
      </c>
      <c r="E152" s="16" t="s">
        <v>46</v>
      </c>
      <c r="F152" s="16"/>
      <c r="G152" s="16"/>
      <c r="H152" s="16"/>
      <c r="I152" s="16"/>
      <c r="J152" s="16" t="s">
        <v>22</v>
      </c>
      <c r="K152" s="17">
        <v>42771</v>
      </c>
      <c r="L152" s="16"/>
      <c r="M152" s="16"/>
      <c r="N152" s="16"/>
    </row>
    <row r="153" spans="1:14" ht="15.75" thickBot="1">
      <c r="A153" s="16" t="s">
        <v>52</v>
      </c>
      <c r="B153" s="16" t="s">
        <v>48</v>
      </c>
      <c r="C153" s="24">
        <v>39190</v>
      </c>
      <c r="D153" s="16" t="s">
        <v>49</v>
      </c>
      <c r="E153" s="16" t="s">
        <v>46</v>
      </c>
      <c r="F153" s="16"/>
      <c r="G153" s="16"/>
      <c r="H153" s="16"/>
      <c r="I153" s="16"/>
      <c r="J153" s="16" t="s">
        <v>22</v>
      </c>
      <c r="K153" s="17">
        <v>42771</v>
      </c>
      <c r="L153" s="16"/>
      <c r="M153" s="16"/>
      <c r="N153" s="16"/>
    </row>
    <row r="154" spans="1:14" ht="15.75" thickBo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spans="1:14" ht="15.75" thickBot="1">
      <c r="A155" s="16"/>
      <c r="B155" s="16"/>
      <c r="C155" s="16"/>
      <c r="D155" s="16"/>
      <c r="E155" s="9" t="s">
        <v>27</v>
      </c>
      <c r="F155" s="16"/>
      <c r="G155" s="16"/>
      <c r="H155" s="16"/>
      <c r="I155" s="16"/>
      <c r="J155" s="16"/>
      <c r="K155" s="16"/>
      <c r="L155" s="16"/>
      <c r="M155" s="16"/>
      <c r="N155" s="16"/>
    </row>
    <row r="156" spans="1:14" ht="15.75" thickBo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</row>
    <row r="157" spans="1:14" ht="15.75" thickBo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spans="1:14" ht="15.75" thickBot="1">
      <c r="A158" s="16"/>
      <c r="B158" s="16"/>
      <c r="C158" s="16"/>
      <c r="D158" s="16"/>
      <c r="E158" s="9" t="s">
        <v>27</v>
      </c>
      <c r="F158" s="16"/>
      <c r="G158" s="16"/>
      <c r="H158" s="16"/>
      <c r="I158" s="16"/>
      <c r="J158" s="16"/>
      <c r="K158" s="16"/>
      <c r="L158" s="16"/>
      <c r="M158" s="16"/>
      <c r="N158" s="16"/>
    </row>
    <row r="159" spans="1:14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1089" t="s">
        <v>28</v>
      </c>
      <c r="L161" s="1089"/>
      <c r="M161" s="1089"/>
      <c r="N161" s="1089"/>
    </row>
    <row r="162" spans="1:14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1090" t="s">
        <v>29</v>
      </c>
      <c r="L165" s="1090"/>
      <c r="M165" s="1090"/>
      <c r="N165" s="1090"/>
    </row>
    <row r="166" spans="1:14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1092"/>
      <c r="L166" s="1092"/>
      <c r="M166" s="1092"/>
      <c r="N166" s="1092"/>
    </row>
    <row r="167" spans="1:14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15"/>
      <c r="L167" s="15"/>
      <c r="M167" s="15"/>
      <c r="N167" s="15"/>
    </row>
    <row r="168" spans="1:14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15"/>
      <c r="L168" s="15"/>
      <c r="M168" s="15"/>
      <c r="N168" s="15"/>
    </row>
    <row r="169" spans="1:14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15"/>
      <c r="L169" s="15"/>
      <c r="M169" s="15"/>
      <c r="N169" s="15"/>
    </row>
    <row r="170" spans="1:14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15"/>
      <c r="L170" s="15"/>
      <c r="M170" s="15"/>
      <c r="N170" s="15"/>
    </row>
    <row r="171" spans="1:14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15"/>
      <c r="L171" s="15"/>
      <c r="M171" s="15"/>
      <c r="N171" s="15"/>
    </row>
    <row r="172" spans="1:14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15"/>
      <c r="L172" s="15"/>
      <c r="M172" s="15"/>
      <c r="N172" s="15"/>
    </row>
    <row r="173" spans="1:14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15"/>
      <c r="L173" s="15"/>
      <c r="M173" s="15"/>
      <c r="N173" s="15"/>
    </row>
    <row r="174" spans="1:1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15"/>
      <c r="L174" s="15"/>
      <c r="M174" s="15"/>
      <c r="N174" s="15"/>
    </row>
    <row r="175" spans="1:14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15"/>
      <c r="L175" s="15"/>
      <c r="M175" s="15"/>
      <c r="N175" s="15"/>
    </row>
    <row r="176" spans="1:14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15"/>
      <c r="L176" s="15"/>
      <c r="M176" s="15"/>
      <c r="N176" s="15"/>
    </row>
    <row r="177" spans="1:14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ht="15.75" thickBo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ht="15.75" thickBot="1">
      <c r="A185" s="1091" t="s">
        <v>0</v>
      </c>
      <c r="B185" s="1091" t="s">
        <v>1</v>
      </c>
      <c r="C185" s="1091"/>
      <c r="D185" s="1091" t="s">
        <v>2</v>
      </c>
      <c r="E185" s="1091" t="s">
        <v>3</v>
      </c>
      <c r="F185" s="1091" t="s">
        <v>4</v>
      </c>
      <c r="G185" s="1091"/>
      <c r="H185" s="1091"/>
      <c r="I185" s="1091"/>
      <c r="J185" s="1091" t="s">
        <v>5</v>
      </c>
      <c r="K185" s="1091"/>
      <c r="L185" s="1091"/>
      <c r="M185" s="1091"/>
      <c r="N185" s="1091" t="s">
        <v>6</v>
      </c>
    </row>
    <row r="186" spans="1:14" ht="26.25" thickBot="1">
      <c r="A186" s="1091"/>
      <c r="B186" s="7" t="s">
        <v>7</v>
      </c>
      <c r="C186" s="7" t="s">
        <v>8</v>
      </c>
      <c r="D186" s="1091"/>
      <c r="E186" s="1091"/>
      <c r="F186" s="7" t="s">
        <v>9</v>
      </c>
      <c r="G186" s="7" t="s">
        <v>8</v>
      </c>
      <c r="H186" s="7" t="s">
        <v>10</v>
      </c>
      <c r="I186" s="7" t="s">
        <v>8</v>
      </c>
      <c r="J186" s="7" t="s">
        <v>11</v>
      </c>
      <c r="K186" s="7" t="s">
        <v>8</v>
      </c>
      <c r="L186" s="7" t="s">
        <v>12</v>
      </c>
      <c r="M186" s="7" t="s">
        <v>8</v>
      </c>
      <c r="N186" s="1091"/>
    </row>
    <row r="187" spans="1:14" ht="15.75" thickBot="1">
      <c r="A187" s="7">
        <v>2</v>
      </c>
      <c r="B187" s="7">
        <v>3</v>
      </c>
      <c r="C187" s="7">
        <v>4</v>
      </c>
      <c r="D187" s="7">
        <v>5</v>
      </c>
      <c r="E187" s="7">
        <v>6</v>
      </c>
      <c r="F187" s="7">
        <v>7</v>
      </c>
      <c r="G187" s="7">
        <v>8</v>
      </c>
      <c r="H187" s="7">
        <v>9</v>
      </c>
      <c r="I187" s="7">
        <v>10</v>
      </c>
      <c r="J187" s="7">
        <v>11</v>
      </c>
      <c r="K187" s="7">
        <v>12</v>
      </c>
      <c r="L187" s="7">
        <v>13</v>
      </c>
      <c r="M187" s="7">
        <v>14</v>
      </c>
      <c r="N187" s="7">
        <v>15</v>
      </c>
    </row>
    <row r="188" spans="1:14" ht="15.75" thickBot="1">
      <c r="A188" s="16" t="s">
        <v>53</v>
      </c>
      <c r="B188" s="16"/>
      <c r="C188" s="17"/>
      <c r="D188" s="22" t="s">
        <v>23</v>
      </c>
      <c r="E188" s="16" t="s">
        <v>46</v>
      </c>
      <c r="F188" s="16"/>
      <c r="G188" s="16"/>
      <c r="H188" s="16"/>
      <c r="I188" s="16"/>
      <c r="J188" s="16"/>
      <c r="K188" s="16"/>
      <c r="L188" s="22" t="s">
        <v>18</v>
      </c>
      <c r="M188" s="17">
        <v>43014</v>
      </c>
      <c r="N188" s="16"/>
    </row>
    <row r="189" spans="1:14" ht="15.75" thickBo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  <row r="190" spans="1:14" ht="15.75" thickBo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  <row r="191" spans="1:14" ht="15.75" thickBo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spans="1:14" ht="15.75" thickBo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  <row r="193" spans="1:14" ht="15.75" thickBo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spans="1:14" ht="15.75" thickBot="1">
      <c r="A194" s="16"/>
      <c r="B194" s="16"/>
      <c r="C194" s="16"/>
      <c r="D194" s="16"/>
      <c r="E194" s="9" t="s">
        <v>27</v>
      </c>
      <c r="F194" s="16"/>
      <c r="G194" s="16"/>
      <c r="H194" s="16"/>
      <c r="I194" s="16"/>
      <c r="J194" s="16"/>
      <c r="K194" s="16"/>
      <c r="L194" s="16"/>
      <c r="M194" s="16"/>
      <c r="N194" s="16"/>
    </row>
    <row r="195" spans="1:14" ht="15.75" thickBo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</row>
    <row r="196" spans="1:14" ht="15.75" thickBo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</row>
    <row r="197" spans="1:14" ht="15.75" thickBot="1">
      <c r="A197" s="16"/>
      <c r="B197" s="16"/>
      <c r="C197" s="16"/>
      <c r="D197" s="16"/>
      <c r="E197" s="9" t="s">
        <v>27</v>
      </c>
      <c r="F197" s="16"/>
      <c r="G197" s="16"/>
      <c r="H197" s="16"/>
      <c r="I197" s="16"/>
      <c r="J197" s="16"/>
      <c r="K197" s="16"/>
      <c r="L197" s="16"/>
      <c r="M197" s="16"/>
      <c r="N197" s="16"/>
    </row>
    <row r="198" spans="1:14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1089" t="s">
        <v>28</v>
      </c>
      <c r="L200" s="1089"/>
      <c r="M200" s="1089"/>
      <c r="N200" s="1089"/>
    </row>
    <row r="201" spans="1:14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1090" t="s">
        <v>29</v>
      </c>
      <c r="L204" s="1090"/>
      <c r="M204" s="1090"/>
      <c r="N204" s="1090"/>
    </row>
    <row r="205" spans="1:14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1092"/>
      <c r="L205" s="1092"/>
      <c r="M205" s="1092"/>
      <c r="N205" s="1092"/>
    </row>
    <row r="206" spans="1:14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15"/>
      <c r="L206" s="15"/>
      <c r="M206" s="15"/>
      <c r="N206" s="15"/>
    </row>
    <row r="207" spans="1:14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15"/>
      <c r="L207" s="15"/>
      <c r="M207" s="15"/>
      <c r="N207" s="15"/>
    </row>
    <row r="208" spans="1:14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15"/>
      <c r="L208" s="15"/>
      <c r="M208" s="15"/>
      <c r="N208" s="15"/>
    </row>
    <row r="209" spans="1:14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ht="15.75" thickBo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ht="15.75" thickBot="1">
      <c r="A216" s="1091" t="s">
        <v>0</v>
      </c>
      <c r="B216" s="1091" t="s">
        <v>1</v>
      </c>
      <c r="C216" s="1091"/>
      <c r="D216" s="1091" t="s">
        <v>2</v>
      </c>
      <c r="E216" s="1091" t="s">
        <v>3</v>
      </c>
      <c r="F216" s="1091" t="s">
        <v>4</v>
      </c>
      <c r="G216" s="1091"/>
      <c r="H216" s="1091"/>
      <c r="I216" s="1091"/>
      <c r="J216" s="1091" t="s">
        <v>54</v>
      </c>
      <c r="K216" s="1091"/>
      <c r="L216" s="1091"/>
      <c r="M216" s="1091"/>
      <c r="N216" s="1091" t="s">
        <v>6</v>
      </c>
    </row>
    <row r="217" spans="1:14" ht="26.25" thickBot="1">
      <c r="A217" s="1091"/>
      <c r="B217" s="7" t="s">
        <v>7</v>
      </c>
      <c r="C217" s="7" t="s">
        <v>8</v>
      </c>
      <c r="D217" s="1091"/>
      <c r="E217" s="1091"/>
      <c r="F217" s="7" t="s">
        <v>9</v>
      </c>
      <c r="G217" s="7" t="s">
        <v>8</v>
      </c>
      <c r="H217" s="7" t="s">
        <v>10</v>
      </c>
      <c r="I217" s="7" t="s">
        <v>8</v>
      </c>
      <c r="J217" s="7" t="s">
        <v>11</v>
      </c>
      <c r="K217" s="7" t="s">
        <v>8</v>
      </c>
      <c r="L217" s="7" t="s">
        <v>12</v>
      </c>
      <c r="M217" s="7" t="s">
        <v>8</v>
      </c>
      <c r="N217" s="1091"/>
    </row>
    <row r="218" spans="1:14" ht="15.75" thickBot="1">
      <c r="A218" s="7">
        <v>2</v>
      </c>
      <c r="B218" s="7">
        <v>3</v>
      </c>
      <c r="C218" s="7">
        <v>4</v>
      </c>
      <c r="D218" s="7">
        <v>5</v>
      </c>
      <c r="E218" s="7">
        <v>6</v>
      </c>
      <c r="F218" s="7">
        <v>7</v>
      </c>
      <c r="G218" s="7">
        <v>8</v>
      </c>
      <c r="H218" s="7">
        <v>9</v>
      </c>
      <c r="I218" s="7">
        <v>10</v>
      </c>
      <c r="J218" s="7">
        <v>11</v>
      </c>
      <c r="K218" s="7">
        <v>12</v>
      </c>
      <c r="L218" s="7">
        <v>13</v>
      </c>
      <c r="M218" s="7">
        <v>14</v>
      </c>
      <c r="N218" s="7">
        <v>15</v>
      </c>
    </row>
    <row r="219" spans="1:14" ht="15.75" thickBot="1">
      <c r="A219" s="20" t="s">
        <v>55</v>
      </c>
      <c r="B219" s="20" t="s">
        <v>56</v>
      </c>
      <c r="C219" s="21">
        <v>25970</v>
      </c>
      <c r="D219" s="20" t="s">
        <v>57</v>
      </c>
      <c r="E219" s="20" t="s">
        <v>46</v>
      </c>
      <c r="F219" s="20"/>
      <c r="G219" s="20"/>
      <c r="H219" s="20"/>
      <c r="I219" s="20"/>
      <c r="J219" s="20"/>
      <c r="K219" s="20"/>
      <c r="L219" s="9" t="s">
        <v>18</v>
      </c>
      <c r="M219" s="23">
        <v>42954</v>
      </c>
      <c r="N219" s="20"/>
    </row>
    <row r="220" spans="1:14" ht="15.75" thickBot="1">
      <c r="A220" s="20" t="s">
        <v>58</v>
      </c>
      <c r="B220" s="20" t="s">
        <v>59</v>
      </c>
      <c r="C220" s="21" t="s">
        <v>60</v>
      </c>
      <c r="D220" s="20" t="s">
        <v>57</v>
      </c>
      <c r="E220" s="20" t="s">
        <v>46</v>
      </c>
      <c r="F220" s="20"/>
      <c r="G220" s="20"/>
      <c r="H220" s="9" t="s">
        <v>18</v>
      </c>
      <c r="I220" s="20" t="s">
        <v>60</v>
      </c>
      <c r="J220" s="20"/>
      <c r="K220" s="20"/>
      <c r="L220" s="20"/>
      <c r="M220" s="20"/>
      <c r="N220" s="20"/>
    </row>
    <row r="221" spans="1:14" ht="15.75" thickBot="1">
      <c r="A221" s="20" t="s">
        <v>61</v>
      </c>
      <c r="B221" s="20" t="s">
        <v>59</v>
      </c>
      <c r="C221" s="21" t="s">
        <v>62</v>
      </c>
      <c r="D221" s="20" t="s">
        <v>57</v>
      </c>
      <c r="E221" s="20" t="s">
        <v>46</v>
      </c>
      <c r="F221" s="20"/>
      <c r="G221" s="20"/>
      <c r="H221" s="9" t="s">
        <v>18</v>
      </c>
      <c r="I221" s="20" t="s">
        <v>62</v>
      </c>
      <c r="J221" s="20"/>
      <c r="K221" s="20"/>
      <c r="L221" s="20"/>
      <c r="M221" s="20"/>
      <c r="N221" s="20"/>
    </row>
    <row r="222" spans="1:14" ht="23.25" thickBot="1">
      <c r="A222" s="20" t="s">
        <v>6443</v>
      </c>
      <c r="B222" s="20" t="s">
        <v>1375</v>
      </c>
      <c r="C222" s="23">
        <v>26123</v>
      </c>
      <c r="D222" s="20" t="s">
        <v>45</v>
      </c>
      <c r="E222" s="20" t="s">
        <v>46</v>
      </c>
      <c r="F222" s="20" t="s">
        <v>1375</v>
      </c>
      <c r="G222" s="20" t="s">
        <v>6444</v>
      </c>
      <c r="H222" s="20"/>
      <c r="I222" s="20"/>
      <c r="J222" s="20"/>
      <c r="K222" s="20"/>
      <c r="L222" s="20"/>
      <c r="M222" s="20"/>
      <c r="N222" s="20"/>
    </row>
    <row r="223" spans="1:14" ht="15.75" thickBot="1">
      <c r="A223" s="20" t="s">
        <v>6433</v>
      </c>
      <c r="B223" s="20" t="s">
        <v>1375</v>
      </c>
      <c r="C223" s="20" t="s">
        <v>6434</v>
      </c>
      <c r="D223" s="20" t="s">
        <v>45</v>
      </c>
      <c r="E223" s="20" t="s">
        <v>46</v>
      </c>
      <c r="F223" s="20" t="s">
        <v>1375</v>
      </c>
      <c r="G223" s="20" t="s">
        <v>60</v>
      </c>
      <c r="H223" s="20"/>
      <c r="I223" s="20"/>
      <c r="J223" s="20"/>
      <c r="K223" s="20"/>
      <c r="L223" s="20"/>
      <c r="M223" s="20"/>
      <c r="N223" s="20"/>
    </row>
    <row r="224" spans="1:14" ht="23.25" thickBot="1">
      <c r="A224" s="20" t="s">
        <v>6723</v>
      </c>
      <c r="B224" s="20" t="s">
        <v>6724</v>
      </c>
      <c r="C224" s="20" t="s">
        <v>6725</v>
      </c>
      <c r="D224" s="20" t="s">
        <v>45</v>
      </c>
      <c r="E224" s="20" t="s">
        <v>46</v>
      </c>
      <c r="F224" s="20" t="s">
        <v>6726</v>
      </c>
      <c r="G224" s="20" t="s">
        <v>6727</v>
      </c>
      <c r="H224" s="20"/>
      <c r="I224" s="20"/>
      <c r="J224" s="20"/>
      <c r="K224" s="20"/>
      <c r="L224" s="20"/>
      <c r="M224" s="20"/>
      <c r="N224" s="20"/>
    </row>
    <row r="225" spans="1:14" ht="15.75" thickBot="1">
      <c r="A225" s="20"/>
      <c r="B225" s="20"/>
      <c r="C225" s="20"/>
      <c r="D225" s="20"/>
      <c r="E225" s="20" t="s">
        <v>27</v>
      </c>
      <c r="F225" s="20"/>
      <c r="G225" s="20"/>
      <c r="H225" s="20"/>
      <c r="I225" s="20"/>
      <c r="J225" s="20"/>
      <c r="K225" s="20"/>
      <c r="L225" s="20"/>
      <c r="M225" s="20"/>
      <c r="N225" s="20"/>
    </row>
    <row r="226" spans="1:14" ht="15.75" thickBo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</row>
    <row r="227" spans="1:14" ht="15.75" thickBo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</row>
    <row r="228" spans="1:14" ht="15.75" thickBot="1">
      <c r="A228" s="20"/>
      <c r="B228" s="20"/>
      <c r="C228" s="20"/>
      <c r="D228" s="20"/>
      <c r="E228" s="20" t="s">
        <v>27</v>
      </c>
      <c r="F228" s="20"/>
      <c r="G228" s="20"/>
      <c r="H228" s="20"/>
      <c r="I228" s="20"/>
      <c r="J228" s="20"/>
      <c r="K228" s="20"/>
      <c r="L228" s="20"/>
      <c r="M228" s="20"/>
      <c r="N228" s="20"/>
    </row>
    <row r="229" spans="1:14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1089" t="s">
        <v>28</v>
      </c>
      <c r="L231" s="1089"/>
      <c r="M231" s="1089"/>
      <c r="N231" s="1089"/>
    </row>
    <row r="232" spans="1:14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1090" t="s">
        <v>29</v>
      </c>
      <c r="L235" s="1090"/>
      <c r="M235" s="1090"/>
      <c r="N235" s="1090"/>
    </row>
    <row r="236" spans="1:14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1092"/>
      <c r="L236" s="1092"/>
      <c r="M236" s="1092"/>
      <c r="N236" s="1092"/>
    </row>
    <row r="237" spans="1:14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15"/>
      <c r="L237" s="15"/>
      <c r="M237" s="15"/>
      <c r="N237" s="15"/>
    </row>
    <row r="238" spans="1:14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15"/>
      <c r="L238" s="15"/>
      <c r="M238" s="15"/>
      <c r="N238" s="15"/>
    </row>
    <row r="239" spans="1:14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15"/>
      <c r="L239" s="15"/>
      <c r="M239" s="15"/>
      <c r="N239" s="15"/>
    </row>
    <row r="240" spans="1:14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15"/>
      <c r="L240" s="15"/>
      <c r="M240" s="15"/>
      <c r="N240" s="15"/>
    </row>
    <row r="241" spans="1:14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15"/>
      <c r="L241" s="15"/>
      <c r="M241" s="15"/>
      <c r="N241" s="15"/>
    </row>
    <row r="242" spans="1:14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15"/>
      <c r="L242" s="15"/>
      <c r="M242" s="15"/>
      <c r="N242" s="15"/>
    </row>
    <row r="243" spans="1:14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15"/>
      <c r="L243" s="15"/>
      <c r="M243" s="15"/>
      <c r="N243" s="15"/>
    </row>
    <row r="244" spans="1:1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ht="15.75" thickBo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ht="15.75" thickBot="1">
      <c r="A251" s="1091" t="s">
        <v>0</v>
      </c>
      <c r="B251" s="1091" t="s">
        <v>1</v>
      </c>
      <c r="C251" s="1091"/>
      <c r="D251" s="1091" t="s">
        <v>2</v>
      </c>
      <c r="E251" s="1091" t="s">
        <v>3</v>
      </c>
      <c r="F251" s="1091" t="s">
        <v>4</v>
      </c>
      <c r="G251" s="1091"/>
      <c r="H251" s="1091"/>
      <c r="I251" s="1091"/>
      <c r="J251" s="1091" t="s">
        <v>54</v>
      </c>
      <c r="K251" s="1091"/>
      <c r="L251" s="1091"/>
      <c r="M251" s="1091"/>
      <c r="N251" s="1091" t="s">
        <v>6</v>
      </c>
    </row>
    <row r="252" spans="1:14" ht="26.25" thickBot="1">
      <c r="A252" s="1091"/>
      <c r="B252" s="7" t="s">
        <v>7</v>
      </c>
      <c r="C252" s="7" t="s">
        <v>8</v>
      </c>
      <c r="D252" s="1091"/>
      <c r="E252" s="1091"/>
      <c r="F252" s="7" t="s">
        <v>9</v>
      </c>
      <c r="G252" s="7" t="s">
        <v>8</v>
      </c>
      <c r="H252" s="7" t="s">
        <v>10</v>
      </c>
      <c r="I252" s="7" t="s">
        <v>8</v>
      </c>
      <c r="J252" s="7" t="s">
        <v>11</v>
      </c>
      <c r="K252" s="7" t="s">
        <v>8</v>
      </c>
      <c r="L252" s="7" t="s">
        <v>12</v>
      </c>
      <c r="M252" s="7" t="s">
        <v>8</v>
      </c>
      <c r="N252" s="1091"/>
    </row>
    <row r="253" spans="1:14" ht="15.75" thickBot="1">
      <c r="A253" s="7">
        <v>2</v>
      </c>
      <c r="B253" s="7">
        <v>3</v>
      </c>
      <c r="C253" s="7">
        <v>4</v>
      </c>
      <c r="D253" s="7">
        <v>5</v>
      </c>
      <c r="E253" s="7">
        <v>6</v>
      </c>
      <c r="F253" s="7">
        <v>7</v>
      </c>
      <c r="G253" s="7">
        <v>8</v>
      </c>
      <c r="H253" s="7">
        <v>9</v>
      </c>
      <c r="I253" s="7">
        <v>10</v>
      </c>
      <c r="J253" s="7">
        <v>11</v>
      </c>
      <c r="K253" s="7">
        <v>12</v>
      </c>
      <c r="L253" s="7">
        <v>13</v>
      </c>
      <c r="M253" s="7">
        <v>14</v>
      </c>
      <c r="N253" s="7">
        <v>15</v>
      </c>
    </row>
    <row r="254" spans="1:14" ht="15.75" thickBot="1">
      <c r="A254" s="22" t="s">
        <v>63</v>
      </c>
      <c r="B254" s="16" t="s">
        <v>48</v>
      </c>
      <c r="C254" s="712">
        <v>42774</v>
      </c>
      <c r="D254" s="16" t="s">
        <v>64</v>
      </c>
      <c r="E254" s="16" t="s">
        <v>65</v>
      </c>
      <c r="F254" s="16"/>
      <c r="G254" s="16"/>
      <c r="H254" s="22" t="s">
        <v>18</v>
      </c>
      <c r="I254" s="17">
        <v>42774</v>
      </c>
      <c r="J254" s="16"/>
      <c r="K254" s="16"/>
      <c r="L254" s="16"/>
      <c r="M254" s="16"/>
      <c r="N254" s="16"/>
    </row>
    <row r="255" spans="1:14" ht="15.75" thickBot="1">
      <c r="A255" s="16" t="s">
        <v>6468</v>
      </c>
      <c r="B255" s="16" t="s">
        <v>6473</v>
      </c>
      <c r="C255" s="712">
        <v>28800</v>
      </c>
      <c r="D255" s="16" t="s">
        <v>64</v>
      </c>
      <c r="E255" s="16" t="s">
        <v>65</v>
      </c>
      <c r="F255" s="16" t="s">
        <v>6481</v>
      </c>
      <c r="G255" s="17">
        <v>42986</v>
      </c>
      <c r="H255" s="16"/>
      <c r="I255" s="16"/>
      <c r="J255" s="16"/>
      <c r="K255" s="16"/>
      <c r="L255" s="16"/>
      <c r="M255" s="16"/>
      <c r="N255" s="16"/>
    </row>
    <row r="256" spans="1:14" ht="15.75" thickBot="1">
      <c r="A256" s="16" t="s">
        <v>6469</v>
      </c>
      <c r="B256" s="16" t="s">
        <v>6474</v>
      </c>
      <c r="C256" s="713" t="s">
        <v>6476</v>
      </c>
      <c r="D256" s="16" t="s">
        <v>6480</v>
      </c>
      <c r="E256" s="16" t="s">
        <v>65</v>
      </c>
      <c r="F256" s="16" t="s">
        <v>6481</v>
      </c>
      <c r="G256" s="17">
        <v>42987</v>
      </c>
      <c r="H256" s="16"/>
      <c r="I256" s="16"/>
      <c r="J256" s="16"/>
      <c r="K256" s="16"/>
      <c r="L256" s="16"/>
      <c r="M256" s="16"/>
      <c r="N256" s="16"/>
    </row>
    <row r="257" spans="1:14" ht="15.75" thickBot="1">
      <c r="A257" s="16" t="s">
        <v>6470</v>
      </c>
      <c r="B257" s="16" t="s">
        <v>6474</v>
      </c>
      <c r="C257" s="713" t="s">
        <v>6477</v>
      </c>
      <c r="D257" s="16" t="s">
        <v>6480</v>
      </c>
      <c r="E257" s="16" t="s">
        <v>65</v>
      </c>
      <c r="F257" s="16" t="s">
        <v>6481</v>
      </c>
      <c r="G257" s="17">
        <v>42988</v>
      </c>
      <c r="H257" s="16"/>
      <c r="I257" s="16"/>
      <c r="J257" s="16"/>
      <c r="K257" s="16"/>
      <c r="L257" s="16"/>
      <c r="M257" s="16"/>
      <c r="N257" s="16"/>
    </row>
    <row r="258" spans="1:14" ht="15.75" thickBot="1">
      <c r="A258" s="16" t="s">
        <v>6471</v>
      </c>
      <c r="B258" s="16" t="s">
        <v>6474</v>
      </c>
      <c r="C258" s="713" t="s">
        <v>6478</v>
      </c>
      <c r="D258" s="16" t="s">
        <v>64</v>
      </c>
      <c r="E258" s="16" t="s">
        <v>65</v>
      </c>
      <c r="F258" s="16" t="s">
        <v>6481</v>
      </c>
      <c r="G258" s="17">
        <v>42989</v>
      </c>
      <c r="H258" s="16"/>
      <c r="I258" s="16"/>
      <c r="J258" s="16"/>
      <c r="K258" s="16"/>
      <c r="L258" s="16"/>
      <c r="M258" s="16"/>
      <c r="N258" s="16"/>
    </row>
    <row r="259" spans="1:14" ht="15.75" thickBot="1">
      <c r="A259" s="16" t="s">
        <v>6472</v>
      </c>
      <c r="B259" s="16" t="s">
        <v>6474</v>
      </c>
      <c r="C259" s="713" t="s">
        <v>6479</v>
      </c>
      <c r="D259" s="16" t="s">
        <v>64</v>
      </c>
      <c r="E259" s="16" t="s">
        <v>65</v>
      </c>
      <c r="F259" s="16" t="s">
        <v>6481</v>
      </c>
      <c r="G259" s="17">
        <v>42990</v>
      </c>
      <c r="H259" s="16"/>
      <c r="I259" s="16"/>
      <c r="J259" s="16"/>
      <c r="K259" s="16"/>
      <c r="L259" s="16"/>
      <c r="M259" s="16"/>
      <c r="N259" s="16"/>
    </row>
    <row r="260" spans="1:14" ht="15.75" thickBot="1">
      <c r="A260" s="16" t="s">
        <v>6475</v>
      </c>
      <c r="B260" s="16" t="s">
        <v>6474</v>
      </c>
      <c r="C260" s="712">
        <v>41153</v>
      </c>
      <c r="D260" s="16" t="s">
        <v>6480</v>
      </c>
      <c r="E260" s="16" t="s">
        <v>65</v>
      </c>
      <c r="F260" s="16" t="s">
        <v>6481</v>
      </c>
      <c r="G260" s="17">
        <v>42991</v>
      </c>
      <c r="H260" s="16"/>
      <c r="I260" s="16"/>
      <c r="J260" s="16"/>
      <c r="K260" s="16"/>
      <c r="L260" s="16"/>
      <c r="M260" s="16"/>
      <c r="N260" s="16"/>
    </row>
    <row r="261" spans="1:14" ht="15.75" thickBot="1">
      <c r="A261" s="16" t="s">
        <v>6482</v>
      </c>
      <c r="B261" s="16" t="s">
        <v>6484</v>
      </c>
      <c r="C261" s="17">
        <v>22439</v>
      </c>
      <c r="D261" s="16" t="s">
        <v>64</v>
      </c>
      <c r="E261" s="16" t="s">
        <v>65</v>
      </c>
      <c r="F261" s="16"/>
      <c r="G261" s="16"/>
      <c r="H261" s="16"/>
      <c r="I261" s="16"/>
      <c r="J261" s="16" t="s">
        <v>6484</v>
      </c>
      <c r="K261" s="16" t="s">
        <v>6485</v>
      </c>
      <c r="L261" s="16"/>
      <c r="M261" s="16"/>
      <c r="N261" s="16"/>
    </row>
    <row r="262" spans="1:14" ht="15.75" thickBot="1">
      <c r="A262" s="16" t="s">
        <v>6483</v>
      </c>
      <c r="B262" s="16" t="s">
        <v>6484</v>
      </c>
      <c r="C262" s="17">
        <v>23531</v>
      </c>
      <c r="D262" s="16" t="s">
        <v>6480</v>
      </c>
      <c r="E262" s="16" t="s">
        <v>65</v>
      </c>
      <c r="F262" s="16"/>
      <c r="G262" s="16"/>
      <c r="H262" s="16"/>
      <c r="I262" s="16"/>
      <c r="J262" s="16" t="s">
        <v>6484</v>
      </c>
      <c r="K262" s="16" t="s">
        <v>6485</v>
      </c>
      <c r="L262" s="16"/>
      <c r="M262" s="16"/>
      <c r="N262" s="16"/>
    </row>
    <row r="263" spans="1:14" ht="23.25" thickBot="1">
      <c r="A263" s="16" t="s">
        <v>1292</v>
      </c>
      <c r="B263" s="16" t="s">
        <v>819</v>
      </c>
      <c r="C263" s="17">
        <v>30837</v>
      </c>
      <c r="D263" s="16" t="s">
        <v>6480</v>
      </c>
      <c r="E263" s="16" t="s">
        <v>65</v>
      </c>
      <c r="F263" s="16" t="s">
        <v>6721</v>
      </c>
      <c r="G263" s="16" t="s">
        <v>6722</v>
      </c>
      <c r="H263" s="16"/>
      <c r="I263" s="16"/>
      <c r="J263" s="16"/>
      <c r="K263" s="16"/>
      <c r="L263" s="16"/>
      <c r="M263" s="16"/>
      <c r="N263" s="16"/>
    </row>
    <row r="264" spans="1:14" ht="15.75" thickBot="1">
      <c r="A264" s="16" t="s">
        <v>350</v>
      </c>
      <c r="B264" s="16" t="s">
        <v>6532</v>
      </c>
      <c r="C264" s="17">
        <v>23142</v>
      </c>
      <c r="D264" s="16" t="s">
        <v>64</v>
      </c>
      <c r="E264" s="9" t="s">
        <v>65</v>
      </c>
      <c r="F264" s="16"/>
      <c r="G264" s="16"/>
      <c r="H264" s="16"/>
      <c r="I264" s="16"/>
      <c r="J264" s="16"/>
      <c r="K264" s="16"/>
      <c r="L264" s="22" t="s">
        <v>18</v>
      </c>
      <c r="M264" s="16" t="s">
        <v>6528</v>
      </c>
      <c r="N264" s="16"/>
    </row>
    <row r="265" spans="1:14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1089" t="s">
        <v>6442</v>
      </c>
      <c r="L267" s="1089"/>
      <c r="M267" s="1089"/>
      <c r="N267" s="1089"/>
    </row>
    <row r="268" spans="1:14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1090" t="s">
        <v>29</v>
      </c>
      <c r="L271" s="1090"/>
      <c r="M271" s="1090"/>
      <c r="N271" s="1090"/>
    </row>
    <row r="272" spans="1:14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1092"/>
      <c r="L272" s="1092"/>
      <c r="M272" s="1092"/>
      <c r="N272" s="1092"/>
    </row>
    <row r="273" spans="1:14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ht="15.75" thickBo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ht="15.75" thickBot="1">
      <c r="A283" s="1091" t="s">
        <v>0</v>
      </c>
      <c r="B283" s="1091" t="s">
        <v>1</v>
      </c>
      <c r="C283" s="1091"/>
      <c r="D283" s="1091" t="s">
        <v>2</v>
      </c>
      <c r="E283" s="1091" t="s">
        <v>3</v>
      </c>
      <c r="F283" s="1091" t="s">
        <v>4</v>
      </c>
      <c r="G283" s="1091"/>
      <c r="H283" s="1091"/>
      <c r="I283" s="1091"/>
      <c r="J283" s="1091" t="s">
        <v>5</v>
      </c>
      <c r="K283" s="1091"/>
      <c r="L283" s="1091"/>
      <c r="M283" s="1091"/>
      <c r="N283" s="1091" t="s">
        <v>6</v>
      </c>
    </row>
    <row r="284" spans="1:14" ht="26.25" thickBot="1">
      <c r="A284" s="1091"/>
      <c r="B284" s="715" t="s">
        <v>7</v>
      </c>
      <c r="C284" s="715" t="s">
        <v>8</v>
      </c>
      <c r="D284" s="1091"/>
      <c r="E284" s="1091"/>
      <c r="F284" s="715" t="s">
        <v>9</v>
      </c>
      <c r="G284" s="715" t="s">
        <v>8</v>
      </c>
      <c r="H284" s="715" t="s">
        <v>10</v>
      </c>
      <c r="I284" s="715" t="s">
        <v>8</v>
      </c>
      <c r="J284" s="715" t="s">
        <v>11</v>
      </c>
      <c r="K284" s="715" t="s">
        <v>8</v>
      </c>
      <c r="L284" s="715" t="s">
        <v>12</v>
      </c>
      <c r="M284" s="715" t="s">
        <v>8</v>
      </c>
      <c r="N284" s="1091"/>
    </row>
    <row r="285" spans="1:14" ht="15.75" thickBot="1">
      <c r="A285" s="715">
        <v>2</v>
      </c>
      <c r="B285" s="715">
        <v>3</v>
      </c>
      <c r="C285" s="715">
        <v>4</v>
      </c>
      <c r="D285" s="715">
        <v>5</v>
      </c>
      <c r="E285" s="715">
        <v>6</v>
      </c>
      <c r="F285" s="715">
        <v>7</v>
      </c>
      <c r="G285" s="715">
        <v>8</v>
      </c>
      <c r="H285" s="715">
        <v>9</v>
      </c>
      <c r="I285" s="715">
        <v>10</v>
      </c>
      <c r="J285" s="715">
        <v>11</v>
      </c>
      <c r="K285" s="715">
        <v>12</v>
      </c>
      <c r="L285" s="715">
        <v>13</v>
      </c>
      <c r="M285" s="715">
        <v>14</v>
      </c>
      <c r="N285" s="715">
        <v>15</v>
      </c>
    </row>
    <row r="286" spans="1:14" ht="15.75" thickBot="1">
      <c r="A286" s="16"/>
      <c r="B286" s="16"/>
      <c r="C286" s="17"/>
      <c r="D286" s="22"/>
      <c r="E286" s="16"/>
      <c r="F286" s="16"/>
      <c r="G286" s="16"/>
      <c r="H286" s="16"/>
      <c r="I286" s="16"/>
      <c r="J286" s="16"/>
      <c r="K286" s="16"/>
      <c r="L286" s="22"/>
      <c r="M286" s="17"/>
      <c r="N286" s="16"/>
    </row>
    <row r="287" spans="1:14" ht="15.75" thickBo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</row>
    <row r="288" spans="1:14" ht="15.75" thickBo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</row>
    <row r="289" spans="1:14" ht="18.75" thickBot="1">
      <c r="A289" s="16"/>
      <c r="B289" s="16"/>
      <c r="C289" s="897" t="s">
        <v>6930</v>
      </c>
      <c r="D289" s="897" t="s">
        <v>6931</v>
      </c>
      <c r="E289" s="897" t="s">
        <v>6932</v>
      </c>
      <c r="F289" s="897" t="s">
        <v>6931</v>
      </c>
      <c r="G289" s="897" t="s">
        <v>23</v>
      </c>
      <c r="H289" s="16"/>
      <c r="I289" s="16"/>
      <c r="J289" s="16"/>
      <c r="K289" s="16"/>
      <c r="L289" s="16"/>
      <c r="M289" s="16"/>
      <c r="N289" s="16"/>
    </row>
    <row r="290" spans="1:14" ht="15.75" thickBo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</row>
    <row r="291" spans="1:14" ht="15.75" thickBo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</row>
    <row r="292" spans="1:14" ht="15.75" thickBot="1">
      <c r="A292" s="16"/>
      <c r="B292" s="16"/>
      <c r="C292" s="16"/>
      <c r="D292" s="16"/>
      <c r="E292" s="9" t="s">
        <v>27</v>
      </c>
      <c r="F292" s="16"/>
      <c r="G292" s="16"/>
      <c r="H292" s="16"/>
      <c r="I292" s="16"/>
      <c r="J292" s="16"/>
      <c r="K292" s="16"/>
      <c r="L292" s="16"/>
      <c r="M292" s="16"/>
      <c r="N292" s="16"/>
    </row>
    <row r="293" spans="1:14" ht="15.75" thickBo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</row>
    <row r="294" spans="1:14" ht="15.75" thickBo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</row>
    <row r="295" spans="1:14" ht="15.75" thickBot="1">
      <c r="A295" s="16"/>
      <c r="B295" s="16"/>
      <c r="C295" s="16"/>
      <c r="D295" s="16"/>
      <c r="E295" s="9" t="s">
        <v>27</v>
      </c>
      <c r="F295" s="16"/>
      <c r="G295" s="16"/>
      <c r="H295" s="16"/>
      <c r="I295" s="16"/>
      <c r="J295" s="16"/>
      <c r="K295" s="16"/>
      <c r="L295" s="16"/>
      <c r="M295" s="16"/>
      <c r="N295" s="16"/>
    </row>
    <row r="296" spans="1:14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1089" t="s">
        <v>28</v>
      </c>
      <c r="L298" s="1089"/>
      <c r="M298" s="1089"/>
      <c r="N298" s="1089"/>
    </row>
    <row r="299" spans="1:14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1090" t="s">
        <v>29</v>
      </c>
      <c r="L302" s="1090"/>
      <c r="M302" s="1090"/>
      <c r="N302" s="1090"/>
    </row>
    <row r="303" spans="1:14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1092"/>
      <c r="L303" s="1092"/>
      <c r="M303" s="1092"/>
      <c r="N303" s="1092"/>
    </row>
    <row r="304" spans="1:1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716"/>
      <c r="L304" s="716"/>
      <c r="M304" s="716"/>
      <c r="N304" s="716"/>
    </row>
    <row r="316" spans="1:14" ht="15.75" thickBot="1"/>
    <row r="317" spans="1:14" ht="15.75" thickBot="1">
      <c r="A317" s="1091" t="s">
        <v>0</v>
      </c>
      <c r="B317" s="1091" t="s">
        <v>1</v>
      </c>
      <c r="C317" s="1091"/>
      <c r="D317" s="1091" t="s">
        <v>2</v>
      </c>
      <c r="E317" s="1091" t="s">
        <v>3</v>
      </c>
      <c r="F317" s="1091" t="s">
        <v>4</v>
      </c>
      <c r="G317" s="1091"/>
      <c r="H317" s="1091"/>
      <c r="I317" s="1091"/>
      <c r="J317" s="1091" t="s">
        <v>5</v>
      </c>
      <c r="K317" s="1091"/>
      <c r="L317" s="1091"/>
      <c r="M317" s="1091"/>
      <c r="N317" s="1091" t="s">
        <v>6</v>
      </c>
    </row>
    <row r="318" spans="1:14" ht="26.25" thickBot="1">
      <c r="A318" s="1091"/>
      <c r="B318" s="841" t="s">
        <v>7</v>
      </c>
      <c r="C318" s="841" t="s">
        <v>8</v>
      </c>
      <c r="D318" s="1091"/>
      <c r="E318" s="1091"/>
      <c r="F318" s="841" t="s">
        <v>9</v>
      </c>
      <c r="G318" s="841" t="s">
        <v>8</v>
      </c>
      <c r="H318" s="841" t="s">
        <v>10</v>
      </c>
      <c r="I318" s="841" t="s">
        <v>8</v>
      </c>
      <c r="J318" s="841" t="s">
        <v>11</v>
      </c>
      <c r="K318" s="841" t="s">
        <v>8</v>
      </c>
      <c r="L318" s="841" t="s">
        <v>12</v>
      </c>
      <c r="M318" s="841" t="s">
        <v>8</v>
      </c>
      <c r="N318" s="1091"/>
    </row>
    <row r="319" spans="1:14" ht="15.75" thickBot="1">
      <c r="A319" s="841">
        <v>2</v>
      </c>
      <c r="B319" s="841">
        <v>3</v>
      </c>
      <c r="C319" s="841">
        <v>4</v>
      </c>
      <c r="D319" s="841">
        <v>5</v>
      </c>
      <c r="E319" s="841">
        <v>6</v>
      </c>
      <c r="F319" s="841">
        <v>7</v>
      </c>
      <c r="G319" s="841">
        <v>8</v>
      </c>
      <c r="H319" s="841">
        <v>9</v>
      </c>
      <c r="I319" s="841">
        <v>10</v>
      </c>
      <c r="J319" s="841">
        <v>11</v>
      </c>
      <c r="K319" s="841">
        <v>12</v>
      </c>
      <c r="L319" s="841">
        <v>13</v>
      </c>
      <c r="M319" s="841">
        <v>14</v>
      </c>
      <c r="N319" s="841">
        <v>15</v>
      </c>
    </row>
    <row r="320" spans="1:14" ht="15.75" thickBot="1">
      <c r="A320" s="16"/>
      <c r="B320" s="16"/>
      <c r="C320" s="17"/>
      <c r="D320" s="22"/>
      <c r="E320" s="16"/>
      <c r="F320" s="16"/>
      <c r="G320" s="16"/>
      <c r="H320" s="16"/>
      <c r="I320" s="16"/>
      <c r="J320" s="16"/>
      <c r="K320" s="16"/>
      <c r="L320" s="22"/>
      <c r="M320" s="17"/>
      <c r="N320" s="16"/>
    </row>
    <row r="321" spans="1:14" ht="15.75" thickBot="1">
      <c r="A321" s="16"/>
      <c r="B321" s="22"/>
      <c r="C321" s="22"/>
      <c r="D321" s="22"/>
      <c r="E321" s="22"/>
      <c r="F321" s="898" t="s">
        <v>23</v>
      </c>
      <c r="G321" s="16"/>
      <c r="H321" s="16"/>
      <c r="I321" s="16"/>
      <c r="J321" s="16"/>
      <c r="K321" s="16"/>
      <c r="L321" s="16"/>
      <c r="M321" s="16"/>
      <c r="N321" s="16"/>
    </row>
    <row r="322" spans="1:14" ht="15.75" thickBot="1">
      <c r="A322" s="16"/>
      <c r="B322" s="22"/>
      <c r="C322" s="22"/>
      <c r="D322" s="22"/>
      <c r="E322" s="898" t="s">
        <v>6931</v>
      </c>
      <c r="F322" s="22"/>
      <c r="G322" s="16"/>
      <c r="H322" s="16"/>
      <c r="I322" s="16"/>
      <c r="J322" s="16"/>
      <c r="K322" s="16"/>
      <c r="L322" s="16"/>
      <c r="M322" s="16"/>
      <c r="N322" s="16"/>
    </row>
    <row r="323" spans="1:14" ht="15.75" thickBot="1">
      <c r="A323" s="16"/>
      <c r="B323" s="22"/>
      <c r="C323" s="22"/>
      <c r="D323" s="898" t="s">
        <v>6932</v>
      </c>
      <c r="E323" s="22"/>
      <c r="F323" s="22"/>
      <c r="G323" s="16"/>
      <c r="H323" s="16"/>
      <c r="I323" s="16"/>
      <c r="J323" s="16"/>
      <c r="K323" s="16"/>
      <c r="L323" s="16"/>
      <c r="M323" s="16"/>
      <c r="N323" s="16"/>
    </row>
    <row r="324" spans="1:14" ht="15.75" thickBot="1">
      <c r="A324" s="16"/>
      <c r="B324" s="22"/>
      <c r="C324" s="898" t="s">
        <v>6931</v>
      </c>
      <c r="D324" s="22"/>
      <c r="E324" s="22"/>
      <c r="F324" s="22"/>
      <c r="G324" s="16"/>
      <c r="H324" s="16"/>
      <c r="I324" s="16"/>
      <c r="J324" s="16"/>
      <c r="K324" s="16"/>
      <c r="L324" s="16"/>
      <c r="M324" s="16"/>
      <c r="N324" s="16"/>
    </row>
    <row r="325" spans="1:14" ht="15.75" thickBot="1">
      <c r="A325" s="16"/>
      <c r="B325" s="898" t="s">
        <v>6930</v>
      </c>
      <c r="C325" s="22"/>
      <c r="D325" s="22"/>
      <c r="E325" s="22"/>
      <c r="F325" s="22"/>
      <c r="G325" s="16"/>
      <c r="H325" s="16"/>
      <c r="I325" s="16"/>
      <c r="J325" s="16"/>
      <c r="K325" s="16"/>
      <c r="L325" s="16"/>
      <c r="M325" s="16"/>
      <c r="N325" s="16"/>
    </row>
    <row r="326" spans="1:14" ht="15.75" thickBot="1">
      <c r="A326" s="16"/>
      <c r="B326" s="16"/>
      <c r="C326" s="16"/>
      <c r="D326" s="16"/>
      <c r="E326" s="9" t="s">
        <v>27</v>
      </c>
      <c r="F326" s="16"/>
      <c r="G326" s="16"/>
      <c r="H326" s="16"/>
      <c r="I326" s="16"/>
      <c r="J326" s="16"/>
      <c r="K326" s="16"/>
      <c r="L326" s="16"/>
      <c r="M326" s="16"/>
      <c r="N326" s="16"/>
    </row>
    <row r="327" spans="1:14" ht="15.75" thickBo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</row>
    <row r="328" spans="1:14" ht="15.75" thickBo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</row>
    <row r="329" spans="1:14" ht="15.75" thickBot="1">
      <c r="A329" s="16"/>
      <c r="B329" s="16"/>
      <c r="C329" s="16"/>
      <c r="D329" s="16"/>
      <c r="E329" s="9" t="s">
        <v>27</v>
      </c>
      <c r="F329" s="16"/>
      <c r="G329" s="16"/>
      <c r="H329" s="16"/>
      <c r="I329" s="16"/>
      <c r="J329" s="16"/>
      <c r="K329" s="16"/>
      <c r="L329" s="16"/>
      <c r="M329" s="16"/>
      <c r="N329" s="16"/>
    </row>
    <row r="330" spans="1:14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2" spans="1:14">
      <c r="K332" s="1089" t="s">
        <v>28</v>
      </c>
      <c r="L332" s="1089"/>
      <c r="M332" s="1089"/>
      <c r="N332" s="1089"/>
    </row>
    <row r="333" spans="1:14">
      <c r="K333" s="6"/>
      <c r="L333" s="6"/>
      <c r="M333" s="6"/>
      <c r="N333" s="6"/>
    </row>
    <row r="334" spans="1:14">
      <c r="K334" s="6"/>
      <c r="L334" s="6"/>
      <c r="M334" s="6"/>
      <c r="N334" s="6"/>
    </row>
    <row r="335" spans="1:14">
      <c r="K335" s="6"/>
      <c r="L335" s="6"/>
      <c r="M335" s="6"/>
      <c r="N335" s="6"/>
    </row>
    <row r="336" spans="1:14">
      <c r="K336" s="1090" t="s">
        <v>29</v>
      </c>
      <c r="L336" s="1090"/>
      <c r="M336" s="1090"/>
      <c r="N336" s="1090"/>
    </row>
    <row r="351" spans="1:14" ht="15.75" thickBot="1"/>
    <row r="352" spans="1:14" ht="15.75" thickBot="1">
      <c r="A352" s="1091" t="s">
        <v>0</v>
      </c>
      <c r="B352" s="1091" t="s">
        <v>1</v>
      </c>
      <c r="C352" s="1091"/>
      <c r="D352" s="1091" t="s">
        <v>2</v>
      </c>
      <c r="E352" s="1091" t="s">
        <v>3</v>
      </c>
      <c r="F352" s="1091" t="s">
        <v>4</v>
      </c>
      <c r="G352" s="1091"/>
      <c r="H352" s="1091"/>
      <c r="I352" s="1091"/>
      <c r="J352" s="1091" t="s">
        <v>5</v>
      </c>
      <c r="K352" s="1091"/>
      <c r="L352" s="1091"/>
      <c r="M352" s="1091"/>
      <c r="N352" s="1091" t="s">
        <v>6</v>
      </c>
    </row>
    <row r="353" spans="1:14" ht="26.25" thickBot="1">
      <c r="A353" s="1091"/>
      <c r="B353" s="841" t="s">
        <v>7</v>
      </c>
      <c r="C353" s="841" t="s">
        <v>8</v>
      </c>
      <c r="D353" s="1091"/>
      <c r="E353" s="1091"/>
      <c r="F353" s="841" t="s">
        <v>9</v>
      </c>
      <c r="G353" s="841" t="s">
        <v>8</v>
      </c>
      <c r="H353" s="841" t="s">
        <v>10</v>
      </c>
      <c r="I353" s="841" t="s">
        <v>8</v>
      </c>
      <c r="J353" s="841" t="s">
        <v>11</v>
      </c>
      <c r="K353" s="841" t="s">
        <v>8</v>
      </c>
      <c r="L353" s="841" t="s">
        <v>12</v>
      </c>
      <c r="M353" s="841" t="s">
        <v>8</v>
      </c>
      <c r="N353" s="1091"/>
    </row>
    <row r="354" spans="1:14" ht="15.75" thickBot="1">
      <c r="A354" s="841">
        <v>2</v>
      </c>
      <c r="B354" s="841">
        <v>3</v>
      </c>
      <c r="C354" s="841">
        <v>4</v>
      </c>
      <c r="D354" s="841">
        <v>5</v>
      </c>
      <c r="E354" s="841">
        <v>6</v>
      </c>
      <c r="F354" s="841">
        <v>7</v>
      </c>
      <c r="G354" s="841">
        <v>8</v>
      </c>
      <c r="H354" s="841">
        <v>9</v>
      </c>
      <c r="I354" s="841">
        <v>10</v>
      </c>
      <c r="J354" s="841">
        <v>11</v>
      </c>
      <c r="K354" s="841">
        <v>12</v>
      </c>
      <c r="L354" s="841">
        <v>13</v>
      </c>
      <c r="M354" s="841">
        <v>14</v>
      </c>
      <c r="N354" s="841">
        <v>15</v>
      </c>
    </row>
    <row r="355" spans="1:14" ht="23.25" thickBot="1">
      <c r="A355" s="16" t="s">
        <v>4384</v>
      </c>
      <c r="B355" s="16" t="s">
        <v>6918</v>
      </c>
      <c r="C355" s="17" t="s">
        <v>6919</v>
      </c>
      <c r="D355" s="22" t="s">
        <v>23</v>
      </c>
      <c r="E355" s="16" t="s">
        <v>46</v>
      </c>
      <c r="F355" s="16" t="s">
        <v>4267</v>
      </c>
      <c r="G355" s="16" t="s">
        <v>6920</v>
      </c>
      <c r="H355" s="16"/>
      <c r="I355" s="16"/>
      <c r="J355" s="16"/>
      <c r="K355" s="16"/>
      <c r="L355" s="22"/>
      <c r="M355" s="17"/>
      <c r="N355" s="16"/>
    </row>
    <row r="356" spans="1:14" ht="23.25" thickBot="1">
      <c r="A356" s="16" t="s">
        <v>6921</v>
      </c>
      <c r="B356" s="16" t="s">
        <v>1397</v>
      </c>
      <c r="C356" s="17">
        <v>30386</v>
      </c>
      <c r="D356" s="16" t="s">
        <v>16</v>
      </c>
      <c r="E356" s="16" t="s">
        <v>46</v>
      </c>
      <c r="F356" s="16" t="s">
        <v>4267</v>
      </c>
      <c r="G356" s="16" t="s">
        <v>6920</v>
      </c>
      <c r="H356" s="16"/>
      <c r="I356" s="16"/>
      <c r="J356" s="16"/>
      <c r="K356" s="16"/>
      <c r="L356" s="16"/>
      <c r="M356" s="16"/>
      <c r="N356" s="16"/>
    </row>
    <row r="357" spans="1:14" ht="23.25" thickBot="1">
      <c r="A357" s="16" t="s">
        <v>6922</v>
      </c>
      <c r="B357" s="16" t="s">
        <v>6923</v>
      </c>
      <c r="C357" s="17">
        <v>36531</v>
      </c>
      <c r="D357" s="16" t="s">
        <v>16</v>
      </c>
      <c r="E357" s="16" t="s">
        <v>46</v>
      </c>
      <c r="F357" s="16" t="s">
        <v>4267</v>
      </c>
      <c r="G357" s="16" t="s">
        <v>6920</v>
      </c>
      <c r="H357" s="16"/>
      <c r="I357" s="16"/>
      <c r="J357" s="16"/>
      <c r="K357" s="16"/>
      <c r="L357" s="16"/>
      <c r="M357" s="16"/>
      <c r="N357" s="16"/>
    </row>
    <row r="358" spans="1:14" ht="23.25" thickBot="1">
      <c r="A358" s="16" t="s">
        <v>6924</v>
      </c>
      <c r="B358" s="16" t="s">
        <v>6925</v>
      </c>
      <c r="C358" s="16" t="s">
        <v>6926</v>
      </c>
      <c r="D358" s="16" t="s">
        <v>23</v>
      </c>
      <c r="E358" s="16" t="s">
        <v>46</v>
      </c>
      <c r="F358" s="16" t="s">
        <v>4267</v>
      </c>
      <c r="G358" s="16" t="s">
        <v>6920</v>
      </c>
      <c r="H358" s="16"/>
      <c r="I358" s="16"/>
      <c r="J358" s="16"/>
      <c r="K358" s="16"/>
      <c r="L358" s="16"/>
      <c r="M358" s="16"/>
      <c r="N358" s="16"/>
    </row>
    <row r="359" spans="1:14" ht="15.75" thickBo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</row>
    <row r="360" spans="1:14" ht="15.75" thickBo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  <row r="361" spans="1:14" ht="15.75" thickBot="1">
      <c r="A361" s="16"/>
      <c r="B361" s="16"/>
      <c r="C361" s="16"/>
      <c r="D361" s="16"/>
      <c r="E361" s="9" t="s">
        <v>27</v>
      </c>
      <c r="F361" s="16"/>
      <c r="G361" s="16"/>
      <c r="H361" s="16"/>
      <c r="I361" s="16"/>
      <c r="J361" s="16"/>
      <c r="K361" s="16"/>
      <c r="L361" s="16"/>
      <c r="M361" s="16"/>
      <c r="N361" s="16"/>
    </row>
    <row r="362" spans="1:14" ht="15.75" thickBo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</row>
    <row r="363" spans="1:14" ht="15.75" thickBo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</row>
    <row r="364" spans="1:14" ht="15.75" thickBot="1">
      <c r="A364" s="16"/>
      <c r="B364" s="16"/>
      <c r="C364" s="16"/>
      <c r="D364" s="16"/>
      <c r="E364" s="9" t="s">
        <v>27</v>
      </c>
      <c r="F364" s="16"/>
      <c r="G364" s="16"/>
      <c r="H364" s="16"/>
      <c r="I364" s="16"/>
      <c r="J364" s="16"/>
      <c r="K364" s="16"/>
      <c r="L364" s="16"/>
      <c r="M364" s="16"/>
      <c r="N364" s="16"/>
    </row>
    <row r="365" spans="1:14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r="367" spans="1:14">
      <c r="K367" s="1089" t="s">
        <v>28</v>
      </c>
      <c r="L367" s="1089"/>
      <c r="M367" s="1089"/>
      <c r="N367" s="1089"/>
    </row>
    <row r="368" spans="1:14">
      <c r="K368" s="6"/>
      <c r="L368" s="6"/>
      <c r="M368" s="6"/>
      <c r="N368" s="6"/>
    </row>
    <row r="369" spans="11:16">
      <c r="K369" s="6"/>
      <c r="L369" s="6"/>
      <c r="M369" s="6"/>
      <c r="N369" s="6"/>
    </row>
    <row r="370" spans="11:16">
      <c r="K370" s="6"/>
      <c r="L370" s="6"/>
      <c r="M370" s="6"/>
      <c r="N370" s="6"/>
    </row>
    <row r="371" spans="11:16">
      <c r="K371" s="1090" t="s">
        <v>29</v>
      </c>
      <c r="L371" s="1090"/>
      <c r="M371" s="1090"/>
      <c r="N371" s="1090"/>
    </row>
    <row r="383" spans="11:16">
      <c r="P383" t="s">
        <v>476</v>
      </c>
    </row>
    <row r="384" spans="11:16" ht="15.75" thickBot="1"/>
    <row r="385" spans="1:14" ht="15.75" thickBot="1">
      <c r="A385" s="1091" t="s">
        <v>0</v>
      </c>
      <c r="B385" s="1091" t="s">
        <v>1</v>
      </c>
      <c r="C385" s="1091"/>
      <c r="D385" s="1091" t="s">
        <v>2</v>
      </c>
      <c r="E385" s="1091" t="s">
        <v>3</v>
      </c>
      <c r="F385" s="1091" t="s">
        <v>4</v>
      </c>
      <c r="G385" s="1091"/>
      <c r="H385" s="1091"/>
      <c r="I385" s="1091"/>
      <c r="J385" s="1091" t="s">
        <v>5</v>
      </c>
      <c r="K385" s="1091"/>
      <c r="L385" s="1091"/>
      <c r="M385" s="1091"/>
      <c r="N385" s="1091" t="s">
        <v>6</v>
      </c>
    </row>
    <row r="386" spans="1:14" ht="26.25" thickBot="1">
      <c r="A386" s="1091"/>
      <c r="B386" s="841" t="s">
        <v>7</v>
      </c>
      <c r="C386" s="841" t="s">
        <v>8</v>
      </c>
      <c r="D386" s="1091"/>
      <c r="E386" s="1091"/>
      <c r="F386" s="841" t="s">
        <v>9</v>
      </c>
      <c r="G386" s="841" t="s">
        <v>8</v>
      </c>
      <c r="H386" s="841" t="s">
        <v>10</v>
      </c>
      <c r="I386" s="841" t="s">
        <v>8</v>
      </c>
      <c r="J386" s="841" t="s">
        <v>11</v>
      </c>
      <c r="K386" s="841" t="s">
        <v>8</v>
      </c>
      <c r="L386" s="841" t="s">
        <v>12</v>
      </c>
      <c r="M386" s="841" t="s">
        <v>8</v>
      </c>
      <c r="N386" s="1091"/>
    </row>
    <row r="387" spans="1:14" ht="15.75" thickBot="1">
      <c r="A387" s="841">
        <v>2</v>
      </c>
      <c r="B387" s="841">
        <v>3</v>
      </c>
      <c r="C387" s="841">
        <v>4</v>
      </c>
      <c r="D387" s="841">
        <v>5</v>
      </c>
      <c r="E387" s="841">
        <v>6</v>
      </c>
      <c r="F387" s="841">
        <v>7</v>
      </c>
      <c r="G387" s="841">
        <v>8</v>
      </c>
      <c r="H387" s="841">
        <v>9</v>
      </c>
      <c r="I387" s="841">
        <v>10</v>
      </c>
      <c r="J387" s="841">
        <v>11</v>
      </c>
      <c r="K387" s="841">
        <v>12</v>
      </c>
      <c r="L387" s="841">
        <v>13</v>
      </c>
      <c r="M387" s="841">
        <v>14</v>
      </c>
      <c r="N387" s="841">
        <v>15</v>
      </c>
    </row>
    <row r="388" spans="1:14" ht="23.25" thickBot="1">
      <c r="A388" s="16" t="s">
        <v>6909</v>
      </c>
      <c r="B388" s="16" t="s">
        <v>229</v>
      </c>
      <c r="C388" s="17" t="s">
        <v>6917</v>
      </c>
      <c r="D388" s="22" t="s">
        <v>16</v>
      </c>
      <c r="E388" s="16" t="s">
        <v>46</v>
      </c>
      <c r="F388" s="16" t="s">
        <v>1500</v>
      </c>
      <c r="G388" s="16"/>
      <c r="H388" s="9" t="s">
        <v>18</v>
      </c>
      <c r="I388" s="22" t="s">
        <v>6917</v>
      </c>
      <c r="J388" s="16"/>
      <c r="K388" s="16"/>
      <c r="L388" s="22"/>
      <c r="M388" s="17"/>
      <c r="N388" s="16"/>
    </row>
    <row r="389" spans="1:14" ht="23.25" thickBot="1">
      <c r="A389" s="16" t="s">
        <v>2926</v>
      </c>
      <c r="B389" s="16" t="s">
        <v>439</v>
      </c>
      <c r="C389" s="16" t="s">
        <v>6928</v>
      </c>
      <c r="D389" s="16" t="s">
        <v>23</v>
      </c>
      <c r="E389" s="16" t="s">
        <v>46</v>
      </c>
      <c r="F389" s="16" t="s">
        <v>1500</v>
      </c>
      <c r="G389" s="16" t="s">
        <v>6929</v>
      </c>
      <c r="H389" s="16"/>
      <c r="I389" s="16"/>
      <c r="J389" s="16"/>
      <c r="K389" s="16"/>
      <c r="L389" s="16"/>
      <c r="M389" s="16"/>
      <c r="N389" s="16"/>
    </row>
    <row r="390" spans="1:14" ht="23.25" thickBot="1">
      <c r="A390" s="16" t="s">
        <v>6861</v>
      </c>
      <c r="B390" s="16" t="s">
        <v>1500</v>
      </c>
      <c r="C390" s="17">
        <v>34033</v>
      </c>
      <c r="D390" s="16" t="s">
        <v>16</v>
      </c>
      <c r="E390" s="16" t="s">
        <v>46</v>
      </c>
      <c r="F390" s="16" t="s">
        <v>1500</v>
      </c>
      <c r="G390" s="16" t="s">
        <v>6929</v>
      </c>
      <c r="H390" s="16"/>
      <c r="I390" s="16"/>
      <c r="J390" s="16"/>
      <c r="K390" s="16"/>
      <c r="L390" s="16"/>
      <c r="M390" s="16"/>
      <c r="N390" s="16"/>
    </row>
    <row r="391" spans="1:14" ht="23.25" thickBot="1">
      <c r="A391" s="16" t="s">
        <v>6927</v>
      </c>
      <c r="B391" s="16" t="s">
        <v>1500</v>
      </c>
      <c r="C391" s="17">
        <v>42590</v>
      </c>
      <c r="D391" s="16" t="s">
        <v>23</v>
      </c>
      <c r="E391" s="16" t="s">
        <v>46</v>
      </c>
      <c r="F391" s="16" t="s">
        <v>1500</v>
      </c>
      <c r="G391" s="16" t="s">
        <v>6929</v>
      </c>
      <c r="H391" s="16"/>
      <c r="I391" s="16"/>
      <c r="J391" s="16"/>
      <c r="K391" s="16"/>
      <c r="L391" s="16"/>
      <c r="M391" s="16"/>
      <c r="N391" s="16"/>
    </row>
    <row r="392" spans="1:14" ht="15.75" thickBo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</row>
    <row r="393" spans="1:14" ht="15.75" thickBo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</row>
    <row r="394" spans="1:14" ht="15.75" thickBot="1">
      <c r="A394" s="16"/>
      <c r="B394" s="16"/>
      <c r="C394" s="16"/>
      <c r="D394" s="16"/>
      <c r="E394" s="9" t="s">
        <v>27</v>
      </c>
      <c r="F394" s="16"/>
      <c r="G394" s="16"/>
      <c r="H394" s="16"/>
      <c r="I394" s="16"/>
      <c r="J394" s="16"/>
      <c r="K394" s="16"/>
      <c r="L394" s="16"/>
      <c r="M394" s="16"/>
      <c r="N394" s="16"/>
    </row>
    <row r="395" spans="1:14" ht="15.75" thickBo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</row>
    <row r="396" spans="1:14" ht="15.75" thickBo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</row>
    <row r="397" spans="1:14" ht="15.75" thickBot="1">
      <c r="A397" s="16"/>
      <c r="B397" s="16"/>
      <c r="C397" s="16"/>
      <c r="D397" s="16"/>
      <c r="E397" s="9" t="s">
        <v>27</v>
      </c>
      <c r="F397" s="16"/>
      <c r="G397" s="16"/>
      <c r="H397" s="16"/>
      <c r="I397" s="16"/>
      <c r="J397" s="16"/>
      <c r="K397" s="16"/>
      <c r="L397" s="16"/>
      <c r="M397" s="16"/>
      <c r="N397" s="16"/>
    </row>
    <row r="398" spans="1:14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r="400" spans="1:14">
      <c r="K400" s="1089" t="s">
        <v>28</v>
      </c>
      <c r="L400" s="1089"/>
      <c r="M400" s="1089"/>
      <c r="N400" s="1089"/>
    </row>
    <row r="401" spans="11:14">
      <c r="K401" s="6"/>
      <c r="L401" s="6"/>
      <c r="M401" s="6"/>
      <c r="N401" s="6"/>
    </row>
    <row r="402" spans="11:14">
      <c r="K402" s="6"/>
      <c r="L402" s="6"/>
      <c r="M402" s="6"/>
      <c r="N402" s="6"/>
    </row>
    <row r="403" spans="11:14">
      <c r="K403" s="6"/>
      <c r="L403" s="6"/>
      <c r="M403" s="6"/>
      <c r="N403" s="6"/>
    </row>
    <row r="404" spans="11:14">
      <c r="K404" s="1090" t="s">
        <v>29</v>
      </c>
      <c r="L404" s="1090"/>
      <c r="M404" s="1090"/>
      <c r="N404" s="1090"/>
    </row>
  </sheetData>
  <mergeCells count="115">
    <mergeCell ref="A251:A252"/>
    <mergeCell ref="B251:C251"/>
    <mergeCell ref="D251:D252"/>
    <mergeCell ref="E251:E252"/>
    <mergeCell ref="F251:I251"/>
    <mergeCell ref="K267:N267"/>
    <mergeCell ref="K271:N271"/>
    <mergeCell ref="K272:N272"/>
    <mergeCell ref="K231:N231"/>
    <mergeCell ref="K235:N235"/>
    <mergeCell ref="K236:N236"/>
    <mergeCell ref="J251:M251"/>
    <mergeCell ref="N251:N252"/>
    <mergeCell ref="K200:N200"/>
    <mergeCell ref="K204:N204"/>
    <mergeCell ref="K205:N205"/>
    <mergeCell ref="A216:A217"/>
    <mergeCell ref="B216:C216"/>
    <mergeCell ref="D216:D217"/>
    <mergeCell ref="E216:E217"/>
    <mergeCell ref="F216:I216"/>
    <mergeCell ref="J216:M216"/>
    <mergeCell ref="N216:N217"/>
    <mergeCell ref="K161:N161"/>
    <mergeCell ref="K165:N165"/>
    <mergeCell ref="K166:N166"/>
    <mergeCell ref="A185:A186"/>
    <mergeCell ref="B185:C185"/>
    <mergeCell ref="D185:D186"/>
    <mergeCell ref="E185:E186"/>
    <mergeCell ref="F185:I185"/>
    <mergeCell ref="J185:M185"/>
    <mergeCell ref="N185:N186"/>
    <mergeCell ref="K126:N126"/>
    <mergeCell ref="K130:N130"/>
    <mergeCell ref="A146:A147"/>
    <mergeCell ref="B146:C146"/>
    <mergeCell ref="D146:D147"/>
    <mergeCell ref="E146:E147"/>
    <mergeCell ref="F146:I146"/>
    <mergeCell ref="J146:M146"/>
    <mergeCell ref="N146:N147"/>
    <mergeCell ref="K90:N90"/>
    <mergeCell ref="K94:N94"/>
    <mergeCell ref="K95:N95"/>
    <mergeCell ref="A111:A112"/>
    <mergeCell ref="B111:C111"/>
    <mergeCell ref="D111:D112"/>
    <mergeCell ref="E111:E112"/>
    <mergeCell ref="F111:I111"/>
    <mergeCell ref="J111:M111"/>
    <mergeCell ref="N111:N112"/>
    <mergeCell ref="K58:N58"/>
    <mergeCell ref="K62:N62"/>
    <mergeCell ref="A75:A76"/>
    <mergeCell ref="B75:C75"/>
    <mergeCell ref="D75:D76"/>
    <mergeCell ref="E75:E76"/>
    <mergeCell ref="F75:I75"/>
    <mergeCell ref="J75:M75"/>
    <mergeCell ref="N75:N76"/>
    <mergeCell ref="N43:N44"/>
    <mergeCell ref="N8:N9"/>
    <mergeCell ref="K23:N23"/>
    <mergeCell ref="K27:N27"/>
    <mergeCell ref="K28:N28"/>
    <mergeCell ref="J43:M43"/>
    <mergeCell ref="J8:M8"/>
    <mergeCell ref="A43:A44"/>
    <mergeCell ref="B43:C43"/>
    <mergeCell ref="D43:D44"/>
    <mergeCell ref="E43:E44"/>
    <mergeCell ref="F43:I43"/>
    <mergeCell ref="A8:A9"/>
    <mergeCell ref="B8:C8"/>
    <mergeCell ref="D8:D9"/>
    <mergeCell ref="E8:E9"/>
    <mergeCell ref="F8:I8"/>
    <mergeCell ref="J283:M283"/>
    <mergeCell ref="N283:N284"/>
    <mergeCell ref="K298:N298"/>
    <mergeCell ref="K302:N302"/>
    <mergeCell ref="K303:N303"/>
    <mergeCell ref="A283:A284"/>
    <mergeCell ref="B283:C283"/>
    <mergeCell ref="D283:D284"/>
    <mergeCell ref="E283:E284"/>
    <mergeCell ref="F283:I283"/>
    <mergeCell ref="J317:M317"/>
    <mergeCell ref="N317:N318"/>
    <mergeCell ref="K332:N332"/>
    <mergeCell ref="K336:N336"/>
    <mergeCell ref="A352:A353"/>
    <mergeCell ref="B352:C352"/>
    <mergeCell ref="D352:D353"/>
    <mergeCell ref="E352:E353"/>
    <mergeCell ref="F352:I352"/>
    <mergeCell ref="J352:M352"/>
    <mergeCell ref="N352:N353"/>
    <mergeCell ref="A317:A318"/>
    <mergeCell ref="B317:C317"/>
    <mergeCell ref="D317:D318"/>
    <mergeCell ref="E317:E318"/>
    <mergeCell ref="F317:I317"/>
    <mergeCell ref="K400:N400"/>
    <mergeCell ref="K404:N404"/>
    <mergeCell ref="K367:N367"/>
    <mergeCell ref="K371:N371"/>
    <mergeCell ref="A385:A386"/>
    <mergeCell ref="B385:C385"/>
    <mergeCell ref="D385:D386"/>
    <mergeCell ref="E385:E386"/>
    <mergeCell ref="F385:I385"/>
    <mergeCell ref="J385:M385"/>
    <mergeCell ref="N385:N386"/>
  </mergeCells>
  <pageMargins left="2.25" right="0" top="0.75" bottom="0.75" header="0.3" footer="0.3"/>
  <pageSetup paperSize="5" scale="95" orientation="landscape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N374"/>
  <sheetViews>
    <sheetView topLeftCell="A354" zoomScaleNormal="100" workbookViewId="0">
      <selection activeCell="G371" sqref="G371"/>
    </sheetView>
  </sheetViews>
  <sheetFormatPr defaultRowHeight="15"/>
  <cols>
    <col min="1" max="1" width="21.5703125" customWidth="1"/>
    <col min="2" max="2" width="14.85546875" customWidth="1"/>
    <col min="3" max="3" width="16.28515625" customWidth="1"/>
  </cols>
  <sheetData>
    <row r="5" spans="1:14" ht="15.75" thickBot="1"/>
    <row r="6" spans="1:14" ht="15.75" thickBot="1">
      <c r="A6" s="1091" t="s">
        <v>0</v>
      </c>
      <c r="B6" s="1091" t="s">
        <v>1</v>
      </c>
      <c r="C6" s="1091"/>
      <c r="D6" s="1091" t="s">
        <v>2</v>
      </c>
      <c r="E6" s="1091" t="s">
        <v>3</v>
      </c>
      <c r="F6" s="1091" t="s">
        <v>4</v>
      </c>
      <c r="G6" s="1091"/>
      <c r="H6" s="1091"/>
      <c r="I6" s="1091"/>
      <c r="J6" s="1091" t="s">
        <v>5</v>
      </c>
      <c r="K6" s="1091"/>
      <c r="L6" s="1091"/>
      <c r="M6" s="1091"/>
      <c r="N6" s="1091" t="s">
        <v>6</v>
      </c>
    </row>
    <row r="7" spans="1:14" ht="26.25" thickBot="1">
      <c r="A7" s="1091"/>
      <c r="B7" s="928" t="s">
        <v>7</v>
      </c>
      <c r="C7" s="928" t="s">
        <v>8</v>
      </c>
      <c r="D7" s="1091"/>
      <c r="E7" s="1091"/>
      <c r="F7" s="928" t="s">
        <v>9</v>
      </c>
      <c r="G7" s="928" t="s">
        <v>8</v>
      </c>
      <c r="H7" s="928" t="s">
        <v>10</v>
      </c>
      <c r="I7" s="928" t="s">
        <v>8</v>
      </c>
      <c r="J7" s="928" t="s">
        <v>11</v>
      </c>
      <c r="K7" s="928" t="s">
        <v>8</v>
      </c>
      <c r="L7" s="928" t="s">
        <v>12</v>
      </c>
      <c r="M7" s="928" t="s">
        <v>8</v>
      </c>
      <c r="N7" s="1091"/>
    </row>
    <row r="8" spans="1:14" ht="15.75" thickBot="1">
      <c r="A8" s="928">
        <v>2</v>
      </c>
      <c r="B8" s="928">
        <v>3</v>
      </c>
      <c r="C8" s="928">
        <v>4</v>
      </c>
      <c r="D8" s="928">
        <v>5</v>
      </c>
      <c r="E8" s="928">
        <v>6</v>
      </c>
      <c r="F8" s="928">
        <v>7</v>
      </c>
      <c r="G8" s="928">
        <v>8</v>
      </c>
      <c r="H8" s="928">
        <v>9</v>
      </c>
      <c r="I8" s="928">
        <v>10</v>
      </c>
      <c r="J8" s="928">
        <v>11</v>
      </c>
      <c r="K8" s="928">
        <v>12</v>
      </c>
      <c r="L8" s="928">
        <v>13</v>
      </c>
      <c r="M8" s="928">
        <v>14</v>
      </c>
      <c r="N8" s="928">
        <v>15</v>
      </c>
    </row>
    <row r="9" spans="1:14" ht="15.75" thickBot="1">
      <c r="A9" s="16" t="s">
        <v>7181</v>
      </c>
      <c r="B9" s="16" t="s">
        <v>229</v>
      </c>
      <c r="C9" s="17" t="s">
        <v>7182</v>
      </c>
      <c r="D9" s="22" t="s">
        <v>7184</v>
      </c>
      <c r="E9" s="16"/>
      <c r="F9" s="16"/>
      <c r="G9" s="16"/>
      <c r="H9" s="984" t="s">
        <v>6446</v>
      </c>
      <c r="I9" s="22"/>
      <c r="J9" s="16"/>
      <c r="K9" s="16"/>
      <c r="L9" s="22"/>
      <c r="M9" s="17"/>
      <c r="N9" s="16"/>
    </row>
    <row r="10" spans="1:14" ht="15.75" thickBot="1">
      <c r="A10" s="16" t="s">
        <v>7183</v>
      </c>
      <c r="B10" s="16" t="s">
        <v>229</v>
      </c>
      <c r="C10" s="712">
        <v>43435</v>
      </c>
      <c r="D10" s="22" t="s">
        <v>7184</v>
      </c>
      <c r="E10" s="16"/>
      <c r="F10" s="16"/>
      <c r="G10" s="16"/>
      <c r="H10" s="984" t="s">
        <v>6446</v>
      </c>
      <c r="I10" s="16"/>
      <c r="J10" s="16"/>
      <c r="K10" s="16"/>
      <c r="L10" s="16"/>
      <c r="M10" s="16"/>
      <c r="N10" s="16"/>
    </row>
    <row r="11" spans="1:14" ht="15.75" thickBot="1">
      <c r="A11" s="16"/>
      <c r="B11" s="16"/>
      <c r="C11" s="17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 ht="15.75" thickBot="1">
      <c r="A12" s="16"/>
      <c r="B12" s="16"/>
      <c r="C12" s="17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ht="15.75" thickBo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 ht="15.75" thickBo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 ht="15.75" thickBot="1">
      <c r="A15" s="16"/>
      <c r="B15" s="16"/>
      <c r="C15" s="16"/>
      <c r="D15" s="16"/>
      <c r="E15" s="9" t="s">
        <v>27</v>
      </c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15.75" thickBo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 ht="15.75" thickBo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 ht="15.75" thickBot="1">
      <c r="A18" s="16"/>
      <c r="B18" s="16"/>
      <c r="C18" s="16"/>
      <c r="D18" s="16"/>
      <c r="E18" s="9" t="s">
        <v>27</v>
      </c>
      <c r="F18" s="16"/>
      <c r="G18" s="16"/>
      <c r="H18" s="16"/>
      <c r="I18" s="16"/>
      <c r="J18" s="16"/>
      <c r="K18" s="16"/>
      <c r="L18" s="16"/>
      <c r="M18" s="16"/>
      <c r="N18" s="16"/>
    </row>
    <row r="19" spans="1:14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1" spans="1:14">
      <c r="A21" s="1093" t="s">
        <v>6442</v>
      </c>
      <c r="B21" s="1093"/>
      <c r="K21" s="1089" t="s">
        <v>6933</v>
      </c>
      <c r="L21" s="1089"/>
      <c r="M21" s="1089"/>
      <c r="N21" s="1089"/>
    </row>
    <row r="22" spans="1:14">
      <c r="K22" s="6"/>
      <c r="L22" s="6"/>
      <c r="M22" s="6"/>
      <c r="N22" s="6"/>
    </row>
    <row r="23" spans="1:14">
      <c r="K23" s="6"/>
      <c r="L23" s="6"/>
      <c r="M23" s="6"/>
      <c r="N23" s="6"/>
    </row>
    <row r="24" spans="1:14">
      <c r="K24" s="6"/>
      <c r="L24" s="6"/>
      <c r="M24" s="6"/>
      <c r="N24" s="6"/>
    </row>
    <row r="25" spans="1:14">
      <c r="A25" s="1093" t="s">
        <v>29</v>
      </c>
      <c r="B25" s="1093"/>
      <c r="K25" s="1092" t="s">
        <v>2456</v>
      </c>
      <c r="L25" s="1090"/>
      <c r="M25" s="1090"/>
      <c r="N25" s="1090"/>
    </row>
    <row r="41" spans="1:14" ht="15.75" thickBot="1"/>
    <row r="42" spans="1:14" ht="15.75" thickBot="1">
      <c r="A42" s="1091" t="s">
        <v>0</v>
      </c>
      <c r="B42" s="1091" t="s">
        <v>1</v>
      </c>
      <c r="C42" s="1091"/>
      <c r="D42" s="1091" t="s">
        <v>2</v>
      </c>
      <c r="E42" s="1091" t="s">
        <v>3</v>
      </c>
      <c r="F42" s="1091" t="s">
        <v>4</v>
      </c>
      <c r="G42" s="1091"/>
      <c r="H42" s="1091"/>
      <c r="I42" s="1091"/>
      <c r="J42" s="1091" t="s">
        <v>5</v>
      </c>
      <c r="K42" s="1091"/>
      <c r="L42" s="1091"/>
      <c r="M42" s="1091"/>
      <c r="N42" s="1091" t="s">
        <v>6</v>
      </c>
    </row>
    <row r="43" spans="1:14" ht="26.25" thickBot="1">
      <c r="A43" s="1091"/>
      <c r="B43" s="929" t="s">
        <v>7</v>
      </c>
      <c r="C43" s="929" t="s">
        <v>8</v>
      </c>
      <c r="D43" s="1091"/>
      <c r="E43" s="1091"/>
      <c r="F43" s="929" t="s">
        <v>9</v>
      </c>
      <c r="G43" s="929" t="s">
        <v>8</v>
      </c>
      <c r="H43" s="929" t="s">
        <v>10</v>
      </c>
      <c r="I43" s="929" t="s">
        <v>8</v>
      </c>
      <c r="J43" s="929" t="s">
        <v>11</v>
      </c>
      <c r="K43" s="929" t="s">
        <v>8</v>
      </c>
      <c r="L43" s="929" t="s">
        <v>12</v>
      </c>
      <c r="M43" s="929" t="s">
        <v>8</v>
      </c>
      <c r="N43" s="1091"/>
    </row>
    <row r="44" spans="1:14" ht="15.75" thickBot="1">
      <c r="A44" s="929">
        <v>2</v>
      </c>
      <c r="B44" s="929">
        <v>3</v>
      </c>
      <c r="C44" s="929">
        <v>4</v>
      </c>
      <c r="D44" s="929">
        <v>5</v>
      </c>
      <c r="E44" s="929">
        <v>6</v>
      </c>
      <c r="F44" s="929">
        <v>7</v>
      </c>
      <c r="G44" s="929">
        <v>8</v>
      </c>
      <c r="H44" s="929">
        <v>9</v>
      </c>
      <c r="I44" s="929">
        <v>10</v>
      </c>
      <c r="J44" s="929">
        <v>11</v>
      </c>
      <c r="K44" s="929">
        <v>12</v>
      </c>
      <c r="L44" s="929">
        <v>13</v>
      </c>
      <c r="M44" s="929">
        <v>14</v>
      </c>
      <c r="N44" s="929">
        <v>15</v>
      </c>
    </row>
    <row r="45" spans="1:14" ht="15.75" thickBot="1">
      <c r="A45" s="16" t="s">
        <v>7186</v>
      </c>
      <c r="B45" s="16" t="s">
        <v>229</v>
      </c>
      <c r="C45" s="712">
        <v>43133</v>
      </c>
      <c r="D45" s="22" t="s">
        <v>16</v>
      </c>
      <c r="E45" s="16"/>
      <c r="F45" s="16"/>
      <c r="G45" s="16"/>
      <c r="H45" s="984" t="s">
        <v>6446</v>
      </c>
      <c r="I45" s="22"/>
      <c r="J45" s="16"/>
      <c r="K45" s="16"/>
      <c r="L45" s="22"/>
      <c r="M45" s="17"/>
      <c r="N45" s="16"/>
    </row>
    <row r="46" spans="1:14" ht="15.75" thickBot="1">
      <c r="A46" s="16" t="s">
        <v>7185</v>
      </c>
      <c r="B46" s="16" t="s">
        <v>229</v>
      </c>
      <c r="C46" s="712">
        <v>43192</v>
      </c>
      <c r="D46" s="22" t="s">
        <v>16</v>
      </c>
      <c r="E46" s="16"/>
      <c r="F46" s="16"/>
      <c r="G46" s="16"/>
      <c r="H46" s="984" t="s">
        <v>6446</v>
      </c>
      <c r="I46" s="16"/>
      <c r="J46" s="16"/>
      <c r="K46" s="16"/>
      <c r="L46" s="16"/>
      <c r="M46" s="16"/>
      <c r="N46" s="16"/>
    </row>
    <row r="47" spans="1:14" ht="15.75" thickBot="1">
      <c r="A47" s="16" t="s">
        <v>7187</v>
      </c>
      <c r="B47" s="16" t="s">
        <v>229</v>
      </c>
      <c r="C47" s="712">
        <v>43436</v>
      </c>
      <c r="D47" s="22" t="s">
        <v>23</v>
      </c>
      <c r="E47" s="16"/>
      <c r="F47" s="16"/>
      <c r="G47" s="16"/>
      <c r="H47" s="984" t="s">
        <v>6446</v>
      </c>
      <c r="I47" s="16"/>
      <c r="J47" s="16"/>
      <c r="K47" s="16"/>
      <c r="L47" s="16"/>
      <c r="M47" s="16"/>
      <c r="N47" s="16"/>
    </row>
    <row r="48" spans="1:14" ht="15.75" thickBot="1">
      <c r="A48" s="16"/>
      <c r="B48" s="16"/>
      <c r="C48" s="17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spans="1:14" ht="15.75" thickBo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spans="1:14" ht="15.75" thickBo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spans="1:14" ht="15.75" thickBot="1">
      <c r="A51" s="16"/>
      <c r="B51" s="16"/>
      <c r="C51" s="16"/>
      <c r="D51" s="16"/>
      <c r="E51" s="9" t="s">
        <v>27</v>
      </c>
      <c r="F51" s="16"/>
      <c r="G51" s="16"/>
      <c r="H51" s="16"/>
      <c r="I51" s="16"/>
      <c r="J51" s="16"/>
      <c r="K51" s="16"/>
      <c r="L51" s="16"/>
      <c r="M51" s="16"/>
      <c r="N51" s="16"/>
    </row>
    <row r="52" spans="1:14" ht="15.75" thickBo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spans="1:14" ht="15.75" thickBo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spans="1:14" ht="15.75" thickBot="1">
      <c r="A54" s="16"/>
      <c r="B54" s="16"/>
      <c r="C54" s="16"/>
      <c r="D54" s="16"/>
      <c r="E54" s="9" t="s">
        <v>27</v>
      </c>
      <c r="F54" s="16"/>
      <c r="G54" s="16"/>
      <c r="H54" s="16"/>
      <c r="I54" s="16"/>
      <c r="J54" s="16"/>
      <c r="K54" s="16"/>
      <c r="L54" s="16"/>
      <c r="M54" s="16"/>
      <c r="N54" s="16"/>
    </row>
    <row r="55" spans="1:14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</row>
    <row r="57" spans="1:14">
      <c r="A57" s="1093" t="s">
        <v>6442</v>
      </c>
      <c r="B57" s="1093"/>
      <c r="K57" s="1089" t="s">
        <v>6933</v>
      </c>
      <c r="L57" s="1089"/>
      <c r="M57" s="1089"/>
      <c r="N57" s="1089"/>
    </row>
    <row r="58" spans="1:14">
      <c r="K58" s="6"/>
      <c r="L58" s="6"/>
      <c r="M58" s="6"/>
      <c r="N58" s="6"/>
    </row>
    <row r="59" spans="1:14">
      <c r="K59" s="6"/>
      <c r="L59" s="6"/>
      <c r="M59" s="6"/>
      <c r="N59" s="6"/>
    </row>
    <row r="60" spans="1:14">
      <c r="K60" s="6"/>
      <c r="L60" s="6"/>
      <c r="M60" s="6"/>
      <c r="N60" s="6"/>
    </row>
    <row r="61" spans="1:14">
      <c r="A61" s="1093" t="s">
        <v>29</v>
      </c>
      <c r="B61" s="1093"/>
      <c r="K61" s="1092" t="s">
        <v>2456</v>
      </c>
      <c r="L61" s="1090"/>
      <c r="M61" s="1090"/>
      <c r="N61" s="1090"/>
    </row>
    <row r="76" spans="1:14" ht="15.75" thickBot="1"/>
    <row r="77" spans="1:14" ht="15.75" thickBot="1">
      <c r="A77" s="1091" t="s">
        <v>0</v>
      </c>
      <c r="B77" s="1091" t="s">
        <v>1</v>
      </c>
      <c r="C77" s="1091"/>
      <c r="D77" s="1091" t="s">
        <v>2</v>
      </c>
      <c r="E77" s="1091" t="s">
        <v>3</v>
      </c>
      <c r="F77" s="1091" t="s">
        <v>4</v>
      </c>
      <c r="G77" s="1091"/>
      <c r="H77" s="1091"/>
      <c r="I77" s="1091"/>
      <c r="J77" s="1091" t="s">
        <v>5</v>
      </c>
      <c r="K77" s="1091"/>
      <c r="L77" s="1091"/>
      <c r="M77" s="1091"/>
      <c r="N77" s="1091" t="s">
        <v>6</v>
      </c>
    </row>
    <row r="78" spans="1:14" ht="26.25" thickBot="1">
      <c r="A78" s="1091"/>
      <c r="B78" s="929" t="s">
        <v>7</v>
      </c>
      <c r="C78" s="929" t="s">
        <v>8</v>
      </c>
      <c r="D78" s="1091"/>
      <c r="E78" s="1091"/>
      <c r="F78" s="929" t="s">
        <v>9</v>
      </c>
      <c r="G78" s="929" t="s">
        <v>8</v>
      </c>
      <c r="H78" s="929" t="s">
        <v>10</v>
      </c>
      <c r="I78" s="929" t="s">
        <v>8</v>
      </c>
      <c r="J78" s="929" t="s">
        <v>11</v>
      </c>
      <c r="K78" s="929" t="s">
        <v>8</v>
      </c>
      <c r="L78" s="929" t="s">
        <v>12</v>
      </c>
      <c r="M78" s="929" t="s">
        <v>8</v>
      </c>
      <c r="N78" s="1091"/>
    </row>
    <row r="79" spans="1:14" ht="15.75" thickBot="1">
      <c r="A79" s="929">
        <v>2</v>
      </c>
      <c r="B79" s="929">
        <v>3</v>
      </c>
      <c r="C79" s="929">
        <v>4</v>
      </c>
      <c r="D79" s="929">
        <v>5</v>
      </c>
      <c r="E79" s="929">
        <v>6</v>
      </c>
      <c r="F79" s="929">
        <v>7</v>
      </c>
      <c r="G79" s="929">
        <v>8</v>
      </c>
      <c r="H79" s="929">
        <v>9</v>
      </c>
      <c r="I79" s="929">
        <v>10</v>
      </c>
      <c r="J79" s="929">
        <v>11</v>
      </c>
      <c r="K79" s="929">
        <v>12</v>
      </c>
      <c r="L79" s="929">
        <v>13</v>
      </c>
      <c r="M79" s="929">
        <v>14</v>
      </c>
      <c r="N79" s="929">
        <v>15</v>
      </c>
    </row>
    <row r="80" spans="1:14" ht="15.75" thickBot="1">
      <c r="A80" s="16" t="s">
        <v>7188</v>
      </c>
      <c r="B80" s="16" t="s">
        <v>229</v>
      </c>
      <c r="C80" s="17" t="s">
        <v>7192</v>
      </c>
      <c r="D80" s="22" t="s">
        <v>16</v>
      </c>
      <c r="E80" s="16"/>
      <c r="F80" s="16"/>
      <c r="G80" s="16"/>
      <c r="H80" s="984" t="s">
        <v>6446</v>
      </c>
      <c r="I80" s="22"/>
      <c r="J80" s="16"/>
      <c r="K80" s="16"/>
      <c r="L80" s="22"/>
      <c r="M80" s="17"/>
      <c r="N80" s="16"/>
    </row>
    <row r="81" spans="1:14" ht="15.75" thickBot="1">
      <c r="A81" s="16" t="s">
        <v>7189</v>
      </c>
      <c r="B81" s="16" t="s">
        <v>229</v>
      </c>
      <c r="C81" s="16" t="s">
        <v>7193</v>
      </c>
      <c r="D81" s="22" t="s">
        <v>16</v>
      </c>
      <c r="E81" s="16"/>
      <c r="F81" s="16"/>
      <c r="G81" s="16"/>
      <c r="H81" s="984" t="s">
        <v>6446</v>
      </c>
      <c r="I81" s="16"/>
      <c r="J81" s="16"/>
      <c r="K81" s="16"/>
      <c r="L81" s="16"/>
      <c r="M81" s="16"/>
      <c r="N81" s="16"/>
    </row>
    <row r="82" spans="1:14" ht="15.75" thickBot="1">
      <c r="A82" s="16" t="s">
        <v>7190</v>
      </c>
      <c r="B82" s="16" t="s">
        <v>229</v>
      </c>
      <c r="C82" s="17" t="s">
        <v>7194</v>
      </c>
      <c r="D82" s="22" t="s">
        <v>16</v>
      </c>
      <c r="E82" s="16"/>
      <c r="F82" s="16"/>
      <c r="G82" s="16"/>
      <c r="H82" s="984" t="s">
        <v>6446</v>
      </c>
      <c r="I82" s="16"/>
      <c r="J82" s="16"/>
      <c r="K82" s="16"/>
      <c r="L82" s="16"/>
      <c r="M82" s="16"/>
      <c r="N82" s="16"/>
    </row>
    <row r="83" spans="1:14" ht="15.75" thickBot="1">
      <c r="A83" s="16" t="s">
        <v>7191</v>
      </c>
      <c r="B83" s="16" t="s">
        <v>229</v>
      </c>
      <c r="C83" s="712">
        <v>43162</v>
      </c>
      <c r="D83" s="22" t="s">
        <v>16</v>
      </c>
      <c r="E83" s="16"/>
      <c r="F83" s="16"/>
      <c r="G83" s="16"/>
      <c r="H83" s="984" t="s">
        <v>6446</v>
      </c>
      <c r="I83" s="16"/>
      <c r="J83" s="16"/>
      <c r="K83" s="16"/>
      <c r="L83" s="16"/>
      <c r="M83" s="16"/>
      <c r="N83" s="16"/>
    </row>
    <row r="84" spans="1:14" ht="15.75" thickBo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spans="1:14" ht="15.75" thickBo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spans="1:14" ht="15.75" thickBot="1">
      <c r="A86" s="16"/>
      <c r="B86" s="16"/>
      <c r="C86" s="16"/>
      <c r="D86" s="16"/>
      <c r="E86" s="9" t="s">
        <v>27</v>
      </c>
      <c r="F86" s="16"/>
      <c r="G86" s="16"/>
      <c r="H86" s="16"/>
      <c r="I86" s="16"/>
      <c r="J86" s="16"/>
      <c r="K86" s="16"/>
      <c r="L86" s="16"/>
      <c r="M86" s="16"/>
      <c r="N86" s="16"/>
    </row>
    <row r="87" spans="1:14" ht="15.75" thickBo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spans="1:14" ht="15.75" thickBo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  <row r="89" spans="1:14" ht="15.75" thickBot="1">
      <c r="A89" s="16"/>
      <c r="B89" s="16"/>
      <c r="C89" s="16"/>
      <c r="D89" s="16"/>
      <c r="E89" s="9" t="s">
        <v>27</v>
      </c>
      <c r="F89" s="16"/>
      <c r="G89" s="16"/>
      <c r="H89" s="16"/>
      <c r="I89" s="16"/>
      <c r="J89" s="16"/>
      <c r="K89" s="16"/>
      <c r="L89" s="16"/>
      <c r="M89" s="16"/>
      <c r="N89" s="16"/>
    </row>
    <row r="90" spans="1:14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2" spans="1:14">
      <c r="A92" s="1093" t="s">
        <v>6442</v>
      </c>
      <c r="B92" s="1093"/>
      <c r="K92" s="1089" t="s">
        <v>6933</v>
      </c>
      <c r="L92" s="1089"/>
      <c r="M92" s="1089"/>
      <c r="N92" s="1089"/>
    </row>
    <row r="93" spans="1:14">
      <c r="K93" s="6"/>
      <c r="L93" s="6"/>
      <c r="M93" s="6"/>
      <c r="N93" s="6"/>
    </row>
    <row r="94" spans="1:14">
      <c r="K94" s="6"/>
      <c r="L94" s="6"/>
      <c r="M94" s="6"/>
      <c r="N94" s="6"/>
    </row>
    <row r="95" spans="1:14">
      <c r="K95" s="6"/>
      <c r="L95" s="6"/>
      <c r="M95" s="6"/>
      <c r="N95" s="6"/>
    </row>
    <row r="96" spans="1:14">
      <c r="A96" s="1093" t="s">
        <v>29</v>
      </c>
      <c r="B96" s="1093"/>
      <c r="K96" s="1092" t="s">
        <v>2456</v>
      </c>
      <c r="L96" s="1090"/>
      <c r="M96" s="1090"/>
      <c r="N96" s="1090"/>
    </row>
    <row r="111" spans="1:14" ht="15.75" thickBot="1"/>
    <row r="112" spans="1:14" ht="15.75" thickBot="1">
      <c r="A112" s="1091" t="s">
        <v>0</v>
      </c>
      <c r="B112" s="1091" t="s">
        <v>1</v>
      </c>
      <c r="C112" s="1091"/>
      <c r="D112" s="1091" t="s">
        <v>2</v>
      </c>
      <c r="E112" s="1091" t="s">
        <v>3</v>
      </c>
      <c r="F112" s="1091" t="s">
        <v>4</v>
      </c>
      <c r="G112" s="1091"/>
      <c r="H112" s="1091"/>
      <c r="I112" s="1091"/>
      <c r="J112" s="1091" t="s">
        <v>5</v>
      </c>
      <c r="K112" s="1091"/>
      <c r="L112" s="1091"/>
      <c r="M112" s="1091"/>
      <c r="N112" s="1091" t="s">
        <v>6</v>
      </c>
    </row>
    <row r="113" spans="1:14" ht="26.25" thickBot="1">
      <c r="A113" s="1091"/>
      <c r="B113" s="929" t="s">
        <v>7</v>
      </c>
      <c r="C113" s="929" t="s">
        <v>8</v>
      </c>
      <c r="D113" s="1091"/>
      <c r="E113" s="1091"/>
      <c r="F113" s="929" t="s">
        <v>9</v>
      </c>
      <c r="G113" s="929" t="s">
        <v>8</v>
      </c>
      <c r="H113" s="929" t="s">
        <v>10</v>
      </c>
      <c r="I113" s="929" t="s">
        <v>8</v>
      </c>
      <c r="J113" s="929" t="s">
        <v>11</v>
      </c>
      <c r="K113" s="929" t="s">
        <v>8</v>
      </c>
      <c r="L113" s="929" t="s">
        <v>12</v>
      </c>
      <c r="M113" s="929" t="s">
        <v>8</v>
      </c>
      <c r="N113" s="1091"/>
    </row>
    <row r="114" spans="1:14" ht="15.75" thickBot="1">
      <c r="A114" s="929">
        <v>2</v>
      </c>
      <c r="B114" s="929">
        <v>3</v>
      </c>
      <c r="C114" s="929">
        <v>4</v>
      </c>
      <c r="D114" s="929">
        <v>5</v>
      </c>
      <c r="E114" s="929">
        <v>6</v>
      </c>
      <c r="F114" s="929">
        <v>7</v>
      </c>
      <c r="G114" s="929">
        <v>8</v>
      </c>
      <c r="H114" s="929">
        <v>9</v>
      </c>
      <c r="I114" s="929">
        <v>10</v>
      </c>
      <c r="J114" s="929">
        <v>11</v>
      </c>
      <c r="K114" s="929">
        <v>12</v>
      </c>
      <c r="L114" s="929">
        <v>13</v>
      </c>
      <c r="M114" s="929">
        <v>14</v>
      </c>
      <c r="N114" s="929">
        <v>15</v>
      </c>
    </row>
    <row r="115" spans="1:14" ht="15.75" thickBot="1">
      <c r="A115" s="16"/>
      <c r="B115" s="16"/>
      <c r="C115" s="17"/>
      <c r="D115" s="22"/>
      <c r="E115" s="16"/>
      <c r="F115" s="16"/>
      <c r="G115" s="16"/>
      <c r="H115" s="9"/>
      <c r="I115" s="22"/>
      <c r="J115" s="16"/>
      <c r="K115" s="16"/>
      <c r="L115" s="22"/>
      <c r="M115" s="17"/>
      <c r="N115" s="16"/>
    </row>
    <row r="116" spans="1:14" ht="15.75" thickBo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spans="1:14" ht="15.75" thickBot="1">
      <c r="A117" s="16"/>
      <c r="B117" s="16"/>
      <c r="C117" s="17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spans="1:14" ht="15.75" thickBot="1">
      <c r="A118" s="16"/>
      <c r="B118" s="16"/>
      <c r="C118" s="17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spans="1:14" ht="15.75" thickBo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  <row r="120" spans="1:14" ht="15.75" thickBo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</row>
    <row r="121" spans="1:14" ht="15.75" thickBot="1">
      <c r="A121" s="16"/>
      <c r="B121" s="16"/>
      <c r="C121" s="16"/>
      <c r="D121" s="16"/>
      <c r="E121" s="9" t="s">
        <v>27</v>
      </c>
      <c r="F121" s="16"/>
      <c r="G121" s="16"/>
      <c r="H121" s="16"/>
      <c r="I121" s="16"/>
      <c r="J121" s="16"/>
      <c r="K121" s="16"/>
      <c r="L121" s="16"/>
      <c r="M121" s="16"/>
      <c r="N121" s="16"/>
    </row>
    <row r="122" spans="1:14" ht="15.75" thickBo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</row>
    <row r="123" spans="1:14" ht="15.75" thickBo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</row>
    <row r="124" spans="1:14" ht="15.75" thickBot="1">
      <c r="A124" s="16"/>
      <c r="B124" s="16"/>
      <c r="C124" s="16"/>
      <c r="D124" s="16"/>
      <c r="E124" s="9" t="s">
        <v>27</v>
      </c>
      <c r="F124" s="16"/>
      <c r="G124" s="16"/>
      <c r="H124" s="16"/>
      <c r="I124" s="16"/>
      <c r="J124" s="16"/>
      <c r="K124" s="16"/>
      <c r="L124" s="16"/>
      <c r="M124" s="16"/>
      <c r="N124" s="16"/>
    </row>
    <row r="125" spans="1:14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7" spans="1:14">
      <c r="A127" s="1093" t="s">
        <v>6442</v>
      </c>
      <c r="B127" s="1093"/>
      <c r="K127" s="1089" t="s">
        <v>6933</v>
      </c>
      <c r="L127" s="1089"/>
      <c r="M127" s="1089"/>
      <c r="N127" s="1089"/>
    </row>
    <row r="128" spans="1:14">
      <c r="K128" s="6"/>
      <c r="L128" s="6"/>
      <c r="M128" s="6"/>
      <c r="N128" s="6"/>
    </row>
    <row r="129" spans="1:14">
      <c r="K129" s="6"/>
      <c r="L129" s="6"/>
      <c r="M129" s="6"/>
      <c r="N129" s="6"/>
    </row>
    <row r="130" spans="1:14">
      <c r="K130" s="6"/>
      <c r="L130" s="6"/>
      <c r="M130" s="6"/>
      <c r="N130" s="6"/>
    </row>
    <row r="131" spans="1:14">
      <c r="A131" s="1093" t="s">
        <v>29</v>
      </c>
      <c r="B131" s="1093"/>
      <c r="K131" s="1092" t="s">
        <v>2456</v>
      </c>
      <c r="L131" s="1090"/>
      <c r="M131" s="1090"/>
      <c r="N131" s="1090"/>
    </row>
    <row r="146" spans="1:14" ht="15.75" thickBot="1"/>
    <row r="147" spans="1:14" ht="15.75" thickBot="1">
      <c r="A147" s="1091" t="s">
        <v>0</v>
      </c>
      <c r="B147" s="1091" t="s">
        <v>1</v>
      </c>
      <c r="C147" s="1091"/>
      <c r="D147" s="1091" t="s">
        <v>2</v>
      </c>
      <c r="E147" s="1091" t="s">
        <v>3</v>
      </c>
      <c r="F147" s="1091" t="s">
        <v>4</v>
      </c>
      <c r="G147" s="1091"/>
      <c r="H147" s="1091"/>
      <c r="I147" s="1091"/>
      <c r="J147" s="1091" t="s">
        <v>5</v>
      </c>
      <c r="K147" s="1091"/>
      <c r="L147" s="1091"/>
      <c r="M147" s="1091"/>
      <c r="N147" s="1091" t="s">
        <v>6</v>
      </c>
    </row>
    <row r="148" spans="1:14" ht="26.25" thickBot="1">
      <c r="A148" s="1091"/>
      <c r="B148" s="929" t="s">
        <v>7</v>
      </c>
      <c r="C148" s="929" t="s">
        <v>8</v>
      </c>
      <c r="D148" s="1091"/>
      <c r="E148" s="1091"/>
      <c r="F148" s="929" t="s">
        <v>9</v>
      </c>
      <c r="G148" s="929" t="s">
        <v>8</v>
      </c>
      <c r="H148" s="929" t="s">
        <v>10</v>
      </c>
      <c r="I148" s="929" t="s">
        <v>8</v>
      </c>
      <c r="J148" s="929" t="s">
        <v>11</v>
      </c>
      <c r="K148" s="929" t="s">
        <v>8</v>
      </c>
      <c r="L148" s="929" t="s">
        <v>12</v>
      </c>
      <c r="M148" s="929" t="s">
        <v>8</v>
      </c>
      <c r="N148" s="1091"/>
    </row>
    <row r="149" spans="1:14" ht="15.75" thickBot="1">
      <c r="A149" s="929">
        <v>2</v>
      </c>
      <c r="B149" s="929">
        <v>3</v>
      </c>
      <c r="C149" s="929">
        <v>4</v>
      </c>
      <c r="D149" s="929">
        <v>5</v>
      </c>
      <c r="E149" s="929">
        <v>6</v>
      </c>
      <c r="F149" s="929">
        <v>7</v>
      </c>
      <c r="G149" s="929">
        <v>8</v>
      </c>
      <c r="H149" s="929">
        <v>9</v>
      </c>
      <c r="I149" s="929">
        <v>10</v>
      </c>
      <c r="J149" s="929">
        <v>11</v>
      </c>
      <c r="K149" s="929">
        <v>12</v>
      </c>
      <c r="L149" s="929">
        <v>13</v>
      </c>
      <c r="M149" s="929">
        <v>14</v>
      </c>
      <c r="N149" s="929">
        <v>15</v>
      </c>
    </row>
    <row r="150" spans="1:14" ht="15.75" thickBot="1">
      <c r="A150" s="16" t="s">
        <v>7195</v>
      </c>
      <c r="B150" s="16" t="s">
        <v>229</v>
      </c>
      <c r="C150" s="712">
        <v>43225</v>
      </c>
      <c r="D150" s="22"/>
      <c r="E150" s="16"/>
      <c r="F150" s="16"/>
      <c r="G150" s="16"/>
      <c r="H150" s="984" t="s">
        <v>6446</v>
      </c>
      <c r="I150" s="22"/>
      <c r="J150" s="16"/>
      <c r="K150" s="16"/>
      <c r="L150" s="22"/>
      <c r="M150" s="17"/>
      <c r="N150" s="16"/>
    </row>
    <row r="151" spans="1:14" ht="15.75" thickBot="1">
      <c r="A151" s="16" t="s">
        <v>7196</v>
      </c>
      <c r="B151" s="16" t="s">
        <v>229</v>
      </c>
      <c r="C151" s="16" t="s">
        <v>7199</v>
      </c>
      <c r="D151" s="16"/>
      <c r="E151" s="16"/>
      <c r="F151" s="16"/>
      <c r="G151" s="16"/>
      <c r="H151" s="984" t="s">
        <v>6446</v>
      </c>
      <c r="I151" s="16"/>
      <c r="J151" s="16"/>
      <c r="K151" s="16"/>
      <c r="L151" s="16"/>
      <c r="M151" s="16"/>
      <c r="N151" s="16"/>
    </row>
    <row r="152" spans="1:14" ht="15.75" thickBot="1">
      <c r="A152" s="16" t="s">
        <v>7197</v>
      </c>
      <c r="B152" s="16" t="s">
        <v>229</v>
      </c>
      <c r="C152" s="17" t="s">
        <v>7200</v>
      </c>
      <c r="D152" s="16"/>
      <c r="E152" s="16"/>
      <c r="F152" s="16"/>
      <c r="G152" s="16"/>
      <c r="H152" s="984" t="s">
        <v>6446</v>
      </c>
      <c r="I152" s="16"/>
      <c r="J152" s="16"/>
      <c r="K152" s="16"/>
      <c r="L152" s="16"/>
      <c r="M152" s="16"/>
      <c r="N152" s="16"/>
    </row>
    <row r="153" spans="1:14" ht="15.75" thickBot="1">
      <c r="A153" s="16" t="s">
        <v>7198</v>
      </c>
      <c r="B153" s="16" t="s">
        <v>229</v>
      </c>
      <c r="C153" s="17" t="s">
        <v>7201</v>
      </c>
      <c r="D153" s="16"/>
      <c r="E153" s="16"/>
      <c r="F153" s="16"/>
      <c r="G153" s="16"/>
      <c r="H153" s="984" t="s">
        <v>6446</v>
      </c>
      <c r="I153" s="16"/>
      <c r="J153" s="16"/>
      <c r="K153" s="16"/>
      <c r="L153" s="16"/>
      <c r="M153" s="16"/>
      <c r="N153" s="16"/>
    </row>
    <row r="154" spans="1:14" ht="15.75" thickBo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  <row r="155" spans="1:14" ht="15.75" thickBo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</row>
    <row r="156" spans="1:14" ht="15.75" thickBot="1">
      <c r="A156" s="16"/>
      <c r="B156" s="16"/>
      <c r="C156" s="16"/>
      <c r="D156" s="16"/>
      <c r="E156" s="9" t="s">
        <v>27</v>
      </c>
      <c r="F156" s="16"/>
      <c r="G156" s="16"/>
      <c r="H156" s="16"/>
      <c r="I156" s="16"/>
      <c r="J156" s="16"/>
      <c r="K156" s="16"/>
      <c r="L156" s="16"/>
      <c r="M156" s="16"/>
      <c r="N156" s="16"/>
    </row>
    <row r="157" spans="1:14" ht="15.75" thickBo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spans="1:14" ht="15.75" thickBo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spans="1:14" ht="15.75" thickBot="1">
      <c r="A159" s="16"/>
      <c r="B159" s="16"/>
      <c r="C159" s="16"/>
      <c r="D159" s="16"/>
      <c r="E159" s="9" t="s">
        <v>27</v>
      </c>
      <c r="F159" s="16"/>
      <c r="G159" s="16"/>
      <c r="H159" s="16"/>
      <c r="I159" s="16"/>
      <c r="J159" s="16"/>
      <c r="K159" s="16"/>
      <c r="L159" s="16"/>
      <c r="M159" s="16"/>
      <c r="N159" s="16"/>
    </row>
    <row r="160" spans="1:14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2" spans="1:14">
      <c r="A162" s="1093" t="s">
        <v>6442</v>
      </c>
      <c r="B162" s="1093"/>
      <c r="K162" s="1089" t="s">
        <v>6933</v>
      </c>
      <c r="L162" s="1089"/>
      <c r="M162" s="1089"/>
      <c r="N162" s="1089"/>
    </row>
    <row r="163" spans="1:14">
      <c r="K163" s="6"/>
      <c r="L163" s="6"/>
      <c r="M163" s="6"/>
      <c r="N163" s="6"/>
    </row>
    <row r="164" spans="1:14">
      <c r="K164" s="6"/>
      <c r="L164" s="6"/>
      <c r="M164" s="6"/>
      <c r="N164" s="6"/>
    </row>
    <row r="165" spans="1:14">
      <c r="K165" s="6"/>
      <c r="L165" s="6"/>
      <c r="M165" s="6"/>
      <c r="N165" s="6"/>
    </row>
    <row r="166" spans="1:14">
      <c r="A166" s="1093" t="s">
        <v>29</v>
      </c>
      <c r="B166" s="1093"/>
      <c r="K166" s="1092" t="s">
        <v>2456</v>
      </c>
      <c r="L166" s="1090"/>
      <c r="M166" s="1090"/>
      <c r="N166" s="1090"/>
    </row>
    <row r="181" spans="1:14" ht="15.75" thickBot="1"/>
    <row r="182" spans="1:14" ht="15.75" thickBot="1">
      <c r="A182" s="1091" t="s">
        <v>0</v>
      </c>
      <c r="B182" s="1091" t="s">
        <v>1</v>
      </c>
      <c r="C182" s="1091"/>
      <c r="D182" s="1091" t="s">
        <v>2</v>
      </c>
      <c r="E182" s="1091" t="s">
        <v>3</v>
      </c>
      <c r="F182" s="1091" t="s">
        <v>4</v>
      </c>
      <c r="G182" s="1091"/>
      <c r="H182" s="1091"/>
      <c r="I182" s="1091"/>
      <c r="J182" s="1091" t="s">
        <v>5</v>
      </c>
      <c r="K182" s="1091"/>
      <c r="L182" s="1091"/>
      <c r="M182" s="1091"/>
      <c r="N182" s="1091" t="s">
        <v>6</v>
      </c>
    </row>
    <row r="183" spans="1:14" ht="26.25" thickBot="1">
      <c r="A183" s="1091"/>
      <c r="B183" s="929" t="s">
        <v>7</v>
      </c>
      <c r="C183" s="929" t="s">
        <v>8</v>
      </c>
      <c r="D183" s="1091"/>
      <c r="E183" s="1091"/>
      <c r="F183" s="929" t="s">
        <v>9</v>
      </c>
      <c r="G183" s="929" t="s">
        <v>8</v>
      </c>
      <c r="H183" s="929" t="s">
        <v>10</v>
      </c>
      <c r="I183" s="929" t="s">
        <v>8</v>
      </c>
      <c r="J183" s="929" t="s">
        <v>11</v>
      </c>
      <c r="K183" s="929" t="s">
        <v>8</v>
      </c>
      <c r="L183" s="929" t="s">
        <v>12</v>
      </c>
      <c r="M183" s="929" t="s">
        <v>8</v>
      </c>
      <c r="N183" s="1091"/>
    </row>
    <row r="184" spans="1:14" ht="15.75" thickBot="1">
      <c r="A184" s="929">
        <v>2</v>
      </c>
      <c r="B184" s="929">
        <v>3</v>
      </c>
      <c r="C184" s="929">
        <v>4</v>
      </c>
      <c r="D184" s="929">
        <v>5</v>
      </c>
      <c r="E184" s="929">
        <v>6</v>
      </c>
      <c r="F184" s="929">
        <v>7</v>
      </c>
      <c r="G184" s="929">
        <v>8</v>
      </c>
      <c r="H184" s="929">
        <v>9</v>
      </c>
      <c r="I184" s="929">
        <v>10</v>
      </c>
      <c r="J184" s="929">
        <v>11</v>
      </c>
      <c r="K184" s="929">
        <v>12</v>
      </c>
      <c r="L184" s="929">
        <v>13</v>
      </c>
      <c r="M184" s="929">
        <v>14</v>
      </c>
      <c r="N184" s="929">
        <v>15</v>
      </c>
    </row>
    <row r="185" spans="1:14" ht="15.75" thickBot="1">
      <c r="A185" s="722" t="s">
        <v>2016</v>
      </c>
      <c r="B185" s="721" t="s">
        <v>524</v>
      </c>
      <c r="C185" s="774">
        <v>29283</v>
      </c>
      <c r="D185" s="723" t="s">
        <v>23</v>
      </c>
      <c r="E185" s="16"/>
      <c r="F185" s="16"/>
      <c r="G185" s="16"/>
      <c r="H185" s="9"/>
      <c r="I185" s="22"/>
      <c r="J185" s="16" t="s">
        <v>524</v>
      </c>
      <c r="K185" s="17">
        <v>43379</v>
      </c>
      <c r="L185" s="22"/>
      <c r="M185" s="17"/>
      <c r="N185" s="16"/>
    </row>
    <row r="186" spans="1:14" ht="15.75" thickBot="1">
      <c r="A186" s="722" t="s">
        <v>2022</v>
      </c>
      <c r="B186" s="721" t="s">
        <v>524</v>
      </c>
      <c r="C186" s="774">
        <v>31276</v>
      </c>
      <c r="D186" s="723" t="s">
        <v>16</v>
      </c>
      <c r="E186" s="16"/>
      <c r="F186" s="16"/>
      <c r="G186" s="16"/>
      <c r="H186" s="16"/>
      <c r="I186" s="16"/>
      <c r="J186" s="16" t="s">
        <v>524</v>
      </c>
      <c r="K186" s="17">
        <v>43379</v>
      </c>
      <c r="L186" s="16"/>
      <c r="M186" s="16"/>
      <c r="N186" s="16"/>
    </row>
    <row r="187" spans="1:14" ht="15.75" thickBot="1">
      <c r="A187" s="722" t="s">
        <v>1682</v>
      </c>
      <c r="B187" s="721" t="s">
        <v>524</v>
      </c>
      <c r="C187" s="774">
        <v>22865</v>
      </c>
      <c r="D187" s="723" t="s">
        <v>16</v>
      </c>
      <c r="E187" s="16"/>
      <c r="F187" s="16"/>
      <c r="G187" s="16"/>
      <c r="H187" s="16"/>
      <c r="I187" s="16"/>
      <c r="J187" s="16" t="s">
        <v>524</v>
      </c>
      <c r="K187" s="17">
        <v>43379</v>
      </c>
      <c r="L187" s="16"/>
      <c r="M187" s="16"/>
      <c r="N187" s="16"/>
    </row>
    <row r="188" spans="1:14" ht="15.75" thickBot="1">
      <c r="A188" s="722" t="s">
        <v>2025</v>
      </c>
      <c r="B188" s="721" t="s">
        <v>524</v>
      </c>
      <c r="C188" s="774">
        <v>37035</v>
      </c>
      <c r="D188" s="723" t="s">
        <v>16</v>
      </c>
      <c r="E188" s="16"/>
      <c r="F188" s="16"/>
      <c r="G188" s="16"/>
      <c r="H188" s="16"/>
      <c r="I188" s="16"/>
      <c r="J188" s="16" t="s">
        <v>524</v>
      </c>
      <c r="K188" s="17">
        <v>43379</v>
      </c>
      <c r="L188" s="16"/>
      <c r="M188" s="16"/>
      <c r="N188" s="16"/>
    </row>
    <row r="189" spans="1:14" ht="15.75" thickBot="1">
      <c r="A189" s="732" t="s">
        <v>2028</v>
      </c>
      <c r="B189" s="733" t="s">
        <v>524</v>
      </c>
      <c r="C189" s="775">
        <v>28684</v>
      </c>
      <c r="D189" s="723" t="s">
        <v>23</v>
      </c>
      <c r="E189" s="16"/>
      <c r="F189" s="16"/>
      <c r="G189" s="16"/>
      <c r="H189" s="16"/>
      <c r="I189" s="16"/>
      <c r="J189" s="16" t="s">
        <v>524</v>
      </c>
      <c r="K189" s="17">
        <v>43379</v>
      </c>
      <c r="L189" s="16"/>
      <c r="M189" s="16"/>
      <c r="N189" s="16"/>
    </row>
    <row r="190" spans="1:14" ht="15.75" thickBot="1">
      <c r="A190" s="732" t="s">
        <v>2032</v>
      </c>
      <c r="B190" s="733" t="s">
        <v>524</v>
      </c>
      <c r="C190" s="775">
        <v>28583</v>
      </c>
      <c r="D190" s="723" t="s">
        <v>16</v>
      </c>
      <c r="E190" s="16"/>
      <c r="F190" s="16"/>
      <c r="G190" s="16"/>
      <c r="H190" s="16"/>
      <c r="I190" s="16"/>
      <c r="J190" s="16" t="s">
        <v>524</v>
      </c>
      <c r="K190" s="17">
        <v>43379</v>
      </c>
      <c r="L190" s="16"/>
      <c r="M190" s="16"/>
      <c r="N190" s="16"/>
    </row>
    <row r="191" spans="1:14" ht="15.75" thickBot="1">
      <c r="A191" s="732" t="s">
        <v>2036</v>
      </c>
      <c r="B191" s="733" t="s">
        <v>2037</v>
      </c>
      <c r="C191" s="775">
        <v>34967</v>
      </c>
      <c r="D191" s="723" t="s">
        <v>23</v>
      </c>
      <c r="E191" s="9" t="s">
        <v>27</v>
      </c>
      <c r="F191" s="16"/>
      <c r="G191" s="16"/>
      <c r="H191" s="16"/>
      <c r="I191" s="16"/>
      <c r="J191" s="16" t="s">
        <v>524</v>
      </c>
      <c r="K191" s="17">
        <v>43379</v>
      </c>
      <c r="L191" s="16"/>
      <c r="M191" s="16"/>
      <c r="N191" s="16"/>
    </row>
    <row r="192" spans="1:14" ht="15.75" thickBot="1">
      <c r="A192" s="732" t="s">
        <v>2039</v>
      </c>
      <c r="B192" s="733" t="s">
        <v>2040</v>
      </c>
      <c r="C192" s="775">
        <v>37837</v>
      </c>
      <c r="D192" s="723" t="s">
        <v>23</v>
      </c>
      <c r="E192" s="16"/>
      <c r="F192" s="16"/>
      <c r="G192" s="16"/>
      <c r="H192" s="16"/>
      <c r="I192" s="16"/>
      <c r="J192" s="16" t="s">
        <v>524</v>
      </c>
      <c r="K192" s="17">
        <v>43379</v>
      </c>
      <c r="L192" s="16"/>
      <c r="M192" s="16"/>
      <c r="N192" s="16"/>
    </row>
    <row r="193" spans="1:14" ht="15.75" thickBot="1">
      <c r="A193" s="16" t="s">
        <v>7202</v>
      </c>
      <c r="B193" s="16" t="s">
        <v>229</v>
      </c>
      <c r="C193" s="16" t="s">
        <v>7205</v>
      </c>
      <c r="D193" s="16" t="s">
        <v>7184</v>
      </c>
      <c r="E193" s="16"/>
      <c r="F193" s="16"/>
      <c r="G193" s="16"/>
      <c r="H193" s="984" t="s">
        <v>6446</v>
      </c>
      <c r="I193" s="16"/>
      <c r="J193" s="16"/>
      <c r="K193" s="16"/>
      <c r="L193" s="16"/>
      <c r="M193" s="16"/>
      <c r="N193" s="16"/>
    </row>
    <row r="194" spans="1:14" ht="15.75" thickBot="1">
      <c r="A194" s="16" t="s">
        <v>7203</v>
      </c>
      <c r="B194" s="16" t="s">
        <v>229</v>
      </c>
      <c r="C194" s="16" t="s">
        <v>7206</v>
      </c>
      <c r="D194" s="16" t="s">
        <v>7184</v>
      </c>
      <c r="E194" s="16"/>
      <c r="F194" s="16"/>
      <c r="G194" s="16"/>
      <c r="H194" s="984" t="s">
        <v>6446</v>
      </c>
      <c r="I194" s="16"/>
      <c r="J194" s="16"/>
      <c r="K194" s="16"/>
      <c r="L194" s="16"/>
      <c r="M194" s="16"/>
      <c r="N194" s="16"/>
    </row>
    <row r="195" spans="1:14" ht="15.75" thickBot="1">
      <c r="A195" s="16" t="s">
        <v>7204</v>
      </c>
      <c r="B195" s="16" t="s">
        <v>229</v>
      </c>
      <c r="C195" s="712">
        <v>43196</v>
      </c>
      <c r="D195" s="16" t="s">
        <v>23</v>
      </c>
      <c r="E195" s="16"/>
      <c r="F195" s="16"/>
      <c r="G195" s="16"/>
      <c r="H195" s="984" t="s">
        <v>6446</v>
      </c>
      <c r="I195" s="16"/>
      <c r="J195" s="16"/>
      <c r="K195" s="16"/>
      <c r="L195" s="16"/>
      <c r="M195" s="16"/>
      <c r="N195" s="16"/>
    </row>
    <row r="196" spans="1:14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8" spans="1:14">
      <c r="A198" s="1093" t="s">
        <v>6442</v>
      </c>
      <c r="B198" s="1093"/>
      <c r="K198" s="1089" t="s">
        <v>6933</v>
      </c>
      <c r="L198" s="1089"/>
      <c r="M198" s="1089"/>
      <c r="N198" s="1089"/>
    </row>
    <row r="199" spans="1:14">
      <c r="K199" s="6"/>
      <c r="L199" s="6"/>
      <c r="M199" s="6"/>
      <c r="N199" s="6"/>
    </row>
    <row r="200" spans="1:14">
      <c r="K200" s="6"/>
      <c r="L200" s="6"/>
      <c r="M200" s="6"/>
      <c r="N200" s="6"/>
    </row>
    <row r="201" spans="1:14">
      <c r="K201" s="6"/>
      <c r="L201" s="6"/>
      <c r="M201" s="6"/>
      <c r="N201" s="6"/>
    </row>
    <row r="202" spans="1:14">
      <c r="A202" s="1093" t="s">
        <v>29</v>
      </c>
      <c r="B202" s="1093"/>
      <c r="K202" s="1092" t="s">
        <v>2456</v>
      </c>
      <c r="L202" s="1090"/>
      <c r="M202" s="1090"/>
      <c r="N202" s="1090"/>
    </row>
    <row r="217" spans="1:14" ht="15.75" thickBot="1"/>
    <row r="218" spans="1:14" ht="15.75" thickBot="1">
      <c r="A218" s="1091" t="s">
        <v>0</v>
      </c>
      <c r="B218" s="1091" t="s">
        <v>1</v>
      </c>
      <c r="C218" s="1091"/>
      <c r="D218" s="1091" t="s">
        <v>2</v>
      </c>
      <c r="E218" s="1091" t="s">
        <v>3</v>
      </c>
      <c r="F218" s="1091" t="s">
        <v>4</v>
      </c>
      <c r="G218" s="1091"/>
      <c r="H218" s="1091"/>
      <c r="I218" s="1091"/>
      <c r="J218" s="1091" t="s">
        <v>5</v>
      </c>
      <c r="K218" s="1091"/>
      <c r="L218" s="1091"/>
      <c r="M218" s="1091"/>
      <c r="N218" s="1091" t="s">
        <v>6</v>
      </c>
    </row>
    <row r="219" spans="1:14" ht="26.25" thickBot="1">
      <c r="A219" s="1091"/>
      <c r="B219" s="929" t="s">
        <v>7</v>
      </c>
      <c r="C219" s="929" t="s">
        <v>8</v>
      </c>
      <c r="D219" s="1091"/>
      <c r="E219" s="1091"/>
      <c r="F219" s="929" t="s">
        <v>9</v>
      </c>
      <c r="G219" s="929" t="s">
        <v>8</v>
      </c>
      <c r="H219" s="929" t="s">
        <v>10</v>
      </c>
      <c r="I219" s="929" t="s">
        <v>8</v>
      </c>
      <c r="J219" s="929" t="s">
        <v>11</v>
      </c>
      <c r="K219" s="929" t="s">
        <v>8</v>
      </c>
      <c r="L219" s="929" t="s">
        <v>12</v>
      </c>
      <c r="M219" s="929" t="s">
        <v>8</v>
      </c>
      <c r="N219" s="1091"/>
    </row>
    <row r="220" spans="1:14" ht="15.75" thickBot="1">
      <c r="A220" s="929">
        <v>2</v>
      </c>
      <c r="B220" s="929">
        <v>3</v>
      </c>
      <c r="C220" s="929">
        <v>4</v>
      </c>
      <c r="D220" s="929">
        <v>5</v>
      </c>
      <c r="E220" s="929">
        <v>6</v>
      </c>
      <c r="F220" s="929">
        <v>7</v>
      </c>
      <c r="G220" s="929">
        <v>8</v>
      </c>
      <c r="H220" s="929">
        <v>9</v>
      </c>
      <c r="I220" s="929">
        <v>10</v>
      </c>
      <c r="J220" s="929">
        <v>11</v>
      </c>
      <c r="K220" s="929">
        <v>12</v>
      </c>
      <c r="L220" s="929">
        <v>13</v>
      </c>
      <c r="M220" s="929">
        <v>14</v>
      </c>
      <c r="N220" s="929">
        <v>15</v>
      </c>
    </row>
    <row r="221" spans="1:14" ht="15.75" thickBot="1">
      <c r="A221" s="16" t="s">
        <v>7207</v>
      </c>
      <c r="B221" s="16" t="s">
        <v>230</v>
      </c>
      <c r="C221" s="17" t="s">
        <v>7209</v>
      </c>
      <c r="D221" s="22" t="s">
        <v>7184</v>
      </c>
      <c r="E221" s="16"/>
      <c r="F221" s="16"/>
      <c r="G221" s="16"/>
      <c r="H221" s="984" t="s">
        <v>6446</v>
      </c>
      <c r="I221" s="22"/>
      <c r="J221" s="16"/>
      <c r="K221" s="16"/>
      <c r="L221" s="22"/>
      <c r="M221" s="17"/>
      <c r="N221" s="16"/>
    </row>
    <row r="222" spans="1:14" ht="15.75" thickBot="1">
      <c r="A222" s="16" t="s">
        <v>7208</v>
      </c>
      <c r="B222" s="16" t="s">
        <v>230</v>
      </c>
      <c r="C222" s="16" t="s">
        <v>7210</v>
      </c>
      <c r="D222" s="22" t="s">
        <v>23</v>
      </c>
      <c r="E222" s="16"/>
      <c r="F222" s="16"/>
      <c r="G222" s="16"/>
      <c r="H222" s="984" t="s">
        <v>6446</v>
      </c>
      <c r="I222" s="16"/>
      <c r="J222" s="16"/>
      <c r="K222" s="16"/>
      <c r="L222" s="16"/>
      <c r="M222" s="16"/>
      <c r="N222" s="16"/>
    </row>
    <row r="223" spans="1:14" ht="15.75" thickBot="1">
      <c r="A223" s="16"/>
      <c r="B223" s="16"/>
      <c r="C223" s="17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</row>
    <row r="224" spans="1:14" ht="15.75" thickBot="1">
      <c r="A224" s="16"/>
      <c r="B224" s="16"/>
      <c r="C224" s="17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</row>
    <row r="225" spans="1:14" ht="15.75" thickBo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</row>
    <row r="226" spans="1:14" ht="15.75" thickBo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</row>
    <row r="227" spans="1:14" ht="15.75" thickBot="1">
      <c r="A227" s="16"/>
      <c r="B227" s="16"/>
      <c r="C227" s="16"/>
      <c r="D227" s="16"/>
      <c r="E227" s="9" t="s">
        <v>27</v>
      </c>
      <c r="F227" s="16"/>
      <c r="G227" s="16"/>
      <c r="H227" s="16"/>
      <c r="I227" s="16"/>
      <c r="J227" s="16"/>
      <c r="K227" s="16"/>
      <c r="L227" s="16"/>
      <c r="M227" s="16"/>
      <c r="N227" s="16"/>
    </row>
    <row r="228" spans="1:14" ht="15.75" thickBo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</row>
    <row r="229" spans="1:14" ht="15.75" thickBo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</row>
    <row r="230" spans="1:14" ht="15.75" thickBot="1">
      <c r="A230" s="16"/>
      <c r="B230" s="16"/>
      <c r="C230" s="16"/>
      <c r="D230" s="16"/>
      <c r="E230" s="9" t="s">
        <v>27</v>
      </c>
      <c r="F230" s="16"/>
      <c r="G230" s="16"/>
      <c r="H230" s="16"/>
      <c r="I230" s="16"/>
      <c r="J230" s="16"/>
      <c r="K230" s="16"/>
      <c r="L230" s="16"/>
      <c r="M230" s="16"/>
      <c r="N230" s="16"/>
    </row>
    <row r="231" spans="1:14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3" spans="1:14">
      <c r="A233" s="1093" t="s">
        <v>6442</v>
      </c>
      <c r="B233" s="1093"/>
      <c r="K233" s="1089" t="s">
        <v>6933</v>
      </c>
      <c r="L233" s="1089"/>
      <c r="M233" s="1089"/>
      <c r="N233" s="1089"/>
    </row>
    <row r="234" spans="1:14">
      <c r="K234" s="6"/>
      <c r="L234" s="6"/>
      <c r="M234" s="6"/>
      <c r="N234" s="6"/>
    </row>
    <row r="235" spans="1:14">
      <c r="K235" s="6"/>
      <c r="L235" s="6"/>
      <c r="M235" s="6"/>
      <c r="N235" s="6"/>
    </row>
    <row r="236" spans="1:14">
      <c r="K236" s="6"/>
      <c r="L236" s="6"/>
      <c r="M236" s="6"/>
      <c r="N236" s="6"/>
    </row>
    <row r="237" spans="1:14">
      <c r="A237" s="1093" t="s">
        <v>29</v>
      </c>
      <c r="B237" s="1093"/>
      <c r="K237" s="1092" t="s">
        <v>2456</v>
      </c>
      <c r="L237" s="1090"/>
      <c r="M237" s="1090"/>
      <c r="N237" s="1090"/>
    </row>
    <row r="252" spans="1:14" ht="15.75" thickBot="1"/>
    <row r="253" spans="1:14" ht="15.75" thickBot="1">
      <c r="A253" s="1091" t="s">
        <v>0</v>
      </c>
      <c r="B253" s="1091" t="s">
        <v>1</v>
      </c>
      <c r="C253" s="1091"/>
      <c r="D253" s="1091" t="s">
        <v>2</v>
      </c>
      <c r="E253" s="1091" t="s">
        <v>3</v>
      </c>
      <c r="F253" s="1091" t="s">
        <v>4</v>
      </c>
      <c r="G253" s="1091"/>
      <c r="H253" s="1091"/>
      <c r="I253" s="1091"/>
      <c r="J253" s="1091" t="s">
        <v>5</v>
      </c>
      <c r="K253" s="1091"/>
      <c r="L253" s="1091"/>
      <c r="M253" s="1091"/>
      <c r="N253" s="1091" t="s">
        <v>6</v>
      </c>
    </row>
    <row r="254" spans="1:14" ht="26.25" thickBot="1">
      <c r="A254" s="1091"/>
      <c r="B254" s="929" t="s">
        <v>7</v>
      </c>
      <c r="C254" s="929" t="s">
        <v>8</v>
      </c>
      <c r="D254" s="1091"/>
      <c r="E254" s="1091"/>
      <c r="F254" s="929" t="s">
        <v>9</v>
      </c>
      <c r="G254" s="929" t="s">
        <v>8</v>
      </c>
      <c r="H254" s="929" t="s">
        <v>10</v>
      </c>
      <c r="I254" s="929" t="s">
        <v>8</v>
      </c>
      <c r="J254" s="929" t="s">
        <v>11</v>
      </c>
      <c r="K254" s="929" t="s">
        <v>8</v>
      </c>
      <c r="L254" s="929" t="s">
        <v>12</v>
      </c>
      <c r="M254" s="929" t="s">
        <v>8</v>
      </c>
      <c r="N254" s="1091"/>
    </row>
    <row r="255" spans="1:14" ht="15.75" thickBot="1">
      <c r="A255" s="929">
        <v>2</v>
      </c>
      <c r="B255" s="929">
        <v>3</v>
      </c>
      <c r="C255" s="929">
        <v>4</v>
      </c>
      <c r="D255" s="929">
        <v>5</v>
      </c>
      <c r="E255" s="929">
        <v>6</v>
      </c>
      <c r="F255" s="929">
        <v>7</v>
      </c>
      <c r="G255" s="929">
        <v>8</v>
      </c>
      <c r="H255" s="929">
        <v>9</v>
      </c>
      <c r="I255" s="929">
        <v>10</v>
      </c>
      <c r="J255" s="929">
        <v>11</v>
      </c>
      <c r="K255" s="929">
        <v>12</v>
      </c>
      <c r="L255" s="929">
        <v>13</v>
      </c>
      <c r="M255" s="929">
        <v>14</v>
      </c>
      <c r="N255" s="929">
        <v>15</v>
      </c>
    </row>
    <row r="256" spans="1:14" ht="15.75" thickBot="1">
      <c r="A256" s="722" t="s">
        <v>5949</v>
      </c>
      <c r="B256" s="721" t="s">
        <v>22</v>
      </c>
      <c r="C256" s="774">
        <v>35701</v>
      </c>
      <c r="D256" s="22" t="s">
        <v>16</v>
      </c>
      <c r="E256" s="16"/>
      <c r="F256" s="16"/>
      <c r="G256" s="16"/>
      <c r="H256" s="9"/>
      <c r="I256" s="22"/>
      <c r="J256" s="16" t="s">
        <v>5269</v>
      </c>
      <c r="K256" s="16" t="s">
        <v>7149</v>
      </c>
      <c r="L256" s="22"/>
      <c r="M256" s="17"/>
      <c r="N256" s="16"/>
    </row>
    <row r="257" spans="1:14" ht="15.75" thickBot="1">
      <c r="A257" s="722" t="s">
        <v>496</v>
      </c>
      <c r="B257" s="721" t="s">
        <v>22</v>
      </c>
      <c r="C257" s="774">
        <v>23573</v>
      </c>
      <c r="D257" s="22" t="s">
        <v>16</v>
      </c>
      <c r="E257" s="16"/>
      <c r="F257" s="16"/>
      <c r="G257" s="16"/>
      <c r="H257" s="16"/>
      <c r="I257" s="16"/>
      <c r="J257" s="16" t="s">
        <v>1103</v>
      </c>
      <c r="K257" s="17">
        <v>43167</v>
      </c>
      <c r="L257" s="16"/>
      <c r="M257" s="16"/>
      <c r="N257" s="16"/>
    </row>
    <row r="258" spans="1:14" ht="15.75" thickBot="1">
      <c r="A258" s="16" t="s">
        <v>7211</v>
      </c>
      <c r="B258" s="16" t="s">
        <v>230</v>
      </c>
      <c r="C258" s="712">
        <v>43320</v>
      </c>
      <c r="D258" s="22" t="s">
        <v>16</v>
      </c>
      <c r="E258" s="16"/>
      <c r="F258" s="16"/>
      <c r="G258" s="16"/>
      <c r="H258" s="984" t="s">
        <v>6446</v>
      </c>
      <c r="I258" s="16"/>
      <c r="J258" s="16"/>
      <c r="K258" s="16"/>
      <c r="L258" s="16"/>
      <c r="M258" s="16"/>
      <c r="N258" s="16"/>
    </row>
    <row r="259" spans="1:14" ht="15.75" thickBot="1">
      <c r="A259" s="16" t="s">
        <v>7212</v>
      </c>
      <c r="B259" s="16" t="s">
        <v>230</v>
      </c>
      <c r="C259" s="712">
        <v>43259</v>
      </c>
      <c r="D259" s="22" t="s">
        <v>23</v>
      </c>
      <c r="E259" s="16"/>
      <c r="F259" s="16"/>
      <c r="G259" s="16"/>
      <c r="H259" s="984" t="s">
        <v>6446</v>
      </c>
      <c r="I259" s="16"/>
      <c r="J259" s="16"/>
      <c r="K259" s="16"/>
      <c r="L259" s="16"/>
      <c r="M259" s="16"/>
      <c r="N259" s="16"/>
    </row>
    <row r="260" spans="1:14" ht="15.75" thickBot="1">
      <c r="A260" s="16" t="s">
        <v>7213</v>
      </c>
      <c r="B260" s="16" t="s">
        <v>230</v>
      </c>
      <c r="C260" s="712" t="s">
        <v>7217</v>
      </c>
      <c r="D260" s="22" t="s">
        <v>23</v>
      </c>
      <c r="E260" s="16"/>
      <c r="F260" s="22"/>
      <c r="G260" s="16"/>
      <c r="H260" s="984" t="s">
        <v>6446</v>
      </c>
      <c r="I260" s="16"/>
      <c r="J260" s="16"/>
      <c r="K260" s="16"/>
      <c r="L260" s="16"/>
      <c r="M260" s="16"/>
      <c r="N260" s="16"/>
    </row>
    <row r="261" spans="1:14" ht="15.75" thickBot="1">
      <c r="A261" s="16" t="s">
        <v>7214</v>
      </c>
      <c r="B261" s="16" t="s">
        <v>230</v>
      </c>
      <c r="C261" s="712">
        <v>43289</v>
      </c>
      <c r="D261" s="22" t="s">
        <v>16</v>
      </c>
      <c r="E261" s="9" t="s">
        <v>27</v>
      </c>
      <c r="F261" s="16"/>
      <c r="G261" s="16"/>
      <c r="H261" s="984" t="s">
        <v>6446</v>
      </c>
      <c r="I261" s="16"/>
      <c r="J261" s="16"/>
      <c r="K261" s="16"/>
      <c r="L261" s="16"/>
      <c r="M261" s="16"/>
      <c r="N261" s="16"/>
    </row>
    <row r="262" spans="1:14" ht="15.75" thickBot="1">
      <c r="A262" s="16" t="s">
        <v>7215</v>
      </c>
      <c r="B262" s="16" t="s">
        <v>230</v>
      </c>
      <c r="C262" s="712">
        <v>43139</v>
      </c>
      <c r="D262" s="22" t="s">
        <v>16</v>
      </c>
      <c r="E262" s="16"/>
      <c r="F262" s="16"/>
      <c r="G262" s="16"/>
      <c r="H262" s="984" t="s">
        <v>6446</v>
      </c>
      <c r="I262" s="16"/>
      <c r="J262" s="16"/>
      <c r="K262" s="16"/>
      <c r="L262" s="16"/>
      <c r="M262" s="16"/>
      <c r="N262" s="16"/>
    </row>
    <row r="263" spans="1:14" ht="15.75" thickBot="1">
      <c r="A263" s="16" t="s">
        <v>7216</v>
      </c>
      <c r="B263" s="16" t="s">
        <v>230</v>
      </c>
      <c r="C263" s="713" t="s">
        <v>7218</v>
      </c>
      <c r="D263" s="22" t="s">
        <v>23</v>
      </c>
      <c r="E263" s="16"/>
      <c r="F263" s="16"/>
      <c r="G263" s="16"/>
      <c r="H263" s="984" t="s">
        <v>6446</v>
      </c>
      <c r="I263" s="16"/>
      <c r="J263" s="16"/>
      <c r="K263" s="16"/>
      <c r="L263" s="16"/>
      <c r="M263" s="16"/>
      <c r="N263" s="16"/>
    </row>
    <row r="264" spans="1:14" ht="15.75" thickBot="1">
      <c r="A264" s="16"/>
      <c r="B264" s="16"/>
      <c r="C264" s="16"/>
      <c r="D264" s="16"/>
      <c r="E264" s="9" t="s">
        <v>27</v>
      </c>
      <c r="F264" s="16"/>
      <c r="G264" s="16"/>
      <c r="H264" s="16"/>
      <c r="I264" s="16"/>
      <c r="J264" s="16"/>
      <c r="K264" s="16"/>
      <c r="L264" s="16"/>
      <c r="M264" s="16"/>
      <c r="N264" s="16"/>
    </row>
    <row r="265" spans="1:14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7" spans="1:14">
      <c r="A267" s="1093" t="s">
        <v>6442</v>
      </c>
      <c r="B267" s="1093"/>
      <c r="K267" s="1089" t="s">
        <v>6933</v>
      </c>
      <c r="L267" s="1089"/>
      <c r="M267" s="1089"/>
      <c r="N267" s="1089"/>
    </row>
    <row r="268" spans="1:14">
      <c r="K268" s="6"/>
      <c r="L268" s="6"/>
      <c r="M268" s="6"/>
      <c r="N268" s="6"/>
    </row>
    <row r="269" spans="1:14">
      <c r="K269" s="6"/>
      <c r="L269" s="6"/>
      <c r="M269" s="6"/>
      <c r="N269" s="6"/>
    </row>
    <row r="270" spans="1:14">
      <c r="K270" s="6"/>
      <c r="L270" s="6"/>
      <c r="M270" s="6"/>
      <c r="N270" s="6"/>
    </row>
    <row r="271" spans="1:14">
      <c r="A271" s="1093" t="s">
        <v>29</v>
      </c>
      <c r="B271" s="1093"/>
      <c r="K271" s="1092" t="s">
        <v>2456</v>
      </c>
      <c r="L271" s="1090"/>
      <c r="M271" s="1090"/>
      <c r="N271" s="1090"/>
    </row>
    <row r="286" spans="1:14" ht="15.75" thickBot="1"/>
    <row r="287" spans="1:14" ht="15.75" thickBot="1">
      <c r="A287" s="1091" t="s">
        <v>0</v>
      </c>
      <c r="B287" s="1091" t="s">
        <v>1</v>
      </c>
      <c r="C287" s="1091"/>
      <c r="D287" s="1091" t="s">
        <v>2</v>
      </c>
      <c r="E287" s="1091" t="s">
        <v>3</v>
      </c>
      <c r="F287" s="1091" t="s">
        <v>4</v>
      </c>
      <c r="G287" s="1091"/>
      <c r="H287" s="1091"/>
      <c r="I287" s="1091"/>
      <c r="J287" s="1091" t="s">
        <v>5</v>
      </c>
      <c r="K287" s="1091"/>
      <c r="L287" s="1091"/>
      <c r="M287" s="1091"/>
      <c r="N287" s="1091" t="s">
        <v>6</v>
      </c>
    </row>
    <row r="288" spans="1:14" ht="26.25" thickBot="1">
      <c r="A288" s="1091"/>
      <c r="B288" s="929" t="s">
        <v>7</v>
      </c>
      <c r="C288" s="929" t="s">
        <v>8</v>
      </c>
      <c r="D288" s="1091"/>
      <c r="E288" s="1091"/>
      <c r="F288" s="929" t="s">
        <v>9</v>
      </c>
      <c r="G288" s="929" t="s">
        <v>8</v>
      </c>
      <c r="H288" s="929" t="s">
        <v>10</v>
      </c>
      <c r="I288" s="929" t="s">
        <v>8</v>
      </c>
      <c r="J288" s="929" t="s">
        <v>11</v>
      </c>
      <c r="K288" s="929" t="s">
        <v>8</v>
      </c>
      <c r="L288" s="929" t="s">
        <v>12</v>
      </c>
      <c r="M288" s="929" t="s">
        <v>8</v>
      </c>
      <c r="N288" s="1091"/>
    </row>
    <row r="289" spans="1:14" ht="15.75" thickBot="1">
      <c r="A289" s="929">
        <v>2</v>
      </c>
      <c r="B289" s="929">
        <v>3</v>
      </c>
      <c r="C289" s="929">
        <v>4</v>
      </c>
      <c r="D289" s="929">
        <v>5</v>
      </c>
      <c r="E289" s="929">
        <v>6</v>
      </c>
      <c r="F289" s="929">
        <v>7</v>
      </c>
      <c r="G289" s="929">
        <v>8</v>
      </c>
      <c r="H289" s="929">
        <v>9</v>
      </c>
      <c r="I289" s="929">
        <v>10</v>
      </c>
      <c r="J289" s="929">
        <v>11</v>
      </c>
      <c r="K289" s="929">
        <v>12</v>
      </c>
      <c r="L289" s="929">
        <v>13</v>
      </c>
      <c r="M289" s="929">
        <v>14</v>
      </c>
      <c r="N289" s="929">
        <v>15</v>
      </c>
    </row>
    <row r="290" spans="1:14" ht="15.75" thickBot="1">
      <c r="A290" s="16" t="s">
        <v>7219</v>
      </c>
      <c r="B290" s="16" t="s">
        <v>230</v>
      </c>
      <c r="C290" s="712">
        <v>43109</v>
      </c>
      <c r="D290" s="22" t="s">
        <v>16</v>
      </c>
      <c r="E290" s="16"/>
      <c r="F290" s="16"/>
      <c r="G290" s="16"/>
      <c r="H290" s="984" t="s">
        <v>6446</v>
      </c>
      <c r="I290" s="22"/>
      <c r="J290" s="16"/>
      <c r="K290" s="16"/>
      <c r="L290" s="22"/>
      <c r="M290" s="17"/>
      <c r="N290" s="16"/>
    </row>
    <row r="291" spans="1:14" ht="15.75" thickBot="1">
      <c r="A291" s="16" t="s">
        <v>7220</v>
      </c>
      <c r="B291" s="16" t="s">
        <v>230</v>
      </c>
      <c r="C291" s="713" t="s">
        <v>7223</v>
      </c>
      <c r="D291" s="22" t="s">
        <v>23</v>
      </c>
      <c r="E291" s="16"/>
      <c r="F291" s="16"/>
      <c r="G291" s="16"/>
      <c r="H291" s="984" t="s">
        <v>6446</v>
      </c>
      <c r="I291" s="16"/>
      <c r="J291" s="16"/>
      <c r="K291" s="16"/>
      <c r="L291" s="16"/>
      <c r="M291" s="16"/>
      <c r="N291" s="16"/>
    </row>
    <row r="292" spans="1:14" ht="15.75" thickBot="1">
      <c r="A292" s="16" t="s">
        <v>7221</v>
      </c>
      <c r="B292" s="16" t="s">
        <v>230</v>
      </c>
      <c r="C292" s="712">
        <v>43109</v>
      </c>
      <c r="D292" s="22" t="s">
        <v>16</v>
      </c>
      <c r="E292" s="16"/>
      <c r="F292" s="16"/>
      <c r="G292" s="16"/>
      <c r="H292" s="984" t="s">
        <v>6446</v>
      </c>
      <c r="I292" s="16"/>
      <c r="J292" s="16"/>
      <c r="K292" s="16"/>
      <c r="L292" s="16"/>
      <c r="M292" s="16"/>
      <c r="N292" s="16"/>
    </row>
    <row r="293" spans="1:14" ht="15.75" thickBot="1">
      <c r="A293" s="16" t="s">
        <v>7222</v>
      </c>
      <c r="B293" s="16" t="s">
        <v>230</v>
      </c>
      <c r="C293" s="712" t="s">
        <v>7224</v>
      </c>
      <c r="D293" s="22" t="s">
        <v>16</v>
      </c>
      <c r="E293" s="16"/>
      <c r="F293" s="16"/>
      <c r="G293" s="16"/>
      <c r="H293" s="984" t="s">
        <v>6446</v>
      </c>
      <c r="I293" s="16"/>
      <c r="J293" s="16"/>
      <c r="K293" s="16"/>
      <c r="L293" s="16"/>
      <c r="M293" s="16"/>
      <c r="N293" s="16"/>
    </row>
    <row r="294" spans="1:14" ht="15.75" thickBo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</row>
    <row r="295" spans="1:14" ht="15.75" thickBo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</row>
    <row r="296" spans="1:14" ht="15.75" thickBot="1">
      <c r="A296" s="16"/>
      <c r="B296" s="16"/>
      <c r="C296" s="16"/>
      <c r="D296" s="16"/>
      <c r="E296" s="9" t="s">
        <v>27</v>
      </c>
      <c r="F296" s="16"/>
      <c r="G296" s="16"/>
      <c r="H296" s="16"/>
      <c r="I296" s="16"/>
      <c r="J296" s="16"/>
      <c r="K296" s="16"/>
      <c r="L296" s="16"/>
      <c r="M296" s="16"/>
      <c r="N296" s="16"/>
    </row>
    <row r="297" spans="1:14" ht="15.75" thickBo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</row>
    <row r="298" spans="1:14" ht="15.75" thickBo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</row>
    <row r="299" spans="1:14" ht="15.75" thickBot="1">
      <c r="A299" s="16"/>
      <c r="B299" s="16"/>
      <c r="C299" s="16"/>
      <c r="D299" s="16"/>
      <c r="E299" s="9" t="s">
        <v>27</v>
      </c>
      <c r="F299" s="16"/>
      <c r="G299" s="16"/>
      <c r="H299" s="16"/>
      <c r="I299" s="16"/>
      <c r="J299" s="16"/>
      <c r="K299" s="16"/>
      <c r="L299" s="16"/>
      <c r="M299" s="16"/>
      <c r="N299" s="16"/>
    </row>
    <row r="300" spans="1:14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2" spans="1:14">
      <c r="A302" s="1093" t="s">
        <v>6442</v>
      </c>
      <c r="B302" s="1093"/>
      <c r="K302" s="1089" t="s">
        <v>6933</v>
      </c>
      <c r="L302" s="1089"/>
      <c r="M302" s="1089"/>
      <c r="N302" s="1089"/>
    </row>
    <row r="303" spans="1:14">
      <c r="K303" s="6"/>
      <c r="L303" s="6"/>
      <c r="M303" s="6"/>
      <c r="N303" s="6"/>
    </row>
    <row r="304" spans="1:14">
      <c r="K304" s="6"/>
      <c r="L304" s="6"/>
      <c r="M304" s="6"/>
      <c r="N304" s="6"/>
    </row>
    <row r="305" spans="1:14">
      <c r="K305" s="6"/>
      <c r="L305" s="6"/>
      <c r="M305" s="6"/>
      <c r="N305" s="6"/>
    </row>
    <row r="306" spans="1:14">
      <c r="A306" s="1093" t="s">
        <v>29</v>
      </c>
      <c r="B306" s="1093"/>
      <c r="K306" s="1092" t="s">
        <v>2456</v>
      </c>
      <c r="L306" s="1090"/>
      <c r="M306" s="1090"/>
      <c r="N306" s="1090"/>
    </row>
    <row r="322" spans="1:14" ht="15.75" thickBot="1"/>
    <row r="323" spans="1:14" ht="15.75" thickBot="1">
      <c r="A323" s="1091" t="s">
        <v>0</v>
      </c>
      <c r="B323" s="1091" t="s">
        <v>1</v>
      </c>
      <c r="C323" s="1091"/>
      <c r="D323" s="1091" t="s">
        <v>2</v>
      </c>
      <c r="E323" s="1091" t="s">
        <v>3</v>
      </c>
      <c r="F323" s="1091" t="s">
        <v>4</v>
      </c>
      <c r="G323" s="1091"/>
      <c r="H323" s="1091"/>
      <c r="I323" s="1091"/>
      <c r="J323" s="1091" t="s">
        <v>5</v>
      </c>
      <c r="K323" s="1091"/>
      <c r="L323" s="1091"/>
      <c r="M323" s="1091"/>
      <c r="N323" s="1091" t="s">
        <v>6</v>
      </c>
    </row>
    <row r="324" spans="1:14" ht="26.25" thickBot="1">
      <c r="A324" s="1091"/>
      <c r="B324" s="974" t="s">
        <v>7</v>
      </c>
      <c r="C324" s="974" t="s">
        <v>8</v>
      </c>
      <c r="D324" s="1091"/>
      <c r="E324" s="1091"/>
      <c r="F324" s="974" t="s">
        <v>9</v>
      </c>
      <c r="G324" s="974" t="s">
        <v>8</v>
      </c>
      <c r="H324" s="974" t="s">
        <v>10</v>
      </c>
      <c r="I324" s="974" t="s">
        <v>8</v>
      </c>
      <c r="J324" s="974" t="s">
        <v>11</v>
      </c>
      <c r="K324" s="974" t="s">
        <v>8</v>
      </c>
      <c r="L324" s="974" t="s">
        <v>12</v>
      </c>
      <c r="M324" s="974" t="s">
        <v>8</v>
      </c>
      <c r="N324" s="1091"/>
    </row>
    <row r="325" spans="1:14" ht="15.75" thickBot="1">
      <c r="A325" s="974">
        <v>2</v>
      </c>
      <c r="B325" s="974">
        <v>3</v>
      </c>
      <c r="C325" s="974">
        <v>4</v>
      </c>
      <c r="D325" s="974">
        <v>5</v>
      </c>
      <c r="E325" s="974">
        <v>6</v>
      </c>
      <c r="F325" s="974">
        <v>7</v>
      </c>
      <c r="G325" s="974">
        <v>8</v>
      </c>
      <c r="H325" s="974">
        <v>9</v>
      </c>
      <c r="I325" s="974">
        <v>10</v>
      </c>
      <c r="J325" s="974">
        <v>11</v>
      </c>
      <c r="K325" s="974">
        <v>12</v>
      </c>
      <c r="L325" s="974">
        <v>13</v>
      </c>
      <c r="M325" s="974">
        <v>14</v>
      </c>
      <c r="N325" s="974">
        <v>15</v>
      </c>
    </row>
    <row r="326" spans="1:14" ht="23.25" thickBot="1">
      <c r="A326" s="16" t="s">
        <v>7137</v>
      </c>
      <c r="B326" s="16" t="s">
        <v>452</v>
      </c>
      <c r="C326" s="17">
        <v>28005</v>
      </c>
      <c r="D326" s="22" t="s">
        <v>23</v>
      </c>
      <c r="E326" s="16"/>
      <c r="F326" s="16" t="s">
        <v>452</v>
      </c>
      <c r="G326" s="17">
        <v>43376</v>
      </c>
      <c r="H326" s="9"/>
      <c r="I326" s="22"/>
      <c r="J326" s="16"/>
      <c r="K326" s="16"/>
      <c r="L326" s="22"/>
      <c r="M326" s="17"/>
      <c r="N326" s="16"/>
    </row>
    <row r="327" spans="1:14" ht="23.25" thickBot="1">
      <c r="A327" s="16" t="s">
        <v>7138</v>
      </c>
      <c r="B327" s="16" t="s">
        <v>452</v>
      </c>
      <c r="C327" s="17">
        <v>33717</v>
      </c>
      <c r="D327" s="22" t="s">
        <v>16</v>
      </c>
      <c r="E327" s="16"/>
      <c r="F327" s="16" t="s">
        <v>452</v>
      </c>
      <c r="G327" s="17">
        <v>43376</v>
      </c>
      <c r="H327" s="16"/>
      <c r="I327" s="16"/>
      <c r="J327" s="16"/>
      <c r="K327" s="16"/>
      <c r="L327" s="16"/>
      <c r="M327" s="16"/>
      <c r="N327" s="16"/>
    </row>
    <row r="328" spans="1:14" ht="23.25" thickBot="1">
      <c r="A328" s="16" t="s">
        <v>7139</v>
      </c>
      <c r="B328" s="16" t="s">
        <v>452</v>
      </c>
      <c r="C328" s="17">
        <v>40355</v>
      </c>
      <c r="D328" s="22" t="s">
        <v>16</v>
      </c>
      <c r="E328" s="16"/>
      <c r="F328" s="16" t="s">
        <v>452</v>
      </c>
      <c r="G328" s="17">
        <v>43376</v>
      </c>
      <c r="H328" s="16"/>
      <c r="I328" s="16"/>
      <c r="J328" s="16"/>
      <c r="K328" s="16"/>
      <c r="L328" s="16"/>
      <c r="M328" s="16"/>
      <c r="N328" s="16"/>
    </row>
    <row r="329" spans="1:14" ht="23.25" thickBot="1">
      <c r="A329" s="16" t="s">
        <v>7140</v>
      </c>
      <c r="B329" s="16" t="s">
        <v>452</v>
      </c>
      <c r="C329" s="17">
        <v>42809</v>
      </c>
      <c r="D329" s="22" t="s">
        <v>23</v>
      </c>
      <c r="E329" s="16"/>
      <c r="F329" s="16" t="s">
        <v>452</v>
      </c>
      <c r="G329" s="17">
        <v>43376</v>
      </c>
      <c r="H329" s="16"/>
      <c r="I329" s="16"/>
      <c r="J329" s="16"/>
      <c r="K329" s="16"/>
      <c r="L329" s="16"/>
      <c r="M329" s="16"/>
      <c r="N329" s="16"/>
    </row>
    <row r="330" spans="1:14" ht="23.25" thickBot="1">
      <c r="A330" s="16" t="s">
        <v>3285</v>
      </c>
      <c r="B330" s="721" t="s">
        <v>756</v>
      </c>
      <c r="C330" s="794">
        <v>32489</v>
      </c>
      <c r="D330" s="16" t="s">
        <v>23</v>
      </c>
      <c r="E330" s="16"/>
      <c r="F330" s="16"/>
      <c r="G330" s="16"/>
      <c r="H330" s="16"/>
      <c r="I330" s="16"/>
      <c r="J330" s="16" t="s">
        <v>7141</v>
      </c>
      <c r="K330" s="17">
        <v>43385</v>
      </c>
      <c r="L330" s="16"/>
      <c r="M330" s="16"/>
      <c r="N330" s="16"/>
    </row>
    <row r="331" spans="1:14" ht="23.25" thickBot="1">
      <c r="A331" s="16" t="s">
        <v>6865</v>
      </c>
      <c r="B331" s="721" t="s">
        <v>6866</v>
      </c>
      <c r="C331" s="794">
        <v>34267</v>
      </c>
      <c r="D331" s="16" t="s">
        <v>16</v>
      </c>
      <c r="E331" s="16"/>
      <c r="F331" s="16"/>
      <c r="G331" s="16"/>
      <c r="H331" s="16"/>
      <c r="I331" s="16"/>
      <c r="J331" s="16" t="s">
        <v>7141</v>
      </c>
      <c r="K331" s="17">
        <v>43385</v>
      </c>
      <c r="L331" s="16"/>
      <c r="M331" s="16"/>
      <c r="N331" s="16"/>
    </row>
    <row r="332" spans="1:14" ht="15.75" thickBot="1">
      <c r="A332" s="16" t="s">
        <v>7225</v>
      </c>
      <c r="B332" s="16" t="s">
        <v>230</v>
      </c>
      <c r="C332" s="985">
        <v>43200</v>
      </c>
      <c r="D332" s="16" t="s">
        <v>23</v>
      </c>
      <c r="E332" s="9" t="s">
        <v>27</v>
      </c>
      <c r="F332" s="16"/>
      <c r="G332" s="16"/>
      <c r="H332" s="984" t="s">
        <v>6446</v>
      </c>
      <c r="I332" s="16"/>
      <c r="J332" s="16"/>
      <c r="K332" s="16"/>
      <c r="L332" s="16"/>
      <c r="M332" s="16"/>
      <c r="N332" s="16"/>
    </row>
    <row r="333" spans="1:14" ht="15.75" thickBot="1">
      <c r="A333" s="16" t="s">
        <v>7226</v>
      </c>
      <c r="B333" s="16" t="s">
        <v>230</v>
      </c>
      <c r="C333" s="986" t="s">
        <v>7227</v>
      </c>
      <c r="D333" s="16" t="s">
        <v>23</v>
      </c>
      <c r="E333" s="16"/>
      <c r="F333" s="16"/>
      <c r="G333" s="16"/>
      <c r="H333" s="984" t="s">
        <v>6446</v>
      </c>
      <c r="I333" s="16"/>
      <c r="J333" s="16"/>
      <c r="K333" s="16"/>
      <c r="L333" s="16"/>
      <c r="M333" s="16"/>
      <c r="N333" s="16"/>
    </row>
    <row r="334" spans="1:14" ht="15.75" thickBot="1">
      <c r="A334" s="16"/>
      <c r="B334" s="16" t="s">
        <v>230</v>
      </c>
      <c r="C334" s="986" t="s">
        <v>7228</v>
      </c>
      <c r="D334" s="16" t="s">
        <v>23</v>
      </c>
      <c r="E334" s="16"/>
      <c r="F334" s="16"/>
      <c r="G334" s="16"/>
      <c r="H334" s="984" t="s">
        <v>6446</v>
      </c>
      <c r="I334" s="16"/>
      <c r="J334" s="16"/>
      <c r="K334" s="16"/>
      <c r="L334" s="16"/>
      <c r="M334" s="16"/>
      <c r="N334" s="16"/>
    </row>
    <row r="335" spans="1:14" ht="15.75" thickBot="1">
      <c r="A335" s="16"/>
      <c r="B335" s="16"/>
      <c r="C335" s="16"/>
      <c r="D335" s="16"/>
      <c r="E335" s="9" t="s">
        <v>27</v>
      </c>
      <c r="F335" s="16"/>
      <c r="G335" s="16"/>
      <c r="H335" s="16"/>
      <c r="I335" s="16"/>
      <c r="J335" s="16"/>
      <c r="K335" s="16"/>
      <c r="L335" s="16"/>
      <c r="M335" s="16"/>
      <c r="N335" s="16"/>
    </row>
    <row r="336" spans="1:14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8" spans="1:14">
      <c r="A338" s="1093" t="s">
        <v>6442</v>
      </c>
      <c r="B338" s="1093"/>
      <c r="K338" s="1089" t="s">
        <v>6933</v>
      </c>
      <c r="L338" s="1089"/>
      <c r="M338" s="1089"/>
      <c r="N338" s="1089"/>
    </row>
    <row r="339" spans="1:14">
      <c r="K339" s="6"/>
      <c r="L339" s="6"/>
      <c r="M339" s="6"/>
      <c r="N339" s="6"/>
    </row>
    <row r="340" spans="1:14">
      <c r="K340" s="6"/>
      <c r="L340" s="6"/>
      <c r="M340" s="6"/>
      <c r="N340" s="6"/>
    </row>
    <row r="341" spans="1:14">
      <c r="K341" s="6"/>
      <c r="L341" s="6"/>
      <c r="M341" s="6"/>
      <c r="N341" s="6"/>
    </row>
    <row r="342" spans="1:14">
      <c r="A342" s="1093" t="s">
        <v>29</v>
      </c>
      <c r="B342" s="1093"/>
      <c r="K342" s="1092" t="s">
        <v>2456</v>
      </c>
      <c r="L342" s="1090"/>
      <c r="M342" s="1090"/>
      <c r="N342" s="1090"/>
    </row>
    <row r="354" spans="1:14" ht="15.75" thickBot="1"/>
    <row r="355" spans="1:14" ht="15.75" thickBot="1">
      <c r="A355" s="1091" t="s">
        <v>0</v>
      </c>
      <c r="B355" s="1091" t="s">
        <v>1</v>
      </c>
      <c r="C355" s="1091"/>
      <c r="D355" s="1091" t="s">
        <v>2</v>
      </c>
      <c r="E355" s="1091" t="s">
        <v>3</v>
      </c>
      <c r="F355" s="1091" t="s">
        <v>4</v>
      </c>
      <c r="G355" s="1091"/>
      <c r="H355" s="1091"/>
      <c r="I355" s="1091"/>
      <c r="J355" s="1091" t="s">
        <v>5</v>
      </c>
      <c r="K355" s="1091"/>
      <c r="L355" s="1091"/>
      <c r="M355" s="1091"/>
      <c r="N355" s="1091" t="s">
        <v>6</v>
      </c>
    </row>
    <row r="356" spans="1:14" ht="26.25" thickBot="1">
      <c r="A356" s="1091"/>
      <c r="B356" s="974" t="s">
        <v>7</v>
      </c>
      <c r="C356" s="974" t="s">
        <v>8</v>
      </c>
      <c r="D356" s="1091"/>
      <c r="E356" s="1091"/>
      <c r="F356" s="974" t="s">
        <v>9</v>
      </c>
      <c r="G356" s="974" t="s">
        <v>8</v>
      </c>
      <c r="H356" s="974" t="s">
        <v>10</v>
      </c>
      <c r="I356" s="974" t="s">
        <v>8</v>
      </c>
      <c r="J356" s="974" t="s">
        <v>11</v>
      </c>
      <c r="K356" s="974" t="s">
        <v>8</v>
      </c>
      <c r="L356" s="974" t="s">
        <v>12</v>
      </c>
      <c r="M356" s="974" t="s">
        <v>8</v>
      </c>
      <c r="N356" s="1091"/>
    </row>
    <row r="357" spans="1:14" ht="15.75" thickBot="1">
      <c r="A357" s="974">
        <v>2</v>
      </c>
      <c r="B357" s="974">
        <v>3</v>
      </c>
      <c r="C357" s="974">
        <v>4</v>
      </c>
      <c r="D357" s="974">
        <v>5</v>
      </c>
      <c r="E357" s="974">
        <v>6</v>
      </c>
      <c r="F357" s="974">
        <v>7</v>
      </c>
      <c r="G357" s="974">
        <v>8</v>
      </c>
      <c r="H357" s="974">
        <v>9</v>
      </c>
      <c r="I357" s="974">
        <v>10</v>
      </c>
      <c r="J357" s="974">
        <v>11</v>
      </c>
      <c r="K357" s="974">
        <v>12</v>
      </c>
      <c r="L357" s="974">
        <v>13</v>
      </c>
      <c r="M357" s="974">
        <v>14</v>
      </c>
      <c r="N357" s="974">
        <v>15</v>
      </c>
    </row>
    <row r="358" spans="1:14" ht="23.25" thickBot="1">
      <c r="A358" s="16" t="s">
        <v>2609</v>
      </c>
      <c r="B358" s="16" t="s">
        <v>22</v>
      </c>
      <c r="C358" s="17">
        <v>33101</v>
      </c>
      <c r="D358" s="22" t="s">
        <v>16</v>
      </c>
      <c r="E358" s="16"/>
      <c r="F358" s="16"/>
      <c r="G358" s="16"/>
      <c r="H358" s="9"/>
      <c r="I358" s="22"/>
      <c r="J358" s="16" t="s">
        <v>7142</v>
      </c>
      <c r="K358" s="16"/>
      <c r="L358" s="22"/>
      <c r="M358" s="17"/>
      <c r="N358" s="16"/>
    </row>
    <row r="359" spans="1:14" ht="15.75" thickBot="1">
      <c r="A359" s="16" t="s">
        <v>2042</v>
      </c>
      <c r="B359" s="16" t="s">
        <v>524</v>
      </c>
      <c r="C359" s="17">
        <v>21642</v>
      </c>
      <c r="D359" s="16" t="s">
        <v>23</v>
      </c>
      <c r="E359" s="16"/>
      <c r="F359" s="16"/>
      <c r="G359" s="16"/>
      <c r="H359" s="16"/>
      <c r="I359" s="16"/>
      <c r="J359" s="16" t="s">
        <v>524</v>
      </c>
      <c r="K359" s="16"/>
      <c r="L359" s="16"/>
      <c r="M359" s="16"/>
      <c r="N359" s="16"/>
    </row>
    <row r="360" spans="1:14" ht="15.75" thickBot="1">
      <c r="A360" s="16" t="s">
        <v>2047</v>
      </c>
      <c r="B360" s="16" t="s">
        <v>524</v>
      </c>
      <c r="C360" s="17">
        <v>23935</v>
      </c>
      <c r="D360" s="16" t="s">
        <v>16</v>
      </c>
      <c r="E360" s="16"/>
      <c r="F360" s="16"/>
      <c r="G360" s="16"/>
      <c r="H360" s="16"/>
      <c r="I360" s="16"/>
      <c r="J360" s="16" t="s">
        <v>524</v>
      </c>
      <c r="K360" s="16"/>
      <c r="L360" s="16"/>
      <c r="M360" s="16"/>
      <c r="N360" s="16"/>
    </row>
    <row r="361" spans="1:14" ht="15.75" thickBot="1">
      <c r="A361" s="16" t="s">
        <v>7143</v>
      </c>
      <c r="B361" s="16" t="s">
        <v>524</v>
      </c>
      <c r="C361" s="17">
        <v>31207</v>
      </c>
      <c r="D361" s="16" t="s">
        <v>23</v>
      </c>
      <c r="E361" s="16"/>
      <c r="F361" s="16"/>
      <c r="G361" s="16"/>
      <c r="H361" s="16"/>
      <c r="I361" s="16"/>
      <c r="J361" s="16" t="s">
        <v>524</v>
      </c>
      <c r="K361" s="16"/>
      <c r="L361" s="16"/>
      <c r="M361" s="16"/>
      <c r="N361" s="16"/>
    </row>
    <row r="362" spans="1:14" ht="15.75" thickBot="1">
      <c r="A362" s="16" t="s">
        <v>2052</v>
      </c>
      <c r="B362" s="16" t="s">
        <v>524</v>
      </c>
      <c r="C362" s="17">
        <v>33156</v>
      </c>
      <c r="D362" s="16" t="s">
        <v>23</v>
      </c>
      <c r="E362" s="16"/>
      <c r="F362" s="16"/>
      <c r="G362" s="16"/>
      <c r="H362" s="16"/>
      <c r="I362" s="16"/>
      <c r="J362" s="16" t="s">
        <v>524</v>
      </c>
      <c r="K362" s="16"/>
      <c r="L362" s="16"/>
      <c r="M362" s="16"/>
      <c r="N362" s="16"/>
    </row>
    <row r="363" spans="1:14" ht="15.75" thickBot="1">
      <c r="A363" s="16" t="s">
        <v>7144</v>
      </c>
      <c r="B363" s="16" t="s">
        <v>524</v>
      </c>
      <c r="C363" s="17">
        <v>34927</v>
      </c>
      <c r="D363" s="16" t="s">
        <v>23</v>
      </c>
      <c r="E363" s="16"/>
      <c r="F363" s="16"/>
      <c r="G363" s="16"/>
      <c r="H363" s="16"/>
      <c r="I363" s="16"/>
      <c r="J363" s="16" t="s">
        <v>524</v>
      </c>
      <c r="K363" s="16"/>
      <c r="L363" s="16"/>
      <c r="M363" s="16"/>
      <c r="N363" s="16"/>
    </row>
    <row r="364" spans="1:14" ht="15.75" thickBot="1">
      <c r="A364" s="16"/>
      <c r="B364" s="16"/>
      <c r="C364" s="16"/>
      <c r="D364" s="16"/>
      <c r="E364" s="9" t="s">
        <v>27</v>
      </c>
      <c r="F364" s="16"/>
      <c r="G364" s="16"/>
      <c r="H364" s="16"/>
      <c r="I364" s="16"/>
      <c r="J364" s="16"/>
      <c r="K364" s="16"/>
      <c r="L364" s="16"/>
      <c r="M364" s="16"/>
      <c r="N364" s="16"/>
    </row>
    <row r="365" spans="1:14" ht="15.75" thickBo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</row>
    <row r="366" spans="1:14" ht="15.75" thickBo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</row>
    <row r="367" spans="1:14" ht="15.75" thickBot="1">
      <c r="A367" s="16"/>
      <c r="B367" s="16"/>
      <c r="C367" s="16"/>
      <c r="D367" s="16"/>
      <c r="E367" s="9" t="s">
        <v>27</v>
      </c>
      <c r="F367" s="16"/>
      <c r="G367" s="16"/>
      <c r="H367" s="16"/>
      <c r="I367" s="16"/>
      <c r="J367" s="16"/>
      <c r="K367" s="16"/>
      <c r="L367" s="16"/>
      <c r="M367" s="16"/>
      <c r="N367" s="16"/>
    </row>
    <row r="368" spans="1:14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r="370" spans="1:14">
      <c r="A370" s="1093" t="s">
        <v>6442</v>
      </c>
      <c r="B370" s="1093"/>
      <c r="K370" s="1089" t="s">
        <v>6933</v>
      </c>
      <c r="L370" s="1089"/>
      <c r="M370" s="1089"/>
      <c r="N370" s="1089"/>
    </row>
    <row r="371" spans="1:14">
      <c r="K371" s="6"/>
      <c r="L371" s="6"/>
      <c r="M371" s="6"/>
      <c r="N371" s="6"/>
    </row>
    <row r="372" spans="1:14">
      <c r="K372" s="6"/>
      <c r="L372" s="6"/>
      <c r="M372" s="6"/>
      <c r="N372" s="6"/>
    </row>
    <row r="373" spans="1:14">
      <c r="K373" s="6"/>
      <c r="L373" s="6"/>
      <c r="M373" s="6"/>
      <c r="N373" s="6"/>
    </row>
    <row r="374" spans="1:14">
      <c r="A374" s="1093" t="s">
        <v>29</v>
      </c>
      <c r="B374" s="1093"/>
      <c r="K374" s="1092" t="s">
        <v>2456</v>
      </c>
      <c r="L374" s="1090"/>
      <c r="M374" s="1090"/>
      <c r="N374" s="1090"/>
    </row>
  </sheetData>
  <mergeCells count="121">
    <mergeCell ref="J287:M287"/>
    <mergeCell ref="N287:N288"/>
    <mergeCell ref="A302:B302"/>
    <mergeCell ref="K302:N302"/>
    <mergeCell ref="A306:B306"/>
    <mergeCell ref="K306:N306"/>
    <mergeCell ref="A287:A288"/>
    <mergeCell ref="B287:C287"/>
    <mergeCell ref="D287:D288"/>
    <mergeCell ref="E287:E288"/>
    <mergeCell ref="F287:I287"/>
    <mergeCell ref="J253:M253"/>
    <mergeCell ref="N253:N254"/>
    <mergeCell ref="A267:B267"/>
    <mergeCell ref="K267:N267"/>
    <mergeCell ref="A271:B271"/>
    <mergeCell ref="K271:N271"/>
    <mergeCell ref="A253:A254"/>
    <mergeCell ref="B253:C253"/>
    <mergeCell ref="D253:D254"/>
    <mergeCell ref="E253:E254"/>
    <mergeCell ref="F253:I253"/>
    <mergeCell ref="J218:M218"/>
    <mergeCell ref="N218:N219"/>
    <mergeCell ref="A233:B233"/>
    <mergeCell ref="K233:N233"/>
    <mergeCell ref="A237:B237"/>
    <mergeCell ref="K237:N237"/>
    <mergeCell ref="A218:A219"/>
    <mergeCell ref="B218:C218"/>
    <mergeCell ref="D218:D219"/>
    <mergeCell ref="E218:E219"/>
    <mergeCell ref="F218:I218"/>
    <mergeCell ref="J182:M182"/>
    <mergeCell ref="N182:N183"/>
    <mergeCell ref="A198:B198"/>
    <mergeCell ref="K198:N198"/>
    <mergeCell ref="A202:B202"/>
    <mergeCell ref="K202:N202"/>
    <mergeCell ref="A182:A183"/>
    <mergeCell ref="B182:C182"/>
    <mergeCell ref="D182:D183"/>
    <mergeCell ref="E182:E183"/>
    <mergeCell ref="F182:I182"/>
    <mergeCell ref="J147:M147"/>
    <mergeCell ref="N147:N148"/>
    <mergeCell ref="A162:B162"/>
    <mergeCell ref="K162:N162"/>
    <mergeCell ref="A166:B166"/>
    <mergeCell ref="K166:N166"/>
    <mergeCell ref="A147:A148"/>
    <mergeCell ref="B147:C147"/>
    <mergeCell ref="D147:D148"/>
    <mergeCell ref="E147:E148"/>
    <mergeCell ref="F147:I147"/>
    <mergeCell ref="J112:M112"/>
    <mergeCell ref="N112:N113"/>
    <mergeCell ref="A127:B127"/>
    <mergeCell ref="K127:N127"/>
    <mergeCell ref="A131:B131"/>
    <mergeCell ref="K131:N131"/>
    <mergeCell ref="A112:A113"/>
    <mergeCell ref="B112:C112"/>
    <mergeCell ref="D112:D113"/>
    <mergeCell ref="E112:E113"/>
    <mergeCell ref="F112:I112"/>
    <mergeCell ref="J77:M77"/>
    <mergeCell ref="N77:N78"/>
    <mergeCell ref="A92:B92"/>
    <mergeCell ref="K92:N92"/>
    <mergeCell ref="A96:B96"/>
    <mergeCell ref="K96:N96"/>
    <mergeCell ref="A77:A78"/>
    <mergeCell ref="B77:C77"/>
    <mergeCell ref="D77:D78"/>
    <mergeCell ref="E77:E78"/>
    <mergeCell ref="F77:I77"/>
    <mergeCell ref="J42:M42"/>
    <mergeCell ref="N42:N43"/>
    <mergeCell ref="A57:B57"/>
    <mergeCell ref="K57:N57"/>
    <mergeCell ref="A61:B61"/>
    <mergeCell ref="K61:N61"/>
    <mergeCell ref="A42:A43"/>
    <mergeCell ref="B42:C42"/>
    <mergeCell ref="D42:D43"/>
    <mergeCell ref="E42:E43"/>
    <mergeCell ref="F42:I42"/>
    <mergeCell ref="N6:N7"/>
    <mergeCell ref="K21:N21"/>
    <mergeCell ref="K25:N25"/>
    <mergeCell ref="A6:A7"/>
    <mergeCell ref="B6:C6"/>
    <mergeCell ref="D6:D7"/>
    <mergeCell ref="E6:E7"/>
    <mergeCell ref="F6:I6"/>
    <mergeCell ref="J6:M6"/>
    <mergeCell ref="A21:B21"/>
    <mergeCell ref="A25:B25"/>
    <mergeCell ref="J323:M323"/>
    <mergeCell ref="N323:N324"/>
    <mergeCell ref="A338:B338"/>
    <mergeCell ref="K338:N338"/>
    <mergeCell ref="A342:B342"/>
    <mergeCell ref="K342:N342"/>
    <mergeCell ref="A323:A324"/>
    <mergeCell ref="B323:C323"/>
    <mergeCell ref="D323:D324"/>
    <mergeCell ref="E323:E324"/>
    <mergeCell ref="F323:I323"/>
    <mergeCell ref="J355:M355"/>
    <mergeCell ref="N355:N356"/>
    <mergeCell ref="A370:B370"/>
    <mergeCell ref="K370:N370"/>
    <mergeCell ref="A374:B374"/>
    <mergeCell ref="K374:N374"/>
    <mergeCell ref="A355:A356"/>
    <mergeCell ref="B355:C355"/>
    <mergeCell ref="D355:D356"/>
    <mergeCell ref="E355:E356"/>
    <mergeCell ref="F355:I355"/>
  </mergeCells>
  <pageMargins left="2.2086614170000001" right="0" top="0.74803149606299202" bottom="0.74803149606299202" header="0.31496062992126" footer="0.31496062992126"/>
  <pageSetup paperSize="5" scale="95" orientation="landscape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N527"/>
  <sheetViews>
    <sheetView topLeftCell="G14" workbookViewId="0">
      <selection activeCell="T28" sqref="T28"/>
    </sheetView>
  </sheetViews>
  <sheetFormatPr defaultRowHeight="15"/>
  <cols>
    <col min="1" max="1" width="27.42578125" customWidth="1"/>
    <col min="2" max="2" width="13.85546875" customWidth="1"/>
    <col min="3" max="3" width="15" customWidth="1"/>
  </cols>
  <sheetData>
    <row r="6" spans="1:14" ht="15.75" thickBot="1"/>
    <row r="7" spans="1:14" ht="15.75" thickBot="1">
      <c r="A7" s="1091" t="s">
        <v>0</v>
      </c>
      <c r="B7" s="1091" t="s">
        <v>1</v>
      </c>
      <c r="C7" s="1091"/>
      <c r="D7" s="1091" t="s">
        <v>2</v>
      </c>
      <c r="E7" s="1091" t="s">
        <v>3</v>
      </c>
      <c r="F7" s="1091" t="s">
        <v>4</v>
      </c>
      <c r="G7" s="1091"/>
      <c r="H7" s="1091"/>
      <c r="I7" s="1091"/>
      <c r="J7" s="1091" t="s">
        <v>5</v>
      </c>
      <c r="K7" s="1091"/>
      <c r="L7" s="1091"/>
      <c r="M7" s="1091"/>
      <c r="N7" s="1091" t="s">
        <v>6</v>
      </c>
    </row>
    <row r="8" spans="1:14" ht="26.25" thickBot="1">
      <c r="A8" s="1091"/>
      <c r="B8" s="997" t="s">
        <v>7</v>
      </c>
      <c r="C8" s="997" t="s">
        <v>8</v>
      </c>
      <c r="D8" s="1091"/>
      <c r="E8" s="1091"/>
      <c r="F8" s="997" t="s">
        <v>9</v>
      </c>
      <c r="G8" s="997" t="s">
        <v>8</v>
      </c>
      <c r="H8" s="997" t="s">
        <v>10</v>
      </c>
      <c r="I8" s="997" t="s">
        <v>8</v>
      </c>
      <c r="J8" s="997" t="s">
        <v>11</v>
      </c>
      <c r="K8" s="997" t="s">
        <v>8</v>
      </c>
      <c r="L8" s="997" t="s">
        <v>12</v>
      </c>
      <c r="M8" s="997" t="s">
        <v>8</v>
      </c>
      <c r="N8" s="1091"/>
    </row>
    <row r="9" spans="1:14" ht="15.75" thickBot="1">
      <c r="A9" s="997">
        <v>2</v>
      </c>
      <c r="B9" s="997">
        <v>3</v>
      </c>
      <c r="C9" s="997">
        <v>4</v>
      </c>
      <c r="D9" s="997">
        <v>5</v>
      </c>
      <c r="E9" s="997">
        <v>6</v>
      </c>
      <c r="F9" s="997">
        <v>7</v>
      </c>
      <c r="G9" s="997">
        <v>8</v>
      </c>
      <c r="H9" s="997">
        <v>9</v>
      </c>
      <c r="I9" s="997">
        <v>10</v>
      </c>
      <c r="J9" s="997">
        <v>11</v>
      </c>
      <c r="K9" s="997">
        <v>12</v>
      </c>
      <c r="L9" s="997">
        <v>13</v>
      </c>
      <c r="M9" s="997">
        <v>14</v>
      </c>
      <c r="N9" s="997">
        <v>15</v>
      </c>
    </row>
    <row r="10" spans="1:14" ht="15.75" thickBot="1">
      <c r="A10" s="16"/>
      <c r="B10" s="16"/>
      <c r="C10" s="17"/>
      <c r="D10" s="22"/>
      <c r="E10" s="16"/>
      <c r="F10" s="16"/>
      <c r="G10" s="16"/>
      <c r="H10" s="984"/>
      <c r="I10" s="22"/>
      <c r="J10" s="16"/>
      <c r="K10" s="16"/>
      <c r="L10" s="22"/>
      <c r="M10" s="17"/>
      <c r="N10" s="16"/>
    </row>
    <row r="11" spans="1:14" ht="15.75" thickBot="1">
      <c r="A11" s="16"/>
      <c r="B11" s="16"/>
      <c r="C11" s="712"/>
      <c r="D11" s="22"/>
      <c r="E11" s="16"/>
      <c r="F11" s="16"/>
      <c r="G11" s="16"/>
      <c r="H11" s="984"/>
      <c r="I11" s="16"/>
      <c r="J11" s="16"/>
      <c r="K11" s="16"/>
      <c r="L11" s="16"/>
      <c r="M11" s="16"/>
      <c r="N11" s="16"/>
    </row>
    <row r="12" spans="1:14" ht="15.75" thickBot="1">
      <c r="A12" s="16"/>
      <c r="B12" s="16"/>
      <c r="C12" s="17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ht="15.75" thickBot="1">
      <c r="A13" s="16"/>
      <c r="B13" s="16"/>
      <c r="C13" s="17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 ht="15.75" thickBo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 ht="15.75" thickBo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15.75" thickBot="1">
      <c r="A16" s="16"/>
      <c r="B16" s="16"/>
      <c r="C16" s="16"/>
      <c r="D16" s="16"/>
      <c r="E16" s="9" t="s">
        <v>27</v>
      </c>
      <c r="F16" s="16"/>
      <c r="G16" s="16"/>
      <c r="H16" s="16"/>
      <c r="I16" s="16"/>
      <c r="J16" s="16"/>
      <c r="K16" s="16"/>
      <c r="L16" s="16"/>
      <c r="M16" s="16"/>
      <c r="N16" s="16"/>
    </row>
    <row r="17" spans="1:14" ht="15.75" thickBo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 ht="15.75" thickBo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ht="15.75" thickBot="1">
      <c r="A19" s="16"/>
      <c r="B19" s="16"/>
      <c r="C19" s="16"/>
      <c r="D19" s="16"/>
      <c r="E19" s="9" t="s">
        <v>27</v>
      </c>
      <c r="F19" s="16"/>
      <c r="G19" s="16"/>
      <c r="H19" s="16"/>
      <c r="I19" s="16"/>
      <c r="J19" s="16"/>
      <c r="K19" s="16"/>
      <c r="L19" s="16"/>
      <c r="M19" s="16"/>
      <c r="N19" s="16"/>
    </row>
    <row r="20" spans="1:14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2" spans="1:14">
      <c r="A22" s="1093" t="s">
        <v>6442</v>
      </c>
      <c r="B22" s="1093"/>
      <c r="K22" s="1089" t="s">
        <v>6933</v>
      </c>
      <c r="L22" s="1089"/>
      <c r="M22" s="1089"/>
      <c r="N22" s="1089"/>
    </row>
    <row r="23" spans="1:14">
      <c r="K23" s="6"/>
      <c r="L23" s="6"/>
      <c r="M23" s="6"/>
      <c r="N23" s="6"/>
    </row>
    <row r="24" spans="1:14">
      <c r="K24" s="6"/>
      <c r="L24" s="6"/>
      <c r="M24" s="6"/>
      <c r="N24" s="6"/>
    </row>
    <row r="25" spans="1:14">
      <c r="K25" s="6"/>
      <c r="L25" s="6"/>
      <c r="M25" s="6"/>
      <c r="N25" s="6"/>
    </row>
    <row r="26" spans="1:14">
      <c r="A26" s="1093" t="s">
        <v>29</v>
      </c>
      <c r="B26" s="1093"/>
      <c r="K26" s="1092" t="s">
        <v>2456</v>
      </c>
      <c r="L26" s="1090"/>
      <c r="M26" s="1090"/>
      <c r="N26" s="1090"/>
    </row>
    <row r="46" spans="1:14" ht="15.75" thickBot="1"/>
    <row r="47" spans="1:14" ht="15.75" thickBot="1">
      <c r="A47" s="1091" t="s">
        <v>0</v>
      </c>
      <c r="B47" s="1091" t="s">
        <v>1</v>
      </c>
      <c r="C47" s="1091"/>
      <c r="D47" s="1091" t="s">
        <v>2</v>
      </c>
      <c r="E47" s="1091" t="s">
        <v>3</v>
      </c>
      <c r="F47" s="1091" t="s">
        <v>4</v>
      </c>
      <c r="G47" s="1091"/>
      <c r="H47" s="1091"/>
      <c r="I47" s="1091"/>
      <c r="J47" s="1091" t="s">
        <v>5</v>
      </c>
      <c r="K47" s="1091"/>
      <c r="L47" s="1091"/>
      <c r="M47" s="1091"/>
      <c r="N47" s="1091" t="s">
        <v>6</v>
      </c>
    </row>
    <row r="48" spans="1:14" ht="26.25" thickBot="1">
      <c r="A48" s="1091"/>
      <c r="B48" s="1023" t="s">
        <v>7</v>
      </c>
      <c r="C48" s="1023" t="s">
        <v>8</v>
      </c>
      <c r="D48" s="1091"/>
      <c r="E48" s="1091"/>
      <c r="F48" s="1023" t="s">
        <v>9</v>
      </c>
      <c r="G48" s="1023" t="s">
        <v>8</v>
      </c>
      <c r="H48" s="1023" t="s">
        <v>10</v>
      </c>
      <c r="I48" s="1023" t="s">
        <v>8</v>
      </c>
      <c r="J48" s="1023" t="s">
        <v>11</v>
      </c>
      <c r="K48" s="1023" t="s">
        <v>8</v>
      </c>
      <c r="L48" s="1023" t="s">
        <v>12</v>
      </c>
      <c r="M48" s="1023" t="s">
        <v>8</v>
      </c>
      <c r="N48" s="1091"/>
    </row>
    <row r="49" spans="1:14" ht="15.75" thickBot="1">
      <c r="A49" s="1023">
        <v>2</v>
      </c>
      <c r="B49" s="1023">
        <v>3</v>
      </c>
      <c r="C49" s="1023">
        <v>4</v>
      </c>
      <c r="D49" s="1023">
        <v>5</v>
      </c>
      <c r="E49" s="1023">
        <v>6</v>
      </c>
      <c r="F49" s="1023">
        <v>7</v>
      </c>
      <c r="G49" s="1023">
        <v>8</v>
      </c>
      <c r="H49" s="1023">
        <v>9</v>
      </c>
      <c r="I49" s="1023">
        <v>10</v>
      </c>
      <c r="J49" s="1023">
        <v>11</v>
      </c>
      <c r="K49" s="1023">
        <v>12</v>
      </c>
      <c r="L49" s="1023">
        <v>13</v>
      </c>
      <c r="M49" s="1023">
        <v>14</v>
      </c>
      <c r="N49" s="1023">
        <v>15</v>
      </c>
    </row>
    <row r="50" spans="1:14" ht="15.75" thickBot="1">
      <c r="A50" s="16"/>
      <c r="B50" s="16"/>
      <c r="C50" s="17"/>
      <c r="D50" s="22"/>
      <c r="E50" s="16"/>
      <c r="F50" s="16"/>
      <c r="G50" s="16"/>
      <c r="H50" s="984"/>
      <c r="I50" s="22"/>
      <c r="J50" s="16"/>
      <c r="K50" s="16"/>
      <c r="L50" s="22"/>
      <c r="M50" s="17"/>
      <c r="N50" s="16"/>
    </row>
    <row r="51" spans="1:14" ht="15.75" thickBot="1">
      <c r="A51" s="16"/>
      <c r="B51" s="16"/>
      <c r="C51" s="712"/>
      <c r="D51" s="22"/>
      <c r="E51" s="16"/>
      <c r="F51" s="16"/>
      <c r="G51" s="16"/>
      <c r="H51" s="984"/>
      <c r="I51" s="16"/>
      <c r="J51" s="16"/>
      <c r="K51" s="16"/>
      <c r="L51" s="16"/>
      <c r="M51" s="16"/>
      <c r="N51" s="16"/>
    </row>
    <row r="52" spans="1:14" ht="15.75" thickBot="1">
      <c r="A52" s="16"/>
      <c r="B52" s="16"/>
      <c r="C52" s="17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spans="1:14" ht="15.75" thickBot="1">
      <c r="A53" s="16"/>
      <c r="B53" s="16"/>
      <c r="C53" s="17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spans="1:14" ht="15.75" thickBo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spans="1:14" ht="15.75" thickBo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spans="1:14" ht="15.75" thickBot="1">
      <c r="A56" s="16"/>
      <c r="B56" s="16"/>
      <c r="C56" s="16"/>
      <c r="D56" s="16"/>
      <c r="E56" s="9" t="s">
        <v>27</v>
      </c>
      <c r="F56" s="16"/>
      <c r="G56" s="16"/>
      <c r="H56" s="16"/>
      <c r="I56" s="16"/>
      <c r="J56" s="16"/>
      <c r="K56" s="16"/>
      <c r="L56" s="16"/>
      <c r="M56" s="16"/>
      <c r="N56" s="16"/>
    </row>
    <row r="57" spans="1:14" ht="15.75" thickBo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spans="1:14" ht="15.75" thickBo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1:14" ht="15.75" thickBot="1">
      <c r="A59" s="16"/>
      <c r="B59" s="16"/>
      <c r="C59" s="16"/>
      <c r="D59" s="16"/>
      <c r="E59" s="9" t="s">
        <v>27</v>
      </c>
      <c r="F59" s="16"/>
      <c r="G59" s="16"/>
      <c r="H59" s="16"/>
      <c r="I59" s="16"/>
      <c r="J59" s="16"/>
      <c r="K59" s="16"/>
      <c r="L59" s="16"/>
      <c r="M59" s="16"/>
      <c r="N59" s="16"/>
    </row>
    <row r="60" spans="1:14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</row>
    <row r="62" spans="1:14">
      <c r="A62" s="1093" t="s">
        <v>6442</v>
      </c>
      <c r="B62" s="1093"/>
      <c r="K62" s="1089" t="s">
        <v>6933</v>
      </c>
      <c r="L62" s="1089"/>
      <c r="M62" s="1089"/>
      <c r="N62" s="1089"/>
    </row>
    <row r="63" spans="1:14">
      <c r="K63" s="6"/>
      <c r="L63" s="6"/>
      <c r="M63" s="6"/>
      <c r="N63" s="6"/>
    </row>
    <row r="64" spans="1:14">
      <c r="K64" s="6"/>
      <c r="L64" s="6"/>
      <c r="M64" s="6"/>
      <c r="N64" s="6"/>
    </row>
    <row r="65" spans="1:14">
      <c r="K65" s="6"/>
      <c r="L65" s="6"/>
      <c r="M65" s="6"/>
      <c r="N65" s="6"/>
    </row>
    <row r="66" spans="1:14">
      <c r="A66" s="1093" t="s">
        <v>29</v>
      </c>
      <c r="B66" s="1093"/>
      <c r="K66" s="1092" t="s">
        <v>2456</v>
      </c>
      <c r="L66" s="1090"/>
      <c r="M66" s="1090"/>
      <c r="N66" s="1090"/>
    </row>
    <row r="83" spans="1:14" ht="15.75" thickBot="1"/>
    <row r="84" spans="1:14" ht="15.75" thickBot="1">
      <c r="A84" s="1091" t="s">
        <v>0</v>
      </c>
      <c r="B84" s="1091" t="s">
        <v>1</v>
      </c>
      <c r="C84" s="1091"/>
      <c r="D84" s="1091" t="s">
        <v>2</v>
      </c>
      <c r="E84" s="1091" t="s">
        <v>3</v>
      </c>
      <c r="F84" s="1091" t="s">
        <v>4</v>
      </c>
      <c r="G84" s="1091"/>
      <c r="H84" s="1091"/>
      <c r="I84" s="1091"/>
      <c r="J84" s="1091" t="s">
        <v>5</v>
      </c>
      <c r="K84" s="1091"/>
      <c r="L84" s="1091"/>
      <c r="M84" s="1091"/>
      <c r="N84" s="1091" t="s">
        <v>6</v>
      </c>
    </row>
    <row r="85" spans="1:14" ht="26.25" thickBot="1">
      <c r="A85" s="1091"/>
      <c r="B85" s="1023" t="s">
        <v>7</v>
      </c>
      <c r="C85" s="1023" t="s">
        <v>8</v>
      </c>
      <c r="D85" s="1091"/>
      <c r="E85" s="1091"/>
      <c r="F85" s="1023" t="s">
        <v>9</v>
      </c>
      <c r="G85" s="1023" t="s">
        <v>8</v>
      </c>
      <c r="H85" s="1023" t="s">
        <v>10</v>
      </c>
      <c r="I85" s="1023" t="s">
        <v>8</v>
      </c>
      <c r="J85" s="1023" t="s">
        <v>11</v>
      </c>
      <c r="K85" s="1023" t="s">
        <v>8</v>
      </c>
      <c r="L85" s="1023" t="s">
        <v>12</v>
      </c>
      <c r="M85" s="1023" t="s">
        <v>8</v>
      </c>
      <c r="N85" s="1091"/>
    </row>
    <row r="86" spans="1:14" ht="15.75" thickBot="1">
      <c r="A86" s="1023">
        <v>2</v>
      </c>
      <c r="B86" s="1023">
        <v>3</v>
      </c>
      <c r="C86" s="1023">
        <v>4</v>
      </c>
      <c r="D86" s="1023">
        <v>5</v>
      </c>
      <c r="E86" s="1023">
        <v>6</v>
      </c>
      <c r="F86" s="1023">
        <v>7</v>
      </c>
      <c r="G86" s="1023">
        <v>8</v>
      </c>
      <c r="H86" s="1023">
        <v>9</v>
      </c>
      <c r="I86" s="1023">
        <v>10</v>
      </c>
      <c r="J86" s="1023">
        <v>11</v>
      </c>
      <c r="K86" s="1023">
        <v>12</v>
      </c>
      <c r="L86" s="1023">
        <v>13</v>
      </c>
      <c r="M86" s="1023">
        <v>14</v>
      </c>
      <c r="N86" s="1023">
        <v>15</v>
      </c>
    </row>
    <row r="87" spans="1:14" ht="15.75" thickBot="1">
      <c r="A87" s="16"/>
      <c r="B87" s="16"/>
      <c r="C87" s="17"/>
      <c r="D87" s="22"/>
      <c r="E87" s="16"/>
      <c r="F87" s="16"/>
      <c r="G87" s="16"/>
      <c r="H87" s="984"/>
      <c r="I87" s="22"/>
      <c r="J87" s="16"/>
      <c r="K87" s="16"/>
      <c r="L87" s="22"/>
      <c r="M87" s="17"/>
      <c r="N87" s="16"/>
    </row>
    <row r="88" spans="1:14" ht="15.75" thickBot="1">
      <c r="A88" s="16"/>
      <c r="B88" s="16"/>
      <c r="C88" s="712"/>
      <c r="D88" s="22"/>
      <c r="E88" s="16"/>
      <c r="F88" s="16"/>
      <c r="G88" s="16"/>
      <c r="H88" s="984"/>
      <c r="I88" s="16"/>
      <c r="J88" s="16"/>
      <c r="K88" s="16"/>
      <c r="L88" s="16"/>
      <c r="M88" s="16"/>
      <c r="N88" s="16"/>
    </row>
    <row r="89" spans="1:14" ht="15.75" thickBot="1">
      <c r="A89" s="16"/>
      <c r="B89" s="16"/>
      <c r="C89" s="17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spans="1:14" ht="15.75" thickBot="1">
      <c r="A90" s="16"/>
      <c r="B90" s="16"/>
      <c r="C90" s="17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spans="1:14" ht="15.75" thickBo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spans="1:14" ht="15.75" thickBo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spans="1:14" ht="15.75" thickBot="1">
      <c r="A93" s="16"/>
      <c r="B93" s="16"/>
      <c r="C93" s="16"/>
      <c r="D93" s="16"/>
      <c r="E93" s="9" t="s">
        <v>27</v>
      </c>
      <c r="F93" s="16"/>
      <c r="G93" s="16"/>
      <c r="H93" s="16"/>
      <c r="I93" s="16"/>
      <c r="J93" s="16"/>
      <c r="K93" s="16"/>
      <c r="L93" s="16"/>
      <c r="M93" s="16"/>
      <c r="N93" s="16"/>
    </row>
    <row r="94" spans="1:14" ht="15.75" thickBo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spans="1:14" ht="15.75" thickBo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spans="1:14" ht="15.75" thickBot="1">
      <c r="A96" s="16"/>
      <c r="B96" s="16"/>
      <c r="C96" s="16"/>
      <c r="D96" s="16"/>
      <c r="E96" s="9" t="s">
        <v>27</v>
      </c>
      <c r="F96" s="16"/>
      <c r="G96" s="16"/>
      <c r="H96" s="16"/>
      <c r="I96" s="16"/>
      <c r="J96" s="16"/>
      <c r="K96" s="16"/>
      <c r="L96" s="16"/>
      <c r="M96" s="16"/>
      <c r="N96" s="16"/>
    </row>
    <row r="97" spans="1:14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9" spans="1:14">
      <c r="A99" s="1093" t="s">
        <v>6442</v>
      </c>
      <c r="B99" s="1093"/>
      <c r="K99" s="1089" t="s">
        <v>6933</v>
      </c>
      <c r="L99" s="1089"/>
      <c r="M99" s="1089"/>
      <c r="N99" s="1089"/>
    </row>
    <row r="100" spans="1:14">
      <c r="K100" s="6"/>
      <c r="L100" s="6"/>
      <c r="M100" s="6"/>
      <c r="N100" s="6"/>
    </row>
    <row r="101" spans="1:14">
      <c r="K101" s="6"/>
      <c r="L101" s="6"/>
      <c r="M101" s="6"/>
      <c r="N101" s="6"/>
    </row>
    <row r="102" spans="1:14">
      <c r="K102" s="6"/>
      <c r="L102" s="6"/>
      <c r="M102" s="6"/>
      <c r="N102" s="6"/>
    </row>
    <row r="103" spans="1:14">
      <c r="A103" s="1093" t="s">
        <v>29</v>
      </c>
      <c r="B103" s="1093"/>
      <c r="K103" s="1092" t="s">
        <v>2456</v>
      </c>
      <c r="L103" s="1090"/>
      <c r="M103" s="1090"/>
      <c r="N103" s="1090"/>
    </row>
    <row r="123" spans="1:14" ht="15.75" thickBot="1"/>
    <row r="124" spans="1:14" ht="15.75" thickBot="1">
      <c r="A124" s="1091" t="s">
        <v>0</v>
      </c>
      <c r="B124" s="1091" t="s">
        <v>1</v>
      </c>
      <c r="C124" s="1091"/>
      <c r="D124" s="1091" t="s">
        <v>2</v>
      </c>
      <c r="E124" s="1091" t="s">
        <v>3</v>
      </c>
      <c r="F124" s="1091" t="s">
        <v>4</v>
      </c>
      <c r="G124" s="1091"/>
      <c r="H124" s="1091"/>
      <c r="I124" s="1091"/>
      <c r="J124" s="1091" t="s">
        <v>5</v>
      </c>
      <c r="K124" s="1091"/>
      <c r="L124" s="1091"/>
      <c r="M124" s="1091"/>
      <c r="N124" s="1091" t="s">
        <v>6</v>
      </c>
    </row>
    <row r="125" spans="1:14" ht="26.25" thickBot="1">
      <c r="A125" s="1091"/>
      <c r="B125" s="1023" t="s">
        <v>7</v>
      </c>
      <c r="C125" s="1023" t="s">
        <v>8</v>
      </c>
      <c r="D125" s="1091"/>
      <c r="E125" s="1091"/>
      <c r="F125" s="1023" t="s">
        <v>9</v>
      </c>
      <c r="G125" s="1023" t="s">
        <v>8</v>
      </c>
      <c r="H125" s="1023" t="s">
        <v>10</v>
      </c>
      <c r="I125" s="1023" t="s">
        <v>8</v>
      </c>
      <c r="J125" s="1023" t="s">
        <v>11</v>
      </c>
      <c r="K125" s="1023" t="s">
        <v>8</v>
      </c>
      <c r="L125" s="1023" t="s">
        <v>12</v>
      </c>
      <c r="M125" s="1023" t="s">
        <v>8</v>
      </c>
      <c r="N125" s="1091"/>
    </row>
    <row r="126" spans="1:14" ht="15.75" thickBot="1">
      <c r="A126" s="1023">
        <v>2</v>
      </c>
      <c r="B126" s="1023">
        <v>3</v>
      </c>
      <c r="C126" s="1023">
        <v>4</v>
      </c>
      <c r="D126" s="1023">
        <v>5</v>
      </c>
      <c r="E126" s="1023">
        <v>6</v>
      </c>
      <c r="F126" s="1023">
        <v>7</v>
      </c>
      <c r="G126" s="1023">
        <v>8</v>
      </c>
      <c r="H126" s="1023">
        <v>9</v>
      </c>
      <c r="I126" s="1023">
        <v>10</v>
      </c>
      <c r="J126" s="1023">
        <v>11</v>
      </c>
      <c r="K126" s="1023">
        <v>12</v>
      </c>
      <c r="L126" s="1023">
        <v>13</v>
      </c>
      <c r="M126" s="1023">
        <v>14</v>
      </c>
      <c r="N126" s="1023">
        <v>15</v>
      </c>
    </row>
    <row r="127" spans="1:14" ht="15.75" thickBot="1">
      <c r="A127" s="16"/>
      <c r="B127" s="16"/>
      <c r="C127" s="17"/>
      <c r="D127" s="22"/>
      <c r="E127" s="16"/>
      <c r="F127" s="16"/>
      <c r="G127" s="16"/>
      <c r="H127" s="984"/>
      <c r="I127" s="22"/>
      <c r="J127" s="16"/>
      <c r="K127" s="16"/>
      <c r="L127" s="22"/>
      <c r="M127" s="17"/>
      <c r="N127" s="16"/>
    </row>
    <row r="128" spans="1:14" ht="15.75" thickBot="1">
      <c r="A128" s="16"/>
      <c r="B128" s="16"/>
      <c r="C128" s="712"/>
      <c r="D128" s="22"/>
      <c r="E128" s="16"/>
      <c r="F128" s="16"/>
      <c r="G128" s="16"/>
      <c r="H128" s="984"/>
      <c r="I128" s="16"/>
      <c r="J128" s="16"/>
      <c r="K128" s="16"/>
      <c r="L128" s="16"/>
      <c r="M128" s="16"/>
      <c r="N128" s="16"/>
    </row>
    <row r="129" spans="1:14" ht="15.75" thickBot="1">
      <c r="A129" s="16"/>
      <c r="B129" s="16"/>
      <c r="C129" s="17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</row>
    <row r="130" spans="1:14" ht="15.75" thickBot="1">
      <c r="A130" s="16"/>
      <c r="B130" s="16"/>
      <c r="C130" s="17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</row>
    <row r="131" spans="1:14" ht="15.75" thickBo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</row>
    <row r="132" spans="1:14" ht="15.75" thickBo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</row>
    <row r="133" spans="1:14" ht="15.75" thickBot="1">
      <c r="A133" s="16"/>
      <c r="B133" s="16"/>
      <c r="C133" s="16"/>
      <c r="D133" s="16"/>
      <c r="E133" s="9" t="s">
        <v>27</v>
      </c>
      <c r="F133" s="16"/>
      <c r="G133" s="16"/>
      <c r="H133" s="16"/>
      <c r="I133" s="16"/>
      <c r="J133" s="16"/>
      <c r="K133" s="16"/>
      <c r="L133" s="16"/>
      <c r="M133" s="16"/>
      <c r="N133" s="16"/>
    </row>
    <row r="134" spans="1:14" ht="15.75" thickBo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</row>
    <row r="135" spans="1:14" ht="15.75" thickBo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</row>
    <row r="136" spans="1:14" ht="15.75" thickBot="1">
      <c r="A136" s="16"/>
      <c r="B136" s="16"/>
      <c r="C136" s="16"/>
      <c r="D136" s="16"/>
      <c r="E136" s="9" t="s">
        <v>27</v>
      </c>
      <c r="F136" s="16"/>
      <c r="G136" s="16"/>
      <c r="H136" s="16"/>
      <c r="I136" s="16"/>
      <c r="J136" s="16"/>
      <c r="K136" s="16"/>
      <c r="L136" s="16"/>
      <c r="M136" s="16"/>
      <c r="N136" s="16"/>
    </row>
    <row r="137" spans="1:14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9" spans="1:14">
      <c r="A139" s="1093" t="s">
        <v>6442</v>
      </c>
      <c r="B139" s="1093"/>
      <c r="K139" s="1089" t="s">
        <v>6933</v>
      </c>
      <c r="L139" s="1089"/>
      <c r="M139" s="1089"/>
      <c r="N139" s="1089"/>
    </row>
    <row r="140" spans="1:14">
      <c r="K140" s="6"/>
      <c r="L140" s="6"/>
      <c r="M140" s="6"/>
      <c r="N140" s="6"/>
    </row>
    <row r="141" spans="1:14">
      <c r="K141" s="6"/>
      <c r="L141" s="6"/>
      <c r="M141" s="6"/>
      <c r="N141" s="6"/>
    </row>
    <row r="142" spans="1:14">
      <c r="K142" s="6"/>
      <c r="L142" s="6"/>
      <c r="M142" s="6"/>
      <c r="N142" s="6"/>
    </row>
    <row r="143" spans="1:14">
      <c r="A143" s="1093" t="s">
        <v>29</v>
      </c>
      <c r="B143" s="1093"/>
      <c r="K143" s="1092" t="s">
        <v>2456</v>
      </c>
      <c r="L143" s="1090"/>
      <c r="M143" s="1090"/>
      <c r="N143" s="1090"/>
    </row>
    <row r="161" spans="1:14" ht="15.75" thickBot="1"/>
    <row r="162" spans="1:14" ht="15.75" thickBot="1">
      <c r="A162" s="1091" t="s">
        <v>0</v>
      </c>
      <c r="B162" s="1091" t="s">
        <v>1</v>
      </c>
      <c r="C162" s="1091"/>
      <c r="D162" s="1091" t="s">
        <v>2</v>
      </c>
      <c r="E162" s="1091" t="s">
        <v>3</v>
      </c>
      <c r="F162" s="1091" t="s">
        <v>4</v>
      </c>
      <c r="G162" s="1091"/>
      <c r="H162" s="1091"/>
      <c r="I162" s="1091"/>
      <c r="J162" s="1091" t="s">
        <v>5</v>
      </c>
      <c r="K162" s="1091"/>
      <c r="L162" s="1091"/>
      <c r="M162" s="1091"/>
      <c r="N162" s="1091" t="s">
        <v>6</v>
      </c>
    </row>
    <row r="163" spans="1:14" ht="26.25" thickBot="1">
      <c r="A163" s="1091"/>
      <c r="B163" s="1023" t="s">
        <v>7</v>
      </c>
      <c r="C163" s="1023" t="s">
        <v>8</v>
      </c>
      <c r="D163" s="1091"/>
      <c r="E163" s="1091"/>
      <c r="F163" s="1023" t="s">
        <v>9</v>
      </c>
      <c r="G163" s="1023" t="s">
        <v>8</v>
      </c>
      <c r="H163" s="1023" t="s">
        <v>10</v>
      </c>
      <c r="I163" s="1023" t="s">
        <v>8</v>
      </c>
      <c r="J163" s="1023" t="s">
        <v>11</v>
      </c>
      <c r="K163" s="1023" t="s">
        <v>8</v>
      </c>
      <c r="L163" s="1023" t="s">
        <v>12</v>
      </c>
      <c r="M163" s="1023" t="s">
        <v>8</v>
      </c>
      <c r="N163" s="1091"/>
    </row>
    <row r="164" spans="1:14" ht="15.75" thickBot="1">
      <c r="A164" s="1023">
        <v>2</v>
      </c>
      <c r="B164" s="1023">
        <v>3</v>
      </c>
      <c r="C164" s="1023">
        <v>4</v>
      </c>
      <c r="D164" s="1023">
        <v>5</v>
      </c>
      <c r="E164" s="1023">
        <v>6</v>
      </c>
      <c r="F164" s="1023">
        <v>7</v>
      </c>
      <c r="G164" s="1023">
        <v>8</v>
      </c>
      <c r="H164" s="1023">
        <v>9</v>
      </c>
      <c r="I164" s="1023">
        <v>10</v>
      </c>
      <c r="J164" s="1023">
        <v>11</v>
      </c>
      <c r="K164" s="1023">
        <v>12</v>
      </c>
      <c r="L164" s="1023">
        <v>13</v>
      </c>
      <c r="M164" s="1023">
        <v>14</v>
      </c>
      <c r="N164" s="1023">
        <v>15</v>
      </c>
    </row>
    <row r="165" spans="1:14" ht="15.75" thickBot="1">
      <c r="A165" s="16"/>
      <c r="B165" s="16"/>
      <c r="C165" s="17"/>
      <c r="D165" s="22"/>
      <c r="E165" s="16"/>
      <c r="F165" s="16"/>
      <c r="G165" s="16"/>
      <c r="H165" s="984"/>
      <c r="I165" s="22"/>
      <c r="J165" s="16"/>
      <c r="K165" s="16"/>
      <c r="L165" s="22"/>
      <c r="M165" s="17"/>
      <c r="N165" s="16"/>
    </row>
    <row r="166" spans="1:14" ht="15.75" thickBot="1">
      <c r="A166" s="16"/>
      <c r="B166" s="16"/>
      <c r="C166" s="712"/>
      <c r="D166" s="22"/>
      <c r="E166" s="16"/>
      <c r="F166" s="16"/>
      <c r="G166" s="16"/>
      <c r="H166" s="984"/>
      <c r="I166" s="16"/>
      <c r="J166" s="16"/>
      <c r="K166" s="16"/>
      <c r="L166" s="16"/>
      <c r="M166" s="16"/>
      <c r="N166" s="16"/>
    </row>
    <row r="167" spans="1:14" ht="15.75" thickBot="1">
      <c r="A167" s="16"/>
      <c r="B167" s="16"/>
      <c r="C167" s="17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</row>
    <row r="168" spans="1:14" ht="15.75" thickBot="1">
      <c r="A168" s="16"/>
      <c r="B168" s="16"/>
      <c r="C168" s="17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</row>
    <row r="169" spans="1:14" ht="15.75" thickBo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spans="1:14" ht="15.75" thickBo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  <row r="171" spans="1:14" ht="15.75" thickBot="1">
      <c r="A171" s="16"/>
      <c r="B171" s="16"/>
      <c r="C171" s="16"/>
      <c r="D171" s="16"/>
      <c r="E171" s="9" t="s">
        <v>27</v>
      </c>
      <c r="F171" s="16"/>
      <c r="G171" s="16"/>
      <c r="H171" s="16"/>
      <c r="I171" s="16"/>
      <c r="J171" s="16"/>
      <c r="K171" s="16"/>
      <c r="L171" s="16"/>
      <c r="M171" s="16"/>
      <c r="N171" s="16"/>
    </row>
    <row r="172" spans="1:14" ht="15.75" thickBo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  <row r="173" spans="1:14" ht="15.75" thickBo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</row>
    <row r="174" spans="1:14" ht="15.75" thickBot="1">
      <c r="A174" s="16"/>
      <c r="B174" s="16"/>
      <c r="C174" s="16"/>
      <c r="D174" s="16"/>
      <c r="E174" s="9" t="s">
        <v>27</v>
      </c>
      <c r="F174" s="16"/>
      <c r="G174" s="16"/>
      <c r="H174" s="16"/>
      <c r="I174" s="16"/>
      <c r="J174" s="16"/>
      <c r="K174" s="16"/>
      <c r="L174" s="16"/>
      <c r="M174" s="16"/>
      <c r="N174" s="16"/>
    </row>
    <row r="175" spans="1:14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7" spans="1:14">
      <c r="A177" s="1093" t="s">
        <v>6442</v>
      </c>
      <c r="B177" s="1093"/>
      <c r="K177" s="1089" t="s">
        <v>6933</v>
      </c>
      <c r="L177" s="1089"/>
      <c r="M177" s="1089"/>
      <c r="N177" s="1089"/>
    </row>
    <row r="178" spans="1:14">
      <c r="K178" s="6"/>
      <c r="L178" s="6"/>
      <c r="M178" s="6"/>
      <c r="N178" s="6"/>
    </row>
    <row r="179" spans="1:14">
      <c r="K179" s="6"/>
      <c r="L179" s="6"/>
      <c r="M179" s="6"/>
      <c r="N179" s="6"/>
    </row>
    <row r="180" spans="1:14">
      <c r="K180" s="6"/>
      <c r="L180" s="6"/>
      <c r="M180" s="6"/>
      <c r="N180" s="6"/>
    </row>
    <row r="181" spans="1:14">
      <c r="A181" s="1093" t="s">
        <v>29</v>
      </c>
      <c r="B181" s="1093"/>
      <c r="K181" s="1092" t="s">
        <v>2456</v>
      </c>
      <c r="L181" s="1090"/>
      <c r="M181" s="1090"/>
      <c r="N181" s="1090"/>
    </row>
    <row r="201" spans="1:14" ht="15.75" thickBot="1"/>
    <row r="202" spans="1:14" ht="15.75" thickBot="1">
      <c r="A202" s="1091" t="s">
        <v>0</v>
      </c>
      <c r="B202" s="1091" t="s">
        <v>1</v>
      </c>
      <c r="C202" s="1091"/>
      <c r="D202" s="1091" t="s">
        <v>2</v>
      </c>
      <c r="E202" s="1091" t="s">
        <v>3</v>
      </c>
      <c r="F202" s="1091" t="s">
        <v>4</v>
      </c>
      <c r="G202" s="1091"/>
      <c r="H202" s="1091"/>
      <c r="I202" s="1091"/>
      <c r="J202" s="1091" t="s">
        <v>5</v>
      </c>
      <c r="K202" s="1091"/>
      <c r="L202" s="1091"/>
      <c r="M202" s="1091"/>
      <c r="N202" s="1091" t="s">
        <v>6</v>
      </c>
    </row>
    <row r="203" spans="1:14" ht="26.25" thickBot="1">
      <c r="A203" s="1091"/>
      <c r="B203" s="1023" t="s">
        <v>7</v>
      </c>
      <c r="C203" s="1023" t="s">
        <v>8</v>
      </c>
      <c r="D203" s="1091"/>
      <c r="E203" s="1091"/>
      <c r="F203" s="1023" t="s">
        <v>9</v>
      </c>
      <c r="G203" s="1023" t="s">
        <v>8</v>
      </c>
      <c r="H203" s="1023" t="s">
        <v>10</v>
      </c>
      <c r="I203" s="1023" t="s">
        <v>8</v>
      </c>
      <c r="J203" s="1023" t="s">
        <v>11</v>
      </c>
      <c r="K203" s="1023" t="s">
        <v>8</v>
      </c>
      <c r="L203" s="1023" t="s">
        <v>12</v>
      </c>
      <c r="M203" s="1023" t="s">
        <v>8</v>
      </c>
      <c r="N203" s="1091"/>
    </row>
    <row r="204" spans="1:14" ht="15.75" thickBot="1">
      <c r="A204" s="1023">
        <v>2</v>
      </c>
      <c r="B204" s="1023">
        <v>3</v>
      </c>
      <c r="C204" s="1023">
        <v>4</v>
      </c>
      <c r="D204" s="1023">
        <v>5</v>
      </c>
      <c r="E204" s="1023">
        <v>6</v>
      </c>
      <c r="F204" s="1023">
        <v>7</v>
      </c>
      <c r="G204" s="1023">
        <v>8</v>
      </c>
      <c r="H204" s="1023">
        <v>9</v>
      </c>
      <c r="I204" s="1023">
        <v>10</v>
      </c>
      <c r="J204" s="1023">
        <v>11</v>
      </c>
      <c r="K204" s="1023">
        <v>12</v>
      </c>
      <c r="L204" s="1023">
        <v>13</v>
      </c>
      <c r="M204" s="1023">
        <v>14</v>
      </c>
      <c r="N204" s="1023">
        <v>15</v>
      </c>
    </row>
    <row r="205" spans="1:14" ht="15.75" thickBot="1">
      <c r="A205" s="16"/>
      <c r="B205" s="16"/>
      <c r="C205" s="17"/>
      <c r="D205" s="22"/>
      <c r="E205" s="16"/>
      <c r="F205" s="16"/>
      <c r="G205" s="16"/>
      <c r="H205" s="984"/>
      <c r="I205" s="22"/>
      <c r="J205" s="16"/>
      <c r="K205" s="16"/>
      <c r="L205" s="22"/>
      <c r="M205" s="17"/>
      <c r="N205" s="16"/>
    </row>
    <row r="206" spans="1:14" ht="15.75" thickBot="1">
      <c r="A206" s="16"/>
      <c r="B206" s="16"/>
      <c r="C206" s="712"/>
      <c r="D206" s="22"/>
      <c r="E206" s="16"/>
      <c r="F206" s="16"/>
      <c r="G206" s="16"/>
      <c r="H206" s="984"/>
      <c r="I206" s="16"/>
      <c r="J206" s="16"/>
      <c r="K206" s="16"/>
      <c r="L206" s="16"/>
      <c r="M206" s="16"/>
      <c r="N206" s="16"/>
    </row>
    <row r="207" spans="1:14" ht="15.75" thickBot="1">
      <c r="A207" s="16"/>
      <c r="B207" s="16"/>
      <c r="C207" s="17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</row>
    <row r="208" spans="1:14" ht="15.75" thickBot="1">
      <c r="A208" s="16"/>
      <c r="B208" s="16"/>
      <c r="C208" s="17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</row>
    <row r="209" spans="1:14" ht="15.75" thickBo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</row>
    <row r="210" spans="1:14" ht="15.75" thickBo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</row>
    <row r="211" spans="1:14" ht="15.75" thickBot="1">
      <c r="A211" s="16"/>
      <c r="B211" s="16"/>
      <c r="C211" s="16"/>
      <c r="D211" s="16"/>
      <c r="E211" s="9" t="s">
        <v>27</v>
      </c>
      <c r="F211" s="16"/>
      <c r="G211" s="16"/>
      <c r="H211" s="16"/>
      <c r="I211" s="16"/>
      <c r="J211" s="16"/>
      <c r="K211" s="16"/>
      <c r="L211" s="16"/>
      <c r="M211" s="16"/>
      <c r="N211" s="16"/>
    </row>
    <row r="212" spans="1:14" ht="15.75" thickBo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</row>
    <row r="213" spans="1:14" ht="15.75" thickBo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</row>
    <row r="214" spans="1:14" ht="15.75" thickBot="1">
      <c r="A214" s="16"/>
      <c r="B214" s="16"/>
      <c r="C214" s="16"/>
      <c r="D214" s="16"/>
      <c r="E214" s="9" t="s">
        <v>27</v>
      </c>
      <c r="F214" s="16"/>
      <c r="G214" s="16"/>
      <c r="H214" s="16"/>
      <c r="I214" s="16"/>
      <c r="J214" s="16"/>
      <c r="K214" s="16"/>
      <c r="L214" s="16"/>
      <c r="M214" s="16"/>
      <c r="N214" s="16"/>
    </row>
    <row r="215" spans="1:14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7" spans="1:14">
      <c r="A217" s="1093" t="s">
        <v>6442</v>
      </c>
      <c r="B217" s="1093"/>
      <c r="K217" s="1089" t="s">
        <v>6933</v>
      </c>
      <c r="L217" s="1089"/>
      <c r="M217" s="1089"/>
      <c r="N217" s="1089"/>
    </row>
    <row r="218" spans="1:14">
      <c r="K218" s="6"/>
      <c r="L218" s="6"/>
      <c r="M218" s="6"/>
      <c r="N218" s="6"/>
    </row>
    <row r="219" spans="1:14">
      <c r="K219" s="6"/>
      <c r="L219" s="6"/>
      <c r="M219" s="6"/>
      <c r="N219" s="6"/>
    </row>
    <row r="220" spans="1:14">
      <c r="K220" s="6"/>
      <c r="L220" s="6"/>
      <c r="M220" s="6"/>
      <c r="N220" s="6"/>
    </row>
    <row r="221" spans="1:14">
      <c r="A221" s="1093" t="s">
        <v>29</v>
      </c>
      <c r="B221" s="1093"/>
      <c r="K221" s="1092" t="s">
        <v>2456</v>
      </c>
      <c r="L221" s="1090"/>
      <c r="M221" s="1090"/>
      <c r="N221" s="1090"/>
    </row>
    <row r="238" spans="1:14" ht="15.75" thickBot="1"/>
    <row r="239" spans="1:14" ht="15.75" thickBot="1">
      <c r="A239" s="1091" t="s">
        <v>0</v>
      </c>
      <c r="B239" s="1091" t="s">
        <v>1</v>
      </c>
      <c r="C239" s="1091"/>
      <c r="D239" s="1091" t="s">
        <v>2</v>
      </c>
      <c r="E239" s="1091" t="s">
        <v>3</v>
      </c>
      <c r="F239" s="1091" t="s">
        <v>4</v>
      </c>
      <c r="G239" s="1091"/>
      <c r="H239" s="1091"/>
      <c r="I239" s="1091"/>
      <c r="J239" s="1091" t="s">
        <v>5</v>
      </c>
      <c r="K239" s="1091"/>
      <c r="L239" s="1091"/>
      <c r="M239" s="1091"/>
      <c r="N239" s="1091" t="s">
        <v>6</v>
      </c>
    </row>
    <row r="240" spans="1:14" ht="26.25" thickBot="1">
      <c r="A240" s="1091"/>
      <c r="B240" s="1023" t="s">
        <v>7</v>
      </c>
      <c r="C240" s="1023" t="s">
        <v>8</v>
      </c>
      <c r="D240" s="1091"/>
      <c r="E240" s="1091"/>
      <c r="F240" s="1023" t="s">
        <v>9</v>
      </c>
      <c r="G240" s="1023" t="s">
        <v>8</v>
      </c>
      <c r="H240" s="1023" t="s">
        <v>10</v>
      </c>
      <c r="I240" s="1023" t="s">
        <v>8</v>
      </c>
      <c r="J240" s="1023" t="s">
        <v>11</v>
      </c>
      <c r="K240" s="1023" t="s">
        <v>8</v>
      </c>
      <c r="L240" s="1023" t="s">
        <v>12</v>
      </c>
      <c r="M240" s="1023" t="s">
        <v>8</v>
      </c>
      <c r="N240" s="1091"/>
    </row>
    <row r="241" spans="1:14" ht="15.75" thickBot="1">
      <c r="A241" s="1023">
        <v>2</v>
      </c>
      <c r="B241" s="1023">
        <v>3</v>
      </c>
      <c r="C241" s="1023">
        <v>4</v>
      </c>
      <c r="D241" s="1023">
        <v>5</v>
      </c>
      <c r="E241" s="1023">
        <v>6</v>
      </c>
      <c r="F241" s="1023">
        <v>7</v>
      </c>
      <c r="G241" s="1023">
        <v>8</v>
      </c>
      <c r="H241" s="1023">
        <v>9</v>
      </c>
      <c r="I241" s="1023">
        <v>10</v>
      </c>
      <c r="J241" s="1023">
        <v>11</v>
      </c>
      <c r="K241" s="1023">
        <v>12</v>
      </c>
      <c r="L241" s="1023">
        <v>13</v>
      </c>
      <c r="M241" s="1023">
        <v>14</v>
      </c>
      <c r="N241" s="1023">
        <v>15</v>
      </c>
    </row>
    <row r="242" spans="1:14" ht="15.75" thickBot="1">
      <c r="A242" s="16"/>
      <c r="B242" s="16"/>
      <c r="C242" s="17"/>
      <c r="D242" s="22"/>
      <c r="E242" s="16"/>
      <c r="F242" s="16"/>
      <c r="G242" s="16"/>
      <c r="H242" s="984"/>
      <c r="I242" s="22"/>
      <c r="J242" s="16"/>
      <c r="K242" s="16"/>
      <c r="L242" s="22"/>
      <c r="M242" s="17"/>
      <c r="N242" s="16"/>
    </row>
    <row r="243" spans="1:14" ht="15.75" thickBot="1">
      <c r="A243" s="16"/>
      <c r="B243" s="16"/>
      <c r="C243" s="712"/>
      <c r="D243" s="22"/>
      <c r="E243" s="16"/>
      <c r="F243" s="16"/>
      <c r="G243" s="16"/>
      <c r="H243" s="984"/>
      <c r="I243" s="16"/>
      <c r="J243" s="16"/>
      <c r="K243" s="16"/>
      <c r="L243" s="16"/>
      <c r="M243" s="16"/>
      <c r="N243" s="16"/>
    </row>
    <row r="244" spans="1:14" ht="15.75" thickBot="1">
      <c r="A244" s="16"/>
      <c r="B244" s="16"/>
      <c r="C244" s="17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</row>
    <row r="245" spans="1:14" ht="15.75" thickBot="1">
      <c r="A245" s="16"/>
      <c r="B245" s="16"/>
      <c r="C245" s="17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</row>
    <row r="246" spans="1:14" ht="15.75" thickBo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</row>
    <row r="247" spans="1:14" ht="15.75" thickBo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</row>
    <row r="248" spans="1:14" ht="15.75" thickBot="1">
      <c r="A248" s="16"/>
      <c r="B248" s="16"/>
      <c r="C248" s="16"/>
      <c r="D248" s="16"/>
      <c r="E248" s="9" t="s">
        <v>27</v>
      </c>
      <c r="F248" s="16"/>
      <c r="G248" s="16"/>
      <c r="H248" s="16"/>
      <c r="I248" s="16"/>
      <c r="J248" s="16"/>
      <c r="K248" s="16"/>
      <c r="L248" s="16"/>
      <c r="M248" s="16"/>
      <c r="N248" s="16"/>
    </row>
    <row r="249" spans="1:14" ht="15.75" thickBo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</row>
    <row r="250" spans="1:14" ht="15.75" thickBo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</row>
    <row r="251" spans="1:14" ht="15.75" thickBot="1">
      <c r="A251" s="16"/>
      <c r="B251" s="16"/>
      <c r="C251" s="16"/>
      <c r="D251" s="16"/>
      <c r="E251" s="9" t="s">
        <v>27</v>
      </c>
      <c r="F251" s="16"/>
      <c r="G251" s="16"/>
      <c r="H251" s="16"/>
      <c r="I251" s="16"/>
      <c r="J251" s="16"/>
      <c r="K251" s="16"/>
      <c r="L251" s="16"/>
      <c r="M251" s="16"/>
      <c r="N251" s="16"/>
    </row>
    <row r="252" spans="1:14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4" spans="1:14">
      <c r="A254" s="1093" t="s">
        <v>6442</v>
      </c>
      <c r="B254" s="1093"/>
      <c r="K254" s="1089" t="s">
        <v>6933</v>
      </c>
      <c r="L254" s="1089"/>
      <c r="M254" s="1089"/>
      <c r="N254" s="1089"/>
    </row>
    <row r="255" spans="1:14">
      <c r="K255" s="6"/>
      <c r="L255" s="6"/>
      <c r="M255" s="6"/>
      <c r="N255" s="6"/>
    </row>
    <row r="256" spans="1:14">
      <c r="K256" s="6"/>
      <c r="L256" s="6"/>
      <c r="M256" s="6"/>
      <c r="N256" s="6"/>
    </row>
    <row r="257" spans="1:14">
      <c r="K257" s="6"/>
      <c r="L257" s="6"/>
      <c r="M257" s="6"/>
      <c r="N257" s="6"/>
    </row>
    <row r="258" spans="1:14">
      <c r="A258" s="1093" t="s">
        <v>29</v>
      </c>
      <c r="B258" s="1093"/>
      <c r="K258" s="1092" t="s">
        <v>2456</v>
      </c>
      <c r="L258" s="1090"/>
      <c r="M258" s="1090"/>
      <c r="N258" s="1090"/>
    </row>
    <row r="278" spans="1:14" ht="15.75" thickBot="1"/>
    <row r="279" spans="1:14" ht="15.75" thickBot="1">
      <c r="A279" s="1091" t="s">
        <v>0</v>
      </c>
      <c r="B279" s="1091" t="s">
        <v>1</v>
      </c>
      <c r="C279" s="1091"/>
      <c r="D279" s="1091" t="s">
        <v>2</v>
      </c>
      <c r="E279" s="1091" t="s">
        <v>3</v>
      </c>
      <c r="F279" s="1091" t="s">
        <v>4</v>
      </c>
      <c r="G279" s="1091"/>
      <c r="H279" s="1091"/>
      <c r="I279" s="1091"/>
      <c r="J279" s="1091" t="s">
        <v>5</v>
      </c>
      <c r="K279" s="1091"/>
      <c r="L279" s="1091"/>
      <c r="M279" s="1091"/>
      <c r="N279" s="1091" t="s">
        <v>6</v>
      </c>
    </row>
    <row r="280" spans="1:14" ht="26.25" thickBot="1">
      <c r="A280" s="1091"/>
      <c r="B280" s="1023" t="s">
        <v>7</v>
      </c>
      <c r="C280" s="1023" t="s">
        <v>8</v>
      </c>
      <c r="D280" s="1091"/>
      <c r="E280" s="1091"/>
      <c r="F280" s="1023" t="s">
        <v>9</v>
      </c>
      <c r="G280" s="1023" t="s">
        <v>8</v>
      </c>
      <c r="H280" s="1023" t="s">
        <v>10</v>
      </c>
      <c r="I280" s="1023" t="s">
        <v>8</v>
      </c>
      <c r="J280" s="1023" t="s">
        <v>11</v>
      </c>
      <c r="K280" s="1023" t="s">
        <v>8</v>
      </c>
      <c r="L280" s="1023" t="s">
        <v>12</v>
      </c>
      <c r="M280" s="1023" t="s">
        <v>8</v>
      </c>
      <c r="N280" s="1091"/>
    </row>
    <row r="281" spans="1:14" ht="15.75" thickBot="1">
      <c r="A281" s="1023">
        <v>2</v>
      </c>
      <c r="B281" s="1023">
        <v>3</v>
      </c>
      <c r="C281" s="1023">
        <v>4</v>
      </c>
      <c r="D281" s="1023">
        <v>5</v>
      </c>
      <c r="E281" s="1023">
        <v>6</v>
      </c>
      <c r="F281" s="1023">
        <v>7</v>
      </c>
      <c r="G281" s="1023">
        <v>8</v>
      </c>
      <c r="H281" s="1023">
        <v>9</v>
      </c>
      <c r="I281" s="1023">
        <v>10</v>
      </c>
      <c r="J281" s="1023">
        <v>11</v>
      </c>
      <c r="K281" s="1023">
        <v>12</v>
      </c>
      <c r="L281" s="1023">
        <v>13</v>
      </c>
      <c r="M281" s="1023">
        <v>14</v>
      </c>
      <c r="N281" s="1023">
        <v>15</v>
      </c>
    </row>
    <row r="282" spans="1:14" ht="15.75" thickBot="1">
      <c r="A282" s="16"/>
      <c r="B282" s="16"/>
      <c r="C282" s="17"/>
      <c r="D282" s="22"/>
      <c r="E282" s="16"/>
      <c r="F282" s="16"/>
      <c r="G282" s="16"/>
      <c r="H282" s="984"/>
      <c r="I282" s="22"/>
      <c r="J282" s="16"/>
      <c r="K282" s="16"/>
      <c r="L282" s="22"/>
      <c r="M282" s="17"/>
      <c r="N282" s="16"/>
    </row>
    <row r="283" spans="1:14" ht="15.75" thickBot="1">
      <c r="A283" s="16"/>
      <c r="B283" s="16"/>
      <c r="C283" s="712"/>
      <c r="D283" s="22"/>
      <c r="E283" s="16"/>
      <c r="F283" s="16"/>
      <c r="G283" s="16"/>
      <c r="H283" s="984"/>
      <c r="I283" s="16"/>
      <c r="J283" s="16"/>
      <c r="K283" s="16"/>
      <c r="L283" s="16"/>
      <c r="M283" s="16"/>
      <c r="N283" s="16"/>
    </row>
    <row r="284" spans="1:14" ht="15.75" thickBot="1">
      <c r="A284" s="16"/>
      <c r="B284" s="16"/>
      <c r="C284" s="17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</row>
    <row r="285" spans="1:14" ht="15.75" thickBot="1">
      <c r="A285" s="16"/>
      <c r="B285" s="16"/>
      <c r="C285" s="17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</row>
    <row r="286" spans="1:14" ht="15.75" thickBo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</row>
    <row r="287" spans="1:14" ht="15.75" thickBo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</row>
    <row r="288" spans="1:14" ht="15.75" thickBot="1">
      <c r="A288" s="16"/>
      <c r="B288" s="16"/>
      <c r="C288" s="16"/>
      <c r="D288" s="16"/>
      <c r="E288" s="9" t="s">
        <v>27</v>
      </c>
      <c r="F288" s="16"/>
      <c r="G288" s="16"/>
      <c r="H288" s="16"/>
      <c r="I288" s="16"/>
      <c r="J288" s="16"/>
      <c r="K288" s="16"/>
      <c r="L288" s="16"/>
      <c r="M288" s="16"/>
      <c r="N288" s="16"/>
    </row>
    <row r="289" spans="1:14" ht="15.75" thickBo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</row>
    <row r="290" spans="1:14" ht="15.75" thickBo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</row>
    <row r="291" spans="1:14" ht="15.75" thickBot="1">
      <c r="A291" s="16"/>
      <c r="B291" s="16"/>
      <c r="C291" s="16"/>
      <c r="D291" s="16"/>
      <c r="E291" s="9" t="s">
        <v>27</v>
      </c>
      <c r="F291" s="16"/>
      <c r="G291" s="16"/>
      <c r="H291" s="16"/>
      <c r="I291" s="16"/>
      <c r="J291" s="16"/>
      <c r="K291" s="16"/>
      <c r="L291" s="16"/>
      <c r="M291" s="16"/>
      <c r="N291" s="16"/>
    </row>
    <row r="292" spans="1:14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4" spans="1:14">
      <c r="A294" s="1093" t="s">
        <v>6442</v>
      </c>
      <c r="B294" s="1093"/>
      <c r="K294" s="1089" t="s">
        <v>6933</v>
      </c>
      <c r="L294" s="1089"/>
      <c r="M294" s="1089"/>
      <c r="N294" s="1089"/>
    </row>
    <row r="295" spans="1:14">
      <c r="K295" s="6"/>
      <c r="L295" s="6"/>
      <c r="M295" s="6"/>
      <c r="N295" s="6"/>
    </row>
    <row r="296" spans="1:14">
      <c r="K296" s="6"/>
      <c r="L296" s="6"/>
      <c r="M296" s="6"/>
      <c r="N296" s="6"/>
    </row>
    <row r="297" spans="1:14">
      <c r="K297" s="6"/>
      <c r="L297" s="6"/>
      <c r="M297" s="6"/>
      <c r="N297" s="6"/>
    </row>
    <row r="298" spans="1:14">
      <c r="A298" s="1093" t="s">
        <v>29</v>
      </c>
      <c r="B298" s="1093"/>
      <c r="K298" s="1092" t="s">
        <v>2456</v>
      </c>
      <c r="L298" s="1090"/>
      <c r="M298" s="1090"/>
      <c r="N298" s="1090"/>
    </row>
    <row r="318" spans="1:14" ht="15.75" thickBot="1"/>
    <row r="319" spans="1:14" ht="15.75" thickBot="1">
      <c r="A319" s="1091" t="s">
        <v>0</v>
      </c>
      <c r="B319" s="1091" t="s">
        <v>1</v>
      </c>
      <c r="C319" s="1091"/>
      <c r="D319" s="1091" t="s">
        <v>2</v>
      </c>
      <c r="E319" s="1091" t="s">
        <v>3</v>
      </c>
      <c r="F319" s="1091" t="s">
        <v>4</v>
      </c>
      <c r="G319" s="1091"/>
      <c r="H319" s="1091"/>
      <c r="I319" s="1091"/>
      <c r="J319" s="1091" t="s">
        <v>5</v>
      </c>
      <c r="K319" s="1091"/>
      <c r="L319" s="1091"/>
      <c r="M319" s="1091"/>
      <c r="N319" s="1091" t="s">
        <v>6</v>
      </c>
    </row>
    <row r="320" spans="1:14" ht="26.25" thickBot="1">
      <c r="A320" s="1091"/>
      <c r="B320" s="1023" t="s">
        <v>7</v>
      </c>
      <c r="C320" s="1023" t="s">
        <v>8</v>
      </c>
      <c r="D320" s="1091"/>
      <c r="E320" s="1091"/>
      <c r="F320" s="1023" t="s">
        <v>9</v>
      </c>
      <c r="G320" s="1023" t="s">
        <v>8</v>
      </c>
      <c r="H320" s="1023" t="s">
        <v>10</v>
      </c>
      <c r="I320" s="1023" t="s">
        <v>8</v>
      </c>
      <c r="J320" s="1023" t="s">
        <v>11</v>
      </c>
      <c r="K320" s="1023" t="s">
        <v>8</v>
      </c>
      <c r="L320" s="1023" t="s">
        <v>12</v>
      </c>
      <c r="M320" s="1023" t="s">
        <v>8</v>
      </c>
      <c r="N320" s="1091"/>
    </row>
    <row r="321" spans="1:14" ht="15.75" thickBot="1">
      <c r="A321" s="1023">
        <v>2</v>
      </c>
      <c r="B321" s="1023">
        <v>3</v>
      </c>
      <c r="C321" s="1023">
        <v>4</v>
      </c>
      <c r="D321" s="1023">
        <v>5</v>
      </c>
      <c r="E321" s="1023">
        <v>6</v>
      </c>
      <c r="F321" s="1023">
        <v>7</v>
      </c>
      <c r="G321" s="1023">
        <v>8</v>
      </c>
      <c r="H321" s="1023">
        <v>9</v>
      </c>
      <c r="I321" s="1023">
        <v>10</v>
      </c>
      <c r="J321" s="1023">
        <v>11</v>
      </c>
      <c r="K321" s="1023">
        <v>12</v>
      </c>
      <c r="L321" s="1023">
        <v>13</v>
      </c>
      <c r="M321" s="1023">
        <v>14</v>
      </c>
      <c r="N321" s="1023">
        <v>15</v>
      </c>
    </row>
    <row r="322" spans="1:14" ht="15.75" thickBot="1">
      <c r="A322" s="16"/>
      <c r="B322" s="16"/>
      <c r="C322" s="17"/>
      <c r="D322" s="22"/>
      <c r="E322" s="16"/>
      <c r="F322" s="16"/>
      <c r="G322" s="16"/>
      <c r="H322" s="984"/>
      <c r="I322" s="22"/>
      <c r="J322" s="16"/>
      <c r="K322" s="16"/>
      <c r="L322" s="22"/>
      <c r="M322" s="17"/>
      <c r="N322" s="16"/>
    </row>
    <row r="323" spans="1:14" ht="15.75" thickBot="1">
      <c r="A323" s="16"/>
      <c r="B323" s="16"/>
      <c r="C323" s="712"/>
      <c r="D323" s="22"/>
      <c r="E323" s="16"/>
      <c r="F323" s="16"/>
      <c r="G323" s="16"/>
      <c r="H323" s="984"/>
      <c r="I323" s="16"/>
      <c r="J323" s="16"/>
      <c r="K323" s="16"/>
      <c r="L323" s="16"/>
      <c r="M323" s="16"/>
      <c r="N323" s="16"/>
    </row>
    <row r="324" spans="1:14" ht="15.75" thickBot="1">
      <c r="A324" s="16"/>
      <c r="B324" s="16"/>
      <c r="C324" s="17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</row>
    <row r="325" spans="1:14" ht="15.75" thickBot="1">
      <c r="A325" s="16"/>
      <c r="B325" s="16"/>
      <c r="C325" s="17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</row>
    <row r="326" spans="1:14" ht="15.75" thickBo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</row>
    <row r="327" spans="1:14" ht="15.75" thickBo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</row>
    <row r="328" spans="1:14" ht="15.75" thickBot="1">
      <c r="A328" s="16"/>
      <c r="B328" s="16"/>
      <c r="C328" s="16"/>
      <c r="D328" s="16"/>
      <c r="E328" s="9" t="s">
        <v>27</v>
      </c>
      <c r="F328" s="16"/>
      <c r="G328" s="16"/>
      <c r="H328" s="16"/>
      <c r="I328" s="16"/>
      <c r="J328" s="16"/>
      <c r="K328" s="16"/>
      <c r="L328" s="16"/>
      <c r="M328" s="16"/>
      <c r="N328" s="16"/>
    </row>
    <row r="329" spans="1:14" ht="15.75" thickBo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</row>
    <row r="330" spans="1:14" ht="15.75" thickBo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</row>
    <row r="331" spans="1:14" ht="15.75" thickBot="1">
      <c r="A331" s="16"/>
      <c r="B331" s="16"/>
      <c r="C331" s="16"/>
      <c r="D331" s="16"/>
      <c r="E331" s="9" t="s">
        <v>27</v>
      </c>
      <c r="F331" s="16"/>
      <c r="G331" s="16"/>
      <c r="H331" s="16"/>
      <c r="I331" s="16"/>
      <c r="J331" s="16"/>
      <c r="K331" s="16"/>
      <c r="L331" s="16"/>
      <c r="M331" s="16"/>
      <c r="N331" s="16"/>
    </row>
    <row r="332" spans="1:14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4" spans="1:14">
      <c r="A334" s="1093" t="s">
        <v>6442</v>
      </c>
      <c r="B334" s="1093"/>
      <c r="K334" s="1089" t="s">
        <v>6933</v>
      </c>
      <c r="L334" s="1089"/>
      <c r="M334" s="1089"/>
      <c r="N334" s="1089"/>
    </row>
    <row r="335" spans="1:14">
      <c r="K335" s="6"/>
      <c r="L335" s="6"/>
      <c r="M335" s="6"/>
      <c r="N335" s="6"/>
    </row>
    <row r="336" spans="1:14">
      <c r="K336" s="6"/>
      <c r="L336" s="6"/>
      <c r="M336" s="6"/>
      <c r="N336" s="6"/>
    </row>
    <row r="337" spans="1:14">
      <c r="K337" s="6"/>
      <c r="L337" s="6"/>
      <c r="M337" s="6"/>
      <c r="N337" s="6"/>
    </row>
    <row r="338" spans="1:14">
      <c r="A338" s="1093" t="s">
        <v>29</v>
      </c>
      <c r="B338" s="1093"/>
      <c r="K338" s="1092" t="s">
        <v>2456</v>
      </c>
      <c r="L338" s="1090"/>
      <c r="M338" s="1090"/>
      <c r="N338" s="1090"/>
    </row>
    <row r="356" spans="1:14" ht="15.75" thickBot="1"/>
    <row r="357" spans="1:14" ht="15.75" thickBot="1">
      <c r="A357" s="1091" t="s">
        <v>0</v>
      </c>
      <c r="B357" s="1091" t="s">
        <v>1</v>
      </c>
      <c r="C357" s="1091"/>
      <c r="D357" s="1091" t="s">
        <v>2</v>
      </c>
      <c r="E357" s="1091" t="s">
        <v>3</v>
      </c>
      <c r="F357" s="1091" t="s">
        <v>4</v>
      </c>
      <c r="G357" s="1091"/>
      <c r="H357" s="1091"/>
      <c r="I357" s="1091"/>
      <c r="J357" s="1091" t="s">
        <v>5</v>
      </c>
      <c r="K357" s="1091"/>
      <c r="L357" s="1091"/>
      <c r="M357" s="1091"/>
      <c r="N357" s="1091" t="s">
        <v>6</v>
      </c>
    </row>
    <row r="358" spans="1:14" ht="26.25" thickBot="1">
      <c r="A358" s="1091"/>
      <c r="B358" s="1023" t="s">
        <v>7</v>
      </c>
      <c r="C358" s="1023" t="s">
        <v>8</v>
      </c>
      <c r="D358" s="1091"/>
      <c r="E358" s="1091"/>
      <c r="F358" s="1023" t="s">
        <v>9</v>
      </c>
      <c r="G358" s="1023" t="s">
        <v>8</v>
      </c>
      <c r="H358" s="1023" t="s">
        <v>10</v>
      </c>
      <c r="I358" s="1023" t="s">
        <v>8</v>
      </c>
      <c r="J358" s="1023" t="s">
        <v>11</v>
      </c>
      <c r="K358" s="1023" t="s">
        <v>8</v>
      </c>
      <c r="L358" s="1023" t="s">
        <v>12</v>
      </c>
      <c r="M358" s="1023" t="s">
        <v>8</v>
      </c>
      <c r="N358" s="1091"/>
    </row>
    <row r="359" spans="1:14" ht="15.75" thickBot="1">
      <c r="A359" s="1023">
        <v>2</v>
      </c>
      <c r="B359" s="1023">
        <v>3</v>
      </c>
      <c r="C359" s="1023">
        <v>4</v>
      </c>
      <c r="D359" s="1023">
        <v>5</v>
      </c>
      <c r="E359" s="1023">
        <v>6</v>
      </c>
      <c r="F359" s="1023">
        <v>7</v>
      </c>
      <c r="G359" s="1023">
        <v>8</v>
      </c>
      <c r="H359" s="1023">
        <v>9</v>
      </c>
      <c r="I359" s="1023">
        <v>10</v>
      </c>
      <c r="J359" s="1023">
        <v>11</v>
      </c>
      <c r="K359" s="1023">
        <v>12</v>
      </c>
      <c r="L359" s="1023">
        <v>13</v>
      </c>
      <c r="M359" s="1023">
        <v>14</v>
      </c>
      <c r="N359" s="1023">
        <v>15</v>
      </c>
    </row>
    <row r="360" spans="1:14" ht="15.75" thickBot="1">
      <c r="A360" s="16"/>
      <c r="B360" s="16"/>
      <c r="C360" s="17"/>
      <c r="D360" s="22"/>
      <c r="E360" s="16"/>
      <c r="F360" s="16"/>
      <c r="G360" s="16"/>
      <c r="H360" s="984"/>
      <c r="I360" s="22"/>
      <c r="J360" s="16"/>
      <c r="K360" s="16"/>
      <c r="L360" s="22"/>
      <c r="M360" s="17"/>
      <c r="N360" s="16"/>
    </row>
    <row r="361" spans="1:14" ht="15.75" thickBot="1">
      <c r="A361" s="16"/>
      <c r="B361" s="16"/>
      <c r="C361" s="712"/>
      <c r="D361" s="22"/>
      <c r="E361" s="16"/>
      <c r="F361" s="16"/>
      <c r="G361" s="16"/>
      <c r="H361" s="984"/>
      <c r="I361" s="16"/>
      <c r="J361" s="16"/>
      <c r="K361" s="16"/>
      <c r="L361" s="16"/>
      <c r="M361" s="16"/>
      <c r="N361" s="16"/>
    </row>
    <row r="362" spans="1:14" ht="15.75" thickBot="1">
      <c r="A362" s="16"/>
      <c r="B362" s="16"/>
      <c r="C362" s="17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</row>
    <row r="363" spans="1:14" ht="15.75" thickBot="1">
      <c r="A363" s="16"/>
      <c r="B363" s="16"/>
      <c r="C363" s="17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</row>
    <row r="364" spans="1:14" ht="15.75" thickBo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</row>
    <row r="365" spans="1:14" ht="15.75" thickBo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</row>
    <row r="366" spans="1:14" ht="15.75" thickBot="1">
      <c r="A366" s="16"/>
      <c r="B366" s="16"/>
      <c r="C366" s="16"/>
      <c r="D366" s="16"/>
      <c r="E366" s="9" t="s">
        <v>27</v>
      </c>
      <c r="F366" s="16"/>
      <c r="G366" s="16"/>
      <c r="H366" s="16"/>
      <c r="I366" s="16"/>
      <c r="J366" s="16"/>
      <c r="K366" s="16"/>
      <c r="L366" s="16"/>
      <c r="M366" s="16"/>
      <c r="N366" s="16"/>
    </row>
    <row r="367" spans="1:14" ht="15.75" thickBo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</row>
    <row r="368" spans="1:14" ht="15.75" thickBo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</row>
    <row r="369" spans="1:14" ht="15.75" thickBot="1">
      <c r="A369" s="16"/>
      <c r="B369" s="16"/>
      <c r="C369" s="16"/>
      <c r="D369" s="16"/>
      <c r="E369" s="9" t="s">
        <v>27</v>
      </c>
      <c r="F369" s="16"/>
      <c r="G369" s="16"/>
      <c r="H369" s="16"/>
      <c r="I369" s="16"/>
      <c r="J369" s="16"/>
      <c r="K369" s="16"/>
      <c r="L369" s="16"/>
      <c r="M369" s="16"/>
      <c r="N369" s="16"/>
    </row>
    <row r="370" spans="1:14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r="372" spans="1:14">
      <c r="A372" s="1093" t="s">
        <v>6442</v>
      </c>
      <c r="B372" s="1093"/>
      <c r="K372" s="1089" t="s">
        <v>6933</v>
      </c>
      <c r="L372" s="1089"/>
      <c r="M372" s="1089"/>
      <c r="N372" s="1089"/>
    </row>
    <row r="373" spans="1:14">
      <c r="K373" s="6"/>
      <c r="L373" s="6"/>
      <c r="M373" s="6"/>
      <c r="N373" s="6"/>
    </row>
    <row r="374" spans="1:14">
      <c r="K374" s="6"/>
      <c r="L374" s="6"/>
      <c r="M374" s="6"/>
      <c r="N374" s="6"/>
    </row>
    <row r="375" spans="1:14">
      <c r="K375" s="6"/>
      <c r="L375" s="6"/>
      <c r="M375" s="6"/>
      <c r="N375" s="6"/>
    </row>
    <row r="376" spans="1:14">
      <c r="A376" s="1093" t="s">
        <v>29</v>
      </c>
      <c r="B376" s="1093"/>
      <c r="K376" s="1092" t="s">
        <v>2456</v>
      </c>
      <c r="L376" s="1090"/>
      <c r="M376" s="1090"/>
      <c r="N376" s="1090"/>
    </row>
    <row r="396" spans="1:14" ht="15.75" thickBot="1"/>
    <row r="397" spans="1:14" ht="15.75" thickBot="1">
      <c r="A397" s="1091" t="s">
        <v>0</v>
      </c>
      <c r="B397" s="1091" t="s">
        <v>1</v>
      </c>
      <c r="C397" s="1091"/>
      <c r="D397" s="1091" t="s">
        <v>2</v>
      </c>
      <c r="E397" s="1091" t="s">
        <v>3</v>
      </c>
      <c r="F397" s="1091" t="s">
        <v>4</v>
      </c>
      <c r="G397" s="1091"/>
      <c r="H397" s="1091"/>
      <c r="I397" s="1091"/>
      <c r="J397" s="1091" t="s">
        <v>5</v>
      </c>
      <c r="K397" s="1091"/>
      <c r="L397" s="1091"/>
      <c r="M397" s="1091"/>
      <c r="N397" s="1091" t="s">
        <v>6</v>
      </c>
    </row>
    <row r="398" spans="1:14" ht="26.25" thickBot="1">
      <c r="A398" s="1091"/>
      <c r="B398" s="1023" t="s">
        <v>7</v>
      </c>
      <c r="C398" s="1023" t="s">
        <v>8</v>
      </c>
      <c r="D398" s="1091"/>
      <c r="E398" s="1091"/>
      <c r="F398" s="1023" t="s">
        <v>9</v>
      </c>
      <c r="G398" s="1023" t="s">
        <v>8</v>
      </c>
      <c r="H398" s="1023" t="s">
        <v>10</v>
      </c>
      <c r="I398" s="1023" t="s">
        <v>8</v>
      </c>
      <c r="J398" s="1023" t="s">
        <v>11</v>
      </c>
      <c r="K398" s="1023" t="s">
        <v>8</v>
      </c>
      <c r="L398" s="1023" t="s">
        <v>12</v>
      </c>
      <c r="M398" s="1023" t="s">
        <v>8</v>
      </c>
      <c r="N398" s="1091"/>
    </row>
    <row r="399" spans="1:14" ht="15.75" thickBot="1">
      <c r="A399" s="1023">
        <v>2</v>
      </c>
      <c r="B399" s="1023">
        <v>3</v>
      </c>
      <c r="C399" s="1023">
        <v>4</v>
      </c>
      <c r="D399" s="1023">
        <v>5</v>
      </c>
      <c r="E399" s="1023">
        <v>6</v>
      </c>
      <c r="F399" s="1023">
        <v>7</v>
      </c>
      <c r="G399" s="1023">
        <v>8</v>
      </c>
      <c r="H399" s="1023">
        <v>9</v>
      </c>
      <c r="I399" s="1023">
        <v>10</v>
      </c>
      <c r="J399" s="1023">
        <v>11</v>
      </c>
      <c r="K399" s="1023">
        <v>12</v>
      </c>
      <c r="L399" s="1023">
        <v>13</v>
      </c>
      <c r="M399" s="1023">
        <v>14</v>
      </c>
      <c r="N399" s="1023">
        <v>15</v>
      </c>
    </row>
    <row r="400" spans="1:14" ht="15.75" thickBot="1">
      <c r="A400" s="16"/>
      <c r="B400" s="16"/>
      <c r="C400" s="17"/>
      <c r="D400" s="22"/>
      <c r="E400" s="16"/>
      <c r="F400" s="16"/>
      <c r="G400" s="16"/>
      <c r="H400" s="984"/>
      <c r="I400" s="22"/>
      <c r="J400" s="16"/>
      <c r="K400" s="16"/>
      <c r="L400" s="22"/>
      <c r="M400" s="17"/>
      <c r="N400" s="16"/>
    </row>
    <row r="401" spans="1:14" ht="15.75" thickBot="1">
      <c r="A401" s="16"/>
      <c r="B401" s="16"/>
      <c r="C401" s="712"/>
      <c r="D401" s="22"/>
      <c r="E401" s="16"/>
      <c r="F401" s="16"/>
      <c r="G401" s="16"/>
      <c r="H401" s="984"/>
      <c r="I401" s="16"/>
      <c r="J401" s="16"/>
      <c r="K401" s="16"/>
      <c r="L401" s="16"/>
      <c r="M401" s="16"/>
      <c r="N401" s="16"/>
    </row>
    <row r="402" spans="1:14" ht="15.75" thickBot="1">
      <c r="A402" s="16"/>
      <c r="B402" s="16"/>
      <c r="C402" s="17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</row>
    <row r="403" spans="1:14" ht="15.75" thickBot="1">
      <c r="A403" s="16"/>
      <c r="B403" s="16"/>
      <c r="C403" s="17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</row>
    <row r="404" spans="1:14" ht="15.75" thickBo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</row>
    <row r="405" spans="1:14" ht="15.75" thickBo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</row>
    <row r="406" spans="1:14" ht="15.75" thickBot="1">
      <c r="A406" s="16"/>
      <c r="B406" s="16"/>
      <c r="C406" s="16"/>
      <c r="D406" s="16"/>
      <c r="E406" s="9" t="s">
        <v>27</v>
      </c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1:14" ht="15.75" thickBo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1:14" ht="15.75" thickBo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1:14" ht="15.75" thickBot="1">
      <c r="A409" s="16"/>
      <c r="B409" s="16"/>
      <c r="C409" s="16"/>
      <c r="D409" s="16"/>
      <c r="E409" s="9" t="s">
        <v>27</v>
      </c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1:14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r="412" spans="1:14">
      <c r="A412" s="1093" t="s">
        <v>6442</v>
      </c>
      <c r="B412" s="1093"/>
      <c r="K412" s="1089" t="s">
        <v>6933</v>
      </c>
      <c r="L412" s="1089"/>
      <c r="M412" s="1089"/>
      <c r="N412" s="1089"/>
    </row>
    <row r="413" spans="1:14">
      <c r="K413" s="6"/>
      <c r="L413" s="6"/>
      <c r="M413" s="6"/>
      <c r="N413" s="6"/>
    </row>
    <row r="414" spans="1:14">
      <c r="K414" s="6"/>
      <c r="L414" s="6"/>
      <c r="M414" s="6"/>
      <c r="N414" s="6"/>
    </row>
    <row r="415" spans="1:14">
      <c r="K415" s="6"/>
      <c r="L415" s="6"/>
      <c r="M415" s="6"/>
      <c r="N415" s="6"/>
    </row>
    <row r="416" spans="1:14">
      <c r="A416" s="1093" t="s">
        <v>29</v>
      </c>
      <c r="B416" s="1093"/>
      <c r="K416" s="1092" t="s">
        <v>2456</v>
      </c>
      <c r="L416" s="1090"/>
      <c r="M416" s="1090"/>
      <c r="N416" s="1090"/>
    </row>
    <row r="433" spans="1:14" ht="15.75" thickBot="1"/>
    <row r="434" spans="1:14" ht="15.75" thickBot="1">
      <c r="A434" s="1091" t="s">
        <v>0</v>
      </c>
      <c r="B434" s="1091" t="s">
        <v>1</v>
      </c>
      <c r="C434" s="1091"/>
      <c r="D434" s="1091" t="s">
        <v>2</v>
      </c>
      <c r="E434" s="1091" t="s">
        <v>3</v>
      </c>
      <c r="F434" s="1091" t="s">
        <v>4</v>
      </c>
      <c r="G434" s="1091"/>
      <c r="H434" s="1091"/>
      <c r="I434" s="1091"/>
      <c r="J434" s="1091" t="s">
        <v>5</v>
      </c>
      <c r="K434" s="1091"/>
      <c r="L434" s="1091"/>
      <c r="M434" s="1091"/>
      <c r="N434" s="1091" t="s">
        <v>6</v>
      </c>
    </row>
    <row r="435" spans="1:14" ht="26.25" thickBot="1">
      <c r="A435" s="1091"/>
      <c r="B435" s="1023" t="s">
        <v>7</v>
      </c>
      <c r="C435" s="1023" t="s">
        <v>8</v>
      </c>
      <c r="D435" s="1091"/>
      <c r="E435" s="1091"/>
      <c r="F435" s="1023" t="s">
        <v>9</v>
      </c>
      <c r="G435" s="1023" t="s">
        <v>8</v>
      </c>
      <c r="H435" s="1023" t="s">
        <v>10</v>
      </c>
      <c r="I435" s="1023" t="s">
        <v>8</v>
      </c>
      <c r="J435" s="1023" t="s">
        <v>11</v>
      </c>
      <c r="K435" s="1023" t="s">
        <v>8</v>
      </c>
      <c r="L435" s="1023" t="s">
        <v>12</v>
      </c>
      <c r="M435" s="1023" t="s">
        <v>8</v>
      </c>
      <c r="N435" s="1091"/>
    </row>
    <row r="436" spans="1:14" ht="15.75" thickBot="1">
      <c r="A436" s="1023">
        <v>2</v>
      </c>
      <c r="B436" s="1023">
        <v>3</v>
      </c>
      <c r="C436" s="1023">
        <v>4</v>
      </c>
      <c r="D436" s="1023">
        <v>5</v>
      </c>
      <c r="E436" s="1023">
        <v>6</v>
      </c>
      <c r="F436" s="1023">
        <v>7</v>
      </c>
      <c r="G436" s="1023">
        <v>8</v>
      </c>
      <c r="H436" s="1023">
        <v>9</v>
      </c>
      <c r="I436" s="1023">
        <v>10</v>
      </c>
      <c r="J436" s="1023">
        <v>11</v>
      </c>
      <c r="K436" s="1023">
        <v>12</v>
      </c>
      <c r="L436" s="1023">
        <v>13</v>
      </c>
      <c r="M436" s="1023">
        <v>14</v>
      </c>
      <c r="N436" s="1023">
        <v>15</v>
      </c>
    </row>
    <row r="437" spans="1:14" ht="15.75" thickBot="1">
      <c r="A437" s="16"/>
      <c r="B437" s="16"/>
      <c r="C437" s="17"/>
      <c r="D437" s="22"/>
      <c r="E437" s="16"/>
      <c r="F437" s="16"/>
      <c r="G437" s="16"/>
      <c r="H437" s="984"/>
      <c r="I437" s="22"/>
      <c r="J437" s="16"/>
      <c r="K437" s="16"/>
      <c r="L437" s="22"/>
      <c r="M437" s="17"/>
      <c r="N437" s="16"/>
    </row>
    <row r="438" spans="1:14" ht="15.75" thickBot="1">
      <c r="A438" s="16"/>
      <c r="B438" s="16"/>
      <c r="C438" s="712"/>
      <c r="D438" s="22"/>
      <c r="E438" s="16"/>
      <c r="F438" s="16"/>
      <c r="G438" s="16"/>
      <c r="H438" s="984"/>
      <c r="I438" s="16"/>
      <c r="J438" s="16"/>
      <c r="K438" s="16"/>
      <c r="L438" s="16"/>
      <c r="M438" s="16"/>
      <c r="N438" s="16"/>
    </row>
    <row r="439" spans="1:14" ht="15.75" thickBot="1">
      <c r="A439" s="16"/>
      <c r="B439" s="16"/>
      <c r="C439" s="17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</row>
    <row r="440" spans="1:14" ht="15.75" thickBot="1">
      <c r="A440" s="16"/>
      <c r="B440" s="16"/>
      <c r="C440" s="17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</row>
    <row r="441" spans="1:14" ht="15.75" thickBo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</row>
    <row r="442" spans="1:14" ht="15.75" thickBo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</row>
    <row r="443" spans="1:14" ht="15.75" thickBot="1">
      <c r="A443" s="16"/>
      <c r="B443" s="16"/>
      <c r="C443" s="16"/>
      <c r="D443" s="16"/>
      <c r="E443" s="9" t="s">
        <v>27</v>
      </c>
      <c r="F443" s="16"/>
      <c r="G443" s="16"/>
      <c r="H443" s="16"/>
      <c r="I443" s="16"/>
      <c r="J443" s="16"/>
      <c r="K443" s="16"/>
      <c r="L443" s="16"/>
      <c r="M443" s="16"/>
      <c r="N443" s="16"/>
    </row>
    <row r="444" spans="1:14" ht="15.75" thickBo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</row>
    <row r="445" spans="1:14" ht="15.75" thickBo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</row>
    <row r="446" spans="1:14" ht="15.75" thickBot="1">
      <c r="A446" s="16"/>
      <c r="B446" s="16"/>
      <c r="C446" s="16"/>
      <c r="D446" s="16"/>
      <c r="E446" s="9" t="s">
        <v>27</v>
      </c>
      <c r="F446" s="16"/>
      <c r="G446" s="16"/>
      <c r="H446" s="16"/>
      <c r="I446" s="16"/>
      <c r="J446" s="16"/>
      <c r="K446" s="16"/>
      <c r="L446" s="16"/>
      <c r="M446" s="16"/>
      <c r="N446" s="16"/>
    </row>
    <row r="447" spans="1:14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r="449" spans="1:14">
      <c r="A449" s="1093" t="s">
        <v>6442</v>
      </c>
      <c r="B449" s="1093"/>
      <c r="K449" s="1089" t="s">
        <v>6933</v>
      </c>
      <c r="L449" s="1089"/>
      <c r="M449" s="1089"/>
      <c r="N449" s="1089"/>
    </row>
    <row r="450" spans="1:14">
      <c r="K450" s="6"/>
      <c r="L450" s="6"/>
      <c r="M450" s="6"/>
      <c r="N450" s="6"/>
    </row>
    <row r="451" spans="1:14">
      <c r="K451" s="6"/>
      <c r="L451" s="6"/>
      <c r="M451" s="6"/>
      <c r="N451" s="6"/>
    </row>
    <row r="452" spans="1:14">
      <c r="K452" s="6"/>
      <c r="L452" s="6"/>
      <c r="M452" s="6"/>
      <c r="N452" s="6"/>
    </row>
    <row r="453" spans="1:14">
      <c r="A453" s="1093" t="s">
        <v>29</v>
      </c>
      <c r="B453" s="1093"/>
      <c r="K453" s="1092" t="s">
        <v>2456</v>
      </c>
      <c r="L453" s="1090"/>
      <c r="M453" s="1090"/>
      <c r="N453" s="1090"/>
    </row>
    <row r="470" spans="1:14" ht="15.75" thickBot="1"/>
    <row r="471" spans="1:14" ht="15.75" thickBot="1">
      <c r="A471" s="1091" t="s">
        <v>0</v>
      </c>
      <c r="B471" s="1091" t="s">
        <v>1</v>
      </c>
      <c r="C471" s="1091"/>
      <c r="D471" s="1091" t="s">
        <v>2</v>
      </c>
      <c r="E471" s="1091" t="s">
        <v>3</v>
      </c>
      <c r="F471" s="1091" t="s">
        <v>4</v>
      </c>
      <c r="G471" s="1091"/>
      <c r="H471" s="1091"/>
      <c r="I471" s="1091"/>
      <c r="J471" s="1091" t="s">
        <v>5</v>
      </c>
      <c r="K471" s="1091"/>
      <c r="L471" s="1091"/>
      <c r="M471" s="1091"/>
      <c r="N471" s="1091" t="s">
        <v>6</v>
      </c>
    </row>
    <row r="472" spans="1:14" ht="26.25" thickBot="1">
      <c r="A472" s="1091"/>
      <c r="B472" s="1023" t="s">
        <v>7</v>
      </c>
      <c r="C472" s="1023" t="s">
        <v>8</v>
      </c>
      <c r="D472" s="1091"/>
      <c r="E472" s="1091"/>
      <c r="F472" s="1023" t="s">
        <v>9</v>
      </c>
      <c r="G472" s="1023" t="s">
        <v>8</v>
      </c>
      <c r="H472" s="1023" t="s">
        <v>10</v>
      </c>
      <c r="I472" s="1023" t="s">
        <v>8</v>
      </c>
      <c r="J472" s="1023" t="s">
        <v>11</v>
      </c>
      <c r="K472" s="1023" t="s">
        <v>8</v>
      </c>
      <c r="L472" s="1023" t="s">
        <v>12</v>
      </c>
      <c r="M472" s="1023" t="s">
        <v>8</v>
      </c>
      <c r="N472" s="1091"/>
    </row>
    <row r="473" spans="1:14" ht="15.75" thickBot="1">
      <c r="A473" s="1023">
        <v>2</v>
      </c>
      <c r="B473" s="1023">
        <v>3</v>
      </c>
      <c r="C473" s="1023">
        <v>4</v>
      </c>
      <c r="D473" s="1023">
        <v>5</v>
      </c>
      <c r="E473" s="1023">
        <v>6</v>
      </c>
      <c r="F473" s="1023">
        <v>7</v>
      </c>
      <c r="G473" s="1023">
        <v>8</v>
      </c>
      <c r="H473" s="1023">
        <v>9</v>
      </c>
      <c r="I473" s="1023">
        <v>10</v>
      </c>
      <c r="J473" s="1023">
        <v>11</v>
      </c>
      <c r="K473" s="1023">
        <v>12</v>
      </c>
      <c r="L473" s="1023">
        <v>13</v>
      </c>
      <c r="M473" s="1023">
        <v>14</v>
      </c>
      <c r="N473" s="1023">
        <v>15</v>
      </c>
    </row>
    <row r="474" spans="1:14" ht="15.75" thickBot="1">
      <c r="A474" s="16"/>
      <c r="B474" s="16"/>
      <c r="C474" s="17"/>
      <c r="D474" s="22"/>
      <c r="E474" s="16"/>
      <c r="F474" s="16"/>
      <c r="G474" s="16"/>
      <c r="H474" s="984"/>
      <c r="I474" s="22"/>
      <c r="J474" s="16"/>
      <c r="K474" s="16"/>
      <c r="L474" s="22"/>
      <c r="M474" s="17"/>
      <c r="N474" s="16"/>
    </row>
    <row r="475" spans="1:14" ht="15.75" thickBot="1">
      <c r="A475" s="16"/>
      <c r="B475" s="16"/>
      <c r="C475" s="712"/>
      <c r="D475" s="22"/>
      <c r="E475" s="16"/>
      <c r="F475" s="16"/>
      <c r="G475" s="16"/>
      <c r="H475" s="984"/>
      <c r="I475" s="16"/>
      <c r="J475" s="16"/>
      <c r="K475" s="16"/>
      <c r="L475" s="16"/>
      <c r="M475" s="16"/>
      <c r="N475" s="16"/>
    </row>
    <row r="476" spans="1:14" ht="15.75" thickBot="1">
      <c r="A476" s="16"/>
      <c r="B476" s="16"/>
      <c r="C476" s="17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spans="1:14" ht="15.75" thickBot="1">
      <c r="A477" s="16"/>
      <c r="B477" s="16"/>
      <c r="C477" s="17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  <row r="478" spans="1:14" ht="15.75" thickBo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</row>
    <row r="479" spans="1:14" ht="15.75" thickBo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</row>
    <row r="480" spans="1:14" ht="15.75" thickBot="1">
      <c r="A480" s="16"/>
      <c r="B480" s="16"/>
      <c r="C480" s="16"/>
      <c r="D480" s="16"/>
      <c r="E480" s="9" t="s">
        <v>27</v>
      </c>
      <c r="F480" s="16"/>
      <c r="G480" s="16"/>
      <c r="H480" s="16"/>
      <c r="I480" s="16"/>
      <c r="J480" s="16"/>
      <c r="K480" s="16"/>
      <c r="L480" s="16"/>
      <c r="M480" s="16"/>
      <c r="N480" s="16"/>
    </row>
    <row r="481" spans="1:14" ht="15.75" thickBo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</row>
    <row r="482" spans="1:14" ht="15.75" thickBo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</row>
    <row r="483" spans="1:14" ht="15.75" thickBot="1">
      <c r="A483" s="16"/>
      <c r="B483" s="16"/>
      <c r="C483" s="16"/>
      <c r="D483" s="16"/>
      <c r="E483" s="9" t="s">
        <v>27</v>
      </c>
      <c r="F483" s="16"/>
      <c r="G483" s="16"/>
      <c r="H483" s="16"/>
      <c r="I483" s="16"/>
      <c r="J483" s="16"/>
      <c r="K483" s="16"/>
      <c r="L483" s="16"/>
      <c r="M483" s="16"/>
      <c r="N483" s="16"/>
    </row>
    <row r="484" spans="1:1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r="486" spans="1:14">
      <c r="A486" s="1093" t="s">
        <v>6442</v>
      </c>
      <c r="B486" s="1093"/>
      <c r="K486" s="1089" t="s">
        <v>6933</v>
      </c>
      <c r="L486" s="1089"/>
      <c r="M486" s="1089"/>
      <c r="N486" s="1089"/>
    </row>
    <row r="487" spans="1:14">
      <c r="K487" s="6"/>
      <c r="L487" s="6"/>
      <c r="M487" s="6"/>
      <c r="N487" s="6"/>
    </row>
    <row r="488" spans="1:14">
      <c r="K488" s="6"/>
      <c r="L488" s="6"/>
      <c r="M488" s="6"/>
      <c r="N488" s="6"/>
    </row>
    <row r="489" spans="1:14">
      <c r="K489" s="6"/>
      <c r="L489" s="6"/>
      <c r="M489" s="6"/>
      <c r="N489" s="6"/>
    </row>
    <row r="490" spans="1:14">
      <c r="A490" s="1093" t="s">
        <v>29</v>
      </c>
      <c r="B490" s="1093"/>
      <c r="K490" s="1092" t="s">
        <v>2456</v>
      </c>
      <c r="L490" s="1090"/>
      <c r="M490" s="1090"/>
      <c r="N490" s="1090"/>
    </row>
    <row r="507" spans="1:14" ht="15.75" thickBot="1"/>
    <row r="508" spans="1:14" ht="15.75" thickBot="1">
      <c r="A508" s="1091" t="s">
        <v>0</v>
      </c>
      <c r="B508" s="1091" t="s">
        <v>1</v>
      </c>
      <c r="C508" s="1091"/>
      <c r="D508" s="1091" t="s">
        <v>2</v>
      </c>
      <c r="E508" s="1091" t="s">
        <v>3</v>
      </c>
      <c r="F508" s="1091" t="s">
        <v>4</v>
      </c>
      <c r="G508" s="1091"/>
      <c r="H508" s="1091"/>
      <c r="I508" s="1091"/>
      <c r="J508" s="1091" t="s">
        <v>5</v>
      </c>
      <c r="K508" s="1091"/>
      <c r="L508" s="1091"/>
      <c r="M508" s="1091"/>
      <c r="N508" s="1091" t="s">
        <v>6</v>
      </c>
    </row>
    <row r="509" spans="1:14" ht="26.25" thickBot="1">
      <c r="A509" s="1091"/>
      <c r="B509" s="1023" t="s">
        <v>7</v>
      </c>
      <c r="C509" s="1023" t="s">
        <v>8</v>
      </c>
      <c r="D509" s="1091"/>
      <c r="E509" s="1091"/>
      <c r="F509" s="1023" t="s">
        <v>9</v>
      </c>
      <c r="G509" s="1023" t="s">
        <v>8</v>
      </c>
      <c r="H509" s="1023" t="s">
        <v>10</v>
      </c>
      <c r="I509" s="1023" t="s">
        <v>8</v>
      </c>
      <c r="J509" s="1023" t="s">
        <v>11</v>
      </c>
      <c r="K509" s="1023" t="s">
        <v>8</v>
      </c>
      <c r="L509" s="1023" t="s">
        <v>12</v>
      </c>
      <c r="M509" s="1023" t="s">
        <v>8</v>
      </c>
      <c r="N509" s="1091"/>
    </row>
    <row r="510" spans="1:14" ht="15.75" thickBot="1">
      <c r="A510" s="1023">
        <v>2</v>
      </c>
      <c r="B510" s="1023">
        <v>3</v>
      </c>
      <c r="C510" s="1023">
        <v>4</v>
      </c>
      <c r="D510" s="1023">
        <v>5</v>
      </c>
      <c r="E510" s="1023">
        <v>6</v>
      </c>
      <c r="F510" s="1023">
        <v>7</v>
      </c>
      <c r="G510" s="1023">
        <v>8</v>
      </c>
      <c r="H510" s="1023">
        <v>9</v>
      </c>
      <c r="I510" s="1023">
        <v>10</v>
      </c>
      <c r="J510" s="1023">
        <v>11</v>
      </c>
      <c r="K510" s="1023">
        <v>12</v>
      </c>
      <c r="L510" s="1023">
        <v>13</v>
      </c>
      <c r="M510" s="1023">
        <v>14</v>
      </c>
      <c r="N510" s="1023">
        <v>15</v>
      </c>
    </row>
    <row r="511" spans="1:14" ht="15.75" thickBot="1">
      <c r="A511" s="16"/>
      <c r="B511" s="16"/>
      <c r="C511" s="17"/>
      <c r="D511" s="22"/>
      <c r="E511" s="16"/>
      <c r="F511" s="16"/>
      <c r="G511" s="16"/>
      <c r="H511" s="984"/>
      <c r="I511" s="22"/>
      <c r="J511" s="16"/>
      <c r="K511" s="16"/>
      <c r="L511" s="22"/>
      <c r="M511" s="17"/>
      <c r="N511" s="16"/>
    </row>
    <row r="512" spans="1:14" ht="15.75" thickBot="1">
      <c r="A512" s="16"/>
      <c r="B512" s="16"/>
      <c r="C512" s="712"/>
      <c r="D512" s="22"/>
      <c r="E512" s="16"/>
      <c r="F512" s="16"/>
      <c r="G512" s="16"/>
      <c r="H512" s="984"/>
      <c r="I512" s="16"/>
      <c r="J512" s="16"/>
      <c r="K512" s="16"/>
      <c r="L512" s="16"/>
      <c r="M512" s="16"/>
      <c r="N512" s="16"/>
    </row>
    <row r="513" spans="1:14" ht="15.75" thickBot="1">
      <c r="A513" s="16"/>
      <c r="B513" s="16"/>
      <c r="C513" s="17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</row>
    <row r="514" spans="1:14" ht="15.75" thickBot="1">
      <c r="A514" s="16"/>
      <c r="B514" s="16"/>
      <c r="C514" s="17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</row>
    <row r="515" spans="1:14" ht="15.75" thickBo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</row>
    <row r="516" spans="1:14" ht="15.75" thickBo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</row>
    <row r="517" spans="1:14" ht="15.75" thickBot="1">
      <c r="A517" s="16"/>
      <c r="B517" s="16"/>
      <c r="C517" s="16"/>
      <c r="D517" s="16"/>
      <c r="E517" s="9" t="s">
        <v>27</v>
      </c>
      <c r="F517" s="16"/>
      <c r="G517" s="16"/>
      <c r="H517" s="16"/>
      <c r="I517" s="16"/>
      <c r="J517" s="16"/>
      <c r="K517" s="16"/>
      <c r="L517" s="16"/>
      <c r="M517" s="16"/>
      <c r="N517" s="16"/>
    </row>
    <row r="518" spans="1:14" ht="15.75" thickBo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</row>
    <row r="519" spans="1:14" ht="15.75" thickBo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</row>
    <row r="520" spans="1:14" ht="15.75" thickBot="1">
      <c r="A520" s="16"/>
      <c r="B520" s="16"/>
      <c r="C520" s="16"/>
      <c r="D520" s="16"/>
      <c r="E520" s="9" t="s">
        <v>27</v>
      </c>
      <c r="F520" s="16"/>
      <c r="G520" s="16"/>
      <c r="H520" s="16"/>
      <c r="I520" s="16"/>
      <c r="J520" s="16"/>
      <c r="K520" s="16"/>
      <c r="L520" s="16"/>
      <c r="M520" s="16"/>
      <c r="N520" s="16"/>
    </row>
    <row r="521" spans="1:14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r="523" spans="1:14">
      <c r="A523" s="1093" t="s">
        <v>6442</v>
      </c>
      <c r="B523" s="1093"/>
      <c r="K523" s="1089" t="s">
        <v>6933</v>
      </c>
      <c r="L523" s="1089"/>
      <c r="M523" s="1089"/>
      <c r="N523" s="1089"/>
    </row>
    <row r="524" spans="1:14">
      <c r="K524" s="6"/>
      <c r="L524" s="6"/>
      <c r="M524" s="6"/>
      <c r="N524" s="6"/>
    </row>
    <row r="525" spans="1:14">
      <c r="K525" s="6"/>
      <c r="L525" s="6"/>
      <c r="M525" s="6"/>
      <c r="N525" s="6"/>
    </row>
    <row r="526" spans="1:14">
      <c r="K526" s="6"/>
      <c r="L526" s="6"/>
      <c r="M526" s="6"/>
      <c r="N526" s="6"/>
    </row>
    <row r="527" spans="1:14">
      <c r="A527" s="1093" t="s">
        <v>29</v>
      </c>
      <c r="B527" s="1093"/>
      <c r="K527" s="1092" t="s">
        <v>2456</v>
      </c>
      <c r="L527" s="1090"/>
      <c r="M527" s="1090"/>
      <c r="N527" s="1090"/>
    </row>
  </sheetData>
  <mergeCells count="154">
    <mergeCell ref="A523:B523"/>
    <mergeCell ref="K523:N523"/>
    <mergeCell ref="A527:B527"/>
    <mergeCell ref="K527:N527"/>
    <mergeCell ref="A486:B486"/>
    <mergeCell ref="K486:N486"/>
    <mergeCell ref="A490:B490"/>
    <mergeCell ref="K490:N490"/>
    <mergeCell ref="A508:A509"/>
    <mergeCell ref="B508:C508"/>
    <mergeCell ref="D508:D509"/>
    <mergeCell ref="E508:E509"/>
    <mergeCell ref="F508:I508"/>
    <mergeCell ref="J508:M508"/>
    <mergeCell ref="N508:N509"/>
    <mergeCell ref="A449:B449"/>
    <mergeCell ref="K449:N449"/>
    <mergeCell ref="A453:B453"/>
    <mergeCell ref="K453:N453"/>
    <mergeCell ref="A471:A472"/>
    <mergeCell ref="B471:C471"/>
    <mergeCell ref="D471:D472"/>
    <mergeCell ref="E471:E472"/>
    <mergeCell ref="F471:I471"/>
    <mergeCell ref="J471:M471"/>
    <mergeCell ref="N471:N472"/>
    <mergeCell ref="A412:B412"/>
    <mergeCell ref="K412:N412"/>
    <mergeCell ref="A416:B416"/>
    <mergeCell ref="K416:N416"/>
    <mergeCell ref="A434:A435"/>
    <mergeCell ref="B434:C434"/>
    <mergeCell ref="D434:D435"/>
    <mergeCell ref="E434:E435"/>
    <mergeCell ref="F434:I434"/>
    <mergeCell ref="J434:M434"/>
    <mergeCell ref="N434:N435"/>
    <mergeCell ref="A372:B372"/>
    <mergeCell ref="K372:N372"/>
    <mergeCell ref="A376:B376"/>
    <mergeCell ref="K376:N376"/>
    <mergeCell ref="A397:A398"/>
    <mergeCell ref="B397:C397"/>
    <mergeCell ref="D397:D398"/>
    <mergeCell ref="E397:E398"/>
    <mergeCell ref="F397:I397"/>
    <mergeCell ref="J397:M397"/>
    <mergeCell ref="N397:N398"/>
    <mergeCell ref="A334:B334"/>
    <mergeCell ref="K334:N334"/>
    <mergeCell ref="A338:B338"/>
    <mergeCell ref="K338:N338"/>
    <mergeCell ref="A357:A358"/>
    <mergeCell ref="B357:C357"/>
    <mergeCell ref="D357:D358"/>
    <mergeCell ref="E357:E358"/>
    <mergeCell ref="F357:I357"/>
    <mergeCell ref="J357:M357"/>
    <mergeCell ref="N357:N358"/>
    <mergeCell ref="A294:B294"/>
    <mergeCell ref="K294:N294"/>
    <mergeCell ref="A298:B298"/>
    <mergeCell ref="K298:N298"/>
    <mergeCell ref="A319:A320"/>
    <mergeCell ref="B319:C319"/>
    <mergeCell ref="D319:D320"/>
    <mergeCell ref="E319:E320"/>
    <mergeCell ref="F319:I319"/>
    <mergeCell ref="J319:M319"/>
    <mergeCell ref="N319:N320"/>
    <mergeCell ref="A254:B254"/>
    <mergeCell ref="K254:N254"/>
    <mergeCell ref="A258:B258"/>
    <mergeCell ref="K258:N258"/>
    <mergeCell ref="A279:A280"/>
    <mergeCell ref="B279:C279"/>
    <mergeCell ref="D279:D280"/>
    <mergeCell ref="E279:E280"/>
    <mergeCell ref="F279:I279"/>
    <mergeCell ref="J279:M279"/>
    <mergeCell ref="N279:N280"/>
    <mergeCell ref="A217:B217"/>
    <mergeCell ref="K217:N217"/>
    <mergeCell ref="A221:B221"/>
    <mergeCell ref="K221:N221"/>
    <mergeCell ref="A239:A240"/>
    <mergeCell ref="B239:C239"/>
    <mergeCell ref="D239:D240"/>
    <mergeCell ref="E239:E240"/>
    <mergeCell ref="F239:I239"/>
    <mergeCell ref="J239:M239"/>
    <mergeCell ref="N239:N240"/>
    <mergeCell ref="A177:B177"/>
    <mergeCell ref="K177:N177"/>
    <mergeCell ref="A181:B181"/>
    <mergeCell ref="K181:N181"/>
    <mergeCell ref="A202:A203"/>
    <mergeCell ref="B202:C202"/>
    <mergeCell ref="D202:D203"/>
    <mergeCell ref="E202:E203"/>
    <mergeCell ref="F202:I202"/>
    <mergeCell ref="J202:M202"/>
    <mergeCell ref="N202:N203"/>
    <mergeCell ref="A139:B139"/>
    <mergeCell ref="K139:N139"/>
    <mergeCell ref="A143:B143"/>
    <mergeCell ref="K143:N143"/>
    <mergeCell ref="A162:A163"/>
    <mergeCell ref="B162:C162"/>
    <mergeCell ref="D162:D163"/>
    <mergeCell ref="E162:E163"/>
    <mergeCell ref="F162:I162"/>
    <mergeCell ref="J162:M162"/>
    <mergeCell ref="N162:N163"/>
    <mergeCell ref="A99:B99"/>
    <mergeCell ref="K99:N99"/>
    <mergeCell ref="A103:B103"/>
    <mergeCell ref="K103:N103"/>
    <mergeCell ref="A124:A125"/>
    <mergeCell ref="B124:C124"/>
    <mergeCell ref="D124:D125"/>
    <mergeCell ref="E124:E125"/>
    <mergeCell ref="F124:I124"/>
    <mergeCell ref="J124:M124"/>
    <mergeCell ref="N124:N125"/>
    <mergeCell ref="J47:M47"/>
    <mergeCell ref="N47:N48"/>
    <mergeCell ref="A84:A85"/>
    <mergeCell ref="B84:C84"/>
    <mergeCell ref="D84:D85"/>
    <mergeCell ref="E84:E85"/>
    <mergeCell ref="F84:I84"/>
    <mergeCell ref="J84:M84"/>
    <mergeCell ref="N84:N85"/>
    <mergeCell ref="A62:B62"/>
    <mergeCell ref="K62:N62"/>
    <mergeCell ref="A66:B66"/>
    <mergeCell ref="K66:N66"/>
    <mergeCell ref="A47:A48"/>
    <mergeCell ref="B47:C47"/>
    <mergeCell ref="D47:D48"/>
    <mergeCell ref="E47:E48"/>
    <mergeCell ref="F47:I47"/>
    <mergeCell ref="N7:N8"/>
    <mergeCell ref="A22:B22"/>
    <mergeCell ref="K22:N22"/>
    <mergeCell ref="A26:B26"/>
    <mergeCell ref="K26:N26"/>
    <mergeCell ref="A7:A8"/>
    <mergeCell ref="B7:C7"/>
    <mergeCell ref="D7:D8"/>
    <mergeCell ref="E7:E8"/>
    <mergeCell ref="F7:I7"/>
    <mergeCell ref="J7:M7"/>
  </mergeCells>
  <pageMargins left="1.45" right="0.2" top="0.75" bottom="0.75" header="0.3" footer="0.3"/>
  <pageSetup paperSize="5" scale="8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408"/>
  <sheetViews>
    <sheetView topLeftCell="A360" workbookViewId="0">
      <selection activeCell="Q378" sqref="Q378"/>
    </sheetView>
  </sheetViews>
  <sheetFormatPr defaultRowHeight="15"/>
  <sheetData>
    <row r="1" spans="1:15">
      <c r="M1" s="1098"/>
      <c r="N1" s="1098"/>
    </row>
    <row r="7" spans="1:15">
      <c r="A7" s="1099" t="s">
        <v>70</v>
      </c>
      <c r="B7" s="1102" t="s">
        <v>138</v>
      </c>
      <c r="C7" s="1105" t="s">
        <v>84</v>
      </c>
      <c r="D7" s="1106"/>
      <c r="E7" s="1105" t="s">
        <v>139</v>
      </c>
      <c r="F7" s="1107"/>
      <c r="G7" s="1106"/>
      <c r="H7" s="1105" t="s">
        <v>140</v>
      </c>
      <c r="I7" s="1107"/>
      <c r="J7" s="1107"/>
      <c r="K7" s="1106"/>
      <c r="L7" s="1105" t="s">
        <v>141</v>
      </c>
      <c r="M7" s="1107"/>
      <c r="N7" s="1106"/>
      <c r="O7" s="1102" t="s">
        <v>79</v>
      </c>
    </row>
    <row r="8" spans="1:15">
      <c r="A8" s="1100"/>
      <c r="B8" s="1103"/>
      <c r="C8" s="1102" t="s">
        <v>91</v>
      </c>
      <c r="D8" s="1102" t="s">
        <v>72</v>
      </c>
      <c r="E8" s="1102" t="s">
        <v>23</v>
      </c>
      <c r="F8" s="1102" t="s">
        <v>16</v>
      </c>
      <c r="G8" s="1102" t="s">
        <v>80</v>
      </c>
      <c r="H8" s="1102" t="s">
        <v>12</v>
      </c>
      <c r="I8" s="1102" t="s">
        <v>10</v>
      </c>
      <c r="J8" s="1102" t="s">
        <v>75</v>
      </c>
      <c r="K8" s="1102" t="s">
        <v>74</v>
      </c>
      <c r="L8" s="1102" t="s">
        <v>142</v>
      </c>
      <c r="M8" s="1102" t="s">
        <v>143</v>
      </c>
      <c r="N8" s="1102" t="s">
        <v>144</v>
      </c>
      <c r="O8" s="1103"/>
    </row>
    <row r="9" spans="1:15">
      <c r="A9" s="1101"/>
      <c r="B9" s="1104"/>
      <c r="C9" s="1104"/>
      <c r="D9" s="1104"/>
      <c r="E9" s="1104"/>
      <c r="F9" s="1104"/>
      <c r="G9" s="1104"/>
      <c r="H9" s="1104"/>
      <c r="I9" s="1104"/>
      <c r="J9" s="1104"/>
      <c r="K9" s="1104"/>
      <c r="L9" s="1104"/>
      <c r="M9" s="1104"/>
      <c r="N9" s="1104"/>
      <c r="O9" s="1104"/>
    </row>
    <row r="10" spans="1:15">
      <c r="A10" s="664">
        <v>1</v>
      </c>
      <c r="B10" s="664">
        <v>2</v>
      </c>
      <c r="C10" s="664">
        <v>3</v>
      </c>
      <c r="D10" s="664">
        <v>4</v>
      </c>
      <c r="E10" s="664">
        <v>5</v>
      </c>
      <c r="F10" s="664">
        <v>6</v>
      </c>
      <c r="G10" s="664">
        <v>7</v>
      </c>
      <c r="H10" s="664">
        <v>8</v>
      </c>
      <c r="I10" s="664">
        <v>9</v>
      </c>
      <c r="J10" s="664">
        <v>10</v>
      </c>
      <c r="K10" s="664">
        <v>11</v>
      </c>
      <c r="L10" s="664">
        <v>12</v>
      </c>
      <c r="M10" s="664">
        <v>13</v>
      </c>
      <c r="N10" s="664">
        <v>14</v>
      </c>
      <c r="O10" s="664">
        <v>15</v>
      </c>
    </row>
    <row r="11" spans="1:15">
      <c r="A11" s="1108">
        <v>1</v>
      </c>
      <c r="B11" s="1111" t="s">
        <v>145</v>
      </c>
      <c r="C11" s="665">
        <v>1</v>
      </c>
      <c r="D11" s="665">
        <v>41</v>
      </c>
      <c r="E11" s="665">
        <v>76</v>
      </c>
      <c r="F11" s="665">
        <v>78</v>
      </c>
      <c r="G11" s="665">
        <f>SUM(E11:F11)</f>
        <v>154</v>
      </c>
      <c r="H11" s="665"/>
      <c r="I11" s="665"/>
      <c r="J11" s="665"/>
      <c r="K11" s="665"/>
      <c r="L11" s="665"/>
      <c r="M11" s="665"/>
      <c r="N11" s="665"/>
      <c r="O11" s="666"/>
    </row>
    <row r="12" spans="1:15">
      <c r="A12" s="1109"/>
      <c r="B12" s="1112"/>
      <c r="C12" s="51">
        <v>6</v>
      </c>
      <c r="D12" s="51">
        <v>39</v>
      </c>
      <c r="E12" s="51">
        <v>71</v>
      </c>
      <c r="F12" s="51">
        <v>72</v>
      </c>
      <c r="G12" s="51">
        <f>SUM(E12:F12)</f>
        <v>143</v>
      </c>
      <c r="H12" s="51"/>
      <c r="I12" s="51"/>
      <c r="J12" s="51"/>
      <c r="K12" s="51"/>
      <c r="L12" s="51"/>
      <c r="M12" s="51"/>
      <c r="N12" s="51"/>
      <c r="O12" s="53"/>
    </row>
    <row r="13" spans="1:15">
      <c r="A13" s="1109"/>
      <c r="B13" s="1112"/>
      <c r="C13" s="51">
        <v>7</v>
      </c>
      <c r="D13" s="51">
        <v>37</v>
      </c>
      <c r="E13" s="51">
        <v>66</v>
      </c>
      <c r="F13" s="51">
        <v>55</v>
      </c>
      <c r="G13" s="51">
        <f>SUM(E13:F13)</f>
        <v>121</v>
      </c>
      <c r="H13" s="51">
        <v>1</v>
      </c>
      <c r="I13" s="51">
        <v>2</v>
      </c>
      <c r="J13" s="51"/>
      <c r="K13" s="51"/>
      <c r="L13" s="51"/>
      <c r="M13" s="51"/>
      <c r="N13" s="51"/>
      <c r="O13" s="53"/>
    </row>
    <row r="14" spans="1:15">
      <c r="A14" s="1109"/>
      <c r="B14" s="1112"/>
      <c r="C14" s="51">
        <v>15</v>
      </c>
      <c r="D14" s="51">
        <v>20</v>
      </c>
      <c r="E14" s="51">
        <v>36</v>
      </c>
      <c r="F14" s="51">
        <v>39</v>
      </c>
      <c r="G14" s="51">
        <f>SUM(E14:F14)</f>
        <v>75</v>
      </c>
      <c r="H14" s="51"/>
      <c r="I14" s="51"/>
      <c r="J14" s="51"/>
      <c r="K14" s="51"/>
      <c r="L14" s="51"/>
      <c r="M14" s="51"/>
      <c r="N14" s="51"/>
      <c r="O14" s="53"/>
    </row>
    <row r="15" spans="1:15">
      <c r="A15" s="1110"/>
      <c r="B15" s="1113"/>
      <c r="C15" s="56">
        <v>16</v>
      </c>
      <c r="D15" s="56">
        <v>33</v>
      </c>
      <c r="E15" s="56">
        <v>64</v>
      </c>
      <c r="F15" s="56">
        <v>65</v>
      </c>
      <c r="G15" s="51">
        <f>SUM(E15:F15)</f>
        <v>129</v>
      </c>
      <c r="H15" s="56"/>
      <c r="I15" s="56"/>
      <c r="J15" s="56"/>
      <c r="K15" s="56"/>
      <c r="L15" s="56"/>
      <c r="M15" s="56"/>
      <c r="N15" s="56"/>
      <c r="O15" s="667"/>
    </row>
    <row r="16" spans="1:15">
      <c r="A16" s="668"/>
      <c r="B16" s="668" t="s">
        <v>146</v>
      </c>
      <c r="C16" s="668"/>
      <c r="D16" s="668">
        <f>SUM(D11:D15)</f>
        <v>170</v>
      </c>
      <c r="E16" s="668">
        <f>SUM(E11:E15)</f>
        <v>313</v>
      </c>
      <c r="F16" s="668">
        <f>SUM(F11:F15)</f>
        <v>309</v>
      </c>
      <c r="G16" s="668">
        <f>SUM(G11:G15)</f>
        <v>622</v>
      </c>
      <c r="H16" s="668">
        <f>SUM(H11:H15)</f>
        <v>1</v>
      </c>
      <c r="I16" s="668">
        <f t="shared" ref="I16:N16" si="0">SUM(I11:I15)</f>
        <v>2</v>
      </c>
      <c r="J16" s="668">
        <f t="shared" si="0"/>
        <v>0</v>
      </c>
      <c r="K16" s="668">
        <f t="shared" si="0"/>
        <v>0</v>
      </c>
      <c r="L16" s="668">
        <f t="shared" si="0"/>
        <v>0</v>
      </c>
      <c r="M16" s="668">
        <f t="shared" si="0"/>
        <v>0</v>
      </c>
      <c r="N16" s="668">
        <f t="shared" si="0"/>
        <v>0</v>
      </c>
      <c r="O16" s="669"/>
    </row>
    <row r="17" spans="1:15">
      <c r="A17" s="1108">
        <v>2</v>
      </c>
      <c r="B17" s="1114" t="s">
        <v>147</v>
      </c>
      <c r="C17" s="670">
        <v>2</v>
      </c>
      <c r="D17" s="670">
        <v>51</v>
      </c>
      <c r="E17" s="670">
        <v>92</v>
      </c>
      <c r="F17" s="670">
        <v>82</v>
      </c>
      <c r="G17" s="671">
        <f t="shared" ref="G17:G22" si="1">SUM(E17:F17)</f>
        <v>174</v>
      </c>
      <c r="H17" s="670"/>
      <c r="I17" s="670"/>
      <c r="J17" s="670"/>
      <c r="K17" s="670"/>
      <c r="L17" s="670"/>
      <c r="M17" s="670"/>
      <c r="N17" s="670"/>
      <c r="O17" s="672"/>
    </row>
    <row r="18" spans="1:15">
      <c r="A18" s="1109"/>
      <c r="B18" s="1115"/>
      <c r="C18" s="665">
        <v>3</v>
      </c>
      <c r="D18" s="665">
        <v>32</v>
      </c>
      <c r="E18" s="665">
        <v>64</v>
      </c>
      <c r="F18" s="665">
        <v>60</v>
      </c>
      <c r="G18" s="51">
        <f t="shared" si="1"/>
        <v>124</v>
      </c>
      <c r="H18" s="665"/>
      <c r="I18" s="665"/>
      <c r="J18" s="665"/>
      <c r="K18" s="665"/>
      <c r="L18" s="665"/>
      <c r="M18" s="665"/>
      <c r="N18" s="665"/>
      <c r="O18" s="673"/>
    </row>
    <row r="19" spans="1:15">
      <c r="A19" s="1109"/>
      <c r="B19" s="1115"/>
      <c r="C19" s="51">
        <v>4</v>
      </c>
      <c r="D19" s="51">
        <v>20</v>
      </c>
      <c r="E19" s="51">
        <v>41</v>
      </c>
      <c r="F19" s="51">
        <v>39</v>
      </c>
      <c r="G19" s="51">
        <f t="shared" si="1"/>
        <v>80</v>
      </c>
      <c r="H19" s="51"/>
      <c r="I19" s="51"/>
      <c r="J19" s="51"/>
      <c r="K19" s="51"/>
      <c r="L19" s="51"/>
      <c r="M19" s="51"/>
      <c r="N19" s="51"/>
      <c r="O19" s="674"/>
    </row>
    <row r="20" spans="1:15">
      <c r="A20" s="1109"/>
      <c r="B20" s="1115"/>
      <c r="C20" s="51">
        <v>5</v>
      </c>
      <c r="D20" s="51">
        <v>35</v>
      </c>
      <c r="E20" s="51">
        <v>66</v>
      </c>
      <c r="F20" s="51">
        <v>68</v>
      </c>
      <c r="G20" s="51">
        <f t="shared" si="1"/>
        <v>134</v>
      </c>
      <c r="H20" s="51">
        <v>1</v>
      </c>
      <c r="I20" s="51"/>
      <c r="J20" s="51"/>
      <c r="K20" s="51"/>
      <c r="L20" s="51"/>
      <c r="M20" s="51"/>
      <c r="N20" s="51"/>
      <c r="O20" s="674"/>
    </row>
    <row r="21" spans="1:15">
      <c r="A21" s="1109"/>
      <c r="B21" s="1115"/>
      <c r="C21" s="56">
        <v>8</v>
      </c>
      <c r="D21" s="56">
        <v>37</v>
      </c>
      <c r="E21" s="56">
        <v>65</v>
      </c>
      <c r="F21" s="56">
        <v>57</v>
      </c>
      <c r="G21" s="51">
        <f t="shared" si="1"/>
        <v>122</v>
      </c>
      <c r="H21" s="56"/>
      <c r="I21" s="56"/>
      <c r="J21" s="56"/>
      <c r="K21" s="56"/>
      <c r="L21" s="56"/>
      <c r="M21" s="56"/>
      <c r="N21" s="56"/>
      <c r="O21" s="675"/>
    </row>
    <row r="22" spans="1:15">
      <c r="A22" s="1110"/>
      <c r="B22" s="1116"/>
      <c r="C22" s="676">
        <v>9</v>
      </c>
      <c r="D22" s="676">
        <v>43</v>
      </c>
      <c r="E22" s="676">
        <v>71</v>
      </c>
      <c r="F22" s="676">
        <v>67</v>
      </c>
      <c r="G22" s="677">
        <f t="shared" si="1"/>
        <v>138</v>
      </c>
      <c r="H22" s="676"/>
      <c r="I22" s="676"/>
      <c r="J22" s="676"/>
      <c r="K22" s="676"/>
      <c r="L22" s="676"/>
      <c r="M22" s="676"/>
      <c r="N22" s="676"/>
      <c r="O22" s="678"/>
    </row>
    <row r="23" spans="1:15">
      <c r="A23" s="679"/>
      <c r="B23" s="668" t="s">
        <v>146</v>
      </c>
      <c r="C23" s="680"/>
      <c r="D23" s="680">
        <f>SUM(D17:D22)</f>
        <v>218</v>
      </c>
      <c r="E23" s="680">
        <f>SUM(E17:E22)</f>
        <v>399</v>
      </c>
      <c r="F23" s="680">
        <f>SUM(F17:F22)</f>
        <v>373</v>
      </c>
      <c r="G23" s="680">
        <f>SUM(G17:G22)</f>
        <v>772</v>
      </c>
      <c r="H23" s="680">
        <f>SUM(H17:H22)</f>
        <v>1</v>
      </c>
      <c r="I23" s="680">
        <f t="shared" ref="I23:N23" si="2">SUM(I17:I22)</f>
        <v>0</v>
      </c>
      <c r="J23" s="680">
        <f t="shared" si="2"/>
        <v>0</v>
      </c>
      <c r="K23" s="680">
        <f t="shared" si="2"/>
        <v>0</v>
      </c>
      <c r="L23" s="680">
        <f t="shared" si="2"/>
        <v>0</v>
      </c>
      <c r="M23" s="680">
        <f t="shared" si="2"/>
        <v>0</v>
      </c>
      <c r="N23" s="680">
        <f t="shared" si="2"/>
        <v>0</v>
      </c>
      <c r="O23" s="681"/>
    </row>
    <row r="24" spans="1:15">
      <c r="A24" s="1117">
        <v>3</v>
      </c>
      <c r="B24" s="1120" t="s">
        <v>148</v>
      </c>
      <c r="C24" s="670">
        <v>10</v>
      </c>
      <c r="D24" s="670">
        <v>25</v>
      </c>
      <c r="E24" s="670">
        <v>55</v>
      </c>
      <c r="F24" s="670">
        <v>53</v>
      </c>
      <c r="G24" s="670">
        <f>SUM(E24:F24)</f>
        <v>108</v>
      </c>
      <c r="H24" s="670"/>
      <c r="I24" s="670"/>
      <c r="J24" s="670"/>
      <c r="K24" s="670"/>
      <c r="L24" s="670"/>
      <c r="M24" s="670"/>
      <c r="N24" s="670"/>
      <c r="O24" s="672"/>
    </row>
    <row r="25" spans="1:15">
      <c r="A25" s="1118"/>
      <c r="B25" s="1121"/>
      <c r="C25" s="665">
        <v>11</v>
      </c>
      <c r="D25" s="665">
        <v>27</v>
      </c>
      <c r="E25" s="665">
        <v>54</v>
      </c>
      <c r="F25" s="665">
        <v>55</v>
      </c>
      <c r="G25" s="665">
        <f>SUM(E25:F25)</f>
        <v>109</v>
      </c>
      <c r="H25" s="665"/>
      <c r="I25" s="665"/>
      <c r="J25" s="665"/>
      <c r="K25" s="665"/>
      <c r="L25" s="665"/>
      <c r="M25" s="665"/>
      <c r="N25" s="665"/>
      <c r="O25" s="673"/>
    </row>
    <row r="26" spans="1:15">
      <c r="A26" s="1118"/>
      <c r="B26" s="1121"/>
      <c r="C26" s="51">
        <v>12</v>
      </c>
      <c r="D26" s="51">
        <v>29</v>
      </c>
      <c r="E26" s="51">
        <v>63</v>
      </c>
      <c r="F26" s="51">
        <v>60</v>
      </c>
      <c r="G26" s="665">
        <f>SUM(E26:F26)</f>
        <v>123</v>
      </c>
      <c r="H26" s="51"/>
      <c r="I26" s="51"/>
      <c r="J26" s="51"/>
      <c r="K26" s="51"/>
      <c r="L26" s="51"/>
      <c r="M26" s="51"/>
      <c r="N26" s="51"/>
      <c r="O26" s="674"/>
    </row>
    <row r="27" spans="1:15">
      <c r="A27" s="1118"/>
      <c r="B27" s="1121"/>
      <c r="C27" s="51">
        <v>13</v>
      </c>
      <c r="D27" s="51">
        <v>22</v>
      </c>
      <c r="E27" s="51">
        <v>46</v>
      </c>
      <c r="F27" s="51">
        <v>36</v>
      </c>
      <c r="G27" s="665">
        <f>SUM(E27:F27)</f>
        <v>82</v>
      </c>
      <c r="H27" s="51"/>
      <c r="I27" s="51"/>
      <c r="J27" s="51"/>
      <c r="K27" s="51"/>
      <c r="L27" s="51"/>
      <c r="M27" s="51"/>
      <c r="N27" s="51"/>
      <c r="O27" s="674"/>
    </row>
    <row r="28" spans="1:15">
      <c r="A28" s="1119"/>
      <c r="B28" s="1122"/>
      <c r="C28" s="51">
        <v>14</v>
      </c>
      <c r="D28" s="51">
        <v>20</v>
      </c>
      <c r="E28" s="51">
        <v>36</v>
      </c>
      <c r="F28" s="51">
        <v>37</v>
      </c>
      <c r="G28" s="665">
        <f>SUM(E28:F28)</f>
        <v>73</v>
      </c>
      <c r="H28" s="51"/>
      <c r="I28" s="51"/>
      <c r="J28" s="51"/>
      <c r="K28" s="51"/>
      <c r="L28" s="51"/>
      <c r="M28" s="51"/>
      <c r="N28" s="51"/>
      <c r="O28" s="674"/>
    </row>
    <row r="29" spans="1:15" ht="15.75" thickBot="1">
      <c r="A29" s="682"/>
      <c r="B29" s="680" t="s">
        <v>146</v>
      </c>
      <c r="C29" s="680"/>
      <c r="D29" s="680">
        <f>SUM(D24:D28)</f>
        <v>123</v>
      </c>
      <c r="E29" s="680">
        <f>SUM(E11:E16)</f>
        <v>626</v>
      </c>
      <c r="F29" s="680">
        <f>SUM(F11:F16)</f>
        <v>618</v>
      </c>
      <c r="G29" s="680">
        <f>SUM(G24:G28)</f>
        <v>495</v>
      </c>
      <c r="H29" s="680">
        <f>SUM(H24:H28)</f>
        <v>0</v>
      </c>
      <c r="I29" s="680">
        <f t="shared" ref="I29:N29" si="3">SUM(I24:I28)</f>
        <v>0</v>
      </c>
      <c r="J29" s="680">
        <f t="shared" si="3"/>
        <v>0</v>
      </c>
      <c r="K29" s="680">
        <f t="shared" si="3"/>
        <v>0</v>
      </c>
      <c r="L29" s="680">
        <f t="shared" si="3"/>
        <v>0</v>
      </c>
      <c r="M29" s="680">
        <f t="shared" si="3"/>
        <v>0</v>
      </c>
      <c r="N29" s="680">
        <f t="shared" si="3"/>
        <v>0</v>
      </c>
      <c r="O29" s="683"/>
    </row>
    <row r="30" spans="1:15" ht="15.75" thickBot="1">
      <c r="A30" s="684"/>
      <c r="B30" s="685" t="s">
        <v>84</v>
      </c>
      <c r="C30" s="686"/>
      <c r="D30" s="685">
        <f>D16+D23+D29</f>
        <v>511</v>
      </c>
      <c r="E30" s="685">
        <f>E16+E23+E29</f>
        <v>1338</v>
      </c>
      <c r="F30" s="685">
        <f>F16+F23+F29</f>
        <v>1300</v>
      </c>
      <c r="G30" s="685">
        <f>G16+G23+G29</f>
        <v>1889</v>
      </c>
      <c r="H30" s="686">
        <f>H16+H23+H29</f>
        <v>2</v>
      </c>
      <c r="I30" s="686">
        <f t="shared" ref="I30:N30" si="4">I16+I23+I29</f>
        <v>2</v>
      </c>
      <c r="J30" s="686">
        <f t="shared" si="4"/>
        <v>0</v>
      </c>
      <c r="K30" s="686">
        <f t="shared" si="4"/>
        <v>0</v>
      </c>
      <c r="L30" s="686">
        <f t="shared" si="4"/>
        <v>0</v>
      </c>
      <c r="M30" s="686">
        <f t="shared" si="4"/>
        <v>0</v>
      </c>
      <c r="N30" s="686">
        <f t="shared" si="4"/>
        <v>0</v>
      </c>
      <c r="O30" s="687"/>
    </row>
    <row r="31" spans="1:15">
      <c r="L31" s="1097" t="s">
        <v>28</v>
      </c>
      <c r="M31" s="1097"/>
      <c r="N31" s="1097"/>
      <c r="O31" s="1097"/>
    </row>
    <row r="34" spans="1:15">
      <c r="M34" s="1081" t="s">
        <v>29</v>
      </c>
      <c r="N34" s="1081"/>
    </row>
    <row r="35" spans="1:15">
      <c r="M35" s="1098"/>
      <c r="N35" s="1098"/>
    </row>
    <row r="41" spans="1:15">
      <c r="A41" s="1095" t="s">
        <v>70</v>
      </c>
      <c r="B41" s="1096" t="s">
        <v>138</v>
      </c>
      <c r="C41" s="1096" t="s">
        <v>84</v>
      </c>
      <c r="D41" s="1096"/>
      <c r="E41" s="1096" t="s">
        <v>139</v>
      </c>
      <c r="F41" s="1096"/>
      <c r="G41" s="1096"/>
      <c r="H41" s="1096" t="s">
        <v>140</v>
      </c>
      <c r="I41" s="1096"/>
      <c r="J41" s="1096"/>
      <c r="K41" s="1096"/>
      <c r="L41" s="1096" t="s">
        <v>141</v>
      </c>
      <c r="M41" s="1096"/>
      <c r="N41" s="1096"/>
      <c r="O41" s="1096" t="s">
        <v>79</v>
      </c>
    </row>
    <row r="42" spans="1:15">
      <c r="A42" s="1095"/>
      <c r="B42" s="1096"/>
      <c r="C42" s="1096" t="s">
        <v>91</v>
      </c>
      <c r="D42" s="1096" t="s">
        <v>72</v>
      </c>
      <c r="E42" s="1096" t="s">
        <v>23</v>
      </c>
      <c r="F42" s="1096" t="s">
        <v>16</v>
      </c>
      <c r="G42" s="1096" t="s">
        <v>80</v>
      </c>
      <c r="H42" s="1096" t="s">
        <v>12</v>
      </c>
      <c r="I42" s="1096" t="s">
        <v>10</v>
      </c>
      <c r="J42" s="1096" t="s">
        <v>75</v>
      </c>
      <c r="K42" s="1096" t="s">
        <v>74</v>
      </c>
      <c r="L42" s="1096" t="s">
        <v>142</v>
      </c>
      <c r="M42" s="1096" t="s">
        <v>143</v>
      </c>
      <c r="N42" s="1096" t="s">
        <v>144</v>
      </c>
      <c r="O42" s="1096"/>
    </row>
    <row r="43" spans="1:15">
      <c r="A43" s="1095"/>
      <c r="B43" s="1096"/>
      <c r="C43" s="1096"/>
      <c r="D43" s="1096"/>
      <c r="E43" s="1096"/>
      <c r="F43" s="1096"/>
      <c r="G43" s="1096"/>
      <c r="H43" s="1096"/>
      <c r="I43" s="1096"/>
      <c r="J43" s="1096"/>
      <c r="K43" s="1096"/>
      <c r="L43" s="1096"/>
      <c r="M43" s="1096"/>
      <c r="N43" s="1096"/>
      <c r="O43" s="1096"/>
    </row>
    <row r="44" spans="1:15">
      <c r="A44" s="47">
        <v>1</v>
      </c>
      <c r="B44" s="48">
        <v>2</v>
      </c>
      <c r="C44" s="48">
        <v>3</v>
      </c>
      <c r="D44" s="48">
        <v>4</v>
      </c>
      <c r="E44" s="48">
        <v>5</v>
      </c>
      <c r="F44" s="48">
        <v>6</v>
      </c>
      <c r="G44" s="48">
        <v>7</v>
      </c>
      <c r="H44" s="48">
        <v>8</v>
      </c>
      <c r="I44" s="48">
        <v>9</v>
      </c>
      <c r="J44" s="48">
        <v>10</v>
      </c>
      <c r="K44" s="48">
        <v>11</v>
      </c>
      <c r="L44" s="48">
        <v>12</v>
      </c>
      <c r="M44" s="48">
        <v>13</v>
      </c>
      <c r="N44" s="48">
        <v>14</v>
      </c>
      <c r="O44" s="49">
        <v>15</v>
      </c>
    </row>
    <row r="45" spans="1:15">
      <c r="A45" s="50">
        <v>1</v>
      </c>
      <c r="B45" s="51" t="s">
        <v>145</v>
      </c>
      <c r="C45" s="51">
        <v>1</v>
      </c>
      <c r="D45" s="51">
        <v>41</v>
      </c>
      <c r="E45" s="51">
        <v>76</v>
      </c>
      <c r="F45" s="51">
        <v>78</v>
      </c>
      <c r="G45" s="51">
        <f>SUM(E45:F45)</f>
        <v>154</v>
      </c>
      <c r="H45" s="53"/>
      <c r="I45" s="53"/>
      <c r="J45" s="53"/>
      <c r="K45" s="53"/>
      <c r="L45" s="53"/>
      <c r="M45" s="53"/>
      <c r="N45" s="53"/>
      <c r="O45" s="54"/>
    </row>
    <row r="46" spans="1:15">
      <c r="A46" s="50"/>
      <c r="B46" s="51"/>
      <c r="C46" s="51">
        <v>6</v>
      </c>
      <c r="D46" s="51">
        <v>39</v>
      </c>
      <c r="E46" s="51">
        <v>71</v>
      </c>
      <c r="F46" s="51">
        <v>72</v>
      </c>
      <c r="G46" s="51">
        <f t="shared" ref="G46:G62" si="5">SUM(E46:F46)</f>
        <v>143</v>
      </c>
      <c r="H46" s="53"/>
      <c r="I46" s="53"/>
      <c r="J46" s="53"/>
      <c r="K46" s="53"/>
      <c r="L46" s="53"/>
      <c r="M46" s="53"/>
      <c r="N46" s="53"/>
      <c r="O46" s="54"/>
    </row>
    <row r="47" spans="1:15">
      <c r="A47" s="50"/>
      <c r="B47" s="51"/>
      <c r="C47" s="51">
        <v>7</v>
      </c>
      <c r="D47" s="51">
        <v>37</v>
      </c>
      <c r="E47" s="51">
        <v>66</v>
      </c>
      <c r="F47" s="51">
        <v>55</v>
      </c>
      <c r="G47" s="51">
        <f t="shared" si="5"/>
        <v>121</v>
      </c>
      <c r="H47" s="53"/>
      <c r="I47" s="53"/>
      <c r="J47" s="53"/>
      <c r="K47" s="53"/>
      <c r="L47" s="53"/>
      <c r="M47" s="53"/>
      <c r="N47" s="53"/>
      <c r="O47" s="54"/>
    </row>
    <row r="48" spans="1:15">
      <c r="A48" s="50"/>
      <c r="B48" s="51"/>
      <c r="C48" s="51">
        <v>15</v>
      </c>
      <c r="D48" s="51">
        <v>20</v>
      </c>
      <c r="E48" s="51">
        <v>36</v>
      </c>
      <c r="F48" s="51">
        <v>39</v>
      </c>
      <c r="G48" s="51">
        <f t="shared" si="5"/>
        <v>75</v>
      </c>
      <c r="H48" s="53"/>
      <c r="I48" s="53"/>
      <c r="J48" s="53"/>
      <c r="K48" s="53"/>
      <c r="L48" s="53"/>
      <c r="M48" s="53"/>
      <c r="N48" s="53"/>
      <c r="O48" s="54"/>
    </row>
    <row r="49" spans="1:15">
      <c r="A49" s="55"/>
      <c r="B49" s="56"/>
      <c r="C49" s="56">
        <v>16</v>
      </c>
      <c r="D49" s="56">
        <v>33</v>
      </c>
      <c r="E49" s="56">
        <v>64</v>
      </c>
      <c r="F49" s="56">
        <v>65</v>
      </c>
      <c r="G49" s="56">
        <f t="shared" si="5"/>
        <v>129</v>
      </c>
      <c r="H49" s="57"/>
      <c r="I49" s="57"/>
      <c r="J49" s="57"/>
      <c r="K49" s="57"/>
      <c r="L49" s="57"/>
      <c r="M49" s="57"/>
      <c r="N49" s="57"/>
      <c r="O49" s="58"/>
    </row>
    <row r="50" spans="1:15">
      <c r="A50" s="679"/>
      <c r="B50" s="668" t="s">
        <v>146</v>
      </c>
      <c r="C50" s="668"/>
      <c r="D50" s="668">
        <v>170</v>
      </c>
      <c r="E50" s="668">
        <v>313</v>
      </c>
      <c r="F50" s="668">
        <v>309</v>
      </c>
      <c r="G50" s="668">
        <f t="shared" si="5"/>
        <v>622</v>
      </c>
      <c r="H50" s="688"/>
      <c r="I50" s="688"/>
      <c r="J50" s="688"/>
      <c r="K50" s="688"/>
      <c r="L50" s="688"/>
      <c r="M50" s="688"/>
      <c r="N50" s="688"/>
      <c r="O50" s="689"/>
    </row>
    <row r="51" spans="1:15">
      <c r="A51" s="690">
        <v>2</v>
      </c>
      <c r="B51" s="665" t="s">
        <v>147</v>
      </c>
      <c r="C51" s="665">
        <v>2</v>
      </c>
      <c r="D51" s="665">
        <v>51</v>
      </c>
      <c r="E51" s="665">
        <v>92</v>
      </c>
      <c r="F51" s="665">
        <v>82</v>
      </c>
      <c r="G51" s="665">
        <f t="shared" si="5"/>
        <v>174</v>
      </c>
      <c r="H51" s="691"/>
      <c r="I51" s="691"/>
      <c r="J51" s="691"/>
      <c r="K51" s="691"/>
      <c r="L51" s="691"/>
      <c r="M51" s="691"/>
      <c r="N51" s="691"/>
      <c r="O51" s="692"/>
    </row>
    <row r="52" spans="1:15">
      <c r="A52" s="50"/>
      <c r="B52" s="51"/>
      <c r="C52" s="51">
        <v>3</v>
      </c>
      <c r="D52" s="51">
        <v>32</v>
      </c>
      <c r="E52" s="51">
        <v>64</v>
      </c>
      <c r="F52" s="51">
        <v>60</v>
      </c>
      <c r="G52" s="51">
        <f t="shared" si="5"/>
        <v>124</v>
      </c>
      <c r="H52" s="53"/>
      <c r="I52" s="53"/>
      <c r="J52" s="53"/>
      <c r="K52" s="53"/>
      <c r="L52" s="53"/>
      <c r="M52" s="53"/>
      <c r="N52" s="53"/>
      <c r="O52" s="54"/>
    </row>
    <row r="53" spans="1:15">
      <c r="A53" s="50"/>
      <c r="B53" s="51"/>
      <c r="C53" s="51">
        <v>4</v>
      </c>
      <c r="D53" s="51">
        <v>20</v>
      </c>
      <c r="E53" s="51">
        <v>41</v>
      </c>
      <c r="F53" s="51">
        <v>39</v>
      </c>
      <c r="G53" s="51">
        <f t="shared" si="5"/>
        <v>80</v>
      </c>
      <c r="H53" s="53"/>
      <c r="I53" s="53"/>
      <c r="J53" s="53"/>
      <c r="K53" s="51">
        <v>3</v>
      </c>
      <c r="L53" s="53"/>
      <c r="M53" s="53"/>
      <c r="N53" s="53"/>
      <c r="O53" s="54"/>
    </row>
    <row r="54" spans="1:15">
      <c r="A54" s="50"/>
      <c r="B54" s="51"/>
      <c r="C54" s="51">
        <v>5</v>
      </c>
      <c r="D54" s="51">
        <v>35</v>
      </c>
      <c r="E54" s="51">
        <v>66</v>
      </c>
      <c r="F54" s="51">
        <v>68</v>
      </c>
      <c r="G54" s="51">
        <f t="shared" si="5"/>
        <v>134</v>
      </c>
      <c r="H54" s="53"/>
      <c r="I54" s="53"/>
      <c r="J54" s="53"/>
      <c r="K54" s="53"/>
      <c r="L54" s="53"/>
      <c r="M54" s="53"/>
      <c r="N54" s="53"/>
      <c r="O54" s="54"/>
    </row>
    <row r="55" spans="1:15">
      <c r="A55" s="50"/>
      <c r="B55" s="51"/>
      <c r="C55" s="51">
        <v>8</v>
      </c>
      <c r="D55" s="51">
        <v>37</v>
      </c>
      <c r="E55" s="51">
        <v>65</v>
      </c>
      <c r="F55" s="51">
        <v>57</v>
      </c>
      <c r="G55" s="51">
        <f t="shared" si="5"/>
        <v>122</v>
      </c>
      <c r="H55" s="53"/>
      <c r="I55" s="53"/>
      <c r="J55" s="53"/>
      <c r="K55" s="53"/>
      <c r="L55" s="53"/>
      <c r="M55" s="53"/>
      <c r="N55" s="53"/>
      <c r="O55" s="54"/>
    </row>
    <row r="56" spans="1:15">
      <c r="A56" s="55"/>
      <c r="B56" s="56"/>
      <c r="C56" s="56">
        <v>9</v>
      </c>
      <c r="D56" s="56">
        <v>43</v>
      </c>
      <c r="E56" s="56">
        <v>71</v>
      </c>
      <c r="F56" s="56">
        <v>67</v>
      </c>
      <c r="G56" s="56">
        <f t="shared" si="5"/>
        <v>138</v>
      </c>
      <c r="H56" s="57"/>
      <c r="I56" s="57"/>
      <c r="J56" s="57"/>
      <c r="K56" s="57"/>
      <c r="L56" s="57"/>
      <c r="M56" s="57"/>
      <c r="N56" s="57"/>
      <c r="O56" s="58"/>
    </row>
    <row r="57" spans="1:15">
      <c r="A57" s="679"/>
      <c r="B57" s="679" t="s">
        <v>146</v>
      </c>
      <c r="C57" s="668"/>
      <c r="D57" s="668">
        <v>218</v>
      </c>
      <c r="E57" s="668">
        <v>399</v>
      </c>
      <c r="F57" s="668">
        <v>373</v>
      </c>
      <c r="G57" s="668">
        <f t="shared" si="5"/>
        <v>772</v>
      </c>
      <c r="H57" s="688"/>
      <c r="I57" s="688"/>
      <c r="J57" s="688"/>
      <c r="K57" s="679">
        <f>SUM(K51:K56)</f>
        <v>3</v>
      </c>
      <c r="L57" s="688"/>
      <c r="M57" s="688"/>
      <c r="N57" s="688"/>
      <c r="O57" s="693"/>
    </row>
    <row r="58" spans="1:15">
      <c r="A58" s="690">
        <v>3</v>
      </c>
      <c r="B58" s="665" t="s">
        <v>148</v>
      </c>
      <c r="C58" s="665">
        <v>10</v>
      </c>
      <c r="D58" s="665">
        <v>25</v>
      </c>
      <c r="E58" s="665">
        <v>55</v>
      </c>
      <c r="F58" s="665">
        <v>53</v>
      </c>
      <c r="G58" s="665">
        <f t="shared" si="5"/>
        <v>108</v>
      </c>
      <c r="H58" s="691"/>
      <c r="I58" s="691"/>
      <c r="J58" s="665"/>
      <c r="K58" s="691"/>
      <c r="L58" s="691"/>
      <c r="M58" s="691"/>
      <c r="N58" s="691"/>
      <c r="O58" s="692"/>
    </row>
    <row r="59" spans="1:15">
      <c r="A59" s="50"/>
      <c r="B59" s="51"/>
      <c r="C59" s="51">
        <v>11</v>
      </c>
      <c r="D59" s="51">
        <v>27</v>
      </c>
      <c r="E59" s="51">
        <v>54</v>
      </c>
      <c r="F59" s="51">
        <v>55</v>
      </c>
      <c r="G59" s="51">
        <f t="shared" si="5"/>
        <v>109</v>
      </c>
      <c r="H59" s="53"/>
      <c r="I59" s="53"/>
      <c r="J59" s="51">
        <v>1</v>
      </c>
      <c r="K59" s="53"/>
      <c r="L59" s="53"/>
      <c r="M59" s="53"/>
      <c r="N59" s="53"/>
      <c r="O59" s="54"/>
    </row>
    <row r="60" spans="1:15">
      <c r="A60" s="50"/>
      <c r="B60" s="51"/>
      <c r="C60" s="51">
        <v>12</v>
      </c>
      <c r="D60" s="51">
        <v>29</v>
      </c>
      <c r="E60" s="51">
        <v>63</v>
      </c>
      <c r="F60" s="51">
        <v>60</v>
      </c>
      <c r="G60" s="51">
        <f t="shared" si="5"/>
        <v>123</v>
      </c>
      <c r="H60" s="53"/>
      <c r="I60" s="53"/>
      <c r="J60" s="51"/>
      <c r="K60" s="53"/>
      <c r="L60" s="53"/>
      <c r="M60" s="53"/>
      <c r="N60" s="53"/>
      <c r="O60" s="54"/>
    </row>
    <row r="61" spans="1:15">
      <c r="A61" s="50"/>
      <c r="B61" s="51"/>
      <c r="C61" s="51">
        <v>13</v>
      </c>
      <c r="D61" s="51">
        <v>22</v>
      </c>
      <c r="E61" s="51">
        <v>46</v>
      </c>
      <c r="F61" s="51">
        <v>36</v>
      </c>
      <c r="G61" s="51">
        <f t="shared" si="5"/>
        <v>82</v>
      </c>
      <c r="H61" s="53"/>
      <c r="I61" s="53"/>
      <c r="J61" s="51"/>
      <c r="K61" s="53"/>
      <c r="L61" s="53"/>
      <c r="M61" s="53"/>
      <c r="N61" s="53"/>
      <c r="O61" s="54"/>
    </row>
    <row r="62" spans="1:15">
      <c r="A62" s="55"/>
      <c r="B62" s="56"/>
      <c r="C62" s="56">
        <v>14</v>
      </c>
      <c r="D62" s="56">
        <v>20</v>
      </c>
      <c r="E62" s="56">
        <v>36</v>
      </c>
      <c r="F62" s="56">
        <v>37</v>
      </c>
      <c r="G62" s="56">
        <f t="shared" si="5"/>
        <v>73</v>
      </c>
      <c r="H62" s="57"/>
      <c r="I62" s="57"/>
      <c r="J62" s="56"/>
      <c r="K62" s="57"/>
      <c r="L62" s="57"/>
      <c r="M62" s="57"/>
      <c r="N62" s="57"/>
      <c r="O62" s="58"/>
    </row>
    <row r="63" spans="1:15" ht="15.75" thickBot="1">
      <c r="A63" s="694"/>
      <c r="B63" s="695" t="s">
        <v>146</v>
      </c>
      <c r="C63" s="696"/>
      <c r="D63" s="696">
        <f>SUM(D58:D62)</f>
        <v>123</v>
      </c>
      <c r="E63" s="696">
        <f>SUM(E58:E62)</f>
        <v>254</v>
      </c>
      <c r="F63" s="696">
        <f>SUM(F58:F62)</f>
        <v>241</v>
      </c>
      <c r="G63" s="696">
        <f>SUM(G58:G62)</f>
        <v>495</v>
      </c>
      <c r="H63" s="697"/>
      <c r="I63" s="697"/>
      <c r="J63" s="695">
        <f>SUM(J58:J62)</f>
        <v>1</v>
      </c>
      <c r="K63" s="695">
        <f>SUM(K58:K62)</f>
        <v>0</v>
      </c>
      <c r="L63" s="697"/>
      <c r="M63" s="697"/>
      <c r="N63" s="697"/>
      <c r="O63" s="698"/>
    </row>
    <row r="64" spans="1:15" ht="15.75" thickBot="1">
      <c r="A64" s="699"/>
      <c r="B64" s="700" t="s">
        <v>84</v>
      </c>
      <c r="C64" s="700"/>
      <c r="D64" s="700">
        <f>D50+D57+D63</f>
        <v>511</v>
      </c>
      <c r="E64" s="700">
        <f>E50+E57+E63</f>
        <v>966</v>
      </c>
      <c r="F64" s="700">
        <f>F50+F57+F63</f>
        <v>923</v>
      </c>
      <c r="G64" s="700">
        <f>G50+G57+G63</f>
        <v>1889</v>
      </c>
      <c r="H64" s="701"/>
      <c r="I64" s="701"/>
      <c r="J64" s="702">
        <f>J50+J57+J63</f>
        <v>1</v>
      </c>
      <c r="K64" s="702">
        <f>K50+K57+K63</f>
        <v>3</v>
      </c>
      <c r="L64" s="701"/>
      <c r="M64" s="701"/>
      <c r="N64" s="701"/>
      <c r="O64" s="703"/>
    </row>
    <row r="65" spans="1:15">
      <c r="L65" s="1097" t="s">
        <v>6442</v>
      </c>
      <c r="M65" s="1097"/>
      <c r="N65" s="1097"/>
      <c r="O65" s="1097"/>
    </row>
    <row r="66" spans="1:15">
      <c r="L66" s="1097"/>
      <c r="M66" s="1097"/>
      <c r="N66" s="1097"/>
      <c r="O66" s="1097"/>
    </row>
    <row r="68" spans="1:15">
      <c r="M68" s="1094" t="s">
        <v>29</v>
      </c>
      <c r="N68" s="1094"/>
    </row>
    <row r="75" spans="1:15">
      <c r="A75" s="1095" t="s">
        <v>70</v>
      </c>
      <c r="B75" s="1096" t="s">
        <v>138</v>
      </c>
      <c r="C75" s="1105" t="s">
        <v>84</v>
      </c>
      <c r="D75" s="1106"/>
      <c r="E75" s="1105" t="s">
        <v>139</v>
      </c>
      <c r="F75" s="1107"/>
      <c r="G75" s="1106"/>
      <c r="H75" s="1105" t="s">
        <v>140</v>
      </c>
      <c r="I75" s="1107"/>
      <c r="J75" s="1107"/>
      <c r="K75" s="1106"/>
      <c r="L75" s="1105" t="s">
        <v>141</v>
      </c>
      <c r="M75" s="1107"/>
      <c r="N75" s="1106"/>
      <c r="O75" s="1096" t="s">
        <v>79</v>
      </c>
    </row>
    <row r="76" spans="1:15">
      <c r="A76" s="1095"/>
      <c r="B76" s="1096"/>
      <c r="C76" s="1096" t="s">
        <v>91</v>
      </c>
      <c r="D76" s="1096" t="s">
        <v>72</v>
      </c>
      <c r="E76" s="1096" t="s">
        <v>23</v>
      </c>
      <c r="F76" s="1096" t="s">
        <v>16</v>
      </c>
      <c r="G76" s="1096" t="s">
        <v>80</v>
      </c>
      <c r="H76" s="1096" t="s">
        <v>12</v>
      </c>
      <c r="I76" s="1096" t="s">
        <v>10</v>
      </c>
      <c r="J76" s="1096" t="s">
        <v>75</v>
      </c>
      <c r="K76" s="1096" t="s">
        <v>74</v>
      </c>
      <c r="L76" s="1096" t="s">
        <v>142</v>
      </c>
      <c r="M76" s="1096" t="s">
        <v>143</v>
      </c>
      <c r="N76" s="1096" t="s">
        <v>144</v>
      </c>
      <c r="O76" s="1096"/>
    </row>
    <row r="77" spans="1:15">
      <c r="A77" s="1095"/>
      <c r="B77" s="1096"/>
      <c r="C77" s="1096"/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</row>
    <row r="78" spans="1:15">
      <c r="A78" s="47">
        <v>1</v>
      </c>
      <c r="B78" s="48">
        <v>2</v>
      </c>
      <c r="C78" s="48">
        <v>3</v>
      </c>
      <c r="D78" s="48">
        <v>4</v>
      </c>
      <c r="E78" s="48">
        <v>5</v>
      </c>
      <c r="F78" s="48">
        <v>6</v>
      </c>
      <c r="G78" s="48">
        <v>7</v>
      </c>
      <c r="H78" s="48">
        <v>8</v>
      </c>
      <c r="I78" s="48">
        <v>9</v>
      </c>
      <c r="J78" s="48">
        <v>10</v>
      </c>
      <c r="K78" s="48">
        <v>11</v>
      </c>
      <c r="L78" s="48">
        <v>12</v>
      </c>
      <c r="M78" s="48">
        <v>13</v>
      </c>
      <c r="N78" s="48">
        <v>14</v>
      </c>
      <c r="O78" s="49">
        <v>15</v>
      </c>
    </row>
    <row r="79" spans="1:15">
      <c r="A79" s="50">
        <v>1</v>
      </c>
      <c r="B79" s="51" t="s">
        <v>145</v>
      </c>
      <c r="C79" s="51">
        <v>1</v>
      </c>
      <c r="D79" s="52">
        <v>38</v>
      </c>
      <c r="E79" s="52">
        <v>79</v>
      </c>
      <c r="F79" s="52">
        <v>77</v>
      </c>
      <c r="G79" s="52">
        <v>156</v>
      </c>
      <c r="H79" s="53"/>
      <c r="I79" s="53"/>
      <c r="J79" s="52"/>
      <c r="K79" s="52">
        <v>10</v>
      </c>
      <c r="L79" s="53"/>
      <c r="M79" s="53"/>
      <c r="N79" s="53"/>
      <c r="O79" s="54"/>
    </row>
    <row r="80" spans="1:15">
      <c r="A80" s="50"/>
      <c r="B80" s="51"/>
      <c r="C80" s="51">
        <v>6</v>
      </c>
      <c r="D80" s="52">
        <v>36</v>
      </c>
      <c r="E80" s="52">
        <v>64</v>
      </c>
      <c r="F80" s="52">
        <v>66</v>
      </c>
      <c r="G80" s="52">
        <v>130</v>
      </c>
      <c r="H80" s="53"/>
      <c r="I80" s="53"/>
      <c r="J80" s="52"/>
      <c r="K80" s="52">
        <v>3</v>
      </c>
      <c r="L80" s="53"/>
      <c r="M80" s="53"/>
      <c r="N80" s="53"/>
      <c r="O80" s="54"/>
    </row>
    <row r="81" spans="1:15">
      <c r="A81" s="50"/>
      <c r="B81" s="51"/>
      <c r="C81" s="51">
        <v>7</v>
      </c>
      <c r="D81" s="52">
        <v>39</v>
      </c>
      <c r="E81" s="52">
        <v>72</v>
      </c>
      <c r="F81" s="52">
        <v>58</v>
      </c>
      <c r="G81" s="52">
        <v>130</v>
      </c>
      <c r="H81" s="53"/>
      <c r="I81" s="53"/>
      <c r="J81" s="52">
        <v>3</v>
      </c>
      <c r="K81" s="52">
        <v>2</v>
      </c>
      <c r="L81" s="53"/>
      <c r="M81" s="53"/>
      <c r="N81" s="53"/>
      <c r="O81" s="54"/>
    </row>
    <row r="82" spans="1:15">
      <c r="A82" s="50"/>
      <c r="B82" s="51"/>
      <c r="C82" s="51">
        <v>15</v>
      </c>
      <c r="D82" s="52">
        <v>21</v>
      </c>
      <c r="E82" s="52">
        <v>40</v>
      </c>
      <c r="F82" s="52">
        <v>42</v>
      </c>
      <c r="G82" s="52">
        <v>82</v>
      </c>
      <c r="H82" s="53"/>
      <c r="I82" s="53"/>
      <c r="J82" s="52"/>
      <c r="K82" s="52">
        <v>7</v>
      </c>
      <c r="L82" s="53"/>
      <c r="M82" s="53"/>
      <c r="N82" s="53"/>
      <c r="O82" s="54"/>
    </row>
    <row r="83" spans="1:15">
      <c r="A83" s="50"/>
      <c r="B83" s="51"/>
      <c r="C83" s="51">
        <v>16</v>
      </c>
      <c r="D83" s="52">
        <v>35</v>
      </c>
      <c r="E83" s="52">
        <v>73</v>
      </c>
      <c r="F83" s="52">
        <v>68</v>
      </c>
      <c r="G83" s="52">
        <v>141</v>
      </c>
      <c r="H83" s="53"/>
      <c r="I83" s="53"/>
      <c r="J83" s="52"/>
      <c r="K83" s="52">
        <v>12</v>
      </c>
      <c r="L83" s="53"/>
      <c r="M83" s="53"/>
      <c r="N83" s="53"/>
      <c r="O83" s="54"/>
    </row>
    <row r="84" spans="1:15">
      <c r="A84" s="50"/>
      <c r="B84" s="51" t="s">
        <v>146</v>
      </c>
      <c r="C84" s="51"/>
      <c r="D84" s="704">
        <f>SUM(D79:D83)</f>
        <v>169</v>
      </c>
      <c r="E84" s="53"/>
      <c r="F84" s="53"/>
      <c r="G84" s="704">
        <f>SUM(G79:G83)</f>
        <v>639</v>
      </c>
      <c r="H84" s="53"/>
      <c r="I84" s="53"/>
      <c r="J84" s="53"/>
      <c r="K84" s="53"/>
      <c r="L84" s="53"/>
      <c r="M84" s="53"/>
      <c r="N84" s="53"/>
      <c r="O84" s="54"/>
    </row>
    <row r="85" spans="1:15">
      <c r="A85" s="50">
        <v>2</v>
      </c>
      <c r="B85" s="51" t="s">
        <v>147</v>
      </c>
      <c r="C85" s="51">
        <v>2</v>
      </c>
      <c r="D85" s="52">
        <v>53</v>
      </c>
      <c r="E85" s="52">
        <v>96</v>
      </c>
      <c r="F85" s="52">
        <v>91</v>
      </c>
      <c r="G85" s="52">
        <v>187</v>
      </c>
      <c r="H85" s="53"/>
      <c r="I85" s="53"/>
      <c r="J85" s="53"/>
      <c r="K85" s="52">
        <v>4</v>
      </c>
      <c r="L85" s="53"/>
      <c r="M85" s="53"/>
      <c r="N85" s="53"/>
      <c r="O85" s="54"/>
    </row>
    <row r="86" spans="1:15">
      <c r="A86" s="50"/>
      <c r="B86" s="51"/>
      <c r="C86" s="51">
        <v>3</v>
      </c>
      <c r="D86" s="52">
        <v>28</v>
      </c>
      <c r="E86" s="52">
        <v>56</v>
      </c>
      <c r="F86" s="52">
        <v>61</v>
      </c>
      <c r="G86" s="52">
        <v>117</v>
      </c>
      <c r="H86" s="53"/>
      <c r="I86" s="53"/>
      <c r="J86" s="53"/>
      <c r="K86" s="52">
        <v>3</v>
      </c>
      <c r="L86" s="53"/>
      <c r="M86" s="53"/>
      <c r="N86" s="53"/>
      <c r="O86" s="54"/>
    </row>
    <row r="87" spans="1:15">
      <c r="A87" s="50"/>
      <c r="B87" s="51"/>
      <c r="C87" s="51">
        <v>4</v>
      </c>
      <c r="D87" s="52">
        <v>20</v>
      </c>
      <c r="E87" s="52">
        <v>39</v>
      </c>
      <c r="F87" s="52">
        <v>35</v>
      </c>
      <c r="G87" s="52">
        <v>74</v>
      </c>
      <c r="H87" s="53"/>
      <c r="I87" s="53"/>
      <c r="J87" s="53"/>
      <c r="K87" s="52">
        <v>5</v>
      </c>
      <c r="L87" s="53"/>
      <c r="M87" s="53"/>
      <c r="N87" s="53"/>
      <c r="O87" s="54"/>
    </row>
    <row r="88" spans="1:15">
      <c r="A88" s="50"/>
      <c r="B88" s="51"/>
      <c r="C88" s="51">
        <v>5</v>
      </c>
      <c r="D88" s="52">
        <v>38</v>
      </c>
      <c r="E88" s="52">
        <v>59</v>
      </c>
      <c r="F88" s="52">
        <v>64</v>
      </c>
      <c r="G88" s="52">
        <v>123</v>
      </c>
      <c r="H88" s="53"/>
      <c r="I88" s="53"/>
      <c r="J88" s="53"/>
      <c r="K88" s="52"/>
      <c r="L88" s="53"/>
      <c r="M88" s="53"/>
      <c r="N88" s="53"/>
      <c r="O88" s="54"/>
    </row>
    <row r="89" spans="1:15">
      <c r="A89" s="50"/>
      <c r="B89" s="51"/>
      <c r="C89" s="51">
        <v>8</v>
      </c>
      <c r="D89" s="52">
        <v>37</v>
      </c>
      <c r="E89" s="52">
        <v>75</v>
      </c>
      <c r="F89" s="52">
        <v>58</v>
      </c>
      <c r="G89" s="52">
        <v>133</v>
      </c>
      <c r="H89" s="52">
        <v>1</v>
      </c>
      <c r="I89" s="53"/>
      <c r="J89" s="53"/>
      <c r="K89" s="52">
        <v>1</v>
      </c>
      <c r="L89" s="53"/>
      <c r="M89" s="53"/>
      <c r="N89" s="53"/>
      <c r="O89" s="54"/>
    </row>
    <row r="90" spans="1:15">
      <c r="A90" s="50"/>
      <c r="B90" s="51"/>
      <c r="C90" s="51">
        <v>9</v>
      </c>
      <c r="D90" s="52">
        <v>42</v>
      </c>
      <c r="E90" s="52">
        <v>63</v>
      </c>
      <c r="F90" s="52">
        <v>70</v>
      </c>
      <c r="G90" s="52">
        <v>133</v>
      </c>
      <c r="H90" s="53"/>
      <c r="I90" s="53"/>
      <c r="J90" s="53"/>
      <c r="K90" s="52"/>
      <c r="L90" s="53"/>
      <c r="M90" s="53"/>
      <c r="N90" s="53"/>
      <c r="O90" s="54"/>
    </row>
    <row r="91" spans="1:15">
      <c r="A91" s="50"/>
      <c r="B91" s="51" t="s">
        <v>146</v>
      </c>
      <c r="C91" s="51"/>
      <c r="D91" s="704">
        <f>SUM(D85:D90)</f>
        <v>218</v>
      </c>
      <c r="E91" s="53"/>
      <c r="F91" s="53"/>
      <c r="G91" s="704">
        <f>SUM(G85:G90)</f>
        <v>767</v>
      </c>
      <c r="H91" s="53"/>
      <c r="I91" s="53"/>
      <c r="J91" s="53"/>
      <c r="K91" s="52"/>
      <c r="L91" s="53"/>
      <c r="M91" s="53"/>
      <c r="N91" s="53"/>
      <c r="O91" s="54"/>
    </row>
    <row r="92" spans="1:15">
      <c r="A92" s="50">
        <v>3</v>
      </c>
      <c r="B92" s="51" t="s">
        <v>148</v>
      </c>
      <c r="C92" s="51">
        <v>10</v>
      </c>
      <c r="D92" s="52">
        <v>25</v>
      </c>
      <c r="E92" s="52">
        <v>47</v>
      </c>
      <c r="F92" s="52">
        <v>68</v>
      </c>
      <c r="G92" s="52">
        <v>115</v>
      </c>
      <c r="H92" s="53"/>
      <c r="I92" s="52">
        <v>1</v>
      </c>
      <c r="J92" s="52"/>
      <c r="K92" s="52"/>
      <c r="L92" s="53"/>
      <c r="M92" s="53"/>
      <c r="N92" s="53"/>
      <c r="O92" s="54"/>
    </row>
    <row r="93" spans="1:15">
      <c r="A93" s="50"/>
      <c r="B93" s="51"/>
      <c r="C93" s="51">
        <v>11</v>
      </c>
      <c r="D93" s="52">
        <v>27</v>
      </c>
      <c r="E93" s="52">
        <v>57</v>
      </c>
      <c r="F93" s="52">
        <v>60</v>
      </c>
      <c r="G93" s="52">
        <v>117</v>
      </c>
      <c r="H93" s="53"/>
      <c r="I93" s="52"/>
      <c r="J93" s="52"/>
      <c r="K93" s="52">
        <v>4</v>
      </c>
      <c r="L93" s="53"/>
      <c r="M93" s="53"/>
      <c r="N93" s="53"/>
      <c r="O93" s="54"/>
    </row>
    <row r="94" spans="1:15">
      <c r="A94" s="50"/>
      <c r="B94" s="51"/>
      <c r="C94" s="51">
        <v>12</v>
      </c>
      <c r="D94" s="52">
        <v>32</v>
      </c>
      <c r="E94" s="52">
        <v>70</v>
      </c>
      <c r="F94" s="52">
        <v>65</v>
      </c>
      <c r="G94" s="52">
        <v>135</v>
      </c>
      <c r="H94" s="53"/>
      <c r="I94" s="52"/>
      <c r="J94" s="52">
        <v>4</v>
      </c>
      <c r="K94" s="52">
        <v>3</v>
      </c>
      <c r="L94" s="53"/>
      <c r="M94" s="53"/>
      <c r="N94" s="53"/>
      <c r="O94" s="54"/>
    </row>
    <row r="95" spans="1:15">
      <c r="A95" s="50"/>
      <c r="B95" s="51"/>
      <c r="C95" s="51">
        <v>13</v>
      </c>
      <c r="D95" s="52">
        <v>23</v>
      </c>
      <c r="E95" s="52">
        <v>46</v>
      </c>
      <c r="F95" s="52">
        <v>34</v>
      </c>
      <c r="G95" s="52">
        <v>80</v>
      </c>
      <c r="H95" s="53"/>
      <c r="I95" s="52"/>
      <c r="J95" s="52">
        <v>3</v>
      </c>
      <c r="K95" s="52">
        <v>7</v>
      </c>
      <c r="L95" s="53"/>
      <c r="M95" s="53"/>
      <c r="N95" s="53"/>
      <c r="O95" s="54"/>
    </row>
    <row r="96" spans="1:15">
      <c r="A96" s="50"/>
      <c r="B96" s="51"/>
      <c r="C96" s="51">
        <v>14</v>
      </c>
      <c r="D96" s="52">
        <v>19</v>
      </c>
      <c r="E96" s="52">
        <v>40</v>
      </c>
      <c r="F96" s="52">
        <v>32</v>
      </c>
      <c r="G96" s="52">
        <v>72</v>
      </c>
      <c r="H96" s="53"/>
      <c r="I96" s="52">
        <v>2</v>
      </c>
      <c r="J96" s="52"/>
      <c r="K96" s="53"/>
      <c r="L96" s="53"/>
      <c r="M96" s="53"/>
      <c r="N96" s="53"/>
      <c r="O96" s="54"/>
    </row>
    <row r="97" spans="1:15">
      <c r="A97" s="55"/>
      <c r="B97" s="56" t="s">
        <v>146</v>
      </c>
      <c r="C97" s="56"/>
      <c r="D97" s="705">
        <f>SUM(D92:D96)</f>
        <v>126</v>
      </c>
      <c r="E97" s="57"/>
      <c r="F97" s="57"/>
      <c r="G97" s="705">
        <f>SUM(G92:G96)</f>
        <v>519</v>
      </c>
      <c r="H97" s="57"/>
      <c r="I97" s="57"/>
      <c r="J97" s="57"/>
      <c r="K97" s="57"/>
      <c r="L97" s="57"/>
      <c r="M97" s="57"/>
      <c r="N97" s="57"/>
      <c r="O97" s="58"/>
    </row>
    <row r="98" spans="1:15" ht="15.75" thickBot="1">
      <c r="A98" s="59"/>
      <c r="B98" s="60" t="s">
        <v>84</v>
      </c>
      <c r="C98" s="61"/>
      <c r="D98" s="60">
        <v>513</v>
      </c>
      <c r="E98" s="61">
        <f>SUM(E79:E96)</f>
        <v>976</v>
      </c>
      <c r="F98" s="61">
        <f>SUM(F79:F96)</f>
        <v>949</v>
      </c>
      <c r="G98" s="60">
        <f>SUM(E98:F98)</f>
        <v>1925</v>
      </c>
      <c r="H98" s="62"/>
      <c r="I98" s="62"/>
      <c r="J98" s="62"/>
      <c r="K98" s="62"/>
      <c r="L98" s="62"/>
      <c r="M98" s="62"/>
      <c r="N98" s="62"/>
      <c r="O98" s="63"/>
    </row>
    <row r="99" spans="1:15">
      <c r="M99" s="64" t="s">
        <v>28</v>
      </c>
    </row>
    <row r="100" spans="1:15">
      <c r="M100" s="64"/>
    </row>
    <row r="102" spans="1:15" ht="14.25" customHeight="1">
      <c r="M102" s="1094" t="s">
        <v>29</v>
      </c>
      <c r="N102" s="1094"/>
    </row>
    <row r="109" spans="1:15">
      <c r="A109" s="1095" t="s">
        <v>70</v>
      </c>
      <c r="B109" s="1096" t="s">
        <v>138</v>
      </c>
      <c r="C109" s="1096" t="s">
        <v>84</v>
      </c>
      <c r="D109" s="1096"/>
      <c r="E109" s="1096" t="s">
        <v>139</v>
      </c>
      <c r="F109" s="1096"/>
      <c r="G109" s="1096"/>
      <c r="H109" s="1096" t="s">
        <v>140</v>
      </c>
      <c r="I109" s="1096"/>
      <c r="J109" s="1096"/>
      <c r="K109" s="1096"/>
      <c r="L109" s="1096" t="s">
        <v>141</v>
      </c>
      <c r="M109" s="1096"/>
      <c r="N109" s="1096"/>
      <c r="O109" s="1096" t="s">
        <v>79</v>
      </c>
    </row>
    <row r="110" spans="1:15">
      <c r="A110" s="1095"/>
      <c r="B110" s="1096"/>
      <c r="C110" s="1096" t="s">
        <v>91</v>
      </c>
      <c r="D110" s="1096" t="s">
        <v>72</v>
      </c>
      <c r="E110" s="1096" t="s">
        <v>23</v>
      </c>
      <c r="F110" s="1096" t="s">
        <v>16</v>
      </c>
      <c r="G110" s="1096" t="s">
        <v>80</v>
      </c>
      <c r="H110" s="1096" t="s">
        <v>12</v>
      </c>
      <c r="I110" s="1096" t="s">
        <v>10</v>
      </c>
      <c r="J110" s="1096" t="s">
        <v>75</v>
      </c>
      <c r="K110" s="1096" t="s">
        <v>74</v>
      </c>
      <c r="L110" s="1096" t="s">
        <v>142</v>
      </c>
      <c r="M110" s="1096" t="s">
        <v>143</v>
      </c>
      <c r="N110" s="1096" t="s">
        <v>144</v>
      </c>
      <c r="O110" s="1096"/>
    </row>
    <row r="111" spans="1:15">
      <c r="A111" s="1095"/>
      <c r="B111" s="1096"/>
      <c r="C111" s="1096"/>
      <c r="D111" s="1096"/>
      <c r="E111" s="1096"/>
      <c r="F111" s="1096"/>
      <c r="G111" s="1096"/>
      <c r="H111" s="1096"/>
      <c r="I111" s="1096"/>
      <c r="J111" s="1096"/>
      <c r="K111" s="1096"/>
      <c r="L111" s="1096"/>
      <c r="M111" s="1096"/>
      <c r="N111" s="1096"/>
      <c r="O111" s="1096"/>
    </row>
    <row r="112" spans="1:15">
      <c r="A112" s="47">
        <v>1</v>
      </c>
      <c r="B112" s="48">
        <v>2</v>
      </c>
      <c r="C112" s="48">
        <v>3</v>
      </c>
      <c r="D112" s="48">
        <v>4</v>
      </c>
      <c r="E112" s="48">
        <v>5</v>
      </c>
      <c r="F112" s="48">
        <v>6</v>
      </c>
      <c r="G112" s="48">
        <v>7</v>
      </c>
      <c r="H112" s="48">
        <v>8</v>
      </c>
      <c r="I112" s="48">
        <v>9</v>
      </c>
      <c r="J112" s="48">
        <v>10</v>
      </c>
      <c r="K112" s="48">
        <v>11</v>
      </c>
      <c r="L112" s="48">
        <v>12</v>
      </c>
      <c r="M112" s="48">
        <v>13</v>
      </c>
      <c r="N112" s="48">
        <v>14</v>
      </c>
      <c r="O112" s="49">
        <v>15</v>
      </c>
    </row>
    <row r="113" spans="1:15">
      <c r="A113" s="50">
        <v>1</v>
      </c>
      <c r="B113" s="51" t="s">
        <v>145</v>
      </c>
      <c r="C113" s="51">
        <v>1</v>
      </c>
      <c r="D113" s="52">
        <v>42</v>
      </c>
      <c r="E113" s="52">
        <v>79</v>
      </c>
      <c r="F113" s="52">
        <v>77</v>
      </c>
      <c r="G113" s="52">
        <v>156</v>
      </c>
      <c r="H113" s="53"/>
      <c r="I113" s="53"/>
      <c r="J113" s="52"/>
      <c r="K113" s="52">
        <v>10</v>
      </c>
      <c r="L113" s="53"/>
      <c r="M113" s="53"/>
      <c r="N113" s="53"/>
      <c r="O113" s="54"/>
    </row>
    <row r="114" spans="1:15">
      <c r="A114" s="50"/>
      <c r="B114" s="51"/>
      <c r="C114" s="51">
        <v>6</v>
      </c>
      <c r="D114" s="52">
        <v>39</v>
      </c>
      <c r="E114" s="52">
        <v>64</v>
      </c>
      <c r="F114" s="52">
        <v>66</v>
      </c>
      <c r="G114" s="52">
        <v>130</v>
      </c>
      <c r="H114" s="53"/>
      <c r="I114" s="53"/>
      <c r="J114" s="52"/>
      <c r="K114" s="52">
        <v>3</v>
      </c>
      <c r="L114" s="53"/>
      <c r="M114" s="53"/>
      <c r="N114" s="53"/>
      <c r="O114" s="54"/>
    </row>
    <row r="115" spans="1:15">
      <c r="A115" s="50"/>
      <c r="B115" s="51"/>
      <c r="C115" s="51">
        <v>7</v>
      </c>
      <c r="D115" s="52">
        <v>37</v>
      </c>
      <c r="E115" s="52">
        <v>72</v>
      </c>
      <c r="F115" s="52">
        <v>58</v>
      </c>
      <c r="G115" s="52">
        <v>130</v>
      </c>
      <c r="H115" s="53"/>
      <c r="I115" s="53"/>
      <c r="J115" s="52">
        <v>3</v>
      </c>
      <c r="K115" s="52">
        <v>2</v>
      </c>
      <c r="L115" s="53"/>
      <c r="M115" s="53"/>
      <c r="N115" s="53"/>
      <c r="O115" s="54"/>
    </row>
    <row r="116" spans="1:15">
      <c r="A116" s="50"/>
      <c r="B116" s="51"/>
      <c r="C116" s="51">
        <v>15</v>
      </c>
      <c r="D116" s="52">
        <v>21</v>
      </c>
      <c r="E116" s="52">
        <v>40</v>
      </c>
      <c r="F116" s="52">
        <v>42</v>
      </c>
      <c r="G116" s="52">
        <v>82</v>
      </c>
      <c r="H116" s="53"/>
      <c r="I116" s="53"/>
      <c r="J116" s="52"/>
      <c r="K116" s="52">
        <v>7</v>
      </c>
      <c r="L116" s="53"/>
      <c r="M116" s="53"/>
      <c r="N116" s="53"/>
      <c r="O116" s="54"/>
    </row>
    <row r="117" spans="1:15">
      <c r="A117" s="50"/>
      <c r="B117" s="51"/>
      <c r="C117" s="51">
        <v>16</v>
      </c>
      <c r="D117" s="52">
        <v>35</v>
      </c>
      <c r="E117" s="52">
        <v>73</v>
      </c>
      <c r="F117" s="52">
        <v>68</v>
      </c>
      <c r="G117" s="52">
        <v>141</v>
      </c>
      <c r="H117" s="53"/>
      <c r="I117" s="53"/>
      <c r="J117" s="52"/>
      <c r="K117" s="52">
        <v>12</v>
      </c>
      <c r="L117" s="53"/>
      <c r="M117" s="53"/>
      <c r="N117" s="53"/>
      <c r="O117" s="54"/>
    </row>
    <row r="118" spans="1:15">
      <c r="A118" s="50"/>
      <c r="B118" s="51" t="s">
        <v>146</v>
      </c>
      <c r="C118" s="51"/>
      <c r="D118" s="704">
        <f>SUM(D113:D117)</f>
        <v>174</v>
      </c>
      <c r="E118" s="53"/>
      <c r="F118" s="53"/>
      <c r="G118" s="704">
        <f>SUM(G113:G117)</f>
        <v>639</v>
      </c>
      <c r="H118" s="53"/>
      <c r="I118" s="53"/>
      <c r="J118" s="53"/>
      <c r="K118" s="53"/>
      <c r="L118" s="53"/>
      <c r="M118" s="53"/>
      <c r="N118" s="53"/>
      <c r="O118" s="54"/>
    </row>
    <row r="119" spans="1:15">
      <c r="A119" s="50">
        <v>2</v>
      </c>
      <c r="B119" s="51" t="s">
        <v>147</v>
      </c>
      <c r="C119" s="51">
        <v>2</v>
      </c>
      <c r="D119" s="52">
        <v>53</v>
      </c>
      <c r="E119" s="52">
        <v>96</v>
      </c>
      <c r="F119" s="52">
        <v>91</v>
      </c>
      <c r="G119" s="52">
        <v>187</v>
      </c>
      <c r="H119" s="53"/>
      <c r="I119" s="53"/>
      <c r="J119" s="53"/>
      <c r="K119" s="52">
        <v>4</v>
      </c>
      <c r="L119" s="53"/>
      <c r="M119" s="53"/>
      <c r="N119" s="53"/>
      <c r="O119" s="54"/>
    </row>
    <row r="120" spans="1:15">
      <c r="A120" s="50"/>
      <c r="B120" s="51"/>
      <c r="C120" s="51">
        <v>3</v>
      </c>
      <c r="D120" s="52">
        <v>32</v>
      </c>
      <c r="E120" s="52">
        <v>56</v>
      </c>
      <c r="F120" s="52">
        <v>61</v>
      </c>
      <c r="G120" s="52">
        <v>117</v>
      </c>
      <c r="H120" s="53"/>
      <c r="I120" s="53"/>
      <c r="J120" s="53"/>
      <c r="K120" s="52">
        <v>3</v>
      </c>
      <c r="L120" s="53"/>
      <c r="M120" s="53"/>
      <c r="N120" s="53"/>
      <c r="O120" s="54"/>
    </row>
    <row r="121" spans="1:15">
      <c r="A121" s="50"/>
      <c r="B121" s="51"/>
      <c r="C121" s="51">
        <v>4</v>
      </c>
      <c r="D121" s="52">
        <v>21</v>
      </c>
      <c r="E121" s="52">
        <v>39</v>
      </c>
      <c r="F121" s="52">
        <v>35</v>
      </c>
      <c r="G121" s="52">
        <v>74</v>
      </c>
      <c r="H121" s="53"/>
      <c r="I121" s="53"/>
      <c r="J121" s="53"/>
      <c r="K121" s="52">
        <v>5</v>
      </c>
      <c r="L121" s="53"/>
      <c r="M121" s="53"/>
      <c r="N121" s="53"/>
      <c r="O121" s="54"/>
    </row>
    <row r="122" spans="1:15">
      <c r="A122" s="50"/>
      <c r="B122" s="51"/>
      <c r="C122" s="51">
        <v>5</v>
      </c>
      <c r="D122" s="52">
        <v>38</v>
      </c>
      <c r="E122" s="52">
        <v>60</v>
      </c>
      <c r="F122" s="52">
        <v>65</v>
      </c>
      <c r="G122" s="52">
        <v>124</v>
      </c>
      <c r="H122" s="52"/>
      <c r="I122" s="52">
        <v>2</v>
      </c>
      <c r="J122" s="53"/>
      <c r="K122" s="52"/>
      <c r="L122" s="53"/>
      <c r="M122" s="53"/>
      <c r="N122" s="53"/>
      <c r="O122" s="54"/>
    </row>
    <row r="123" spans="1:15">
      <c r="A123" s="50"/>
      <c r="B123" s="51"/>
      <c r="C123" s="51">
        <v>8</v>
      </c>
      <c r="D123" s="52">
        <v>37</v>
      </c>
      <c r="E123" s="52">
        <v>75</v>
      </c>
      <c r="F123" s="52">
        <v>58</v>
      </c>
      <c r="G123" s="52">
        <v>133</v>
      </c>
      <c r="H123" s="52">
        <v>1</v>
      </c>
      <c r="I123" s="52"/>
      <c r="J123" s="53"/>
      <c r="K123" s="52">
        <v>1</v>
      </c>
      <c r="L123" s="53"/>
      <c r="M123" s="53"/>
      <c r="N123" s="53"/>
      <c r="O123" s="54"/>
    </row>
    <row r="124" spans="1:15">
      <c r="A124" s="50"/>
      <c r="B124" s="51"/>
      <c r="C124" s="51">
        <v>9</v>
      </c>
      <c r="D124" s="52">
        <v>43</v>
      </c>
      <c r="E124" s="52">
        <v>62</v>
      </c>
      <c r="F124" s="52">
        <v>70</v>
      </c>
      <c r="G124" s="52">
        <v>132</v>
      </c>
      <c r="H124" s="52">
        <v>1</v>
      </c>
      <c r="I124" s="52"/>
      <c r="J124" s="53"/>
      <c r="K124" s="52"/>
      <c r="L124" s="53"/>
      <c r="M124" s="53"/>
      <c r="N124" s="53"/>
      <c r="O124" s="54"/>
    </row>
    <row r="125" spans="1:15">
      <c r="A125" s="50"/>
      <c r="B125" s="51" t="s">
        <v>146</v>
      </c>
      <c r="C125" s="51"/>
      <c r="D125" s="704">
        <f>SUM(D119:D124)</f>
        <v>224</v>
      </c>
      <c r="E125" s="53"/>
      <c r="F125" s="53"/>
      <c r="G125" s="704">
        <f>SUM(G119:G124)</f>
        <v>767</v>
      </c>
      <c r="H125" s="53"/>
      <c r="I125" s="53"/>
      <c r="J125" s="53"/>
      <c r="K125" s="52"/>
      <c r="L125" s="53"/>
      <c r="M125" s="53"/>
      <c r="N125" s="53"/>
      <c r="O125" s="54"/>
    </row>
    <row r="126" spans="1:15">
      <c r="A126" s="50">
        <v>3</v>
      </c>
      <c r="B126" s="51" t="s">
        <v>148</v>
      </c>
      <c r="C126" s="51">
        <v>10</v>
      </c>
      <c r="D126" s="52">
        <v>25</v>
      </c>
      <c r="E126" s="52">
        <v>47</v>
      </c>
      <c r="F126" s="52">
        <v>68</v>
      </c>
      <c r="G126" s="52">
        <v>115</v>
      </c>
      <c r="H126" s="53"/>
      <c r="I126" s="52">
        <v>1</v>
      </c>
      <c r="J126" s="52"/>
      <c r="K126" s="52"/>
      <c r="L126" s="53"/>
      <c r="M126" s="53"/>
      <c r="N126" s="53"/>
      <c r="O126" s="54"/>
    </row>
    <row r="127" spans="1:15">
      <c r="A127" s="50"/>
      <c r="B127" s="51"/>
      <c r="C127" s="51">
        <v>11</v>
      </c>
      <c r="D127" s="52">
        <v>27</v>
      </c>
      <c r="E127" s="52">
        <v>57</v>
      </c>
      <c r="F127" s="52">
        <v>60</v>
      </c>
      <c r="G127" s="52">
        <v>117</v>
      </c>
      <c r="H127" s="53"/>
      <c r="I127" s="52"/>
      <c r="J127" s="52"/>
      <c r="K127" s="52">
        <v>4</v>
      </c>
      <c r="L127" s="53"/>
      <c r="M127" s="53"/>
      <c r="N127" s="53"/>
      <c r="O127" s="54"/>
    </row>
    <row r="128" spans="1:15">
      <c r="A128" s="50"/>
      <c r="B128" s="51"/>
      <c r="C128" s="51">
        <v>12</v>
      </c>
      <c r="D128" s="52">
        <v>32</v>
      </c>
      <c r="E128" s="52">
        <v>70</v>
      </c>
      <c r="F128" s="52">
        <v>65</v>
      </c>
      <c r="G128" s="52">
        <v>135</v>
      </c>
      <c r="H128" s="53"/>
      <c r="I128" s="52"/>
      <c r="J128" s="52">
        <v>4</v>
      </c>
      <c r="K128" s="52">
        <v>3</v>
      </c>
      <c r="L128" s="53"/>
      <c r="M128" s="53"/>
      <c r="N128" s="53"/>
      <c r="O128" s="54"/>
    </row>
    <row r="129" spans="1:15">
      <c r="A129" s="50"/>
      <c r="B129" s="51"/>
      <c r="C129" s="51">
        <v>13</v>
      </c>
      <c r="D129" s="52">
        <v>23</v>
      </c>
      <c r="E129" s="52">
        <v>46</v>
      </c>
      <c r="F129" s="52">
        <v>34</v>
      </c>
      <c r="G129" s="52">
        <v>80</v>
      </c>
      <c r="H129" s="53"/>
      <c r="I129" s="52"/>
      <c r="J129" s="52">
        <v>3</v>
      </c>
      <c r="K129" s="52">
        <v>7</v>
      </c>
      <c r="L129" s="53"/>
      <c r="M129" s="53"/>
      <c r="N129" s="53"/>
      <c r="O129" s="54"/>
    </row>
    <row r="130" spans="1:15">
      <c r="A130" s="50"/>
      <c r="B130" s="51"/>
      <c r="C130" s="51">
        <v>14</v>
      </c>
      <c r="D130" s="52">
        <v>20</v>
      </c>
      <c r="E130" s="52">
        <v>40</v>
      </c>
      <c r="F130" s="52">
        <v>32</v>
      </c>
      <c r="G130" s="52">
        <v>72</v>
      </c>
      <c r="H130" s="53"/>
      <c r="I130" s="52">
        <v>2</v>
      </c>
      <c r="J130" s="52"/>
      <c r="K130" s="53"/>
      <c r="L130" s="53"/>
      <c r="M130" s="53"/>
      <c r="N130" s="53"/>
      <c r="O130" s="54"/>
    </row>
    <row r="131" spans="1:15">
      <c r="A131" s="55"/>
      <c r="B131" s="56" t="s">
        <v>146</v>
      </c>
      <c r="C131" s="56"/>
      <c r="D131" s="705">
        <f>SUM(D126:D130)</f>
        <v>127</v>
      </c>
      <c r="E131" s="57"/>
      <c r="F131" s="57"/>
      <c r="G131" s="705">
        <f>SUM(G126:G130)</f>
        <v>519</v>
      </c>
      <c r="H131" s="57"/>
      <c r="I131" s="57"/>
      <c r="J131" s="57"/>
      <c r="K131" s="57"/>
      <c r="L131" s="57"/>
      <c r="M131" s="57"/>
      <c r="N131" s="57"/>
      <c r="O131" s="58"/>
    </row>
    <row r="132" spans="1:15" ht="15.75" thickBot="1">
      <c r="A132" s="59"/>
      <c r="B132" s="60" t="s">
        <v>84</v>
      </c>
      <c r="C132" s="61"/>
      <c r="D132" s="706">
        <v>525</v>
      </c>
      <c r="E132" s="65">
        <f>SUM(E113:E130)</f>
        <v>976</v>
      </c>
      <c r="F132" s="65">
        <f>SUM(F113:F130)</f>
        <v>950</v>
      </c>
      <c r="G132" s="706">
        <f>SUM(E132:F132)</f>
        <v>1926</v>
      </c>
      <c r="H132" s="62"/>
      <c r="I132" s="62"/>
      <c r="J132" s="62"/>
      <c r="K132" s="62"/>
      <c r="L132" s="62"/>
      <c r="M132" s="62"/>
      <c r="N132" s="62"/>
      <c r="O132" s="63"/>
    </row>
    <row r="133" spans="1:15">
      <c r="M133" s="64" t="s">
        <v>28</v>
      </c>
    </row>
    <row r="134" spans="1:15">
      <c r="M134" s="64"/>
    </row>
    <row r="136" spans="1:15">
      <c r="M136" s="1094" t="s">
        <v>29</v>
      </c>
      <c r="N136" s="1094"/>
    </row>
    <row r="143" spans="1:15">
      <c r="A143" s="1095" t="s">
        <v>70</v>
      </c>
      <c r="B143" s="1096" t="s">
        <v>138</v>
      </c>
      <c r="C143" s="1096" t="s">
        <v>84</v>
      </c>
      <c r="D143" s="1096"/>
      <c r="E143" s="1096" t="s">
        <v>139</v>
      </c>
      <c r="F143" s="1096"/>
      <c r="G143" s="1096"/>
      <c r="H143" s="1096" t="s">
        <v>140</v>
      </c>
      <c r="I143" s="1096"/>
      <c r="J143" s="1096"/>
      <c r="K143" s="1096"/>
      <c r="L143" s="1096" t="s">
        <v>141</v>
      </c>
      <c r="M143" s="1096"/>
      <c r="N143" s="1096"/>
      <c r="O143" s="1096" t="s">
        <v>79</v>
      </c>
    </row>
    <row r="144" spans="1:15">
      <c r="A144" s="1095"/>
      <c r="B144" s="1096"/>
      <c r="C144" s="1096" t="s">
        <v>91</v>
      </c>
      <c r="D144" s="1096" t="s">
        <v>72</v>
      </c>
      <c r="E144" s="1096" t="s">
        <v>23</v>
      </c>
      <c r="F144" s="1096" t="s">
        <v>16</v>
      </c>
      <c r="G144" s="1096" t="s">
        <v>80</v>
      </c>
      <c r="H144" s="1096" t="s">
        <v>12</v>
      </c>
      <c r="I144" s="1096" t="s">
        <v>10</v>
      </c>
      <c r="J144" s="1096" t="s">
        <v>75</v>
      </c>
      <c r="K144" s="1096" t="s">
        <v>74</v>
      </c>
      <c r="L144" s="1096" t="s">
        <v>142</v>
      </c>
      <c r="M144" s="1096" t="s">
        <v>143</v>
      </c>
      <c r="N144" s="1096" t="s">
        <v>144</v>
      </c>
      <c r="O144" s="1096"/>
    </row>
    <row r="145" spans="1:15">
      <c r="A145" s="1095"/>
      <c r="B145" s="1096"/>
      <c r="C145" s="1096"/>
      <c r="D145" s="1096"/>
      <c r="E145" s="1096"/>
      <c r="F145" s="1096"/>
      <c r="G145" s="1096"/>
      <c r="H145" s="1096"/>
      <c r="I145" s="1096"/>
      <c r="J145" s="1096"/>
      <c r="K145" s="1096"/>
      <c r="L145" s="1096"/>
      <c r="M145" s="1096"/>
      <c r="N145" s="1096"/>
      <c r="O145" s="1096"/>
    </row>
    <row r="146" spans="1:15">
      <c r="A146" s="47">
        <v>1</v>
      </c>
      <c r="B146" s="48">
        <v>2</v>
      </c>
      <c r="C146" s="48">
        <v>3</v>
      </c>
      <c r="D146" s="48">
        <v>4</v>
      </c>
      <c r="E146" s="48">
        <v>5</v>
      </c>
      <c r="F146" s="48">
        <v>6</v>
      </c>
      <c r="G146" s="48">
        <v>7</v>
      </c>
      <c r="H146" s="48">
        <v>8</v>
      </c>
      <c r="I146" s="48">
        <v>9</v>
      </c>
      <c r="J146" s="48">
        <v>10</v>
      </c>
      <c r="K146" s="48">
        <v>11</v>
      </c>
      <c r="L146" s="48">
        <v>12</v>
      </c>
      <c r="M146" s="48">
        <v>13</v>
      </c>
      <c r="N146" s="48">
        <v>14</v>
      </c>
      <c r="O146" s="49">
        <v>15</v>
      </c>
    </row>
    <row r="147" spans="1:15">
      <c r="A147" s="50">
        <v>1</v>
      </c>
      <c r="B147" s="51" t="s">
        <v>145</v>
      </c>
      <c r="C147" s="51">
        <v>1</v>
      </c>
      <c r="D147" s="52">
        <v>42</v>
      </c>
      <c r="E147" s="52">
        <v>79</v>
      </c>
      <c r="F147" s="52">
        <v>77</v>
      </c>
      <c r="G147" s="52">
        <v>156</v>
      </c>
      <c r="H147" s="53"/>
      <c r="I147" s="53"/>
      <c r="J147" s="52"/>
      <c r="K147" s="52">
        <v>10</v>
      </c>
      <c r="L147" s="53"/>
      <c r="M147" s="53"/>
      <c r="N147" s="53"/>
      <c r="O147" s="54"/>
    </row>
    <row r="148" spans="1:15">
      <c r="A148" s="50"/>
      <c r="B148" s="51"/>
      <c r="C148" s="51">
        <v>6</v>
      </c>
      <c r="D148" s="52">
        <v>39</v>
      </c>
      <c r="E148" s="52">
        <v>64</v>
      </c>
      <c r="F148" s="52">
        <v>66</v>
      </c>
      <c r="G148" s="52">
        <v>130</v>
      </c>
      <c r="H148" s="53"/>
      <c r="I148" s="53"/>
      <c r="J148" s="52"/>
      <c r="K148" s="52">
        <v>3</v>
      </c>
      <c r="L148" s="53"/>
      <c r="M148" s="53"/>
      <c r="N148" s="53"/>
      <c r="O148" s="54"/>
    </row>
    <row r="149" spans="1:15">
      <c r="A149" s="50"/>
      <c r="B149" s="51"/>
      <c r="C149" s="51">
        <v>7</v>
      </c>
      <c r="D149" s="52">
        <v>37</v>
      </c>
      <c r="E149" s="52">
        <v>72</v>
      </c>
      <c r="F149" s="52">
        <v>58</v>
      </c>
      <c r="G149" s="52">
        <v>130</v>
      </c>
      <c r="H149" s="53"/>
      <c r="I149" s="53"/>
      <c r="J149" s="52">
        <v>3</v>
      </c>
      <c r="K149" s="52">
        <v>2</v>
      </c>
      <c r="L149" s="53"/>
      <c r="M149" s="53"/>
      <c r="N149" s="53"/>
      <c r="O149" s="54"/>
    </row>
    <row r="150" spans="1:15">
      <c r="A150" s="50"/>
      <c r="B150" s="51"/>
      <c r="C150" s="51">
        <v>15</v>
      </c>
      <c r="D150" s="52">
        <v>21</v>
      </c>
      <c r="E150" s="52">
        <v>40</v>
      </c>
      <c r="F150" s="52">
        <v>42</v>
      </c>
      <c r="G150" s="52">
        <v>82</v>
      </c>
      <c r="H150" s="53"/>
      <c r="I150" s="53"/>
      <c r="J150" s="52"/>
      <c r="K150" s="52">
        <v>7</v>
      </c>
      <c r="L150" s="53"/>
      <c r="M150" s="53"/>
      <c r="N150" s="53"/>
      <c r="O150" s="54"/>
    </row>
    <row r="151" spans="1:15">
      <c r="A151" s="50"/>
      <c r="B151" s="51"/>
      <c r="C151" s="51">
        <v>16</v>
      </c>
      <c r="D151" s="52">
        <v>35</v>
      </c>
      <c r="E151" s="52">
        <v>73</v>
      </c>
      <c r="F151" s="52">
        <v>68</v>
      </c>
      <c r="G151" s="52">
        <v>141</v>
      </c>
      <c r="H151" s="53"/>
      <c r="I151" s="53"/>
      <c r="J151" s="52"/>
      <c r="K151" s="52">
        <v>12</v>
      </c>
      <c r="L151" s="53"/>
      <c r="M151" s="53"/>
      <c r="N151" s="53"/>
      <c r="O151" s="54"/>
    </row>
    <row r="152" spans="1:15">
      <c r="A152" s="50"/>
      <c r="B152" s="51" t="s">
        <v>146</v>
      </c>
      <c r="C152" s="51"/>
      <c r="D152" s="704">
        <f>SUM(D147:D151)</f>
        <v>174</v>
      </c>
      <c r="E152" s="53"/>
      <c r="F152" s="53"/>
      <c r="G152" s="704">
        <f>SUM(G147:G151)</f>
        <v>639</v>
      </c>
      <c r="H152" s="53"/>
      <c r="I152" s="53"/>
      <c r="J152" s="53"/>
      <c r="K152" s="53"/>
      <c r="L152" s="53"/>
      <c r="M152" s="53"/>
      <c r="N152" s="53"/>
      <c r="O152" s="54"/>
    </row>
    <row r="153" spans="1:15">
      <c r="A153" s="50">
        <v>2</v>
      </c>
      <c r="B153" s="51" t="s">
        <v>147</v>
      </c>
      <c r="C153" s="51">
        <v>2</v>
      </c>
      <c r="D153" s="52">
        <v>53</v>
      </c>
      <c r="E153" s="52">
        <v>96</v>
      </c>
      <c r="F153" s="52">
        <v>91</v>
      </c>
      <c r="G153" s="52">
        <v>187</v>
      </c>
      <c r="H153" s="53"/>
      <c r="I153" s="53"/>
      <c r="J153" s="53"/>
      <c r="K153" s="52">
        <v>4</v>
      </c>
      <c r="L153" s="53"/>
      <c r="M153" s="53"/>
      <c r="N153" s="53"/>
      <c r="O153" s="54"/>
    </row>
    <row r="154" spans="1:15">
      <c r="A154" s="50"/>
      <c r="B154" s="51"/>
      <c r="C154" s="51">
        <v>3</v>
      </c>
      <c r="D154" s="52">
        <v>32</v>
      </c>
      <c r="E154" s="52">
        <v>56</v>
      </c>
      <c r="F154" s="52">
        <v>61</v>
      </c>
      <c r="G154" s="52">
        <v>117</v>
      </c>
      <c r="H154" s="53"/>
      <c r="I154" s="53"/>
      <c r="J154" s="53"/>
      <c r="K154" s="52">
        <v>3</v>
      </c>
      <c r="L154" s="53"/>
      <c r="M154" s="53"/>
      <c r="N154" s="53"/>
      <c r="O154" s="54"/>
    </row>
    <row r="155" spans="1:15">
      <c r="A155" s="50"/>
      <c r="B155" s="51"/>
      <c r="C155" s="51">
        <v>4</v>
      </c>
      <c r="D155" s="52">
        <v>21</v>
      </c>
      <c r="E155" s="52">
        <v>39</v>
      </c>
      <c r="F155" s="52">
        <v>35</v>
      </c>
      <c r="G155" s="52">
        <v>74</v>
      </c>
      <c r="H155" s="53"/>
      <c r="I155" s="53"/>
      <c r="J155" s="53"/>
      <c r="K155" s="52">
        <v>5</v>
      </c>
      <c r="L155" s="53"/>
      <c r="M155" s="53"/>
      <c r="N155" s="53"/>
      <c r="O155" s="54"/>
    </row>
    <row r="156" spans="1:15">
      <c r="A156" s="50"/>
      <c r="B156" s="51"/>
      <c r="C156" s="51">
        <v>5</v>
      </c>
      <c r="D156" s="52">
        <v>38</v>
      </c>
      <c r="E156" s="52">
        <v>60</v>
      </c>
      <c r="F156" s="52">
        <v>65</v>
      </c>
      <c r="G156" s="52">
        <v>124</v>
      </c>
      <c r="H156" s="52"/>
      <c r="I156" s="52">
        <v>2</v>
      </c>
      <c r="J156" s="53"/>
      <c r="K156" s="52"/>
      <c r="L156" s="53"/>
      <c r="M156" s="53"/>
      <c r="N156" s="53"/>
      <c r="O156" s="54"/>
    </row>
    <row r="157" spans="1:15">
      <c r="A157" s="50"/>
      <c r="B157" s="51"/>
      <c r="C157" s="51">
        <v>8</v>
      </c>
      <c r="D157" s="52">
        <v>37</v>
      </c>
      <c r="E157" s="52">
        <v>75</v>
      </c>
      <c r="F157" s="52">
        <v>58</v>
      </c>
      <c r="G157" s="52">
        <v>133</v>
      </c>
      <c r="H157" s="52">
        <v>1</v>
      </c>
      <c r="I157" s="52"/>
      <c r="J157" s="53"/>
      <c r="K157" s="52">
        <v>1</v>
      </c>
      <c r="L157" s="53"/>
      <c r="M157" s="53"/>
      <c r="N157" s="53"/>
      <c r="O157" s="54"/>
    </row>
    <row r="158" spans="1:15">
      <c r="A158" s="50"/>
      <c r="B158" s="51"/>
      <c r="C158" s="51">
        <v>9</v>
      </c>
      <c r="D158" s="52">
        <v>43</v>
      </c>
      <c r="E158" s="52">
        <v>62</v>
      </c>
      <c r="F158" s="52">
        <v>70</v>
      </c>
      <c r="G158" s="52">
        <v>132</v>
      </c>
      <c r="H158" s="52">
        <v>1</v>
      </c>
      <c r="I158" s="52"/>
      <c r="J158" s="53"/>
      <c r="K158" s="52"/>
      <c r="L158" s="53"/>
      <c r="M158" s="53"/>
      <c r="N158" s="53"/>
      <c r="O158" s="54"/>
    </row>
    <row r="159" spans="1:15">
      <c r="A159" s="50"/>
      <c r="B159" s="51" t="s">
        <v>146</v>
      </c>
      <c r="C159" s="51"/>
      <c r="D159" s="704">
        <f>SUM(D153:D158)</f>
        <v>224</v>
      </c>
      <c r="E159" s="53"/>
      <c r="F159" s="53"/>
      <c r="G159" s="704">
        <f>SUM(G153:G158)</f>
        <v>767</v>
      </c>
      <c r="H159" s="53"/>
      <c r="I159" s="53"/>
      <c r="J159" s="53"/>
      <c r="K159" s="52"/>
      <c r="L159" s="53"/>
      <c r="M159" s="53"/>
      <c r="N159" s="53"/>
      <c r="O159" s="54"/>
    </row>
    <row r="160" spans="1:15">
      <c r="A160" s="50">
        <v>3</v>
      </c>
      <c r="B160" s="51" t="s">
        <v>148</v>
      </c>
      <c r="C160" s="51">
        <v>10</v>
      </c>
      <c r="D160" s="52">
        <v>25</v>
      </c>
      <c r="E160" s="52">
        <v>47</v>
      </c>
      <c r="F160" s="52">
        <v>68</v>
      </c>
      <c r="G160" s="52">
        <v>115</v>
      </c>
      <c r="H160" s="53"/>
      <c r="I160" s="52">
        <v>1</v>
      </c>
      <c r="J160" s="52"/>
      <c r="K160" s="52"/>
      <c r="L160" s="53"/>
      <c r="M160" s="53"/>
      <c r="N160" s="53"/>
      <c r="O160" s="54"/>
    </row>
    <row r="161" spans="1:15">
      <c r="A161" s="50"/>
      <c r="B161" s="51"/>
      <c r="C161" s="51">
        <v>11</v>
      </c>
      <c r="D161" s="52">
        <v>27</v>
      </c>
      <c r="E161" s="52">
        <v>57</v>
      </c>
      <c r="F161" s="52">
        <v>60</v>
      </c>
      <c r="G161" s="52">
        <v>117</v>
      </c>
      <c r="H161" s="53"/>
      <c r="I161" s="52"/>
      <c r="J161" s="52"/>
      <c r="K161" s="52">
        <v>4</v>
      </c>
      <c r="L161" s="53"/>
      <c r="M161" s="53"/>
      <c r="N161" s="53"/>
      <c r="O161" s="54"/>
    </row>
    <row r="162" spans="1:15">
      <c r="A162" s="50"/>
      <c r="B162" s="51"/>
      <c r="C162" s="51">
        <v>12</v>
      </c>
      <c r="D162" s="52">
        <v>32</v>
      </c>
      <c r="E162" s="52">
        <v>70</v>
      </c>
      <c r="F162" s="52">
        <v>65</v>
      </c>
      <c r="G162" s="52">
        <v>135</v>
      </c>
      <c r="H162" s="53"/>
      <c r="I162" s="52"/>
      <c r="J162" s="52">
        <v>4</v>
      </c>
      <c r="K162" s="52">
        <v>3</v>
      </c>
      <c r="L162" s="53"/>
      <c r="M162" s="53"/>
      <c r="N162" s="53"/>
      <c r="O162" s="54"/>
    </row>
    <row r="163" spans="1:15">
      <c r="A163" s="50"/>
      <c r="B163" s="51"/>
      <c r="C163" s="51">
        <v>13</v>
      </c>
      <c r="D163" s="52">
        <v>23</v>
      </c>
      <c r="E163" s="52">
        <v>46</v>
      </c>
      <c r="F163" s="52">
        <v>34</v>
      </c>
      <c r="G163" s="52">
        <v>80</v>
      </c>
      <c r="H163" s="53"/>
      <c r="I163" s="52"/>
      <c r="J163" s="52">
        <v>3</v>
      </c>
      <c r="K163" s="52">
        <v>7</v>
      </c>
      <c r="L163" s="53"/>
      <c r="M163" s="53"/>
      <c r="N163" s="53"/>
      <c r="O163" s="54"/>
    </row>
    <row r="164" spans="1:15">
      <c r="A164" s="50"/>
      <c r="B164" s="51"/>
      <c r="C164" s="51">
        <v>14</v>
      </c>
      <c r="D164" s="52">
        <v>20</v>
      </c>
      <c r="E164" s="52">
        <v>40</v>
      </c>
      <c r="F164" s="52">
        <v>32</v>
      </c>
      <c r="G164" s="52">
        <v>72</v>
      </c>
      <c r="H164" s="53"/>
      <c r="I164" s="52">
        <v>2</v>
      </c>
      <c r="J164" s="52"/>
      <c r="K164" s="53"/>
      <c r="L164" s="53"/>
      <c r="M164" s="53"/>
      <c r="N164" s="53"/>
      <c r="O164" s="54"/>
    </row>
    <row r="165" spans="1:15">
      <c r="A165" s="55"/>
      <c r="B165" s="56" t="s">
        <v>146</v>
      </c>
      <c r="C165" s="56"/>
      <c r="D165" s="705">
        <f>SUM(D160:D164)</f>
        <v>127</v>
      </c>
      <c r="E165" s="57"/>
      <c r="F165" s="57"/>
      <c r="G165" s="705">
        <f>SUM(G160:G164)</f>
        <v>519</v>
      </c>
      <c r="H165" s="57"/>
      <c r="I165" s="57"/>
      <c r="J165" s="57"/>
      <c r="K165" s="57"/>
      <c r="L165" s="57"/>
      <c r="M165" s="57"/>
      <c r="N165" s="57"/>
      <c r="O165" s="58"/>
    </row>
    <row r="166" spans="1:15" ht="15.75" thickBot="1">
      <c r="A166" s="59"/>
      <c r="B166" s="60" t="s">
        <v>84</v>
      </c>
      <c r="C166" s="61"/>
      <c r="D166" s="706">
        <v>525</v>
      </c>
      <c r="E166" s="65">
        <f>SUM(E147:E164)</f>
        <v>976</v>
      </c>
      <c r="F166" s="65">
        <f>SUM(F147:F164)</f>
        <v>950</v>
      </c>
      <c r="G166" s="706">
        <f>SUM(E166:F166)</f>
        <v>1926</v>
      </c>
      <c r="H166" s="62"/>
      <c r="I166" s="62"/>
      <c r="J166" s="62"/>
      <c r="K166" s="62"/>
      <c r="L166" s="62"/>
      <c r="M166" s="62"/>
      <c r="N166" s="62"/>
      <c r="O166" s="63"/>
    </row>
    <row r="167" spans="1:15">
      <c r="M167" s="64" t="s">
        <v>28</v>
      </c>
    </row>
    <row r="168" spans="1:15">
      <c r="M168" s="64"/>
    </row>
    <row r="170" spans="1:15">
      <c r="M170" s="1094" t="s">
        <v>29</v>
      </c>
      <c r="N170" s="1094"/>
    </row>
    <row r="178" spans="1:15">
      <c r="A178" s="1095" t="s">
        <v>70</v>
      </c>
      <c r="B178" s="1096" t="s">
        <v>138</v>
      </c>
      <c r="C178" s="1096" t="s">
        <v>84</v>
      </c>
      <c r="D178" s="1096"/>
      <c r="E178" s="1096" t="s">
        <v>139</v>
      </c>
      <c r="F178" s="1096"/>
      <c r="G178" s="1096"/>
      <c r="H178" s="1096" t="s">
        <v>140</v>
      </c>
      <c r="I178" s="1096"/>
      <c r="J178" s="1096"/>
      <c r="K178" s="1096"/>
      <c r="L178" s="1096" t="s">
        <v>141</v>
      </c>
      <c r="M178" s="1096"/>
      <c r="N178" s="1096"/>
      <c r="O178" s="1096" t="s">
        <v>79</v>
      </c>
    </row>
    <row r="179" spans="1:15">
      <c r="A179" s="1095"/>
      <c r="B179" s="1096"/>
      <c r="C179" s="1096" t="s">
        <v>91</v>
      </c>
      <c r="D179" s="1096" t="s">
        <v>72</v>
      </c>
      <c r="E179" s="1096" t="s">
        <v>23</v>
      </c>
      <c r="F179" s="1096" t="s">
        <v>16</v>
      </c>
      <c r="G179" s="1096" t="s">
        <v>80</v>
      </c>
      <c r="H179" s="1096" t="s">
        <v>12</v>
      </c>
      <c r="I179" s="1096" t="s">
        <v>10</v>
      </c>
      <c r="J179" s="1096" t="s">
        <v>75</v>
      </c>
      <c r="K179" s="1096" t="s">
        <v>74</v>
      </c>
      <c r="L179" s="1096" t="s">
        <v>142</v>
      </c>
      <c r="M179" s="1096" t="s">
        <v>143</v>
      </c>
      <c r="N179" s="1096" t="s">
        <v>144</v>
      </c>
      <c r="O179" s="1096"/>
    </row>
    <row r="180" spans="1:15">
      <c r="A180" s="1095"/>
      <c r="B180" s="1096"/>
      <c r="C180" s="1096"/>
      <c r="D180" s="1096"/>
      <c r="E180" s="1096"/>
      <c r="F180" s="1096"/>
      <c r="G180" s="1096"/>
      <c r="H180" s="1096"/>
      <c r="I180" s="1096"/>
      <c r="J180" s="1096"/>
      <c r="K180" s="1096"/>
      <c r="L180" s="1096"/>
      <c r="M180" s="1096"/>
      <c r="N180" s="1096"/>
      <c r="O180" s="1096"/>
    </row>
    <row r="181" spans="1:15">
      <c r="A181" s="47">
        <v>1</v>
      </c>
      <c r="B181" s="48">
        <v>2</v>
      </c>
      <c r="C181" s="48">
        <v>3</v>
      </c>
      <c r="D181" s="48">
        <v>4</v>
      </c>
      <c r="E181" s="48">
        <v>5</v>
      </c>
      <c r="F181" s="48">
        <v>6</v>
      </c>
      <c r="G181" s="48">
        <v>7</v>
      </c>
      <c r="H181" s="48">
        <v>8</v>
      </c>
      <c r="I181" s="48">
        <v>9</v>
      </c>
      <c r="J181" s="48">
        <v>10</v>
      </c>
      <c r="K181" s="48">
        <v>11</v>
      </c>
      <c r="L181" s="48">
        <v>12</v>
      </c>
      <c r="M181" s="48">
        <v>13</v>
      </c>
      <c r="N181" s="48">
        <v>14</v>
      </c>
      <c r="O181" s="49">
        <v>15</v>
      </c>
    </row>
    <row r="182" spans="1:15">
      <c r="A182" s="50">
        <v>1</v>
      </c>
      <c r="B182" s="51" t="s">
        <v>145</v>
      </c>
      <c r="C182" s="51">
        <v>1</v>
      </c>
      <c r="D182" s="52">
        <v>42</v>
      </c>
      <c r="E182" s="52">
        <v>79</v>
      </c>
      <c r="F182" s="52">
        <v>77</v>
      </c>
      <c r="G182" s="52">
        <v>156</v>
      </c>
      <c r="H182" s="53"/>
      <c r="I182" s="53"/>
      <c r="J182" s="52"/>
      <c r="K182" s="52">
        <v>10</v>
      </c>
      <c r="L182" s="53"/>
      <c r="M182" s="53"/>
      <c r="N182" s="53"/>
      <c r="O182" s="54"/>
    </row>
    <row r="183" spans="1:15">
      <c r="A183" s="50"/>
      <c r="B183" s="51"/>
      <c r="C183" s="51">
        <v>6</v>
      </c>
      <c r="D183" s="52">
        <v>39</v>
      </c>
      <c r="E183" s="52">
        <v>64</v>
      </c>
      <c r="F183" s="52">
        <v>66</v>
      </c>
      <c r="G183" s="52">
        <v>130</v>
      </c>
      <c r="H183" s="53"/>
      <c r="I183" s="53"/>
      <c r="J183" s="52"/>
      <c r="K183" s="52">
        <v>3</v>
      </c>
      <c r="L183" s="53"/>
      <c r="M183" s="53"/>
      <c r="N183" s="53"/>
      <c r="O183" s="54"/>
    </row>
    <row r="184" spans="1:15">
      <c r="A184" s="50"/>
      <c r="B184" s="51"/>
      <c r="C184" s="51">
        <v>7</v>
      </c>
      <c r="D184" s="52">
        <v>37</v>
      </c>
      <c r="E184" s="52">
        <v>72</v>
      </c>
      <c r="F184" s="52">
        <v>58</v>
      </c>
      <c r="G184" s="52">
        <v>130</v>
      </c>
      <c r="H184" s="53"/>
      <c r="I184" s="53"/>
      <c r="J184" s="52">
        <v>3</v>
      </c>
      <c r="K184" s="52">
        <v>2</v>
      </c>
      <c r="L184" s="53"/>
      <c r="M184" s="53"/>
      <c r="N184" s="53"/>
      <c r="O184" s="54"/>
    </row>
    <row r="185" spans="1:15">
      <c r="A185" s="50"/>
      <c r="B185" s="51"/>
      <c r="C185" s="51">
        <v>15</v>
      </c>
      <c r="D185" s="52">
        <v>21</v>
      </c>
      <c r="E185" s="52">
        <v>40</v>
      </c>
      <c r="F185" s="52">
        <v>42</v>
      </c>
      <c r="G185" s="52">
        <v>82</v>
      </c>
      <c r="H185" s="53"/>
      <c r="I185" s="53"/>
      <c r="J185" s="52"/>
      <c r="K185" s="52">
        <v>7</v>
      </c>
      <c r="L185" s="53"/>
      <c r="M185" s="53"/>
      <c r="N185" s="53"/>
      <c r="O185" s="54"/>
    </row>
    <row r="186" spans="1:15">
      <c r="A186" s="50"/>
      <c r="B186" s="51"/>
      <c r="C186" s="51">
        <v>16</v>
      </c>
      <c r="D186" s="52">
        <v>35</v>
      </c>
      <c r="E186" s="52">
        <v>73</v>
      </c>
      <c r="F186" s="52">
        <v>68</v>
      </c>
      <c r="G186" s="52">
        <v>141</v>
      </c>
      <c r="H186" s="53"/>
      <c r="I186" s="53"/>
      <c r="J186" s="52"/>
      <c r="K186" s="52">
        <v>12</v>
      </c>
      <c r="L186" s="53"/>
      <c r="M186" s="53"/>
      <c r="N186" s="53"/>
      <c r="O186" s="54"/>
    </row>
    <row r="187" spans="1:15">
      <c r="A187" s="50"/>
      <c r="B187" s="51" t="s">
        <v>146</v>
      </c>
      <c r="C187" s="51"/>
      <c r="D187" s="704">
        <f>SUM(D182:D186)</f>
        <v>174</v>
      </c>
      <c r="E187" s="53"/>
      <c r="F187" s="53"/>
      <c r="G187" s="704">
        <f>SUM(G182:G186)</f>
        <v>639</v>
      </c>
      <c r="H187" s="53"/>
      <c r="I187" s="53"/>
      <c r="J187" s="53"/>
      <c r="K187" s="53"/>
      <c r="L187" s="53"/>
      <c r="M187" s="53"/>
      <c r="N187" s="53"/>
      <c r="O187" s="54"/>
    </row>
    <row r="188" spans="1:15">
      <c r="A188" s="50">
        <v>2</v>
      </c>
      <c r="B188" s="51" t="s">
        <v>147</v>
      </c>
      <c r="C188" s="51">
        <v>2</v>
      </c>
      <c r="D188" s="52">
        <v>53</v>
      </c>
      <c r="E188" s="52">
        <v>96</v>
      </c>
      <c r="F188" s="52">
        <v>91</v>
      </c>
      <c r="G188" s="52">
        <v>187</v>
      </c>
      <c r="H188" s="53"/>
      <c r="I188" s="53"/>
      <c r="J188" s="53"/>
      <c r="K188" s="52">
        <v>4</v>
      </c>
      <c r="L188" s="53"/>
      <c r="M188" s="53"/>
      <c r="N188" s="53"/>
      <c r="O188" s="54"/>
    </row>
    <row r="189" spans="1:15">
      <c r="A189" s="50"/>
      <c r="B189" s="51"/>
      <c r="C189" s="51">
        <v>3</v>
      </c>
      <c r="D189" s="52">
        <v>32</v>
      </c>
      <c r="E189" s="52">
        <v>56</v>
      </c>
      <c r="F189" s="52">
        <v>61</v>
      </c>
      <c r="G189" s="52">
        <v>117</v>
      </c>
      <c r="H189" s="53"/>
      <c r="I189" s="53"/>
      <c r="J189" s="53"/>
      <c r="K189" s="52">
        <v>3</v>
      </c>
      <c r="L189" s="53"/>
      <c r="M189" s="53"/>
      <c r="N189" s="53"/>
      <c r="O189" s="54"/>
    </row>
    <row r="190" spans="1:15">
      <c r="A190" s="50"/>
      <c r="B190" s="51"/>
      <c r="C190" s="51">
        <v>4</v>
      </c>
      <c r="D190" s="52">
        <v>21</v>
      </c>
      <c r="E190" s="52">
        <v>39</v>
      </c>
      <c r="F190" s="52">
        <v>35</v>
      </c>
      <c r="G190" s="52">
        <v>74</v>
      </c>
      <c r="H190" s="53"/>
      <c r="I190" s="53"/>
      <c r="J190" s="53"/>
      <c r="K190" s="52">
        <v>5</v>
      </c>
      <c r="L190" s="53"/>
      <c r="M190" s="53"/>
      <c r="N190" s="53"/>
      <c r="O190" s="54"/>
    </row>
    <row r="191" spans="1:15">
      <c r="A191" s="50"/>
      <c r="B191" s="51"/>
      <c r="C191" s="51">
        <v>5</v>
      </c>
      <c r="D191" s="52">
        <v>38</v>
      </c>
      <c r="E191" s="52">
        <v>61</v>
      </c>
      <c r="F191" s="52">
        <v>65</v>
      </c>
      <c r="G191" s="52">
        <v>125</v>
      </c>
      <c r="H191" s="52"/>
      <c r="I191" s="52">
        <v>2</v>
      </c>
      <c r="J191" s="53"/>
      <c r="K191" s="52"/>
      <c r="L191" s="53"/>
      <c r="M191" s="53"/>
      <c r="N191" s="53"/>
      <c r="O191" s="54"/>
    </row>
    <row r="192" spans="1:15">
      <c r="A192" s="50"/>
      <c r="B192" s="51"/>
      <c r="C192" s="51">
        <v>8</v>
      </c>
      <c r="D192" s="52">
        <v>37</v>
      </c>
      <c r="E192" s="52">
        <v>75</v>
      </c>
      <c r="F192" s="52">
        <v>58</v>
      </c>
      <c r="G192" s="52">
        <v>133</v>
      </c>
      <c r="H192" s="52">
        <v>1</v>
      </c>
      <c r="I192" s="52"/>
      <c r="J192" s="53"/>
      <c r="K192" s="52">
        <v>1</v>
      </c>
      <c r="L192" s="53"/>
      <c r="M192" s="53"/>
      <c r="N192" s="53"/>
      <c r="O192" s="54"/>
    </row>
    <row r="193" spans="1:15">
      <c r="A193" s="50"/>
      <c r="B193" s="51"/>
      <c r="C193" s="51">
        <v>9</v>
      </c>
      <c r="D193" s="52">
        <v>43</v>
      </c>
      <c r="E193" s="52">
        <v>62</v>
      </c>
      <c r="F193" s="52">
        <v>70</v>
      </c>
      <c r="G193" s="52">
        <v>132</v>
      </c>
      <c r="H193" s="52">
        <v>1</v>
      </c>
      <c r="I193" s="52"/>
      <c r="J193" s="53"/>
      <c r="K193" s="52"/>
      <c r="L193" s="53"/>
      <c r="M193" s="53"/>
      <c r="N193" s="53"/>
      <c r="O193" s="54"/>
    </row>
    <row r="194" spans="1:15">
      <c r="A194" s="50"/>
      <c r="B194" s="51" t="s">
        <v>146</v>
      </c>
      <c r="C194" s="51"/>
      <c r="D194" s="704">
        <f>SUM(D188:D193)</f>
        <v>224</v>
      </c>
      <c r="E194" s="53"/>
      <c r="F194" s="53"/>
      <c r="G194" s="704">
        <f>SUM(G188:G193)</f>
        <v>768</v>
      </c>
      <c r="H194" s="53"/>
      <c r="I194" s="53"/>
      <c r="J194" s="53"/>
      <c r="K194" s="52"/>
      <c r="L194" s="53"/>
      <c r="M194" s="53"/>
      <c r="N194" s="53"/>
      <c r="O194" s="54"/>
    </row>
    <row r="195" spans="1:15">
      <c r="A195" s="50">
        <v>3</v>
      </c>
      <c r="B195" s="51" t="s">
        <v>148</v>
      </c>
      <c r="C195" s="51">
        <v>10</v>
      </c>
      <c r="D195" s="52">
        <v>25</v>
      </c>
      <c r="E195" s="52">
        <v>55</v>
      </c>
      <c r="F195" s="52">
        <v>53</v>
      </c>
      <c r="G195" s="52">
        <v>108</v>
      </c>
      <c r="H195" s="53"/>
      <c r="I195" s="52">
        <v>1</v>
      </c>
      <c r="J195" s="52"/>
      <c r="K195" s="52"/>
      <c r="L195" s="53"/>
      <c r="M195" s="53"/>
      <c r="N195" s="53"/>
      <c r="O195" s="54"/>
    </row>
    <row r="196" spans="1:15">
      <c r="A196" s="50"/>
      <c r="B196" s="51"/>
      <c r="C196" s="51">
        <v>11</v>
      </c>
      <c r="D196" s="52">
        <v>27</v>
      </c>
      <c r="E196" s="52">
        <v>53</v>
      </c>
      <c r="F196" s="52">
        <v>56</v>
      </c>
      <c r="G196" s="52">
        <v>109</v>
      </c>
      <c r="H196" s="53"/>
      <c r="I196" s="52"/>
      <c r="J196" s="52"/>
      <c r="K196" s="52">
        <v>4</v>
      </c>
      <c r="L196" s="53"/>
      <c r="M196" s="53"/>
      <c r="N196" s="53"/>
      <c r="O196" s="54"/>
    </row>
    <row r="197" spans="1:15">
      <c r="A197" s="50"/>
      <c r="B197" s="51"/>
      <c r="C197" s="51">
        <v>12</v>
      </c>
      <c r="D197" s="52">
        <v>32</v>
      </c>
      <c r="E197" s="52">
        <v>67</v>
      </c>
      <c r="F197" s="52">
        <v>63</v>
      </c>
      <c r="G197" s="52">
        <v>130</v>
      </c>
      <c r="H197" s="53"/>
      <c r="I197" s="52"/>
      <c r="J197" s="52">
        <v>4</v>
      </c>
      <c r="K197" s="52">
        <v>3</v>
      </c>
      <c r="L197" s="53"/>
      <c r="M197" s="53"/>
      <c r="N197" s="53"/>
      <c r="O197" s="54"/>
    </row>
    <row r="198" spans="1:15">
      <c r="A198" s="50"/>
      <c r="B198" s="51"/>
      <c r="C198" s="51">
        <v>13</v>
      </c>
      <c r="D198" s="52">
        <v>23</v>
      </c>
      <c r="E198" s="52">
        <v>45</v>
      </c>
      <c r="F198" s="52">
        <v>36</v>
      </c>
      <c r="G198" s="52">
        <v>81</v>
      </c>
      <c r="H198" s="53"/>
      <c r="I198" s="52"/>
      <c r="J198" s="52">
        <v>3</v>
      </c>
      <c r="K198" s="52">
        <v>7</v>
      </c>
      <c r="L198" s="53"/>
      <c r="M198" s="53"/>
      <c r="N198" s="53"/>
      <c r="O198" s="54"/>
    </row>
    <row r="199" spans="1:15">
      <c r="A199" s="50"/>
      <c r="B199" s="51"/>
      <c r="C199" s="51">
        <v>14</v>
      </c>
      <c r="D199" s="52">
        <v>19</v>
      </c>
      <c r="E199" s="52">
        <v>37</v>
      </c>
      <c r="F199" s="52">
        <v>37</v>
      </c>
      <c r="G199" s="52">
        <v>74</v>
      </c>
      <c r="H199" s="53"/>
      <c r="I199" s="52">
        <v>2</v>
      </c>
      <c r="J199" s="52"/>
      <c r="K199" s="53"/>
      <c r="L199" s="53"/>
      <c r="M199" s="53"/>
      <c r="N199" s="53"/>
      <c r="O199" s="54"/>
    </row>
    <row r="200" spans="1:15">
      <c r="A200" s="55"/>
      <c r="B200" s="56" t="s">
        <v>146</v>
      </c>
      <c r="C200" s="56"/>
      <c r="D200" s="705">
        <f>SUM(D195:D199)</f>
        <v>126</v>
      </c>
      <c r="E200" s="57"/>
      <c r="F200" s="57"/>
      <c r="G200" s="705">
        <f>SUM(G195:G199)</f>
        <v>502</v>
      </c>
      <c r="H200" s="57"/>
      <c r="I200" s="57"/>
      <c r="J200" s="57"/>
      <c r="K200" s="57"/>
      <c r="L200" s="57"/>
      <c r="M200" s="57"/>
      <c r="N200" s="57"/>
      <c r="O200" s="58"/>
    </row>
    <row r="201" spans="1:15" ht="15.75" thickBot="1">
      <c r="A201" s="59"/>
      <c r="B201" s="60" t="s">
        <v>84</v>
      </c>
      <c r="C201" s="61"/>
      <c r="D201" s="706">
        <f>SUM(D200+D194+D187)</f>
        <v>524</v>
      </c>
      <c r="E201" s="65">
        <f>SUM(E182:E199)</f>
        <v>974</v>
      </c>
      <c r="F201" s="65">
        <f>SUM(F182:F199)</f>
        <v>936</v>
      </c>
      <c r="G201" s="706">
        <f>SUM(E201:F201)</f>
        <v>1910</v>
      </c>
      <c r="H201" s="62"/>
      <c r="I201" s="62"/>
      <c r="J201" s="62"/>
      <c r="K201" s="62"/>
      <c r="L201" s="62"/>
      <c r="M201" s="62"/>
      <c r="N201" s="62"/>
      <c r="O201" s="63"/>
    </row>
    <row r="202" spans="1:15">
      <c r="M202" s="64" t="s">
        <v>28</v>
      </c>
    </row>
    <row r="203" spans="1:15">
      <c r="M203" s="64"/>
    </row>
    <row r="204" spans="1:15">
      <c r="M204" s="1094" t="s">
        <v>29</v>
      </c>
      <c r="N204" s="1094"/>
    </row>
    <row r="211" spans="1:15">
      <c r="A211" s="1095" t="s">
        <v>70</v>
      </c>
      <c r="B211" s="1096" t="s">
        <v>138</v>
      </c>
      <c r="C211" s="1096" t="s">
        <v>84</v>
      </c>
      <c r="D211" s="1096"/>
      <c r="E211" s="1096" t="s">
        <v>139</v>
      </c>
      <c r="F211" s="1096"/>
      <c r="G211" s="1096"/>
      <c r="H211" s="1096" t="s">
        <v>140</v>
      </c>
      <c r="I211" s="1096"/>
      <c r="J211" s="1096"/>
      <c r="K211" s="1096"/>
      <c r="L211" s="1096" t="s">
        <v>141</v>
      </c>
      <c r="M211" s="1096"/>
      <c r="N211" s="1096"/>
      <c r="O211" s="1096" t="s">
        <v>79</v>
      </c>
    </row>
    <row r="212" spans="1:15">
      <c r="A212" s="1095"/>
      <c r="B212" s="1096"/>
      <c r="C212" s="1096" t="s">
        <v>91</v>
      </c>
      <c r="D212" s="1096" t="s">
        <v>72</v>
      </c>
      <c r="E212" s="1096" t="s">
        <v>23</v>
      </c>
      <c r="F212" s="1096" t="s">
        <v>16</v>
      </c>
      <c r="G212" s="1096" t="s">
        <v>80</v>
      </c>
      <c r="H212" s="1096" t="s">
        <v>12</v>
      </c>
      <c r="I212" s="1096" t="s">
        <v>10</v>
      </c>
      <c r="J212" s="1096" t="s">
        <v>75</v>
      </c>
      <c r="K212" s="1096" t="s">
        <v>74</v>
      </c>
      <c r="L212" s="1096" t="s">
        <v>142</v>
      </c>
      <c r="M212" s="1096" t="s">
        <v>143</v>
      </c>
      <c r="N212" s="1096" t="s">
        <v>144</v>
      </c>
      <c r="O212" s="1096"/>
    </row>
    <row r="213" spans="1:15">
      <c r="A213" s="1095"/>
      <c r="B213" s="1096"/>
      <c r="C213" s="1096"/>
      <c r="D213" s="1096"/>
      <c r="E213" s="1096"/>
      <c r="F213" s="1096"/>
      <c r="G213" s="1096"/>
      <c r="H213" s="1096"/>
      <c r="I213" s="1096"/>
      <c r="J213" s="1096"/>
      <c r="K213" s="1096"/>
      <c r="L213" s="1096"/>
      <c r="M213" s="1096"/>
      <c r="N213" s="1096"/>
      <c r="O213" s="1096"/>
    </row>
    <row r="214" spans="1:15">
      <c r="A214" s="47">
        <v>1</v>
      </c>
      <c r="B214" s="48">
        <v>2</v>
      </c>
      <c r="C214" s="48">
        <v>3</v>
      </c>
      <c r="D214" s="48">
        <v>4</v>
      </c>
      <c r="E214" s="48">
        <v>5</v>
      </c>
      <c r="F214" s="48">
        <v>6</v>
      </c>
      <c r="G214" s="48">
        <v>7</v>
      </c>
      <c r="H214" s="48">
        <v>8</v>
      </c>
      <c r="I214" s="48">
        <v>9</v>
      </c>
      <c r="J214" s="48">
        <v>10</v>
      </c>
      <c r="K214" s="48">
        <v>11</v>
      </c>
      <c r="L214" s="48">
        <v>12</v>
      </c>
      <c r="M214" s="48">
        <v>13</v>
      </c>
      <c r="N214" s="48">
        <v>14</v>
      </c>
      <c r="O214" s="49">
        <v>15</v>
      </c>
    </row>
    <row r="215" spans="1:15">
      <c r="A215" s="50">
        <v>1</v>
      </c>
      <c r="B215" s="51" t="s">
        <v>145</v>
      </c>
      <c r="C215" s="51">
        <v>1</v>
      </c>
      <c r="D215" s="52">
        <v>42</v>
      </c>
      <c r="E215" s="52">
        <v>77</v>
      </c>
      <c r="F215" s="52">
        <v>76</v>
      </c>
      <c r="G215" s="52">
        <f>SUM(E215+F215)</f>
        <v>153</v>
      </c>
      <c r="H215" s="53"/>
      <c r="I215" s="53"/>
      <c r="J215" s="52"/>
      <c r="K215" s="52"/>
      <c r="L215" s="53"/>
      <c r="M215" s="53"/>
      <c r="N215" s="53"/>
      <c r="O215" s="54"/>
    </row>
    <row r="216" spans="1:15">
      <c r="A216" s="50"/>
      <c r="B216" s="51"/>
      <c r="C216" s="51">
        <v>6</v>
      </c>
      <c r="D216" s="52">
        <v>39</v>
      </c>
      <c r="E216" s="52">
        <v>71</v>
      </c>
      <c r="F216" s="52">
        <v>72</v>
      </c>
      <c r="G216" s="52">
        <f>SUM(E216+F216)</f>
        <v>143</v>
      </c>
      <c r="H216" s="53"/>
      <c r="I216" s="53"/>
      <c r="J216" s="52"/>
      <c r="K216" s="52"/>
      <c r="L216" s="53"/>
      <c r="M216" s="53"/>
      <c r="N216" s="53"/>
      <c r="O216" s="54"/>
    </row>
    <row r="217" spans="1:15">
      <c r="A217" s="50"/>
      <c r="B217" s="51"/>
      <c r="C217" s="51">
        <v>7</v>
      </c>
      <c r="D217" s="52">
        <v>39</v>
      </c>
      <c r="E217" s="52">
        <v>70</v>
      </c>
      <c r="F217" s="52">
        <v>57</v>
      </c>
      <c r="G217" s="52">
        <f>SUM(E217+F217)</f>
        <v>127</v>
      </c>
      <c r="H217" s="53"/>
      <c r="I217" s="53"/>
      <c r="J217" s="52"/>
      <c r="K217" s="52"/>
      <c r="L217" s="53"/>
      <c r="M217" s="53"/>
      <c r="N217" s="53"/>
      <c r="O217" s="54"/>
    </row>
    <row r="218" spans="1:15">
      <c r="A218" s="50"/>
      <c r="B218" s="51"/>
      <c r="C218" s="51">
        <v>15</v>
      </c>
      <c r="D218" s="52">
        <v>21</v>
      </c>
      <c r="E218" s="52">
        <v>36</v>
      </c>
      <c r="F218" s="52">
        <v>39</v>
      </c>
      <c r="G218" s="52">
        <f>SUM(E218+F218)</f>
        <v>75</v>
      </c>
      <c r="H218" s="53"/>
      <c r="I218" s="53"/>
      <c r="J218" s="52"/>
      <c r="K218" s="52"/>
      <c r="L218" s="53"/>
      <c r="M218" s="53"/>
      <c r="N218" s="53"/>
      <c r="O218" s="54"/>
    </row>
    <row r="219" spans="1:15">
      <c r="A219" s="50"/>
      <c r="B219" s="51"/>
      <c r="C219" s="51">
        <v>16</v>
      </c>
      <c r="D219" s="52">
        <v>35</v>
      </c>
      <c r="E219" s="52">
        <v>68</v>
      </c>
      <c r="F219" s="52">
        <v>68</v>
      </c>
      <c r="G219" s="52">
        <f>SUM(E219+F219)</f>
        <v>136</v>
      </c>
      <c r="H219" s="53"/>
      <c r="I219" s="53"/>
      <c r="J219" s="52"/>
      <c r="K219" s="52"/>
      <c r="L219" s="53"/>
      <c r="M219" s="53"/>
      <c r="N219" s="53"/>
      <c r="O219" s="54"/>
    </row>
    <row r="220" spans="1:15">
      <c r="A220" s="50"/>
      <c r="B220" s="51" t="s">
        <v>146</v>
      </c>
      <c r="C220" s="51"/>
      <c r="D220" s="704">
        <f>SUM(D215:D219)</f>
        <v>176</v>
      </c>
      <c r="E220" s="53"/>
      <c r="F220" s="53"/>
      <c r="G220" s="704">
        <f>SUM(G215:G219)</f>
        <v>634</v>
      </c>
      <c r="H220" s="53"/>
      <c r="I220" s="53"/>
      <c r="J220" s="53"/>
      <c r="K220" s="53"/>
      <c r="L220" s="53"/>
      <c r="M220" s="53"/>
      <c r="N220" s="53"/>
      <c r="O220" s="54"/>
    </row>
    <row r="221" spans="1:15">
      <c r="A221" s="50">
        <v>2</v>
      </c>
      <c r="B221" s="51" t="s">
        <v>147</v>
      </c>
      <c r="C221" s="51">
        <v>2</v>
      </c>
      <c r="D221" s="52">
        <v>53</v>
      </c>
      <c r="E221" s="52">
        <v>97</v>
      </c>
      <c r="F221" s="52">
        <v>87</v>
      </c>
      <c r="G221" s="52">
        <v>184</v>
      </c>
      <c r="H221" s="53"/>
      <c r="I221" s="53"/>
      <c r="J221" s="53"/>
      <c r="K221" s="52"/>
      <c r="L221" s="53"/>
      <c r="M221" s="53"/>
      <c r="N221" s="53"/>
      <c r="O221" s="54"/>
    </row>
    <row r="222" spans="1:15">
      <c r="A222" s="50"/>
      <c r="B222" s="51"/>
      <c r="C222" s="51">
        <v>3</v>
      </c>
      <c r="D222" s="52">
        <v>32</v>
      </c>
      <c r="E222" s="52">
        <v>64</v>
      </c>
      <c r="F222" s="52">
        <v>60</v>
      </c>
      <c r="G222" s="52">
        <v>124</v>
      </c>
      <c r="H222" s="53"/>
      <c r="I222" s="53"/>
      <c r="J222" s="53"/>
      <c r="K222" s="52"/>
      <c r="L222" s="53"/>
      <c r="M222" s="53"/>
      <c r="N222" s="53"/>
      <c r="O222" s="54"/>
    </row>
    <row r="223" spans="1:15">
      <c r="A223" s="50"/>
      <c r="B223" s="51"/>
      <c r="C223" s="51">
        <v>4</v>
      </c>
      <c r="D223" s="52">
        <v>21</v>
      </c>
      <c r="E223" s="52">
        <v>42</v>
      </c>
      <c r="F223" s="52">
        <v>41</v>
      </c>
      <c r="G223" s="52">
        <v>83</v>
      </c>
      <c r="H223" s="53"/>
      <c r="I223" s="53"/>
      <c r="J223" s="53"/>
      <c r="K223" s="52"/>
      <c r="L223" s="53"/>
      <c r="M223" s="53"/>
      <c r="N223" s="53"/>
      <c r="O223" s="54"/>
    </row>
    <row r="224" spans="1:15">
      <c r="A224" s="50"/>
      <c r="B224" s="51"/>
      <c r="C224" s="51">
        <v>5</v>
      </c>
      <c r="D224" s="52">
        <v>38</v>
      </c>
      <c r="E224" s="52">
        <v>69</v>
      </c>
      <c r="F224" s="52">
        <v>69</v>
      </c>
      <c r="G224" s="52">
        <v>138</v>
      </c>
      <c r="H224" s="52"/>
      <c r="I224" s="52"/>
      <c r="J224" s="53"/>
      <c r="K224" s="52"/>
      <c r="L224" s="53"/>
      <c r="M224" s="53"/>
      <c r="N224" s="53"/>
      <c r="O224" s="54"/>
    </row>
    <row r="225" spans="1:15">
      <c r="A225" s="50"/>
      <c r="B225" s="51"/>
      <c r="C225" s="51">
        <v>8</v>
      </c>
      <c r="D225" s="52">
        <v>37</v>
      </c>
      <c r="E225" s="52">
        <v>69</v>
      </c>
      <c r="F225" s="52">
        <v>58</v>
      </c>
      <c r="G225" s="52">
        <v>127</v>
      </c>
      <c r="H225" s="52"/>
      <c r="I225" s="52"/>
      <c r="J225" s="53"/>
      <c r="K225" s="52"/>
      <c r="L225" s="53"/>
      <c r="M225" s="53"/>
      <c r="N225" s="53"/>
      <c r="O225" s="54"/>
    </row>
    <row r="226" spans="1:15">
      <c r="A226" s="50"/>
      <c r="B226" s="51"/>
      <c r="C226" s="51">
        <v>9</v>
      </c>
      <c r="D226" s="52">
        <v>42</v>
      </c>
      <c r="E226" s="52">
        <v>64</v>
      </c>
      <c r="F226" s="52">
        <v>64</v>
      </c>
      <c r="G226" s="52">
        <v>128</v>
      </c>
      <c r="H226" s="52"/>
      <c r="I226" s="52"/>
      <c r="J226" s="53"/>
      <c r="K226" s="52"/>
      <c r="L226" s="53"/>
      <c r="M226" s="53"/>
      <c r="N226" s="53"/>
      <c r="O226" s="54"/>
    </row>
    <row r="227" spans="1:15">
      <c r="A227" s="50"/>
      <c r="B227" s="51" t="s">
        <v>146</v>
      </c>
      <c r="C227" s="51"/>
      <c r="D227" s="704">
        <f>SUM(D221:D226)</f>
        <v>223</v>
      </c>
      <c r="E227" s="53"/>
      <c r="F227" s="53"/>
      <c r="G227" s="704">
        <f>SUM(G221:G226)</f>
        <v>784</v>
      </c>
      <c r="H227" s="53"/>
      <c r="I227" s="53"/>
      <c r="J227" s="53"/>
      <c r="K227" s="52"/>
      <c r="L227" s="53"/>
      <c r="M227" s="53"/>
      <c r="N227" s="53"/>
      <c r="O227" s="54"/>
    </row>
    <row r="228" spans="1:15">
      <c r="A228" s="50">
        <v>3</v>
      </c>
      <c r="B228" s="51" t="s">
        <v>148</v>
      </c>
      <c r="C228" s="51">
        <v>10</v>
      </c>
      <c r="D228" s="52">
        <v>25</v>
      </c>
      <c r="E228" s="52">
        <v>55</v>
      </c>
      <c r="F228" s="52">
        <v>52</v>
      </c>
      <c r="G228" s="52">
        <v>107</v>
      </c>
      <c r="H228" s="53"/>
      <c r="I228" s="52"/>
      <c r="J228" s="52"/>
      <c r="K228" s="52"/>
      <c r="L228" s="53"/>
      <c r="M228" s="53"/>
      <c r="N228" s="53"/>
      <c r="O228" s="54"/>
    </row>
    <row r="229" spans="1:15">
      <c r="A229" s="50"/>
      <c r="B229" s="51"/>
      <c r="C229" s="51">
        <v>11</v>
      </c>
      <c r="D229" s="52">
        <v>27</v>
      </c>
      <c r="E229" s="52">
        <v>54</v>
      </c>
      <c r="F229" s="52">
        <v>55</v>
      </c>
      <c r="G229" s="52">
        <v>109</v>
      </c>
      <c r="H229" s="53"/>
      <c r="I229" s="52"/>
      <c r="J229" s="52"/>
      <c r="K229" s="52"/>
      <c r="L229" s="53"/>
      <c r="M229" s="53"/>
      <c r="N229" s="53"/>
      <c r="O229" s="54"/>
    </row>
    <row r="230" spans="1:15">
      <c r="A230" s="50"/>
      <c r="B230" s="51"/>
      <c r="C230" s="51">
        <v>12</v>
      </c>
      <c r="D230" s="52">
        <v>32</v>
      </c>
      <c r="E230" s="52">
        <v>65</v>
      </c>
      <c r="F230" s="52">
        <v>62</v>
      </c>
      <c r="G230" s="52">
        <v>127</v>
      </c>
      <c r="H230" s="53"/>
      <c r="I230" s="52"/>
      <c r="J230" s="52"/>
      <c r="K230" s="52"/>
      <c r="L230" s="53"/>
      <c r="M230" s="53"/>
      <c r="N230" s="53"/>
      <c r="O230" s="54"/>
    </row>
    <row r="231" spans="1:15">
      <c r="A231" s="50"/>
      <c r="B231" s="51"/>
      <c r="C231" s="51">
        <v>13</v>
      </c>
      <c r="D231" s="52">
        <v>23</v>
      </c>
      <c r="E231" s="52">
        <v>43</v>
      </c>
      <c r="F231" s="52">
        <v>34</v>
      </c>
      <c r="G231" s="52">
        <v>77</v>
      </c>
      <c r="H231" s="53"/>
      <c r="I231" s="52"/>
      <c r="J231" s="52"/>
      <c r="K231" s="52"/>
      <c r="L231" s="53"/>
      <c r="M231" s="53"/>
      <c r="N231" s="53"/>
      <c r="O231" s="54"/>
    </row>
    <row r="232" spans="1:15">
      <c r="A232" s="50"/>
      <c r="B232" s="51"/>
      <c r="C232" s="51">
        <v>14</v>
      </c>
      <c r="D232" s="52">
        <v>19</v>
      </c>
      <c r="E232" s="52">
        <v>36</v>
      </c>
      <c r="F232" s="52">
        <v>36</v>
      </c>
      <c r="G232" s="52">
        <v>72</v>
      </c>
      <c r="H232" s="53"/>
      <c r="I232" s="52"/>
      <c r="J232" s="52"/>
      <c r="K232" s="53"/>
      <c r="L232" s="53"/>
      <c r="M232" s="53"/>
      <c r="N232" s="53"/>
      <c r="O232" s="54"/>
    </row>
    <row r="233" spans="1:15">
      <c r="A233" s="55"/>
      <c r="B233" s="56" t="s">
        <v>146</v>
      </c>
      <c r="C233" s="56"/>
      <c r="D233" s="705">
        <f>SUM(D228:D232)</f>
        <v>126</v>
      </c>
      <c r="E233" s="57"/>
      <c r="F233" s="57"/>
      <c r="G233" s="705">
        <f>SUM(G228:G232)</f>
        <v>492</v>
      </c>
      <c r="H233" s="57"/>
      <c r="I233" s="57"/>
      <c r="J233" s="57"/>
      <c r="K233" s="57"/>
      <c r="L233" s="57"/>
      <c r="M233" s="57"/>
      <c r="N233" s="57"/>
      <c r="O233" s="58"/>
    </row>
    <row r="234" spans="1:15" ht="15.75" thickBot="1">
      <c r="A234" s="59"/>
      <c r="B234" s="60" t="s">
        <v>84</v>
      </c>
      <c r="C234" s="61"/>
      <c r="D234" s="706">
        <v>525</v>
      </c>
      <c r="E234" s="65">
        <f>SUM(E215:E232)</f>
        <v>980</v>
      </c>
      <c r="F234" s="65">
        <f>SUM(F215:F232)</f>
        <v>930</v>
      </c>
      <c r="G234" s="706">
        <f>SUM(E234:F234)</f>
        <v>1910</v>
      </c>
      <c r="H234" s="62"/>
      <c r="I234" s="62"/>
      <c r="J234" s="62"/>
      <c r="K234" s="62"/>
      <c r="L234" s="62"/>
      <c r="M234" s="62"/>
      <c r="N234" s="62"/>
      <c r="O234" s="63"/>
    </row>
    <row r="235" spans="1:15">
      <c r="M235" s="64" t="s">
        <v>28</v>
      </c>
    </row>
    <row r="236" spans="1:15">
      <c r="M236" s="64"/>
    </row>
    <row r="238" spans="1:15">
      <c r="M238" s="1094" t="s">
        <v>29</v>
      </c>
      <c r="N238" s="1094"/>
    </row>
    <row r="245" spans="1:15">
      <c r="A245" s="1095" t="s">
        <v>70</v>
      </c>
      <c r="B245" s="1096" t="s">
        <v>138</v>
      </c>
      <c r="C245" s="1096" t="s">
        <v>84</v>
      </c>
      <c r="D245" s="1096"/>
      <c r="E245" s="1096" t="s">
        <v>139</v>
      </c>
      <c r="F245" s="1096"/>
      <c r="G245" s="1096"/>
      <c r="H245" s="1096" t="s">
        <v>140</v>
      </c>
      <c r="I245" s="1096"/>
      <c r="J245" s="1096"/>
      <c r="K245" s="1096"/>
      <c r="L245" s="1096" t="s">
        <v>141</v>
      </c>
      <c r="M245" s="1096"/>
      <c r="N245" s="1096"/>
      <c r="O245" s="1096" t="s">
        <v>79</v>
      </c>
    </row>
    <row r="246" spans="1:15">
      <c r="A246" s="1095"/>
      <c r="B246" s="1096"/>
      <c r="C246" s="1096" t="s">
        <v>91</v>
      </c>
      <c r="D246" s="1096" t="s">
        <v>72</v>
      </c>
      <c r="E246" s="1096" t="s">
        <v>23</v>
      </c>
      <c r="F246" s="1096" t="s">
        <v>16</v>
      </c>
      <c r="G246" s="1096" t="s">
        <v>80</v>
      </c>
      <c r="H246" s="1096" t="s">
        <v>12</v>
      </c>
      <c r="I246" s="1096" t="s">
        <v>10</v>
      </c>
      <c r="J246" s="1096" t="s">
        <v>75</v>
      </c>
      <c r="K246" s="1096" t="s">
        <v>74</v>
      </c>
      <c r="L246" s="1096" t="s">
        <v>142</v>
      </c>
      <c r="M246" s="1096" t="s">
        <v>143</v>
      </c>
      <c r="N246" s="1096" t="s">
        <v>144</v>
      </c>
      <c r="O246" s="1096"/>
    </row>
    <row r="247" spans="1:15">
      <c r="A247" s="1095"/>
      <c r="B247" s="1096"/>
      <c r="C247" s="1096"/>
      <c r="D247" s="1096"/>
      <c r="E247" s="1096"/>
      <c r="F247" s="1096"/>
      <c r="G247" s="1096"/>
      <c r="H247" s="1096"/>
      <c r="I247" s="1096"/>
      <c r="J247" s="1096"/>
      <c r="K247" s="1096"/>
      <c r="L247" s="1096"/>
      <c r="M247" s="1096"/>
      <c r="N247" s="1096"/>
      <c r="O247" s="1096"/>
    </row>
    <row r="248" spans="1:15">
      <c r="A248" s="47">
        <v>1</v>
      </c>
      <c r="B248" s="48">
        <v>2</v>
      </c>
      <c r="C248" s="48">
        <v>3</v>
      </c>
      <c r="D248" s="48">
        <v>4</v>
      </c>
      <c r="E248" s="48">
        <v>5</v>
      </c>
      <c r="F248" s="48">
        <v>6</v>
      </c>
      <c r="G248" s="48">
        <v>7</v>
      </c>
      <c r="H248" s="48">
        <v>8</v>
      </c>
      <c r="I248" s="48">
        <v>9</v>
      </c>
      <c r="J248" s="48">
        <v>10</v>
      </c>
      <c r="K248" s="48">
        <v>11</v>
      </c>
      <c r="L248" s="48">
        <v>12</v>
      </c>
      <c r="M248" s="48">
        <v>13</v>
      </c>
      <c r="N248" s="48">
        <v>14</v>
      </c>
      <c r="O248" s="49">
        <v>15</v>
      </c>
    </row>
    <row r="249" spans="1:15">
      <c r="A249" s="50">
        <v>1</v>
      </c>
      <c r="B249" s="51" t="s">
        <v>145</v>
      </c>
      <c r="C249" s="51">
        <v>1</v>
      </c>
      <c r="D249" s="52">
        <v>42</v>
      </c>
      <c r="E249" s="52">
        <v>76</v>
      </c>
      <c r="F249" s="52">
        <v>76</v>
      </c>
      <c r="G249" s="52">
        <v>152</v>
      </c>
      <c r="H249" s="53">
        <v>1</v>
      </c>
      <c r="I249" s="53"/>
      <c r="J249" s="52"/>
      <c r="K249" s="52"/>
      <c r="L249" s="53"/>
      <c r="M249" s="53"/>
      <c r="N249" s="53"/>
      <c r="O249" s="54"/>
    </row>
    <row r="250" spans="1:15">
      <c r="A250" s="50"/>
      <c r="B250" s="51"/>
      <c r="C250" s="51">
        <v>6</v>
      </c>
      <c r="D250" s="52">
        <v>39</v>
      </c>
      <c r="E250" s="52">
        <v>71</v>
      </c>
      <c r="F250" s="52">
        <v>72</v>
      </c>
      <c r="G250" s="52">
        <v>143</v>
      </c>
      <c r="H250" s="53"/>
      <c r="I250" s="53"/>
      <c r="J250" s="52"/>
      <c r="K250" s="52"/>
      <c r="L250" s="53"/>
      <c r="M250" s="53"/>
      <c r="N250" s="53"/>
      <c r="O250" s="54"/>
    </row>
    <row r="251" spans="1:15">
      <c r="A251" s="50"/>
      <c r="B251" s="51"/>
      <c r="C251" s="51">
        <v>7</v>
      </c>
      <c r="D251" s="52">
        <v>37</v>
      </c>
      <c r="E251" s="52">
        <v>70</v>
      </c>
      <c r="F251" s="52">
        <v>57</v>
      </c>
      <c r="G251" s="52">
        <v>127</v>
      </c>
      <c r="H251" s="53"/>
      <c r="I251" s="53"/>
      <c r="J251" s="52"/>
      <c r="K251" s="52"/>
      <c r="L251" s="53"/>
      <c r="M251" s="53"/>
      <c r="N251" s="53"/>
      <c r="O251" s="54"/>
    </row>
    <row r="252" spans="1:15">
      <c r="A252" s="50"/>
      <c r="B252" s="51"/>
      <c r="C252" s="51">
        <v>15</v>
      </c>
      <c r="D252" s="52">
        <v>21</v>
      </c>
      <c r="E252" s="52">
        <v>36</v>
      </c>
      <c r="F252" s="52">
        <v>39</v>
      </c>
      <c r="G252" s="52">
        <v>75</v>
      </c>
      <c r="H252" s="53"/>
      <c r="I252" s="53"/>
      <c r="J252" s="52"/>
      <c r="K252" s="52"/>
      <c r="L252" s="53"/>
      <c r="M252" s="53"/>
      <c r="N252" s="53"/>
      <c r="O252" s="54"/>
    </row>
    <row r="253" spans="1:15">
      <c r="A253" s="50"/>
      <c r="B253" s="51"/>
      <c r="C253" s="51">
        <v>16</v>
      </c>
      <c r="D253" s="52">
        <v>35</v>
      </c>
      <c r="E253" s="52">
        <v>68</v>
      </c>
      <c r="F253" s="52">
        <v>68</v>
      </c>
      <c r="G253" s="52">
        <v>136</v>
      </c>
      <c r="H253" s="53"/>
      <c r="I253" s="53"/>
      <c r="J253" s="52"/>
      <c r="K253" s="52"/>
      <c r="L253" s="53"/>
      <c r="M253" s="53"/>
      <c r="N253" s="53"/>
      <c r="O253" s="54"/>
    </row>
    <row r="254" spans="1:15">
      <c r="A254" s="50"/>
      <c r="B254" s="51" t="s">
        <v>146</v>
      </c>
      <c r="C254" s="51"/>
      <c r="D254" s="704">
        <f>SUM(D249:D253)</f>
        <v>174</v>
      </c>
      <c r="E254" s="53"/>
      <c r="F254" s="53"/>
      <c r="G254" s="704">
        <f>SUM(G249:G253)</f>
        <v>633</v>
      </c>
      <c r="H254" s="53"/>
      <c r="I254" s="53"/>
      <c r="J254" s="53"/>
      <c r="K254" s="53"/>
      <c r="L254" s="53"/>
      <c r="M254" s="53"/>
      <c r="N254" s="53"/>
      <c r="O254" s="54"/>
    </row>
    <row r="255" spans="1:15">
      <c r="A255" s="50">
        <v>2</v>
      </c>
      <c r="B255" s="51" t="s">
        <v>147</v>
      </c>
      <c r="C255" s="51">
        <v>2</v>
      </c>
      <c r="D255" s="52">
        <v>54</v>
      </c>
      <c r="E255" s="52">
        <v>97</v>
      </c>
      <c r="F255" s="52">
        <v>87</v>
      </c>
      <c r="G255" s="52">
        <v>184</v>
      </c>
      <c r="H255" s="53"/>
      <c r="I255" s="53"/>
      <c r="J255" s="53"/>
      <c r="K255" s="52"/>
      <c r="L255" s="53"/>
      <c r="M255" s="53"/>
      <c r="N255" s="53"/>
      <c r="O255" s="54"/>
    </row>
    <row r="256" spans="1:15">
      <c r="A256" s="50"/>
      <c r="B256" s="51"/>
      <c r="C256" s="51">
        <v>3</v>
      </c>
      <c r="D256" s="52">
        <v>32</v>
      </c>
      <c r="E256" s="52">
        <v>64</v>
      </c>
      <c r="F256" s="52">
        <v>60</v>
      </c>
      <c r="G256" s="52">
        <v>124</v>
      </c>
      <c r="H256" s="53"/>
      <c r="I256" s="53"/>
      <c r="J256" s="53"/>
      <c r="K256" s="52"/>
      <c r="L256" s="53"/>
      <c r="M256" s="53"/>
      <c r="N256" s="53"/>
      <c r="O256" s="54"/>
    </row>
    <row r="257" spans="1:15">
      <c r="A257" s="50"/>
      <c r="B257" s="51"/>
      <c r="C257" s="51">
        <v>4</v>
      </c>
      <c r="D257" s="52">
        <v>21</v>
      </c>
      <c r="E257" s="52">
        <v>42</v>
      </c>
      <c r="F257" s="52">
        <v>41</v>
      </c>
      <c r="G257" s="52">
        <v>83</v>
      </c>
      <c r="H257" s="53"/>
      <c r="I257" s="53"/>
      <c r="J257" s="53"/>
      <c r="K257" s="52"/>
      <c r="L257" s="53"/>
      <c r="M257" s="53"/>
      <c r="N257" s="53"/>
      <c r="O257" s="54"/>
    </row>
    <row r="258" spans="1:15">
      <c r="A258" s="50"/>
      <c r="B258" s="51"/>
      <c r="C258" s="51">
        <v>5</v>
      </c>
      <c r="D258" s="52">
        <v>38</v>
      </c>
      <c r="E258" s="52">
        <v>69</v>
      </c>
      <c r="F258" s="52">
        <v>69</v>
      </c>
      <c r="G258" s="52">
        <v>138</v>
      </c>
      <c r="H258" s="52"/>
      <c r="I258" s="52"/>
      <c r="J258" s="53"/>
      <c r="K258" s="52"/>
      <c r="L258" s="53"/>
      <c r="M258" s="53"/>
      <c r="N258" s="53"/>
      <c r="O258" s="54"/>
    </row>
    <row r="259" spans="1:15">
      <c r="A259" s="50"/>
      <c r="B259" s="51"/>
      <c r="C259" s="51">
        <v>8</v>
      </c>
      <c r="D259" s="52">
        <v>37</v>
      </c>
      <c r="E259" s="52">
        <v>69</v>
      </c>
      <c r="F259" s="52">
        <v>58</v>
      </c>
      <c r="G259" s="52">
        <v>127</v>
      </c>
      <c r="H259" s="52"/>
      <c r="I259" s="52"/>
      <c r="J259" s="53"/>
      <c r="K259" s="52"/>
      <c r="L259" s="53"/>
      <c r="M259" s="53"/>
      <c r="N259" s="53"/>
      <c r="O259" s="54"/>
    </row>
    <row r="260" spans="1:15">
      <c r="A260" s="50"/>
      <c r="B260" s="51"/>
      <c r="C260" s="51">
        <v>9</v>
      </c>
      <c r="D260" s="52">
        <v>42</v>
      </c>
      <c r="E260" s="52">
        <v>64</v>
      </c>
      <c r="F260" s="52">
        <v>64</v>
      </c>
      <c r="G260" s="52">
        <v>128</v>
      </c>
      <c r="H260" s="52"/>
      <c r="I260" s="52"/>
      <c r="J260" s="53"/>
      <c r="K260" s="52"/>
      <c r="L260" s="53"/>
      <c r="M260" s="53"/>
      <c r="N260" s="53"/>
      <c r="O260" s="54"/>
    </row>
    <row r="261" spans="1:15">
      <c r="A261" s="50"/>
      <c r="B261" s="51" t="s">
        <v>146</v>
      </c>
      <c r="C261" s="51"/>
      <c r="D261" s="704">
        <f>SUM(D255:D260)</f>
        <v>224</v>
      </c>
      <c r="E261" s="53"/>
      <c r="F261" s="53"/>
      <c r="G261" s="704">
        <f>SUM(G255:G260)</f>
        <v>784</v>
      </c>
      <c r="H261" s="53"/>
      <c r="I261" s="53"/>
      <c r="J261" s="53"/>
      <c r="K261" s="52"/>
      <c r="L261" s="53"/>
      <c r="M261" s="53"/>
      <c r="N261" s="53"/>
      <c r="O261" s="54"/>
    </row>
    <row r="262" spans="1:15">
      <c r="A262" s="50">
        <v>3</v>
      </c>
      <c r="B262" s="51" t="s">
        <v>148</v>
      </c>
      <c r="C262" s="51">
        <v>10</v>
      </c>
      <c r="D262" s="52">
        <v>25</v>
      </c>
      <c r="E262" s="52">
        <v>55</v>
      </c>
      <c r="F262" s="52">
        <v>52</v>
      </c>
      <c r="G262" s="52">
        <v>107</v>
      </c>
      <c r="H262" s="53"/>
      <c r="I262" s="52"/>
      <c r="J262" s="52"/>
      <c r="K262" s="52"/>
      <c r="L262" s="53"/>
      <c r="M262" s="53"/>
      <c r="N262" s="53"/>
      <c r="O262" s="54"/>
    </row>
    <row r="263" spans="1:15">
      <c r="A263" s="50"/>
      <c r="B263" s="51"/>
      <c r="C263" s="51">
        <v>11</v>
      </c>
      <c r="D263" s="52">
        <v>27</v>
      </c>
      <c r="E263" s="52">
        <v>54</v>
      </c>
      <c r="F263" s="52">
        <v>55</v>
      </c>
      <c r="G263" s="52">
        <v>109</v>
      </c>
      <c r="H263" s="53"/>
      <c r="I263" s="52"/>
      <c r="J263" s="52"/>
      <c r="K263" s="52"/>
      <c r="L263" s="53"/>
      <c r="M263" s="53"/>
      <c r="N263" s="53"/>
      <c r="O263" s="54"/>
    </row>
    <row r="264" spans="1:15">
      <c r="A264" s="50"/>
      <c r="B264" s="51"/>
      <c r="C264" s="51">
        <v>12</v>
      </c>
      <c r="D264" s="52">
        <v>32</v>
      </c>
      <c r="E264" s="52">
        <v>65</v>
      </c>
      <c r="F264" s="52">
        <v>62</v>
      </c>
      <c r="G264" s="52">
        <v>127</v>
      </c>
      <c r="H264" s="53"/>
      <c r="I264" s="52"/>
      <c r="J264" s="52"/>
      <c r="K264" s="52"/>
      <c r="L264" s="53"/>
      <c r="M264" s="53"/>
      <c r="N264" s="53"/>
      <c r="O264" s="54"/>
    </row>
    <row r="265" spans="1:15">
      <c r="A265" s="50"/>
      <c r="B265" s="51"/>
      <c r="C265" s="51">
        <v>13</v>
      </c>
      <c r="D265" s="52">
        <v>23</v>
      </c>
      <c r="E265" s="52">
        <v>43</v>
      </c>
      <c r="F265" s="52">
        <v>34</v>
      </c>
      <c r="G265" s="52">
        <v>77</v>
      </c>
      <c r="H265" s="53"/>
      <c r="I265" s="52"/>
      <c r="J265" s="52"/>
      <c r="K265" s="52"/>
      <c r="L265" s="53"/>
      <c r="M265" s="53"/>
      <c r="N265" s="53"/>
      <c r="O265" s="54"/>
    </row>
    <row r="266" spans="1:15">
      <c r="A266" s="50"/>
      <c r="B266" s="51"/>
      <c r="C266" s="51">
        <v>14</v>
      </c>
      <c r="D266" s="52">
        <v>20</v>
      </c>
      <c r="E266" s="52">
        <v>36</v>
      </c>
      <c r="F266" s="52">
        <v>36</v>
      </c>
      <c r="G266" s="52">
        <v>72</v>
      </c>
      <c r="H266" s="53"/>
      <c r="I266" s="52"/>
      <c r="J266" s="52"/>
      <c r="K266" s="53"/>
      <c r="L266" s="53"/>
      <c r="M266" s="53"/>
      <c r="N266" s="53"/>
      <c r="O266" s="54"/>
    </row>
    <row r="267" spans="1:15">
      <c r="A267" s="55"/>
      <c r="B267" s="56" t="s">
        <v>146</v>
      </c>
      <c r="C267" s="56"/>
      <c r="D267" s="705">
        <f>SUM(D262:D266)</f>
        <v>127</v>
      </c>
      <c r="E267" s="57"/>
      <c r="F267" s="57"/>
      <c r="G267" s="705">
        <f>SUM(G262:G266)</f>
        <v>492</v>
      </c>
      <c r="H267" s="57"/>
      <c r="I267" s="57"/>
      <c r="J267" s="57"/>
      <c r="K267" s="57"/>
      <c r="L267" s="57"/>
      <c r="M267" s="57"/>
      <c r="N267" s="57"/>
      <c r="O267" s="58"/>
    </row>
    <row r="268" spans="1:15" ht="15.75" thickBot="1">
      <c r="A268" s="59"/>
      <c r="B268" s="60" t="s">
        <v>84</v>
      </c>
      <c r="C268" s="61"/>
      <c r="D268" s="706">
        <f>SUM(D267+D261+D254)</f>
        <v>525</v>
      </c>
      <c r="E268" s="65">
        <f>SUM(E249:E266)</f>
        <v>979</v>
      </c>
      <c r="F268" s="65">
        <f>SUM(F249:F266)</f>
        <v>930</v>
      </c>
      <c r="G268" s="706">
        <f>SUM(E268:F268)</f>
        <v>1909</v>
      </c>
      <c r="H268" s="62"/>
      <c r="I268" s="62"/>
      <c r="J268" s="62"/>
      <c r="K268" s="62"/>
      <c r="L268" s="62"/>
      <c r="M268" s="62"/>
      <c r="N268" s="62"/>
      <c r="O268" s="63"/>
    </row>
    <row r="269" spans="1:15">
      <c r="M269" s="64" t="s">
        <v>28</v>
      </c>
    </row>
    <row r="270" spans="1:15">
      <c r="M270" s="64"/>
    </row>
    <row r="272" spans="1:15">
      <c r="M272" s="1094" t="s">
        <v>29</v>
      </c>
      <c r="N272" s="1094"/>
    </row>
    <row r="279" spans="1:15">
      <c r="A279" s="1095" t="s">
        <v>70</v>
      </c>
      <c r="B279" s="1096" t="s">
        <v>138</v>
      </c>
      <c r="C279" s="1096" t="s">
        <v>84</v>
      </c>
      <c r="D279" s="1096"/>
      <c r="E279" s="1096" t="s">
        <v>139</v>
      </c>
      <c r="F279" s="1096"/>
      <c r="G279" s="1096"/>
      <c r="H279" s="1096" t="s">
        <v>140</v>
      </c>
      <c r="I279" s="1096"/>
      <c r="J279" s="1096"/>
      <c r="K279" s="1096"/>
      <c r="L279" s="1096" t="s">
        <v>141</v>
      </c>
      <c r="M279" s="1096"/>
      <c r="N279" s="1096"/>
      <c r="O279" s="1096" t="s">
        <v>79</v>
      </c>
    </row>
    <row r="280" spans="1:15">
      <c r="A280" s="1095"/>
      <c r="B280" s="1096"/>
      <c r="C280" s="1096" t="s">
        <v>91</v>
      </c>
      <c r="D280" s="1096" t="s">
        <v>72</v>
      </c>
      <c r="E280" s="1096" t="s">
        <v>23</v>
      </c>
      <c r="F280" s="1096" t="s">
        <v>16</v>
      </c>
      <c r="G280" s="1096" t="s">
        <v>80</v>
      </c>
      <c r="H280" s="1096" t="s">
        <v>12</v>
      </c>
      <c r="I280" s="1096" t="s">
        <v>10</v>
      </c>
      <c r="J280" s="1096" t="s">
        <v>75</v>
      </c>
      <c r="K280" s="1096" t="s">
        <v>74</v>
      </c>
      <c r="L280" s="1096" t="s">
        <v>142</v>
      </c>
      <c r="M280" s="1096" t="s">
        <v>143</v>
      </c>
      <c r="N280" s="1096" t="s">
        <v>144</v>
      </c>
      <c r="O280" s="1096"/>
    </row>
    <row r="281" spans="1:15">
      <c r="A281" s="1095"/>
      <c r="B281" s="1096"/>
      <c r="C281" s="1096"/>
      <c r="D281" s="1096"/>
      <c r="E281" s="1096"/>
      <c r="F281" s="1096"/>
      <c r="G281" s="1096"/>
      <c r="H281" s="1096"/>
      <c r="I281" s="1096"/>
      <c r="J281" s="1096"/>
      <c r="K281" s="1096"/>
      <c r="L281" s="1096"/>
      <c r="M281" s="1096"/>
      <c r="N281" s="1096"/>
      <c r="O281" s="1096"/>
    </row>
    <row r="282" spans="1:15">
      <c r="A282" s="47">
        <v>1</v>
      </c>
      <c r="B282" s="48">
        <v>2</v>
      </c>
      <c r="C282" s="48">
        <v>3</v>
      </c>
      <c r="D282" s="48">
        <v>4</v>
      </c>
      <c r="E282" s="48">
        <v>5</v>
      </c>
      <c r="F282" s="48">
        <v>6</v>
      </c>
      <c r="G282" s="48">
        <v>7</v>
      </c>
      <c r="H282" s="48">
        <v>8</v>
      </c>
      <c r="I282" s="48">
        <v>9</v>
      </c>
      <c r="J282" s="48">
        <v>10</v>
      </c>
      <c r="K282" s="48">
        <v>11</v>
      </c>
      <c r="L282" s="48">
        <v>12</v>
      </c>
      <c r="M282" s="48">
        <v>13</v>
      </c>
      <c r="N282" s="48">
        <v>14</v>
      </c>
      <c r="O282" s="49">
        <v>15</v>
      </c>
    </row>
    <row r="283" spans="1:15">
      <c r="A283" s="50">
        <v>1</v>
      </c>
      <c r="B283" s="51" t="s">
        <v>145</v>
      </c>
      <c r="C283" s="51">
        <v>1</v>
      </c>
      <c r="D283" s="52">
        <v>42</v>
      </c>
      <c r="E283" s="52">
        <v>77</v>
      </c>
      <c r="F283" s="52">
        <v>76</v>
      </c>
      <c r="G283" s="52">
        <v>153</v>
      </c>
      <c r="H283" s="53"/>
      <c r="I283" s="53"/>
      <c r="J283" s="52"/>
      <c r="K283" s="52"/>
      <c r="L283" s="53"/>
      <c r="M283" s="53"/>
      <c r="N283" s="53"/>
      <c r="O283" s="54"/>
    </row>
    <row r="284" spans="1:15">
      <c r="A284" s="50"/>
      <c r="B284" s="51"/>
      <c r="C284" s="51">
        <v>6</v>
      </c>
      <c r="D284" s="52">
        <v>39</v>
      </c>
      <c r="E284" s="52">
        <v>71</v>
      </c>
      <c r="F284" s="52">
        <v>72</v>
      </c>
      <c r="G284" s="52">
        <v>143</v>
      </c>
      <c r="H284" s="53"/>
      <c r="I284" s="53"/>
      <c r="J284" s="52"/>
      <c r="K284" s="52"/>
      <c r="L284" s="53"/>
      <c r="M284" s="53"/>
      <c r="N284" s="53"/>
      <c r="O284" s="54"/>
    </row>
    <row r="285" spans="1:15">
      <c r="A285" s="50"/>
      <c r="B285" s="51"/>
      <c r="C285" s="51">
        <v>7</v>
      </c>
      <c r="D285" s="52">
        <v>37</v>
      </c>
      <c r="E285" s="52">
        <v>70</v>
      </c>
      <c r="F285" s="52">
        <v>57</v>
      </c>
      <c r="G285" s="52">
        <v>127</v>
      </c>
      <c r="H285" s="53"/>
      <c r="I285" s="53"/>
      <c r="J285" s="52"/>
      <c r="K285" s="52"/>
      <c r="L285" s="53"/>
      <c r="M285" s="53"/>
      <c r="N285" s="53"/>
      <c r="O285" s="54"/>
    </row>
    <row r="286" spans="1:15">
      <c r="A286" s="50"/>
      <c r="B286" s="51"/>
      <c r="C286" s="51">
        <v>15</v>
      </c>
      <c r="D286" s="52">
        <v>21</v>
      </c>
      <c r="E286" s="52">
        <v>36</v>
      </c>
      <c r="F286" s="52">
        <v>39</v>
      </c>
      <c r="G286" s="52">
        <v>75</v>
      </c>
      <c r="H286" s="53"/>
      <c r="I286" s="53"/>
      <c r="J286" s="52"/>
      <c r="K286" s="52"/>
      <c r="L286" s="53"/>
      <c r="M286" s="53"/>
      <c r="N286" s="53"/>
      <c r="O286" s="54"/>
    </row>
    <row r="287" spans="1:15">
      <c r="A287" s="50"/>
      <c r="B287" s="51"/>
      <c r="C287" s="51">
        <v>16</v>
      </c>
      <c r="D287" s="52">
        <v>35</v>
      </c>
      <c r="E287" s="52">
        <v>68</v>
      </c>
      <c r="F287" s="52">
        <v>68</v>
      </c>
      <c r="G287" s="52">
        <v>136</v>
      </c>
      <c r="H287" s="53"/>
      <c r="I287" s="53"/>
      <c r="J287" s="52"/>
      <c r="K287" s="52"/>
      <c r="L287" s="53"/>
      <c r="M287" s="53"/>
      <c r="N287" s="53"/>
      <c r="O287" s="54"/>
    </row>
    <row r="288" spans="1:15">
      <c r="A288" s="50"/>
      <c r="B288" s="51" t="s">
        <v>146</v>
      </c>
      <c r="C288" s="51"/>
      <c r="D288" s="704">
        <f>SUM(D283:D287)</f>
        <v>174</v>
      </c>
      <c r="E288" s="53"/>
      <c r="F288" s="53"/>
      <c r="G288" s="704">
        <f>SUM(G283:G287)</f>
        <v>634</v>
      </c>
      <c r="H288" s="53"/>
      <c r="I288" s="53"/>
      <c r="J288" s="53"/>
      <c r="K288" s="53"/>
      <c r="L288" s="53"/>
      <c r="M288" s="53"/>
      <c r="N288" s="53"/>
      <c r="O288" s="54"/>
    </row>
    <row r="289" spans="1:15">
      <c r="A289" s="50">
        <v>2</v>
      </c>
      <c r="B289" s="51" t="s">
        <v>147</v>
      </c>
      <c r="C289" s="51">
        <v>2</v>
      </c>
      <c r="D289" s="52">
        <v>54</v>
      </c>
      <c r="E289" s="52">
        <v>97</v>
      </c>
      <c r="F289" s="52">
        <v>87</v>
      </c>
      <c r="G289" s="52">
        <v>184</v>
      </c>
      <c r="H289" s="53"/>
      <c r="I289" s="53"/>
      <c r="J289" s="53"/>
      <c r="K289" s="52"/>
      <c r="L289" s="53"/>
      <c r="M289" s="53"/>
      <c r="N289" s="53"/>
      <c r="O289" s="54"/>
    </row>
    <row r="290" spans="1:15">
      <c r="A290" s="50"/>
      <c r="B290" s="51"/>
      <c r="C290" s="51">
        <v>3</v>
      </c>
      <c r="D290" s="52">
        <v>32</v>
      </c>
      <c r="E290" s="52">
        <v>64</v>
      </c>
      <c r="F290" s="52">
        <v>60</v>
      </c>
      <c r="G290" s="52">
        <v>124</v>
      </c>
      <c r="H290" s="53"/>
      <c r="I290" s="53"/>
      <c r="J290" s="53"/>
      <c r="K290" s="52"/>
      <c r="L290" s="53"/>
      <c r="M290" s="53"/>
      <c r="N290" s="53"/>
      <c r="O290" s="54"/>
    </row>
    <row r="291" spans="1:15">
      <c r="A291" s="50"/>
      <c r="B291" s="51"/>
      <c r="C291" s="51">
        <v>4</v>
      </c>
      <c r="D291" s="52">
        <v>21</v>
      </c>
      <c r="E291" s="52">
        <v>42</v>
      </c>
      <c r="F291" s="52">
        <v>41</v>
      </c>
      <c r="G291" s="52">
        <v>83</v>
      </c>
      <c r="H291" s="53"/>
      <c r="I291" s="53"/>
      <c r="J291" s="53"/>
      <c r="K291" s="52"/>
      <c r="L291" s="53"/>
      <c r="M291" s="53"/>
      <c r="N291" s="53"/>
      <c r="O291" s="54"/>
    </row>
    <row r="292" spans="1:15">
      <c r="A292" s="50"/>
      <c r="B292" s="51"/>
      <c r="C292" s="51">
        <v>5</v>
      </c>
      <c r="D292" s="52">
        <v>38</v>
      </c>
      <c r="E292" s="52">
        <v>69</v>
      </c>
      <c r="F292" s="52">
        <v>69</v>
      </c>
      <c r="G292" s="52">
        <v>138</v>
      </c>
      <c r="H292" s="52"/>
      <c r="I292" s="52"/>
      <c r="J292" s="53"/>
      <c r="K292" s="52"/>
      <c r="L292" s="53"/>
      <c r="M292" s="53"/>
      <c r="N292" s="53"/>
      <c r="O292" s="54"/>
    </row>
    <row r="293" spans="1:15">
      <c r="A293" s="50"/>
      <c r="B293" s="51"/>
      <c r="C293" s="51">
        <v>8</v>
      </c>
      <c r="D293" s="52">
        <v>37</v>
      </c>
      <c r="E293" s="52">
        <v>69</v>
      </c>
      <c r="F293" s="52">
        <v>58</v>
      </c>
      <c r="G293" s="52">
        <v>127</v>
      </c>
      <c r="H293" s="52"/>
      <c r="I293" s="52"/>
      <c r="J293" s="53"/>
      <c r="K293" s="52"/>
      <c r="L293" s="53"/>
      <c r="M293" s="53"/>
      <c r="N293" s="53"/>
      <c r="O293" s="54"/>
    </row>
    <row r="294" spans="1:15">
      <c r="A294" s="50"/>
      <c r="B294" s="51"/>
      <c r="C294" s="51">
        <v>9</v>
      </c>
      <c r="D294" s="52">
        <v>43</v>
      </c>
      <c r="E294" s="52">
        <v>64</v>
      </c>
      <c r="F294" s="52">
        <v>64</v>
      </c>
      <c r="G294" s="52">
        <v>128</v>
      </c>
      <c r="H294" s="52"/>
      <c r="I294" s="52"/>
      <c r="J294" s="53"/>
      <c r="K294" s="52"/>
      <c r="L294" s="53"/>
      <c r="M294" s="53"/>
      <c r="N294" s="53"/>
      <c r="O294" s="54"/>
    </row>
    <row r="295" spans="1:15">
      <c r="A295" s="50"/>
      <c r="B295" s="51" t="s">
        <v>146</v>
      </c>
      <c r="C295" s="51"/>
      <c r="D295" s="704">
        <f>SUM(D289:D294)</f>
        <v>225</v>
      </c>
      <c r="E295" s="53"/>
      <c r="F295" s="53"/>
      <c r="G295" s="704">
        <f>SUM(G289:G294)</f>
        <v>784</v>
      </c>
      <c r="H295" s="53"/>
      <c r="I295" s="53"/>
      <c r="J295" s="53"/>
      <c r="K295" s="52"/>
      <c r="L295" s="53"/>
      <c r="M295" s="53"/>
      <c r="N295" s="53"/>
      <c r="O295" s="54"/>
    </row>
    <row r="296" spans="1:15">
      <c r="A296" s="50">
        <v>3</v>
      </c>
      <c r="B296" s="51" t="s">
        <v>148</v>
      </c>
      <c r="C296" s="51">
        <v>10</v>
      </c>
      <c r="D296" s="52">
        <v>25</v>
      </c>
      <c r="E296" s="52">
        <v>55</v>
      </c>
      <c r="F296" s="52">
        <v>52</v>
      </c>
      <c r="G296" s="52">
        <v>107</v>
      </c>
      <c r="H296" s="53"/>
      <c r="I296" s="52"/>
      <c r="J296" s="52"/>
      <c r="K296" s="52"/>
      <c r="L296" s="53"/>
      <c r="M296" s="53"/>
      <c r="N296" s="53"/>
      <c r="O296" s="54"/>
    </row>
    <row r="297" spans="1:15">
      <c r="A297" s="50"/>
      <c r="B297" s="51"/>
      <c r="C297" s="51">
        <v>11</v>
      </c>
      <c r="D297" s="52">
        <v>27</v>
      </c>
      <c r="E297" s="52">
        <v>54</v>
      </c>
      <c r="F297" s="52">
        <v>55</v>
      </c>
      <c r="G297" s="52">
        <v>109</v>
      </c>
      <c r="H297" s="53"/>
      <c r="I297" s="52"/>
      <c r="J297" s="52"/>
      <c r="K297" s="52"/>
      <c r="L297" s="53"/>
      <c r="M297" s="53"/>
      <c r="N297" s="53"/>
      <c r="O297" s="54"/>
    </row>
    <row r="298" spans="1:15">
      <c r="A298" s="50"/>
      <c r="B298" s="51"/>
      <c r="C298" s="51">
        <v>12</v>
      </c>
      <c r="D298" s="52">
        <v>32</v>
      </c>
      <c r="E298" s="52">
        <v>65</v>
      </c>
      <c r="F298" s="52">
        <v>62</v>
      </c>
      <c r="G298" s="52">
        <v>127</v>
      </c>
      <c r="H298" s="53"/>
      <c r="I298" s="52"/>
      <c r="J298" s="52"/>
      <c r="K298" s="52"/>
      <c r="L298" s="53"/>
      <c r="M298" s="53"/>
      <c r="N298" s="53"/>
      <c r="O298" s="54"/>
    </row>
    <row r="299" spans="1:15">
      <c r="A299" s="50"/>
      <c r="B299" s="51"/>
      <c r="C299" s="51">
        <v>13</v>
      </c>
      <c r="D299" s="52">
        <v>23</v>
      </c>
      <c r="E299" s="52">
        <v>43</v>
      </c>
      <c r="F299" s="52">
        <v>34</v>
      </c>
      <c r="G299" s="52">
        <v>77</v>
      </c>
      <c r="H299" s="53"/>
      <c r="I299" s="52"/>
      <c r="J299" s="52"/>
      <c r="K299" s="52"/>
      <c r="L299" s="53"/>
      <c r="M299" s="53"/>
      <c r="N299" s="53"/>
      <c r="O299" s="54"/>
    </row>
    <row r="300" spans="1:15">
      <c r="A300" s="50"/>
      <c r="B300" s="51"/>
      <c r="C300" s="51">
        <v>14</v>
      </c>
      <c r="D300" s="52">
        <v>20</v>
      </c>
      <c r="E300" s="52">
        <v>36</v>
      </c>
      <c r="F300" s="52">
        <v>36</v>
      </c>
      <c r="G300" s="52">
        <v>72</v>
      </c>
      <c r="H300" s="53"/>
      <c r="I300" s="52"/>
      <c r="J300" s="52"/>
      <c r="K300" s="53"/>
      <c r="L300" s="53"/>
      <c r="M300" s="53"/>
      <c r="N300" s="53"/>
      <c r="O300" s="54"/>
    </row>
    <row r="301" spans="1:15">
      <c r="A301" s="55"/>
      <c r="B301" s="56" t="s">
        <v>146</v>
      </c>
      <c r="C301" s="56"/>
      <c r="D301" s="705">
        <f>SUM(D296:D300)</f>
        <v>127</v>
      </c>
      <c r="E301" s="57"/>
      <c r="F301" s="57"/>
      <c r="G301" s="705">
        <f>SUM(G296:G300)</f>
        <v>492</v>
      </c>
      <c r="H301" s="57"/>
      <c r="I301" s="57"/>
      <c r="J301" s="57"/>
      <c r="K301" s="57"/>
      <c r="L301" s="57"/>
      <c r="M301" s="57"/>
      <c r="N301" s="57"/>
      <c r="O301" s="58"/>
    </row>
    <row r="302" spans="1:15" ht="15.75" thickBot="1">
      <c r="A302" s="59"/>
      <c r="B302" s="60" t="s">
        <v>84</v>
      </c>
      <c r="C302" s="61"/>
      <c r="D302" s="706">
        <v>525</v>
      </c>
      <c r="E302" s="65">
        <f>SUM(E283:E300)</f>
        <v>980</v>
      </c>
      <c r="F302" s="65">
        <f>SUM(F283:F300)</f>
        <v>930</v>
      </c>
      <c r="G302" s="706">
        <f>SUM(E302:F302)</f>
        <v>1910</v>
      </c>
      <c r="H302" s="62"/>
      <c r="I302" s="62"/>
      <c r="J302" s="62"/>
      <c r="K302" s="62"/>
      <c r="L302" s="62"/>
      <c r="M302" s="62"/>
      <c r="N302" s="62"/>
      <c r="O302" s="63"/>
    </row>
    <row r="303" spans="1:15">
      <c r="M303" s="64" t="s">
        <v>28</v>
      </c>
    </row>
    <row r="304" spans="1:15">
      <c r="M304" s="64"/>
    </row>
    <row r="306" spans="1:15">
      <c r="M306" s="1094" t="s">
        <v>29</v>
      </c>
      <c r="N306" s="1094"/>
    </row>
    <row r="313" spans="1:15">
      <c r="A313" s="1095" t="s">
        <v>70</v>
      </c>
      <c r="B313" s="1096" t="s">
        <v>138</v>
      </c>
      <c r="C313" s="1096" t="s">
        <v>84</v>
      </c>
      <c r="D313" s="1096"/>
      <c r="E313" s="1096" t="s">
        <v>139</v>
      </c>
      <c r="F313" s="1096"/>
      <c r="G313" s="1096"/>
      <c r="H313" s="1096" t="s">
        <v>140</v>
      </c>
      <c r="I313" s="1096"/>
      <c r="J313" s="1096"/>
      <c r="K313" s="1096"/>
      <c r="L313" s="1096" t="s">
        <v>141</v>
      </c>
      <c r="M313" s="1096"/>
      <c r="N313" s="1096"/>
      <c r="O313" s="1096" t="s">
        <v>79</v>
      </c>
    </row>
    <row r="314" spans="1:15">
      <c r="A314" s="1095"/>
      <c r="B314" s="1096"/>
      <c r="C314" s="1096" t="s">
        <v>91</v>
      </c>
      <c r="D314" s="1096" t="s">
        <v>72</v>
      </c>
      <c r="E314" s="1096" t="s">
        <v>23</v>
      </c>
      <c r="F314" s="1096" t="s">
        <v>16</v>
      </c>
      <c r="G314" s="1096" t="s">
        <v>80</v>
      </c>
      <c r="H314" s="1096" t="s">
        <v>12</v>
      </c>
      <c r="I314" s="1096" t="s">
        <v>10</v>
      </c>
      <c r="J314" s="1096" t="s">
        <v>75</v>
      </c>
      <c r="K314" s="1096" t="s">
        <v>74</v>
      </c>
      <c r="L314" s="1096" t="s">
        <v>142</v>
      </c>
      <c r="M314" s="1096" t="s">
        <v>143</v>
      </c>
      <c r="N314" s="1096" t="s">
        <v>144</v>
      </c>
      <c r="O314" s="1096"/>
    </row>
    <row r="315" spans="1:15">
      <c r="A315" s="1095"/>
      <c r="B315" s="1096"/>
      <c r="C315" s="1096"/>
      <c r="D315" s="1096"/>
      <c r="E315" s="1096"/>
      <c r="F315" s="1096"/>
      <c r="G315" s="1096"/>
      <c r="H315" s="1096"/>
      <c r="I315" s="1096"/>
      <c r="J315" s="1096"/>
      <c r="K315" s="1096"/>
      <c r="L315" s="1096"/>
      <c r="M315" s="1096"/>
      <c r="N315" s="1096"/>
      <c r="O315" s="1096"/>
    </row>
    <row r="316" spans="1:15">
      <c r="A316" s="47">
        <v>1</v>
      </c>
      <c r="B316" s="48">
        <v>2</v>
      </c>
      <c r="C316" s="48">
        <v>3</v>
      </c>
      <c r="D316" s="48">
        <v>4</v>
      </c>
      <c r="E316" s="48">
        <v>5</v>
      </c>
      <c r="F316" s="48">
        <v>6</v>
      </c>
      <c r="G316" s="48">
        <v>7</v>
      </c>
      <c r="H316" s="48">
        <v>8</v>
      </c>
      <c r="I316" s="48">
        <v>9</v>
      </c>
      <c r="J316" s="48">
        <v>10</v>
      </c>
      <c r="K316" s="48">
        <v>11</v>
      </c>
      <c r="L316" s="48">
        <v>12</v>
      </c>
      <c r="M316" s="48">
        <v>13</v>
      </c>
      <c r="N316" s="48">
        <v>14</v>
      </c>
      <c r="O316" s="49">
        <v>15</v>
      </c>
    </row>
    <row r="317" spans="1:15">
      <c r="A317" s="50">
        <v>1</v>
      </c>
      <c r="B317" s="51" t="s">
        <v>145</v>
      </c>
      <c r="C317" s="51">
        <v>1</v>
      </c>
      <c r="D317" s="52">
        <v>42</v>
      </c>
      <c r="E317" s="52">
        <v>77</v>
      </c>
      <c r="F317" s="52">
        <v>76</v>
      </c>
      <c r="G317" s="52">
        <v>153</v>
      </c>
      <c r="H317" s="53"/>
      <c r="I317" s="53"/>
      <c r="J317" s="52"/>
      <c r="K317" s="52"/>
      <c r="L317" s="53"/>
      <c r="M317" s="53"/>
      <c r="N317" s="53"/>
      <c r="O317" s="54"/>
    </row>
    <row r="318" spans="1:15">
      <c r="A318" s="50"/>
      <c r="B318" s="51"/>
      <c r="C318" s="51">
        <v>6</v>
      </c>
      <c r="D318" s="52">
        <v>39</v>
      </c>
      <c r="E318" s="52">
        <v>71</v>
      </c>
      <c r="F318" s="52">
        <v>72</v>
      </c>
      <c r="G318" s="52">
        <v>143</v>
      </c>
      <c r="H318" s="53"/>
      <c r="I318" s="53"/>
      <c r="J318" s="52"/>
      <c r="K318" s="52"/>
      <c r="L318" s="53"/>
      <c r="M318" s="53"/>
      <c r="N318" s="53"/>
      <c r="O318" s="54"/>
    </row>
    <row r="319" spans="1:15">
      <c r="A319" s="50"/>
      <c r="B319" s="51"/>
      <c r="C319" s="51">
        <v>7</v>
      </c>
      <c r="D319" s="52">
        <v>39</v>
      </c>
      <c r="E319" s="52">
        <v>70</v>
      </c>
      <c r="F319" s="52">
        <v>57</v>
      </c>
      <c r="G319" s="52">
        <v>127</v>
      </c>
      <c r="H319" s="53"/>
      <c r="I319" s="53"/>
      <c r="J319" s="52"/>
      <c r="K319" s="52"/>
      <c r="L319" s="53"/>
      <c r="M319" s="53"/>
      <c r="N319" s="53"/>
      <c r="O319" s="54"/>
    </row>
    <row r="320" spans="1:15">
      <c r="A320" s="50"/>
      <c r="B320" s="51"/>
      <c r="C320" s="51">
        <v>15</v>
      </c>
      <c r="D320" s="52">
        <v>21</v>
      </c>
      <c r="E320" s="52">
        <v>36</v>
      </c>
      <c r="F320" s="52">
        <v>39</v>
      </c>
      <c r="G320" s="52">
        <v>75</v>
      </c>
      <c r="H320" s="53"/>
      <c r="I320" s="53"/>
      <c r="J320" s="52"/>
      <c r="K320" s="52"/>
      <c r="L320" s="53"/>
      <c r="M320" s="53"/>
      <c r="N320" s="53"/>
      <c r="O320" s="54"/>
    </row>
    <row r="321" spans="1:15">
      <c r="A321" s="50"/>
      <c r="B321" s="51"/>
      <c r="C321" s="51">
        <v>16</v>
      </c>
      <c r="D321" s="52">
        <v>36</v>
      </c>
      <c r="E321" s="52">
        <v>70</v>
      </c>
      <c r="F321" s="52">
        <v>68</v>
      </c>
      <c r="G321" s="52">
        <v>138</v>
      </c>
      <c r="H321" s="53"/>
      <c r="I321" s="53"/>
      <c r="J321" s="52"/>
      <c r="K321" s="52">
        <v>2</v>
      </c>
      <c r="L321" s="53"/>
      <c r="M321" s="53"/>
      <c r="N321" s="53"/>
      <c r="O321" s="54"/>
    </row>
    <row r="322" spans="1:15">
      <c r="A322" s="50"/>
      <c r="B322" s="51" t="s">
        <v>146</v>
      </c>
      <c r="C322" s="51"/>
      <c r="D322" s="704">
        <f>SUM(D317:D321)</f>
        <v>177</v>
      </c>
      <c r="E322" s="53"/>
      <c r="F322" s="53"/>
      <c r="G322" s="704">
        <f>SUM(G317:G321)</f>
        <v>636</v>
      </c>
      <c r="H322" s="53"/>
      <c r="I322" s="53"/>
      <c r="J322" s="53"/>
      <c r="K322" s="53"/>
      <c r="L322" s="53"/>
      <c r="M322" s="53"/>
      <c r="N322" s="53"/>
      <c r="O322" s="54"/>
    </row>
    <row r="323" spans="1:15">
      <c r="A323" s="50">
        <v>2</v>
      </c>
      <c r="B323" s="51" t="s">
        <v>147</v>
      </c>
      <c r="C323" s="51">
        <v>2</v>
      </c>
      <c r="D323" s="52">
        <v>53</v>
      </c>
      <c r="E323" s="52">
        <v>96</v>
      </c>
      <c r="F323" s="52">
        <v>86</v>
      </c>
      <c r="G323" s="52">
        <v>182</v>
      </c>
      <c r="H323" s="53"/>
      <c r="I323" s="53"/>
      <c r="J323" s="53">
        <v>2</v>
      </c>
      <c r="K323" s="52"/>
      <c r="L323" s="53"/>
      <c r="M323" s="53"/>
      <c r="N323" s="53"/>
      <c r="O323" s="54"/>
    </row>
    <row r="324" spans="1:15">
      <c r="A324" s="50"/>
      <c r="B324" s="51"/>
      <c r="C324" s="51">
        <v>3</v>
      </c>
      <c r="D324" s="52">
        <v>32</v>
      </c>
      <c r="E324" s="52">
        <v>64</v>
      </c>
      <c r="F324" s="52">
        <v>60</v>
      </c>
      <c r="G324" s="52">
        <v>124</v>
      </c>
      <c r="H324" s="53"/>
      <c r="I324" s="53"/>
      <c r="J324" s="53"/>
      <c r="K324" s="52"/>
      <c r="L324" s="53"/>
      <c r="M324" s="53"/>
      <c r="N324" s="53"/>
      <c r="O324" s="54"/>
    </row>
    <row r="325" spans="1:15">
      <c r="A325" s="50"/>
      <c r="B325" s="51"/>
      <c r="C325" s="51">
        <v>4</v>
      </c>
      <c r="D325" s="52">
        <v>21</v>
      </c>
      <c r="E325" s="52">
        <v>42</v>
      </c>
      <c r="F325" s="52">
        <v>41</v>
      </c>
      <c r="G325" s="52">
        <v>83</v>
      </c>
      <c r="H325" s="53"/>
      <c r="I325" s="53"/>
      <c r="J325" s="53"/>
      <c r="K325" s="52"/>
      <c r="L325" s="53"/>
      <c r="M325" s="53"/>
      <c r="N325" s="53"/>
      <c r="O325" s="54"/>
    </row>
    <row r="326" spans="1:15">
      <c r="A326" s="50"/>
      <c r="B326" s="51"/>
      <c r="C326" s="51">
        <v>5</v>
      </c>
      <c r="D326" s="52">
        <v>38</v>
      </c>
      <c r="E326" s="52">
        <v>69</v>
      </c>
      <c r="F326" s="52">
        <v>69</v>
      </c>
      <c r="G326" s="52">
        <v>138</v>
      </c>
      <c r="H326" s="52"/>
      <c r="I326" s="52"/>
      <c r="J326" s="53"/>
      <c r="K326" s="52"/>
      <c r="L326" s="53"/>
      <c r="M326" s="53"/>
      <c r="N326" s="53"/>
      <c r="O326" s="54"/>
    </row>
    <row r="327" spans="1:15">
      <c r="A327" s="50"/>
      <c r="B327" s="51"/>
      <c r="C327" s="51">
        <v>8</v>
      </c>
      <c r="D327" s="52">
        <v>37</v>
      </c>
      <c r="E327" s="52">
        <v>69</v>
      </c>
      <c r="F327" s="52">
        <v>58</v>
      </c>
      <c r="G327" s="52">
        <v>127</v>
      </c>
      <c r="H327" s="52"/>
      <c r="I327" s="52"/>
      <c r="J327" s="53"/>
      <c r="K327" s="52"/>
      <c r="L327" s="53"/>
      <c r="M327" s="53"/>
      <c r="N327" s="53"/>
      <c r="O327" s="54"/>
    </row>
    <row r="328" spans="1:15">
      <c r="A328" s="50"/>
      <c r="B328" s="51"/>
      <c r="C328" s="51">
        <v>9</v>
      </c>
      <c r="D328" s="52">
        <v>42</v>
      </c>
      <c r="E328" s="52">
        <v>64</v>
      </c>
      <c r="F328" s="52">
        <v>64</v>
      </c>
      <c r="G328" s="52">
        <v>128</v>
      </c>
      <c r="H328" s="52"/>
      <c r="I328" s="52"/>
      <c r="J328" s="53"/>
      <c r="K328" s="52"/>
      <c r="L328" s="53"/>
      <c r="M328" s="53"/>
      <c r="N328" s="53"/>
      <c r="O328" s="54"/>
    </row>
    <row r="329" spans="1:15">
      <c r="A329" s="50"/>
      <c r="B329" s="51" t="s">
        <v>146</v>
      </c>
      <c r="C329" s="51"/>
      <c r="D329" s="704">
        <f>SUM(D323:D328)</f>
        <v>223</v>
      </c>
      <c r="E329" s="53"/>
      <c r="F329" s="53"/>
      <c r="G329" s="704">
        <f>SUM(G323:G328)</f>
        <v>782</v>
      </c>
      <c r="H329" s="53"/>
      <c r="I329" s="53"/>
      <c r="J329" s="53"/>
      <c r="K329" s="52"/>
      <c r="L329" s="53"/>
      <c r="M329" s="53"/>
      <c r="N329" s="53"/>
      <c r="O329" s="54"/>
    </row>
    <row r="330" spans="1:15">
      <c r="A330" s="50">
        <v>3</v>
      </c>
      <c r="B330" s="51" t="s">
        <v>148</v>
      </c>
      <c r="C330" s="51">
        <v>10</v>
      </c>
      <c r="D330" s="52">
        <v>28</v>
      </c>
      <c r="E330" s="52">
        <v>60</v>
      </c>
      <c r="F330" s="52">
        <v>55</v>
      </c>
      <c r="G330" s="52">
        <v>115</v>
      </c>
      <c r="H330" s="53"/>
      <c r="I330" s="52">
        <v>1</v>
      </c>
      <c r="J330" s="52">
        <v>15</v>
      </c>
      <c r="K330" s="52"/>
      <c r="L330" s="53"/>
      <c r="M330" s="53"/>
      <c r="N330" s="53"/>
      <c r="O330" s="54"/>
    </row>
    <row r="331" spans="1:15">
      <c r="A331" s="50"/>
      <c r="B331" s="51"/>
      <c r="C331" s="51">
        <v>11</v>
      </c>
      <c r="D331" s="52">
        <v>28</v>
      </c>
      <c r="E331" s="52">
        <v>54</v>
      </c>
      <c r="F331" s="52">
        <v>55</v>
      </c>
      <c r="G331" s="52">
        <v>109</v>
      </c>
      <c r="H331" s="53">
        <v>1</v>
      </c>
      <c r="I331" s="52"/>
      <c r="J331" s="52">
        <v>5</v>
      </c>
      <c r="K331" s="52"/>
      <c r="L331" s="53"/>
      <c r="M331" s="53"/>
      <c r="N331" s="53"/>
      <c r="O331" s="54"/>
    </row>
    <row r="332" spans="1:15">
      <c r="A332" s="50"/>
      <c r="B332" s="51"/>
      <c r="C332" s="51">
        <v>12</v>
      </c>
      <c r="D332" s="52">
        <v>37</v>
      </c>
      <c r="E332" s="52">
        <v>78</v>
      </c>
      <c r="F332" s="52">
        <v>69</v>
      </c>
      <c r="G332" s="52">
        <v>147</v>
      </c>
      <c r="H332" s="53"/>
      <c r="I332" s="52"/>
      <c r="J332" s="52">
        <v>1</v>
      </c>
      <c r="K332" s="52"/>
      <c r="L332" s="53"/>
      <c r="M332" s="53"/>
      <c r="N332" s="53"/>
      <c r="O332" s="54"/>
    </row>
    <row r="333" spans="1:15">
      <c r="A333" s="50"/>
      <c r="B333" s="51"/>
      <c r="C333" s="51">
        <v>13</v>
      </c>
      <c r="D333" s="52">
        <v>23</v>
      </c>
      <c r="E333" s="52">
        <v>45</v>
      </c>
      <c r="F333" s="52">
        <v>33</v>
      </c>
      <c r="G333" s="52">
        <v>78</v>
      </c>
      <c r="H333" s="53"/>
      <c r="I333" s="52">
        <v>1</v>
      </c>
      <c r="J333" s="52">
        <v>2</v>
      </c>
      <c r="K333" s="52"/>
      <c r="L333" s="53"/>
      <c r="M333" s="53"/>
      <c r="N333" s="53"/>
      <c r="O333" s="54"/>
    </row>
    <row r="334" spans="1:15">
      <c r="A334" s="50"/>
      <c r="B334" s="51"/>
      <c r="C334" s="51">
        <v>14</v>
      </c>
      <c r="D334" s="52">
        <v>20</v>
      </c>
      <c r="E334" s="52">
        <v>36</v>
      </c>
      <c r="F334" s="52">
        <v>36</v>
      </c>
      <c r="G334" s="52">
        <v>72</v>
      </c>
      <c r="H334" s="53">
        <v>1</v>
      </c>
      <c r="I334" s="52"/>
      <c r="J334" s="52">
        <v>4</v>
      </c>
      <c r="K334" s="53"/>
      <c r="L334" s="53"/>
      <c r="M334" s="53"/>
      <c r="N334" s="53"/>
      <c r="O334" s="54"/>
    </row>
    <row r="335" spans="1:15">
      <c r="A335" s="55"/>
      <c r="B335" s="56" t="s">
        <v>146</v>
      </c>
      <c r="C335" s="56"/>
      <c r="D335" s="705">
        <f>SUM(D330:D334)</f>
        <v>136</v>
      </c>
      <c r="E335" s="57"/>
      <c r="F335" s="57"/>
      <c r="G335" s="705">
        <f>SUM(G330:G334)</f>
        <v>521</v>
      </c>
      <c r="H335" s="57"/>
      <c r="I335" s="57"/>
      <c r="J335" s="57"/>
      <c r="K335" s="57"/>
      <c r="L335" s="57"/>
      <c r="M335" s="57"/>
      <c r="N335" s="57"/>
      <c r="O335" s="58"/>
    </row>
    <row r="336" spans="1:15" ht="15.75" thickBot="1">
      <c r="A336" s="59"/>
      <c r="B336" s="60" t="s">
        <v>84</v>
      </c>
      <c r="C336" s="61"/>
      <c r="D336" s="706">
        <f>SUM(D335+D329+D322)</f>
        <v>536</v>
      </c>
      <c r="E336" s="65">
        <f>SUM(E317:E334)</f>
        <v>1001</v>
      </c>
      <c r="F336" s="65">
        <f>SUM(F317:F334)</f>
        <v>938</v>
      </c>
      <c r="G336" s="706">
        <f>SUM(E336:F336)</f>
        <v>1939</v>
      </c>
      <c r="H336" s="62"/>
      <c r="I336" s="62"/>
      <c r="J336" s="62"/>
      <c r="K336" s="62"/>
      <c r="L336" s="62"/>
      <c r="M336" s="62"/>
      <c r="N336" s="62"/>
      <c r="O336" s="63"/>
    </row>
    <row r="337" spans="1:15">
      <c r="M337" s="64" t="s">
        <v>28</v>
      </c>
    </row>
    <row r="338" spans="1:15">
      <c r="M338" s="64"/>
    </row>
    <row r="340" spans="1:15">
      <c r="M340" s="1094" t="s">
        <v>29</v>
      </c>
      <c r="N340" s="1094"/>
    </row>
    <row r="347" spans="1:15">
      <c r="A347" s="1095" t="s">
        <v>70</v>
      </c>
      <c r="B347" s="1096" t="s">
        <v>138</v>
      </c>
      <c r="C347" s="1096" t="s">
        <v>84</v>
      </c>
      <c r="D347" s="1096"/>
      <c r="E347" s="1096" t="s">
        <v>139</v>
      </c>
      <c r="F347" s="1096"/>
      <c r="G347" s="1096"/>
      <c r="H347" s="1096" t="s">
        <v>140</v>
      </c>
      <c r="I347" s="1096"/>
      <c r="J347" s="1096"/>
      <c r="K347" s="1096"/>
      <c r="L347" s="1096" t="s">
        <v>141</v>
      </c>
      <c r="M347" s="1096"/>
      <c r="N347" s="1096"/>
      <c r="O347" s="1096" t="s">
        <v>79</v>
      </c>
    </row>
    <row r="348" spans="1:15">
      <c r="A348" s="1095"/>
      <c r="B348" s="1096"/>
      <c r="C348" s="1096" t="s">
        <v>91</v>
      </c>
      <c r="D348" s="1096" t="s">
        <v>72</v>
      </c>
      <c r="E348" s="1096" t="s">
        <v>23</v>
      </c>
      <c r="F348" s="1096" t="s">
        <v>16</v>
      </c>
      <c r="G348" s="1096" t="s">
        <v>80</v>
      </c>
      <c r="H348" s="1096" t="s">
        <v>12</v>
      </c>
      <c r="I348" s="1096" t="s">
        <v>10</v>
      </c>
      <c r="J348" s="1096" t="s">
        <v>75</v>
      </c>
      <c r="K348" s="1096" t="s">
        <v>74</v>
      </c>
      <c r="L348" s="1096" t="s">
        <v>142</v>
      </c>
      <c r="M348" s="1096" t="s">
        <v>143</v>
      </c>
      <c r="N348" s="1096" t="s">
        <v>144</v>
      </c>
      <c r="O348" s="1096"/>
    </row>
    <row r="349" spans="1:15">
      <c r="A349" s="1095"/>
      <c r="B349" s="1096"/>
      <c r="C349" s="1096"/>
      <c r="D349" s="1096"/>
      <c r="E349" s="1096"/>
      <c r="F349" s="1096"/>
      <c r="G349" s="1096"/>
      <c r="H349" s="1096"/>
      <c r="I349" s="1096"/>
      <c r="J349" s="1096"/>
      <c r="K349" s="1096"/>
      <c r="L349" s="1096"/>
      <c r="M349" s="1096"/>
      <c r="N349" s="1096"/>
      <c r="O349" s="1096"/>
    </row>
    <row r="350" spans="1:15">
      <c r="A350" s="47">
        <v>1</v>
      </c>
      <c r="B350" s="48">
        <v>2</v>
      </c>
      <c r="C350" s="48">
        <v>3</v>
      </c>
      <c r="D350" s="48">
        <v>4</v>
      </c>
      <c r="E350" s="48">
        <v>5</v>
      </c>
      <c r="F350" s="48">
        <v>6</v>
      </c>
      <c r="G350" s="48">
        <v>7</v>
      </c>
      <c r="H350" s="48">
        <v>8</v>
      </c>
      <c r="I350" s="48">
        <v>9</v>
      </c>
      <c r="J350" s="48">
        <v>10</v>
      </c>
      <c r="K350" s="48">
        <v>11</v>
      </c>
      <c r="L350" s="48">
        <v>12</v>
      </c>
      <c r="M350" s="48">
        <v>13</v>
      </c>
      <c r="N350" s="48">
        <v>14</v>
      </c>
      <c r="O350" s="49">
        <v>15</v>
      </c>
    </row>
    <row r="351" spans="1:15">
      <c r="A351" s="50">
        <v>1</v>
      </c>
      <c r="B351" s="51" t="s">
        <v>145</v>
      </c>
      <c r="C351" s="51">
        <v>1</v>
      </c>
      <c r="D351" s="52">
        <v>42</v>
      </c>
      <c r="E351" s="52">
        <v>77</v>
      </c>
      <c r="F351" s="52">
        <v>76</v>
      </c>
      <c r="G351" s="52">
        <v>153</v>
      </c>
      <c r="H351" s="53"/>
      <c r="I351" s="53"/>
      <c r="J351" s="52"/>
      <c r="K351" s="52"/>
      <c r="L351" s="53"/>
      <c r="M351" s="53"/>
      <c r="N351" s="53"/>
      <c r="O351" s="54"/>
    </row>
    <row r="352" spans="1:15">
      <c r="A352" s="50"/>
      <c r="B352" s="51"/>
      <c r="C352" s="51">
        <v>6</v>
      </c>
      <c r="D352" s="52">
        <v>39</v>
      </c>
      <c r="E352" s="52">
        <v>71</v>
      </c>
      <c r="F352" s="52">
        <v>72</v>
      </c>
      <c r="G352" s="52">
        <v>143</v>
      </c>
      <c r="H352" s="53"/>
      <c r="I352" s="53"/>
      <c r="J352" s="52"/>
      <c r="K352" s="52"/>
      <c r="L352" s="53"/>
      <c r="M352" s="53"/>
      <c r="N352" s="53"/>
      <c r="O352" s="54"/>
    </row>
    <row r="353" spans="1:15">
      <c r="A353" s="50"/>
      <c r="B353" s="51"/>
      <c r="C353" s="51">
        <v>7</v>
      </c>
      <c r="D353" s="52">
        <v>39</v>
      </c>
      <c r="E353" s="52">
        <v>70</v>
      </c>
      <c r="F353" s="52">
        <v>57</v>
      </c>
      <c r="G353" s="52">
        <v>127</v>
      </c>
      <c r="H353" s="53"/>
      <c r="I353" s="53"/>
      <c r="J353" s="52"/>
      <c r="K353" s="52"/>
      <c r="L353" s="53"/>
      <c r="M353" s="53"/>
      <c r="N353" s="53"/>
      <c r="O353" s="54"/>
    </row>
    <row r="354" spans="1:15">
      <c r="A354" s="50"/>
      <c r="B354" s="51"/>
      <c r="C354" s="51">
        <v>15</v>
      </c>
      <c r="D354" s="52">
        <v>21</v>
      </c>
      <c r="E354" s="52">
        <v>36</v>
      </c>
      <c r="F354" s="52">
        <v>39</v>
      </c>
      <c r="G354" s="52">
        <v>75</v>
      </c>
      <c r="H354" s="53"/>
      <c r="I354" s="53"/>
      <c r="J354" s="52"/>
      <c r="K354" s="52"/>
      <c r="L354" s="53"/>
      <c r="M354" s="53"/>
      <c r="N354" s="53"/>
      <c r="O354" s="54"/>
    </row>
    <row r="355" spans="1:15">
      <c r="A355" s="50"/>
      <c r="B355" s="51"/>
      <c r="C355" s="51">
        <v>16</v>
      </c>
      <c r="D355" s="52">
        <v>36</v>
      </c>
      <c r="E355" s="52">
        <v>70</v>
      </c>
      <c r="F355" s="52">
        <v>68</v>
      </c>
      <c r="G355" s="52">
        <v>138</v>
      </c>
      <c r="H355" s="53"/>
      <c r="I355" s="53"/>
      <c r="J355" s="52"/>
      <c r="K355" s="52">
        <v>2</v>
      </c>
      <c r="L355" s="53"/>
      <c r="M355" s="53"/>
      <c r="N355" s="53"/>
      <c r="O355" s="54"/>
    </row>
    <row r="356" spans="1:15">
      <c r="A356" s="50"/>
      <c r="B356" s="51" t="s">
        <v>146</v>
      </c>
      <c r="C356" s="51"/>
      <c r="D356" s="704">
        <f>SUM(D351:D355)</f>
        <v>177</v>
      </c>
      <c r="E356" s="53"/>
      <c r="F356" s="53"/>
      <c r="G356" s="704">
        <f>SUM(G351:G355)</f>
        <v>636</v>
      </c>
      <c r="H356" s="53"/>
      <c r="I356" s="53"/>
      <c r="J356" s="53"/>
      <c r="K356" s="53"/>
      <c r="L356" s="53"/>
      <c r="M356" s="53"/>
      <c r="N356" s="53"/>
      <c r="O356" s="54"/>
    </row>
    <row r="357" spans="1:15">
      <c r="A357" s="50">
        <v>2</v>
      </c>
      <c r="B357" s="51" t="s">
        <v>147</v>
      </c>
      <c r="C357" s="51">
        <v>2</v>
      </c>
      <c r="D357" s="52">
        <v>53</v>
      </c>
      <c r="E357" s="52">
        <v>96</v>
      </c>
      <c r="F357" s="52">
        <v>86</v>
      </c>
      <c r="G357" s="52">
        <v>182</v>
      </c>
      <c r="H357" s="53"/>
      <c r="I357" s="53"/>
      <c r="J357" s="53">
        <v>2</v>
      </c>
      <c r="K357" s="52"/>
      <c r="L357" s="53"/>
      <c r="M357" s="53"/>
      <c r="N357" s="53"/>
      <c r="O357" s="54"/>
    </row>
    <row r="358" spans="1:15">
      <c r="A358" s="50"/>
      <c r="B358" s="51"/>
      <c r="C358" s="51">
        <v>3</v>
      </c>
      <c r="D358" s="52">
        <v>32</v>
      </c>
      <c r="E358" s="52">
        <v>64</v>
      </c>
      <c r="F358" s="52">
        <v>60</v>
      </c>
      <c r="G358" s="52">
        <v>124</v>
      </c>
      <c r="H358" s="53"/>
      <c r="I358" s="53"/>
      <c r="J358" s="53"/>
      <c r="K358" s="52"/>
      <c r="L358" s="53"/>
      <c r="M358" s="53"/>
      <c r="N358" s="53"/>
      <c r="O358" s="54"/>
    </row>
    <row r="359" spans="1:15">
      <c r="A359" s="50"/>
      <c r="B359" s="51"/>
      <c r="C359" s="51">
        <v>4</v>
      </c>
      <c r="D359" s="52">
        <v>21</v>
      </c>
      <c r="E359" s="52">
        <v>42</v>
      </c>
      <c r="F359" s="52">
        <v>41</v>
      </c>
      <c r="G359" s="52">
        <v>83</v>
      </c>
      <c r="H359" s="53"/>
      <c r="I359" s="53"/>
      <c r="J359" s="53"/>
      <c r="K359" s="52"/>
      <c r="L359" s="53"/>
      <c r="M359" s="53"/>
      <c r="N359" s="53"/>
      <c r="O359" s="54"/>
    </row>
    <row r="360" spans="1:15">
      <c r="A360" s="50"/>
      <c r="B360" s="51"/>
      <c r="C360" s="51">
        <v>5</v>
      </c>
      <c r="D360" s="52">
        <v>38</v>
      </c>
      <c r="E360" s="52">
        <v>69</v>
      </c>
      <c r="F360" s="52">
        <v>69</v>
      </c>
      <c r="G360" s="52">
        <v>138</v>
      </c>
      <c r="H360" s="52"/>
      <c r="I360" s="52"/>
      <c r="J360" s="53"/>
      <c r="K360" s="52"/>
      <c r="L360" s="53"/>
      <c r="M360" s="53"/>
      <c r="N360" s="53"/>
      <c r="O360" s="54"/>
    </row>
    <row r="361" spans="1:15">
      <c r="A361" s="50"/>
      <c r="B361" s="51"/>
      <c r="C361" s="51">
        <v>8</v>
      </c>
      <c r="D361" s="52">
        <v>37</v>
      </c>
      <c r="E361" s="52">
        <v>69</v>
      </c>
      <c r="F361" s="52">
        <v>58</v>
      </c>
      <c r="G361" s="52">
        <v>127</v>
      </c>
      <c r="H361" s="52"/>
      <c r="I361" s="52"/>
      <c r="J361" s="53"/>
      <c r="K361" s="52"/>
      <c r="L361" s="53"/>
      <c r="M361" s="53"/>
      <c r="N361" s="53"/>
      <c r="O361" s="54"/>
    </row>
    <row r="362" spans="1:15">
      <c r="A362" s="50"/>
      <c r="B362" s="51"/>
      <c r="C362" s="51">
        <v>9</v>
      </c>
      <c r="D362" s="52">
        <v>42</v>
      </c>
      <c r="E362" s="52">
        <v>64</v>
      </c>
      <c r="F362" s="52">
        <v>64</v>
      </c>
      <c r="G362" s="52">
        <v>128</v>
      </c>
      <c r="H362" s="52"/>
      <c r="I362" s="52"/>
      <c r="J362" s="53"/>
      <c r="K362" s="52"/>
      <c r="L362" s="53"/>
      <c r="M362" s="53"/>
      <c r="N362" s="53"/>
      <c r="O362" s="54"/>
    </row>
    <row r="363" spans="1:15">
      <c r="A363" s="50"/>
      <c r="B363" s="51" t="s">
        <v>146</v>
      </c>
      <c r="C363" s="51"/>
      <c r="D363" s="704">
        <f>SUM(D357:D362)</f>
        <v>223</v>
      </c>
      <c r="E363" s="53"/>
      <c r="F363" s="53"/>
      <c r="G363" s="704">
        <f>SUM(G357:G362)</f>
        <v>782</v>
      </c>
      <c r="H363" s="53"/>
      <c r="I363" s="53"/>
      <c r="J363" s="53"/>
      <c r="K363" s="52"/>
      <c r="L363" s="53"/>
      <c r="M363" s="53"/>
      <c r="N363" s="53"/>
      <c r="O363" s="54"/>
    </row>
    <row r="364" spans="1:15">
      <c r="A364" s="50">
        <v>3</v>
      </c>
      <c r="B364" s="51" t="s">
        <v>148</v>
      </c>
      <c r="C364" s="51">
        <v>10</v>
      </c>
      <c r="D364" s="52">
        <v>28</v>
      </c>
      <c r="E364" s="52">
        <v>60</v>
      </c>
      <c r="F364" s="52">
        <v>55</v>
      </c>
      <c r="G364" s="52">
        <v>115</v>
      </c>
      <c r="H364" s="53"/>
      <c r="I364" s="52">
        <v>1</v>
      </c>
      <c r="J364" s="52">
        <v>15</v>
      </c>
      <c r="K364" s="52"/>
      <c r="L364" s="53"/>
      <c r="M364" s="53"/>
      <c r="N364" s="53"/>
      <c r="O364" s="54"/>
    </row>
    <row r="365" spans="1:15">
      <c r="A365" s="50"/>
      <c r="B365" s="51"/>
      <c r="C365" s="51">
        <v>11</v>
      </c>
      <c r="D365" s="52">
        <v>28</v>
      </c>
      <c r="E365" s="52">
        <v>54</v>
      </c>
      <c r="F365" s="52">
        <v>55</v>
      </c>
      <c r="G365" s="52">
        <v>109</v>
      </c>
      <c r="H365" s="53">
        <v>1</v>
      </c>
      <c r="I365" s="52"/>
      <c r="J365" s="52">
        <v>5</v>
      </c>
      <c r="K365" s="52"/>
      <c r="L365" s="53"/>
      <c r="M365" s="53"/>
      <c r="N365" s="53"/>
      <c r="O365" s="54"/>
    </row>
    <row r="366" spans="1:15">
      <c r="A366" s="50"/>
      <c r="B366" s="51"/>
      <c r="C366" s="51">
        <v>12</v>
      </c>
      <c r="D366" s="52">
        <v>37</v>
      </c>
      <c r="E366" s="52">
        <v>78</v>
      </c>
      <c r="F366" s="52">
        <v>69</v>
      </c>
      <c r="G366" s="52">
        <v>147</v>
      </c>
      <c r="H366" s="53"/>
      <c r="I366" s="52"/>
      <c r="J366" s="52">
        <v>1</v>
      </c>
      <c r="K366" s="52"/>
      <c r="L366" s="53"/>
      <c r="M366" s="53"/>
      <c r="N366" s="53"/>
      <c r="O366" s="54"/>
    </row>
    <row r="367" spans="1:15">
      <c r="A367" s="50"/>
      <c r="B367" s="51"/>
      <c r="C367" s="51">
        <v>13</v>
      </c>
      <c r="D367" s="52">
        <v>23</v>
      </c>
      <c r="E367" s="52">
        <v>45</v>
      </c>
      <c r="F367" s="52">
        <v>33</v>
      </c>
      <c r="G367" s="52">
        <v>78</v>
      </c>
      <c r="H367" s="53"/>
      <c r="I367" s="52">
        <v>1</v>
      </c>
      <c r="J367" s="52">
        <v>2</v>
      </c>
      <c r="K367" s="52"/>
      <c r="L367" s="53"/>
      <c r="M367" s="53"/>
      <c r="N367" s="53"/>
      <c r="O367" s="54"/>
    </row>
    <row r="368" spans="1:15">
      <c r="A368" s="50"/>
      <c r="B368" s="51"/>
      <c r="C368" s="51">
        <v>14</v>
      </c>
      <c r="D368" s="52">
        <v>20</v>
      </c>
      <c r="E368" s="52">
        <v>36</v>
      </c>
      <c r="F368" s="52">
        <v>36</v>
      </c>
      <c r="G368" s="52">
        <v>72</v>
      </c>
      <c r="H368" s="53">
        <v>1</v>
      </c>
      <c r="I368" s="52"/>
      <c r="J368" s="52">
        <v>4</v>
      </c>
      <c r="K368" s="53"/>
      <c r="L368" s="53"/>
      <c r="M368" s="53"/>
      <c r="N368" s="53"/>
      <c r="O368" s="54"/>
    </row>
    <row r="369" spans="1:15">
      <c r="A369" s="55"/>
      <c r="B369" s="56" t="s">
        <v>146</v>
      </c>
      <c r="C369" s="56"/>
      <c r="D369" s="705">
        <f>SUM(D364:D368)</f>
        <v>136</v>
      </c>
      <c r="E369" s="57"/>
      <c r="F369" s="57"/>
      <c r="G369" s="705">
        <f>SUM(G364:G368)</f>
        <v>521</v>
      </c>
      <c r="H369" s="57"/>
      <c r="I369" s="57"/>
      <c r="J369" s="57"/>
      <c r="K369" s="57"/>
      <c r="L369" s="57"/>
      <c r="M369" s="57"/>
      <c r="N369" s="57"/>
      <c r="O369" s="58"/>
    </row>
    <row r="370" spans="1:15" ht="15.75" thickBot="1">
      <c r="A370" s="59"/>
      <c r="B370" s="60" t="s">
        <v>84</v>
      </c>
      <c r="C370" s="61"/>
      <c r="D370" s="706">
        <f>SUM(D369+D363+D356)</f>
        <v>536</v>
      </c>
      <c r="E370" s="65">
        <f>SUM(E351:E368)</f>
        <v>1001</v>
      </c>
      <c r="F370" s="65">
        <f>SUM(F351:F368)</f>
        <v>938</v>
      </c>
      <c r="G370" s="706">
        <f>SUM(E370:F370)</f>
        <v>1939</v>
      </c>
      <c r="H370" s="62"/>
      <c r="I370" s="62"/>
      <c r="J370" s="62"/>
      <c r="K370" s="62"/>
      <c r="L370" s="62"/>
      <c r="M370" s="62"/>
      <c r="N370" s="62"/>
      <c r="O370" s="63"/>
    </row>
    <row r="371" spans="1:15">
      <c r="M371" s="64" t="s">
        <v>28</v>
      </c>
    </row>
    <row r="372" spans="1:15">
      <c r="M372" s="64"/>
    </row>
    <row r="374" spans="1:15">
      <c r="M374" s="1094" t="s">
        <v>29</v>
      </c>
      <c r="N374" s="1094"/>
    </row>
    <row r="381" spans="1:15">
      <c r="A381" s="1095" t="s">
        <v>70</v>
      </c>
      <c r="B381" s="1096" t="s">
        <v>138</v>
      </c>
      <c r="C381" s="1096" t="s">
        <v>84</v>
      </c>
      <c r="D381" s="1096"/>
      <c r="E381" s="1096" t="s">
        <v>139</v>
      </c>
      <c r="F381" s="1096"/>
      <c r="G381" s="1096"/>
      <c r="H381" s="1096" t="s">
        <v>140</v>
      </c>
      <c r="I381" s="1096"/>
      <c r="J381" s="1096"/>
      <c r="K381" s="1096"/>
      <c r="L381" s="1096" t="s">
        <v>141</v>
      </c>
      <c r="M381" s="1096"/>
      <c r="N381" s="1096"/>
      <c r="O381" s="1096" t="s">
        <v>79</v>
      </c>
    </row>
    <row r="382" spans="1:15">
      <c r="A382" s="1095"/>
      <c r="B382" s="1096"/>
      <c r="C382" s="1096" t="s">
        <v>91</v>
      </c>
      <c r="D382" s="1096" t="s">
        <v>72</v>
      </c>
      <c r="E382" s="1096" t="s">
        <v>23</v>
      </c>
      <c r="F382" s="1096" t="s">
        <v>16</v>
      </c>
      <c r="G382" s="1096" t="s">
        <v>80</v>
      </c>
      <c r="H382" s="1096" t="s">
        <v>12</v>
      </c>
      <c r="I382" s="1096" t="s">
        <v>10</v>
      </c>
      <c r="J382" s="1096" t="s">
        <v>75</v>
      </c>
      <c r="K382" s="1096" t="s">
        <v>74</v>
      </c>
      <c r="L382" s="1096" t="s">
        <v>142</v>
      </c>
      <c r="M382" s="1096" t="s">
        <v>143</v>
      </c>
      <c r="N382" s="1096" t="s">
        <v>144</v>
      </c>
      <c r="O382" s="1096"/>
    </row>
    <row r="383" spans="1:15">
      <c r="A383" s="1095"/>
      <c r="B383" s="1096"/>
      <c r="C383" s="1096"/>
      <c r="D383" s="1096"/>
      <c r="E383" s="1096"/>
      <c r="F383" s="1096"/>
      <c r="G383" s="1096"/>
      <c r="H383" s="1096"/>
      <c r="I383" s="1096"/>
      <c r="J383" s="1096"/>
      <c r="K383" s="1096"/>
      <c r="L383" s="1096"/>
      <c r="M383" s="1096"/>
      <c r="N383" s="1096"/>
      <c r="O383" s="1096"/>
    </row>
    <row r="384" spans="1:15">
      <c r="A384" s="47">
        <v>1</v>
      </c>
      <c r="B384" s="48">
        <v>2</v>
      </c>
      <c r="C384" s="48">
        <v>3</v>
      </c>
      <c r="D384" s="48">
        <v>4</v>
      </c>
      <c r="E384" s="48">
        <v>5</v>
      </c>
      <c r="F384" s="48">
        <v>6</v>
      </c>
      <c r="G384" s="48">
        <v>7</v>
      </c>
      <c r="H384" s="48">
        <v>8</v>
      </c>
      <c r="I384" s="48">
        <v>9</v>
      </c>
      <c r="J384" s="48">
        <v>10</v>
      </c>
      <c r="K384" s="48">
        <v>11</v>
      </c>
      <c r="L384" s="48">
        <v>12</v>
      </c>
      <c r="M384" s="48">
        <v>13</v>
      </c>
      <c r="N384" s="48">
        <v>14</v>
      </c>
      <c r="O384" s="49">
        <v>15</v>
      </c>
    </row>
    <row r="385" spans="1:15">
      <c r="A385" s="50">
        <v>1</v>
      </c>
      <c r="B385" s="51" t="s">
        <v>145</v>
      </c>
      <c r="C385" s="51">
        <v>1</v>
      </c>
      <c r="D385" s="52">
        <v>42</v>
      </c>
      <c r="E385" s="52">
        <v>77</v>
      </c>
      <c r="F385" s="52">
        <v>76</v>
      </c>
      <c r="G385" s="52">
        <v>153</v>
      </c>
      <c r="H385" s="53"/>
      <c r="I385" s="53"/>
      <c r="J385" s="52"/>
      <c r="K385" s="52"/>
      <c r="L385" s="53"/>
      <c r="M385" s="53"/>
      <c r="N385" s="53"/>
      <c r="O385" s="54"/>
    </row>
    <row r="386" spans="1:15">
      <c r="A386" s="50"/>
      <c r="B386" s="51"/>
      <c r="C386" s="51">
        <v>6</v>
      </c>
      <c r="D386" s="52">
        <v>39</v>
      </c>
      <c r="E386" s="52">
        <v>71</v>
      </c>
      <c r="F386" s="52">
        <v>72</v>
      </c>
      <c r="G386" s="52">
        <v>143</v>
      </c>
      <c r="H386" s="53"/>
      <c r="I386" s="53"/>
      <c r="J386" s="52"/>
      <c r="K386" s="52"/>
      <c r="L386" s="53"/>
      <c r="M386" s="53"/>
      <c r="N386" s="53"/>
      <c r="O386" s="54"/>
    </row>
    <row r="387" spans="1:15">
      <c r="A387" s="50"/>
      <c r="B387" s="51"/>
      <c r="C387" s="51">
        <v>7</v>
      </c>
      <c r="D387" s="52">
        <v>39</v>
      </c>
      <c r="E387" s="52">
        <v>70</v>
      </c>
      <c r="F387" s="52">
        <v>57</v>
      </c>
      <c r="G387" s="52">
        <v>127</v>
      </c>
      <c r="H387" s="53"/>
      <c r="I387" s="53"/>
      <c r="J387" s="52"/>
      <c r="K387" s="52"/>
      <c r="L387" s="53"/>
      <c r="M387" s="53"/>
      <c r="N387" s="53"/>
      <c r="O387" s="54"/>
    </row>
    <row r="388" spans="1:15">
      <c r="A388" s="50"/>
      <c r="B388" s="51"/>
      <c r="C388" s="51">
        <v>15</v>
      </c>
      <c r="D388" s="52">
        <v>21</v>
      </c>
      <c r="E388" s="52">
        <v>36</v>
      </c>
      <c r="F388" s="52">
        <v>39</v>
      </c>
      <c r="G388" s="52">
        <v>75</v>
      </c>
      <c r="H388" s="53"/>
      <c r="I388" s="53"/>
      <c r="J388" s="52"/>
      <c r="K388" s="52"/>
      <c r="L388" s="53"/>
      <c r="M388" s="53"/>
      <c r="N388" s="53"/>
      <c r="O388" s="54"/>
    </row>
    <row r="389" spans="1:15">
      <c r="A389" s="50"/>
      <c r="B389" s="51"/>
      <c r="C389" s="51">
        <v>16</v>
      </c>
      <c r="D389" s="52">
        <v>36</v>
      </c>
      <c r="E389" s="52">
        <v>70</v>
      </c>
      <c r="F389" s="52">
        <v>68</v>
      </c>
      <c r="G389" s="52">
        <v>138</v>
      </c>
      <c r="H389" s="53"/>
      <c r="I389" s="53"/>
      <c r="J389" s="52"/>
      <c r="K389" s="52">
        <v>2</v>
      </c>
      <c r="L389" s="53"/>
      <c r="M389" s="53"/>
      <c r="N389" s="53"/>
      <c r="O389" s="54"/>
    </row>
    <row r="390" spans="1:15">
      <c r="A390" s="50"/>
      <c r="B390" s="51" t="s">
        <v>146</v>
      </c>
      <c r="C390" s="51"/>
      <c r="D390" s="704">
        <f>SUM(D385:D389)</f>
        <v>177</v>
      </c>
      <c r="E390" s="53"/>
      <c r="F390" s="53"/>
      <c r="G390" s="704">
        <f>SUM(G385:G389)</f>
        <v>636</v>
      </c>
      <c r="H390" s="53"/>
      <c r="I390" s="53"/>
      <c r="J390" s="53"/>
      <c r="K390" s="53"/>
      <c r="L390" s="53"/>
      <c r="M390" s="53"/>
      <c r="N390" s="53"/>
      <c r="O390" s="54"/>
    </row>
    <row r="391" spans="1:15">
      <c r="A391" s="50">
        <v>2</v>
      </c>
      <c r="B391" s="51" t="s">
        <v>147</v>
      </c>
      <c r="C391" s="51">
        <v>2</v>
      </c>
      <c r="D391" s="52">
        <v>53</v>
      </c>
      <c r="E391" s="52">
        <v>96</v>
      </c>
      <c r="F391" s="52">
        <v>86</v>
      </c>
      <c r="G391" s="52">
        <v>182</v>
      </c>
      <c r="H391" s="53"/>
      <c r="I391" s="53"/>
      <c r="J391" s="53">
        <v>2</v>
      </c>
      <c r="K391" s="52"/>
      <c r="L391" s="53"/>
      <c r="M391" s="53"/>
      <c r="N391" s="53"/>
      <c r="O391" s="54"/>
    </row>
    <row r="392" spans="1:15">
      <c r="A392" s="50"/>
      <c r="B392" s="51"/>
      <c r="C392" s="51">
        <v>3</v>
      </c>
      <c r="D392" s="52">
        <v>32</v>
      </c>
      <c r="E392" s="52">
        <v>64</v>
      </c>
      <c r="F392" s="52">
        <v>60</v>
      </c>
      <c r="G392" s="52">
        <v>124</v>
      </c>
      <c r="H392" s="53"/>
      <c r="I392" s="53"/>
      <c r="J392" s="53"/>
      <c r="K392" s="52"/>
      <c r="L392" s="53"/>
      <c r="M392" s="53"/>
      <c r="N392" s="53"/>
      <c r="O392" s="54"/>
    </row>
    <row r="393" spans="1:15">
      <c r="A393" s="50"/>
      <c r="B393" s="51"/>
      <c r="C393" s="51">
        <v>4</v>
      </c>
      <c r="D393" s="52">
        <v>21</v>
      </c>
      <c r="E393" s="52">
        <v>42</v>
      </c>
      <c r="F393" s="52">
        <v>41</v>
      </c>
      <c r="G393" s="52">
        <v>83</v>
      </c>
      <c r="H393" s="53"/>
      <c r="I393" s="53"/>
      <c r="J393" s="53"/>
      <c r="K393" s="52"/>
      <c r="L393" s="53"/>
      <c r="M393" s="53"/>
      <c r="N393" s="53"/>
      <c r="O393" s="54"/>
    </row>
    <row r="394" spans="1:15">
      <c r="A394" s="50"/>
      <c r="B394" s="51"/>
      <c r="C394" s="51">
        <v>5</v>
      </c>
      <c r="D394" s="52">
        <v>38</v>
      </c>
      <c r="E394" s="52">
        <v>69</v>
      </c>
      <c r="F394" s="52">
        <v>69</v>
      </c>
      <c r="G394" s="52">
        <v>138</v>
      </c>
      <c r="H394" s="52"/>
      <c r="I394" s="52"/>
      <c r="J394" s="53"/>
      <c r="K394" s="52"/>
      <c r="L394" s="53"/>
      <c r="M394" s="53"/>
      <c r="N394" s="53"/>
      <c r="O394" s="54"/>
    </row>
    <row r="395" spans="1:15">
      <c r="A395" s="50"/>
      <c r="B395" s="51"/>
      <c r="C395" s="51">
        <v>8</v>
      </c>
      <c r="D395" s="52">
        <v>37</v>
      </c>
      <c r="E395" s="52">
        <v>69</v>
      </c>
      <c r="F395" s="52">
        <v>58</v>
      </c>
      <c r="G395" s="52">
        <v>127</v>
      </c>
      <c r="H395" s="52"/>
      <c r="I395" s="52"/>
      <c r="J395" s="53"/>
      <c r="K395" s="52"/>
      <c r="L395" s="53"/>
      <c r="M395" s="53"/>
      <c r="N395" s="53"/>
      <c r="O395" s="54"/>
    </row>
    <row r="396" spans="1:15">
      <c r="A396" s="50"/>
      <c r="B396" s="51"/>
      <c r="C396" s="51">
        <v>9</v>
      </c>
      <c r="D396" s="52">
        <v>42</v>
      </c>
      <c r="E396" s="52">
        <v>64</v>
      </c>
      <c r="F396" s="52">
        <v>64</v>
      </c>
      <c r="G396" s="52">
        <v>128</v>
      </c>
      <c r="H396" s="52"/>
      <c r="I396" s="52"/>
      <c r="J396" s="53"/>
      <c r="K396" s="52"/>
      <c r="L396" s="53"/>
      <c r="M396" s="53"/>
      <c r="N396" s="53"/>
      <c r="O396" s="54"/>
    </row>
    <row r="397" spans="1:15">
      <c r="A397" s="50"/>
      <c r="B397" s="51" t="s">
        <v>146</v>
      </c>
      <c r="C397" s="51"/>
      <c r="D397" s="704">
        <f>SUM(D391:D396)</f>
        <v>223</v>
      </c>
      <c r="E397" s="53"/>
      <c r="F397" s="53"/>
      <c r="G397" s="704">
        <f>SUM(G391:G396)</f>
        <v>782</v>
      </c>
      <c r="H397" s="53"/>
      <c r="I397" s="53"/>
      <c r="J397" s="53"/>
      <c r="K397" s="52"/>
      <c r="L397" s="53"/>
      <c r="M397" s="53"/>
      <c r="N397" s="53"/>
      <c r="O397" s="54"/>
    </row>
    <row r="398" spans="1:15">
      <c r="A398" s="50">
        <v>3</v>
      </c>
      <c r="B398" s="51" t="s">
        <v>148</v>
      </c>
      <c r="C398" s="51">
        <v>10</v>
      </c>
      <c r="D398" s="52">
        <v>28</v>
      </c>
      <c r="E398" s="52">
        <v>60</v>
      </c>
      <c r="F398" s="52">
        <v>55</v>
      </c>
      <c r="G398" s="52">
        <v>115</v>
      </c>
      <c r="H398" s="53"/>
      <c r="I398" s="52">
        <v>1</v>
      </c>
      <c r="J398" s="52">
        <v>15</v>
      </c>
      <c r="K398" s="52"/>
      <c r="L398" s="53"/>
      <c r="M398" s="53"/>
      <c r="N398" s="53"/>
      <c r="O398" s="54"/>
    </row>
    <row r="399" spans="1:15">
      <c r="A399" s="50"/>
      <c r="B399" s="51"/>
      <c r="C399" s="51">
        <v>11</v>
      </c>
      <c r="D399" s="52">
        <v>28</v>
      </c>
      <c r="E399" s="52">
        <v>54</v>
      </c>
      <c r="F399" s="52">
        <v>55</v>
      </c>
      <c r="G399" s="52">
        <v>109</v>
      </c>
      <c r="H399" s="53">
        <v>1</v>
      </c>
      <c r="I399" s="52"/>
      <c r="J399" s="52">
        <v>5</v>
      </c>
      <c r="K399" s="52"/>
      <c r="L399" s="53"/>
      <c r="M399" s="53"/>
      <c r="N399" s="53"/>
      <c r="O399" s="54"/>
    </row>
    <row r="400" spans="1:15">
      <c r="A400" s="50"/>
      <c r="B400" s="51"/>
      <c r="C400" s="51">
        <v>12</v>
      </c>
      <c r="D400" s="52">
        <v>37</v>
      </c>
      <c r="E400" s="52">
        <v>78</v>
      </c>
      <c r="F400" s="52">
        <v>69</v>
      </c>
      <c r="G400" s="52">
        <v>147</v>
      </c>
      <c r="H400" s="53"/>
      <c r="I400" s="52"/>
      <c r="J400" s="52">
        <v>1</v>
      </c>
      <c r="K400" s="52"/>
      <c r="L400" s="53"/>
      <c r="M400" s="53"/>
      <c r="N400" s="53"/>
      <c r="O400" s="54"/>
    </row>
    <row r="401" spans="1:15">
      <c r="A401" s="50"/>
      <c r="B401" s="51"/>
      <c r="C401" s="51">
        <v>13</v>
      </c>
      <c r="D401" s="52">
        <v>23</v>
      </c>
      <c r="E401" s="52">
        <v>45</v>
      </c>
      <c r="F401" s="52">
        <v>33</v>
      </c>
      <c r="G401" s="52">
        <v>78</v>
      </c>
      <c r="H401" s="53"/>
      <c r="I401" s="52">
        <v>1</v>
      </c>
      <c r="J401" s="52">
        <v>2</v>
      </c>
      <c r="K401" s="52"/>
      <c r="L401" s="53"/>
      <c r="M401" s="53"/>
      <c r="N401" s="53"/>
      <c r="O401" s="54"/>
    </row>
    <row r="402" spans="1:15">
      <c r="A402" s="50"/>
      <c r="B402" s="51"/>
      <c r="C402" s="51">
        <v>14</v>
      </c>
      <c r="D402" s="52">
        <v>20</v>
      </c>
      <c r="E402" s="52">
        <v>36</v>
      </c>
      <c r="F402" s="52">
        <v>36</v>
      </c>
      <c r="G402" s="52">
        <v>72</v>
      </c>
      <c r="H402" s="53">
        <v>1</v>
      </c>
      <c r="I402" s="52"/>
      <c r="J402" s="52">
        <v>4</v>
      </c>
      <c r="K402" s="53"/>
      <c r="L402" s="53"/>
      <c r="M402" s="53"/>
      <c r="N402" s="53"/>
      <c r="O402" s="54"/>
    </row>
    <row r="403" spans="1:15">
      <c r="A403" s="55"/>
      <c r="B403" s="56" t="s">
        <v>146</v>
      </c>
      <c r="C403" s="56"/>
      <c r="D403" s="705">
        <f>SUM(D398:D402)</f>
        <v>136</v>
      </c>
      <c r="E403" s="57"/>
      <c r="F403" s="57"/>
      <c r="G403" s="705">
        <f>SUM(G398:G402)</f>
        <v>521</v>
      </c>
      <c r="H403" s="57"/>
      <c r="I403" s="57"/>
      <c r="J403" s="57"/>
      <c r="K403" s="57"/>
      <c r="L403" s="57"/>
      <c r="M403" s="57"/>
      <c r="N403" s="57"/>
      <c r="O403" s="58"/>
    </row>
    <row r="404" spans="1:15" ht="15.75" thickBot="1">
      <c r="A404" s="59"/>
      <c r="B404" s="60" t="s">
        <v>84</v>
      </c>
      <c r="C404" s="61"/>
      <c r="D404" s="706">
        <f>SUM(D403+D397+D390)</f>
        <v>536</v>
      </c>
      <c r="E404" s="65">
        <f>SUM(E385:E402)</f>
        <v>1001</v>
      </c>
      <c r="F404" s="65">
        <f>SUM(F385:F402)</f>
        <v>938</v>
      </c>
      <c r="G404" s="706">
        <f>SUM(E404:F404)</f>
        <v>1939</v>
      </c>
      <c r="H404" s="62"/>
      <c r="I404" s="62"/>
      <c r="J404" s="62"/>
      <c r="K404" s="62"/>
      <c r="L404" s="62"/>
      <c r="M404" s="62"/>
      <c r="N404" s="62"/>
      <c r="O404" s="63"/>
    </row>
    <row r="405" spans="1:15">
      <c r="M405" s="64" t="s">
        <v>28</v>
      </c>
    </row>
    <row r="406" spans="1:15">
      <c r="M406" s="64"/>
    </row>
    <row r="408" spans="1:15">
      <c r="M408" s="1094" t="s">
        <v>29</v>
      </c>
      <c r="N408" s="1094"/>
    </row>
  </sheetData>
  <mergeCells count="251">
    <mergeCell ref="A109:A111"/>
    <mergeCell ref="B109:B111"/>
    <mergeCell ref="C109:D109"/>
    <mergeCell ref="E109:G109"/>
    <mergeCell ref="H109:K109"/>
    <mergeCell ref="L109:N109"/>
    <mergeCell ref="O109:O111"/>
    <mergeCell ref="C110:C111"/>
    <mergeCell ref="D110:D111"/>
    <mergeCell ref="E110:E111"/>
    <mergeCell ref="F110:F111"/>
    <mergeCell ref="G110:G111"/>
    <mergeCell ref="H110:H111"/>
    <mergeCell ref="I110:I111"/>
    <mergeCell ref="J110:J111"/>
    <mergeCell ref="K110:K111"/>
    <mergeCell ref="L110:L111"/>
    <mergeCell ref="M110:M111"/>
    <mergeCell ref="N110:N111"/>
    <mergeCell ref="H75:K75"/>
    <mergeCell ref="L42:L43"/>
    <mergeCell ref="M42:M43"/>
    <mergeCell ref="N42:N43"/>
    <mergeCell ref="L66:O66"/>
    <mergeCell ref="O41:O43"/>
    <mergeCell ref="L75:N75"/>
    <mergeCell ref="O75:O77"/>
    <mergeCell ref="H76:H77"/>
    <mergeCell ref="I76:I77"/>
    <mergeCell ref="J76:J77"/>
    <mergeCell ref="K76:K77"/>
    <mergeCell ref="L76:L77"/>
    <mergeCell ref="M76:M77"/>
    <mergeCell ref="N76:N77"/>
    <mergeCell ref="A75:A77"/>
    <mergeCell ref="B75:B77"/>
    <mergeCell ref="C75:D75"/>
    <mergeCell ref="E75:G75"/>
    <mergeCell ref="C76:C77"/>
    <mergeCell ref="D76:D77"/>
    <mergeCell ref="E76:E77"/>
    <mergeCell ref="F76:F77"/>
    <mergeCell ref="G76:G77"/>
    <mergeCell ref="B41:B43"/>
    <mergeCell ref="C41:D41"/>
    <mergeCell ref="E41:G41"/>
    <mergeCell ref="H41:K41"/>
    <mergeCell ref="L41:N41"/>
    <mergeCell ref="H42:H43"/>
    <mergeCell ref="I42:I43"/>
    <mergeCell ref="J42:J43"/>
    <mergeCell ref="K42:K43"/>
    <mergeCell ref="C42:C43"/>
    <mergeCell ref="D42:D43"/>
    <mergeCell ref="E42:E43"/>
    <mergeCell ref="F42:F43"/>
    <mergeCell ref="G42:G43"/>
    <mergeCell ref="O7:O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A143:A145"/>
    <mergeCell ref="B143:B145"/>
    <mergeCell ref="C143:D143"/>
    <mergeCell ref="E143:G143"/>
    <mergeCell ref="H143:K143"/>
    <mergeCell ref="M1:N1"/>
    <mergeCell ref="A7:A9"/>
    <mergeCell ref="B7:B9"/>
    <mergeCell ref="C7:D7"/>
    <mergeCell ref="E7:G7"/>
    <mergeCell ref="H7:K7"/>
    <mergeCell ref="L7:N7"/>
    <mergeCell ref="L8:L9"/>
    <mergeCell ref="M8:M9"/>
    <mergeCell ref="N8:N9"/>
    <mergeCell ref="A11:A15"/>
    <mergeCell ref="B11:B15"/>
    <mergeCell ref="A17:A22"/>
    <mergeCell ref="B17:B22"/>
    <mergeCell ref="A24:A28"/>
    <mergeCell ref="B24:B28"/>
    <mergeCell ref="L31:O31"/>
    <mergeCell ref="M35:N35"/>
    <mergeCell ref="A41:A43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A178:A180"/>
    <mergeCell ref="B178:B180"/>
    <mergeCell ref="C178:D178"/>
    <mergeCell ref="E178:G178"/>
    <mergeCell ref="H178:K178"/>
    <mergeCell ref="L178:N178"/>
    <mergeCell ref="O178:O180"/>
    <mergeCell ref="C179:C180"/>
    <mergeCell ref="D179:D180"/>
    <mergeCell ref="E179:E180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N179:N180"/>
    <mergeCell ref="A211:A213"/>
    <mergeCell ref="B211:B213"/>
    <mergeCell ref="C211:D211"/>
    <mergeCell ref="E211:G211"/>
    <mergeCell ref="H211:K211"/>
    <mergeCell ref="L211:N211"/>
    <mergeCell ref="O211:O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K212:K213"/>
    <mergeCell ref="L212:L213"/>
    <mergeCell ref="M212:M213"/>
    <mergeCell ref="N212:N213"/>
    <mergeCell ref="O245:O247"/>
    <mergeCell ref="C246:C247"/>
    <mergeCell ref="D246:D247"/>
    <mergeCell ref="E246:E247"/>
    <mergeCell ref="F246:F247"/>
    <mergeCell ref="G246:G247"/>
    <mergeCell ref="H246:H247"/>
    <mergeCell ref="I246:I247"/>
    <mergeCell ref="J246:J247"/>
    <mergeCell ref="K246:K247"/>
    <mergeCell ref="L246:L247"/>
    <mergeCell ref="M246:M247"/>
    <mergeCell ref="N246:N247"/>
    <mergeCell ref="O279:O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K280:K281"/>
    <mergeCell ref="L280:L281"/>
    <mergeCell ref="M280:M281"/>
    <mergeCell ref="N280:N281"/>
    <mergeCell ref="O313:O315"/>
    <mergeCell ref="C314:C315"/>
    <mergeCell ref="D314:D315"/>
    <mergeCell ref="E314:E315"/>
    <mergeCell ref="F314:F315"/>
    <mergeCell ref="G314:G315"/>
    <mergeCell ref="H314:H315"/>
    <mergeCell ref="I314:I315"/>
    <mergeCell ref="J314:J315"/>
    <mergeCell ref="K314:K315"/>
    <mergeCell ref="L314:L315"/>
    <mergeCell ref="M314:M315"/>
    <mergeCell ref="N314:N315"/>
    <mergeCell ref="M238:N238"/>
    <mergeCell ref="M272:N272"/>
    <mergeCell ref="M306:N306"/>
    <mergeCell ref="M340:N340"/>
    <mergeCell ref="A313:A315"/>
    <mergeCell ref="B313:B315"/>
    <mergeCell ref="C313:D313"/>
    <mergeCell ref="E313:G313"/>
    <mergeCell ref="H313:K313"/>
    <mergeCell ref="L313:N313"/>
    <mergeCell ref="A279:A281"/>
    <mergeCell ref="B279:B281"/>
    <mergeCell ref="C279:D279"/>
    <mergeCell ref="E279:G279"/>
    <mergeCell ref="H279:K279"/>
    <mergeCell ref="L279:N279"/>
    <mergeCell ref="A245:A247"/>
    <mergeCell ref="B245:B247"/>
    <mergeCell ref="C245:D245"/>
    <mergeCell ref="E245:G245"/>
    <mergeCell ref="H245:K245"/>
    <mergeCell ref="L245:N245"/>
    <mergeCell ref="M34:N34"/>
    <mergeCell ref="L65:O65"/>
    <mergeCell ref="M68:N68"/>
    <mergeCell ref="M102:N102"/>
    <mergeCell ref="M136:N136"/>
    <mergeCell ref="M170:N170"/>
    <mergeCell ref="M204:N204"/>
    <mergeCell ref="L143:N143"/>
    <mergeCell ref="O143:O145"/>
    <mergeCell ref="L144:L145"/>
    <mergeCell ref="M144:M145"/>
    <mergeCell ref="N144:N145"/>
    <mergeCell ref="A347:A349"/>
    <mergeCell ref="B347:B349"/>
    <mergeCell ref="C347:D347"/>
    <mergeCell ref="E347:G347"/>
    <mergeCell ref="H347:K347"/>
    <mergeCell ref="L347:N347"/>
    <mergeCell ref="O347:O349"/>
    <mergeCell ref="C348:C349"/>
    <mergeCell ref="D348:D349"/>
    <mergeCell ref="E348:E349"/>
    <mergeCell ref="F348:F349"/>
    <mergeCell ref="G348:G349"/>
    <mergeCell ref="H348:H349"/>
    <mergeCell ref="I348:I349"/>
    <mergeCell ref="J348:J349"/>
    <mergeCell ref="K348:K349"/>
    <mergeCell ref="L348:L349"/>
    <mergeCell ref="M348:M349"/>
    <mergeCell ref="N348:N349"/>
    <mergeCell ref="M408:N408"/>
    <mergeCell ref="M374:N374"/>
    <mergeCell ref="A381:A383"/>
    <mergeCell ref="B381:B383"/>
    <mergeCell ref="C381:D381"/>
    <mergeCell ref="E381:G381"/>
    <mergeCell ref="H381:K381"/>
    <mergeCell ref="L381:N381"/>
    <mergeCell ref="O381:O383"/>
    <mergeCell ref="C382:C383"/>
    <mergeCell ref="D382:D383"/>
    <mergeCell ref="E382:E383"/>
    <mergeCell ref="F382:F383"/>
    <mergeCell ref="G382:G383"/>
    <mergeCell ref="H382:H383"/>
    <mergeCell ref="I382:I383"/>
    <mergeCell ref="J382:J383"/>
    <mergeCell ref="K382:K383"/>
    <mergeCell ref="L382:L383"/>
    <mergeCell ref="M382:M383"/>
    <mergeCell ref="N382:N383"/>
  </mergeCells>
  <pageMargins left="2.2000000000000002" right="0" top="0.75" bottom="0.75" header="0.3" footer="0.3"/>
  <pageSetup paperSize="5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O374"/>
  <sheetViews>
    <sheetView topLeftCell="A69" workbookViewId="0">
      <selection activeCell="M90" sqref="M90"/>
    </sheetView>
  </sheetViews>
  <sheetFormatPr defaultRowHeight="15"/>
  <sheetData>
    <row r="7" spans="1:15">
      <c r="A7" s="1095" t="s">
        <v>70</v>
      </c>
      <c r="B7" s="1096" t="s">
        <v>138</v>
      </c>
      <c r="C7" s="1096" t="s">
        <v>84</v>
      </c>
      <c r="D7" s="1096"/>
      <c r="E7" s="1096" t="s">
        <v>139</v>
      </c>
      <c r="F7" s="1096"/>
      <c r="G7" s="1096"/>
      <c r="H7" s="1096" t="s">
        <v>140</v>
      </c>
      <c r="I7" s="1096"/>
      <c r="J7" s="1096"/>
      <c r="K7" s="1096"/>
      <c r="L7" s="1096" t="s">
        <v>141</v>
      </c>
      <c r="M7" s="1096"/>
      <c r="N7" s="1096"/>
      <c r="O7" s="1096" t="s">
        <v>79</v>
      </c>
    </row>
    <row r="8" spans="1:15">
      <c r="A8" s="1095"/>
      <c r="B8" s="1096"/>
      <c r="C8" s="1096" t="s">
        <v>91</v>
      </c>
      <c r="D8" s="1096" t="s">
        <v>72</v>
      </c>
      <c r="E8" s="1096" t="s">
        <v>23</v>
      </c>
      <c r="F8" s="1096" t="s">
        <v>16</v>
      </c>
      <c r="G8" s="1096" t="s">
        <v>80</v>
      </c>
      <c r="H8" s="1096" t="s">
        <v>12</v>
      </c>
      <c r="I8" s="1096" t="s">
        <v>10</v>
      </c>
      <c r="J8" s="1096" t="s">
        <v>75</v>
      </c>
      <c r="K8" s="1096" t="s">
        <v>74</v>
      </c>
      <c r="L8" s="1096" t="s">
        <v>142</v>
      </c>
      <c r="M8" s="1096" t="s">
        <v>143</v>
      </c>
      <c r="N8" s="1096" t="s">
        <v>144</v>
      </c>
      <c r="O8" s="1096"/>
    </row>
    <row r="9" spans="1:15">
      <c r="A9" s="1095"/>
      <c r="B9" s="1096"/>
      <c r="C9" s="1096"/>
      <c r="D9" s="1096"/>
      <c r="E9" s="1096"/>
      <c r="F9" s="1096"/>
      <c r="G9" s="1096"/>
      <c r="H9" s="1096"/>
      <c r="I9" s="1096"/>
      <c r="J9" s="1096"/>
      <c r="K9" s="1096"/>
      <c r="L9" s="1096"/>
      <c r="M9" s="1096"/>
      <c r="N9" s="1096"/>
      <c r="O9" s="1096"/>
    </row>
    <row r="10" spans="1:15">
      <c r="A10" s="47">
        <v>1</v>
      </c>
      <c r="B10" s="48">
        <v>2</v>
      </c>
      <c r="C10" s="48">
        <v>3</v>
      </c>
      <c r="D10" s="48">
        <v>4</v>
      </c>
      <c r="E10" s="48">
        <v>5</v>
      </c>
      <c r="F10" s="48">
        <v>6</v>
      </c>
      <c r="G10" s="48">
        <v>7</v>
      </c>
      <c r="H10" s="48">
        <v>8</v>
      </c>
      <c r="I10" s="48">
        <v>9</v>
      </c>
      <c r="J10" s="48">
        <v>10</v>
      </c>
      <c r="K10" s="48">
        <v>11</v>
      </c>
      <c r="L10" s="48">
        <v>12</v>
      </c>
      <c r="M10" s="48">
        <v>13</v>
      </c>
      <c r="N10" s="48">
        <v>14</v>
      </c>
      <c r="O10" s="49">
        <v>15</v>
      </c>
    </row>
    <row r="11" spans="1:15">
      <c r="A11" s="50">
        <v>1</v>
      </c>
      <c r="B11" s="51" t="s">
        <v>145</v>
      </c>
      <c r="C11" s="51">
        <v>1</v>
      </c>
      <c r="D11" s="52">
        <v>42</v>
      </c>
      <c r="E11" s="52">
        <v>77</v>
      </c>
      <c r="F11" s="52">
        <v>76</v>
      </c>
      <c r="G11" s="52">
        <v>153</v>
      </c>
      <c r="H11" s="53"/>
      <c r="I11" s="53"/>
      <c r="J11" s="52"/>
      <c r="K11" s="52"/>
      <c r="L11" s="53"/>
      <c r="M11" s="53"/>
      <c r="N11" s="53"/>
      <c r="O11" s="54"/>
    </row>
    <row r="12" spans="1:15">
      <c r="A12" s="50"/>
      <c r="B12" s="51"/>
      <c r="C12" s="51">
        <v>6</v>
      </c>
      <c r="D12" s="52">
        <v>39</v>
      </c>
      <c r="E12" s="52">
        <v>71</v>
      </c>
      <c r="F12" s="52">
        <v>72</v>
      </c>
      <c r="G12" s="52">
        <v>143</v>
      </c>
      <c r="H12" s="53"/>
      <c r="I12" s="53"/>
      <c r="J12" s="52"/>
      <c r="K12" s="52"/>
      <c r="L12" s="53"/>
      <c r="M12" s="53"/>
      <c r="N12" s="53"/>
      <c r="O12" s="54"/>
    </row>
    <row r="13" spans="1:15">
      <c r="A13" s="50"/>
      <c r="B13" s="51"/>
      <c r="C13" s="51">
        <v>7</v>
      </c>
      <c r="D13" s="52">
        <v>39</v>
      </c>
      <c r="E13" s="52">
        <v>70</v>
      </c>
      <c r="F13" s="52">
        <v>57</v>
      </c>
      <c r="G13" s="52">
        <v>127</v>
      </c>
      <c r="H13" s="53"/>
      <c r="I13" s="53"/>
      <c r="J13" s="52"/>
      <c r="K13" s="52"/>
      <c r="L13" s="53"/>
      <c r="M13" s="53"/>
      <c r="N13" s="53"/>
      <c r="O13" s="54"/>
    </row>
    <row r="14" spans="1:15">
      <c r="A14" s="50"/>
      <c r="B14" s="51"/>
      <c r="C14" s="51">
        <v>15</v>
      </c>
      <c r="D14" s="52">
        <v>21</v>
      </c>
      <c r="E14" s="52">
        <v>36</v>
      </c>
      <c r="F14" s="52">
        <v>39</v>
      </c>
      <c r="G14" s="52">
        <v>75</v>
      </c>
      <c r="H14" s="53"/>
      <c r="I14" s="53"/>
      <c r="J14" s="52"/>
      <c r="K14" s="52"/>
      <c r="L14" s="53"/>
      <c r="M14" s="53"/>
      <c r="N14" s="53"/>
      <c r="O14" s="54"/>
    </row>
    <row r="15" spans="1:15">
      <c r="A15" s="50"/>
      <c r="B15" s="51"/>
      <c r="C15" s="51">
        <v>16</v>
      </c>
      <c r="D15" s="52">
        <v>36</v>
      </c>
      <c r="E15" s="52">
        <v>70</v>
      </c>
      <c r="F15" s="52">
        <v>68</v>
      </c>
      <c r="G15" s="52">
        <v>138</v>
      </c>
      <c r="H15" s="53"/>
      <c r="I15" s="53"/>
      <c r="J15" s="52"/>
      <c r="K15" s="52"/>
      <c r="L15" s="53"/>
      <c r="M15" s="53"/>
      <c r="N15" s="53"/>
      <c r="O15" s="54"/>
    </row>
    <row r="16" spans="1:15">
      <c r="A16" s="50"/>
      <c r="B16" s="51" t="s">
        <v>146</v>
      </c>
      <c r="C16" s="51"/>
      <c r="D16" s="704">
        <f>SUM(D11:D15)</f>
        <v>177</v>
      </c>
      <c r="E16" s="53"/>
      <c r="F16" s="53"/>
      <c r="G16" s="704">
        <f>SUM(G11:G15)</f>
        <v>636</v>
      </c>
      <c r="H16" s="53"/>
      <c r="I16" s="53"/>
      <c r="J16" s="53"/>
      <c r="K16" s="53"/>
      <c r="L16" s="53"/>
      <c r="M16" s="53"/>
      <c r="N16" s="53"/>
      <c r="O16" s="54"/>
    </row>
    <row r="17" spans="1:15">
      <c r="A17" s="50">
        <v>2</v>
      </c>
      <c r="B17" s="51" t="s">
        <v>147</v>
      </c>
      <c r="C17" s="51">
        <v>2</v>
      </c>
      <c r="D17" s="52">
        <v>53</v>
      </c>
      <c r="E17" s="52">
        <v>96</v>
      </c>
      <c r="F17" s="52">
        <v>86</v>
      </c>
      <c r="G17" s="52">
        <v>182</v>
      </c>
      <c r="H17" s="53"/>
      <c r="I17" s="53"/>
      <c r="J17" s="53"/>
      <c r="K17" s="52"/>
      <c r="L17" s="53"/>
      <c r="M17" s="53"/>
      <c r="N17" s="53"/>
      <c r="O17" s="54"/>
    </row>
    <row r="18" spans="1:15">
      <c r="A18" s="50"/>
      <c r="B18" s="51"/>
      <c r="C18" s="51">
        <v>3</v>
      </c>
      <c r="D18" s="52">
        <v>32</v>
      </c>
      <c r="E18" s="52">
        <v>64</v>
      </c>
      <c r="F18" s="52">
        <v>60</v>
      </c>
      <c r="G18" s="52">
        <v>124</v>
      </c>
      <c r="H18" s="53"/>
      <c r="I18" s="53"/>
      <c r="J18" s="53"/>
      <c r="K18" s="52"/>
      <c r="L18" s="53"/>
      <c r="M18" s="53"/>
      <c r="N18" s="53"/>
      <c r="O18" s="54"/>
    </row>
    <row r="19" spans="1:15">
      <c r="A19" s="50"/>
      <c r="B19" s="51"/>
      <c r="C19" s="51">
        <v>4</v>
      </c>
      <c r="D19" s="52">
        <v>21</v>
      </c>
      <c r="E19" s="52">
        <v>42</v>
      </c>
      <c r="F19" s="52">
        <v>41</v>
      </c>
      <c r="G19" s="52">
        <v>83</v>
      </c>
      <c r="H19" s="53"/>
      <c r="I19" s="53"/>
      <c r="J19" s="53"/>
      <c r="K19" s="52"/>
      <c r="L19" s="53"/>
      <c r="M19" s="53"/>
      <c r="N19" s="53"/>
      <c r="O19" s="54"/>
    </row>
    <row r="20" spans="1:15">
      <c r="A20" s="50"/>
      <c r="B20" s="51"/>
      <c r="C20" s="51">
        <v>5</v>
      </c>
      <c r="D20" s="52">
        <v>38</v>
      </c>
      <c r="E20" s="52">
        <v>69</v>
      </c>
      <c r="F20" s="52">
        <v>69</v>
      </c>
      <c r="G20" s="52">
        <v>138</v>
      </c>
      <c r="H20" s="52"/>
      <c r="I20" s="52"/>
      <c r="J20" s="53"/>
      <c r="K20" s="52"/>
      <c r="L20" s="53"/>
      <c r="M20" s="53"/>
      <c r="N20" s="53"/>
      <c r="O20" s="54"/>
    </row>
    <row r="21" spans="1:15">
      <c r="A21" s="50"/>
      <c r="B21" s="51"/>
      <c r="C21" s="51">
        <v>8</v>
      </c>
      <c r="D21" s="52">
        <v>37</v>
      </c>
      <c r="E21" s="52">
        <v>69</v>
      </c>
      <c r="F21" s="52">
        <v>58</v>
      </c>
      <c r="G21" s="52">
        <v>127</v>
      </c>
      <c r="H21" s="52"/>
      <c r="I21" s="52"/>
      <c r="J21" s="53"/>
      <c r="K21" s="52"/>
      <c r="L21" s="53"/>
      <c r="M21" s="53"/>
      <c r="N21" s="53"/>
      <c r="O21" s="54"/>
    </row>
    <row r="22" spans="1:15">
      <c r="A22" s="50"/>
      <c r="B22" s="51"/>
      <c r="C22" s="51">
        <v>9</v>
      </c>
      <c r="D22" s="52">
        <v>42</v>
      </c>
      <c r="E22" s="52">
        <v>64</v>
      </c>
      <c r="F22" s="52">
        <v>64</v>
      </c>
      <c r="G22" s="52">
        <v>128</v>
      </c>
      <c r="H22" s="52"/>
      <c r="I22" s="52"/>
      <c r="J22" s="53"/>
      <c r="K22" s="52"/>
      <c r="L22" s="53"/>
      <c r="M22" s="53"/>
      <c r="N22" s="53"/>
      <c r="O22" s="54"/>
    </row>
    <row r="23" spans="1:15">
      <c r="A23" s="50"/>
      <c r="B23" s="51" t="s">
        <v>146</v>
      </c>
      <c r="C23" s="51"/>
      <c r="D23" s="704">
        <f>SUM(D17:D22)</f>
        <v>223</v>
      </c>
      <c r="E23" s="53"/>
      <c r="F23" s="53"/>
      <c r="G23" s="704">
        <f>SUM(G17:G22)</f>
        <v>782</v>
      </c>
      <c r="H23" s="53"/>
      <c r="I23" s="53"/>
      <c r="J23" s="53"/>
      <c r="K23" s="52"/>
      <c r="L23" s="53"/>
      <c r="M23" s="53"/>
      <c r="N23" s="53"/>
      <c r="O23" s="54"/>
    </row>
    <row r="24" spans="1:15">
      <c r="A24" s="50">
        <v>3</v>
      </c>
      <c r="B24" s="51" t="s">
        <v>148</v>
      </c>
      <c r="C24" s="51">
        <v>10</v>
      </c>
      <c r="D24" s="52">
        <v>28</v>
      </c>
      <c r="E24" s="52">
        <v>60</v>
      </c>
      <c r="F24" s="52">
        <v>55</v>
      </c>
      <c r="G24" s="52">
        <v>115</v>
      </c>
      <c r="H24" s="53"/>
      <c r="I24" s="52"/>
      <c r="J24" s="52"/>
      <c r="K24" s="52"/>
      <c r="L24" s="53"/>
      <c r="M24" s="53"/>
      <c r="N24" s="53"/>
      <c r="O24" s="54"/>
    </row>
    <row r="25" spans="1:15">
      <c r="A25" s="50"/>
      <c r="B25" s="51"/>
      <c r="C25" s="51">
        <v>11</v>
      </c>
      <c r="D25" s="52">
        <v>28</v>
      </c>
      <c r="E25" s="52">
        <v>54</v>
      </c>
      <c r="F25" s="52">
        <v>55</v>
      </c>
      <c r="G25" s="52">
        <v>109</v>
      </c>
      <c r="H25" s="53"/>
      <c r="I25" s="52"/>
      <c r="J25" s="52"/>
      <c r="K25" s="52"/>
      <c r="L25" s="53"/>
      <c r="M25" s="53"/>
      <c r="N25" s="53"/>
      <c r="O25" s="54"/>
    </row>
    <row r="26" spans="1:15">
      <c r="A26" s="50"/>
      <c r="B26" s="51"/>
      <c r="C26" s="51">
        <v>12</v>
      </c>
      <c r="D26" s="52">
        <v>37</v>
      </c>
      <c r="E26" s="52">
        <v>78</v>
      </c>
      <c r="F26" s="52">
        <v>69</v>
      </c>
      <c r="G26" s="52">
        <v>147</v>
      </c>
      <c r="H26" s="53"/>
      <c r="I26" s="52"/>
      <c r="J26" s="52"/>
      <c r="K26" s="52"/>
      <c r="L26" s="53"/>
      <c r="M26" s="53"/>
      <c r="N26" s="53"/>
      <c r="O26" s="54"/>
    </row>
    <row r="27" spans="1:15">
      <c r="A27" s="50"/>
      <c r="B27" s="51"/>
      <c r="C27" s="51">
        <v>13</v>
      </c>
      <c r="D27" s="52">
        <v>23</v>
      </c>
      <c r="E27" s="52">
        <v>45</v>
      </c>
      <c r="F27" s="52">
        <v>33</v>
      </c>
      <c r="G27" s="52">
        <v>78</v>
      </c>
      <c r="H27" s="53"/>
      <c r="I27" s="52"/>
      <c r="J27" s="52"/>
      <c r="K27" s="52"/>
      <c r="L27" s="53"/>
      <c r="M27" s="53"/>
      <c r="N27" s="53"/>
      <c r="O27" s="54"/>
    </row>
    <row r="28" spans="1:15">
      <c r="A28" s="50"/>
      <c r="B28" s="51"/>
      <c r="C28" s="51">
        <v>14</v>
      </c>
      <c r="D28" s="52">
        <v>20</v>
      </c>
      <c r="E28" s="52">
        <v>36</v>
      </c>
      <c r="F28" s="52">
        <v>36</v>
      </c>
      <c r="G28" s="52">
        <v>72</v>
      </c>
      <c r="H28" s="53"/>
      <c r="I28" s="52"/>
      <c r="J28" s="52"/>
      <c r="K28" s="53"/>
      <c r="L28" s="53"/>
      <c r="M28" s="53"/>
      <c r="N28" s="53"/>
      <c r="O28" s="54"/>
    </row>
    <row r="29" spans="1:15">
      <c r="A29" s="55"/>
      <c r="B29" s="56" t="s">
        <v>146</v>
      </c>
      <c r="C29" s="56"/>
      <c r="D29" s="705">
        <f>SUM(D24:D28)</f>
        <v>136</v>
      </c>
      <c r="E29" s="57"/>
      <c r="F29" s="57"/>
      <c r="G29" s="705">
        <f>SUM(G24:G28)</f>
        <v>521</v>
      </c>
      <c r="H29" s="57"/>
      <c r="I29" s="57"/>
      <c r="J29" s="57"/>
      <c r="K29" s="57"/>
      <c r="L29" s="57"/>
      <c r="M29" s="57"/>
      <c r="N29" s="57"/>
      <c r="O29" s="58"/>
    </row>
    <row r="30" spans="1:15" ht="15.75" thickBot="1">
      <c r="A30" s="59"/>
      <c r="B30" s="60" t="s">
        <v>84</v>
      </c>
      <c r="C30" s="61"/>
      <c r="D30" s="706">
        <f>SUM(D29+D23+D16)</f>
        <v>536</v>
      </c>
      <c r="E30" s="65">
        <f>SUM(E11:E28)</f>
        <v>1001</v>
      </c>
      <c r="F30" s="65">
        <f>SUM(F11:F28)</f>
        <v>938</v>
      </c>
      <c r="G30" s="706">
        <f>SUM(E30:F30)</f>
        <v>1939</v>
      </c>
      <c r="H30" s="62"/>
      <c r="I30" s="62"/>
      <c r="J30" s="62"/>
      <c r="K30" s="62"/>
      <c r="L30" s="62"/>
      <c r="M30" s="62"/>
      <c r="N30" s="62"/>
      <c r="O30" s="63"/>
    </row>
    <row r="31" spans="1:15">
      <c r="B31" s="1123" t="s">
        <v>6442</v>
      </c>
      <c r="C31" s="1123"/>
      <c r="D31" s="1123"/>
      <c r="M31" s="64" t="s">
        <v>6933</v>
      </c>
    </row>
    <row r="32" spans="1:15">
      <c r="M32" s="64"/>
    </row>
    <row r="34" spans="1:15">
      <c r="B34" s="1081" t="s">
        <v>29</v>
      </c>
      <c r="C34" s="1080"/>
      <c r="D34" s="1080"/>
      <c r="M34" s="1098" t="s">
        <v>2456</v>
      </c>
      <c r="N34" s="1094"/>
    </row>
    <row r="41" spans="1:15">
      <c r="A41" s="1095" t="s">
        <v>70</v>
      </c>
      <c r="B41" s="1096" t="s">
        <v>138</v>
      </c>
      <c r="C41" s="1096" t="s">
        <v>84</v>
      </c>
      <c r="D41" s="1096"/>
      <c r="E41" s="1096" t="s">
        <v>139</v>
      </c>
      <c r="F41" s="1096"/>
      <c r="G41" s="1096"/>
      <c r="H41" s="1096" t="s">
        <v>140</v>
      </c>
      <c r="I41" s="1096"/>
      <c r="J41" s="1096"/>
      <c r="K41" s="1096"/>
      <c r="L41" s="1096" t="s">
        <v>141</v>
      </c>
      <c r="M41" s="1096"/>
      <c r="N41" s="1096"/>
      <c r="O41" s="1096" t="s">
        <v>79</v>
      </c>
    </row>
    <row r="42" spans="1:15">
      <c r="A42" s="1095"/>
      <c r="B42" s="1096"/>
      <c r="C42" s="1096" t="s">
        <v>91</v>
      </c>
      <c r="D42" s="1096" t="s">
        <v>72</v>
      </c>
      <c r="E42" s="1096" t="s">
        <v>23</v>
      </c>
      <c r="F42" s="1096" t="s">
        <v>16</v>
      </c>
      <c r="G42" s="1096" t="s">
        <v>80</v>
      </c>
      <c r="H42" s="1096" t="s">
        <v>12</v>
      </c>
      <c r="I42" s="1096" t="s">
        <v>10</v>
      </c>
      <c r="J42" s="1096" t="s">
        <v>75</v>
      </c>
      <c r="K42" s="1096" t="s">
        <v>74</v>
      </c>
      <c r="L42" s="1096" t="s">
        <v>142</v>
      </c>
      <c r="M42" s="1096" t="s">
        <v>143</v>
      </c>
      <c r="N42" s="1096" t="s">
        <v>144</v>
      </c>
      <c r="O42" s="1096"/>
    </row>
    <row r="43" spans="1:15">
      <c r="A43" s="1095"/>
      <c r="B43" s="1096"/>
      <c r="C43" s="1096"/>
      <c r="D43" s="1096"/>
      <c r="E43" s="1096"/>
      <c r="F43" s="1096"/>
      <c r="G43" s="1096"/>
      <c r="H43" s="1096"/>
      <c r="I43" s="1096"/>
      <c r="J43" s="1096"/>
      <c r="K43" s="1096"/>
      <c r="L43" s="1096"/>
      <c r="M43" s="1096"/>
      <c r="N43" s="1096"/>
      <c r="O43" s="1096"/>
    </row>
    <row r="44" spans="1:15">
      <c r="A44" s="47">
        <v>1</v>
      </c>
      <c r="B44" s="48">
        <v>2</v>
      </c>
      <c r="C44" s="48">
        <v>3</v>
      </c>
      <c r="D44" s="48">
        <v>4</v>
      </c>
      <c r="E44" s="48">
        <v>5</v>
      </c>
      <c r="F44" s="48">
        <v>6</v>
      </c>
      <c r="G44" s="48">
        <v>7</v>
      </c>
      <c r="H44" s="48">
        <v>8</v>
      </c>
      <c r="I44" s="48">
        <v>9</v>
      </c>
      <c r="J44" s="48">
        <v>10</v>
      </c>
      <c r="K44" s="48">
        <v>11</v>
      </c>
      <c r="L44" s="48">
        <v>12</v>
      </c>
      <c r="M44" s="48">
        <v>13</v>
      </c>
      <c r="N44" s="48">
        <v>14</v>
      </c>
      <c r="O44" s="49">
        <v>15</v>
      </c>
    </row>
    <row r="45" spans="1:15">
      <c r="A45" s="50">
        <v>1</v>
      </c>
      <c r="B45" s="51" t="s">
        <v>145</v>
      </c>
      <c r="C45" s="51">
        <v>1</v>
      </c>
      <c r="D45" s="52">
        <v>42</v>
      </c>
      <c r="E45" s="52">
        <v>77</v>
      </c>
      <c r="F45" s="52">
        <v>76</v>
      </c>
      <c r="G45" s="52">
        <v>153</v>
      </c>
      <c r="H45" s="53"/>
      <c r="I45" s="53"/>
      <c r="J45" s="52"/>
      <c r="K45" s="52"/>
      <c r="L45" s="53"/>
      <c r="M45" s="53"/>
      <c r="N45" s="53"/>
      <c r="O45" s="54"/>
    </row>
    <row r="46" spans="1:15">
      <c r="A46" s="50"/>
      <c r="B46" s="51"/>
      <c r="C46" s="51">
        <v>6</v>
      </c>
      <c r="D46" s="52">
        <v>39</v>
      </c>
      <c r="E46" s="52">
        <v>71</v>
      </c>
      <c r="F46" s="52">
        <v>72</v>
      </c>
      <c r="G46" s="52">
        <v>143</v>
      </c>
      <c r="H46" s="53"/>
      <c r="I46" s="53"/>
      <c r="J46" s="52"/>
      <c r="K46" s="52"/>
      <c r="L46" s="53"/>
      <c r="M46" s="53"/>
      <c r="N46" s="53"/>
      <c r="O46" s="54"/>
    </row>
    <row r="47" spans="1:15">
      <c r="A47" s="50"/>
      <c r="B47" s="51"/>
      <c r="C47" s="51">
        <v>7</v>
      </c>
      <c r="D47" s="52">
        <v>39</v>
      </c>
      <c r="E47" s="52">
        <v>70</v>
      </c>
      <c r="F47" s="52">
        <v>57</v>
      </c>
      <c r="G47" s="52">
        <v>127</v>
      </c>
      <c r="H47" s="53"/>
      <c r="I47" s="53"/>
      <c r="J47" s="52"/>
      <c r="K47" s="52"/>
      <c r="L47" s="53"/>
      <c r="M47" s="53"/>
      <c r="N47" s="53"/>
      <c r="O47" s="54"/>
    </row>
    <row r="48" spans="1:15">
      <c r="A48" s="50"/>
      <c r="B48" s="51"/>
      <c r="C48" s="51">
        <v>15</v>
      </c>
      <c r="D48" s="52">
        <v>21</v>
      </c>
      <c r="E48" s="52">
        <v>36</v>
      </c>
      <c r="F48" s="52">
        <v>39</v>
      </c>
      <c r="G48" s="52">
        <v>75</v>
      </c>
      <c r="H48" s="53"/>
      <c r="I48" s="53"/>
      <c r="J48" s="52"/>
      <c r="K48" s="52"/>
      <c r="L48" s="53"/>
      <c r="M48" s="53"/>
      <c r="N48" s="53"/>
      <c r="O48" s="54"/>
    </row>
    <row r="49" spans="1:15">
      <c r="A49" s="50"/>
      <c r="B49" s="51"/>
      <c r="C49" s="51">
        <v>16</v>
      </c>
      <c r="D49" s="52">
        <v>36</v>
      </c>
      <c r="E49" s="52">
        <v>70</v>
      </c>
      <c r="F49" s="52">
        <v>68</v>
      </c>
      <c r="G49" s="52">
        <v>138</v>
      </c>
      <c r="H49" s="53"/>
      <c r="I49" s="53"/>
      <c r="J49" s="52"/>
      <c r="K49" s="52"/>
      <c r="L49" s="53"/>
      <c r="M49" s="53"/>
      <c r="N49" s="53"/>
      <c r="O49" s="54"/>
    </row>
    <row r="50" spans="1:15">
      <c r="A50" s="50"/>
      <c r="B50" s="51" t="s">
        <v>146</v>
      </c>
      <c r="C50" s="51"/>
      <c r="D50" s="704">
        <f>SUM(D45:D49)</f>
        <v>177</v>
      </c>
      <c r="E50" s="53"/>
      <c r="F50" s="53"/>
      <c r="G50" s="704">
        <f>SUM(G45:G49)</f>
        <v>636</v>
      </c>
      <c r="H50" s="53"/>
      <c r="I50" s="53"/>
      <c r="J50" s="53"/>
      <c r="K50" s="53"/>
      <c r="L50" s="53"/>
      <c r="M50" s="53"/>
      <c r="N50" s="53"/>
      <c r="O50" s="54"/>
    </row>
    <row r="51" spans="1:15">
      <c r="A51" s="50">
        <v>2</v>
      </c>
      <c r="B51" s="51" t="s">
        <v>147</v>
      </c>
      <c r="C51" s="51">
        <v>2</v>
      </c>
      <c r="D51" s="52">
        <v>53</v>
      </c>
      <c r="E51" s="52">
        <v>96</v>
      </c>
      <c r="F51" s="52">
        <v>86</v>
      </c>
      <c r="G51" s="52">
        <v>182</v>
      </c>
      <c r="H51" s="53"/>
      <c r="I51" s="53"/>
      <c r="J51" s="53"/>
      <c r="K51" s="52"/>
      <c r="L51" s="53"/>
      <c r="M51" s="53"/>
      <c r="N51" s="53"/>
      <c r="O51" s="54"/>
    </row>
    <row r="52" spans="1:15">
      <c r="A52" s="50"/>
      <c r="B52" s="51"/>
      <c r="C52" s="51">
        <v>3</v>
      </c>
      <c r="D52" s="52">
        <v>32</v>
      </c>
      <c r="E52" s="52">
        <v>64</v>
      </c>
      <c r="F52" s="52">
        <v>60</v>
      </c>
      <c r="G52" s="52">
        <v>124</v>
      </c>
      <c r="H52" s="53"/>
      <c r="I52" s="53"/>
      <c r="J52" s="53"/>
      <c r="K52" s="52"/>
      <c r="L52" s="53"/>
      <c r="M52" s="53"/>
      <c r="N52" s="53"/>
      <c r="O52" s="54"/>
    </row>
    <row r="53" spans="1:15">
      <c r="A53" s="50"/>
      <c r="B53" s="51"/>
      <c r="C53" s="51">
        <v>4</v>
      </c>
      <c r="D53" s="52">
        <v>21</v>
      </c>
      <c r="E53" s="52">
        <v>42</v>
      </c>
      <c r="F53" s="52">
        <v>41</v>
      </c>
      <c r="G53" s="52">
        <v>83</v>
      </c>
      <c r="H53" s="53"/>
      <c r="I53" s="53"/>
      <c r="J53" s="53"/>
      <c r="K53" s="52"/>
      <c r="L53" s="53"/>
      <c r="M53" s="53"/>
      <c r="N53" s="53"/>
      <c r="O53" s="54"/>
    </row>
    <row r="54" spans="1:15">
      <c r="A54" s="50"/>
      <c r="B54" s="51"/>
      <c r="C54" s="51">
        <v>5</v>
      </c>
      <c r="D54" s="52">
        <v>38</v>
      </c>
      <c r="E54" s="52">
        <v>69</v>
      </c>
      <c r="F54" s="52">
        <v>69</v>
      </c>
      <c r="G54" s="52">
        <v>138</v>
      </c>
      <c r="H54" s="52"/>
      <c r="I54" s="52"/>
      <c r="J54" s="53"/>
      <c r="K54" s="52"/>
      <c r="L54" s="53"/>
      <c r="M54" s="53"/>
      <c r="N54" s="53"/>
      <c r="O54" s="54"/>
    </row>
    <row r="55" spans="1:15">
      <c r="A55" s="50"/>
      <c r="B55" s="51"/>
      <c r="C55" s="51">
        <v>8</v>
      </c>
      <c r="D55" s="52">
        <v>37</v>
      </c>
      <c r="E55" s="52">
        <v>69</v>
      </c>
      <c r="F55" s="52">
        <v>58</v>
      </c>
      <c r="G55" s="52">
        <v>127</v>
      </c>
      <c r="H55" s="52"/>
      <c r="I55" s="52"/>
      <c r="J55" s="53"/>
      <c r="K55" s="52"/>
      <c r="L55" s="53"/>
      <c r="M55" s="53"/>
      <c r="N55" s="53"/>
      <c r="O55" s="54"/>
    </row>
    <row r="56" spans="1:15">
      <c r="A56" s="50"/>
      <c r="B56" s="51"/>
      <c r="C56" s="51">
        <v>9</v>
      </c>
      <c r="D56" s="52">
        <v>42</v>
      </c>
      <c r="E56" s="52">
        <v>64</v>
      </c>
      <c r="F56" s="52">
        <v>64</v>
      </c>
      <c r="G56" s="52">
        <v>128</v>
      </c>
      <c r="H56" s="52"/>
      <c r="I56" s="52"/>
      <c r="J56" s="53"/>
      <c r="K56" s="52"/>
      <c r="L56" s="53"/>
      <c r="M56" s="53"/>
      <c r="N56" s="53"/>
      <c r="O56" s="54"/>
    </row>
    <row r="57" spans="1:15">
      <c r="A57" s="50"/>
      <c r="B57" s="51" t="s">
        <v>146</v>
      </c>
      <c r="C57" s="51"/>
      <c r="D57" s="704">
        <f>SUM(D51:D56)</f>
        <v>223</v>
      </c>
      <c r="E57" s="53"/>
      <c r="F57" s="53"/>
      <c r="G57" s="704">
        <f>SUM(G51:G56)</f>
        <v>782</v>
      </c>
      <c r="H57" s="53"/>
      <c r="I57" s="53"/>
      <c r="J57" s="53"/>
      <c r="K57" s="52"/>
      <c r="L57" s="53"/>
      <c r="M57" s="53"/>
      <c r="N57" s="53"/>
      <c r="O57" s="54"/>
    </row>
    <row r="58" spans="1:15">
      <c r="A58" s="50">
        <v>3</v>
      </c>
      <c r="B58" s="51" t="s">
        <v>148</v>
      </c>
      <c r="C58" s="51">
        <v>10</v>
      </c>
      <c r="D58" s="52">
        <v>28</v>
      </c>
      <c r="E58" s="52">
        <v>60</v>
      </c>
      <c r="F58" s="52">
        <v>55</v>
      </c>
      <c r="G58" s="52">
        <v>115</v>
      </c>
      <c r="H58" s="53"/>
      <c r="I58" s="52"/>
      <c r="J58" s="52"/>
      <c r="K58" s="52"/>
      <c r="L58" s="53"/>
      <c r="M58" s="53"/>
      <c r="N58" s="53"/>
      <c r="O58" s="54"/>
    </row>
    <row r="59" spans="1:15">
      <c r="A59" s="50"/>
      <c r="B59" s="51"/>
      <c r="C59" s="51">
        <v>11</v>
      </c>
      <c r="D59" s="52">
        <v>28</v>
      </c>
      <c r="E59" s="52">
        <v>54</v>
      </c>
      <c r="F59" s="52">
        <v>55</v>
      </c>
      <c r="G59" s="52">
        <v>109</v>
      </c>
      <c r="H59" s="53"/>
      <c r="I59" s="52"/>
      <c r="J59" s="52"/>
      <c r="K59" s="52"/>
      <c r="L59" s="53"/>
      <c r="M59" s="53"/>
      <c r="N59" s="53"/>
      <c r="O59" s="54"/>
    </row>
    <row r="60" spans="1:15">
      <c r="A60" s="50"/>
      <c r="B60" s="51"/>
      <c r="C60" s="51">
        <v>12</v>
      </c>
      <c r="D60" s="52">
        <v>37</v>
      </c>
      <c r="E60" s="52">
        <v>78</v>
      </c>
      <c r="F60" s="52">
        <v>69</v>
      </c>
      <c r="G60" s="52">
        <v>147</v>
      </c>
      <c r="H60" s="53"/>
      <c r="I60" s="52"/>
      <c r="J60" s="52"/>
      <c r="K60" s="52"/>
      <c r="L60" s="53"/>
      <c r="M60" s="53"/>
      <c r="N60" s="53"/>
      <c r="O60" s="54"/>
    </row>
    <row r="61" spans="1:15">
      <c r="A61" s="50"/>
      <c r="B61" s="51"/>
      <c r="C61" s="51">
        <v>13</v>
      </c>
      <c r="D61" s="52">
        <v>23</v>
      </c>
      <c r="E61" s="52">
        <v>45</v>
      </c>
      <c r="F61" s="52">
        <v>33</v>
      </c>
      <c r="G61" s="52">
        <v>78</v>
      </c>
      <c r="H61" s="53"/>
      <c r="I61" s="52"/>
      <c r="J61" s="52"/>
      <c r="K61" s="52"/>
      <c r="L61" s="53"/>
      <c r="M61" s="53"/>
      <c r="N61" s="53"/>
      <c r="O61" s="54"/>
    </row>
    <row r="62" spans="1:15">
      <c r="A62" s="50"/>
      <c r="B62" s="51"/>
      <c r="C62" s="51">
        <v>14</v>
      </c>
      <c r="D62" s="52">
        <v>20</v>
      </c>
      <c r="E62" s="52">
        <v>36</v>
      </c>
      <c r="F62" s="52">
        <v>36</v>
      </c>
      <c r="G62" s="52">
        <v>72</v>
      </c>
      <c r="H62" s="53"/>
      <c r="I62" s="52"/>
      <c r="J62" s="52"/>
      <c r="K62" s="53"/>
      <c r="L62" s="53"/>
      <c r="M62" s="53"/>
      <c r="N62" s="53"/>
      <c r="O62" s="54"/>
    </row>
    <row r="63" spans="1:15">
      <c r="A63" s="55"/>
      <c r="B63" s="56" t="s">
        <v>146</v>
      </c>
      <c r="C63" s="56"/>
      <c r="D63" s="705">
        <f>SUM(D58:D62)</f>
        <v>136</v>
      </c>
      <c r="E63" s="57"/>
      <c r="F63" s="57"/>
      <c r="G63" s="705">
        <f>SUM(G58:G62)</f>
        <v>521</v>
      </c>
      <c r="H63" s="57"/>
      <c r="I63" s="57"/>
      <c r="J63" s="57"/>
      <c r="K63" s="57"/>
      <c r="L63" s="57"/>
      <c r="M63" s="57"/>
      <c r="N63" s="57"/>
      <c r="O63" s="58"/>
    </row>
    <row r="64" spans="1:15" ht="15.75" thickBot="1">
      <c r="A64" s="59"/>
      <c r="B64" s="60" t="s">
        <v>84</v>
      </c>
      <c r="C64" s="61"/>
      <c r="D64" s="706">
        <f>SUM(D63+D57+D50)</f>
        <v>536</v>
      </c>
      <c r="E64" s="65">
        <f>SUM(E45:E62)</f>
        <v>1001</v>
      </c>
      <c r="F64" s="65">
        <f>SUM(F45:F62)</f>
        <v>938</v>
      </c>
      <c r="G64" s="706">
        <f>SUM(E64:F64)</f>
        <v>1939</v>
      </c>
      <c r="H64" s="62"/>
      <c r="I64" s="62"/>
      <c r="J64" s="62"/>
      <c r="K64" s="62"/>
      <c r="L64" s="62"/>
      <c r="M64" s="62"/>
      <c r="N64" s="62"/>
      <c r="O64" s="63"/>
    </row>
    <row r="65" spans="1:15">
      <c r="B65" s="1123" t="s">
        <v>6442</v>
      </c>
      <c r="C65" s="1123"/>
      <c r="D65" s="1123"/>
      <c r="M65" s="64" t="s">
        <v>6933</v>
      </c>
    </row>
    <row r="66" spans="1:15">
      <c r="M66" s="64"/>
    </row>
    <row r="68" spans="1:15">
      <c r="B68" s="1081" t="s">
        <v>29</v>
      </c>
      <c r="C68" s="1080"/>
      <c r="D68" s="1080"/>
      <c r="M68" s="1098" t="s">
        <v>2456</v>
      </c>
      <c r="N68" s="1094"/>
    </row>
    <row r="75" spans="1:15">
      <c r="A75" s="1095" t="s">
        <v>70</v>
      </c>
      <c r="B75" s="1096" t="s">
        <v>138</v>
      </c>
      <c r="C75" s="1096" t="s">
        <v>84</v>
      </c>
      <c r="D75" s="1096"/>
      <c r="E75" s="1096" t="s">
        <v>139</v>
      </c>
      <c r="F75" s="1096"/>
      <c r="G75" s="1096"/>
      <c r="H75" s="1096" t="s">
        <v>140</v>
      </c>
      <c r="I75" s="1096"/>
      <c r="J75" s="1096"/>
      <c r="K75" s="1096"/>
      <c r="L75" s="1096" t="s">
        <v>141</v>
      </c>
      <c r="M75" s="1096"/>
      <c r="N75" s="1096"/>
      <c r="O75" s="1096" t="s">
        <v>79</v>
      </c>
    </row>
    <row r="76" spans="1:15">
      <c r="A76" s="1095"/>
      <c r="B76" s="1096"/>
      <c r="C76" s="1096" t="s">
        <v>91</v>
      </c>
      <c r="D76" s="1096" t="s">
        <v>72</v>
      </c>
      <c r="E76" s="1096" t="s">
        <v>23</v>
      </c>
      <c r="F76" s="1096" t="s">
        <v>16</v>
      </c>
      <c r="G76" s="1096" t="s">
        <v>80</v>
      </c>
      <c r="H76" s="1096" t="s">
        <v>12</v>
      </c>
      <c r="I76" s="1096" t="s">
        <v>10</v>
      </c>
      <c r="J76" s="1096" t="s">
        <v>75</v>
      </c>
      <c r="K76" s="1096" t="s">
        <v>74</v>
      </c>
      <c r="L76" s="1096" t="s">
        <v>142</v>
      </c>
      <c r="M76" s="1096" t="s">
        <v>143</v>
      </c>
      <c r="N76" s="1096" t="s">
        <v>144</v>
      </c>
      <c r="O76" s="1096"/>
    </row>
    <row r="77" spans="1:15">
      <c r="A77" s="1095"/>
      <c r="B77" s="1096"/>
      <c r="C77" s="1096"/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</row>
    <row r="78" spans="1:15">
      <c r="A78" s="47">
        <v>1</v>
      </c>
      <c r="B78" s="48">
        <v>2</v>
      </c>
      <c r="C78" s="48">
        <v>3</v>
      </c>
      <c r="D78" s="48">
        <v>4</v>
      </c>
      <c r="E78" s="48">
        <v>5</v>
      </c>
      <c r="F78" s="48">
        <v>6</v>
      </c>
      <c r="G78" s="48">
        <v>7</v>
      </c>
      <c r="H78" s="48">
        <v>8</v>
      </c>
      <c r="I78" s="48">
        <v>9</v>
      </c>
      <c r="J78" s="48">
        <v>10</v>
      </c>
      <c r="K78" s="48">
        <v>11</v>
      </c>
      <c r="L78" s="48">
        <v>12</v>
      </c>
      <c r="M78" s="48">
        <v>13</v>
      </c>
      <c r="N78" s="48">
        <v>14</v>
      </c>
      <c r="O78" s="49">
        <v>15</v>
      </c>
    </row>
    <row r="79" spans="1:15">
      <c r="A79" s="50">
        <v>1</v>
      </c>
      <c r="B79" s="51" t="s">
        <v>145</v>
      </c>
      <c r="C79" s="51">
        <v>1</v>
      </c>
      <c r="D79" s="52">
        <v>42</v>
      </c>
      <c r="E79" s="52">
        <v>77</v>
      </c>
      <c r="F79" s="52">
        <v>76</v>
      </c>
      <c r="G79" s="52">
        <v>153</v>
      </c>
      <c r="H79" s="53"/>
      <c r="I79" s="53"/>
      <c r="J79" s="52"/>
      <c r="K79" s="52"/>
      <c r="L79" s="53"/>
      <c r="M79" s="53"/>
      <c r="N79" s="53"/>
      <c r="O79" s="54"/>
    </row>
    <row r="80" spans="1:15">
      <c r="A80" s="50"/>
      <c r="B80" s="51"/>
      <c r="C80" s="51">
        <v>6</v>
      </c>
      <c r="D80" s="52">
        <v>39</v>
      </c>
      <c r="E80" s="52">
        <v>71</v>
      </c>
      <c r="F80" s="52">
        <v>72</v>
      </c>
      <c r="G80" s="52">
        <v>143</v>
      </c>
      <c r="H80" s="53"/>
      <c r="I80" s="53"/>
      <c r="J80" s="52"/>
      <c r="K80" s="52"/>
      <c r="L80" s="53"/>
      <c r="M80" s="53"/>
      <c r="N80" s="53"/>
      <c r="O80" s="54"/>
    </row>
    <row r="81" spans="1:15">
      <c r="A81" s="50"/>
      <c r="B81" s="51"/>
      <c r="C81" s="51">
        <v>7</v>
      </c>
      <c r="D81" s="52">
        <v>39</v>
      </c>
      <c r="E81" s="52">
        <v>70</v>
      </c>
      <c r="F81" s="52">
        <v>57</v>
      </c>
      <c r="G81" s="52">
        <v>127</v>
      </c>
      <c r="H81" s="53"/>
      <c r="I81" s="53"/>
      <c r="J81" s="52"/>
      <c r="K81" s="52"/>
      <c r="L81" s="53"/>
      <c r="M81" s="53"/>
      <c r="N81" s="53"/>
      <c r="O81" s="54"/>
    </row>
    <row r="82" spans="1:15">
      <c r="A82" s="50"/>
      <c r="B82" s="51"/>
      <c r="C82" s="51">
        <v>15</v>
      </c>
      <c r="D82" s="52">
        <v>21</v>
      </c>
      <c r="E82" s="52">
        <v>36</v>
      </c>
      <c r="F82" s="52">
        <v>39</v>
      </c>
      <c r="G82" s="52">
        <v>75</v>
      </c>
      <c r="H82" s="53"/>
      <c r="I82" s="53"/>
      <c r="J82" s="52"/>
      <c r="K82" s="52"/>
      <c r="L82" s="53"/>
      <c r="M82" s="53"/>
      <c r="N82" s="53"/>
      <c r="O82" s="54"/>
    </row>
    <row r="83" spans="1:15">
      <c r="A83" s="50"/>
      <c r="B83" s="51"/>
      <c r="C83" s="51">
        <v>16</v>
      </c>
      <c r="D83" s="52">
        <v>36</v>
      </c>
      <c r="E83" s="52">
        <v>70</v>
      </c>
      <c r="F83" s="52">
        <v>68</v>
      </c>
      <c r="G83" s="52">
        <v>138</v>
      </c>
      <c r="H83" s="53"/>
      <c r="I83" s="53"/>
      <c r="J83" s="52"/>
      <c r="K83" s="52"/>
      <c r="L83" s="53"/>
      <c r="M83" s="53"/>
      <c r="N83" s="53"/>
      <c r="O83" s="54"/>
    </row>
    <row r="84" spans="1:15">
      <c r="A84" s="50"/>
      <c r="B84" s="51" t="s">
        <v>146</v>
      </c>
      <c r="C84" s="51"/>
      <c r="D84" s="704">
        <f>SUM(D79:D83)</f>
        <v>177</v>
      </c>
      <c r="E84" s="53"/>
      <c r="F84" s="53"/>
      <c r="G84" s="704">
        <f>SUM(G79:G83)</f>
        <v>636</v>
      </c>
      <c r="H84" s="53"/>
      <c r="I84" s="53"/>
      <c r="J84" s="53"/>
      <c r="K84" s="53"/>
      <c r="L84" s="53"/>
      <c r="M84" s="53"/>
      <c r="N84" s="53"/>
      <c r="O84" s="54"/>
    </row>
    <row r="85" spans="1:15">
      <c r="A85" s="50">
        <v>2</v>
      </c>
      <c r="B85" s="51" t="s">
        <v>147</v>
      </c>
      <c r="C85" s="51">
        <v>2</v>
      </c>
      <c r="D85" s="52">
        <v>53</v>
      </c>
      <c r="E85" s="52">
        <v>96</v>
      </c>
      <c r="F85" s="52">
        <v>86</v>
      </c>
      <c r="G85" s="52">
        <v>182</v>
      </c>
      <c r="H85" s="53"/>
      <c r="I85" s="53"/>
      <c r="J85" s="53"/>
      <c r="K85" s="52"/>
      <c r="L85" s="53"/>
      <c r="M85" s="53"/>
      <c r="N85" s="53"/>
      <c r="O85" s="54"/>
    </row>
    <row r="86" spans="1:15">
      <c r="A86" s="50"/>
      <c r="B86" s="51"/>
      <c r="C86" s="51">
        <v>3</v>
      </c>
      <c r="D86" s="52">
        <v>32</v>
      </c>
      <c r="E86" s="52">
        <v>64</v>
      </c>
      <c r="F86" s="52">
        <v>60</v>
      </c>
      <c r="G86" s="52">
        <v>124</v>
      </c>
      <c r="H86" s="53"/>
      <c r="I86" s="53"/>
      <c r="J86" s="53"/>
      <c r="K86" s="52"/>
      <c r="L86" s="53"/>
      <c r="M86" s="53"/>
      <c r="N86" s="53"/>
      <c r="O86" s="54"/>
    </row>
    <row r="87" spans="1:15">
      <c r="A87" s="50"/>
      <c r="B87" s="51"/>
      <c r="C87" s="51">
        <v>4</v>
      </c>
      <c r="D87" s="52">
        <v>21</v>
      </c>
      <c r="E87" s="52">
        <v>42</v>
      </c>
      <c r="F87" s="52">
        <v>41</v>
      </c>
      <c r="G87" s="52">
        <v>83</v>
      </c>
      <c r="H87" s="53"/>
      <c r="I87" s="53"/>
      <c r="J87" s="53"/>
      <c r="K87" s="52"/>
      <c r="L87" s="53"/>
      <c r="M87" s="53"/>
      <c r="N87" s="53"/>
      <c r="O87" s="54"/>
    </row>
    <row r="88" spans="1:15">
      <c r="A88" s="50"/>
      <c r="B88" s="51"/>
      <c r="C88" s="51">
        <v>5</v>
      </c>
      <c r="D88" s="52">
        <v>38</v>
      </c>
      <c r="E88" s="52">
        <v>69</v>
      </c>
      <c r="F88" s="52">
        <v>69</v>
      </c>
      <c r="G88" s="52">
        <v>138</v>
      </c>
      <c r="H88" s="52"/>
      <c r="I88" s="52"/>
      <c r="J88" s="53"/>
      <c r="K88" s="52"/>
      <c r="L88" s="53"/>
      <c r="M88" s="53"/>
      <c r="N88" s="53"/>
      <c r="O88" s="54"/>
    </row>
    <row r="89" spans="1:15">
      <c r="A89" s="50"/>
      <c r="B89" s="51"/>
      <c r="C89" s="51">
        <v>8</v>
      </c>
      <c r="D89" s="52">
        <v>37</v>
      </c>
      <c r="E89" s="52">
        <v>69</v>
      </c>
      <c r="F89" s="52">
        <v>58</v>
      </c>
      <c r="G89" s="52">
        <v>127</v>
      </c>
      <c r="H89" s="52"/>
      <c r="I89" s="52"/>
      <c r="J89" s="53"/>
      <c r="K89" s="52"/>
      <c r="L89" s="53"/>
      <c r="M89" s="53"/>
      <c r="N89" s="53"/>
      <c r="O89" s="54"/>
    </row>
    <row r="90" spans="1:15">
      <c r="A90" s="50"/>
      <c r="B90" s="51"/>
      <c r="C90" s="51">
        <v>9</v>
      </c>
      <c r="D90" s="52">
        <v>42</v>
      </c>
      <c r="E90" s="52">
        <v>64</v>
      </c>
      <c r="F90" s="52">
        <v>64</v>
      </c>
      <c r="G90" s="52">
        <v>128</v>
      </c>
      <c r="H90" s="52"/>
      <c r="I90" s="52"/>
      <c r="J90" s="53"/>
      <c r="K90" s="52"/>
      <c r="L90" s="53"/>
      <c r="M90" s="53"/>
      <c r="N90" s="53"/>
      <c r="O90" s="54"/>
    </row>
    <row r="91" spans="1:15">
      <c r="A91" s="50"/>
      <c r="B91" s="51" t="s">
        <v>146</v>
      </c>
      <c r="C91" s="51"/>
      <c r="D91" s="704">
        <f>SUM(D85:D90)</f>
        <v>223</v>
      </c>
      <c r="E91" s="53"/>
      <c r="F91" s="53"/>
      <c r="G91" s="704">
        <f>SUM(G85:G90)</f>
        <v>782</v>
      </c>
      <c r="H91" s="53"/>
      <c r="I91" s="53"/>
      <c r="J91" s="53"/>
      <c r="K91" s="52"/>
      <c r="L91" s="53"/>
      <c r="M91" s="53"/>
      <c r="N91" s="53"/>
      <c r="O91" s="54"/>
    </row>
    <row r="92" spans="1:15">
      <c r="A92" s="50">
        <v>3</v>
      </c>
      <c r="B92" s="51" t="s">
        <v>148</v>
      </c>
      <c r="C92" s="51">
        <v>10</v>
      </c>
      <c r="D92" s="52">
        <v>28</v>
      </c>
      <c r="E92" s="52">
        <v>60</v>
      </c>
      <c r="F92" s="52">
        <v>55</v>
      </c>
      <c r="G92" s="52">
        <v>115</v>
      </c>
      <c r="H92" s="53"/>
      <c r="I92" s="52"/>
      <c r="J92" s="52"/>
      <c r="K92" s="52"/>
      <c r="L92" s="53"/>
      <c r="M92" s="53"/>
      <c r="N92" s="53"/>
      <c r="O92" s="54"/>
    </row>
    <row r="93" spans="1:15">
      <c r="A93" s="50"/>
      <c r="B93" s="51"/>
      <c r="C93" s="51">
        <v>11</v>
      </c>
      <c r="D93" s="52">
        <v>28</v>
      </c>
      <c r="E93" s="52">
        <v>54</v>
      </c>
      <c r="F93" s="52">
        <v>55</v>
      </c>
      <c r="G93" s="52">
        <v>109</v>
      </c>
      <c r="H93" s="53"/>
      <c r="I93" s="52"/>
      <c r="J93" s="52"/>
      <c r="K93" s="52"/>
      <c r="L93" s="53"/>
      <c r="M93" s="53"/>
      <c r="N93" s="53"/>
      <c r="O93" s="54"/>
    </row>
    <row r="94" spans="1:15">
      <c r="A94" s="50"/>
      <c r="B94" s="51"/>
      <c r="C94" s="51">
        <v>12</v>
      </c>
      <c r="D94" s="52">
        <v>37</v>
      </c>
      <c r="E94" s="52">
        <v>78</v>
      </c>
      <c r="F94" s="52">
        <v>69</v>
      </c>
      <c r="G94" s="52">
        <v>147</v>
      </c>
      <c r="H94" s="53"/>
      <c r="I94" s="52"/>
      <c r="J94" s="52"/>
      <c r="K94" s="52"/>
      <c r="L94" s="53"/>
      <c r="M94" s="53"/>
      <c r="N94" s="53"/>
      <c r="O94" s="54"/>
    </row>
    <row r="95" spans="1:15">
      <c r="A95" s="50"/>
      <c r="B95" s="51"/>
      <c r="C95" s="51">
        <v>13</v>
      </c>
      <c r="D95" s="52">
        <v>23</v>
      </c>
      <c r="E95" s="52">
        <v>45</v>
      </c>
      <c r="F95" s="52">
        <v>33</v>
      </c>
      <c r="G95" s="52">
        <v>78</v>
      </c>
      <c r="H95" s="53"/>
      <c r="I95" s="52"/>
      <c r="J95" s="52"/>
      <c r="K95" s="52"/>
      <c r="L95" s="53"/>
      <c r="M95" s="53"/>
      <c r="N95" s="53"/>
      <c r="O95" s="54"/>
    </row>
    <row r="96" spans="1:15">
      <c r="A96" s="50"/>
      <c r="B96" s="51"/>
      <c r="C96" s="51">
        <v>14</v>
      </c>
      <c r="D96" s="52">
        <v>20</v>
      </c>
      <c r="E96" s="52">
        <v>36</v>
      </c>
      <c r="F96" s="52">
        <v>36</v>
      </c>
      <c r="G96" s="52">
        <v>72</v>
      </c>
      <c r="H96" s="53"/>
      <c r="I96" s="52"/>
      <c r="J96" s="52"/>
      <c r="K96" s="53"/>
      <c r="L96" s="53"/>
      <c r="M96" s="53"/>
      <c r="N96" s="53"/>
      <c r="O96" s="54"/>
    </row>
    <row r="97" spans="1:15">
      <c r="A97" s="55"/>
      <c r="B97" s="56" t="s">
        <v>146</v>
      </c>
      <c r="C97" s="56"/>
      <c r="D97" s="705">
        <f>SUM(D92:D96)</f>
        <v>136</v>
      </c>
      <c r="E97" s="57"/>
      <c r="F97" s="57"/>
      <c r="G97" s="705">
        <f>SUM(G92:G96)</f>
        <v>521</v>
      </c>
      <c r="H97" s="57"/>
      <c r="I97" s="57"/>
      <c r="J97" s="57"/>
      <c r="K97" s="57"/>
      <c r="L97" s="57"/>
      <c r="M97" s="57"/>
      <c r="N97" s="57"/>
      <c r="O97" s="58"/>
    </row>
    <row r="98" spans="1:15" ht="15.75" thickBot="1">
      <c r="A98" s="59"/>
      <c r="B98" s="60" t="s">
        <v>84</v>
      </c>
      <c r="C98" s="61"/>
      <c r="D98" s="706">
        <f>SUM(D97+D91+D84)</f>
        <v>536</v>
      </c>
      <c r="E98" s="65">
        <f>SUM(E79:E96)</f>
        <v>1001</v>
      </c>
      <c r="F98" s="65">
        <f>SUM(F79:F96)</f>
        <v>938</v>
      </c>
      <c r="G98" s="706">
        <f>SUM(E98:F98)</f>
        <v>1939</v>
      </c>
      <c r="H98" s="62"/>
      <c r="I98" s="62"/>
      <c r="J98" s="62"/>
      <c r="K98" s="62"/>
      <c r="L98" s="62"/>
      <c r="M98" s="62"/>
      <c r="N98" s="62"/>
      <c r="O98" s="63"/>
    </row>
    <row r="99" spans="1:15">
      <c r="B99" s="1123" t="s">
        <v>6442</v>
      </c>
      <c r="C99" s="1123"/>
      <c r="D99" s="1123"/>
      <c r="M99" s="64" t="s">
        <v>6933</v>
      </c>
    </row>
    <row r="100" spans="1:15">
      <c r="M100" s="64"/>
    </row>
    <row r="102" spans="1:15">
      <c r="B102" s="1081" t="s">
        <v>29</v>
      </c>
      <c r="C102" s="1080"/>
      <c r="D102" s="1080"/>
      <c r="M102" s="1098" t="s">
        <v>2456</v>
      </c>
      <c r="N102" s="1094"/>
    </row>
    <row r="109" spans="1:15">
      <c r="A109" s="1095" t="s">
        <v>70</v>
      </c>
      <c r="B109" s="1096" t="s">
        <v>138</v>
      </c>
      <c r="C109" s="1096" t="s">
        <v>84</v>
      </c>
      <c r="D109" s="1096"/>
      <c r="E109" s="1096" t="s">
        <v>139</v>
      </c>
      <c r="F109" s="1096"/>
      <c r="G109" s="1096"/>
      <c r="H109" s="1096" t="s">
        <v>140</v>
      </c>
      <c r="I109" s="1096"/>
      <c r="J109" s="1096"/>
      <c r="K109" s="1096"/>
      <c r="L109" s="1096" t="s">
        <v>141</v>
      </c>
      <c r="M109" s="1096"/>
      <c r="N109" s="1096"/>
      <c r="O109" s="1096" t="s">
        <v>79</v>
      </c>
    </row>
    <row r="110" spans="1:15">
      <c r="A110" s="1095"/>
      <c r="B110" s="1096"/>
      <c r="C110" s="1096" t="s">
        <v>91</v>
      </c>
      <c r="D110" s="1096" t="s">
        <v>72</v>
      </c>
      <c r="E110" s="1096" t="s">
        <v>23</v>
      </c>
      <c r="F110" s="1096" t="s">
        <v>16</v>
      </c>
      <c r="G110" s="1096" t="s">
        <v>80</v>
      </c>
      <c r="H110" s="1096" t="s">
        <v>12</v>
      </c>
      <c r="I110" s="1096" t="s">
        <v>10</v>
      </c>
      <c r="J110" s="1096" t="s">
        <v>75</v>
      </c>
      <c r="K110" s="1096" t="s">
        <v>74</v>
      </c>
      <c r="L110" s="1096" t="s">
        <v>142</v>
      </c>
      <c r="M110" s="1096" t="s">
        <v>143</v>
      </c>
      <c r="N110" s="1096" t="s">
        <v>144</v>
      </c>
      <c r="O110" s="1096"/>
    </row>
    <row r="111" spans="1:15">
      <c r="A111" s="1095"/>
      <c r="B111" s="1096"/>
      <c r="C111" s="1096"/>
      <c r="D111" s="1096"/>
      <c r="E111" s="1096"/>
      <c r="F111" s="1096"/>
      <c r="G111" s="1096"/>
      <c r="H111" s="1096"/>
      <c r="I111" s="1096"/>
      <c r="J111" s="1096"/>
      <c r="K111" s="1096"/>
      <c r="L111" s="1096"/>
      <c r="M111" s="1096"/>
      <c r="N111" s="1096"/>
      <c r="O111" s="1096"/>
    </row>
    <row r="112" spans="1:15">
      <c r="A112" s="47">
        <v>1</v>
      </c>
      <c r="B112" s="48">
        <v>2</v>
      </c>
      <c r="C112" s="48">
        <v>3</v>
      </c>
      <c r="D112" s="48">
        <v>4</v>
      </c>
      <c r="E112" s="48">
        <v>5</v>
      </c>
      <c r="F112" s="48">
        <v>6</v>
      </c>
      <c r="G112" s="48">
        <v>7</v>
      </c>
      <c r="H112" s="48">
        <v>8</v>
      </c>
      <c r="I112" s="48">
        <v>9</v>
      </c>
      <c r="J112" s="48">
        <v>10</v>
      </c>
      <c r="K112" s="48">
        <v>11</v>
      </c>
      <c r="L112" s="48">
        <v>12</v>
      </c>
      <c r="M112" s="48">
        <v>13</v>
      </c>
      <c r="N112" s="48">
        <v>14</v>
      </c>
      <c r="O112" s="49">
        <v>15</v>
      </c>
    </row>
    <row r="113" spans="1:15">
      <c r="A113" s="50">
        <v>1</v>
      </c>
      <c r="B113" s="51" t="s">
        <v>145</v>
      </c>
      <c r="C113" s="51">
        <v>1</v>
      </c>
      <c r="D113" s="52">
        <v>42</v>
      </c>
      <c r="E113" s="52">
        <v>77</v>
      </c>
      <c r="F113" s="52">
        <v>76</v>
      </c>
      <c r="G113" s="52">
        <v>153</v>
      </c>
      <c r="H113" s="53"/>
      <c r="I113" s="53"/>
      <c r="J113" s="52"/>
      <c r="K113" s="52"/>
      <c r="L113" s="53"/>
      <c r="M113" s="53"/>
      <c r="N113" s="53"/>
      <c r="O113" s="54"/>
    </row>
    <row r="114" spans="1:15">
      <c r="A114" s="50"/>
      <c r="B114" s="51"/>
      <c r="C114" s="51">
        <v>6</v>
      </c>
      <c r="D114" s="52">
        <v>39</v>
      </c>
      <c r="E114" s="52">
        <v>71</v>
      </c>
      <c r="F114" s="52">
        <v>72</v>
      </c>
      <c r="G114" s="52">
        <v>143</v>
      </c>
      <c r="H114" s="53"/>
      <c r="I114" s="53"/>
      <c r="J114" s="52"/>
      <c r="K114" s="52"/>
      <c r="L114" s="53"/>
      <c r="M114" s="53"/>
      <c r="N114" s="53"/>
      <c r="O114" s="54"/>
    </row>
    <row r="115" spans="1:15">
      <c r="A115" s="50"/>
      <c r="B115" s="51"/>
      <c r="C115" s="51">
        <v>7</v>
      </c>
      <c r="D115" s="52">
        <v>39</v>
      </c>
      <c r="E115" s="52">
        <v>70</v>
      </c>
      <c r="F115" s="52">
        <v>57</v>
      </c>
      <c r="G115" s="52">
        <v>127</v>
      </c>
      <c r="H115" s="53"/>
      <c r="I115" s="53"/>
      <c r="J115" s="52"/>
      <c r="K115" s="52"/>
      <c r="L115" s="53"/>
      <c r="M115" s="53"/>
      <c r="N115" s="53"/>
      <c r="O115" s="54"/>
    </row>
    <row r="116" spans="1:15">
      <c r="A116" s="50"/>
      <c r="B116" s="51"/>
      <c r="C116" s="51">
        <v>15</v>
      </c>
      <c r="D116" s="52">
        <v>21</v>
      </c>
      <c r="E116" s="52">
        <v>36</v>
      </c>
      <c r="F116" s="52">
        <v>39</v>
      </c>
      <c r="G116" s="52">
        <v>75</v>
      </c>
      <c r="H116" s="53"/>
      <c r="I116" s="53"/>
      <c r="J116" s="52"/>
      <c r="K116" s="52"/>
      <c r="L116" s="53"/>
      <c r="M116" s="53"/>
      <c r="N116" s="53"/>
      <c r="O116" s="54"/>
    </row>
    <row r="117" spans="1:15">
      <c r="A117" s="50"/>
      <c r="B117" s="51"/>
      <c r="C117" s="51">
        <v>16</v>
      </c>
      <c r="D117" s="52">
        <v>36</v>
      </c>
      <c r="E117" s="52">
        <v>70</v>
      </c>
      <c r="F117" s="52">
        <v>68</v>
      </c>
      <c r="G117" s="52">
        <v>138</v>
      </c>
      <c r="H117" s="53"/>
      <c r="I117" s="53"/>
      <c r="J117" s="52"/>
      <c r="K117" s="52"/>
      <c r="L117" s="53"/>
      <c r="M117" s="53"/>
      <c r="N117" s="53"/>
      <c r="O117" s="54"/>
    </row>
    <row r="118" spans="1:15">
      <c r="A118" s="50"/>
      <c r="B118" s="51" t="s">
        <v>146</v>
      </c>
      <c r="C118" s="51"/>
      <c r="D118" s="704">
        <f>SUM(D113:D117)</f>
        <v>177</v>
      </c>
      <c r="E118" s="53"/>
      <c r="F118" s="53"/>
      <c r="G118" s="704">
        <f>SUM(G113:G117)</f>
        <v>636</v>
      </c>
      <c r="H118" s="53"/>
      <c r="I118" s="53"/>
      <c r="J118" s="53"/>
      <c r="K118" s="53"/>
      <c r="L118" s="53"/>
      <c r="M118" s="53"/>
      <c r="N118" s="53"/>
      <c r="O118" s="54"/>
    </row>
    <row r="119" spans="1:15">
      <c r="A119" s="50">
        <v>2</v>
      </c>
      <c r="B119" s="51" t="s">
        <v>147</v>
      </c>
      <c r="C119" s="51">
        <v>2</v>
      </c>
      <c r="D119" s="52">
        <v>53</v>
      </c>
      <c r="E119" s="52">
        <v>96</v>
      </c>
      <c r="F119" s="52">
        <v>86</v>
      </c>
      <c r="G119" s="52">
        <v>182</v>
      </c>
      <c r="H119" s="53"/>
      <c r="I119" s="53"/>
      <c r="J119" s="53"/>
      <c r="K119" s="52"/>
      <c r="L119" s="53"/>
      <c r="M119" s="53"/>
      <c r="N119" s="53"/>
      <c r="O119" s="54"/>
    </row>
    <row r="120" spans="1:15">
      <c r="A120" s="50"/>
      <c r="B120" s="51"/>
      <c r="C120" s="51">
        <v>3</v>
      </c>
      <c r="D120" s="52">
        <v>32</v>
      </c>
      <c r="E120" s="52">
        <v>64</v>
      </c>
      <c r="F120" s="52">
        <v>60</v>
      </c>
      <c r="G120" s="52">
        <v>124</v>
      </c>
      <c r="H120" s="53"/>
      <c r="I120" s="53"/>
      <c r="J120" s="53"/>
      <c r="K120" s="52"/>
      <c r="L120" s="53"/>
      <c r="M120" s="53"/>
      <c r="N120" s="53"/>
      <c r="O120" s="54"/>
    </row>
    <row r="121" spans="1:15">
      <c r="A121" s="50"/>
      <c r="B121" s="51"/>
      <c r="C121" s="51">
        <v>4</v>
      </c>
      <c r="D121" s="52">
        <v>21</v>
      </c>
      <c r="E121" s="52">
        <v>42</v>
      </c>
      <c r="F121" s="52">
        <v>41</v>
      </c>
      <c r="G121" s="52">
        <v>83</v>
      </c>
      <c r="H121" s="53"/>
      <c r="I121" s="53"/>
      <c r="J121" s="53"/>
      <c r="K121" s="52"/>
      <c r="L121" s="53"/>
      <c r="M121" s="53"/>
      <c r="N121" s="53"/>
      <c r="O121" s="54"/>
    </row>
    <row r="122" spans="1:15">
      <c r="A122" s="50"/>
      <c r="B122" s="51"/>
      <c r="C122" s="51">
        <v>5</v>
      </c>
      <c r="D122" s="52">
        <v>38</v>
      </c>
      <c r="E122" s="52">
        <v>69</v>
      </c>
      <c r="F122" s="52">
        <v>69</v>
      </c>
      <c r="G122" s="52">
        <v>138</v>
      </c>
      <c r="H122" s="52"/>
      <c r="I122" s="52"/>
      <c r="J122" s="53"/>
      <c r="K122" s="52"/>
      <c r="L122" s="53"/>
      <c r="M122" s="53"/>
      <c r="N122" s="53"/>
      <c r="O122" s="54"/>
    </row>
    <row r="123" spans="1:15">
      <c r="A123" s="50"/>
      <c r="B123" s="51"/>
      <c r="C123" s="51">
        <v>8</v>
      </c>
      <c r="D123" s="52">
        <v>37</v>
      </c>
      <c r="E123" s="52">
        <v>69</v>
      </c>
      <c r="F123" s="52">
        <v>58</v>
      </c>
      <c r="G123" s="52">
        <v>127</v>
      </c>
      <c r="H123" s="52"/>
      <c r="I123" s="52"/>
      <c r="J123" s="53"/>
      <c r="K123" s="52"/>
      <c r="L123" s="53"/>
      <c r="M123" s="53"/>
      <c r="N123" s="53"/>
      <c r="O123" s="54"/>
    </row>
    <row r="124" spans="1:15">
      <c r="A124" s="50"/>
      <c r="B124" s="51"/>
      <c r="C124" s="51">
        <v>9</v>
      </c>
      <c r="D124" s="52">
        <v>42</v>
      </c>
      <c r="E124" s="52">
        <v>64</v>
      </c>
      <c r="F124" s="52">
        <v>64</v>
      </c>
      <c r="G124" s="52">
        <v>128</v>
      </c>
      <c r="H124" s="52"/>
      <c r="I124" s="52"/>
      <c r="J124" s="53"/>
      <c r="K124" s="52"/>
      <c r="L124" s="53"/>
      <c r="M124" s="53"/>
      <c r="N124" s="53"/>
      <c r="O124" s="54"/>
    </row>
    <row r="125" spans="1:15">
      <c r="A125" s="50"/>
      <c r="B125" s="51" t="s">
        <v>146</v>
      </c>
      <c r="C125" s="51"/>
      <c r="D125" s="704">
        <f>SUM(D119:D124)</f>
        <v>223</v>
      </c>
      <c r="E125" s="53"/>
      <c r="F125" s="53"/>
      <c r="G125" s="704">
        <f>SUM(G119:G124)</f>
        <v>782</v>
      </c>
      <c r="H125" s="53"/>
      <c r="I125" s="53"/>
      <c r="J125" s="53"/>
      <c r="K125" s="52"/>
      <c r="L125" s="53"/>
      <c r="M125" s="53"/>
      <c r="N125" s="53"/>
      <c r="O125" s="54"/>
    </row>
    <row r="126" spans="1:15">
      <c r="A126" s="50">
        <v>3</v>
      </c>
      <c r="B126" s="51" t="s">
        <v>148</v>
      </c>
      <c r="C126" s="51">
        <v>10</v>
      </c>
      <c r="D126" s="52">
        <v>28</v>
      </c>
      <c r="E126" s="52">
        <v>60</v>
      </c>
      <c r="F126" s="52">
        <v>55</v>
      </c>
      <c r="G126" s="52">
        <v>115</v>
      </c>
      <c r="H126" s="53"/>
      <c r="I126" s="52"/>
      <c r="J126" s="52"/>
      <c r="K126" s="52"/>
      <c r="L126" s="53"/>
      <c r="M126" s="53"/>
      <c r="N126" s="53"/>
      <c r="O126" s="54"/>
    </row>
    <row r="127" spans="1:15">
      <c r="A127" s="50"/>
      <c r="B127" s="51"/>
      <c r="C127" s="51">
        <v>11</v>
      </c>
      <c r="D127" s="52">
        <v>28</v>
      </c>
      <c r="E127" s="52">
        <v>54</v>
      </c>
      <c r="F127" s="52">
        <v>55</v>
      </c>
      <c r="G127" s="52">
        <v>109</v>
      </c>
      <c r="H127" s="53"/>
      <c r="I127" s="52"/>
      <c r="J127" s="52"/>
      <c r="K127" s="52"/>
      <c r="L127" s="53"/>
      <c r="M127" s="53"/>
      <c r="N127" s="53"/>
      <c r="O127" s="54"/>
    </row>
    <row r="128" spans="1:15">
      <c r="A128" s="50"/>
      <c r="B128" s="51"/>
      <c r="C128" s="51">
        <v>12</v>
      </c>
      <c r="D128" s="52">
        <v>37</v>
      </c>
      <c r="E128" s="52">
        <v>78</v>
      </c>
      <c r="F128" s="52">
        <v>69</v>
      </c>
      <c r="G128" s="52">
        <v>147</v>
      </c>
      <c r="H128" s="53"/>
      <c r="I128" s="52"/>
      <c r="J128" s="52"/>
      <c r="K128" s="52"/>
      <c r="L128" s="53"/>
      <c r="M128" s="53"/>
      <c r="N128" s="53"/>
      <c r="O128" s="54"/>
    </row>
    <row r="129" spans="1:15">
      <c r="A129" s="50"/>
      <c r="B129" s="51"/>
      <c r="C129" s="51">
        <v>13</v>
      </c>
      <c r="D129" s="52">
        <v>23</v>
      </c>
      <c r="E129" s="52">
        <v>45</v>
      </c>
      <c r="F129" s="52">
        <v>33</v>
      </c>
      <c r="G129" s="52">
        <v>78</v>
      </c>
      <c r="H129" s="53"/>
      <c r="I129" s="52"/>
      <c r="J129" s="52"/>
      <c r="K129" s="52"/>
      <c r="L129" s="53"/>
      <c r="M129" s="53"/>
      <c r="N129" s="53"/>
      <c r="O129" s="54"/>
    </row>
    <row r="130" spans="1:15">
      <c r="A130" s="50"/>
      <c r="B130" s="51"/>
      <c r="C130" s="51">
        <v>14</v>
      </c>
      <c r="D130" s="52">
        <v>20</v>
      </c>
      <c r="E130" s="52">
        <v>36</v>
      </c>
      <c r="F130" s="52">
        <v>36</v>
      </c>
      <c r="G130" s="52">
        <v>72</v>
      </c>
      <c r="H130" s="53"/>
      <c r="I130" s="52"/>
      <c r="J130" s="52"/>
      <c r="K130" s="53"/>
      <c r="L130" s="53"/>
      <c r="M130" s="53"/>
      <c r="N130" s="53"/>
      <c r="O130" s="54"/>
    </row>
    <row r="131" spans="1:15">
      <c r="A131" s="55"/>
      <c r="B131" s="56" t="s">
        <v>146</v>
      </c>
      <c r="C131" s="56"/>
      <c r="D131" s="705">
        <f>SUM(D126:D130)</f>
        <v>136</v>
      </c>
      <c r="E131" s="57"/>
      <c r="F131" s="57"/>
      <c r="G131" s="705">
        <f>SUM(G126:G130)</f>
        <v>521</v>
      </c>
      <c r="H131" s="57"/>
      <c r="I131" s="57"/>
      <c r="J131" s="57"/>
      <c r="K131" s="57"/>
      <c r="L131" s="57"/>
      <c r="M131" s="57"/>
      <c r="N131" s="57"/>
      <c r="O131" s="58"/>
    </row>
    <row r="132" spans="1:15" ht="15.75" thickBot="1">
      <c r="A132" s="59"/>
      <c r="B132" s="60" t="s">
        <v>84</v>
      </c>
      <c r="C132" s="61"/>
      <c r="D132" s="706">
        <f>SUM(D131+D125+D118)</f>
        <v>536</v>
      </c>
      <c r="E132" s="65">
        <f>SUM(E113:E130)</f>
        <v>1001</v>
      </c>
      <c r="F132" s="65">
        <f>SUM(F113:F130)</f>
        <v>938</v>
      </c>
      <c r="G132" s="706">
        <f>SUM(E132:F132)</f>
        <v>1939</v>
      </c>
      <c r="H132" s="62"/>
      <c r="I132" s="62"/>
      <c r="J132" s="62"/>
      <c r="K132" s="62"/>
      <c r="L132" s="62"/>
      <c r="M132" s="62"/>
      <c r="N132" s="62"/>
      <c r="O132" s="63"/>
    </row>
    <row r="133" spans="1:15">
      <c r="B133" s="1123" t="s">
        <v>6442</v>
      </c>
      <c r="C133" s="1123"/>
      <c r="D133" s="1123"/>
      <c r="M133" s="64" t="s">
        <v>6933</v>
      </c>
    </row>
    <row r="134" spans="1:15">
      <c r="M134" s="64"/>
    </row>
    <row r="136" spans="1:15">
      <c r="B136" s="1081" t="s">
        <v>29</v>
      </c>
      <c r="C136" s="1080"/>
      <c r="D136" s="1080"/>
      <c r="M136" s="1098" t="s">
        <v>2456</v>
      </c>
      <c r="N136" s="1094"/>
    </row>
    <row r="143" spans="1:15">
      <c r="A143" s="1095" t="s">
        <v>70</v>
      </c>
      <c r="B143" s="1096" t="s">
        <v>138</v>
      </c>
      <c r="C143" s="1096" t="s">
        <v>84</v>
      </c>
      <c r="D143" s="1096"/>
      <c r="E143" s="1096" t="s">
        <v>139</v>
      </c>
      <c r="F143" s="1096"/>
      <c r="G143" s="1096"/>
      <c r="H143" s="1096" t="s">
        <v>140</v>
      </c>
      <c r="I143" s="1096"/>
      <c r="J143" s="1096"/>
      <c r="K143" s="1096"/>
      <c r="L143" s="1096" t="s">
        <v>141</v>
      </c>
      <c r="M143" s="1096"/>
      <c r="N143" s="1096"/>
      <c r="O143" s="1096" t="s">
        <v>79</v>
      </c>
    </row>
    <row r="144" spans="1:15">
      <c r="A144" s="1095"/>
      <c r="B144" s="1096"/>
      <c r="C144" s="1096" t="s">
        <v>91</v>
      </c>
      <c r="D144" s="1096" t="s">
        <v>72</v>
      </c>
      <c r="E144" s="1096" t="s">
        <v>23</v>
      </c>
      <c r="F144" s="1096" t="s">
        <v>16</v>
      </c>
      <c r="G144" s="1096" t="s">
        <v>80</v>
      </c>
      <c r="H144" s="1096" t="s">
        <v>12</v>
      </c>
      <c r="I144" s="1096" t="s">
        <v>10</v>
      </c>
      <c r="J144" s="1096" t="s">
        <v>75</v>
      </c>
      <c r="K144" s="1096" t="s">
        <v>74</v>
      </c>
      <c r="L144" s="1096" t="s">
        <v>142</v>
      </c>
      <c r="M144" s="1096" t="s">
        <v>143</v>
      </c>
      <c r="N144" s="1096" t="s">
        <v>144</v>
      </c>
      <c r="O144" s="1096"/>
    </row>
    <row r="145" spans="1:15">
      <c r="A145" s="1095"/>
      <c r="B145" s="1096"/>
      <c r="C145" s="1096"/>
      <c r="D145" s="1096"/>
      <c r="E145" s="1096"/>
      <c r="F145" s="1096"/>
      <c r="G145" s="1096"/>
      <c r="H145" s="1096"/>
      <c r="I145" s="1096"/>
      <c r="J145" s="1096"/>
      <c r="K145" s="1096"/>
      <c r="L145" s="1096"/>
      <c r="M145" s="1096"/>
      <c r="N145" s="1096"/>
      <c r="O145" s="1096"/>
    </row>
    <row r="146" spans="1:15">
      <c r="A146" s="47">
        <v>1</v>
      </c>
      <c r="B146" s="48">
        <v>2</v>
      </c>
      <c r="C146" s="48">
        <v>3</v>
      </c>
      <c r="D146" s="48">
        <v>4</v>
      </c>
      <c r="E146" s="48">
        <v>5</v>
      </c>
      <c r="F146" s="48">
        <v>6</v>
      </c>
      <c r="G146" s="48">
        <v>7</v>
      </c>
      <c r="H146" s="48">
        <v>8</v>
      </c>
      <c r="I146" s="48">
        <v>9</v>
      </c>
      <c r="J146" s="48">
        <v>10</v>
      </c>
      <c r="K146" s="48">
        <v>11</v>
      </c>
      <c r="L146" s="48">
        <v>12</v>
      </c>
      <c r="M146" s="48">
        <v>13</v>
      </c>
      <c r="N146" s="48">
        <v>14</v>
      </c>
      <c r="O146" s="49">
        <v>15</v>
      </c>
    </row>
    <row r="147" spans="1:15">
      <c r="A147" s="50">
        <v>1</v>
      </c>
      <c r="B147" s="51" t="s">
        <v>145</v>
      </c>
      <c r="C147" s="51">
        <v>1</v>
      </c>
      <c r="D147" s="52">
        <v>42</v>
      </c>
      <c r="E147" s="52">
        <v>77</v>
      </c>
      <c r="F147" s="52">
        <v>76</v>
      </c>
      <c r="G147" s="52">
        <v>153</v>
      </c>
      <c r="H147" s="53"/>
      <c r="I147" s="53"/>
      <c r="J147" s="52"/>
      <c r="K147" s="52"/>
      <c r="L147" s="53"/>
      <c r="M147" s="53"/>
      <c r="N147" s="53"/>
      <c r="O147" s="54"/>
    </row>
    <row r="148" spans="1:15">
      <c r="A148" s="50"/>
      <c r="B148" s="51"/>
      <c r="C148" s="51">
        <v>6</v>
      </c>
      <c r="D148" s="52">
        <v>39</v>
      </c>
      <c r="E148" s="52">
        <v>71</v>
      </c>
      <c r="F148" s="52">
        <v>72</v>
      </c>
      <c r="G148" s="52">
        <v>143</v>
      </c>
      <c r="H148" s="53"/>
      <c r="I148" s="53"/>
      <c r="J148" s="52"/>
      <c r="K148" s="52"/>
      <c r="L148" s="53"/>
      <c r="M148" s="53"/>
      <c r="N148" s="53"/>
      <c r="O148" s="54"/>
    </row>
    <row r="149" spans="1:15">
      <c r="A149" s="50"/>
      <c r="B149" s="51"/>
      <c r="C149" s="51">
        <v>7</v>
      </c>
      <c r="D149" s="52">
        <v>39</v>
      </c>
      <c r="E149" s="52">
        <v>70</v>
      </c>
      <c r="F149" s="52">
        <v>57</v>
      </c>
      <c r="G149" s="52">
        <v>127</v>
      </c>
      <c r="H149" s="53"/>
      <c r="I149" s="53"/>
      <c r="J149" s="52"/>
      <c r="K149" s="52"/>
      <c r="L149" s="53"/>
      <c r="M149" s="53"/>
      <c r="N149" s="53"/>
      <c r="O149" s="54"/>
    </row>
    <row r="150" spans="1:15">
      <c r="A150" s="50"/>
      <c r="B150" s="51"/>
      <c r="C150" s="51">
        <v>15</v>
      </c>
      <c r="D150" s="52">
        <v>21</v>
      </c>
      <c r="E150" s="52">
        <v>36</v>
      </c>
      <c r="F150" s="52">
        <v>39</v>
      </c>
      <c r="G150" s="52">
        <v>75</v>
      </c>
      <c r="H150" s="53"/>
      <c r="I150" s="53"/>
      <c r="J150" s="52"/>
      <c r="K150" s="52"/>
      <c r="L150" s="53"/>
      <c r="M150" s="53"/>
      <c r="N150" s="53"/>
      <c r="O150" s="54"/>
    </row>
    <row r="151" spans="1:15">
      <c r="A151" s="50"/>
      <c r="B151" s="51"/>
      <c r="C151" s="51">
        <v>16</v>
      </c>
      <c r="D151" s="52">
        <v>36</v>
      </c>
      <c r="E151" s="52">
        <v>70</v>
      </c>
      <c r="F151" s="52">
        <v>68</v>
      </c>
      <c r="G151" s="52">
        <v>138</v>
      </c>
      <c r="H151" s="53"/>
      <c r="I151" s="53"/>
      <c r="J151" s="52"/>
      <c r="K151" s="52"/>
      <c r="L151" s="53"/>
      <c r="M151" s="53"/>
      <c r="N151" s="53"/>
      <c r="O151" s="54"/>
    </row>
    <row r="152" spans="1:15">
      <c r="A152" s="50"/>
      <c r="B152" s="51" t="s">
        <v>146</v>
      </c>
      <c r="C152" s="51"/>
      <c r="D152" s="704">
        <f>SUM(D147:D151)</f>
        <v>177</v>
      </c>
      <c r="E152" s="53"/>
      <c r="F152" s="53"/>
      <c r="G152" s="704">
        <f>SUM(G147:G151)</f>
        <v>636</v>
      </c>
      <c r="H152" s="53"/>
      <c r="I152" s="53"/>
      <c r="J152" s="53"/>
      <c r="K152" s="53"/>
      <c r="L152" s="53"/>
      <c r="M152" s="53"/>
      <c r="N152" s="53"/>
      <c r="O152" s="54"/>
    </row>
    <row r="153" spans="1:15">
      <c r="A153" s="50">
        <v>2</v>
      </c>
      <c r="B153" s="51" t="s">
        <v>147</v>
      </c>
      <c r="C153" s="51">
        <v>2</v>
      </c>
      <c r="D153" s="52">
        <v>53</v>
      </c>
      <c r="E153" s="52">
        <v>96</v>
      </c>
      <c r="F153" s="52">
        <v>86</v>
      </c>
      <c r="G153" s="52">
        <v>182</v>
      </c>
      <c r="H153" s="53"/>
      <c r="I153" s="53"/>
      <c r="J153" s="53"/>
      <c r="K153" s="52"/>
      <c r="L153" s="53"/>
      <c r="M153" s="53"/>
      <c r="N153" s="53"/>
      <c r="O153" s="54"/>
    </row>
    <row r="154" spans="1:15">
      <c r="A154" s="50"/>
      <c r="B154" s="51"/>
      <c r="C154" s="51">
        <v>3</v>
      </c>
      <c r="D154" s="52">
        <v>32</v>
      </c>
      <c r="E154" s="52">
        <v>64</v>
      </c>
      <c r="F154" s="52">
        <v>60</v>
      </c>
      <c r="G154" s="52">
        <v>124</v>
      </c>
      <c r="H154" s="53"/>
      <c r="I154" s="53"/>
      <c r="J154" s="53"/>
      <c r="K154" s="52"/>
      <c r="L154" s="53"/>
      <c r="M154" s="53"/>
      <c r="N154" s="53"/>
      <c r="O154" s="54"/>
    </row>
    <row r="155" spans="1:15">
      <c r="A155" s="50"/>
      <c r="B155" s="51"/>
      <c r="C155" s="51">
        <v>4</v>
      </c>
      <c r="D155" s="52">
        <v>21</v>
      </c>
      <c r="E155" s="52">
        <v>42</v>
      </c>
      <c r="F155" s="52">
        <v>41</v>
      </c>
      <c r="G155" s="52">
        <v>83</v>
      </c>
      <c r="H155" s="53"/>
      <c r="I155" s="53"/>
      <c r="J155" s="53"/>
      <c r="K155" s="52"/>
      <c r="L155" s="53"/>
      <c r="M155" s="53"/>
      <c r="N155" s="53"/>
      <c r="O155" s="54"/>
    </row>
    <row r="156" spans="1:15">
      <c r="A156" s="50"/>
      <c r="B156" s="51"/>
      <c r="C156" s="51">
        <v>5</v>
      </c>
      <c r="D156" s="52">
        <v>38</v>
      </c>
      <c r="E156" s="52">
        <v>69</v>
      </c>
      <c r="F156" s="52">
        <v>69</v>
      </c>
      <c r="G156" s="52">
        <v>138</v>
      </c>
      <c r="H156" s="52"/>
      <c r="I156" s="52"/>
      <c r="J156" s="53"/>
      <c r="K156" s="52"/>
      <c r="L156" s="53"/>
      <c r="M156" s="53"/>
      <c r="N156" s="53"/>
      <c r="O156" s="54"/>
    </row>
    <row r="157" spans="1:15">
      <c r="A157" s="50"/>
      <c r="B157" s="51"/>
      <c r="C157" s="51">
        <v>8</v>
      </c>
      <c r="D157" s="52">
        <v>37</v>
      </c>
      <c r="E157" s="52">
        <v>69</v>
      </c>
      <c r="F157" s="52">
        <v>58</v>
      </c>
      <c r="G157" s="52">
        <v>127</v>
      </c>
      <c r="H157" s="52"/>
      <c r="I157" s="52"/>
      <c r="J157" s="53"/>
      <c r="K157" s="52"/>
      <c r="L157" s="53"/>
      <c r="M157" s="53"/>
      <c r="N157" s="53"/>
      <c r="O157" s="54"/>
    </row>
    <row r="158" spans="1:15">
      <c r="A158" s="50"/>
      <c r="B158" s="51"/>
      <c r="C158" s="51">
        <v>9</v>
      </c>
      <c r="D158" s="52">
        <v>42</v>
      </c>
      <c r="E158" s="52">
        <v>64</v>
      </c>
      <c r="F158" s="52">
        <v>64</v>
      </c>
      <c r="G158" s="52">
        <v>128</v>
      </c>
      <c r="H158" s="52"/>
      <c r="I158" s="52"/>
      <c r="J158" s="53"/>
      <c r="K158" s="52"/>
      <c r="L158" s="53"/>
      <c r="M158" s="53"/>
      <c r="N158" s="53"/>
      <c r="O158" s="54"/>
    </row>
    <row r="159" spans="1:15">
      <c r="A159" s="50"/>
      <c r="B159" s="51" t="s">
        <v>146</v>
      </c>
      <c r="C159" s="51"/>
      <c r="D159" s="704">
        <f>SUM(D153:D158)</f>
        <v>223</v>
      </c>
      <c r="E159" s="53"/>
      <c r="F159" s="53"/>
      <c r="G159" s="704">
        <f>SUM(G153:G158)</f>
        <v>782</v>
      </c>
      <c r="H159" s="53"/>
      <c r="I159" s="53"/>
      <c r="J159" s="53"/>
      <c r="K159" s="52"/>
      <c r="L159" s="53"/>
      <c r="M159" s="53"/>
      <c r="N159" s="53"/>
      <c r="O159" s="54"/>
    </row>
    <row r="160" spans="1:15">
      <c r="A160" s="50">
        <v>3</v>
      </c>
      <c r="B160" s="51" t="s">
        <v>148</v>
      </c>
      <c r="C160" s="51">
        <v>10</v>
      </c>
      <c r="D160" s="52">
        <v>28</v>
      </c>
      <c r="E160" s="52">
        <v>60</v>
      </c>
      <c r="F160" s="52">
        <v>55</v>
      </c>
      <c r="G160" s="52">
        <v>115</v>
      </c>
      <c r="H160" s="53"/>
      <c r="I160" s="52"/>
      <c r="J160" s="52"/>
      <c r="K160" s="52"/>
      <c r="L160" s="53"/>
      <c r="M160" s="53"/>
      <c r="N160" s="53"/>
      <c r="O160" s="54"/>
    </row>
    <row r="161" spans="1:15">
      <c r="A161" s="50"/>
      <c r="B161" s="51"/>
      <c r="C161" s="51">
        <v>11</v>
      </c>
      <c r="D161" s="52">
        <v>28</v>
      </c>
      <c r="E161" s="52">
        <v>54</v>
      </c>
      <c r="F161" s="52">
        <v>55</v>
      </c>
      <c r="G161" s="52">
        <v>109</v>
      </c>
      <c r="H161" s="53"/>
      <c r="I161" s="52"/>
      <c r="J161" s="52"/>
      <c r="K161" s="52"/>
      <c r="L161" s="53"/>
      <c r="M161" s="53"/>
      <c r="N161" s="53"/>
      <c r="O161" s="54"/>
    </row>
    <row r="162" spans="1:15">
      <c r="A162" s="50"/>
      <c r="B162" s="51"/>
      <c r="C162" s="51">
        <v>12</v>
      </c>
      <c r="D162" s="52">
        <v>37</v>
      </c>
      <c r="E162" s="52">
        <v>78</v>
      </c>
      <c r="F162" s="52">
        <v>69</v>
      </c>
      <c r="G162" s="52">
        <v>147</v>
      </c>
      <c r="H162" s="53"/>
      <c r="I162" s="52"/>
      <c r="J162" s="52"/>
      <c r="K162" s="52"/>
      <c r="L162" s="53"/>
      <c r="M162" s="53"/>
      <c r="N162" s="53"/>
      <c r="O162" s="54"/>
    </row>
    <row r="163" spans="1:15">
      <c r="A163" s="50"/>
      <c r="B163" s="51"/>
      <c r="C163" s="51">
        <v>13</v>
      </c>
      <c r="D163" s="52">
        <v>23</v>
      </c>
      <c r="E163" s="52">
        <v>45</v>
      </c>
      <c r="F163" s="52">
        <v>33</v>
      </c>
      <c r="G163" s="52">
        <v>78</v>
      </c>
      <c r="H163" s="53"/>
      <c r="I163" s="52"/>
      <c r="J163" s="52"/>
      <c r="K163" s="52"/>
      <c r="L163" s="53"/>
      <c r="M163" s="53"/>
      <c r="N163" s="53"/>
      <c r="O163" s="54"/>
    </row>
    <row r="164" spans="1:15">
      <c r="A164" s="50"/>
      <c r="B164" s="51"/>
      <c r="C164" s="51">
        <v>14</v>
      </c>
      <c r="D164" s="52">
        <v>20</v>
      </c>
      <c r="E164" s="52">
        <v>36</v>
      </c>
      <c r="F164" s="52">
        <v>36</v>
      </c>
      <c r="G164" s="52">
        <v>72</v>
      </c>
      <c r="H164" s="53"/>
      <c r="I164" s="52"/>
      <c r="J164" s="52"/>
      <c r="K164" s="53"/>
      <c r="L164" s="53"/>
      <c r="M164" s="53"/>
      <c r="N164" s="53"/>
      <c r="O164" s="54"/>
    </row>
    <row r="165" spans="1:15">
      <c r="A165" s="55"/>
      <c r="B165" s="56" t="s">
        <v>146</v>
      </c>
      <c r="C165" s="56"/>
      <c r="D165" s="705">
        <f>SUM(D160:D164)</f>
        <v>136</v>
      </c>
      <c r="E165" s="57"/>
      <c r="F165" s="57"/>
      <c r="G165" s="705">
        <f>SUM(G160:G164)</f>
        <v>521</v>
      </c>
      <c r="H165" s="57"/>
      <c r="I165" s="57"/>
      <c r="J165" s="57"/>
      <c r="K165" s="57"/>
      <c r="L165" s="57"/>
      <c r="M165" s="57"/>
      <c r="N165" s="57"/>
      <c r="O165" s="58"/>
    </row>
    <row r="166" spans="1:15" ht="15.75" thickBot="1">
      <c r="A166" s="59"/>
      <c r="B166" s="60" t="s">
        <v>84</v>
      </c>
      <c r="C166" s="61"/>
      <c r="D166" s="706">
        <f>SUM(D165+D159+D152)</f>
        <v>536</v>
      </c>
      <c r="E166" s="65">
        <f>SUM(E147:E164)</f>
        <v>1001</v>
      </c>
      <c r="F166" s="65">
        <f>SUM(F147:F164)</f>
        <v>938</v>
      </c>
      <c r="G166" s="706">
        <f>SUM(E166:F166)</f>
        <v>1939</v>
      </c>
      <c r="H166" s="62"/>
      <c r="I166" s="62"/>
      <c r="J166" s="62"/>
      <c r="K166" s="62"/>
      <c r="L166" s="62"/>
      <c r="M166" s="62"/>
      <c r="N166" s="62"/>
      <c r="O166" s="63"/>
    </row>
    <row r="167" spans="1:15">
      <c r="B167" s="1123" t="s">
        <v>6442</v>
      </c>
      <c r="C167" s="1123"/>
      <c r="D167" s="1123"/>
      <c r="M167" s="64" t="s">
        <v>6933</v>
      </c>
    </row>
    <row r="168" spans="1:15">
      <c r="M168" s="64"/>
    </row>
    <row r="170" spans="1:15">
      <c r="B170" s="1081" t="s">
        <v>29</v>
      </c>
      <c r="C170" s="1080"/>
      <c r="D170" s="1080"/>
      <c r="M170" s="1098" t="s">
        <v>2456</v>
      </c>
      <c r="N170" s="1094"/>
    </row>
    <row r="177" spans="1:15">
      <c r="A177" s="1095" t="s">
        <v>70</v>
      </c>
      <c r="B177" s="1096" t="s">
        <v>138</v>
      </c>
      <c r="C177" s="1096" t="s">
        <v>84</v>
      </c>
      <c r="D177" s="1096"/>
      <c r="E177" s="1096" t="s">
        <v>139</v>
      </c>
      <c r="F177" s="1096"/>
      <c r="G177" s="1096"/>
      <c r="H177" s="1096" t="s">
        <v>140</v>
      </c>
      <c r="I177" s="1096"/>
      <c r="J177" s="1096"/>
      <c r="K177" s="1096"/>
      <c r="L177" s="1096" t="s">
        <v>141</v>
      </c>
      <c r="M177" s="1096"/>
      <c r="N177" s="1096"/>
      <c r="O177" s="1096" t="s">
        <v>79</v>
      </c>
    </row>
    <row r="178" spans="1:15">
      <c r="A178" s="1095"/>
      <c r="B178" s="1096"/>
      <c r="C178" s="1096" t="s">
        <v>91</v>
      </c>
      <c r="D178" s="1096" t="s">
        <v>72</v>
      </c>
      <c r="E178" s="1096" t="s">
        <v>23</v>
      </c>
      <c r="F178" s="1096" t="s">
        <v>16</v>
      </c>
      <c r="G178" s="1096" t="s">
        <v>80</v>
      </c>
      <c r="H178" s="1096" t="s">
        <v>12</v>
      </c>
      <c r="I178" s="1096" t="s">
        <v>10</v>
      </c>
      <c r="J178" s="1096" t="s">
        <v>75</v>
      </c>
      <c r="K178" s="1096" t="s">
        <v>74</v>
      </c>
      <c r="L178" s="1096" t="s">
        <v>142</v>
      </c>
      <c r="M178" s="1096" t="s">
        <v>143</v>
      </c>
      <c r="N178" s="1096" t="s">
        <v>144</v>
      </c>
      <c r="O178" s="1096"/>
    </row>
    <row r="179" spans="1:15">
      <c r="A179" s="1095"/>
      <c r="B179" s="1096"/>
      <c r="C179" s="1096"/>
      <c r="D179" s="1096"/>
      <c r="E179" s="1096"/>
      <c r="F179" s="1096"/>
      <c r="G179" s="1096"/>
      <c r="H179" s="1096"/>
      <c r="I179" s="1096"/>
      <c r="J179" s="1096"/>
      <c r="K179" s="1096"/>
      <c r="L179" s="1096"/>
      <c r="M179" s="1096"/>
      <c r="N179" s="1096"/>
      <c r="O179" s="1096"/>
    </row>
    <row r="180" spans="1:15">
      <c r="A180" s="47">
        <v>1</v>
      </c>
      <c r="B180" s="48">
        <v>2</v>
      </c>
      <c r="C180" s="48">
        <v>3</v>
      </c>
      <c r="D180" s="48">
        <v>4</v>
      </c>
      <c r="E180" s="48">
        <v>5</v>
      </c>
      <c r="F180" s="48">
        <v>6</v>
      </c>
      <c r="G180" s="48">
        <v>7</v>
      </c>
      <c r="H180" s="48">
        <v>8</v>
      </c>
      <c r="I180" s="48">
        <v>9</v>
      </c>
      <c r="J180" s="48">
        <v>10</v>
      </c>
      <c r="K180" s="48">
        <v>11</v>
      </c>
      <c r="L180" s="48">
        <v>12</v>
      </c>
      <c r="M180" s="48">
        <v>13</v>
      </c>
      <c r="N180" s="48">
        <v>14</v>
      </c>
      <c r="O180" s="49">
        <v>15</v>
      </c>
    </row>
    <row r="181" spans="1:15">
      <c r="A181" s="50">
        <v>1</v>
      </c>
      <c r="B181" s="51" t="s">
        <v>145</v>
      </c>
      <c r="C181" s="51">
        <v>1</v>
      </c>
      <c r="D181" s="52">
        <v>44</v>
      </c>
      <c r="E181" s="52">
        <v>76</v>
      </c>
      <c r="F181" s="52">
        <v>79</v>
      </c>
      <c r="G181" s="52">
        <f>SUM(E181+F181)</f>
        <v>155</v>
      </c>
      <c r="H181" s="53"/>
      <c r="I181" s="53"/>
      <c r="J181" s="52"/>
      <c r="K181" s="52"/>
      <c r="L181" s="53"/>
      <c r="M181" s="53"/>
      <c r="N181" s="53"/>
      <c r="O181" s="54"/>
    </row>
    <row r="182" spans="1:15">
      <c r="A182" s="50"/>
      <c r="B182" s="51"/>
      <c r="C182" s="51">
        <v>6</v>
      </c>
      <c r="D182" s="52">
        <v>40</v>
      </c>
      <c r="E182" s="52">
        <v>69</v>
      </c>
      <c r="F182" s="52">
        <v>70</v>
      </c>
      <c r="G182" s="52">
        <f>SUM(E182+F182)</f>
        <v>139</v>
      </c>
      <c r="H182" s="53"/>
      <c r="I182" s="53"/>
      <c r="J182" s="52"/>
      <c r="K182" s="52"/>
      <c r="L182" s="53"/>
      <c r="M182" s="53"/>
      <c r="N182" s="53"/>
      <c r="O182" s="54"/>
    </row>
    <row r="183" spans="1:15">
      <c r="A183" s="50"/>
      <c r="B183" s="51"/>
      <c r="C183" s="51">
        <v>7</v>
      </c>
      <c r="D183" s="52">
        <v>40</v>
      </c>
      <c r="E183" s="52">
        <v>68</v>
      </c>
      <c r="F183" s="52">
        <v>61</v>
      </c>
      <c r="G183" s="52">
        <f>SUM(E183+F183)</f>
        <v>129</v>
      </c>
      <c r="H183" s="53"/>
      <c r="I183" s="53"/>
      <c r="J183" s="52"/>
      <c r="K183" s="52"/>
      <c r="L183" s="53"/>
      <c r="M183" s="53"/>
      <c r="N183" s="53"/>
      <c r="O183" s="54"/>
    </row>
    <row r="184" spans="1:15">
      <c r="A184" s="50"/>
      <c r="B184" s="51"/>
      <c r="C184" s="51">
        <v>15</v>
      </c>
      <c r="D184" s="52">
        <v>19</v>
      </c>
      <c r="E184" s="52">
        <v>32</v>
      </c>
      <c r="F184" s="52">
        <v>33</v>
      </c>
      <c r="G184" s="52">
        <f>SUM(E184+F184)</f>
        <v>65</v>
      </c>
      <c r="H184" s="53"/>
      <c r="I184" s="53"/>
      <c r="J184" s="52"/>
      <c r="K184" s="52"/>
      <c r="L184" s="53"/>
      <c r="M184" s="53"/>
      <c r="N184" s="53"/>
      <c r="O184" s="54"/>
    </row>
    <row r="185" spans="1:15">
      <c r="A185" s="50"/>
      <c r="B185" s="51"/>
      <c r="C185" s="51">
        <v>16</v>
      </c>
      <c r="D185" s="52">
        <v>36</v>
      </c>
      <c r="E185" s="52">
        <v>65</v>
      </c>
      <c r="F185" s="52">
        <v>64</v>
      </c>
      <c r="G185" s="52">
        <f>SUM(E185+F185)</f>
        <v>129</v>
      </c>
      <c r="H185" s="53"/>
      <c r="I185" s="53"/>
      <c r="J185" s="52">
        <v>2</v>
      </c>
      <c r="K185" s="52"/>
      <c r="L185" s="53"/>
      <c r="M185" s="53"/>
      <c r="N185" s="53"/>
      <c r="O185" s="54"/>
    </row>
    <row r="186" spans="1:15">
      <c r="A186" s="50"/>
      <c r="B186" s="51" t="s">
        <v>146</v>
      </c>
      <c r="C186" s="51"/>
      <c r="D186" s="704">
        <f>SUM(D180:D185)</f>
        <v>183</v>
      </c>
      <c r="E186" s="53"/>
      <c r="F186" s="53"/>
      <c r="G186" s="704">
        <f>SUM(G180:G185)</f>
        <v>624</v>
      </c>
      <c r="H186" s="53"/>
      <c r="I186" s="53"/>
      <c r="J186" s="53"/>
      <c r="K186" s="53"/>
      <c r="L186" s="53"/>
      <c r="M186" s="53"/>
      <c r="N186" s="53"/>
      <c r="O186" s="54"/>
    </row>
    <row r="187" spans="1:15">
      <c r="A187" s="50">
        <v>2</v>
      </c>
      <c r="B187" s="51" t="s">
        <v>147</v>
      </c>
      <c r="C187" s="51">
        <v>2</v>
      </c>
      <c r="D187" s="52">
        <v>56</v>
      </c>
      <c r="E187" s="52">
        <v>99</v>
      </c>
      <c r="F187" s="52">
        <v>89</v>
      </c>
      <c r="G187" s="52">
        <f t="shared" ref="G187:G192" si="0">SUM(E187+F187)</f>
        <v>188</v>
      </c>
      <c r="H187" s="53"/>
      <c r="I187" s="53"/>
      <c r="J187" s="53"/>
      <c r="K187" s="52"/>
      <c r="L187" s="53"/>
      <c r="M187" s="53"/>
      <c r="N187" s="53"/>
      <c r="O187" s="54"/>
    </row>
    <row r="188" spans="1:15">
      <c r="A188" s="50"/>
      <c r="B188" s="51"/>
      <c r="C188" s="51">
        <v>3</v>
      </c>
      <c r="D188" s="52">
        <v>33</v>
      </c>
      <c r="E188" s="52">
        <v>67</v>
      </c>
      <c r="F188" s="52">
        <v>63</v>
      </c>
      <c r="G188" s="52">
        <f t="shared" si="0"/>
        <v>130</v>
      </c>
      <c r="H188" s="53"/>
      <c r="I188" s="53"/>
      <c r="J188" s="53"/>
      <c r="K188" s="52"/>
      <c r="L188" s="53"/>
      <c r="M188" s="53"/>
      <c r="N188" s="53"/>
      <c r="O188" s="54"/>
    </row>
    <row r="189" spans="1:15">
      <c r="A189" s="50"/>
      <c r="B189" s="51"/>
      <c r="C189" s="51">
        <v>4</v>
      </c>
      <c r="D189" s="52">
        <v>17</v>
      </c>
      <c r="E189" s="52">
        <v>29</v>
      </c>
      <c r="F189" s="52">
        <v>33</v>
      </c>
      <c r="G189" s="52">
        <f t="shared" si="0"/>
        <v>62</v>
      </c>
      <c r="H189" s="53"/>
      <c r="I189" s="53"/>
      <c r="J189" s="53"/>
      <c r="K189" s="52"/>
      <c r="L189" s="53"/>
      <c r="M189" s="53"/>
      <c r="N189" s="53"/>
      <c r="O189" s="54"/>
    </row>
    <row r="190" spans="1:15">
      <c r="A190" s="50"/>
      <c r="B190" s="51"/>
      <c r="C190" s="51">
        <v>5</v>
      </c>
      <c r="D190" s="52">
        <v>42</v>
      </c>
      <c r="E190" s="52">
        <v>73</v>
      </c>
      <c r="F190" s="52">
        <v>73</v>
      </c>
      <c r="G190" s="52">
        <f t="shared" si="0"/>
        <v>146</v>
      </c>
      <c r="H190" s="52"/>
      <c r="I190" s="52"/>
      <c r="J190" s="53"/>
      <c r="K190" s="52"/>
      <c r="L190" s="53"/>
      <c r="M190" s="53"/>
      <c r="N190" s="53"/>
      <c r="O190" s="54"/>
    </row>
    <row r="191" spans="1:15">
      <c r="A191" s="50"/>
      <c r="B191" s="51"/>
      <c r="C191" s="51">
        <v>8</v>
      </c>
      <c r="D191" s="52">
        <v>33</v>
      </c>
      <c r="E191" s="52">
        <v>63</v>
      </c>
      <c r="F191" s="52">
        <v>54</v>
      </c>
      <c r="G191" s="52">
        <f t="shared" si="0"/>
        <v>117</v>
      </c>
      <c r="H191" s="52"/>
      <c r="I191" s="52"/>
      <c r="J191" s="52">
        <v>15</v>
      </c>
      <c r="K191" s="52"/>
      <c r="L191" s="53"/>
      <c r="M191" s="53"/>
      <c r="N191" s="53"/>
      <c r="O191" s="54"/>
    </row>
    <row r="192" spans="1:15">
      <c r="A192" s="50"/>
      <c r="B192" s="51"/>
      <c r="C192" s="51">
        <v>9</v>
      </c>
      <c r="D192" s="52">
        <v>38</v>
      </c>
      <c r="E192" s="52">
        <v>56</v>
      </c>
      <c r="F192" s="52">
        <v>63</v>
      </c>
      <c r="G192" s="52">
        <f t="shared" si="0"/>
        <v>119</v>
      </c>
      <c r="H192" s="52"/>
      <c r="I192" s="52"/>
      <c r="J192" s="53"/>
      <c r="K192" s="52"/>
      <c r="L192" s="53"/>
      <c r="M192" s="53"/>
      <c r="N192" s="53"/>
      <c r="O192" s="54"/>
    </row>
    <row r="193" spans="1:15">
      <c r="A193" s="50"/>
      <c r="B193" s="51" t="s">
        <v>146</v>
      </c>
      <c r="C193" s="51"/>
      <c r="D193" s="704">
        <f>SUM(D187:D192)</f>
        <v>219</v>
      </c>
      <c r="E193" s="53"/>
      <c r="F193" s="53"/>
      <c r="G193" s="704">
        <f>SUM(G187:G192)</f>
        <v>762</v>
      </c>
      <c r="H193" s="53"/>
      <c r="I193" s="53"/>
      <c r="J193" s="53"/>
      <c r="K193" s="52"/>
      <c r="L193" s="53"/>
      <c r="M193" s="53"/>
      <c r="N193" s="53"/>
      <c r="O193" s="54"/>
    </row>
    <row r="194" spans="1:15">
      <c r="A194" s="50">
        <v>3</v>
      </c>
      <c r="B194" s="51" t="s">
        <v>148</v>
      </c>
      <c r="C194" s="51">
        <v>10</v>
      </c>
      <c r="D194" s="52">
        <v>29</v>
      </c>
      <c r="E194" s="52">
        <v>61</v>
      </c>
      <c r="F194" s="52">
        <v>56</v>
      </c>
      <c r="G194" s="52">
        <f>SUM(E194+F194)</f>
        <v>117</v>
      </c>
      <c r="H194" s="53"/>
      <c r="I194" s="52"/>
      <c r="J194" s="52"/>
      <c r="K194" s="52"/>
      <c r="L194" s="53"/>
      <c r="M194" s="53"/>
      <c r="N194" s="53"/>
      <c r="O194" s="54"/>
    </row>
    <row r="195" spans="1:15">
      <c r="A195" s="50"/>
      <c r="B195" s="51"/>
      <c r="C195" s="51">
        <v>11</v>
      </c>
      <c r="D195" s="52">
        <v>28</v>
      </c>
      <c r="E195" s="52">
        <v>54</v>
      </c>
      <c r="F195" s="52">
        <v>58</v>
      </c>
      <c r="G195" s="52">
        <f>SUM(E195+F195)</f>
        <v>112</v>
      </c>
      <c r="H195" s="53"/>
      <c r="I195" s="52"/>
      <c r="J195" s="52"/>
      <c r="K195" s="52"/>
      <c r="L195" s="53"/>
      <c r="M195" s="53"/>
      <c r="N195" s="53"/>
      <c r="O195" s="54"/>
    </row>
    <row r="196" spans="1:15">
      <c r="A196" s="50"/>
      <c r="B196" s="51"/>
      <c r="C196" s="51">
        <v>12</v>
      </c>
      <c r="D196" s="52">
        <v>36</v>
      </c>
      <c r="E196" s="52">
        <v>72</v>
      </c>
      <c r="F196" s="52">
        <v>71</v>
      </c>
      <c r="G196" s="52">
        <f>SUM(E196+F196)</f>
        <v>143</v>
      </c>
      <c r="H196" s="53"/>
      <c r="I196" s="52"/>
      <c r="J196" s="52"/>
      <c r="K196" s="52"/>
      <c r="L196" s="53"/>
      <c r="M196" s="53"/>
      <c r="N196" s="53"/>
      <c r="O196" s="54"/>
    </row>
    <row r="197" spans="1:15">
      <c r="A197" s="50"/>
      <c r="B197" s="51"/>
      <c r="C197" s="51">
        <v>13</v>
      </c>
      <c r="D197" s="52">
        <v>23</v>
      </c>
      <c r="E197" s="52">
        <v>43</v>
      </c>
      <c r="F197" s="52">
        <v>32</v>
      </c>
      <c r="G197" s="52">
        <f>SUM(E197+F197)</f>
        <v>75</v>
      </c>
      <c r="H197" s="53"/>
      <c r="I197" s="52"/>
      <c r="J197" s="52"/>
      <c r="K197" s="52"/>
      <c r="L197" s="53"/>
      <c r="M197" s="53"/>
      <c r="N197" s="53"/>
      <c r="O197" s="54"/>
    </row>
    <row r="198" spans="1:15">
      <c r="A198" s="50"/>
      <c r="B198" s="51"/>
      <c r="C198" s="51">
        <v>14</v>
      </c>
      <c r="D198" s="52">
        <v>20</v>
      </c>
      <c r="E198" s="52">
        <v>38</v>
      </c>
      <c r="F198" s="52">
        <v>37</v>
      </c>
      <c r="G198" s="52">
        <f>SUM(E198+F198)</f>
        <v>75</v>
      </c>
      <c r="H198" s="53"/>
      <c r="I198" s="52"/>
      <c r="J198" s="52"/>
      <c r="K198" s="53"/>
      <c r="L198" s="53"/>
      <c r="M198" s="53"/>
      <c r="N198" s="53"/>
      <c r="O198" s="54"/>
    </row>
    <row r="199" spans="1:15">
      <c r="A199" s="55"/>
      <c r="B199" s="56" t="s">
        <v>146</v>
      </c>
      <c r="C199" s="56"/>
      <c r="D199" s="705">
        <f>SUM(D194:D198)</f>
        <v>136</v>
      </c>
      <c r="E199" s="57"/>
      <c r="F199" s="57"/>
      <c r="G199" s="705">
        <f>SUM(G194:G198)</f>
        <v>522</v>
      </c>
      <c r="H199" s="57"/>
      <c r="I199" s="57"/>
      <c r="J199" s="57"/>
      <c r="K199" s="57"/>
      <c r="L199" s="57"/>
      <c r="M199" s="57"/>
      <c r="N199" s="57"/>
      <c r="O199" s="58"/>
    </row>
    <row r="200" spans="1:15" ht="15.75" thickBot="1">
      <c r="A200" s="59"/>
      <c r="B200" s="60" t="s">
        <v>84</v>
      </c>
      <c r="C200" s="61"/>
      <c r="D200" s="706">
        <f>SUM(D199+D193+D186)</f>
        <v>538</v>
      </c>
      <c r="E200" s="65">
        <f>SUM(E181:E198)</f>
        <v>965</v>
      </c>
      <c r="F200" s="65">
        <f>SUM(F181:F198)</f>
        <v>936</v>
      </c>
      <c r="G200" s="706">
        <f>SUM(E200:F200)</f>
        <v>1901</v>
      </c>
      <c r="H200" s="62"/>
      <c r="I200" s="62"/>
      <c r="J200" s="62"/>
      <c r="K200" s="62"/>
      <c r="L200" s="62"/>
      <c r="M200" s="62"/>
      <c r="N200" s="62"/>
      <c r="O200" s="63"/>
    </row>
    <row r="201" spans="1:15">
      <c r="B201" s="1123" t="s">
        <v>6442</v>
      </c>
      <c r="C201" s="1123"/>
      <c r="D201" s="1123"/>
      <c r="M201" s="64" t="s">
        <v>6933</v>
      </c>
    </row>
    <row r="202" spans="1:15">
      <c r="M202" s="64"/>
    </row>
    <row r="204" spans="1:15">
      <c r="B204" s="1081" t="s">
        <v>29</v>
      </c>
      <c r="C204" s="1080"/>
      <c r="D204" s="1080"/>
      <c r="M204" s="1098" t="s">
        <v>2456</v>
      </c>
      <c r="N204" s="1094"/>
    </row>
    <row r="211" spans="1:15">
      <c r="A211" s="1095" t="s">
        <v>70</v>
      </c>
      <c r="B211" s="1096" t="s">
        <v>138</v>
      </c>
      <c r="C211" s="1096" t="s">
        <v>84</v>
      </c>
      <c r="D211" s="1096"/>
      <c r="E211" s="1096" t="s">
        <v>139</v>
      </c>
      <c r="F211" s="1096"/>
      <c r="G211" s="1096"/>
      <c r="H211" s="1096" t="s">
        <v>140</v>
      </c>
      <c r="I211" s="1096"/>
      <c r="J211" s="1096"/>
      <c r="K211" s="1096"/>
      <c r="L211" s="1096" t="s">
        <v>141</v>
      </c>
      <c r="M211" s="1096"/>
      <c r="N211" s="1096"/>
      <c r="O211" s="1096" t="s">
        <v>79</v>
      </c>
    </row>
    <row r="212" spans="1:15">
      <c r="A212" s="1095"/>
      <c r="B212" s="1096"/>
      <c r="C212" s="1096" t="s">
        <v>91</v>
      </c>
      <c r="D212" s="1096" t="s">
        <v>72</v>
      </c>
      <c r="E212" s="1096" t="s">
        <v>23</v>
      </c>
      <c r="F212" s="1096" t="s">
        <v>16</v>
      </c>
      <c r="G212" s="1096" t="s">
        <v>80</v>
      </c>
      <c r="H212" s="1096" t="s">
        <v>12</v>
      </c>
      <c r="I212" s="1096" t="s">
        <v>10</v>
      </c>
      <c r="J212" s="1096" t="s">
        <v>75</v>
      </c>
      <c r="K212" s="1096" t="s">
        <v>74</v>
      </c>
      <c r="L212" s="1096" t="s">
        <v>142</v>
      </c>
      <c r="M212" s="1096" t="s">
        <v>143</v>
      </c>
      <c r="N212" s="1096" t="s">
        <v>144</v>
      </c>
      <c r="O212" s="1096"/>
    </row>
    <row r="213" spans="1:15">
      <c r="A213" s="1095"/>
      <c r="B213" s="1096"/>
      <c r="C213" s="1096"/>
      <c r="D213" s="1096"/>
      <c r="E213" s="1096"/>
      <c r="F213" s="1096"/>
      <c r="G213" s="1096"/>
      <c r="H213" s="1096"/>
      <c r="I213" s="1096"/>
      <c r="J213" s="1096"/>
      <c r="K213" s="1096"/>
      <c r="L213" s="1096"/>
      <c r="M213" s="1096"/>
      <c r="N213" s="1096"/>
      <c r="O213" s="1096"/>
    </row>
    <row r="214" spans="1:15">
      <c r="A214" s="47">
        <v>1</v>
      </c>
      <c r="B214" s="48">
        <v>2</v>
      </c>
      <c r="C214" s="48">
        <v>3</v>
      </c>
      <c r="D214" s="48">
        <v>4</v>
      </c>
      <c r="E214" s="48">
        <v>5</v>
      </c>
      <c r="F214" s="48">
        <v>6</v>
      </c>
      <c r="G214" s="48">
        <v>7</v>
      </c>
      <c r="H214" s="48">
        <v>8</v>
      </c>
      <c r="I214" s="48">
        <v>9</v>
      </c>
      <c r="J214" s="48">
        <v>10</v>
      </c>
      <c r="K214" s="48">
        <v>11</v>
      </c>
      <c r="L214" s="48">
        <v>12</v>
      </c>
      <c r="M214" s="48">
        <v>13</v>
      </c>
      <c r="N214" s="48">
        <v>14</v>
      </c>
      <c r="O214" s="49">
        <v>15</v>
      </c>
    </row>
    <row r="215" spans="1:15">
      <c r="A215" s="50">
        <v>1</v>
      </c>
      <c r="B215" s="51" t="s">
        <v>145</v>
      </c>
      <c r="C215" s="51">
        <v>1</v>
      </c>
      <c r="D215" s="52">
        <v>44</v>
      </c>
      <c r="E215" s="52">
        <v>76</v>
      </c>
      <c r="F215" s="52">
        <v>79</v>
      </c>
      <c r="G215" s="52">
        <f>SUM(E215+F215)</f>
        <v>155</v>
      </c>
      <c r="H215" s="53"/>
      <c r="I215" s="53"/>
      <c r="J215" s="52"/>
      <c r="K215" s="52"/>
      <c r="L215" s="53"/>
      <c r="M215" s="53"/>
      <c r="N215" s="53"/>
      <c r="O215" s="54"/>
    </row>
    <row r="216" spans="1:15">
      <c r="A216" s="50"/>
      <c r="B216" s="51"/>
      <c r="C216" s="51">
        <v>6</v>
      </c>
      <c r="D216" s="52">
        <v>40</v>
      </c>
      <c r="E216" s="52">
        <v>69</v>
      </c>
      <c r="F216" s="52">
        <v>70</v>
      </c>
      <c r="G216" s="52">
        <f>SUM(E216+F216)</f>
        <v>139</v>
      </c>
      <c r="H216" s="53"/>
      <c r="I216" s="53"/>
      <c r="J216" s="52"/>
      <c r="K216" s="52"/>
      <c r="L216" s="53"/>
      <c r="M216" s="53"/>
      <c r="N216" s="53"/>
      <c r="O216" s="54"/>
    </row>
    <row r="217" spans="1:15">
      <c r="A217" s="50"/>
      <c r="B217" s="51"/>
      <c r="C217" s="51">
        <v>7</v>
      </c>
      <c r="D217" s="52">
        <v>40</v>
      </c>
      <c r="E217" s="52">
        <v>68</v>
      </c>
      <c r="F217" s="52">
        <v>61</v>
      </c>
      <c r="G217" s="52">
        <f>SUM(E217+F217)</f>
        <v>129</v>
      </c>
      <c r="H217" s="53"/>
      <c r="I217" s="53"/>
      <c r="J217" s="52"/>
      <c r="K217" s="52"/>
      <c r="L217" s="53"/>
      <c r="M217" s="53"/>
      <c r="N217" s="53"/>
      <c r="O217" s="54"/>
    </row>
    <row r="218" spans="1:15">
      <c r="A218" s="50"/>
      <c r="B218" s="51"/>
      <c r="C218" s="51">
        <v>15</v>
      </c>
      <c r="D218" s="52">
        <v>19</v>
      </c>
      <c r="E218" s="52">
        <v>32</v>
      </c>
      <c r="F218" s="52">
        <v>33</v>
      </c>
      <c r="G218" s="52">
        <f>SUM(E218+F218)</f>
        <v>65</v>
      </c>
      <c r="H218" s="53"/>
      <c r="I218" s="53"/>
      <c r="J218" s="52"/>
      <c r="K218" s="52"/>
      <c r="L218" s="53"/>
      <c r="M218" s="53"/>
      <c r="N218" s="53"/>
      <c r="O218" s="54"/>
    </row>
    <row r="219" spans="1:15">
      <c r="A219" s="50"/>
      <c r="B219" s="51"/>
      <c r="C219" s="51">
        <v>16</v>
      </c>
      <c r="D219" s="52">
        <v>36</v>
      </c>
      <c r="E219" s="52">
        <v>65</v>
      </c>
      <c r="F219" s="52">
        <v>64</v>
      </c>
      <c r="G219" s="52">
        <f>SUM(E219+F219)</f>
        <v>129</v>
      </c>
      <c r="H219" s="53"/>
      <c r="I219" s="53"/>
      <c r="J219" s="52">
        <v>2</v>
      </c>
      <c r="K219" s="52"/>
      <c r="L219" s="53"/>
      <c r="M219" s="53"/>
      <c r="N219" s="53"/>
      <c r="O219" s="54"/>
    </row>
    <row r="220" spans="1:15">
      <c r="A220" s="50"/>
      <c r="B220" s="51" t="s">
        <v>146</v>
      </c>
      <c r="C220" s="51"/>
      <c r="D220" s="704">
        <f>SUM(D214:D219)</f>
        <v>183</v>
      </c>
      <c r="E220" s="53"/>
      <c r="F220" s="53"/>
      <c r="G220" s="704">
        <f>SUM(G214:G219)</f>
        <v>624</v>
      </c>
      <c r="H220" s="53"/>
      <c r="I220" s="53"/>
      <c r="J220" s="53"/>
      <c r="K220" s="53"/>
      <c r="L220" s="53"/>
      <c r="M220" s="53"/>
      <c r="N220" s="53"/>
      <c r="O220" s="54"/>
    </row>
    <row r="221" spans="1:15">
      <c r="A221" s="50">
        <v>2</v>
      </c>
      <c r="B221" s="51" t="s">
        <v>147</v>
      </c>
      <c r="C221" s="51">
        <v>2</v>
      </c>
      <c r="D221" s="52">
        <v>56</v>
      </c>
      <c r="E221" s="52">
        <v>99</v>
      </c>
      <c r="F221" s="52">
        <v>89</v>
      </c>
      <c r="G221" s="52">
        <f t="shared" ref="G221:G226" si="1">SUM(E221+F221)</f>
        <v>188</v>
      </c>
      <c r="H221" s="53"/>
      <c r="I221" s="53"/>
      <c r="J221" s="53"/>
      <c r="K221" s="52"/>
      <c r="L221" s="53"/>
      <c r="M221" s="53"/>
      <c r="N221" s="53"/>
      <c r="O221" s="54"/>
    </row>
    <row r="222" spans="1:15">
      <c r="A222" s="50"/>
      <c r="B222" s="51"/>
      <c r="C222" s="51">
        <v>3</v>
      </c>
      <c r="D222" s="52">
        <v>33</v>
      </c>
      <c r="E222" s="52">
        <v>67</v>
      </c>
      <c r="F222" s="52">
        <v>63</v>
      </c>
      <c r="G222" s="52">
        <f t="shared" si="1"/>
        <v>130</v>
      </c>
      <c r="H222" s="53"/>
      <c r="I222" s="53"/>
      <c r="J222" s="53"/>
      <c r="K222" s="52"/>
      <c r="L222" s="53"/>
      <c r="M222" s="53"/>
      <c r="N222" s="53"/>
      <c r="O222" s="54"/>
    </row>
    <row r="223" spans="1:15">
      <c r="A223" s="50"/>
      <c r="B223" s="51"/>
      <c r="C223" s="51">
        <v>4</v>
      </c>
      <c r="D223" s="52">
        <v>17</v>
      </c>
      <c r="E223" s="52">
        <v>29</v>
      </c>
      <c r="F223" s="52">
        <v>33</v>
      </c>
      <c r="G223" s="52">
        <f t="shared" si="1"/>
        <v>62</v>
      </c>
      <c r="H223" s="53"/>
      <c r="I223" s="53"/>
      <c r="J223" s="53"/>
      <c r="K223" s="52"/>
      <c r="L223" s="53"/>
      <c r="M223" s="53"/>
      <c r="N223" s="53"/>
      <c r="O223" s="54"/>
    </row>
    <row r="224" spans="1:15">
      <c r="A224" s="50"/>
      <c r="B224" s="51"/>
      <c r="C224" s="51">
        <v>5</v>
      </c>
      <c r="D224" s="52">
        <v>42</v>
      </c>
      <c r="E224" s="52">
        <v>73</v>
      </c>
      <c r="F224" s="52">
        <v>73</v>
      </c>
      <c r="G224" s="52">
        <f t="shared" si="1"/>
        <v>146</v>
      </c>
      <c r="H224" s="52"/>
      <c r="I224" s="52"/>
      <c r="J224" s="53"/>
      <c r="K224" s="52"/>
      <c r="L224" s="53"/>
      <c r="M224" s="53"/>
      <c r="N224" s="53"/>
      <c r="O224" s="54"/>
    </row>
    <row r="225" spans="1:15">
      <c r="A225" s="50"/>
      <c r="B225" s="51"/>
      <c r="C225" s="51">
        <v>8</v>
      </c>
      <c r="D225" s="52">
        <v>33</v>
      </c>
      <c r="E225" s="52">
        <v>63</v>
      </c>
      <c r="F225" s="52">
        <v>54</v>
      </c>
      <c r="G225" s="52">
        <f t="shared" si="1"/>
        <v>117</v>
      </c>
      <c r="H225" s="52"/>
      <c r="I225" s="52"/>
      <c r="J225" s="52">
        <v>15</v>
      </c>
      <c r="K225" s="52"/>
      <c r="L225" s="53"/>
      <c r="M225" s="53"/>
      <c r="N225" s="53"/>
      <c r="O225" s="54"/>
    </row>
    <row r="226" spans="1:15">
      <c r="A226" s="50"/>
      <c r="B226" s="51"/>
      <c r="C226" s="51">
        <v>9</v>
      </c>
      <c r="D226" s="52">
        <v>38</v>
      </c>
      <c r="E226" s="52">
        <v>56</v>
      </c>
      <c r="F226" s="52">
        <v>63</v>
      </c>
      <c r="G226" s="52">
        <f t="shared" si="1"/>
        <v>119</v>
      </c>
      <c r="H226" s="52"/>
      <c r="I226" s="52"/>
      <c r="J226" s="53"/>
      <c r="K226" s="52"/>
      <c r="L226" s="53"/>
      <c r="M226" s="53"/>
      <c r="N226" s="53"/>
      <c r="O226" s="54"/>
    </row>
    <row r="227" spans="1:15">
      <c r="A227" s="50"/>
      <c r="B227" s="51" t="s">
        <v>146</v>
      </c>
      <c r="C227" s="51"/>
      <c r="D227" s="704">
        <f>SUM(D221:D226)</f>
        <v>219</v>
      </c>
      <c r="E227" s="53"/>
      <c r="F227" s="53"/>
      <c r="G227" s="704">
        <f>SUM(G221:G226)</f>
        <v>762</v>
      </c>
      <c r="H227" s="53"/>
      <c r="I227" s="53"/>
      <c r="J227" s="53"/>
      <c r="K227" s="52"/>
      <c r="L227" s="53"/>
      <c r="M227" s="53"/>
      <c r="N227" s="53"/>
      <c r="O227" s="54"/>
    </row>
    <row r="228" spans="1:15">
      <c r="A228" s="50">
        <v>3</v>
      </c>
      <c r="B228" s="51" t="s">
        <v>148</v>
      </c>
      <c r="C228" s="51">
        <v>10</v>
      </c>
      <c r="D228" s="52">
        <v>29</v>
      </c>
      <c r="E228" s="52">
        <v>61</v>
      </c>
      <c r="F228" s="52">
        <v>56</v>
      </c>
      <c r="G228" s="52">
        <f>SUM(E228+F228)</f>
        <v>117</v>
      </c>
      <c r="H228" s="53"/>
      <c r="I228" s="52"/>
      <c r="J228" s="52"/>
      <c r="K228" s="52"/>
      <c r="L228" s="53"/>
      <c r="M228" s="53"/>
      <c r="N228" s="53"/>
      <c r="O228" s="54"/>
    </row>
    <row r="229" spans="1:15">
      <c r="A229" s="50"/>
      <c r="B229" s="51"/>
      <c r="C229" s="51">
        <v>11</v>
      </c>
      <c r="D229" s="52">
        <v>28</v>
      </c>
      <c r="E229" s="52">
        <v>54</v>
      </c>
      <c r="F229" s="52">
        <v>58</v>
      </c>
      <c r="G229" s="52">
        <f>SUM(E229+F229)</f>
        <v>112</v>
      </c>
      <c r="H229" s="53"/>
      <c r="I229" s="52"/>
      <c r="J229" s="52"/>
      <c r="K229" s="52"/>
      <c r="L229" s="53"/>
      <c r="M229" s="53"/>
      <c r="N229" s="53"/>
      <c r="O229" s="54"/>
    </row>
    <row r="230" spans="1:15">
      <c r="A230" s="50"/>
      <c r="B230" s="51"/>
      <c r="C230" s="51">
        <v>12</v>
      </c>
      <c r="D230" s="52">
        <v>36</v>
      </c>
      <c r="E230" s="52">
        <v>72</v>
      </c>
      <c r="F230" s="52">
        <v>71</v>
      </c>
      <c r="G230" s="52">
        <f>SUM(E230+F230)</f>
        <v>143</v>
      </c>
      <c r="H230" s="53"/>
      <c r="I230" s="52"/>
      <c r="J230" s="52"/>
      <c r="K230" s="52"/>
      <c r="L230" s="53"/>
      <c r="M230" s="53"/>
      <c r="N230" s="53"/>
      <c r="O230" s="54"/>
    </row>
    <row r="231" spans="1:15">
      <c r="A231" s="50"/>
      <c r="B231" s="51"/>
      <c r="C231" s="51">
        <v>13</v>
      </c>
      <c r="D231" s="52">
        <v>23</v>
      </c>
      <c r="E231" s="52">
        <v>43</v>
      </c>
      <c r="F231" s="52">
        <v>32</v>
      </c>
      <c r="G231" s="52">
        <f>SUM(E231+F231)</f>
        <v>75</v>
      </c>
      <c r="H231" s="53"/>
      <c r="I231" s="52"/>
      <c r="J231" s="52"/>
      <c r="K231" s="52"/>
      <c r="L231" s="53"/>
      <c r="M231" s="53"/>
      <c r="N231" s="53"/>
      <c r="O231" s="54"/>
    </row>
    <row r="232" spans="1:15">
      <c r="A232" s="50"/>
      <c r="B232" s="51"/>
      <c r="C232" s="51">
        <v>14</v>
      </c>
      <c r="D232" s="52">
        <v>20</v>
      </c>
      <c r="E232" s="52">
        <v>38</v>
      </c>
      <c r="F232" s="52">
        <v>37</v>
      </c>
      <c r="G232" s="52">
        <f>SUM(E232+F232)</f>
        <v>75</v>
      </c>
      <c r="H232" s="53"/>
      <c r="I232" s="52"/>
      <c r="J232" s="52"/>
      <c r="K232" s="53"/>
      <c r="L232" s="53"/>
      <c r="M232" s="53"/>
      <c r="N232" s="53"/>
      <c r="O232" s="54"/>
    </row>
    <row r="233" spans="1:15">
      <c r="A233" s="55"/>
      <c r="B233" s="56" t="s">
        <v>146</v>
      </c>
      <c r="C233" s="56"/>
      <c r="D233" s="705">
        <f>SUM(D228:D232)</f>
        <v>136</v>
      </c>
      <c r="E233" s="57"/>
      <c r="F233" s="57"/>
      <c r="G233" s="705">
        <f>SUM(G228:G232)</f>
        <v>522</v>
      </c>
      <c r="H233" s="57"/>
      <c r="I233" s="57"/>
      <c r="J233" s="57"/>
      <c r="K233" s="57"/>
      <c r="L233" s="57"/>
      <c r="M233" s="57"/>
      <c r="N233" s="57"/>
      <c r="O233" s="58"/>
    </row>
    <row r="234" spans="1:15" ht="15.75" thickBot="1">
      <c r="A234" s="59"/>
      <c r="B234" s="60" t="s">
        <v>84</v>
      </c>
      <c r="C234" s="61"/>
      <c r="D234" s="706">
        <f>SUM(D233+D227+D220)</f>
        <v>538</v>
      </c>
      <c r="E234" s="65">
        <f>SUM(E215:E232)</f>
        <v>965</v>
      </c>
      <c r="F234" s="65">
        <f>SUM(F215:F232)</f>
        <v>936</v>
      </c>
      <c r="G234" s="706">
        <f>SUM(E234:F234)</f>
        <v>1901</v>
      </c>
      <c r="H234" s="62"/>
      <c r="I234" s="62"/>
      <c r="J234" s="62"/>
      <c r="K234" s="62"/>
      <c r="L234" s="62"/>
      <c r="M234" s="62"/>
      <c r="N234" s="62"/>
      <c r="O234" s="63"/>
    </row>
    <row r="235" spans="1:15">
      <c r="B235" s="1123" t="s">
        <v>6442</v>
      </c>
      <c r="C235" s="1123"/>
      <c r="D235" s="1123"/>
      <c r="M235" s="64" t="s">
        <v>6933</v>
      </c>
    </row>
    <row r="236" spans="1:15">
      <c r="M236" s="64"/>
    </row>
    <row r="238" spans="1:15">
      <c r="B238" s="1081" t="s">
        <v>29</v>
      </c>
      <c r="C238" s="1080"/>
      <c r="D238" s="1080"/>
      <c r="M238" s="1098" t="s">
        <v>2456</v>
      </c>
      <c r="N238" s="1094"/>
    </row>
    <row r="245" spans="1:15">
      <c r="A245" s="1095" t="s">
        <v>70</v>
      </c>
      <c r="B245" s="1096" t="s">
        <v>138</v>
      </c>
      <c r="C245" s="1096" t="s">
        <v>84</v>
      </c>
      <c r="D245" s="1096"/>
      <c r="E245" s="1096" t="s">
        <v>139</v>
      </c>
      <c r="F245" s="1096"/>
      <c r="G245" s="1096"/>
      <c r="H245" s="1096" t="s">
        <v>140</v>
      </c>
      <c r="I245" s="1096"/>
      <c r="J245" s="1096"/>
      <c r="K245" s="1096"/>
      <c r="L245" s="1096" t="s">
        <v>141</v>
      </c>
      <c r="M245" s="1096"/>
      <c r="N245" s="1096"/>
      <c r="O245" s="1096" t="s">
        <v>79</v>
      </c>
    </row>
    <row r="246" spans="1:15">
      <c r="A246" s="1095"/>
      <c r="B246" s="1096"/>
      <c r="C246" s="1096" t="s">
        <v>91</v>
      </c>
      <c r="D246" s="1096" t="s">
        <v>72</v>
      </c>
      <c r="E246" s="1096" t="s">
        <v>23</v>
      </c>
      <c r="F246" s="1096" t="s">
        <v>16</v>
      </c>
      <c r="G246" s="1096" t="s">
        <v>80</v>
      </c>
      <c r="H246" s="1096" t="s">
        <v>12</v>
      </c>
      <c r="I246" s="1096" t="s">
        <v>10</v>
      </c>
      <c r="J246" s="1096" t="s">
        <v>75</v>
      </c>
      <c r="K246" s="1096" t="s">
        <v>74</v>
      </c>
      <c r="L246" s="1096" t="s">
        <v>142</v>
      </c>
      <c r="M246" s="1096" t="s">
        <v>143</v>
      </c>
      <c r="N246" s="1096" t="s">
        <v>144</v>
      </c>
      <c r="O246" s="1096"/>
    </row>
    <row r="247" spans="1:15">
      <c r="A247" s="1095"/>
      <c r="B247" s="1096"/>
      <c r="C247" s="1096"/>
      <c r="D247" s="1096"/>
      <c r="E247" s="1096"/>
      <c r="F247" s="1096"/>
      <c r="G247" s="1096"/>
      <c r="H247" s="1096"/>
      <c r="I247" s="1096"/>
      <c r="J247" s="1096"/>
      <c r="K247" s="1096"/>
      <c r="L247" s="1096"/>
      <c r="M247" s="1096"/>
      <c r="N247" s="1096"/>
      <c r="O247" s="1096"/>
    </row>
    <row r="248" spans="1:15">
      <c r="A248" s="47">
        <v>1</v>
      </c>
      <c r="B248" s="48">
        <v>2</v>
      </c>
      <c r="C248" s="48">
        <v>3</v>
      </c>
      <c r="D248" s="48">
        <v>4</v>
      </c>
      <c r="E248" s="48">
        <v>5</v>
      </c>
      <c r="F248" s="48">
        <v>6</v>
      </c>
      <c r="G248" s="48">
        <v>7</v>
      </c>
      <c r="H248" s="48">
        <v>8</v>
      </c>
      <c r="I248" s="48">
        <v>9</v>
      </c>
      <c r="J248" s="48">
        <v>10</v>
      </c>
      <c r="K248" s="48">
        <v>11</v>
      </c>
      <c r="L248" s="48">
        <v>12</v>
      </c>
      <c r="M248" s="48">
        <v>13</v>
      </c>
      <c r="N248" s="48">
        <v>14</v>
      </c>
      <c r="O248" s="49">
        <v>15</v>
      </c>
    </row>
    <row r="249" spans="1:15">
      <c r="A249" s="50">
        <v>1</v>
      </c>
      <c r="B249" s="51" t="s">
        <v>145</v>
      </c>
      <c r="C249" s="51">
        <v>1</v>
      </c>
      <c r="D249" s="52">
        <v>44</v>
      </c>
      <c r="E249" s="52">
        <v>76</v>
      </c>
      <c r="F249" s="52">
        <v>79</v>
      </c>
      <c r="G249" s="52">
        <f>SUM(E249+F249)</f>
        <v>155</v>
      </c>
      <c r="H249" s="53"/>
      <c r="I249" s="53"/>
      <c r="J249" s="52"/>
      <c r="K249" s="52"/>
      <c r="L249" s="53"/>
      <c r="M249" s="53"/>
      <c r="N249" s="53"/>
      <c r="O249" s="54"/>
    </row>
    <row r="250" spans="1:15">
      <c r="A250" s="50"/>
      <c r="B250" s="51"/>
      <c r="C250" s="51">
        <v>6</v>
      </c>
      <c r="D250" s="52">
        <v>40</v>
      </c>
      <c r="E250" s="52">
        <v>69</v>
      </c>
      <c r="F250" s="52">
        <v>70</v>
      </c>
      <c r="G250" s="52">
        <f>SUM(E250+F250)</f>
        <v>139</v>
      </c>
      <c r="H250" s="53"/>
      <c r="I250" s="53"/>
      <c r="J250" s="52"/>
      <c r="K250" s="52"/>
      <c r="L250" s="53"/>
      <c r="M250" s="53"/>
      <c r="N250" s="53"/>
      <c r="O250" s="54"/>
    </row>
    <row r="251" spans="1:15">
      <c r="A251" s="50"/>
      <c r="B251" s="51"/>
      <c r="C251" s="51">
        <v>7</v>
      </c>
      <c r="D251" s="52">
        <v>40</v>
      </c>
      <c r="E251" s="52">
        <v>68</v>
      </c>
      <c r="F251" s="52">
        <v>61</v>
      </c>
      <c r="G251" s="52">
        <f>SUM(E251+F251)</f>
        <v>129</v>
      </c>
      <c r="H251" s="53"/>
      <c r="I251" s="53"/>
      <c r="J251" s="52"/>
      <c r="K251" s="52"/>
      <c r="L251" s="53"/>
      <c r="M251" s="53"/>
      <c r="N251" s="53"/>
      <c r="O251" s="54"/>
    </row>
    <row r="252" spans="1:15">
      <c r="A252" s="50"/>
      <c r="B252" s="51"/>
      <c r="C252" s="51">
        <v>15</v>
      </c>
      <c r="D252" s="52">
        <v>19</v>
      </c>
      <c r="E252" s="52">
        <v>32</v>
      </c>
      <c r="F252" s="52">
        <v>33</v>
      </c>
      <c r="G252" s="52">
        <f>SUM(E252+F252)</f>
        <v>65</v>
      </c>
      <c r="H252" s="53"/>
      <c r="I252" s="53"/>
      <c r="J252" s="52"/>
      <c r="K252" s="52"/>
      <c r="L252" s="53"/>
      <c r="M252" s="53"/>
      <c r="N252" s="53"/>
      <c r="O252" s="54"/>
    </row>
    <row r="253" spans="1:15">
      <c r="A253" s="50"/>
      <c r="B253" s="51"/>
      <c r="C253" s="51">
        <v>16</v>
      </c>
      <c r="D253" s="52">
        <v>36</v>
      </c>
      <c r="E253" s="52">
        <v>65</v>
      </c>
      <c r="F253" s="52">
        <v>64</v>
      </c>
      <c r="G253" s="52">
        <f>SUM(E253+F253)</f>
        <v>129</v>
      </c>
      <c r="H253" s="53"/>
      <c r="I253" s="53"/>
      <c r="J253" s="52">
        <v>2</v>
      </c>
      <c r="K253" s="52"/>
      <c r="L253" s="53"/>
      <c r="M253" s="53"/>
      <c r="N253" s="53"/>
      <c r="O253" s="54"/>
    </row>
    <row r="254" spans="1:15">
      <c r="A254" s="50"/>
      <c r="B254" s="51" t="s">
        <v>146</v>
      </c>
      <c r="C254" s="51"/>
      <c r="D254" s="704">
        <f>SUM(D248:D253)</f>
        <v>183</v>
      </c>
      <c r="E254" s="53"/>
      <c r="F254" s="53"/>
      <c r="G254" s="704">
        <f>SUM(G248:G253)</f>
        <v>624</v>
      </c>
      <c r="H254" s="53"/>
      <c r="I254" s="53"/>
      <c r="J254" s="53"/>
      <c r="K254" s="53"/>
      <c r="L254" s="53"/>
      <c r="M254" s="53"/>
      <c r="N254" s="53"/>
      <c r="O254" s="54"/>
    </row>
    <row r="255" spans="1:15">
      <c r="A255" s="50">
        <v>2</v>
      </c>
      <c r="B255" s="51" t="s">
        <v>147</v>
      </c>
      <c r="C255" s="51">
        <v>2</v>
      </c>
      <c r="D255" s="52">
        <v>56</v>
      </c>
      <c r="E255" s="52">
        <v>99</v>
      </c>
      <c r="F255" s="52">
        <v>89</v>
      </c>
      <c r="G255" s="52">
        <f t="shared" ref="G255:G260" si="2">SUM(E255+F255)</f>
        <v>188</v>
      </c>
      <c r="H255" s="53"/>
      <c r="I255" s="53"/>
      <c r="J255" s="53"/>
      <c r="K255" s="52"/>
      <c r="L255" s="53"/>
      <c r="M255" s="53"/>
      <c r="N255" s="53"/>
      <c r="O255" s="54"/>
    </row>
    <row r="256" spans="1:15">
      <c r="A256" s="50"/>
      <c r="B256" s="51"/>
      <c r="C256" s="51">
        <v>3</v>
      </c>
      <c r="D256" s="52">
        <v>33</v>
      </c>
      <c r="E256" s="52">
        <v>67</v>
      </c>
      <c r="F256" s="52">
        <v>63</v>
      </c>
      <c r="G256" s="52">
        <f t="shared" si="2"/>
        <v>130</v>
      </c>
      <c r="H256" s="53"/>
      <c r="I256" s="53"/>
      <c r="J256" s="53"/>
      <c r="K256" s="52"/>
      <c r="L256" s="53"/>
      <c r="M256" s="53"/>
      <c r="N256" s="53"/>
      <c r="O256" s="54"/>
    </row>
    <row r="257" spans="1:15">
      <c r="A257" s="50"/>
      <c r="B257" s="51"/>
      <c r="C257" s="51">
        <v>4</v>
      </c>
      <c r="D257" s="52">
        <v>17</v>
      </c>
      <c r="E257" s="52">
        <v>29</v>
      </c>
      <c r="F257" s="52">
        <v>33</v>
      </c>
      <c r="G257" s="52">
        <f t="shared" si="2"/>
        <v>62</v>
      </c>
      <c r="H257" s="53"/>
      <c r="I257" s="53"/>
      <c r="J257" s="53"/>
      <c r="K257" s="52"/>
      <c r="L257" s="53"/>
      <c r="M257" s="53"/>
      <c r="N257" s="53"/>
      <c r="O257" s="54"/>
    </row>
    <row r="258" spans="1:15">
      <c r="A258" s="50"/>
      <c r="B258" s="51"/>
      <c r="C258" s="51">
        <v>5</v>
      </c>
      <c r="D258" s="52">
        <v>42</v>
      </c>
      <c r="E258" s="52">
        <v>73</v>
      </c>
      <c r="F258" s="52">
        <v>73</v>
      </c>
      <c r="G258" s="52">
        <f t="shared" si="2"/>
        <v>146</v>
      </c>
      <c r="H258" s="52"/>
      <c r="I258" s="52"/>
      <c r="J258" s="53"/>
      <c r="K258" s="52"/>
      <c r="L258" s="53"/>
      <c r="M258" s="53"/>
      <c r="N258" s="53"/>
      <c r="O258" s="54"/>
    </row>
    <row r="259" spans="1:15">
      <c r="A259" s="50"/>
      <c r="B259" s="51"/>
      <c r="C259" s="51">
        <v>8</v>
      </c>
      <c r="D259" s="52">
        <v>33</v>
      </c>
      <c r="E259" s="52">
        <v>63</v>
      </c>
      <c r="F259" s="52">
        <v>54</v>
      </c>
      <c r="G259" s="52">
        <f t="shared" si="2"/>
        <v>117</v>
      </c>
      <c r="H259" s="52"/>
      <c r="I259" s="52"/>
      <c r="J259" s="52">
        <v>15</v>
      </c>
      <c r="K259" s="52"/>
      <c r="L259" s="53"/>
      <c r="M259" s="53"/>
      <c r="N259" s="53"/>
      <c r="O259" s="54"/>
    </row>
    <row r="260" spans="1:15">
      <c r="A260" s="50"/>
      <c r="B260" s="51"/>
      <c r="C260" s="51">
        <v>9</v>
      </c>
      <c r="D260" s="52">
        <v>38</v>
      </c>
      <c r="E260" s="52">
        <v>56</v>
      </c>
      <c r="F260" s="52">
        <v>63</v>
      </c>
      <c r="G260" s="52">
        <f t="shared" si="2"/>
        <v>119</v>
      </c>
      <c r="H260" s="52"/>
      <c r="I260" s="52"/>
      <c r="J260" s="53"/>
      <c r="K260" s="52"/>
      <c r="L260" s="53"/>
      <c r="M260" s="53"/>
      <c r="N260" s="53"/>
      <c r="O260" s="54"/>
    </row>
    <row r="261" spans="1:15">
      <c r="A261" s="50"/>
      <c r="B261" s="51" t="s">
        <v>146</v>
      </c>
      <c r="C261" s="51"/>
      <c r="D261" s="704">
        <f>SUM(D255:D260)</f>
        <v>219</v>
      </c>
      <c r="E261" s="53"/>
      <c r="F261" s="53"/>
      <c r="G261" s="704">
        <f>SUM(G255:G260)</f>
        <v>762</v>
      </c>
      <c r="H261" s="53"/>
      <c r="I261" s="53"/>
      <c r="J261" s="53"/>
      <c r="K261" s="52"/>
      <c r="L261" s="53"/>
      <c r="M261" s="53"/>
      <c r="N261" s="53"/>
      <c r="O261" s="54"/>
    </row>
    <row r="262" spans="1:15">
      <c r="A262" s="50">
        <v>3</v>
      </c>
      <c r="B262" s="51" t="s">
        <v>148</v>
      </c>
      <c r="C262" s="51">
        <v>10</v>
      </c>
      <c r="D262" s="52">
        <v>29</v>
      </c>
      <c r="E262" s="52">
        <v>61</v>
      </c>
      <c r="F262" s="52">
        <v>56</v>
      </c>
      <c r="G262" s="52">
        <f>SUM(E262+F262)</f>
        <v>117</v>
      </c>
      <c r="H262" s="53"/>
      <c r="I262" s="52"/>
      <c r="J262" s="52"/>
      <c r="K262" s="52"/>
      <c r="L262" s="53"/>
      <c r="M262" s="53"/>
      <c r="N262" s="53"/>
      <c r="O262" s="54"/>
    </row>
    <row r="263" spans="1:15">
      <c r="A263" s="50"/>
      <c r="B263" s="51"/>
      <c r="C263" s="51">
        <v>11</v>
      </c>
      <c r="D263" s="52">
        <v>28</v>
      </c>
      <c r="E263" s="52">
        <v>54</v>
      </c>
      <c r="F263" s="52">
        <v>58</v>
      </c>
      <c r="G263" s="52">
        <f>SUM(E263+F263)</f>
        <v>112</v>
      </c>
      <c r="H263" s="53"/>
      <c r="I263" s="52"/>
      <c r="J263" s="52"/>
      <c r="K263" s="52"/>
      <c r="L263" s="53"/>
      <c r="M263" s="53"/>
      <c r="N263" s="53"/>
      <c r="O263" s="54"/>
    </row>
    <row r="264" spans="1:15">
      <c r="A264" s="50"/>
      <c r="B264" s="51"/>
      <c r="C264" s="51">
        <v>12</v>
      </c>
      <c r="D264" s="52">
        <v>36</v>
      </c>
      <c r="E264" s="52">
        <v>72</v>
      </c>
      <c r="F264" s="52">
        <v>71</v>
      </c>
      <c r="G264" s="52">
        <f>SUM(E264+F264)</f>
        <v>143</v>
      </c>
      <c r="H264" s="53"/>
      <c r="I264" s="52"/>
      <c r="J264" s="52"/>
      <c r="K264" s="52"/>
      <c r="L264" s="53"/>
      <c r="M264" s="53"/>
      <c r="N264" s="53"/>
      <c r="O264" s="54"/>
    </row>
    <row r="265" spans="1:15">
      <c r="A265" s="50"/>
      <c r="B265" s="51"/>
      <c r="C265" s="51">
        <v>13</v>
      </c>
      <c r="D265" s="52">
        <v>23</v>
      </c>
      <c r="E265" s="52">
        <v>43</v>
      </c>
      <c r="F265" s="52">
        <v>32</v>
      </c>
      <c r="G265" s="52">
        <f>SUM(E265+F265)</f>
        <v>75</v>
      </c>
      <c r="H265" s="53"/>
      <c r="I265" s="52"/>
      <c r="J265" s="52"/>
      <c r="K265" s="52"/>
      <c r="L265" s="53"/>
      <c r="M265" s="53"/>
      <c r="N265" s="53"/>
      <c r="O265" s="54"/>
    </row>
    <row r="266" spans="1:15">
      <c r="A266" s="50"/>
      <c r="B266" s="51"/>
      <c r="C266" s="51">
        <v>14</v>
      </c>
      <c r="D266" s="52">
        <v>20</v>
      </c>
      <c r="E266" s="52">
        <v>38</v>
      </c>
      <c r="F266" s="52">
        <v>37</v>
      </c>
      <c r="G266" s="52">
        <f>SUM(E266+F266)</f>
        <v>75</v>
      </c>
      <c r="H266" s="53"/>
      <c r="I266" s="52"/>
      <c r="J266" s="52"/>
      <c r="K266" s="53"/>
      <c r="L266" s="53"/>
      <c r="M266" s="53"/>
      <c r="N266" s="53"/>
      <c r="O266" s="54"/>
    </row>
    <row r="267" spans="1:15">
      <c r="A267" s="55"/>
      <c r="B267" s="56" t="s">
        <v>146</v>
      </c>
      <c r="C267" s="56"/>
      <c r="D267" s="705">
        <f>SUM(D262:D266)</f>
        <v>136</v>
      </c>
      <c r="E267" s="57"/>
      <c r="F267" s="57"/>
      <c r="G267" s="705">
        <f>SUM(G262:G266)</f>
        <v>522</v>
      </c>
      <c r="H267" s="57"/>
      <c r="I267" s="57"/>
      <c r="J267" s="57"/>
      <c r="K267" s="57"/>
      <c r="L267" s="57"/>
      <c r="M267" s="57"/>
      <c r="N267" s="57"/>
      <c r="O267" s="58"/>
    </row>
    <row r="268" spans="1:15" ht="15.75" thickBot="1">
      <c r="A268" s="59"/>
      <c r="B268" s="60" t="s">
        <v>84</v>
      </c>
      <c r="C268" s="61"/>
      <c r="D268" s="706">
        <f>SUM(D267+D261+D254)</f>
        <v>538</v>
      </c>
      <c r="E268" s="65">
        <f>SUM(E249:E266)</f>
        <v>965</v>
      </c>
      <c r="F268" s="65">
        <f>SUM(F249:F266)</f>
        <v>936</v>
      </c>
      <c r="G268" s="706">
        <f>SUM(E268:F268)</f>
        <v>1901</v>
      </c>
      <c r="H268" s="62"/>
      <c r="I268" s="62"/>
      <c r="J268" s="62"/>
      <c r="K268" s="62"/>
      <c r="L268" s="62"/>
      <c r="M268" s="62"/>
      <c r="N268" s="62"/>
      <c r="O268" s="63"/>
    </row>
    <row r="269" spans="1:15">
      <c r="B269" s="1123" t="s">
        <v>6442</v>
      </c>
      <c r="C269" s="1123"/>
      <c r="D269" s="1123"/>
      <c r="M269" s="64" t="s">
        <v>6933</v>
      </c>
    </row>
    <row r="270" spans="1:15">
      <c r="M270" s="64"/>
    </row>
    <row r="272" spans="1:15">
      <c r="B272" s="1081" t="s">
        <v>29</v>
      </c>
      <c r="C272" s="1080"/>
      <c r="D272" s="1080"/>
      <c r="M272" s="1098" t="s">
        <v>2456</v>
      </c>
      <c r="N272" s="1094"/>
    </row>
    <row r="279" spans="1:15">
      <c r="A279" s="1095" t="s">
        <v>70</v>
      </c>
      <c r="B279" s="1096" t="s">
        <v>138</v>
      </c>
      <c r="C279" s="1096" t="s">
        <v>84</v>
      </c>
      <c r="D279" s="1096"/>
      <c r="E279" s="1096" t="s">
        <v>139</v>
      </c>
      <c r="F279" s="1096"/>
      <c r="G279" s="1096"/>
      <c r="H279" s="1096" t="s">
        <v>140</v>
      </c>
      <c r="I279" s="1096"/>
      <c r="J279" s="1096"/>
      <c r="K279" s="1096"/>
      <c r="L279" s="1096" t="s">
        <v>141</v>
      </c>
      <c r="M279" s="1096"/>
      <c r="N279" s="1096"/>
      <c r="O279" s="1096" t="s">
        <v>79</v>
      </c>
    </row>
    <row r="280" spans="1:15">
      <c r="A280" s="1095"/>
      <c r="B280" s="1096"/>
      <c r="C280" s="1096" t="s">
        <v>91</v>
      </c>
      <c r="D280" s="1096" t="s">
        <v>72</v>
      </c>
      <c r="E280" s="1096" t="s">
        <v>23</v>
      </c>
      <c r="F280" s="1096" t="s">
        <v>16</v>
      </c>
      <c r="G280" s="1096" t="s">
        <v>80</v>
      </c>
      <c r="H280" s="1096" t="s">
        <v>12</v>
      </c>
      <c r="I280" s="1096" t="s">
        <v>10</v>
      </c>
      <c r="J280" s="1096" t="s">
        <v>75</v>
      </c>
      <c r="K280" s="1096" t="s">
        <v>74</v>
      </c>
      <c r="L280" s="1096" t="s">
        <v>142</v>
      </c>
      <c r="M280" s="1096" t="s">
        <v>143</v>
      </c>
      <c r="N280" s="1096" t="s">
        <v>144</v>
      </c>
      <c r="O280" s="1096"/>
    </row>
    <row r="281" spans="1:15">
      <c r="A281" s="1095"/>
      <c r="B281" s="1096"/>
      <c r="C281" s="1096"/>
      <c r="D281" s="1096"/>
      <c r="E281" s="1096"/>
      <c r="F281" s="1096"/>
      <c r="G281" s="1096"/>
      <c r="H281" s="1096"/>
      <c r="I281" s="1096"/>
      <c r="J281" s="1096"/>
      <c r="K281" s="1096"/>
      <c r="L281" s="1096"/>
      <c r="M281" s="1096"/>
      <c r="N281" s="1096"/>
      <c r="O281" s="1096"/>
    </row>
    <row r="282" spans="1:15">
      <c r="A282" s="47">
        <v>1</v>
      </c>
      <c r="B282" s="48">
        <v>2</v>
      </c>
      <c r="C282" s="48">
        <v>3</v>
      </c>
      <c r="D282" s="48">
        <v>4</v>
      </c>
      <c r="E282" s="48">
        <v>5</v>
      </c>
      <c r="F282" s="48">
        <v>6</v>
      </c>
      <c r="G282" s="48">
        <v>7</v>
      </c>
      <c r="H282" s="48">
        <v>8</v>
      </c>
      <c r="I282" s="48">
        <v>9</v>
      </c>
      <c r="J282" s="48">
        <v>10</v>
      </c>
      <c r="K282" s="48">
        <v>11</v>
      </c>
      <c r="L282" s="48">
        <v>12</v>
      </c>
      <c r="M282" s="48">
        <v>13</v>
      </c>
      <c r="N282" s="48">
        <v>14</v>
      </c>
      <c r="O282" s="49">
        <v>15</v>
      </c>
    </row>
    <row r="283" spans="1:15">
      <c r="A283" s="50">
        <v>1</v>
      </c>
      <c r="B283" s="51" t="s">
        <v>145</v>
      </c>
      <c r="C283" s="51">
        <v>1</v>
      </c>
      <c r="D283" s="52">
        <v>44</v>
      </c>
      <c r="E283" s="52">
        <v>76</v>
      </c>
      <c r="F283" s="52">
        <v>79</v>
      </c>
      <c r="G283" s="52">
        <f>SUM(E283+F283)</f>
        <v>155</v>
      </c>
      <c r="H283" s="53"/>
      <c r="I283" s="53"/>
      <c r="J283" s="52"/>
      <c r="K283" s="52"/>
      <c r="L283" s="53"/>
      <c r="M283" s="53"/>
      <c r="N283" s="53"/>
      <c r="O283" s="54"/>
    </row>
    <row r="284" spans="1:15">
      <c r="A284" s="50"/>
      <c r="B284" s="51"/>
      <c r="C284" s="51">
        <v>6</v>
      </c>
      <c r="D284" s="52">
        <v>40</v>
      </c>
      <c r="E284" s="52">
        <v>69</v>
      </c>
      <c r="F284" s="52">
        <v>70</v>
      </c>
      <c r="G284" s="52">
        <f>SUM(E284+F284)</f>
        <v>139</v>
      </c>
      <c r="H284" s="53"/>
      <c r="I284" s="53"/>
      <c r="J284" s="52"/>
      <c r="K284" s="52"/>
      <c r="L284" s="53"/>
      <c r="M284" s="53"/>
      <c r="N284" s="53"/>
      <c r="O284" s="54"/>
    </row>
    <row r="285" spans="1:15">
      <c r="A285" s="50"/>
      <c r="B285" s="51"/>
      <c r="C285" s="51">
        <v>7</v>
      </c>
      <c r="D285" s="52">
        <v>40</v>
      </c>
      <c r="E285" s="52">
        <v>68</v>
      </c>
      <c r="F285" s="52">
        <v>61</v>
      </c>
      <c r="G285" s="52">
        <f>SUM(E285+F285)</f>
        <v>129</v>
      </c>
      <c r="H285" s="53"/>
      <c r="I285" s="53"/>
      <c r="J285" s="52"/>
      <c r="K285" s="52"/>
      <c r="L285" s="53"/>
      <c r="M285" s="53"/>
      <c r="N285" s="53"/>
      <c r="O285" s="54"/>
    </row>
    <row r="286" spans="1:15">
      <c r="A286" s="50"/>
      <c r="B286" s="51"/>
      <c r="C286" s="51">
        <v>15</v>
      </c>
      <c r="D286" s="52">
        <v>19</v>
      </c>
      <c r="E286" s="52">
        <v>32</v>
      </c>
      <c r="F286" s="52">
        <v>33</v>
      </c>
      <c r="G286" s="52">
        <f>SUM(E286+F286)</f>
        <v>65</v>
      </c>
      <c r="H286" s="53"/>
      <c r="I286" s="53"/>
      <c r="J286" s="52"/>
      <c r="K286" s="52"/>
      <c r="L286" s="53"/>
      <c r="M286" s="53"/>
      <c r="N286" s="53"/>
      <c r="O286" s="54"/>
    </row>
    <row r="287" spans="1:15">
      <c r="A287" s="50"/>
      <c r="B287" s="51"/>
      <c r="C287" s="51">
        <v>16</v>
      </c>
      <c r="D287" s="52">
        <v>36</v>
      </c>
      <c r="E287" s="52">
        <v>65</v>
      </c>
      <c r="F287" s="52">
        <v>64</v>
      </c>
      <c r="G287" s="52">
        <f>SUM(E287+F287)</f>
        <v>129</v>
      </c>
      <c r="H287" s="53"/>
      <c r="I287" s="53"/>
      <c r="J287" s="52">
        <v>2</v>
      </c>
      <c r="K287" s="52"/>
      <c r="L287" s="53"/>
      <c r="M287" s="53"/>
      <c r="N287" s="53"/>
      <c r="O287" s="54"/>
    </row>
    <row r="288" spans="1:15">
      <c r="A288" s="50"/>
      <c r="B288" s="51" t="s">
        <v>146</v>
      </c>
      <c r="C288" s="51"/>
      <c r="D288" s="704">
        <f>SUM(D282:D287)</f>
        <v>183</v>
      </c>
      <c r="E288" s="53"/>
      <c r="F288" s="53"/>
      <c r="G288" s="704">
        <f>SUM(G282:G287)</f>
        <v>624</v>
      </c>
      <c r="H288" s="53"/>
      <c r="I288" s="53"/>
      <c r="J288" s="53"/>
      <c r="K288" s="53"/>
      <c r="L288" s="53"/>
      <c r="M288" s="53"/>
      <c r="N288" s="53"/>
      <c r="O288" s="54"/>
    </row>
    <row r="289" spans="1:15">
      <c r="A289" s="50">
        <v>2</v>
      </c>
      <c r="B289" s="51" t="s">
        <v>147</v>
      </c>
      <c r="C289" s="51">
        <v>2</v>
      </c>
      <c r="D289" s="52">
        <v>56</v>
      </c>
      <c r="E289" s="52">
        <v>99</v>
      </c>
      <c r="F289" s="52">
        <v>89</v>
      </c>
      <c r="G289" s="52">
        <f t="shared" ref="G289:G294" si="3">SUM(E289+F289)</f>
        <v>188</v>
      </c>
      <c r="H289" s="53"/>
      <c r="I289" s="53"/>
      <c r="J289" s="53"/>
      <c r="K289" s="52"/>
      <c r="L289" s="53"/>
      <c r="M289" s="53"/>
      <c r="N289" s="53"/>
      <c r="O289" s="54"/>
    </row>
    <row r="290" spans="1:15">
      <c r="A290" s="50"/>
      <c r="B290" s="51"/>
      <c r="C290" s="51">
        <v>3</v>
      </c>
      <c r="D290" s="52">
        <v>33</v>
      </c>
      <c r="E290" s="52">
        <v>67</v>
      </c>
      <c r="F290" s="52">
        <v>63</v>
      </c>
      <c r="G290" s="52">
        <f t="shared" si="3"/>
        <v>130</v>
      </c>
      <c r="H290" s="53"/>
      <c r="I290" s="53"/>
      <c r="J290" s="53"/>
      <c r="K290" s="52"/>
      <c r="L290" s="53"/>
      <c r="M290" s="53"/>
      <c r="N290" s="53"/>
      <c r="O290" s="54"/>
    </row>
    <row r="291" spans="1:15">
      <c r="A291" s="50"/>
      <c r="B291" s="51"/>
      <c r="C291" s="51">
        <v>4</v>
      </c>
      <c r="D291" s="52">
        <v>17</v>
      </c>
      <c r="E291" s="52">
        <v>29</v>
      </c>
      <c r="F291" s="52">
        <v>33</v>
      </c>
      <c r="G291" s="52">
        <f t="shared" si="3"/>
        <v>62</v>
      </c>
      <c r="H291" s="53"/>
      <c r="I291" s="53"/>
      <c r="J291" s="53"/>
      <c r="K291" s="52"/>
      <c r="L291" s="53"/>
      <c r="M291" s="53"/>
      <c r="N291" s="53"/>
      <c r="O291" s="54"/>
    </row>
    <row r="292" spans="1:15">
      <c r="A292" s="50"/>
      <c r="B292" s="51"/>
      <c r="C292" s="51">
        <v>5</v>
      </c>
      <c r="D292" s="52">
        <v>42</v>
      </c>
      <c r="E292" s="52">
        <v>73</v>
      </c>
      <c r="F292" s="52">
        <v>73</v>
      </c>
      <c r="G292" s="52">
        <f t="shared" si="3"/>
        <v>146</v>
      </c>
      <c r="H292" s="52"/>
      <c r="I292" s="52"/>
      <c r="J292" s="53"/>
      <c r="K292" s="52"/>
      <c r="L292" s="53"/>
      <c r="M292" s="53"/>
      <c r="N292" s="53"/>
      <c r="O292" s="54"/>
    </row>
    <row r="293" spans="1:15">
      <c r="A293" s="50"/>
      <c r="B293" s="51"/>
      <c r="C293" s="51">
        <v>8</v>
      </c>
      <c r="D293" s="52">
        <v>33</v>
      </c>
      <c r="E293" s="52">
        <v>63</v>
      </c>
      <c r="F293" s="52">
        <v>54</v>
      </c>
      <c r="G293" s="52">
        <f t="shared" si="3"/>
        <v>117</v>
      </c>
      <c r="H293" s="52"/>
      <c r="I293" s="52"/>
      <c r="J293" s="52">
        <v>15</v>
      </c>
      <c r="K293" s="52"/>
      <c r="L293" s="53"/>
      <c r="M293" s="53"/>
      <c r="N293" s="53"/>
      <c r="O293" s="54"/>
    </row>
    <row r="294" spans="1:15">
      <c r="A294" s="50"/>
      <c r="B294" s="51"/>
      <c r="C294" s="51">
        <v>9</v>
      </c>
      <c r="D294" s="52">
        <v>38</v>
      </c>
      <c r="E294" s="52">
        <v>56</v>
      </c>
      <c r="F294" s="52">
        <v>63</v>
      </c>
      <c r="G294" s="52">
        <f t="shared" si="3"/>
        <v>119</v>
      </c>
      <c r="H294" s="52"/>
      <c r="I294" s="52"/>
      <c r="J294" s="53"/>
      <c r="K294" s="52"/>
      <c r="L294" s="53"/>
      <c r="M294" s="53"/>
      <c r="N294" s="53"/>
      <c r="O294" s="54"/>
    </row>
    <row r="295" spans="1:15">
      <c r="A295" s="50"/>
      <c r="B295" s="51" t="s">
        <v>146</v>
      </c>
      <c r="C295" s="51"/>
      <c r="D295" s="704">
        <f>SUM(D289:D294)</f>
        <v>219</v>
      </c>
      <c r="E295" s="53"/>
      <c r="F295" s="53"/>
      <c r="G295" s="704">
        <f>SUM(G289:G294)</f>
        <v>762</v>
      </c>
      <c r="H295" s="53"/>
      <c r="I295" s="53"/>
      <c r="J295" s="53"/>
      <c r="K295" s="52"/>
      <c r="L295" s="53"/>
      <c r="M295" s="53"/>
      <c r="N295" s="53"/>
      <c r="O295" s="54"/>
    </row>
    <row r="296" spans="1:15">
      <c r="A296" s="50">
        <v>3</v>
      </c>
      <c r="B296" s="51" t="s">
        <v>148</v>
      </c>
      <c r="C296" s="51">
        <v>10</v>
      </c>
      <c r="D296" s="52">
        <v>29</v>
      </c>
      <c r="E296" s="52">
        <v>61</v>
      </c>
      <c r="F296" s="52">
        <v>56</v>
      </c>
      <c r="G296" s="52">
        <f>SUM(E296+F296)</f>
        <v>117</v>
      </c>
      <c r="H296" s="53"/>
      <c r="I296" s="52"/>
      <c r="J296" s="52"/>
      <c r="K296" s="52"/>
      <c r="L296" s="53"/>
      <c r="M296" s="53"/>
      <c r="N296" s="53"/>
      <c r="O296" s="54"/>
    </row>
    <row r="297" spans="1:15">
      <c r="A297" s="50"/>
      <c r="B297" s="51"/>
      <c r="C297" s="51">
        <v>11</v>
      </c>
      <c r="D297" s="52">
        <v>28</v>
      </c>
      <c r="E297" s="52">
        <v>54</v>
      </c>
      <c r="F297" s="52">
        <v>58</v>
      </c>
      <c r="G297" s="52">
        <f>SUM(E297+F297)</f>
        <v>112</v>
      </c>
      <c r="H297" s="53"/>
      <c r="I297" s="52"/>
      <c r="J297" s="52"/>
      <c r="K297" s="52"/>
      <c r="L297" s="53"/>
      <c r="M297" s="53"/>
      <c r="N297" s="53"/>
      <c r="O297" s="54"/>
    </row>
    <row r="298" spans="1:15">
      <c r="A298" s="50"/>
      <c r="B298" s="51"/>
      <c r="C298" s="51">
        <v>12</v>
      </c>
      <c r="D298" s="52">
        <v>36</v>
      </c>
      <c r="E298" s="52">
        <v>72</v>
      </c>
      <c r="F298" s="52">
        <v>71</v>
      </c>
      <c r="G298" s="52">
        <f>SUM(E298+F298)</f>
        <v>143</v>
      </c>
      <c r="H298" s="53"/>
      <c r="I298" s="52"/>
      <c r="J298" s="52"/>
      <c r="K298" s="52"/>
      <c r="L298" s="53"/>
      <c r="M298" s="53"/>
      <c r="N298" s="53"/>
      <c r="O298" s="54"/>
    </row>
    <row r="299" spans="1:15">
      <c r="A299" s="50"/>
      <c r="B299" s="51"/>
      <c r="C299" s="51">
        <v>13</v>
      </c>
      <c r="D299" s="52">
        <v>23</v>
      </c>
      <c r="E299" s="52">
        <v>43</v>
      </c>
      <c r="F299" s="52">
        <v>32</v>
      </c>
      <c r="G299" s="52">
        <f>SUM(E299+F299)</f>
        <v>75</v>
      </c>
      <c r="H299" s="53"/>
      <c r="I299" s="52"/>
      <c r="J299" s="52"/>
      <c r="K299" s="52"/>
      <c r="L299" s="53"/>
      <c r="M299" s="53"/>
      <c r="N299" s="53"/>
      <c r="O299" s="54"/>
    </row>
    <row r="300" spans="1:15">
      <c r="A300" s="50"/>
      <c r="B300" s="51"/>
      <c r="C300" s="51">
        <v>14</v>
      </c>
      <c r="D300" s="52">
        <v>20</v>
      </c>
      <c r="E300" s="52">
        <v>38</v>
      </c>
      <c r="F300" s="52">
        <v>37</v>
      </c>
      <c r="G300" s="52">
        <f>SUM(E300+F300)</f>
        <v>75</v>
      </c>
      <c r="H300" s="53"/>
      <c r="I300" s="52"/>
      <c r="J300" s="52"/>
      <c r="K300" s="53"/>
      <c r="L300" s="53"/>
      <c r="M300" s="53"/>
      <c r="N300" s="53"/>
      <c r="O300" s="54"/>
    </row>
    <row r="301" spans="1:15">
      <c r="A301" s="55"/>
      <c r="B301" s="56" t="s">
        <v>146</v>
      </c>
      <c r="C301" s="56"/>
      <c r="D301" s="705">
        <f>SUM(D296:D300)</f>
        <v>136</v>
      </c>
      <c r="E301" s="57"/>
      <c r="F301" s="57"/>
      <c r="G301" s="705">
        <f>SUM(G296:G300)</f>
        <v>522</v>
      </c>
      <c r="H301" s="57"/>
      <c r="I301" s="57"/>
      <c r="J301" s="57"/>
      <c r="K301" s="57"/>
      <c r="L301" s="57"/>
      <c r="M301" s="57"/>
      <c r="N301" s="57"/>
      <c r="O301" s="58"/>
    </row>
    <row r="302" spans="1:15" ht="15.75" thickBot="1">
      <c r="A302" s="59"/>
      <c r="B302" s="60" t="s">
        <v>84</v>
      </c>
      <c r="C302" s="61"/>
      <c r="D302" s="706"/>
      <c r="E302" s="65">
        <f>SUM(E283:E300)</f>
        <v>965</v>
      </c>
      <c r="F302" s="65">
        <f>SUM(F283:F300)</f>
        <v>936</v>
      </c>
      <c r="G302" s="706">
        <f>SUM(E302:F302)</f>
        <v>1901</v>
      </c>
      <c r="H302" s="62"/>
      <c r="I302" s="62"/>
      <c r="J302" s="62"/>
      <c r="K302" s="62"/>
      <c r="L302" s="62"/>
      <c r="M302" s="62"/>
      <c r="N302" s="62"/>
      <c r="O302" s="63"/>
    </row>
    <row r="303" spans="1:15">
      <c r="B303" s="1123" t="s">
        <v>6442</v>
      </c>
      <c r="C303" s="1123"/>
      <c r="D303" s="1123"/>
      <c r="M303" s="64" t="s">
        <v>6933</v>
      </c>
    </row>
    <row r="304" spans="1:15">
      <c r="M304" s="64"/>
    </row>
    <row r="306" spans="1:15">
      <c r="B306" s="1081" t="s">
        <v>29</v>
      </c>
      <c r="C306" s="1080"/>
      <c r="D306" s="1080"/>
      <c r="M306" s="1098" t="s">
        <v>2456</v>
      </c>
      <c r="N306" s="1094"/>
    </row>
    <row r="313" spans="1:15">
      <c r="A313" s="1095" t="s">
        <v>70</v>
      </c>
      <c r="B313" s="1096" t="s">
        <v>138</v>
      </c>
      <c r="C313" s="1096" t="s">
        <v>84</v>
      </c>
      <c r="D313" s="1096"/>
      <c r="E313" s="1096" t="s">
        <v>139</v>
      </c>
      <c r="F313" s="1096"/>
      <c r="G313" s="1096"/>
      <c r="H313" s="1096" t="s">
        <v>140</v>
      </c>
      <c r="I313" s="1096"/>
      <c r="J313" s="1096"/>
      <c r="K313" s="1096"/>
      <c r="L313" s="1096" t="s">
        <v>141</v>
      </c>
      <c r="M313" s="1096"/>
      <c r="N313" s="1096"/>
      <c r="O313" s="1096" t="s">
        <v>79</v>
      </c>
    </row>
    <row r="314" spans="1:15">
      <c r="A314" s="1095"/>
      <c r="B314" s="1096"/>
      <c r="C314" s="1096" t="s">
        <v>91</v>
      </c>
      <c r="D314" s="1096" t="s">
        <v>72</v>
      </c>
      <c r="E314" s="1096" t="s">
        <v>23</v>
      </c>
      <c r="F314" s="1096" t="s">
        <v>16</v>
      </c>
      <c r="G314" s="1096" t="s">
        <v>80</v>
      </c>
      <c r="H314" s="1096" t="s">
        <v>12</v>
      </c>
      <c r="I314" s="1096" t="s">
        <v>10</v>
      </c>
      <c r="J314" s="1096" t="s">
        <v>75</v>
      </c>
      <c r="K314" s="1096" t="s">
        <v>74</v>
      </c>
      <c r="L314" s="1096" t="s">
        <v>142</v>
      </c>
      <c r="M314" s="1096" t="s">
        <v>143</v>
      </c>
      <c r="N314" s="1096" t="s">
        <v>144</v>
      </c>
      <c r="O314" s="1096"/>
    </row>
    <row r="315" spans="1:15">
      <c r="A315" s="1095"/>
      <c r="B315" s="1096"/>
      <c r="C315" s="1096"/>
      <c r="D315" s="1096"/>
      <c r="E315" s="1096"/>
      <c r="F315" s="1096"/>
      <c r="G315" s="1096"/>
      <c r="H315" s="1096"/>
      <c r="I315" s="1096"/>
      <c r="J315" s="1096"/>
      <c r="K315" s="1096"/>
      <c r="L315" s="1096"/>
      <c r="M315" s="1096"/>
      <c r="N315" s="1096"/>
      <c r="O315" s="1096"/>
    </row>
    <row r="316" spans="1:15">
      <c r="A316" s="47">
        <v>1</v>
      </c>
      <c r="B316" s="48">
        <v>2</v>
      </c>
      <c r="C316" s="48">
        <v>3</v>
      </c>
      <c r="D316" s="48">
        <v>4</v>
      </c>
      <c r="E316" s="48">
        <v>5</v>
      </c>
      <c r="F316" s="48">
        <v>6</v>
      </c>
      <c r="G316" s="48">
        <v>7</v>
      </c>
      <c r="H316" s="48">
        <v>8</v>
      </c>
      <c r="I316" s="48">
        <v>9</v>
      </c>
      <c r="J316" s="48">
        <v>10</v>
      </c>
      <c r="K316" s="48">
        <v>11</v>
      </c>
      <c r="L316" s="48">
        <v>12</v>
      </c>
      <c r="M316" s="48">
        <v>13</v>
      </c>
      <c r="N316" s="48">
        <v>14</v>
      </c>
      <c r="O316" s="49">
        <v>15</v>
      </c>
    </row>
    <row r="317" spans="1:15">
      <c r="A317" s="50">
        <v>1</v>
      </c>
      <c r="B317" s="51" t="s">
        <v>145</v>
      </c>
      <c r="C317" s="51">
        <v>1</v>
      </c>
      <c r="D317" s="52">
        <v>44</v>
      </c>
      <c r="E317" s="52">
        <v>76</v>
      </c>
      <c r="F317" s="52">
        <v>79</v>
      </c>
      <c r="G317" s="52">
        <f>SUM(E317+F317)</f>
        <v>155</v>
      </c>
      <c r="H317" s="53"/>
      <c r="I317" s="53"/>
      <c r="J317" s="52"/>
      <c r="K317" s="52"/>
      <c r="L317" s="53"/>
      <c r="M317" s="53"/>
      <c r="N317" s="53"/>
      <c r="O317" s="54"/>
    </row>
    <row r="318" spans="1:15">
      <c r="A318" s="50"/>
      <c r="B318" s="51"/>
      <c r="C318" s="51">
        <v>6</v>
      </c>
      <c r="D318" s="52">
        <v>40</v>
      </c>
      <c r="E318" s="52">
        <v>69</v>
      </c>
      <c r="F318" s="52">
        <v>70</v>
      </c>
      <c r="G318" s="52">
        <f>SUM(E318+F318)</f>
        <v>139</v>
      </c>
      <c r="H318" s="53"/>
      <c r="I318" s="53"/>
      <c r="J318" s="52"/>
      <c r="K318" s="52"/>
      <c r="L318" s="53"/>
      <c r="M318" s="53"/>
      <c r="N318" s="53"/>
      <c r="O318" s="54"/>
    </row>
    <row r="319" spans="1:15">
      <c r="A319" s="50"/>
      <c r="B319" s="51"/>
      <c r="C319" s="51">
        <v>7</v>
      </c>
      <c r="D319" s="52">
        <v>41</v>
      </c>
      <c r="E319" s="52">
        <v>70</v>
      </c>
      <c r="F319" s="52">
        <v>63</v>
      </c>
      <c r="G319" s="52">
        <f>SUM(E319+F319)</f>
        <v>133</v>
      </c>
      <c r="H319" s="53"/>
      <c r="I319" s="53"/>
      <c r="J319" s="52"/>
      <c r="K319" s="52">
        <v>4</v>
      </c>
      <c r="L319" s="53"/>
      <c r="M319" s="53"/>
      <c r="N319" s="53"/>
      <c r="O319" s="54"/>
    </row>
    <row r="320" spans="1:15">
      <c r="A320" s="50"/>
      <c r="B320" s="51"/>
      <c r="C320" s="51">
        <v>15</v>
      </c>
      <c r="D320" s="52">
        <v>19</v>
      </c>
      <c r="E320" s="52">
        <v>32</v>
      </c>
      <c r="F320" s="52">
        <v>33</v>
      </c>
      <c r="G320" s="52">
        <f>SUM(E320+F320)</f>
        <v>65</v>
      </c>
      <c r="H320" s="53"/>
      <c r="I320" s="53"/>
      <c r="J320" s="52"/>
      <c r="K320" s="52"/>
      <c r="L320" s="53"/>
      <c r="M320" s="53"/>
      <c r="N320" s="53"/>
      <c r="O320" s="54"/>
    </row>
    <row r="321" spans="1:15">
      <c r="A321" s="50"/>
      <c r="B321" s="51"/>
      <c r="C321" s="51">
        <v>16</v>
      </c>
      <c r="D321" s="52">
        <v>36</v>
      </c>
      <c r="E321" s="52">
        <v>65</v>
      </c>
      <c r="F321" s="52">
        <v>64</v>
      </c>
      <c r="G321" s="52">
        <f>SUM(E321+F321)</f>
        <v>129</v>
      </c>
      <c r="H321" s="53"/>
      <c r="I321" s="53"/>
      <c r="J321" s="52">
        <v>2</v>
      </c>
      <c r="K321" s="52"/>
      <c r="L321" s="53"/>
      <c r="M321" s="53"/>
      <c r="N321" s="53"/>
      <c r="O321" s="54"/>
    </row>
    <row r="322" spans="1:15">
      <c r="A322" s="50"/>
      <c r="B322" s="51" t="s">
        <v>146</v>
      </c>
      <c r="C322" s="51"/>
      <c r="D322" s="704">
        <f>SUM(D316:D321)</f>
        <v>184</v>
      </c>
      <c r="E322" s="53"/>
      <c r="F322" s="53"/>
      <c r="G322" s="704">
        <f>SUM(G316:G321)</f>
        <v>628</v>
      </c>
      <c r="H322" s="53"/>
      <c r="I322" s="53"/>
      <c r="J322" s="53"/>
      <c r="K322" s="53"/>
      <c r="L322" s="53"/>
      <c r="M322" s="53"/>
      <c r="N322" s="53"/>
      <c r="O322" s="54"/>
    </row>
    <row r="323" spans="1:15">
      <c r="A323" s="50">
        <v>2</v>
      </c>
      <c r="B323" s="51" t="s">
        <v>147</v>
      </c>
      <c r="C323" s="51">
        <v>2</v>
      </c>
      <c r="D323" s="52">
        <v>56</v>
      </c>
      <c r="E323" s="52">
        <v>99</v>
      </c>
      <c r="F323" s="52">
        <v>89</v>
      </c>
      <c r="G323" s="52">
        <f t="shared" ref="G323:G328" si="4">SUM(E323+F323)</f>
        <v>188</v>
      </c>
      <c r="H323" s="53"/>
      <c r="I323" s="53"/>
      <c r="J323" s="53"/>
      <c r="K323" s="52"/>
      <c r="L323" s="53"/>
      <c r="M323" s="53"/>
      <c r="N323" s="53"/>
      <c r="O323" s="54"/>
    </row>
    <row r="324" spans="1:15">
      <c r="A324" s="50"/>
      <c r="B324" s="51"/>
      <c r="C324" s="51">
        <v>3</v>
      </c>
      <c r="D324" s="52">
        <v>33</v>
      </c>
      <c r="E324" s="52">
        <v>67</v>
      </c>
      <c r="F324" s="52">
        <v>63</v>
      </c>
      <c r="G324" s="52">
        <f t="shared" si="4"/>
        <v>130</v>
      </c>
      <c r="H324" s="53"/>
      <c r="I324" s="53"/>
      <c r="J324" s="53"/>
      <c r="K324" s="52"/>
      <c r="L324" s="53"/>
      <c r="M324" s="53"/>
      <c r="N324" s="53"/>
      <c r="O324" s="54"/>
    </row>
    <row r="325" spans="1:15">
      <c r="A325" s="50"/>
      <c r="B325" s="51"/>
      <c r="C325" s="51">
        <v>4</v>
      </c>
      <c r="D325" s="52">
        <v>17</v>
      </c>
      <c r="E325" s="52">
        <v>29</v>
      </c>
      <c r="F325" s="52">
        <v>33</v>
      </c>
      <c r="G325" s="52">
        <f t="shared" si="4"/>
        <v>62</v>
      </c>
      <c r="H325" s="53"/>
      <c r="I325" s="53"/>
      <c r="J325" s="53"/>
      <c r="K325" s="52"/>
      <c r="L325" s="53"/>
      <c r="M325" s="53"/>
      <c r="N325" s="53"/>
      <c r="O325" s="54"/>
    </row>
    <row r="326" spans="1:15">
      <c r="A326" s="50"/>
      <c r="B326" s="51"/>
      <c r="C326" s="51">
        <v>5</v>
      </c>
      <c r="D326" s="52">
        <v>42</v>
      </c>
      <c r="E326" s="52">
        <v>73</v>
      </c>
      <c r="F326" s="52">
        <v>73</v>
      </c>
      <c r="G326" s="52">
        <f t="shared" si="4"/>
        <v>146</v>
      </c>
      <c r="H326" s="52"/>
      <c r="I326" s="52"/>
      <c r="J326" s="53"/>
      <c r="K326" s="52"/>
      <c r="L326" s="53"/>
      <c r="M326" s="53"/>
      <c r="N326" s="53"/>
      <c r="O326" s="54"/>
    </row>
    <row r="327" spans="1:15">
      <c r="A327" s="50"/>
      <c r="B327" s="51"/>
      <c r="C327" s="51">
        <v>8</v>
      </c>
      <c r="D327" s="52">
        <v>33</v>
      </c>
      <c r="E327" s="52">
        <v>63</v>
      </c>
      <c r="F327" s="52">
        <v>54</v>
      </c>
      <c r="G327" s="52">
        <f t="shared" si="4"/>
        <v>117</v>
      </c>
      <c r="H327" s="52"/>
      <c r="I327" s="52"/>
      <c r="J327" s="52">
        <v>15</v>
      </c>
      <c r="K327" s="52"/>
      <c r="L327" s="53"/>
      <c r="M327" s="53"/>
      <c r="N327" s="53"/>
      <c r="O327" s="54"/>
    </row>
    <row r="328" spans="1:15">
      <c r="A328" s="50"/>
      <c r="B328" s="51"/>
      <c r="C328" s="51">
        <v>9</v>
      </c>
      <c r="D328" s="52">
        <v>38</v>
      </c>
      <c r="E328" s="52">
        <v>56</v>
      </c>
      <c r="F328" s="52">
        <v>63</v>
      </c>
      <c r="G328" s="52">
        <f t="shared" si="4"/>
        <v>119</v>
      </c>
      <c r="H328" s="52"/>
      <c r="I328" s="52"/>
      <c r="J328" s="53"/>
      <c r="K328" s="52"/>
      <c r="L328" s="53"/>
      <c r="M328" s="53"/>
      <c r="N328" s="53"/>
      <c r="O328" s="54"/>
    </row>
    <row r="329" spans="1:15">
      <c r="A329" s="50"/>
      <c r="B329" s="51" t="s">
        <v>146</v>
      </c>
      <c r="C329" s="51"/>
      <c r="D329" s="704">
        <f>SUM(D323:D328)</f>
        <v>219</v>
      </c>
      <c r="E329" s="53"/>
      <c r="F329" s="53"/>
      <c r="G329" s="704">
        <f>SUM(G323:G328)</f>
        <v>762</v>
      </c>
      <c r="H329" s="53"/>
      <c r="I329" s="53"/>
      <c r="J329" s="53"/>
      <c r="K329" s="52"/>
      <c r="L329" s="53"/>
      <c r="M329" s="53"/>
      <c r="N329" s="53"/>
      <c r="O329" s="54"/>
    </row>
    <row r="330" spans="1:15">
      <c r="A330" s="50">
        <v>3</v>
      </c>
      <c r="B330" s="51" t="s">
        <v>148</v>
      </c>
      <c r="C330" s="51">
        <v>10</v>
      </c>
      <c r="D330" s="52">
        <v>29</v>
      </c>
      <c r="E330" s="52">
        <v>61</v>
      </c>
      <c r="F330" s="52">
        <v>56</v>
      </c>
      <c r="G330" s="52">
        <f>SUM(E330+F330)</f>
        <v>117</v>
      </c>
      <c r="H330" s="53"/>
      <c r="I330" s="52"/>
      <c r="J330" s="52"/>
      <c r="K330" s="52"/>
      <c r="L330" s="53"/>
      <c r="M330" s="53"/>
      <c r="N330" s="53"/>
      <c r="O330" s="54"/>
    </row>
    <row r="331" spans="1:15">
      <c r="A331" s="50"/>
      <c r="B331" s="51"/>
      <c r="C331" s="51">
        <v>11</v>
      </c>
      <c r="D331" s="52">
        <v>28</v>
      </c>
      <c r="E331" s="52">
        <v>54</v>
      </c>
      <c r="F331" s="52">
        <v>58</v>
      </c>
      <c r="G331" s="52">
        <f>SUM(E331+F331)</f>
        <v>112</v>
      </c>
      <c r="H331" s="53"/>
      <c r="I331" s="52"/>
      <c r="J331" s="52"/>
      <c r="K331" s="52"/>
      <c r="L331" s="53"/>
      <c r="M331" s="53"/>
      <c r="N331" s="53"/>
      <c r="O331" s="54"/>
    </row>
    <row r="332" spans="1:15">
      <c r="A332" s="50"/>
      <c r="B332" s="51"/>
      <c r="C332" s="51">
        <v>12</v>
      </c>
      <c r="D332" s="52">
        <v>36</v>
      </c>
      <c r="E332" s="52">
        <v>72</v>
      </c>
      <c r="F332" s="52">
        <v>71</v>
      </c>
      <c r="G332" s="52">
        <f>SUM(E332+F332)</f>
        <v>143</v>
      </c>
      <c r="H332" s="53"/>
      <c r="I332" s="52"/>
      <c r="J332" s="52"/>
      <c r="K332" s="52"/>
      <c r="L332" s="53"/>
      <c r="M332" s="53"/>
      <c r="N332" s="53"/>
      <c r="O332" s="54"/>
    </row>
    <row r="333" spans="1:15">
      <c r="A333" s="50"/>
      <c r="B333" s="51"/>
      <c r="C333" s="51">
        <v>13</v>
      </c>
      <c r="D333" s="52">
        <v>23</v>
      </c>
      <c r="E333" s="52">
        <v>43</v>
      </c>
      <c r="F333" s="52">
        <v>32</v>
      </c>
      <c r="G333" s="52">
        <f>SUM(E333+F333)</f>
        <v>75</v>
      </c>
      <c r="H333" s="53"/>
      <c r="I333" s="52"/>
      <c r="J333" s="52"/>
      <c r="K333" s="52"/>
      <c r="L333" s="53"/>
      <c r="M333" s="53"/>
      <c r="N333" s="53"/>
      <c r="O333" s="54"/>
    </row>
    <row r="334" spans="1:15">
      <c r="A334" s="50"/>
      <c r="B334" s="51"/>
      <c r="C334" s="51">
        <v>14</v>
      </c>
      <c r="D334" s="52">
        <v>20</v>
      </c>
      <c r="E334" s="52">
        <v>38</v>
      </c>
      <c r="F334" s="52">
        <v>37</v>
      </c>
      <c r="G334" s="52">
        <f>SUM(E334+F334)</f>
        <v>75</v>
      </c>
      <c r="H334" s="53"/>
      <c r="I334" s="52"/>
      <c r="J334" s="52"/>
      <c r="K334" s="53"/>
      <c r="L334" s="53"/>
      <c r="M334" s="53"/>
      <c r="N334" s="53"/>
      <c r="O334" s="54"/>
    </row>
    <row r="335" spans="1:15">
      <c r="A335" s="55"/>
      <c r="B335" s="56" t="s">
        <v>146</v>
      </c>
      <c r="C335" s="56"/>
      <c r="D335" s="705">
        <f>SUM(D330:D334)</f>
        <v>136</v>
      </c>
      <c r="E335" s="57"/>
      <c r="F335" s="57"/>
      <c r="G335" s="705">
        <f>SUM(G330:G334)</f>
        <v>522</v>
      </c>
      <c r="H335" s="57"/>
      <c r="I335" s="57"/>
      <c r="J335" s="57"/>
      <c r="K335" s="57"/>
      <c r="L335" s="57"/>
      <c r="M335" s="57"/>
      <c r="N335" s="57"/>
      <c r="O335" s="58"/>
    </row>
    <row r="336" spans="1:15" ht="15.75" thickBot="1">
      <c r="A336" s="59"/>
      <c r="B336" s="60" t="s">
        <v>84</v>
      </c>
      <c r="C336" s="61"/>
      <c r="D336" s="706"/>
      <c r="E336" s="65">
        <f>SUM(E317:E334)</f>
        <v>967</v>
      </c>
      <c r="F336" s="65">
        <f>SUM(F317:F334)</f>
        <v>938</v>
      </c>
      <c r="G336" s="706">
        <f>SUM(E336:F336)</f>
        <v>1905</v>
      </c>
      <c r="H336" s="62"/>
      <c r="I336" s="62"/>
      <c r="J336" s="62"/>
      <c r="K336" s="62"/>
      <c r="L336" s="62"/>
      <c r="M336" s="62"/>
      <c r="N336" s="62"/>
      <c r="O336" s="63"/>
    </row>
    <row r="337" spans="1:15">
      <c r="B337" s="1123" t="s">
        <v>6442</v>
      </c>
      <c r="C337" s="1123"/>
      <c r="D337" s="1123"/>
      <c r="M337" s="64" t="s">
        <v>6933</v>
      </c>
    </row>
    <row r="338" spans="1:15">
      <c r="M338" s="64"/>
    </row>
    <row r="340" spans="1:15">
      <c r="B340" s="1081" t="s">
        <v>29</v>
      </c>
      <c r="C340" s="1080"/>
      <c r="D340" s="1080"/>
      <c r="M340" s="1098" t="s">
        <v>2456</v>
      </c>
      <c r="N340" s="1094"/>
    </row>
    <row r="347" spans="1:15">
      <c r="A347" s="1095" t="s">
        <v>70</v>
      </c>
      <c r="B347" s="1096" t="s">
        <v>138</v>
      </c>
      <c r="C347" s="1096" t="s">
        <v>84</v>
      </c>
      <c r="D347" s="1096"/>
      <c r="E347" s="1096" t="s">
        <v>139</v>
      </c>
      <c r="F347" s="1096"/>
      <c r="G347" s="1096"/>
      <c r="H347" s="1096" t="s">
        <v>140</v>
      </c>
      <c r="I347" s="1096"/>
      <c r="J347" s="1096"/>
      <c r="K347" s="1096"/>
      <c r="L347" s="1096" t="s">
        <v>141</v>
      </c>
      <c r="M347" s="1096"/>
      <c r="N347" s="1096"/>
      <c r="O347" s="1096" t="s">
        <v>79</v>
      </c>
    </row>
    <row r="348" spans="1:15">
      <c r="A348" s="1095"/>
      <c r="B348" s="1096"/>
      <c r="C348" s="1096" t="s">
        <v>91</v>
      </c>
      <c r="D348" s="1096" t="s">
        <v>72</v>
      </c>
      <c r="E348" s="1096" t="s">
        <v>23</v>
      </c>
      <c r="F348" s="1096" t="s">
        <v>16</v>
      </c>
      <c r="G348" s="1096" t="s">
        <v>80</v>
      </c>
      <c r="H348" s="1096" t="s">
        <v>12</v>
      </c>
      <c r="I348" s="1096" t="s">
        <v>10</v>
      </c>
      <c r="J348" s="1096" t="s">
        <v>75</v>
      </c>
      <c r="K348" s="1096" t="s">
        <v>74</v>
      </c>
      <c r="L348" s="1096" t="s">
        <v>142</v>
      </c>
      <c r="M348" s="1096" t="s">
        <v>143</v>
      </c>
      <c r="N348" s="1096" t="s">
        <v>144</v>
      </c>
      <c r="O348" s="1096"/>
    </row>
    <row r="349" spans="1:15">
      <c r="A349" s="1095"/>
      <c r="B349" s="1096"/>
      <c r="C349" s="1096"/>
      <c r="D349" s="1096"/>
      <c r="E349" s="1096"/>
      <c r="F349" s="1096"/>
      <c r="G349" s="1096"/>
      <c r="H349" s="1096"/>
      <c r="I349" s="1096"/>
      <c r="J349" s="1096"/>
      <c r="K349" s="1096"/>
      <c r="L349" s="1096"/>
      <c r="M349" s="1096"/>
      <c r="N349" s="1096"/>
      <c r="O349" s="1096"/>
    </row>
    <row r="350" spans="1:15">
      <c r="A350" s="47">
        <v>1</v>
      </c>
      <c r="B350" s="48">
        <v>2</v>
      </c>
      <c r="C350" s="48">
        <v>3</v>
      </c>
      <c r="D350" s="48">
        <v>4</v>
      </c>
      <c r="E350" s="48">
        <v>5</v>
      </c>
      <c r="F350" s="48">
        <v>6</v>
      </c>
      <c r="G350" s="48">
        <v>7</v>
      </c>
      <c r="H350" s="48">
        <v>8</v>
      </c>
      <c r="I350" s="48">
        <v>9</v>
      </c>
      <c r="J350" s="48">
        <v>10</v>
      </c>
      <c r="K350" s="48">
        <v>11</v>
      </c>
      <c r="L350" s="48">
        <v>12</v>
      </c>
      <c r="M350" s="48">
        <v>13</v>
      </c>
      <c r="N350" s="48">
        <v>14</v>
      </c>
      <c r="O350" s="49">
        <v>15</v>
      </c>
    </row>
    <row r="351" spans="1:15">
      <c r="A351" s="50">
        <v>1</v>
      </c>
      <c r="B351" s="51" t="s">
        <v>145</v>
      </c>
      <c r="C351" s="51">
        <v>1</v>
      </c>
      <c r="D351" s="52">
        <v>44</v>
      </c>
      <c r="E351" s="52">
        <v>76</v>
      </c>
      <c r="F351" s="52">
        <v>79</v>
      </c>
      <c r="G351" s="52">
        <f t="shared" ref="G351:G369" si="5">SUM(E351+F351)</f>
        <v>155</v>
      </c>
      <c r="H351" s="53"/>
      <c r="I351" s="53"/>
      <c r="J351" s="52"/>
      <c r="K351" s="52"/>
      <c r="L351" s="53"/>
      <c r="M351" s="53"/>
      <c r="N351" s="53"/>
      <c r="O351" s="54"/>
    </row>
    <row r="352" spans="1:15">
      <c r="A352" s="50"/>
      <c r="B352" s="51"/>
      <c r="C352" s="51">
        <v>6</v>
      </c>
      <c r="D352" s="52">
        <v>40</v>
      </c>
      <c r="E352" s="52">
        <v>69</v>
      </c>
      <c r="F352" s="52">
        <v>70</v>
      </c>
      <c r="G352" s="52">
        <f t="shared" si="5"/>
        <v>139</v>
      </c>
      <c r="H352" s="53"/>
      <c r="I352" s="53"/>
      <c r="J352" s="52"/>
      <c r="K352" s="52"/>
      <c r="L352" s="53"/>
      <c r="M352" s="53"/>
      <c r="N352" s="53"/>
      <c r="O352" s="54"/>
    </row>
    <row r="353" spans="1:15">
      <c r="A353" s="50"/>
      <c r="B353" s="51"/>
      <c r="C353" s="51">
        <v>7</v>
      </c>
      <c r="D353" s="52">
        <v>41</v>
      </c>
      <c r="E353" s="52">
        <v>70</v>
      </c>
      <c r="F353" s="52">
        <v>63</v>
      </c>
      <c r="G353" s="52">
        <f t="shared" si="5"/>
        <v>133</v>
      </c>
      <c r="H353" s="53"/>
      <c r="I353" s="53"/>
      <c r="J353" s="52"/>
      <c r="K353" s="52"/>
      <c r="L353" s="53"/>
      <c r="M353" s="53"/>
      <c r="N353" s="53"/>
      <c r="O353" s="54"/>
    </row>
    <row r="354" spans="1:15">
      <c r="A354" s="50"/>
      <c r="B354" s="51"/>
      <c r="C354" s="51">
        <v>15</v>
      </c>
      <c r="D354" s="52">
        <v>19</v>
      </c>
      <c r="E354" s="52">
        <v>32</v>
      </c>
      <c r="F354" s="52">
        <v>33</v>
      </c>
      <c r="G354" s="52">
        <f t="shared" si="5"/>
        <v>65</v>
      </c>
      <c r="H354" s="53"/>
      <c r="I354" s="53"/>
      <c r="J354" s="52"/>
      <c r="K354" s="52"/>
      <c r="L354" s="53"/>
      <c r="M354" s="53"/>
      <c r="N354" s="53"/>
      <c r="O354" s="54"/>
    </row>
    <row r="355" spans="1:15">
      <c r="A355" s="50"/>
      <c r="B355" s="51"/>
      <c r="C355" s="51">
        <v>16</v>
      </c>
      <c r="D355" s="52">
        <v>36</v>
      </c>
      <c r="E355" s="52">
        <v>65</v>
      </c>
      <c r="F355" s="52">
        <v>64</v>
      </c>
      <c r="G355" s="52">
        <f t="shared" si="5"/>
        <v>129</v>
      </c>
      <c r="H355" s="53"/>
      <c r="I355" s="53"/>
      <c r="J355" s="52"/>
      <c r="K355" s="52"/>
      <c r="L355" s="53"/>
      <c r="M355" s="53"/>
      <c r="N355" s="53"/>
      <c r="O355" s="54"/>
    </row>
    <row r="356" spans="1:15">
      <c r="A356" s="50"/>
      <c r="B356" s="51" t="s">
        <v>146</v>
      </c>
      <c r="C356" s="51"/>
      <c r="D356" s="704">
        <f>SUM(D350:D355)</f>
        <v>184</v>
      </c>
      <c r="E356" s="53">
        <f>SUM(E350:E355)</f>
        <v>317</v>
      </c>
      <c r="F356" s="53">
        <f>SUM(F350:F355)</f>
        <v>315</v>
      </c>
      <c r="G356" s="704">
        <f t="shared" si="5"/>
        <v>632</v>
      </c>
      <c r="H356" s="53"/>
      <c r="I356" s="53"/>
      <c r="J356" s="53"/>
      <c r="K356" s="53"/>
      <c r="L356" s="53"/>
      <c r="M356" s="53"/>
      <c r="N356" s="53"/>
      <c r="O356" s="54"/>
    </row>
    <row r="357" spans="1:15">
      <c r="A357" s="50">
        <v>2</v>
      </c>
      <c r="B357" s="51" t="s">
        <v>147</v>
      </c>
      <c r="C357" s="51">
        <v>2</v>
      </c>
      <c r="D357" s="52">
        <v>56</v>
      </c>
      <c r="E357" s="52">
        <v>99</v>
      </c>
      <c r="F357" s="52">
        <v>89</v>
      </c>
      <c r="G357" s="52">
        <f t="shared" si="5"/>
        <v>188</v>
      </c>
      <c r="H357" s="53"/>
      <c r="I357" s="53"/>
      <c r="J357" s="53"/>
      <c r="K357" s="52"/>
      <c r="L357" s="53"/>
      <c r="M357" s="53"/>
      <c r="N357" s="53"/>
      <c r="O357" s="54"/>
    </row>
    <row r="358" spans="1:15">
      <c r="A358" s="50"/>
      <c r="B358" s="51"/>
      <c r="C358" s="51">
        <v>3</v>
      </c>
      <c r="D358" s="52">
        <v>33</v>
      </c>
      <c r="E358" s="52">
        <v>67</v>
      </c>
      <c r="F358" s="52">
        <v>63</v>
      </c>
      <c r="G358" s="52">
        <f t="shared" si="5"/>
        <v>130</v>
      </c>
      <c r="H358" s="53"/>
      <c r="I358" s="53"/>
      <c r="J358" s="53"/>
      <c r="K358" s="52"/>
      <c r="L358" s="53"/>
      <c r="M358" s="53"/>
      <c r="N358" s="53"/>
      <c r="O358" s="54"/>
    </row>
    <row r="359" spans="1:15">
      <c r="A359" s="50"/>
      <c r="B359" s="51"/>
      <c r="C359" s="51">
        <v>4</v>
      </c>
      <c r="D359" s="52">
        <v>17</v>
      </c>
      <c r="E359" s="52">
        <v>29</v>
      </c>
      <c r="F359" s="52">
        <v>33</v>
      </c>
      <c r="G359" s="52">
        <f t="shared" si="5"/>
        <v>62</v>
      </c>
      <c r="H359" s="53"/>
      <c r="I359" s="53"/>
      <c r="J359" s="53"/>
      <c r="K359" s="52"/>
      <c r="L359" s="53"/>
      <c r="M359" s="53"/>
      <c r="N359" s="53"/>
      <c r="O359" s="54"/>
    </row>
    <row r="360" spans="1:15">
      <c r="A360" s="50"/>
      <c r="B360" s="51"/>
      <c r="C360" s="51">
        <v>5</v>
      </c>
      <c r="D360" s="52">
        <v>42</v>
      </c>
      <c r="E360" s="52">
        <v>73</v>
      </c>
      <c r="F360" s="52">
        <v>73</v>
      </c>
      <c r="G360" s="52">
        <f t="shared" si="5"/>
        <v>146</v>
      </c>
      <c r="H360" s="52"/>
      <c r="I360" s="52"/>
      <c r="J360" s="53"/>
      <c r="K360" s="52"/>
      <c r="L360" s="53"/>
      <c r="M360" s="53"/>
      <c r="N360" s="53"/>
      <c r="O360" s="54"/>
    </row>
    <row r="361" spans="1:15">
      <c r="A361" s="50"/>
      <c r="B361" s="51"/>
      <c r="C361" s="51">
        <v>8</v>
      </c>
      <c r="D361" s="52">
        <v>33</v>
      </c>
      <c r="E361" s="52">
        <v>63</v>
      </c>
      <c r="F361" s="52">
        <v>54</v>
      </c>
      <c r="G361" s="52">
        <f t="shared" si="5"/>
        <v>117</v>
      </c>
      <c r="H361" s="52"/>
      <c r="I361" s="52"/>
      <c r="J361" s="52"/>
      <c r="K361" s="52"/>
      <c r="L361" s="53"/>
      <c r="M361" s="53"/>
      <c r="N361" s="53"/>
      <c r="O361" s="54"/>
    </row>
    <row r="362" spans="1:15">
      <c r="A362" s="50"/>
      <c r="B362" s="51"/>
      <c r="C362" s="51">
        <v>9</v>
      </c>
      <c r="D362" s="52">
        <v>38</v>
      </c>
      <c r="E362" s="52">
        <v>56</v>
      </c>
      <c r="F362" s="52">
        <v>63</v>
      </c>
      <c r="G362" s="52">
        <f t="shared" si="5"/>
        <v>119</v>
      </c>
      <c r="H362" s="52"/>
      <c r="I362" s="52"/>
      <c r="J362" s="53"/>
      <c r="K362" s="52"/>
      <c r="L362" s="53"/>
      <c r="M362" s="53"/>
      <c r="N362" s="53"/>
      <c r="O362" s="54"/>
    </row>
    <row r="363" spans="1:15">
      <c r="A363" s="50"/>
      <c r="B363" s="51" t="s">
        <v>146</v>
      </c>
      <c r="C363" s="51"/>
      <c r="D363" s="704">
        <f>SUM(D357:D362)</f>
        <v>219</v>
      </c>
      <c r="E363" s="53">
        <f>SUM(E357:E362)</f>
        <v>387</v>
      </c>
      <c r="F363" s="53">
        <f>SUM(F357:F362)</f>
        <v>375</v>
      </c>
      <c r="G363" s="704">
        <f t="shared" si="5"/>
        <v>762</v>
      </c>
      <c r="H363" s="53"/>
      <c r="I363" s="53"/>
      <c r="J363" s="53"/>
      <c r="K363" s="52"/>
      <c r="L363" s="53"/>
      <c r="M363" s="53"/>
      <c r="N363" s="53"/>
      <c r="O363" s="54"/>
    </row>
    <row r="364" spans="1:15">
      <c r="A364" s="50">
        <v>3</v>
      </c>
      <c r="B364" s="51" t="s">
        <v>148</v>
      </c>
      <c r="C364" s="51">
        <v>10</v>
      </c>
      <c r="D364" s="52">
        <v>29</v>
      </c>
      <c r="E364" s="52">
        <v>61</v>
      </c>
      <c r="F364" s="52">
        <v>56</v>
      </c>
      <c r="G364" s="52">
        <f t="shared" si="5"/>
        <v>117</v>
      </c>
      <c r="H364" s="53"/>
      <c r="I364" s="52"/>
      <c r="J364" s="52"/>
      <c r="K364" s="52"/>
      <c r="L364" s="53"/>
      <c r="M364" s="53"/>
      <c r="N364" s="53"/>
      <c r="O364" s="54"/>
    </row>
    <row r="365" spans="1:15">
      <c r="A365" s="50"/>
      <c r="B365" s="51"/>
      <c r="C365" s="51">
        <v>11</v>
      </c>
      <c r="D365" s="52">
        <v>28</v>
      </c>
      <c r="E365" s="52">
        <v>54</v>
      </c>
      <c r="F365" s="52">
        <v>58</v>
      </c>
      <c r="G365" s="52">
        <f t="shared" si="5"/>
        <v>112</v>
      </c>
      <c r="H365" s="53"/>
      <c r="I365" s="52"/>
      <c r="J365" s="52"/>
      <c r="K365" s="52"/>
      <c r="L365" s="53"/>
      <c r="M365" s="53"/>
      <c r="N365" s="53"/>
      <c r="O365" s="54"/>
    </row>
    <row r="366" spans="1:15">
      <c r="A366" s="50"/>
      <c r="B366" s="51"/>
      <c r="C366" s="51">
        <v>12</v>
      </c>
      <c r="D366" s="52">
        <v>36</v>
      </c>
      <c r="E366" s="52">
        <v>72</v>
      </c>
      <c r="F366" s="52">
        <v>71</v>
      </c>
      <c r="G366" s="52">
        <f t="shared" si="5"/>
        <v>143</v>
      </c>
      <c r="H366" s="53"/>
      <c r="I366" s="52"/>
      <c r="J366" s="52"/>
      <c r="K366" s="52"/>
      <c r="L366" s="53"/>
      <c r="M366" s="53"/>
      <c r="N366" s="53"/>
      <c r="O366" s="54"/>
    </row>
    <row r="367" spans="1:15">
      <c r="A367" s="50"/>
      <c r="B367" s="51"/>
      <c r="C367" s="51">
        <v>13</v>
      </c>
      <c r="D367" s="52">
        <v>23</v>
      </c>
      <c r="E367" s="52">
        <v>43</v>
      </c>
      <c r="F367" s="52">
        <v>32</v>
      </c>
      <c r="G367" s="52">
        <f t="shared" si="5"/>
        <v>75</v>
      </c>
      <c r="H367" s="53"/>
      <c r="I367" s="52"/>
      <c r="J367" s="52"/>
      <c r="K367" s="52"/>
      <c r="L367" s="53"/>
      <c r="M367" s="53"/>
      <c r="N367" s="53"/>
      <c r="O367" s="54"/>
    </row>
    <row r="368" spans="1:15">
      <c r="A368" s="50"/>
      <c r="B368" s="51"/>
      <c r="C368" s="51">
        <v>14</v>
      </c>
      <c r="D368" s="52">
        <v>20</v>
      </c>
      <c r="E368" s="52">
        <v>38</v>
      </c>
      <c r="F368" s="52">
        <v>37</v>
      </c>
      <c r="G368" s="52">
        <f t="shared" si="5"/>
        <v>75</v>
      </c>
      <c r="H368" s="53"/>
      <c r="I368" s="52"/>
      <c r="J368" s="52"/>
      <c r="K368" s="53"/>
      <c r="L368" s="53"/>
      <c r="M368" s="53"/>
      <c r="N368" s="53"/>
      <c r="O368" s="54"/>
    </row>
    <row r="369" spans="1:15">
      <c r="A369" s="55"/>
      <c r="B369" s="56" t="s">
        <v>146</v>
      </c>
      <c r="C369" s="56"/>
      <c r="D369" s="705">
        <f>SUM(D364:D368)</f>
        <v>136</v>
      </c>
      <c r="E369" s="57">
        <f>SUM(E364:E368)</f>
        <v>268</v>
      </c>
      <c r="F369" s="57">
        <f>SUM(F364:F368)</f>
        <v>254</v>
      </c>
      <c r="G369" s="705">
        <f t="shared" si="5"/>
        <v>522</v>
      </c>
      <c r="H369" s="57"/>
      <c r="I369" s="57"/>
      <c r="J369" s="57"/>
      <c r="K369" s="57"/>
      <c r="L369" s="57"/>
      <c r="M369" s="57"/>
      <c r="N369" s="57"/>
      <c r="O369" s="58"/>
    </row>
    <row r="370" spans="1:15" ht="15.75" thickBot="1">
      <c r="A370" s="59"/>
      <c r="B370" s="60" t="s">
        <v>84</v>
      </c>
      <c r="C370" s="61"/>
      <c r="D370" s="706"/>
      <c r="E370" s="65"/>
      <c r="F370" s="65"/>
      <c r="G370" s="706">
        <f>SUM(G369+G363+G356)</f>
        <v>1916</v>
      </c>
      <c r="H370" s="62"/>
      <c r="I370" s="62"/>
      <c r="J370" s="62"/>
      <c r="K370" s="62"/>
      <c r="L370" s="62"/>
      <c r="M370" s="62"/>
      <c r="N370" s="62"/>
      <c r="O370" s="63"/>
    </row>
    <row r="371" spans="1:15">
      <c r="B371" s="1123" t="s">
        <v>6442</v>
      </c>
      <c r="C371" s="1123"/>
      <c r="D371" s="1123"/>
      <c r="M371" s="64" t="s">
        <v>6933</v>
      </c>
    </row>
    <row r="372" spans="1:15">
      <c r="M372" s="64"/>
    </row>
    <row r="374" spans="1:15">
      <c r="B374" s="1081" t="s">
        <v>29</v>
      </c>
      <c r="C374" s="1080"/>
      <c r="D374" s="1080"/>
      <c r="M374" s="1098" t="s">
        <v>2456</v>
      </c>
      <c r="N374" s="1094"/>
    </row>
  </sheetData>
  <mergeCells count="242">
    <mergeCell ref="B371:D371"/>
    <mergeCell ref="B374:D374"/>
    <mergeCell ref="M374:N374"/>
    <mergeCell ref="A347:A349"/>
    <mergeCell ref="B347:B349"/>
    <mergeCell ref="C347:D347"/>
    <mergeCell ref="E347:G347"/>
    <mergeCell ref="H347:K347"/>
    <mergeCell ref="L347:N347"/>
    <mergeCell ref="O347:O349"/>
    <mergeCell ref="C348:C349"/>
    <mergeCell ref="D348:D349"/>
    <mergeCell ref="E348:E349"/>
    <mergeCell ref="F348:F349"/>
    <mergeCell ref="G348:G349"/>
    <mergeCell ref="H348:H349"/>
    <mergeCell ref="I348:I349"/>
    <mergeCell ref="J348:J349"/>
    <mergeCell ref="K348:K349"/>
    <mergeCell ref="L348:L349"/>
    <mergeCell ref="M348:M349"/>
    <mergeCell ref="N348:N349"/>
    <mergeCell ref="B303:D303"/>
    <mergeCell ref="B306:D306"/>
    <mergeCell ref="M306:N306"/>
    <mergeCell ref="O279:O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K280:K281"/>
    <mergeCell ref="L280:L281"/>
    <mergeCell ref="M280:M281"/>
    <mergeCell ref="N280:N281"/>
    <mergeCell ref="B269:D269"/>
    <mergeCell ref="B272:D272"/>
    <mergeCell ref="M272:N272"/>
    <mergeCell ref="A279:A281"/>
    <mergeCell ref="B279:B281"/>
    <mergeCell ref="C279:D279"/>
    <mergeCell ref="E279:G279"/>
    <mergeCell ref="H279:K279"/>
    <mergeCell ref="L279:N279"/>
    <mergeCell ref="O245:O247"/>
    <mergeCell ref="C246:C247"/>
    <mergeCell ref="D246:D247"/>
    <mergeCell ref="E246:E247"/>
    <mergeCell ref="F246:F247"/>
    <mergeCell ref="G246:G247"/>
    <mergeCell ref="H246:H247"/>
    <mergeCell ref="I246:I247"/>
    <mergeCell ref="J246:J247"/>
    <mergeCell ref="K246:K247"/>
    <mergeCell ref="L246:L247"/>
    <mergeCell ref="M246:M247"/>
    <mergeCell ref="N246:N247"/>
    <mergeCell ref="B235:D235"/>
    <mergeCell ref="B238:D238"/>
    <mergeCell ref="M238:N238"/>
    <mergeCell ref="A245:A247"/>
    <mergeCell ref="B245:B247"/>
    <mergeCell ref="C245:D245"/>
    <mergeCell ref="E245:G245"/>
    <mergeCell ref="H245:K245"/>
    <mergeCell ref="L245:N245"/>
    <mergeCell ref="A211:A213"/>
    <mergeCell ref="B211:B213"/>
    <mergeCell ref="C211:D211"/>
    <mergeCell ref="E211:G211"/>
    <mergeCell ref="H211:K211"/>
    <mergeCell ref="L211:N211"/>
    <mergeCell ref="O211:O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K212:K213"/>
    <mergeCell ref="L212:L213"/>
    <mergeCell ref="M212:M213"/>
    <mergeCell ref="N212:N213"/>
    <mergeCell ref="B201:D201"/>
    <mergeCell ref="B204:D204"/>
    <mergeCell ref="M204:N204"/>
    <mergeCell ref="L177:N177"/>
    <mergeCell ref="O177:O179"/>
    <mergeCell ref="C178:C179"/>
    <mergeCell ref="D178:D179"/>
    <mergeCell ref="E178:E179"/>
    <mergeCell ref="F178:F179"/>
    <mergeCell ref="G178:G179"/>
    <mergeCell ref="H178:H179"/>
    <mergeCell ref="I178:I179"/>
    <mergeCell ref="J178:J179"/>
    <mergeCell ref="B167:D167"/>
    <mergeCell ref="B170:D170"/>
    <mergeCell ref="M170:N170"/>
    <mergeCell ref="A177:A179"/>
    <mergeCell ref="B177:B179"/>
    <mergeCell ref="C177:D177"/>
    <mergeCell ref="E177:G177"/>
    <mergeCell ref="H177:K177"/>
    <mergeCell ref="K178:K179"/>
    <mergeCell ref="L178:L179"/>
    <mergeCell ref="M178:M179"/>
    <mergeCell ref="N178:N179"/>
    <mergeCell ref="O143:O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M144:M145"/>
    <mergeCell ref="N144:N145"/>
    <mergeCell ref="B133:D133"/>
    <mergeCell ref="B136:D136"/>
    <mergeCell ref="M136:N136"/>
    <mergeCell ref="A143:A145"/>
    <mergeCell ref="B143:B145"/>
    <mergeCell ref="C143:D143"/>
    <mergeCell ref="E143:G143"/>
    <mergeCell ref="H143:K143"/>
    <mergeCell ref="L143:N143"/>
    <mergeCell ref="L144:L145"/>
    <mergeCell ref="O109:O111"/>
    <mergeCell ref="C110:C111"/>
    <mergeCell ref="D110:D111"/>
    <mergeCell ref="E110:E111"/>
    <mergeCell ref="F110:F111"/>
    <mergeCell ref="G110:G111"/>
    <mergeCell ref="H110:H111"/>
    <mergeCell ref="I110:I111"/>
    <mergeCell ref="J110:J111"/>
    <mergeCell ref="K110:K111"/>
    <mergeCell ref="A109:A111"/>
    <mergeCell ref="B109:B111"/>
    <mergeCell ref="C109:D109"/>
    <mergeCell ref="E109:G109"/>
    <mergeCell ref="H109:K109"/>
    <mergeCell ref="L109:N109"/>
    <mergeCell ref="L110:L111"/>
    <mergeCell ref="M110:M111"/>
    <mergeCell ref="N110:N111"/>
    <mergeCell ref="B99:D99"/>
    <mergeCell ref="B102:D102"/>
    <mergeCell ref="M102:N102"/>
    <mergeCell ref="L75:N75"/>
    <mergeCell ref="O75:O77"/>
    <mergeCell ref="C76:C77"/>
    <mergeCell ref="D76:D77"/>
    <mergeCell ref="E76:E77"/>
    <mergeCell ref="F76:F77"/>
    <mergeCell ref="G76:G77"/>
    <mergeCell ref="H76:H77"/>
    <mergeCell ref="I76:I77"/>
    <mergeCell ref="J76:J77"/>
    <mergeCell ref="B65:D65"/>
    <mergeCell ref="B68:D68"/>
    <mergeCell ref="M68:N68"/>
    <mergeCell ref="A75:A77"/>
    <mergeCell ref="B75:B77"/>
    <mergeCell ref="C75:D75"/>
    <mergeCell ref="E75:G75"/>
    <mergeCell ref="H75:K75"/>
    <mergeCell ref="K76:K77"/>
    <mergeCell ref="L76:L77"/>
    <mergeCell ref="M76:M77"/>
    <mergeCell ref="N76:N77"/>
    <mergeCell ref="O41:O43"/>
    <mergeCell ref="C42:C43"/>
    <mergeCell ref="D42:D43"/>
    <mergeCell ref="E42:E43"/>
    <mergeCell ref="F42:F43"/>
    <mergeCell ref="G42:G43"/>
    <mergeCell ref="H42:H43"/>
    <mergeCell ref="I42:I43"/>
    <mergeCell ref="J42:J43"/>
    <mergeCell ref="K42:K43"/>
    <mergeCell ref="M42:M43"/>
    <mergeCell ref="N42:N43"/>
    <mergeCell ref="M34:N34"/>
    <mergeCell ref="B31:D31"/>
    <mergeCell ref="B34:D34"/>
    <mergeCell ref="A41:A43"/>
    <mergeCell ref="B41:B43"/>
    <mergeCell ref="C41:D41"/>
    <mergeCell ref="E41:G41"/>
    <mergeCell ref="H41:K41"/>
    <mergeCell ref="L41:N41"/>
    <mergeCell ref="L42:L43"/>
    <mergeCell ref="O7:O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A7:A9"/>
    <mergeCell ref="B7:B9"/>
    <mergeCell ref="C7:D7"/>
    <mergeCell ref="E7:G7"/>
    <mergeCell ref="H7:K7"/>
    <mergeCell ref="L7:N7"/>
    <mergeCell ref="L8:L9"/>
    <mergeCell ref="M8:M9"/>
    <mergeCell ref="N8:N9"/>
    <mergeCell ref="O313:O315"/>
    <mergeCell ref="C314:C315"/>
    <mergeCell ref="D314:D315"/>
    <mergeCell ref="E314:E315"/>
    <mergeCell ref="F314:F315"/>
    <mergeCell ref="G314:G315"/>
    <mergeCell ref="H314:H315"/>
    <mergeCell ref="I314:I315"/>
    <mergeCell ref="J314:J315"/>
    <mergeCell ref="K314:K315"/>
    <mergeCell ref="L314:L315"/>
    <mergeCell ref="M314:M315"/>
    <mergeCell ref="N314:N315"/>
    <mergeCell ref="B337:D337"/>
    <mergeCell ref="B340:D340"/>
    <mergeCell ref="M340:N340"/>
    <mergeCell ref="A313:A315"/>
    <mergeCell ref="B313:B315"/>
    <mergeCell ref="C313:D313"/>
    <mergeCell ref="E313:G313"/>
    <mergeCell ref="H313:K313"/>
    <mergeCell ref="L313:N313"/>
  </mergeCells>
  <pageMargins left="1.9192913389999999" right="0" top="0.74803149606299202" bottom="0.74803149606299202" header="0.31496062992126" footer="0.31496062992126"/>
  <pageSetup paperSize="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O73"/>
  <sheetViews>
    <sheetView topLeftCell="A12" workbookViewId="0">
      <selection activeCell="K11" sqref="K11"/>
    </sheetView>
  </sheetViews>
  <sheetFormatPr defaultRowHeight="15"/>
  <sheetData>
    <row r="7" spans="1:15">
      <c r="A7" s="1095" t="s">
        <v>70</v>
      </c>
      <c r="B7" s="1096" t="s">
        <v>138</v>
      </c>
      <c r="C7" s="1096" t="s">
        <v>84</v>
      </c>
      <c r="D7" s="1096"/>
      <c r="E7" s="1096" t="s">
        <v>139</v>
      </c>
      <c r="F7" s="1096"/>
      <c r="G7" s="1096"/>
      <c r="H7" s="1096" t="s">
        <v>140</v>
      </c>
      <c r="I7" s="1096"/>
      <c r="J7" s="1096"/>
      <c r="K7" s="1096"/>
      <c r="L7" s="1096" t="s">
        <v>141</v>
      </c>
      <c r="M7" s="1096"/>
      <c r="N7" s="1096"/>
      <c r="O7" s="1096" t="s">
        <v>79</v>
      </c>
    </row>
    <row r="8" spans="1:15">
      <c r="A8" s="1095"/>
      <c r="B8" s="1096"/>
      <c r="C8" s="1096" t="s">
        <v>91</v>
      </c>
      <c r="D8" s="1096" t="s">
        <v>72</v>
      </c>
      <c r="E8" s="1096" t="s">
        <v>23</v>
      </c>
      <c r="F8" s="1096" t="s">
        <v>16</v>
      </c>
      <c r="G8" s="1096" t="s">
        <v>80</v>
      </c>
      <c r="H8" s="1096" t="s">
        <v>12</v>
      </c>
      <c r="I8" s="1096" t="s">
        <v>10</v>
      </c>
      <c r="J8" s="1096" t="s">
        <v>75</v>
      </c>
      <c r="K8" s="1096" t="s">
        <v>74</v>
      </c>
      <c r="L8" s="1096" t="s">
        <v>142</v>
      </c>
      <c r="M8" s="1096" t="s">
        <v>143</v>
      </c>
      <c r="N8" s="1096" t="s">
        <v>144</v>
      </c>
      <c r="O8" s="1096"/>
    </row>
    <row r="9" spans="1:15">
      <c r="A9" s="1095"/>
      <c r="B9" s="1096"/>
      <c r="C9" s="1096"/>
      <c r="D9" s="1096"/>
      <c r="E9" s="1096"/>
      <c r="F9" s="1096"/>
      <c r="G9" s="1096"/>
      <c r="H9" s="1096"/>
      <c r="I9" s="1096"/>
      <c r="J9" s="1096"/>
      <c r="K9" s="1096"/>
      <c r="L9" s="1096"/>
      <c r="M9" s="1096"/>
      <c r="N9" s="1096"/>
      <c r="O9" s="1096"/>
    </row>
    <row r="10" spans="1:15">
      <c r="A10" s="47">
        <v>1</v>
      </c>
      <c r="B10" s="48">
        <v>2</v>
      </c>
      <c r="C10" s="48">
        <v>3</v>
      </c>
      <c r="D10" s="48">
        <v>4</v>
      </c>
      <c r="E10" s="48">
        <v>5</v>
      </c>
      <c r="F10" s="48">
        <v>6</v>
      </c>
      <c r="G10" s="48">
        <v>7</v>
      </c>
      <c r="H10" s="48">
        <v>8</v>
      </c>
      <c r="I10" s="48">
        <v>9</v>
      </c>
      <c r="J10" s="48">
        <v>10</v>
      </c>
      <c r="K10" s="48">
        <v>11</v>
      </c>
      <c r="L10" s="48">
        <v>12</v>
      </c>
      <c r="M10" s="48">
        <v>13</v>
      </c>
      <c r="N10" s="48">
        <v>14</v>
      </c>
      <c r="O10" s="49">
        <v>15</v>
      </c>
    </row>
    <row r="11" spans="1:15">
      <c r="A11" s="50">
        <v>1</v>
      </c>
      <c r="B11" s="51" t="s">
        <v>145</v>
      </c>
      <c r="C11" s="51">
        <v>1</v>
      </c>
      <c r="D11" s="52">
        <v>47</v>
      </c>
      <c r="E11" s="52"/>
      <c r="F11" s="52"/>
      <c r="G11" s="52"/>
      <c r="H11" s="53"/>
      <c r="I11" s="53"/>
      <c r="J11" s="52"/>
      <c r="K11" s="52"/>
      <c r="L11" s="53"/>
      <c r="M11" s="53"/>
      <c r="N11" s="53"/>
      <c r="O11" s="54"/>
    </row>
    <row r="12" spans="1:15">
      <c r="A12" s="50"/>
      <c r="B12" s="51"/>
      <c r="C12" s="51">
        <v>6</v>
      </c>
      <c r="D12" s="52">
        <v>38</v>
      </c>
      <c r="E12" s="52"/>
      <c r="F12" s="52"/>
      <c r="G12" s="52"/>
      <c r="H12" s="53"/>
      <c r="I12" s="53"/>
      <c r="J12" s="52"/>
      <c r="K12" s="52"/>
      <c r="L12" s="53"/>
      <c r="M12" s="53"/>
      <c r="N12" s="53"/>
      <c r="O12" s="54"/>
    </row>
    <row r="13" spans="1:15">
      <c r="A13" s="50"/>
      <c r="B13" s="51"/>
      <c r="C13" s="51">
        <v>7</v>
      </c>
      <c r="D13" s="52">
        <v>38</v>
      </c>
      <c r="E13" s="52"/>
      <c r="F13" s="52"/>
      <c r="G13" s="52"/>
      <c r="H13" s="53"/>
      <c r="I13" s="53"/>
      <c r="J13" s="52"/>
      <c r="K13" s="52"/>
      <c r="L13" s="53"/>
      <c r="M13" s="53"/>
      <c r="N13" s="53"/>
      <c r="O13" s="54"/>
    </row>
    <row r="14" spans="1:15">
      <c r="A14" s="50"/>
      <c r="B14" s="51"/>
      <c r="C14" s="51">
        <v>15</v>
      </c>
      <c r="D14" s="52">
        <v>23</v>
      </c>
      <c r="E14" s="52"/>
      <c r="F14" s="52"/>
      <c r="G14" s="52"/>
      <c r="H14" s="53"/>
      <c r="I14" s="53"/>
      <c r="J14" s="52"/>
      <c r="K14" s="52"/>
      <c r="L14" s="53"/>
      <c r="M14" s="53"/>
      <c r="N14" s="53"/>
      <c r="O14" s="54"/>
    </row>
    <row r="15" spans="1:15">
      <c r="A15" s="50"/>
      <c r="B15" s="51"/>
      <c r="C15" s="51">
        <v>16</v>
      </c>
      <c r="D15" s="52">
        <v>32</v>
      </c>
      <c r="E15" s="52"/>
      <c r="F15" s="52"/>
      <c r="G15" s="52"/>
      <c r="H15" s="53"/>
      <c r="I15" s="53"/>
      <c r="J15" s="52"/>
      <c r="K15" s="52"/>
      <c r="L15" s="53"/>
      <c r="M15" s="53"/>
      <c r="N15" s="53"/>
      <c r="O15" s="54"/>
    </row>
    <row r="16" spans="1:15">
      <c r="A16" s="50"/>
      <c r="B16" s="51" t="s">
        <v>146</v>
      </c>
      <c r="C16" s="51"/>
      <c r="D16" s="704"/>
      <c r="E16" s="53"/>
      <c r="F16" s="53"/>
      <c r="G16" s="704"/>
      <c r="H16" s="53"/>
      <c r="I16" s="53"/>
      <c r="J16" s="53"/>
      <c r="K16" s="53"/>
      <c r="L16" s="53"/>
      <c r="M16" s="53"/>
      <c r="N16" s="53"/>
      <c r="O16" s="54"/>
    </row>
    <row r="17" spans="1:15">
      <c r="A17" s="50">
        <v>2</v>
      </c>
      <c r="B17" s="51" t="s">
        <v>147</v>
      </c>
      <c r="C17" s="51">
        <v>2</v>
      </c>
      <c r="D17" s="52">
        <v>52</v>
      </c>
      <c r="E17" s="52"/>
      <c r="F17" s="52"/>
      <c r="G17" s="52"/>
      <c r="H17" s="53"/>
      <c r="I17" s="52"/>
      <c r="J17" s="52"/>
      <c r="K17" s="52"/>
      <c r="L17" s="53"/>
      <c r="M17" s="53"/>
      <c r="N17" s="53"/>
      <c r="O17" s="54"/>
    </row>
    <row r="18" spans="1:15">
      <c r="A18" s="50"/>
      <c r="B18" s="51"/>
      <c r="C18" s="51">
        <v>3</v>
      </c>
      <c r="D18" s="52">
        <v>33</v>
      </c>
      <c r="E18" s="52"/>
      <c r="F18" s="52"/>
      <c r="G18" s="52"/>
      <c r="H18" s="53"/>
      <c r="I18" s="53"/>
      <c r="J18" s="52"/>
      <c r="K18" s="52"/>
      <c r="L18" s="53"/>
      <c r="M18" s="53"/>
      <c r="N18" s="53"/>
      <c r="O18" s="54"/>
    </row>
    <row r="19" spans="1:15">
      <c r="A19" s="50"/>
      <c r="B19" s="51"/>
      <c r="C19" s="51">
        <v>4</v>
      </c>
      <c r="D19" s="52">
        <v>17</v>
      </c>
      <c r="E19" s="52"/>
      <c r="F19" s="52"/>
      <c r="G19" s="52"/>
      <c r="H19" s="53"/>
      <c r="I19" s="53"/>
      <c r="J19" s="52"/>
      <c r="K19" s="52"/>
      <c r="L19" s="53"/>
      <c r="M19" s="53"/>
      <c r="N19" s="53"/>
      <c r="O19" s="54"/>
    </row>
    <row r="20" spans="1:15">
      <c r="A20" s="50"/>
      <c r="B20" s="51"/>
      <c r="C20" s="51">
        <v>5</v>
      </c>
      <c r="D20" s="52">
        <v>38</v>
      </c>
      <c r="E20" s="52"/>
      <c r="F20" s="52"/>
      <c r="G20" s="52"/>
      <c r="H20" s="52"/>
      <c r="I20" s="52"/>
      <c r="J20" s="53"/>
      <c r="K20" s="52"/>
      <c r="L20" s="53"/>
      <c r="M20" s="53"/>
      <c r="N20" s="53"/>
      <c r="O20" s="54"/>
    </row>
    <row r="21" spans="1:15">
      <c r="A21" s="50"/>
      <c r="B21" s="51"/>
      <c r="C21" s="51">
        <v>8</v>
      </c>
      <c r="D21" s="52">
        <v>28</v>
      </c>
      <c r="E21" s="52"/>
      <c r="F21" s="52"/>
      <c r="G21" s="52"/>
      <c r="H21" s="52"/>
      <c r="I21" s="52"/>
      <c r="J21" s="53"/>
      <c r="K21" s="52"/>
      <c r="L21" s="53"/>
      <c r="M21" s="53"/>
      <c r="N21" s="53"/>
      <c r="O21" s="54"/>
    </row>
    <row r="22" spans="1:15">
      <c r="A22" s="50"/>
      <c r="B22" s="51"/>
      <c r="C22" s="51">
        <v>9</v>
      </c>
      <c r="D22" s="52">
        <v>42</v>
      </c>
      <c r="E22" s="52"/>
      <c r="F22" s="52"/>
      <c r="G22" s="52"/>
      <c r="H22" s="52"/>
      <c r="I22" s="52"/>
      <c r="J22" s="53"/>
      <c r="K22" s="52"/>
      <c r="L22" s="53"/>
      <c r="M22" s="53"/>
      <c r="N22" s="53"/>
      <c r="O22" s="54"/>
    </row>
    <row r="23" spans="1:15">
      <c r="A23" s="50"/>
      <c r="B23" s="51" t="s">
        <v>146</v>
      </c>
      <c r="C23" s="51"/>
      <c r="D23" s="704"/>
      <c r="E23" s="53"/>
      <c r="F23" s="53"/>
      <c r="G23" s="704"/>
      <c r="H23" s="53"/>
      <c r="I23" s="53"/>
      <c r="J23" s="53"/>
      <c r="K23" s="52"/>
      <c r="L23" s="53"/>
      <c r="M23" s="53"/>
      <c r="N23" s="53"/>
      <c r="O23" s="54"/>
    </row>
    <row r="24" spans="1:15">
      <c r="A24" s="50">
        <v>3</v>
      </c>
      <c r="B24" s="51" t="s">
        <v>148</v>
      </c>
      <c r="C24" s="51">
        <v>10</v>
      </c>
      <c r="D24" s="52">
        <v>27</v>
      </c>
      <c r="E24" s="52"/>
      <c r="F24" s="52"/>
      <c r="G24" s="52"/>
      <c r="H24" s="53"/>
      <c r="I24" s="52"/>
      <c r="J24" s="52"/>
      <c r="K24" s="52"/>
      <c r="L24" s="53"/>
      <c r="M24" s="53"/>
      <c r="N24" s="53"/>
      <c r="O24" s="54"/>
    </row>
    <row r="25" spans="1:15">
      <c r="A25" s="50"/>
      <c r="B25" s="51"/>
      <c r="C25" s="51">
        <v>11</v>
      </c>
      <c r="D25" s="52">
        <v>28</v>
      </c>
      <c r="E25" s="52"/>
      <c r="F25" s="52"/>
      <c r="G25" s="52"/>
      <c r="H25" s="53"/>
      <c r="I25" s="52"/>
      <c r="J25" s="52"/>
      <c r="K25" s="52"/>
      <c r="L25" s="53"/>
      <c r="M25" s="53"/>
      <c r="N25" s="53"/>
      <c r="O25" s="54"/>
    </row>
    <row r="26" spans="1:15">
      <c r="A26" s="50"/>
      <c r="B26" s="51"/>
      <c r="C26" s="51">
        <v>12</v>
      </c>
      <c r="D26" s="52">
        <v>39</v>
      </c>
      <c r="E26" s="52"/>
      <c r="F26" s="52"/>
      <c r="G26" s="52"/>
      <c r="H26" s="53"/>
      <c r="I26" s="52"/>
      <c r="J26" s="52"/>
      <c r="K26" s="52"/>
      <c r="L26" s="53"/>
      <c r="M26" s="53"/>
      <c r="N26" s="53"/>
      <c r="O26" s="54"/>
    </row>
    <row r="27" spans="1:15">
      <c r="A27" s="50"/>
      <c r="B27" s="51"/>
      <c r="C27" s="51">
        <v>13</v>
      </c>
      <c r="D27" s="52">
        <v>23</v>
      </c>
      <c r="E27" s="52"/>
      <c r="F27" s="52"/>
      <c r="G27" s="52"/>
      <c r="H27" s="53"/>
      <c r="I27" s="52"/>
      <c r="J27" s="52"/>
      <c r="K27" s="52"/>
      <c r="L27" s="53"/>
      <c r="M27" s="53"/>
      <c r="N27" s="53"/>
      <c r="O27" s="54"/>
    </row>
    <row r="28" spans="1:15">
      <c r="A28" s="50"/>
      <c r="B28" s="51"/>
      <c r="C28" s="51">
        <v>14</v>
      </c>
      <c r="D28" s="52">
        <v>22</v>
      </c>
      <c r="E28" s="52"/>
      <c r="F28" s="52"/>
      <c r="G28" s="52"/>
      <c r="H28" s="53"/>
      <c r="I28" s="52"/>
      <c r="J28" s="52"/>
      <c r="K28" s="53"/>
      <c r="L28" s="53"/>
      <c r="M28" s="53"/>
      <c r="N28" s="53"/>
      <c r="O28" s="54"/>
    </row>
    <row r="29" spans="1:15">
      <c r="A29" s="55"/>
      <c r="B29" s="56" t="s">
        <v>146</v>
      </c>
      <c r="C29" s="56"/>
      <c r="D29" s="705"/>
      <c r="E29" s="57"/>
      <c r="F29" s="57"/>
      <c r="G29" s="705"/>
      <c r="H29" s="57"/>
      <c r="I29" s="57"/>
      <c r="J29" s="57"/>
      <c r="K29" s="57"/>
      <c r="L29" s="57"/>
      <c r="M29" s="57"/>
      <c r="N29" s="57"/>
      <c r="O29" s="58"/>
    </row>
    <row r="30" spans="1:15" ht="15.75" thickBot="1">
      <c r="A30" s="59"/>
      <c r="B30" s="60" t="s">
        <v>84</v>
      </c>
      <c r="C30" s="61"/>
      <c r="D30" s="706"/>
      <c r="E30" s="65"/>
      <c r="F30" s="65"/>
      <c r="G30" s="706"/>
      <c r="H30" s="65"/>
      <c r="I30" s="65"/>
      <c r="J30" s="65"/>
      <c r="K30" s="65"/>
      <c r="L30" s="62"/>
      <c r="M30" s="62"/>
      <c r="N30" s="62"/>
      <c r="O30" s="63"/>
    </row>
    <row r="31" spans="1:15">
      <c r="B31" s="1123" t="s">
        <v>6442</v>
      </c>
      <c r="C31" s="1123"/>
      <c r="D31" s="1123"/>
      <c r="M31" s="64" t="s">
        <v>6933</v>
      </c>
    </row>
    <row r="32" spans="1:15">
      <c r="M32" s="64"/>
    </row>
    <row r="34" spans="1:14">
      <c r="B34" s="1081" t="s">
        <v>29</v>
      </c>
      <c r="C34" s="1080"/>
      <c r="D34" s="1080"/>
      <c r="M34" s="1098" t="s">
        <v>2456</v>
      </c>
      <c r="N34" s="1094"/>
    </row>
    <row r="35" spans="1:14">
      <c r="B35" s="1069"/>
      <c r="C35" s="1070"/>
      <c r="D35" s="1070"/>
      <c r="M35" s="1072"/>
      <c r="N35" s="1073"/>
    </row>
    <row r="36" spans="1:14">
      <c r="B36" s="1069"/>
      <c r="C36" s="1070"/>
      <c r="D36" s="1070"/>
      <c r="M36" s="1072"/>
      <c r="N36" s="1073"/>
    </row>
    <row r="37" spans="1:14">
      <c r="B37" s="1069"/>
      <c r="C37" s="1070"/>
      <c r="D37" s="1070"/>
      <c r="M37" s="1072"/>
      <c r="N37" s="1073"/>
    </row>
    <row r="38" spans="1:14">
      <c r="B38" s="1069"/>
      <c r="C38" s="1070"/>
      <c r="D38" s="1070"/>
      <c r="M38" s="1072"/>
      <c r="N38" s="1073"/>
    </row>
    <row r="45" spans="1:14" ht="36">
      <c r="A45" s="1071" t="s">
        <v>138</v>
      </c>
      <c r="B45" s="1105" t="s">
        <v>84</v>
      </c>
      <c r="C45" s="1106"/>
      <c r="D45" s="1105" t="s">
        <v>139</v>
      </c>
      <c r="E45" s="1107"/>
      <c r="F45" s="1106"/>
      <c r="G45" s="1105" t="s">
        <v>140</v>
      </c>
      <c r="H45" s="1107"/>
      <c r="I45" s="1107"/>
      <c r="J45" s="1106"/>
      <c r="K45" s="1105" t="s">
        <v>141</v>
      </c>
      <c r="L45" s="1107"/>
      <c r="M45" s="1106"/>
      <c r="N45" s="1096" t="s">
        <v>79</v>
      </c>
    </row>
    <row r="46" spans="1:14" ht="36">
      <c r="A46" s="1071"/>
      <c r="B46" s="1071" t="s">
        <v>91</v>
      </c>
      <c r="C46" s="1071" t="s">
        <v>72</v>
      </c>
      <c r="D46" s="1071" t="s">
        <v>23</v>
      </c>
      <c r="E46" s="1071" t="s">
        <v>16</v>
      </c>
      <c r="F46" s="1071" t="s">
        <v>80</v>
      </c>
      <c r="G46" s="1071" t="s">
        <v>12</v>
      </c>
      <c r="H46" s="1071" t="s">
        <v>10</v>
      </c>
      <c r="I46" s="1071" t="s">
        <v>75</v>
      </c>
      <c r="J46" s="1071" t="s">
        <v>74</v>
      </c>
      <c r="K46" s="1071" t="s">
        <v>142</v>
      </c>
      <c r="L46" s="1071" t="s">
        <v>143</v>
      </c>
      <c r="M46" s="1071" t="s">
        <v>144</v>
      </c>
      <c r="N46" s="1096"/>
    </row>
    <row r="47" spans="1:14">
      <c r="A47" s="1071"/>
      <c r="B47" s="1071"/>
      <c r="C47" s="1071"/>
      <c r="D47" s="1071"/>
      <c r="E47" s="1071"/>
      <c r="F47" s="1071"/>
      <c r="G47" s="1071"/>
      <c r="H47" s="1071"/>
      <c r="I47" s="1071"/>
      <c r="J47" s="1071"/>
      <c r="K47" s="1071"/>
      <c r="L47" s="1071"/>
      <c r="M47" s="1071"/>
      <c r="N47" s="1096"/>
    </row>
    <row r="48" spans="1:14">
      <c r="A48" s="48">
        <v>2</v>
      </c>
      <c r="B48" s="48">
        <v>3</v>
      </c>
      <c r="C48" s="48">
        <v>4</v>
      </c>
      <c r="D48" s="48">
        <v>5</v>
      </c>
      <c r="E48" s="48">
        <v>6</v>
      </c>
      <c r="F48" s="48">
        <v>7</v>
      </c>
      <c r="G48" s="48">
        <v>8</v>
      </c>
      <c r="H48" s="48">
        <v>9</v>
      </c>
      <c r="I48" s="48">
        <v>10</v>
      </c>
      <c r="J48" s="48">
        <v>11</v>
      </c>
      <c r="K48" s="48">
        <v>12</v>
      </c>
      <c r="L48" s="48">
        <v>13</v>
      </c>
      <c r="M48" s="48">
        <v>14</v>
      </c>
      <c r="N48" s="49">
        <v>15</v>
      </c>
    </row>
    <row r="49" spans="1:14">
      <c r="A49" s="51" t="s">
        <v>145</v>
      </c>
      <c r="B49" s="51">
        <v>1</v>
      </c>
      <c r="C49" s="52">
        <v>45</v>
      </c>
      <c r="D49" s="52">
        <v>76</v>
      </c>
      <c r="E49" s="52">
        <v>77</v>
      </c>
      <c r="F49" s="52">
        <f>SUM(D49+E49)</f>
        <v>153</v>
      </c>
      <c r="G49" s="52"/>
      <c r="H49" s="52"/>
      <c r="I49" s="52">
        <v>1</v>
      </c>
      <c r="J49" s="52">
        <v>6</v>
      </c>
      <c r="K49" s="53"/>
      <c r="L49" s="53"/>
      <c r="M49" s="53"/>
      <c r="N49" s="54"/>
    </row>
    <row r="50" spans="1:14">
      <c r="A50" s="51"/>
      <c r="B50" s="51">
        <v>6</v>
      </c>
      <c r="C50" s="52">
        <v>40</v>
      </c>
      <c r="D50" s="52">
        <v>64</v>
      </c>
      <c r="E50" s="52">
        <v>80</v>
      </c>
      <c r="F50" s="52">
        <f>SUM(D50+E50)</f>
        <v>144</v>
      </c>
      <c r="G50" s="52"/>
      <c r="H50" s="52">
        <v>1</v>
      </c>
      <c r="I50" s="52"/>
      <c r="J50" s="52"/>
      <c r="K50" s="53"/>
      <c r="L50" s="53"/>
      <c r="M50" s="53"/>
      <c r="N50" s="54"/>
    </row>
    <row r="51" spans="1:14">
      <c r="A51" s="51"/>
      <c r="B51" s="51">
        <v>7</v>
      </c>
      <c r="C51" s="52">
        <v>39</v>
      </c>
      <c r="D51" s="52">
        <v>70</v>
      </c>
      <c r="E51" s="52">
        <v>61</v>
      </c>
      <c r="F51" s="52">
        <f>SUM(D51+E51)</f>
        <v>131</v>
      </c>
      <c r="G51" s="52"/>
      <c r="H51" s="52"/>
      <c r="I51" s="52"/>
      <c r="J51" s="52">
        <v>6</v>
      </c>
      <c r="K51" s="53"/>
      <c r="L51" s="53"/>
      <c r="M51" s="53"/>
      <c r="N51" s="54"/>
    </row>
    <row r="52" spans="1:14">
      <c r="A52" s="51"/>
      <c r="B52" s="51">
        <v>15</v>
      </c>
      <c r="C52" s="52">
        <v>23</v>
      </c>
      <c r="D52" s="52">
        <v>39</v>
      </c>
      <c r="E52" s="52">
        <v>38</v>
      </c>
      <c r="F52" s="52">
        <f>SUM(D52+E52)</f>
        <v>77</v>
      </c>
      <c r="G52" s="52"/>
      <c r="H52" s="52"/>
      <c r="I52" s="52"/>
      <c r="J52" s="52">
        <v>4</v>
      </c>
      <c r="K52" s="53"/>
      <c r="L52" s="53"/>
      <c r="M52" s="53"/>
      <c r="N52" s="54"/>
    </row>
    <row r="53" spans="1:14">
      <c r="A53" s="51"/>
      <c r="B53" s="51">
        <v>16</v>
      </c>
      <c r="C53" s="52">
        <v>35</v>
      </c>
      <c r="D53" s="52">
        <v>67</v>
      </c>
      <c r="E53" s="52">
        <v>65</v>
      </c>
      <c r="F53" s="52">
        <f>SUM(D53+E53)</f>
        <v>132</v>
      </c>
      <c r="G53" s="52">
        <v>1</v>
      </c>
      <c r="H53" s="52"/>
      <c r="I53" s="52"/>
      <c r="J53" s="52"/>
      <c r="K53" s="53"/>
      <c r="L53" s="53"/>
      <c r="M53" s="53"/>
      <c r="N53" s="54"/>
    </row>
    <row r="54" spans="1:14">
      <c r="A54" s="51" t="s">
        <v>146</v>
      </c>
      <c r="B54" s="51"/>
      <c r="C54" s="704">
        <f>SUM(C48:C53)</f>
        <v>186</v>
      </c>
      <c r="D54" s="704">
        <f>SUM(D48:D53)</f>
        <v>321</v>
      </c>
      <c r="E54" s="704">
        <f>SUM(E48:E53)</f>
        <v>327</v>
      </c>
      <c r="F54" s="704">
        <f>SUM(F48:F53)</f>
        <v>644</v>
      </c>
      <c r="G54" s="52"/>
      <c r="H54" s="52"/>
      <c r="I54" s="52"/>
      <c r="J54" s="52"/>
      <c r="K54" s="53"/>
      <c r="L54" s="53"/>
      <c r="M54" s="53"/>
      <c r="N54" s="54"/>
    </row>
    <row r="55" spans="1:14">
      <c r="A55" s="51" t="s">
        <v>147</v>
      </c>
      <c r="B55" s="51">
        <v>2</v>
      </c>
      <c r="C55" s="52">
        <v>57</v>
      </c>
      <c r="D55" s="52">
        <v>91</v>
      </c>
      <c r="E55" s="52">
        <v>87</v>
      </c>
      <c r="F55" s="52">
        <f t="shared" ref="F55:F60" si="0">SUM(E55+D55)</f>
        <v>178</v>
      </c>
      <c r="G55" s="52"/>
      <c r="H55" s="52">
        <v>1</v>
      </c>
      <c r="I55" s="52">
        <v>4</v>
      </c>
      <c r="J55" s="52"/>
      <c r="K55" s="53"/>
      <c r="L55" s="53"/>
      <c r="M55" s="53"/>
      <c r="N55" s="54"/>
    </row>
    <row r="56" spans="1:14">
      <c r="A56" s="51"/>
      <c r="B56" s="51">
        <v>3</v>
      </c>
      <c r="C56" s="52">
        <v>33</v>
      </c>
      <c r="D56" s="52">
        <v>68</v>
      </c>
      <c r="E56" s="52">
        <v>63</v>
      </c>
      <c r="F56" s="52">
        <f t="shared" si="0"/>
        <v>131</v>
      </c>
      <c r="G56" s="53"/>
      <c r="H56" s="53">
        <v>1</v>
      </c>
      <c r="I56" s="52"/>
      <c r="J56" s="52"/>
      <c r="K56" s="53"/>
      <c r="L56" s="53"/>
      <c r="M56" s="53"/>
      <c r="N56" s="54"/>
    </row>
    <row r="57" spans="1:14">
      <c r="A57" s="51"/>
      <c r="B57" s="51">
        <v>4</v>
      </c>
      <c r="C57" s="52">
        <v>17</v>
      </c>
      <c r="D57" s="52">
        <v>27</v>
      </c>
      <c r="E57" s="52">
        <v>33</v>
      </c>
      <c r="F57" s="52">
        <f t="shared" si="0"/>
        <v>60</v>
      </c>
      <c r="G57" s="53"/>
      <c r="H57" s="53"/>
      <c r="I57" s="52">
        <v>3</v>
      </c>
      <c r="J57" s="52"/>
      <c r="K57" s="53"/>
      <c r="L57" s="53"/>
      <c r="M57" s="53"/>
      <c r="N57" s="54"/>
    </row>
    <row r="58" spans="1:14">
      <c r="A58" s="51"/>
      <c r="B58" s="51">
        <v>5</v>
      </c>
      <c r="C58" s="52">
        <v>41</v>
      </c>
      <c r="D58" s="52">
        <v>72</v>
      </c>
      <c r="E58" s="52">
        <v>72</v>
      </c>
      <c r="F58" s="52">
        <f t="shared" si="0"/>
        <v>144</v>
      </c>
      <c r="G58" s="52">
        <v>1</v>
      </c>
      <c r="H58" s="52"/>
      <c r="I58" s="53"/>
      <c r="J58" s="52"/>
      <c r="K58" s="53"/>
      <c r="L58" s="53"/>
      <c r="M58" s="53"/>
      <c r="N58" s="54"/>
    </row>
    <row r="59" spans="1:14">
      <c r="A59" s="51"/>
      <c r="B59" s="51">
        <v>8</v>
      </c>
      <c r="C59" s="52">
        <v>32</v>
      </c>
      <c r="D59" s="52">
        <v>51</v>
      </c>
      <c r="E59" s="52">
        <v>51</v>
      </c>
      <c r="F59" s="52">
        <f t="shared" si="0"/>
        <v>102</v>
      </c>
      <c r="G59" s="52"/>
      <c r="H59" s="52"/>
      <c r="I59" s="52">
        <v>4</v>
      </c>
      <c r="J59" s="52"/>
      <c r="K59" s="53"/>
      <c r="L59" s="53"/>
      <c r="M59" s="53"/>
      <c r="N59" s="54"/>
    </row>
    <row r="60" spans="1:14">
      <c r="A60" s="51"/>
      <c r="B60" s="51">
        <v>9</v>
      </c>
      <c r="C60" s="52">
        <v>38</v>
      </c>
      <c r="D60" s="52">
        <v>57</v>
      </c>
      <c r="E60" s="52">
        <v>61</v>
      </c>
      <c r="F60" s="52">
        <f t="shared" si="0"/>
        <v>118</v>
      </c>
      <c r="G60" s="52"/>
      <c r="H60" s="52"/>
      <c r="I60" s="52">
        <v>6</v>
      </c>
      <c r="J60" s="52"/>
      <c r="K60" s="53"/>
      <c r="L60" s="53"/>
      <c r="M60" s="53"/>
      <c r="N60" s="54"/>
    </row>
    <row r="61" spans="1:14">
      <c r="A61" s="51" t="s">
        <v>146</v>
      </c>
      <c r="B61" s="51"/>
      <c r="C61" s="704">
        <f>SUM(C55:C60)</f>
        <v>218</v>
      </c>
      <c r="D61" s="704">
        <f>SUM(D55:D60)</f>
        <v>366</v>
      </c>
      <c r="E61" s="704">
        <f>SUM(E55:E60)</f>
        <v>367</v>
      </c>
      <c r="F61" s="704">
        <f>SUM(F55:F60)</f>
        <v>733</v>
      </c>
      <c r="G61" s="53"/>
      <c r="H61" s="53"/>
      <c r="I61" s="53"/>
      <c r="J61" s="52"/>
      <c r="K61" s="53"/>
      <c r="L61" s="53"/>
      <c r="M61" s="53"/>
      <c r="N61" s="54"/>
    </row>
    <row r="62" spans="1:14">
      <c r="A62" s="51" t="s">
        <v>148</v>
      </c>
      <c r="B62" s="51">
        <v>10</v>
      </c>
      <c r="C62" s="1052">
        <v>28</v>
      </c>
      <c r="D62" s="52">
        <v>60</v>
      </c>
      <c r="E62" s="52">
        <v>56</v>
      </c>
      <c r="F62" s="52">
        <f>SUM(E62+D62)</f>
        <v>116</v>
      </c>
      <c r="G62" s="53"/>
      <c r="H62" s="52"/>
      <c r="I62" s="52"/>
      <c r="J62" s="52"/>
      <c r="K62" s="53"/>
      <c r="L62" s="53"/>
      <c r="M62" s="53"/>
      <c r="N62" s="54"/>
    </row>
    <row r="63" spans="1:14">
      <c r="A63" s="51"/>
      <c r="B63" s="51">
        <v>11</v>
      </c>
      <c r="C63" s="1052">
        <v>29</v>
      </c>
      <c r="D63" s="52">
        <v>39</v>
      </c>
      <c r="E63" s="52">
        <v>34</v>
      </c>
      <c r="F63" s="52">
        <f>SUM(E63+D63)</f>
        <v>73</v>
      </c>
      <c r="G63" s="53"/>
      <c r="H63" s="52"/>
      <c r="I63" s="52"/>
      <c r="J63" s="52"/>
      <c r="K63" s="53"/>
      <c r="L63" s="53"/>
      <c r="M63" s="53"/>
      <c r="N63" s="54"/>
    </row>
    <row r="64" spans="1:14">
      <c r="A64" s="51"/>
      <c r="B64" s="51">
        <v>12</v>
      </c>
      <c r="C64" s="1052">
        <v>37</v>
      </c>
      <c r="D64" s="52">
        <v>76</v>
      </c>
      <c r="E64" s="52">
        <v>67</v>
      </c>
      <c r="F64" s="52">
        <f>SUM(E64+D64)</f>
        <v>143</v>
      </c>
      <c r="G64" s="53"/>
      <c r="H64" s="52"/>
      <c r="I64" s="52">
        <v>4</v>
      </c>
      <c r="J64" s="52"/>
      <c r="K64" s="53"/>
      <c r="L64" s="53"/>
      <c r="M64" s="53"/>
      <c r="N64" s="54"/>
    </row>
    <row r="65" spans="1:14">
      <c r="A65" s="51"/>
      <c r="B65" s="51">
        <v>13</v>
      </c>
      <c r="C65" s="1052">
        <v>21</v>
      </c>
      <c r="D65" s="52">
        <v>45</v>
      </c>
      <c r="E65" s="52">
        <v>32</v>
      </c>
      <c r="F65" s="52">
        <f>SUM(E65+D65)</f>
        <v>77</v>
      </c>
      <c r="G65" s="53"/>
      <c r="H65" s="52"/>
      <c r="I65" s="52">
        <v>3</v>
      </c>
      <c r="J65" s="52"/>
      <c r="K65" s="53"/>
      <c r="L65" s="53"/>
      <c r="M65" s="53"/>
      <c r="N65" s="54"/>
    </row>
    <row r="66" spans="1:14">
      <c r="A66" s="51"/>
      <c r="B66" s="51">
        <v>14</v>
      </c>
      <c r="C66" s="1052">
        <v>20</v>
      </c>
      <c r="D66" s="52">
        <v>38</v>
      </c>
      <c r="E66" s="52">
        <v>37</v>
      </c>
      <c r="F66" s="52">
        <f>SUM(E66+D66)</f>
        <v>75</v>
      </c>
      <c r="G66" s="53"/>
      <c r="H66" s="52"/>
      <c r="I66" s="52"/>
      <c r="J66" s="53"/>
      <c r="K66" s="53"/>
      <c r="L66" s="53"/>
      <c r="M66" s="53"/>
      <c r="N66" s="54"/>
    </row>
    <row r="67" spans="1:14">
      <c r="A67" s="56" t="s">
        <v>146</v>
      </c>
      <c r="B67" s="56"/>
      <c r="C67" s="705">
        <f>SUM(C62:C66)</f>
        <v>135</v>
      </c>
      <c r="D67" s="705">
        <f>SUM(D62:D66)</f>
        <v>258</v>
      </c>
      <c r="E67" s="705">
        <f>SUM(E62:E66)</f>
        <v>226</v>
      </c>
      <c r="F67" s="705">
        <f>SUM(F62:F66)</f>
        <v>484</v>
      </c>
      <c r="G67" s="57"/>
      <c r="H67" s="57"/>
      <c r="I67" s="57"/>
      <c r="J67" s="57"/>
      <c r="K67" s="57"/>
      <c r="L67" s="57"/>
      <c r="M67" s="57"/>
      <c r="N67" s="58"/>
    </row>
    <row r="68" spans="1:14" ht="15.75" thickBot="1">
      <c r="A68" s="60" t="s">
        <v>84</v>
      </c>
      <c r="B68" s="61"/>
      <c r="C68" s="706">
        <f>SUM(C67+C61+C54)</f>
        <v>539</v>
      </c>
      <c r="D68" s="65">
        <f>SUM(D67+D61+D54)</f>
        <v>945</v>
      </c>
      <c r="E68" s="65">
        <f>SUM(E67+E61+E54)</f>
        <v>920</v>
      </c>
      <c r="F68" s="706">
        <f>SUM(F54+F61+F67)</f>
        <v>1861</v>
      </c>
      <c r="G68" s="65"/>
      <c r="H68" s="65"/>
      <c r="I68" s="65"/>
      <c r="J68" s="65"/>
      <c r="K68" s="62"/>
      <c r="L68" s="62"/>
      <c r="M68" s="62"/>
      <c r="N68" s="63"/>
    </row>
    <row r="69" spans="1:14">
      <c r="A69" s="1123" t="s">
        <v>6442</v>
      </c>
      <c r="B69" s="1123"/>
      <c r="C69" s="1123"/>
      <c r="L69" s="1124" t="s">
        <v>6933</v>
      </c>
      <c r="M69" s="1124"/>
    </row>
    <row r="70" spans="1:14">
      <c r="L70" s="64"/>
    </row>
    <row r="72" spans="1:14">
      <c r="A72" s="1081" t="s">
        <v>29</v>
      </c>
      <c r="B72" s="1081"/>
      <c r="C72" s="1081"/>
      <c r="L72" s="1098" t="s">
        <v>2456</v>
      </c>
      <c r="M72" s="1098"/>
    </row>
    <row r="73" spans="1:14">
      <c r="A73" s="1069"/>
      <c r="B73" s="1070"/>
      <c r="C73" s="1070"/>
      <c r="L73" s="1072"/>
      <c r="M73" s="1073"/>
    </row>
  </sheetData>
  <mergeCells count="31">
    <mergeCell ref="A69:C69"/>
    <mergeCell ref="L69:M69"/>
    <mergeCell ref="A72:C72"/>
    <mergeCell ref="L72:M72"/>
    <mergeCell ref="B31:D31"/>
    <mergeCell ref="B34:D34"/>
    <mergeCell ref="M34:N34"/>
    <mergeCell ref="B45:C45"/>
    <mergeCell ref="D45:F45"/>
    <mergeCell ref="G45:J45"/>
    <mergeCell ref="K45:M45"/>
    <mergeCell ref="N45:N47"/>
    <mergeCell ref="O7:O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7:N7"/>
    <mergeCell ref="L8:L9"/>
    <mergeCell ref="M8:M9"/>
    <mergeCell ref="N8:N9"/>
    <mergeCell ref="A7:A9"/>
    <mergeCell ref="B7:B9"/>
    <mergeCell ref="C7:D7"/>
    <mergeCell ref="E7:G7"/>
    <mergeCell ref="H7:K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O457"/>
  <sheetViews>
    <sheetView topLeftCell="A57" workbookViewId="0">
      <selection sqref="A1:O73"/>
    </sheetView>
  </sheetViews>
  <sheetFormatPr defaultRowHeight="15"/>
  <cols>
    <col min="12" max="12" width="14.140625" customWidth="1"/>
    <col min="13" max="13" width="14.5703125" customWidth="1"/>
  </cols>
  <sheetData>
    <row r="7" spans="1:15">
      <c r="A7" s="1095" t="s">
        <v>70</v>
      </c>
      <c r="B7" s="1096" t="s">
        <v>138</v>
      </c>
      <c r="C7" s="1096" t="s">
        <v>84</v>
      </c>
      <c r="D7" s="1096"/>
      <c r="E7" s="1096" t="s">
        <v>139</v>
      </c>
      <c r="F7" s="1096"/>
      <c r="G7" s="1096"/>
      <c r="H7" s="1096" t="s">
        <v>140</v>
      </c>
      <c r="I7" s="1096"/>
      <c r="J7" s="1096"/>
      <c r="K7" s="1096"/>
      <c r="L7" s="1096" t="s">
        <v>141</v>
      </c>
      <c r="M7" s="1096"/>
      <c r="N7" s="1096"/>
      <c r="O7" s="1096" t="s">
        <v>79</v>
      </c>
    </row>
    <row r="8" spans="1:15">
      <c r="A8" s="1095"/>
      <c r="B8" s="1096"/>
      <c r="C8" s="1096" t="s">
        <v>91</v>
      </c>
      <c r="D8" s="1096" t="s">
        <v>72</v>
      </c>
      <c r="E8" s="1096" t="s">
        <v>23</v>
      </c>
      <c r="F8" s="1096" t="s">
        <v>16</v>
      </c>
      <c r="G8" s="1096" t="s">
        <v>80</v>
      </c>
      <c r="H8" s="1096" t="s">
        <v>12</v>
      </c>
      <c r="I8" s="1096" t="s">
        <v>10</v>
      </c>
      <c r="J8" s="1096" t="s">
        <v>75</v>
      </c>
      <c r="K8" s="1096" t="s">
        <v>74</v>
      </c>
      <c r="L8" s="1096" t="s">
        <v>142</v>
      </c>
      <c r="M8" s="1096" t="s">
        <v>143</v>
      </c>
      <c r="N8" s="1096" t="s">
        <v>144</v>
      </c>
      <c r="O8" s="1096"/>
    </row>
    <row r="9" spans="1:15">
      <c r="A9" s="1095"/>
      <c r="B9" s="1096"/>
      <c r="C9" s="1096"/>
      <c r="D9" s="1096"/>
      <c r="E9" s="1096"/>
      <c r="F9" s="1096"/>
      <c r="G9" s="1096"/>
      <c r="H9" s="1096"/>
      <c r="I9" s="1096"/>
      <c r="J9" s="1096"/>
      <c r="K9" s="1096"/>
      <c r="L9" s="1096"/>
      <c r="M9" s="1096"/>
      <c r="N9" s="1096"/>
      <c r="O9" s="1096"/>
    </row>
    <row r="10" spans="1:15">
      <c r="A10" s="47">
        <v>1</v>
      </c>
      <c r="B10" s="48">
        <v>2</v>
      </c>
      <c r="C10" s="48">
        <v>3</v>
      </c>
      <c r="D10" s="48">
        <v>4</v>
      </c>
      <c r="E10" s="48">
        <v>5</v>
      </c>
      <c r="F10" s="48">
        <v>6</v>
      </c>
      <c r="G10" s="48">
        <v>7</v>
      </c>
      <c r="H10" s="48">
        <v>8</v>
      </c>
      <c r="I10" s="48">
        <v>9</v>
      </c>
      <c r="J10" s="48">
        <v>10</v>
      </c>
      <c r="K10" s="48">
        <v>11</v>
      </c>
      <c r="L10" s="48">
        <v>12</v>
      </c>
      <c r="M10" s="48">
        <v>13</v>
      </c>
      <c r="N10" s="48">
        <v>14</v>
      </c>
      <c r="O10" s="49">
        <v>15</v>
      </c>
    </row>
    <row r="11" spans="1:15">
      <c r="A11" s="50">
        <v>1</v>
      </c>
      <c r="B11" s="51" t="s">
        <v>145</v>
      </c>
      <c r="C11" s="51">
        <v>1</v>
      </c>
      <c r="D11" s="52">
        <v>44</v>
      </c>
      <c r="E11" s="52">
        <v>73</v>
      </c>
      <c r="F11" s="52">
        <v>75</v>
      </c>
      <c r="G11" s="52">
        <f>SUM(F11+E11)</f>
        <v>148</v>
      </c>
      <c r="H11" s="53"/>
      <c r="I11" s="53"/>
      <c r="J11" s="52">
        <v>11</v>
      </c>
      <c r="K11" s="52">
        <v>2</v>
      </c>
      <c r="L11" s="53"/>
      <c r="M11" s="53"/>
      <c r="N11" s="53"/>
      <c r="O11" s="54"/>
    </row>
    <row r="12" spans="1:15">
      <c r="A12" s="50"/>
      <c r="B12" s="51"/>
      <c r="C12" s="51">
        <v>6</v>
      </c>
      <c r="D12" s="52">
        <v>40</v>
      </c>
      <c r="E12" s="52">
        <v>64</v>
      </c>
      <c r="F12" s="52">
        <v>79</v>
      </c>
      <c r="G12" s="52">
        <f>SUM(F12+E12)</f>
        <v>143</v>
      </c>
      <c r="H12" s="53"/>
      <c r="I12" s="53"/>
      <c r="J12" s="52">
        <v>9</v>
      </c>
      <c r="K12" s="52">
        <v>3</v>
      </c>
      <c r="L12" s="53"/>
      <c r="M12" s="53"/>
      <c r="N12" s="53"/>
      <c r="O12" s="54"/>
    </row>
    <row r="13" spans="1:15">
      <c r="A13" s="50"/>
      <c r="B13" s="51"/>
      <c r="C13" s="51">
        <v>7</v>
      </c>
      <c r="D13" s="52">
        <v>39</v>
      </c>
      <c r="E13" s="52">
        <v>70</v>
      </c>
      <c r="F13" s="52">
        <v>61</v>
      </c>
      <c r="G13" s="52">
        <f>SUM(F13+E13)</f>
        <v>131</v>
      </c>
      <c r="H13" s="53"/>
      <c r="I13" s="53"/>
      <c r="J13" s="52">
        <v>4</v>
      </c>
      <c r="K13" s="52">
        <v>2</v>
      </c>
      <c r="L13" s="53"/>
      <c r="M13" s="53"/>
      <c r="N13" s="53"/>
      <c r="O13" s="54"/>
    </row>
    <row r="14" spans="1:15">
      <c r="A14" s="50"/>
      <c r="B14" s="51"/>
      <c r="C14" s="51">
        <v>15</v>
      </c>
      <c r="D14" s="52">
        <v>21</v>
      </c>
      <c r="E14" s="52">
        <v>36</v>
      </c>
      <c r="F14" s="52">
        <v>35</v>
      </c>
      <c r="G14" s="52">
        <f>SUM(F14+E14)</f>
        <v>71</v>
      </c>
      <c r="H14" s="53"/>
      <c r="I14" s="53"/>
      <c r="J14" s="52">
        <v>1</v>
      </c>
      <c r="K14" s="52"/>
      <c r="L14" s="53"/>
      <c r="M14" s="53"/>
      <c r="N14" s="53"/>
      <c r="O14" s="54"/>
    </row>
    <row r="15" spans="1:15">
      <c r="A15" s="50"/>
      <c r="B15" s="51"/>
      <c r="C15" s="51">
        <v>16</v>
      </c>
      <c r="D15" s="52">
        <v>34</v>
      </c>
      <c r="E15" s="52">
        <v>65</v>
      </c>
      <c r="F15" s="52">
        <v>63</v>
      </c>
      <c r="G15" s="52">
        <f>SUM(F15+E15)</f>
        <v>128</v>
      </c>
      <c r="H15" s="53"/>
      <c r="I15" s="53"/>
      <c r="J15" s="52"/>
      <c r="K15" s="52">
        <v>1</v>
      </c>
      <c r="L15" s="53"/>
      <c r="M15" s="53"/>
      <c r="N15" s="53"/>
      <c r="O15" s="54"/>
    </row>
    <row r="16" spans="1:15">
      <c r="A16" s="50"/>
      <c r="B16" s="51" t="s">
        <v>146</v>
      </c>
      <c r="C16" s="51"/>
      <c r="D16" s="704">
        <f>SUM(D11:D15)</f>
        <v>178</v>
      </c>
      <c r="E16" s="53"/>
      <c r="F16" s="53"/>
      <c r="G16" s="704">
        <f>SUM(G11:G15)</f>
        <v>621</v>
      </c>
      <c r="H16" s="53"/>
      <c r="I16" s="53"/>
      <c r="J16" s="53"/>
      <c r="K16" s="53"/>
      <c r="L16" s="53"/>
      <c r="M16" s="53"/>
      <c r="N16" s="53"/>
      <c r="O16" s="54"/>
    </row>
    <row r="17" spans="1:15">
      <c r="A17" s="50">
        <v>2</v>
      </c>
      <c r="B17" s="51" t="s">
        <v>147</v>
      </c>
      <c r="C17" s="51">
        <v>2</v>
      </c>
      <c r="D17" s="52">
        <v>58</v>
      </c>
      <c r="E17" s="52">
        <v>94</v>
      </c>
      <c r="F17" s="52">
        <v>87</v>
      </c>
      <c r="G17" s="52">
        <f t="shared" ref="G17:G22" si="0">SUM(F17+E17)</f>
        <v>181</v>
      </c>
      <c r="H17" s="53"/>
      <c r="I17" s="52">
        <v>2</v>
      </c>
      <c r="J17" s="52">
        <v>6</v>
      </c>
      <c r="K17" s="52">
        <v>9</v>
      </c>
      <c r="L17" s="53"/>
      <c r="M17" s="53"/>
      <c r="N17" s="53"/>
      <c r="O17" s="54"/>
    </row>
    <row r="18" spans="1:15">
      <c r="A18" s="50"/>
      <c r="B18" s="51"/>
      <c r="C18" s="51">
        <v>3</v>
      </c>
      <c r="D18" s="52">
        <v>33</v>
      </c>
      <c r="E18" s="52">
        <v>67</v>
      </c>
      <c r="F18" s="52">
        <v>63</v>
      </c>
      <c r="G18" s="52">
        <f t="shared" si="0"/>
        <v>130</v>
      </c>
      <c r="H18" s="53"/>
      <c r="I18" s="53"/>
      <c r="J18" s="52"/>
      <c r="K18" s="52"/>
      <c r="L18" s="53"/>
      <c r="M18" s="53"/>
      <c r="N18" s="53"/>
      <c r="O18" s="54"/>
    </row>
    <row r="19" spans="1:15">
      <c r="A19" s="50"/>
      <c r="B19" s="51"/>
      <c r="C19" s="51">
        <v>4</v>
      </c>
      <c r="D19" s="52">
        <v>18</v>
      </c>
      <c r="E19" s="52">
        <v>28</v>
      </c>
      <c r="F19" s="52">
        <v>35</v>
      </c>
      <c r="G19" s="52">
        <f t="shared" si="0"/>
        <v>63</v>
      </c>
      <c r="H19" s="53"/>
      <c r="I19" s="53"/>
      <c r="J19" s="52">
        <v>3</v>
      </c>
      <c r="K19" s="52">
        <v>4</v>
      </c>
      <c r="L19" s="53"/>
      <c r="M19" s="53"/>
      <c r="N19" s="53"/>
      <c r="O19" s="54"/>
    </row>
    <row r="20" spans="1:15">
      <c r="A20" s="50"/>
      <c r="B20" s="51"/>
      <c r="C20" s="51">
        <v>5</v>
      </c>
      <c r="D20" s="52">
        <v>42</v>
      </c>
      <c r="E20" s="52">
        <v>73</v>
      </c>
      <c r="F20" s="52">
        <v>72</v>
      </c>
      <c r="G20" s="52">
        <f t="shared" si="0"/>
        <v>145</v>
      </c>
      <c r="H20" s="52">
        <v>1</v>
      </c>
      <c r="I20" s="52">
        <v>1</v>
      </c>
      <c r="J20" s="53"/>
      <c r="K20" s="52"/>
      <c r="L20" s="53"/>
      <c r="M20" s="53"/>
      <c r="N20" s="53"/>
      <c r="O20" s="54"/>
    </row>
    <row r="21" spans="1:15">
      <c r="A21" s="50"/>
      <c r="B21" s="51"/>
      <c r="C21" s="51">
        <v>8</v>
      </c>
      <c r="D21" s="52">
        <v>33</v>
      </c>
      <c r="E21" s="52">
        <v>54</v>
      </c>
      <c r="F21" s="52">
        <v>52</v>
      </c>
      <c r="G21" s="52">
        <f t="shared" si="0"/>
        <v>106</v>
      </c>
      <c r="H21" s="52"/>
      <c r="I21" s="52"/>
      <c r="J21" s="53"/>
      <c r="K21" s="52"/>
      <c r="L21" s="53"/>
      <c r="M21" s="53"/>
      <c r="N21" s="53"/>
      <c r="O21" s="54"/>
    </row>
    <row r="22" spans="1:15">
      <c r="A22" s="50"/>
      <c r="B22" s="51"/>
      <c r="C22" s="51">
        <v>9</v>
      </c>
      <c r="D22" s="52">
        <v>41</v>
      </c>
      <c r="E22" s="52">
        <v>60</v>
      </c>
      <c r="F22" s="52">
        <v>64</v>
      </c>
      <c r="G22" s="52">
        <f t="shared" si="0"/>
        <v>124</v>
      </c>
      <c r="H22" s="52"/>
      <c r="I22" s="52">
        <v>1</v>
      </c>
      <c r="J22" s="53"/>
      <c r="K22" s="52">
        <v>3</v>
      </c>
      <c r="L22" s="53"/>
      <c r="M22" s="53"/>
      <c r="N22" s="53"/>
      <c r="O22" s="54"/>
    </row>
    <row r="23" spans="1:15">
      <c r="A23" s="50"/>
      <c r="B23" s="51" t="s">
        <v>146</v>
      </c>
      <c r="C23" s="51"/>
      <c r="D23" s="704">
        <f>SUM(D17:D22)</f>
        <v>225</v>
      </c>
      <c r="E23" s="53"/>
      <c r="F23" s="53"/>
      <c r="G23" s="704">
        <f>SUM(G17:G22)</f>
        <v>749</v>
      </c>
      <c r="H23" s="53"/>
      <c r="I23" s="53"/>
      <c r="J23" s="53"/>
      <c r="K23" s="52"/>
      <c r="L23" s="53"/>
      <c r="M23" s="53"/>
      <c r="N23" s="53"/>
      <c r="O23" s="54"/>
    </row>
    <row r="24" spans="1:15">
      <c r="A24" s="50">
        <v>3</v>
      </c>
      <c r="B24" s="51" t="s">
        <v>148</v>
      </c>
      <c r="C24" s="51">
        <v>10</v>
      </c>
      <c r="D24" s="52">
        <v>28</v>
      </c>
      <c r="E24" s="52">
        <v>60</v>
      </c>
      <c r="F24" s="52">
        <v>56</v>
      </c>
      <c r="G24" s="52">
        <f>SUM(F24+E24)</f>
        <v>116</v>
      </c>
      <c r="H24" s="53"/>
      <c r="I24" s="52">
        <v>1</v>
      </c>
      <c r="J24" s="52"/>
      <c r="K24" s="52"/>
      <c r="L24" s="53"/>
      <c r="M24" s="53"/>
      <c r="N24" s="53"/>
      <c r="O24" s="54"/>
    </row>
    <row r="25" spans="1:15">
      <c r="A25" s="50"/>
      <c r="B25" s="51"/>
      <c r="C25" s="51">
        <v>11</v>
      </c>
      <c r="D25" s="52">
        <v>31</v>
      </c>
      <c r="E25" s="52">
        <v>39</v>
      </c>
      <c r="F25" s="52">
        <v>34</v>
      </c>
      <c r="G25" s="52">
        <f>SUM(F25+E25)</f>
        <v>73</v>
      </c>
      <c r="H25" s="53"/>
      <c r="I25" s="52">
        <v>3</v>
      </c>
      <c r="J25" s="52">
        <v>3</v>
      </c>
      <c r="K25" s="52">
        <v>2</v>
      </c>
      <c r="L25" s="53"/>
      <c r="M25" s="53"/>
      <c r="N25" s="53"/>
      <c r="O25" s="54"/>
    </row>
    <row r="26" spans="1:15">
      <c r="A26" s="50"/>
      <c r="B26" s="51"/>
      <c r="C26" s="51">
        <v>12</v>
      </c>
      <c r="D26" s="52">
        <v>38</v>
      </c>
      <c r="E26" s="52">
        <v>78</v>
      </c>
      <c r="F26" s="52">
        <v>69</v>
      </c>
      <c r="G26" s="52">
        <f>SUM(F26+E26)</f>
        <v>147</v>
      </c>
      <c r="H26" s="53"/>
      <c r="I26" s="52"/>
      <c r="J26" s="52"/>
      <c r="K26" s="52"/>
      <c r="L26" s="53"/>
      <c r="M26" s="53"/>
      <c r="N26" s="53"/>
      <c r="O26" s="54"/>
    </row>
    <row r="27" spans="1:15">
      <c r="A27" s="50"/>
      <c r="B27" s="51"/>
      <c r="C27" s="51">
        <v>13</v>
      </c>
      <c r="D27" s="52">
        <v>22</v>
      </c>
      <c r="E27" s="52">
        <v>47</v>
      </c>
      <c r="F27" s="52">
        <v>33</v>
      </c>
      <c r="G27" s="52">
        <f>SUM(F27+E27)</f>
        <v>80</v>
      </c>
      <c r="H27" s="53"/>
      <c r="I27" s="52"/>
      <c r="J27" s="52"/>
      <c r="K27" s="52">
        <v>9</v>
      </c>
      <c r="L27" s="53"/>
      <c r="M27" s="53"/>
      <c r="N27" s="53"/>
      <c r="O27" s="54"/>
    </row>
    <row r="28" spans="1:15">
      <c r="A28" s="50"/>
      <c r="B28" s="51"/>
      <c r="C28" s="51">
        <v>14</v>
      </c>
      <c r="D28" s="52">
        <v>20</v>
      </c>
      <c r="E28" s="52">
        <v>38</v>
      </c>
      <c r="F28" s="52">
        <v>37</v>
      </c>
      <c r="G28" s="52">
        <f>SUM(F28+E28)</f>
        <v>75</v>
      </c>
      <c r="H28" s="53"/>
      <c r="I28" s="52"/>
      <c r="J28" s="52"/>
      <c r="K28" s="53"/>
      <c r="L28" s="53"/>
      <c r="M28" s="53"/>
      <c r="N28" s="53"/>
      <c r="O28" s="54"/>
    </row>
    <row r="29" spans="1:15">
      <c r="A29" s="55"/>
      <c r="B29" s="56" t="s">
        <v>146</v>
      </c>
      <c r="C29" s="56"/>
      <c r="D29" s="705">
        <f>SUM(D24:D28)</f>
        <v>139</v>
      </c>
      <c r="E29" s="57"/>
      <c r="F29" s="57"/>
      <c r="G29" s="705">
        <f>SUM(G24:G28)</f>
        <v>491</v>
      </c>
      <c r="H29" s="57"/>
      <c r="I29" s="57"/>
      <c r="J29" s="57"/>
      <c r="K29" s="57"/>
      <c r="L29" s="57"/>
      <c r="M29" s="57"/>
      <c r="N29" s="57"/>
      <c r="O29" s="58"/>
    </row>
    <row r="30" spans="1:15" ht="15.75" thickBot="1">
      <c r="A30" s="59"/>
      <c r="B30" s="60" t="s">
        <v>84</v>
      </c>
      <c r="C30" s="61"/>
      <c r="D30" s="706">
        <f>SUM(D29+D23+D16)</f>
        <v>542</v>
      </c>
      <c r="E30" s="65">
        <f>SUM(E11:E28)</f>
        <v>946</v>
      </c>
      <c r="F30" s="65">
        <f>SUM(F11:F28)</f>
        <v>915</v>
      </c>
      <c r="G30" s="706">
        <f>SUM(E30:F30)</f>
        <v>1861</v>
      </c>
      <c r="H30" s="65">
        <v>1</v>
      </c>
      <c r="I30" s="65">
        <f>SUM(I11:I25)</f>
        <v>8</v>
      </c>
      <c r="J30" s="65">
        <f>SUM(J11:J25)</f>
        <v>37</v>
      </c>
      <c r="K30" s="65">
        <f>SUM(K11:K27)</f>
        <v>35</v>
      </c>
      <c r="L30" s="62"/>
      <c r="M30" s="62"/>
      <c r="N30" s="62"/>
      <c r="O30" s="63"/>
    </row>
    <row r="31" spans="1:15">
      <c r="B31" s="1123" t="s">
        <v>6442</v>
      </c>
      <c r="C31" s="1123"/>
      <c r="D31" s="1123"/>
      <c r="M31" s="64" t="s">
        <v>6933</v>
      </c>
    </row>
    <row r="32" spans="1:15">
      <c r="M32" s="64"/>
    </row>
    <row r="34" spans="1:14">
      <c r="B34" s="1081" t="s">
        <v>29</v>
      </c>
      <c r="C34" s="1080"/>
      <c r="D34" s="1080"/>
      <c r="M34" s="1098" t="s">
        <v>2456</v>
      </c>
      <c r="N34" s="1094"/>
    </row>
    <row r="35" spans="1:14">
      <c r="B35" s="1022"/>
      <c r="C35" s="1021"/>
      <c r="D35" s="1021"/>
      <c r="M35" s="1024"/>
      <c r="N35" s="1025"/>
    </row>
    <row r="36" spans="1:14">
      <c r="B36" s="1022"/>
      <c r="C36" s="1021"/>
      <c r="D36" s="1021"/>
      <c r="M36" s="1024"/>
      <c r="N36" s="1025"/>
    </row>
    <row r="37" spans="1:14">
      <c r="B37" s="1022"/>
      <c r="C37" s="1021"/>
      <c r="D37" s="1021"/>
      <c r="M37" s="1024"/>
      <c r="N37" s="1025"/>
    </row>
    <row r="38" spans="1:14">
      <c r="B38" s="1022"/>
      <c r="C38" s="1021"/>
      <c r="D38" s="1021"/>
      <c r="M38" s="1024"/>
      <c r="N38" s="1025"/>
    </row>
    <row r="45" spans="1:14" ht="15" customHeight="1">
      <c r="A45" s="1049" t="s">
        <v>138</v>
      </c>
      <c r="B45" s="1105" t="s">
        <v>84</v>
      </c>
      <c r="C45" s="1106"/>
      <c r="D45" s="1105" t="s">
        <v>139</v>
      </c>
      <c r="E45" s="1107"/>
      <c r="F45" s="1106"/>
      <c r="G45" s="1105" t="s">
        <v>140</v>
      </c>
      <c r="H45" s="1107"/>
      <c r="I45" s="1107"/>
      <c r="J45" s="1106"/>
      <c r="K45" s="1105" t="s">
        <v>141</v>
      </c>
      <c r="L45" s="1107"/>
      <c r="M45" s="1106"/>
      <c r="N45" s="1096" t="s">
        <v>79</v>
      </c>
    </row>
    <row r="46" spans="1:14" ht="15" customHeight="1">
      <c r="A46" s="1049"/>
      <c r="B46" s="1049" t="s">
        <v>91</v>
      </c>
      <c r="C46" s="1049" t="s">
        <v>72</v>
      </c>
      <c r="D46" s="1049" t="s">
        <v>23</v>
      </c>
      <c r="E46" s="1049" t="s">
        <v>16</v>
      </c>
      <c r="F46" s="1049" t="s">
        <v>80</v>
      </c>
      <c r="G46" s="1049" t="s">
        <v>12</v>
      </c>
      <c r="H46" s="1049" t="s">
        <v>10</v>
      </c>
      <c r="I46" s="1049" t="s">
        <v>75</v>
      </c>
      <c r="J46" s="1049" t="s">
        <v>74</v>
      </c>
      <c r="K46" s="1049" t="s">
        <v>142</v>
      </c>
      <c r="L46" s="1049" t="s">
        <v>143</v>
      </c>
      <c r="M46" s="1049" t="s">
        <v>144</v>
      </c>
      <c r="N46" s="1096"/>
    </row>
    <row r="47" spans="1:14">
      <c r="A47" s="1049"/>
      <c r="B47" s="1049"/>
      <c r="C47" s="1049"/>
      <c r="D47" s="1049"/>
      <c r="E47" s="1049"/>
      <c r="F47" s="1049"/>
      <c r="G47" s="1049"/>
      <c r="H47" s="1049"/>
      <c r="I47" s="1049"/>
      <c r="J47" s="1049"/>
      <c r="K47" s="1049"/>
      <c r="L47" s="1049"/>
      <c r="M47" s="1049"/>
      <c r="N47" s="1096"/>
    </row>
    <row r="48" spans="1:14">
      <c r="A48" s="48">
        <v>2</v>
      </c>
      <c r="B48" s="48">
        <v>3</v>
      </c>
      <c r="C48" s="48">
        <v>4</v>
      </c>
      <c r="D48" s="48">
        <v>5</v>
      </c>
      <c r="E48" s="48">
        <v>6</v>
      </c>
      <c r="F48" s="48">
        <v>7</v>
      </c>
      <c r="G48" s="48">
        <v>8</v>
      </c>
      <c r="H48" s="48">
        <v>9</v>
      </c>
      <c r="I48" s="48">
        <v>10</v>
      </c>
      <c r="J48" s="48">
        <v>11</v>
      </c>
      <c r="K48" s="48">
        <v>12</v>
      </c>
      <c r="L48" s="48">
        <v>13</v>
      </c>
      <c r="M48" s="48">
        <v>14</v>
      </c>
      <c r="N48" s="49">
        <v>15</v>
      </c>
    </row>
    <row r="49" spans="1:14">
      <c r="A49" s="51" t="s">
        <v>145</v>
      </c>
      <c r="B49" s="51">
        <v>1</v>
      </c>
      <c r="C49" s="52">
        <v>45</v>
      </c>
      <c r="D49" s="52">
        <v>76</v>
      </c>
      <c r="E49" s="52">
        <v>77</v>
      </c>
      <c r="F49" s="52">
        <f>SUM(D49+E49)</f>
        <v>153</v>
      </c>
      <c r="G49" s="52"/>
      <c r="H49" s="52"/>
      <c r="I49" s="52">
        <v>1</v>
      </c>
      <c r="J49" s="52">
        <v>6</v>
      </c>
      <c r="K49" s="53"/>
      <c r="L49" s="53"/>
      <c r="M49" s="53"/>
      <c r="N49" s="54"/>
    </row>
    <row r="50" spans="1:14">
      <c r="A50" s="51"/>
      <c r="B50" s="51">
        <v>6</v>
      </c>
      <c r="C50" s="52">
        <v>40</v>
      </c>
      <c r="D50" s="52">
        <v>64</v>
      </c>
      <c r="E50" s="52">
        <v>80</v>
      </c>
      <c r="F50" s="52">
        <f>SUM(D50+E50)</f>
        <v>144</v>
      </c>
      <c r="G50" s="52"/>
      <c r="H50" s="52">
        <v>1</v>
      </c>
      <c r="I50" s="52"/>
      <c r="J50" s="52"/>
      <c r="K50" s="53"/>
      <c r="L50" s="53"/>
      <c r="M50" s="53"/>
      <c r="N50" s="54"/>
    </row>
    <row r="51" spans="1:14">
      <c r="A51" s="51"/>
      <c r="B51" s="51">
        <v>7</v>
      </c>
      <c r="C51" s="52">
        <v>39</v>
      </c>
      <c r="D51" s="52">
        <v>70</v>
      </c>
      <c r="E51" s="52">
        <v>61</v>
      </c>
      <c r="F51" s="52">
        <f>SUM(D51+E51)</f>
        <v>131</v>
      </c>
      <c r="G51" s="52"/>
      <c r="H51" s="52"/>
      <c r="I51" s="52"/>
      <c r="J51" s="52">
        <v>6</v>
      </c>
      <c r="K51" s="53"/>
      <c r="L51" s="53"/>
      <c r="M51" s="53"/>
      <c r="N51" s="54"/>
    </row>
    <row r="52" spans="1:14">
      <c r="A52" s="51"/>
      <c r="B52" s="51">
        <v>15</v>
      </c>
      <c r="C52" s="52">
        <v>23</v>
      </c>
      <c r="D52" s="52">
        <v>39</v>
      </c>
      <c r="E52" s="52">
        <v>38</v>
      </c>
      <c r="F52" s="52">
        <f>SUM(D52+E52)</f>
        <v>77</v>
      </c>
      <c r="G52" s="52"/>
      <c r="H52" s="52"/>
      <c r="I52" s="52"/>
      <c r="J52" s="52">
        <v>4</v>
      </c>
      <c r="K52" s="53"/>
      <c r="L52" s="53"/>
      <c r="M52" s="53"/>
      <c r="N52" s="54"/>
    </row>
    <row r="53" spans="1:14">
      <c r="A53" s="51"/>
      <c r="B53" s="51">
        <v>16</v>
      </c>
      <c r="C53" s="52">
        <v>35</v>
      </c>
      <c r="D53" s="52">
        <v>67</v>
      </c>
      <c r="E53" s="52">
        <v>65</v>
      </c>
      <c r="F53" s="52">
        <f>SUM(D53+E53)</f>
        <v>132</v>
      </c>
      <c r="G53" s="52">
        <v>1</v>
      </c>
      <c r="H53" s="52"/>
      <c r="I53" s="52"/>
      <c r="J53" s="52"/>
      <c r="K53" s="53"/>
      <c r="L53" s="53"/>
      <c r="M53" s="53"/>
      <c r="N53" s="54"/>
    </row>
    <row r="54" spans="1:14">
      <c r="A54" s="51" t="s">
        <v>146</v>
      </c>
      <c r="B54" s="51"/>
      <c r="C54" s="704">
        <f>SUM(C48:C53)</f>
        <v>186</v>
      </c>
      <c r="D54" s="704">
        <f>SUM(D48:D53)</f>
        <v>321</v>
      </c>
      <c r="E54" s="704">
        <f>SUM(E48:E53)</f>
        <v>327</v>
      </c>
      <c r="F54" s="704">
        <f>SUM(F48:F53)</f>
        <v>644</v>
      </c>
      <c r="G54" s="52"/>
      <c r="H54" s="52"/>
      <c r="I54" s="52"/>
      <c r="J54" s="52"/>
      <c r="K54" s="53"/>
      <c r="L54" s="53"/>
      <c r="M54" s="53"/>
      <c r="N54" s="54"/>
    </row>
    <row r="55" spans="1:14">
      <c r="A55" s="51" t="s">
        <v>147</v>
      </c>
      <c r="B55" s="51">
        <v>2</v>
      </c>
      <c r="C55" s="52">
        <v>57</v>
      </c>
      <c r="D55" s="52">
        <v>91</v>
      </c>
      <c r="E55" s="52">
        <v>87</v>
      </c>
      <c r="F55" s="52">
        <f t="shared" ref="F55:F60" si="1">SUM(E55+D55)</f>
        <v>178</v>
      </c>
      <c r="G55" s="52"/>
      <c r="H55" s="52">
        <v>1</v>
      </c>
      <c r="I55" s="52">
        <v>4</v>
      </c>
      <c r="J55" s="52"/>
      <c r="K55" s="53"/>
      <c r="L55" s="53"/>
      <c r="M55" s="53"/>
      <c r="N55" s="54"/>
    </row>
    <row r="56" spans="1:14">
      <c r="A56" s="51"/>
      <c r="B56" s="51">
        <v>3</v>
      </c>
      <c r="C56" s="52">
        <v>33</v>
      </c>
      <c r="D56" s="52">
        <v>68</v>
      </c>
      <c r="E56" s="52">
        <v>63</v>
      </c>
      <c r="F56" s="52">
        <f t="shared" si="1"/>
        <v>131</v>
      </c>
      <c r="G56" s="53"/>
      <c r="H56" s="53">
        <v>1</v>
      </c>
      <c r="I56" s="52"/>
      <c r="J56" s="52"/>
      <c r="K56" s="53"/>
      <c r="L56" s="53"/>
      <c r="M56" s="53"/>
      <c r="N56" s="54"/>
    </row>
    <row r="57" spans="1:14">
      <c r="A57" s="51"/>
      <c r="B57" s="51">
        <v>4</v>
      </c>
      <c r="C57" s="52">
        <v>17</v>
      </c>
      <c r="D57" s="52">
        <v>27</v>
      </c>
      <c r="E57" s="52">
        <v>33</v>
      </c>
      <c r="F57" s="52">
        <f t="shared" si="1"/>
        <v>60</v>
      </c>
      <c r="G57" s="53"/>
      <c r="H57" s="53"/>
      <c r="I57" s="52">
        <v>3</v>
      </c>
      <c r="J57" s="52"/>
      <c r="K57" s="53"/>
      <c r="L57" s="53"/>
      <c r="M57" s="53"/>
      <c r="N57" s="54"/>
    </row>
    <row r="58" spans="1:14">
      <c r="A58" s="51"/>
      <c r="B58" s="51">
        <v>5</v>
      </c>
      <c r="C58" s="52">
        <v>41</v>
      </c>
      <c r="D58" s="52">
        <v>72</v>
      </c>
      <c r="E58" s="52">
        <v>72</v>
      </c>
      <c r="F58" s="52">
        <f t="shared" si="1"/>
        <v>144</v>
      </c>
      <c r="G58" s="52">
        <v>1</v>
      </c>
      <c r="H58" s="52"/>
      <c r="I58" s="53"/>
      <c r="J58" s="52"/>
      <c r="K58" s="53"/>
      <c r="L58" s="53"/>
      <c r="M58" s="53"/>
      <c r="N58" s="54"/>
    </row>
    <row r="59" spans="1:14">
      <c r="A59" s="51"/>
      <c r="B59" s="51">
        <v>8</v>
      </c>
      <c r="C59" s="52">
        <v>32</v>
      </c>
      <c r="D59" s="52">
        <v>51</v>
      </c>
      <c r="E59" s="52">
        <v>51</v>
      </c>
      <c r="F59" s="52">
        <f t="shared" si="1"/>
        <v>102</v>
      </c>
      <c r="G59" s="52"/>
      <c r="H59" s="52"/>
      <c r="I59" s="52">
        <v>4</v>
      </c>
      <c r="J59" s="52"/>
      <c r="K59" s="53"/>
      <c r="L59" s="53"/>
      <c r="M59" s="53"/>
      <c r="N59" s="54"/>
    </row>
    <row r="60" spans="1:14">
      <c r="A60" s="51"/>
      <c r="B60" s="51">
        <v>9</v>
      </c>
      <c r="C60" s="52">
        <v>38</v>
      </c>
      <c r="D60" s="52">
        <v>57</v>
      </c>
      <c r="E60" s="52">
        <v>61</v>
      </c>
      <c r="F60" s="52">
        <f t="shared" si="1"/>
        <v>118</v>
      </c>
      <c r="G60" s="52"/>
      <c r="H60" s="52"/>
      <c r="I60" s="52">
        <v>6</v>
      </c>
      <c r="J60" s="52"/>
      <c r="K60" s="53"/>
      <c r="L60" s="53"/>
      <c r="M60" s="53"/>
      <c r="N60" s="54"/>
    </row>
    <row r="61" spans="1:14">
      <c r="A61" s="51" t="s">
        <v>146</v>
      </c>
      <c r="B61" s="51"/>
      <c r="C61" s="704">
        <f>SUM(C55:C60)</f>
        <v>218</v>
      </c>
      <c r="D61" s="704">
        <f>SUM(D55:D60)</f>
        <v>366</v>
      </c>
      <c r="E61" s="704">
        <f>SUM(E55:E60)</f>
        <v>367</v>
      </c>
      <c r="F61" s="704">
        <f>SUM(F55:F60)</f>
        <v>733</v>
      </c>
      <c r="G61" s="53"/>
      <c r="H61" s="53"/>
      <c r="I61" s="53"/>
      <c r="J61" s="52"/>
      <c r="K61" s="53"/>
      <c r="L61" s="53"/>
      <c r="M61" s="53"/>
      <c r="N61" s="54"/>
    </row>
    <row r="62" spans="1:14">
      <c r="A62" s="51" t="s">
        <v>148</v>
      </c>
      <c r="B62" s="51">
        <v>10</v>
      </c>
      <c r="C62" s="1052">
        <v>28</v>
      </c>
      <c r="D62" s="52">
        <v>60</v>
      </c>
      <c r="E62" s="52">
        <v>56</v>
      </c>
      <c r="F62" s="52">
        <f>SUM(E62+D62)</f>
        <v>116</v>
      </c>
      <c r="G62" s="53"/>
      <c r="H62" s="52"/>
      <c r="I62" s="52"/>
      <c r="J62" s="52"/>
      <c r="K62" s="53"/>
      <c r="L62" s="53"/>
      <c r="M62" s="53"/>
      <c r="N62" s="54"/>
    </row>
    <row r="63" spans="1:14">
      <c r="A63" s="51"/>
      <c r="B63" s="51">
        <v>11</v>
      </c>
      <c r="C63" s="1052">
        <v>29</v>
      </c>
      <c r="D63" s="52">
        <v>39</v>
      </c>
      <c r="E63" s="52">
        <v>34</v>
      </c>
      <c r="F63" s="52">
        <f>SUM(E63+D63)</f>
        <v>73</v>
      </c>
      <c r="G63" s="53"/>
      <c r="H63" s="52"/>
      <c r="I63" s="52"/>
      <c r="J63" s="52"/>
      <c r="K63" s="53"/>
      <c r="L63" s="53"/>
      <c r="M63" s="53"/>
      <c r="N63" s="54"/>
    </row>
    <row r="64" spans="1:14">
      <c r="A64" s="51"/>
      <c r="B64" s="51">
        <v>12</v>
      </c>
      <c r="C64" s="1052">
        <v>37</v>
      </c>
      <c r="D64" s="52">
        <v>76</v>
      </c>
      <c r="E64" s="52">
        <v>67</v>
      </c>
      <c r="F64" s="52">
        <f>SUM(E64+D64)</f>
        <v>143</v>
      </c>
      <c r="G64" s="53"/>
      <c r="H64" s="52"/>
      <c r="I64" s="52">
        <v>4</v>
      </c>
      <c r="J64" s="52"/>
      <c r="K64" s="53"/>
      <c r="L64" s="53"/>
      <c r="M64" s="53"/>
      <c r="N64" s="54"/>
    </row>
    <row r="65" spans="1:14">
      <c r="A65" s="51"/>
      <c r="B65" s="51">
        <v>13</v>
      </c>
      <c r="C65" s="1052">
        <v>21</v>
      </c>
      <c r="D65" s="52">
        <v>45</v>
      </c>
      <c r="E65" s="52">
        <v>32</v>
      </c>
      <c r="F65" s="52">
        <f>SUM(E65+D65)</f>
        <v>77</v>
      </c>
      <c r="G65" s="53"/>
      <c r="H65" s="52"/>
      <c r="I65" s="52">
        <v>3</v>
      </c>
      <c r="J65" s="52"/>
      <c r="K65" s="53"/>
      <c r="L65" s="53"/>
      <c r="M65" s="53"/>
      <c r="N65" s="54"/>
    </row>
    <row r="66" spans="1:14">
      <c r="A66" s="51"/>
      <c r="B66" s="51">
        <v>14</v>
      </c>
      <c r="C66" s="1052">
        <v>20</v>
      </c>
      <c r="D66" s="52">
        <v>38</v>
      </c>
      <c r="E66" s="52">
        <v>37</v>
      </c>
      <c r="F66" s="52">
        <f>SUM(E66+D66)</f>
        <v>75</v>
      </c>
      <c r="G66" s="53"/>
      <c r="H66" s="52"/>
      <c r="I66" s="52"/>
      <c r="J66" s="53"/>
      <c r="K66" s="53"/>
      <c r="L66" s="53"/>
      <c r="M66" s="53"/>
      <c r="N66" s="54"/>
    </row>
    <row r="67" spans="1:14">
      <c r="A67" s="56" t="s">
        <v>146</v>
      </c>
      <c r="B67" s="56"/>
      <c r="C67" s="705">
        <f>SUM(C62:C66)</f>
        <v>135</v>
      </c>
      <c r="D67" s="705">
        <f>SUM(D62:D66)</f>
        <v>258</v>
      </c>
      <c r="E67" s="705">
        <f>SUM(E62:E66)</f>
        <v>226</v>
      </c>
      <c r="F67" s="705">
        <f>SUM(F62:F66)</f>
        <v>484</v>
      </c>
      <c r="G67" s="57"/>
      <c r="H67" s="57"/>
      <c r="I67" s="57"/>
      <c r="J67" s="57"/>
      <c r="K67" s="57"/>
      <c r="L67" s="57"/>
      <c r="M67" s="57"/>
      <c r="N67" s="58"/>
    </row>
    <row r="68" spans="1:14" ht="15.75" thickBot="1">
      <c r="A68" s="60" t="s">
        <v>84</v>
      </c>
      <c r="B68" s="61"/>
      <c r="C68" s="706">
        <f>SUM(C67+C61+C54)</f>
        <v>539</v>
      </c>
      <c r="D68" s="65">
        <f>SUM(D67+D61+D54)</f>
        <v>945</v>
      </c>
      <c r="E68" s="65">
        <f>SUM(E67+E61+E54)</f>
        <v>920</v>
      </c>
      <c r="F68" s="706">
        <f>SUM(F54+F61+F67)</f>
        <v>1861</v>
      </c>
      <c r="G68" s="65"/>
      <c r="H68" s="65"/>
      <c r="I68" s="65"/>
      <c r="J68" s="65"/>
      <c r="K68" s="62"/>
      <c r="L68" s="62"/>
      <c r="M68" s="62"/>
      <c r="N68" s="63"/>
    </row>
    <row r="69" spans="1:14">
      <c r="A69" s="1123" t="s">
        <v>6442</v>
      </c>
      <c r="B69" s="1123"/>
      <c r="C69" s="1123"/>
      <c r="L69" s="1124" t="s">
        <v>6933</v>
      </c>
      <c r="M69" s="1124"/>
    </row>
    <row r="70" spans="1:14">
      <c r="L70" s="64"/>
    </row>
    <row r="72" spans="1:14">
      <c r="A72" s="1081" t="s">
        <v>29</v>
      </c>
      <c r="B72" s="1081"/>
      <c r="C72" s="1081"/>
      <c r="L72" s="1098" t="s">
        <v>2456</v>
      </c>
      <c r="M72" s="1098"/>
    </row>
    <row r="73" spans="1:14">
      <c r="A73" s="1047"/>
      <c r="B73" s="1048"/>
      <c r="C73" s="1048"/>
      <c r="L73" s="1050"/>
      <c r="M73" s="1051"/>
    </row>
    <row r="74" spans="1:14">
      <c r="B74" s="1022"/>
      <c r="C74" s="1021"/>
      <c r="D74" s="1021"/>
      <c r="M74" s="1024"/>
      <c r="N74" s="1025"/>
    </row>
    <row r="75" spans="1:14">
      <c r="B75" s="1022"/>
      <c r="C75" s="1021"/>
      <c r="D75" s="1021"/>
      <c r="M75" s="1024"/>
      <c r="N75" s="1025"/>
    </row>
    <row r="76" spans="1:14">
      <c r="B76" s="1053"/>
      <c r="C76" s="1054"/>
      <c r="D76" s="1054"/>
      <c r="M76" s="1055"/>
      <c r="N76" s="1056"/>
    </row>
    <row r="77" spans="1:14">
      <c r="B77" s="1053"/>
      <c r="C77" s="1054"/>
      <c r="D77" s="1054"/>
      <c r="M77" s="1055"/>
      <c r="N77" s="1056"/>
    </row>
    <row r="78" spans="1:14">
      <c r="B78" s="1053"/>
      <c r="C78" s="1054"/>
      <c r="D78" s="1054"/>
      <c r="M78" s="1055"/>
      <c r="N78" s="1056"/>
    </row>
    <row r="79" spans="1:14">
      <c r="B79" s="1053"/>
      <c r="C79" s="1054"/>
      <c r="D79" s="1054"/>
      <c r="M79" s="1055"/>
      <c r="N79" s="1056"/>
    </row>
    <row r="80" spans="1:14">
      <c r="B80" s="1022"/>
      <c r="C80" s="1021"/>
      <c r="D80" s="1021"/>
      <c r="M80" s="1024"/>
      <c r="N80" s="1025"/>
    </row>
    <row r="87" spans="2:15">
      <c r="B87" s="1096" t="s">
        <v>138</v>
      </c>
      <c r="C87" s="1096" t="s">
        <v>84</v>
      </c>
      <c r="D87" s="1096"/>
      <c r="E87" s="1096" t="s">
        <v>139</v>
      </c>
      <c r="F87" s="1096"/>
      <c r="G87" s="1096"/>
      <c r="H87" s="1096" t="s">
        <v>140</v>
      </c>
      <c r="I87" s="1096"/>
      <c r="J87" s="1096"/>
      <c r="K87" s="1096"/>
      <c r="L87" s="1096" t="s">
        <v>141</v>
      </c>
      <c r="M87" s="1096"/>
      <c r="N87" s="1096"/>
      <c r="O87" s="1096" t="s">
        <v>79</v>
      </c>
    </row>
    <row r="88" spans="2:15">
      <c r="B88" s="1096"/>
      <c r="C88" s="1096" t="s">
        <v>91</v>
      </c>
      <c r="D88" s="1096" t="s">
        <v>72</v>
      </c>
      <c r="E88" s="1096" t="s">
        <v>23</v>
      </c>
      <c r="F88" s="1096" t="s">
        <v>16</v>
      </c>
      <c r="G88" s="1096" t="s">
        <v>80</v>
      </c>
      <c r="H88" s="1096" t="s">
        <v>12</v>
      </c>
      <c r="I88" s="1096" t="s">
        <v>10</v>
      </c>
      <c r="J88" s="1096" t="s">
        <v>75</v>
      </c>
      <c r="K88" s="1096" t="s">
        <v>74</v>
      </c>
      <c r="L88" s="1096" t="s">
        <v>142</v>
      </c>
      <c r="M88" s="1096" t="s">
        <v>143</v>
      </c>
      <c r="N88" s="1096" t="s">
        <v>144</v>
      </c>
      <c r="O88" s="1096"/>
    </row>
    <row r="89" spans="2:15">
      <c r="B89" s="1096"/>
      <c r="C89" s="1096"/>
      <c r="D89" s="1096"/>
      <c r="E89" s="1096"/>
      <c r="F89" s="1096"/>
      <c r="G89" s="1096"/>
      <c r="H89" s="1096"/>
      <c r="I89" s="1096"/>
      <c r="J89" s="1096"/>
      <c r="K89" s="1096"/>
      <c r="L89" s="1096"/>
      <c r="M89" s="1096"/>
      <c r="N89" s="1096"/>
      <c r="O89" s="1096"/>
    </row>
    <row r="90" spans="2:15">
      <c r="B90" s="48">
        <v>2</v>
      </c>
      <c r="C90" s="48">
        <v>3</v>
      </c>
      <c r="D90" s="48">
        <v>4</v>
      </c>
      <c r="E90" s="48">
        <v>5</v>
      </c>
      <c r="F90" s="48">
        <v>6</v>
      </c>
      <c r="G90" s="48">
        <v>7</v>
      </c>
      <c r="H90" s="48">
        <v>8</v>
      </c>
      <c r="I90" s="48">
        <v>9</v>
      </c>
      <c r="J90" s="48">
        <v>10</v>
      </c>
      <c r="K90" s="48">
        <v>11</v>
      </c>
      <c r="L90" s="48">
        <v>12</v>
      </c>
      <c r="M90" s="48">
        <v>13</v>
      </c>
      <c r="N90" s="48">
        <v>14</v>
      </c>
      <c r="O90" s="49">
        <v>15</v>
      </c>
    </row>
    <row r="91" spans="2:15">
      <c r="B91" s="51" t="s">
        <v>145</v>
      </c>
      <c r="C91" s="51">
        <v>1</v>
      </c>
      <c r="D91" s="52">
        <v>45</v>
      </c>
      <c r="E91" s="1057">
        <v>76</v>
      </c>
      <c r="F91" s="1057">
        <v>77</v>
      </c>
      <c r="G91" s="52">
        <f>SUM(E91+F91)</f>
        <v>153</v>
      </c>
      <c r="H91" s="53"/>
      <c r="I91" s="53"/>
      <c r="J91" s="52"/>
      <c r="K91" s="52"/>
      <c r="L91" s="53"/>
      <c r="M91" s="53"/>
      <c r="N91" s="53"/>
      <c r="O91" s="54"/>
    </row>
    <row r="92" spans="2:15">
      <c r="B92" s="51"/>
      <c r="C92" s="51">
        <v>6</v>
      </c>
      <c r="D92" s="52">
        <v>40</v>
      </c>
      <c r="E92" s="1057">
        <v>64</v>
      </c>
      <c r="F92" s="1057">
        <v>80</v>
      </c>
      <c r="G92" s="52">
        <f>SUM(E92+F92)</f>
        <v>144</v>
      </c>
      <c r="H92" s="53"/>
      <c r="I92" s="53"/>
      <c r="J92" s="52"/>
      <c r="K92" s="52"/>
      <c r="L92" s="53"/>
      <c r="M92" s="53"/>
      <c r="N92" s="53"/>
      <c r="O92" s="54"/>
    </row>
    <row r="93" spans="2:15">
      <c r="B93" s="51"/>
      <c r="C93" s="51">
        <v>7</v>
      </c>
      <c r="D93" s="52">
        <v>39</v>
      </c>
      <c r="E93" s="1057">
        <v>70</v>
      </c>
      <c r="F93" s="1057">
        <v>60</v>
      </c>
      <c r="G93" s="52">
        <f>SUM(E93+F93)</f>
        <v>130</v>
      </c>
      <c r="H93" s="52">
        <v>1</v>
      </c>
      <c r="I93" s="53"/>
      <c r="J93" s="52"/>
      <c r="K93" s="52"/>
      <c r="L93" s="53"/>
      <c r="M93" s="53"/>
      <c r="N93" s="53"/>
      <c r="O93" s="54"/>
    </row>
    <row r="94" spans="2:15">
      <c r="B94" s="51"/>
      <c r="C94" s="51">
        <v>15</v>
      </c>
      <c r="D94" s="52">
        <v>24</v>
      </c>
      <c r="E94" s="1057">
        <v>42</v>
      </c>
      <c r="F94" s="1057">
        <v>39</v>
      </c>
      <c r="G94" s="52">
        <f>SUM(E94+F94)</f>
        <v>81</v>
      </c>
      <c r="H94" s="53"/>
      <c r="I94" s="53"/>
      <c r="J94" s="52"/>
      <c r="K94" s="52">
        <v>4</v>
      </c>
      <c r="L94" s="53"/>
      <c r="M94" s="53"/>
      <c r="N94" s="53"/>
      <c r="O94" s="54"/>
    </row>
    <row r="95" spans="2:15">
      <c r="B95" s="51"/>
      <c r="C95" s="51">
        <v>16</v>
      </c>
      <c r="D95" s="52">
        <v>34</v>
      </c>
      <c r="E95" s="1057">
        <v>68</v>
      </c>
      <c r="F95" s="1057">
        <v>64</v>
      </c>
      <c r="G95" s="52">
        <f>SUM(E95+F95)</f>
        <v>132</v>
      </c>
      <c r="H95" s="53"/>
      <c r="I95" s="53"/>
      <c r="J95" s="52"/>
      <c r="K95" s="52">
        <v>1</v>
      </c>
      <c r="L95" s="53"/>
      <c r="M95" s="53"/>
      <c r="N95" s="53"/>
      <c r="O95" s="54"/>
    </row>
    <row r="96" spans="2:15">
      <c r="B96" s="51" t="s">
        <v>146</v>
      </c>
      <c r="C96" s="51"/>
      <c r="D96" s="704">
        <f>SUM(D90:D95)</f>
        <v>186</v>
      </c>
      <c r="E96" s="704">
        <f>SUM(E90:E95)</f>
        <v>325</v>
      </c>
      <c r="F96" s="704">
        <f>SUM(F90:F95)</f>
        <v>326</v>
      </c>
      <c r="G96" s="704">
        <f>SUM(G90:G95)</f>
        <v>647</v>
      </c>
      <c r="H96" s="53"/>
      <c r="I96" s="53"/>
      <c r="J96" s="53"/>
      <c r="K96" s="53"/>
      <c r="L96" s="53"/>
      <c r="M96" s="53"/>
      <c r="N96" s="53"/>
      <c r="O96" s="54"/>
    </row>
    <row r="97" spans="2:15">
      <c r="B97" s="51" t="s">
        <v>147</v>
      </c>
      <c r="C97" s="51">
        <v>2</v>
      </c>
      <c r="D97" s="52">
        <v>58</v>
      </c>
      <c r="E97" s="52">
        <v>94</v>
      </c>
      <c r="F97" s="52">
        <v>89</v>
      </c>
      <c r="G97" s="52">
        <f t="shared" ref="G97:G102" si="2">SUM(F97+E97)</f>
        <v>183</v>
      </c>
      <c r="H97" s="53"/>
      <c r="I97" s="52"/>
      <c r="J97" s="52"/>
      <c r="K97" s="52">
        <v>5</v>
      </c>
      <c r="L97" s="53"/>
      <c r="M97" s="53"/>
      <c r="N97" s="53"/>
      <c r="O97" s="54"/>
    </row>
    <row r="98" spans="2:15">
      <c r="B98" s="51"/>
      <c r="C98" s="51">
        <v>3</v>
      </c>
      <c r="D98" s="52">
        <v>33</v>
      </c>
      <c r="E98" s="52">
        <v>68</v>
      </c>
      <c r="F98" s="52">
        <v>63</v>
      </c>
      <c r="G98" s="52">
        <f t="shared" si="2"/>
        <v>131</v>
      </c>
      <c r="H98" s="53"/>
      <c r="I98" s="53"/>
      <c r="J98" s="52"/>
      <c r="K98" s="52"/>
      <c r="L98" s="53"/>
      <c r="M98" s="53"/>
      <c r="N98" s="53"/>
      <c r="O98" s="54"/>
    </row>
    <row r="99" spans="2:15">
      <c r="B99" s="51"/>
      <c r="C99" s="51">
        <v>4</v>
      </c>
      <c r="D99" s="52">
        <v>17</v>
      </c>
      <c r="E99" s="52">
        <v>27</v>
      </c>
      <c r="F99" s="52">
        <v>33</v>
      </c>
      <c r="G99" s="52">
        <f t="shared" si="2"/>
        <v>60</v>
      </c>
      <c r="H99" s="53"/>
      <c r="I99" s="53"/>
      <c r="J99" s="52"/>
      <c r="K99" s="52"/>
      <c r="L99" s="53"/>
      <c r="M99" s="53"/>
      <c r="N99" s="53"/>
      <c r="O99" s="54"/>
    </row>
    <row r="100" spans="2:15">
      <c r="B100" s="51"/>
      <c r="C100" s="51">
        <v>5</v>
      </c>
      <c r="D100" s="52">
        <v>41</v>
      </c>
      <c r="E100" s="52">
        <v>72</v>
      </c>
      <c r="F100" s="52">
        <v>72</v>
      </c>
      <c r="G100" s="52">
        <f t="shared" si="2"/>
        <v>144</v>
      </c>
      <c r="H100" s="52"/>
      <c r="I100" s="52"/>
      <c r="J100" s="53"/>
      <c r="K100" s="52"/>
      <c r="L100" s="53"/>
      <c r="M100" s="53"/>
      <c r="N100" s="53"/>
      <c r="O100" s="54"/>
    </row>
    <row r="101" spans="2:15">
      <c r="B101" s="51"/>
      <c r="C101" s="51">
        <v>8</v>
      </c>
      <c r="D101" s="52">
        <v>32</v>
      </c>
      <c r="E101" s="52">
        <v>51</v>
      </c>
      <c r="F101" s="52">
        <v>51</v>
      </c>
      <c r="G101" s="52">
        <f t="shared" si="2"/>
        <v>102</v>
      </c>
      <c r="H101" s="52"/>
      <c r="I101" s="52"/>
      <c r="J101" s="53"/>
      <c r="K101" s="52"/>
      <c r="L101" s="53"/>
      <c r="M101" s="53"/>
      <c r="N101" s="53"/>
      <c r="O101" s="54"/>
    </row>
    <row r="102" spans="2:15">
      <c r="B102" s="51"/>
      <c r="C102" s="51">
        <v>9</v>
      </c>
      <c r="D102" s="52">
        <v>38</v>
      </c>
      <c r="E102" s="52">
        <v>57</v>
      </c>
      <c r="F102" s="52">
        <v>61</v>
      </c>
      <c r="G102" s="52">
        <f t="shared" si="2"/>
        <v>118</v>
      </c>
      <c r="H102" s="52"/>
      <c r="I102" s="52"/>
      <c r="J102" s="53"/>
      <c r="K102" s="52"/>
      <c r="L102" s="53"/>
      <c r="M102" s="53"/>
      <c r="N102" s="53"/>
      <c r="O102" s="54"/>
    </row>
    <row r="103" spans="2:15">
      <c r="B103" s="51" t="s">
        <v>146</v>
      </c>
      <c r="C103" s="51"/>
      <c r="D103" s="704">
        <f>SUM(D97:D102)</f>
        <v>219</v>
      </c>
      <c r="E103" s="704">
        <f>SUM(E97:E102)</f>
        <v>369</v>
      </c>
      <c r="F103" s="704">
        <f>SUM(F97:F102)</f>
        <v>369</v>
      </c>
      <c r="G103" s="704">
        <f>SUM(G97:G102)</f>
        <v>738</v>
      </c>
      <c r="H103" s="53"/>
      <c r="I103" s="53"/>
      <c r="J103" s="53"/>
      <c r="K103" s="52"/>
      <c r="L103" s="53"/>
      <c r="M103" s="53"/>
      <c r="N103" s="53"/>
      <c r="O103" s="54"/>
    </row>
    <row r="104" spans="2:15">
      <c r="B104" s="51" t="s">
        <v>148</v>
      </c>
      <c r="C104" s="51">
        <v>10</v>
      </c>
      <c r="D104" s="1052">
        <v>28</v>
      </c>
      <c r="E104" s="52">
        <v>60</v>
      </c>
      <c r="F104" s="52">
        <v>56</v>
      </c>
      <c r="G104" s="52">
        <f>SUM(F104+E104)</f>
        <v>116</v>
      </c>
      <c r="H104" s="53"/>
      <c r="I104" s="52"/>
      <c r="J104" s="52"/>
      <c r="K104" s="52"/>
      <c r="L104" s="53"/>
      <c r="M104" s="53"/>
      <c r="N104" s="53"/>
      <c r="O104" s="54"/>
    </row>
    <row r="105" spans="2:15">
      <c r="B105" s="51"/>
      <c r="C105" s="51">
        <v>11</v>
      </c>
      <c r="D105" s="1052">
        <v>29</v>
      </c>
      <c r="E105" s="52">
        <v>39</v>
      </c>
      <c r="F105" s="52">
        <v>34</v>
      </c>
      <c r="G105" s="52">
        <f>SUM(F105+E105)</f>
        <v>73</v>
      </c>
      <c r="H105" s="53"/>
      <c r="I105" s="52"/>
      <c r="J105" s="52"/>
      <c r="K105" s="52"/>
      <c r="L105" s="53"/>
      <c r="M105" s="53"/>
      <c r="N105" s="53"/>
      <c r="O105" s="54"/>
    </row>
    <row r="106" spans="2:15">
      <c r="B106" s="51"/>
      <c r="C106" s="51">
        <v>12</v>
      </c>
      <c r="D106" s="1052">
        <v>37</v>
      </c>
      <c r="E106" s="52">
        <v>76</v>
      </c>
      <c r="F106" s="52">
        <v>67</v>
      </c>
      <c r="G106" s="52">
        <f>SUM(F106+E106)</f>
        <v>143</v>
      </c>
      <c r="H106" s="53"/>
      <c r="I106" s="52"/>
      <c r="J106" s="52"/>
      <c r="K106" s="52"/>
      <c r="L106" s="53"/>
      <c r="M106" s="53"/>
      <c r="N106" s="53"/>
      <c r="O106" s="54"/>
    </row>
    <row r="107" spans="2:15">
      <c r="B107" s="51"/>
      <c r="C107" s="51">
        <v>13</v>
      </c>
      <c r="D107" s="1052">
        <v>21</v>
      </c>
      <c r="E107" s="52">
        <v>45</v>
      </c>
      <c r="F107" s="52">
        <v>32</v>
      </c>
      <c r="G107" s="52">
        <f>SUM(F107+E107)</f>
        <v>77</v>
      </c>
      <c r="H107" s="53"/>
      <c r="I107" s="52"/>
      <c r="J107" s="52"/>
      <c r="K107" s="52"/>
      <c r="L107" s="53"/>
      <c r="M107" s="53"/>
      <c r="N107" s="53"/>
      <c r="O107" s="54"/>
    </row>
    <row r="108" spans="2:15">
      <c r="B108" s="51"/>
      <c r="C108" s="51">
        <v>14</v>
      </c>
      <c r="D108" s="1052">
        <v>20</v>
      </c>
      <c r="E108" s="52">
        <v>38</v>
      </c>
      <c r="F108" s="52">
        <v>37</v>
      </c>
      <c r="G108" s="52">
        <f>SUM(F108+E108)</f>
        <v>75</v>
      </c>
      <c r="H108" s="53"/>
      <c r="I108" s="52"/>
      <c r="J108" s="52"/>
      <c r="K108" s="53"/>
      <c r="L108" s="53"/>
      <c r="M108" s="53"/>
      <c r="N108" s="53"/>
      <c r="O108" s="54"/>
    </row>
    <row r="109" spans="2:15">
      <c r="B109" s="56" t="s">
        <v>146</v>
      </c>
      <c r="C109" s="56"/>
      <c r="D109" s="705">
        <f>SUM(D104:D108)</f>
        <v>135</v>
      </c>
      <c r="E109" s="705">
        <f>SUM(E104:E108)</f>
        <v>258</v>
      </c>
      <c r="F109" s="705">
        <f>SUM(F104:F108)</f>
        <v>226</v>
      </c>
      <c r="G109" s="705">
        <f>SUM(G104:G108)</f>
        <v>484</v>
      </c>
      <c r="H109" s="57"/>
      <c r="I109" s="57"/>
      <c r="J109" s="57"/>
      <c r="K109" s="57"/>
      <c r="L109" s="57"/>
      <c r="M109" s="57"/>
      <c r="N109" s="57"/>
      <c r="O109" s="58"/>
    </row>
    <row r="110" spans="2:15" ht="15.75" thickBot="1">
      <c r="B110" s="60" t="s">
        <v>84</v>
      </c>
      <c r="C110" s="61"/>
      <c r="D110" s="706">
        <f>SUM(D109+D103+D96)</f>
        <v>540</v>
      </c>
      <c r="E110" s="706">
        <f>SUM(E96+E103+E109)</f>
        <v>952</v>
      </c>
      <c r="F110" s="706">
        <f>SUM(F109+F103+F96)</f>
        <v>921</v>
      </c>
      <c r="G110" s="706">
        <f>SUM(E110+F110)</f>
        <v>1873</v>
      </c>
      <c r="H110" s="706">
        <v>1</v>
      </c>
      <c r="I110" s="706"/>
      <c r="J110" s="706"/>
      <c r="K110" s="706">
        <f>SUM(K97+K95+K94)</f>
        <v>10</v>
      </c>
      <c r="L110" s="62"/>
      <c r="M110" s="62"/>
      <c r="N110" s="62"/>
      <c r="O110" s="63"/>
    </row>
    <row r="111" spans="2:15">
      <c r="B111" s="1123" t="s">
        <v>6442</v>
      </c>
      <c r="C111" s="1123"/>
      <c r="D111" s="1123"/>
      <c r="M111" s="64" t="s">
        <v>6933</v>
      </c>
    </row>
    <row r="112" spans="2:15">
      <c r="M112" s="64"/>
    </row>
    <row r="114" spans="2:15">
      <c r="B114" s="1081" t="s">
        <v>29</v>
      </c>
      <c r="C114" s="1080"/>
      <c r="D114" s="1080"/>
      <c r="M114" s="1098" t="s">
        <v>2456</v>
      </c>
      <c r="N114" s="1094"/>
    </row>
    <row r="115" spans="2:15">
      <c r="B115" s="1022"/>
      <c r="C115" s="1021"/>
      <c r="D115" s="1021"/>
      <c r="M115" s="1024"/>
      <c r="N115" s="1025"/>
    </row>
    <row r="116" spans="2:15">
      <c r="B116" s="1022"/>
      <c r="C116" s="1021"/>
      <c r="D116" s="1021"/>
      <c r="M116" s="1024"/>
      <c r="N116" s="1025"/>
    </row>
    <row r="117" spans="2:15">
      <c r="B117" s="1022"/>
      <c r="C117" s="1021"/>
      <c r="D117" s="1021"/>
      <c r="M117" s="1024"/>
      <c r="N117" s="1025"/>
    </row>
    <row r="118" spans="2:15">
      <c r="B118" s="1022"/>
      <c r="C118" s="1021"/>
      <c r="D118" s="1021"/>
      <c r="M118" s="1024"/>
      <c r="N118" s="1025"/>
    </row>
    <row r="119" spans="2:15">
      <c r="B119" s="1053"/>
      <c r="C119" s="1054"/>
      <c r="D119" s="1054"/>
      <c r="M119" s="1055"/>
      <c r="N119" s="1056"/>
    </row>
    <row r="120" spans="2:15">
      <c r="B120" s="1022"/>
      <c r="C120" s="1021"/>
      <c r="D120" s="1021"/>
      <c r="M120" s="1024"/>
      <c r="N120" s="1025"/>
    </row>
    <row r="127" spans="2:15">
      <c r="B127" s="1096" t="s">
        <v>138</v>
      </c>
      <c r="C127" s="1096" t="s">
        <v>84</v>
      </c>
      <c r="D127" s="1096"/>
      <c r="E127" s="1096" t="s">
        <v>139</v>
      </c>
      <c r="F127" s="1096"/>
      <c r="G127" s="1096"/>
      <c r="H127" s="1096" t="s">
        <v>140</v>
      </c>
      <c r="I127" s="1096"/>
      <c r="J127" s="1096"/>
      <c r="K127" s="1096"/>
      <c r="L127" s="1096" t="s">
        <v>141</v>
      </c>
      <c r="M127" s="1096"/>
      <c r="N127" s="1096"/>
      <c r="O127" s="1096" t="s">
        <v>79</v>
      </c>
    </row>
    <row r="128" spans="2:15">
      <c r="B128" s="1096"/>
      <c r="C128" s="1096" t="s">
        <v>91</v>
      </c>
      <c r="D128" s="1096" t="s">
        <v>72</v>
      </c>
      <c r="E128" s="1096" t="s">
        <v>23</v>
      </c>
      <c r="F128" s="1096" t="s">
        <v>16</v>
      </c>
      <c r="G128" s="1096" t="s">
        <v>80</v>
      </c>
      <c r="H128" s="1096" t="s">
        <v>12</v>
      </c>
      <c r="I128" s="1096" t="s">
        <v>10</v>
      </c>
      <c r="J128" s="1096" t="s">
        <v>75</v>
      </c>
      <c r="K128" s="1096" t="s">
        <v>74</v>
      </c>
      <c r="L128" s="1096" t="s">
        <v>142</v>
      </c>
      <c r="M128" s="1096" t="s">
        <v>143</v>
      </c>
      <c r="N128" s="1096" t="s">
        <v>144</v>
      </c>
      <c r="O128" s="1096"/>
    </row>
    <row r="129" spans="2:15">
      <c r="B129" s="1096"/>
      <c r="C129" s="1096"/>
      <c r="D129" s="1096"/>
      <c r="E129" s="1096"/>
      <c r="F129" s="1096"/>
      <c r="G129" s="1096"/>
      <c r="H129" s="1096"/>
      <c r="I129" s="1096"/>
      <c r="J129" s="1096"/>
      <c r="K129" s="1096"/>
      <c r="L129" s="1096"/>
      <c r="M129" s="1096"/>
      <c r="N129" s="1096"/>
      <c r="O129" s="1096"/>
    </row>
    <row r="130" spans="2:15">
      <c r="B130" s="48">
        <v>2</v>
      </c>
      <c r="C130" s="48">
        <v>3</v>
      </c>
      <c r="D130" s="48">
        <v>4</v>
      </c>
      <c r="E130" s="48">
        <v>5</v>
      </c>
      <c r="F130" s="48">
        <v>6</v>
      </c>
      <c r="G130" s="48">
        <v>7</v>
      </c>
      <c r="H130" s="48">
        <v>8</v>
      </c>
      <c r="I130" s="48">
        <v>9</v>
      </c>
      <c r="J130" s="48">
        <v>10</v>
      </c>
      <c r="K130" s="48">
        <v>11</v>
      </c>
      <c r="L130" s="48">
        <v>12</v>
      </c>
      <c r="M130" s="48">
        <v>13</v>
      </c>
      <c r="N130" s="48">
        <v>14</v>
      </c>
      <c r="O130" s="49">
        <v>15</v>
      </c>
    </row>
    <row r="131" spans="2:15">
      <c r="B131" s="51" t="s">
        <v>145</v>
      </c>
      <c r="C131" s="51">
        <v>1</v>
      </c>
      <c r="D131" s="52"/>
      <c r="E131" s="52"/>
      <c r="F131" s="52"/>
      <c r="G131" s="52"/>
      <c r="H131" s="53"/>
      <c r="I131" s="53"/>
      <c r="J131" s="52"/>
      <c r="K131" s="52"/>
      <c r="L131" s="53"/>
      <c r="M131" s="53"/>
      <c r="N131" s="53"/>
      <c r="O131" s="54"/>
    </row>
    <row r="132" spans="2:15">
      <c r="B132" s="51"/>
      <c r="C132" s="51">
        <v>6</v>
      </c>
      <c r="D132" s="52"/>
      <c r="E132" s="52"/>
      <c r="F132" s="52"/>
      <c r="G132" s="52"/>
      <c r="H132" s="53"/>
      <c r="I132" s="53"/>
      <c r="J132" s="52"/>
      <c r="K132" s="52"/>
      <c r="L132" s="53"/>
      <c r="M132" s="53"/>
      <c r="N132" s="53"/>
      <c r="O132" s="54"/>
    </row>
    <row r="133" spans="2:15">
      <c r="B133" s="51"/>
      <c r="C133" s="51">
        <v>7</v>
      </c>
      <c r="D133" s="52"/>
      <c r="E133" s="52"/>
      <c r="F133" s="52"/>
      <c r="G133" s="52"/>
      <c r="H133" s="53"/>
      <c r="I133" s="53"/>
      <c r="J133" s="52"/>
      <c r="K133" s="52"/>
      <c r="L133" s="53"/>
      <c r="M133" s="53"/>
      <c r="N133" s="53"/>
      <c r="O133" s="54"/>
    </row>
    <row r="134" spans="2:15">
      <c r="B134" s="51"/>
      <c r="C134" s="51">
        <v>15</v>
      </c>
      <c r="D134" s="52"/>
      <c r="E134" s="52"/>
      <c r="F134" s="52"/>
      <c r="G134" s="52"/>
      <c r="H134" s="53"/>
      <c r="I134" s="53"/>
      <c r="J134" s="52"/>
      <c r="K134" s="52"/>
      <c r="L134" s="53"/>
      <c r="M134" s="53"/>
      <c r="N134" s="53"/>
      <c r="O134" s="54"/>
    </row>
    <row r="135" spans="2:15">
      <c r="B135" s="51"/>
      <c r="C135" s="51">
        <v>16</v>
      </c>
      <c r="D135" s="52"/>
      <c r="E135" s="52"/>
      <c r="F135" s="52"/>
      <c r="G135" s="52"/>
      <c r="H135" s="53"/>
      <c r="I135" s="53"/>
      <c r="J135" s="52"/>
      <c r="K135" s="52"/>
      <c r="L135" s="53"/>
      <c r="M135" s="53"/>
      <c r="N135" s="53"/>
      <c r="O135" s="54"/>
    </row>
    <row r="136" spans="2:15">
      <c r="B136" s="51" t="s">
        <v>146</v>
      </c>
      <c r="C136" s="51"/>
      <c r="D136" s="704"/>
      <c r="E136" s="53"/>
      <c r="F136" s="53"/>
      <c r="G136" s="704"/>
      <c r="H136" s="53"/>
      <c r="I136" s="53"/>
      <c r="J136" s="53"/>
      <c r="K136" s="53"/>
      <c r="L136" s="53"/>
      <c r="M136" s="53"/>
      <c r="N136" s="53"/>
      <c r="O136" s="54"/>
    </row>
    <row r="137" spans="2:15">
      <c r="B137" s="51" t="s">
        <v>147</v>
      </c>
      <c r="C137" s="51">
        <v>2</v>
      </c>
      <c r="D137" s="52"/>
      <c r="E137" s="52"/>
      <c r="F137" s="52"/>
      <c r="G137" s="52"/>
      <c r="H137" s="53"/>
      <c r="I137" s="52"/>
      <c r="J137" s="52"/>
      <c r="K137" s="52"/>
      <c r="L137" s="53"/>
      <c r="M137" s="53"/>
      <c r="N137" s="53"/>
      <c r="O137" s="54"/>
    </row>
    <row r="138" spans="2:15">
      <c r="B138" s="51"/>
      <c r="C138" s="51">
        <v>3</v>
      </c>
      <c r="D138" s="52"/>
      <c r="E138" s="52"/>
      <c r="F138" s="52"/>
      <c r="G138" s="52"/>
      <c r="H138" s="53"/>
      <c r="I138" s="53"/>
      <c r="J138" s="52"/>
      <c r="K138" s="52"/>
      <c r="L138" s="53"/>
      <c r="M138" s="53"/>
      <c r="N138" s="53"/>
      <c r="O138" s="54"/>
    </row>
    <row r="139" spans="2:15">
      <c r="B139" s="51"/>
      <c r="C139" s="51">
        <v>4</v>
      </c>
      <c r="D139" s="52"/>
      <c r="E139" s="52"/>
      <c r="F139" s="52"/>
      <c r="G139" s="52"/>
      <c r="H139" s="53"/>
      <c r="I139" s="53"/>
      <c r="J139" s="52"/>
      <c r="K139" s="52"/>
      <c r="L139" s="53"/>
      <c r="M139" s="53"/>
      <c r="N139" s="53"/>
      <c r="O139" s="54"/>
    </row>
    <row r="140" spans="2:15">
      <c r="B140" s="51"/>
      <c r="C140" s="51">
        <v>5</v>
      </c>
      <c r="D140" s="52"/>
      <c r="E140" s="52"/>
      <c r="F140" s="52"/>
      <c r="G140" s="52"/>
      <c r="H140" s="52"/>
      <c r="I140" s="52"/>
      <c r="J140" s="53"/>
      <c r="K140" s="52"/>
      <c r="L140" s="53"/>
      <c r="M140" s="53"/>
      <c r="N140" s="53"/>
      <c r="O140" s="54"/>
    </row>
    <row r="141" spans="2:15">
      <c r="B141" s="51"/>
      <c r="C141" s="51">
        <v>8</v>
      </c>
      <c r="D141" s="52"/>
      <c r="E141" s="52"/>
      <c r="F141" s="52"/>
      <c r="G141" s="52"/>
      <c r="H141" s="52"/>
      <c r="I141" s="52"/>
      <c r="J141" s="53"/>
      <c r="K141" s="52"/>
      <c r="L141" s="53"/>
      <c r="M141" s="53"/>
      <c r="N141" s="53"/>
      <c r="O141" s="54"/>
    </row>
    <row r="142" spans="2:15">
      <c r="B142" s="51"/>
      <c r="C142" s="51">
        <v>9</v>
      </c>
      <c r="D142" s="52"/>
      <c r="E142" s="52"/>
      <c r="F142" s="52"/>
      <c r="G142" s="52"/>
      <c r="H142" s="52"/>
      <c r="I142" s="52"/>
      <c r="J142" s="53"/>
      <c r="K142" s="52"/>
      <c r="L142" s="53"/>
      <c r="M142" s="53"/>
      <c r="N142" s="53"/>
      <c r="O142" s="54"/>
    </row>
    <row r="143" spans="2:15">
      <c r="B143" s="51" t="s">
        <v>146</v>
      </c>
      <c r="C143" s="51"/>
      <c r="D143" s="704"/>
      <c r="E143" s="53"/>
      <c r="F143" s="53"/>
      <c r="G143" s="704"/>
      <c r="H143" s="53"/>
      <c r="I143" s="53"/>
      <c r="J143" s="53"/>
      <c r="K143" s="52"/>
      <c r="L143" s="53"/>
      <c r="M143" s="53"/>
      <c r="N143" s="53"/>
      <c r="O143" s="54"/>
    </row>
    <row r="144" spans="2:15">
      <c r="B144" s="51" t="s">
        <v>148</v>
      </c>
      <c r="C144" s="51">
        <v>10</v>
      </c>
      <c r="D144" s="52"/>
      <c r="E144" s="52"/>
      <c r="F144" s="52"/>
      <c r="G144" s="52"/>
      <c r="H144" s="53"/>
      <c r="I144" s="52"/>
      <c r="J144" s="52"/>
      <c r="K144" s="52"/>
      <c r="L144" s="53"/>
      <c r="M144" s="53"/>
      <c r="N144" s="53"/>
      <c r="O144" s="54"/>
    </row>
    <row r="145" spans="2:15">
      <c r="B145" s="51"/>
      <c r="C145" s="51">
        <v>11</v>
      </c>
      <c r="D145" s="52"/>
      <c r="E145" s="52"/>
      <c r="F145" s="52"/>
      <c r="G145" s="52"/>
      <c r="H145" s="53"/>
      <c r="I145" s="52"/>
      <c r="J145" s="52"/>
      <c r="K145" s="52"/>
      <c r="L145" s="53"/>
      <c r="M145" s="53"/>
      <c r="N145" s="53"/>
      <c r="O145" s="54"/>
    </row>
    <row r="146" spans="2:15">
      <c r="B146" s="51"/>
      <c r="C146" s="51">
        <v>12</v>
      </c>
      <c r="D146" s="52"/>
      <c r="E146" s="52"/>
      <c r="F146" s="52"/>
      <c r="G146" s="52"/>
      <c r="H146" s="53"/>
      <c r="I146" s="52"/>
      <c r="J146" s="52"/>
      <c r="K146" s="52"/>
      <c r="L146" s="53"/>
      <c r="M146" s="53"/>
      <c r="N146" s="53"/>
      <c r="O146" s="54"/>
    </row>
    <row r="147" spans="2:15">
      <c r="B147" s="51"/>
      <c r="C147" s="51">
        <v>13</v>
      </c>
      <c r="D147" s="52"/>
      <c r="E147" s="52"/>
      <c r="F147" s="52"/>
      <c r="G147" s="52"/>
      <c r="H147" s="53"/>
      <c r="I147" s="52"/>
      <c r="J147" s="52"/>
      <c r="K147" s="52"/>
      <c r="L147" s="53"/>
      <c r="M147" s="53"/>
      <c r="N147" s="53"/>
      <c r="O147" s="54"/>
    </row>
    <row r="148" spans="2:15">
      <c r="B148" s="51"/>
      <c r="C148" s="51">
        <v>14</v>
      </c>
      <c r="D148" s="52"/>
      <c r="E148" s="52"/>
      <c r="F148" s="52"/>
      <c r="G148" s="52"/>
      <c r="H148" s="53"/>
      <c r="I148" s="52"/>
      <c r="J148" s="52"/>
      <c r="K148" s="53"/>
      <c r="L148" s="53"/>
      <c r="M148" s="53"/>
      <c r="N148" s="53"/>
      <c r="O148" s="54"/>
    </row>
    <row r="149" spans="2:15">
      <c r="B149" s="56" t="s">
        <v>146</v>
      </c>
      <c r="C149" s="56"/>
      <c r="D149" s="705"/>
      <c r="E149" s="57"/>
      <c r="F149" s="57"/>
      <c r="G149" s="705"/>
      <c r="H149" s="57"/>
      <c r="I149" s="57"/>
      <c r="J149" s="57"/>
      <c r="K149" s="57"/>
      <c r="L149" s="57"/>
      <c r="M149" s="57"/>
      <c r="N149" s="57"/>
      <c r="O149" s="58"/>
    </row>
    <row r="150" spans="2:15" ht="15.75" thickBot="1">
      <c r="B150" s="60" t="s">
        <v>84</v>
      </c>
      <c r="C150" s="61"/>
      <c r="D150" s="706"/>
      <c r="E150" s="65"/>
      <c r="F150" s="65"/>
      <c r="G150" s="706"/>
      <c r="H150" s="65"/>
      <c r="I150" s="65"/>
      <c r="J150" s="65"/>
      <c r="K150" s="65"/>
      <c r="L150" s="62"/>
      <c r="M150" s="62"/>
      <c r="N150" s="62"/>
      <c r="O150" s="63"/>
    </row>
    <row r="151" spans="2:15">
      <c r="B151" s="1123" t="s">
        <v>6442</v>
      </c>
      <c r="C151" s="1123"/>
      <c r="D151" s="1123"/>
      <c r="M151" s="64" t="s">
        <v>6933</v>
      </c>
    </row>
    <row r="152" spans="2:15">
      <c r="M152" s="64"/>
    </row>
    <row r="154" spans="2:15">
      <c r="B154" s="1081" t="s">
        <v>29</v>
      </c>
      <c r="C154" s="1080"/>
      <c r="D154" s="1080"/>
      <c r="M154" s="1098" t="s">
        <v>2456</v>
      </c>
      <c r="N154" s="1094"/>
    </row>
    <row r="155" spans="2:15">
      <c r="B155" s="1022"/>
      <c r="C155" s="1021"/>
      <c r="D155" s="1021"/>
      <c r="M155" s="1024"/>
      <c r="N155" s="1025"/>
    </row>
    <row r="156" spans="2:15">
      <c r="B156" s="1022"/>
      <c r="C156" s="1021"/>
      <c r="D156" s="1021"/>
      <c r="M156" s="1024"/>
      <c r="N156" s="1025"/>
    </row>
    <row r="157" spans="2:15">
      <c r="B157" s="1022"/>
      <c r="C157" s="1021"/>
      <c r="D157" s="1021"/>
      <c r="M157" s="1024"/>
      <c r="N157" s="1025"/>
    </row>
    <row r="164" spans="2:15">
      <c r="B164" s="1096" t="s">
        <v>138</v>
      </c>
      <c r="C164" s="1096" t="s">
        <v>84</v>
      </c>
      <c r="D164" s="1096"/>
      <c r="E164" s="1096" t="s">
        <v>139</v>
      </c>
      <c r="F164" s="1096"/>
      <c r="G164" s="1096"/>
      <c r="H164" s="1096" t="s">
        <v>140</v>
      </c>
      <c r="I164" s="1096"/>
      <c r="J164" s="1096"/>
      <c r="K164" s="1096"/>
      <c r="L164" s="1096" t="s">
        <v>141</v>
      </c>
      <c r="M164" s="1096"/>
      <c r="N164" s="1096"/>
      <c r="O164" s="1096" t="s">
        <v>79</v>
      </c>
    </row>
    <row r="165" spans="2:15">
      <c r="B165" s="1096"/>
      <c r="C165" s="1096" t="s">
        <v>91</v>
      </c>
      <c r="D165" s="1096" t="s">
        <v>72</v>
      </c>
      <c r="E165" s="1096" t="s">
        <v>23</v>
      </c>
      <c r="F165" s="1096" t="s">
        <v>16</v>
      </c>
      <c r="G165" s="1096" t="s">
        <v>80</v>
      </c>
      <c r="H165" s="1096" t="s">
        <v>12</v>
      </c>
      <c r="I165" s="1096" t="s">
        <v>10</v>
      </c>
      <c r="J165" s="1096" t="s">
        <v>75</v>
      </c>
      <c r="K165" s="1096" t="s">
        <v>74</v>
      </c>
      <c r="L165" s="1096" t="s">
        <v>142</v>
      </c>
      <c r="M165" s="1096" t="s">
        <v>143</v>
      </c>
      <c r="N165" s="1096" t="s">
        <v>144</v>
      </c>
      <c r="O165" s="1096"/>
    </row>
    <row r="166" spans="2:15">
      <c r="B166" s="1096"/>
      <c r="C166" s="1096"/>
      <c r="D166" s="1096"/>
      <c r="E166" s="1096"/>
      <c r="F166" s="1096"/>
      <c r="G166" s="1096"/>
      <c r="H166" s="1096"/>
      <c r="I166" s="1096"/>
      <c r="J166" s="1096"/>
      <c r="K166" s="1096"/>
      <c r="L166" s="1096"/>
      <c r="M166" s="1096"/>
      <c r="N166" s="1096"/>
      <c r="O166" s="1096"/>
    </row>
    <row r="167" spans="2:15">
      <c r="B167" s="48">
        <v>2</v>
      </c>
      <c r="C167" s="48">
        <v>3</v>
      </c>
      <c r="D167" s="48">
        <v>4</v>
      </c>
      <c r="E167" s="48">
        <v>5</v>
      </c>
      <c r="F167" s="48">
        <v>6</v>
      </c>
      <c r="G167" s="48">
        <v>7</v>
      </c>
      <c r="H167" s="48">
        <v>8</v>
      </c>
      <c r="I167" s="48">
        <v>9</v>
      </c>
      <c r="J167" s="48">
        <v>10</v>
      </c>
      <c r="K167" s="48">
        <v>11</v>
      </c>
      <c r="L167" s="48">
        <v>12</v>
      </c>
      <c r="M167" s="48">
        <v>13</v>
      </c>
      <c r="N167" s="48">
        <v>14</v>
      </c>
      <c r="O167" s="49">
        <v>15</v>
      </c>
    </row>
    <row r="168" spans="2:15">
      <c r="B168" s="51" t="s">
        <v>145</v>
      </c>
      <c r="C168" s="51">
        <v>1</v>
      </c>
      <c r="D168" s="52"/>
      <c r="E168" s="52"/>
      <c r="F168" s="52"/>
      <c r="G168" s="52"/>
      <c r="H168" s="53"/>
      <c r="I168" s="53"/>
      <c r="J168" s="52"/>
      <c r="K168" s="52"/>
      <c r="L168" s="53"/>
      <c r="M168" s="53"/>
      <c r="N168" s="53"/>
      <c r="O168" s="54"/>
    </row>
    <row r="169" spans="2:15">
      <c r="B169" s="51"/>
      <c r="C169" s="51">
        <v>6</v>
      </c>
      <c r="D169" s="52"/>
      <c r="E169" s="52"/>
      <c r="F169" s="52"/>
      <c r="G169" s="52"/>
      <c r="H169" s="53"/>
      <c r="I169" s="53"/>
      <c r="J169" s="52"/>
      <c r="K169" s="52"/>
      <c r="L169" s="53"/>
      <c r="M169" s="53"/>
      <c r="N169" s="53"/>
      <c r="O169" s="54"/>
    </row>
    <row r="170" spans="2:15">
      <c r="B170" s="51"/>
      <c r="C170" s="51">
        <v>7</v>
      </c>
      <c r="D170" s="52"/>
      <c r="E170" s="52"/>
      <c r="F170" s="52"/>
      <c r="G170" s="52"/>
      <c r="H170" s="53"/>
      <c r="I170" s="53"/>
      <c r="J170" s="52"/>
      <c r="K170" s="52"/>
      <c r="L170" s="53"/>
      <c r="M170" s="53"/>
      <c r="N170" s="53"/>
      <c r="O170" s="54"/>
    </row>
    <row r="171" spans="2:15">
      <c r="B171" s="51"/>
      <c r="C171" s="51">
        <v>15</v>
      </c>
      <c r="D171" s="52"/>
      <c r="E171" s="52"/>
      <c r="F171" s="52"/>
      <c r="G171" s="52"/>
      <c r="H171" s="53"/>
      <c r="I171" s="53"/>
      <c r="J171" s="52"/>
      <c r="K171" s="52"/>
      <c r="L171" s="53"/>
      <c r="M171" s="53"/>
      <c r="N171" s="53"/>
      <c r="O171" s="54"/>
    </row>
    <row r="172" spans="2:15">
      <c r="B172" s="51"/>
      <c r="C172" s="51">
        <v>16</v>
      </c>
      <c r="D172" s="52"/>
      <c r="E172" s="52"/>
      <c r="F172" s="52"/>
      <c r="G172" s="52"/>
      <c r="H172" s="53"/>
      <c r="I172" s="53"/>
      <c r="J172" s="52"/>
      <c r="K172" s="52"/>
      <c r="L172" s="53"/>
      <c r="M172" s="53"/>
      <c r="N172" s="53"/>
      <c r="O172" s="54"/>
    </row>
    <row r="173" spans="2:15">
      <c r="B173" s="51" t="s">
        <v>146</v>
      </c>
      <c r="C173" s="51"/>
      <c r="D173" s="704"/>
      <c r="E173" s="53"/>
      <c r="F173" s="53"/>
      <c r="G173" s="704"/>
      <c r="H173" s="53"/>
      <c r="I173" s="53"/>
      <c r="J173" s="53"/>
      <c r="K173" s="53"/>
      <c r="L173" s="53"/>
      <c r="M173" s="53"/>
      <c r="N173" s="53"/>
      <c r="O173" s="54"/>
    </row>
    <row r="174" spans="2:15">
      <c r="B174" s="51" t="s">
        <v>147</v>
      </c>
      <c r="C174" s="51">
        <v>2</v>
      </c>
      <c r="D174" s="52"/>
      <c r="E174" s="52"/>
      <c r="F174" s="52"/>
      <c r="G174" s="52"/>
      <c r="H174" s="53"/>
      <c r="I174" s="52"/>
      <c r="J174" s="52"/>
      <c r="K174" s="52"/>
      <c r="L174" s="53"/>
      <c r="M174" s="53"/>
      <c r="N174" s="53"/>
      <c r="O174" s="54"/>
    </row>
    <row r="175" spans="2:15">
      <c r="B175" s="51"/>
      <c r="C175" s="51">
        <v>3</v>
      </c>
      <c r="D175" s="52"/>
      <c r="E175" s="52"/>
      <c r="F175" s="52"/>
      <c r="G175" s="52"/>
      <c r="H175" s="53"/>
      <c r="I175" s="53"/>
      <c r="J175" s="52"/>
      <c r="K175" s="52"/>
      <c r="L175" s="53"/>
      <c r="M175" s="53"/>
      <c r="N175" s="53"/>
      <c r="O175" s="54"/>
    </row>
    <row r="176" spans="2:15">
      <c r="B176" s="51"/>
      <c r="C176" s="51">
        <v>4</v>
      </c>
      <c r="D176" s="52"/>
      <c r="E176" s="52"/>
      <c r="F176" s="52"/>
      <c r="G176" s="52"/>
      <c r="H176" s="53"/>
      <c r="I176" s="53"/>
      <c r="J176" s="52"/>
      <c r="K176" s="52"/>
      <c r="L176" s="53"/>
      <c r="M176" s="53"/>
      <c r="N176" s="53"/>
      <c r="O176" s="54"/>
    </row>
    <row r="177" spans="2:15">
      <c r="B177" s="51"/>
      <c r="C177" s="51">
        <v>5</v>
      </c>
      <c r="D177" s="52"/>
      <c r="E177" s="52"/>
      <c r="F177" s="52"/>
      <c r="G177" s="52"/>
      <c r="H177" s="52"/>
      <c r="I177" s="52"/>
      <c r="J177" s="53"/>
      <c r="K177" s="52"/>
      <c r="L177" s="53"/>
      <c r="M177" s="53"/>
      <c r="N177" s="53"/>
      <c r="O177" s="54"/>
    </row>
    <row r="178" spans="2:15">
      <c r="B178" s="51"/>
      <c r="C178" s="51">
        <v>8</v>
      </c>
      <c r="D178" s="52"/>
      <c r="E178" s="52"/>
      <c r="F178" s="52"/>
      <c r="G178" s="52"/>
      <c r="H178" s="52"/>
      <c r="I178" s="52"/>
      <c r="J178" s="53"/>
      <c r="K178" s="52"/>
      <c r="L178" s="53"/>
      <c r="M178" s="53"/>
      <c r="N178" s="53"/>
      <c r="O178" s="54"/>
    </row>
    <row r="179" spans="2:15">
      <c r="B179" s="51"/>
      <c r="C179" s="51">
        <v>9</v>
      </c>
      <c r="D179" s="52"/>
      <c r="E179" s="52"/>
      <c r="F179" s="52"/>
      <c r="G179" s="52"/>
      <c r="H179" s="52"/>
      <c r="I179" s="52"/>
      <c r="J179" s="53"/>
      <c r="K179" s="52"/>
      <c r="L179" s="53"/>
      <c r="M179" s="53"/>
      <c r="N179" s="53"/>
      <c r="O179" s="54"/>
    </row>
    <row r="180" spans="2:15">
      <c r="B180" s="51" t="s">
        <v>146</v>
      </c>
      <c r="C180" s="51"/>
      <c r="D180" s="704"/>
      <c r="E180" s="53"/>
      <c r="F180" s="53"/>
      <c r="G180" s="704"/>
      <c r="H180" s="53"/>
      <c r="I180" s="53"/>
      <c r="J180" s="53"/>
      <c r="K180" s="52"/>
      <c r="L180" s="53"/>
      <c r="M180" s="53"/>
      <c r="N180" s="53"/>
      <c r="O180" s="54"/>
    </row>
    <row r="181" spans="2:15">
      <c r="B181" s="51" t="s">
        <v>148</v>
      </c>
      <c r="C181" s="51">
        <v>10</v>
      </c>
      <c r="D181" s="52"/>
      <c r="E181" s="52"/>
      <c r="F181" s="52"/>
      <c r="G181" s="52"/>
      <c r="H181" s="53"/>
      <c r="I181" s="52"/>
      <c r="J181" s="52"/>
      <c r="K181" s="52"/>
      <c r="L181" s="53"/>
      <c r="M181" s="53"/>
      <c r="N181" s="53"/>
      <c r="O181" s="54"/>
    </row>
    <row r="182" spans="2:15">
      <c r="B182" s="51"/>
      <c r="C182" s="51">
        <v>11</v>
      </c>
      <c r="D182" s="52"/>
      <c r="E182" s="52"/>
      <c r="F182" s="52"/>
      <c r="G182" s="52"/>
      <c r="H182" s="53"/>
      <c r="I182" s="52"/>
      <c r="J182" s="52"/>
      <c r="K182" s="52"/>
      <c r="L182" s="53"/>
      <c r="M182" s="53"/>
      <c r="N182" s="53"/>
      <c r="O182" s="54"/>
    </row>
    <row r="183" spans="2:15">
      <c r="B183" s="51"/>
      <c r="C183" s="51">
        <v>12</v>
      </c>
      <c r="D183" s="52"/>
      <c r="E183" s="52"/>
      <c r="F183" s="52"/>
      <c r="G183" s="52"/>
      <c r="H183" s="53"/>
      <c r="I183" s="52"/>
      <c r="J183" s="52"/>
      <c r="K183" s="52"/>
      <c r="L183" s="53"/>
      <c r="M183" s="53"/>
      <c r="N183" s="53"/>
      <c r="O183" s="54"/>
    </row>
    <row r="184" spans="2:15">
      <c r="B184" s="51"/>
      <c r="C184" s="51">
        <v>13</v>
      </c>
      <c r="D184" s="52"/>
      <c r="E184" s="52"/>
      <c r="F184" s="52"/>
      <c r="G184" s="52"/>
      <c r="H184" s="53"/>
      <c r="I184" s="52"/>
      <c r="J184" s="52"/>
      <c r="K184" s="52"/>
      <c r="L184" s="53"/>
      <c r="M184" s="53"/>
      <c r="N184" s="53"/>
      <c r="O184" s="54"/>
    </row>
    <row r="185" spans="2:15">
      <c r="B185" s="51"/>
      <c r="C185" s="51">
        <v>14</v>
      </c>
      <c r="D185" s="52"/>
      <c r="E185" s="52"/>
      <c r="F185" s="52"/>
      <c r="G185" s="52"/>
      <c r="H185" s="53"/>
      <c r="I185" s="52"/>
      <c r="J185" s="52"/>
      <c r="K185" s="53"/>
      <c r="L185" s="53"/>
      <c r="M185" s="53"/>
      <c r="N185" s="53"/>
      <c r="O185" s="54"/>
    </row>
    <row r="186" spans="2:15">
      <c r="B186" s="56" t="s">
        <v>146</v>
      </c>
      <c r="C186" s="56"/>
      <c r="D186" s="705"/>
      <c r="E186" s="57"/>
      <c r="F186" s="57"/>
      <c r="G186" s="705"/>
      <c r="H186" s="57"/>
      <c r="I186" s="57"/>
      <c r="J186" s="57"/>
      <c r="K186" s="57"/>
      <c r="L186" s="57"/>
      <c r="M186" s="57"/>
      <c r="N186" s="57"/>
      <c r="O186" s="58"/>
    </row>
    <row r="187" spans="2:15" ht="15.75" thickBot="1">
      <c r="B187" s="60" t="s">
        <v>84</v>
      </c>
      <c r="C187" s="61"/>
      <c r="D187" s="706"/>
      <c r="E187" s="65"/>
      <c r="F187" s="65"/>
      <c r="G187" s="706"/>
      <c r="H187" s="65"/>
      <c r="I187" s="65"/>
      <c r="J187" s="65"/>
      <c r="K187" s="65"/>
      <c r="L187" s="62"/>
      <c r="M187" s="62"/>
      <c r="N187" s="62"/>
      <c r="O187" s="63"/>
    </row>
    <row r="188" spans="2:15">
      <c r="B188" s="1123" t="s">
        <v>6442</v>
      </c>
      <c r="C188" s="1123"/>
      <c r="D188" s="1123"/>
      <c r="M188" s="64" t="s">
        <v>6933</v>
      </c>
    </row>
    <row r="189" spans="2:15">
      <c r="M189" s="64"/>
    </row>
    <row r="191" spans="2:15">
      <c r="B191" s="1081" t="s">
        <v>29</v>
      </c>
      <c r="C191" s="1080"/>
      <c r="D191" s="1080"/>
      <c r="M191" s="1098" t="s">
        <v>2456</v>
      </c>
      <c r="N191" s="1094"/>
    </row>
    <row r="192" spans="2:15">
      <c r="B192" s="1022"/>
      <c r="C192" s="1021"/>
      <c r="D192" s="1021"/>
      <c r="M192" s="1024"/>
      <c r="N192" s="1025"/>
    </row>
    <row r="193" spans="2:15">
      <c r="B193" s="1022"/>
      <c r="C193" s="1021"/>
      <c r="D193" s="1021"/>
      <c r="M193" s="1024"/>
      <c r="N193" s="1025"/>
    </row>
    <row r="194" spans="2:15">
      <c r="B194" s="1022"/>
      <c r="C194" s="1021"/>
      <c r="D194" s="1021"/>
      <c r="M194" s="1024"/>
      <c r="N194" s="1025"/>
    </row>
    <row r="195" spans="2:15">
      <c r="B195" s="1022"/>
      <c r="C195" s="1021"/>
      <c r="D195" s="1021"/>
      <c r="M195" s="1024"/>
      <c r="N195" s="1025"/>
    </row>
    <row r="202" spans="2:15">
      <c r="B202" s="1096" t="s">
        <v>138</v>
      </c>
      <c r="C202" s="1096" t="s">
        <v>84</v>
      </c>
      <c r="D202" s="1096"/>
      <c r="E202" s="1096" t="s">
        <v>139</v>
      </c>
      <c r="F202" s="1096"/>
      <c r="G202" s="1096"/>
      <c r="H202" s="1096" t="s">
        <v>140</v>
      </c>
      <c r="I202" s="1096"/>
      <c r="J202" s="1096"/>
      <c r="K202" s="1096"/>
      <c r="L202" s="1096" t="s">
        <v>141</v>
      </c>
      <c r="M202" s="1096"/>
      <c r="N202" s="1096"/>
      <c r="O202" s="1096" t="s">
        <v>79</v>
      </c>
    </row>
    <row r="203" spans="2:15">
      <c r="B203" s="1096"/>
      <c r="C203" s="1096" t="s">
        <v>91</v>
      </c>
      <c r="D203" s="1096" t="s">
        <v>72</v>
      </c>
      <c r="E203" s="1096" t="s">
        <v>23</v>
      </c>
      <c r="F203" s="1096" t="s">
        <v>16</v>
      </c>
      <c r="G203" s="1096" t="s">
        <v>80</v>
      </c>
      <c r="H203" s="1096" t="s">
        <v>12</v>
      </c>
      <c r="I203" s="1096" t="s">
        <v>10</v>
      </c>
      <c r="J203" s="1096" t="s">
        <v>75</v>
      </c>
      <c r="K203" s="1096" t="s">
        <v>74</v>
      </c>
      <c r="L203" s="1096" t="s">
        <v>142</v>
      </c>
      <c r="M203" s="1096" t="s">
        <v>143</v>
      </c>
      <c r="N203" s="1096" t="s">
        <v>144</v>
      </c>
      <c r="O203" s="1096"/>
    </row>
    <row r="204" spans="2:15">
      <c r="B204" s="1096"/>
      <c r="C204" s="1096"/>
      <c r="D204" s="1096"/>
      <c r="E204" s="1096"/>
      <c r="F204" s="1096"/>
      <c r="G204" s="1096"/>
      <c r="H204" s="1096"/>
      <c r="I204" s="1096"/>
      <c r="J204" s="1096"/>
      <c r="K204" s="1096"/>
      <c r="L204" s="1096"/>
      <c r="M204" s="1096"/>
      <c r="N204" s="1096"/>
      <c r="O204" s="1096"/>
    </row>
    <row r="205" spans="2:15">
      <c r="B205" s="48">
        <v>2</v>
      </c>
      <c r="C205" s="48">
        <v>3</v>
      </c>
      <c r="D205" s="48">
        <v>4</v>
      </c>
      <c r="E205" s="48">
        <v>5</v>
      </c>
      <c r="F205" s="48">
        <v>6</v>
      </c>
      <c r="G205" s="48">
        <v>7</v>
      </c>
      <c r="H205" s="48">
        <v>8</v>
      </c>
      <c r="I205" s="48">
        <v>9</v>
      </c>
      <c r="J205" s="48">
        <v>10</v>
      </c>
      <c r="K205" s="48">
        <v>11</v>
      </c>
      <c r="L205" s="48">
        <v>12</v>
      </c>
      <c r="M205" s="48">
        <v>13</v>
      </c>
      <c r="N205" s="48">
        <v>14</v>
      </c>
      <c r="O205" s="49">
        <v>15</v>
      </c>
    </row>
    <row r="206" spans="2:15">
      <c r="B206" s="51" t="s">
        <v>145</v>
      </c>
      <c r="C206" s="51">
        <v>1</v>
      </c>
      <c r="D206" s="52"/>
      <c r="E206" s="52"/>
      <c r="F206" s="52"/>
      <c r="G206" s="52"/>
      <c r="H206" s="53"/>
      <c r="I206" s="53"/>
      <c r="J206" s="52"/>
      <c r="K206" s="52"/>
      <c r="L206" s="53"/>
      <c r="M206" s="53"/>
      <c r="N206" s="53"/>
      <c r="O206" s="54"/>
    </row>
    <row r="207" spans="2:15">
      <c r="B207" s="51"/>
      <c r="C207" s="51">
        <v>6</v>
      </c>
      <c r="D207" s="52"/>
      <c r="E207" s="52"/>
      <c r="F207" s="52"/>
      <c r="G207" s="52"/>
      <c r="H207" s="53"/>
      <c r="I207" s="53"/>
      <c r="J207" s="52"/>
      <c r="K207" s="52"/>
      <c r="L207" s="53"/>
      <c r="M207" s="53"/>
      <c r="N207" s="53"/>
      <c r="O207" s="54"/>
    </row>
    <row r="208" spans="2:15">
      <c r="B208" s="51"/>
      <c r="C208" s="51">
        <v>7</v>
      </c>
      <c r="D208" s="52"/>
      <c r="E208" s="52"/>
      <c r="F208" s="52"/>
      <c r="G208" s="52"/>
      <c r="H208" s="53"/>
      <c r="I208" s="53"/>
      <c r="J208" s="52"/>
      <c r="K208" s="52"/>
      <c r="L208" s="53"/>
      <c r="M208" s="53"/>
      <c r="N208" s="53"/>
      <c r="O208" s="54"/>
    </row>
    <row r="209" spans="2:15">
      <c r="B209" s="51"/>
      <c r="C209" s="51">
        <v>15</v>
      </c>
      <c r="D209" s="52"/>
      <c r="E209" s="52"/>
      <c r="F209" s="52"/>
      <c r="G209" s="52"/>
      <c r="H209" s="53"/>
      <c r="I209" s="53"/>
      <c r="J209" s="52"/>
      <c r="K209" s="52"/>
      <c r="L209" s="53"/>
      <c r="M209" s="53"/>
      <c r="N209" s="53"/>
      <c r="O209" s="54"/>
    </row>
    <row r="210" spans="2:15">
      <c r="B210" s="51"/>
      <c r="C210" s="51">
        <v>16</v>
      </c>
      <c r="D210" s="52"/>
      <c r="E210" s="52"/>
      <c r="F210" s="52"/>
      <c r="G210" s="52"/>
      <c r="H210" s="53"/>
      <c r="I210" s="53"/>
      <c r="J210" s="52"/>
      <c r="K210" s="52"/>
      <c r="L210" s="53"/>
      <c r="M210" s="53"/>
      <c r="N210" s="53"/>
      <c r="O210" s="54"/>
    </row>
    <row r="211" spans="2:15">
      <c r="B211" s="51" t="s">
        <v>146</v>
      </c>
      <c r="C211" s="51"/>
      <c r="D211" s="704"/>
      <c r="E211" s="53"/>
      <c r="F211" s="53"/>
      <c r="G211" s="704"/>
      <c r="H211" s="53"/>
      <c r="I211" s="53"/>
      <c r="J211" s="53"/>
      <c r="K211" s="53"/>
      <c r="L211" s="53"/>
      <c r="M211" s="53"/>
      <c r="N211" s="53"/>
      <c r="O211" s="54"/>
    </row>
    <row r="212" spans="2:15">
      <c r="B212" s="51" t="s">
        <v>147</v>
      </c>
      <c r="C212" s="51">
        <v>2</v>
      </c>
      <c r="D212" s="52"/>
      <c r="E212" s="52"/>
      <c r="F212" s="52"/>
      <c r="G212" s="52"/>
      <c r="H212" s="53"/>
      <c r="I212" s="52"/>
      <c r="J212" s="52"/>
      <c r="K212" s="52"/>
      <c r="L212" s="53"/>
      <c r="M212" s="53"/>
      <c r="N212" s="53"/>
      <c r="O212" s="54"/>
    </row>
    <row r="213" spans="2:15">
      <c r="B213" s="51"/>
      <c r="C213" s="51">
        <v>3</v>
      </c>
      <c r="D213" s="52"/>
      <c r="E213" s="52"/>
      <c r="F213" s="52"/>
      <c r="G213" s="52"/>
      <c r="H213" s="53"/>
      <c r="I213" s="53"/>
      <c r="J213" s="52"/>
      <c r="K213" s="52"/>
      <c r="L213" s="53"/>
      <c r="M213" s="53"/>
      <c r="N213" s="53"/>
      <c r="O213" s="54"/>
    </row>
    <row r="214" spans="2:15">
      <c r="B214" s="51"/>
      <c r="C214" s="51">
        <v>4</v>
      </c>
      <c r="D214" s="52"/>
      <c r="E214" s="52"/>
      <c r="F214" s="52"/>
      <c r="G214" s="52"/>
      <c r="H214" s="53"/>
      <c r="I214" s="53"/>
      <c r="J214" s="52"/>
      <c r="K214" s="52"/>
      <c r="L214" s="53"/>
      <c r="M214" s="53"/>
      <c r="N214" s="53"/>
      <c r="O214" s="54"/>
    </row>
    <row r="215" spans="2:15">
      <c r="B215" s="51"/>
      <c r="C215" s="51">
        <v>5</v>
      </c>
      <c r="D215" s="52"/>
      <c r="E215" s="52"/>
      <c r="F215" s="52"/>
      <c r="G215" s="52"/>
      <c r="H215" s="52"/>
      <c r="I215" s="52"/>
      <c r="J215" s="53"/>
      <c r="K215" s="52"/>
      <c r="L215" s="53"/>
      <c r="M215" s="53"/>
      <c r="N215" s="53"/>
      <c r="O215" s="54"/>
    </row>
    <row r="216" spans="2:15">
      <c r="B216" s="51"/>
      <c r="C216" s="51">
        <v>8</v>
      </c>
      <c r="D216" s="52"/>
      <c r="E216" s="52"/>
      <c r="F216" s="52"/>
      <c r="G216" s="52"/>
      <c r="H216" s="52"/>
      <c r="I216" s="52"/>
      <c r="J216" s="53"/>
      <c r="K216" s="52"/>
      <c r="L216" s="53"/>
      <c r="M216" s="53"/>
      <c r="N216" s="53"/>
      <c r="O216" s="54"/>
    </row>
    <row r="217" spans="2:15">
      <c r="B217" s="51"/>
      <c r="C217" s="51">
        <v>9</v>
      </c>
      <c r="D217" s="52"/>
      <c r="E217" s="52"/>
      <c r="F217" s="52"/>
      <c r="G217" s="52"/>
      <c r="H217" s="52"/>
      <c r="I217" s="52"/>
      <c r="J217" s="53"/>
      <c r="K217" s="52"/>
      <c r="L217" s="53"/>
      <c r="M217" s="53"/>
      <c r="N217" s="53"/>
      <c r="O217" s="54"/>
    </row>
    <row r="218" spans="2:15">
      <c r="B218" s="51" t="s">
        <v>146</v>
      </c>
      <c r="C218" s="51"/>
      <c r="D218" s="704"/>
      <c r="E218" s="53"/>
      <c r="F218" s="53"/>
      <c r="G218" s="704"/>
      <c r="H218" s="53"/>
      <c r="I218" s="53"/>
      <c r="J218" s="53"/>
      <c r="K218" s="52"/>
      <c r="L218" s="53"/>
      <c r="M218" s="53"/>
      <c r="N218" s="53"/>
      <c r="O218" s="54"/>
    </row>
    <row r="219" spans="2:15">
      <c r="B219" s="51" t="s">
        <v>148</v>
      </c>
      <c r="C219" s="51">
        <v>10</v>
      </c>
      <c r="D219" s="52"/>
      <c r="E219" s="52"/>
      <c r="F219" s="52"/>
      <c r="G219" s="52"/>
      <c r="H219" s="53"/>
      <c r="I219" s="52"/>
      <c r="J219" s="52"/>
      <c r="K219" s="52"/>
      <c r="L219" s="53"/>
      <c r="M219" s="53"/>
      <c r="N219" s="53"/>
      <c r="O219" s="54"/>
    </row>
    <row r="220" spans="2:15">
      <c r="B220" s="51"/>
      <c r="C220" s="51">
        <v>11</v>
      </c>
      <c r="D220" s="52"/>
      <c r="E220" s="52"/>
      <c r="F220" s="52"/>
      <c r="G220" s="52"/>
      <c r="H220" s="53"/>
      <c r="I220" s="52"/>
      <c r="J220" s="52"/>
      <c r="K220" s="52"/>
      <c r="L220" s="53"/>
      <c r="M220" s="53"/>
      <c r="N220" s="53"/>
      <c r="O220" s="54"/>
    </row>
    <row r="221" spans="2:15">
      <c r="B221" s="51"/>
      <c r="C221" s="51">
        <v>12</v>
      </c>
      <c r="D221" s="52"/>
      <c r="E221" s="52"/>
      <c r="F221" s="52"/>
      <c r="G221" s="52"/>
      <c r="H221" s="53"/>
      <c r="I221" s="52"/>
      <c r="J221" s="52"/>
      <c r="K221" s="52"/>
      <c r="L221" s="53"/>
      <c r="M221" s="53"/>
      <c r="N221" s="53"/>
      <c r="O221" s="54"/>
    </row>
    <row r="222" spans="2:15">
      <c r="B222" s="51"/>
      <c r="C222" s="51">
        <v>13</v>
      </c>
      <c r="D222" s="52"/>
      <c r="E222" s="52"/>
      <c r="F222" s="52"/>
      <c r="G222" s="52"/>
      <c r="H222" s="53"/>
      <c r="I222" s="52"/>
      <c r="J222" s="52"/>
      <c r="K222" s="52"/>
      <c r="L222" s="53"/>
      <c r="M222" s="53"/>
      <c r="N222" s="53"/>
      <c r="O222" s="54"/>
    </row>
    <row r="223" spans="2:15">
      <c r="B223" s="51"/>
      <c r="C223" s="51">
        <v>14</v>
      </c>
      <c r="D223" s="52"/>
      <c r="E223" s="52"/>
      <c r="F223" s="52"/>
      <c r="G223" s="52"/>
      <c r="H223" s="53"/>
      <c r="I223" s="52"/>
      <c r="J223" s="52"/>
      <c r="K223" s="53"/>
      <c r="L223" s="53"/>
      <c r="M223" s="53"/>
      <c r="N223" s="53"/>
      <c r="O223" s="54"/>
    </row>
    <row r="224" spans="2:15">
      <c r="B224" s="56" t="s">
        <v>146</v>
      </c>
      <c r="C224" s="56"/>
      <c r="D224" s="705"/>
      <c r="E224" s="57"/>
      <c r="F224" s="57"/>
      <c r="G224" s="705"/>
      <c r="H224" s="57"/>
      <c r="I224" s="57"/>
      <c r="J224" s="57"/>
      <c r="K224" s="57"/>
      <c r="L224" s="57"/>
      <c r="M224" s="57"/>
      <c r="N224" s="57"/>
      <c r="O224" s="58"/>
    </row>
    <row r="225" spans="2:15" ht="15.75" thickBot="1">
      <c r="B225" s="60" t="s">
        <v>84</v>
      </c>
      <c r="C225" s="61"/>
      <c r="D225" s="706"/>
      <c r="E225" s="65"/>
      <c r="F225" s="65"/>
      <c r="G225" s="706"/>
      <c r="H225" s="65"/>
      <c r="I225" s="65"/>
      <c r="J225" s="65"/>
      <c r="K225" s="65"/>
      <c r="L225" s="62"/>
      <c r="M225" s="62"/>
      <c r="N225" s="62"/>
      <c r="O225" s="63"/>
    </row>
    <row r="226" spans="2:15">
      <c r="B226" s="1123" t="s">
        <v>6442</v>
      </c>
      <c r="C226" s="1123"/>
      <c r="D226" s="1123"/>
      <c r="M226" s="64" t="s">
        <v>6933</v>
      </c>
    </row>
    <row r="227" spans="2:15">
      <c r="M227" s="64"/>
    </row>
    <row r="229" spans="2:15">
      <c r="B229" s="1081" t="s">
        <v>29</v>
      </c>
      <c r="C229" s="1080"/>
      <c r="D229" s="1080"/>
      <c r="M229" s="1098" t="s">
        <v>2456</v>
      </c>
      <c r="N229" s="1094"/>
    </row>
    <row r="230" spans="2:15">
      <c r="B230" s="1022"/>
      <c r="C230" s="1021"/>
      <c r="D230" s="1021"/>
      <c r="M230" s="1024"/>
      <c r="N230" s="1025"/>
    </row>
    <row r="231" spans="2:15">
      <c r="B231" s="1022"/>
      <c r="C231" s="1021"/>
      <c r="D231" s="1021"/>
      <c r="M231" s="1024"/>
      <c r="N231" s="1025"/>
    </row>
    <row r="232" spans="2:15">
      <c r="B232" s="1022"/>
      <c r="C232" s="1021"/>
      <c r="D232" s="1021"/>
      <c r="M232" s="1024"/>
      <c r="N232" s="1025"/>
    </row>
    <row r="233" spans="2:15">
      <c r="B233" s="1022"/>
      <c r="C233" s="1021"/>
      <c r="D233" s="1021"/>
      <c r="M233" s="1024"/>
      <c r="N233" s="1025"/>
    </row>
    <row r="240" spans="2:15">
      <c r="B240" s="1096" t="s">
        <v>138</v>
      </c>
      <c r="C240" s="1096" t="s">
        <v>84</v>
      </c>
      <c r="D240" s="1096"/>
      <c r="E240" s="1096" t="s">
        <v>139</v>
      </c>
      <c r="F240" s="1096"/>
      <c r="G240" s="1096"/>
      <c r="H240" s="1096" t="s">
        <v>140</v>
      </c>
      <c r="I240" s="1096"/>
      <c r="J240" s="1096"/>
      <c r="K240" s="1096"/>
      <c r="L240" s="1096" t="s">
        <v>141</v>
      </c>
      <c r="M240" s="1096"/>
      <c r="N240" s="1096"/>
      <c r="O240" s="1096" t="s">
        <v>79</v>
      </c>
    </row>
    <row r="241" spans="2:15">
      <c r="B241" s="1096"/>
      <c r="C241" s="1096" t="s">
        <v>91</v>
      </c>
      <c r="D241" s="1096" t="s">
        <v>72</v>
      </c>
      <c r="E241" s="1096" t="s">
        <v>23</v>
      </c>
      <c r="F241" s="1096" t="s">
        <v>16</v>
      </c>
      <c r="G241" s="1096" t="s">
        <v>80</v>
      </c>
      <c r="H241" s="1096" t="s">
        <v>12</v>
      </c>
      <c r="I241" s="1096" t="s">
        <v>10</v>
      </c>
      <c r="J241" s="1096" t="s">
        <v>75</v>
      </c>
      <c r="K241" s="1096" t="s">
        <v>74</v>
      </c>
      <c r="L241" s="1096" t="s">
        <v>142</v>
      </c>
      <c r="M241" s="1096" t="s">
        <v>143</v>
      </c>
      <c r="N241" s="1096" t="s">
        <v>144</v>
      </c>
      <c r="O241" s="1096"/>
    </row>
    <row r="242" spans="2:15">
      <c r="B242" s="1096"/>
      <c r="C242" s="1096"/>
      <c r="D242" s="1096"/>
      <c r="E242" s="1096"/>
      <c r="F242" s="1096"/>
      <c r="G242" s="1096"/>
      <c r="H242" s="1096"/>
      <c r="I242" s="1096"/>
      <c r="J242" s="1096"/>
      <c r="K242" s="1096"/>
      <c r="L242" s="1096"/>
      <c r="M242" s="1096"/>
      <c r="N242" s="1096"/>
      <c r="O242" s="1096"/>
    </row>
    <row r="243" spans="2:15">
      <c r="B243" s="48">
        <v>2</v>
      </c>
      <c r="C243" s="48">
        <v>3</v>
      </c>
      <c r="D243" s="48">
        <v>4</v>
      </c>
      <c r="E243" s="48">
        <v>5</v>
      </c>
      <c r="F243" s="48">
        <v>6</v>
      </c>
      <c r="G243" s="48">
        <v>7</v>
      </c>
      <c r="H243" s="48">
        <v>8</v>
      </c>
      <c r="I243" s="48">
        <v>9</v>
      </c>
      <c r="J243" s="48">
        <v>10</v>
      </c>
      <c r="K243" s="48">
        <v>11</v>
      </c>
      <c r="L243" s="48">
        <v>12</v>
      </c>
      <c r="M243" s="48">
        <v>13</v>
      </c>
      <c r="N243" s="48">
        <v>14</v>
      </c>
      <c r="O243" s="49">
        <v>15</v>
      </c>
    </row>
    <row r="244" spans="2:15">
      <c r="B244" s="51" t="s">
        <v>145</v>
      </c>
      <c r="C244" s="51">
        <v>1</v>
      </c>
      <c r="D244" s="52"/>
      <c r="E244" s="52"/>
      <c r="F244" s="52"/>
      <c r="G244" s="52"/>
      <c r="H244" s="53"/>
      <c r="I244" s="53"/>
      <c r="J244" s="52"/>
      <c r="K244" s="52"/>
      <c r="L244" s="53"/>
      <c r="M244" s="53"/>
      <c r="N244" s="53"/>
      <c r="O244" s="54"/>
    </row>
    <row r="245" spans="2:15">
      <c r="B245" s="51"/>
      <c r="C245" s="51">
        <v>6</v>
      </c>
      <c r="D245" s="52"/>
      <c r="E245" s="52"/>
      <c r="F245" s="52"/>
      <c r="G245" s="52"/>
      <c r="H245" s="53"/>
      <c r="I245" s="53"/>
      <c r="J245" s="52"/>
      <c r="K245" s="52"/>
      <c r="L245" s="53"/>
      <c r="M245" s="53"/>
      <c r="N245" s="53"/>
      <c r="O245" s="54"/>
    </row>
    <row r="246" spans="2:15">
      <c r="B246" s="51"/>
      <c r="C246" s="51">
        <v>7</v>
      </c>
      <c r="D246" s="52"/>
      <c r="E246" s="52"/>
      <c r="F246" s="52"/>
      <c r="G246" s="52"/>
      <c r="H246" s="53"/>
      <c r="I246" s="53"/>
      <c r="J246" s="52"/>
      <c r="K246" s="52"/>
      <c r="L246" s="53"/>
      <c r="M246" s="53"/>
      <c r="N246" s="53"/>
      <c r="O246" s="54"/>
    </row>
    <row r="247" spans="2:15">
      <c r="B247" s="51"/>
      <c r="C247" s="51">
        <v>15</v>
      </c>
      <c r="D247" s="52"/>
      <c r="E247" s="52"/>
      <c r="F247" s="52"/>
      <c r="G247" s="52"/>
      <c r="H247" s="53"/>
      <c r="I247" s="53"/>
      <c r="J247" s="52"/>
      <c r="K247" s="52"/>
      <c r="L247" s="53"/>
      <c r="M247" s="53"/>
      <c r="N247" s="53"/>
      <c r="O247" s="54"/>
    </row>
    <row r="248" spans="2:15">
      <c r="B248" s="51"/>
      <c r="C248" s="51">
        <v>16</v>
      </c>
      <c r="D248" s="52"/>
      <c r="E248" s="52"/>
      <c r="F248" s="52"/>
      <c r="G248" s="52"/>
      <c r="H248" s="53"/>
      <c r="I248" s="53"/>
      <c r="J248" s="52"/>
      <c r="K248" s="52"/>
      <c r="L248" s="53"/>
      <c r="M248" s="53"/>
      <c r="N248" s="53"/>
      <c r="O248" s="54"/>
    </row>
    <row r="249" spans="2:15">
      <c r="B249" s="51" t="s">
        <v>146</v>
      </c>
      <c r="C249" s="51"/>
      <c r="D249" s="704"/>
      <c r="E249" s="53"/>
      <c r="F249" s="53"/>
      <c r="G249" s="704"/>
      <c r="H249" s="53"/>
      <c r="I249" s="53"/>
      <c r="J249" s="53"/>
      <c r="K249" s="53"/>
      <c r="L249" s="53"/>
      <c r="M249" s="53"/>
      <c r="N249" s="53"/>
      <c r="O249" s="54"/>
    </row>
    <row r="250" spans="2:15">
      <c r="B250" s="51" t="s">
        <v>147</v>
      </c>
      <c r="C250" s="51">
        <v>2</v>
      </c>
      <c r="D250" s="52"/>
      <c r="E250" s="52"/>
      <c r="F250" s="52"/>
      <c r="G250" s="52"/>
      <c r="H250" s="53"/>
      <c r="I250" s="52"/>
      <c r="J250" s="52"/>
      <c r="K250" s="52"/>
      <c r="L250" s="53"/>
      <c r="M250" s="53"/>
      <c r="N250" s="53"/>
      <c r="O250" s="54"/>
    </row>
    <row r="251" spans="2:15">
      <c r="B251" s="51"/>
      <c r="C251" s="51">
        <v>3</v>
      </c>
      <c r="D251" s="52"/>
      <c r="E251" s="52"/>
      <c r="F251" s="52"/>
      <c r="G251" s="52"/>
      <c r="H251" s="53"/>
      <c r="I251" s="53"/>
      <c r="J251" s="52"/>
      <c r="K251" s="52"/>
      <c r="L251" s="53"/>
      <c r="M251" s="53"/>
      <c r="N251" s="53"/>
      <c r="O251" s="54"/>
    </row>
    <row r="252" spans="2:15">
      <c r="B252" s="51"/>
      <c r="C252" s="51">
        <v>4</v>
      </c>
      <c r="D252" s="52"/>
      <c r="E252" s="52"/>
      <c r="F252" s="52"/>
      <c r="G252" s="52"/>
      <c r="H252" s="53"/>
      <c r="I252" s="53"/>
      <c r="J252" s="52"/>
      <c r="K252" s="52"/>
      <c r="L252" s="53"/>
      <c r="M252" s="53"/>
      <c r="N252" s="53"/>
      <c r="O252" s="54"/>
    </row>
    <row r="253" spans="2:15">
      <c r="B253" s="51"/>
      <c r="C253" s="51">
        <v>5</v>
      </c>
      <c r="D253" s="52"/>
      <c r="E253" s="52"/>
      <c r="F253" s="52"/>
      <c r="G253" s="52"/>
      <c r="H253" s="52"/>
      <c r="I253" s="52"/>
      <c r="J253" s="53"/>
      <c r="K253" s="52"/>
      <c r="L253" s="53"/>
      <c r="M253" s="53"/>
      <c r="N253" s="53"/>
      <c r="O253" s="54"/>
    </row>
    <row r="254" spans="2:15">
      <c r="B254" s="51"/>
      <c r="C254" s="51">
        <v>8</v>
      </c>
      <c r="D254" s="52"/>
      <c r="E254" s="52"/>
      <c r="F254" s="52"/>
      <c r="G254" s="52"/>
      <c r="H254" s="52"/>
      <c r="I254" s="52"/>
      <c r="J254" s="53"/>
      <c r="K254" s="52"/>
      <c r="L254" s="53"/>
      <c r="M254" s="53"/>
      <c r="N254" s="53"/>
      <c r="O254" s="54"/>
    </row>
    <row r="255" spans="2:15">
      <c r="B255" s="51"/>
      <c r="C255" s="51">
        <v>9</v>
      </c>
      <c r="D255" s="52"/>
      <c r="E255" s="52"/>
      <c r="F255" s="52"/>
      <c r="G255" s="52"/>
      <c r="H255" s="52"/>
      <c r="I255" s="52"/>
      <c r="J255" s="53"/>
      <c r="K255" s="52"/>
      <c r="L255" s="53"/>
      <c r="M255" s="53"/>
      <c r="N255" s="53"/>
      <c r="O255" s="54"/>
    </row>
    <row r="256" spans="2:15">
      <c r="B256" s="51" t="s">
        <v>146</v>
      </c>
      <c r="C256" s="51"/>
      <c r="D256" s="704"/>
      <c r="E256" s="53"/>
      <c r="F256" s="53"/>
      <c r="G256" s="704"/>
      <c r="H256" s="53"/>
      <c r="I256" s="53"/>
      <c r="J256" s="53"/>
      <c r="K256" s="52"/>
      <c r="L256" s="53"/>
      <c r="M256" s="53"/>
      <c r="N256" s="53"/>
      <c r="O256" s="54"/>
    </row>
    <row r="257" spans="2:15">
      <c r="B257" s="51" t="s">
        <v>148</v>
      </c>
      <c r="C257" s="51">
        <v>10</v>
      </c>
      <c r="D257" s="52"/>
      <c r="E257" s="52"/>
      <c r="F257" s="52"/>
      <c r="G257" s="52"/>
      <c r="H257" s="53"/>
      <c r="I257" s="52"/>
      <c r="J257" s="52"/>
      <c r="K257" s="52"/>
      <c r="L257" s="53"/>
      <c r="M257" s="53"/>
      <c r="N257" s="53"/>
      <c r="O257" s="54"/>
    </row>
    <row r="258" spans="2:15">
      <c r="B258" s="51"/>
      <c r="C258" s="51">
        <v>11</v>
      </c>
      <c r="D258" s="52"/>
      <c r="E258" s="52"/>
      <c r="F258" s="52"/>
      <c r="G258" s="52"/>
      <c r="H258" s="53"/>
      <c r="I258" s="52"/>
      <c r="J258" s="52"/>
      <c r="K258" s="52"/>
      <c r="L258" s="53"/>
      <c r="M258" s="53"/>
      <c r="N258" s="53"/>
      <c r="O258" s="54"/>
    </row>
    <row r="259" spans="2:15">
      <c r="B259" s="51"/>
      <c r="C259" s="51">
        <v>12</v>
      </c>
      <c r="D259" s="52"/>
      <c r="E259" s="52"/>
      <c r="F259" s="52"/>
      <c r="G259" s="52"/>
      <c r="H259" s="53"/>
      <c r="I259" s="52"/>
      <c r="J259" s="52"/>
      <c r="K259" s="52"/>
      <c r="L259" s="53"/>
      <c r="M259" s="53"/>
      <c r="N259" s="53"/>
      <c r="O259" s="54"/>
    </row>
    <row r="260" spans="2:15">
      <c r="B260" s="51"/>
      <c r="C260" s="51">
        <v>13</v>
      </c>
      <c r="D260" s="52"/>
      <c r="E260" s="52"/>
      <c r="F260" s="52"/>
      <c r="G260" s="52"/>
      <c r="H260" s="53"/>
      <c r="I260" s="52"/>
      <c r="J260" s="52"/>
      <c r="K260" s="52"/>
      <c r="L260" s="53"/>
      <c r="M260" s="53"/>
      <c r="N260" s="53"/>
      <c r="O260" s="54"/>
    </row>
    <row r="261" spans="2:15">
      <c r="B261" s="51"/>
      <c r="C261" s="51">
        <v>14</v>
      </c>
      <c r="D261" s="52"/>
      <c r="E261" s="52"/>
      <c r="F261" s="52"/>
      <c r="G261" s="52"/>
      <c r="H261" s="53"/>
      <c r="I261" s="52"/>
      <c r="J261" s="52"/>
      <c r="K261" s="53"/>
      <c r="L261" s="53"/>
      <c r="M261" s="53"/>
      <c r="N261" s="53"/>
      <c r="O261" s="54"/>
    </row>
    <row r="262" spans="2:15">
      <c r="B262" s="56" t="s">
        <v>146</v>
      </c>
      <c r="C262" s="56"/>
      <c r="D262" s="705"/>
      <c r="E262" s="57"/>
      <c r="F262" s="57"/>
      <c r="G262" s="705"/>
      <c r="H262" s="57"/>
      <c r="I262" s="57"/>
      <c r="J262" s="57"/>
      <c r="K262" s="57"/>
      <c r="L262" s="57"/>
      <c r="M262" s="57"/>
      <c r="N262" s="57"/>
      <c r="O262" s="58"/>
    </row>
    <row r="263" spans="2:15" ht="15.75" thickBot="1">
      <c r="B263" s="60" t="s">
        <v>84</v>
      </c>
      <c r="C263" s="61"/>
      <c r="D263" s="706"/>
      <c r="E263" s="65"/>
      <c r="F263" s="65"/>
      <c r="G263" s="706"/>
      <c r="H263" s="65"/>
      <c r="I263" s="65"/>
      <c r="J263" s="65"/>
      <c r="K263" s="65"/>
      <c r="L263" s="62"/>
      <c r="M263" s="62"/>
      <c r="N263" s="62"/>
      <c r="O263" s="63"/>
    </row>
    <row r="264" spans="2:15">
      <c r="B264" s="1123" t="s">
        <v>6442</v>
      </c>
      <c r="C264" s="1123"/>
      <c r="D264" s="1123"/>
      <c r="M264" s="64" t="s">
        <v>6933</v>
      </c>
    </row>
    <row r="265" spans="2:15">
      <c r="M265" s="64"/>
    </row>
    <row r="267" spans="2:15">
      <c r="B267" s="1081" t="s">
        <v>29</v>
      </c>
      <c r="C267" s="1080"/>
      <c r="D267" s="1080"/>
      <c r="M267" s="1098" t="s">
        <v>2456</v>
      </c>
      <c r="N267" s="1094"/>
    </row>
    <row r="268" spans="2:15">
      <c r="B268" s="1022"/>
      <c r="C268" s="1021"/>
      <c r="D268" s="1021"/>
      <c r="M268" s="1024"/>
      <c r="N268" s="1025"/>
    </row>
    <row r="269" spans="2:15">
      <c r="B269" s="1022"/>
      <c r="C269" s="1021"/>
      <c r="D269" s="1021"/>
      <c r="M269" s="1024"/>
      <c r="N269" s="1025"/>
    </row>
    <row r="270" spans="2:15">
      <c r="B270" s="1022"/>
      <c r="C270" s="1021"/>
      <c r="D270" s="1021"/>
      <c r="M270" s="1024"/>
      <c r="N270" s="1025"/>
    </row>
    <row r="271" spans="2:15">
      <c r="B271" s="1022"/>
      <c r="C271" s="1021"/>
      <c r="D271" s="1021"/>
      <c r="M271" s="1024"/>
      <c r="N271" s="1025"/>
    </row>
    <row r="278" spans="2:15">
      <c r="B278" s="1096" t="s">
        <v>138</v>
      </c>
      <c r="C278" s="1096" t="s">
        <v>84</v>
      </c>
      <c r="D278" s="1096"/>
      <c r="E278" s="1096" t="s">
        <v>139</v>
      </c>
      <c r="F278" s="1096"/>
      <c r="G278" s="1096"/>
      <c r="H278" s="1096" t="s">
        <v>140</v>
      </c>
      <c r="I278" s="1096"/>
      <c r="J278" s="1096"/>
      <c r="K278" s="1096"/>
      <c r="L278" s="1096" t="s">
        <v>141</v>
      </c>
      <c r="M278" s="1096"/>
      <c r="N278" s="1096"/>
      <c r="O278" s="1096" t="s">
        <v>79</v>
      </c>
    </row>
    <row r="279" spans="2:15">
      <c r="B279" s="1096"/>
      <c r="C279" s="1096" t="s">
        <v>91</v>
      </c>
      <c r="D279" s="1096" t="s">
        <v>72</v>
      </c>
      <c r="E279" s="1096" t="s">
        <v>23</v>
      </c>
      <c r="F279" s="1096" t="s">
        <v>16</v>
      </c>
      <c r="G279" s="1096" t="s">
        <v>80</v>
      </c>
      <c r="H279" s="1096" t="s">
        <v>12</v>
      </c>
      <c r="I279" s="1096" t="s">
        <v>10</v>
      </c>
      <c r="J279" s="1096" t="s">
        <v>75</v>
      </c>
      <c r="K279" s="1096" t="s">
        <v>74</v>
      </c>
      <c r="L279" s="1096" t="s">
        <v>142</v>
      </c>
      <c r="M279" s="1096" t="s">
        <v>143</v>
      </c>
      <c r="N279" s="1096" t="s">
        <v>144</v>
      </c>
      <c r="O279" s="1096"/>
    </row>
    <row r="280" spans="2:15">
      <c r="B280" s="1096"/>
      <c r="C280" s="1096"/>
      <c r="D280" s="1096"/>
      <c r="E280" s="1096"/>
      <c r="F280" s="1096"/>
      <c r="G280" s="1096"/>
      <c r="H280" s="1096"/>
      <c r="I280" s="1096"/>
      <c r="J280" s="1096"/>
      <c r="K280" s="1096"/>
      <c r="L280" s="1096"/>
      <c r="M280" s="1096"/>
      <c r="N280" s="1096"/>
      <c r="O280" s="1096"/>
    </row>
    <row r="281" spans="2:15">
      <c r="B281" s="48">
        <v>2</v>
      </c>
      <c r="C281" s="48">
        <v>3</v>
      </c>
      <c r="D281" s="48">
        <v>4</v>
      </c>
      <c r="E281" s="48">
        <v>5</v>
      </c>
      <c r="F281" s="48">
        <v>6</v>
      </c>
      <c r="G281" s="48">
        <v>7</v>
      </c>
      <c r="H281" s="48">
        <v>8</v>
      </c>
      <c r="I281" s="48">
        <v>9</v>
      </c>
      <c r="J281" s="48">
        <v>10</v>
      </c>
      <c r="K281" s="48">
        <v>11</v>
      </c>
      <c r="L281" s="48">
        <v>12</v>
      </c>
      <c r="M281" s="48">
        <v>13</v>
      </c>
      <c r="N281" s="48">
        <v>14</v>
      </c>
      <c r="O281" s="49">
        <v>15</v>
      </c>
    </row>
    <row r="282" spans="2:15">
      <c r="B282" s="51" t="s">
        <v>145</v>
      </c>
      <c r="C282" s="51">
        <v>1</v>
      </c>
      <c r="D282" s="52"/>
      <c r="E282" s="52"/>
      <c r="F282" s="52"/>
      <c r="G282" s="52"/>
      <c r="H282" s="53"/>
      <c r="I282" s="53"/>
      <c r="J282" s="52"/>
      <c r="K282" s="52"/>
      <c r="L282" s="53"/>
      <c r="M282" s="53"/>
      <c r="N282" s="53"/>
      <c r="O282" s="54"/>
    </row>
    <row r="283" spans="2:15">
      <c r="B283" s="51"/>
      <c r="C283" s="51">
        <v>6</v>
      </c>
      <c r="D283" s="52"/>
      <c r="E283" s="52"/>
      <c r="F283" s="52"/>
      <c r="G283" s="52"/>
      <c r="H283" s="53"/>
      <c r="I283" s="53"/>
      <c r="J283" s="52"/>
      <c r="K283" s="52"/>
      <c r="L283" s="53"/>
      <c r="M283" s="53"/>
      <c r="N283" s="53"/>
      <c r="O283" s="54"/>
    </row>
    <row r="284" spans="2:15">
      <c r="B284" s="51"/>
      <c r="C284" s="51">
        <v>7</v>
      </c>
      <c r="D284" s="52"/>
      <c r="E284" s="52"/>
      <c r="F284" s="52"/>
      <c r="G284" s="52"/>
      <c r="H284" s="53"/>
      <c r="I284" s="53"/>
      <c r="J284" s="52"/>
      <c r="K284" s="52"/>
      <c r="L284" s="53"/>
      <c r="M284" s="53"/>
      <c r="N284" s="53"/>
      <c r="O284" s="54"/>
    </row>
    <row r="285" spans="2:15">
      <c r="B285" s="51"/>
      <c r="C285" s="51">
        <v>15</v>
      </c>
      <c r="D285" s="52"/>
      <c r="E285" s="52"/>
      <c r="F285" s="52"/>
      <c r="G285" s="52"/>
      <c r="H285" s="53"/>
      <c r="I285" s="53"/>
      <c r="J285" s="52"/>
      <c r="K285" s="52"/>
      <c r="L285" s="53"/>
      <c r="M285" s="53"/>
      <c r="N285" s="53"/>
      <c r="O285" s="54"/>
    </row>
    <row r="286" spans="2:15">
      <c r="B286" s="51"/>
      <c r="C286" s="51">
        <v>16</v>
      </c>
      <c r="D286" s="52"/>
      <c r="E286" s="52"/>
      <c r="F286" s="52"/>
      <c r="G286" s="52"/>
      <c r="H286" s="53"/>
      <c r="I286" s="53"/>
      <c r="J286" s="52"/>
      <c r="K286" s="52"/>
      <c r="L286" s="53"/>
      <c r="M286" s="53"/>
      <c r="N286" s="53"/>
      <c r="O286" s="54"/>
    </row>
    <row r="287" spans="2:15">
      <c r="B287" s="51" t="s">
        <v>146</v>
      </c>
      <c r="C287" s="51"/>
      <c r="D287" s="704"/>
      <c r="E287" s="53"/>
      <c r="F287" s="53"/>
      <c r="G287" s="704"/>
      <c r="H287" s="53"/>
      <c r="I287" s="53"/>
      <c r="J287" s="53"/>
      <c r="K287" s="53"/>
      <c r="L287" s="53"/>
      <c r="M287" s="53"/>
      <c r="N287" s="53"/>
      <c r="O287" s="54"/>
    </row>
    <row r="288" spans="2:15">
      <c r="B288" s="51" t="s">
        <v>147</v>
      </c>
      <c r="C288" s="51">
        <v>2</v>
      </c>
      <c r="D288" s="52"/>
      <c r="E288" s="52"/>
      <c r="F288" s="52"/>
      <c r="G288" s="52"/>
      <c r="H288" s="53"/>
      <c r="I288" s="52"/>
      <c r="J288" s="52"/>
      <c r="K288" s="52"/>
      <c r="L288" s="53"/>
      <c r="M288" s="53"/>
      <c r="N288" s="53"/>
      <c r="O288" s="54"/>
    </row>
    <row r="289" spans="2:15">
      <c r="B289" s="51"/>
      <c r="C289" s="51">
        <v>3</v>
      </c>
      <c r="D289" s="52"/>
      <c r="E289" s="52"/>
      <c r="F289" s="52"/>
      <c r="G289" s="52"/>
      <c r="H289" s="53"/>
      <c r="I289" s="53"/>
      <c r="J289" s="52"/>
      <c r="K289" s="52"/>
      <c r="L289" s="53"/>
      <c r="M289" s="53"/>
      <c r="N289" s="53"/>
      <c r="O289" s="54"/>
    </row>
    <row r="290" spans="2:15">
      <c r="B290" s="51"/>
      <c r="C290" s="51">
        <v>4</v>
      </c>
      <c r="D290" s="52"/>
      <c r="E290" s="52"/>
      <c r="F290" s="52"/>
      <c r="G290" s="52"/>
      <c r="H290" s="53"/>
      <c r="I290" s="53"/>
      <c r="J290" s="52"/>
      <c r="K290" s="52"/>
      <c r="L290" s="53"/>
      <c r="M290" s="53"/>
      <c r="N290" s="53"/>
      <c r="O290" s="54"/>
    </row>
    <row r="291" spans="2:15">
      <c r="B291" s="51"/>
      <c r="C291" s="51">
        <v>5</v>
      </c>
      <c r="D291" s="52"/>
      <c r="E291" s="52"/>
      <c r="F291" s="52"/>
      <c r="G291" s="52"/>
      <c r="H291" s="52"/>
      <c r="I291" s="52"/>
      <c r="J291" s="53"/>
      <c r="K291" s="52"/>
      <c r="L291" s="53"/>
      <c r="M291" s="53"/>
      <c r="N291" s="53"/>
      <c r="O291" s="54"/>
    </row>
    <row r="292" spans="2:15">
      <c r="B292" s="51"/>
      <c r="C292" s="51">
        <v>8</v>
      </c>
      <c r="D292" s="52"/>
      <c r="E292" s="52"/>
      <c r="F292" s="52"/>
      <c r="G292" s="52"/>
      <c r="H292" s="52"/>
      <c r="I292" s="52"/>
      <c r="J292" s="53"/>
      <c r="K292" s="52"/>
      <c r="L292" s="53"/>
      <c r="M292" s="53"/>
      <c r="N292" s="53"/>
      <c r="O292" s="54"/>
    </row>
    <row r="293" spans="2:15">
      <c r="B293" s="51"/>
      <c r="C293" s="51">
        <v>9</v>
      </c>
      <c r="D293" s="52"/>
      <c r="E293" s="52"/>
      <c r="F293" s="52"/>
      <c r="G293" s="52"/>
      <c r="H293" s="52"/>
      <c r="I293" s="52"/>
      <c r="J293" s="53"/>
      <c r="K293" s="52"/>
      <c r="L293" s="53"/>
      <c r="M293" s="53"/>
      <c r="N293" s="53"/>
      <c r="O293" s="54"/>
    </row>
    <row r="294" spans="2:15">
      <c r="B294" s="51" t="s">
        <v>146</v>
      </c>
      <c r="C294" s="51"/>
      <c r="D294" s="704"/>
      <c r="E294" s="53"/>
      <c r="F294" s="53"/>
      <c r="G294" s="704"/>
      <c r="H294" s="53"/>
      <c r="I294" s="53"/>
      <c r="J294" s="53"/>
      <c r="K294" s="52"/>
      <c r="L294" s="53"/>
      <c r="M294" s="53"/>
      <c r="N294" s="53"/>
      <c r="O294" s="54"/>
    </row>
    <row r="295" spans="2:15">
      <c r="B295" s="51" t="s">
        <v>148</v>
      </c>
      <c r="C295" s="51">
        <v>10</v>
      </c>
      <c r="D295" s="52"/>
      <c r="E295" s="52"/>
      <c r="F295" s="52"/>
      <c r="G295" s="52"/>
      <c r="H295" s="53"/>
      <c r="I295" s="52"/>
      <c r="J295" s="52"/>
      <c r="K295" s="52"/>
      <c r="L295" s="53"/>
      <c r="M295" s="53"/>
      <c r="N295" s="53"/>
      <c r="O295" s="54"/>
    </row>
    <row r="296" spans="2:15">
      <c r="B296" s="51"/>
      <c r="C296" s="51">
        <v>11</v>
      </c>
      <c r="D296" s="52"/>
      <c r="E296" s="52"/>
      <c r="F296" s="52"/>
      <c r="G296" s="52"/>
      <c r="H296" s="53"/>
      <c r="I296" s="52"/>
      <c r="J296" s="52"/>
      <c r="K296" s="52"/>
      <c r="L296" s="53"/>
      <c r="M296" s="53"/>
      <c r="N296" s="53"/>
      <c r="O296" s="54"/>
    </row>
    <row r="297" spans="2:15">
      <c r="B297" s="51"/>
      <c r="C297" s="51">
        <v>12</v>
      </c>
      <c r="D297" s="52"/>
      <c r="E297" s="52"/>
      <c r="F297" s="52"/>
      <c r="G297" s="52"/>
      <c r="H297" s="53"/>
      <c r="I297" s="52"/>
      <c r="J297" s="52"/>
      <c r="K297" s="52"/>
      <c r="L297" s="53"/>
      <c r="M297" s="53"/>
      <c r="N297" s="53"/>
      <c r="O297" s="54"/>
    </row>
    <row r="298" spans="2:15">
      <c r="B298" s="51"/>
      <c r="C298" s="51">
        <v>13</v>
      </c>
      <c r="D298" s="52"/>
      <c r="E298" s="52"/>
      <c r="F298" s="52"/>
      <c r="G298" s="52"/>
      <c r="H298" s="53"/>
      <c r="I298" s="52"/>
      <c r="J298" s="52"/>
      <c r="K298" s="52"/>
      <c r="L298" s="53"/>
      <c r="M298" s="53"/>
      <c r="N298" s="53"/>
      <c r="O298" s="54"/>
    </row>
    <row r="299" spans="2:15">
      <c r="B299" s="51"/>
      <c r="C299" s="51">
        <v>14</v>
      </c>
      <c r="D299" s="52"/>
      <c r="E299" s="52"/>
      <c r="F299" s="52"/>
      <c r="G299" s="52"/>
      <c r="H299" s="53"/>
      <c r="I299" s="52"/>
      <c r="J299" s="52"/>
      <c r="K299" s="53"/>
      <c r="L299" s="53"/>
      <c r="M299" s="53"/>
      <c r="N299" s="53"/>
      <c r="O299" s="54"/>
    </row>
    <row r="300" spans="2:15">
      <c r="B300" s="56" t="s">
        <v>146</v>
      </c>
      <c r="C300" s="56"/>
      <c r="D300" s="705"/>
      <c r="E300" s="57"/>
      <c r="F300" s="57"/>
      <c r="G300" s="705"/>
      <c r="H300" s="57"/>
      <c r="I300" s="57"/>
      <c r="J300" s="57"/>
      <c r="K300" s="57"/>
      <c r="L300" s="57"/>
      <c r="M300" s="57"/>
      <c r="N300" s="57"/>
      <c r="O300" s="58"/>
    </row>
    <row r="301" spans="2:15" ht="15.75" thickBot="1">
      <c r="B301" s="60" t="s">
        <v>84</v>
      </c>
      <c r="C301" s="61"/>
      <c r="D301" s="706"/>
      <c r="E301" s="65"/>
      <c r="F301" s="65"/>
      <c r="G301" s="706"/>
      <c r="H301" s="65"/>
      <c r="I301" s="65"/>
      <c r="J301" s="65"/>
      <c r="K301" s="65"/>
      <c r="L301" s="62"/>
      <c r="M301" s="62"/>
      <c r="N301" s="62"/>
      <c r="O301" s="63"/>
    </row>
    <row r="302" spans="2:15">
      <c r="B302" s="1123" t="s">
        <v>6442</v>
      </c>
      <c r="C302" s="1123"/>
      <c r="D302" s="1123"/>
      <c r="M302" s="64" t="s">
        <v>6933</v>
      </c>
    </row>
    <row r="303" spans="2:15">
      <c r="M303" s="64"/>
    </row>
    <row r="305" spans="2:15">
      <c r="B305" s="1081" t="s">
        <v>29</v>
      </c>
      <c r="C305" s="1080"/>
      <c r="D305" s="1080"/>
      <c r="M305" s="1098" t="s">
        <v>2456</v>
      </c>
      <c r="N305" s="1094"/>
    </row>
    <row r="306" spans="2:15">
      <c r="B306" s="1022"/>
      <c r="C306" s="1021"/>
      <c r="D306" s="1021"/>
      <c r="M306" s="1024"/>
      <c r="N306" s="1025"/>
    </row>
    <row r="307" spans="2:15">
      <c r="B307" s="1022"/>
      <c r="C307" s="1021"/>
      <c r="D307" s="1021"/>
      <c r="M307" s="1024"/>
      <c r="N307" s="1025"/>
    </row>
    <row r="308" spans="2:15">
      <c r="B308" s="1022"/>
      <c r="C308" s="1021"/>
      <c r="D308" s="1021"/>
      <c r="M308" s="1024"/>
      <c r="N308" s="1025"/>
    </row>
    <row r="309" spans="2:15">
      <c r="B309" s="1022"/>
      <c r="C309" s="1021"/>
      <c r="D309" s="1021"/>
      <c r="M309" s="1024"/>
      <c r="N309" s="1025"/>
    </row>
    <row r="316" spans="2:15">
      <c r="B316" s="1096" t="s">
        <v>138</v>
      </c>
      <c r="C316" s="1096" t="s">
        <v>84</v>
      </c>
      <c r="D316" s="1096"/>
      <c r="E316" s="1096" t="s">
        <v>139</v>
      </c>
      <c r="F316" s="1096"/>
      <c r="G316" s="1096"/>
      <c r="H316" s="1096" t="s">
        <v>140</v>
      </c>
      <c r="I316" s="1096"/>
      <c r="J316" s="1096"/>
      <c r="K316" s="1096"/>
      <c r="L316" s="1096" t="s">
        <v>141</v>
      </c>
      <c r="M316" s="1096"/>
      <c r="N316" s="1096"/>
      <c r="O316" s="1096" t="s">
        <v>79</v>
      </c>
    </row>
    <row r="317" spans="2:15">
      <c r="B317" s="1096"/>
      <c r="C317" s="1096" t="s">
        <v>91</v>
      </c>
      <c r="D317" s="1096" t="s">
        <v>72</v>
      </c>
      <c r="E317" s="1096" t="s">
        <v>23</v>
      </c>
      <c r="F317" s="1096" t="s">
        <v>16</v>
      </c>
      <c r="G317" s="1096" t="s">
        <v>80</v>
      </c>
      <c r="H317" s="1096" t="s">
        <v>12</v>
      </c>
      <c r="I317" s="1096" t="s">
        <v>10</v>
      </c>
      <c r="J317" s="1096" t="s">
        <v>75</v>
      </c>
      <c r="K317" s="1096" t="s">
        <v>74</v>
      </c>
      <c r="L317" s="1096" t="s">
        <v>142</v>
      </c>
      <c r="M317" s="1096" t="s">
        <v>143</v>
      </c>
      <c r="N317" s="1096" t="s">
        <v>144</v>
      </c>
      <c r="O317" s="1096"/>
    </row>
    <row r="318" spans="2:15">
      <c r="B318" s="1096"/>
      <c r="C318" s="1096"/>
      <c r="D318" s="1096"/>
      <c r="E318" s="1096"/>
      <c r="F318" s="1096"/>
      <c r="G318" s="1096"/>
      <c r="H318" s="1096"/>
      <c r="I318" s="1096"/>
      <c r="J318" s="1096"/>
      <c r="K318" s="1096"/>
      <c r="L318" s="1096"/>
      <c r="M318" s="1096"/>
      <c r="N318" s="1096"/>
      <c r="O318" s="1096"/>
    </row>
    <row r="319" spans="2:15">
      <c r="B319" s="48">
        <v>2</v>
      </c>
      <c r="C319" s="48">
        <v>3</v>
      </c>
      <c r="D319" s="48">
        <v>4</v>
      </c>
      <c r="E319" s="48">
        <v>5</v>
      </c>
      <c r="F319" s="48">
        <v>6</v>
      </c>
      <c r="G319" s="48">
        <v>7</v>
      </c>
      <c r="H319" s="48">
        <v>8</v>
      </c>
      <c r="I319" s="48">
        <v>9</v>
      </c>
      <c r="J319" s="48">
        <v>10</v>
      </c>
      <c r="K319" s="48">
        <v>11</v>
      </c>
      <c r="L319" s="48">
        <v>12</v>
      </c>
      <c r="M319" s="48">
        <v>13</v>
      </c>
      <c r="N319" s="48">
        <v>14</v>
      </c>
      <c r="O319" s="49">
        <v>15</v>
      </c>
    </row>
    <row r="320" spans="2:15">
      <c r="B320" s="51" t="s">
        <v>145</v>
      </c>
      <c r="C320" s="51">
        <v>1</v>
      </c>
      <c r="D320" s="52"/>
      <c r="E320" s="52"/>
      <c r="F320" s="52"/>
      <c r="G320" s="52"/>
      <c r="H320" s="53"/>
      <c r="I320" s="53"/>
      <c r="J320" s="52"/>
      <c r="K320" s="52"/>
      <c r="L320" s="53"/>
      <c r="M320" s="53"/>
      <c r="N320" s="53"/>
      <c r="O320" s="54"/>
    </row>
    <row r="321" spans="2:15">
      <c r="B321" s="51"/>
      <c r="C321" s="51">
        <v>6</v>
      </c>
      <c r="D321" s="52"/>
      <c r="E321" s="52"/>
      <c r="F321" s="52"/>
      <c r="G321" s="52"/>
      <c r="H321" s="53"/>
      <c r="I321" s="53"/>
      <c r="J321" s="52"/>
      <c r="K321" s="52"/>
      <c r="L321" s="53"/>
      <c r="M321" s="53"/>
      <c r="N321" s="53"/>
      <c r="O321" s="54"/>
    </row>
    <row r="322" spans="2:15">
      <c r="B322" s="51"/>
      <c r="C322" s="51">
        <v>7</v>
      </c>
      <c r="D322" s="52"/>
      <c r="E322" s="52"/>
      <c r="F322" s="52"/>
      <c r="G322" s="52"/>
      <c r="H322" s="53"/>
      <c r="I322" s="53"/>
      <c r="J322" s="52"/>
      <c r="K322" s="52"/>
      <c r="L322" s="53"/>
      <c r="M322" s="53"/>
      <c r="N322" s="53"/>
      <c r="O322" s="54"/>
    </row>
    <row r="323" spans="2:15">
      <c r="B323" s="51"/>
      <c r="C323" s="51">
        <v>15</v>
      </c>
      <c r="D323" s="52"/>
      <c r="E323" s="52"/>
      <c r="F323" s="52"/>
      <c r="G323" s="52"/>
      <c r="H323" s="53"/>
      <c r="I323" s="53"/>
      <c r="J323" s="52"/>
      <c r="K323" s="52"/>
      <c r="L323" s="53"/>
      <c r="M323" s="53"/>
      <c r="N323" s="53"/>
      <c r="O323" s="54"/>
    </row>
    <row r="324" spans="2:15">
      <c r="B324" s="51"/>
      <c r="C324" s="51">
        <v>16</v>
      </c>
      <c r="D324" s="52"/>
      <c r="E324" s="52"/>
      <c r="F324" s="52"/>
      <c r="G324" s="52"/>
      <c r="H324" s="53"/>
      <c r="I324" s="53"/>
      <c r="J324" s="52"/>
      <c r="K324" s="52"/>
      <c r="L324" s="53"/>
      <c r="M324" s="53"/>
      <c r="N324" s="53"/>
      <c r="O324" s="54"/>
    </row>
    <row r="325" spans="2:15">
      <c r="B325" s="51" t="s">
        <v>146</v>
      </c>
      <c r="C325" s="51"/>
      <c r="D325" s="704"/>
      <c r="E325" s="53"/>
      <c r="F325" s="53"/>
      <c r="G325" s="704"/>
      <c r="H325" s="53"/>
      <c r="I325" s="53"/>
      <c r="J325" s="53"/>
      <c r="K325" s="53"/>
      <c r="L325" s="53"/>
      <c r="M325" s="53"/>
      <c r="N325" s="53"/>
      <c r="O325" s="54"/>
    </row>
    <row r="326" spans="2:15">
      <c r="B326" s="51" t="s">
        <v>147</v>
      </c>
      <c r="C326" s="51">
        <v>2</v>
      </c>
      <c r="D326" s="52"/>
      <c r="E326" s="52"/>
      <c r="F326" s="52"/>
      <c r="G326" s="52"/>
      <c r="H326" s="53"/>
      <c r="I326" s="52"/>
      <c r="J326" s="52"/>
      <c r="K326" s="52"/>
      <c r="L326" s="53"/>
      <c r="M326" s="53"/>
      <c r="N326" s="53"/>
      <c r="O326" s="54"/>
    </row>
    <row r="327" spans="2:15">
      <c r="B327" s="51"/>
      <c r="C327" s="51">
        <v>3</v>
      </c>
      <c r="D327" s="52"/>
      <c r="E327" s="52"/>
      <c r="F327" s="52"/>
      <c r="G327" s="52"/>
      <c r="H327" s="53"/>
      <c r="I327" s="53"/>
      <c r="J327" s="52"/>
      <c r="K327" s="52"/>
      <c r="L327" s="53"/>
      <c r="M327" s="53"/>
      <c r="N327" s="53"/>
      <c r="O327" s="54"/>
    </row>
    <row r="328" spans="2:15">
      <c r="B328" s="51"/>
      <c r="C328" s="51">
        <v>4</v>
      </c>
      <c r="D328" s="52"/>
      <c r="E328" s="52"/>
      <c r="F328" s="52"/>
      <c r="G328" s="52"/>
      <c r="H328" s="53"/>
      <c r="I328" s="53"/>
      <c r="J328" s="52"/>
      <c r="K328" s="52"/>
      <c r="L328" s="53"/>
      <c r="M328" s="53"/>
      <c r="N328" s="53"/>
      <c r="O328" s="54"/>
    </row>
    <row r="329" spans="2:15">
      <c r="B329" s="51"/>
      <c r="C329" s="51">
        <v>5</v>
      </c>
      <c r="D329" s="52"/>
      <c r="E329" s="52"/>
      <c r="F329" s="52"/>
      <c r="G329" s="52"/>
      <c r="H329" s="52"/>
      <c r="I329" s="52"/>
      <c r="J329" s="53"/>
      <c r="K329" s="52"/>
      <c r="L329" s="53"/>
      <c r="M329" s="53"/>
      <c r="N329" s="53"/>
      <c r="O329" s="54"/>
    </row>
    <row r="330" spans="2:15">
      <c r="B330" s="51"/>
      <c r="C330" s="51">
        <v>8</v>
      </c>
      <c r="D330" s="52"/>
      <c r="E330" s="52"/>
      <c r="F330" s="52"/>
      <c r="G330" s="52"/>
      <c r="H330" s="52"/>
      <c r="I330" s="52"/>
      <c r="J330" s="53"/>
      <c r="K330" s="52"/>
      <c r="L330" s="53"/>
      <c r="M330" s="53"/>
      <c r="N330" s="53"/>
      <c r="O330" s="54"/>
    </row>
    <row r="331" spans="2:15">
      <c r="B331" s="51"/>
      <c r="C331" s="51">
        <v>9</v>
      </c>
      <c r="D331" s="52"/>
      <c r="E331" s="52"/>
      <c r="F331" s="52"/>
      <c r="G331" s="52"/>
      <c r="H331" s="52"/>
      <c r="I331" s="52"/>
      <c r="J331" s="53"/>
      <c r="K331" s="52"/>
      <c r="L331" s="53"/>
      <c r="M331" s="53"/>
      <c r="N331" s="53"/>
      <c r="O331" s="54"/>
    </row>
    <row r="332" spans="2:15">
      <c r="B332" s="51" t="s">
        <v>146</v>
      </c>
      <c r="C332" s="51"/>
      <c r="D332" s="704"/>
      <c r="E332" s="53"/>
      <c r="F332" s="53"/>
      <c r="G332" s="704"/>
      <c r="H332" s="53"/>
      <c r="I332" s="53"/>
      <c r="J332" s="53"/>
      <c r="K332" s="52"/>
      <c r="L332" s="53"/>
      <c r="M332" s="53"/>
      <c r="N332" s="53"/>
      <c r="O332" s="54"/>
    </row>
    <row r="333" spans="2:15">
      <c r="B333" s="51" t="s">
        <v>148</v>
      </c>
      <c r="C333" s="51">
        <v>10</v>
      </c>
      <c r="D333" s="52"/>
      <c r="E333" s="52"/>
      <c r="F333" s="52"/>
      <c r="G333" s="52"/>
      <c r="H333" s="53"/>
      <c r="I333" s="52"/>
      <c r="J333" s="52"/>
      <c r="K333" s="52"/>
      <c r="L333" s="53"/>
      <c r="M333" s="53"/>
      <c r="N333" s="53"/>
      <c r="O333" s="54"/>
    </row>
    <row r="334" spans="2:15">
      <c r="B334" s="51"/>
      <c r="C334" s="51">
        <v>11</v>
      </c>
      <c r="D334" s="52"/>
      <c r="E334" s="52"/>
      <c r="F334" s="52"/>
      <c r="G334" s="52"/>
      <c r="H334" s="53"/>
      <c r="I334" s="52"/>
      <c r="J334" s="52"/>
      <c r="K334" s="52"/>
      <c r="L334" s="53"/>
      <c r="M334" s="53"/>
      <c r="N334" s="53"/>
      <c r="O334" s="54"/>
    </row>
    <row r="335" spans="2:15">
      <c r="B335" s="51"/>
      <c r="C335" s="51">
        <v>12</v>
      </c>
      <c r="D335" s="52"/>
      <c r="E335" s="52"/>
      <c r="F335" s="52"/>
      <c r="G335" s="52"/>
      <c r="H335" s="53"/>
      <c r="I335" s="52"/>
      <c r="J335" s="52"/>
      <c r="K335" s="52"/>
      <c r="L335" s="53"/>
      <c r="M335" s="53"/>
      <c r="N335" s="53"/>
      <c r="O335" s="54"/>
    </row>
    <row r="336" spans="2:15">
      <c r="B336" s="51"/>
      <c r="C336" s="51">
        <v>13</v>
      </c>
      <c r="D336" s="52"/>
      <c r="E336" s="52"/>
      <c r="F336" s="52"/>
      <c r="G336" s="52"/>
      <c r="H336" s="53"/>
      <c r="I336" s="52"/>
      <c r="J336" s="52"/>
      <c r="K336" s="52"/>
      <c r="L336" s="53"/>
      <c r="M336" s="53"/>
      <c r="N336" s="53"/>
      <c r="O336" s="54"/>
    </row>
    <row r="337" spans="2:15">
      <c r="B337" s="51"/>
      <c r="C337" s="51">
        <v>14</v>
      </c>
      <c r="D337" s="52"/>
      <c r="E337" s="52"/>
      <c r="F337" s="52"/>
      <c r="G337" s="52"/>
      <c r="H337" s="53"/>
      <c r="I337" s="52"/>
      <c r="J337" s="52"/>
      <c r="K337" s="53"/>
      <c r="L337" s="53"/>
      <c r="M337" s="53"/>
      <c r="N337" s="53"/>
      <c r="O337" s="54"/>
    </row>
    <row r="338" spans="2:15">
      <c r="B338" s="56" t="s">
        <v>146</v>
      </c>
      <c r="C338" s="56"/>
      <c r="D338" s="705"/>
      <c r="E338" s="57"/>
      <c r="F338" s="57"/>
      <c r="G338" s="705"/>
      <c r="H338" s="57"/>
      <c r="I338" s="57"/>
      <c r="J338" s="57"/>
      <c r="K338" s="57"/>
      <c r="L338" s="57"/>
      <c r="M338" s="57"/>
      <c r="N338" s="57"/>
      <c r="O338" s="58"/>
    </row>
    <row r="339" spans="2:15" ht="15.75" thickBot="1">
      <c r="B339" s="60" t="s">
        <v>84</v>
      </c>
      <c r="C339" s="61"/>
      <c r="D339" s="706"/>
      <c r="E339" s="65"/>
      <c r="F339" s="65"/>
      <c r="G339" s="706"/>
      <c r="H339" s="65"/>
      <c r="I339" s="65"/>
      <c r="J339" s="65"/>
      <c r="K339" s="65"/>
      <c r="L339" s="62"/>
      <c r="M339" s="62"/>
      <c r="N339" s="62"/>
      <c r="O339" s="63"/>
    </row>
    <row r="340" spans="2:15">
      <c r="B340" s="1123" t="s">
        <v>6442</v>
      </c>
      <c r="C340" s="1123"/>
      <c r="D340" s="1123"/>
      <c r="M340" s="64" t="s">
        <v>6933</v>
      </c>
    </row>
    <row r="341" spans="2:15">
      <c r="M341" s="64"/>
    </row>
    <row r="343" spans="2:15">
      <c r="B343" s="1081" t="s">
        <v>29</v>
      </c>
      <c r="C343" s="1080"/>
      <c r="D343" s="1080"/>
      <c r="M343" s="1098" t="s">
        <v>2456</v>
      </c>
      <c r="N343" s="1094"/>
    </row>
    <row r="344" spans="2:15">
      <c r="B344" s="1022"/>
      <c r="C344" s="1021"/>
      <c r="D344" s="1021"/>
      <c r="M344" s="1024"/>
      <c r="N344" s="1025"/>
    </row>
    <row r="345" spans="2:15">
      <c r="B345" s="1022"/>
      <c r="C345" s="1021"/>
      <c r="D345" s="1021"/>
      <c r="M345" s="1024"/>
      <c r="N345" s="1025"/>
    </row>
    <row r="346" spans="2:15">
      <c r="B346" s="1022"/>
      <c r="C346" s="1021"/>
      <c r="D346" s="1021"/>
      <c r="M346" s="1024"/>
      <c r="N346" s="1025"/>
    </row>
    <row r="347" spans="2:15">
      <c r="B347" s="1022"/>
      <c r="C347" s="1021"/>
      <c r="D347" s="1021"/>
      <c r="M347" s="1024"/>
      <c r="N347" s="1025"/>
    </row>
    <row r="354" spans="2:15">
      <c r="B354" s="1096" t="s">
        <v>138</v>
      </c>
      <c r="C354" s="1096" t="s">
        <v>84</v>
      </c>
      <c r="D354" s="1096"/>
      <c r="E354" s="1096" t="s">
        <v>139</v>
      </c>
      <c r="F354" s="1096"/>
      <c r="G354" s="1096"/>
      <c r="H354" s="1096" t="s">
        <v>140</v>
      </c>
      <c r="I354" s="1096"/>
      <c r="J354" s="1096"/>
      <c r="K354" s="1096"/>
      <c r="L354" s="1096" t="s">
        <v>141</v>
      </c>
      <c r="M354" s="1096"/>
      <c r="N354" s="1096"/>
      <c r="O354" s="1096" t="s">
        <v>79</v>
      </c>
    </row>
    <row r="355" spans="2:15">
      <c r="B355" s="1096"/>
      <c r="C355" s="1096" t="s">
        <v>91</v>
      </c>
      <c r="D355" s="1096" t="s">
        <v>72</v>
      </c>
      <c r="E355" s="1096" t="s">
        <v>23</v>
      </c>
      <c r="F355" s="1096" t="s">
        <v>16</v>
      </c>
      <c r="G355" s="1096" t="s">
        <v>80</v>
      </c>
      <c r="H355" s="1096" t="s">
        <v>12</v>
      </c>
      <c r="I355" s="1096" t="s">
        <v>10</v>
      </c>
      <c r="J355" s="1096" t="s">
        <v>75</v>
      </c>
      <c r="K355" s="1096" t="s">
        <v>74</v>
      </c>
      <c r="L355" s="1096" t="s">
        <v>142</v>
      </c>
      <c r="M355" s="1096" t="s">
        <v>143</v>
      </c>
      <c r="N355" s="1096" t="s">
        <v>144</v>
      </c>
      <c r="O355" s="1096"/>
    </row>
    <row r="356" spans="2:15">
      <c r="B356" s="1096"/>
      <c r="C356" s="1096"/>
      <c r="D356" s="1096"/>
      <c r="E356" s="1096"/>
      <c r="F356" s="1096"/>
      <c r="G356" s="1096"/>
      <c r="H356" s="1096"/>
      <c r="I356" s="1096"/>
      <c r="J356" s="1096"/>
      <c r="K356" s="1096"/>
      <c r="L356" s="1096"/>
      <c r="M356" s="1096"/>
      <c r="N356" s="1096"/>
      <c r="O356" s="1096"/>
    </row>
    <row r="357" spans="2:15">
      <c r="B357" s="48">
        <v>2</v>
      </c>
      <c r="C357" s="48">
        <v>3</v>
      </c>
      <c r="D357" s="48">
        <v>4</v>
      </c>
      <c r="E357" s="48">
        <v>5</v>
      </c>
      <c r="F357" s="48">
        <v>6</v>
      </c>
      <c r="G357" s="48">
        <v>7</v>
      </c>
      <c r="H357" s="48">
        <v>8</v>
      </c>
      <c r="I357" s="48">
        <v>9</v>
      </c>
      <c r="J357" s="48">
        <v>10</v>
      </c>
      <c r="K357" s="48">
        <v>11</v>
      </c>
      <c r="L357" s="48">
        <v>12</v>
      </c>
      <c r="M357" s="48">
        <v>13</v>
      </c>
      <c r="N357" s="48">
        <v>14</v>
      </c>
      <c r="O357" s="49">
        <v>15</v>
      </c>
    </row>
    <row r="358" spans="2:15">
      <c r="B358" s="51" t="s">
        <v>145</v>
      </c>
      <c r="C358" s="51">
        <v>1</v>
      </c>
      <c r="D358" s="52"/>
      <c r="E358" s="52"/>
      <c r="F358" s="52"/>
      <c r="G358" s="52"/>
      <c r="H358" s="53"/>
      <c r="I358" s="53"/>
      <c r="J358" s="52"/>
      <c r="K358" s="52"/>
      <c r="L358" s="53"/>
      <c r="M358" s="53"/>
      <c r="N358" s="53"/>
      <c r="O358" s="54"/>
    </row>
    <row r="359" spans="2:15">
      <c r="B359" s="51"/>
      <c r="C359" s="51">
        <v>6</v>
      </c>
      <c r="D359" s="52"/>
      <c r="E359" s="52"/>
      <c r="F359" s="52"/>
      <c r="G359" s="52"/>
      <c r="H359" s="53"/>
      <c r="I359" s="53"/>
      <c r="J359" s="52"/>
      <c r="K359" s="52"/>
      <c r="L359" s="53"/>
      <c r="M359" s="53"/>
      <c r="N359" s="53"/>
      <c r="O359" s="54"/>
    </row>
    <row r="360" spans="2:15">
      <c r="B360" s="51"/>
      <c r="C360" s="51">
        <v>7</v>
      </c>
      <c r="D360" s="52"/>
      <c r="E360" s="52"/>
      <c r="F360" s="52"/>
      <c r="G360" s="52"/>
      <c r="H360" s="53"/>
      <c r="I360" s="53"/>
      <c r="J360" s="52"/>
      <c r="K360" s="52"/>
      <c r="L360" s="53"/>
      <c r="M360" s="53"/>
      <c r="N360" s="53"/>
      <c r="O360" s="54"/>
    </row>
    <row r="361" spans="2:15">
      <c r="B361" s="51"/>
      <c r="C361" s="51">
        <v>15</v>
      </c>
      <c r="D361" s="52"/>
      <c r="E361" s="52"/>
      <c r="F361" s="52"/>
      <c r="G361" s="52"/>
      <c r="H361" s="53"/>
      <c r="I361" s="53"/>
      <c r="J361" s="52"/>
      <c r="K361" s="52"/>
      <c r="L361" s="53"/>
      <c r="M361" s="53"/>
      <c r="N361" s="53"/>
      <c r="O361" s="54"/>
    </row>
    <row r="362" spans="2:15">
      <c r="B362" s="51"/>
      <c r="C362" s="51">
        <v>16</v>
      </c>
      <c r="D362" s="52"/>
      <c r="E362" s="52"/>
      <c r="F362" s="52"/>
      <c r="G362" s="52"/>
      <c r="H362" s="53"/>
      <c r="I362" s="53"/>
      <c r="J362" s="52"/>
      <c r="K362" s="52"/>
      <c r="L362" s="53"/>
      <c r="M362" s="53"/>
      <c r="N362" s="53"/>
      <c r="O362" s="54"/>
    </row>
    <row r="363" spans="2:15">
      <c r="B363" s="51" t="s">
        <v>146</v>
      </c>
      <c r="C363" s="51"/>
      <c r="D363" s="704"/>
      <c r="E363" s="53"/>
      <c r="F363" s="53"/>
      <c r="G363" s="704"/>
      <c r="H363" s="53"/>
      <c r="I363" s="53"/>
      <c r="J363" s="53"/>
      <c r="K363" s="53"/>
      <c r="L363" s="53"/>
      <c r="M363" s="53"/>
      <c r="N363" s="53"/>
      <c r="O363" s="54"/>
    </row>
    <row r="364" spans="2:15">
      <c r="B364" s="51" t="s">
        <v>147</v>
      </c>
      <c r="C364" s="51">
        <v>2</v>
      </c>
      <c r="D364" s="52"/>
      <c r="E364" s="52"/>
      <c r="F364" s="52"/>
      <c r="G364" s="52"/>
      <c r="H364" s="53"/>
      <c r="I364" s="52"/>
      <c r="J364" s="52"/>
      <c r="K364" s="52"/>
      <c r="L364" s="53"/>
      <c r="M364" s="53"/>
      <c r="N364" s="53"/>
      <c r="O364" s="54"/>
    </row>
    <row r="365" spans="2:15">
      <c r="B365" s="51"/>
      <c r="C365" s="51">
        <v>3</v>
      </c>
      <c r="D365" s="52"/>
      <c r="E365" s="52"/>
      <c r="F365" s="52"/>
      <c r="G365" s="52"/>
      <c r="H365" s="53"/>
      <c r="I365" s="53"/>
      <c r="J365" s="52"/>
      <c r="K365" s="52"/>
      <c r="L365" s="53"/>
      <c r="M365" s="53"/>
      <c r="N365" s="53"/>
      <c r="O365" s="54"/>
    </row>
    <row r="366" spans="2:15">
      <c r="B366" s="51"/>
      <c r="C366" s="51">
        <v>4</v>
      </c>
      <c r="D366" s="52"/>
      <c r="E366" s="52"/>
      <c r="F366" s="52"/>
      <c r="G366" s="52"/>
      <c r="H366" s="53"/>
      <c r="I366" s="53"/>
      <c r="J366" s="52"/>
      <c r="K366" s="52"/>
      <c r="L366" s="53"/>
      <c r="M366" s="53"/>
      <c r="N366" s="53"/>
      <c r="O366" s="54"/>
    </row>
    <row r="367" spans="2:15">
      <c r="B367" s="51"/>
      <c r="C367" s="51">
        <v>5</v>
      </c>
      <c r="D367" s="52"/>
      <c r="E367" s="52"/>
      <c r="F367" s="52"/>
      <c r="G367" s="52"/>
      <c r="H367" s="52"/>
      <c r="I367" s="52"/>
      <c r="J367" s="53"/>
      <c r="K367" s="52"/>
      <c r="L367" s="53"/>
      <c r="M367" s="53"/>
      <c r="N367" s="53"/>
      <c r="O367" s="54"/>
    </row>
    <row r="368" spans="2:15">
      <c r="B368" s="51"/>
      <c r="C368" s="51">
        <v>8</v>
      </c>
      <c r="D368" s="52"/>
      <c r="E368" s="52"/>
      <c r="F368" s="52"/>
      <c r="G368" s="52"/>
      <c r="H368" s="52"/>
      <c r="I368" s="52"/>
      <c r="J368" s="53"/>
      <c r="K368" s="52"/>
      <c r="L368" s="53"/>
      <c r="M368" s="53"/>
      <c r="N368" s="53"/>
      <c r="O368" s="54"/>
    </row>
    <row r="369" spans="2:15">
      <c r="B369" s="51"/>
      <c r="C369" s="51">
        <v>9</v>
      </c>
      <c r="D369" s="52"/>
      <c r="E369" s="52"/>
      <c r="F369" s="52"/>
      <c r="G369" s="52"/>
      <c r="H369" s="52"/>
      <c r="I369" s="52"/>
      <c r="J369" s="53"/>
      <c r="K369" s="52"/>
      <c r="L369" s="53"/>
      <c r="M369" s="53"/>
      <c r="N369" s="53"/>
      <c r="O369" s="54"/>
    </row>
    <row r="370" spans="2:15">
      <c r="B370" s="51" t="s">
        <v>146</v>
      </c>
      <c r="C370" s="51"/>
      <c r="D370" s="704"/>
      <c r="E370" s="53"/>
      <c r="F370" s="53"/>
      <c r="G370" s="704"/>
      <c r="H370" s="53"/>
      <c r="I370" s="53"/>
      <c r="J370" s="53"/>
      <c r="K370" s="52"/>
      <c r="L370" s="53"/>
      <c r="M370" s="53"/>
      <c r="N370" s="53"/>
      <c r="O370" s="54"/>
    </row>
    <row r="371" spans="2:15">
      <c r="B371" s="51" t="s">
        <v>148</v>
      </c>
      <c r="C371" s="51">
        <v>10</v>
      </c>
      <c r="D371" s="52"/>
      <c r="E371" s="52"/>
      <c r="F371" s="52"/>
      <c r="G371" s="52"/>
      <c r="H371" s="53"/>
      <c r="I371" s="52"/>
      <c r="J371" s="52"/>
      <c r="K371" s="52"/>
      <c r="L371" s="53"/>
      <c r="M371" s="53"/>
      <c r="N371" s="53"/>
      <c r="O371" s="54"/>
    </row>
    <row r="372" spans="2:15">
      <c r="B372" s="51"/>
      <c r="C372" s="51">
        <v>11</v>
      </c>
      <c r="D372" s="52"/>
      <c r="E372" s="52"/>
      <c r="F372" s="52"/>
      <c r="G372" s="52"/>
      <c r="H372" s="53"/>
      <c r="I372" s="52"/>
      <c r="J372" s="52"/>
      <c r="K372" s="52"/>
      <c r="L372" s="53"/>
      <c r="M372" s="53"/>
      <c r="N372" s="53"/>
      <c r="O372" s="54"/>
    </row>
    <row r="373" spans="2:15">
      <c r="B373" s="51"/>
      <c r="C373" s="51">
        <v>12</v>
      </c>
      <c r="D373" s="52"/>
      <c r="E373" s="52"/>
      <c r="F373" s="52"/>
      <c r="G373" s="52"/>
      <c r="H373" s="53"/>
      <c r="I373" s="52"/>
      <c r="J373" s="52"/>
      <c r="K373" s="52"/>
      <c r="L373" s="53"/>
      <c r="M373" s="53"/>
      <c r="N373" s="53"/>
      <c r="O373" s="54"/>
    </row>
    <row r="374" spans="2:15">
      <c r="B374" s="51"/>
      <c r="C374" s="51">
        <v>13</v>
      </c>
      <c r="D374" s="52"/>
      <c r="E374" s="52"/>
      <c r="F374" s="52"/>
      <c r="G374" s="52"/>
      <c r="H374" s="53"/>
      <c r="I374" s="52"/>
      <c r="J374" s="52"/>
      <c r="K374" s="52"/>
      <c r="L374" s="53"/>
      <c r="M374" s="53"/>
      <c r="N374" s="53"/>
      <c r="O374" s="54"/>
    </row>
    <row r="375" spans="2:15">
      <c r="B375" s="51"/>
      <c r="C375" s="51">
        <v>14</v>
      </c>
      <c r="D375" s="52"/>
      <c r="E375" s="52"/>
      <c r="F375" s="52"/>
      <c r="G375" s="52"/>
      <c r="H375" s="53"/>
      <c r="I375" s="52"/>
      <c r="J375" s="52"/>
      <c r="K375" s="53"/>
      <c r="L375" s="53"/>
      <c r="M375" s="53"/>
      <c r="N375" s="53"/>
      <c r="O375" s="54"/>
    </row>
    <row r="376" spans="2:15">
      <c r="B376" s="56" t="s">
        <v>146</v>
      </c>
      <c r="C376" s="56"/>
      <c r="D376" s="705"/>
      <c r="E376" s="57"/>
      <c r="F376" s="57"/>
      <c r="G376" s="705"/>
      <c r="H376" s="57"/>
      <c r="I376" s="57"/>
      <c r="J376" s="57"/>
      <c r="K376" s="57"/>
      <c r="L376" s="57"/>
      <c r="M376" s="57"/>
      <c r="N376" s="57"/>
      <c r="O376" s="58"/>
    </row>
    <row r="377" spans="2:15" ht="15.75" thickBot="1">
      <c r="B377" s="60" t="s">
        <v>84</v>
      </c>
      <c r="C377" s="61"/>
      <c r="D377" s="706"/>
      <c r="E377" s="65"/>
      <c r="F377" s="65"/>
      <c r="G377" s="706"/>
      <c r="H377" s="65"/>
      <c r="I377" s="65"/>
      <c r="J377" s="65"/>
      <c r="K377" s="65"/>
      <c r="L377" s="62"/>
      <c r="M377" s="62"/>
      <c r="N377" s="62"/>
      <c r="O377" s="63"/>
    </row>
    <row r="378" spans="2:15">
      <c r="B378" s="1123" t="s">
        <v>6442</v>
      </c>
      <c r="C378" s="1123"/>
      <c r="D378" s="1123"/>
      <c r="M378" s="64" t="s">
        <v>6933</v>
      </c>
    </row>
    <row r="379" spans="2:15">
      <c r="M379" s="64"/>
    </row>
    <row r="381" spans="2:15">
      <c r="B381" s="1081" t="s">
        <v>29</v>
      </c>
      <c r="C381" s="1080"/>
      <c r="D381" s="1080"/>
      <c r="M381" s="1098" t="s">
        <v>2456</v>
      </c>
      <c r="N381" s="1094"/>
    </row>
    <row r="382" spans="2:15">
      <c r="B382" s="1022"/>
      <c r="C382" s="1021"/>
      <c r="D382" s="1021"/>
      <c r="M382" s="1024"/>
      <c r="N382" s="1025"/>
    </row>
    <row r="383" spans="2:15">
      <c r="B383" s="1022"/>
      <c r="C383" s="1021"/>
      <c r="D383" s="1021"/>
      <c r="M383" s="1024"/>
      <c r="N383" s="1025"/>
    </row>
    <row r="384" spans="2:15">
      <c r="B384" s="1022"/>
      <c r="C384" s="1021"/>
      <c r="D384" s="1021"/>
      <c r="M384" s="1024"/>
      <c r="N384" s="1025"/>
    </row>
    <row r="385" spans="2:15">
      <c r="B385" s="1022"/>
      <c r="C385" s="1021"/>
      <c r="D385" s="1021"/>
      <c r="M385" s="1024"/>
      <c r="N385" s="1025"/>
    </row>
    <row r="392" spans="2:15">
      <c r="B392" s="1096" t="s">
        <v>138</v>
      </c>
      <c r="C392" s="1096" t="s">
        <v>84</v>
      </c>
      <c r="D392" s="1096"/>
      <c r="E392" s="1096" t="s">
        <v>139</v>
      </c>
      <c r="F392" s="1096"/>
      <c r="G392" s="1096"/>
      <c r="H392" s="1096" t="s">
        <v>140</v>
      </c>
      <c r="I392" s="1096"/>
      <c r="J392" s="1096"/>
      <c r="K392" s="1096"/>
      <c r="L392" s="1096" t="s">
        <v>141</v>
      </c>
      <c r="M392" s="1096"/>
      <c r="N392" s="1096"/>
      <c r="O392" s="1096" t="s">
        <v>79</v>
      </c>
    </row>
    <row r="393" spans="2:15">
      <c r="B393" s="1096"/>
      <c r="C393" s="1096" t="s">
        <v>91</v>
      </c>
      <c r="D393" s="1096" t="s">
        <v>72</v>
      </c>
      <c r="E393" s="1096" t="s">
        <v>23</v>
      </c>
      <c r="F393" s="1096" t="s">
        <v>16</v>
      </c>
      <c r="G393" s="1096" t="s">
        <v>80</v>
      </c>
      <c r="H393" s="1096" t="s">
        <v>12</v>
      </c>
      <c r="I393" s="1096" t="s">
        <v>10</v>
      </c>
      <c r="J393" s="1096" t="s">
        <v>75</v>
      </c>
      <c r="K393" s="1096" t="s">
        <v>74</v>
      </c>
      <c r="L393" s="1096" t="s">
        <v>142</v>
      </c>
      <c r="M393" s="1096" t="s">
        <v>143</v>
      </c>
      <c r="N393" s="1096" t="s">
        <v>144</v>
      </c>
      <c r="O393" s="1096"/>
    </row>
    <row r="394" spans="2:15">
      <c r="B394" s="1096"/>
      <c r="C394" s="1096"/>
      <c r="D394" s="1096"/>
      <c r="E394" s="1096"/>
      <c r="F394" s="1096"/>
      <c r="G394" s="1096"/>
      <c r="H394" s="1096"/>
      <c r="I394" s="1096"/>
      <c r="J394" s="1096"/>
      <c r="K394" s="1096"/>
      <c r="L394" s="1096"/>
      <c r="M394" s="1096"/>
      <c r="N394" s="1096"/>
      <c r="O394" s="1096"/>
    </row>
    <row r="395" spans="2:15">
      <c r="B395" s="48">
        <v>2</v>
      </c>
      <c r="C395" s="48">
        <v>3</v>
      </c>
      <c r="D395" s="48">
        <v>4</v>
      </c>
      <c r="E395" s="48">
        <v>5</v>
      </c>
      <c r="F395" s="48">
        <v>6</v>
      </c>
      <c r="G395" s="48">
        <v>7</v>
      </c>
      <c r="H395" s="48">
        <v>8</v>
      </c>
      <c r="I395" s="48">
        <v>9</v>
      </c>
      <c r="J395" s="48">
        <v>10</v>
      </c>
      <c r="K395" s="48">
        <v>11</v>
      </c>
      <c r="L395" s="48">
        <v>12</v>
      </c>
      <c r="M395" s="48">
        <v>13</v>
      </c>
      <c r="N395" s="48">
        <v>14</v>
      </c>
      <c r="O395" s="49">
        <v>15</v>
      </c>
    </row>
    <row r="396" spans="2:15">
      <c r="B396" s="51" t="s">
        <v>145</v>
      </c>
      <c r="C396" s="51">
        <v>1</v>
      </c>
      <c r="D396" s="52"/>
      <c r="E396" s="52"/>
      <c r="F396" s="52"/>
      <c r="G396" s="52"/>
      <c r="H396" s="53"/>
      <c r="I396" s="53"/>
      <c r="J396" s="52"/>
      <c r="K396" s="52"/>
      <c r="L396" s="53"/>
      <c r="M396" s="53"/>
      <c r="N396" s="53"/>
      <c r="O396" s="54"/>
    </row>
    <row r="397" spans="2:15">
      <c r="B397" s="51"/>
      <c r="C397" s="51">
        <v>6</v>
      </c>
      <c r="D397" s="52"/>
      <c r="E397" s="52"/>
      <c r="F397" s="52"/>
      <c r="G397" s="52"/>
      <c r="H397" s="53"/>
      <c r="I397" s="53"/>
      <c r="J397" s="52"/>
      <c r="K397" s="52"/>
      <c r="L397" s="53"/>
      <c r="M397" s="53"/>
      <c r="N397" s="53"/>
      <c r="O397" s="54"/>
    </row>
    <row r="398" spans="2:15">
      <c r="B398" s="51"/>
      <c r="C398" s="51">
        <v>7</v>
      </c>
      <c r="D398" s="52"/>
      <c r="E398" s="52"/>
      <c r="F398" s="52"/>
      <c r="G398" s="52"/>
      <c r="H398" s="53"/>
      <c r="I398" s="53"/>
      <c r="J398" s="52"/>
      <c r="K398" s="52"/>
      <c r="L398" s="53"/>
      <c r="M398" s="53"/>
      <c r="N398" s="53"/>
      <c r="O398" s="54"/>
    </row>
    <row r="399" spans="2:15">
      <c r="B399" s="51"/>
      <c r="C399" s="51">
        <v>15</v>
      </c>
      <c r="D399" s="52"/>
      <c r="E399" s="52"/>
      <c r="F399" s="52"/>
      <c r="G399" s="52"/>
      <c r="H399" s="53"/>
      <c r="I399" s="53"/>
      <c r="J399" s="52"/>
      <c r="K399" s="52"/>
      <c r="L399" s="53"/>
      <c r="M399" s="53"/>
      <c r="N399" s="53"/>
      <c r="O399" s="54"/>
    </row>
    <row r="400" spans="2:15">
      <c r="B400" s="51"/>
      <c r="C400" s="51">
        <v>16</v>
      </c>
      <c r="D400" s="52"/>
      <c r="E400" s="52"/>
      <c r="F400" s="52"/>
      <c r="G400" s="52"/>
      <c r="H400" s="53"/>
      <c r="I400" s="53"/>
      <c r="J400" s="52"/>
      <c r="K400" s="52"/>
      <c r="L400" s="53"/>
      <c r="M400" s="53"/>
      <c r="N400" s="53"/>
      <c r="O400" s="54"/>
    </row>
    <row r="401" spans="2:15">
      <c r="B401" s="51" t="s">
        <v>146</v>
      </c>
      <c r="C401" s="51"/>
      <c r="D401" s="704"/>
      <c r="E401" s="53"/>
      <c r="F401" s="53"/>
      <c r="G401" s="704"/>
      <c r="H401" s="53"/>
      <c r="I401" s="53"/>
      <c r="J401" s="53"/>
      <c r="K401" s="53"/>
      <c r="L401" s="53"/>
      <c r="M401" s="53"/>
      <c r="N401" s="53"/>
      <c r="O401" s="54"/>
    </row>
    <row r="402" spans="2:15">
      <c r="B402" s="51" t="s">
        <v>147</v>
      </c>
      <c r="C402" s="51">
        <v>2</v>
      </c>
      <c r="D402" s="52"/>
      <c r="E402" s="52"/>
      <c r="F402" s="52"/>
      <c r="G402" s="52"/>
      <c r="H402" s="53"/>
      <c r="I402" s="52"/>
      <c r="J402" s="52"/>
      <c r="K402" s="52"/>
      <c r="L402" s="53"/>
      <c r="M402" s="53"/>
      <c r="N402" s="53"/>
      <c r="O402" s="54"/>
    </row>
    <row r="403" spans="2:15">
      <c r="B403" s="51"/>
      <c r="C403" s="51">
        <v>3</v>
      </c>
      <c r="D403" s="52"/>
      <c r="E403" s="52"/>
      <c r="F403" s="52"/>
      <c r="G403" s="52"/>
      <c r="H403" s="53"/>
      <c r="I403" s="53"/>
      <c r="J403" s="52"/>
      <c r="K403" s="52"/>
      <c r="L403" s="53"/>
      <c r="M403" s="53"/>
      <c r="N403" s="53"/>
      <c r="O403" s="54"/>
    </row>
    <row r="404" spans="2:15">
      <c r="B404" s="51"/>
      <c r="C404" s="51">
        <v>4</v>
      </c>
      <c r="D404" s="52"/>
      <c r="E404" s="52"/>
      <c r="F404" s="52"/>
      <c r="G404" s="52"/>
      <c r="H404" s="53"/>
      <c r="I404" s="53"/>
      <c r="J404" s="52"/>
      <c r="K404" s="52"/>
      <c r="L404" s="53"/>
      <c r="M404" s="53"/>
      <c r="N404" s="53"/>
      <c r="O404" s="54"/>
    </row>
    <row r="405" spans="2:15">
      <c r="B405" s="51"/>
      <c r="C405" s="51">
        <v>5</v>
      </c>
      <c r="D405" s="52"/>
      <c r="E405" s="52"/>
      <c r="F405" s="52"/>
      <c r="G405" s="52"/>
      <c r="H405" s="52"/>
      <c r="I405" s="52"/>
      <c r="J405" s="53"/>
      <c r="K405" s="52"/>
      <c r="L405" s="53"/>
      <c r="M405" s="53"/>
      <c r="N405" s="53"/>
      <c r="O405" s="54"/>
    </row>
    <row r="406" spans="2:15">
      <c r="B406" s="51"/>
      <c r="C406" s="51">
        <v>8</v>
      </c>
      <c r="D406" s="52"/>
      <c r="E406" s="52"/>
      <c r="F406" s="52"/>
      <c r="G406" s="52"/>
      <c r="H406" s="52"/>
      <c r="I406" s="52"/>
      <c r="J406" s="53"/>
      <c r="K406" s="52"/>
      <c r="L406" s="53"/>
      <c r="M406" s="53"/>
      <c r="N406" s="53"/>
      <c r="O406" s="54"/>
    </row>
    <row r="407" spans="2:15">
      <c r="B407" s="51"/>
      <c r="C407" s="51">
        <v>9</v>
      </c>
      <c r="D407" s="52"/>
      <c r="E407" s="52"/>
      <c r="F407" s="52"/>
      <c r="G407" s="52"/>
      <c r="H407" s="52"/>
      <c r="I407" s="52"/>
      <c r="J407" s="53"/>
      <c r="K407" s="52"/>
      <c r="L407" s="53"/>
      <c r="M407" s="53"/>
      <c r="N407" s="53"/>
      <c r="O407" s="54"/>
    </row>
    <row r="408" spans="2:15">
      <c r="B408" s="51" t="s">
        <v>146</v>
      </c>
      <c r="C408" s="51"/>
      <c r="D408" s="704"/>
      <c r="E408" s="53"/>
      <c r="F408" s="53"/>
      <c r="G408" s="704"/>
      <c r="H408" s="53"/>
      <c r="I408" s="53"/>
      <c r="J408" s="53"/>
      <c r="K408" s="52"/>
      <c r="L408" s="53"/>
      <c r="M408" s="53"/>
      <c r="N408" s="53"/>
      <c r="O408" s="54"/>
    </row>
    <row r="409" spans="2:15">
      <c r="B409" s="51" t="s">
        <v>148</v>
      </c>
      <c r="C409" s="51">
        <v>10</v>
      </c>
      <c r="D409" s="52"/>
      <c r="E409" s="52"/>
      <c r="F409" s="52"/>
      <c r="G409" s="52"/>
      <c r="H409" s="53"/>
      <c r="I409" s="52"/>
      <c r="J409" s="52"/>
      <c r="K409" s="52"/>
      <c r="L409" s="53"/>
      <c r="M409" s="53"/>
      <c r="N409" s="53"/>
      <c r="O409" s="54"/>
    </row>
    <row r="410" spans="2:15">
      <c r="B410" s="51"/>
      <c r="C410" s="51">
        <v>11</v>
      </c>
      <c r="D410" s="52"/>
      <c r="E410" s="52"/>
      <c r="F410" s="52"/>
      <c r="G410" s="52"/>
      <c r="H410" s="53"/>
      <c r="I410" s="52"/>
      <c r="J410" s="52"/>
      <c r="K410" s="52"/>
      <c r="L410" s="53"/>
      <c r="M410" s="53"/>
      <c r="N410" s="53"/>
      <c r="O410" s="54"/>
    </row>
    <row r="411" spans="2:15">
      <c r="B411" s="51"/>
      <c r="C411" s="51">
        <v>12</v>
      </c>
      <c r="D411" s="52"/>
      <c r="E411" s="52"/>
      <c r="F411" s="52"/>
      <c r="G411" s="52"/>
      <c r="H411" s="53"/>
      <c r="I411" s="52"/>
      <c r="J411" s="52"/>
      <c r="K411" s="52"/>
      <c r="L411" s="53"/>
      <c r="M411" s="53"/>
      <c r="N411" s="53"/>
      <c r="O411" s="54"/>
    </row>
    <row r="412" spans="2:15">
      <c r="B412" s="51"/>
      <c r="C412" s="51">
        <v>13</v>
      </c>
      <c r="D412" s="52"/>
      <c r="E412" s="52"/>
      <c r="F412" s="52"/>
      <c r="G412" s="52"/>
      <c r="H412" s="53"/>
      <c r="I412" s="52"/>
      <c r="J412" s="52"/>
      <c r="K412" s="52"/>
      <c r="L412" s="53"/>
      <c r="M412" s="53"/>
      <c r="N412" s="53"/>
      <c r="O412" s="54"/>
    </row>
    <row r="413" spans="2:15">
      <c r="B413" s="51"/>
      <c r="C413" s="51">
        <v>14</v>
      </c>
      <c r="D413" s="52"/>
      <c r="E413" s="52"/>
      <c r="F413" s="52"/>
      <c r="G413" s="52"/>
      <c r="H413" s="53"/>
      <c r="I413" s="52"/>
      <c r="J413" s="52"/>
      <c r="K413" s="53"/>
      <c r="L413" s="53"/>
      <c r="M413" s="53"/>
      <c r="N413" s="53"/>
      <c r="O413" s="54"/>
    </row>
    <row r="414" spans="2:15">
      <c r="B414" s="56" t="s">
        <v>146</v>
      </c>
      <c r="C414" s="56"/>
      <c r="D414" s="705"/>
      <c r="E414" s="57"/>
      <c r="F414" s="57"/>
      <c r="G414" s="705"/>
      <c r="H414" s="57"/>
      <c r="I414" s="57"/>
      <c r="J414" s="57"/>
      <c r="K414" s="57"/>
      <c r="L414" s="57"/>
      <c r="M414" s="57"/>
      <c r="N414" s="57"/>
      <c r="O414" s="58"/>
    </row>
    <row r="415" spans="2:15" ht="15.75" thickBot="1">
      <c r="B415" s="60" t="s">
        <v>84</v>
      </c>
      <c r="C415" s="61"/>
      <c r="D415" s="706"/>
      <c r="E415" s="65"/>
      <c r="F415" s="65"/>
      <c r="G415" s="706"/>
      <c r="H415" s="65"/>
      <c r="I415" s="65"/>
      <c r="J415" s="65"/>
      <c r="K415" s="65"/>
      <c r="L415" s="62"/>
      <c r="M415" s="62"/>
      <c r="N415" s="62"/>
      <c r="O415" s="63"/>
    </row>
    <row r="416" spans="2:15">
      <c r="B416" s="1123" t="s">
        <v>6442</v>
      </c>
      <c r="C416" s="1123"/>
      <c r="D416" s="1123"/>
      <c r="M416" s="64" t="s">
        <v>6933</v>
      </c>
    </row>
    <row r="417" spans="2:15">
      <c r="M417" s="64"/>
    </row>
    <row r="419" spans="2:15">
      <c r="B419" s="1081" t="s">
        <v>29</v>
      </c>
      <c r="C419" s="1080"/>
      <c r="D419" s="1080"/>
      <c r="M419" s="1098" t="s">
        <v>2456</v>
      </c>
      <c r="N419" s="1094"/>
    </row>
    <row r="420" spans="2:15">
      <c r="B420" s="1022"/>
      <c r="C420" s="1021"/>
      <c r="D420" s="1021"/>
      <c r="M420" s="1024"/>
      <c r="N420" s="1025"/>
    </row>
    <row r="421" spans="2:15">
      <c r="B421" s="1022"/>
      <c r="C421" s="1021"/>
      <c r="D421" s="1021"/>
      <c r="M421" s="1024"/>
      <c r="N421" s="1025"/>
    </row>
    <row r="422" spans="2:15">
      <c r="B422" s="1022"/>
      <c r="C422" s="1021"/>
      <c r="D422" s="1021"/>
      <c r="M422" s="1024"/>
      <c r="N422" s="1025"/>
    </row>
    <row r="423" spans="2:15">
      <c r="B423" s="1022"/>
      <c r="C423" s="1021"/>
      <c r="D423" s="1021"/>
      <c r="M423" s="1024"/>
      <c r="N423" s="1025"/>
    </row>
    <row r="430" spans="2:15">
      <c r="B430" s="1096" t="s">
        <v>138</v>
      </c>
      <c r="C430" s="1096" t="s">
        <v>84</v>
      </c>
      <c r="D430" s="1096"/>
      <c r="E430" s="1096" t="s">
        <v>139</v>
      </c>
      <c r="F430" s="1096"/>
      <c r="G430" s="1096"/>
      <c r="H430" s="1096" t="s">
        <v>140</v>
      </c>
      <c r="I430" s="1096"/>
      <c r="J430" s="1096"/>
      <c r="K430" s="1096"/>
      <c r="L430" s="1096" t="s">
        <v>141</v>
      </c>
      <c r="M430" s="1096"/>
      <c r="N430" s="1096"/>
      <c r="O430" s="1096" t="s">
        <v>79</v>
      </c>
    </row>
    <row r="431" spans="2:15">
      <c r="B431" s="1096"/>
      <c r="C431" s="1096" t="s">
        <v>91</v>
      </c>
      <c r="D431" s="1096" t="s">
        <v>72</v>
      </c>
      <c r="E431" s="1096" t="s">
        <v>23</v>
      </c>
      <c r="F431" s="1096" t="s">
        <v>16</v>
      </c>
      <c r="G431" s="1096" t="s">
        <v>80</v>
      </c>
      <c r="H431" s="1096" t="s">
        <v>12</v>
      </c>
      <c r="I431" s="1096" t="s">
        <v>10</v>
      </c>
      <c r="J431" s="1096" t="s">
        <v>75</v>
      </c>
      <c r="K431" s="1096" t="s">
        <v>74</v>
      </c>
      <c r="L431" s="1096" t="s">
        <v>142</v>
      </c>
      <c r="M431" s="1096" t="s">
        <v>143</v>
      </c>
      <c r="N431" s="1096" t="s">
        <v>144</v>
      </c>
      <c r="O431" s="1096"/>
    </row>
    <row r="432" spans="2:15">
      <c r="B432" s="1096"/>
      <c r="C432" s="1096"/>
      <c r="D432" s="1096"/>
      <c r="E432" s="1096"/>
      <c r="F432" s="1096"/>
      <c r="G432" s="1096"/>
      <c r="H432" s="1096"/>
      <c r="I432" s="1096"/>
      <c r="J432" s="1096"/>
      <c r="K432" s="1096"/>
      <c r="L432" s="1096"/>
      <c r="M432" s="1096"/>
      <c r="N432" s="1096"/>
      <c r="O432" s="1096"/>
    </row>
    <row r="433" spans="2:15">
      <c r="B433" s="48">
        <v>2</v>
      </c>
      <c r="C433" s="48">
        <v>3</v>
      </c>
      <c r="D433" s="48">
        <v>4</v>
      </c>
      <c r="E433" s="48">
        <v>5</v>
      </c>
      <c r="F433" s="48">
        <v>6</v>
      </c>
      <c r="G433" s="48">
        <v>7</v>
      </c>
      <c r="H433" s="48">
        <v>8</v>
      </c>
      <c r="I433" s="48">
        <v>9</v>
      </c>
      <c r="J433" s="48">
        <v>10</v>
      </c>
      <c r="K433" s="48">
        <v>11</v>
      </c>
      <c r="L433" s="48">
        <v>12</v>
      </c>
      <c r="M433" s="48">
        <v>13</v>
      </c>
      <c r="N433" s="48">
        <v>14</v>
      </c>
      <c r="O433" s="49">
        <v>15</v>
      </c>
    </row>
    <row r="434" spans="2:15">
      <c r="B434" s="51" t="s">
        <v>145</v>
      </c>
      <c r="C434" s="51">
        <v>1</v>
      </c>
      <c r="D434" s="52"/>
      <c r="E434" s="52"/>
      <c r="F434" s="52"/>
      <c r="G434" s="52"/>
      <c r="H434" s="53"/>
      <c r="I434" s="53"/>
      <c r="J434" s="52"/>
      <c r="K434" s="52"/>
      <c r="L434" s="53"/>
      <c r="M434" s="53"/>
      <c r="N434" s="53"/>
      <c r="O434" s="54"/>
    </row>
    <row r="435" spans="2:15">
      <c r="B435" s="51"/>
      <c r="C435" s="51">
        <v>6</v>
      </c>
      <c r="D435" s="52"/>
      <c r="E435" s="52"/>
      <c r="F435" s="52"/>
      <c r="G435" s="52"/>
      <c r="H435" s="53"/>
      <c r="I435" s="53"/>
      <c r="J435" s="52"/>
      <c r="K435" s="52"/>
      <c r="L435" s="53"/>
      <c r="M435" s="53"/>
      <c r="N435" s="53"/>
      <c r="O435" s="54"/>
    </row>
    <row r="436" spans="2:15">
      <c r="B436" s="51"/>
      <c r="C436" s="51">
        <v>7</v>
      </c>
      <c r="D436" s="52"/>
      <c r="E436" s="52"/>
      <c r="F436" s="52"/>
      <c r="G436" s="52"/>
      <c r="H436" s="53"/>
      <c r="I436" s="53"/>
      <c r="J436" s="52"/>
      <c r="K436" s="52"/>
      <c r="L436" s="53"/>
      <c r="M436" s="53"/>
      <c r="N436" s="53"/>
      <c r="O436" s="54"/>
    </row>
    <row r="437" spans="2:15">
      <c r="B437" s="51"/>
      <c r="C437" s="51">
        <v>15</v>
      </c>
      <c r="D437" s="52"/>
      <c r="E437" s="52"/>
      <c r="F437" s="52"/>
      <c r="G437" s="52"/>
      <c r="H437" s="53"/>
      <c r="I437" s="53"/>
      <c r="J437" s="52"/>
      <c r="K437" s="52"/>
      <c r="L437" s="53"/>
      <c r="M437" s="53"/>
      <c r="N437" s="53"/>
      <c r="O437" s="54"/>
    </row>
    <row r="438" spans="2:15">
      <c r="B438" s="51"/>
      <c r="C438" s="51">
        <v>16</v>
      </c>
      <c r="D438" s="52"/>
      <c r="E438" s="52"/>
      <c r="F438" s="52"/>
      <c r="G438" s="52"/>
      <c r="H438" s="53"/>
      <c r="I438" s="53"/>
      <c r="J438" s="52"/>
      <c r="K438" s="52"/>
      <c r="L438" s="53"/>
      <c r="M438" s="53"/>
      <c r="N438" s="53"/>
      <c r="O438" s="54"/>
    </row>
    <row r="439" spans="2:15">
      <c r="B439" s="51" t="s">
        <v>146</v>
      </c>
      <c r="C439" s="51"/>
      <c r="D439" s="704"/>
      <c r="E439" s="53"/>
      <c r="F439" s="53"/>
      <c r="G439" s="704"/>
      <c r="H439" s="53"/>
      <c r="I439" s="53"/>
      <c r="J439" s="53"/>
      <c r="K439" s="53"/>
      <c r="L439" s="53"/>
      <c r="M439" s="53"/>
      <c r="N439" s="53"/>
      <c r="O439" s="54"/>
    </row>
    <row r="440" spans="2:15">
      <c r="B440" s="51" t="s">
        <v>147</v>
      </c>
      <c r="C440" s="51">
        <v>2</v>
      </c>
      <c r="D440" s="52"/>
      <c r="E440" s="52"/>
      <c r="F440" s="52"/>
      <c r="G440" s="52"/>
      <c r="H440" s="53"/>
      <c r="I440" s="52"/>
      <c r="J440" s="52"/>
      <c r="K440" s="52"/>
      <c r="L440" s="53"/>
      <c r="M440" s="53"/>
      <c r="N440" s="53"/>
      <c r="O440" s="54"/>
    </row>
    <row r="441" spans="2:15">
      <c r="B441" s="51"/>
      <c r="C441" s="51">
        <v>3</v>
      </c>
      <c r="D441" s="52"/>
      <c r="E441" s="52"/>
      <c r="F441" s="52"/>
      <c r="G441" s="52"/>
      <c r="H441" s="53"/>
      <c r="I441" s="53"/>
      <c r="J441" s="52"/>
      <c r="K441" s="52"/>
      <c r="L441" s="53"/>
      <c r="M441" s="53"/>
      <c r="N441" s="53"/>
      <c r="O441" s="54"/>
    </row>
    <row r="442" spans="2:15">
      <c r="B442" s="51"/>
      <c r="C442" s="51">
        <v>4</v>
      </c>
      <c r="D442" s="52"/>
      <c r="E442" s="52"/>
      <c r="F442" s="52"/>
      <c r="G442" s="52"/>
      <c r="H442" s="53"/>
      <c r="I442" s="53"/>
      <c r="J442" s="52"/>
      <c r="K442" s="52"/>
      <c r="L442" s="53"/>
      <c r="M442" s="53"/>
      <c r="N442" s="53"/>
      <c r="O442" s="54"/>
    </row>
    <row r="443" spans="2:15">
      <c r="B443" s="51"/>
      <c r="C443" s="51">
        <v>5</v>
      </c>
      <c r="D443" s="52"/>
      <c r="E443" s="52"/>
      <c r="F443" s="52"/>
      <c r="G443" s="52"/>
      <c r="H443" s="52"/>
      <c r="I443" s="52"/>
      <c r="J443" s="53"/>
      <c r="K443" s="52"/>
      <c r="L443" s="53"/>
      <c r="M443" s="53"/>
      <c r="N443" s="53"/>
      <c r="O443" s="54"/>
    </row>
    <row r="444" spans="2:15">
      <c r="B444" s="51"/>
      <c r="C444" s="51">
        <v>8</v>
      </c>
      <c r="D444" s="52"/>
      <c r="E444" s="52"/>
      <c r="F444" s="52"/>
      <c r="G444" s="52"/>
      <c r="H444" s="52"/>
      <c r="I444" s="52"/>
      <c r="J444" s="53"/>
      <c r="K444" s="52"/>
      <c r="L444" s="53"/>
      <c r="M444" s="53"/>
      <c r="N444" s="53"/>
      <c r="O444" s="54"/>
    </row>
    <row r="445" spans="2:15">
      <c r="B445" s="51"/>
      <c r="C445" s="51">
        <v>9</v>
      </c>
      <c r="D445" s="52"/>
      <c r="E445" s="52"/>
      <c r="F445" s="52"/>
      <c r="G445" s="52"/>
      <c r="H445" s="52"/>
      <c r="I445" s="52"/>
      <c r="J445" s="53"/>
      <c r="K445" s="52"/>
      <c r="L445" s="53"/>
      <c r="M445" s="53"/>
      <c r="N445" s="53"/>
      <c r="O445" s="54"/>
    </row>
    <row r="446" spans="2:15">
      <c r="B446" s="51" t="s">
        <v>146</v>
      </c>
      <c r="C446" s="51"/>
      <c r="D446" s="704"/>
      <c r="E446" s="53"/>
      <c r="F446" s="53"/>
      <c r="G446" s="704"/>
      <c r="H446" s="53"/>
      <c r="I446" s="53"/>
      <c r="J446" s="53"/>
      <c r="K446" s="52"/>
      <c r="L446" s="53"/>
      <c r="M446" s="53"/>
      <c r="N446" s="53"/>
      <c r="O446" s="54"/>
    </row>
    <row r="447" spans="2:15">
      <c r="B447" s="51" t="s">
        <v>148</v>
      </c>
      <c r="C447" s="51">
        <v>10</v>
      </c>
      <c r="D447" s="52"/>
      <c r="E447" s="52"/>
      <c r="F447" s="52"/>
      <c r="G447" s="52"/>
      <c r="H447" s="53"/>
      <c r="I447" s="52"/>
      <c r="J447" s="52"/>
      <c r="K447" s="52"/>
      <c r="L447" s="53"/>
      <c r="M447" s="53"/>
      <c r="N447" s="53"/>
      <c r="O447" s="54"/>
    </row>
    <row r="448" spans="2:15">
      <c r="B448" s="51"/>
      <c r="C448" s="51">
        <v>11</v>
      </c>
      <c r="D448" s="52"/>
      <c r="E448" s="52"/>
      <c r="F448" s="52"/>
      <c r="G448" s="52"/>
      <c r="H448" s="53"/>
      <c r="I448" s="52"/>
      <c r="J448" s="52"/>
      <c r="K448" s="52"/>
      <c r="L448" s="53"/>
      <c r="M448" s="53"/>
      <c r="N448" s="53"/>
      <c r="O448" s="54"/>
    </row>
    <row r="449" spans="2:15">
      <c r="B449" s="51"/>
      <c r="C449" s="51">
        <v>12</v>
      </c>
      <c r="D449" s="52"/>
      <c r="E449" s="52"/>
      <c r="F449" s="52"/>
      <c r="G449" s="52"/>
      <c r="H449" s="53"/>
      <c r="I449" s="52"/>
      <c r="J449" s="52"/>
      <c r="K449" s="52"/>
      <c r="L449" s="53"/>
      <c r="M449" s="53"/>
      <c r="N449" s="53"/>
      <c r="O449" s="54"/>
    </row>
    <row r="450" spans="2:15">
      <c r="B450" s="51"/>
      <c r="C450" s="51">
        <v>13</v>
      </c>
      <c r="D450" s="52"/>
      <c r="E450" s="52"/>
      <c r="F450" s="52"/>
      <c r="G450" s="52"/>
      <c r="H450" s="53"/>
      <c r="I450" s="52"/>
      <c r="J450" s="52"/>
      <c r="K450" s="52"/>
      <c r="L450" s="53"/>
      <c r="M450" s="53"/>
      <c r="N450" s="53"/>
      <c r="O450" s="54"/>
    </row>
    <row r="451" spans="2:15">
      <c r="B451" s="51"/>
      <c r="C451" s="51">
        <v>14</v>
      </c>
      <c r="D451" s="52"/>
      <c r="E451" s="52"/>
      <c r="F451" s="52"/>
      <c r="G451" s="52"/>
      <c r="H451" s="53"/>
      <c r="I451" s="52"/>
      <c r="J451" s="52"/>
      <c r="K451" s="53"/>
      <c r="L451" s="53"/>
      <c r="M451" s="53"/>
      <c r="N451" s="53"/>
      <c r="O451" s="54"/>
    </row>
    <row r="452" spans="2:15">
      <c r="B452" s="56" t="s">
        <v>146</v>
      </c>
      <c r="C452" s="56"/>
      <c r="D452" s="705"/>
      <c r="E452" s="57"/>
      <c r="F452" s="57"/>
      <c r="G452" s="705"/>
      <c r="H452" s="57"/>
      <c r="I452" s="57"/>
      <c r="J452" s="57"/>
      <c r="K452" s="57"/>
      <c r="L452" s="57"/>
      <c r="M452" s="57"/>
      <c r="N452" s="57"/>
      <c r="O452" s="58"/>
    </row>
    <row r="453" spans="2:15" ht="15.75" thickBot="1">
      <c r="B453" s="60" t="s">
        <v>84</v>
      </c>
      <c r="C453" s="61"/>
      <c r="D453" s="706"/>
      <c r="E453" s="65"/>
      <c r="F453" s="65"/>
      <c r="G453" s="706"/>
      <c r="H453" s="65"/>
      <c r="I453" s="65"/>
      <c r="J453" s="65"/>
      <c r="K453" s="65"/>
      <c r="L453" s="62"/>
      <c r="M453" s="62"/>
      <c r="N453" s="62"/>
      <c r="O453" s="63"/>
    </row>
    <row r="454" spans="2:15">
      <c r="B454" s="1123" t="s">
        <v>6442</v>
      </c>
      <c r="C454" s="1123"/>
      <c r="D454" s="1123"/>
      <c r="M454" s="64" t="s">
        <v>6933</v>
      </c>
    </row>
    <row r="455" spans="2:15">
      <c r="M455" s="64"/>
    </row>
    <row r="457" spans="2:15">
      <c r="B457" s="1081" t="s">
        <v>29</v>
      </c>
      <c r="C457" s="1080"/>
      <c r="D457" s="1080"/>
      <c r="M457" s="1098" t="s">
        <v>2456</v>
      </c>
      <c r="N457" s="1094"/>
    </row>
  </sheetData>
  <mergeCells count="241">
    <mergeCell ref="B454:D454"/>
    <mergeCell ref="B457:D457"/>
    <mergeCell ref="M457:N457"/>
    <mergeCell ref="O430:O432"/>
    <mergeCell ref="C431:C432"/>
    <mergeCell ref="D431:D432"/>
    <mergeCell ref="E431:E432"/>
    <mergeCell ref="F431:F432"/>
    <mergeCell ref="G431:G432"/>
    <mergeCell ref="H431:H432"/>
    <mergeCell ref="I431:I432"/>
    <mergeCell ref="J431:J432"/>
    <mergeCell ref="K431:K432"/>
    <mergeCell ref="L431:L432"/>
    <mergeCell ref="M431:M432"/>
    <mergeCell ref="N431:N432"/>
    <mergeCell ref="B430:B432"/>
    <mergeCell ref="C430:D430"/>
    <mergeCell ref="E430:G430"/>
    <mergeCell ref="H430:K430"/>
    <mergeCell ref="L430:N430"/>
    <mergeCell ref="O392:O394"/>
    <mergeCell ref="C393:C394"/>
    <mergeCell ref="D393:D394"/>
    <mergeCell ref="E393:E394"/>
    <mergeCell ref="F393:F394"/>
    <mergeCell ref="G393:G394"/>
    <mergeCell ref="H393:H394"/>
    <mergeCell ref="I393:I394"/>
    <mergeCell ref="J393:J394"/>
    <mergeCell ref="K393:K394"/>
    <mergeCell ref="L393:L394"/>
    <mergeCell ref="M393:M394"/>
    <mergeCell ref="N393:N394"/>
    <mergeCell ref="N355:N356"/>
    <mergeCell ref="B416:D416"/>
    <mergeCell ref="B419:D419"/>
    <mergeCell ref="M419:N419"/>
    <mergeCell ref="B378:D378"/>
    <mergeCell ref="B381:D381"/>
    <mergeCell ref="M381:N381"/>
    <mergeCell ref="B392:B394"/>
    <mergeCell ref="C392:D392"/>
    <mergeCell ref="E392:G392"/>
    <mergeCell ref="H392:K392"/>
    <mergeCell ref="L392:N392"/>
    <mergeCell ref="E355:E356"/>
    <mergeCell ref="F355:F356"/>
    <mergeCell ref="G355:G356"/>
    <mergeCell ref="H355:H356"/>
    <mergeCell ref="I355:I356"/>
    <mergeCell ref="J355:J356"/>
    <mergeCell ref="K355:K356"/>
    <mergeCell ref="L355:L356"/>
    <mergeCell ref="M355:M356"/>
    <mergeCell ref="B340:D340"/>
    <mergeCell ref="B343:D343"/>
    <mergeCell ref="M343:N343"/>
    <mergeCell ref="B354:B356"/>
    <mergeCell ref="C354:D354"/>
    <mergeCell ref="E354:G354"/>
    <mergeCell ref="H354:K354"/>
    <mergeCell ref="L354:N354"/>
    <mergeCell ref="O316:O318"/>
    <mergeCell ref="C317:C318"/>
    <mergeCell ref="D317:D318"/>
    <mergeCell ref="E317:E318"/>
    <mergeCell ref="F317:F318"/>
    <mergeCell ref="G317:G318"/>
    <mergeCell ref="H317:H318"/>
    <mergeCell ref="I317:I318"/>
    <mergeCell ref="J317:J318"/>
    <mergeCell ref="K317:K318"/>
    <mergeCell ref="L317:L318"/>
    <mergeCell ref="M317:M318"/>
    <mergeCell ref="N317:N318"/>
    <mergeCell ref="O354:O356"/>
    <mergeCell ref="C355:C356"/>
    <mergeCell ref="D355:D356"/>
    <mergeCell ref="B302:D302"/>
    <mergeCell ref="B305:D305"/>
    <mergeCell ref="M305:N305"/>
    <mergeCell ref="B316:B318"/>
    <mergeCell ref="C316:D316"/>
    <mergeCell ref="E316:G316"/>
    <mergeCell ref="H316:K316"/>
    <mergeCell ref="L316:N316"/>
    <mergeCell ref="O278:O280"/>
    <mergeCell ref="C279:C280"/>
    <mergeCell ref="D279:D280"/>
    <mergeCell ref="E279:E280"/>
    <mergeCell ref="F279:F280"/>
    <mergeCell ref="G279:G280"/>
    <mergeCell ref="H279:H280"/>
    <mergeCell ref="I279:I280"/>
    <mergeCell ref="J279:J280"/>
    <mergeCell ref="K279:K280"/>
    <mergeCell ref="L279:L280"/>
    <mergeCell ref="M279:M280"/>
    <mergeCell ref="N279:N280"/>
    <mergeCell ref="B264:D264"/>
    <mergeCell ref="B267:D267"/>
    <mergeCell ref="M267:N267"/>
    <mergeCell ref="B278:B280"/>
    <mergeCell ref="C278:D278"/>
    <mergeCell ref="E278:G278"/>
    <mergeCell ref="H278:K278"/>
    <mergeCell ref="L278:N278"/>
    <mergeCell ref="O240:O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K241:K242"/>
    <mergeCell ref="L241:L242"/>
    <mergeCell ref="M241:M242"/>
    <mergeCell ref="N241:N242"/>
    <mergeCell ref="B226:D226"/>
    <mergeCell ref="B229:D229"/>
    <mergeCell ref="M229:N229"/>
    <mergeCell ref="B240:B242"/>
    <mergeCell ref="C240:D240"/>
    <mergeCell ref="E240:G240"/>
    <mergeCell ref="H240:K240"/>
    <mergeCell ref="L240:N240"/>
    <mergeCell ref="O202:O204"/>
    <mergeCell ref="C203:C204"/>
    <mergeCell ref="D203:D204"/>
    <mergeCell ref="E203:E204"/>
    <mergeCell ref="F203:F204"/>
    <mergeCell ref="G203:G204"/>
    <mergeCell ref="H203:H204"/>
    <mergeCell ref="I203:I204"/>
    <mergeCell ref="J203:J204"/>
    <mergeCell ref="K203:K204"/>
    <mergeCell ref="L203:L204"/>
    <mergeCell ref="M203:M204"/>
    <mergeCell ref="N203:N204"/>
    <mergeCell ref="B188:D188"/>
    <mergeCell ref="B191:D191"/>
    <mergeCell ref="M191:N191"/>
    <mergeCell ref="B202:B204"/>
    <mergeCell ref="C202:D202"/>
    <mergeCell ref="E202:G202"/>
    <mergeCell ref="H202:K202"/>
    <mergeCell ref="L202:N202"/>
    <mergeCell ref="O164:O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B151:D151"/>
    <mergeCell ref="B154:D154"/>
    <mergeCell ref="M154:N154"/>
    <mergeCell ref="B164:B166"/>
    <mergeCell ref="C164:D164"/>
    <mergeCell ref="E164:G164"/>
    <mergeCell ref="H164:K164"/>
    <mergeCell ref="L164:N164"/>
    <mergeCell ref="O127:O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K128:K129"/>
    <mergeCell ref="L128:L129"/>
    <mergeCell ref="M128:M129"/>
    <mergeCell ref="N128:N129"/>
    <mergeCell ref="B111:D111"/>
    <mergeCell ref="B114:D114"/>
    <mergeCell ref="M114:N114"/>
    <mergeCell ref="B127:B129"/>
    <mergeCell ref="C127:D127"/>
    <mergeCell ref="E127:G127"/>
    <mergeCell ref="H127:K127"/>
    <mergeCell ref="L127:N127"/>
    <mergeCell ref="O87:O89"/>
    <mergeCell ref="C88:C89"/>
    <mergeCell ref="D88:D89"/>
    <mergeCell ref="E88:E89"/>
    <mergeCell ref="F88:F89"/>
    <mergeCell ref="G88:G89"/>
    <mergeCell ref="H88:H89"/>
    <mergeCell ref="I88:I89"/>
    <mergeCell ref="J88:J89"/>
    <mergeCell ref="K88:K89"/>
    <mergeCell ref="L88:L89"/>
    <mergeCell ref="M88:M89"/>
    <mergeCell ref="N88:N89"/>
    <mergeCell ref="B87:B89"/>
    <mergeCell ref="C87:D87"/>
    <mergeCell ref="E87:G87"/>
    <mergeCell ref="H87:K87"/>
    <mergeCell ref="L87:N87"/>
    <mergeCell ref="N45:N47"/>
    <mergeCell ref="N8:N9"/>
    <mergeCell ref="A7:A9"/>
    <mergeCell ref="B7:B9"/>
    <mergeCell ref="C7:D7"/>
    <mergeCell ref="E7:G7"/>
    <mergeCell ref="H7:K7"/>
    <mergeCell ref="B31:D31"/>
    <mergeCell ref="B34:D34"/>
    <mergeCell ref="M34:N34"/>
    <mergeCell ref="G45:J45"/>
    <mergeCell ref="K45:M45"/>
    <mergeCell ref="B45:C45"/>
    <mergeCell ref="D45:F45"/>
    <mergeCell ref="A69:C69"/>
    <mergeCell ref="A72:C72"/>
    <mergeCell ref="L69:M69"/>
    <mergeCell ref="L72:M72"/>
    <mergeCell ref="O7:O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7:N7"/>
    <mergeCell ref="L8:L9"/>
    <mergeCell ref="M8:M9"/>
  </mergeCells>
  <pageMargins left="1.95" right="0.2" top="0.5" bottom="0.25" header="0.3" footer="0.3"/>
  <pageSetup paperSize="5" scale="9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8"/>
  <sheetViews>
    <sheetView topLeftCell="A28" workbookViewId="0">
      <selection activeCell="Z38" sqref="Z38"/>
    </sheetView>
  </sheetViews>
  <sheetFormatPr defaultRowHeight="15"/>
  <cols>
    <col min="1" max="1" width="5.140625" customWidth="1"/>
    <col min="2" max="2" width="12.85546875" customWidth="1"/>
    <col min="3" max="21" width="5.7109375" customWidth="1"/>
    <col min="22" max="22" width="16.42578125" customWidth="1"/>
    <col min="23" max="23" width="16.85546875" customWidth="1"/>
  </cols>
  <sheetData>
    <row r="1" spans="1:24">
      <c r="E1" s="1080" t="s">
        <v>7236</v>
      </c>
      <c r="F1" s="1080"/>
      <c r="G1" s="1080"/>
      <c r="H1" s="1080"/>
      <c r="I1" s="1080"/>
      <c r="J1" s="1080"/>
      <c r="K1" s="1080"/>
      <c r="L1" s="1080"/>
      <c r="M1" s="1080"/>
      <c r="N1" s="1080"/>
      <c r="O1" s="1080"/>
      <c r="P1" s="1080"/>
      <c r="Q1" s="1080"/>
      <c r="R1" s="1080"/>
      <c r="S1" s="1080"/>
      <c r="T1" s="1080"/>
      <c r="U1" s="1080"/>
    </row>
    <row r="3" spans="1:24" ht="24.95" customHeight="1">
      <c r="A3" s="1125" t="s">
        <v>70</v>
      </c>
      <c r="B3" s="1125" t="s">
        <v>71</v>
      </c>
      <c r="C3" s="1125" t="s">
        <v>72</v>
      </c>
      <c r="D3" s="1127" t="s">
        <v>73</v>
      </c>
      <c r="E3" s="1127"/>
      <c r="F3" s="1127"/>
      <c r="G3" s="1127" t="s">
        <v>10</v>
      </c>
      <c r="H3" s="1127"/>
      <c r="I3" s="1127"/>
      <c r="J3" s="1127" t="s">
        <v>12</v>
      </c>
      <c r="K3" s="1127"/>
      <c r="L3" s="1127"/>
      <c r="M3" s="1127" t="s">
        <v>74</v>
      </c>
      <c r="N3" s="1127"/>
      <c r="O3" s="1127"/>
      <c r="P3" s="1127" t="s">
        <v>75</v>
      </c>
      <c r="Q3" s="1127"/>
      <c r="R3" s="1127"/>
      <c r="S3" s="1127" t="s">
        <v>76</v>
      </c>
      <c r="T3" s="1127"/>
      <c r="U3" s="1127"/>
      <c r="V3" s="1130" t="s">
        <v>77</v>
      </c>
      <c r="W3" s="1130" t="s">
        <v>78</v>
      </c>
      <c r="X3" s="1130" t="s">
        <v>79</v>
      </c>
    </row>
    <row r="4" spans="1:24" ht="24.95" customHeight="1">
      <c r="A4" s="1126"/>
      <c r="B4" s="1126"/>
      <c r="C4" s="1126"/>
      <c r="D4" s="989" t="s">
        <v>23</v>
      </c>
      <c r="E4" s="989" t="s">
        <v>16</v>
      </c>
      <c r="F4" s="989" t="s">
        <v>80</v>
      </c>
      <c r="G4" s="989" t="s">
        <v>23</v>
      </c>
      <c r="H4" s="989" t="s">
        <v>16</v>
      </c>
      <c r="I4" s="989" t="s">
        <v>80</v>
      </c>
      <c r="J4" s="989" t="s">
        <v>23</v>
      </c>
      <c r="K4" s="989" t="s">
        <v>16</v>
      </c>
      <c r="L4" s="989" t="s">
        <v>80</v>
      </c>
      <c r="M4" s="989" t="s">
        <v>23</v>
      </c>
      <c r="N4" s="989" t="s">
        <v>16</v>
      </c>
      <c r="O4" s="989" t="s">
        <v>80</v>
      </c>
      <c r="P4" s="989" t="s">
        <v>23</v>
      </c>
      <c r="Q4" s="989" t="s">
        <v>16</v>
      </c>
      <c r="R4" s="989" t="s">
        <v>80</v>
      </c>
      <c r="S4" s="989" t="s">
        <v>23</v>
      </c>
      <c r="T4" s="989" t="s">
        <v>16</v>
      </c>
      <c r="U4" s="989" t="s">
        <v>80</v>
      </c>
      <c r="V4" s="1130"/>
      <c r="W4" s="1130"/>
      <c r="X4" s="1130"/>
    </row>
    <row r="5" spans="1:24" ht="24.95" customHeight="1">
      <c r="A5" s="33">
        <v>1</v>
      </c>
      <c r="B5" s="33">
        <v>2</v>
      </c>
      <c r="C5" s="33">
        <v>3</v>
      </c>
      <c r="D5" s="33">
        <v>4</v>
      </c>
      <c r="E5" s="33">
        <v>5</v>
      </c>
      <c r="F5" s="33">
        <v>6</v>
      </c>
      <c r="G5" s="33">
        <v>7</v>
      </c>
      <c r="H5" s="33">
        <v>8</v>
      </c>
      <c r="I5" s="33">
        <v>9</v>
      </c>
      <c r="J5" s="33">
        <v>10</v>
      </c>
      <c r="K5" s="33">
        <v>11</v>
      </c>
      <c r="L5" s="33">
        <v>12</v>
      </c>
      <c r="M5" s="33">
        <v>13</v>
      </c>
      <c r="N5" s="33">
        <v>14</v>
      </c>
      <c r="O5" s="33">
        <v>15</v>
      </c>
      <c r="P5" s="33">
        <v>16</v>
      </c>
      <c r="Q5" s="33">
        <v>17</v>
      </c>
      <c r="R5" s="33">
        <v>18</v>
      </c>
      <c r="S5" s="33">
        <v>19</v>
      </c>
      <c r="T5" s="33">
        <v>20</v>
      </c>
      <c r="U5" s="33">
        <v>21</v>
      </c>
      <c r="V5" s="33">
        <v>22</v>
      </c>
      <c r="W5" s="33">
        <v>23</v>
      </c>
      <c r="X5" s="33">
        <v>24</v>
      </c>
    </row>
    <row r="6" spans="1:24" ht="24.95" customHeight="1">
      <c r="A6" s="33">
        <v>1</v>
      </c>
      <c r="B6" s="34" t="s">
        <v>81</v>
      </c>
      <c r="C6" s="33">
        <v>538</v>
      </c>
      <c r="D6" s="33">
        <v>1005</v>
      </c>
      <c r="E6" s="33">
        <v>942</v>
      </c>
      <c r="F6" s="33">
        <v>1947</v>
      </c>
      <c r="G6" s="33">
        <v>0</v>
      </c>
      <c r="H6" s="33">
        <v>2</v>
      </c>
      <c r="I6" s="33">
        <v>2</v>
      </c>
      <c r="J6" s="33">
        <v>0</v>
      </c>
      <c r="K6" s="33">
        <v>0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1005</v>
      </c>
      <c r="T6" s="33">
        <v>944</v>
      </c>
      <c r="U6" s="33">
        <v>1949</v>
      </c>
      <c r="V6" s="33">
        <v>1439</v>
      </c>
      <c r="W6" s="35">
        <v>1021</v>
      </c>
      <c r="X6" s="33"/>
    </row>
    <row r="7" spans="1:24" ht="24.95" customHeight="1">
      <c r="A7" s="33">
        <v>2</v>
      </c>
      <c r="B7" s="34" t="s">
        <v>82</v>
      </c>
      <c r="C7" s="33">
        <v>538</v>
      </c>
      <c r="D7" s="33">
        <v>1005</v>
      </c>
      <c r="E7" s="33">
        <v>944</v>
      </c>
      <c r="F7" s="33">
        <v>1949</v>
      </c>
      <c r="G7" s="33">
        <v>1</v>
      </c>
      <c r="H7" s="33">
        <v>2</v>
      </c>
      <c r="I7" s="33">
        <v>3</v>
      </c>
      <c r="J7" s="33">
        <v>1</v>
      </c>
      <c r="K7" s="33">
        <v>0</v>
      </c>
      <c r="L7" s="33">
        <v>1</v>
      </c>
      <c r="M7" s="33">
        <v>0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1005</v>
      </c>
      <c r="T7" s="33">
        <v>946</v>
      </c>
      <c r="U7" s="33">
        <v>1951</v>
      </c>
      <c r="V7" s="33">
        <v>1391</v>
      </c>
      <c r="W7" s="35">
        <v>1050</v>
      </c>
      <c r="X7" s="33"/>
    </row>
    <row r="8" spans="1:24" ht="24.95" customHeight="1">
      <c r="A8" s="33">
        <v>3</v>
      </c>
      <c r="B8" s="34" t="s">
        <v>83</v>
      </c>
      <c r="C8" s="33">
        <v>538</v>
      </c>
      <c r="D8" s="33">
        <v>1005</v>
      </c>
      <c r="E8" s="33">
        <v>946</v>
      </c>
      <c r="F8" s="33">
        <v>1951</v>
      </c>
      <c r="G8" s="33">
        <v>0</v>
      </c>
      <c r="H8" s="33">
        <v>4</v>
      </c>
      <c r="I8" s="33">
        <v>4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1005</v>
      </c>
      <c r="T8" s="33">
        <v>950</v>
      </c>
      <c r="U8" s="33">
        <v>1955</v>
      </c>
      <c r="V8" s="33">
        <v>1391</v>
      </c>
      <c r="W8" s="35">
        <v>1050</v>
      </c>
      <c r="X8" s="33"/>
    </row>
    <row r="9" spans="1:24" ht="24.95" customHeight="1">
      <c r="A9" s="33">
        <v>4</v>
      </c>
      <c r="B9" s="34" t="s">
        <v>6459</v>
      </c>
      <c r="C9" s="33">
        <v>538</v>
      </c>
      <c r="D9" s="33">
        <v>1005</v>
      </c>
      <c r="E9" s="33">
        <v>950</v>
      </c>
      <c r="F9" s="33">
        <v>1955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1005</v>
      </c>
      <c r="T9" s="33">
        <v>950</v>
      </c>
      <c r="U9" s="33">
        <v>1955</v>
      </c>
      <c r="V9" s="33">
        <v>1391</v>
      </c>
      <c r="W9" s="35">
        <v>1050</v>
      </c>
      <c r="X9" s="33"/>
    </row>
    <row r="10" spans="1:24" ht="24.95" customHeight="1">
      <c r="A10" s="33">
        <v>5</v>
      </c>
      <c r="B10" s="34" t="s">
        <v>87</v>
      </c>
      <c r="C10" s="33">
        <v>538</v>
      </c>
      <c r="D10" s="33">
        <v>1005</v>
      </c>
      <c r="E10" s="33">
        <v>950</v>
      </c>
      <c r="F10" s="33">
        <v>1955</v>
      </c>
      <c r="G10" s="33">
        <v>2</v>
      </c>
      <c r="H10" s="33">
        <v>2</v>
      </c>
      <c r="I10" s="33">
        <v>4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1007</v>
      </c>
      <c r="T10" s="33">
        <v>952</v>
      </c>
      <c r="U10" s="33">
        <v>1959</v>
      </c>
      <c r="V10" s="33">
        <v>1391</v>
      </c>
      <c r="W10" s="35">
        <v>1050</v>
      </c>
      <c r="X10" s="33"/>
    </row>
    <row r="11" spans="1:24" ht="24.95" customHeight="1">
      <c r="A11" s="33">
        <v>6</v>
      </c>
      <c r="B11" s="34" t="s">
        <v>88</v>
      </c>
      <c r="C11" s="33">
        <v>536</v>
      </c>
      <c r="D11" s="33">
        <v>1007</v>
      </c>
      <c r="E11" s="33">
        <v>952</v>
      </c>
      <c r="F11" s="33">
        <v>1959</v>
      </c>
      <c r="G11" s="33">
        <v>1</v>
      </c>
      <c r="H11" s="33">
        <v>2</v>
      </c>
      <c r="I11" s="33">
        <v>3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4</v>
      </c>
      <c r="Q11" s="33">
        <v>4</v>
      </c>
      <c r="R11" s="33">
        <v>8</v>
      </c>
      <c r="S11" s="33">
        <v>1004</v>
      </c>
      <c r="T11" s="33">
        <v>950</v>
      </c>
      <c r="U11" s="33">
        <v>1954</v>
      </c>
      <c r="V11" s="33">
        <v>1391</v>
      </c>
      <c r="W11" s="35">
        <v>1284</v>
      </c>
      <c r="X11" s="33"/>
    </row>
    <row r="12" spans="1:24" ht="24.95" customHeight="1">
      <c r="A12" s="33">
        <v>7</v>
      </c>
      <c r="B12" s="34" t="s">
        <v>6460</v>
      </c>
      <c r="C12" s="33">
        <v>536</v>
      </c>
      <c r="D12" s="33">
        <v>1004</v>
      </c>
      <c r="E12" s="33">
        <v>950</v>
      </c>
      <c r="F12" s="33">
        <v>1954</v>
      </c>
      <c r="G12" s="33">
        <v>1</v>
      </c>
      <c r="H12" s="33">
        <v>1</v>
      </c>
      <c r="I12" s="33">
        <v>2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1005</v>
      </c>
      <c r="T12" s="33">
        <v>951</v>
      </c>
      <c r="U12" s="33">
        <v>1956</v>
      </c>
      <c r="V12" s="33">
        <v>1391</v>
      </c>
      <c r="W12" s="35">
        <v>1284</v>
      </c>
      <c r="X12" s="33"/>
    </row>
    <row r="13" spans="1:24" ht="24.95" customHeight="1">
      <c r="A13" s="33">
        <v>8</v>
      </c>
      <c r="B13" s="34" t="s">
        <v>6709</v>
      </c>
      <c r="C13" s="33">
        <v>536</v>
      </c>
      <c r="D13" s="33">
        <v>1005</v>
      </c>
      <c r="E13" s="33">
        <v>951</v>
      </c>
      <c r="F13" s="33">
        <v>1956</v>
      </c>
      <c r="G13" s="33">
        <v>3</v>
      </c>
      <c r="H13" s="33">
        <v>3</v>
      </c>
      <c r="I13" s="33">
        <v>6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2</v>
      </c>
      <c r="R13" s="33">
        <v>2</v>
      </c>
      <c r="S13" s="33">
        <v>1008</v>
      </c>
      <c r="T13" s="33">
        <v>952</v>
      </c>
      <c r="U13" s="33">
        <v>1960</v>
      </c>
      <c r="V13" s="33">
        <v>1391</v>
      </c>
      <c r="W13" s="35">
        <v>1284</v>
      </c>
      <c r="X13" s="33"/>
    </row>
    <row r="14" spans="1:24" ht="24.95" customHeight="1">
      <c r="A14" s="33">
        <v>9</v>
      </c>
      <c r="B14" s="34" t="s">
        <v>6710</v>
      </c>
      <c r="C14" s="33">
        <v>536</v>
      </c>
      <c r="D14" s="33">
        <v>1008</v>
      </c>
      <c r="E14" s="33">
        <v>952</v>
      </c>
      <c r="F14" s="33">
        <v>1960</v>
      </c>
      <c r="G14" s="33">
        <v>1</v>
      </c>
      <c r="H14" s="33">
        <v>3</v>
      </c>
      <c r="I14" s="33">
        <v>4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1009</v>
      </c>
      <c r="T14" s="33">
        <v>955</v>
      </c>
      <c r="U14" s="33">
        <v>1964</v>
      </c>
      <c r="V14" s="33">
        <v>1391</v>
      </c>
      <c r="W14" s="35">
        <v>1284</v>
      </c>
      <c r="X14" s="33"/>
    </row>
    <row r="15" spans="1:24" ht="24.95" customHeight="1">
      <c r="A15" s="33">
        <v>10</v>
      </c>
      <c r="B15" s="34" t="s">
        <v>6747</v>
      </c>
      <c r="C15" s="33">
        <v>536</v>
      </c>
      <c r="D15" s="33">
        <v>1009</v>
      </c>
      <c r="E15" s="33">
        <v>955</v>
      </c>
      <c r="F15" s="33">
        <v>1964</v>
      </c>
      <c r="G15" s="33">
        <v>3</v>
      </c>
      <c r="H15" s="33">
        <v>0</v>
      </c>
      <c r="I15" s="991">
        <v>3</v>
      </c>
      <c r="J15" s="33">
        <v>0</v>
      </c>
      <c r="K15" s="33">
        <v>0</v>
      </c>
      <c r="L15" s="33">
        <v>0</v>
      </c>
      <c r="M15" s="33">
        <v>2</v>
      </c>
      <c r="N15" s="33">
        <v>2</v>
      </c>
      <c r="O15" s="991">
        <v>4</v>
      </c>
      <c r="P15" s="33">
        <v>1</v>
      </c>
      <c r="Q15" s="33">
        <v>1</v>
      </c>
      <c r="R15" s="991">
        <v>2</v>
      </c>
      <c r="S15" s="33">
        <v>1013</v>
      </c>
      <c r="T15" s="33">
        <v>956</v>
      </c>
      <c r="U15" s="991">
        <v>1969</v>
      </c>
      <c r="V15" s="33">
        <v>1391</v>
      </c>
      <c r="W15" s="35">
        <v>1284</v>
      </c>
      <c r="X15" s="33"/>
    </row>
    <row r="16" spans="1:24" ht="24.95" customHeight="1">
      <c r="A16" s="33">
        <v>11</v>
      </c>
      <c r="B16" s="34" t="s">
        <v>6748</v>
      </c>
      <c r="C16" s="33">
        <v>535</v>
      </c>
      <c r="D16" s="33">
        <v>1013</v>
      </c>
      <c r="E16" s="33">
        <v>956</v>
      </c>
      <c r="F16" s="33">
        <v>1969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2</v>
      </c>
      <c r="Q16" s="33">
        <v>4</v>
      </c>
      <c r="R16" s="991">
        <v>6</v>
      </c>
      <c r="S16" s="33">
        <v>1011</v>
      </c>
      <c r="T16" s="33">
        <v>952</v>
      </c>
      <c r="U16" s="991">
        <v>1963</v>
      </c>
      <c r="V16" s="33">
        <v>1391</v>
      </c>
      <c r="W16" s="35">
        <v>1284</v>
      </c>
      <c r="X16" s="33"/>
    </row>
    <row r="17" spans="1:24" ht="24.95" customHeight="1">
      <c r="A17" s="33">
        <v>12</v>
      </c>
      <c r="B17" s="34" t="s">
        <v>6749</v>
      </c>
      <c r="C17" s="33">
        <v>536</v>
      </c>
      <c r="D17" s="33">
        <v>1011</v>
      </c>
      <c r="E17" s="33">
        <v>952</v>
      </c>
      <c r="F17" s="33">
        <v>1963</v>
      </c>
      <c r="G17" s="33">
        <v>1</v>
      </c>
      <c r="H17" s="33">
        <v>0</v>
      </c>
      <c r="I17" s="991">
        <v>1</v>
      </c>
      <c r="J17" s="33">
        <v>0</v>
      </c>
      <c r="K17" s="33">
        <v>0</v>
      </c>
      <c r="L17" s="33">
        <v>0</v>
      </c>
      <c r="M17" s="33">
        <v>3</v>
      </c>
      <c r="N17" s="33">
        <v>2</v>
      </c>
      <c r="O17" s="991">
        <v>5</v>
      </c>
      <c r="P17" s="33">
        <v>0</v>
      </c>
      <c r="Q17" s="33">
        <v>0</v>
      </c>
      <c r="R17" s="33">
        <v>0</v>
      </c>
      <c r="S17" s="33">
        <v>1015</v>
      </c>
      <c r="T17" s="33">
        <v>954</v>
      </c>
      <c r="U17" s="991">
        <v>1969</v>
      </c>
      <c r="V17" s="33">
        <v>1391</v>
      </c>
      <c r="W17" s="35">
        <v>1284</v>
      </c>
      <c r="X17" s="33"/>
    </row>
    <row r="18" spans="1:24" ht="24.95" customHeight="1">
      <c r="A18" s="34"/>
      <c r="B18" s="34" t="s">
        <v>84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21" spans="1:24">
      <c r="B21" s="1128" t="s">
        <v>7233</v>
      </c>
      <c r="C21" s="1128"/>
      <c r="D21" s="1128"/>
      <c r="V21" s="1093" t="s">
        <v>7235</v>
      </c>
      <c r="W21" s="1093"/>
    </row>
    <row r="22" spans="1:24">
      <c r="B22" s="1129" t="s">
        <v>7234</v>
      </c>
      <c r="C22" s="1129"/>
      <c r="D22" s="1129"/>
    </row>
    <row r="26" spans="1:24">
      <c r="B26" s="1080" t="s">
        <v>29</v>
      </c>
      <c r="C26" s="1080"/>
      <c r="D26" s="1080"/>
      <c r="V26" s="1093" t="s">
        <v>2456</v>
      </c>
      <c r="W26" s="1093"/>
    </row>
    <row r="31" spans="1:24" ht="21">
      <c r="A31" s="1131" t="s">
        <v>66</v>
      </c>
      <c r="B31" s="1131"/>
      <c r="C31" s="1131"/>
      <c r="D31" s="1131"/>
      <c r="E31" s="1131"/>
      <c r="F31" s="1131"/>
      <c r="G31" s="1131"/>
      <c r="H31" s="1131"/>
      <c r="I31" s="1131"/>
      <c r="J31" s="1131"/>
      <c r="K31" s="1131"/>
      <c r="L31" s="1131"/>
      <c r="M31" s="1131"/>
      <c r="N31" s="1131"/>
      <c r="O31" s="1131"/>
      <c r="P31" s="1131"/>
      <c r="Q31" s="1131"/>
      <c r="R31" s="1131"/>
      <c r="S31" s="1131"/>
      <c r="T31" s="1131"/>
      <c r="U31" s="1131"/>
      <c r="V31" s="1131"/>
      <c r="W31" s="1131"/>
      <c r="X31" s="1131"/>
    </row>
    <row r="32" spans="1:24" ht="18.75">
      <c r="A32" s="1132" t="s">
        <v>67</v>
      </c>
      <c r="B32" s="1132"/>
      <c r="C32" s="1132"/>
      <c r="D32" s="1132"/>
      <c r="E32" s="1132"/>
      <c r="F32" s="1132"/>
      <c r="G32" s="1132"/>
      <c r="H32" s="1132"/>
      <c r="I32" s="1132"/>
      <c r="J32" s="1132"/>
      <c r="K32" s="1132"/>
      <c r="L32" s="1132"/>
      <c r="M32" s="1132"/>
      <c r="N32" s="1132"/>
      <c r="O32" s="1132"/>
      <c r="P32" s="1132"/>
      <c r="Q32" s="1132"/>
      <c r="R32" s="1132"/>
      <c r="S32" s="1132"/>
      <c r="T32" s="1132"/>
      <c r="U32" s="1132"/>
      <c r="V32" s="1132"/>
      <c r="W32" s="1132"/>
      <c r="X32" s="1132"/>
    </row>
    <row r="33" spans="1:24" ht="15.75">
      <c r="A33" s="1133" t="s">
        <v>68</v>
      </c>
      <c r="B33" s="1133"/>
      <c r="C33" s="1133"/>
      <c r="D33" s="1133"/>
      <c r="E33" s="1133"/>
      <c r="F33" s="1133"/>
      <c r="G33" s="1133"/>
      <c r="H33" s="1133"/>
      <c r="I33" s="1133"/>
      <c r="J33" s="1133"/>
      <c r="K33" s="1133"/>
      <c r="L33" s="1133"/>
      <c r="M33" s="1133"/>
      <c r="N33" s="1133"/>
      <c r="O33" s="1133"/>
      <c r="P33" s="1133"/>
      <c r="Q33" s="1133"/>
      <c r="R33" s="1133"/>
      <c r="S33" s="1133"/>
      <c r="T33" s="1133"/>
      <c r="U33" s="1133"/>
      <c r="V33" s="1133"/>
      <c r="W33" s="1133"/>
      <c r="X33" s="1133"/>
    </row>
    <row r="34" spans="1:24">
      <c r="A34" s="1134" t="s">
        <v>7494</v>
      </c>
      <c r="B34" s="1134"/>
      <c r="C34" s="1134"/>
      <c r="D34" s="1134"/>
      <c r="E34" s="1134"/>
      <c r="F34" s="1134"/>
      <c r="G34" s="1134"/>
      <c r="H34" s="1134"/>
      <c r="I34" s="1134"/>
      <c r="J34" s="1134"/>
      <c r="K34" s="1134"/>
      <c r="L34" s="1134"/>
      <c r="M34" s="1134"/>
      <c r="N34" s="1134"/>
      <c r="O34" s="1134"/>
      <c r="P34" s="1134"/>
      <c r="Q34" s="1134"/>
      <c r="R34" s="1134"/>
      <c r="S34" s="1134"/>
      <c r="T34" s="1134"/>
      <c r="U34" s="1134"/>
      <c r="V34" s="1134"/>
      <c r="W34" s="1134"/>
      <c r="X34" s="1134"/>
    </row>
    <row r="35" spans="1:24" ht="35.1" customHeight="1">
      <c r="A35" s="1135" t="s">
        <v>70</v>
      </c>
      <c r="B35" s="1135" t="s">
        <v>71</v>
      </c>
      <c r="C35" s="1135" t="s">
        <v>72</v>
      </c>
      <c r="D35" s="1137" t="s">
        <v>73</v>
      </c>
      <c r="E35" s="1137"/>
      <c r="F35" s="1137"/>
      <c r="G35" s="1137" t="s">
        <v>10</v>
      </c>
      <c r="H35" s="1137"/>
      <c r="I35" s="1137"/>
      <c r="J35" s="1137" t="s">
        <v>12</v>
      </c>
      <c r="K35" s="1137"/>
      <c r="L35" s="1137"/>
      <c r="M35" s="1137" t="s">
        <v>74</v>
      </c>
      <c r="N35" s="1137"/>
      <c r="O35" s="1137"/>
      <c r="P35" s="1137" t="s">
        <v>75</v>
      </c>
      <c r="Q35" s="1137"/>
      <c r="R35" s="1137"/>
      <c r="S35" s="1137" t="s">
        <v>76</v>
      </c>
      <c r="T35" s="1137"/>
      <c r="U35" s="1137"/>
      <c r="V35" s="1138" t="s">
        <v>77</v>
      </c>
      <c r="W35" s="1138" t="s">
        <v>78</v>
      </c>
      <c r="X35" s="1138" t="s">
        <v>79</v>
      </c>
    </row>
    <row r="36" spans="1:24" ht="35.1" customHeight="1">
      <c r="A36" s="1136"/>
      <c r="B36" s="1136"/>
      <c r="C36" s="1136"/>
      <c r="D36" s="1075" t="s">
        <v>23</v>
      </c>
      <c r="E36" s="1075" t="s">
        <v>16</v>
      </c>
      <c r="F36" s="1075" t="s">
        <v>80</v>
      </c>
      <c r="G36" s="1075" t="s">
        <v>23</v>
      </c>
      <c r="H36" s="1075" t="s">
        <v>16</v>
      </c>
      <c r="I36" s="1075" t="s">
        <v>80</v>
      </c>
      <c r="J36" s="1075" t="s">
        <v>23</v>
      </c>
      <c r="K36" s="1075" t="s">
        <v>16</v>
      </c>
      <c r="L36" s="1075" t="s">
        <v>80</v>
      </c>
      <c r="M36" s="1075" t="s">
        <v>23</v>
      </c>
      <c r="N36" s="1075" t="s">
        <v>16</v>
      </c>
      <c r="O36" s="1075" t="s">
        <v>80</v>
      </c>
      <c r="P36" s="1075" t="s">
        <v>23</v>
      </c>
      <c r="Q36" s="1075" t="s">
        <v>16</v>
      </c>
      <c r="R36" s="1075" t="s">
        <v>80</v>
      </c>
      <c r="S36" s="1075" t="s">
        <v>23</v>
      </c>
      <c r="T36" s="1075" t="s">
        <v>16</v>
      </c>
      <c r="U36" s="1075" t="s">
        <v>80</v>
      </c>
      <c r="V36" s="1138"/>
      <c r="W36" s="1138"/>
      <c r="X36" s="1138"/>
    </row>
    <row r="37" spans="1:24" ht="15" customHeight="1">
      <c r="A37" s="28">
        <v>1</v>
      </c>
      <c r="B37" s="28">
        <v>2</v>
      </c>
      <c r="C37" s="28">
        <v>3</v>
      </c>
      <c r="D37" s="28">
        <v>4</v>
      </c>
      <c r="E37" s="28">
        <v>5</v>
      </c>
      <c r="F37" s="28">
        <v>6</v>
      </c>
      <c r="G37" s="28">
        <v>7</v>
      </c>
      <c r="H37" s="28">
        <v>8</v>
      </c>
      <c r="I37" s="28">
        <v>9</v>
      </c>
      <c r="J37" s="28">
        <v>10</v>
      </c>
      <c r="K37" s="28">
        <v>11</v>
      </c>
      <c r="L37" s="28">
        <v>12</v>
      </c>
      <c r="M37" s="28">
        <v>13</v>
      </c>
      <c r="N37" s="28">
        <v>14</v>
      </c>
      <c r="O37" s="28">
        <v>15</v>
      </c>
      <c r="P37" s="28">
        <v>16</v>
      </c>
      <c r="Q37" s="28">
        <v>17</v>
      </c>
      <c r="R37" s="28">
        <v>18</v>
      </c>
      <c r="S37" s="28">
        <v>19</v>
      </c>
      <c r="T37" s="28">
        <v>20</v>
      </c>
      <c r="U37" s="28">
        <v>21</v>
      </c>
      <c r="V37" s="28">
        <v>22</v>
      </c>
      <c r="W37" s="28">
        <v>23</v>
      </c>
      <c r="X37" s="28">
        <v>24</v>
      </c>
    </row>
    <row r="38" spans="1:24" ht="35.1" customHeight="1">
      <c r="A38" s="28">
        <v>1</v>
      </c>
      <c r="B38" s="29" t="s">
        <v>81</v>
      </c>
      <c r="C38" s="1078">
        <v>526</v>
      </c>
      <c r="D38" s="1078">
        <v>974</v>
      </c>
      <c r="E38" s="1078">
        <v>934</v>
      </c>
      <c r="F38" s="1078">
        <f>SUM(E38+D38)</f>
        <v>1908</v>
      </c>
      <c r="G38" s="1078">
        <v>0</v>
      </c>
      <c r="H38" s="1078">
        <v>0</v>
      </c>
      <c r="I38" s="1078">
        <v>0</v>
      </c>
      <c r="J38" s="1078">
        <v>0</v>
      </c>
      <c r="K38" s="1078">
        <v>1</v>
      </c>
      <c r="L38" s="1078">
        <v>1</v>
      </c>
      <c r="M38" s="1078">
        <v>5</v>
      </c>
      <c r="N38" s="1078">
        <v>9</v>
      </c>
      <c r="O38" s="1078">
        <v>14</v>
      </c>
      <c r="P38" s="1078">
        <v>24</v>
      </c>
      <c r="Q38" s="1078">
        <v>22</v>
      </c>
      <c r="R38" s="1078">
        <v>46</v>
      </c>
      <c r="S38" s="1078">
        <v>955</v>
      </c>
      <c r="T38" s="1078">
        <v>921</v>
      </c>
      <c r="U38" s="1078">
        <f>SUM(T38+S38)</f>
        <v>1876</v>
      </c>
      <c r="V38" s="28">
        <v>1391</v>
      </c>
      <c r="W38" s="30">
        <v>1284</v>
      </c>
      <c r="X38" s="28"/>
    </row>
    <row r="39" spans="1:24" ht="35.1" customHeight="1">
      <c r="A39" s="28">
        <v>2</v>
      </c>
      <c r="B39" s="29" t="s">
        <v>82</v>
      </c>
      <c r="C39" s="1078">
        <v>527</v>
      </c>
      <c r="D39" s="1078">
        <v>955</v>
      </c>
      <c r="E39" s="1078">
        <v>921</v>
      </c>
      <c r="F39" s="1078">
        <f>SUM(E39+D39)</f>
        <v>1876</v>
      </c>
      <c r="G39" s="1078">
        <v>0</v>
      </c>
      <c r="H39" s="1078">
        <v>0</v>
      </c>
      <c r="I39" s="1078">
        <v>0</v>
      </c>
      <c r="J39" s="1078">
        <v>1</v>
      </c>
      <c r="K39" s="1078">
        <v>1</v>
      </c>
      <c r="L39" s="1078">
        <v>2</v>
      </c>
      <c r="M39" s="1078">
        <v>1</v>
      </c>
      <c r="N39" s="1078">
        <v>5</v>
      </c>
      <c r="O39" s="1078">
        <v>6</v>
      </c>
      <c r="P39" s="1078">
        <v>1</v>
      </c>
      <c r="Q39" s="1078">
        <v>0</v>
      </c>
      <c r="R39" s="1078">
        <v>1</v>
      </c>
      <c r="S39" s="1078">
        <v>954</v>
      </c>
      <c r="T39" s="1078">
        <v>925</v>
      </c>
      <c r="U39" s="1078">
        <f>SUM(T39+S39)</f>
        <v>1879</v>
      </c>
      <c r="V39" s="28">
        <v>1391</v>
      </c>
      <c r="W39" s="30">
        <v>1284</v>
      </c>
      <c r="X39" s="28"/>
    </row>
    <row r="40" spans="1:24" ht="35.1" customHeight="1">
      <c r="A40" s="28">
        <v>3</v>
      </c>
      <c r="B40" s="29" t="s">
        <v>83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30"/>
      <c r="X40" s="28"/>
    </row>
    <row r="41" spans="1:24" ht="35.1" customHeight="1">
      <c r="A41" s="29"/>
      <c r="B41" s="29" t="s">
        <v>84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30"/>
      <c r="X41" s="28"/>
    </row>
    <row r="42" spans="1:2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</row>
    <row r="43" spans="1:24">
      <c r="B43" s="1128" t="s">
        <v>6746</v>
      </c>
      <c r="C43" s="1128"/>
      <c r="D43" s="1128"/>
      <c r="E43" s="1128"/>
      <c r="V43" s="1080"/>
      <c r="W43" s="1080"/>
      <c r="X43" s="1080"/>
    </row>
    <row r="44" spans="1:24">
      <c r="B44" s="1128" t="s">
        <v>28</v>
      </c>
      <c r="C44" s="1128"/>
      <c r="D44" s="1128"/>
      <c r="E44" s="1128"/>
      <c r="V44" s="1080" t="s">
        <v>6933</v>
      </c>
      <c r="W44" s="1080"/>
      <c r="X44" s="1080"/>
    </row>
    <row r="46" spans="1:24" ht="15" customHeight="1"/>
    <row r="48" spans="1:24">
      <c r="B48" s="1093" t="s">
        <v>29</v>
      </c>
      <c r="C48" s="1093"/>
      <c r="D48" s="1093"/>
      <c r="E48" s="1093"/>
      <c r="V48" s="1080" t="s">
        <v>2456</v>
      </c>
      <c r="W48" s="1080"/>
      <c r="X48" s="1080"/>
    </row>
    <row r="49" spans="1:2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</row>
    <row r="50" spans="1:2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</row>
    <row r="51" spans="1:2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</row>
    <row r="52" spans="1:2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</row>
    <row r="53" spans="1:2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</row>
    <row r="54" spans="1:2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</row>
    <row r="55" spans="1:2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</row>
    <row r="56" spans="1:2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</row>
    <row r="57" spans="1:2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</row>
    <row r="58" spans="1:2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</row>
    <row r="59" spans="1:2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</row>
    <row r="60" spans="1:2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</row>
    <row r="61" spans="1:24" ht="18.75">
      <c r="A61" s="1139" t="s">
        <v>66</v>
      </c>
      <c r="B61" s="1139"/>
      <c r="C61" s="1139"/>
      <c r="D61" s="1139"/>
      <c r="E61" s="1139"/>
      <c r="F61" s="1139"/>
      <c r="G61" s="1139"/>
      <c r="H61" s="1139"/>
      <c r="I61" s="1139"/>
      <c r="J61" s="1139"/>
      <c r="K61" s="1139"/>
      <c r="L61" s="1139"/>
      <c r="M61" s="1139"/>
      <c r="N61" s="1139"/>
      <c r="O61" s="1139"/>
      <c r="P61" s="1139"/>
      <c r="Q61" s="1139"/>
      <c r="R61" s="1139"/>
      <c r="S61" s="1139"/>
      <c r="T61" s="1139"/>
      <c r="U61" s="1139"/>
      <c r="V61" s="1139"/>
      <c r="W61" s="1139"/>
      <c r="X61" s="1139"/>
    </row>
    <row r="62" spans="1:24" ht="18.75">
      <c r="A62" s="1139" t="s">
        <v>67</v>
      </c>
      <c r="B62" s="1139"/>
      <c r="C62" s="1139"/>
      <c r="D62" s="1139"/>
      <c r="E62" s="1139"/>
      <c r="F62" s="1139"/>
      <c r="G62" s="1139"/>
      <c r="H62" s="1139"/>
      <c r="I62" s="1139"/>
      <c r="J62" s="1139"/>
      <c r="K62" s="1139"/>
      <c r="L62" s="1139"/>
      <c r="M62" s="1139"/>
      <c r="N62" s="1139"/>
      <c r="O62" s="1139"/>
      <c r="P62" s="1139"/>
      <c r="Q62" s="1139"/>
      <c r="R62" s="1139"/>
      <c r="S62" s="1139"/>
      <c r="T62" s="1139"/>
      <c r="U62" s="1139"/>
      <c r="V62" s="1139"/>
      <c r="W62" s="1139"/>
      <c r="X62" s="1139"/>
    </row>
    <row r="63" spans="1:24" ht="15.75">
      <c r="A63" s="1140" t="s">
        <v>68</v>
      </c>
      <c r="B63" s="1140"/>
      <c r="C63" s="1140"/>
      <c r="D63" s="1140"/>
      <c r="E63" s="1140"/>
      <c r="F63" s="1140"/>
      <c r="G63" s="1140"/>
      <c r="H63" s="1140"/>
      <c r="I63" s="1140"/>
      <c r="J63" s="1140"/>
      <c r="K63" s="1140"/>
      <c r="L63" s="1140"/>
      <c r="M63" s="1140"/>
      <c r="N63" s="1140"/>
      <c r="O63" s="1140"/>
      <c r="P63" s="1140"/>
      <c r="Q63" s="1140"/>
      <c r="R63" s="1140"/>
      <c r="S63" s="1140"/>
      <c r="T63" s="1140"/>
      <c r="U63" s="1140"/>
      <c r="V63" s="1140"/>
      <c r="W63" s="1140"/>
      <c r="X63" s="1140"/>
    </row>
    <row r="64" spans="1:24">
      <c r="A64" s="1141" t="s">
        <v>85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</row>
    <row r="65" spans="1:24">
      <c r="A65" s="1142" t="s">
        <v>70</v>
      </c>
      <c r="B65" s="1142" t="s">
        <v>71</v>
      </c>
      <c r="C65" s="1142" t="s">
        <v>72</v>
      </c>
      <c r="D65" s="1127" t="s">
        <v>73</v>
      </c>
      <c r="E65" s="1127"/>
      <c r="F65" s="1127"/>
      <c r="G65" s="1127" t="s">
        <v>10</v>
      </c>
      <c r="H65" s="1127"/>
      <c r="I65" s="1127"/>
      <c r="J65" s="1127" t="s">
        <v>12</v>
      </c>
      <c r="K65" s="1127"/>
      <c r="L65" s="1127"/>
      <c r="M65" s="1127" t="s">
        <v>74</v>
      </c>
      <c r="N65" s="1127"/>
      <c r="O65" s="1127"/>
      <c r="P65" s="1127" t="s">
        <v>75</v>
      </c>
      <c r="Q65" s="1127"/>
      <c r="R65" s="1127"/>
      <c r="S65" s="1127" t="s">
        <v>76</v>
      </c>
      <c r="T65" s="1127"/>
      <c r="U65" s="1127"/>
      <c r="V65" s="1130" t="s">
        <v>77</v>
      </c>
      <c r="W65" s="1130" t="s">
        <v>78</v>
      </c>
      <c r="X65" s="1130" t="s">
        <v>79</v>
      </c>
    </row>
    <row r="66" spans="1:24">
      <c r="A66" s="1143"/>
      <c r="B66" s="1143"/>
      <c r="C66" s="1143"/>
      <c r="D66" s="1074" t="s">
        <v>23</v>
      </c>
      <c r="E66" s="1074" t="s">
        <v>16</v>
      </c>
      <c r="F66" s="1074" t="s">
        <v>80</v>
      </c>
      <c r="G66" s="1074" t="s">
        <v>23</v>
      </c>
      <c r="H66" s="1074" t="s">
        <v>16</v>
      </c>
      <c r="I66" s="1074" t="s">
        <v>80</v>
      </c>
      <c r="J66" s="1074" t="s">
        <v>23</v>
      </c>
      <c r="K66" s="1074" t="s">
        <v>16</v>
      </c>
      <c r="L66" s="1074" t="s">
        <v>80</v>
      </c>
      <c r="M66" s="1074" t="s">
        <v>23</v>
      </c>
      <c r="N66" s="1074" t="s">
        <v>16</v>
      </c>
      <c r="O66" s="1074" t="s">
        <v>80</v>
      </c>
      <c r="P66" s="1074" t="s">
        <v>23</v>
      </c>
      <c r="Q66" s="1074" t="s">
        <v>16</v>
      </c>
      <c r="R66" s="1074" t="s">
        <v>80</v>
      </c>
      <c r="S66" s="1074" t="s">
        <v>23</v>
      </c>
      <c r="T66" s="1074" t="s">
        <v>16</v>
      </c>
      <c r="U66" s="1074" t="s">
        <v>80</v>
      </c>
      <c r="V66" s="1130"/>
      <c r="W66" s="1130"/>
      <c r="X66" s="1130"/>
    </row>
    <row r="67" spans="1:24">
      <c r="A67" s="33">
        <v>1</v>
      </c>
      <c r="B67" s="33">
        <v>2</v>
      </c>
      <c r="C67" s="33">
        <v>3</v>
      </c>
      <c r="D67" s="33">
        <v>4</v>
      </c>
      <c r="E67" s="33">
        <v>5</v>
      </c>
      <c r="F67" s="33">
        <v>6</v>
      </c>
      <c r="G67" s="33">
        <v>7</v>
      </c>
      <c r="H67" s="33">
        <v>8</v>
      </c>
      <c r="I67" s="33">
        <v>9</v>
      </c>
      <c r="J67" s="33">
        <v>10</v>
      </c>
      <c r="K67" s="33">
        <v>11</v>
      </c>
      <c r="L67" s="33">
        <v>12</v>
      </c>
      <c r="M67" s="33">
        <v>13</v>
      </c>
      <c r="N67" s="33">
        <v>14</v>
      </c>
      <c r="O67" s="33">
        <v>15</v>
      </c>
      <c r="P67" s="33">
        <v>16</v>
      </c>
      <c r="Q67" s="33">
        <v>17</v>
      </c>
      <c r="R67" s="33">
        <v>18</v>
      </c>
      <c r="S67" s="33">
        <v>19</v>
      </c>
      <c r="T67" s="33">
        <v>20</v>
      </c>
      <c r="U67" s="33">
        <v>21</v>
      </c>
      <c r="V67" s="33">
        <v>22</v>
      </c>
      <c r="W67" s="33">
        <v>23</v>
      </c>
      <c r="X67" s="33">
        <v>24</v>
      </c>
    </row>
    <row r="68" spans="1:24">
      <c r="A68" s="33">
        <v>1</v>
      </c>
      <c r="B68" s="34" t="s">
        <v>86</v>
      </c>
      <c r="C68" s="33">
        <v>510</v>
      </c>
      <c r="D68" s="33">
        <v>976</v>
      </c>
      <c r="E68" s="33">
        <v>949</v>
      </c>
      <c r="F68" s="33">
        <v>1925</v>
      </c>
      <c r="G68" s="33">
        <v>2</v>
      </c>
      <c r="H68" s="33">
        <v>0</v>
      </c>
      <c r="I68" s="33">
        <v>2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976</v>
      </c>
      <c r="T68" s="33">
        <v>949</v>
      </c>
      <c r="U68" s="33">
        <v>1925</v>
      </c>
      <c r="V68" s="33">
        <v>1270</v>
      </c>
      <c r="W68" s="35">
        <v>1273</v>
      </c>
      <c r="X68" s="33"/>
    </row>
    <row r="69" spans="1:24">
      <c r="A69" s="33">
        <v>2</v>
      </c>
      <c r="B69" s="34" t="s">
        <v>87</v>
      </c>
      <c r="C69" s="33">
        <v>510</v>
      </c>
      <c r="D69" s="33">
        <v>976</v>
      </c>
      <c r="E69" s="33">
        <v>949</v>
      </c>
      <c r="F69" s="33">
        <v>1925</v>
      </c>
      <c r="G69" s="33">
        <v>1</v>
      </c>
      <c r="H69" s="33">
        <v>0</v>
      </c>
      <c r="I69" s="33">
        <v>1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2</v>
      </c>
      <c r="Q69" s="33">
        <v>0</v>
      </c>
      <c r="R69" s="33">
        <v>2</v>
      </c>
      <c r="S69" s="33">
        <v>976</v>
      </c>
      <c r="T69" s="33">
        <v>949</v>
      </c>
      <c r="U69" s="33">
        <v>1925</v>
      </c>
      <c r="V69" s="33">
        <v>1285</v>
      </c>
      <c r="W69" s="35">
        <v>1275</v>
      </c>
      <c r="X69" s="33"/>
    </row>
    <row r="70" spans="1:24">
      <c r="A70" s="33">
        <v>3</v>
      </c>
      <c r="B70" s="34" t="s">
        <v>88</v>
      </c>
      <c r="C70" s="33">
        <v>510</v>
      </c>
      <c r="D70" s="33">
        <v>976</v>
      </c>
      <c r="E70" s="33">
        <v>950</v>
      </c>
      <c r="F70" s="33">
        <v>1926</v>
      </c>
      <c r="G70" s="33">
        <v>0</v>
      </c>
      <c r="H70" s="33">
        <v>2</v>
      </c>
      <c r="I70" s="33">
        <v>2</v>
      </c>
      <c r="J70" s="33">
        <v>0</v>
      </c>
      <c r="K70" s="33">
        <v>1</v>
      </c>
      <c r="L70" s="33">
        <v>1</v>
      </c>
      <c r="M70" s="33">
        <v>1</v>
      </c>
      <c r="N70" s="33">
        <v>2</v>
      </c>
      <c r="O70" s="33">
        <v>3</v>
      </c>
      <c r="P70" s="33">
        <v>0</v>
      </c>
      <c r="Q70" s="33">
        <v>0</v>
      </c>
      <c r="R70" s="33">
        <v>0</v>
      </c>
      <c r="S70" s="33">
        <v>976</v>
      </c>
      <c r="T70" s="33">
        <v>950</v>
      </c>
      <c r="U70" s="33">
        <v>1926</v>
      </c>
      <c r="V70" s="33">
        <v>1299</v>
      </c>
      <c r="W70" s="35">
        <v>1277</v>
      </c>
      <c r="X70" s="33"/>
    </row>
    <row r="71" spans="1:24">
      <c r="A71" s="34"/>
      <c r="B71" s="34" t="s">
        <v>84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</row>
    <row r="72" spans="1:24">
      <c r="U72" s="31"/>
      <c r="V72" s="31"/>
      <c r="W72" s="31"/>
      <c r="X72" s="31"/>
    </row>
    <row r="73" spans="1:24">
      <c r="B73" s="1128" t="s">
        <v>6746</v>
      </c>
      <c r="C73" s="1128"/>
      <c r="D73" s="1128"/>
      <c r="E73" s="1128"/>
      <c r="V73" s="1080"/>
      <c r="W73" s="1080"/>
      <c r="X73" s="1080"/>
    </row>
    <row r="74" spans="1:24">
      <c r="B74" s="1128" t="s">
        <v>6442</v>
      </c>
      <c r="C74" s="1128"/>
      <c r="D74" s="1128"/>
      <c r="E74" s="1128"/>
      <c r="V74" s="1080" t="s">
        <v>6933</v>
      </c>
      <c r="W74" s="1080"/>
      <c r="X74" s="1080"/>
    </row>
    <row r="78" spans="1:24">
      <c r="B78" s="1093" t="s">
        <v>29</v>
      </c>
      <c r="C78" s="1093"/>
      <c r="D78" s="1093"/>
      <c r="E78" s="1093"/>
      <c r="V78" s="1080" t="s">
        <v>2456</v>
      </c>
      <c r="W78" s="1080"/>
      <c r="X78" s="1080"/>
    </row>
  </sheetData>
  <mergeCells count="62">
    <mergeCell ref="B73:E73"/>
    <mergeCell ref="V73:X73"/>
    <mergeCell ref="B74:E74"/>
    <mergeCell ref="V74:X74"/>
    <mergeCell ref="B78:E78"/>
    <mergeCell ref="V78:X78"/>
    <mergeCell ref="A61:X61"/>
    <mergeCell ref="A62:X62"/>
    <mergeCell ref="A63:X63"/>
    <mergeCell ref="A64:X64"/>
    <mergeCell ref="A65:A66"/>
    <mergeCell ref="B65:B66"/>
    <mergeCell ref="C65:C66"/>
    <mergeCell ref="D65:F65"/>
    <mergeCell ref="G65:I65"/>
    <mergeCell ref="J65:L65"/>
    <mergeCell ref="M65:O65"/>
    <mergeCell ref="P65:R65"/>
    <mergeCell ref="S65:U65"/>
    <mergeCell ref="V65:V66"/>
    <mergeCell ref="W65:W66"/>
    <mergeCell ref="X65:X66"/>
    <mergeCell ref="B43:E43"/>
    <mergeCell ref="V43:X43"/>
    <mergeCell ref="B44:E44"/>
    <mergeCell ref="V44:X44"/>
    <mergeCell ref="B48:E48"/>
    <mergeCell ref="V48:X48"/>
    <mergeCell ref="A31:X31"/>
    <mergeCell ref="A32:X32"/>
    <mergeCell ref="A33:X33"/>
    <mergeCell ref="A34:X34"/>
    <mergeCell ref="A35:A36"/>
    <mergeCell ref="B35:B36"/>
    <mergeCell ref="C35:C36"/>
    <mergeCell ref="D35:F35"/>
    <mergeCell ref="G35:I35"/>
    <mergeCell ref="J35:L35"/>
    <mergeCell ref="M35:O35"/>
    <mergeCell ref="P35:R35"/>
    <mergeCell ref="S35:U35"/>
    <mergeCell ref="V35:V36"/>
    <mergeCell ref="W35:W36"/>
    <mergeCell ref="X35:X36"/>
    <mergeCell ref="E1:U1"/>
    <mergeCell ref="W3:W4"/>
    <mergeCell ref="X3:X4"/>
    <mergeCell ref="V21:W21"/>
    <mergeCell ref="V26:W26"/>
    <mergeCell ref="P3:R3"/>
    <mergeCell ref="S3:U3"/>
    <mergeCell ref="V3:V4"/>
    <mergeCell ref="B21:D21"/>
    <mergeCell ref="B22:D22"/>
    <mergeCell ref="B26:D26"/>
    <mergeCell ref="J3:L3"/>
    <mergeCell ref="M3:O3"/>
    <mergeCell ref="A3:A4"/>
    <mergeCell ref="B3:B4"/>
    <mergeCell ref="C3:C4"/>
    <mergeCell ref="D3:F3"/>
    <mergeCell ref="G3:I3"/>
  </mergeCells>
  <pageMargins left="2.2000000000000002" right="0.7" top="0.75" bottom="0.75" header="0.3" footer="0.3"/>
  <pageSetup paperSize="5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Y214"/>
  <sheetViews>
    <sheetView topLeftCell="A41" workbookViewId="0">
      <selection sqref="A1:X48"/>
    </sheetView>
  </sheetViews>
  <sheetFormatPr defaultRowHeight="15"/>
  <cols>
    <col min="1" max="1" width="5.42578125" customWidth="1"/>
    <col min="2" max="2" width="16.5703125" customWidth="1"/>
    <col min="3" max="3" width="12.85546875" customWidth="1"/>
    <col min="4" max="21" width="5.7109375" customWidth="1"/>
    <col min="22" max="22" width="19" customWidth="1"/>
    <col min="23" max="23" width="17.5703125" customWidth="1"/>
    <col min="25" max="25" width="7.140625" customWidth="1"/>
  </cols>
  <sheetData>
    <row r="1" spans="1:24" ht="21">
      <c r="A1" s="1131" t="s">
        <v>66</v>
      </c>
      <c r="B1" s="1131"/>
      <c r="C1" s="1131"/>
      <c r="D1" s="1131"/>
      <c r="E1" s="1131"/>
      <c r="F1" s="1131"/>
      <c r="G1" s="1131"/>
      <c r="H1" s="1131"/>
      <c r="I1" s="1131"/>
      <c r="J1" s="1131"/>
      <c r="K1" s="1131"/>
      <c r="L1" s="1131"/>
      <c r="M1" s="1131"/>
      <c r="N1" s="1131"/>
      <c r="O1" s="1131"/>
      <c r="P1" s="1131"/>
      <c r="Q1" s="1131"/>
      <c r="R1" s="1131"/>
      <c r="S1" s="1131"/>
      <c r="T1" s="1131"/>
      <c r="U1" s="1131"/>
      <c r="V1" s="1131"/>
      <c r="W1" s="1131"/>
      <c r="X1" s="1131"/>
    </row>
    <row r="2" spans="1:24" ht="18.75">
      <c r="A2" s="1132" t="s">
        <v>67</v>
      </c>
      <c r="B2" s="1132"/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132"/>
      <c r="O2" s="1132"/>
      <c r="P2" s="1132"/>
      <c r="Q2" s="1132"/>
      <c r="R2" s="1132"/>
      <c r="S2" s="1132"/>
      <c r="T2" s="1132"/>
      <c r="U2" s="1132"/>
      <c r="V2" s="1132"/>
      <c r="W2" s="1132"/>
      <c r="X2" s="1132"/>
    </row>
    <row r="3" spans="1:24" ht="15.75">
      <c r="A3" s="1133" t="s">
        <v>68</v>
      </c>
      <c r="B3" s="1133"/>
      <c r="C3" s="1133"/>
      <c r="D3" s="1133"/>
      <c r="E3" s="1133"/>
      <c r="F3" s="1133"/>
      <c r="G3" s="1133"/>
      <c r="H3" s="1133"/>
      <c r="I3" s="1133"/>
      <c r="J3" s="1133"/>
      <c r="K3" s="1133"/>
      <c r="L3" s="1133"/>
      <c r="M3" s="1133"/>
      <c r="N3" s="1133"/>
      <c r="O3" s="1133"/>
      <c r="P3" s="1133"/>
      <c r="Q3" s="1133"/>
      <c r="R3" s="1133"/>
      <c r="S3" s="1133"/>
      <c r="T3" s="1133"/>
      <c r="U3" s="1133"/>
      <c r="V3" s="1133"/>
      <c r="W3" s="1133"/>
      <c r="X3" s="1133"/>
    </row>
    <row r="4" spans="1:24">
      <c r="A4" s="1134" t="s">
        <v>69</v>
      </c>
      <c r="B4" s="1134"/>
      <c r="C4" s="1134"/>
      <c r="D4" s="1134"/>
      <c r="E4" s="1134"/>
      <c r="F4" s="1134"/>
      <c r="G4" s="1134"/>
      <c r="H4" s="1134"/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</row>
    <row r="5" spans="1:24" ht="45" customHeight="1">
      <c r="A5" s="1135" t="s">
        <v>70</v>
      </c>
      <c r="B5" s="1135" t="s">
        <v>71</v>
      </c>
      <c r="C5" s="1135" t="s">
        <v>72</v>
      </c>
      <c r="D5" s="1137" t="s">
        <v>73</v>
      </c>
      <c r="E5" s="1137"/>
      <c r="F5" s="1137"/>
      <c r="G5" s="1137" t="s">
        <v>10</v>
      </c>
      <c r="H5" s="1137"/>
      <c r="I5" s="1137"/>
      <c r="J5" s="1137" t="s">
        <v>12</v>
      </c>
      <c r="K5" s="1137"/>
      <c r="L5" s="1137"/>
      <c r="M5" s="1137" t="s">
        <v>74</v>
      </c>
      <c r="N5" s="1137"/>
      <c r="O5" s="1137"/>
      <c r="P5" s="1137" t="s">
        <v>75</v>
      </c>
      <c r="Q5" s="1137"/>
      <c r="R5" s="1137"/>
      <c r="S5" s="1137" t="s">
        <v>76</v>
      </c>
      <c r="T5" s="1137"/>
      <c r="U5" s="1137"/>
      <c r="V5" s="1138" t="s">
        <v>77</v>
      </c>
      <c r="W5" s="1138" t="s">
        <v>78</v>
      </c>
      <c r="X5" s="1138" t="s">
        <v>79</v>
      </c>
    </row>
    <row r="6" spans="1:24" ht="45" customHeight="1">
      <c r="A6" s="1136"/>
      <c r="B6" s="1136"/>
      <c r="C6" s="1136"/>
      <c r="D6" s="27" t="s">
        <v>23</v>
      </c>
      <c r="E6" s="27" t="s">
        <v>16</v>
      </c>
      <c r="F6" s="27" t="s">
        <v>80</v>
      </c>
      <c r="G6" s="27" t="s">
        <v>23</v>
      </c>
      <c r="H6" s="27" t="s">
        <v>16</v>
      </c>
      <c r="I6" s="27" t="s">
        <v>80</v>
      </c>
      <c r="J6" s="27" t="s">
        <v>23</v>
      </c>
      <c r="K6" s="27" t="s">
        <v>16</v>
      </c>
      <c r="L6" s="27" t="s">
        <v>80</v>
      </c>
      <c r="M6" s="27" t="s">
        <v>23</v>
      </c>
      <c r="N6" s="27" t="s">
        <v>16</v>
      </c>
      <c r="O6" s="27" t="s">
        <v>80</v>
      </c>
      <c r="P6" s="27" t="s">
        <v>23</v>
      </c>
      <c r="Q6" s="27" t="s">
        <v>16</v>
      </c>
      <c r="R6" s="27" t="s">
        <v>80</v>
      </c>
      <c r="S6" s="27" t="s">
        <v>23</v>
      </c>
      <c r="T6" s="27" t="s">
        <v>16</v>
      </c>
      <c r="U6" s="27" t="s">
        <v>80</v>
      </c>
      <c r="V6" s="1138"/>
      <c r="W6" s="1138"/>
      <c r="X6" s="1138"/>
    </row>
    <row r="7" spans="1:24" ht="45" customHeight="1">
      <c r="A7" s="28">
        <v>1</v>
      </c>
      <c r="B7" s="28">
        <v>2</v>
      </c>
      <c r="C7" s="28">
        <v>3</v>
      </c>
      <c r="D7" s="28">
        <v>4</v>
      </c>
      <c r="E7" s="28">
        <v>5</v>
      </c>
      <c r="F7" s="28">
        <v>6</v>
      </c>
      <c r="G7" s="28">
        <v>7</v>
      </c>
      <c r="H7" s="28">
        <v>8</v>
      </c>
      <c r="I7" s="28">
        <v>9</v>
      </c>
      <c r="J7" s="28">
        <v>10</v>
      </c>
      <c r="K7" s="28">
        <v>11</v>
      </c>
      <c r="L7" s="28">
        <v>12</v>
      </c>
      <c r="M7" s="28">
        <v>13</v>
      </c>
      <c r="N7" s="28">
        <v>14</v>
      </c>
      <c r="O7" s="28">
        <v>15</v>
      </c>
      <c r="P7" s="28">
        <v>16</v>
      </c>
      <c r="Q7" s="28">
        <v>17</v>
      </c>
      <c r="R7" s="28">
        <v>18</v>
      </c>
      <c r="S7" s="28">
        <v>19</v>
      </c>
      <c r="T7" s="28">
        <v>20</v>
      </c>
      <c r="U7" s="28">
        <v>21</v>
      </c>
      <c r="V7" s="28">
        <v>22</v>
      </c>
      <c r="W7" s="28">
        <v>23</v>
      </c>
      <c r="X7" s="28">
        <v>24</v>
      </c>
    </row>
    <row r="8" spans="1:24" ht="45" customHeight="1">
      <c r="A8" s="28">
        <v>1</v>
      </c>
      <c r="B8" s="29" t="s">
        <v>81</v>
      </c>
      <c r="C8" s="28">
        <v>491</v>
      </c>
      <c r="D8" s="28">
        <v>989</v>
      </c>
      <c r="E8" s="28">
        <v>903</v>
      </c>
      <c r="F8" s="28">
        <v>1892</v>
      </c>
      <c r="G8" s="28">
        <v>0</v>
      </c>
      <c r="H8" s="28">
        <v>2</v>
      </c>
      <c r="I8" s="28">
        <v>2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989</v>
      </c>
      <c r="T8" s="28">
        <v>905</v>
      </c>
      <c r="U8" s="28">
        <v>1894</v>
      </c>
      <c r="V8" s="28">
        <v>1230</v>
      </c>
      <c r="W8" s="30">
        <v>1198</v>
      </c>
      <c r="X8" s="28"/>
    </row>
    <row r="9" spans="1:24" ht="45" customHeight="1">
      <c r="A9" s="28">
        <v>2</v>
      </c>
      <c r="B9" s="29" t="s">
        <v>82</v>
      </c>
      <c r="C9" s="28">
        <v>491</v>
      </c>
      <c r="D9" s="28">
        <v>989</v>
      </c>
      <c r="E9" s="28">
        <v>905</v>
      </c>
      <c r="F9" s="28">
        <v>1894</v>
      </c>
      <c r="G9" s="28">
        <v>2</v>
      </c>
      <c r="H9" s="28">
        <v>0</v>
      </c>
      <c r="I9" s="28">
        <v>2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991</v>
      </c>
      <c r="T9" s="28">
        <v>905</v>
      </c>
      <c r="U9" s="28">
        <v>1896</v>
      </c>
      <c r="V9" s="28">
        <v>1244</v>
      </c>
      <c r="W9" s="30">
        <v>1202</v>
      </c>
      <c r="X9" s="28"/>
    </row>
    <row r="10" spans="1:24" ht="45" customHeight="1">
      <c r="A10" s="28">
        <v>3</v>
      </c>
      <c r="B10" s="29" t="s">
        <v>83</v>
      </c>
      <c r="C10" s="28">
        <v>510</v>
      </c>
      <c r="D10" s="28">
        <v>976</v>
      </c>
      <c r="E10" s="28">
        <v>949</v>
      </c>
      <c r="F10" s="28">
        <v>1925</v>
      </c>
      <c r="G10" s="28">
        <v>1</v>
      </c>
      <c r="H10" s="28">
        <v>2</v>
      </c>
      <c r="I10" s="28">
        <v>3</v>
      </c>
      <c r="J10" s="28">
        <v>2</v>
      </c>
      <c r="K10" s="28">
        <v>0</v>
      </c>
      <c r="L10" s="28">
        <v>2</v>
      </c>
      <c r="M10" s="28">
        <v>1</v>
      </c>
      <c r="N10" s="28">
        <v>3</v>
      </c>
      <c r="O10" s="28">
        <v>4</v>
      </c>
      <c r="P10" s="28">
        <v>1</v>
      </c>
      <c r="Q10" s="28">
        <v>3</v>
      </c>
      <c r="R10" s="28">
        <v>4</v>
      </c>
      <c r="S10" s="28">
        <v>976</v>
      </c>
      <c r="T10" s="28">
        <v>949</v>
      </c>
      <c r="U10" s="28">
        <v>1925</v>
      </c>
      <c r="V10" s="28">
        <v>1256</v>
      </c>
      <c r="W10" s="30">
        <v>1202</v>
      </c>
      <c r="X10" s="28"/>
    </row>
    <row r="11" spans="1:24" ht="45" customHeight="1">
      <c r="A11" s="29"/>
      <c r="B11" s="29" t="s">
        <v>84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30"/>
      <c r="X11" s="28"/>
    </row>
    <row r="12" spans="1:24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</row>
    <row r="13" spans="1:24">
      <c r="B13" s="1128" t="s">
        <v>6746</v>
      </c>
      <c r="C13" s="1128"/>
      <c r="D13" s="1128"/>
      <c r="E13" s="1128"/>
      <c r="V13" s="1080"/>
      <c r="W13" s="1080"/>
      <c r="X13" s="1080"/>
    </row>
    <row r="14" spans="1:24">
      <c r="B14" s="1128" t="s">
        <v>6442</v>
      </c>
      <c r="C14" s="1128"/>
      <c r="D14" s="1128"/>
      <c r="E14" s="1128"/>
      <c r="V14" s="1080" t="s">
        <v>6933</v>
      </c>
      <c r="W14" s="1080"/>
      <c r="X14" s="1080"/>
    </row>
    <row r="18" spans="1:24">
      <c r="B18" s="1093" t="s">
        <v>29</v>
      </c>
      <c r="C18" s="1093"/>
      <c r="D18" s="1093"/>
      <c r="E18" s="1093"/>
      <c r="V18" s="1080" t="s">
        <v>2456</v>
      </c>
      <c r="W18" s="1080"/>
      <c r="X18" s="1080"/>
    </row>
    <row r="19" spans="1:24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</row>
    <row r="20" spans="1:24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</row>
    <row r="21" spans="1:24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</row>
    <row r="22" spans="1:24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</row>
    <row r="23" spans="1:24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</row>
    <row r="24" spans="1:24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</row>
    <row r="25" spans="1:24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</row>
    <row r="26" spans="1:24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</row>
    <row r="27" spans="1:24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</row>
    <row r="28" spans="1:24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</row>
    <row r="29" spans="1:24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</row>
    <row r="30" spans="1:2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</row>
    <row r="31" spans="1:24" ht="18.75">
      <c r="A31" s="1139" t="s">
        <v>66</v>
      </c>
      <c r="B31" s="1139"/>
      <c r="C31" s="1139"/>
      <c r="D31" s="1139"/>
      <c r="E31" s="1139"/>
      <c r="F31" s="1139"/>
      <c r="G31" s="1139"/>
      <c r="H31" s="1139"/>
      <c r="I31" s="1139"/>
      <c r="J31" s="1139"/>
      <c r="K31" s="1139"/>
      <c r="L31" s="1139"/>
      <c r="M31" s="1139"/>
      <c r="N31" s="1139"/>
      <c r="O31" s="1139"/>
      <c r="P31" s="1139"/>
      <c r="Q31" s="1139"/>
      <c r="R31" s="1139"/>
      <c r="S31" s="1139"/>
      <c r="T31" s="1139"/>
      <c r="U31" s="1139"/>
      <c r="V31" s="1139"/>
      <c r="W31" s="1139"/>
      <c r="X31" s="1139"/>
    </row>
    <row r="32" spans="1:24" ht="18.75">
      <c r="A32" s="1139" t="s">
        <v>67</v>
      </c>
      <c r="B32" s="1139"/>
      <c r="C32" s="1139"/>
      <c r="D32" s="1139"/>
      <c r="E32" s="1139"/>
      <c r="F32" s="1139"/>
      <c r="G32" s="1139"/>
      <c r="H32" s="1139"/>
      <c r="I32" s="1139"/>
      <c r="J32" s="1139"/>
      <c r="K32" s="1139"/>
      <c r="L32" s="1139"/>
      <c r="M32" s="1139"/>
      <c r="N32" s="1139"/>
      <c r="O32" s="1139"/>
      <c r="P32" s="1139"/>
      <c r="Q32" s="1139"/>
      <c r="R32" s="1139"/>
      <c r="S32" s="1139"/>
      <c r="T32" s="1139"/>
      <c r="U32" s="1139"/>
      <c r="V32" s="1139"/>
      <c r="W32" s="1139"/>
      <c r="X32" s="1139"/>
    </row>
    <row r="33" spans="1:24" ht="15.75">
      <c r="A33" s="1140" t="s">
        <v>68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</row>
    <row r="34" spans="1:24">
      <c r="A34" s="1141" t="s">
        <v>85</v>
      </c>
      <c r="B34" s="1141"/>
      <c r="C34" s="1141"/>
      <c r="D34" s="1141"/>
      <c r="E34" s="1141"/>
      <c r="F34" s="1141"/>
      <c r="G34" s="1141"/>
      <c r="H34" s="1141"/>
      <c r="I34" s="1141"/>
      <c r="J34" s="1141"/>
      <c r="K34" s="1141"/>
      <c r="L34" s="1141"/>
      <c r="M34" s="1141"/>
      <c r="N34" s="1141"/>
      <c r="O34" s="1141"/>
      <c r="P34" s="1141"/>
      <c r="Q34" s="1141"/>
      <c r="R34" s="1141"/>
      <c r="S34" s="1141"/>
      <c r="T34" s="1141"/>
      <c r="U34" s="1141"/>
      <c r="V34" s="1141"/>
      <c r="W34" s="1141"/>
      <c r="X34" s="1141"/>
    </row>
    <row r="35" spans="1:24" ht="45" customHeight="1">
      <c r="A35" s="1142" t="s">
        <v>70</v>
      </c>
      <c r="B35" s="1142" t="s">
        <v>71</v>
      </c>
      <c r="C35" s="1142" t="s">
        <v>72</v>
      </c>
      <c r="D35" s="1127" t="s">
        <v>73</v>
      </c>
      <c r="E35" s="1127"/>
      <c r="F35" s="1127"/>
      <c r="G35" s="1127" t="s">
        <v>10</v>
      </c>
      <c r="H35" s="1127"/>
      <c r="I35" s="1127"/>
      <c r="J35" s="1127" t="s">
        <v>12</v>
      </c>
      <c r="K35" s="1127"/>
      <c r="L35" s="1127"/>
      <c r="M35" s="1127" t="s">
        <v>74</v>
      </c>
      <c r="N35" s="1127"/>
      <c r="O35" s="1127"/>
      <c r="P35" s="1127" t="s">
        <v>75</v>
      </c>
      <c r="Q35" s="1127"/>
      <c r="R35" s="1127"/>
      <c r="S35" s="1127" t="s">
        <v>76</v>
      </c>
      <c r="T35" s="1127"/>
      <c r="U35" s="1127"/>
      <c r="V35" s="1130" t="s">
        <v>77</v>
      </c>
      <c r="W35" s="1130" t="s">
        <v>78</v>
      </c>
      <c r="X35" s="1130" t="s">
        <v>79</v>
      </c>
    </row>
    <row r="36" spans="1:24" ht="45" customHeight="1">
      <c r="A36" s="1143"/>
      <c r="B36" s="1143"/>
      <c r="C36" s="1143"/>
      <c r="D36" s="32" t="s">
        <v>23</v>
      </c>
      <c r="E36" s="32" t="s">
        <v>16</v>
      </c>
      <c r="F36" s="32" t="s">
        <v>80</v>
      </c>
      <c r="G36" s="32" t="s">
        <v>23</v>
      </c>
      <c r="H36" s="32" t="s">
        <v>16</v>
      </c>
      <c r="I36" s="32" t="s">
        <v>80</v>
      </c>
      <c r="J36" s="32" t="s">
        <v>23</v>
      </c>
      <c r="K36" s="32" t="s">
        <v>16</v>
      </c>
      <c r="L36" s="32" t="s">
        <v>80</v>
      </c>
      <c r="M36" s="32" t="s">
        <v>23</v>
      </c>
      <c r="N36" s="32" t="s">
        <v>16</v>
      </c>
      <c r="O36" s="32" t="s">
        <v>80</v>
      </c>
      <c r="P36" s="32" t="s">
        <v>23</v>
      </c>
      <c r="Q36" s="32" t="s">
        <v>16</v>
      </c>
      <c r="R36" s="32" t="s">
        <v>80</v>
      </c>
      <c r="S36" s="32" t="s">
        <v>23</v>
      </c>
      <c r="T36" s="32" t="s">
        <v>16</v>
      </c>
      <c r="U36" s="32" t="s">
        <v>80</v>
      </c>
      <c r="V36" s="1130"/>
      <c r="W36" s="1130"/>
      <c r="X36" s="1130"/>
    </row>
    <row r="37" spans="1:24" ht="45" customHeight="1">
      <c r="A37" s="33">
        <v>1</v>
      </c>
      <c r="B37" s="33">
        <v>2</v>
      </c>
      <c r="C37" s="33">
        <v>3</v>
      </c>
      <c r="D37" s="33">
        <v>4</v>
      </c>
      <c r="E37" s="33">
        <v>5</v>
      </c>
      <c r="F37" s="33">
        <v>6</v>
      </c>
      <c r="G37" s="33">
        <v>7</v>
      </c>
      <c r="H37" s="33">
        <v>8</v>
      </c>
      <c r="I37" s="33">
        <v>9</v>
      </c>
      <c r="J37" s="33">
        <v>10</v>
      </c>
      <c r="K37" s="33">
        <v>11</v>
      </c>
      <c r="L37" s="33">
        <v>12</v>
      </c>
      <c r="M37" s="33">
        <v>13</v>
      </c>
      <c r="N37" s="33">
        <v>14</v>
      </c>
      <c r="O37" s="33">
        <v>15</v>
      </c>
      <c r="P37" s="33">
        <v>16</v>
      </c>
      <c r="Q37" s="33">
        <v>17</v>
      </c>
      <c r="R37" s="33">
        <v>18</v>
      </c>
      <c r="S37" s="33">
        <v>19</v>
      </c>
      <c r="T37" s="33">
        <v>20</v>
      </c>
      <c r="U37" s="33">
        <v>21</v>
      </c>
      <c r="V37" s="33">
        <v>22</v>
      </c>
      <c r="W37" s="33">
        <v>23</v>
      </c>
      <c r="X37" s="33">
        <v>24</v>
      </c>
    </row>
    <row r="38" spans="1:24" ht="45" customHeight="1">
      <c r="A38" s="33">
        <v>1</v>
      </c>
      <c r="B38" s="34" t="s">
        <v>86</v>
      </c>
      <c r="C38" s="33">
        <v>510</v>
      </c>
      <c r="D38" s="33">
        <v>976</v>
      </c>
      <c r="E38" s="33">
        <v>949</v>
      </c>
      <c r="F38" s="33">
        <v>1925</v>
      </c>
      <c r="G38" s="33">
        <v>2</v>
      </c>
      <c r="H38" s="33">
        <v>0</v>
      </c>
      <c r="I38" s="33">
        <v>2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0</v>
      </c>
      <c r="P38" s="33">
        <v>0</v>
      </c>
      <c r="Q38" s="33">
        <v>0</v>
      </c>
      <c r="R38" s="33">
        <v>0</v>
      </c>
      <c r="S38" s="33">
        <v>976</v>
      </c>
      <c r="T38" s="33">
        <v>949</v>
      </c>
      <c r="U38" s="33">
        <v>1925</v>
      </c>
      <c r="V38" s="33">
        <v>1270</v>
      </c>
      <c r="W38" s="35">
        <v>1273</v>
      </c>
      <c r="X38" s="33"/>
    </row>
    <row r="39" spans="1:24" ht="45" customHeight="1">
      <c r="A39" s="33">
        <v>2</v>
      </c>
      <c r="B39" s="34" t="s">
        <v>87</v>
      </c>
      <c r="C39" s="33">
        <v>510</v>
      </c>
      <c r="D39" s="33">
        <v>976</v>
      </c>
      <c r="E39" s="33">
        <v>949</v>
      </c>
      <c r="F39" s="33">
        <v>1925</v>
      </c>
      <c r="G39" s="33">
        <v>1</v>
      </c>
      <c r="H39" s="33">
        <v>0</v>
      </c>
      <c r="I39" s="33">
        <v>1</v>
      </c>
      <c r="J39" s="33">
        <v>0</v>
      </c>
      <c r="K39" s="33">
        <v>0</v>
      </c>
      <c r="L39" s="33">
        <v>0</v>
      </c>
      <c r="M39" s="33">
        <v>0</v>
      </c>
      <c r="N39" s="33">
        <v>0</v>
      </c>
      <c r="O39" s="33">
        <v>0</v>
      </c>
      <c r="P39" s="33">
        <v>2</v>
      </c>
      <c r="Q39" s="33">
        <v>0</v>
      </c>
      <c r="R39" s="33">
        <v>2</v>
      </c>
      <c r="S39" s="33">
        <v>976</v>
      </c>
      <c r="T39" s="33">
        <v>949</v>
      </c>
      <c r="U39" s="33">
        <v>1925</v>
      </c>
      <c r="V39" s="33">
        <v>1285</v>
      </c>
      <c r="W39" s="35">
        <v>1275</v>
      </c>
      <c r="X39" s="33"/>
    </row>
    <row r="40" spans="1:24" ht="45" customHeight="1">
      <c r="A40" s="33">
        <v>3</v>
      </c>
      <c r="B40" s="34" t="s">
        <v>88</v>
      </c>
      <c r="C40" s="33">
        <v>510</v>
      </c>
      <c r="D40" s="33">
        <v>976</v>
      </c>
      <c r="E40" s="33">
        <v>950</v>
      </c>
      <c r="F40" s="33">
        <v>1926</v>
      </c>
      <c r="G40" s="33">
        <v>0</v>
      </c>
      <c r="H40" s="33">
        <v>2</v>
      </c>
      <c r="I40" s="33">
        <v>2</v>
      </c>
      <c r="J40" s="33">
        <v>0</v>
      </c>
      <c r="K40" s="33">
        <v>1</v>
      </c>
      <c r="L40" s="33">
        <v>1</v>
      </c>
      <c r="M40" s="33">
        <v>1</v>
      </c>
      <c r="N40" s="33">
        <v>2</v>
      </c>
      <c r="O40" s="33">
        <v>3</v>
      </c>
      <c r="P40" s="33">
        <v>0</v>
      </c>
      <c r="Q40" s="33">
        <v>0</v>
      </c>
      <c r="R40" s="33">
        <v>0</v>
      </c>
      <c r="S40" s="33">
        <v>976</v>
      </c>
      <c r="T40" s="33">
        <v>950</v>
      </c>
      <c r="U40" s="33">
        <v>1926</v>
      </c>
      <c r="V40" s="33">
        <v>1299</v>
      </c>
      <c r="W40" s="35">
        <v>1277</v>
      </c>
      <c r="X40" s="33"/>
    </row>
    <row r="41" spans="1:24" ht="45" customHeight="1">
      <c r="A41" s="34"/>
      <c r="B41" s="34" t="s">
        <v>84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</row>
    <row r="42" spans="1:24">
      <c r="U42" s="31"/>
      <c r="V42" s="31"/>
      <c r="W42" s="31"/>
      <c r="X42" s="31"/>
    </row>
    <row r="43" spans="1:24">
      <c r="B43" s="1128" t="s">
        <v>6746</v>
      </c>
      <c r="C43" s="1128"/>
      <c r="D43" s="1128"/>
      <c r="E43" s="1128"/>
      <c r="V43" s="1080"/>
      <c r="W43" s="1080"/>
      <c r="X43" s="1080"/>
    </row>
    <row r="44" spans="1:24">
      <c r="B44" s="1128" t="s">
        <v>6442</v>
      </c>
      <c r="C44" s="1128"/>
      <c r="D44" s="1128"/>
      <c r="E44" s="1128"/>
      <c r="V44" s="1080" t="s">
        <v>6933</v>
      </c>
      <c r="W44" s="1080"/>
      <c r="X44" s="1080"/>
    </row>
    <row r="48" spans="1:24">
      <c r="B48" s="1093" t="s">
        <v>29</v>
      </c>
      <c r="C48" s="1093"/>
      <c r="D48" s="1093"/>
      <c r="E48" s="1093"/>
      <c r="V48" s="1080" t="s">
        <v>2456</v>
      </c>
      <c r="W48" s="1080"/>
      <c r="X48" s="1080"/>
    </row>
    <row r="52" spans="1:24" ht="21">
      <c r="A52" s="1144" t="s">
        <v>66</v>
      </c>
      <c r="B52" s="1144"/>
      <c r="C52" s="1144"/>
      <c r="D52" s="1144"/>
      <c r="E52" s="1144"/>
      <c r="F52" s="1144"/>
      <c r="G52" s="1144"/>
      <c r="H52" s="1144"/>
      <c r="I52" s="1144"/>
      <c r="J52" s="1144"/>
      <c r="K52" s="1144"/>
      <c r="L52" s="1144"/>
      <c r="M52" s="1144"/>
      <c r="N52" s="1144"/>
      <c r="O52" s="1144"/>
      <c r="P52" s="1144"/>
      <c r="Q52" s="1144"/>
      <c r="R52" s="1144"/>
      <c r="S52" s="1144"/>
      <c r="T52" s="1144"/>
      <c r="U52" s="1144"/>
      <c r="V52" s="1144"/>
      <c r="W52" s="1144"/>
      <c r="X52" s="1144"/>
    </row>
    <row r="53" spans="1:24" ht="18.75">
      <c r="A53" s="1139" t="s">
        <v>67</v>
      </c>
      <c r="B53" s="1139"/>
      <c r="C53" s="1139"/>
      <c r="D53" s="1139"/>
      <c r="E53" s="1139"/>
      <c r="F53" s="1139"/>
      <c r="G53" s="1139"/>
      <c r="H53" s="1139"/>
      <c r="I53" s="1139"/>
      <c r="J53" s="1139"/>
      <c r="K53" s="1139"/>
      <c r="L53" s="1139"/>
      <c r="M53" s="1139"/>
      <c r="N53" s="1139"/>
      <c r="O53" s="1139"/>
      <c r="P53" s="1139"/>
      <c r="Q53" s="1139"/>
      <c r="R53" s="1139"/>
      <c r="S53" s="1139"/>
      <c r="T53" s="1139"/>
      <c r="U53" s="1139"/>
      <c r="V53" s="1139"/>
      <c r="W53" s="1139"/>
      <c r="X53" s="1139"/>
    </row>
    <row r="54" spans="1:24" ht="15.75">
      <c r="A54" s="1140" t="s">
        <v>68</v>
      </c>
      <c r="B54" s="1140"/>
      <c r="C54" s="1140"/>
      <c r="D54" s="1140"/>
      <c r="E54" s="1140"/>
      <c r="F54" s="1140"/>
      <c r="G54" s="1140"/>
      <c r="H54" s="1140"/>
      <c r="I54" s="1140"/>
      <c r="J54" s="1140"/>
      <c r="K54" s="1140"/>
      <c r="L54" s="1140"/>
      <c r="M54" s="1140"/>
      <c r="N54" s="1140"/>
      <c r="O54" s="1140"/>
      <c r="P54" s="1140"/>
      <c r="Q54" s="1140"/>
      <c r="R54" s="1140"/>
      <c r="S54" s="1140"/>
      <c r="T54" s="1140"/>
      <c r="U54" s="1140"/>
      <c r="V54" s="1140"/>
      <c r="W54" s="1140"/>
      <c r="X54" s="1140"/>
    </row>
    <row r="55" spans="1:24">
      <c r="A55" s="1141" t="s">
        <v>6745</v>
      </c>
      <c r="B55" s="1141"/>
      <c r="C55" s="1141"/>
      <c r="D55" s="1141"/>
      <c r="E55" s="1141"/>
      <c r="F55" s="1141"/>
      <c r="G55" s="1141"/>
      <c r="H55" s="1141"/>
      <c r="I55" s="1141"/>
      <c r="J55" s="1141"/>
      <c r="K55" s="1141"/>
      <c r="L55" s="1141"/>
      <c r="M55" s="1141"/>
      <c r="N55" s="1141"/>
      <c r="O55" s="1141"/>
      <c r="P55" s="1141"/>
      <c r="Q55" s="1141"/>
      <c r="R55" s="1141"/>
      <c r="S55" s="1141"/>
      <c r="T55" s="1141"/>
      <c r="U55" s="1141"/>
      <c r="V55" s="1141"/>
      <c r="W55" s="1141"/>
      <c r="X55" s="1141"/>
    </row>
    <row r="56" spans="1:24" ht="45" customHeight="1">
      <c r="A56" s="1125" t="s">
        <v>70</v>
      </c>
      <c r="B56" s="1125" t="s">
        <v>71</v>
      </c>
      <c r="C56" s="1125" t="s">
        <v>72</v>
      </c>
      <c r="D56" s="1127" t="s">
        <v>73</v>
      </c>
      <c r="E56" s="1127"/>
      <c r="F56" s="1127"/>
      <c r="G56" s="1127" t="s">
        <v>10</v>
      </c>
      <c r="H56" s="1127"/>
      <c r="I56" s="1127"/>
      <c r="J56" s="1127" t="s">
        <v>12</v>
      </c>
      <c r="K56" s="1127"/>
      <c r="L56" s="1127"/>
      <c r="M56" s="1127" t="s">
        <v>74</v>
      </c>
      <c r="N56" s="1127"/>
      <c r="O56" s="1127"/>
      <c r="P56" s="1127" t="s">
        <v>75</v>
      </c>
      <c r="Q56" s="1127"/>
      <c r="R56" s="1127"/>
      <c r="S56" s="1127" t="s">
        <v>76</v>
      </c>
      <c r="T56" s="1127"/>
      <c r="U56" s="1127"/>
      <c r="V56" s="1130" t="s">
        <v>77</v>
      </c>
      <c r="W56" s="1130" t="s">
        <v>78</v>
      </c>
      <c r="X56" s="1130" t="s">
        <v>79</v>
      </c>
    </row>
    <row r="57" spans="1:24" ht="45" customHeight="1">
      <c r="A57" s="1126"/>
      <c r="B57" s="1126"/>
      <c r="C57" s="1126"/>
      <c r="D57" s="867" t="s">
        <v>23</v>
      </c>
      <c r="E57" s="867" t="s">
        <v>16</v>
      </c>
      <c r="F57" s="867" t="s">
        <v>80</v>
      </c>
      <c r="G57" s="867" t="s">
        <v>23</v>
      </c>
      <c r="H57" s="867" t="s">
        <v>16</v>
      </c>
      <c r="I57" s="867" t="s">
        <v>80</v>
      </c>
      <c r="J57" s="867" t="s">
        <v>23</v>
      </c>
      <c r="K57" s="867" t="s">
        <v>16</v>
      </c>
      <c r="L57" s="867" t="s">
        <v>80</v>
      </c>
      <c r="M57" s="867" t="s">
        <v>23</v>
      </c>
      <c r="N57" s="867" t="s">
        <v>16</v>
      </c>
      <c r="O57" s="867" t="s">
        <v>80</v>
      </c>
      <c r="P57" s="867" t="s">
        <v>23</v>
      </c>
      <c r="Q57" s="867" t="s">
        <v>16</v>
      </c>
      <c r="R57" s="867" t="s">
        <v>80</v>
      </c>
      <c r="S57" s="867" t="s">
        <v>23</v>
      </c>
      <c r="T57" s="867" t="s">
        <v>16</v>
      </c>
      <c r="U57" s="867" t="s">
        <v>80</v>
      </c>
      <c r="V57" s="1130"/>
      <c r="W57" s="1130"/>
      <c r="X57" s="1130"/>
    </row>
    <row r="58" spans="1:24" ht="45" customHeight="1">
      <c r="A58" s="33">
        <v>1</v>
      </c>
      <c r="B58" s="33">
        <v>2</v>
      </c>
      <c r="C58" s="33">
        <v>3</v>
      </c>
      <c r="D58" s="33">
        <v>4</v>
      </c>
      <c r="E58" s="33">
        <v>5</v>
      </c>
      <c r="F58" s="33">
        <v>6</v>
      </c>
      <c r="G58" s="33">
        <v>7</v>
      </c>
      <c r="H58" s="33">
        <v>8</v>
      </c>
      <c r="I58" s="33">
        <v>9</v>
      </c>
      <c r="J58" s="33">
        <v>10</v>
      </c>
      <c r="K58" s="33">
        <v>11</v>
      </c>
      <c r="L58" s="33">
        <v>12</v>
      </c>
      <c r="M58" s="33">
        <v>13</v>
      </c>
      <c r="N58" s="33">
        <v>14</v>
      </c>
      <c r="O58" s="33">
        <v>15</v>
      </c>
      <c r="P58" s="33">
        <v>16</v>
      </c>
      <c r="Q58" s="33">
        <v>17</v>
      </c>
      <c r="R58" s="33">
        <v>18</v>
      </c>
      <c r="S58" s="33">
        <v>19</v>
      </c>
      <c r="T58" s="33">
        <v>20</v>
      </c>
      <c r="U58" s="33">
        <v>21</v>
      </c>
      <c r="V58" s="33">
        <v>22</v>
      </c>
      <c r="W58" s="33">
        <v>23</v>
      </c>
      <c r="X58" s="33">
        <v>24</v>
      </c>
    </row>
    <row r="59" spans="1:24" ht="45" customHeight="1">
      <c r="A59" s="33">
        <v>1</v>
      </c>
      <c r="B59" s="34" t="s">
        <v>6460</v>
      </c>
      <c r="C59" s="33">
        <v>523</v>
      </c>
      <c r="D59" s="33">
        <v>983</v>
      </c>
      <c r="E59" s="33">
        <v>924</v>
      </c>
      <c r="F59" s="33">
        <v>1907</v>
      </c>
      <c r="G59" s="33">
        <v>2</v>
      </c>
      <c r="H59" s="33">
        <v>1</v>
      </c>
      <c r="I59" s="33">
        <v>3</v>
      </c>
      <c r="J59" s="33">
        <v>0</v>
      </c>
      <c r="K59" s="33">
        <v>0</v>
      </c>
      <c r="L59" s="33">
        <v>0</v>
      </c>
      <c r="M59" s="33">
        <v>0</v>
      </c>
      <c r="N59" s="33">
        <v>7</v>
      </c>
      <c r="O59" s="33">
        <v>7</v>
      </c>
      <c r="P59" s="33">
        <v>13</v>
      </c>
      <c r="Q59" s="33">
        <v>2</v>
      </c>
      <c r="R59" s="33">
        <v>15</v>
      </c>
      <c r="S59" s="33">
        <v>972</v>
      </c>
      <c r="T59" s="33">
        <v>929</v>
      </c>
      <c r="U59" s="33">
        <v>1901</v>
      </c>
      <c r="V59" s="33">
        <v>1326</v>
      </c>
      <c r="W59" s="35">
        <v>1295</v>
      </c>
      <c r="X59" s="33"/>
    </row>
    <row r="60" spans="1:24" ht="45" customHeight="1">
      <c r="A60" s="33">
        <v>2</v>
      </c>
      <c r="B60" s="34" t="s">
        <v>6709</v>
      </c>
      <c r="C60" s="33">
        <v>526</v>
      </c>
      <c r="D60" s="33">
        <v>978</v>
      </c>
      <c r="E60" s="33">
        <v>930</v>
      </c>
      <c r="F60" s="33">
        <v>1909</v>
      </c>
      <c r="G60" s="33">
        <v>0</v>
      </c>
      <c r="H60" s="33">
        <v>0</v>
      </c>
      <c r="I60" s="33">
        <v>0</v>
      </c>
      <c r="J60" s="33">
        <v>1</v>
      </c>
      <c r="K60" s="33">
        <v>0</v>
      </c>
      <c r="L60" s="33">
        <v>1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f>SUM(D60+G60-J60+M60)</f>
        <v>977</v>
      </c>
      <c r="T60" s="33">
        <f>SUM(E60+H60-K60+N60)</f>
        <v>930</v>
      </c>
      <c r="U60" s="33">
        <f>SUM(T60+S60)</f>
        <v>1907</v>
      </c>
      <c r="V60" s="33">
        <v>1326</v>
      </c>
      <c r="W60" s="35">
        <v>1295</v>
      </c>
      <c r="X60" s="33"/>
    </row>
    <row r="61" spans="1:24" ht="45" customHeight="1">
      <c r="A61" s="33">
        <v>3</v>
      </c>
      <c r="B61" s="34" t="s">
        <v>6710</v>
      </c>
      <c r="C61" s="33">
        <v>526</v>
      </c>
      <c r="D61" s="33">
        <v>979</v>
      </c>
      <c r="E61" s="33">
        <v>930</v>
      </c>
      <c r="F61" s="33">
        <v>1910</v>
      </c>
      <c r="G61" s="33">
        <v>1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980</v>
      </c>
      <c r="T61" s="33">
        <v>930</v>
      </c>
      <c r="U61" s="33">
        <f>SUM(T61+S61)</f>
        <v>1910</v>
      </c>
      <c r="V61" s="33">
        <v>1326</v>
      </c>
      <c r="W61" s="35">
        <v>1295</v>
      </c>
      <c r="X61" s="33"/>
    </row>
    <row r="62" spans="1:24" ht="45" customHeight="1">
      <c r="A62" s="34"/>
      <c r="B62" s="34" t="s">
        <v>84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</row>
    <row r="64" spans="1:24">
      <c r="B64" s="1128" t="s">
        <v>6746</v>
      </c>
      <c r="C64" s="1128"/>
      <c r="D64" s="1128"/>
      <c r="E64" s="1128"/>
      <c r="V64" s="1080"/>
      <c r="W64" s="1080"/>
      <c r="X64" s="1080"/>
    </row>
    <row r="65" spans="1:24">
      <c r="B65" s="1128" t="s">
        <v>6442</v>
      </c>
      <c r="C65" s="1128"/>
      <c r="D65" s="1128"/>
      <c r="E65" s="1128"/>
      <c r="V65" s="1080" t="s">
        <v>6933</v>
      </c>
      <c r="W65" s="1080"/>
      <c r="X65" s="1080"/>
    </row>
    <row r="69" spans="1:24">
      <c r="B69" s="1093" t="s">
        <v>29</v>
      </c>
      <c r="C69" s="1093"/>
      <c r="D69" s="1093"/>
      <c r="E69" s="1093"/>
      <c r="V69" s="1080" t="s">
        <v>2456</v>
      </c>
      <c r="W69" s="1080"/>
      <c r="X69" s="1080"/>
    </row>
    <row r="79" spans="1:24" ht="21">
      <c r="A79" s="1144" t="s">
        <v>66</v>
      </c>
      <c r="B79" s="1144"/>
      <c r="C79" s="1144"/>
      <c r="D79" s="1144"/>
      <c r="E79" s="1144"/>
      <c r="F79" s="1144"/>
      <c r="G79" s="1144"/>
      <c r="H79" s="1144"/>
      <c r="I79" s="1144"/>
      <c r="J79" s="1144"/>
      <c r="K79" s="1144"/>
      <c r="L79" s="1144"/>
      <c r="M79" s="1144"/>
      <c r="N79" s="1144"/>
      <c r="O79" s="1144"/>
      <c r="P79" s="1144"/>
      <c r="Q79" s="1144"/>
      <c r="R79" s="1144"/>
      <c r="S79" s="1144"/>
      <c r="T79" s="1144"/>
      <c r="U79" s="1144"/>
      <c r="V79" s="1144"/>
      <c r="W79" s="1144"/>
      <c r="X79" s="1144"/>
    </row>
    <row r="80" spans="1:24" ht="18.75">
      <c r="A80" s="1139" t="s">
        <v>67</v>
      </c>
      <c r="B80" s="1139"/>
      <c r="C80" s="1139"/>
      <c r="D80" s="1139"/>
      <c r="E80" s="1139"/>
      <c r="F80" s="1139"/>
      <c r="G80" s="1139"/>
      <c r="H80" s="1139"/>
      <c r="I80" s="1139"/>
      <c r="J80" s="1139"/>
      <c r="K80" s="1139"/>
      <c r="L80" s="1139"/>
      <c r="M80" s="1139"/>
      <c r="N80" s="1139"/>
      <c r="O80" s="1139"/>
      <c r="P80" s="1139"/>
      <c r="Q80" s="1139"/>
      <c r="R80" s="1139"/>
      <c r="S80" s="1139"/>
      <c r="T80" s="1139"/>
      <c r="U80" s="1139"/>
      <c r="V80" s="1139"/>
      <c r="W80" s="1139"/>
      <c r="X80" s="1139"/>
    </row>
    <row r="81" spans="1:24" ht="15.75">
      <c r="A81" s="1140" t="s">
        <v>68</v>
      </c>
      <c r="B81" s="1140"/>
      <c r="C81" s="1140"/>
      <c r="D81" s="1140"/>
      <c r="E81" s="1140"/>
      <c r="F81" s="1140"/>
      <c r="G81" s="1140"/>
      <c r="H81" s="1140"/>
      <c r="I81" s="1140"/>
      <c r="J81" s="1140"/>
      <c r="K81" s="1140"/>
      <c r="L81" s="1140"/>
      <c r="M81" s="1140"/>
      <c r="N81" s="1140"/>
      <c r="O81" s="1140"/>
      <c r="P81" s="1140"/>
      <c r="Q81" s="1140"/>
      <c r="R81" s="1140"/>
      <c r="S81" s="1140"/>
      <c r="T81" s="1140"/>
      <c r="U81" s="1140"/>
      <c r="V81" s="1140"/>
      <c r="W81" s="1140"/>
      <c r="X81" s="1140"/>
    </row>
    <row r="82" spans="1:24">
      <c r="A82" s="1141" t="s">
        <v>6750</v>
      </c>
      <c r="B82" s="1141"/>
      <c r="C82" s="1141"/>
      <c r="D82" s="1141"/>
      <c r="E82" s="1141"/>
      <c r="F82" s="1141"/>
      <c r="G82" s="1141"/>
      <c r="H82" s="1141"/>
      <c r="I82" s="1141"/>
      <c r="J82" s="1141"/>
      <c r="K82" s="1141"/>
      <c r="L82" s="1141"/>
      <c r="M82" s="1141"/>
      <c r="N82" s="1141"/>
      <c r="O82" s="1141"/>
      <c r="P82" s="1141"/>
      <c r="Q82" s="1141"/>
      <c r="R82" s="1141"/>
      <c r="S82" s="1141"/>
      <c r="T82" s="1141"/>
      <c r="U82" s="1141"/>
      <c r="V82" s="1141"/>
      <c r="W82" s="1141"/>
      <c r="X82" s="1141"/>
    </row>
    <row r="83" spans="1:24" ht="45" customHeight="1">
      <c r="A83" s="1125" t="s">
        <v>70</v>
      </c>
      <c r="B83" s="1125" t="s">
        <v>71</v>
      </c>
      <c r="C83" s="1125" t="s">
        <v>72</v>
      </c>
      <c r="D83" s="1127" t="s">
        <v>73</v>
      </c>
      <c r="E83" s="1127"/>
      <c r="F83" s="1127"/>
      <c r="G83" s="1127" t="s">
        <v>10</v>
      </c>
      <c r="H83" s="1127"/>
      <c r="I83" s="1127"/>
      <c r="J83" s="1127" t="s">
        <v>12</v>
      </c>
      <c r="K83" s="1127"/>
      <c r="L83" s="1127"/>
      <c r="M83" s="1127" t="s">
        <v>74</v>
      </c>
      <c r="N83" s="1127"/>
      <c r="O83" s="1127"/>
      <c r="P83" s="1127" t="s">
        <v>75</v>
      </c>
      <c r="Q83" s="1127"/>
      <c r="R83" s="1127"/>
      <c r="S83" s="1127" t="s">
        <v>76</v>
      </c>
      <c r="T83" s="1127"/>
      <c r="U83" s="1127"/>
      <c r="V83" s="1130" t="s">
        <v>77</v>
      </c>
      <c r="W83" s="1130" t="s">
        <v>78</v>
      </c>
      <c r="X83" s="1130" t="s">
        <v>79</v>
      </c>
    </row>
    <row r="84" spans="1:24" ht="45" customHeight="1">
      <c r="A84" s="1126"/>
      <c r="B84" s="1126"/>
      <c r="C84" s="1126"/>
      <c r="D84" s="873" t="s">
        <v>23</v>
      </c>
      <c r="E84" s="873" t="s">
        <v>16</v>
      </c>
      <c r="F84" s="873" t="s">
        <v>80</v>
      </c>
      <c r="G84" s="873" t="s">
        <v>23</v>
      </c>
      <c r="H84" s="873" t="s">
        <v>16</v>
      </c>
      <c r="I84" s="873" t="s">
        <v>80</v>
      </c>
      <c r="J84" s="873" t="s">
        <v>23</v>
      </c>
      <c r="K84" s="873" t="s">
        <v>16</v>
      </c>
      <c r="L84" s="873" t="s">
        <v>80</v>
      </c>
      <c r="M84" s="873" t="s">
        <v>23</v>
      </c>
      <c r="N84" s="873" t="s">
        <v>16</v>
      </c>
      <c r="O84" s="873" t="s">
        <v>80</v>
      </c>
      <c r="P84" s="873" t="s">
        <v>23</v>
      </c>
      <c r="Q84" s="873" t="s">
        <v>16</v>
      </c>
      <c r="R84" s="873" t="s">
        <v>80</v>
      </c>
      <c r="S84" s="873" t="s">
        <v>23</v>
      </c>
      <c r="T84" s="873" t="s">
        <v>16</v>
      </c>
      <c r="U84" s="873" t="s">
        <v>80</v>
      </c>
      <c r="V84" s="1130"/>
      <c r="W84" s="1130"/>
      <c r="X84" s="1130"/>
    </row>
    <row r="85" spans="1:24" ht="45" customHeight="1">
      <c r="A85" s="33">
        <v>1</v>
      </c>
      <c r="B85" s="33">
        <v>2</v>
      </c>
      <c r="C85" s="33">
        <v>3</v>
      </c>
      <c r="D85" s="33">
        <v>4</v>
      </c>
      <c r="E85" s="33">
        <v>5</v>
      </c>
      <c r="F85" s="33">
        <v>6</v>
      </c>
      <c r="G85" s="33">
        <v>7</v>
      </c>
      <c r="H85" s="33">
        <v>8</v>
      </c>
      <c r="I85" s="33">
        <v>9</v>
      </c>
      <c r="J85" s="33">
        <v>10</v>
      </c>
      <c r="K85" s="33">
        <v>11</v>
      </c>
      <c r="L85" s="33">
        <v>12</v>
      </c>
      <c r="M85" s="33">
        <v>13</v>
      </c>
      <c r="N85" s="33">
        <v>14</v>
      </c>
      <c r="O85" s="33">
        <v>15</v>
      </c>
      <c r="P85" s="33">
        <v>16</v>
      </c>
      <c r="Q85" s="33">
        <v>17</v>
      </c>
      <c r="R85" s="33">
        <v>18</v>
      </c>
      <c r="S85" s="33">
        <v>19</v>
      </c>
      <c r="T85" s="33">
        <v>20</v>
      </c>
      <c r="U85" s="33">
        <v>21</v>
      </c>
      <c r="V85" s="33">
        <v>22</v>
      </c>
      <c r="W85" s="33">
        <v>23</v>
      </c>
      <c r="X85" s="33">
        <v>24</v>
      </c>
    </row>
    <row r="86" spans="1:24" ht="45" customHeight="1">
      <c r="A86" s="33">
        <v>1</v>
      </c>
      <c r="B86" s="34" t="s">
        <v>6747</v>
      </c>
      <c r="C86" s="33">
        <v>536</v>
      </c>
      <c r="D86" s="33">
        <v>1009</v>
      </c>
      <c r="E86" s="33">
        <v>955</v>
      </c>
      <c r="F86" s="33">
        <f>SUM(E86+D86)</f>
        <v>1964</v>
      </c>
      <c r="G86" s="33">
        <v>3</v>
      </c>
      <c r="H86" s="33">
        <v>0</v>
      </c>
      <c r="I86" s="33">
        <v>3</v>
      </c>
      <c r="J86" s="33">
        <v>0</v>
      </c>
      <c r="K86" s="33">
        <v>1</v>
      </c>
      <c r="L86" s="33">
        <v>1</v>
      </c>
      <c r="M86" s="33">
        <v>2</v>
      </c>
      <c r="N86" s="33">
        <v>0</v>
      </c>
      <c r="O86" s="33">
        <v>2</v>
      </c>
      <c r="P86" s="33">
        <v>13</v>
      </c>
      <c r="Q86" s="33">
        <v>16</v>
      </c>
      <c r="R86" s="33">
        <v>29</v>
      </c>
      <c r="S86" s="33">
        <f>SUM(D86+G86+M86-P86)</f>
        <v>1001</v>
      </c>
      <c r="T86" s="33">
        <f>SUM(E86-K86-Q86)</f>
        <v>938</v>
      </c>
      <c r="U86" s="33">
        <f>SUM(T86+S86)</f>
        <v>1939</v>
      </c>
      <c r="V86" s="33">
        <v>1439</v>
      </c>
      <c r="W86" s="35">
        <v>1021</v>
      </c>
      <c r="X86" s="33"/>
    </row>
    <row r="87" spans="1:24" ht="45" customHeight="1">
      <c r="A87" s="33">
        <v>2</v>
      </c>
      <c r="B87" s="34" t="s">
        <v>6748</v>
      </c>
      <c r="C87" s="33">
        <v>536</v>
      </c>
      <c r="D87" s="33">
        <v>1009</v>
      </c>
      <c r="E87" s="33">
        <v>955</v>
      </c>
      <c r="F87" s="33">
        <v>1964</v>
      </c>
      <c r="G87" s="33">
        <v>3</v>
      </c>
      <c r="H87" s="33">
        <v>0</v>
      </c>
      <c r="I87" s="33">
        <v>3</v>
      </c>
      <c r="J87" s="33">
        <v>0</v>
      </c>
      <c r="K87" s="33">
        <v>1</v>
      </c>
      <c r="L87" s="33">
        <v>1</v>
      </c>
      <c r="M87" s="33">
        <v>2</v>
      </c>
      <c r="N87" s="33">
        <v>0</v>
      </c>
      <c r="O87" s="33">
        <v>2</v>
      </c>
      <c r="P87" s="33">
        <v>13</v>
      </c>
      <c r="Q87" s="33">
        <v>16</v>
      </c>
      <c r="R87" s="33">
        <v>29</v>
      </c>
      <c r="S87" s="33">
        <v>1001</v>
      </c>
      <c r="T87" s="33">
        <v>938</v>
      </c>
      <c r="U87" s="33">
        <v>1939</v>
      </c>
      <c r="V87" s="33">
        <v>1439</v>
      </c>
      <c r="W87" s="35">
        <v>1021</v>
      </c>
      <c r="X87" s="33"/>
    </row>
    <row r="88" spans="1:24" ht="45" customHeight="1">
      <c r="A88" s="33">
        <v>3</v>
      </c>
      <c r="B88" s="34" t="s">
        <v>6749</v>
      </c>
      <c r="C88" s="33">
        <v>538</v>
      </c>
      <c r="D88" s="33">
        <v>1005</v>
      </c>
      <c r="E88" s="33">
        <v>942</v>
      </c>
      <c r="F88" s="33">
        <f>SUM(E88+D88)</f>
        <v>1947</v>
      </c>
      <c r="G88" s="33">
        <v>1</v>
      </c>
      <c r="H88" s="33">
        <v>0</v>
      </c>
      <c r="I88" s="33">
        <v>1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5</v>
      </c>
      <c r="Q88" s="33">
        <v>4</v>
      </c>
      <c r="R88" s="33">
        <v>9</v>
      </c>
      <c r="S88" s="33">
        <v>1001</v>
      </c>
      <c r="T88" s="33">
        <v>938</v>
      </c>
      <c r="U88" s="33">
        <v>1939</v>
      </c>
      <c r="V88" s="33">
        <v>1439</v>
      </c>
      <c r="W88" s="35">
        <v>1021</v>
      </c>
      <c r="X88" s="33"/>
    </row>
    <row r="89" spans="1:24" ht="45" customHeight="1">
      <c r="A89" s="34"/>
      <c r="B89" s="34" t="s">
        <v>84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</row>
    <row r="91" spans="1:24">
      <c r="B91" s="1128" t="s">
        <v>6746</v>
      </c>
      <c r="C91" s="1128"/>
      <c r="D91" s="1128"/>
      <c r="E91" s="1128"/>
      <c r="V91" s="1080"/>
      <c r="W91" s="1080"/>
      <c r="X91" s="1080"/>
    </row>
    <row r="92" spans="1:24">
      <c r="B92" s="1128" t="s">
        <v>6442</v>
      </c>
      <c r="C92" s="1128"/>
      <c r="D92" s="1128"/>
      <c r="E92" s="1128"/>
      <c r="V92" s="1080" t="s">
        <v>6933</v>
      </c>
      <c r="W92" s="1080"/>
      <c r="X92" s="1080"/>
    </row>
    <row r="96" spans="1:24">
      <c r="B96" s="1093" t="s">
        <v>29</v>
      </c>
      <c r="C96" s="1093"/>
      <c r="D96" s="1093"/>
      <c r="E96" s="1093"/>
      <c r="V96" s="1080" t="s">
        <v>2456</v>
      </c>
      <c r="W96" s="1080"/>
      <c r="X96" s="1080"/>
    </row>
    <row r="103" spans="1:24" ht="21">
      <c r="A103" s="1144" t="s">
        <v>66</v>
      </c>
      <c r="B103" s="1144"/>
      <c r="C103" s="1144"/>
      <c r="D103" s="1144"/>
      <c r="E103" s="1144"/>
      <c r="F103" s="1144"/>
      <c r="G103" s="1144"/>
      <c r="H103" s="1144"/>
      <c r="I103" s="1144"/>
      <c r="J103" s="1144"/>
      <c r="K103" s="1144"/>
      <c r="L103" s="1144"/>
      <c r="M103" s="1144"/>
      <c r="N103" s="1144"/>
      <c r="O103" s="1144"/>
      <c r="P103" s="1144"/>
      <c r="Q103" s="1144"/>
      <c r="R103" s="1144"/>
      <c r="S103" s="1144"/>
      <c r="T103" s="1144"/>
      <c r="U103" s="1144"/>
      <c r="V103" s="1144"/>
      <c r="W103" s="1144"/>
      <c r="X103" s="1144"/>
    </row>
    <row r="104" spans="1:24" ht="18.75">
      <c r="A104" s="1139" t="s">
        <v>67</v>
      </c>
      <c r="B104" s="1139"/>
      <c r="C104" s="1139"/>
      <c r="D104" s="1139"/>
      <c r="E104" s="1139"/>
      <c r="F104" s="1139"/>
      <c r="G104" s="1139"/>
      <c r="H104" s="1139"/>
      <c r="I104" s="1139"/>
      <c r="J104" s="1139"/>
      <c r="K104" s="1139"/>
      <c r="L104" s="1139"/>
      <c r="M104" s="1139"/>
      <c r="N104" s="1139"/>
      <c r="O104" s="1139"/>
      <c r="P104" s="1139"/>
      <c r="Q104" s="1139"/>
      <c r="R104" s="1139"/>
      <c r="S104" s="1139"/>
      <c r="T104" s="1139"/>
      <c r="U104" s="1139"/>
      <c r="V104" s="1139"/>
      <c r="W104" s="1139"/>
      <c r="X104" s="1139"/>
    </row>
    <row r="105" spans="1:24" ht="15.75">
      <c r="A105" s="1140" t="s">
        <v>68</v>
      </c>
      <c r="B105" s="1140"/>
      <c r="C105" s="1140"/>
      <c r="D105" s="1140"/>
      <c r="E105" s="1140"/>
      <c r="F105" s="1140"/>
      <c r="G105" s="1140"/>
      <c r="H105" s="1140"/>
      <c r="I105" s="1140"/>
      <c r="J105" s="1140"/>
      <c r="K105" s="1140"/>
      <c r="L105" s="1140"/>
      <c r="M105" s="1140"/>
      <c r="N105" s="1140"/>
      <c r="O105" s="1140"/>
      <c r="P105" s="1140"/>
      <c r="Q105" s="1140"/>
      <c r="R105" s="1140"/>
      <c r="S105" s="1140"/>
      <c r="T105" s="1140"/>
      <c r="U105" s="1140"/>
      <c r="V105" s="1140"/>
      <c r="W105" s="1140"/>
      <c r="X105" s="1140"/>
    </row>
    <row r="106" spans="1:24">
      <c r="A106" s="1141" t="s">
        <v>6910</v>
      </c>
      <c r="B106" s="1141"/>
      <c r="C106" s="1141"/>
      <c r="D106" s="1141"/>
      <c r="E106" s="1141"/>
      <c r="F106" s="1141"/>
      <c r="G106" s="1141"/>
      <c r="H106" s="1141"/>
      <c r="I106" s="1141"/>
      <c r="J106" s="1141"/>
      <c r="K106" s="1141"/>
      <c r="L106" s="1141"/>
      <c r="M106" s="1141"/>
      <c r="N106" s="1141"/>
      <c r="O106" s="1141"/>
      <c r="P106" s="1141"/>
      <c r="Q106" s="1141"/>
      <c r="R106" s="1141"/>
      <c r="S106" s="1141"/>
      <c r="T106" s="1141"/>
      <c r="U106" s="1141"/>
      <c r="V106" s="1141"/>
      <c r="W106" s="1141"/>
      <c r="X106" s="1141"/>
    </row>
    <row r="107" spans="1:24" ht="35.1" customHeight="1">
      <c r="A107" s="1125" t="s">
        <v>70</v>
      </c>
      <c r="B107" s="1125" t="s">
        <v>71</v>
      </c>
      <c r="C107" s="1125" t="s">
        <v>72</v>
      </c>
      <c r="D107" s="1127" t="s">
        <v>73</v>
      </c>
      <c r="E107" s="1127"/>
      <c r="F107" s="1127"/>
      <c r="G107" s="1127" t="s">
        <v>10</v>
      </c>
      <c r="H107" s="1127"/>
      <c r="I107" s="1127"/>
      <c r="J107" s="1127" t="s">
        <v>12</v>
      </c>
      <c r="K107" s="1127"/>
      <c r="L107" s="1127"/>
      <c r="M107" s="1127" t="s">
        <v>74</v>
      </c>
      <c r="N107" s="1127"/>
      <c r="O107" s="1127"/>
      <c r="P107" s="1127" t="s">
        <v>75</v>
      </c>
      <c r="Q107" s="1127"/>
      <c r="R107" s="1127"/>
      <c r="S107" s="1127" t="s">
        <v>76</v>
      </c>
      <c r="T107" s="1127"/>
      <c r="U107" s="1127"/>
      <c r="V107" s="1130" t="s">
        <v>77</v>
      </c>
      <c r="W107" s="1130" t="s">
        <v>78</v>
      </c>
      <c r="X107" s="1130" t="s">
        <v>79</v>
      </c>
    </row>
    <row r="108" spans="1:24" ht="35.1" customHeight="1">
      <c r="A108" s="1126"/>
      <c r="B108" s="1126"/>
      <c r="C108" s="1126"/>
      <c r="D108" s="891" t="s">
        <v>23</v>
      </c>
      <c r="E108" s="891" t="s">
        <v>16</v>
      </c>
      <c r="F108" s="891" t="s">
        <v>80</v>
      </c>
      <c r="G108" s="891" t="s">
        <v>23</v>
      </c>
      <c r="H108" s="891" t="s">
        <v>16</v>
      </c>
      <c r="I108" s="891" t="s">
        <v>80</v>
      </c>
      <c r="J108" s="891" t="s">
        <v>23</v>
      </c>
      <c r="K108" s="891" t="s">
        <v>16</v>
      </c>
      <c r="L108" s="891" t="s">
        <v>80</v>
      </c>
      <c r="M108" s="891" t="s">
        <v>23</v>
      </c>
      <c r="N108" s="891" t="s">
        <v>16</v>
      </c>
      <c r="O108" s="891" t="s">
        <v>80</v>
      </c>
      <c r="P108" s="891" t="s">
        <v>23</v>
      </c>
      <c r="Q108" s="891" t="s">
        <v>16</v>
      </c>
      <c r="R108" s="891" t="s">
        <v>80</v>
      </c>
      <c r="S108" s="891" t="s">
        <v>23</v>
      </c>
      <c r="T108" s="891" t="s">
        <v>16</v>
      </c>
      <c r="U108" s="891" t="s">
        <v>80</v>
      </c>
      <c r="V108" s="1130"/>
      <c r="W108" s="1130"/>
      <c r="X108" s="1130"/>
    </row>
    <row r="109" spans="1:24" ht="35.1" customHeight="1">
      <c r="A109" s="33">
        <v>1</v>
      </c>
      <c r="B109" s="33">
        <v>2</v>
      </c>
      <c r="C109" s="33">
        <v>3</v>
      </c>
      <c r="D109" s="33">
        <v>4</v>
      </c>
      <c r="E109" s="33">
        <v>5</v>
      </c>
      <c r="F109" s="33">
        <v>6</v>
      </c>
      <c r="G109" s="33">
        <v>7</v>
      </c>
      <c r="H109" s="33">
        <v>8</v>
      </c>
      <c r="I109" s="33">
        <v>9</v>
      </c>
      <c r="J109" s="33">
        <v>10</v>
      </c>
      <c r="K109" s="33">
        <v>11</v>
      </c>
      <c r="L109" s="33">
        <v>12</v>
      </c>
      <c r="M109" s="33">
        <v>13</v>
      </c>
      <c r="N109" s="33">
        <v>14</v>
      </c>
      <c r="O109" s="33">
        <v>15</v>
      </c>
      <c r="P109" s="33">
        <v>16</v>
      </c>
      <c r="Q109" s="33">
        <v>17</v>
      </c>
      <c r="R109" s="33">
        <v>18</v>
      </c>
      <c r="S109" s="33">
        <v>19</v>
      </c>
      <c r="T109" s="33">
        <v>20</v>
      </c>
      <c r="U109" s="33">
        <v>21</v>
      </c>
      <c r="V109" s="33">
        <v>22</v>
      </c>
      <c r="W109" s="33">
        <v>23</v>
      </c>
      <c r="X109" s="33">
        <v>24</v>
      </c>
    </row>
    <row r="110" spans="1:24" ht="35.1" customHeight="1">
      <c r="A110" s="33">
        <v>1</v>
      </c>
      <c r="B110" s="34" t="s">
        <v>81</v>
      </c>
      <c r="C110" s="33">
        <v>538</v>
      </c>
      <c r="D110" s="33">
        <v>1005</v>
      </c>
      <c r="E110" s="33">
        <v>942</v>
      </c>
      <c r="F110" s="33">
        <v>1947</v>
      </c>
      <c r="G110" s="33">
        <v>1</v>
      </c>
      <c r="H110" s="33">
        <v>0</v>
      </c>
      <c r="I110" s="33">
        <v>1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5</v>
      </c>
      <c r="Q110" s="33">
        <v>4</v>
      </c>
      <c r="R110" s="33">
        <v>9</v>
      </c>
      <c r="S110" s="33">
        <v>1001</v>
      </c>
      <c r="T110" s="33">
        <v>938</v>
      </c>
      <c r="U110" s="33">
        <v>1939</v>
      </c>
      <c r="V110" s="33">
        <v>1439</v>
      </c>
      <c r="W110" s="35">
        <v>1021</v>
      </c>
      <c r="X110" s="33"/>
    </row>
    <row r="111" spans="1:24" ht="35.1" customHeight="1">
      <c r="A111" s="33">
        <v>2</v>
      </c>
      <c r="B111" s="34" t="s">
        <v>82</v>
      </c>
      <c r="C111" s="33">
        <v>526</v>
      </c>
      <c r="D111" s="33">
        <v>971</v>
      </c>
      <c r="E111" s="33">
        <v>929</v>
      </c>
      <c r="F111" s="33">
        <v>1900</v>
      </c>
      <c r="G111" s="33">
        <v>2</v>
      </c>
      <c r="H111" s="33">
        <v>2</v>
      </c>
      <c r="I111" s="33">
        <v>4</v>
      </c>
      <c r="J111" s="33">
        <v>1</v>
      </c>
      <c r="K111" s="33">
        <v>0</v>
      </c>
      <c r="L111" s="33">
        <v>1</v>
      </c>
      <c r="M111" s="33">
        <v>5</v>
      </c>
      <c r="N111" s="33">
        <v>6</v>
      </c>
      <c r="O111" s="33">
        <v>11</v>
      </c>
      <c r="P111" s="33">
        <v>12</v>
      </c>
      <c r="Q111" s="33">
        <v>10</v>
      </c>
      <c r="R111" s="33">
        <v>22</v>
      </c>
      <c r="S111" s="33">
        <v>965</v>
      </c>
      <c r="T111" s="33">
        <v>927</v>
      </c>
      <c r="U111" s="33">
        <v>1892</v>
      </c>
      <c r="V111" s="33">
        <v>1391</v>
      </c>
      <c r="W111" s="35">
        <v>1050</v>
      </c>
      <c r="X111" s="33"/>
    </row>
    <row r="112" spans="1:24" ht="35.1" customHeight="1">
      <c r="A112" s="33">
        <v>3</v>
      </c>
      <c r="B112" s="34" t="s">
        <v>83</v>
      </c>
      <c r="C112" s="33">
        <v>527</v>
      </c>
      <c r="D112" s="33">
        <v>969</v>
      </c>
      <c r="E112" s="33">
        <v>928</v>
      </c>
      <c r="F112" s="33">
        <v>1897</v>
      </c>
      <c r="G112" s="33">
        <v>1</v>
      </c>
      <c r="H112" s="33">
        <v>1</v>
      </c>
      <c r="I112" s="33">
        <v>2</v>
      </c>
      <c r="J112" s="33">
        <v>0</v>
      </c>
      <c r="K112" s="33">
        <v>0</v>
      </c>
      <c r="L112" s="33">
        <v>0</v>
      </c>
      <c r="M112" s="33">
        <v>4</v>
      </c>
      <c r="N112" s="33">
        <v>6</v>
      </c>
      <c r="O112" s="33">
        <v>9</v>
      </c>
      <c r="P112" s="33">
        <v>11</v>
      </c>
      <c r="Q112" s="33">
        <v>7</v>
      </c>
      <c r="R112" s="33">
        <v>18</v>
      </c>
      <c r="S112" s="33">
        <v>963</v>
      </c>
      <c r="T112" s="33">
        <v>928</v>
      </c>
      <c r="U112" s="33">
        <v>1891</v>
      </c>
      <c r="V112" s="33">
        <v>1391</v>
      </c>
      <c r="W112" s="35">
        <v>1050</v>
      </c>
      <c r="X112" s="33"/>
    </row>
    <row r="113" spans="1:24" ht="35.1" customHeight="1">
      <c r="A113" s="34"/>
      <c r="B113" s="34" t="s">
        <v>84</v>
      </c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</row>
    <row r="114" spans="1:24" ht="35.1" customHeight="1">
      <c r="A114" s="921"/>
      <c r="B114" s="921"/>
      <c r="C114" s="922"/>
      <c r="D114" s="922"/>
      <c r="E114" s="922"/>
      <c r="F114" s="922"/>
      <c r="G114" s="922"/>
      <c r="H114" s="922"/>
      <c r="I114" s="922"/>
      <c r="J114" s="922"/>
      <c r="K114" s="922"/>
      <c r="L114" s="922"/>
      <c r="M114" s="922"/>
      <c r="N114" s="922"/>
      <c r="O114" s="922"/>
      <c r="P114" s="922"/>
      <c r="Q114" s="922"/>
      <c r="R114" s="922"/>
      <c r="S114" s="922"/>
      <c r="T114" s="922"/>
      <c r="U114" s="922"/>
      <c r="V114" s="922"/>
      <c r="W114" s="922"/>
      <c r="X114" s="922"/>
    </row>
    <row r="116" spans="1:24">
      <c r="B116" s="1080" t="s">
        <v>6746</v>
      </c>
      <c r="C116" s="1080"/>
      <c r="D116" s="1080"/>
      <c r="V116" s="1093" t="s">
        <v>6933</v>
      </c>
      <c r="W116" s="1093"/>
    </row>
    <row r="117" spans="1:24" ht="15" customHeight="1">
      <c r="B117" s="905" t="s">
        <v>6442</v>
      </c>
      <c r="C117" s="905"/>
      <c r="D117" s="905"/>
      <c r="E117" s="905"/>
    </row>
    <row r="121" spans="1:24">
      <c r="B121" s="1080" t="s">
        <v>29</v>
      </c>
      <c r="C121" s="1080"/>
      <c r="D121" s="1080"/>
      <c r="V121" s="1093" t="s">
        <v>2456</v>
      </c>
      <c r="W121" s="1093"/>
    </row>
    <row r="131" spans="1:24" ht="21">
      <c r="A131" s="1144" t="s">
        <v>66</v>
      </c>
      <c r="B131" s="1144"/>
      <c r="C131" s="1144"/>
      <c r="D131" s="1144"/>
      <c r="E131" s="1144"/>
      <c r="F131" s="1144"/>
      <c r="G131" s="1144"/>
      <c r="H131" s="1144"/>
      <c r="I131" s="1144"/>
      <c r="J131" s="1144"/>
      <c r="K131" s="1144"/>
      <c r="L131" s="1144"/>
      <c r="M131" s="1144"/>
      <c r="N131" s="1144"/>
      <c r="O131" s="1144"/>
      <c r="P131" s="1144"/>
      <c r="Q131" s="1144"/>
      <c r="R131" s="1144"/>
      <c r="S131" s="1144"/>
      <c r="T131" s="1144"/>
      <c r="U131" s="1144"/>
      <c r="V131" s="1144"/>
      <c r="W131" s="1144"/>
      <c r="X131" s="1144"/>
    </row>
    <row r="132" spans="1:24" ht="18.75">
      <c r="A132" s="1139" t="s">
        <v>67</v>
      </c>
      <c r="B132" s="1139"/>
      <c r="C132" s="1139"/>
      <c r="D132" s="1139"/>
      <c r="E132" s="1139"/>
      <c r="F132" s="1139"/>
      <c r="G132" s="1139"/>
      <c r="H132" s="1139"/>
      <c r="I132" s="1139"/>
      <c r="J132" s="1139"/>
      <c r="K132" s="1139"/>
      <c r="L132" s="1139"/>
      <c r="M132" s="1139"/>
      <c r="N132" s="1139"/>
      <c r="O132" s="1139"/>
      <c r="P132" s="1139"/>
      <c r="Q132" s="1139"/>
      <c r="R132" s="1139"/>
      <c r="S132" s="1139"/>
      <c r="T132" s="1139"/>
      <c r="U132" s="1139"/>
      <c r="V132" s="1139"/>
      <c r="W132" s="1139"/>
      <c r="X132" s="1139"/>
    </row>
    <row r="133" spans="1:24" ht="15.75">
      <c r="A133" s="1140" t="s">
        <v>68</v>
      </c>
      <c r="B133" s="1140"/>
      <c r="C133" s="1140"/>
      <c r="D133" s="1140"/>
      <c r="E133" s="1140"/>
      <c r="F133" s="1140"/>
      <c r="G133" s="1140"/>
      <c r="H133" s="1140"/>
      <c r="I133" s="1140"/>
      <c r="J133" s="1140"/>
      <c r="K133" s="1140"/>
      <c r="L133" s="1140"/>
      <c r="M133" s="1140"/>
      <c r="N133" s="1140"/>
      <c r="O133" s="1140"/>
      <c r="P133" s="1140"/>
      <c r="Q133" s="1140"/>
      <c r="R133" s="1140"/>
      <c r="S133" s="1140"/>
      <c r="T133" s="1140"/>
      <c r="U133" s="1140"/>
      <c r="V133" s="1140"/>
      <c r="W133" s="1140"/>
      <c r="X133" s="1140"/>
    </row>
    <row r="134" spans="1:24">
      <c r="A134" s="1141" t="s">
        <v>7009</v>
      </c>
      <c r="B134" s="1141"/>
      <c r="C134" s="1141"/>
      <c r="D134" s="1141"/>
      <c r="E134" s="1141"/>
      <c r="F134" s="1141"/>
      <c r="G134" s="1141"/>
      <c r="H134" s="1141"/>
      <c r="I134" s="1141"/>
      <c r="J134" s="1141"/>
      <c r="K134" s="1141"/>
      <c r="L134" s="1141"/>
      <c r="M134" s="1141"/>
      <c r="N134" s="1141"/>
      <c r="O134" s="1141"/>
      <c r="P134" s="1141"/>
      <c r="Q134" s="1141"/>
      <c r="R134" s="1141"/>
      <c r="S134" s="1141"/>
      <c r="T134" s="1141"/>
      <c r="U134" s="1141"/>
      <c r="V134" s="1141"/>
      <c r="W134" s="1141"/>
      <c r="X134" s="1141"/>
    </row>
    <row r="135" spans="1:24" ht="30" customHeight="1">
      <c r="A135" s="1125" t="s">
        <v>70</v>
      </c>
      <c r="B135" s="1125" t="s">
        <v>71</v>
      </c>
      <c r="C135" s="1125" t="s">
        <v>72</v>
      </c>
      <c r="D135" s="1127" t="s">
        <v>73</v>
      </c>
      <c r="E135" s="1127"/>
      <c r="F135" s="1127"/>
      <c r="G135" s="1127" t="s">
        <v>10</v>
      </c>
      <c r="H135" s="1127"/>
      <c r="I135" s="1127"/>
      <c r="J135" s="1127" t="s">
        <v>12</v>
      </c>
      <c r="K135" s="1127"/>
      <c r="L135" s="1127"/>
      <c r="M135" s="1127" t="s">
        <v>74</v>
      </c>
      <c r="N135" s="1127"/>
      <c r="O135" s="1127"/>
      <c r="P135" s="1127" t="s">
        <v>75</v>
      </c>
      <c r="Q135" s="1127"/>
      <c r="R135" s="1127"/>
      <c r="S135" s="1127" t="s">
        <v>76</v>
      </c>
      <c r="T135" s="1127"/>
      <c r="U135" s="1127"/>
      <c r="V135" s="1130" t="s">
        <v>77</v>
      </c>
      <c r="W135" s="1130" t="s">
        <v>78</v>
      </c>
      <c r="X135" s="1130" t="s">
        <v>79</v>
      </c>
    </row>
    <row r="136" spans="1:24" ht="30" customHeight="1">
      <c r="A136" s="1126"/>
      <c r="B136" s="1126"/>
      <c r="C136" s="1126"/>
      <c r="D136" s="923" t="s">
        <v>23</v>
      </c>
      <c r="E136" s="923" t="s">
        <v>16</v>
      </c>
      <c r="F136" s="923" t="s">
        <v>80</v>
      </c>
      <c r="G136" s="923" t="s">
        <v>23</v>
      </c>
      <c r="H136" s="923" t="s">
        <v>16</v>
      </c>
      <c r="I136" s="923" t="s">
        <v>80</v>
      </c>
      <c r="J136" s="923" t="s">
        <v>23</v>
      </c>
      <c r="K136" s="923" t="s">
        <v>16</v>
      </c>
      <c r="L136" s="923" t="s">
        <v>80</v>
      </c>
      <c r="M136" s="923" t="s">
        <v>23</v>
      </c>
      <c r="N136" s="923" t="s">
        <v>16</v>
      </c>
      <c r="O136" s="923" t="s">
        <v>80</v>
      </c>
      <c r="P136" s="923" t="s">
        <v>23</v>
      </c>
      <c r="Q136" s="923" t="s">
        <v>16</v>
      </c>
      <c r="R136" s="923" t="s">
        <v>80</v>
      </c>
      <c r="S136" s="923" t="s">
        <v>23</v>
      </c>
      <c r="T136" s="923" t="s">
        <v>16</v>
      </c>
      <c r="U136" s="923" t="s">
        <v>80</v>
      </c>
      <c r="V136" s="1130"/>
      <c r="W136" s="1130"/>
      <c r="X136" s="1130"/>
    </row>
    <row r="137" spans="1:24" ht="30" customHeight="1">
      <c r="A137" s="33">
        <v>1</v>
      </c>
      <c r="B137" s="33">
        <v>2</v>
      </c>
      <c r="C137" s="33">
        <v>3</v>
      </c>
      <c r="D137" s="33">
        <v>4</v>
      </c>
      <c r="E137" s="33">
        <v>5</v>
      </c>
      <c r="F137" s="33">
        <v>6</v>
      </c>
      <c r="G137" s="33">
        <v>7</v>
      </c>
      <c r="H137" s="33">
        <v>8</v>
      </c>
      <c r="I137" s="33">
        <v>9</v>
      </c>
      <c r="J137" s="33">
        <v>10</v>
      </c>
      <c r="K137" s="33">
        <v>11</v>
      </c>
      <c r="L137" s="33">
        <v>12</v>
      </c>
      <c r="M137" s="33">
        <v>13</v>
      </c>
      <c r="N137" s="33">
        <v>14</v>
      </c>
      <c r="O137" s="33">
        <v>15</v>
      </c>
      <c r="P137" s="33">
        <v>16</v>
      </c>
      <c r="Q137" s="33">
        <v>17</v>
      </c>
      <c r="R137" s="33">
        <v>18</v>
      </c>
      <c r="S137" s="33">
        <v>19</v>
      </c>
      <c r="T137" s="33">
        <v>20</v>
      </c>
      <c r="U137" s="33">
        <v>21</v>
      </c>
      <c r="V137" s="33">
        <v>22</v>
      </c>
      <c r="W137" s="33">
        <v>23</v>
      </c>
      <c r="X137" s="33">
        <v>24</v>
      </c>
    </row>
    <row r="138" spans="1:24" ht="30" customHeight="1">
      <c r="A138" s="33">
        <v>1</v>
      </c>
      <c r="B138" s="34" t="s">
        <v>6459</v>
      </c>
      <c r="C138" s="33">
        <v>527</v>
      </c>
      <c r="D138" s="33">
        <v>969</v>
      </c>
      <c r="E138" s="33">
        <v>928</v>
      </c>
      <c r="F138" s="33">
        <v>1897</v>
      </c>
      <c r="G138" s="33">
        <v>1</v>
      </c>
      <c r="H138" s="33">
        <v>1</v>
      </c>
      <c r="I138" s="33">
        <v>2</v>
      </c>
      <c r="J138" s="33">
        <v>0</v>
      </c>
      <c r="K138" s="33">
        <v>0</v>
      </c>
      <c r="L138" s="33">
        <v>0</v>
      </c>
      <c r="M138" s="33">
        <v>4</v>
      </c>
      <c r="N138" s="33">
        <v>6</v>
      </c>
      <c r="O138" s="33">
        <v>9</v>
      </c>
      <c r="P138" s="33">
        <v>11</v>
      </c>
      <c r="Q138" s="33">
        <v>7</v>
      </c>
      <c r="R138" s="33">
        <v>18</v>
      </c>
      <c r="S138" s="33">
        <v>963</v>
      </c>
      <c r="T138" s="33">
        <v>928</v>
      </c>
      <c r="U138" s="33">
        <v>1891</v>
      </c>
      <c r="V138" s="33">
        <v>1391</v>
      </c>
      <c r="W138" s="35">
        <v>1050</v>
      </c>
      <c r="X138" s="33"/>
    </row>
    <row r="139" spans="1:24" ht="30" customHeight="1">
      <c r="A139" s="33">
        <v>2</v>
      </c>
      <c r="B139" s="34" t="s">
        <v>87</v>
      </c>
      <c r="C139" s="33">
        <v>527</v>
      </c>
      <c r="D139" s="33">
        <v>969</v>
      </c>
      <c r="E139" s="33">
        <v>928</v>
      </c>
      <c r="F139" s="33">
        <v>1897</v>
      </c>
      <c r="G139" s="33">
        <v>1</v>
      </c>
      <c r="H139" s="33">
        <v>1</v>
      </c>
      <c r="I139" s="33">
        <v>2</v>
      </c>
      <c r="J139" s="33">
        <v>0</v>
      </c>
      <c r="K139" s="33">
        <v>0</v>
      </c>
      <c r="L139" s="33">
        <v>0</v>
      </c>
      <c r="M139" s="33">
        <v>4</v>
      </c>
      <c r="N139" s="33">
        <v>6</v>
      </c>
      <c r="O139" s="33">
        <v>9</v>
      </c>
      <c r="P139" s="33">
        <v>11</v>
      </c>
      <c r="Q139" s="33">
        <v>7</v>
      </c>
      <c r="R139" s="33">
        <v>18</v>
      </c>
      <c r="S139" s="33">
        <v>963</v>
      </c>
      <c r="T139" s="33">
        <v>928</v>
      </c>
      <c r="U139" s="33">
        <v>1891</v>
      </c>
      <c r="V139" s="33">
        <v>1391</v>
      </c>
      <c r="W139" s="35">
        <v>1050</v>
      </c>
      <c r="X139" s="33"/>
    </row>
    <row r="140" spans="1:24" ht="30" customHeight="1">
      <c r="A140" s="33">
        <v>3</v>
      </c>
      <c r="B140" s="34" t="s">
        <v>88</v>
      </c>
      <c r="C140" s="33">
        <v>536</v>
      </c>
      <c r="D140" s="33">
        <v>963</v>
      </c>
      <c r="E140" s="33">
        <v>928</v>
      </c>
      <c r="F140" s="33">
        <v>1891</v>
      </c>
      <c r="G140" s="33">
        <v>2</v>
      </c>
      <c r="H140" s="33">
        <v>2</v>
      </c>
      <c r="I140" s="33">
        <v>4</v>
      </c>
      <c r="J140" s="33">
        <v>1</v>
      </c>
      <c r="K140" s="33">
        <v>0</v>
      </c>
      <c r="L140" s="33">
        <v>1</v>
      </c>
      <c r="M140" s="33">
        <v>1</v>
      </c>
      <c r="N140" s="33">
        <v>6</v>
      </c>
      <c r="O140" s="33">
        <v>10</v>
      </c>
      <c r="P140" s="33">
        <v>0</v>
      </c>
      <c r="Q140" s="33">
        <v>0</v>
      </c>
      <c r="R140" s="33">
        <v>0</v>
      </c>
      <c r="S140" s="33">
        <v>965</v>
      </c>
      <c r="T140" s="33">
        <v>936</v>
      </c>
      <c r="U140" s="33">
        <v>1901</v>
      </c>
      <c r="V140" s="33">
        <v>1391</v>
      </c>
      <c r="W140" s="35">
        <v>1284</v>
      </c>
      <c r="X140" s="33"/>
    </row>
    <row r="141" spans="1:24" ht="30" customHeight="1">
      <c r="A141" s="34"/>
      <c r="B141" s="34" t="s">
        <v>84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>
      <c r="A142" s="921"/>
      <c r="B142" s="921"/>
      <c r="C142" s="922"/>
      <c r="D142" s="922"/>
      <c r="E142" s="922"/>
      <c r="F142" s="922"/>
      <c r="G142" s="922"/>
      <c r="H142" s="922"/>
      <c r="I142" s="922"/>
      <c r="J142" s="922"/>
      <c r="K142" s="922"/>
      <c r="L142" s="922"/>
      <c r="M142" s="922"/>
      <c r="N142" s="922"/>
      <c r="O142" s="922"/>
      <c r="P142" s="922"/>
      <c r="Q142" s="922"/>
      <c r="R142" s="922"/>
      <c r="S142" s="922"/>
      <c r="T142" s="922"/>
      <c r="U142" s="922"/>
      <c r="V142" s="922"/>
      <c r="W142" s="922"/>
      <c r="X142" s="922"/>
    </row>
    <row r="144" spans="1:24">
      <c r="B144" s="1080" t="s">
        <v>6746</v>
      </c>
      <c r="C144" s="1080"/>
      <c r="D144" s="1080"/>
      <c r="V144" s="1093" t="s">
        <v>6933</v>
      </c>
      <c r="W144" s="1093"/>
    </row>
    <row r="145" spans="2:23">
      <c r="B145" s="926" t="s">
        <v>6442</v>
      </c>
      <c r="C145" s="926"/>
      <c r="D145" s="926"/>
      <c r="E145" s="926"/>
    </row>
    <row r="149" spans="2:23">
      <c r="B149" s="1080" t="s">
        <v>29</v>
      </c>
      <c r="C149" s="1080"/>
      <c r="D149" s="1080"/>
      <c r="V149" s="1093" t="s">
        <v>2456</v>
      </c>
      <c r="W149" s="1093"/>
    </row>
    <row r="164" spans="1:24" ht="21">
      <c r="A164" s="1144" t="s">
        <v>66</v>
      </c>
      <c r="B164" s="1144"/>
      <c r="C164" s="1144"/>
      <c r="D164" s="1144"/>
      <c r="E164" s="1144"/>
      <c r="F164" s="1144"/>
      <c r="G164" s="1144"/>
      <c r="H164" s="1144"/>
      <c r="I164" s="1144"/>
      <c r="J164" s="1144"/>
      <c r="K164" s="1144"/>
      <c r="L164" s="1144"/>
      <c r="M164" s="1144"/>
      <c r="N164" s="1144"/>
      <c r="O164" s="1144"/>
      <c r="P164" s="1144"/>
      <c r="Q164" s="1144"/>
      <c r="R164" s="1144"/>
      <c r="S164" s="1144"/>
      <c r="T164" s="1144"/>
      <c r="U164" s="1144"/>
      <c r="V164" s="1144"/>
      <c r="W164" s="1144"/>
      <c r="X164" s="1144"/>
    </row>
    <row r="165" spans="1:24" ht="18.75">
      <c r="A165" s="1139" t="s">
        <v>67</v>
      </c>
      <c r="B165" s="1139"/>
      <c r="C165" s="1139"/>
      <c r="D165" s="1139"/>
      <c r="E165" s="1139"/>
      <c r="F165" s="1139"/>
      <c r="G165" s="1139"/>
      <c r="H165" s="1139"/>
      <c r="I165" s="1139"/>
      <c r="J165" s="1139"/>
      <c r="K165" s="1139"/>
      <c r="L165" s="1139"/>
      <c r="M165" s="1139"/>
      <c r="N165" s="1139"/>
      <c r="O165" s="1139"/>
      <c r="P165" s="1139"/>
      <c r="Q165" s="1139"/>
      <c r="R165" s="1139"/>
      <c r="S165" s="1139"/>
      <c r="T165" s="1139"/>
      <c r="U165" s="1139"/>
      <c r="V165" s="1139"/>
      <c r="W165" s="1139"/>
      <c r="X165" s="1139"/>
    </row>
    <row r="166" spans="1:24" ht="15.75">
      <c r="A166" s="1140" t="s">
        <v>68</v>
      </c>
      <c r="B166" s="1140"/>
      <c r="C166" s="1140"/>
      <c r="D166" s="1140"/>
      <c r="E166" s="1140"/>
      <c r="F166" s="1140"/>
      <c r="G166" s="1140"/>
      <c r="H166" s="1140"/>
      <c r="I166" s="1140"/>
      <c r="J166" s="1140"/>
      <c r="K166" s="1140"/>
      <c r="L166" s="1140"/>
      <c r="M166" s="1140"/>
      <c r="N166" s="1140"/>
      <c r="O166" s="1140"/>
      <c r="P166" s="1140"/>
      <c r="Q166" s="1140"/>
      <c r="R166" s="1140"/>
      <c r="S166" s="1140"/>
      <c r="T166" s="1140"/>
      <c r="U166" s="1140"/>
      <c r="V166" s="1140"/>
      <c r="W166" s="1140"/>
      <c r="X166" s="1140"/>
    </row>
    <row r="167" spans="1:24">
      <c r="A167" s="1141" t="s">
        <v>7145</v>
      </c>
      <c r="B167" s="1141"/>
      <c r="C167" s="1141"/>
      <c r="D167" s="1141"/>
      <c r="E167" s="1141"/>
      <c r="F167" s="1141"/>
      <c r="G167" s="1141"/>
      <c r="H167" s="1141"/>
      <c r="I167" s="1141"/>
      <c r="J167" s="1141"/>
      <c r="K167" s="1141"/>
      <c r="L167" s="1141"/>
      <c r="M167" s="1141"/>
      <c r="N167" s="1141"/>
      <c r="O167" s="1141"/>
      <c r="P167" s="1141"/>
      <c r="Q167" s="1141"/>
      <c r="R167" s="1141"/>
      <c r="S167" s="1141"/>
      <c r="T167" s="1141"/>
      <c r="U167" s="1141"/>
      <c r="V167" s="1141"/>
      <c r="W167" s="1141"/>
      <c r="X167" s="1141"/>
    </row>
    <row r="168" spans="1:24" ht="30" customHeight="1">
      <c r="A168" s="1125" t="s">
        <v>70</v>
      </c>
      <c r="B168" s="1125" t="s">
        <v>71</v>
      </c>
      <c r="C168" s="1125" t="s">
        <v>72</v>
      </c>
      <c r="D168" s="1127" t="s">
        <v>73</v>
      </c>
      <c r="E168" s="1127"/>
      <c r="F168" s="1127"/>
      <c r="G168" s="1127" t="s">
        <v>10</v>
      </c>
      <c r="H168" s="1127"/>
      <c r="I168" s="1127"/>
      <c r="J168" s="1127" t="s">
        <v>12</v>
      </c>
      <c r="K168" s="1127"/>
      <c r="L168" s="1127"/>
      <c r="M168" s="1127" t="s">
        <v>74</v>
      </c>
      <c r="N168" s="1127"/>
      <c r="O168" s="1127"/>
      <c r="P168" s="1127" t="s">
        <v>75</v>
      </c>
      <c r="Q168" s="1127"/>
      <c r="R168" s="1127"/>
      <c r="S168" s="1127" t="s">
        <v>76</v>
      </c>
      <c r="T168" s="1127"/>
      <c r="U168" s="1127"/>
      <c r="V168" s="1130" t="s">
        <v>77</v>
      </c>
      <c r="W168" s="1130" t="s">
        <v>78</v>
      </c>
      <c r="X168" s="1130" t="s">
        <v>79</v>
      </c>
    </row>
    <row r="169" spans="1:24" ht="30" customHeight="1">
      <c r="A169" s="1126"/>
      <c r="B169" s="1126"/>
      <c r="C169" s="1126"/>
      <c r="D169" s="972" t="s">
        <v>23</v>
      </c>
      <c r="E169" s="972" t="s">
        <v>16</v>
      </c>
      <c r="F169" s="972" t="s">
        <v>80</v>
      </c>
      <c r="G169" s="972" t="s">
        <v>23</v>
      </c>
      <c r="H169" s="972" t="s">
        <v>16</v>
      </c>
      <c r="I169" s="972" t="s">
        <v>80</v>
      </c>
      <c r="J169" s="972" t="s">
        <v>23</v>
      </c>
      <c r="K169" s="972" t="s">
        <v>16</v>
      </c>
      <c r="L169" s="972" t="s">
        <v>80</v>
      </c>
      <c r="M169" s="972" t="s">
        <v>23</v>
      </c>
      <c r="N169" s="972" t="s">
        <v>16</v>
      </c>
      <c r="O169" s="972" t="s">
        <v>80</v>
      </c>
      <c r="P169" s="972" t="s">
        <v>23</v>
      </c>
      <c r="Q169" s="972" t="s">
        <v>16</v>
      </c>
      <c r="R169" s="972" t="s">
        <v>80</v>
      </c>
      <c r="S169" s="972" t="s">
        <v>23</v>
      </c>
      <c r="T169" s="972" t="s">
        <v>16</v>
      </c>
      <c r="U169" s="972" t="s">
        <v>80</v>
      </c>
      <c r="V169" s="1130"/>
      <c r="W169" s="1130"/>
      <c r="X169" s="1130"/>
    </row>
    <row r="170" spans="1:24" ht="30" customHeight="1">
      <c r="A170" s="33">
        <v>1</v>
      </c>
      <c r="B170" s="33">
        <v>2</v>
      </c>
      <c r="C170" s="33">
        <v>3</v>
      </c>
      <c r="D170" s="33">
        <v>4</v>
      </c>
      <c r="E170" s="33">
        <v>5</v>
      </c>
      <c r="F170" s="33">
        <v>6</v>
      </c>
      <c r="G170" s="33">
        <v>7</v>
      </c>
      <c r="H170" s="33">
        <v>8</v>
      </c>
      <c r="I170" s="33">
        <v>9</v>
      </c>
      <c r="J170" s="33">
        <v>10</v>
      </c>
      <c r="K170" s="33">
        <v>11</v>
      </c>
      <c r="L170" s="33">
        <v>12</v>
      </c>
      <c r="M170" s="33">
        <v>13</v>
      </c>
      <c r="N170" s="33">
        <v>14</v>
      </c>
      <c r="O170" s="33">
        <v>15</v>
      </c>
      <c r="P170" s="33">
        <v>16</v>
      </c>
      <c r="Q170" s="33">
        <v>17</v>
      </c>
      <c r="R170" s="33">
        <v>18</v>
      </c>
      <c r="S170" s="33">
        <v>19</v>
      </c>
      <c r="T170" s="33">
        <v>20</v>
      </c>
      <c r="U170" s="33">
        <v>21</v>
      </c>
      <c r="V170" s="33">
        <v>22</v>
      </c>
      <c r="W170" s="33">
        <v>23</v>
      </c>
      <c r="X170" s="33">
        <v>24</v>
      </c>
    </row>
    <row r="171" spans="1:24" ht="30" customHeight="1">
      <c r="A171" s="33">
        <v>1</v>
      </c>
      <c r="B171" s="34" t="s">
        <v>6460</v>
      </c>
      <c r="C171" s="33">
        <v>538</v>
      </c>
      <c r="D171" s="33">
        <v>965</v>
      </c>
      <c r="E171" s="33">
        <v>936</v>
      </c>
      <c r="F171" s="33">
        <v>1901</v>
      </c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>
        <v>1391</v>
      </c>
      <c r="W171" s="35">
        <v>1284</v>
      </c>
      <c r="X171" s="33"/>
    </row>
    <row r="172" spans="1:24" ht="30" customHeight="1">
      <c r="A172" s="33">
        <v>2</v>
      </c>
      <c r="B172" s="34" t="s">
        <v>6709</v>
      </c>
      <c r="C172" s="33">
        <v>538</v>
      </c>
      <c r="D172" s="33">
        <v>965</v>
      </c>
      <c r="E172" s="33">
        <v>936</v>
      </c>
      <c r="F172" s="33">
        <v>1901</v>
      </c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>
        <v>1391</v>
      </c>
      <c r="W172" s="35">
        <v>1284</v>
      </c>
      <c r="X172" s="33"/>
    </row>
    <row r="173" spans="1:24" ht="30" customHeight="1">
      <c r="A173" s="33">
        <v>3</v>
      </c>
      <c r="B173" s="34" t="s">
        <v>6710</v>
      </c>
      <c r="C173" s="33">
        <v>538</v>
      </c>
      <c r="D173" s="33">
        <v>965</v>
      </c>
      <c r="E173" s="33">
        <v>936</v>
      </c>
      <c r="F173" s="33">
        <v>1901</v>
      </c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>
        <v>1391</v>
      </c>
      <c r="W173" s="35">
        <v>1284</v>
      </c>
      <c r="X173" s="33"/>
    </row>
    <row r="174" spans="1:24" ht="30" customHeight="1">
      <c r="A174" s="34"/>
      <c r="B174" s="34" t="s">
        <v>84</v>
      </c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</row>
    <row r="175" spans="1:24">
      <c r="A175" s="921"/>
      <c r="B175" s="921"/>
      <c r="C175" s="922"/>
      <c r="D175" s="922"/>
      <c r="E175" s="922"/>
      <c r="F175" s="922"/>
      <c r="G175" s="922"/>
      <c r="H175" s="922"/>
      <c r="I175" s="922"/>
      <c r="J175" s="922"/>
      <c r="K175" s="922"/>
      <c r="L175" s="922"/>
      <c r="M175" s="922"/>
      <c r="N175" s="922"/>
      <c r="O175" s="922"/>
      <c r="P175" s="922"/>
      <c r="Q175" s="922"/>
      <c r="R175" s="922"/>
      <c r="S175" s="922"/>
      <c r="T175" s="922"/>
      <c r="U175" s="922"/>
      <c r="V175" s="922"/>
      <c r="W175" s="922"/>
      <c r="X175" s="922"/>
    </row>
    <row r="177" spans="2:23">
      <c r="B177" s="1080" t="s">
        <v>6746</v>
      </c>
      <c r="C177" s="1080"/>
      <c r="D177" s="1080"/>
      <c r="V177" s="1093" t="s">
        <v>6933</v>
      </c>
      <c r="W177" s="1093"/>
    </row>
    <row r="178" spans="2:23">
      <c r="B178" s="973" t="s">
        <v>6442</v>
      </c>
      <c r="C178" s="973"/>
      <c r="D178" s="973"/>
      <c r="E178" s="973"/>
    </row>
    <row r="182" spans="2:23">
      <c r="B182" s="1080" t="s">
        <v>29</v>
      </c>
      <c r="C182" s="1080"/>
      <c r="D182" s="1080"/>
      <c r="V182" s="1093" t="s">
        <v>2456</v>
      </c>
      <c r="W182" s="1093"/>
    </row>
    <row r="196" spans="2:25" ht="21">
      <c r="B196" s="1144" t="s">
        <v>66</v>
      </c>
      <c r="C196" s="1144"/>
      <c r="D196" s="1144"/>
      <c r="E196" s="1144"/>
      <c r="F196" s="1144"/>
      <c r="G196" s="1144"/>
      <c r="H196" s="1144"/>
      <c r="I196" s="1144"/>
      <c r="J196" s="1144"/>
      <c r="K196" s="1144"/>
      <c r="L196" s="1144"/>
      <c r="M196" s="1144"/>
      <c r="N196" s="1144"/>
      <c r="O196" s="1144"/>
      <c r="P196" s="1144"/>
      <c r="Q196" s="1144"/>
      <c r="R196" s="1144"/>
      <c r="S196" s="1144"/>
      <c r="T196" s="1144"/>
      <c r="U196" s="1144"/>
      <c r="V196" s="1144"/>
      <c r="W196" s="1144"/>
      <c r="X196" s="1144"/>
      <c r="Y196" s="1144"/>
    </row>
    <row r="197" spans="2:25" ht="18.75">
      <c r="B197" s="1139" t="s">
        <v>67</v>
      </c>
      <c r="C197" s="1139"/>
      <c r="D197" s="1139"/>
      <c r="E197" s="1139"/>
      <c r="F197" s="1139"/>
      <c r="G197" s="1139"/>
      <c r="H197" s="1139"/>
      <c r="I197" s="1139"/>
      <c r="J197" s="1139"/>
      <c r="K197" s="1139"/>
      <c r="L197" s="1139"/>
      <c r="M197" s="1139"/>
      <c r="N197" s="1139"/>
      <c r="O197" s="1139"/>
      <c r="P197" s="1139"/>
      <c r="Q197" s="1139"/>
      <c r="R197" s="1139"/>
      <c r="S197" s="1139"/>
      <c r="T197" s="1139"/>
      <c r="U197" s="1139"/>
      <c r="V197" s="1139"/>
      <c r="W197" s="1139"/>
      <c r="X197" s="1139"/>
      <c r="Y197" s="1139"/>
    </row>
    <row r="198" spans="2:25" ht="15.75">
      <c r="B198" s="1140" t="s">
        <v>68</v>
      </c>
      <c r="C198" s="1140"/>
      <c r="D198" s="1140"/>
      <c r="E198" s="1140"/>
      <c r="F198" s="1140"/>
      <c r="G198" s="1140"/>
      <c r="H198" s="1140"/>
      <c r="I198" s="1140"/>
      <c r="J198" s="1140"/>
      <c r="K198" s="1140"/>
      <c r="L198" s="1140"/>
      <c r="M198" s="1140"/>
      <c r="N198" s="1140"/>
      <c r="O198" s="1140"/>
      <c r="P198" s="1140"/>
      <c r="Q198" s="1140"/>
      <c r="R198" s="1140"/>
      <c r="S198" s="1140"/>
      <c r="T198" s="1140"/>
      <c r="U198" s="1140"/>
      <c r="V198" s="1140"/>
      <c r="W198" s="1140"/>
      <c r="X198" s="1140"/>
      <c r="Y198" s="1140"/>
    </row>
    <row r="199" spans="2:25">
      <c r="B199" s="1141" t="s">
        <v>7232</v>
      </c>
      <c r="C199" s="1141"/>
      <c r="D199" s="1141"/>
      <c r="E199" s="1141"/>
      <c r="F199" s="1141"/>
      <c r="G199" s="1141"/>
      <c r="H199" s="1141"/>
      <c r="I199" s="1141"/>
      <c r="J199" s="1141"/>
      <c r="K199" s="1141"/>
      <c r="L199" s="1141"/>
      <c r="M199" s="1141"/>
      <c r="N199" s="1141"/>
      <c r="O199" s="1141"/>
      <c r="P199" s="1141"/>
      <c r="Q199" s="1141"/>
      <c r="R199" s="1141"/>
      <c r="S199" s="1141"/>
      <c r="T199" s="1141"/>
      <c r="U199" s="1141"/>
      <c r="V199" s="1141"/>
      <c r="W199" s="1141"/>
      <c r="X199" s="1141"/>
      <c r="Y199" s="1141"/>
    </row>
    <row r="200" spans="2:25" ht="35.1" customHeight="1">
      <c r="B200" s="1125" t="s">
        <v>70</v>
      </c>
      <c r="C200" s="1125" t="s">
        <v>71</v>
      </c>
      <c r="D200" s="1125" t="s">
        <v>72</v>
      </c>
      <c r="E200" s="1145" t="s">
        <v>73</v>
      </c>
      <c r="F200" s="1146"/>
      <c r="G200" s="1147"/>
      <c r="H200" s="1145" t="s">
        <v>10</v>
      </c>
      <c r="I200" s="1146"/>
      <c r="J200" s="1147"/>
      <c r="K200" s="1145" t="s">
        <v>12</v>
      </c>
      <c r="L200" s="1146"/>
      <c r="M200" s="1147"/>
      <c r="N200" s="1145" t="s">
        <v>74</v>
      </c>
      <c r="O200" s="1146"/>
      <c r="P200" s="1147"/>
      <c r="Q200" s="1145" t="s">
        <v>75</v>
      </c>
      <c r="R200" s="1146"/>
      <c r="S200" s="1147"/>
      <c r="T200" s="1145" t="s">
        <v>76</v>
      </c>
      <c r="U200" s="1146"/>
      <c r="V200" s="1147"/>
      <c r="W200" s="1142" t="s">
        <v>77</v>
      </c>
      <c r="X200" s="1142" t="s">
        <v>78</v>
      </c>
      <c r="Y200" s="1142" t="s">
        <v>79</v>
      </c>
    </row>
    <row r="201" spans="2:25" ht="35.1" customHeight="1">
      <c r="B201" s="1126"/>
      <c r="C201" s="1126"/>
      <c r="D201" s="1126"/>
      <c r="E201" s="987" t="s">
        <v>23</v>
      </c>
      <c r="F201" s="987" t="s">
        <v>16</v>
      </c>
      <c r="G201" s="987" t="s">
        <v>80</v>
      </c>
      <c r="H201" s="987" t="s">
        <v>23</v>
      </c>
      <c r="I201" s="987" t="s">
        <v>16</v>
      </c>
      <c r="J201" s="987" t="s">
        <v>80</v>
      </c>
      <c r="K201" s="987" t="s">
        <v>23</v>
      </c>
      <c r="L201" s="987" t="s">
        <v>16</v>
      </c>
      <c r="M201" s="987" t="s">
        <v>80</v>
      </c>
      <c r="N201" s="987" t="s">
        <v>23</v>
      </c>
      <c r="O201" s="987" t="s">
        <v>16</v>
      </c>
      <c r="P201" s="987" t="s">
        <v>80</v>
      </c>
      <c r="Q201" s="987" t="s">
        <v>23</v>
      </c>
      <c r="R201" s="987" t="s">
        <v>16</v>
      </c>
      <c r="S201" s="987" t="s">
        <v>80</v>
      </c>
      <c r="T201" s="987" t="s">
        <v>23</v>
      </c>
      <c r="U201" s="987" t="s">
        <v>16</v>
      </c>
      <c r="V201" s="987" t="s">
        <v>80</v>
      </c>
      <c r="W201" s="1143"/>
      <c r="X201" s="1143"/>
      <c r="Y201" s="1143"/>
    </row>
    <row r="202" spans="2:25" ht="35.1" customHeight="1">
      <c r="B202" s="33">
        <v>1</v>
      </c>
      <c r="C202" s="33">
        <v>2</v>
      </c>
      <c r="D202" s="33">
        <v>3</v>
      </c>
      <c r="E202" s="33">
        <v>4</v>
      </c>
      <c r="F202" s="33">
        <v>5</v>
      </c>
      <c r="G202" s="33">
        <v>6</v>
      </c>
      <c r="H202" s="33">
        <v>7</v>
      </c>
      <c r="I202" s="33">
        <v>8</v>
      </c>
      <c r="J202" s="33">
        <v>9</v>
      </c>
      <c r="K202" s="33">
        <v>10</v>
      </c>
      <c r="L202" s="33">
        <v>11</v>
      </c>
      <c r="M202" s="33">
        <v>12</v>
      </c>
      <c r="N202" s="33">
        <v>13</v>
      </c>
      <c r="O202" s="33">
        <v>14</v>
      </c>
      <c r="P202" s="33">
        <v>15</v>
      </c>
      <c r="Q202" s="33">
        <v>16</v>
      </c>
      <c r="R202" s="33">
        <v>17</v>
      </c>
      <c r="S202" s="33">
        <v>18</v>
      </c>
      <c r="T202" s="33">
        <v>19</v>
      </c>
      <c r="U202" s="33">
        <v>20</v>
      </c>
      <c r="V202" s="33">
        <v>21</v>
      </c>
      <c r="W202" s="33">
        <v>22</v>
      </c>
      <c r="X202" s="33">
        <v>23</v>
      </c>
      <c r="Y202" s="33">
        <v>24</v>
      </c>
    </row>
    <row r="203" spans="2:25" ht="35.1" customHeight="1">
      <c r="B203" s="33">
        <v>1</v>
      </c>
      <c r="C203" s="34" t="s">
        <v>6747</v>
      </c>
      <c r="D203" s="33">
        <v>539</v>
      </c>
      <c r="E203" s="33">
        <v>965</v>
      </c>
      <c r="F203" s="33">
        <v>936</v>
      </c>
      <c r="G203" s="33">
        <v>1901</v>
      </c>
      <c r="H203" s="33">
        <v>3</v>
      </c>
      <c r="I203" s="33"/>
      <c r="J203" s="990">
        <v>3</v>
      </c>
      <c r="K203" s="33"/>
      <c r="L203" s="33"/>
      <c r="M203" s="33"/>
      <c r="N203" s="33">
        <v>2</v>
      </c>
      <c r="O203" s="33">
        <v>2</v>
      </c>
      <c r="P203" s="990">
        <v>4</v>
      </c>
      <c r="Q203" s="33">
        <v>1</v>
      </c>
      <c r="R203" s="33">
        <v>1</v>
      </c>
      <c r="S203" s="990">
        <v>2</v>
      </c>
      <c r="T203" s="33">
        <v>969</v>
      </c>
      <c r="U203" s="33">
        <v>937</v>
      </c>
      <c r="V203" s="990">
        <v>1906</v>
      </c>
      <c r="W203" s="33">
        <v>1391</v>
      </c>
      <c r="X203" s="35">
        <v>1284</v>
      </c>
      <c r="Y203" s="33"/>
    </row>
    <row r="204" spans="2:25" ht="35.1" customHeight="1">
      <c r="B204" s="33">
        <v>2</v>
      </c>
      <c r="C204" s="34" t="s">
        <v>6748</v>
      </c>
      <c r="D204" s="33">
        <v>540</v>
      </c>
      <c r="E204" s="33">
        <v>965</v>
      </c>
      <c r="F204" s="33">
        <v>936</v>
      </c>
      <c r="G204" s="33">
        <v>1906</v>
      </c>
      <c r="H204" s="33"/>
      <c r="I204" s="33"/>
      <c r="J204" s="33"/>
      <c r="K204" s="33"/>
      <c r="L204" s="33"/>
      <c r="M204" s="33"/>
      <c r="N204" s="33"/>
      <c r="O204" s="33"/>
      <c r="P204" s="33"/>
      <c r="Q204" s="33">
        <v>4</v>
      </c>
      <c r="R204" s="33">
        <v>2</v>
      </c>
      <c r="S204" s="990">
        <v>6</v>
      </c>
      <c r="T204" s="33">
        <v>965</v>
      </c>
      <c r="U204" s="33">
        <v>934</v>
      </c>
      <c r="V204" s="990">
        <v>1899</v>
      </c>
      <c r="W204" s="33">
        <v>1391</v>
      </c>
      <c r="X204" s="35">
        <v>1284</v>
      </c>
      <c r="Y204" s="33"/>
    </row>
    <row r="205" spans="2:25" ht="35.1" customHeight="1">
      <c r="B205" s="33">
        <v>3</v>
      </c>
      <c r="C205" s="34" t="s">
        <v>6749</v>
      </c>
      <c r="D205" s="33">
        <v>539</v>
      </c>
      <c r="E205" s="33">
        <v>965</v>
      </c>
      <c r="F205" s="33">
        <v>934</v>
      </c>
      <c r="G205" s="33">
        <v>1899</v>
      </c>
      <c r="H205" s="33">
        <v>1</v>
      </c>
      <c r="I205" s="33"/>
      <c r="J205" s="990">
        <v>1</v>
      </c>
      <c r="K205" s="33"/>
      <c r="L205" s="33"/>
      <c r="M205" s="33"/>
      <c r="N205" s="33">
        <v>3</v>
      </c>
      <c r="O205" s="33">
        <v>2</v>
      </c>
      <c r="P205" s="990">
        <v>5</v>
      </c>
      <c r="Q205" s="33"/>
      <c r="R205" s="990"/>
      <c r="S205" s="33"/>
      <c r="T205" s="33">
        <v>969</v>
      </c>
      <c r="U205" s="33">
        <v>936</v>
      </c>
      <c r="V205" s="990">
        <v>1905</v>
      </c>
      <c r="W205" s="33">
        <v>1391</v>
      </c>
      <c r="X205" s="35">
        <v>1284</v>
      </c>
      <c r="Y205" s="33"/>
    </row>
    <row r="206" spans="2:25" ht="35.1" customHeight="1">
      <c r="B206" s="34"/>
      <c r="C206" s="34" t="s">
        <v>84</v>
      </c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</row>
    <row r="207" spans="2:25">
      <c r="B207" s="921"/>
      <c r="C207" s="921"/>
      <c r="D207" s="922"/>
      <c r="E207" s="922"/>
      <c r="F207" s="922"/>
      <c r="G207" s="922"/>
      <c r="H207" s="922"/>
      <c r="I207" s="922"/>
      <c r="J207" s="922"/>
      <c r="K207" s="922"/>
      <c r="L207" s="922"/>
      <c r="M207" s="922"/>
      <c r="N207" s="922"/>
      <c r="O207" s="922"/>
      <c r="P207" s="922"/>
      <c r="Q207" s="922"/>
      <c r="R207" s="922"/>
      <c r="S207" s="922"/>
      <c r="T207" s="922"/>
      <c r="U207" s="922"/>
      <c r="V207" s="922"/>
      <c r="W207" s="922"/>
      <c r="X207" s="922"/>
      <c r="Y207" s="922"/>
    </row>
    <row r="209" spans="3:24" ht="15" customHeight="1">
      <c r="C209" s="1080" t="s">
        <v>6746</v>
      </c>
      <c r="D209" s="1080"/>
      <c r="E209" s="1080"/>
      <c r="W209" s="1093" t="s">
        <v>6933</v>
      </c>
      <c r="X209" s="1093"/>
    </row>
    <row r="210" spans="3:24">
      <c r="C210" s="988" t="s">
        <v>6442</v>
      </c>
      <c r="D210" s="988"/>
      <c r="E210" s="988"/>
      <c r="F210" s="988"/>
    </row>
    <row r="214" spans="3:24">
      <c r="C214" s="1080" t="s">
        <v>29</v>
      </c>
      <c r="D214" s="1080"/>
      <c r="E214" s="1080"/>
      <c r="W214" s="1093" t="s">
        <v>2456</v>
      </c>
      <c r="X214" s="1093"/>
    </row>
  </sheetData>
  <mergeCells count="168">
    <mergeCell ref="B144:D144"/>
    <mergeCell ref="V144:W144"/>
    <mergeCell ref="B149:D149"/>
    <mergeCell ref="V149:W149"/>
    <mergeCell ref="A131:X131"/>
    <mergeCell ref="A132:X132"/>
    <mergeCell ref="A133:X133"/>
    <mergeCell ref="A134:X134"/>
    <mergeCell ref="A135:A136"/>
    <mergeCell ref="B135:B136"/>
    <mergeCell ref="C135:C136"/>
    <mergeCell ref="D135:F135"/>
    <mergeCell ref="G135:I135"/>
    <mergeCell ref="J135:L135"/>
    <mergeCell ref="M135:O135"/>
    <mergeCell ref="P135:R135"/>
    <mergeCell ref="S135:U135"/>
    <mergeCell ref="V135:V136"/>
    <mergeCell ref="W135:W136"/>
    <mergeCell ref="X135:X136"/>
    <mergeCell ref="B116:D116"/>
    <mergeCell ref="B121:D121"/>
    <mergeCell ref="A103:X103"/>
    <mergeCell ref="A104:X104"/>
    <mergeCell ref="A105:X105"/>
    <mergeCell ref="A106:X106"/>
    <mergeCell ref="A107:A108"/>
    <mergeCell ref="B107:B108"/>
    <mergeCell ref="C107:C108"/>
    <mergeCell ref="D107:F107"/>
    <mergeCell ref="G107:I107"/>
    <mergeCell ref="J107:L107"/>
    <mergeCell ref="M107:O107"/>
    <mergeCell ref="P107:R107"/>
    <mergeCell ref="S107:U107"/>
    <mergeCell ref="V107:V108"/>
    <mergeCell ref="W107:W108"/>
    <mergeCell ref="X107:X108"/>
    <mergeCell ref="V116:W116"/>
    <mergeCell ref="V121:W121"/>
    <mergeCell ref="A56:A57"/>
    <mergeCell ref="B56:B57"/>
    <mergeCell ref="C56:C57"/>
    <mergeCell ref="W35:W36"/>
    <mergeCell ref="X35:X36"/>
    <mergeCell ref="A1:X1"/>
    <mergeCell ref="A2:X2"/>
    <mergeCell ref="A4:X4"/>
    <mergeCell ref="D5:F5"/>
    <mergeCell ref="G5:I5"/>
    <mergeCell ref="J5:L5"/>
    <mergeCell ref="M5:O5"/>
    <mergeCell ref="P5:R5"/>
    <mergeCell ref="S5:U5"/>
    <mergeCell ref="A3:X3"/>
    <mergeCell ref="V5:V6"/>
    <mergeCell ref="W5:W6"/>
    <mergeCell ref="A5:A6"/>
    <mergeCell ref="B5:B6"/>
    <mergeCell ref="C5:C6"/>
    <mergeCell ref="A32:X32"/>
    <mergeCell ref="A33:X33"/>
    <mergeCell ref="A35:A36"/>
    <mergeCell ref="C35:C36"/>
    <mergeCell ref="X5:X6"/>
    <mergeCell ref="V64:X64"/>
    <mergeCell ref="B35:B36"/>
    <mergeCell ref="B43:E43"/>
    <mergeCell ref="B44:E44"/>
    <mergeCell ref="B48:E48"/>
    <mergeCell ref="V48:X48"/>
    <mergeCell ref="B13:E13"/>
    <mergeCell ref="V13:X13"/>
    <mergeCell ref="B14:E14"/>
    <mergeCell ref="B18:E18"/>
    <mergeCell ref="V44:X44"/>
    <mergeCell ref="A31:X31"/>
    <mergeCell ref="A34:X34"/>
    <mergeCell ref="D35:F35"/>
    <mergeCell ref="G35:I35"/>
    <mergeCell ref="J35:L35"/>
    <mergeCell ref="A52:X52"/>
    <mergeCell ref="A53:X53"/>
    <mergeCell ref="A54:X54"/>
    <mergeCell ref="A55:X55"/>
    <mergeCell ref="D56:F56"/>
    <mergeCell ref="G56:I56"/>
    <mergeCell ref="M35:O35"/>
    <mergeCell ref="B64:E64"/>
    <mergeCell ref="B65:E65"/>
    <mergeCell ref="B69:E69"/>
    <mergeCell ref="V43:X43"/>
    <mergeCell ref="V14:X14"/>
    <mergeCell ref="V18:X18"/>
    <mergeCell ref="J56:L56"/>
    <mergeCell ref="M56:O56"/>
    <mergeCell ref="P56:R56"/>
    <mergeCell ref="S56:U56"/>
    <mergeCell ref="V56:V57"/>
    <mergeCell ref="W56:W57"/>
    <mergeCell ref="X56:X57"/>
    <mergeCell ref="V65:X65"/>
    <mergeCell ref="V69:X69"/>
    <mergeCell ref="P35:R35"/>
    <mergeCell ref="S35:U35"/>
    <mergeCell ref="V35:V36"/>
    <mergeCell ref="V96:X96"/>
    <mergeCell ref="A79:X79"/>
    <mergeCell ref="A80:X80"/>
    <mergeCell ref="A81:X81"/>
    <mergeCell ref="A82:X82"/>
    <mergeCell ref="A83:A84"/>
    <mergeCell ref="B83:B84"/>
    <mergeCell ref="C83:C84"/>
    <mergeCell ref="D83:F83"/>
    <mergeCell ref="G83:I83"/>
    <mergeCell ref="J83:L83"/>
    <mergeCell ref="M83:O83"/>
    <mergeCell ref="P83:R83"/>
    <mergeCell ref="S83:U83"/>
    <mergeCell ref="V83:V84"/>
    <mergeCell ref="W83:W84"/>
    <mergeCell ref="X83:X84"/>
    <mergeCell ref="B92:E92"/>
    <mergeCell ref="B96:E96"/>
    <mergeCell ref="B91:E91"/>
    <mergeCell ref="V91:X91"/>
    <mergeCell ref="V92:X92"/>
    <mergeCell ref="B177:D177"/>
    <mergeCell ref="V177:W177"/>
    <mergeCell ref="B182:D182"/>
    <mergeCell ref="V182:W182"/>
    <mergeCell ref="A164:X164"/>
    <mergeCell ref="A165:X165"/>
    <mergeCell ref="A166:X166"/>
    <mergeCell ref="A167:X167"/>
    <mergeCell ref="A168:A169"/>
    <mergeCell ref="B168:B169"/>
    <mergeCell ref="C168:C169"/>
    <mergeCell ref="D168:F168"/>
    <mergeCell ref="G168:I168"/>
    <mergeCell ref="J168:L168"/>
    <mergeCell ref="M168:O168"/>
    <mergeCell ref="P168:R168"/>
    <mergeCell ref="S168:U168"/>
    <mergeCell ref="V168:V169"/>
    <mergeCell ref="W168:W169"/>
    <mergeCell ref="X168:X169"/>
    <mergeCell ref="C209:E209"/>
    <mergeCell ref="W209:X209"/>
    <mergeCell ref="C214:E214"/>
    <mergeCell ref="W214:X214"/>
    <mergeCell ref="B196:Y196"/>
    <mergeCell ref="B197:Y197"/>
    <mergeCell ref="B198:Y198"/>
    <mergeCell ref="B199:Y199"/>
    <mergeCell ref="B200:B201"/>
    <mergeCell ref="C200:C201"/>
    <mergeCell ref="D200:D201"/>
    <mergeCell ref="E200:G200"/>
    <mergeCell ref="H200:J200"/>
    <mergeCell ref="K200:M200"/>
    <mergeCell ref="N200:P200"/>
    <mergeCell ref="Q200:S200"/>
    <mergeCell ref="T200:V200"/>
    <mergeCell ref="W200:W201"/>
    <mergeCell ref="X200:X201"/>
    <mergeCell ref="Y200:Y201"/>
  </mergeCells>
  <pageMargins left="2.2000000000000002" right="0.2" top="0.75" bottom="0.75" header="0.3" footer="0.3"/>
  <pageSetup paperSize="5" scale="8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845"/>
  <sheetViews>
    <sheetView topLeftCell="A534" workbookViewId="0">
      <selection activeCell="S549" sqref="S549"/>
    </sheetView>
  </sheetViews>
  <sheetFormatPr defaultRowHeight="15"/>
  <cols>
    <col min="1" max="1" width="5" customWidth="1"/>
    <col min="2" max="2" width="13.42578125" customWidth="1"/>
    <col min="3" max="3" width="5" customWidth="1"/>
    <col min="4" max="4" width="6" customWidth="1"/>
    <col min="5" max="5" width="5.85546875" customWidth="1"/>
    <col min="6" max="6" width="5" customWidth="1"/>
    <col min="7" max="7" width="4.42578125" customWidth="1"/>
    <col min="8" max="8" width="7.85546875" customWidth="1"/>
    <col min="9" max="9" width="5.7109375" customWidth="1"/>
    <col min="10" max="10" width="8.140625" customWidth="1"/>
    <col min="11" max="11" width="5" customWidth="1"/>
    <col min="12" max="12" width="5.28515625" customWidth="1"/>
    <col min="13" max="13" width="5.7109375" customWidth="1"/>
    <col min="14" max="14" width="5.140625" customWidth="1"/>
    <col min="15" max="15" width="8.5703125" customWidth="1"/>
    <col min="16" max="16" width="10.28515625" customWidth="1"/>
    <col min="17" max="17" width="13.140625" customWidth="1"/>
    <col min="19" max="19" width="11.7109375" customWidth="1"/>
  </cols>
  <sheetData>
    <row r="1" spans="1:17" ht="26.25">
      <c r="A1" s="1084" t="s">
        <v>89</v>
      </c>
      <c r="B1" s="1084"/>
      <c r="C1" s="1084"/>
      <c r="D1" s="1084"/>
      <c r="E1" s="1084"/>
      <c r="F1" s="1084"/>
      <c r="G1" s="1084"/>
      <c r="H1" s="1084"/>
      <c r="I1" s="1084"/>
      <c r="J1" s="1084"/>
      <c r="K1" s="1084"/>
      <c r="L1" s="1084"/>
      <c r="M1" s="1084"/>
      <c r="N1" s="1084"/>
      <c r="O1" s="1084"/>
      <c r="P1" s="1084"/>
      <c r="Q1" s="1084"/>
    </row>
    <row r="2" spans="1:17" ht="26.25">
      <c r="A2" s="1084" t="s">
        <v>124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</row>
    <row r="4" spans="1:17" ht="30" customHeight="1">
      <c r="A4" s="1085" t="s">
        <v>91</v>
      </c>
      <c r="B4" s="1085" t="s">
        <v>92</v>
      </c>
      <c r="C4" s="1088" t="s">
        <v>93</v>
      </c>
      <c r="D4" s="1088"/>
      <c r="E4" s="1088" t="s">
        <v>94</v>
      </c>
      <c r="F4" s="1088"/>
      <c r="G4" s="1088" t="s">
        <v>95</v>
      </c>
      <c r="H4" s="1088"/>
      <c r="I4" s="1088" t="s">
        <v>96</v>
      </c>
      <c r="J4" s="1088"/>
      <c r="K4" s="1088" t="s">
        <v>75</v>
      </c>
      <c r="L4" s="1088"/>
      <c r="M4" s="1088" t="s">
        <v>97</v>
      </c>
      <c r="N4" s="1088"/>
      <c r="O4" s="1088" t="s">
        <v>98</v>
      </c>
      <c r="P4" s="1088"/>
      <c r="Q4" s="1088" t="s">
        <v>99</v>
      </c>
    </row>
    <row r="5" spans="1:17" ht="30" customHeight="1">
      <c r="A5" s="1086"/>
      <c r="B5" s="1086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1088"/>
      <c r="Q5" s="1088"/>
    </row>
    <row r="6" spans="1:17" ht="30" customHeight="1">
      <c r="A6" s="1087"/>
      <c r="B6" s="1087"/>
      <c r="C6" s="36" t="s">
        <v>23</v>
      </c>
      <c r="D6" s="36" t="s">
        <v>16</v>
      </c>
      <c r="E6" s="36" t="s">
        <v>23</v>
      </c>
      <c r="F6" s="36" t="s">
        <v>16</v>
      </c>
      <c r="G6" s="36" t="s">
        <v>23</v>
      </c>
      <c r="H6" s="36" t="s">
        <v>16</v>
      </c>
      <c r="I6" s="36" t="s">
        <v>23</v>
      </c>
      <c r="J6" s="36" t="s">
        <v>16</v>
      </c>
      <c r="K6" s="36" t="s">
        <v>23</v>
      </c>
      <c r="L6" s="36" t="s">
        <v>16</v>
      </c>
      <c r="M6" s="36" t="s">
        <v>23</v>
      </c>
      <c r="N6" s="36" t="s">
        <v>16</v>
      </c>
      <c r="O6" s="36" t="s">
        <v>23</v>
      </c>
      <c r="P6" s="36" t="s">
        <v>16</v>
      </c>
      <c r="Q6" s="36"/>
    </row>
    <row r="7" spans="1:17" s="45" customFormat="1" ht="30" customHeight="1">
      <c r="A7" s="39">
        <v>1</v>
      </c>
      <c r="B7" s="42" t="s">
        <v>100</v>
      </c>
      <c r="C7" s="842">
        <v>70</v>
      </c>
      <c r="D7" s="37">
        <v>74</v>
      </c>
      <c r="E7" s="37">
        <v>2</v>
      </c>
      <c r="F7" s="37"/>
      <c r="G7" s="37"/>
      <c r="H7" s="37"/>
      <c r="I7" s="847">
        <v>7</v>
      </c>
      <c r="J7" s="37">
        <v>3</v>
      </c>
      <c r="K7" s="37"/>
      <c r="L7" s="37"/>
      <c r="M7" s="37">
        <v>38</v>
      </c>
      <c r="N7" s="37"/>
      <c r="O7" s="37">
        <v>79</v>
      </c>
      <c r="P7" s="37">
        <v>77</v>
      </c>
      <c r="Q7" s="44"/>
    </row>
    <row r="8" spans="1:17" ht="30" customHeight="1">
      <c r="A8" s="37">
        <v>6</v>
      </c>
      <c r="B8" s="40" t="s">
        <v>101</v>
      </c>
      <c r="C8" s="37">
        <v>61</v>
      </c>
      <c r="D8" s="37">
        <v>61</v>
      </c>
      <c r="E8" s="37"/>
      <c r="F8" s="37"/>
      <c r="G8" s="37"/>
      <c r="H8" s="37"/>
      <c r="I8" s="37">
        <v>3</v>
      </c>
      <c r="J8" s="37"/>
      <c r="K8" s="37"/>
      <c r="L8" s="37"/>
      <c r="M8" s="37">
        <v>36</v>
      </c>
      <c r="N8" s="37"/>
      <c r="O8" s="37">
        <v>64</v>
      </c>
      <c r="P8" s="37">
        <v>66</v>
      </c>
      <c r="Q8" s="40"/>
    </row>
    <row r="9" spans="1:17" ht="30" customHeight="1">
      <c r="A9" s="37">
        <v>7</v>
      </c>
      <c r="B9" s="40" t="s">
        <v>102</v>
      </c>
      <c r="C9" s="37">
        <v>68</v>
      </c>
      <c r="D9" s="37">
        <v>57</v>
      </c>
      <c r="E9" s="37"/>
      <c r="F9" s="37"/>
      <c r="G9" s="37"/>
      <c r="H9" s="37"/>
      <c r="I9" s="37">
        <v>2</v>
      </c>
      <c r="J9" s="37"/>
      <c r="K9" s="37">
        <v>2</v>
      </c>
      <c r="L9" s="37">
        <v>1</v>
      </c>
      <c r="M9" s="37">
        <v>38</v>
      </c>
      <c r="N9" s="37">
        <v>1</v>
      </c>
      <c r="O9" s="37">
        <v>72</v>
      </c>
      <c r="P9" s="37">
        <v>58</v>
      </c>
      <c r="Q9" s="40"/>
    </row>
    <row r="10" spans="1:17" ht="30" customHeight="1">
      <c r="A10" s="37">
        <v>15</v>
      </c>
      <c r="B10" s="40" t="s">
        <v>103</v>
      </c>
      <c r="C10" s="37">
        <v>36</v>
      </c>
      <c r="D10" s="37">
        <v>39</v>
      </c>
      <c r="E10" s="37"/>
      <c r="F10" s="37"/>
      <c r="G10" s="37"/>
      <c r="H10" s="37"/>
      <c r="I10" s="37">
        <v>4</v>
      </c>
      <c r="J10" s="37">
        <v>3</v>
      </c>
      <c r="K10" s="37"/>
      <c r="L10" s="37"/>
      <c r="M10" s="37">
        <v>19</v>
      </c>
      <c r="N10" s="37"/>
      <c r="O10" s="37">
        <v>40</v>
      </c>
      <c r="P10" s="37">
        <v>42</v>
      </c>
      <c r="Q10" s="40"/>
    </row>
    <row r="11" spans="1:17" ht="30" customHeight="1">
      <c r="A11" s="37">
        <v>16</v>
      </c>
      <c r="B11" s="40" t="s">
        <v>104</v>
      </c>
      <c r="C11" s="37">
        <v>64</v>
      </c>
      <c r="D11" s="37">
        <v>65</v>
      </c>
      <c r="E11" s="37"/>
      <c r="F11" s="37"/>
      <c r="G11" s="37"/>
      <c r="H11" s="37"/>
      <c r="I11" s="37">
        <v>9</v>
      </c>
      <c r="J11" s="37">
        <v>3</v>
      </c>
      <c r="K11" s="37"/>
      <c r="L11" s="37"/>
      <c r="M11" s="37">
        <v>33</v>
      </c>
      <c r="N11" s="37">
        <v>1</v>
      </c>
      <c r="O11" s="37">
        <v>73</v>
      </c>
      <c r="P11" s="37">
        <v>68</v>
      </c>
      <c r="Q11" s="40"/>
    </row>
    <row r="12" spans="1:17" ht="30" customHeight="1">
      <c r="A12" s="40"/>
      <c r="B12" s="41" t="s">
        <v>84</v>
      </c>
      <c r="C12" s="46"/>
      <c r="D12" s="46"/>
      <c r="E12" s="46"/>
      <c r="F12" s="46"/>
      <c r="G12" s="46"/>
      <c r="H12" s="37"/>
      <c r="I12" s="37"/>
      <c r="J12" s="37"/>
      <c r="K12" s="46"/>
      <c r="L12" s="46"/>
      <c r="M12" s="37"/>
      <c r="N12" s="37"/>
      <c r="O12" s="37">
        <v>328</v>
      </c>
      <c r="P12" s="37">
        <v>311</v>
      </c>
      <c r="Q12" s="40">
        <f>SUM(O12:P12)</f>
        <v>639</v>
      </c>
    </row>
    <row r="14" spans="1:17">
      <c r="N14" s="1080" t="s">
        <v>105</v>
      </c>
      <c r="O14" s="1080"/>
      <c r="P14" s="1080"/>
    </row>
    <row r="17" spans="1:17">
      <c r="N17" s="1080" t="s">
        <v>106</v>
      </c>
      <c r="O17" s="1080"/>
      <c r="P17" s="1080"/>
    </row>
    <row r="19" spans="1:17" ht="26.25">
      <c r="A19" s="848"/>
      <c r="B19" s="848"/>
      <c r="C19" s="848"/>
      <c r="D19" s="848"/>
      <c r="E19" s="848"/>
      <c r="F19" s="848"/>
      <c r="G19" s="848"/>
      <c r="H19" s="848"/>
      <c r="I19" s="848"/>
      <c r="J19" s="848"/>
      <c r="K19" s="848"/>
      <c r="L19" s="848"/>
      <c r="M19" s="848"/>
      <c r="N19" s="848"/>
      <c r="O19" s="848"/>
      <c r="P19" s="848"/>
      <c r="Q19" s="848"/>
    </row>
    <row r="20" spans="1:17" ht="26.25">
      <c r="A20" s="848"/>
      <c r="B20" s="848"/>
      <c r="C20" s="848"/>
      <c r="D20" s="848"/>
      <c r="E20" s="848"/>
      <c r="F20" s="848"/>
      <c r="G20" s="848"/>
      <c r="H20" s="848"/>
      <c r="I20" s="848"/>
      <c r="J20" s="848"/>
      <c r="K20" s="848"/>
      <c r="L20" s="848"/>
      <c r="M20" s="848"/>
      <c r="N20" s="848"/>
      <c r="O20" s="848"/>
      <c r="P20" s="848"/>
      <c r="Q20" s="848"/>
    </row>
    <row r="21" spans="1:17" ht="26.25">
      <c r="A21" s="848"/>
      <c r="B21" s="848"/>
      <c r="C21" s="848"/>
      <c r="D21" s="848"/>
      <c r="E21" s="848"/>
      <c r="F21" s="848"/>
      <c r="G21" s="848"/>
      <c r="H21" s="848"/>
      <c r="I21" s="848"/>
      <c r="J21" s="848"/>
      <c r="K21" s="848"/>
      <c r="L21" s="848"/>
      <c r="M21" s="848"/>
      <c r="N21" s="848"/>
      <c r="O21" s="848"/>
      <c r="P21" s="848"/>
      <c r="Q21" s="848"/>
    </row>
    <row r="22" spans="1:17" ht="26.25">
      <c r="A22" s="1084" t="s">
        <v>89</v>
      </c>
      <c r="B22" s="1084"/>
      <c r="C22" s="1084"/>
      <c r="D22" s="1084"/>
      <c r="E22" s="1084"/>
      <c r="F22" s="1084"/>
      <c r="G22" s="1084"/>
      <c r="H22" s="1084"/>
      <c r="I22" s="1084"/>
      <c r="J22" s="1084"/>
      <c r="K22" s="1084"/>
      <c r="L22" s="1084"/>
      <c r="M22" s="1084"/>
      <c r="N22" s="1084"/>
      <c r="O22" s="1084"/>
      <c r="P22" s="1084"/>
      <c r="Q22" s="1084"/>
    </row>
    <row r="23" spans="1:17" ht="26.25">
      <c r="A23" s="1084" t="s">
        <v>124</v>
      </c>
      <c r="B23" s="1084"/>
      <c r="C23" s="1084"/>
      <c r="D23" s="1084"/>
      <c r="E23" s="1084"/>
      <c r="F23" s="1084"/>
      <c r="G23" s="1084"/>
      <c r="H23" s="1084"/>
      <c r="I23" s="1084"/>
      <c r="J23" s="1084"/>
      <c r="K23" s="1084"/>
      <c r="L23" s="1084"/>
      <c r="M23" s="1084"/>
      <c r="N23" s="1084"/>
      <c r="O23" s="1084"/>
      <c r="P23" s="1084"/>
      <c r="Q23" s="1084"/>
    </row>
    <row r="25" spans="1:17" ht="30" customHeight="1">
      <c r="A25" s="1085" t="s">
        <v>91</v>
      </c>
      <c r="B25" s="1085" t="s">
        <v>92</v>
      </c>
      <c r="C25" s="1088" t="s">
        <v>93</v>
      </c>
      <c r="D25" s="1088"/>
      <c r="E25" s="1088" t="s">
        <v>94</v>
      </c>
      <c r="F25" s="1088"/>
      <c r="G25" s="1088" t="s">
        <v>95</v>
      </c>
      <c r="H25" s="1088"/>
      <c r="I25" s="1088" t="s">
        <v>96</v>
      </c>
      <c r="J25" s="1088"/>
      <c r="K25" s="1088" t="s">
        <v>75</v>
      </c>
      <c r="L25" s="1088"/>
      <c r="M25" s="1088" t="s">
        <v>97</v>
      </c>
      <c r="N25" s="1088"/>
      <c r="O25" s="1088" t="s">
        <v>98</v>
      </c>
      <c r="P25" s="1088"/>
      <c r="Q25" s="1088" t="s">
        <v>99</v>
      </c>
    </row>
    <row r="26" spans="1:17" ht="30" customHeight="1">
      <c r="A26" s="1086"/>
      <c r="B26" s="1086"/>
      <c r="C26" s="1088"/>
      <c r="D26" s="1088"/>
      <c r="E26" s="1088"/>
      <c r="F26" s="1088"/>
      <c r="G26" s="1088"/>
      <c r="H26" s="1088"/>
      <c r="I26" s="1088"/>
      <c r="J26" s="1088"/>
      <c r="K26" s="1088"/>
      <c r="L26" s="1088"/>
      <c r="M26" s="1088"/>
      <c r="N26" s="1088"/>
      <c r="O26" s="1088"/>
      <c r="P26" s="1088"/>
      <c r="Q26" s="1088"/>
    </row>
    <row r="27" spans="1:17" ht="30" customHeight="1">
      <c r="A27" s="1087"/>
      <c r="B27" s="1087"/>
      <c r="C27" s="36" t="s">
        <v>23</v>
      </c>
      <c r="D27" s="36" t="s">
        <v>16</v>
      </c>
      <c r="E27" s="36" t="s">
        <v>23</v>
      </c>
      <c r="F27" s="36" t="s">
        <v>16</v>
      </c>
      <c r="G27" s="36" t="s">
        <v>23</v>
      </c>
      <c r="H27" s="36" t="s">
        <v>16</v>
      </c>
      <c r="I27" s="36" t="s">
        <v>23</v>
      </c>
      <c r="J27" s="36" t="s">
        <v>16</v>
      </c>
      <c r="K27" s="36" t="s">
        <v>23</v>
      </c>
      <c r="L27" s="36" t="s">
        <v>16</v>
      </c>
      <c r="M27" s="36" t="s">
        <v>23</v>
      </c>
      <c r="N27" s="36" t="s">
        <v>16</v>
      </c>
      <c r="O27" s="36" t="s">
        <v>23</v>
      </c>
      <c r="P27" s="36" t="s">
        <v>16</v>
      </c>
      <c r="Q27" s="36"/>
    </row>
    <row r="28" spans="1:17" ht="30" customHeight="1">
      <c r="A28" s="37">
        <v>2</v>
      </c>
      <c r="B28" s="38" t="s">
        <v>108</v>
      </c>
      <c r="C28" s="36">
        <v>93</v>
      </c>
      <c r="D28" s="39">
        <v>87</v>
      </c>
      <c r="E28" s="40"/>
      <c r="F28" s="40"/>
      <c r="G28" s="40"/>
      <c r="H28" s="39"/>
      <c r="I28" s="4"/>
      <c r="J28" s="37">
        <v>4</v>
      </c>
      <c r="K28" s="40"/>
      <c r="L28" s="40"/>
      <c r="M28" s="39">
        <v>54</v>
      </c>
      <c r="N28" s="39"/>
      <c r="O28" s="39">
        <v>96</v>
      </c>
      <c r="P28" s="39">
        <v>91</v>
      </c>
      <c r="Q28" s="40"/>
    </row>
    <row r="29" spans="1:17" ht="30" customHeight="1">
      <c r="A29" s="37">
        <v>3</v>
      </c>
      <c r="B29" s="40" t="s">
        <v>109</v>
      </c>
      <c r="C29" s="39">
        <v>56</v>
      </c>
      <c r="D29" s="39">
        <v>61</v>
      </c>
      <c r="E29" s="40"/>
      <c r="F29" s="40"/>
      <c r="G29" s="40"/>
      <c r="H29" s="39"/>
      <c r="I29" s="39"/>
      <c r="J29" s="37">
        <v>3</v>
      </c>
      <c r="K29" s="40"/>
      <c r="L29" s="40"/>
      <c r="M29" s="39">
        <v>28</v>
      </c>
      <c r="N29" s="39"/>
      <c r="O29" s="39">
        <v>56</v>
      </c>
      <c r="P29" s="39">
        <v>61</v>
      </c>
      <c r="Q29" s="40"/>
    </row>
    <row r="30" spans="1:17" ht="30" customHeight="1">
      <c r="A30" s="37">
        <v>4</v>
      </c>
      <c r="B30" s="40" t="s">
        <v>110</v>
      </c>
      <c r="C30" s="39">
        <v>37</v>
      </c>
      <c r="D30" s="39">
        <v>33</v>
      </c>
      <c r="E30" s="40"/>
      <c r="F30" s="40"/>
      <c r="G30" s="40"/>
      <c r="H30" s="39"/>
      <c r="I30" s="39">
        <v>2</v>
      </c>
      <c r="J30" s="37">
        <v>2</v>
      </c>
      <c r="K30" s="40"/>
      <c r="L30" s="40"/>
      <c r="M30" s="39">
        <v>20</v>
      </c>
      <c r="N30" s="39"/>
      <c r="O30" s="39">
        <v>39</v>
      </c>
      <c r="P30" s="39">
        <v>35</v>
      </c>
      <c r="Q30" s="40"/>
    </row>
    <row r="31" spans="1:17" ht="30" customHeight="1">
      <c r="A31" s="37">
        <v>5</v>
      </c>
      <c r="B31" s="40" t="s">
        <v>111</v>
      </c>
      <c r="C31" s="39">
        <v>59</v>
      </c>
      <c r="D31" s="39">
        <v>64</v>
      </c>
      <c r="E31" s="40"/>
      <c r="F31" s="40"/>
      <c r="G31" s="40"/>
      <c r="H31" s="39"/>
      <c r="I31" s="39"/>
      <c r="J31" s="37"/>
      <c r="K31" s="40"/>
      <c r="L31" s="40"/>
      <c r="M31" s="39">
        <v>29</v>
      </c>
      <c r="N31" s="39">
        <v>4</v>
      </c>
      <c r="O31" s="39">
        <v>59</v>
      </c>
      <c r="P31" s="39">
        <v>64</v>
      </c>
      <c r="Q31" s="40"/>
    </row>
    <row r="32" spans="1:17" ht="30" customHeight="1">
      <c r="A32" s="37">
        <v>8</v>
      </c>
      <c r="B32" s="40" t="s">
        <v>112</v>
      </c>
      <c r="C32" s="39">
        <v>74</v>
      </c>
      <c r="D32" s="39">
        <v>57</v>
      </c>
      <c r="E32" s="40"/>
      <c r="F32" s="40"/>
      <c r="G32" s="40"/>
      <c r="H32" s="39">
        <v>1</v>
      </c>
      <c r="I32" s="39">
        <v>1</v>
      </c>
      <c r="J32" s="37">
        <v>1</v>
      </c>
      <c r="K32" s="40"/>
      <c r="L32" s="40"/>
      <c r="M32" s="39">
        <v>34</v>
      </c>
      <c r="N32" s="39">
        <v>3</v>
      </c>
      <c r="O32" s="39">
        <v>75</v>
      </c>
      <c r="P32" s="39">
        <v>58</v>
      </c>
      <c r="Q32" s="40"/>
    </row>
    <row r="33" spans="1:17" ht="30" customHeight="1">
      <c r="A33" s="37">
        <v>9</v>
      </c>
      <c r="B33" s="40" t="s">
        <v>113</v>
      </c>
      <c r="C33" s="39">
        <v>63</v>
      </c>
      <c r="D33" s="39">
        <v>70</v>
      </c>
      <c r="E33" s="40"/>
      <c r="F33" s="40"/>
      <c r="G33" s="40"/>
      <c r="H33" s="39"/>
      <c r="I33" s="39"/>
      <c r="J33" s="37"/>
      <c r="K33" s="40"/>
      <c r="L33" s="40"/>
      <c r="M33" s="39">
        <v>42</v>
      </c>
      <c r="N33" s="39"/>
      <c r="O33" s="39">
        <v>63</v>
      </c>
      <c r="P33" s="39">
        <v>70</v>
      </c>
      <c r="Q33" s="40"/>
    </row>
    <row r="34" spans="1:17" ht="30" customHeight="1">
      <c r="A34" s="40"/>
      <c r="B34" s="41" t="s">
        <v>84</v>
      </c>
      <c r="C34" s="40"/>
      <c r="D34" s="40"/>
      <c r="E34" s="40"/>
      <c r="F34" s="40"/>
      <c r="G34" s="40"/>
      <c r="H34" s="39"/>
      <c r="I34" s="39"/>
      <c r="J34" s="37"/>
      <c r="K34" s="40"/>
      <c r="L34" s="40"/>
      <c r="M34" s="39"/>
      <c r="N34" s="39"/>
      <c r="O34" s="40">
        <f>SUM(O28:O33)</f>
        <v>388</v>
      </c>
      <c r="P34" s="40">
        <f>SUM(P28:P33)</f>
        <v>379</v>
      </c>
      <c r="Q34" s="40">
        <f>SUM(O34:P34)</f>
        <v>767</v>
      </c>
    </row>
    <row r="36" spans="1:17">
      <c r="N36" s="1080" t="s">
        <v>114</v>
      </c>
      <c r="O36" s="1080"/>
      <c r="P36" s="1080"/>
    </row>
    <row r="39" spans="1:17">
      <c r="N39" s="1080" t="s">
        <v>115</v>
      </c>
      <c r="O39" s="1080"/>
      <c r="P39" s="1080"/>
    </row>
    <row r="46" spans="1:17" ht="26.25">
      <c r="A46" s="1084" t="s">
        <v>89</v>
      </c>
      <c r="B46" s="1084"/>
      <c r="C46" s="1084"/>
      <c r="D46" s="1084"/>
      <c r="E46" s="1084"/>
      <c r="F46" s="1084"/>
      <c r="G46" s="1084"/>
      <c r="H46" s="1084"/>
      <c r="I46" s="1084"/>
      <c r="J46" s="1084"/>
      <c r="K46" s="1084"/>
      <c r="L46" s="1084"/>
      <c r="M46" s="1084"/>
      <c r="N46" s="1084"/>
      <c r="O46" s="1084"/>
      <c r="P46" s="1084"/>
      <c r="Q46" s="1084"/>
    </row>
    <row r="47" spans="1:17" ht="26.25">
      <c r="A47" s="1084" t="s">
        <v>125</v>
      </c>
      <c r="B47" s="1084"/>
      <c r="C47" s="1084"/>
      <c r="D47" s="1084"/>
      <c r="E47" s="1084"/>
      <c r="F47" s="1084"/>
      <c r="G47" s="1084"/>
      <c r="H47" s="1084"/>
      <c r="I47" s="1084"/>
      <c r="J47" s="1084"/>
      <c r="K47" s="1084"/>
      <c r="L47" s="1084"/>
      <c r="M47" s="1084"/>
      <c r="N47" s="1084"/>
      <c r="O47" s="1084"/>
      <c r="P47" s="1084"/>
      <c r="Q47" s="1084"/>
    </row>
    <row r="49" spans="1:17" ht="30" customHeight="1">
      <c r="A49" s="1085" t="s">
        <v>91</v>
      </c>
      <c r="B49" s="1085" t="s">
        <v>92</v>
      </c>
      <c r="C49" s="1088" t="s">
        <v>93</v>
      </c>
      <c r="D49" s="1088"/>
      <c r="E49" s="1088" t="s">
        <v>94</v>
      </c>
      <c r="F49" s="1088"/>
      <c r="G49" s="1088" t="s">
        <v>95</v>
      </c>
      <c r="H49" s="1088"/>
      <c r="I49" s="1088" t="s">
        <v>96</v>
      </c>
      <c r="J49" s="1088"/>
      <c r="K49" s="1088" t="s">
        <v>75</v>
      </c>
      <c r="L49" s="1088"/>
      <c r="M49" s="1088" t="s">
        <v>97</v>
      </c>
      <c r="N49" s="1088"/>
      <c r="O49" s="1088" t="s">
        <v>98</v>
      </c>
      <c r="P49" s="1088"/>
      <c r="Q49" s="1085" t="s">
        <v>99</v>
      </c>
    </row>
    <row r="50" spans="1:17" ht="30" customHeight="1">
      <c r="A50" s="1086"/>
      <c r="B50" s="1086"/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8"/>
      <c r="N50" s="1088"/>
      <c r="O50" s="1088"/>
      <c r="P50" s="1088"/>
      <c r="Q50" s="1087"/>
    </row>
    <row r="51" spans="1:17" ht="30" customHeight="1">
      <c r="A51" s="1087"/>
      <c r="B51" s="1087"/>
      <c r="C51" s="842" t="s">
        <v>23</v>
      </c>
      <c r="D51" s="842" t="s">
        <v>16</v>
      </c>
      <c r="E51" s="842" t="s">
        <v>23</v>
      </c>
      <c r="F51" s="842" t="s">
        <v>16</v>
      </c>
      <c r="G51" s="842" t="s">
        <v>23</v>
      </c>
      <c r="H51" s="842" t="s">
        <v>16</v>
      </c>
      <c r="I51" s="842" t="s">
        <v>23</v>
      </c>
      <c r="J51" s="842" t="s">
        <v>16</v>
      </c>
      <c r="K51" s="842" t="s">
        <v>23</v>
      </c>
      <c r="L51" s="842" t="s">
        <v>16</v>
      </c>
      <c r="M51" s="842" t="s">
        <v>23</v>
      </c>
      <c r="N51" s="842" t="s">
        <v>16</v>
      </c>
      <c r="O51" s="842" t="s">
        <v>23</v>
      </c>
      <c r="P51" s="842" t="s">
        <v>16</v>
      </c>
      <c r="Q51" s="842"/>
    </row>
    <row r="52" spans="1:17" s="45" customFormat="1" ht="30" customHeight="1">
      <c r="A52" s="37">
        <v>10</v>
      </c>
      <c r="B52" s="842" t="s">
        <v>117</v>
      </c>
      <c r="C52" s="842">
        <v>47</v>
      </c>
      <c r="D52" s="39">
        <v>67</v>
      </c>
      <c r="E52" s="39"/>
      <c r="F52" s="39">
        <v>1</v>
      </c>
      <c r="G52" s="39"/>
      <c r="H52" s="39"/>
      <c r="I52" s="843"/>
      <c r="J52" s="37"/>
      <c r="K52" s="39"/>
      <c r="L52" s="39"/>
      <c r="M52" s="39">
        <v>25</v>
      </c>
      <c r="N52" s="39"/>
      <c r="O52" s="39">
        <v>47</v>
      </c>
      <c r="P52" s="39">
        <v>68</v>
      </c>
      <c r="Q52" s="39"/>
    </row>
    <row r="53" spans="1:17" ht="30" customHeight="1">
      <c r="A53" s="37">
        <v>11</v>
      </c>
      <c r="B53" s="39" t="s">
        <v>118</v>
      </c>
      <c r="C53" s="39">
        <v>58</v>
      </c>
      <c r="D53" s="39">
        <v>59</v>
      </c>
      <c r="E53" s="39"/>
      <c r="F53" s="39"/>
      <c r="G53" s="39"/>
      <c r="H53" s="39"/>
      <c r="I53" s="39">
        <v>1</v>
      </c>
      <c r="J53" s="37">
        <v>3</v>
      </c>
      <c r="K53" s="39">
        <v>2</v>
      </c>
      <c r="L53" s="39">
        <v>2</v>
      </c>
      <c r="M53" s="39">
        <v>28</v>
      </c>
      <c r="N53" s="39">
        <v>1</v>
      </c>
      <c r="O53" s="39">
        <v>57</v>
      </c>
      <c r="P53" s="39">
        <v>60</v>
      </c>
      <c r="Q53" s="39"/>
    </row>
    <row r="54" spans="1:17" ht="30" customHeight="1">
      <c r="A54" s="37">
        <v>12</v>
      </c>
      <c r="B54" s="39" t="s">
        <v>119</v>
      </c>
      <c r="C54" s="39">
        <v>68</v>
      </c>
      <c r="D54" s="39">
        <v>64</v>
      </c>
      <c r="E54" s="39"/>
      <c r="F54" s="39"/>
      <c r="G54" s="39"/>
      <c r="H54" s="39"/>
      <c r="I54" s="39">
        <v>2</v>
      </c>
      <c r="J54" s="37">
        <v>1</v>
      </c>
      <c r="K54" s="39"/>
      <c r="L54" s="39"/>
      <c r="M54" s="39">
        <v>33</v>
      </c>
      <c r="N54" s="39">
        <v>1</v>
      </c>
      <c r="O54" s="39">
        <v>70</v>
      </c>
      <c r="P54" s="39">
        <v>65</v>
      </c>
      <c r="Q54" s="39"/>
    </row>
    <row r="55" spans="1:17" ht="30" customHeight="1">
      <c r="A55" s="37">
        <v>13</v>
      </c>
      <c r="B55" s="39" t="s">
        <v>120</v>
      </c>
      <c r="C55" s="39">
        <v>42</v>
      </c>
      <c r="D55" s="39">
        <v>31</v>
      </c>
      <c r="E55" s="39"/>
      <c r="F55" s="39"/>
      <c r="G55" s="39"/>
      <c r="H55" s="39"/>
      <c r="I55" s="39">
        <v>4</v>
      </c>
      <c r="J55" s="37">
        <v>3</v>
      </c>
      <c r="K55" s="39">
        <v>2</v>
      </c>
      <c r="L55" s="39">
        <v>1</v>
      </c>
      <c r="M55" s="39">
        <v>22</v>
      </c>
      <c r="N55" s="39">
        <v>1</v>
      </c>
      <c r="O55" s="39">
        <v>46</v>
      </c>
      <c r="P55" s="39">
        <v>34</v>
      </c>
      <c r="Q55" s="39"/>
    </row>
    <row r="56" spans="1:17" ht="30" customHeight="1">
      <c r="A56" s="37">
        <v>14</v>
      </c>
      <c r="B56" s="39" t="s">
        <v>121</v>
      </c>
      <c r="C56" s="39">
        <v>41</v>
      </c>
      <c r="D56" s="39">
        <v>32</v>
      </c>
      <c r="E56" s="39">
        <v>1</v>
      </c>
      <c r="F56" s="39">
        <v>1</v>
      </c>
      <c r="G56" s="39"/>
      <c r="H56" s="39"/>
      <c r="I56" s="39"/>
      <c r="J56" s="37"/>
      <c r="K56" s="39"/>
      <c r="L56" s="39"/>
      <c r="M56" s="39">
        <v>19</v>
      </c>
      <c r="N56" s="39"/>
      <c r="O56" s="39">
        <v>40</v>
      </c>
      <c r="P56" s="39">
        <v>32</v>
      </c>
      <c r="Q56" s="39"/>
    </row>
    <row r="57" spans="1:17" ht="30" customHeight="1">
      <c r="A57" s="39"/>
      <c r="B57" s="849" t="s">
        <v>84</v>
      </c>
      <c r="C57" s="39"/>
      <c r="D57" s="39"/>
      <c r="E57" s="39"/>
      <c r="F57" s="39"/>
      <c r="G57" s="39"/>
      <c r="H57" s="39"/>
      <c r="I57" s="39"/>
      <c r="J57" s="37"/>
      <c r="K57" s="39"/>
      <c r="L57" s="39"/>
      <c r="M57" s="39"/>
      <c r="N57" s="39"/>
      <c r="O57" s="39">
        <f>SUM(O52:O56)</f>
        <v>260</v>
      </c>
      <c r="P57" s="39">
        <f>SUM(P52:P56)</f>
        <v>259</v>
      </c>
      <c r="Q57" s="39">
        <f>SUM(O57:P57)</f>
        <v>519</v>
      </c>
    </row>
    <row r="59" spans="1:17">
      <c r="N59" s="1080" t="s">
        <v>122</v>
      </c>
      <c r="O59" s="1080"/>
      <c r="P59" s="1080"/>
    </row>
    <row r="62" spans="1:17">
      <c r="N62" s="1080" t="s">
        <v>123</v>
      </c>
      <c r="O62" s="1080"/>
      <c r="P62" s="1080"/>
    </row>
    <row r="69" spans="1:17" ht="26.25">
      <c r="A69" s="1084" t="s">
        <v>89</v>
      </c>
      <c r="B69" s="1084"/>
      <c r="C69" s="1084"/>
      <c r="D69" s="1084"/>
      <c r="E69" s="1084"/>
      <c r="F69" s="1084"/>
      <c r="G69" s="1084"/>
      <c r="H69" s="1084"/>
      <c r="I69" s="1084"/>
      <c r="J69" s="1084"/>
      <c r="K69" s="1084"/>
      <c r="L69" s="1084"/>
      <c r="M69" s="1084"/>
      <c r="N69" s="1084"/>
      <c r="O69" s="1084"/>
      <c r="P69" s="1084"/>
      <c r="Q69" s="1084"/>
    </row>
    <row r="70" spans="1:17" ht="26.25">
      <c r="A70" s="1084" t="s">
        <v>126</v>
      </c>
      <c r="B70" s="1084"/>
      <c r="C70" s="1084"/>
      <c r="D70" s="1084"/>
      <c r="E70" s="1084"/>
      <c r="F70" s="1084"/>
      <c r="G70" s="1084"/>
      <c r="H70" s="1084"/>
      <c r="I70" s="1084"/>
      <c r="J70" s="1084"/>
      <c r="K70" s="1084"/>
      <c r="L70" s="1084"/>
      <c r="M70" s="1084"/>
      <c r="N70" s="1084"/>
      <c r="O70" s="1084"/>
      <c r="P70" s="1084"/>
      <c r="Q70" s="1084"/>
    </row>
    <row r="72" spans="1:17" ht="30" customHeight="1">
      <c r="A72" s="1085" t="s">
        <v>91</v>
      </c>
      <c r="B72" s="1085" t="s">
        <v>92</v>
      </c>
      <c r="C72" s="1088" t="s">
        <v>93</v>
      </c>
      <c r="D72" s="1088"/>
      <c r="E72" s="1088" t="s">
        <v>94</v>
      </c>
      <c r="F72" s="1088"/>
      <c r="G72" s="1088" t="s">
        <v>95</v>
      </c>
      <c r="H72" s="1088"/>
      <c r="I72" s="1088" t="s">
        <v>96</v>
      </c>
      <c r="J72" s="1088"/>
      <c r="K72" s="1088" t="s">
        <v>75</v>
      </c>
      <c r="L72" s="1088"/>
      <c r="M72" s="1088" t="s">
        <v>97</v>
      </c>
      <c r="N72" s="1088"/>
      <c r="O72" s="1088" t="s">
        <v>98</v>
      </c>
      <c r="P72" s="1088"/>
      <c r="Q72" s="1088" t="s">
        <v>99</v>
      </c>
    </row>
    <row r="73" spans="1:17" ht="30" customHeight="1">
      <c r="A73" s="1086"/>
      <c r="B73" s="1086"/>
      <c r="C73" s="1088"/>
      <c r="D73" s="1088"/>
      <c r="E73" s="1088"/>
      <c r="F73" s="1088"/>
      <c r="G73" s="1088"/>
      <c r="H73" s="1088"/>
      <c r="I73" s="1088"/>
      <c r="J73" s="1088"/>
      <c r="K73" s="1088"/>
      <c r="L73" s="1088"/>
      <c r="M73" s="1088"/>
      <c r="N73" s="1088"/>
      <c r="O73" s="1088"/>
      <c r="P73" s="1088"/>
      <c r="Q73" s="1088"/>
    </row>
    <row r="74" spans="1:17" ht="30" customHeight="1">
      <c r="A74" s="1087"/>
      <c r="B74" s="1087"/>
      <c r="C74" s="36" t="s">
        <v>23</v>
      </c>
      <c r="D74" s="36" t="s">
        <v>16</v>
      </c>
      <c r="E74" s="36" t="s">
        <v>23</v>
      </c>
      <c r="F74" s="36" t="s">
        <v>16</v>
      </c>
      <c r="G74" s="36" t="s">
        <v>23</v>
      </c>
      <c r="H74" s="36" t="s">
        <v>16</v>
      </c>
      <c r="I74" s="36" t="s">
        <v>23</v>
      </c>
      <c r="J74" s="36" t="s">
        <v>16</v>
      </c>
      <c r="K74" s="36" t="s">
        <v>23</v>
      </c>
      <c r="L74" s="36" t="s">
        <v>16</v>
      </c>
      <c r="M74" s="36" t="s">
        <v>23</v>
      </c>
      <c r="N74" s="36" t="s">
        <v>16</v>
      </c>
      <c r="O74" s="36" t="s">
        <v>23</v>
      </c>
      <c r="P74" s="36" t="s">
        <v>16</v>
      </c>
      <c r="Q74" s="36"/>
    </row>
    <row r="75" spans="1:17" ht="30" customHeight="1">
      <c r="A75" s="39">
        <v>1</v>
      </c>
      <c r="B75" s="42" t="s">
        <v>100</v>
      </c>
      <c r="C75" s="43">
        <v>70</v>
      </c>
      <c r="D75" s="39">
        <v>74</v>
      </c>
      <c r="E75" s="39">
        <v>2</v>
      </c>
      <c r="F75" s="39"/>
      <c r="G75" s="39"/>
      <c r="H75" s="39"/>
      <c r="I75" s="4">
        <v>7</v>
      </c>
      <c r="J75" s="39">
        <v>3</v>
      </c>
      <c r="K75" s="39"/>
      <c r="L75" s="39"/>
      <c r="M75" s="39">
        <v>38</v>
      </c>
      <c r="N75" s="39"/>
      <c r="O75" s="39">
        <v>79</v>
      </c>
      <c r="P75" s="39">
        <v>77</v>
      </c>
      <c r="Q75" s="44"/>
    </row>
    <row r="76" spans="1:17" ht="30" customHeight="1">
      <c r="A76" s="37">
        <v>6</v>
      </c>
      <c r="B76" s="40" t="s">
        <v>101</v>
      </c>
      <c r="C76" s="39">
        <v>61</v>
      </c>
      <c r="D76" s="39">
        <v>61</v>
      </c>
      <c r="E76" s="39"/>
      <c r="F76" s="39"/>
      <c r="G76" s="39"/>
      <c r="H76" s="39"/>
      <c r="I76" s="39">
        <v>3</v>
      </c>
      <c r="J76" s="37"/>
      <c r="K76" s="39"/>
      <c r="L76" s="39"/>
      <c r="M76" s="39">
        <v>36</v>
      </c>
      <c r="N76" s="39"/>
      <c r="O76" s="39">
        <v>64</v>
      </c>
      <c r="P76" s="39">
        <v>66</v>
      </c>
      <c r="Q76" s="40"/>
    </row>
    <row r="77" spans="1:17" ht="30" customHeight="1">
      <c r="A77" s="37">
        <v>7</v>
      </c>
      <c r="B77" s="40" t="s">
        <v>102</v>
      </c>
      <c r="C77" s="39">
        <v>68</v>
      </c>
      <c r="D77" s="39">
        <v>57</v>
      </c>
      <c r="E77" s="39"/>
      <c r="F77" s="39"/>
      <c r="G77" s="39"/>
      <c r="H77" s="39"/>
      <c r="I77" s="39">
        <v>2</v>
      </c>
      <c r="J77" s="37"/>
      <c r="K77" s="39">
        <v>2</v>
      </c>
      <c r="L77" s="39">
        <v>1</v>
      </c>
      <c r="M77" s="39">
        <v>38</v>
      </c>
      <c r="N77" s="39">
        <v>1</v>
      </c>
      <c r="O77" s="39">
        <v>72</v>
      </c>
      <c r="P77" s="39">
        <v>58</v>
      </c>
      <c r="Q77" s="40"/>
    </row>
    <row r="78" spans="1:17" ht="30" customHeight="1">
      <c r="A78" s="37">
        <v>15</v>
      </c>
      <c r="B78" s="40" t="s">
        <v>103</v>
      </c>
      <c r="C78" s="39">
        <v>36</v>
      </c>
      <c r="D78" s="39">
        <v>39</v>
      </c>
      <c r="E78" s="39"/>
      <c r="F78" s="39"/>
      <c r="G78" s="39"/>
      <c r="H78" s="39"/>
      <c r="I78" s="39">
        <v>4</v>
      </c>
      <c r="J78" s="37">
        <v>3</v>
      </c>
      <c r="K78" s="39"/>
      <c r="L78" s="39"/>
      <c r="M78" s="39">
        <v>19</v>
      </c>
      <c r="N78" s="39"/>
      <c r="O78" s="39">
        <v>40</v>
      </c>
      <c r="P78" s="39">
        <v>42</v>
      </c>
      <c r="Q78" s="40"/>
    </row>
    <row r="79" spans="1:17" ht="30" customHeight="1">
      <c r="A79" s="37">
        <v>16</v>
      </c>
      <c r="B79" s="40" t="s">
        <v>104</v>
      </c>
      <c r="C79" s="39">
        <v>64</v>
      </c>
      <c r="D79" s="39">
        <v>65</v>
      </c>
      <c r="E79" s="39"/>
      <c r="F79" s="39"/>
      <c r="G79" s="39"/>
      <c r="H79" s="39"/>
      <c r="I79" s="39">
        <v>9</v>
      </c>
      <c r="J79" s="37">
        <v>3</v>
      </c>
      <c r="K79" s="39"/>
      <c r="L79" s="39"/>
      <c r="M79" s="39">
        <v>33</v>
      </c>
      <c r="N79" s="39">
        <v>1</v>
      </c>
      <c r="O79" s="39">
        <v>73</v>
      </c>
      <c r="P79" s="39">
        <v>68</v>
      </c>
      <c r="Q79" s="40"/>
    </row>
    <row r="80" spans="1:17" ht="30" customHeight="1">
      <c r="A80" s="40"/>
      <c r="B80" s="41" t="s">
        <v>84</v>
      </c>
      <c r="C80" s="40"/>
      <c r="D80" s="40"/>
      <c r="E80" s="40"/>
      <c r="F80" s="40"/>
      <c r="G80" s="40"/>
      <c r="H80" s="39"/>
      <c r="I80" s="39"/>
      <c r="J80" s="37"/>
      <c r="K80" s="40"/>
      <c r="L80" s="40"/>
      <c r="M80" s="39"/>
      <c r="N80" s="39"/>
      <c r="O80" s="40">
        <v>328</v>
      </c>
      <c r="P80" s="40">
        <v>311</v>
      </c>
      <c r="Q80" s="40">
        <f>SUM(O80:P80)</f>
        <v>639</v>
      </c>
    </row>
    <row r="82" spans="1:17">
      <c r="N82" s="1080" t="s">
        <v>105</v>
      </c>
      <c r="O82" s="1080"/>
      <c r="P82" s="1080"/>
    </row>
    <row r="85" spans="1:17">
      <c r="N85" s="1080" t="s">
        <v>106</v>
      </c>
      <c r="O85" s="1080"/>
      <c r="P85" s="1080"/>
    </row>
    <row r="93" spans="1:17" ht="26.25">
      <c r="A93" s="1084" t="s">
        <v>89</v>
      </c>
      <c r="B93" s="1084"/>
      <c r="C93" s="1084"/>
      <c r="D93" s="1084"/>
      <c r="E93" s="1084"/>
      <c r="F93" s="1084"/>
      <c r="G93" s="1084"/>
      <c r="H93" s="1084"/>
      <c r="I93" s="1084"/>
      <c r="J93" s="1084"/>
      <c r="K93" s="1084"/>
      <c r="L93" s="1084"/>
      <c r="M93" s="1084"/>
      <c r="N93" s="1084"/>
      <c r="O93" s="1084"/>
      <c r="P93" s="1084"/>
      <c r="Q93" s="1084"/>
    </row>
    <row r="94" spans="1:17" ht="26.25">
      <c r="A94" s="1084" t="s">
        <v>127</v>
      </c>
      <c r="B94" s="1084"/>
      <c r="C94" s="1084"/>
      <c r="D94" s="1084"/>
      <c r="E94" s="1084"/>
      <c r="F94" s="1084"/>
      <c r="G94" s="1084"/>
      <c r="H94" s="1084"/>
      <c r="I94" s="1084"/>
      <c r="J94" s="1084"/>
      <c r="K94" s="1084"/>
      <c r="L94" s="1084"/>
      <c r="M94" s="1084"/>
      <c r="N94" s="1084"/>
      <c r="O94" s="1084"/>
      <c r="P94" s="1084"/>
      <c r="Q94" s="1084"/>
    </row>
    <row r="96" spans="1:17" ht="30" customHeight="1">
      <c r="A96" s="1085" t="s">
        <v>91</v>
      </c>
      <c r="B96" s="1085" t="s">
        <v>92</v>
      </c>
      <c r="C96" s="1088" t="s">
        <v>93</v>
      </c>
      <c r="D96" s="1088"/>
      <c r="E96" s="1088" t="s">
        <v>94</v>
      </c>
      <c r="F96" s="1088"/>
      <c r="G96" s="1088" t="s">
        <v>95</v>
      </c>
      <c r="H96" s="1088"/>
      <c r="I96" s="1088" t="s">
        <v>96</v>
      </c>
      <c r="J96" s="1088"/>
      <c r="K96" s="1088" t="s">
        <v>75</v>
      </c>
      <c r="L96" s="1088"/>
      <c r="M96" s="1088" t="s">
        <v>97</v>
      </c>
      <c r="N96" s="1088"/>
      <c r="O96" s="1088" t="s">
        <v>98</v>
      </c>
      <c r="P96" s="1088"/>
      <c r="Q96" s="1088" t="s">
        <v>99</v>
      </c>
    </row>
    <row r="97" spans="1:17" ht="30" customHeight="1">
      <c r="A97" s="1086"/>
      <c r="B97" s="1086"/>
      <c r="C97" s="1088"/>
      <c r="D97" s="1088"/>
      <c r="E97" s="1088"/>
      <c r="F97" s="1088"/>
      <c r="G97" s="1088"/>
      <c r="H97" s="1088"/>
      <c r="I97" s="1088"/>
      <c r="J97" s="1088"/>
      <c r="K97" s="1088"/>
      <c r="L97" s="1088"/>
      <c r="M97" s="1088"/>
      <c r="N97" s="1088"/>
      <c r="O97" s="1088"/>
      <c r="P97" s="1088"/>
      <c r="Q97" s="1088"/>
    </row>
    <row r="98" spans="1:17" ht="30" customHeight="1">
      <c r="A98" s="1087"/>
      <c r="B98" s="1087"/>
      <c r="C98" s="36" t="s">
        <v>23</v>
      </c>
      <c r="D98" s="36" t="s">
        <v>16</v>
      </c>
      <c r="E98" s="36" t="s">
        <v>23</v>
      </c>
      <c r="F98" s="36" t="s">
        <v>16</v>
      </c>
      <c r="G98" s="36" t="s">
        <v>23</v>
      </c>
      <c r="H98" s="36" t="s">
        <v>16</v>
      </c>
      <c r="I98" s="36" t="s">
        <v>23</v>
      </c>
      <c r="J98" s="36" t="s">
        <v>16</v>
      </c>
      <c r="K98" s="36" t="s">
        <v>23</v>
      </c>
      <c r="L98" s="36" t="s">
        <v>16</v>
      </c>
      <c r="M98" s="36" t="s">
        <v>23</v>
      </c>
      <c r="N98" s="36" t="s">
        <v>16</v>
      </c>
      <c r="O98" s="36" t="s">
        <v>23</v>
      </c>
      <c r="P98" s="36" t="s">
        <v>16</v>
      </c>
      <c r="Q98" s="36"/>
    </row>
    <row r="99" spans="1:17" ht="30" customHeight="1">
      <c r="A99" s="37">
        <v>2</v>
      </c>
      <c r="B99" s="38" t="s">
        <v>108</v>
      </c>
      <c r="C99" s="36">
        <v>93</v>
      </c>
      <c r="D99" s="39">
        <v>87</v>
      </c>
      <c r="E99" s="40"/>
      <c r="F99" s="40"/>
      <c r="G99" s="40"/>
      <c r="H99" s="39"/>
      <c r="I99" s="4"/>
      <c r="J99" s="37">
        <v>4</v>
      </c>
      <c r="K99" s="40"/>
      <c r="L99" s="40"/>
      <c r="M99" s="39">
        <v>54</v>
      </c>
      <c r="N99" s="39"/>
      <c r="O99" s="39">
        <v>96</v>
      </c>
      <c r="P99" s="39">
        <v>91</v>
      </c>
      <c r="Q99" s="40"/>
    </row>
    <row r="100" spans="1:17" ht="30" customHeight="1">
      <c r="A100" s="37">
        <v>3</v>
      </c>
      <c r="B100" s="40" t="s">
        <v>109</v>
      </c>
      <c r="C100" s="39">
        <v>56</v>
      </c>
      <c r="D100" s="39">
        <v>61</v>
      </c>
      <c r="E100" s="40"/>
      <c r="F100" s="40"/>
      <c r="G100" s="40"/>
      <c r="H100" s="39"/>
      <c r="I100" s="39"/>
      <c r="J100" s="37">
        <v>3</v>
      </c>
      <c r="K100" s="40"/>
      <c r="L100" s="40"/>
      <c r="M100" s="39">
        <v>28</v>
      </c>
      <c r="N100" s="39"/>
      <c r="O100" s="39">
        <v>56</v>
      </c>
      <c r="P100" s="39">
        <v>61</v>
      </c>
      <c r="Q100" s="40"/>
    </row>
    <row r="101" spans="1:17" ht="30" customHeight="1">
      <c r="A101" s="37">
        <v>4</v>
      </c>
      <c r="B101" s="40" t="s">
        <v>110</v>
      </c>
      <c r="C101" s="39">
        <v>37</v>
      </c>
      <c r="D101" s="39">
        <v>33</v>
      </c>
      <c r="E101" s="40"/>
      <c r="F101" s="40"/>
      <c r="G101" s="40"/>
      <c r="H101" s="39"/>
      <c r="I101" s="39">
        <v>2</v>
      </c>
      <c r="J101" s="37">
        <v>2</v>
      </c>
      <c r="K101" s="40"/>
      <c r="L101" s="40"/>
      <c r="M101" s="39">
        <v>20</v>
      </c>
      <c r="N101" s="39"/>
      <c r="O101" s="39">
        <v>39</v>
      </c>
      <c r="P101" s="39">
        <v>35</v>
      </c>
      <c r="Q101" s="40"/>
    </row>
    <row r="102" spans="1:17" ht="30" customHeight="1">
      <c r="A102" s="37">
        <v>5</v>
      </c>
      <c r="B102" s="40" t="s">
        <v>111</v>
      </c>
      <c r="C102" s="39">
        <v>59</v>
      </c>
      <c r="D102" s="39">
        <v>64</v>
      </c>
      <c r="E102" s="40"/>
      <c r="F102" s="40"/>
      <c r="G102" s="40"/>
      <c r="H102" s="39"/>
      <c r="I102" s="39"/>
      <c r="J102" s="37"/>
      <c r="K102" s="40"/>
      <c r="L102" s="40"/>
      <c r="M102" s="39">
        <v>29</v>
      </c>
      <c r="N102" s="39">
        <v>4</v>
      </c>
      <c r="O102" s="39">
        <v>59</v>
      </c>
      <c r="P102" s="39">
        <v>64</v>
      </c>
      <c r="Q102" s="40"/>
    </row>
    <row r="103" spans="1:17" ht="30" customHeight="1">
      <c r="A103" s="37">
        <v>8</v>
      </c>
      <c r="B103" s="40" t="s">
        <v>112</v>
      </c>
      <c r="C103" s="39">
        <v>74</v>
      </c>
      <c r="D103" s="39">
        <v>57</v>
      </c>
      <c r="E103" s="40"/>
      <c r="F103" s="40"/>
      <c r="G103" s="40"/>
      <c r="H103" s="39">
        <v>1</v>
      </c>
      <c r="I103" s="39">
        <v>1</v>
      </c>
      <c r="J103" s="37">
        <v>1</v>
      </c>
      <c r="K103" s="40"/>
      <c r="L103" s="40"/>
      <c r="M103" s="39">
        <v>34</v>
      </c>
      <c r="N103" s="39">
        <v>3</v>
      </c>
      <c r="O103" s="39">
        <v>75</v>
      </c>
      <c r="P103" s="39">
        <v>58</v>
      </c>
      <c r="Q103" s="40"/>
    </row>
    <row r="104" spans="1:17" ht="30" customHeight="1">
      <c r="A104" s="37">
        <v>9</v>
      </c>
      <c r="B104" s="40" t="s">
        <v>113</v>
      </c>
      <c r="C104" s="39">
        <v>63</v>
      </c>
      <c r="D104" s="39">
        <v>70</v>
      </c>
      <c r="E104" s="40"/>
      <c r="F104" s="40"/>
      <c r="G104" s="40"/>
      <c r="H104" s="39"/>
      <c r="I104" s="39"/>
      <c r="J104" s="37"/>
      <c r="K104" s="40"/>
      <c r="L104" s="40"/>
      <c r="M104" s="39">
        <v>42</v>
      </c>
      <c r="N104" s="39"/>
      <c r="O104" s="39">
        <v>63</v>
      </c>
      <c r="P104" s="39">
        <v>70</v>
      </c>
      <c r="Q104" s="40"/>
    </row>
    <row r="105" spans="1:17" ht="30" customHeight="1">
      <c r="A105" s="40"/>
      <c r="B105" s="41" t="s">
        <v>84</v>
      </c>
      <c r="C105" s="40"/>
      <c r="D105" s="40"/>
      <c r="E105" s="40"/>
      <c r="F105" s="40"/>
      <c r="G105" s="40"/>
      <c r="H105" s="39"/>
      <c r="I105" s="39"/>
      <c r="J105" s="37"/>
      <c r="K105" s="40"/>
      <c r="L105" s="40"/>
      <c r="M105" s="39"/>
      <c r="N105" s="39"/>
      <c r="O105" s="40">
        <f>SUM(O99:O104)</f>
        <v>388</v>
      </c>
      <c r="P105" s="40">
        <f>SUM(P99:P104)</f>
        <v>379</v>
      </c>
      <c r="Q105" s="40">
        <f>SUM(O105:P105)</f>
        <v>767</v>
      </c>
    </row>
    <row r="107" spans="1:17">
      <c r="N107" s="1080" t="s">
        <v>114</v>
      </c>
      <c r="O107" s="1080"/>
      <c r="P107" s="1080"/>
    </row>
    <row r="110" spans="1:17">
      <c r="N110" s="1080" t="s">
        <v>115</v>
      </c>
      <c r="O110" s="1080"/>
      <c r="P110" s="1080"/>
    </row>
    <row r="116" spans="1:17" ht="26.25">
      <c r="A116" s="1084" t="s">
        <v>89</v>
      </c>
      <c r="B116" s="1084"/>
      <c r="C116" s="1084"/>
      <c r="D116" s="1084"/>
      <c r="E116" s="1084"/>
      <c r="F116" s="1084"/>
      <c r="G116" s="1084"/>
      <c r="H116" s="1084"/>
      <c r="I116" s="1084"/>
      <c r="J116" s="1084"/>
      <c r="K116" s="1084"/>
      <c r="L116" s="1084"/>
      <c r="M116" s="1084"/>
      <c r="N116" s="1084"/>
      <c r="O116" s="1084"/>
      <c r="P116" s="1084"/>
      <c r="Q116" s="1084"/>
    </row>
    <row r="117" spans="1:17" ht="26.25">
      <c r="A117" s="1084" t="s">
        <v>128</v>
      </c>
      <c r="B117" s="1084"/>
      <c r="C117" s="1084"/>
      <c r="D117" s="1084"/>
      <c r="E117" s="1084"/>
      <c r="F117" s="1084"/>
      <c r="G117" s="1084"/>
      <c r="H117" s="1084"/>
      <c r="I117" s="1084"/>
      <c r="J117" s="1084"/>
      <c r="K117" s="1084"/>
      <c r="L117" s="1084"/>
      <c r="M117" s="1084"/>
      <c r="N117" s="1084"/>
      <c r="O117" s="1084"/>
      <c r="P117" s="1084"/>
      <c r="Q117" s="1084"/>
    </row>
    <row r="119" spans="1:17" ht="30" customHeight="1">
      <c r="A119" s="1085" t="s">
        <v>91</v>
      </c>
      <c r="B119" s="1085" t="s">
        <v>92</v>
      </c>
      <c r="C119" s="1088" t="s">
        <v>93</v>
      </c>
      <c r="D119" s="1088"/>
      <c r="E119" s="1088" t="s">
        <v>94</v>
      </c>
      <c r="F119" s="1088"/>
      <c r="G119" s="1088" t="s">
        <v>95</v>
      </c>
      <c r="H119" s="1088"/>
      <c r="I119" s="1088" t="s">
        <v>96</v>
      </c>
      <c r="J119" s="1088"/>
      <c r="K119" s="1088" t="s">
        <v>75</v>
      </c>
      <c r="L119" s="1088"/>
      <c r="M119" s="1088" t="s">
        <v>97</v>
      </c>
      <c r="N119" s="1088"/>
      <c r="O119" s="1088" t="s">
        <v>98</v>
      </c>
      <c r="P119" s="1088"/>
      <c r="Q119" s="1085" t="s">
        <v>99</v>
      </c>
    </row>
    <row r="120" spans="1:17" ht="30" customHeight="1">
      <c r="A120" s="1086"/>
      <c r="B120" s="1086"/>
      <c r="C120" s="1088"/>
      <c r="D120" s="1088"/>
      <c r="E120" s="1088"/>
      <c r="F120" s="1088"/>
      <c r="G120" s="1088"/>
      <c r="H120" s="1088"/>
      <c r="I120" s="1088"/>
      <c r="J120" s="1088"/>
      <c r="K120" s="1088"/>
      <c r="L120" s="1088"/>
      <c r="M120" s="1088"/>
      <c r="N120" s="1088"/>
      <c r="O120" s="1088"/>
      <c r="P120" s="1088"/>
      <c r="Q120" s="1087"/>
    </row>
    <row r="121" spans="1:17" ht="30" customHeight="1">
      <c r="A121" s="1087"/>
      <c r="B121" s="1087"/>
      <c r="C121" s="36" t="s">
        <v>23</v>
      </c>
      <c r="D121" s="36" t="s">
        <v>16</v>
      </c>
      <c r="E121" s="36" t="s">
        <v>23</v>
      </c>
      <c r="F121" s="36" t="s">
        <v>16</v>
      </c>
      <c r="G121" s="36" t="s">
        <v>23</v>
      </c>
      <c r="H121" s="36" t="s">
        <v>16</v>
      </c>
      <c r="I121" s="36" t="s">
        <v>23</v>
      </c>
      <c r="J121" s="36" t="s">
        <v>16</v>
      </c>
      <c r="K121" s="36" t="s">
        <v>23</v>
      </c>
      <c r="L121" s="36" t="s">
        <v>16</v>
      </c>
      <c r="M121" s="36" t="s">
        <v>23</v>
      </c>
      <c r="N121" s="36" t="s">
        <v>16</v>
      </c>
      <c r="O121" s="36" t="s">
        <v>23</v>
      </c>
      <c r="P121" s="36" t="s">
        <v>16</v>
      </c>
      <c r="Q121" s="36"/>
    </row>
    <row r="122" spans="1:17" ht="30" customHeight="1">
      <c r="A122" s="46">
        <v>10</v>
      </c>
      <c r="B122" s="38" t="s">
        <v>117</v>
      </c>
      <c r="C122" s="38">
        <v>47</v>
      </c>
      <c r="D122" s="44">
        <v>67</v>
      </c>
      <c r="E122" s="44"/>
      <c r="F122" s="44">
        <v>1</v>
      </c>
      <c r="G122" s="44"/>
      <c r="H122" s="44"/>
      <c r="I122" s="45"/>
      <c r="J122" s="46"/>
      <c r="K122" s="44"/>
      <c r="L122" s="44"/>
      <c r="M122" s="44">
        <v>25</v>
      </c>
      <c r="N122" s="44"/>
      <c r="O122" s="39">
        <v>47</v>
      </c>
      <c r="P122" s="39">
        <v>68</v>
      </c>
      <c r="Q122" s="44"/>
    </row>
    <row r="123" spans="1:17" ht="30" customHeight="1">
      <c r="A123" s="37">
        <v>11</v>
      </c>
      <c r="B123" s="40" t="s">
        <v>118</v>
      </c>
      <c r="C123" s="39">
        <v>58</v>
      </c>
      <c r="D123" s="39">
        <v>59</v>
      </c>
      <c r="E123" s="39"/>
      <c r="F123" s="39"/>
      <c r="G123" s="39"/>
      <c r="H123" s="39"/>
      <c r="I123" s="39">
        <v>1</v>
      </c>
      <c r="J123" s="37">
        <v>3</v>
      </c>
      <c r="K123" s="39">
        <v>2</v>
      </c>
      <c r="L123" s="39">
        <v>2</v>
      </c>
      <c r="M123" s="39">
        <v>28</v>
      </c>
      <c r="N123" s="39">
        <v>1</v>
      </c>
      <c r="O123" s="39">
        <v>57</v>
      </c>
      <c r="P123" s="39">
        <v>60</v>
      </c>
      <c r="Q123" s="40"/>
    </row>
    <row r="124" spans="1:17" ht="30" customHeight="1">
      <c r="A124" s="37">
        <v>12</v>
      </c>
      <c r="B124" s="40" t="s">
        <v>119</v>
      </c>
      <c r="C124" s="39">
        <v>68</v>
      </c>
      <c r="D124" s="39">
        <v>64</v>
      </c>
      <c r="E124" s="39"/>
      <c r="F124" s="39"/>
      <c r="G124" s="39"/>
      <c r="H124" s="39"/>
      <c r="I124" s="39">
        <v>2</v>
      </c>
      <c r="J124" s="37">
        <v>1</v>
      </c>
      <c r="K124" s="39"/>
      <c r="L124" s="39"/>
      <c r="M124" s="39">
        <v>33</v>
      </c>
      <c r="N124" s="39">
        <v>1</v>
      </c>
      <c r="O124" s="39">
        <v>70</v>
      </c>
      <c r="P124" s="39">
        <v>65</v>
      </c>
      <c r="Q124" s="40"/>
    </row>
    <row r="125" spans="1:17" ht="30" customHeight="1">
      <c r="A125" s="37">
        <v>13</v>
      </c>
      <c r="B125" s="40" t="s">
        <v>120</v>
      </c>
      <c r="C125" s="39">
        <v>42</v>
      </c>
      <c r="D125" s="39">
        <v>31</v>
      </c>
      <c r="E125" s="39"/>
      <c r="F125" s="39"/>
      <c r="G125" s="39"/>
      <c r="H125" s="39"/>
      <c r="I125" s="39">
        <v>4</v>
      </c>
      <c r="J125" s="37">
        <v>3</v>
      </c>
      <c r="K125" s="39">
        <v>2</v>
      </c>
      <c r="L125" s="39">
        <v>1</v>
      </c>
      <c r="M125" s="39">
        <v>22</v>
      </c>
      <c r="N125" s="39">
        <v>1</v>
      </c>
      <c r="O125" s="39">
        <v>46</v>
      </c>
      <c r="P125" s="39">
        <v>34</v>
      </c>
      <c r="Q125" s="40"/>
    </row>
    <row r="126" spans="1:17" ht="30" customHeight="1">
      <c r="A126" s="37">
        <v>14</v>
      </c>
      <c r="B126" s="40" t="s">
        <v>121</v>
      </c>
      <c r="C126" s="39">
        <v>41</v>
      </c>
      <c r="D126" s="39">
        <v>32</v>
      </c>
      <c r="E126" s="39">
        <v>1</v>
      </c>
      <c r="F126" s="39">
        <v>1</v>
      </c>
      <c r="G126" s="39"/>
      <c r="H126" s="39"/>
      <c r="I126" s="39"/>
      <c r="J126" s="37"/>
      <c r="K126" s="39"/>
      <c r="L126" s="39"/>
      <c r="M126" s="39">
        <v>19</v>
      </c>
      <c r="N126" s="39"/>
      <c r="O126" s="39">
        <v>40</v>
      </c>
      <c r="P126" s="39">
        <v>32</v>
      </c>
      <c r="Q126" s="40"/>
    </row>
    <row r="127" spans="1:17" ht="30" customHeight="1">
      <c r="A127" s="40"/>
      <c r="B127" s="41" t="s">
        <v>84</v>
      </c>
      <c r="C127" s="40"/>
      <c r="D127" s="40"/>
      <c r="E127" s="40"/>
      <c r="F127" s="40"/>
      <c r="G127" s="40"/>
      <c r="H127" s="39"/>
      <c r="I127" s="39"/>
      <c r="J127" s="37"/>
      <c r="K127" s="40"/>
      <c r="L127" s="40"/>
      <c r="M127" s="39"/>
      <c r="N127" s="39"/>
      <c r="O127" s="40">
        <f>SUM(O122:O126)</f>
        <v>260</v>
      </c>
      <c r="P127" s="40">
        <f>SUM(P122:P126)</f>
        <v>259</v>
      </c>
      <c r="Q127" s="40">
        <f>SUM(O127:P127)</f>
        <v>519</v>
      </c>
    </row>
    <row r="129" spans="1:17">
      <c r="N129" s="1080" t="s">
        <v>122</v>
      </c>
      <c r="O129" s="1080"/>
      <c r="P129" s="1080"/>
    </row>
    <row r="132" spans="1:17">
      <c r="N132" s="1080" t="s">
        <v>123</v>
      </c>
      <c r="O132" s="1080"/>
      <c r="P132" s="1080"/>
    </row>
    <row r="140" spans="1:17" ht="26.25">
      <c r="A140" s="1084" t="s">
        <v>89</v>
      </c>
      <c r="B140" s="1084"/>
      <c r="C140" s="1084"/>
      <c r="D140" s="1084"/>
      <c r="E140" s="1084"/>
      <c r="F140" s="1084"/>
      <c r="G140" s="1084"/>
      <c r="H140" s="1084"/>
      <c r="I140" s="1084"/>
      <c r="J140" s="1084"/>
      <c r="K140" s="1084"/>
      <c r="L140" s="1084"/>
      <c r="M140" s="1084"/>
      <c r="N140" s="1084"/>
      <c r="O140" s="1084"/>
      <c r="P140" s="1084"/>
      <c r="Q140" s="1084"/>
    </row>
    <row r="141" spans="1:17" ht="26.25">
      <c r="A141" s="1084" t="s">
        <v>90</v>
      </c>
      <c r="B141" s="1084"/>
      <c r="C141" s="1084"/>
      <c r="D141" s="1084"/>
      <c r="E141" s="1084"/>
      <c r="F141" s="1084"/>
      <c r="G141" s="1084"/>
      <c r="H141" s="1084"/>
      <c r="I141" s="1084"/>
      <c r="J141" s="1084"/>
      <c r="K141" s="1084"/>
      <c r="L141" s="1084"/>
      <c r="M141" s="1084"/>
      <c r="N141" s="1084"/>
      <c r="O141" s="1084"/>
      <c r="P141" s="1084"/>
      <c r="Q141" s="1084"/>
    </row>
    <row r="143" spans="1:17" ht="30" customHeight="1">
      <c r="A143" s="1149" t="s">
        <v>91</v>
      </c>
      <c r="B143" s="1149" t="s">
        <v>92</v>
      </c>
      <c r="C143" s="1148" t="s">
        <v>93</v>
      </c>
      <c r="D143" s="1148"/>
      <c r="E143" s="1148" t="s">
        <v>94</v>
      </c>
      <c r="F143" s="1148"/>
      <c r="G143" s="1148" t="s">
        <v>95</v>
      </c>
      <c r="H143" s="1148"/>
      <c r="I143" s="1148" t="s">
        <v>96</v>
      </c>
      <c r="J143" s="1148"/>
      <c r="K143" s="1148" t="s">
        <v>75</v>
      </c>
      <c r="L143" s="1148"/>
      <c r="M143" s="1148" t="s">
        <v>97</v>
      </c>
      <c r="N143" s="1148"/>
      <c r="O143" s="1148" t="s">
        <v>98</v>
      </c>
      <c r="P143" s="1148"/>
      <c r="Q143" s="1148" t="s">
        <v>99</v>
      </c>
    </row>
    <row r="144" spans="1:17" ht="30" customHeight="1">
      <c r="A144" s="1150"/>
      <c r="B144" s="1150"/>
      <c r="C144" s="1148"/>
      <c r="D144" s="1148"/>
      <c r="E144" s="1148"/>
      <c r="F144" s="1148"/>
      <c r="G144" s="1148"/>
      <c r="H144" s="1148"/>
      <c r="I144" s="1148"/>
      <c r="J144" s="1148"/>
      <c r="K144" s="1148"/>
      <c r="L144" s="1148"/>
      <c r="M144" s="1148"/>
      <c r="N144" s="1148"/>
      <c r="O144" s="1148"/>
      <c r="P144" s="1148"/>
      <c r="Q144" s="1148"/>
    </row>
    <row r="145" spans="1:17" ht="30" customHeight="1">
      <c r="A145" s="1151"/>
      <c r="B145" s="1151"/>
      <c r="C145" s="850" t="s">
        <v>23</v>
      </c>
      <c r="D145" s="850" t="s">
        <v>16</v>
      </c>
      <c r="E145" s="850" t="s">
        <v>23</v>
      </c>
      <c r="F145" s="850" t="s">
        <v>16</v>
      </c>
      <c r="G145" s="850" t="s">
        <v>23</v>
      </c>
      <c r="H145" s="850" t="s">
        <v>16</v>
      </c>
      <c r="I145" s="850" t="s">
        <v>23</v>
      </c>
      <c r="J145" s="850" t="s">
        <v>16</v>
      </c>
      <c r="K145" s="850" t="s">
        <v>23</v>
      </c>
      <c r="L145" s="850" t="s">
        <v>16</v>
      </c>
      <c r="M145" s="850" t="s">
        <v>23</v>
      </c>
      <c r="N145" s="850" t="s">
        <v>16</v>
      </c>
      <c r="O145" s="850" t="s">
        <v>23</v>
      </c>
      <c r="P145" s="850" t="s">
        <v>16</v>
      </c>
      <c r="Q145" s="850"/>
    </row>
    <row r="146" spans="1:17" ht="30" customHeight="1">
      <c r="A146" s="851">
        <v>1</v>
      </c>
      <c r="B146" s="852" t="s">
        <v>100</v>
      </c>
      <c r="C146" s="853">
        <v>70</v>
      </c>
      <c r="D146" s="851">
        <v>74</v>
      </c>
      <c r="E146" s="851">
        <v>2</v>
      </c>
      <c r="F146" s="851"/>
      <c r="G146" s="851"/>
      <c r="H146" s="851"/>
      <c r="I146" s="854">
        <v>7</v>
      </c>
      <c r="J146" s="851">
        <v>3</v>
      </c>
      <c r="K146" s="851"/>
      <c r="L146" s="851"/>
      <c r="M146" s="851">
        <v>38</v>
      </c>
      <c r="N146" s="851"/>
      <c r="O146" s="851">
        <v>79</v>
      </c>
      <c r="P146" s="851">
        <v>77</v>
      </c>
      <c r="Q146" s="855"/>
    </row>
    <row r="147" spans="1:17" ht="30" customHeight="1">
      <c r="A147" s="856">
        <v>6</v>
      </c>
      <c r="B147" s="857" t="s">
        <v>101</v>
      </c>
      <c r="C147" s="851">
        <v>61</v>
      </c>
      <c r="D147" s="851">
        <v>61</v>
      </c>
      <c r="E147" s="851"/>
      <c r="F147" s="851"/>
      <c r="G147" s="851"/>
      <c r="H147" s="851"/>
      <c r="I147" s="851">
        <v>3</v>
      </c>
      <c r="J147" s="856"/>
      <c r="K147" s="851"/>
      <c r="L147" s="851"/>
      <c r="M147" s="851">
        <v>36</v>
      </c>
      <c r="N147" s="851"/>
      <c r="O147" s="851">
        <v>64</v>
      </c>
      <c r="P147" s="851">
        <v>66</v>
      </c>
      <c r="Q147" s="857"/>
    </row>
    <row r="148" spans="1:17" ht="30" customHeight="1">
      <c r="A148" s="856">
        <v>7</v>
      </c>
      <c r="B148" s="857" t="s">
        <v>102</v>
      </c>
      <c r="C148" s="851">
        <v>68</v>
      </c>
      <c r="D148" s="851">
        <v>57</v>
      </c>
      <c r="E148" s="851"/>
      <c r="F148" s="851"/>
      <c r="G148" s="851"/>
      <c r="H148" s="851"/>
      <c r="I148" s="851">
        <v>2</v>
      </c>
      <c r="J148" s="856"/>
      <c r="K148" s="851">
        <v>2</v>
      </c>
      <c r="L148" s="851">
        <v>1</v>
      </c>
      <c r="M148" s="851">
        <v>38</v>
      </c>
      <c r="N148" s="851">
        <v>1</v>
      </c>
      <c r="O148" s="851">
        <v>72</v>
      </c>
      <c r="P148" s="851">
        <v>58</v>
      </c>
      <c r="Q148" s="857"/>
    </row>
    <row r="149" spans="1:17" ht="30" customHeight="1">
      <c r="A149" s="856">
        <v>15</v>
      </c>
      <c r="B149" s="857" t="s">
        <v>103</v>
      </c>
      <c r="C149" s="851">
        <v>36</v>
      </c>
      <c r="D149" s="851">
        <v>39</v>
      </c>
      <c r="E149" s="851"/>
      <c r="F149" s="851"/>
      <c r="G149" s="851"/>
      <c r="H149" s="851"/>
      <c r="I149" s="851">
        <v>4</v>
      </c>
      <c r="J149" s="856">
        <v>3</v>
      </c>
      <c r="K149" s="851"/>
      <c r="L149" s="851"/>
      <c r="M149" s="851">
        <v>19</v>
      </c>
      <c r="N149" s="851"/>
      <c r="O149" s="851">
        <v>40</v>
      </c>
      <c r="P149" s="851">
        <v>42</v>
      </c>
      <c r="Q149" s="857"/>
    </row>
    <row r="150" spans="1:17" ht="30" customHeight="1">
      <c r="A150" s="856">
        <v>16</v>
      </c>
      <c r="B150" s="857" t="s">
        <v>104</v>
      </c>
      <c r="C150" s="851">
        <v>64</v>
      </c>
      <c r="D150" s="851">
        <v>65</v>
      </c>
      <c r="E150" s="851"/>
      <c r="F150" s="851"/>
      <c r="G150" s="851"/>
      <c r="H150" s="851"/>
      <c r="I150" s="851">
        <v>9</v>
      </c>
      <c r="J150" s="856">
        <v>3</v>
      </c>
      <c r="K150" s="851"/>
      <c r="L150" s="851"/>
      <c r="M150" s="851">
        <v>33</v>
      </c>
      <c r="N150" s="851">
        <v>1</v>
      </c>
      <c r="O150" s="851">
        <v>73</v>
      </c>
      <c r="P150" s="851">
        <v>68</v>
      </c>
      <c r="Q150" s="857"/>
    </row>
    <row r="151" spans="1:17" ht="30" customHeight="1">
      <c r="A151" s="857"/>
      <c r="B151" s="41" t="s">
        <v>84</v>
      </c>
      <c r="C151" s="857"/>
      <c r="D151" s="857"/>
      <c r="E151" s="857"/>
      <c r="F151" s="857"/>
      <c r="G151" s="857"/>
      <c r="H151" s="851"/>
      <c r="I151" s="851"/>
      <c r="J151" s="856"/>
      <c r="K151" s="857"/>
      <c r="L151" s="857"/>
      <c r="M151" s="851"/>
      <c r="N151" s="851"/>
      <c r="O151" s="857">
        <v>328</v>
      </c>
      <c r="P151" s="857">
        <v>311</v>
      </c>
      <c r="Q151" s="857">
        <f>SUM(O151:P151)</f>
        <v>639</v>
      </c>
    </row>
    <row r="153" spans="1:17">
      <c r="N153" s="1080" t="s">
        <v>105</v>
      </c>
      <c r="O153" s="1080"/>
      <c r="P153" s="1080"/>
    </row>
    <row r="156" spans="1:17">
      <c r="N156" s="1080" t="s">
        <v>106</v>
      </c>
      <c r="O156" s="1080"/>
      <c r="P156" s="1080"/>
    </row>
    <row r="164" spans="1:17" ht="26.25">
      <c r="A164" s="1084" t="s">
        <v>89</v>
      </c>
      <c r="B164" s="1084"/>
      <c r="C164" s="1084"/>
      <c r="D164" s="1084"/>
      <c r="E164" s="1084"/>
      <c r="F164" s="1084"/>
      <c r="G164" s="1084"/>
      <c r="H164" s="1084"/>
      <c r="I164" s="1084"/>
      <c r="J164" s="1084"/>
      <c r="K164" s="1084"/>
      <c r="L164" s="1084"/>
      <c r="M164" s="1084"/>
      <c r="N164" s="1084"/>
      <c r="O164" s="1084"/>
      <c r="P164" s="1084"/>
      <c r="Q164" s="1084"/>
    </row>
    <row r="165" spans="1:17" ht="26.25">
      <c r="A165" s="1084" t="s">
        <v>107</v>
      </c>
      <c r="B165" s="1084"/>
      <c r="C165" s="1084"/>
      <c r="D165" s="1084"/>
      <c r="E165" s="1084"/>
      <c r="F165" s="1084"/>
      <c r="G165" s="1084"/>
      <c r="H165" s="1084"/>
      <c r="I165" s="1084"/>
      <c r="J165" s="1084"/>
      <c r="K165" s="1084"/>
      <c r="L165" s="1084"/>
      <c r="M165" s="1084"/>
      <c r="N165" s="1084"/>
      <c r="O165" s="1084"/>
      <c r="P165" s="1084"/>
      <c r="Q165" s="1084"/>
    </row>
    <row r="167" spans="1:17" ht="30" customHeight="1">
      <c r="A167" s="1085" t="s">
        <v>91</v>
      </c>
      <c r="B167" s="1085" t="s">
        <v>92</v>
      </c>
      <c r="C167" s="1088" t="s">
        <v>93</v>
      </c>
      <c r="D167" s="1088"/>
      <c r="E167" s="1088" t="s">
        <v>94</v>
      </c>
      <c r="F167" s="1088"/>
      <c r="G167" s="1088" t="s">
        <v>95</v>
      </c>
      <c r="H167" s="1088"/>
      <c r="I167" s="1088" t="s">
        <v>96</v>
      </c>
      <c r="J167" s="1088"/>
      <c r="K167" s="1088" t="s">
        <v>75</v>
      </c>
      <c r="L167" s="1088"/>
      <c r="M167" s="1088" t="s">
        <v>97</v>
      </c>
      <c r="N167" s="1088"/>
      <c r="O167" s="1088" t="s">
        <v>98</v>
      </c>
      <c r="P167" s="1088"/>
      <c r="Q167" s="1088" t="s">
        <v>99</v>
      </c>
    </row>
    <row r="168" spans="1:17" ht="30" customHeight="1">
      <c r="A168" s="1086"/>
      <c r="B168" s="1086"/>
      <c r="C168" s="1088"/>
      <c r="D168" s="1088"/>
      <c r="E168" s="1088"/>
      <c r="F168" s="1088"/>
      <c r="G168" s="1088"/>
      <c r="H168" s="1088"/>
      <c r="I168" s="1088"/>
      <c r="J168" s="1088"/>
      <c r="K168" s="1088"/>
      <c r="L168" s="1088"/>
      <c r="M168" s="1088"/>
      <c r="N168" s="1088"/>
      <c r="O168" s="1088"/>
      <c r="P168" s="1088"/>
      <c r="Q168" s="1088"/>
    </row>
    <row r="169" spans="1:17" ht="30" customHeight="1">
      <c r="A169" s="1087"/>
      <c r="B169" s="1087"/>
      <c r="C169" s="36" t="s">
        <v>23</v>
      </c>
      <c r="D169" s="36" t="s">
        <v>16</v>
      </c>
      <c r="E169" s="36" t="s">
        <v>23</v>
      </c>
      <c r="F169" s="36" t="s">
        <v>16</v>
      </c>
      <c r="G169" s="36" t="s">
        <v>23</v>
      </c>
      <c r="H169" s="36" t="s">
        <v>16</v>
      </c>
      <c r="I169" s="36" t="s">
        <v>23</v>
      </c>
      <c r="J169" s="36" t="s">
        <v>16</v>
      </c>
      <c r="K169" s="36" t="s">
        <v>23</v>
      </c>
      <c r="L169" s="36" t="s">
        <v>16</v>
      </c>
      <c r="M169" s="36" t="s">
        <v>23</v>
      </c>
      <c r="N169" s="36" t="s">
        <v>16</v>
      </c>
      <c r="O169" s="36" t="s">
        <v>23</v>
      </c>
      <c r="P169" s="36" t="s">
        <v>16</v>
      </c>
      <c r="Q169" s="36"/>
    </row>
    <row r="170" spans="1:17" ht="30" customHeight="1">
      <c r="A170" s="37">
        <v>2</v>
      </c>
      <c r="B170" s="38" t="s">
        <v>108</v>
      </c>
      <c r="C170" s="36">
        <v>93</v>
      </c>
      <c r="D170" s="39">
        <v>87</v>
      </c>
      <c r="E170" s="40"/>
      <c r="F170" s="40"/>
      <c r="G170" s="40"/>
      <c r="H170" s="39"/>
      <c r="I170" s="4"/>
      <c r="J170" s="37">
        <v>4</v>
      </c>
      <c r="K170" s="40"/>
      <c r="L170" s="40"/>
      <c r="M170" s="39">
        <v>54</v>
      </c>
      <c r="N170" s="39"/>
      <c r="O170" s="39">
        <v>96</v>
      </c>
      <c r="P170" s="39">
        <v>91</v>
      </c>
      <c r="Q170" s="40"/>
    </row>
    <row r="171" spans="1:17" ht="30" customHeight="1">
      <c r="A171" s="37">
        <v>3</v>
      </c>
      <c r="B171" s="40" t="s">
        <v>109</v>
      </c>
      <c r="C171" s="39">
        <v>56</v>
      </c>
      <c r="D171" s="39">
        <v>61</v>
      </c>
      <c r="E171" s="40"/>
      <c r="F171" s="40"/>
      <c r="G171" s="40"/>
      <c r="H171" s="39"/>
      <c r="I171" s="39"/>
      <c r="J171" s="37">
        <v>3</v>
      </c>
      <c r="K171" s="40"/>
      <c r="L171" s="40"/>
      <c r="M171" s="39">
        <v>28</v>
      </c>
      <c r="N171" s="39"/>
      <c r="O171" s="39">
        <v>56</v>
      </c>
      <c r="P171" s="39">
        <v>61</v>
      </c>
      <c r="Q171" s="40"/>
    </row>
    <row r="172" spans="1:17" ht="30" customHeight="1">
      <c r="A172" s="37">
        <v>4</v>
      </c>
      <c r="B172" s="40" t="s">
        <v>110</v>
      </c>
      <c r="C172" s="39">
        <v>37</v>
      </c>
      <c r="D172" s="39">
        <v>33</v>
      </c>
      <c r="E172" s="40"/>
      <c r="F172" s="40"/>
      <c r="G172" s="40"/>
      <c r="H172" s="39"/>
      <c r="I172" s="39">
        <v>2</v>
      </c>
      <c r="J172" s="37">
        <v>2</v>
      </c>
      <c r="K172" s="40"/>
      <c r="L172" s="40"/>
      <c r="M172" s="39">
        <v>20</v>
      </c>
      <c r="N172" s="39"/>
      <c r="O172" s="39">
        <v>39</v>
      </c>
      <c r="P172" s="39">
        <v>35</v>
      </c>
      <c r="Q172" s="40"/>
    </row>
    <row r="173" spans="1:17" ht="30" customHeight="1">
      <c r="A173" s="37">
        <v>5</v>
      </c>
      <c r="B173" s="40" t="s">
        <v>111</v>
      </c>
      <c r="C173" s="39">
        <v>59</v>
      </c>
      <c r="D173" s="39">
        <v>64</v>
      </c>
      <c r="E173" s="40"/>
      <c r="F173" s="40"/>
      <c r="G173" s="40"/>
      <c r="H173" s="39"/>
      <c r="I173" s="39"/>
      <c r="J173" s="37"/>
      <c r="K173" s="40"/>
      <c r="L173" s="40"/>
      <c r="M173" s="39">
        <v>29</v>
      </c>
      <c r="N173" s="39">
        <v>4</v>
      </c>
      <c r="O173" s="39">
        <v>59</v>
      </c>
      <c r="P173" s="39">
        <v>64</v>
      </c>
      <c r="Q173" s="40"/>
    </row>
    <row r="174" spans="1:17" ht="30" customHeight="1">
      <c r="A174" s="37">
        <v>8</v>
      </c>
      <c r="B174" s="40" t="s">
        <v>112</v>
      </c>
      <c r="C174" s="39">
        <v>74</v>
      </c>
      <c r="D174" s="39">
        <v>57</v>
      </c>
      <c r="E174" s="40"/>
      <c r="F174" s="40"/>
      <c r="G174" s="40"/>
      <c r="H174" s="39">
        <v>1</v>
      </c>
      <c r="I174" s="39">
        <v>1</v>
      </c>
      <c r="J174" s="37">
        <v>1</v>
      </c>
      <c r="K174" s="40"/>
      <c r="L174" s="40"/>
      <c r="M174" s="39">
        <v>34</v>
      </c>
      <c r="N174" s="39">
        <v>3</v>
      </c>
      <c r="O174" s="39">
        <v>75</v>
      </c>
      <c r="P174" s="39">
        <v>58</v>
      </c>
      <c r="Q174" s="40"/>
    </row>
    <row r="175" spans="1:17" ht="30" customHeight="1">
      <c r="A175" s="37">
        <v>9</v>
      </c>
      <c r="B175" s="40" t="s">
        <v>113</v>
      </c>
      <c r="C175" s="39">
        <v>63</v>
      </c>
      <c r="D175" s="39">
        <v>70</v>
      </c>
      <c r="E175" s="40"/>
      <c r="F175" s="40"/>
      <c r="G175" s="40"/>
      <c r="H175" s="39"/>
      <c r="I175" s="39"/>
      <c r="J175" s="37"/>
      <c r="K175" s="40"/>
      <c r="L175" s="40"/>
      <c r="M175" s="39">
        <v>42</v>
      </c>
      <c r="N175" s="39"/>
      <c r="O175" s="39">
        <v>63</v>
      </c>
      <c r="P175" s="39">
        <v>70</v>
      </c>
      <c r="Q175" s="40"/>
    </row>
    <row r="176" spans="1:17" ht="30" customHeight="1">
      <c r="A176" s="40"/>
      <c r="B176" s="41" t="s">
        <v>84</v>
      </c>
      <c r="C176" s="40"/>
      <c r="D176" s="40"/>
      <c r="E176" s="40"/>
      <c r="F176" s="40"/>
      <c r="G176" s="40"/>
      <c r="H176" s="39"/>
      <c r="I176" s="39"/>
      <c r="J176" s="37"/>
      <c r="K176" s="40"/>
      <c r="L176" s="40"/>
      <c r="M176" s="39"/>
      <c r="N176" s="39"/>
      <c r="O176" s="40">
        <f>SUM(O170:O175)</f>
        <v>388</v>
      </c>
      <c r="P176" s="40">
        <f>SUM(P170:P175)</f>
        <v>379</v>
      </c>
      <c r="Q176" s="40">
        <f>SUM(O176:P176)</f>
        <v>767</v>
      </c>
    </row>
    <row r="178" spans="1:17">
      <c r="N178" s="1080" t="s">
        <v>114</v>
      </c>
      <c r="O178" s="1080"/>
      <c r="P178" s="1080"/>
    </row>
    <row r="181" spans="1:17">
      <c r="N181" s="1080" t="s">
        <v>115</v>
      </c>
      <c r="O181" s="1080"/>
      <c r="P181" s="1080"/>
    </row>
    <row r="187" spans="1:17" ht="26.25">
      <c r="A187" s="1084" t="s">
        <v>89</v>
      </c>
      <c r="B187" s="1084"/>
      <c r="C187" s="1084"/>
      <c r="D187" s="1084"/>
      <c r="E187" s="1084"/>
      <c r="F187" s="1084"/>
      <c r="G187" s="1084"/>
      <c r="H187" s="1084"/>
      <c r="I187" s="1084"/>
      <c r="J187" s="1084"/>
      <c r="K187" s="1084"/>
      <c r="L187" s="1084"/>
      <c r="M187" s="1084"/>
      <c r="N187" s="1084"/>
      <c r="O187" s="1084"/>
      <c r="P187" s="1084"/>
      <c r="Q187" s="1084"/>
    </row>
    <row r="188" spans="1:17" ht="26.25">
      <c r="A188" s="1084" t="s">
        <v>116</v>
      </c>
      <c r="B188" s="1084"/>
      <c r="C188" s="1084"/>
      <c r="D188" s="1084"/>
      <c r="E188" s="1084"/>
      <c r="F188" s="1084"/>
      <c r="G188" s="1084"/>
      <c r="H188" s="1084"/>
      <c r="I188" s="1084"/>
      <c r="J188" s="1084"/>
      <c r="K188" s="1084"/>
      <c r="L188" s="1084"/>
      <c r="M188" s="1084"/>
      <c r="N188" s="1084"/>
      <c r="O188" s="1084"/>
      <c r="P188" s="1084"/>
      <c r="Q188" s="1084"/>
    </row>
    <row r="190" spans="1:17" ht="30" customHeight="1">
      <c r="A190" s="1085" t="s">
        <v>91</v>
      </c>
      <c r="B190" s="1085" t="s">
        <v>92</v>
      </c>
      <c r="C190" s="1088" t="s">
        <v>93</v>
      </c>
      <c r="D190" s="1088"/>
      <c r="E190" s="1088" t="s">
        <v>94</v>
      </c>
      <c r="F190" s="1088"/>
      <c r="G190" s="1088" t="s">
        <v>95</v>
      </c>
      <c r="H190" s="1088"/>
      <c r="I190" s="1088" t="s">
        <v>96</v>
      </c>
      <c r="J190" s="1088"/>
      <c r="K190" s="1088" t="s">
        <v>75</v>
      </c>
      <c r="L190" s="1088"/>
      <c r="M190" s="1088" t="s">
        <v>97</v>
      </c>
      <c r="N190" s="1088"/>
      <c r="O190" s="1088" t="s">
        <v>98</v>
      </c>
      <c r="P190" s="1088"/>
      <c r="Q190" s="1085" t="s">
        <v>99</v>
      </c>
    </row>
    <row r="191" spans="1:17" ht="30" customHeight="1">
      <c r="A191" s="1086"/>
      <c r="B191" s="1086"/>
      <c r="C191" s="1088"/>
      <c r="D191" s="1088"/>
      <c r="E191" s="1088"/>
      <c r="F191" s="1088"/>
      <c r="G191" s="1088"/>
      <c r="H191" s="1088"/>
      <c r="I191" s="1088"/>
      <c r="J191" s="1088"/>
      <c r="K191" s="1088"/>
      <c r="L191" s="1088"/>
      <c r="M191" s="1088"/>
      <c r="N191" s="1088"/>
      <c r="O191" s="1088"/>
      <c r="P191" s="1088"/>
      <c r="Q191" s="1087"/>
    </row>
    <row r="192" spans="1:17" ht="30" customHeight="1">
      <c r="A192" s="1087"/>
      <c r="B192" s="1087"/>
      <c r="C192" s="36" t="s">
        <v>23</v>
      </c>
      <c r="D192" s="36" t="s">
        <v>16</v>
      </c>
      <c r="E192" s="36" t="s">
        <v>23</v>
      </c>
      <c r="F192" s="36" t="s">
        <v>16</v>
      </c>
      <c r="G192" s="36" t="s">
        <v>23</v>
      </c>
      <c r="H192" s="36" t="s">
        <v>16</v>
      </c>
      <c r="I192" s="36" t="s">
        <v>23</v>
      </c>
      <c r="J192" s="36" t="s">
        <v>16</v>
      </c>
      <c r="K192" s="36" t="s">
        <v>23</v>
      </c>
      <c r="L192" s="36" t="s">
        <v>16</v>
      </c>
      <c r="M192" s="36" t="s">
        <v>23</v>
      </c>
      <c r="N192" s="36" t="s">
        <v>16</v>
      </c>
      <c r="O192" s="36" t="s">
        <v>23</v>
      </c>
      <c r="P192" s="36" t="s">
        <v>16</v>
      </c>
      <c r="Q192" s="36"/>
    </row>
    <row r="193" spans="1:17" ht="30" customHeight="1">
      <c r="A193" s="46">
        <v>10</v>
      </c>
      <c r="B193" s="38" t="s">
        <v>117</v>
      </c>
      <c r="C193" s="38">
        <v>47</v>
      </c>
      <c r="D193" s="44">
        <v>67</v>
      </c>
      <c r="E193" s="44"/>
      <c r="F193" s="44">
        <v>1</v>
      </c>
      <c r="G193" s="44"/>
      <c r="H193" s="44"/>
      <c r="I193" s="45"/>
      <c r="J193" s="46"/>
      <c r="K193" s="44"/>
      <c r="L193" s="44"/>
      <c r="M193" s="44">
        <v>25</v>
      </c>
      <c r="N193" s="44"/>
      <c r="O193" s="39">
        <v>47</v>
      </c>
      <c r="P193" s="39">
        <v>68</v>
      </c>
      <c r="Q193" s="44"/>
    </row>
    <row r="194" spans="1:17" ht="30" customHeight="1">
      <c r="A194" s="37">
        <v>11</v>
      </c>
      <c r="B194" s="40" t="s">
        <v>118</v>
      </c>
      <c r="C194" s="39">
        <v>58</v>
      </c>
      <c r="D194" s="39">
        <v>59</v>
      </c>
      <c r="E194" s="39"/>
      <c r="F194" s="39"/>
      <c r="G194" s="39"/>
      <c r="H194" s="39"/>
      <c r="I194" s="39">
        <v>1</v>
      </c>
      <c r="J194" s="37">
        <v>3</v>
      </c>
      <c r="K194" s="39">
        <v>2</v>
      </c>
      <c r="L194" s="39">
        <v>2</v>
      </c>
      <c r="M194" s="39">
        <v>28</v>
      </c>
      <c r="N194" s="39">
        <v>1</v>
      </c>
      <c r="O194" s="39">
        <v>57</v>
      </c>
      <c r="P194" s="39">
        <v>60</v>
      </c>
      <c r="Q194" s="40"/>
    </row>
    <row r="195" spans="1:17" ht="30" customHeight="1">
      <c r="A195" s="37">
        <v>12</v>
      </c>
      <c r="B195" s="40" t="s">
        <v>119</v>
      </c>
      <c r="C195" s="39">
        <v>68</v>
      </c>
      <c r="D195" s="39">
        <v>64</v>
      </c>
      <c r="E195" s="39"/>
      <c r="F195" s="39"/>
      <c r="G195" s="39"/>
      <c r="H195" s="39"/>
      <c r="I195" s="39">
        <v>2</v>
      </c>
      <c r="J195" s="37">
        <v>1</v>
      </c>
      <c r="K195" s="39"/>
      <c r="L195" s="39"/>
      <c r="M195" s="39">
        <v>33</v>
      </c>
      <c r="N195" s="39">
        <v>1</v>
      </c>
      <c r="O195" s="39">
        <v>70</v>
      </c>
      <c r="P195" s="39">
        <v>65</v>
      </c>
      <c r="Q195" s="40"/>
    </row>
    <row r="196" spans="1:17" ht="30" customHeight="1">
      <c r="A196" s="37">
        <v>13</v>
      </c>
      <c r="B196" s="40" t="s">
        <v>120</v>
      </c>
      <c r="C196" s="39">
        <v>42</v>
      </c>
      <c r="D196" s="39">
        <v>31</v>
      </c>
      <c r="E196" s="39"/>
      <c r="F196" s="39"/>
      <c r="G196" s="39"/>
      <c r="H196" s="39"/>
      <c r="I196" s="39">
        <v>4</v>
      </c>
      <c r="J196" s="37">
        <v>3</v>
      </c>
      <c r="K196" s="39">
        <v>2</v>
      </c>
      <c r="L196" s="39">
        <v>1</v>
      </c>
      <c r="M196" s="39">
        <v>22</v>
      </c>
      <c r="N196" s="39">
        <v>1</v>
      </c>
      <c r="O196" s="39">
        <v>46</v>
      </c>
      <c r="P196" s="39">
        <v>34</v>
      </c>
      <c r="Q196" s="40"/>
    </row>
    <row r="197" spans="1:17" ht="30" customHeight="1">
      <c r="A197" s="37">
        <v>14</v>
      </c>
      <c r="B197" s="40" t="s">
        <v>121</v>
      </c>
      <c r="C197" s="39">
        <v>41</v>
      </c>
      <c r="D197" s="39">
        <v>32</v>
      </c>
      <c r="E197" s="39">
        <v>1</v>
      </c>
      <c r="F197" s="39">
        <v>1</v>
      </c>
      <c r="G197" s="39"/>
      <c r="H197" s="39"/>
      <c r="I197" s="39"/>
      <c r="J197" s="37"/>
      <c r="K197" s="39"/>
      <c r="L197" s="39"/>
      <c r="M197" s="39">
        <v>19</v>
      </c>
      <c r="N197" s="39"/>
      <c r="O197" s="39">
        <v>40</v>
      </c>
      <c r="P197" s="39">
        <v>32</v>
      </c>
      <c r="Q197" s="40"/>
    </row>
    <row r="198" spans="1:17" ht="30" customHeight="1">
      <c r="A198" s="40"/>
      <c r="B198" s="41" t="s">
        <v>84</v>
      </c>
      <c r="C198" s="40"/>
      <c r="D198" s="40"/>
      <c r="E198" s="40"/>
      <c r="F198" s="40"/>
      <c r="G198" s="40"/>
      <c r="H198" s="39"/>
      <c r="I198" s="39"/>
      <c r="J198" s="37"/>
      <c r="K198" s="40"/>
      <c r="L198" s="40"/>
      <c r="M198" s="39"/>
      <c r="N198" s="39"/>
      <c r="O198" s="40">
        <f>SUM(O193:O197)</f>
        <v>260</v>
      </c>
      <c r="P198" s="40">
        <f>SUM(P193:P197)</f>
        <v>259</v>
      </c>
      <c r="Q198" s="40">
        <f>SUM(O198:P198)</f>
        <v>519</v>
      </c>
    </row>
    <row r="200" spans="1:17">
      <c r="N200" s="1080" t="s">
        <v>122</v>
      </c>
      <c r="O200" s="1080"/>
      <c r="P200" s="1080"/>
    </row>
    <row r="203" spans="1:17">
      <c r="N203" s="1080" t="s">
        <v>123</v>
      </c>
      <c r="O203" s="1080"/>
      <c r="P203" s="1080"/>
    </row>
    <row r="211" spans="1:17" ht="26.25">
      <c r="A211" s="1084" t="s">
        <v>89</v>
      </c>
      <c r="B211" s="1084"/>
      <c r="C211" s="1084"/>
      <c r="D211" s="1084"/>
      <c r="E211" s="1084"/>
      <c r="F211" s="1084"/>
      <c r="G211" s="1084"/>
      <c r="H211" s="1084"/>
      <c r="I211" s="1084"/>
      <c r="J211" s="1084"/>
      <c r="K211" s="1084"/>
      <c r="L211" s="1084"/>
      <c r="M211" s="1084"/>
      <c r="N211" s="1084"/>
      <c r="O211" s="1084"/>
      <c r="P211" s="1084"/>
      <c r="Q211" s="1084"/>
    </row>
    <row r="212" spans="1:17" ht="26.25">
      <c r="A212" s="1084" t="s">
        <v>129</v>
      </c>
      <c r="B212" s="1084"/>
      <c r="C212" s="1084"/>
      <c r="D212" s="1084"/>
      <c r="E212" s="1084"/>
      <c r="F212" s="1084"/>
      <c r="G212" s="1084"/>
      <c r="H212" s="1084"/>
      <c r="I212" s="1084"/>
      <c r="J212" s="1084"/>
      <c r="K212" s="1084"/>
      <c r="L212" s="1084"/>
      <c r="M212" s="1084"/>
      <c r="N212" s="1084"/>
      <c r="O212" s="1084"/>
      <c r="P212" s="1084"/>
      <c r="Q212" s="1084"/>
    </row>
    <row r="214" spans="1:17" ht="30" customHeight="1">
      <c r="A214" s="1085" t="s">
        <v>91</v>
      </c>
      <c r="B214" s="1085" t="s">
        <v>92</v>
      </c>
      <c r="C214" s="1088" t="s">
        <v>93</v>
      </c>
      <c r="D214" s="1088"/>
      <c r="E214" s="1088" t="s">
        <v>94</v>
      </c>
      <c r="F214" s="1088"/>
      <c r="G214" s="1088" t="s">
        <v>95</v>
      </c>
      <c r="H214" s="1088"/>
      <c r="I214" s="1088" t="s">
        <v>96</v>
      </c>
      <c r="J214" s="1088"/>
      <c r="K214" s="1088" t="s">
        <v>75</v>
      </c>
      <c r="L214" s="1088"/>
      <c r="M214" s="1088" t="s">
        <v>97</v>
      </c>
      <c r="N214" s="1088"/>
      <c r="O214" s="1088" t="s">
        <v>98</v>
      </c>
      <c r="P214" s="1088"/>
      <c r="Q214" s="1088" t="s">
        <v>99</v>
      </c>
    </row>
    <row r="215" spans="1:17" ht="30" customHeight="1">
      <c r="A215" s="1086"/>
      <c r="B215" s="1086"/>
      <c r="C215" s="1088"/>
      <c r="D215" s="1088"/>
      <c r="E215" s="1088"/>
      <c r="F215" s="1088"/>
      <c r="G215" s="1088"/>
      <c r="H215" s="1088"/>
      <c r="I215" s="1088"/>
      <c r="J215" s="1088"/>
      <c r="K215" s="1088"/>
      <c r="L215" s="1088"/>
      <c r="M215" s="1088"/>
      <c r="N215" s="1088"/>
      <c r="O215" s="1088"/>
      <c r="P215" s="1088"/>
      <c r="Q215" s="1088"/>
    </row>
    <row r="216" spans="1:17" ht="30" customHeight="1">
      <c r="A216" s="1087"/>
      <c r="B216" s="1087"/>
      <c r="C216" s="36" t="s">
        <v>23</v>
      </c>
      <c r="D216" s="36" t="s">
        <v>16</v>
      </c>
      <c r="E216" s="36" t="s">
        <v>23</v>
      </c>
      <c r="F216" s="36" t="s">
        <v>16</v>
      </c>
      <c r="G216" s="36" t="s">
        <v>23</v>
      </c>
      <c r="H216" s="36" t="s">
        <v>16</v>
      </c>
      <c r="I216" s="36" t="s">
        <v>23</v>
      </c>
      <c r="J216" s="36" t="s">
        <v>16</v>
      </c>
      <c r="K216" s="36" t="s">
        <v>23</v>
      </c>
      <c r="L216" s="36" t="s">
        <v>16</v>
      </c>
      <c r="M216" s="36" t="s">
        <v>23</v>
      </c>
      <c r="N216" s="36" t="s">
        <v>16</v>
      </c>
      <c r="O216" s="36" t="s">
        <v>23</v>
      </c>
      <c r="P216" s="36" t="s">
        <v>16</v>
      </c>
      <c r="Q216" s="36"/>
    </row>
    <row r="217" spans="1:17" ht="30" customHeight="1">
      <c r="A217" s="39">
        <v>1</v>
      </c>
      <c r="B217" s="42" t="s">
        <v>100</v>
      </c>
      <c r="C217" s="43">
        <v>70</v>
      </c>
      <c r="D217" s="39">
        <v>74</v>
      </c>
      <c r="E217" s="39">
        <v>2</v>
      </c>
      <c r="F217" s="39"/>
      <c r="G217" s="39"/>
      <c r="H217" s="39"/>
      <c r="I217" s="4">
        <v>7</v>
      </c>
      <c r="J217" s="39">
        <v>3</v>
      </c>
      <c r="K217" s="39"/>
      <c r="L217" s="39"/>
      <c r="M217" s="39">
        <v>38</v>
      </c>
      <c r="N217" s="39"/>
      <c r="O217" s="39">
        <v>79</v>
      </c>
      <c r="P217" s="39">
        <v>77</v>
      </c>
      <c r="Q217" s="44"/>
    </row>
    <row r="218" spans="1:17" ht="30" customHeight="1">
      <c r="A218" s="37">
        <v>6</v>
      </c>
      <c r="B218" s="40" t="s">
        <v>101</v>
      </c>
      <c r="C218" s="39">
        <v>61</v>
      </c>
      <c r="D218" s="39">
        <v>61</v>
      </c>
      <c r="E218" s="39"/>
      <c r="F218" s="39"/>
      <c r="G218" s="39"/>
      <c r="H218" s="39"/>
      <c r="I218" s="39">
        <v>3</v>
      </c>
      <c r="J218" s="37"/>
      <c r="K218" s="39"/>
      <c r="L218" s="39"/>
      <c r="M218" s="39">
        <v>36</v>
      </c>
      <c r="N218" s="39"/>
      <c r="O218" s="39">
        <v>64</v>
      </c>
      <c r="P218" s="39">
        <v>66</v>
      </c>
      <c r="Q218" s="40"/>
    </row>
    <row r="219" spans="1:17" ht="30" customHeight="1">
      <c r="A219" s="37">
        <v>7</v>
      </c>
      <c r="B219" s="40" t="s">
        <v>102</v>
      </c>
      <c r="C219" s="39">
        <v>68</v>
      </c>
      <c r="D219" s="39">
        <v>57</v>
      </c>
      <c r="E219" s="39"/>
      <c r="F219" s="39"/>
      <c r="G219" s="39"/>
      <c r="H219" s="39"/>
      <c r="I219" s="39">
        <v>2</v>
      </c>
      <c r="J219" s="37"/>
      <c r="K219" s="39">
        <v>2</v>
      </c>
      <c r="L219" s="39">
        <v>1</v>
      </c>
      <c r="M219" s="39">
        <v>38</v>
      </c>
      <c r="N219" s="39">
        <v>1</v>
      </c>
      <c r="O219" s="39">
        <v>72</v>
      </c>
      <c r="P219" s="39">
        <v>58</v>
      </c>
      <c r="Q219" s="40"/>
    </row>
    <row r="220" spans="1:17" ht="30" customHeight="1">
      <c r="A220" s="37">
        <v>15</v>
      </c>
      <c r="B220" s="40" t="s">
        <v>103</v>
      </c>
      <c r="C220" s="39">
        <v>36</v>
      </c>
      <c r="D220" s="39">
        <v>39</v>
      </c>
      <c r="E220" s="39"/>
      <c r="F220" s="39"/>
      <c r="G220" s="39"/>
      <c r="H220" s="39"/>
      <c r="I220" s="39">
        <v>4</v>
      </c>
      <c r="J220" s="37">
        <v>3</v>
      </c>
      <c r="K220" s="39"/>
      <c r="L220" s="39"/>
      <c r="M220" s="39">
        <v>19</v>
      </c>
      <c r="N220" s="39"/>
      <c r="O220" s="39">
        <v>40</v>
      </c>
      <c r="P220" s="39">
        <v>42</v>
      </c>
      <c r="Q220" s="40"/>
    </row>
    <row r="221" spans="1:17" ht="30" customHeight="1">
      <c r="A221" s="37">
        <v>16</v>
      </c>
      <c r="B221" s="40" t="s">
        <v>104</v>
      </c>
      <c r="C221" s="39">
        <v>64</v>
      </c>
      <c r="D221" s="39">
        <v>65</v>
      </c>
      <c r="E221" s="39"/>
      <c r="F221" s="39"/>
      <c r="G221" s="39"/>
      <c r="H221" s="39"/>
      <c r="I221" s="39">
        <v>9</v>
      </c>
      <c r="J221" s="37">
        <v>3</v>
      </c>
      <c r="K221" s="39"/>
      <c r="L221" s="39"/>
      <c r="M221" s="39">
        <v>33</v>
      </c>
      <c r="N221" s="39">
        <v>1</v>
      </c>
      <c r="O221" s="39">
        <v>73</v>
      </c>
      <c r="P221" s="39">
        <v>68</v>
      </c>
      <c r="Q221" s="40"/>
    </row>
    <row r="222" spans="1:17" ht="30" customHeight="1">
      <c r="A222" s="40"/>
      <c r="B222" s="41" t="s">
        <v>84</v>
      </c>
      <c r="C222" s="40"/>
      <c r="D222" s="40"/>
      <c r="E222" s="40"/>
      <c r="F222" s="40"/>
      <c r="G222" s="40"/>
      <c r="H222" s="39"/>
      <c r="I222" s="39"/>
      <c r="J222" s="37"/>
      <c r="K222" s="40"/>
      <c r="L222" s="40"/>
      <c r="M222" s="39"/>
      <c r="N222" s="39"/>
      <c r="O222" s="40">
        <v>328</v>
      </c>
      <c r="P222" s="40">
        <v>311</v>
      </c>
      <c r="Q222" s="40">
        <f>SUM(O222:P222)</f>
        <v>639</v>
      </c>
    </row>
    <row r="224" spans="1:17">
      <c r="N224" s="1080" t="s">
        <v>105</v>
      </c>
      <c r="O224" s="1080"/>
      <c r="P224" s="1080"/>
    </row>
    <row r="227" spans="1:17">
      <c r="N227" s="1080" t="s">
        <v>106</v>
      </c>
      <c r="O227" s="1080"/>
      <c r="P227" s="1080"/>
    </row>
    <row r="235" spans="1:17" ht="26.25">
      <c r="A235" s="1084" t="s">
        <v>89</v>
      </c>
      <c r="B235" s="1084"/>
      <c r="C235" s="1084"/>
      <c r="D235" s="1084"/>
      <c r="E235" s="1084"/>
      <c r="F235" s="1084"/>
      <c r="G235" s="1084"/>
      <c r="H235" s="1084"/>
      <c r="I235" s="1084"/>
      <c r="J235" s="1084"/>
      <c r="K235" s="1084"/>
      <c r="L235" s="1084"/>
      <c r="M235" s="1084"/>
      <c r="N235" s="1084"/>
      <c r="O235" s="1084"/>
      <c r="P235" s="1084"/>
      <c r="Q235" s="1084"/>
    </row>
    <row r="236" spans="1:17" ht="26.25">
      <c r="A236" s="1084" t="s">
        <v>130</v>
      </c>
      <c r="B236" s="1084"/>
      <c r="C236" s="1084"/>
      <c r="D236" s="1084"/>
      <c r="E236" s="1084"/>
      <c r="F236" s="1084"/>
      <c r="G236" s="1084"/>
      <c r="H236" s="1084"/>
      <c r="I236" s="1084"/>
      <c r="J236" s="1084"/>
      <c r="K236" s="1084"/>
      <c r="L236" s="1084"/>
      <c r="M236" s="1084"/>
      <c r="N236" s="1084"/>
      <c r="O236" s="1084"/>
      <c r="P236" s="1084"/>
      <c r="Q236" s="1084"/>
    </row>
    <row r="238" spans="1:17" ht="30" customHeight="1">
      <c r="A238" s="1085" t="s">
        <v>91</v>
      </c>
      <c r="B238" s="1085" t="s">
        <v>92</v>
      </c>
      <c r="C238" s="1088" t="s">
        <v>93</v>
      </c>
      <c r="D238" s="1088"/>
      <c r="E238" s="1088" t="s">
        <v>94</v>
      </c>
      <c r="F238" s="1088"/>
      <c r="G238" s="1088" t="s">
        <v>95</v>
      </c>
      <c r="H238" s="1088"/>
      <c r="I238" s="1088" t="s">
        <v>96</v>
      </c>
      <c r="J238" s="1088"/>
      <c r="K238" s="1088" t="s">
        <v>75</v>
      </c>
      <c r="L238" s="1088"/>
      <c r="M238" s="1088" t="s">
        <v>97</v>
      </c>
      <c r="N238" s="1088"/>
      <c r="O238" s="1088" t="s">
        <v>98</v>
      </c>
      <c r="P238" s="1088"/>
      <c r="Q238" s="1088" t="s">
        <v>99</v>
      </c>
    </row>
    <row r="239" spans="1:17" ht="30" customHeight="1">
      <c r="A239" s="1086"/>
      <c r="B239" s="1086"/>
      <c r="C239" s="1088"/>
      <c r="D239" s="1088"/>
      <c r="E239" s="1088"/>
      <c r="F239" s="1088"/>
      <c r="G239" s="1088"/>
      <c r="H239" s="1088"/>
      <c r="I239" s="1088"/>
      <c r="J239" s="1088"/>
      <c r="K239" s="1088"/>
      <c r="L239" s="1088"/>
      <c r="M239" s="1088"/>
      <c r="N239" s="1088"/>
      <c r="O239" s="1088"/>
      <c r="P239" s="1088"/>
      <c r="Q239" s="1088"/>
    </row>
    <row r="240" spans="1:17" ht="30" customHeight="1">
      <c r="A240" s="1087"/>
      <c r="B240" s="1087"/>
      <c r="C240" s="36" t="s">
        <v>23</v>
      </c>
      <c r="D240" s="36" t="s">
        <v>16</v>
      </c>
      <c r="E240" s="36" t="s">
        <v>23</v>
      </c>
      <c r="F240" s="36" t="s">
        <v>16</v>
      </c>
      <c r="G240" s="36" t="s">
        <v>23</v>
      </c>
      <c r="H240" s="36" t="s">
        <v>16</v>
      </c>
      <c r="I240" s="36" t="s">
        <v>23</v>
      </c>
      <c r="J240" s="36" t="s">
        <v>16</v>
      </c>
      <c r="K240" s="36" t="s">
        <v>23</v>
      </c>
      <c r="L240" s="36" t="s">
        <v>16</v>
      </c>
      <c r="M240" s="36" t="s">
        <v>23</v>
      </c>
      <c r="N240" s="36" t="s">
        <v>16</v>
      </c>
      <c r="O240" s="36" t="s">
        <v>23</v>
      </c>
      <c r="P240" s="36" t="s">
        <v>16</v>
      </c>
      <c r="Q240" s="36"/>
    </row>
    <row r="241" spans="1:17" ht="30" customHeight="1">
      <c r="A241" s="37">
        <v>2</v>
      </c>
      <c r="B241" s="38" t="s">
        <v>108</v>
      </c>
      <c r="C241" s="36">
        <v>93</v>
      </c>
      <c r="D241" s="39">
        <v>87</v>
      </c>
      <c r="E241" s="40"/>
      <c r="F241" s="40"/>
      <c r="G241" s="40"/>
      <c r="H241" s="39"/>
      <c r="I241" s="4"/>
      <c r="J241" s="37">
        <v>4</v>
      </c>
      <c r="K241" s="40"/>
      <c r="L241" s="40"/>
      <c r="M241" s="39">
        <v>54</v>
      </c>
      <c r="N241" s="39"/>
      <c r="O241" s="39">
        <v>96</v>
      </c>
      <c r="P241" s="39">
        <v>91</v>
      </c>
      <c r="Q241" s="40"/>
    </row>
    <row r="242" spans="1:17" ht="30" customHeight="1">
      <c r="A242" s="37">
        <v>3</v>
      </c>
      <c r="B242" s="40" t="s">
        <v>109</v>
      </c>
      <c r="C242" s="39">
        <v>56</v>
      </c>
      <c r="D242" s="39">
        <v>61</v>
      </c>
      <c r="E242" s="40"/>
      <c r="F242" s="40"/>
      <c r="G242" s="40"/>
      <c r="H242" s="39"/>
      <c r="I242" s="39"/>
      <c r="J242" s="37">
        <v>3</v>
      </c>
      <c r="K242" s="40"/>
      <c r="L242" s="40"/>
      <c r="M242" s="39">
        <v>28</v>
      </c>
      <c r="N242" s="39"/>
      <c r="O242" s="39">
        <v>56</v>
      </c>
      <c r="P242" s="39">
        <v>61</v>
      </c>
      <c r="Q242" s="40"/>
    </row>
    <row r="243" spans="1:17" ht="30" customHeight="1">
      <c r="A243" s="37">
        <v>4</v>
      </c>
      <c r="B243" s="40" t="s">
        <v>110</v>
      </c>
      <c r="C243" s="39">
        <v>37</v>
      </c>
      <c r="D243" s="39">
        <v>33</v>
      </c>
      <c r="E243" s="40"/>
      <c r="F243" s="40"/>
      <c r="G243" s="40"/>
      <c r="H243" s="39"/>
      <c r="I243" s="39">
        <v>2</v>
      </c>
      <c r="J243" s="37">
        <v>2</v>
      </c>
      <c r="K243" s="40"/>
      <c r="L243" s="40"/>
      <c r="M243" s="39">
        <v>20</v>
      </c>
      <c r="N243" s="39"/>
      <c r="O243" s="39">
        <v>39</v>
      </c>
      <c r="P243" s="39">
        <v>35</v>
      </c>
      <c r="Q243" s="40"/>
    </row>
    <row r="244" spans="1:17" ht="30" customHeight="1">
      <c r="A244" s="37">
        <v>5</v>
      </c>
      <c r="B244" s="40" t="s">
        <v>111</v>
      </c>
      <c r="C244" s="39">
        <v>59</v>
      </c>
      <c r="D244" s="39">
        <v>64</v>
      </c>
      <c r="E244" s="40"/>
      <c r="F244" s="40"/>
      <c r="G244" s="40"/>
      <c r="H244" s="39"/>
      <c r="I244" s="39"/>
      <c r="J244" s="37"/>
      <c r="K244" s="40"/>
      <c r="L244" s="40"/>
      <c r="M244" s="39">
        <v>29</v>
      </c>
      <c r="N244" s="39">
        <v>4</v>
      </c>
      <c r="O244" s="39">
        <v>59</v>
      </c>
      <c r="P244" s="39">
        <v>64</v>
      </c>
      <c r="Q244" s="40"/>
    </row>
    <row r="245" spans="1:17" ht="30" customHeight="1">
      <c r="A245" s="37">
        <v>8</v>
      </c>
      <c r="B245" s="40" t="s">
        <v>112</v>
      </c>
      <c r="C245" s="39">
        <v>74</v>
      </c>
      <c r="D245" s="39">
        <v>57</v>
      </c>
      <c r="E245" s="40"/>
      <c r="F245" s="40"/>
      <c r="G245" s="40"/>
      <c r="H245" s="39">
        <v>1</v>
      </c>
      <c r="I245" s="39">
        <v>1</v>
      </c>
      <c r="J245" s="37">
        <v>1</v>
      </c>
      <c r="K245" s="40"/>
      <c r="L245" s="40"/>
      <c r="M245" s="39">
        <v>34</v>
      </c>
      <c r="N245" s="39">
        <v>3</v>
      </c>
      <c r="O245" s="39">
        <v>75</v>
      </c>
      <c r="P245" s="39">
        <v>58</v>
      </c>
      <c r="Q245" s="40"/>
    </row>
    <row r="246" spans="1:17" ht="30" customHeight="1">
      <c r="A246" s="37">
        <v>9</v>
      </c>
      <c r="B246" s="40" t="s">
        <v>113</v>
      </c>
      <c r="C246" s="39">
        <v>63</v>
      </c>
      <c r="D246" s="39">
        <v>70</v>
      </c>
      <c r="E246" s="40"/>
      <c r="F246" s="40"/>
      <c r="G246" s="40"/>
      <c r="H246" s="39"/>
      <c r="I246" s="39"/>
      <c r="J246" s="37"/>
      <c r="K246" s="40"/>
      <c r="L246" s="40"/>
      <c r="M246" s="39">
        <v>42</v>
      </c>
      <c r="N246" s="39"/>
      <c r="O246" s="39">
        <v>63</v>
      </c>
      <c r="P246" s="39">
        <v>70</v>
      </c>
      <c r="Q246" s="40"/>
    </row>
    <row r="247" spans="1:17" ht="30" customHeight="1">
      <c r="A247" s="40"/>
      <c r="B247" s="41" t="s">
        <v>84</v>
      </c>
      <c r="C247" s="40"/>
      <c r="D247" s="40"/>
      <c r="E247" s="40"/>
      <c r="F247" s="40"/>
      <c r="G247" s="40"/>
      <c r="H247" s="39"/>
      <c r="I247" s="39"/>
      <c r="J247" s="37"/>
      <c r="K247" s="40"/>
      <c r="L247" s="40"/>
      <c r="M247" s="39"/>
      <c r="N247" s="39"/>
      <c r="O247" s="40">
        <f>SUM(O241:O246)</f>
        <v>388</v>
      </c>
      <c r="P247" s="40">
        <f>SUM(P241:P246)</f>
        <v>379</v>
      </c>
      <c r="Q247" s="40">
        <f>SUM(O247:P247)</f>
        <v>767</v>
      </c>
    </row>
    <row r="249" spans="1:17">
      <c r="N249" s="1080" t="s">
        <v>114</v>
      </c>
      <c r="O249" s="1080"/>
      <c r="P249" s="1080"/>
    </row>
    <row r="252" spans="1:17">
      <c r="N252" s="1080" t="s">
        <v>115</v>
      </c>
      <c r="O252" s="1080"/>
      <c r="P252" s="1080"/>
    </row>
    <row r="258" spans="1:17" ht="26.25">
      <c r="A258" s="1084" t="s">
        <v>89</v>
      </c>
      <c r="B258" s="1084"/>
      <c r="C258" s="1084"/>
      <c r="D258" s="1084"/>
      <c r="E258" s="1084"/>
      <c r="F258" s="1084"/>
      <c r="G258" s="1084"/>
      <c r="H258" s="1084"/>
      <c r="I258" s="1084"/>
      <c r="J258" s="1084"/>
      <c r="K258" s="1084"/>
      <c r="L258" s="1084"/>
      <c r="M258" s="1084"/>
      <c r="N258" s="1084"/>
      <c r="O258" s="1084"/>
      <c r="P258" s="1084"/>
      <c r="Q258" s="1084"/>
    </row>
    <row r="259" spans="1:17" ht="26.25">
      <c r="A259" s="1084" t="s">
        <v>131</v>
      </c>
      <c r="B259" s="1084"/>
      <c r="C259" s="1084"/>
      <c r="D259" s="1084"/>
      <c r="E259" s="1084"/>
      <c r="F259" s="1084"/>
      <c r="G259" s="1084"/>
      <c r="H259" s="1084"/>
      <c r="I259" s="1084"/>
      <c r="J259" s="1084"/>
      <c r="K259" s="1084"/>
      <c r="L259" s="1084"/>
      <c r="M259" s="1084"/>
      <c r="N259" s="1084"/>
      <c r="O259" s="1084"/>
      <c r="P259" s="1084"/>
      <c r="Q259" s="1084"/>
    </row>
    <row r="261" spans="1:17" ht="30" customHeight="1">
      <c r="A261" s="1085" t="s">
        <v>91</v>
      </c>
      <c r="B261" s="1085" t="s">
        <v>92</v>
      </c>
      <c r="C261" s="1088" t="s">
        <v>93</v>
      </c>
      <c r="D261" s="1088"/>
      <c r="E261" s="1088" t="s">
        <v>94</v>
      </c>
      <c r="F261" s="1088"/>
      <c r="G261" s="1088" t="s">
        <v>95</v>
      </c>
      <c r="H261" s="1088"/>
      <c r="I261" s="1088" t="s">
        <v>96</v>
      </c>
      <c r="J261" s="1088"/>
      <c r="K261" s="1088" t="s">
        <v>75</v>
      </c>
      <c r="L261" s="1088"/>
      <c r="M261" s="1088" t="s">
        <v>97</v>
      </c>
      <c r="N261" s="1088"/>
      <c r="O261" s="1088" t="s">
        <v>98</v>
      </c>
      <c r="P261" s="1088"/>
      <c r="Q261" s="1085" t="s">
        <v>99</v>
      </c>
    </row>
    <row r="262" spans="1:17" ht="30" customHeight="1">
      <c r="A262" s="1086"/>
      <c r="B262" s="1086"/>
      <c r="C262" s="1088"/>
      <c r="D262" s="1088"/>
      <c r="E262" s="1088"/>
      <c r="F262" s="1088"/>
      <c r="G262" s="1088"/>
      <c r="H262" s="1088"/>
      <c r="I262" s="1088"/>
      <c r="J262" s="1088"/>
      <c r="K262" s="1088"/>
      <c r="L262" s="1088"/>
      <c r="M262" s="1088"/>
      <c r="N262" s="1088"/>
      <c r="O262" s="1088"/>
      <c r="P262" s="1088"/>
      <c r="Q262" s="1087"/>
    </row>
    <row r="263" spans="1:17" ht="30" customHeight="1">
      <c r="A263" s="1087"/>
      <c r="B263" s="1087"/>
      <c r="C263" s="36" t="s">
        <v>23</v>
      </c>
      <c r="D263" s="36" t="s">
        <v>16</v>
      </c>
      <c r="E263" s="36" t="s">
        <v>23</v>
      </c>
      <c r="F263" s="36" t="s">
        <v>16</v>
      </c>
      <c r="G263" s="36" t="s">
        <v>23</v>
      </c>
      <c r="H263" s="36" t="s">
        <v>16</v>
      </c>
      <c r="I263" s="36" t="s">
        <v>23</v>
      </c>
      <c r="J263" s="36" t="s">
        <v>16</v>
      </c>
      <c r="K263" s="36" t="s">
        <v>23</v>
      </c>
      <c r="L263" s="36" t="s">
        <v>16</v>
      </c>
      <c r="M263" s="36" t="s">
        <v>23</v>
      </c>
      <c r="N263" s="36" t="s">
        <v>16</v>
      </c>
      <c r="O263" s="36" t="s">
        <v>23</v>
      </c>
      <c r="P263" s="36" t="s">
        <v>16</v>
      </c>
      <c r="Q263" s="36"/>
    </row>
    <row r="264" spans="1:17" ht="30" customHeight="1">
      <c r="A264" s="46">
        <v>10</v>
      </c>
      <c r="B264" s="38" t="s">
        <v>117</v>
      </c>
      <c r="C264" s="38">
        <v>47</v>
      </c>
      <c r="D264" s="44">
        <v>67</v>
      </c>
      <c r="E264" s="44"/>
      <c r="F264" s="44">
        <v>1</v>
      </c>
      <c r="G264" s="44"/>
      <c r="H264" s="44"/>
      <c r="I264" s="45"/>
      <c r="J264" s="46"/>
      <c r="K264" s="44"/>
      <c r="L264" s="44"/>
      <c r="M264" s="44">
        <v>25</v>
      </c>
      <c r="N264" s="44"/>
      <c r="O264" s="39">
        <v>47</v>
      </c>
      <c r="P264" s="39">
        <v>68</v>
      </c>
      <c r="Q264" s="44"/>
    </row>
    <row r="265" spans="1:17" ht="30" customHeight="1">
      <c r="A265" s="37">
        <v>11</v>
      </c>
      <c r="B265" s="40" t="s">
        <v>118</v>
      </c>
      <c r="C265" s="39">
        <v>58</v>
      </c>
      <c r="D265" s="39">
        <v>59</v>
      </c>
      <c r="E265" s="39"/>
      <c r="F265" s="39"/>
      <c r="G265" s="39"/>
      <c r="H265" s="39"/>
      <c r="I265" s="39">
        <v>1</v>
      </c>
      <c r="J265" s="37">
        <v>3</v>
      </c>
      <c r="K265" s="39">
        <v>2</v>
      </c>
      <c r="L265" s="39">
        <v>2</v>
      </c>
      <c r="M265" s="39">
        <v>28</v>
      </c>
      <c r="N265" s="39">
        <v>1</v>
      </c>
      <c r="O265" s="39">
        <v>57</v>
      </c>
      <c r="P265" s="39">
        <v>60</v>
      </c>
      <c r="Q265" s="40"/>
    </row>
    <row r="266" spans="1:17" ht="30" customHeight="1">
      <c r="A266" s="37">
        <v>12</v>
      </c>
      <c r="B266" s="40" t="s">
        <v>119</v>
      </c>
      <c r="C266" s="39">
        <v>68</v>
      </c>
      <c r="D266" s="39">
        <v>64</v>
      </c>
      <c r="E266" s="39"/>
      <c r="F266" s="39"/>
      <c r="G266" s="39"/>
      <c r="H266" s="39"/>
      <c r="I266" s="39">
        <v>2</v>
      </c>
      <c r="J266" s="37">
        <v>1</v>
      </c>
      <c r="K266" s="39"/>
      <c r="L266" s="39"/>
      <c r="M266" s="39">
        <v>33</v>
      </c>
      <c r="N266" s="39">
        <v>1</v>
      </c>
      <c r="O266" s="39">
        <v>70</v>
      </c>
      <c r="P266" s="39">
        <v>65</v>
      </c>
      <c r="Q266" s="40"/>
    </row>
    <row r="267" spans="1:17" ht="30" customHeight="1">
      <c r="A267" s="37">
        <v>13</v>
      </c>
      <c r="B267" s="40" t="s">
        <v>120</v>
      </c>
      <c r="C267" s="39">
        <v>42</v>
      </c>
      <c r="D267" s="39">
        <v>31</v>
      </c>
      <c r="E267" s="39"/>
      <c r="F267" s="39"/>
      <c r="G267" s="39"/>
      <c r="H267" s="39"/>
      <c r="I267" s="39">
        <v>4</v>
      </c>
      <c r="J267" s="37">
        <v>3</v>
      </c>
      <c r="K267" s="39">
        <v>2</v>
      </c>
      <c r="L267" s="39">
        <v>1</v>
      </c>
      <c r="M267" s="39">
        <v>22</v>
      </c>
      <c r="N267" s="39">
        <v>1</v>
      </c>
      <c r="O267" s="39">
        <v>46</v>
      </c>
      <c r="P267" s="39">
        <v>34</v>
      </c>
      <c r="Q267" s="40"/>
    </row>
    <row r="268" spans="1:17" ht="30" customHeight="1">
      <c r="A268" s="37">
        <v>14</v>
      </c>
      <c r="B268" s="40" t="s">
        <v>121</v>
      </c>
      <c r="C268" s="39">
        <v>41</v>
      </c>
      <c r="D268" s="39">
        <v>32</v>
      </c>
      <c r="E268" s="39">
        <v>1</v>
      </c>
      <c r="F268" s="39">
        <v>1</v>
      </c>
      <c r="G268" s="39"/>
      <c r="H268" s="39"/>
      <c r="I268" s="39"/>
      <c r="J268" s="37"/>
      <c r="K268" s="39"/>
      <c r="L268" s="39"/>
      <c r="M268" s="39">
        <v>19</v>
      </c>
      <c r="N268" s="39"/>
      <c r="O268" s="39">
        <v>40</v>
      </c>
      <c r="P268" s="39">
        <v>32</v>
      </c>
      <c r="Q268" s="40"/>
    </row>
    <row r="269" spans="1:17" ht="30" customHeight="1">
      <c r="A269" s="40"/>
      <c r="B269" s="41" t="s">
        <v>84</v>
      </c>
      <c r="C269" s="40"/>
      <c r="D269" s="40"/>
      <c r="E269" s="40"/>
      <c r="F269" s="40"/>
      <c r="G269" s="40"/>
      <c r="H269" s="39"/>
      <c r="I269" s="39"/>
      <c r="J269" s="37"/>
      <c r="K269" s="40"/>
      <c r="L269" s="40"/>
      <c r="M269" s="39"/>
      <c r="N269" s="39"/>
      <c r="O269" s="40">
        <f>SUM(O264:O268)</f>
        <v>260</v>
      </c>
      <c r="P269" s="40">
        <f>SUM(P264:P268)</f>
        <v>259</v>
      </c>
      <c r="Q269" s="40">
        <f>SUM(O269:P269)</f>
        <v>519</v>
      </c>
    </row>
    <row r="271" spans="1:17">
      <c r="N271" s="1080" t="s">
        <v>122</v>
      </c>
      <c r="O271" s="1080"/>
      <c r="P271" s="1080"/>
    </row>
    <row r="274" spans="1:17">
      <c r="N274" s="1080" t="s">
        <v>123</v>
      </c>
      <c r="O274" s="1080"/>
      <c r="P274" s="1080"/>
    </row>
    <row r="282" spans="1:17" ht="26.25">
      <c r="A282" s="1084" t="s">
        <v>89</v>
      </c>
      <c r="B282" s="1084"/>
      <c r="C282" s="1084"/>
      <c r="D282" s="1084"/>
      <c r="E282" s="1084"/>
      <c r="F282" s="1084"/>
      <c r="G282" s="1084"/>
      <c r="H282" s="1084"/>
      <c r="I282" s="1084"/>
      <c r="J282" s="1084"/>
      <c r="K282" s="1084"/>
      <c r="L282" s="1084"/>
      <c r="M282" s="1084"/>
      <c r="N282" s="1084"/>
      <c r="O282" s="1084"/>
      <c r="P282" s="1084"/>
      <c r="Q282" s="1084"/>
    </row>
    <row r="283" spans="1:17" ht="26.25">
      <c r="A283" s="1084" t="s">
        <v>132</v>
      </c>
      <c r="B283" s="1084"/>
      <c r="C283" s="1084"/>
      <c r="D283" s="1084"/>
      <c r="E283" s="1084"/>
      <c r="F283" s="1084"/>
      <c r="G283" s="1084"/>
      <c r="H283" s="1084"/>
      <c r="I283" s="1084"/>
      <c r="J283" s="1084"/>
      <c r="K283" s="1084"/>
      <c r="L283" s="1084"/>
      <c r="M283" s="1084"/>
      <c r="N283" s="1084"/>
      <c r="O283" s="1084"/>
      <c r="P283" s="1084"/>
      <c r="Q283" s="1084"/>
    </row>
    <row r="285" spans="1:17" ht="30" customHeight="1">
      <c r="A285" s="1085" t="s">
        <v>91</v>
      </c>
      <c r="B285" s="1085" t="s">
        <v>92</v>
      </c>
      <c r="C285" s="1088" t="s">
        <v>93</v>
      </c>
      <c r="D285" s="1088"/>
      <c r="E285" s="1088" t="s">
        <v>94</v>
      </c>
      <c r="F285" s="1088"/>
      <c r="G285" s="1088" t="s">
        <v>95</v>
      </c>
      <c r="H285" s="1088"/>
      <c r="I285" s="1088" t="s">
        <v>96</v>
      </c>
      <c r="J285" s="1088"/>
      <c r="K285" s="1088" t="s">
        <v>75</v>
      </c>
      <c r="L285" s="1088"/>
      <c r="M285" s="1088" t="s">
        <v>97</v>
      </c>
      <c r="N285" s="1088"/>
      <c r="O285" s="1088" t="s">
        <v>98</v>
      </c>
      <c r="P285" s="1088"/>
      <c r="Q285" s="1088" t="s">
        <v>99</v>
      </c>
    </row>
    <row r="286" spans="1:17" ht="30" customHeight="1">
      <c r="A286" s="1086"/>
      <c r="B286" s="1086"/>
      <c r="C286" s="1088"/>
      <c r="D286" s="1088"/>
      <c r="E286" s="1088"/>
      <c r="F286" s="1088"/>
      <c r="G286" s="1088"/>
      <c r="H286" s="1088"/>
      <c r="I286" s="1088"/>
      <c r="J286" s="1088"/>
      <c r="K286" s="1088"/>
      <c r="L286" s="1088"/>
      <c r="M286" s="1088"/>
      <c r="N286" s="1088"/>
      <c r="O286" s="1088"/>
      <c r="P286" s="1088"/>
      <c r="Q286" s="1088"/>
    </row>
    <row r="287" spans="1:17" ht="30" customHeight="1">
      <c r="A287" s="1087"/>
      <c r="B287" s="1087"/>
      <c r="C287" s="36" t="s">
        <v>23</v>
      </c>
      <c r="D287" s="36" t="s">
        <v>16</v>
      </c>
      <c r="E287" s="36" t="s">
        <v>23</v>
      </c>
      <c r="F287" s="36" t="s">
        <v>16</v>
      </c>
      <c r="G287" s="36" t="s">
        <v>23</v>
      </c>
      <c r="H287" s="36" t="s">
        <v>16</v>
      </c>
      <c r="I287" s="36" t="s">
        <v>23</v>
      </c>
      <c r="J287" s="36" t="s">
        <v>16</v>
      </c>
      <c r="K287" s="36" t="s">
        <v>23</v>
      </c>
      <c r="L287" s="36" t="s">
        <v>16</v>
      </c>
      <c r="M287" s="36" t="s">
        <v>23</v>
      </c>
      <c r="N287" s="36" t="s">
        <v>16</v>
      </c>
      <c r="O287" s="36" t="s">
        <v>23</v>
      </c>
      <c r="P287" s="36" t="s">
        <v>16</v>
      </c>
      <c r="Q287" s="36"/>
    </row>
    <row r="288" spans="1:17" ht="30" customHeight="1">
      <c r="A288" s="39">
        <v>1</v>
      </c>
      <c r="B288" s="42" t="s">
        <v>100</v>
      </c>
      <c r="C288" s="43">
        <v>70</v>
      </c>
      <c r="D288" s="39">
        <v>74</v>
      </c>
      <c r="E288" s="39">
        <v>2</v>
      </c>
      <c r="F288" s="39"/>
      <c r="G288" s="39"/>
      <c r="H288" s="39"/>
      <c r="I288" s="4">
        <v>7</v>
      </c>
      <c r="J288" s="39">
        <v>3</v>
      </c>
      <c r="K288" s="39"/>
      <c r="L288" s="39"/>
      <c r="M288" s="39">
        <v>38</v>
      </c>
      <c r="N288" s="39"/>
      <c r="O288" s="39">
        <v>79</v>
      </c>
      <c r="P288" s="39">
        <v>77</v>
      </c>
      <c r="Q288" s="44"/>
    </row>
    <row r="289" spans="1:17" ht="30" customHeight="1">
      <c r="A289" s="37">
        <v>6</v>
      </c>
      <c r="B289" s="40" t="s">
        <v>101</v>
      </c>
      <c r="C289" s="39">
        <v>61</v>
      </c>
      <c r="D289" s="39">
        <v>61</v>
      </c>
      <c r="E289" s="39"/>
      <c r="F289" s="39"/>
      <c r="G289" s="39"/>
      <c r="H289" s="39"/>
      <c r="I289" s="39">
        <v>3</v>
      </c>
      <c r="J289" s="37"/>
      <c r="K289" s="39"/>
      <c r="L289" s="39"/>
      <c r="M289" s="39">
        <v>36</v>
      </c>
      <c r="N289" s="39"/>
      <c r="O289" s="39">
        <v>64</v>
      </c>
      <c r="P289" s="39">
        <v>66</v>
      </c>
      <c r="Q289" s="40"/>
    </row>
    <row r="290" spans="1:17" ht="30" customHeight="1">
      <c r="A290" s="37">
        <v>7</v>
      </c>
      <c r="B290" s="40" t="s">
        <v>102</v>
      </c>
      <c r="C290" s="39">
        <v>68</v>
      </c>
      <c r="D290" s="39">
        <v>57</v>
      </c>
      <c r="E290" s="39"/>
      <c r="F290" s="39"/>
      <c r="G290" s="39"/>
      <c r="H290" s="39"/>
      <c r="I290" s="39">
        <v>2</v>
      </c>
      <c r="J290" s="37"/>
      <c r="K290" s="39">
        <v>2</v>
      </c>
      <c r="L290" s="39">
        <v>1</v>
      </c>
      <c r="M290" s="39">
        <v>38</v>
      </c>
      <c r="N290" s="39">
        <v>1</v>
      </c>
      <c r="O290" s="39">
        <v>72</v>
      </c>
      <c r="P290" s="39">
        <v>58</v>
      </c>
      <c r="Q290" s="40"/>
    </row>
    <row r="291" spans="1:17" ht="30" customHeight="1">
      <c r="A291" s="37">
        <v>15</v>
      </c>
      <c r="B291" s="40" t="s">
        <v>103</v>
      </c>
      <c r="C291" s="39">
        <v>36</v>
      </c>
      <c r="D291" s="39">
        <v>39</v>
      </c>
      <c r="E291" s="39"/>
      <c r="F291" s="39"/>
      <c r="G291" s="39"/>
      <c r="H291" s="39"/>
      <c r="I291" s="39">
        <v>4</v>
      </c>
      <c r="J291" s="37">
        <v>3</v>
      </c>
      <c r="K291" s="39"/>
      <c r="L291" s="39"/>
      <c r="M291" s="39">
        <v>19</v>
      </c>
      <c r="N291" s="39"/>
      <c r="O291" s="39">
        <v>40</v>
      </c>
      <c r="P291" s="39">
        <v>42</v>
      </c>
      <c r="Q291" s="40"/>
    </row>
    <row r="292" spans="1:17" ht="30" customHeight="1">
      <c r="A292" s="37">
        <v>16</v>
      </c>
      <c r="B292" s="40" t="s">
        <v>104</v>
      </c>
      <c r="C292" s="39">
        <v>64</v>
      </c>
      <c r="D292" s="39">
        <v>65</v>
      </c>
      <c r="E292" s="39"/>
      <c r="F292" s="39"/>
      <c r="G292" s="39"/>
      <c r="H292" s="39"/>
      <c r="I292" s="39">
        <v>9</v>
      </c>
      <c r="J292" s="37">
        <v>3</v>
      </c>
      <c r="K292" s="39"/>
      <c r="L292" s="39"/>
      <c r="M292" s="39">
        <v>33</v>
      </c>
      <c r="N292" s="39">
        <v>1</v>
      </c>
      <c r="O292" s="39">
        <v>73</v>
      </c>
      <c r="P292" s="39">
        <v>68</v>
      </c>
      <c r="Q292" s="40"/>
    </row>
    <row r="293" spans="1:17" ht="30" customHeight="1">
      <c r="A293" s="40"/>
      <c r="B293" s="41" t="s">
        <v>84</v>
      </c>
      <c r="C293" s="40"/>
      <c r="D293" s="40"/>
      <c r="E293" s="40"/>
      <c r="F293" s="40"/>
      <c r="G293" s="40"/>
      <c r="H293" s="39"/>
      <c r="I293" s="39"/>
      <c r="J293" s="37"/>
      <c r="K293" s="40"/>
      <c r="L293" s="40"/>
      <c r="M293" s="39"/>
      <c r="N293" s="39"/>
      <c r="O293" s="40">
        <v>328</v>
      </c>
      <c r="P293" s="40">
        <v>311</v>
      </c>
      <c r="Q293" s="40">
        <f>SUM(O293:P293)</f>
        <v>639</v>
      </c>
    </row>
    <row r="295" spans="1:17">
      <c r="N295" s="1152" t="s">
        <v>105</v>
      </c>
      <c r="O295" s="1152"/>
      <c r="P295" s="1152"/>
    </row>
    <row r="298" spans="1:17">
      <c r="N298" t="s">
        <v>106</v>
      </c>
    </row>
    <row r="306" spans="1:17" ht="26.25">
      <c r="A306" s="1084" t="s">
        <v>89</v>
      </c>
      <c r="B306" s="1084"/>
      <c r="C306" s="1084"/>
      <c r="D306" s="1084"/>
      <c r="E306" s="1084"/>
      <c r="F306" s="1084"/>
      <c r="G306" s="1084"/>
      <c r="H306" s="1084"/>
      <c r="I306" s="1084"/>
      <c r="J306" s="1084"/>
      <c r="K306" s="1084"/>
      <c r="L306" s="1084"/>
      <c r="M306" s="1084"/>
      <c r="N306" s="1084"/>
      <c r="O306" s="1084"/>
      <c r="P306" s="1084"/>
      <c r="Q306" s="1084"/>
    </row>
    <row r="307" spans="1:17" ht="26.25">
      <c r="A307" s="1084" t="s">
        <v>135</v>
      </c>
      <c r="B307" s="1084"/>
      <c r="C307" s="1084"/>
      <c r="D307" s="1084"/>
      <c r="E307" s="1084"/>
      <c r="F307" s="1084"/>
      <c r="G307" s="1084"/>
      <c r="H307" s="1084"/>
      <c r="I307" s="1084"/>
      <c r="J307" s="1084"/>
      <c r="K307" s="1084"/>
      <c r="L307" s="1084"/>
      <c r="M307" s="1084"/>
      <c r="N307" s="1084"/>
      <c r="O307" s="1084"/>
      <c r="P307" s="1084"/>
      <c r="Q307" s="1084"/>
    </row>
    <row r="310" spans="1:17" ht="30" customHeight="1">
      <c r="A310" s="1085" t="s">
        <v>91</v>
      </c>
      <c r="B310" s="1085" t="s">
        <v>92</v>
      </c>
      <c r="C310" s="1088" t="s">
        <v>93</v>
      </c>
      <c r="D310" s="1088"/>
      <c r="E310" s="1088" t="s">
        <v>94</v>
      </c>
      <c r="F310" s="1088"/>
      <c r="G310" s="1088" t="s">
        <v>95</v>
      </c>
      <c r="H310" s="1088"/>
      <c r="I310" s="1088" t="s">
        <v>96</v>
      </c>
      <c r="J310" s="1088"/>
      <c r="K310" s="1088" t="s">
        <v>75</v>
      </c>
      <c r="L310" s="1088"/>
      <c r="M310" s="1088" t="s">
        <v>97</v>
      </c>
      <c r="N310" s="1088"/>
      <c r="O310" s="1088" t="s">
        <v>98</v>
      </c>
      <c r="P310" s="1088"/>
      <c r="Q310" s="1088" t="s">
        <v>99</v>
      </c>
    </row>
    <row r="311" spans="1:17" ht="30" customHeight="1">
      <c r="A311" s="1086"/>
      <c r="B311" s="1086"/>
      <c r="C311" s="1088"/>
      <c r="D311" s="1088"/>
      <c r="E311" s="1088"/>
      <c r="F311" s="1088"/>
      <c r="G311" s="1088"/>
      <c r="H311" s="1088"/>
      <c r="I311" s="1088"/>
      <c r="J311" s="1088"/>
      <c r="K311" s="1088"/>
      <c r="L311" s="1088"/>
      <c r="M311" s="1088"/>
      <c r="N311" s="1088"/>
      <c r="O311" s="1088"/>
      <c r="P311" s="1088"/>
      <c r="Q311" s="1088"/>
    </row>
    <row r="312" spans="1:17" ht="30" customHeight="1">
      <c r="A312" s="1087"/>
      <c r="B312" s="1087"/>
      <c r="C312" s="36" t="s">
        <v>23</v>
      </c>
      <c r="D312" s="36" t="s">
        <v>16</v>
      </c>
      <c r="E312" s="36" t="s">
        <v>23</v>
      </c>
      <c r="F312" s="36" t="s">
        <v>16</v>
      </c>
      <c r="G312" s="36" t="s">
        <v>23</v>
      </c>
      <c r="H312" s="36" t="s">
        <v>16</v>
      </c>
      <c r="I312" s="36" t="s">
        <v>23</v>
      </c>
      <c r="J312" s="36" t="s">
        <v>16</v>
      </c>
      <c r="K312" s="36" t="s">
        <v>23</v>
      </c>
      <c r="L312" s="36" t="s">
        <v>16</v>
      </c>
      <c r="M312" s="36" t="s">
        <v>23</v>
      </c>
      <c r="N312" s="36" t="s">
        <v>16</v>
      </c>
      <c r="O312" s="36" t="s">
        <v>23</v>
      </c>
      <c r="P312" s="36" t="s">
        <v>16</v>
      </c>
      <c r="Q312" s="36"/>
    </row>
    <row r="313" spans="1:17" ht="30" customHeight="1">
      <c r="A313" s="37">
        <v>2</v>
      </c>
      <c r="B313" s="38" t="s">
        <v>108</v>
      </c>
      <c r="C313" s="36">
        <v>93</v>
      </c>
      <c r="D313" s="39">
        <v>87</v>
      </c>
      <c r="E313" s="40"/>
      <c r="F313" s="40"/>
      <c r="G313" s="40"/>
      <c r="H313" s="39"/>
      <c r="I313" s="4"/>
      <c r="J313" s="37">
        <v>4</v>
      </c>
      <c r="K313" s="40"/>
      <c r="L313" s="40"/>
      <c r="M313" s="39">
        <v>54</v>
      </c>
      <c r="N313" s="39"/>
      <c r="O313" s="39">
        <v>96</v>
      </c>
      <c r="P313" s="39">
        <v>91</v>
      </c>
      <c r="Q313" s="40"/>
    </row>
    <row r="314" spans="1:17" ht="30" customHeight="1">
      <c r="A314" s="37">
        <v>3</v>
      </c>
      <c r="B314" s="40" t="s">
        <v>109</v>
      </c>
      <c r="C314" s="39">
        <v>56</v>
      </c>
      <c r="D314" s="39">
        <v>61</v>
      </c>
      <c r="E314" s="40"/>
      <c r="F314" s="40"/>
      <c r="G314" s="40"/>
      <c r="H314" s="39"/>
      <c r="I314" s="39"/>
      <c r="J314" s="37">
        <v>3</v>
      </c>
      <c r="K314" s="40"/>
      <c r="L314" s="40"/>
      <c r="M314" s="39">
        <v>28</v>
      </c>
      <c r="N314" s="39"/>
      <c r="O314" s="39">
        <v>56</v>
      </c>
      <c r="P314" s="39">
        <v>61</v>
      </c>
      <c r="Q314" s="40"/>
    </row>
    <row r="315" spans="1:17" ht="30" customHeight="1">
      <c r="A315" s="37">
        <v>4</v>
      </c>
      <c r="B315" s="40" t="s">
        <v>110</v>
      </c>
      <c r="C315" s="39">
        <v>37</v>
      </c>
      <c r="D315" s="39">
        <v>33</v>
      </c>
      <c r="E315" s="40"/>
      <c r="F315" s="40"/>
      <c r="G315" s="40"/>
      <c r="H315" s="39"/>
      <c r="I315" s="39">
        <v>2</v>
      </c>
      <c r="J315" s="37">
        <v>2</v>
      </c>
      <c r="K315" s="40"/>
      <c r="L315" s="40"/>
      <c r="M315" s="39">
        <v>20</v>
      </c>
      <c r="N315" s="39"/>
      <c r="O315" s="39">
        <v>39</v>
      </c>
      <c r="P315" s="39">
        <v>35</v>
      </c>
      <c r="Q315" s="40"/>
    </row>
    <row r="316" spans="1:17" ht="30" customHeight="1">
      <c r="A316" s="37">
        <v>5</v>
      </c>
      <c r="B316" s="40" t="s">
        <v>111</v>
      </c>
      <c r="C316" s="39">
        <v>59</v>
      </c>
      <c r="D316" s="39">
        <v>64</v>
      </c>
      <c r="E316" s="39">
        <v>1</v>
      </c>
      <c r="F316" s="39">
        <v>1</v>
      </c>
      <c r="G316" s="39"/>
      <c r="H316" s="39"/>
      <c r="I316" s="39"/>
      <c r="J316" s="37"/>
      <c r="K316" s="40"/>
      <c r="L316" s="40"/>
      <c r="M316" s="39">
        <v>29</v>
      </c>
      <c r="N316" s="39">
        <v>4</v>
      </c>
      <c r="O316" s="39">
        <v>60</v>
      </c>
      <c r="P316" s="39">
        <v>65</v>
      </c>
      <c r="Q316" s="40"/>
    </row>
    <row r="317" spans="1:17" ht="30" customHeight="1">
      <c r="A317" s="37">
        <v>8</v>
      </c>
      <c r="B317" s="40" t="s">
        <v>112</v>
      </c>
      <c r="C317" s="39">
        <v>74</v>
      </c>
      <c r="D317" s="39">
        <v>57</v>
      </c>
      <c r="E317" s="39"/>
      <c r="F317" s="39"/>
      <c r="G317" s="39"/>
      <c r="H317" s="39">
        <v>1</v>
      </c>
      <c r="I317" s="39">
        <v>1</v>
      </c>
      <c r="J317" s="37">
        <v>1</v>
      </c>
      <c r="K317" s="40"/>
      <c r="L317" s="40"/>
      <c r="M317" s="39">
        <v>34</v>
      </c>
      <c r="N317" s="39">
        <v>3</v>
      </c>
      <c r="O317" s="39">
        <v>75</v>
      </c>
      <c r="P317" s="39">
        <v>58</v>
      </c>
      <c r="Q317" s="40"/>
    </row>
    <row r="318" spans="1:17" ht="30" customHeight="1">
      <c r="A318" s="37">
        <v>9</v>
      </c>
      <c r="B318" s="40" t="s">
        <v>113</v>
      </c>
      <c r="C318" s="39">
        <v>63</v>
      </c>
      <c r="D318" s="39">
        <v>70</v>
      </c>
      <c r="E318" s="39"/>
      <c r="F318" s="39"/>
      <c r="G318" s="39">
        <v>1</v>
      </c>
      <c r="H318" s="39"/>
      <c r="I318" s="39"/>
      <c r="J318" s="37"/>
      <c r="K318" s="40"/>
      <c r="L318" s="40"/>
      <c r="M318" s="39">
        <v>42</v>
      </c>
      <c r="N318" s="39"/>
      <c r="O318" s="39">
        <v>62</v>
      </c>
      <c r="P318" s="39">
        <v>70</v>
      </c>
      <c r="Q318" s="40"/>
    </row>
    <row r="319" spans="1:17" ht="30" customHeight="1">
      <c r="A319" s="40"/>
      <c r="B319" s="41" t="s">
        <v>84</v>
      </c>
      <c r="C319" s="40"/>
      <c r="D319" s="40"/>
      <c r="E319" s="40"/>
      <c r="F319" s="40"/>
      <c r="G319" s="40"/>
      <c r="H319" s="39"/>
      <c r="I319" s="39"/>
      <c r="J319" s="37"/>
      <c r="K319" s="40"/>
      <c r="L319" s="40"/>
      <c r="M319" s="39"/>
      <c r="N319" s="39"/>
      <c r="O319" s="40">
        <f>SUM(O313:O318)</f>
        <v>388</v>
      </c>
      <c r="P319" s="40">
        <f>SUM(P313:P318)</f>
        <v>380</v>
      </c>
      <c r="Q319" s="40">
        <f>SUM(O319:P319)</f>
        <v>768</v>
      </c>
    </row>
    <row r="321" spans="1:17">
      <c r="N321" s="1080" t="s">
        <v>114</v>
      </c>
      <c r="O321" s="1080"/>
      <c r="P321" s="1080"/>
    </row>
    <row r="324" spans="1:17">
      <c r="N324" s="1080" t="s">
        <v>115</v>
      </c>
      <c r="O324" s="1080"/>
      <c r="P324" s="1080"/>
    </row>
    <row r="329" spans="1:17" ht="26.25">
      <c r="A329" s="1084" t="s">
        <v>89</v>
      </c>
      <c r="B329" s="1084"/>
      <c r="C329" s="1084"/>
      <c r="D329" s="1084"/>
      <c r="E329" s="1084"/>
      <c r="F329" s="1084"/>
      <c r="G329" s="1084"/>
      <c r="H329" s="1084"/>
      <c r="I329" s="1084"/>
      <c r="J329" s="1084"/>
      <c r="K329" s="1084"/>
      <c r="L329" s="1084"/>
      <c r="M329" s="1084"/>
      <c r="N329" s="1084"/>
      <c r="O329" s="1084"/>
      <c r="P329" s="1084"/>
      <c r="Q329" s="1084"/>
    </row>
    <row r="330" spans="1:17" ht="26.25">
      <c r="A330" s="1084" t="s">
        <v>136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</row>
    <row r="333" spans="1:17" ht="30" customHeight="1">
      <c r="A333" s="1085" t="s">
        <v>91</v>
      </c>
      <c r="B333" s="1085" t="s">
        <v>92</v>
      </c>
      <c r="C333" s="1088" t="s">
        <v>93</v>
      </c>
      <c r="D333" s="1088"/>
      <c r="E333" s="1088" t="s">
        <v>94</v>
      </c>
      <c r="F333" s="1088"/>
      <c r="G333" s="1088" t="s">
        <v>95</v>
      </c>
      <c r="H333" s="1088"/>
      <c r="I333" s="1088" t="s">
        <v>96</v>
      </c>
      <c r="J333" s="1088"/>
      <c r="K333" s="1088" t="s">
        <v>75</v>
      </c>
      <c r="L333" s="1088"/>
      <c r="M333" s="1088" t="s">
        <v>97</v>
      </c>
      <c r="N333" s="1088"/>
      <c r="O333" s="1088" t="s">
        <v>98</v>
      </c>
      <c r="P333" s="1088"/>
      <c r="Q333" s="1085" t="s">
        <v>99</v>
      </c>
    </row>
    <row r="334" spans="1:17" ht="30" customHeight="1">
      <c r="A334" s="1086"/>
      <c r="B334" s="1086"/>
      <c r="C334" s="1088"/>
      <c r="D334" s="1088"/>
      <c r="E334" s="1088"/>
      <c r="F334" s="1088"/>
      <c r="G334" s="1088"/>
      <c r="H334" s="1088"/>
      <c r="I334" s="1088"/>
      <c r="J334" s="1088"/>
      <c r="K334" s="1088"/>
      <c r="L334" s="1088"/>
      <c r="M334" s="1088"/>
      <c r="N334" s="1088"/>
      <c r="O334" s="1088"/>
      <c r="P334" s="1088"/>
      <c r="Q334" s="1087"/>
    </row>
    <row r="335" spans="1:17" ht="30" customHeight="1">
      <c r="A335" s="1087"/>
      <c r="B335" s="1087"/>
      <c r="C335" s="36" t="s">
        <v>23</v>
      </c>
      <c r="D335" s="36" t="s">
        <v>16</v>
      </c>
      <c r="E335" s="36" t="s">
        <v>23</v>
      </c>
      <c r="F335" s="36" t="s">
        <v>16</v>
      </c>
      <c r="G335" s="36" t="s">
        <v>23</v>
      </c>
      <c r="H335" s="36" t="s">
        <v>16</v>
      </c>
      <c r="I335" s="36" t="s">
        <v>23</v>
      </c>
      <c r="J335" s="36" t="s">
        <v>16</v>
      </c>
      <c r="K335" s="36" t="s">
        <v>23</v>
      </c>
      <c r="L335" s="36" t="s">
        <v>16</v>
      </c>
      <c r="M335" s="36" t="s">
        <v>23</v>
      </c>
      <c r="N335" s="36" t="s">
        <v>16</v>
      </c>
      <c r="O335" s="36" t="s">
        <v>23</v>
      </c>
      <c r="P335" s="36" t="s">
        <v>16</v>
      </c>
      <c r="Q335" s="36"/>
    </row>
    <row r="336" spans="1:17" ht="30" customHeight="1">
      <c r="A336" s="37">
        <v>10</v>
      </c>
      <c r="B336" s="38" t="s">
        <v>117</v>
      </c>
      <c r="C336" s="36">
        <v>47</v>
      </c>
      <c r="D336" s="39">
        <v>67</v>
      </c>
      <c r="E336" s="39"/>
      <c r="F336" s="39">
        <v>1</v>
      </c>
      <c r="G336" s="39"/>
      <c r="H336" s="39"/>
      <c r="I336" s="4"/>
      <c r="J336" s="37"/>
      <c r="K336" s="39"/>
      <c r="L336" s="39"/>
      <c r="M336" s="39">
        <v>25</v>
      </c>
      <c r="N336" s="39"/>
      <c r="O336" s="39">
        <v>47</v>
      </c>
      <c r="P336" s="39">
        <v>68</v>
      </c>
      <c r="Q336" s="40"/>
    </row>
    <row r="337" spans="1:17" ht="30" customHeight="1">
      <c r="A337" s="37">
        <v>11</v>
      </c>
      <c r="B337" s="40" t="s">
        <v>118</v>
      </c>
      <c r="C337" s="39">
        <v>58</v>
      </c>
      <c r="D337" s="39">
        <v>59</v>
      </c>
      <c r="E337" s="39"/>
      <c r="F337" s="39"/>
      <c r="G337" s="39"/>
      <c r="H337" s="39"/>
      <c r="I337" s="39">
        <v>1</v>
      </c>
      <c r="J337" s="37">
        <v>3</v>
      </c>
      <c r="K337" s="39">
        <v>2</v>
      </c>
      <c r="L337" s="39">
        <v>2</v>
      </c>
      <c r="M337" s="39">
        <v>28</v>
      </c>
      <c r="N337" s="39">
        <v>1</v>
      </c>
      <c r="O337" s="39">
        <v>57</v>
      </c>
      <c r="P337" s="39">
        <v>60</v>
      </c>
      <c r="Q337" s="40"/>
    </row>
    <row r="338" spans="1:17" ht="30" customHeight="1">
      <c r="A338" s="37">
        <v>12</v>
      </c>
      <c r="B338" s="40" t="s">
        <v>119</v>
      </c>
      <c r="C338" s="39">
        <v>68</v>
      </c>
      <c r="D338" s="39">
        <v>64</v>
      </c>
      <c r="E338" s="39"/>
      <c r="F338" s="39"/>
      <c r="G338" s="39"/>
      <c r="H338" s="39"/>
      <c r="I338" s="39">
        <v>2</v>
      </c>
      <c r="J338" s="37">
        <v>1</v>
      </c>
      <c r="K338" s="39"/>
      <c r="L338" s="39"/>
      <c r="M338" s="39">
        <v>33</v>
      </c>
      <c r="N338" s="39">
        <v>1</v>
      </c>
      <c r="O338" s="39">
        <v>70</v>
      </c>
      <c r="P338" s="39">
        <v>65</v>
      </c>
      <c r="Q338" s="40"/>
    </row>
    <row r="339" spans="1:17" ht="30" customHeight="1">
      <c r="A339" s="37">
        <v>13</v>
      </c>
      <c r="B339" s="40" t="s">
        <v>120</v>
      </c>
      <c r="C339" s="39">
        <v>42</v>
      </c>
      <c r="D339" s="39">
        <v>31</v>
      </c>
      <c r="E339" s="39"/>
      <c r="F339" s="39"/>
      <c r="G339" s="39"/>
      <c r="H339" s="39"/>
      <c r="I339" s="39">
        <v>4</v>
      </c>
      <c r="J339" s="37">
        <v>3</v>
      </c>
      <c r="K339" s="39">
        <v>2</v>
      </c>
      <c r="L339" s="39">
        <v>1</v>
      </c>
      <c r="M339" s="39">
        <v>22</v>
      </c>
      <c r="N339" s="39">
        <v>1</v>
      </c>
      <c r="O339" s="39">
        <v>46</v>
      </c>
      <c r="P339" s="39">
        <v>34</v>
      </c>
      <c r="Q339" s="40"/>
    </row>
    <row r="340" spans="1:17" ht="30" customHeight="1">
      <c r="A340" s="37">
        <v>14</v>
      </c>
      <c r="B340" s="40" t="s">
        <v>121</v>
      </c>
      <c r="C340" s="39">
        <v>41</v>
      </c>
      <c r="D340" s="39">
        <v>32</v>
      </c>
      <c r="E340" s="39">
        <v>1</v>
      </c>
      <c r="F340" s="39">
        <v>1</v>
      </c>
      <c r="G340" s="39"/>
      <c r="H340" s="39"/>
      <c r="I340" s="39"/>
      <c r="J340" s="37"/>
      <c r="K340" s="39"/>
      <c r="L340" s="39"/>
      <c r="M340" s="39">
        <v>19</v>
      </c>
      <c r="N340" s="39"/>
      <c r="O340" s="39">
        <v>40</v>
      </c>
      <c r="P340" s="39">
        <v>32</v>
      </c>
      <c r="Q340" s="40"/>
    </row>
    <row r="341" spans="1:17" ht="30" customHeight="1">
      <c r="A341" s="40"/>
      <c r="B341" s="41" t="s">
        <v>84</v>
      </c>
      <c r="C341" s="40"/>
      <c r="D341" s="40"/>
      <c r="E341" s="40"/>
      <c r="F341" s="40"/>
      <c r="G341" s="40"/>
      <c r="H341" s="39"/>
      <c r="I341" s="39"/>
      <c r="J341" s="37"/>
      <c r="K341" s="40"/>
      <c r="L341" s="40"/>
      <c r="M341" s="39"/>
      <c r="N341" s="39"/>
      <c r="O341" s="40">
        <f>SUM(O336:O340)</f>
        <v>260</v>
      </c>
      <c r="P341" s="40">
        <f>SUM(P336:P340)</f>
        <v>259</v>
      </c>
      <c r="Q341" s="40">
        <f>SUM(O341:P341)</f>
        <v>519</v>
      </c>
    </row>
    <row r="343" spans="1:17">
      <c r="N343" s="1080" t="s">
        <v>122</v>
      </c>
      <c r="O343" s="1080"/>
      <c r="P343" s="1080"/>
    </row>
    <row r="346" spans="1:17">
      <c r="N346" s="1080" t="s">
        <v>123</v>
      </c>
      <c r="O346" s="1080"/>
      <c r="P346" s="1080"/>
    </row>
    <row r="353" spans="1:17" ht="26.25">
      <c r="A353" s="1084" t="s">
        <v>89</v>
      </c>
      <c r="B353" s="1084"/>
      <c r="C353" s="1084"/>
      <c r="D353" s="1084"/>
      <c r="E353" s="1084"/>
      <c r="F353" s="1084"/>
      <c r="G353" s="1084"/>
      <c r="H353" s="1084"/>
      <c r="I353" s="1084"/>
      <c r="J353" s="1084"/>
      <c r="K353" s="1084"/>
      <c r="L353" s="1084"/>
      <c r="M353" s="1084"/>
      <c r="N353" s="1084"/>
      <c r="O353" s="1084"/>
      <c r="P353" s="1084"/>
      <c r="Q353" s="1084"/>
    </row>
    <row r="354" spans="1:17" ht="26.25">
      <c r="A354" s="1084" t="s">
        <v>137</v>
      </c>
      <c r="B354" s="1084"/>
      <c r="C354" s="1084"/>
      <c r="D354" s="1084"/>
      <c r="E354" s="1084"/>
      <c r="F354" s="1084"/>
      <c r="G354" s="1084"/>
      <c r="H354" s="1084"/>
      <c r="I354" s="1084"/>
      <c r="J354" s="1084"/>
      <c r="K354" s="1084"/>
      <c r="L354" s="1084"/>
      <c r="M354" s="1084"/>
      <c r="N354" s="1084"/>
      <c r="O354" s="1084"/>
      <c r="P354" s="1084"/>
      <c r="Q354" s="1084"/>
    </row>
    <row r="356" spans="1:17" ht="30" customHeight="1">
      <c r="A356" s="1085" t="s">
        <v>91</v>
      </c>
      <c r="B356" s="1085" t="s">
        <v>92</v>
      </c>
      <c r="C356" s="1088" t="s">
        <v>93</v>
      </c>
      <c r="D356" s="1088"/>
      <c r="E356" s="1088" t="s">
        <v>94</v>
      </c>
      <c r="F356" s="1088"/>
      <c r="G356" s="1088" t="s">
        <v>95</v>
      </c>
      <c r="H356" s="1088"/>
      <c r="I356" s="1088" t="s">
        <v>96</v>
      </c>
      <c r="J356" s="1088"/>
      <c r="K356" s="1088" t="s">
        <v>75</v>
      </c>
      <c r="L356" s="1088"/>
      <c r="M356" s="1088" t="s">
        <v>97</v>
      </c>
      <c r="N356" s="1088"/>
      <c r="O356" s="1088" t="s">
        <v>98</v>
      </c>
      <c r="P356" s="1088"/>
      <c r="Q356" s="1088" t="s">
        <v>99</v>
      </c>
    </row>
    <row r="357" spans="1:17" ht="30" customHeight="1">
      <c r="A357" s="1086"/>
      <c r="B357" s="1086"/>
      <c r="C357" s="1088"/>
      <c r="D357" s="1088"/>
      <c r="E357" s="1088"/>
      <c r="F357" s="1088"/>
      <c r="G357" s="1088"/>
      <c r="H357" s="1088"/>
      <c r="I357" s="1088"/>
      <c r="J357" s="1088"/>
      <c r="K357" s="1088"/>
      <c r="L357" s="1088"/>
      <c r="M357" s="1088"/>
      <c r="N357" s="1088"/>
      <c r="O357" s="1088"/>
      <c r="P357" s="1088"/>
      <c r="Q357" s="1088"/>
    </row>
    <row r="358" spans="1:17" ht="30" customHeight="1">
      <c r="A358" s="1087"/>
      <c r="B358" s="1087"/>
      <c r="C358" s="36" t="s">
        <v>23</v>
      </c>
      <c r="D358" s="36" t="s">
        <v>16</v>
      </c>
      <c r="E358" s="36" t="s">
        <v>23</v>
      </c>
      <c r="F358" s="36" t="s">
        <v>16</v>
      </c>
      <c r="G358" s="36" t="s">
        <v>23</v>
      </c>
      <c r="H358" s="36" t="s">
        <v>16</v>
      </c>
      <c r="I358" s="36" t="s">
        <v>23</v>
      </c>
      <c r="J358" s="36" t="s">
        <v>16</v>
      </c>
      <c r="K358" s="36" t="s">
        <v>23</v>
      </c>
      <c r="L358" s="36" t="s">
        <v>16</v>
      </c>
      <c r="M358" s="36" t="s">
        <v>23</v>
      </c>
      <c r="N358" s="36" t="s">
        <v>16</v>
      </c>
      <c r="O358" s="36" t="s">
        <v>23</v>
      </c>
      <c r="P358" s="36" t="s">
        <v>16</v>
      </c>
      <c r="Q358" s="36"/>
    </row>
    <row r="359" spans="1:17" ht="30" customHeight="1">
      <c r="A359" s="39">
        <v>1</v>
      </c>
      <c r="B359" s="42" t="s">
        <v>100</v>
      </c>
      <c r="C359" s="43">
        <v>70</v>
      </c>
      <c r="D359" s="39">
        <v>74</v>
      </c>
      <c r="E359" s="39">
        <v>2</v>
      </c>
      <c r="F359" s="39"/>
      <c r="G359" s="39"/>
      <c r="H359" s="39"/>
      <c r="I359" s="4">
        <v>7</v>
      </c>
      <c r="J359" s="39">
        <v>3</v>
      </c>
      <c r="K359" s="39"/>
      <c r="L359" s="39"/>
      <c r="M359" s="39">
        <v>38</v>
      </c>
      <c r="N359" s="39"/>
      <c r="O359" s="39">
        <v>79</v>
      </c>
      <c r="P359" s="39">
        <v>77</v>
      </c>
      <c r="Q359" s="44"/>
    </row>
    <row r="360" spans="1:17" ht="30" customHeight="1">
      <c r="A360" s="37">
        <v>6</v>
      </c>
      <c r="B360" s="40" t="s">
        <v>101</v>
      </c>
      <c r="C360" s="39">
        <v>61</v>
      </c>
      <c r="D360" s="39">
        <v>61</v>
      </c>
      <c r="E360" s="39"/>
      <c r="F360" s="39"/>
      <c r="G360" s="39"/>
      <c r="H360" s="39"/>
      <c r="I360" s="39">
        <v>3</v>
      </c>
      <c r="J360" s="37"/>
      <c r="K360" s="39"/>
      <c r="L360" s="39"/>
      <c r="M360" s="39">
        <v>36</v>
      </c>
      <c r="N360" s="39"/>
      <c r="O360" s="39">
        <v>64</v>
      </c>
      <c r="P360" s="39">
        <v>66</v>
      </c>
      <c r="Q360" s="40"/>
    </row>
    <row r="361" spans="1:17" ht="30" customHeight="1">
      <c r="A361" s="37">
        <v>7</v>
      </c>
      <c r="B361" s="40" t="s">
        <v>102</v>
      </c>
      <c r="C361" s="39">
        <v>68</v>
      </c>
      <c r="D361" s="39">
        <v>57</v>
      </c>
      <c r="E361" s="39"/>
      <c r="F361" s="39"/>
      <c r="G361" s="39"/>
      <c r="H361" s="39"/>
      <c r="I361" s="39">
        <v>2</v>
      </c>
      <c r="J361" s="37"/>
      <c r="K361" s="39">
        <v>2</v>
      </c>
      <c r="L361" s="39">
        <v>1</v>
      </c>
      <c r="M361" s="39">
        <v>38</v>
      </c>
      <c r="N361" s="39">
        <v>1</v>
      </c>
      <c r="O361" s="39">
        <v>72</v>
      </c>
      <c r="P361" s="39">
        <v>58</v>
      </c>
      <c r="Q361" s="40"/>
    </row>
    <row r="362" spans="1:17" ht="30" customHeight="1">
      <c r="A362" s="37">
        <v>15</v>
      </c>
      <c r="B362" s="40" t="s">
        <v>103</v>
      </c>
      <c r="C362" s="39">
        <v>36</v>
      </c>
      <c r="D362" s="39">
        <v>39</v>
      </c>
      <c r="E362" s="39"/>
      <c r="F362" s="39"/>
      <c r="G362" s="39"/>
      <c r="H362" s="39"/>
      <c r="I362" s="39">
        <v>4</v>
      </c>
      <c r="J362" s="37">
        <v>3</v>
      </c>
      <c r="K362" s="39"/>
      <c r="L362" s="39"/>
      <c r="M362" s="39">
        <v>19</v>
      </c>
      <c r="N362" s="39"/>
      <c r="O362" s="39">
        <v>40</v>
      </c>
      <c r="P362" s="39">
        <v>42</v>
      </c>
      <c r="Q362" s="40"/>
    </row>
    <row r="363" spans="1:17" ht="30" customHeight="1">
      <c r="A363" s="37">
        <v>16</v>
      </c>
      <c r="B363" s="40" t="s">
        <v>104</v>
      </c>
      <c r="C363" s="39">
        <v>64</v>
      </c>
      <c r="D363" s="39">
        <v>65</v>
      </c>
      <c r="E363" s="39"/>
      <c r="F363" s="39"/>
      <c r="G363" s="39"/>
      <c r="H363" s="39"/>
      <c r="I363" s="39">
        <v>9</v>
      </c>
      <c r="J363" s="37">
        <v>3</v>
      </c>
      <c r="K363" s="39"/>
      <c r="L363" s="39"/>
      <c r="M363" s="39">
        <v>33</v>
      </c>
      <c r="N363" s="39">
        <v>1</v>
      </c>
      <c r="O363" s="39">
        <v>73</v>
      </c>
      <c r="P363" s="39">
        <v>68</v>
      </c>
      <c r="Q363" s="40"/>
    </row>
    <row r="364" spans="1:17" ht="30" customHeight="1">
      <c r="A364" s="40"/>
      <c r="B364" s="41" t="s">
        <v>84</v>
      </c>
      <c r="C364" s="40"/>
      <c r="D364" s="40"/>
      <c r="E364" s="40"/>
      <c r="F364" s="40"/>
      <c r="G364" s="40"/>
      <c r="H364" s="39"/>
      <c r="I364" s="39"/>
      <c r="J364" s="37"/>
      <c r="K364" s="40"/>
      <c r="L364" s="40"/>
      <c r="M364" s="39"/>
      <c r="N364" s="39"/>
      <c r="O364" s="40">
        <v>328</v>
      </c>
      <c r="P364" s="40">
        <v>311</v>
      </c>
      <c r="Q364" s="40">
        <f>SUM(O364:P364)</f>
        <v>639</v>
      </c>
    </row>
    <row r="366" spans="1:17">
      <c r="N366" s="1080" t="s">
        <v>105</v>
      </c>
      <c r="O366" s="1080"/>
      <c r="P366" s="1080"/>
    </row>
    <row r="369" spans="1:17">
      <c r="N369" s="1080" t="s">
        <v>106</v>
      </c>
      <c r="O369" s="1080"/>
      <c r="P369" s="1080"/>
    </row>
    <row r="377" spans="1:17" ht="26.25">
      <c r="A377" s="1084" t="s">
        <v>89</v>
      </c>
      <c r="B377" s="1084"/>
      <c r="C377" s="1084"/>
      <c r="D377" s="1084"/>
      <c r="E377" s="1084"/>
      <c r="F377" s="1084"/>
      <c r="G377" s="1084"/>
      <c r="H377" s="1084"/>
      <c r="I377" s="1084"/>
      <c r="J377" s="1084"/>
      <c r="K377" s="1084"/>
      <c r="L377" s="1084"/>
      <c r="M377" s="1084"/>
      <c r="N377" s="1084"/>
      <c r="O377" s="1084"/>
      <c r="P377" s="1084"/>
      <c r="Q377" s="1084"/>
    </row>
    <row r="378" spans="1:17" ht="26.25">
      <c r="A378" s="1084" t="s">
        <v>133</v>
      </c>
      <c r="B378" s="1084"/>
      <c r="C378" s="1084"/>
      <c r="D378" s="1084"/>
      <c r="E378" s="1084"/>
      <c r="F378" s="1084"/>
      <c r="G378" s="1084"/>
      <c r="H378" s="1084"/>
      <c r="I378" s="1084"/>
      <c r="J378" s="1084"/>
      <c r="K378" s="1084"/>
      <c r="L378" s="1084"/>
      <c r="M378" s="1084"/>
      <c r="N378" s="1084"/>
      <c r="O378" s="1084"/>
      <c r="P378" s="1084"/>
      <c r="Q378" s="1084"/>
    </row>
    <row r="381" spans="1:17" ht="30" customHeight="1">
      <c r="A381" s="1085" t="s">
        <v>91</v>
      </c>
      <c r="B381" s="1085" t="s">
        <v>92</v>
      </c>
      <c r="C381" s="1088" t="s">
        <v>93</v>
      </c>
      <c r="D381" s="1088"/>
      <c r="E381" s="1088" t="s">
        <v>94</v>
      </c>
      <c r="F381" s="1088"/>
      <c r="G381" s="1088" t="s">
        <v>95</v>
      </c>
      <c r="H381" s="1088"/>
      <c r="I381" s="1088" t="s">
        <v>96</v>
      </c>
      <c r="J381" s="1088"/>
      <c r="K381" s="1088" t="s">
        <v>75</v>
      </c>
      <c r="L381" s="1088"/>
      <c r="M381" s="1088" t="s">
        <v>97</v>
      </c>
      <c r="N381" s="1088"/>
      <c r="O381" s="1088" t="s">
        <v>98</v>
      </c>
      <c r="P381" s="1088"/>
      <c r="Q381" s="1088" t="s">
        <v>99</v>
      </c>
    </row>
    <row r="382" spans="1:17" ht="30" customHeight="1">
      <c r="A382" s="1086"/>
      <c r="B382" s="1086"/>
      <c r="C382" s="1088"/>
      <c r="D382" s="1088"/>
      <c r="E382" s="1088"/>
      <c r="F382" s="1088"/>
      <c r="G382" s="1088"/>
      <c r="H382" s="1088"/>
      <c r="I382" s="1088"/>
      <c r="J382" s="1088"/>
      <c r="K382" s="1088"/>
      <c r="L382" s="1088"/>
      <c r="M382" s="1088"/>
      <c r="N382" s="1088"/>
      <c r="O382" s="1088"/>
      <c r="P382" s="1088"/>
      <c r="Q382" s="1088"/>
    </row>
    <row r="383" spans="1:17" ht="30" customHeight="1">
      <c r="A383" s="1087"/>
      <c r="B383" s="1087"/>
      <c r="C383" s="36" t="s">
        <v>23</v>
      </c>
      <c r="D383" s="36" t="s">
        <v>16</v>
      </c>
      <c r="E383" s="36" t="s">
        <v>23</v>
      </c>
      <c r="F383" s="36" t="s">
        <v>16</v>
      </c>
      <c r="G383" s="36" t="s">
        <v>23</v>
      </c>
      <c r="H383" s="36" t="s">
        <v>16</v>
      </c>
      <c r="I383" s="36" t="s">
        <v>23</v>
      </c>
      <c r="J383" s="36" t="s">
        <v>16</v>
      </c>
      <c r="K383" s="36" t="s">
        <v>23</v>
      </c>
      <c r="L383" s="36" t="s">
        <v>16</v>
      </c>
      <c r="M383" s="36" t="s">
        <v>23</v>
      </c>
      <c r="N383" s="36" t="s">
        <v>16</v>
      </c>
      <c r="O383" s="36" t="s">
        <v>23</v>
      </c>
      <c r="P383" s="36" t="s">
        <v>16</v>
      </c>
      <c r="Q383" s="36"/>
    </row>
    <row r="384" spans="1:17" ht="30" customHeight="1">
      <c r="A384" s="37">
        <v>2</v>
      </c>
      <c r="B384" s="38" t="s">
        <v>108</v>
      </c>
      <c r="C384" s="36">
        <v>93</v>
      </c>
      <c r="D384" s="39">
        <v>87</v>
      </c>
      <c r="E384" s="40"/>
      <c r="F384" s="40"/>
      <c r="G384" s="40"/>
      <c r="H384" s="39"/>
      <c r="I384" s="4"/>
      <c r="J384" s="37">
        <v>4</v>
      </c>
      <c r="K384" s="40"/>
      <c r="L384" s="40"/>
      <c r="M384" s="39">
        <v>54</v>
      </c>
      <c r="N384" s="39"/>
      <c r="O384" s="39">
        <v>96</v>
      </c>
      <c r="P384" s="39">
        <v>91</v>
      </c>
      <c r="Q384" s="40"/>
    </row>
    <row r="385" spans="1:17" ht="30" customHeight="1">
      <c r="A385" s="37">
        <v>3</v>
      </c>
      <c r="B385" s="40" t="s">
        <v>109</v>
      </c>
      <c r="C385" s="39">
        <v>56</v>
      </c>
      <c r="D385" s="39">
        <v>61</v>
      </c>
      <c r="E385" s="40"/>
      <c r="F385" s="40"/>
      <c r="G385" s="40"/>
      <c r="H385" s="39"/>
      <c r="I385" s="39"/>
      <c r="J385" s="37">
        <v>3</v>
      </c>
      <c r="K385" s="40"/>
      <c r="L385" s="40"/>
      <c r="M385" s="39">
        <v>28</v>
      </c>
      <c r="N385" s="39"/>
      <c r="O385" s="39">
        <v>56</v>
      </c>
      <c r="P385" s="39">
        <v>61</v>
      </c>
      <c r="Q385" s="40"/>
    </row>
    <row r="386" spans="1:17" ht="30" customHeight="1">
      <c r="A386" s="37">
        <v>4</v>
      </c>
      <c r="B386" s="40" t="s">
        <v>110</v>
      </c>
      <c r="C386" s="39">
        <v>37</v>
      </c>
      <c r="D386" s="39">
        <v>33</v>
      </c>
      <c r="E386" s="40"/>
      <c r="F386" s="40"/>
      <c r="G386" s="40"/>
      <c r="H386" s="39"/>
      <c r="I386" s="39">
        <v>2</v>
      </c>
      <c r="J386" s="37">
        <v>2</v>
      </c>
      <c r="K386" s="40"/>
      <c r="L386" s="40"/>
      <c r="M386" s="39">
        <v>20</v>
      </c>
      <c r="N386" s="39"/>
      <c r="O386" s="39">
        <v>39</v>
      </c>
      <c r="P386" s="39">
        <v>35</v>
      </c>
      <c r="Q386" s="40"/>
    </row>
    <row r="387" spans="1:17" ht="30" customHeight="1">
      <c r="A387" s="37">
        <v>5</v>
      </c>
      <c r="B387" s="40" t="s">
        <v>111</v>
      </c>
      <c r="C387" s="39">
        <v>59</v>
      </c>
      <c r="D387" s="39">
        <v>64</v>
      </c>
      <c r="E387" s="39">
        <v>1</v>
      </c>
      <c r="F387" s="39">
        <v>1</v>
      </c>
      <c r="G387" s="39"/>
      <c r="H387" s="39"/>
      <c r="I387" s="39"/>
      <c r="J387" s="37"/>
      <c r="K387" s="40"/>
      <c r="L387" s="40"/>
      <c r="M387" s="39">
        <v>29</v>
      </c>
      <c r="N387" s="39">
        <v>4</v>
      </c>
      <c r="O387" s="39">
        <v>60</v>
      </c>
      <c r="P387" s="39">
        <v>65</v>
      </c>
      <c r="Q387" s="40"/>
    </row>
    <row r="388" spans="1:17" ht="30" customHeight="1">
      <c r="A388" s="37">
        <v>8</v>
      </c>
      <c r="B388" s="40" t="s">
        <v>112</v>
      </c>
      <c r="C388" s="39">
        <v>74</v>
      </c>
      <c r="D388" s="39">
        <v>57</v>
      </c>
      <c r="E388" s="39"/>
      <c r="F388" s="39"/>
      <c r="G388" s="39"/>
      <c r="H388" s="39">
        <v>1</v>
      </c>
      <c r="I388" s="39">
        <v>1</v>
      </c>
      <c r="J388" s="37">
        <v>1</v>
      </c>
      <c r="K388" s="40"/>
      <c r="L388" s="40"/>
      <c r="M388" s="39">
        <v>34</v>
      </c>
      <c r="N388" s="39">
        <v>3</v>
      </c>
      <c r="O388" s="39">
        <v>75</v>
      </c>
      <c r="P388" s="39">
        <v>58</v>
      </c>
      <c r="Q388" s="40"/>
    </row>
    <row r="389" spans="1:17" ht="30" customHeight="1">
      <c r="A389" s="37">
        <v>9</v>
      </c>
      <c r="B389" s="40" t="s">
        <v>113</v>
      </c>
      <c r="C389" s="39">
        <v>63</v>
      </c>
      <c r="D389" s="39">
        <v>70</v>
      </c>
      <c r="E389" s="39"/>
      <c r="F389" s="39"/>
      <c r="G389" s="39">
        <v>1</v>
      </c>
      <c r="H389" s="39"/>
      <c r="I389" s="39"/>
      <c r="J389" s="37"/>
      <c r="K389" s="40"/>
      <c r="L389" s="40"/>
      <c r="M389" s="39">
        <v>42</v>
      </c>
      <c r="N389" s="39"/>
      <c r="O389" s="39">
        <v>62</v>
      </c>
      <c r="P389" s="39">
        <v>70</v>
      </c>
      <c r="Q389" s="40"/>
    </row>
    <row r="390" spans="1:17" ht="30" customHeight="1">
      <c r="A390" s="40"/>
      <c r="B390" s="41" t="s">
        <v>84</v>
      </c>
      <c r="C390" s="40"/>
      <c r="D390" s="40"/>
      <c r="E390" s="40"/>
      <c r="F390" s="40"/>
      <c r="G390" s="40"/>
      <c r="H390" s="39"/>
      <c r="I390" s="39"/>
      <c r="J390" s="37"/>
      <c r="K390" s="40"/>
      <c r="L390" s="40"/>
      <c r="M390" s="39"/>
      <c r="N390" s="39"/>
      <c r="O390" s="40">
        <f>SUM(O384:O389)</f>
        <v>388</v>
      </c>
      <c r="P390" s="40">
        <f>SUM(P384:P389)</f>
        <v>380</v>
      </c>
      <c r="Q390" s="40">
        <f>SUM(O390:P390)</f>
        <v>768</v>
      </c>
    </row>
    <row r="392" spans="1:17">
      <c r="N392" s="1080" t="s">
        <v>114</v>
      </c>
      <c r="O392" s="1080"/>
      <c r="P392" s="1080"/>
    </row>
    <row r="395" spans="1:17">
      <c r="N395" s="1080" t="s">
        <v>115</v>
      </c>
      <c r="O395" s="1080"/>
      <c r="P395" s="1080"/>
    </row>
    <row r="400" spans="1:17" ht="26.25">
      <c r="A400" s="1084" t="s">
        <v>89</v>
      </c>
      <c r="B400" s="1084"/>
      <c r="C400" s="1084"/>
      <c r="D400" s="1084"/>
      <c r="E400" s="1084"/>
      <c r="F400" s="1084"/>
      <c r="G400" s="1084"/>
      <c r="H400" s="1084"/>
      <c r="I400" s="1084"/>
      <c r="J400" s="1084"/>
      <c r="K400" s="1084"/>
      <c r="L400" s="1084"/>
      <c r="M400" s="1084"/>
      <c r="N400" s="1084"/>
      <c r="O400" s="1084"/>
      <c r="P400" s="1084"/>
      <c r="Q400" s="1084"/>
    </row>
    <row r="401" spans="1:17" ht="26.25">
      <c r="A401" s="1084" t="s">
        <v>134</v>
      </c>
      <c r="B401" s="1084"/>
      <c r="C401" s="1084"/>
      <c r="D401" s="1084"/>
      <c r="E401" s="1084"/>
      <c r="F401" s="1084"/>
      <c r="G401" s="1084"/>
      <c r="H401" s="1084"/>
      <c r="I401" s="1084"/>
      <c r="J401" s="1084"/>
      <c r="K401" s="1084"/>
      <c r="L401" s="1084"/>
      <c r="M401" s="1084"/>
      <c r="N401" s="1084"/>
      <c r="O401" s="1084"/>
      <c r="P401" s="1084"/>
      <c r="Q401" s="1084"/>
    </row>
    <row r="404" spans="1:17" ht="30" customHeight="1">
      <c r="A404" s="1085" t="s">
        <v>91</v>
      </c>
      <c r="B404" s="1085" t="s">
        <v>92</v>
      </c>
      <c r="C404" s="1088" t="s">
        <v>93</v>
      </c>
      <c r="D404" s="1088"/>
      <c r="E404" s="1088" t="s">
        <v>94</v>
      </c>
      <c r="F404" s="1088"/>
      <c r="G404" s="1088" t="s">
        <v>95</v>
      </c>
      <c r="H404" s="1088"/>
      <c r="I404" s="1088" t="s">
        <v>96</v>
      </c>
      <c r="J404" s="1088"/>
      <c r="K404" s="1088" t="s">
        <v>75</v>
      </c>
      <c r="L404" s="1088"/>
      <c r="M404" s="1088" t="s">
        <v>97</v>
      </c>
      <c r="N404" s="1088"/>
      <c r="O404" s="1088" t="s">
        <v>98</v>
      </c>
      <c r="P404" s="1088"/>
      <c r="Q404" s="1085" t="s">
        <v>99</v>
      </c>
    </row>
    <row r="405" spans="1:17" ht="30" customHeight="1">
      <c r="A405" s="1086"/>
      <c r="B405" s="1086"/>
      <c r="C405" s="1088"/>
      <c r="D405" s="1088"/>
      <c r="E405" s="1088"/>
      <c r="F405" s="1088"/>
      <c r="G405" s="1088"/>
      <c r="H405" s="1088"/>
      <c r="I405" s="1088"/>
      <c r="J405" s="1088"/>
      <c r="K405" s="1088"/>
      <c r="L405" s="1088"/>
      <c r="M405" s="1088"/>
      <c r="N405" s="1088"/>
      <c r="O405" s="1088"/>
      <c r="P405" s="1088"/>
      <c r="Q405" s="1087"/>
    </row>
    <row r="406" spans="1:17" ht="30" customHeight="1">
      <c r="A406" s="1087"/>
      <c r="B406" s="1087"/>
      <c r="C406" s="36" t="s">
        <v>23</v>
      </c>
      <c r="D406" s="36" t="s">
        <v>16</v>
      </c>
      <c r="E406" s="36" t="s">
        <v>23</v>
      </c>
      <c r="F406" s="36" t="s">
        <v>16</v>
      </c>
      <c r="G406" s="36" t="s">
        <v>23</v>
      </c>
      <c r="H406" s="36" t="s">
        <v>16</v>
      </c>
      <c r="I406" s="36" t="s">
        <v>23</v>
      </c>
      <c r="J406" s="36" t="s">
        <v>16</v>
      </c>
      <c r="K406" s="36" t="s">
        <v>23</v>
      </c>
      <c r="L406" s="36" t="s">
        <v>16</v>
      </c>
      <c r="M406" s="36" t="s">
        <v>23</v>
      </c>
      <c r="N406" s="36" t="s">
        <v>16</v>
      </c>
      <c r="O406" s="36" t="s">
        <v>23</v>
      </c>
      <c r="P406" s="36" t="s">
        <v>16</v>
      </c>
      <c r="Q406" s="36"/>
    </row>
    <row r="407" spans="1:17" ht="30" customHeight="1">
      <c r="A407" s="37">
        <v>10</v>
      </c>
      <c r="B407" s="38" t="s">
        <v>117</v>
      </c>
      <c r="C407" s="42">
        <v>55</v>
      </c>
      <c r="D407" s="44">
        <v>52</v>
      </c>
      <c r="E407" s="39"/>
      <c r="F407" s="39">
        <v>1</v>
      </c>
      <c r="G407" s="39"/>
      <c r="H407" s="39"/>
      <c r="I407" s="4"/>
      <c r="J407" s="37"/>
      <c r="K407" s="39"/>
      <c r="L407" s="39"/>
      <c r="M407" s="39">
        <v>25</v>
      </c>
      <c r="N407" s="39"/>
      <c r="O407" s="39">
        <v>55</v>
      </c>
      <c r="P407" s="39">
        <v>53</v>
      </c>
      <c r="Q407" s="40"/>
    </row>
    <row r="408" spans="1:17" ht="30" customHeight="1">
      <c r="A408" s="37">
        <v>11</v>
      </c>
      <c r="B408" s="40" t="s">
        <v>118</v>
      </c>
      <c r="C408" s="44">
        <v>54</v>
      </c>
      <c r="D408" s="44">
        <v>55</v>
      </c>
      <c r="E408" s="39"/>
      <c r="F408" s="39"/>
      <c r="G408" s="39"/>
      <c r="H408" s="39"/>
      <c r="I408" s="39">
        <v>1</v>
      </c>
      <c r="J408" s="37">
        <v>3</v>
      </c>
      <c r="K408" s="39">
        <v>2</v>
      </c>
      <c r="L408" s="39">
        <v>2</v>
      </c>
      <c r="M408" s="39">
        <v>26</v>
      </c>
      <c r="N408" s="39">
        <v>1</v>
      </c>
      <c r="O408" s="39">
        <v>53</v>
      </c>
      <c r="P408" s="39">
        <v>56</v>
      </c>
      <c r="Q408" s="40"/>
    </row>
    <row r="409" spans="1:17" ht="30" customHeight="1">
      <c r="A409" s="37">
        <v>12</v>
      </c>
      <c r="B409" s="40" t="s">
        <v>119</v>
      </c>
      <c r="C409" s="44">
        <v>65</v>
      </c>
      <c r="D409" s="44">
        <v>62</v>
      </c>
      <c r="E409" s="39"/>
      <c r="F409" s="39"/>
      <c r="G409" s="39"/>
      <c r="H409" s="39"/>
      <c r="I409" s="39">
        <v>2</v>
      </c>
      <c r="J409" s="37">
        <v>1</v>
      </c>
      <c r="K409" s="39"/>
      <c r="L409" s="39"/>
      <c r="M409" s="39">
        <v>31</v>
      </c>
      <c r="N409" s="39">
        <v>1</v>
      </c>
      <c r="O409" s="39">
        <v>67</v>
      </c>
      <c r="P409" s="39">
        <v>63</v>
      </c>
      <c r="Q409" s="40"/>
    </row>
    <row r="410" spans="1:17" ht="30" customHeight="1">
      <c r="A410" s="37">
        <v>13</v>
      </c>
      <c r="B410" s="40" t="s">
        <v>120</v>
      </c>
      <c r="C410" s="44">
        <v>43</v>
      </c>
      <c r="D410" s="44">
        <v>34</v>
      </c>
      <c r="E410" s="39"/>
      <c r="F410" s="39"/>
      <c r="G410" s="39"/>
      <c r="H410" s="39"/>
      <c r="I410" s="39">
        <v>4</v>
      </c>
      <c r="J410" s="37">
        <v>3</v>
      </c>
      <c r="K410" s="39">
        <v>2</v>
      </c>
      <c r="L410" s="39">
        <v>1</v>
      </c>
      <c r="M410" s="39">
        <v>22</v>
      </c>
      <c r="N410" s="39">
        <v>1</v>
      </c>
      <c r="O410" s="39">
        <v>45</v>
      </c>
      <c r="P410" s="39">
        <v>36</v>
      </c>
      <c r="Q410" s="40"/>
    </row>
    <row r="411" spans="1:17" ht="30" customHeight="1">
      <c r="A411" s="37">
        <v>14</v>
      </c>
      <c r="B411" s="40" t="s">
        <v>121</v>
      </c>
      <c r="C411" s="44">
        <v>36</v>
      </c>
      <c r="D411" s="44">
        <v>36</v>
      </c>
      <c r="E411" s="39">
        <v>1</v>
      </c>
      <c r="F411" s="39">
        <v>1</v>
      </c>
      <c r="G411" s="39"/>
      <c r="H411" s="39"/>
      <c r="I411" s="39"/>
      <c r="J411" s="37"/>
      <c r="K411" s="39"/>
      <c r="L411" s="39"/>
      <c r="M411" s="39">
        <v>19</v>
      </c>
      <c r="N411" s="39"/>
      <c r="O411" s="39">
        <v>37</v>
      </c>
      <c r="P411" s="39">
        <v>37</v>
      </c>
      <c r="Q411" s="40"/>
    </row>
    <row r="412" spans="1:17" ht="30" customHeight="1">
      <c r="A412" s="40"/>
      <c r="B412" s="41" t="s">
        <v>84</v>
      </c>
      <c r="C412" s="40"/>
      <c r="D412" s="40"/>
      <c r="E412" s="40"/>
      <c r="F412" s="40"/>
      <c r="G412" s="40"/>
      <c r="H412" s="39"/>
      <c r="I412" s="39"/>
      <c r="J412" s="37"/>
      <c r="K412" s="40"/>
      <c r="L412" s="40"/>
      <c r="M412" s="39"/>
      <c r="N412" s="39"/>
      <c r="O412" s="40">
        <f>SUM(O407:O411)</f>
        <v>257</v>
      </c>
      <c r="P412" s="40">
        <f>SUM(P407:P411)</f>
        <v>245</v>
      </c>
      <c r="Q412" s="40">
        <f>SUM(O412:P412)</f>
        <v>502</v>
      </c>
    </row>
    <row r="414" spans="1:17">
      <c r="N414" s="1080" t="s">
        <v>122</v>
      </c>
      <c r="O414" s="1080"/>
      <c r="P414" s="1080"/>
    </row>
    <row r="417" spans="1:17">
      <c r="N417" s="1080" t="s">
        <v>123</v>
      </c>
      <c r="O417" s="1080"/>
      <c r="P417" s="1080"/>
    </row>
    <row r="423" spans="1:17" ht="26.25">
      <c r="A423" s="1084" t="s">
        <v>89</v>
      </c>
      <c r="B423" s="1084"/>
      <c r="C423" s="1084"/>
      <c r="D423" s="1084"/>
      <c r="E423" s="1084"/>
      <c r="F423" s="1084"/>
      <c r="G423" s="1084"/>
      <c r="H423" s="1084"/>
      <c r="I423" s="1084"/>
      <c r="J423" s="1084"/>
      <c r="K423" s="1084"/>
      <c r="L423" s="1084"/>
      <c r="M423" s="1084"/>
      <c r="N423" s="1084"/>
      <c r="O423" s="1084"/>
      <c r="P423" s="1084"/>
      <c r="Q423" s="1084"/>
    </row>
    <row r="424" spans="1:17" ht="26.25">
      <c r="A424" s="1084" t="s">
        <v>6685</v>
      </c>
      <c r="B424" s="1084"/>
      <c r="C424" s="1084"/>
      <c r="D424" s="1084"/>
      <c r="E424" s="1084"/>
      <c r="F424" s="1084"/>
      <c r="G424" s="1084"/>
      <c r="H424" s="1084"/>
      <c r="I424" s="1084"/>
      <c r="J424" s="1084"/>
      <c r="K424" s="1084"/>
      <c r="L424" s="1084"/>
      <c r="M424" s="1084"/>
      <c r="N424" s="1084"/>
      <c r="O424" s="1084"/>
      <c r="P424" s="1084"/>
      <c r="Q424" s="1084"/>
    </row>
    <row r="426" spans="1:17" ht="30" customHeight="1">
      <c r="A426" s="1085" t="s">
        <v>91</v>
      </c>
      <c r="B426" s="1085" t="s">
        <v>92</v>
      </c>
      <c r="C426" s="1088" t="s">
        <v>93</v>
      </c>
      <c r="D426" s="1088"/>
      <c r="E426" s="1088" t="s">
        <v>94</v>
      </c>
      <c r="F426" s="1088"/>
      <c r="G426" s="1088" t="s">
        <v>95</v>
      </c>
      <c r="H426" s="1088"/>
      <c r="I426" s="1088" t="s">
        <v>96</v>
      </c>
      <c r="J426" s="1088"/>
      <c r="K426" s="1088" t="s">
        <v>75</v>
      </c>
      <c r="L426" s="1088"/>
      <c r="M426" s="1088" t="s">
        <v>97</v>
      </c>
      <c r="N426" s="1088"/>
      <c r="O426" s="1088" t="s">
        <v>98</v>
      </c>
      <c r="P426" s="1088"/>
      <c r="Q426" s="1088" t="s">
        <v>99</v>
      </c>
    </row>
    <row r="427" spans="1:17" ht="30" customHeight="1">
      <c r="A427" s="1086"/>
      <c r="B427" s="1086"/>
      <c r="C427" s="1088"/>
      <c r="D427" s="1088"/>
      <c r="E427" s="1088"/>
      <c r="F427" s="1088"/>
      <c r="G427" s="1088"/>
      <c r="H427" s="1088"/>
      <c r="I427" s="1088"/>
      <c r="J427" s="1088"/>
      <c r="K427" s="1088"/>
      <c r="L427" s="1088"/>
      <c r="M427" s="1088"/>
      <c r="N427" s="1088"/>
      <c r="O427" s="1088"/>
      <c r="P427" s="1088"/>
      <c r="Q427" s="1088"/>
    </row>
    <row r="428" spans="1:17" ht="30" customHeight="1">
      <c r="A428" s="1087"/>
      <c r="B428" s="1087"/>
      <c r="C428" s="844" t="s">
        <v>23</v>
      </c>
      <c r="D428" s="844" t="s">
        <v>16</v>
      </c>
      <c r="E428" s="844" t="s">
        <v>23</v>
      </c>
      <c r="F428" s="844" t="s">
        <v>16</v>
      </c>
      <c r="G428" s="844" t="s">
        <v>23</v>
      </c>
      <c r="H428" s="844" t="s">
        <v>16</v>
      </c>
      <c r="I428" s="844" t="s">
        <v>23</v>
      </c>
      <c r="J428" s="844" t="s">
        <v>16</v>
      </c>
      <c r="K428" s="844" t="s">
        <v>23</v>
      </c>
      <c r="L428" s="844" t="s">
        <v>16</v>
      </c>
      <c r="M428" s="844" t="s">
        <v>23</v>
      </c>
      <c r="N428" s="844" t="s">
        <v>16</v>
      </c>
      <c r="O428" s="844" t="s">
        <v>23</v>
      </c>
      <c r="P428" s="844" t="s">
        <v>16</v>
      </c>
      <c r="Q428" s="844"/>
    </row>
    <row r="429" spans="1:17" ht="30" customHeight="1">
      <c r="A429" s="39">
        <v>1</v>
      </c>
      <c r="B429" s="42" t="s">
        <v>100</v>
      </c>
      <c r="C429" s="846">
        <v>77</v>
      </c>
      <c r="D429" s="39">
        <v>76</v>
      </c>
      <c r="E429" s="39"/>
      <c r="F429" s="39"/>
      <c r="G429" s="39"/>
      <c r="H429" s="39"/>
      <c r="I429" s="845"/>
      <c r="J429" s="39"/>
      <c r="K429" s="39"/>
      <c r="L429" s="39"/>
      <c r="M429" s="39">
        <v>42</v>
      </c>
      <c r="N429" s="39"/>
      <c r="O429" s="862">
        <v>77</v>
      </c>
      <c r="P429" s="39">
        <v>76</v>
      </c>
      <c r="Q429" s="44"/>
    </row>
    <row r="430" spans="1:17" ht="30" customHeight="1">
      <c r="A430" s="37">
        <v>6</v>
      </c>
      <c r="B430" s="40" t="s">
        <v>101</v>
      </c>
      <c r="C430" s="39">
        <v>71</v>
      </c>
      <c r="D430" s="39">
        <v>72</v>
      </c>
      <c r="E430" s="39"/>
      <c r="F430" s="39"/>
      <c r="G430" s="39"/>
      <c r="H430" s="39"/>
      <c r="I430" s="39"/>
      <c r="J430" s="37"/>
      <c r="K430" s="39"/>
      <c r="L430" s="39"/>
      <c r="M430" s="39">
        <v>39</v>
      </c>
      <c r="N430" s="39"/>
      <c r="O430" s="39">
        <v>71</v>
      </c>
      <c r="P430" s="39">
        <v>72</v>
      </c>
      <c r="Q430" s="40"/>
    </row>
    <row r="431" spans="1:17" ht="30" customHeight="1">
      <c r="A431" s="37">
        <v>7</v>
      </c>
      <c r="B431" s="40" t="s">
        <v>102</v>
      </c>
      <c r="C431" s="39">
        <v>70</v>
      </c>
      <c r="D431" s="39">
        <v>57</v>
      </c>
      <c r="E431" s="39"/>
      <c r="F431" s="39"/>
      <c r="G431" s="39"/>
      <c r="H431" s="39"/>
      <c r="I431" s="39"/>
      <c r="J431" s="37"/>
      <c r="K431" s="39"/>
      <c r="L431" s="39"/>
      <c r="M431" s="39">
        <v>38</v>
      </c>
      <c r="N431" s="39">
        <v>1</v>
      </c>
      <c r="O431" s="39">
        <v>70</v>
      </c>
      <c r="P431" s="39">
        <v>57</v>
      </c>
      <c r="Q431" s="40"/>
    </row>
    <row r="432" spans="1:17" ht="30" customHeight="1">
      <c r="A432" s="37">
        <v>15</v>
      </c>
      <c r="B432" s="40" t="s">
        <v>103</v>
      </c>
      <c r="C432" s="39">
        <v>36</v>
      </c>
      <c r="D432" s="39">
        <v>39</v>
      </c>
      <c r="E432" s="39"/>
      <c r="F432" s="39"/>
      <c r="G432" s="39"/>
      <c r="H432" s="39"/>
      <c r="I432" s="39"/>
      <c r="J432" s="37"/>
      <c r="K432" s="39"/>
      <c r="L432" s="39"/>
      <c r="M432" s="39">
        <v>21</v>
      </c>
      <c r="N432" s="39"/>
      <c r="O432" s="39">
        <v>36</v>
      </c>
      <c r="P432" s="39">
        <v>39</v>
      </c>
      <c r="Q432" s="40"/>
    </row>
    <row r="433" spans="1:17" ht="30" customHeight="1">
      <c r="A433" s="37">
        <v>16</v>
      </c>
      <c r="B433" s="40" t="s">
        <v>104</v>
      </c>
      <c r="C433" s="39">
        <v>68</v>
      </c>
      <c r="D433" s="39">
        <v>68</v>
      </c>
      <c r="E433" s="39"/>
      <c r="F433" s="39"/>
      <c r="G433" s="39"/>
      <c r="H433" s="39"/>
      <c r="I433" s="39"/>
      <c r="J433" s="37"/>
      <c r="K433" s="39"/>
      <c r="L433" s="39"/>
      <c r="M433" s="39">
        <v>34</v>
      </c>
      <c r="N433" s="39">
        <v>1</v>
      </c>
      <c r="O433" s="39">
        <v>68</v>
      </c>
      <c r="P433" s="39">
        <v>68</v>
      </c>
      <c r="Q433" s="40"/>
    </row>
    <row r="434" spans="1:17" ht="30" customHeight="1">
      <c r="A434" s="40"/>
      <c r="B434" s="41" t="s">
        <v>84</v>
      </c>
      <c r="C434" s="40"/>
      <c r="D434" s="40"/>
      <c r="E434" s="40"/>
      <c r="F434" s="40"/>
      <c r="G434" s="40"/>
      <c r="H434" s="39"/>
      <c r="I434" s="39"/>
      <c r="J434" s="37"/>
      <c r="K434" s="40"/>
      <c r="L434" s="40"/>
      <c r="M434" s="39"/>
      <c r="N434" s="39"/>
      <c r="O434" s="40">
        <f>SUM(O429:O433)</f>
        <v>322</v>
      </c>
      <c r="P434" s="40">
        <f>SUM(P429:P433)</f>
        <v>312</v>
      </c>
      <c r="Q434" s="40">
        <f>SUM(O434:P434)</f>
        <v>634</v>
      </c>
    </row>
    <row r="436" spans="1:17">
      <c r="N436" s="1080" t="s">
        <v>105</v>
      </c>
      <c r="O436" s="1080"/>
      <c r="P436" s="1080"/>
    </row>
    <row r="439" spans="1:17">
      <c r="N439" s="1080" t="s">
        <v>106</v>
      </c>
      <c r="O439" s="1080"/>
      <c r="P439" s="1080"/>
    </row>
    <row r="446" spans="1:17" ht="26.25">
      <c r="A446" s="1084" t="s">
        <v>89</v>
      </c>
      <c r="B446" s="1084"/>
      <c r="C446" s="1084"/>
      <c r="D446" s="1084"/>
      <c r="E446" s="1084"/>
      <c r="F446" s="1084"/>
      <c r="G446" s="1084"/>
      <c r="H446" s="1084"/>
      <c r="I446" s="1084"/>
      <c r="J446" s="1084"/>
      <c r="K446" s="1084"/>
      <c r="L446" s="1084"/>
      <c r="M446" s="1084"/>
      <c r="N446" s="1084"/>
      <c r="O446" s="1084"/>
      <c r="P446" s="1084"/>
      <c r="Q446" s="1084"/>
    </row>
    <row r="447" spans="1:17" ht="26.25">
      <c r="A447" s="1084" t="s">
        <v>6686</v>
      </c>
      <c r="B447" s="1084"/>
      <c r="C447" s="1084"/>
      <c r="D447" s="1084"/>
      <c r="E447" s="1084"/>
      <c r="F447" s="1084"/>
      <c r="G447" s="1084"/>
      <c r="H447" s="1084"/>
      <c r="I447" s="1084"/>
      <c r="J447" s="1084"/>
      <c r="K447" s="1084"/>
      <c r="L447" s="1084"/>
      <c r="M447" s="1084"/>
      <c r="N447" s="1084"/>
      <c r="O447" s="1084"/>
      <c r="P447" s="1084"/>
      <c r="Q447" s="1084"/>
    </row>
    <row r="450" spans="1:17" ht="30" customHeight="1">
      <c r="A450" s="1085" t="s">
        <v>91</v>
      </c>
      <c r="B450" s="1085" t="s">
        <v>92</v>
      </c>
      <c r="C450" s="1088" t="s">
        <v>93</v>
      </c>
      <c r="D450" s="1088"/>
      <c r="E450" s="1088" t="s">
        <v>94</v>
      </c>
      <c r="F450" s="1088"/>
      <c r="G450" s="1088" t="s">
        <v>95</v>
      </c>
      <c r="H450" s="1088"/>
      <c r="I450" s="1088" t="s">
        <v>96</v>
      </c>
      <c r="J450" s="1088"/>
      <c r="K450" s="1088" t="s">
        <v>75</v>
      </c>
      <c r="L450" s="1088"/>
      <c r="M450" s="1088" t="s">
        <v>97</v>
      </c>
      <c r="N450" s="1088"/>
      <c r="O450" s="1088" t="s">
        <v>98</v>
      </c>
      <c r="P450" s="1088"/>
      <c r="Q450" s="1088" t="s">
        <v>99</v>
      </c>
    </row>
    <row r="451" spans="1:17" ht="30" customHeight="1">
      <c r="A451" s="1086"/>
      <c r="B451" s="1086"/>
      <c r="C451" s="1088"/>
      <c r="D451" s="1088"/>
      <c r="E451" s="1088"/>
      <c r="F451" s="1088"/>
      <c r="G451" s="1088"/>
      <c r="H451" s="1088"/>
      <c r="I451" s="1088"/>
      <c r="J451" s="1088"/>
      <c r="K451" s="1088"/>
      <c r="L451" s="1088"/>
      <c r="M451" s="1088"/>
      <c r="N451" s="1088"/>
      <c r="O451" s="1088"/>
      <c r="P451" s="1088"/>
      <c r="Q451" s="1088"/>
    </row>
    <row r="452" spans="1:17" ht="30" customHeight="1">
      <c r="A452" s="1087"/>
      <c r="B452" s="1087"/>
      <c r="C452" s="844" t="s">
        <v>23</v>
      </c>
      <c r="D452" s="844" t="s">
        <v>16</v>
      </c>
      <c r="E452" s="844" t="s">
        <v>23</v>
      </c>
      <c r="F452" s="844" t="s">
        <v>16</v>
      </c>
      <c r="G452" s="844" t="s">
        <v>23</v>
      </c>
      <c r="H452" s="844" t="s">
        <v>16</v>
      </c>
      <c r="I452" s="844" t="s">
        <v>23</v>
      </c>
      <c r="J452" s="844" t="s">
        <v>16</v>
      </c>
      <c r="K452" s="844" t="s">
        <v>23</v>
      </c>
      <c r="L452" s="844" t="s">
        <v>16</v>
      </c>
      <c r="M452" s="844" t="s">
        <v>23</v>
      </c>
      <c r="N452" s="844" t="s">
        <v>16</v>
      </c>
      <c r="O452" s="844" t="s">
        <v>23</v>
      </c>
      <c r="P452" s="844" t="s">
        <v>16</v>
      </c>
      <c r="Q452" s="844"/>
    </row>
    <row r="453" spans="1:17" ht="30" customHeight="1">
      <c r="A453" s="37">
        <v>2</v>
      </c>
      <c r="B453" s="38" t="s">
        <v>108</v>
      </c>
      <c r="C453" s="844">
        <v>97</v>
      </c>
      <c r="D453" s="39">
        <v>87</v>
      </c>
      <c r="E453" s="40"/>
      <c r="F453" s="40"/>
      <c r="G453" s="40"/>
      <c r="H453" s="39"/>
      <c r="I453" s="845"/>
      <c r="J453" s="37"/>
      <c r="K453" s="40"/>
      <c r="L453" s="40"/>
      <c r="M453" s="39">
        <v>54</v>
      </c>
      <c r="N453" s="39"/>
      <c r="O453" s="861">
        <v>97</v>
      </c>
      <c r="P453" s="39">
        <v>87</v>
      </c>
      <c r="Q453" s="40"/>
    </row>
    <row r="454" spans="1:17" ht="30" customHeight="1">
      <c r="A454" s="37">
        <v>3</v>
      </c>
      <c r="B454" s="40" t="s">
        <v>109</v>
      </c>
      <c r="C454" s="39">
        <v>64</v>
      </c>
      <c r="D454" s="39">
        <v>60</v>
      </c>
      <c r="E454" s="40"/>
      <c r="F454" s="40"/>
      <c r="G454" s="40"/>
      <c r="H454" s="39"/>
      <c r="I454" s="39"/>
      <c r="J454" s="37"/>
      <c r="K454" s="40"/>
      <c r="L454" s="40"/>
      <c r="M454" s="39">
        <v>32</v>
      </c>
      <c r="N454" s="39"/>
      <c r="O454" s="39">
        <v>64</v>
      </c>
      <c r="P454" s="39">
        <v>60</v>
      </c>
      <c r="Q454" s="40"/>
    </row>
    <row r="455" spans="1:17" ht="30" customHeight="1">
      <c r="A455" s="37">
        <v>4</v>
      </c>
      <c r="B455" s="40" t="s">
        <v>110</v>
      </c>
      <c r="C455" s="39">
        <v>42</v>
      </c>
      <c r="D455" s="39">
        <v>41</v>
      </c>
      <c r="E455" s="40"/>
      <c r="F455" s="40"/>
      <c r="G455" s="40"/>
      <c r="H455" s="39"/>
      <c r="I455" s="39"/>
      <c r="J455" s="37"/>
      <c r="K455" s="40"/>
      <c r="L455" s="40"/>
      <c r="M455" s="39">
        <v>21</v>
      </c>
      <c r="N455" s="39"/>
      <c r="O455" s="39">
        <v>42</v>
      </c>
      <c r="P455" s="39">
        <v>41</v>
      </c>
      <c r="Q455" s="40"/>
    </row>
    <row r="456" spans="1:17" ht="30" customHeight="1">
      <c r="A456" s="37">
        <v>5</v>
      </c>
      <c r="B456" s="40" t="s">
        <v>111</v>
      </c>
      <c r="C456" s="39">
        <v>69</v>
      </c>
      <c r="D456" s="39">
        <v>69</v>
      </c>
      <c r="E456" s="39"/>
      <c r="F456" s="39"/>
      <c r="G456" s="39"/>
      <c r="H456" s="39"/>
      <c r="I456" s="39"/>
      <c r="J456" s="37"/>
      <c r="K456" s="40"/>
      <c r="L456" s="40"/>
      <c r="M456" s="39">
        <v>34</v>
      </c>
      <c r="N456" s="39">
        <v>4</v>
      </c>
      <c r="O456" s="39">
        <v>69</v>
      </c>
      <c r="P456" s="39">
        <v>69</v>
      </c>
      <c r="Q456" s="40"/>
    </row>
    <row r="457" spans="1:17" ht="30" customHeight="1">
      <c r="A457" s="37">
        <v>8</v>
      </c>
      <c r="B457" s="40" t="s">
        <v>112</v>
      </c>
      <c r="C457" s="39">
        <v>69</v>
      </c>
      <c r="D457" s="39">
        <v>58</v>
      </c>
      <c r="E457" s="39"/>
      <c r="F457" s="39"/>
      <c r="G457" s="39"/>
      <c r="H457" s="39"/>
      <c r="I457" s="39"/>
      <c r="J457" s="37"/>
      <c r="K457" s="40"/>
      <c r="L457" s="40"/>
      <c r="M457" s="39">
        <v>34</v>
      </c>
      <c r="N457" s="39">
        <v>3</v>
      </c>
      <c r="O457" s="39">
        <v>69</v>
      </c>
      <c r="P457" s="39">
        <v>58</v>
      </c>
      <c r="Q457" s="40"/>
    </row>
    <row r="458" spans="1:17" ht="30" customHeight="1">
      <c r="A458" s="37">
        <v>9</v>
      </c>
      <c r="B458" s="40" t="s">
        <v>113</v>
      </c>
      <c r="C458" s="39">
        <v>64</v>
      </c>
      <c r="D458" s="39">
        <v>64</v>
      </c>
      <c r="E458" s="39"/>
      <c r="F458" s="39"/>
      <c r="G458" s="39"/>
      <c r="H458" s="39"/>
      <c r="I458" s="39"/>
      <c r="J458" s="37"/>
      <c r="K458" s="40"/>
      <c r="L458" s="40"/>
      <c r="M458" s="39">
        <v>42</v>
      </c>
      <c r="N458" s="39"/>
      <c r="O458" s="39">
        <v>64</v>
      </c>
      <c r="P458" s="39">
        <v>64</v>
      </c>
      <c r="Q458" s="40"/>
    </row>
    <row r="459" spans="1:17" ht="30" customHeight="1">
      <c r="A459" s="40"/>
      <c r="B459" s="41" t="s">
        <v>84</v>
      </c>
      <c r="C459" s="40"/>
      <c r="D459" s="40"/>
      <c r="E459" s="40"/>
      <c r="F459" s="40"/>
      <c r="G459" s="40"/>
      <c r="H459" s="39"/>
      <c r="I459" s="39"/>
      <c r="J459" s="37"/>
      <c r="K459" s="40"/>
      <c r="L459" s="40"/>
      <c r="M459" s="39"/>
      <c r="N459" s="39"/>
      <c r="O459" s="40">
        <f>SUM(O453:O458)</f>
        <v>405</v>
      </c>
      <c r="P459" s="40">
        <f>SUM(P453:P458)</f>
        <v>379</v>
      </c>
      <c r="Q459" s="40">
        <f>SUM(O459:P459)</f>
        <v>784</v>
      </c>
    </row>
    <row r="461" spans="1:17">
      <c r="N461" s="1080" t="s">
        <v>114</v>
      </c>
      <c r="O461" s="1080"/>
      <c r="P461" s="1080"/>
    </row>
    <row r="464" spans="1:17">
      <c r="N464" s="1080" t="s">
        <v>115</v>
      </c>
      <c r="O464" s="1080"/>
      <c r="P464" s="1080"/>
    </row>
    <row r="472" spans="1:17" ht="26.25">
      <c r="A472" s="1084" t="s">
        <v>89</v>
      </c>
      <c r="B472" s="1084"/>
      <c r="C472" s="1084"/>
      <c r="D472" s="1084"/>
      <c r="E472" s="1084"/>
      <c r="F472" s="1084"/>
      <c r="G472" s="1084"/>
      <c r="H472" s="1084"/>
      <c r="I472" s="1084"/>
      <c r="J472" s="1084"/>
      <c r="K472" s="1084"/>
      <c r="L472" s="1084"/>
      <c r="M472" s="1084"/>
      <c r="N472" s="1084"/>
      <c r="O472" s="1084"/>
      <c r="P472" s="1084"/>
      <c r="Q472" s="1084"/>
    </row>
    <row r="473" spans="1:17" ht="26.25">
      <c r="A473" s="1084" t="s">
        <v>6691</v>
      </c>
      <c r="B473" s="1084"/>
      <c r="C473" s="1084"/>
      <c r="D473" s="1084"/>
      <c r="E473" s="1084"/>
      <c r="F473" s="1084"/>
      <c r="G473" s="1084"/>
      <c r="H473" s="1084"/>
      <c r="I473" s="1084"/>
      <c r="J473" s="1084"/>
      <c r="K473" s="1084"/>
      <c r="L473" s="1084"/>
      <c r="M473" s="1084"/>
      <c r="N473" s="1084"/>
      <c r="O473" s="1084"/>
      <c r="P473" s="1084"/>
      <c r="Q473" s="1084"/>
    </row>
    <row r="476" spans="1:17" ht="30" customHeight="1">
      <c r="A476" s="1085" t="s">
        <v>91</v>
      </c>
      <c r="B476" s="1085" t="s">
        <v>92</v>
      </c>
      <c r="C476" s="1088" t="s">
        <v>93</v>
      </c>
      <c r="D476" s="1088"/>
      <c r="E476" s="1088" t="s">
        <v>94</v>
      </c>
      <c r="F476" s="1088"/>
      <c r="G476" s="1088" t="s">
        <v>95</v>
      </c>
      <c r="H476" s="1088"/>
      <c r="I476" s="1088" t="s">
        <v>96</v>
      </c>
      <c r="J476" s="1088"/>
      <c r="K476" s="1088" t="s">
        <v>75</v>
      </c>
      <c r="L476" s="1088"/>
      <c r="M476" s="1088" t="s">
        <v>97</v>
      </c>
      <c r="N476" s="1088"/>
      <c r="O476" s="1088" t="s">
        <v>98</v>
      </c>
      <c r="P476" s="1088"/>
      <c r="Q476" s="1085" t="s">
        <v>99</v>
      </c>
    </row>
    <row r="477" spans="1:17" ht="30" customHeight="1">
      <c r="A477" s="1086"/>
      <c r="B477" s="1086"/>
      <c r="C477" s="1088"/>
      <c r="D477" s="1088"/>
      <c r="E477" s="1088"/>
      <c r="F477" s="1088"/>
      <c r="G477" s="1088"/>
      <c r="H477" s="1088"/>
      <c r="I477" s="1088"/>
      <c r="J477" s="1088"/>
      <c r="K477" s="1088"/>
      <c r="L477" s="1088"/>
      <c r="M477" s="1088"/>
      <c r="N477" s="1088"/>
      <c r="O477" s="1088"/>
      <c r="P477" s="1088"/>
      <c r="Q477" s="1087"/>
    </row>
    <row r="478" spans="1:17" ht="30" customHeight="1">
      <c r="A478" s="1087"/>
      <c r="B478" s="1087"/>
      <c r="C478" s="861" t="s">
        <v>23</v>
      </c>
      <c r="D478" s="861" t="s">
        <v>16</v>
      </c>
      <c r="E478" s="861" t="s">
        <v>23</v>
      </c>
      <c r="F478" s="861" t="s">
        <v>16</v>
      </c>
      <c r="G478" s="861" t="s">
        <v>23</v>
      </c>
      <c r="H478" s="861" t="s">
        <v>16</v>
      </c>
      <c r="I478" s="861" t="s">
        <v>23</v>
      </c>
      <c r="J478" s="861" t="s">
        <v>16</v>
      </c>
      <c r="K478" s="861" t="s">
        <v>23</v>
      </c>
      <c r="L478" s="861" t="s">
        <v>16</v>
      </c>
      <c r="M478" s="861" t="s">
        <v>23</v>
      </c>
      <c r="N478" s="861" t="s">
        <v>16</v>
      </c>
      <c r="O478" s="861" t="s">
        <v>23</v>
      </c>
      <c r="P478" s="861" t="s">
        <v>16</v>
      </c>
      <c r="Q478" s="861"/>
    </row>
    <row r="479" spans="1:17" ht="30" customHeight="1">
      <c r="A479" s="37">
        <v>10</v>
      </c>
      <c r="B479" s="38" t="s">
        <v>117</v>
      </c>
      <c r="C479" s="861">
        <v>55</v>
      </c>
      <c r="D479" s="39">
        <v>52</v>
      </c>
      <c r="E479" s="39"/>
      <c r="F479" s="39"/>
      <c r="G479" s="39"/>
      <c r="H479" s="39"/>
      <c r="I479" s="860"/>
      <c r="J479" s="37"/>
      <c r="K479" s="39"/>
      <c r="L479" s="39"/>
      <c r="M479" s="39">
        <v>25</v>
      </c>
      <c r="N479" s="39"/>
      <c r="O479" s="864">
        <v>55</v>
      </c>
      <c r="P479" s="39">
        <v>52</v>
      </c>
      <c r="Q479" s="40"/>
    </row>
    <row r="480" spans="1:17" ht="30" customHeight="1">
      <c r="A480" s="37">
        <v>11</v>
      </c>
      <c r="B480" s="40" t="s">
        <v>118</v>
      </c>
      <c r="C480" s="39">
        <v>54</v>
      </c>
      <c r="D480" s="39">
        <v>55</v>
      </c>
      <c r="E480" s="39"/>
      <c r="F480" s="39"/>
      <c r="G480" s="39"/>
      <c r="H480" s="39"/>
      <c r="I480" s="39"/>
      <c r="J480" s="37"/>
      <c r="K480" s="39"/>
      <c r="L480" s="39"/>
      <c r="M480" s="39">
        <v>26</v>
      </c>
      <c r="N480" s="39">
        <v>1</v>
      </c>
      <c r="O480" s="39">
        <v>54</v>
      </c>
      <c r="P480" s="39">
        <v>55</v>
      </c>
      <c r="Q480" s="40"/>
    </row>
    <row r="481" spans="1:17" ht="30" customHeight="1">
      <c r="A481" s="37">
        <v>12</v>
      </c>
      <c r="B481" s="40" t="s">
        <v>119</v>
      </c>
      <c r="C481" s="39">
        <v>65</v>
      </c>
      <c r="D481" s="39">
        <v>62</v>
      </c>
      <c r="E481" s="39"/>
      <c r="F481" s="39"/>
      <c r="G481" s="39"/>
      <c r="H481" s="39"/>
      <c r="I481" s="39"/>
      <c r="J481" s="37"/>
      <c r="K481" s="39"/>
      <c r="L481" s="39"/>
      <c r="M481" s="39">
        <v>31</v>
      </c>
      <c r="N481" s="39">
        <v>1</v>
      </c>
      <c r="O481" s="39">
        <v>65</v>
      </c>
      <c r="P481" s="39">
        <v>62</v>
      </c>
      <c r="Q481" s="40"/>
    </row>
    <row r="482" spans="1:17" ht="30" customHeight="1">
      <c r="A482" s="37">
        <v>13</v>
      </c>
      <c r="B482" s="40" t="s">
        <v>120</v>
      </c>
      <c r="C482" s="39">
        <v>43</v>
      </c>
      <c r="D482" s="39">
        <v>34</v>
      </c>
      <c r="E482" s="39"/>
      <c r="F482" s="39"/>
      <c r="G482" s="39"/>
      <c r="H482" s="39"/>
      <c r="I482" s="39"/>
      <c r="J482" s="37"/>
      <c r="K482" s="39"/>
      <c r="L482" s="39"/>
      <c r="M482" s="39">
        <v>22</v>
      </c>
      <c r="N482" s="39">
        <v>1</v>
      </c>
      <c r="O482" s="39">
        <v>43</v>
      </c>
      <c r="P482" s="39">
        <v>34</v>
      </c>
      <c r="Q482" s="40"/>
    </row>
    <row r="483" spans="1:17" ht="30" customHeight="1">
      <c r="A483" s="37">
        <v>14</v>
      </c>
      <c r="B483" s="40" t="s">
        <v>121</v>
      </c>
      <c r="C483" s="39">
        <v>36</v>
      </c>
      <c r="D483" s="39">
        <v>36</v>
      </c>
      <c r="E483" s="39"/>
      <c r="F483" s="39"/>
      <c r="G483" s="39"/>
      <c r="H483" s="39"/>
      <c r="I483" s="39"/>
      <c r="J483" s="37"/>
      <c r="K483" s="39"/>
      <c r="L483" s="39"/>
      <c r="M483" s="39">
        <v>19</v>
      </c>
      <c r="N483" s="39"/>
      <c r="O483" s="39">
        <v>36</v>
      </c>
      <c r="P483" s="39">
        <v>36</v>
      </c>
      <c r="Q483" s="40"/>
    </row>
    <row r="484" spans="1:17" ht="30" customHeight="1">
      <c r="A484" s="40"/>
      <c r="B484" s="41" t="s">
        <v>84</v>
      </c>
      <c r="C484" s="40"/>
      <c r="D484" s="40"/>
      <c r="E484" s="40"/>
      <c r="F484" s="40"/>
      <c r="G484" s="40"/>
      <c r="H484" s="39"/>
      <c r="I484" s="39"/>
      <c r="J484" s="37"/>
      <c r="K484" s="40"/>
      <c r="L484" s="40"/>
      <c r="M484" s="39"/>
      <c r="N484" s="39"/>
      <c r="O484" s="40">
        <f>SUM(O479:O483)</f>
        <v>253</v>
      </c>
      <c r="P484" s="40">
        <f>SUM(P479:P483)</f>
        <v>239</v>
      </c>
      <c r="Q484" s="40">
        <f>SUM(O484:P484)</f>
        <v>492</v>
      </c>
    </row>
    <row r="486" spans="1:17">
      <c r="N486" s="1080" t="s">
        <v>122</v>
      </c>
      <c r="O486" s="1080"/>
      <c r="P486" s="1080"/>
    </row>
    <row r="489" spans="1:17">
      <c r="N489" s="1080" t="s">
        <v>123</v>
      </c>
      <c r="O489" s="1080"/>
      <c r="P489" s="1080"/>
    </row>
    <row r="494" spans="1:17" ht="26.25">
      <c r="A494" s="1084" t="s">
        <v>89</v>
      </c>
      <c r="B494" s="1084"/>
      <c r="C494" s="1084"/>
      <c r="D494" s="1084"/>
      <c r="E494" s="1084"/>
      <c r="F494" s="1084"/>
      <c r="G494" s="1084"/>
      <c r="H494" s="1084"/>
      <c r="I494" s="1084"/>
      <c r="J494" s="1084"/>
      <c r="K494" s="1084"/>
      <c r="L494" s="1084"/>
      <c r="M494" s="1084"/>
      <c r="N494" s="1084"/>
      <c r="O494" s="1084"/>
      <c r="P494" s="1084"/>
      <c r="Q494" s="1084"/>
    </row>
    <row r="495" spans="1:17" ht="26.25">
      <c r="A495" s="1084" t="s">
        <v>6712</v>
      </c>
      <c r="B495" s="1084"/>
      <c r="C495" s="1084"/>
      <c r="D495" s="1084"/>
      <c r="E495" s="1084"/>
      <c r="F495" s="1084"/>
      <c r="G495" s="1084"/>
      <c r="H495" s="1084"/>
      <c r="I495" s="1084"/>
      <c r="J495" s="1084"/>
      <c r="K495" s="1084"/>
      <c r="L495" s="1084"/>
      <c r="M495" s="1084"/>
      <c r="N495" s="1084"/>
      <c r="O495" s="1084"/>
      <c r="P495" s="1084"/>
      <c r="Q495" s="1084"/>
    </row>
    <row r="497" spans="1:19">
      <c r="A497" s="1085" t="s">
        <v>91</v>
      </c>
      <c r="B497" s="1085" t="s">
        <v>92</v>
      </c>
      <c r="C497" s="1088" t="s">
        <v>93</v>
      </c>
      <c r="D497" s="1088"/>
      <c r="E497" s="1088" t="s">
        <v>94</v>
      </c>
      <c r="F497" s="1088"/>
      <c r="G497" s="1088" t="s">
        <v>95</v>
      </c>
      <c r="H497" s="1088"/>
      <c r="I497" s="1088" t="s">
        <v>96</v>
      </c>
      <c r="J497" s="1088"/>
      <c r="K497" s="1088" t="s">
        <v>75</v>
      </c>
      <c r="L497" s="1088"/>
      <c r="M497" s="1088" t="s">
        <v>97</v>
      </c>
      <c r="N497" s="1088"/>
      <c r="O497" s="1088" t="s">
        <v>98</v>
      </c>
      <c r="P497" s="1088"/>
      <c r="Q497" s="1088" t="s">
        <v>99</v>
      </c>
    </row>
    <row r="498" spans="1:19">
      <c r="A498" s="1086"/>
      <c r="B498" s="1086"/>
      <c r="C498" s="1088"/>
      <c r="D498" s="1088"/>
      <c r="E498" s="1088"/>
      <c r="F498" s="1088"/>
      <c r="G498" s="1088"/>
      <c r="H498" s="1088"/>
      <c r="I498" s="1088"/>
      <c r="J498" s="1088"/>
      <c r="K498" s="1088"/>
      <c r="L498" s="1088"/>
      <c r="M498" s="1088"/>
      <c r="N498" s="1088"/>
      <c r="O498" s="1088"/>
      <c r="P498" s="1088"/>
      <c r="Q498" s="1088"/>
    </row>
    <row r="499" spans="1:19">
      <c r="A499" s="1087"/>
      <c r="B499" s="1087"/>
      <c r="C499" s="864" t="s">
        <v>23</v>
      </c>
      <c r="D499" s="864" t="s">
        <v>16</v>
      </c>
      <c r="E499" s="864" t="s">
        <v>23</v>
      </c>
      <c r="F499" s="864" t="s">
        <v>16</v>
      </c>
      <c r="G499" s="864" t="s">
        <v>23</v>
      </c>
      <c r="H499" s="864" t="s">
        <v>16</v>
      </c>
      <c r="I499" s="864" t="s">
        <v>23</v>
      </c>
      <c r="J499" s="864" t="s">
        <v>16</v>
      </c>
      <c r="K499" s="864" t="s">
        <v>23</v>
      </c>
      <c r="L499" s="864" t="s">
        <v>16</v>
      </c>
      <c r="M499" s="864" t="s">
        <v>23</v>
      </c>
      <c r="N499" s="864" t="s">
        <v>16</v>
      </c>
      <c r="O499" s="864" t="s">
        <v>23</v>
      </c>
      <c r="P499" s="864" t="s">
        <v>16</v>
      </c>
      <c r="Q499" s="864"/>
    </row>
    <row r="500" spans="1:19" ht="35.1" customHeight="1">
      <c r="A500" s="39">
        <v>1</v>
      </c>
      <c r="B500" s="42" t="s">
        <v>100</v>
      </c>
      <c r="C500" s="865">
        <v>77</v>
      </c>
      <c r="D500" s="39">
        <v>76</v>
      </c>
      <c r="E500" s="39"/>
      <c r="F500" s="39"/>
      <c r="G500" s="39">
        <v>1</v>
      </c>
      <c r="H500" s="39"/>
      <c r="I500" s="863"/>
      <c r="J500" s="39"/>
      <c r="K500" s="39"/>
      <c r="L500" s="39"/>
      <c r="M500" s="39">
        <v>42</v>
      </c>
      <c r="N500" s="39"/>
      <c r="O500" s="865">
        <v>76</v>
      </c>
      <c r="P500" s="39">
        <v>76</v>
      </c>
      <c r="Q500" s="44"/>
    </row>
    <row r="501" spans="1:19" ht="35.1" customHeight="1">
      <c r="A501" s="37">
        <v>6</v>
      </c>
      <c r="B501" s="40" t="s">
        <v>101</v>
      </c>
      <c r="C501" s="39">
        <v>71</v>
      </c>
      <c r="D501" s="39">
        <v>72</v>
      </c>
      <c r="E501" s="39"/>
      <c r="F501" s="39"/>
      <c r="G501" s="39"/>
      <c r="H501" s="39"/>
      <c r="I501" s="39"/>
      <c r="J501" s="37"/>
      <c r="K501" s="39"/>
      <c r="L501" s="39"/>
      <c r="M501" s="39">
        <v>39</v>
      </c>
      <c r="N501" s="39"/>
      <c r="O501" s="39">
        <v>71</v>
      </c>
      <c r="P501" s="39">
        <v>72</v>
      </c>
      <c r="Q501" s="40"/>
    </row>
    <row r="502" spans="1:19" ht="35.1" customHeight="1">
      <c r="A502" s="37">
        <v>7</v>
      </c>
      <c r="B502" s="40" t="s">
        <v>102</v>
      </c>
      <c r="C502" s="39">
        <v>70</v>
      </c>
      <c r="D502" s="39">
        <v>57</v>
      </c>
      <c r="E502" s="39"/>
      <c r="F502" s="39"/>
      <c r="G502" s="39"/>
      <c r="H502" s="39"/>
      <c r="I502" s="39"/>
      <c r="J502" s="37"/>
      <c r="K502" s="39"/>
      <c r="L502" s="39"/>
      <c r="M502" s="39">
        <v>38</v>
      </c>
      <c r="N502" s="39">
        <v>1</v>
      </c>
      <c r="O502" s="39">
        <v>70</v>
      </c>
      <c r="P502" s="39">
        <v>57</v>
      </c>
      <c r="Q502" s="40"/>
    </row>
    <row r="503" spans="1:19" ht="35.1" customHeight="1">
      <c r="A503" s="37">
        <v>15</v>
      </c>
      <c r="B503" s="40" t="s">
        <v>103</v>
      </c>
      <c r="C503" s="39">
        <v>36</v>
      </c>
      <c r="D503" s="39">
        <v>39</v>
      </c>
      <c r="E503" s="39"/>
      <c r="F503" s="39"/>
      <c r="G503" s="39"/>
      <c r="H503" s="39"/>
      <c r="I503" s="39"/>
      <c r="J503" s="37"/>
      <c r="K503" s="39"/>
      <c r="L503" s="39"/>
      <c r="M503" s="39">
        <v>21</v>
      </c>
      <c r="N503" s="39"/>
      <c r="O503" s="39">
        <v>36</v>
      </c>
      <c r="P503" s="39">
        <v>39</v>
      </c>
      <c r="Q503" s="40"/>
    </row>
    <row r="504" spans="1:19" ht="35.1" customHeight="1">
      <c r="A504" s="37">
        <v>16</v>
      </c>
      <c r="B504" s="40" t="s">
        <v>104</v>
      </c>
      <c r="C504" s="39">
        <v>68</v>
      </c>
      <c r="D504" s="39">
        <v>68</v>
      </c>
      <c r="E504" s="39"/>
      <c r="F504" s="39"/>
      <c r="G504" s="39"/>
      <c r="H504" s="39"/>
      <c r="I504" s="39"/>
      <c r="J504" s="37"/>
      <c r="K504" s="39"/>
      <c r="L504" s="39"/>
      <c r="M504" s="39">
        <v>34</v>
      </c>
      <c r="N504" s="39">
        <v>1</v>
      </c>
      <c r="O504" s="39">
        <v>68</v>
      </c>
      <c r="P504" s="39">
        <v>68</v>
      </c>
      <c r="Q504" s="40"/>
      <c r="S504" t="s">
        <v>97</v>
      </c>
    </row>
    <row r="505" spans="1:19" ht="35.1" customHeight="1">
      <c r="A505" s="40"/>
      <c r="B505" s="41" t="s">
        <v>84</v>
      </c>
      <c r="C505" s="40"/>
      <c r="D505" s="40"/>
      <c r="E505" s="40"/>
      <c r="F505" s="40"/>
      <c r="G505" s="40"/>
      <c r="H505" s="39"/>
      <c r="I505" s="39"/>
      <c r="J505" s="37"/>
      <c r="K505" s="40"/>
      <c r="L505" s="40"/>
      <c r="M505" s="39">
        <f>SUM(M500:N504)</f>
        <v>176</v>
      </c>
      <c r="N505" s="39"/>
      <c r="O505" s="40">
        <f>SUM(O500:O504)</f>
        <v>321</v>
      </c>
      <c r="P505" s="40">
        <f>SUM(P500:P504)</f>
        <v>312</v>
      </c>
      <c r="Q505" s="40">
        <f>SUM(O505:P505)</f>
        <v>633</v>
      </c>
      <c r="S505">
        <f>SUM(M505+M530+M553)</f>
        <v>526</v>
      </c>
    </row>
    <row r="507" spans="1:19">
      <c r="N507" s="1080" t="s">
        <v>105</v>
      </c>
      <c r="O507" s="1080"/>
      <c r="P507" s="1080"/>
    </row>
    <row r="510" spans="1:19">
      <c r="N510" s="1080" t="s">
        <v>106</v>
      </c>
      <c r="O510" s="1080"/>
      <c r="P510" s="1080"/>
    </row>
    <row r="517" spans="1:17" ht="26.25">
      <c r="A517" s="1084" t="s">
        <v>89</v>
      </c>
      <c r="B517" s="1084"/>
      <c r="C517" s="1084"/>
      <c r="D517" s="1084"/>
      <c r="E517" s="1084"/>
      <c r="F517" s="1084"/>
      <c r="G517" s="1084"/>
      <c r="H517" s="1084"/>
      <c r="I517" s="1084"/>
      <c r="J517" s="1084"/>
      <c r="K517" s="1084"/>
      <c r="L517" s="1084"/>
      <c r="M517" s="1084"/>
      <c r="N517" s="1084"/>
      <c r="O517" s="1084"/>
      <c r="P517" s="1084"/>
      <c r="Q517" s="1084"/>
    </row>
    <row r="518" spans="1:17" ht="26.25">
      <c r="A518" s="1084" t="s">
        <v>6713</v>
      </c>
      <c r="B518" s="1084"/>
      <c r="C518" s="1084"/>
      <c r="D518" s="1084"/>
      <c r="E518" s="1084"/>
      <c r="F518" s="1084"/>
      <c r="G518" s="1084"/>
      <c r="H518" s="1084"/>
      <c r="I518" s="1084"/>
      <c r="J518" s="1084"/>
      <c r="K518" s="1084"/>
      <c r="L518" s="1084"/>
      <c r="M518" s="1084"/>
      <c r="N518" s="1084"/>
      <c r="O518" s="1084"/>
      <c r="P518" s="1084"/>
      <c r="Q518" s="1084"/>
    </row>
    <row r="521" spans="1:17">
      <c r="A521" s="1085" t="s">
        <v>91</v>
      </c>
      <c r="B521" s="1085" t="s">
        <v>92</v>
      </c>
      <c r="C521" s="1088" t="s">
        <v>93</v>
      </c>
      <c r="D521" s="1088"/>
      <c r="E521" s="1088" t="s">
        <v>94</v>
      </c>
      <c r="F521" s="1088"/>
      <c r="G521" s="1088" t="s">
        <v>95</v>
      </c>
      <c r="H521" s="1088"/>
      <c r="I521" s="1088" t="s">
        <v>96</v>
      </c>
      <c r="J521" s="1088"/>
      <c r="K521" s="1088" t="s">
        <v>75</v>
      </c>
      <c r="L521" s="1088"/>
      <c r="M521" s="1088" t="s">
        <v>97</v>
      </c>
      <c r="N521" s="1088"/>
      <c r="O521" s="1088" t="s">
        <v>98</v>
      </c>
      <c r="P521" s="1088"/>
      <c r="Q521" s="1088" t="s">
        <v>99</v>
      </c>
    </row>
    <row r="522" spans="1:17">
      <c r="A522" s="1086"/>
      <c r="B522" s="1086"/>
      <c r="C522" s="1088"/>
      <c r="D522" s="1088"/>
      <c r="E522" s="1088"/>
      <c r="F522" s="1088"/>
      <c r="G522" s="1088"/>
      <c r="H522" s="1088"/>
      <c r="I522" s="1088"/>
      <c r="J522" s="1088"/>
      <c r="K522" s="1088"/>
      <c r="L522" s="1088"/>
      <c r="M522" s="1088"/>
      <c r="N522" s="1088"/>
      <c r="O522" s="1088"/>
      <c r="P522" s="1088"/>
      <c r="Q522" s="1088"/>
    </row>
    <row r="523" spans="1:17">
      <c r="A523" s="1087"/>
      <c r="B523" s="1087"/>
      <c r="C523" s="864" t="s">
        <v>23</v>
      </c>
      <c r="D523" s="864" t="s">
        <v>16</v>
      </c>
      <c r="E523" s="864" t="s">
        <v>23</v>
      </c>
      <c r="F523" s="864" t="s">
        <v>16</v>
      </c>
      <c r="G523" s="864" t="s">
        <v>23</v>
      </c>
      <c r="H523" s="864" t="s">
        <v>16</v>
      </c>
      <c r="I523" s="864" t="s">
        <v>23</v>
      </c>
      <c r="J523" s="864" t="s">
        <v>16</v>
      </c>
      <c r="K523" s="864" t="s">
        <v>23</v>
      </c>
      <c r="L523" s="864" t="s">
        <v>16</v>
      </c>
      <c r="M523" s="864" t="s">
        <v>23</v>
      </c>
      <c r="N523" s="864" t="s">
        <v>16</v>
      </c>
      <c r="O523" s="864" t="s">
        <v>23</v>
      </c>
      <c r="P523" s="864" t="s">
        <v>16</v>
      </c>
      <c r="Q523" s="864"/>
    </row>
    <row r="524" spans="1:17" ht="35.1" customHeight="1">
      <c r="A524" s="37">
        <v>2</v>
      </c>
      <c r="B524" s="38" t="s">
        <v>108</v>
      </c>
      <c r="C524" s="864">
        <v>97</v>
      </c>
      <c r="D524" s="37">
        <v>87</v>
      </c>
      <c r="E524" s="40"/>
      <c r="F524" s="40"/>
      <c r="G524" s="40"/>
      <c r="H524" s="39"/>
      <c r="I524" s="863"/>
      <c r="J524" s="37"/>
      <c r="K524" s="40"/>
      <c r="L524" s="40"/>
      <c r="M524" s="39">
        <v>54</v>
      </c>
      <c r="N524" s="39"/>
      <c r="O524" s="864">
        <v>97</v>
      </c>
      <c r="P524" s="39">
        <v>87</v>
      </c>
      <c r="Q524" s="40"/>
    </row>
    <row r="525" spans="1:17" ht="35.1" customHeight="1">
      <c r="A525" s="37">
        <v>3</v>
      </c>
      <c r="B525" s="40" t="s">
        <v>109</v>
      </c>
      <c r="C525" s="39">
        <v>64</v>
      </c>
      <c r="D525" s="39">
        <v>60</v>
      </c>
      <c r="E525" s="40"/>
      <c r="F525" s="40"/>
      <c r="G525" s="40"/>
      <c r="H525" s="39"/>
      <c r="I525" s="39"/>
      <c r="J525" s="37"/>
      <c r="K525" s="40"/>
      <c r="L525" s="40"/>
      <c r="M525" s="39">
        <v>32</v>
      </c>
      <c r="N525" s="39"/>
      <c r="O525" s="39">
        <v>64</v>
      </c>
      <c r="P525" s="39">
        <v>60</v>
      </c>
      <c r="Q525" s="40"/>
    </row>
    <row r="526" spans="1:17" ht="35.1" customHeight="1">
      <c r="A526" s="37">
        <v>4</v>
      </c>
      <c r="B526" s="40" t="s">
        <v>110</v>
      </c>
      <c r="C526" s="39">
        <v>42</v>
      </c>
      <c r="D526" s="39">
        <v>41</v>
      </c>
      <c r="E526" s="40"/>
      <c r="F526" s="40"/>
      <c r="G526" s="40"/>
      <c r="H526" s="39"/>
      <c r="I526" s="39"/>
      <c r="J526" s="37"/>
      <c r="K526" s="40"/>
      <c r="L526" s="40"/>
      <c r="M526" s="39">
        <v>21</v>
      </c>
      <c r="N526" s="39"/>
      <c r="O526" s="39">
        <v>42</v>
      </c>
      <c r="P526" s="39">
        <v>41</v>
      </c>
      <c r="Q526" s="40"/>
    </row>
    <row r="527" spans="1:17" ht="35.1" customHeight="1">
      <c r="A527" s="37">
        <v>5</v>
      </c>
      <c r="B527" s="40" t="s">
        <v>111</v>
      </c>
      <c r="C527" s="39">
        <v>69</v>
      </c>
      <c r="D527" s="39">
        <v>69</v>
      </c>
      <c r="E527" s="39"/>
      <c r="F527" s="39"/>
      <c r="G527" s="39"/>
      <c r="H527" s="39"/>
      <c r="I527" s="39"/>
      <c r="J527" s="37"/>
      <c r="K527" s="40"/>
      <c r="L527" s="40"/>
      <c r="M527" s="39">
        <v>34</v>
      </c>
      <c r="N527" s="39">
        <v>4</v>
      </c>
      <c r="O527" s="39">
        <v>69</v>
      </c>
      <c r="P527" s="39">
        <v>69</v>
      </c>
      <c r="Q527" s="40"/>
    </row>
    <row r="528" spans="1:17" ht="35.1" customHeight="1">
      <c r="A528" s="37">
        <v>8</v>
      </c>
      <c r="B528" s="40" t="s">
        <v>112</v>
      </c>
      <c r="C528" s="39">
        <v>69</v>
      </c>
      <c r="D528" s="39">
        <v>58</v>
      </c>
      <c r="E528" s="39"/>
      <c r="F528" s="39"/>
      <c r="G528" s="39"/>
      <c r="H528" s="39"/>
      <c r="I528" s="39"/>
      <c r="J528" s="37"/>
      <c r="K528" s="40"/>
      <c r="L528" s="40"/>
      <c r="M528" s="39">
        <v>34</v>
      </c>
      <c r="N528" s="39">
        <v>3</v>
      </c>
      <c r="O528" s="39">
        <v>69</v>
      </c>
      <c r="P528" s="39">
        <v>58</v>
      </c>
      <c r="Q528" s="40"/>
    </row>
    <row r="529" spans="1:17" ht="35.1" customHeight="1">
      <c r="A529" s="37">
        <v>9</v>
      </c>
      <c r="B529" s="40" t="s">
        <v>113</v>
      </c>
      <c r="C529" s="39">
        <v>64</v>
      </c>
      <c r="D529" s="39">
        <v>64</v>
      </c>
      <c r="E529" s="39"/>
      <c r="F529" s="39"/>
      <c r="G529" s="39"/>
      <c r="H529" s="39"/>
      <c r="I529" s="39"/>
      <c r="J529" s="37"/>
      <c r="K529" s="40"/>
      <c r="L529" s="40"/>
      <c r="M529" s="39">
        <v>42</v>
      </c>
      <c r="N529" s="39"/>
      <c r="O529" s="39">
        <v>64</v>
      </c>
      <c r="P529" s="39">
        <v>64</v>
      </c>
      <c r="Q529" s="40"/>
    </row>
    <row r="530" spans="1:17" ht="35.1" customHeight="1">
      <c r="A530" s="40"/>
      <c r="B530" s="41" t="s">
        <v>84</v>
      </c>
      <c r="C530" s="40"/>
      <c r="D530" s="40"/>
      <c r="E530" s="40"/>
      <c r="F530" s="40"/>
      <c r="G530" s="40"/>
      <c r="H530" s="39"/>
      <c r="I530" s="39"/>
      <c r="J530" s="37"/>
      <c r="K530" s="40"/>
      <c r="L530" s="40"/>
      <c r="M530" s="39">
        <f>SUM(M524:N529)</f>
        <v>224</v>
      </c>
      <c r="N530" s="39"/>
      <c r="O530" s="40">
        <f>SUM(O524:O529)</f>
        <v>405</v>
      </c>
      <c r="P530" s="40">
        <f>SUM(P524:P529)</f>
        <v>379</v>
      </c>
      <c r="Q530" s="40">
        <f>SUM(O530:P530)</f>
        <v>784</v>
      </c>
    </row>
    <row r="532" spans="1:17">
      <c r="N532" s="1080" t="s">
        <v>114</v>
      </c>
      <c r="O532" s="1080"/>
      <c r="P532" s="1080"/>
    </row>
    <row r="535" spans="1:17">
      <c r="N535" s="1080" t="s">
        <v>115</v>
      </c>
      <c r="O535" s="1080"/>
      <c r="P535" s="1080"/>
    </row>
    <row r="541" spans="1:17" ht="26.25">
      <c r="A541" s="1084" t="s">
        <v>89</v>
      </c>
      <c r="B541" s="1084"/>
      <c r="C541" s="1084"/>
      <c r="D541" s="1084"/>
      <c r="E541" s="1084"/>
      <c r="F541" s="1084"/>
      <c r="G541" s="1084"/>
      <c r="H541" s="1084"/>
      <c r="I541" s="1084"/>
      <c r="J541" s="1084"/>
      <c r="K541" s="1084"/>
      <c r="L541" s="1084"/>
      <c r="M541" s="1084"/>
      <c r="N541" s="1084"/>
      <c r="O541" s="1084"/>
      <c r="P541" s="1084"/>
      <c r="Q541" s="1084"/>
    </row>
    <row r="542" spans="1:17" ht="26.25">
      <c r="A542" s="1084" t="s">
        <v>6714</v>
      </c>
      <c r="B542" s="1084"/>
      <c r="C542" s="1084"/>
      <c r="D542" s="1084"/>
      <c r="E542" s="1084"/>
      <c r="F542" s="1084"/>
      <c r="G542" s="1084"/>
      <c r="H542" s="1084"/>
      <c r="I542" s="1084"/>
      <c r="J542" s="1084"/>
      <c r="K542" s="1084"/>
      <c r="L542" s="1084"/>
      <c r="M542" s="1084"/>
      <c r="N542" s="1084"/>
      <c r="O542" s="1084"/>
      <c r="P542" s="1084"/>
      <c r="Q542" s="1084"/>
    </row>
    <row r="545" spans="1:20">
      <c r="A545" s="1085" t="s">
        <v>91</v>
      </c>
      <c r="B545" s="1085" t="s">
        <v>92</v>
      </c>
      <c r="C545" s="1088" t="s">
        <v>93</v>
      </c>
      <c r="D545" s="1088"/>
      <c r="E545" s="1088" t="s">
        <v>94</v>
      </c>
      <c r="F545" s="1088"/>
      <c r="G545" s="1088" t="s">
        <v>95</v>
      </c>
      <c r="H545" s="1088"/>
      <c r="I545" s="1088" t="s">
        <v>96</v>
      </c>
      <c r="J545" s="1088"/>
      <c r="K545" s="1088" t="s">
        <v>75</v>
      </c>
      <c r="L545" s="1088"/>
      <c r="M545" s="1088" t="s">
        <v>97</v>
      </c>
      <c r="N545" s="1088"/>
      <c r="O545" s="1088" t="s">
        <v>98</v>
      </c>
      <c r="P545" s="1088"/>
      <c r="Q545" s="1085" t="s">
        <v>99</v>
      </c>
    </row>
    <row r="546" spans="1:20">
      <c r="A546" s="1086"/>
      <c r="B546" s="1086"/>
      <c r="C546" s="1088"/>
      <c r="D546" s="1088"/>
      <c r="E546" s="1088"/>
      <c r="F546" s="1088"/>
      <c r="G546" s="1088"/>
      <c r="H546" s="1088"/>
      <c r="I546" s="1088"/>
      <c r="J546" s="1088"/>
      <c r="K546" s="1088"/>
      <c r="L546" s="1088"/>
      <c r="M546" s="1088"/>
      <c r="N546" s="1088"/>
      <c r="O546" s="1088"/>
      <c r="P546" s="1088"/>
      <c r="Q546" s="1087"/>
    </row>
    <row r="547" spans="1:20">
      <c r="A547" s="1087"/>
      <c r="B547" s="1087"/>
      <c r="C547" s="869" t="s">
        <v>23</v>
      </c>
      <c r="D547" s="869" t="s">
        <v>16</v>
      </c>
      <c r="E547" s="869" t="s">
        <v>23</v>
      </c>
      <c r="F547" s="869" t="s">
        <v>16</v>
      </c>
      <c r="G547" s="869" t="s">
        <v>23</v>
      </c>
      <c r="H547" s="869" t="s">
        <v>16</v>
      </c>
      <c r="I547" s="869" t="s">
        <v>23</v>
      </c>
      <c r="J547" s="869" t="s">
        <v>16</v>
      </c>
      <c r="K547" s="869" t="s">
        <v>23</v>
      </c>
      <c r="L547" s="869" t="s">
        <v>16</v>
      </c>
      <c r="M547" s="869" t="s">
        <v>23</v>
      </c>
      <c r="N547" s="869" t="s">
        <v>16</v>
      </c>
      <c r="O547" s="869" t="s">
        <v>23</v>
      </c>
      <c r="P547" s="869" t="s">
        <v>16</v>
      </c>
      <c r="Q547" s="869"/>
    </row>
    <row r="548" spans="1:20" ht="35.1" customHeight="1">
      <c r="A548" s="37">
        <v>10</v>
      </c>
      <c r="B548" s="38" t="s">
        <v>117</v>
      </c>
      <c r="C548" s="869">
        <v>55</v>
      </c>
      <c r="D548" s="39">
        <v>52</v>
      </c>
      <c r="E548" s="39"/>
      <c r="F548" s="39"/>
      <c r="G548" s="39"/>
      <c r="H548" s="39"/>
      <c r="I548" s="870"/>
      <c r="J548" s="37"/>
      <c r="K548" s="39"/>
      <c r="L548" s="39"/>
      <c r="M548" s="39">
        <v>25</v>
      </c>
      <c r="N548" s="39"/>
      <c r="O548" s="869">
        <v>55</v>
      </c>
      <c r="P548" s="39">
        <v>52</v>
      </c>
      <c r="Q548" s="40"/>
    </row>
    <row r="549" spans="1:20" ht="35.1" customHeight="1">
      <c r="A549" s="37">
        <v>11</v>
      </c>
      <c r="B549" s="40" t="s">
        <v>118</v>
      </c>
      <c r="C549" s="39">
        <v>54</v>
      </c>
      <c r="D549" s="39">
        <v>55</v>
      </c>
      <c r="E549" s="39"/>
      <c r="F549" s="39"/>
      <c r="G549" s="39"/>
      <c r="H549" s="39"/>
      <c r="I549" s="39"/>
      <c r="J549" s="37"/>
      <c r="K549" s="39"/>
      <c r="L549" s="39"/>
      <c r="M549" s="39">
        <v>26</v>
      </c>
      <c r="N549" s="39">
        <v>1</v>
      </c>
      <c r="O549" s="39">
        <v>54</v>
      </c>
      <c r="P549" s="39">
        <v>55</v>
      </c>
      <c r="Q549" s="40"/>
    </row>
    <row r="550" spans="1:20" ht="35.1" customHeight="1">
      <c r="A550" s="37">
        <v>12</v>
      </c>
      <c r="B550" s="40" t="s">
        <v>119</v>
      </c>
      <c r="C550" s="39">
        <v>65</v>
      </c>
      <c r="D550" s="39">
        <v>62</v>
      </c>
      <c r="E550" s="39"/>
      <c r="F550" s="39"/>
      <c r="G550" s="39"/>
      <c r="H550" s="39"/>
      <c r="I550" s="39"/>
      <c r="J550" s="37"/>
      <c r="K550" s="39"/>
      <c r="L550" s="39"/>
      <c r="M550" s="39">
        <v>31</v>
      </c>
      <c r="N550" s="39">
        <v>1</v>
      </c>
      <c r="O550" s="39">
        <v>65</v>
      </c>
      <c r="P550" s="39">
        <v>62</v>
      </c>
      <c r="Q550" s="40"/>
      <c r="S550" t="s">
        <v>6744</v>
      </c>
      <c r="T550" t="s">
        <v>45</v>
      </c>
    </row>
    <row r="551" spans="1:20" ht="35.1" customHeight="1">
      <c r="A551" s="37">
        <v>13</v>
      </c>
      <c r="B551" s="40" t="s">
        <v>120</v>
      </c>
      <c r="C551" s="39">
        <v>43</v>
      </c>
      <c r="D551" s="39">
        <v>34</v>
      </c>
      <c r="E551" s="39"/>
      <c r="F551" s="39"/>
      <c r="G551" s="39"/>
      <c r="H551" s="39"/>
      <c r="I551" s="39"/>
      <c r="J551" s="37"/>
      <c r="K551" s="39"/>
      <c r="L551" s="39"/>
      <c r="M551" s="39">
        <v>22</v>
      </c>
      <c r="N551" s="39">
        <v>1</v>
      </c>
      <c r="O551" s="39">
        <v>43</v>
      </c>
      <c r="P551" s="39">
        <v>34</v>
      </c>
      <c r="Q551" s="40"/>
      <c r="S551">
        <f>SUM(O553+O530+O505)</f>
        <v>979</v>
      </c>
      <c r="T551">
        <f>SUM(P553+P530+P505)</f>
        <v>930</v>
      </c>
    </row>
    <row r="552" spans="1:20" ht="35.1" customHeight="1">
      <c r="A552" s="37">
        <v>14</v>
      </c>
      <c r="B552" s="40" t="s">
        <v>121</v>
      </c>
      <c r="C552" s="39">
        <v>36</v>
      </c>
      <c r="D552" s="39">
        <v>36</v>
      </c>
      <c r="E552" s="39"/>
      <c r="F552" s="39"/>
      <c r="G552" s="39"/>
      <c r="H552" s="39"/>
      <c r="I552" s="39"/>
      <c r="J552" s="37"/>
      <c r="K552" s="39"/>
      <c r="L552" s="39"/>
      <c r="M552" s="39">
        <v>19</v>
      </c>
      <c r="N552" s="39"/>
      <c r="O552" s="39">
        <v>36</v>
      </c>
      <c r="P552" s="39">
        <v>36</v>
      </c>
      <c r="Q552" s="40"/>
      <c r="S552" t="s">
        <v>6743</v>
      </c>
    </row>
    <row r="553" spans="1:20" ht="35.1" customHeight="1">
      <c r="A553" s="40"/>
      <c r="B553" s="41" t="s">
        <v>84</v>
      </c>
      <c r="C553" s="40"/>
      <c r="D553" s="40"/>
      <c r="E553" s="40"/>
      <c r="F553" s="40"/>
      <c r="G553" s="40"/>
      <c r="H553" s="39"/>
      <c r="I553" s="39"/>
      <c r="J553" s="37"/>
      <c r="K553" s="40"/>
      <c r="L553" s="40"/>
      <c r="M553" s="39">
        <f>SUM(M548:N552)</f>
        <v>126</v>
      </c>
      <c r="N553" s="39"/>
      <c r="O553" s="40">
        <f>SUM(O548:O552)</f>
        <v>253</v>
      </c>
      <c r="P553" s="40">
        <f>SUM(P548:P552)</f>
        <v>239</v>
      </c>
      <c r="Q553" s="40">
        <f>SUM(O553:P553)</f>
        <v>492</v>
      </c>
      <c r="S553">
        <f>SUM(Q553+Q530+Q505)</f>
        <v>1909</v>
      </c>
    </row>
    <row r="555" spans="1:20">
      <c r="N555" s="1080" t="s">
        <v>122</v>
      </c>
      <c r="O555" s="1080"/>
      <c r="P555" s="1080"/>
    </row>
    <row r="558" spans="1:20">
      <c r="N558" s="1080" t="s">
        <v>123</v>
      </c>
      <c r="O558" s="1080"/>
      <c r="P558" s="1080"/>
    </row>
    <row r="566" spans="1:17" ht="26.25">
      <c r="A566" s="1084" t="s">
        <v>89</v>
      </c>
      <c r="B566" s="1084"/>
      <c r="C566" s="1084"/>
      <c r="D566" s="1084"/>
      <c r="E566" s="1084"/>
      <c r="F566" s="1084"/>
      <c r="G566" s="1084"/>
      <c r="H566" s="1084"/>
      <c r="I566" s="1084"/>
      <c r="J566" s="1084"/>
      <c r="K566" s="1084"/>
      <c r="L566" s="1084"/>
      <c r="M566" s="1084"/>
      <c r="N566" s="1084"/>
      <c r="O566" s="1084"/>
      <c r="P566" s="1084"/>
      <c r="Q566" s="1084"/>
    </row>
    <row r="567" spans="1:17" ht="26.25">
      <c r="A567" s="1084" t="s">
        <v>6715</v>
      </c>
      <c r="B567" s="1084"/>
      <c r="C567" s="1084"/>
      <c r="D567" s="1084"/>
      <c r="E567" s="1084"/>
      <c r="F567" s="1084"/>
      <c r="G567" s="1084"/>
      <c r="H567" s="1084"/>
      <c r="I567" s="1084"/>
      <c r="J567" s="1084"/>
      <c r="K567" s="1084"/>
      <c r="L567" s="1084"/>
      <c r="M567" s="1084"/>
      <c r="N567" s="1084"/>
      <c r="O567" s="1084"/>
      <c r="P567" s="1084"/>
      <c r="Q567" s="1084"/>
    </row>
    <row r="569" spans="1:17">
      <c r="A569" s="1085" t="s">
        <v>91</v>
      </c>
      <c r="B569" s="1085" t="s">
        <v>92</v>
      </c>
      <c r="C569" s="1088" t="s">
        <v>93</v>
      </c>
      <c r="D569" s="1088"/>
      <c r="E569" s="1088" t="s">
        <v>94</v>
      </c>
      <c r="F569" s="1088"/>
      <c r="G569" s="1088" t="s">
        <v>95</v>
      </c>
      <c r="H569" s="1088"/>
      <c r="I569" s="1088" t="s">
        <v>96</v>
      </c>
      <c r="J569" s="1088"/>
      <c r="K569" s="1088" t="s">
        <v>75</v>
      </c>
      <c r="L569" s="1088"/>
      <c r="M569" s="1088" t="s">
        <v>97</v>
      </c>
      <c r="N569" s="1088"/>
      <c r="O569" s="1088" t="s">
        <v>98</v>
      </c>
      <c r="P569" s="1088"/>
      <c r="Q569" s="1088" t="s">
        <v>99</v>
      </c>
    </row>
    <row r="570" spans="1:17">
      <c r="A570" s="1086"/>
      <c r="B570" s="1086"/>
      <c r="C570" s="1088"/>
      <c r="D570" s="1088"/>
      <c r="E570" s="1088"/>
      <c r="F570" s="1088"/>
      <c r="G570" s="1088"/>
      <c r="H570" s="1088"/>
      <c r="I570" s="1088"/>
      <c r="J570" s="1088"/>
      <c r="K570" s="1088"/>
      <c r="L570" s="1088"/>
      <c r="M570" s="1088"/>
      <c r="N570" s="1088"/>
      <c r="O570" s="1088"/>
      <c r="P570" s="1088"/>
      <c r="Q570" s="1088"/>
    </row>
    <row r="571" spans="1:17">
      <c r="A571" s="1087"/>
      <c r="B571" s="1087"/>
      <c r="C571" s="869" t="s">
        <v>23</v>
      </c>
      <c r="D571" s="869" t="s">
        <v>16</v>
      </c>
      <c r="E571" s="869" t="s">
        <v>23</v>
      </c>
      <c r="F571" s="869" t="s">
        <v>16</v>
      </c>
      <c r="G571" s="869" t="s">
        <v>23</v>
      </c>
      <c r="H571" s="869" t="s">
        <v>16</v>
      </c>
      <c r="I571" s="869" t="s">
        <v>23</v>
      </c>
      <c r="J571" s="869" t="s">
        <v>16</v>
      </c>
      <c r="K571" s="869" t="s">
        <v>23</v>
      </c>
      <c r="L571" s="869" t="s">
        <v>16</v>
      </c>
      <c r="M571" s="869" t="s">
        <v>23</v>
      </c>
      <c r="N571" s="869" t="s">
        <v>16</v>
      </c>
      <c r="O571" s="869" t="s">
        <v>23</v>
      </c>
      <c r="P571" s="869" t="s">
        <v>16</v>
      </c>
      <c r="Q571" s="869"/>
    </row>
    <row r="572" spans="1:17" ht="35.1" customHeight="1">
      <c r="A572" s="39">
        <v>1</v>
      </c>
      <c r="B572" s="42" t="s">
        <v>100</v>
      </c>
      <c r="C572" s="871">
        <v>77</v>
      </c>
      <c r="D572" s="39">
        <v>76</v>
      </c>
      <c r="E572" s="39"/>
      <c r="F572" s="39"/>
      <c r="G572" s="39"/>
      <c r="H572" s="39"/>
      <c r="I572" s="870"/>
      <c r="J572" s="39"/>
      <c r="K572" s="39"/>
      <c r="L572" s="39"/>
      <c r="M572" s="39">
        <v>42</v>
      </c>
      <c r="N572" s="39"/>
      <c r="O572" s="871">
        <v>77</v>
      </c>
      <c r="P572" s="39">
        <v>76</v>
      </c>
      <c r="Q572" s="44"/>
    </row>
    <row r="573" spans="1:17" ht="35.1" customHeight="1">
      <c r="A573" s="37">
        <v>6</v>
      </c>
      <c r="B573" s="40" t="s">
        <v>101</v>
      </c>
      <c r="C573" s="39">
        <v>71</v>
      </c>
      <c r="D573" s="39">
        <v>72</v>
      </c>
      <c r="E573" s="39"/>
      <c r="F573" s="39"/>
      <c r="G573" s="39"/>
      <c r="H573" s="39"/>
      <c r="I573" s="39"/>
      <c r="J573" s="37"/>
      <c r="K573" s="39"/>
      <c r="L573" s="39"/>
      <c r="M573" s="39">
        <v>39</v>
      </c>
      <c r="N573" s="39"/>
      <c r="O573" s="39">
        <v>71</v>
      </c>
      <c r="P573" s="39">
        <v>72</v>
      </c>
      <c r="Q573" s="40"/>
    </row>
    <row r="574" spans="1:17" ht="35.1" customHeight="1">
      <c r="A574" s="37">
        <v>7</v>
      </c>
      <c r="B574" s="40" t="s">
        <v>102</v>
      </c>
      <c r="C574" s="39">
        <v>70</v>
      </c>
      <c r="D574" s="39">
        <v>57</v>
      </c>
      <c r="E574" s="39"/>
      <c r="F574" s="39"/>
      <c r="G574" s="39"/>
      <c r="H574" s="39"/>
      <c r="I574" s="39"/>
      <c r="J574" s="37"/>
      <c r="K574" s="39"/>
      <c r="L574" s="39"/>
      <c r="M574" s="39">
        <v>38</v>
      </c>
      <c r="N574" s="39">
        <v>1</v>
      </c>
      <c r="O574" s="39">
        <v>70</v>
      </c>
      <c r="P574" s="39">
        <v>57</v>
      </c>
      <c r="Q574" s="40"/>
    </row>
    <row r="575" spans="1:17" ht="35.1" customHeight="1">
      <c r="A575" s="37">
        <v>15</v>
      </c>
      <c r="B575" s="40" t="s">
        <v>103</v>
      </c>
      <c r="C575" s="39">
        <v>36</v>
      </c>
      <c r="D575" s="39">
        <v>39</v>
      </c>
      <c r="E575" s="39"/>
      <c r="F575" s="39"/>
      <c r="G575" s="39"/>
      <c r="H575" s="39"/>
      <c r="I575" s="39"/>
      <c r="J575" s="37"/>
      <c r="K575" s="39"/>
      <c r="L575" s="39"/>
      <c r="M575" s="39">
        <v>21</v>
      </c>
      <c r="N575" s="39"/>
      <c r="O575" s="39">
        <v>36</v>
      </c>
      <c r="P575" s="39">
        <v>39</v>
      </c>
      <c r="Q575" s="40"/>
    </row>
    <row r="576" spans="1:17" ht="35.1" customHeight="1">
      <c r="A576" s="37">
        <v>16</v>
      </c>
      <c r="B576" s="40" t="s">
        <v>104</v>
      </c>
      <c r="C576" s="39">
        <v>68</v>
      </c>
      <c r="D576" s="39">
        <v>68</v>
      </c>
      <c r="E576" s="39"/>
      <c r="F576" s="39"/>
      <c r="G576" s="39"/>
      <c r="H576" s="39"/>
      <c r="I576" s="39"/>
      <c r="J576" s="37"/>
      <c r="K576" s="39"/>
      <c r="L576" s="39"/>
      <c r="M576" s="39">
        <v>34</v>
      </c>
      <c r="N576" s="39">
        <v>1</v>
      </c>
      <c r="O576" s="39">
        <v>68</v>
      </c>
      <c r="P576" s="39">
        <v>68</v>
      </c>
      <c r="Q576" s="40"/>
    </row>
    <row r="577" spans="1:17" ht="35.1" customHeight="1">
      <c r="A577" s="40"/>
      <c r="B577" s="41" t="s">
        <v>84</v>
      </c>
      <c r="C577" s="40"/>
      <c r="D577" s="40"/>
      <c r="E577" s="40"/>
      <c r="F577" s="40"/>
      <c r="G577" s="40"/>
      <c r="H577" s="39"/>
      <c r="I577" s="39"/>
      <c r="J577" s="37"/>
      <c r="K577" s="40"/>
      <c r="L577" s="40"/>
      <c r="M577" s="39">
        <f>SUM(M572:N576)</f>
        <v>176</v>
      </c>
      <c r="N577" s="39"/>
      <c r="O577" s="40">
        <f>SUM(O572:O576)</f>
        <v>322</v>
      </c>
      <c r="P577" s="40">
        <f>SUM(P572:P576)</f>
        <v>312</v>
      </c>
      <c r="Q577" s="40">
        <f>SUM(O577:P577)</f>
        <v>634</v>
      </c>
    </row>
    <row r="579" spans="1:17">
      <c r="N579" s="1080" t="s">
        <v>105</v>
      </c>
      <c r="O579" s="1080"/>
      <c r="P579" s="1080"/>
    </row>
    <row r="582" spans="1:17">
      <c r="N582" s="1080" t="s">
        <v>106</v>
      </c>
      <c r="O582" s="1080"/>
      <c r="P582" s="1080"/>
    </row>
    <row r="589" spans="1:17" ht="26.25">
      <c r="A589" s="1084" t="s">
        <v>89</v>
      </c>
      <c r="B589" s="1084"/>
      <c r="C589" s="1084"/>
      <c r="D589" s="1084"/>
      <c r="E589" s="1084"/>
      <c r="F589" s="1084"/>
      <c r="G589" s="1084"/>
      <c r="H589" s="1084"/>
      <c r="I589" s="1084"/>
      <c r="J589" s="1084"/>
      <c r="K589" s="1084"/>
      <c r="L589" s="1084"/>
      <c r="M589" s="1084"/>
      <c r="N589" s="1084"/>
      <c r="O589" s="1084"/>
      <c r="P589" s="1084"/>
      <c r="Q589" s="1084"/>
    </row>
    <row r="590" spans="1:17" ht="26.25">
      <c r="A590" s="1084" t="s">
        <v>6716</v>
      </c>
      <c r="B590" s="1084"/>
      <c r="C590" s="1084"/>
      <c r="D590" s="1084"/>
      <c r="E590" s="1084"/>
      <c r="F590" s="1084"/>
      <c r="G590" s="1084"/>
      <c r="H590" s="1084"/>
      <c r="I590" s="1084"/>
      <c r="J590" s="1084"/>
      <c r="K590" s="1084"/>
      <c r="L590" s="1084"/>
      <c r="M590" s="1084"/>
      <c r="N590" s="1084"/>
      <c r="O590" s="1084"/>
      <c r="P590" s="1084"/>
      <c r="Q590" s="1084"/>
    </row>
    <row r="593" spans="1:17">
      <c r="A593" s="1085" t="s">
        <v>91</v>
      </c>
      <c r="B593" s="1085" t="s">
        <v>92</v>
      </c>
      <c r="C593" s="1088" t="s">
        <v>93</v>
      </c>
      <c r="D593" s="1088"/>
      <c r="E593" s="1088" t="s">
        <v>94</v>
      </c>
      <c r="F593" s="1088"/>
      <c r="G593" s="1088" t="s">
        <v>95</v>
      </c>
      <c r="H593" s="1088"/>
      <c r="I593" s="1088" t="s">
        <v>96</v>
      </c>
      <c r="J593" s="1088"/>
      <c r="K593" s="1088" t="s">
        <v>75</v>
      </c>
      <c r="L593" s="1088"/>
      <c r="M593" s="1088" t="s">
        <v>97</v>
      </c>
      <c r="N593" s="1088"/>
      <c r="O593" s="1088" t="s">
        <v>98</v>
      </c>
      <c r="P593" s="1088"/>
      <c r="Q593" s="1088" t="s">
        <v>99</v>
      </c>
    </row>
    <row r="594" spans="1:17">
      <c r="A594" s="1086"/>
      <c r="B594" s="1086"/>
      <c r="C594" s="1088"/>
      <c r="D594" s="1088"/>
      <c r="E594" s="1088"/>
      <c r="F594" s="1088"/>
      <c r="G594" s="1088"/>
      <c r="H594" s="1088"/>
      <c r="I594" s="1088"/>
      <c r="J594" s="1088"/>
      <c r="K594" s="1088"/>
      <c r="L594" s="1088"/>
      <c r="M594" s="1088"/>
      <c r="N594" s="1088"/>
      <c r="O594" s="1088"/>
      <c r="P594" s="1088"/>
      <c r="Q594" s="1088"/>
    </row>
    <row r="595" spans="1:17">
      <c r="A595" s="1087"/>
      <c r="B595" s="1087"/>
      <c r="C595" s="869" t="s">
        <v>23</v>
      </c>
      <c r="D595" s="869" t="s">
        <v>16</v>
      </c>
      <c r="E595" s="869" t="s">
        <v>23</v>
      </c>
      <c r="F595" s="869" t="s">
        <v>16</v>
      </c>
      <c r="G595" s="869" t="s">
        <v>23</v>
      </c>
      <c r="H595" s="869" t="s">
        <v>16</v>
      </c>
      <c r="I595" s="869" t="s">
        <v>23</v>
      </c>
      <c r="J595" s="869" t="s">
        <v>16</v>
      </c>
      <c r="K595" s="869" t="s">
        <v>23</v>
      </c>
      <c r="L595" s="869" t="s">
        <v>16</v>
      </c>
      <c r="M595" s="869" t="s">
        <v>23</v>
      </c>
      <c r="N595" s="869" t="s">
        <v>16</v>
      </c>
      <c r="O595" s="869" t="s">
        <v>23</v>
      </c>
      <c r="P595" s="869" t="s">
        <v>16</v>
      </c>
      <c r="Q595" s="869"/>
    </row>
    <row r="596" spans="1:17" ht="35.1" customHeight="1">
      <c r="A596" s="37">
        <v>2</v>
      </c>
      <c r="B596" s="38" t="s">
        <v>108</v>
      </c>
      <c r="C596" s="869">
        <v>97</v>
      </c>
      <c r="D596" s="39">
        <v>87</v>
      </c>
      <c r="E596" s="40"/>
      <c r="F596" s="40"/>
      <c r="G596" s="40"/>
      <c r="H596" s="39"/>
      <c r="I596" s="870"/>
      <c r="J596" s="37"/>
      <c r="K596" s="40"/>
      <c r="L596" s="40"/>
      <c r="M596" s="39">
        <v>54</v>
      </c>
      <c r="N596" s="39"/>
      <c r="O596" s="869">
        <v>97</v>
      </c>
      <c r="P596" s="39">
        <v>87</v>
      </c>
      <c r="Q596" s="40"/>
    </row>
    <row r="597" spans="1:17" ht="35.1" customHeight="1">
      <c r="A597" s="37">
        <v>3</v>
      </c>
      <c r="B597" s="40" t="s">
        <v>109</v>
      </c>
      <c r="C597" s="39">
        <v>64</v>
      </c>
      <c r="D597" s="39">
        <v>60</v>
      </c>
      <c r="E597" s="40"/>
      <c r="F597" s="40"/>
      <c r="G597" s="40"/>
      <c r="H597" s="39"/>
      <c r="I597" s="39"/>
      <c r="J597" s="37"/>
      <c r="K597" s="40"/>
      <c r="L597" s="40"/>
      <c r="M597" s="39">
        <v>32</v>
      </c>
      <c r="N597" s="39"/>
      <c r="O597" s="39">
        <v>64</v>
      </c>
      <c r="P597" s="39">
        <v>60</v>
      </c>
      <c r="Q597" s="40"/>
    </row>
    <row r="598" spans="1:17" ht="35.1" customHeight="1">
      <c r="A598" s="37">
        <v>4</v>
      </c>
      <c r="B598" s="40" t="s">
        <v>110</v>
      </c>
      <c r="C598" s="39">
        <v>42</v>
      </c>
      <c r="D598" s="39">
        <v>41</v>
      </c>
      <c r="E598" s="40"/>
      <c r="F598" s="40"/>
      <c r="G598" s="40"/>
      <c r="H598" s="39"/>
      <c r="I598" s="39"/>
      <c r="J598" s="37"/>
      <c r="K598" s="40"/>
      <c r="L598" s="40"/>
      <c r="M598" s="39">
        <v>21</v>
      </c>
      <c r="N598" s="39"/>
      <c r="O598" s="39">
        <v>42</v>
      </c>
      <c r="P598" s="39">
        <v>41</v>
      </c>
      <c r="Q598" s="40"/>
    </row>
    <row r="599" spans="1:17" ht="35.1" customHeight="1">
      <c r="A599" s="37">
        <v>5</v>
      </c>
      <c r="B599" s="40" t="s">
        <v>111</v>
      </c>
      <c r="C599" s="39">
        <v>69</v>
      </c>
      <c r="D599" s="39">
        <v>69</v>
      </c>
      <c r="E599" s="39"/>
      <c r="F599" s="39"/>
      <c r="G599" s="39"/>
      <c r="H599" s="39"/>
      <c r="I599" s="39"/>
      <c r="J599" s="37"/>
      <c r="K599" s="40"/>
      <c r="L599" s="40"/>
      <c r="M599" s="39">
        <v>34</v>
      </c>
      <c r="N599" s="39">
        <v>4</v>
      </c>
      <c r="O599" s="39">
        <v>69</v>
      </c>
      <c r="P599" s="39">
        <v>69</v>
      </c>
      <c r="Q599" s="40"/>
    </row>
    <row r="600" spans="1:17" ht="35.1" customHeight="1">
      <c r="A600" s="37">
        <v>8</v>
      </c>
      <c r="B600" s="40" t="s">
        <v>112</v>
      </c>
      <c r="C600" s="39">
        <v>69</v>
      </c>
      <c r="D600" s="39">
        <v>58</v>
      </c>
      <c r="E600" s="39"/>
      <c r="F600" s="39"/>
      <c r="G600" s="39"/>
      <c r="H600" s="39"/>
      <c r="I600" s="39"/>
      <c r="J600" s="37"/>
      <c r="K600" s="40"/>
      <c r="L600" s="40"/>
      <c r="M600" s="39">
        <v>34</v>
      </c>
      <c r="N600" s="39">
        <v>3</v>
      </c>
      <c r="O600" s="39">
        <v>69</v>
      </c>
      <c r="P600" s="39">
        <v>58</v>
      </c>
      <c r="Q600" s="40"/>
    </row>
    <row r="601" spans="1:17" ht="35.1" customHeight="1">
      <c r="A601" s="37">
        <v>9</v>
      </c>
      <c r="B601" s="40" t="s">
        <v>113</v>
      </c>
      <c r="C601" s="39">
        <v>64</v>
      </c>
      <c r="D601" s="39">
        <v>64</v>
      </c>
      <c r="E601" s="39"/>
      <c r="F601" s="39"/>
      <c r="G601" s="39"/>
      <c r="H601" s="39"/>
      <c r="I601" s="39"/>
      <c r="J601" s="37"/>
      <c r="K601" s="40"/>
      <c r="L601" s="40"/>
      <c r="M601" s="39">
        <v>42</v>
      </c>
      <c r="N601" s="39"/>
      <c r="O601" s="39">
        <v>64</v>
      </c>
      <c r="P601" s="39">
        <v>64</v>
      </c>
      <c r="Q601" s="40"/>
    </row>
    <row r="602" spans="1:17" ht="35.1" customHeight="1">
      <c r="A602" s="40"/>
      <c r="B602" s="41" t="s">
        <v>84</v>
      </c>
      <c r="C602" s="40"/>
      <c r="D602" s="40"/>
      <c r="E602" s="40"/>
      <c r="F602" s="40"/>
      <c r="G602" s="40"/>
      <c r="H602" s="39"/>
      <c r="I602" s="39"/>
      <c r="J602" s="37"/>
      <c r="K602" s="40"/>
      <c r="L602" s="40"/>
      <c r="M602" s="39">
        <f>SUM(M596:N601)</f>
        <v>224</v>
      </c>
      <c r="N602" s="39"/>
      <c r="O602" s="40">
        <f>SUM(O596:O601)</f>
        <v>405</v>
      </c>
      <c r="P602" s="40">
        <f>SUM(P596:P601)</f>
        <v>379</v>
      </c>
      <c r="Q602" s="40">
        <f>SUM(O602:P602)</f>
        <v>784</v>
      </c>
    </row>
    <row r="604" spans="1:17">
      <c r="N604" s="1080" t="s">
        <v>114</v>
      </c>
      <c r="O604" s="1080"/>
      <c r="P604" s="1080"/>
    </row>
    <row r="607" spans="1:17">
      <c r="N607" s="1080" t="s">
        <v>115</v>
      </c>
      <c r="O607" s="1080"/>
      <c r="P607" s="1080"/>
    </row>
    <row r="613" spans="1:20" ht="26.25">
      <c r="A613" s="1084" t="s">
        <v>89</v>
      </c>
      <c r="B613" s="1084"/>
      <c r="C613" s="1084"/>
      <c r="D613" s="1084"/>
      <c r="E613" s="1084"/>
      <c r="F613" s="1084"/>
      <c r="G613" s="1084"/>
      <c r="H613" s="1084"/>
      <c r="I613" s="1084"/>
      <c r="J613" s="1084"/>
      <c r="K613" s="1084"/>
      <c r="L613" s="1084"/>
      <c r="M613" s="1084"/>
      <c r="N613" s="1084"/>
      <c r="O613" s="1084"/>
      <c r="P613" s="1084"/>
      <c r="Q613" s="1084"/>
    </row>
    <row r="614" spans="1:20" ht="26.25">
      <c r="A614" s="1084" t="s">
        <v>6717</v>
      </c>
      <c r="B614" s="1084"/>
      <c r="C614" s="1084"/>
      <c r="D614" s="1084"/>
      <c r="E614" s="1084"/>
      <c r="F614" s="1084"/>
      <c r="G614" s="1084"/>
      <c r="H614" s="1084"/>
      <c r="I614" s="1084"/>
      <c r="J614" s="1084"/>
      <c r="K614" s="1084"/>
      <c r="L614" s="1084"/>
      <c r="M614" s="1084"/>
      <c r="N614" s="1084"/>
      <c r="O614" s="1084"/>
      <c r="P614" s="1084"/>
      <c r="Q614" s="1084"/>
    </row>
    <row r="617" spans="1:20">
      <c r="A617" s="1085" t="s">
        <v>91</v>
      </c>
      <c r="B617" s="1085" t="s">
        <v>92</v>
      </c>
      <c r="C617" s="1088" t="s">
        <v>93</v>
      </c>
      <c r="D617" s="1088"/>
      <c r="E617" s="1088" t="s">
        <v>94</v>
      </c>
      <c r="F617" s="1088"/>
      <c r="G617" s="1088" t="s">
        <v>95</v>
      </c>
      <c r="H617" s="1088"/>
      <c r="I617" s="1088" t="s">
        <v>96</v>
      </c>
      <c r="J617" s="1088"/>
      <c r="K617" s="1088" t="s">
        <v>75</v>
      </c>
      <c r="L617" s="1088"/>
      <c r="M617" s="1088" t="s">
        <v>97</v>
      </c>
      <c r="N617" s="1088"/>
      <c r="O617" s="1088" t="s">
        <v>98</v>
      </c>
      <c r="P617" s="1088"/>
      <c r="Q617" s="1085" t="s">
        <v>99</v>
      </c>
    </row>
    <row r="618" spans="1:20">
      <c r="A618" s="1086"/>
      <c r="B618" s="1086"/>
      <c r="C618" s="1088"/>
      <c r="D618" s="1088"/>
      <c r="E618" s="1088"/>
      <c r="F618" s="1088"/>
      <c r="G618" s="1088"/>
      <c r="H618" s="1088"/>
      <c r="I618" s="1088"/>
      <c r="J618" s="1088"/>
      <c r="K618" s="1088"/>
      <c r="L618" s="1088"/>
      <c r="M618" s="1088"/>
      <c r="N618" s="1088"/>
      <c r="O618" s="1088"/>
      <c r="P618" s="1088"/>
      <c r="Q618" s="1087"/>
    </row>
    <row r="619" spans="1:20">
      <c r="A619" s="1087"/>
      <c r="B619" s="1087"/>
      <c r="C619" s="869" t="s">
        <v>23</v>
      </c>
      <c r="D619" s="869" t="s">
        <v>16</v>
      </c>
      <c r="E619" s="869" t="s">
        <v>23</v>
      </c>
      <c r="F619" s="869" t="s">
        <v>16</v>
      </c>
      <c r="G619" s="869" t="s">
        <v>23</v>
      </c>
      <c r="H619" s="869" t="s">
        <v>16</v>
      </c>
      <c r="I619" s="869" t="s">
        <v>23</v>
      </c>
      <c r="J619" s="869" t="s">
        <v>16</v>
      </c>
      <c r="K619" s="869" t="s">
        <v>23</v>
      </c>
      <c r="L619" s="869" t="s">
        <v>16</v>
      </c>
      <c r="M619" s="869" t="s">
        <v>23</v>
      </c>
      <c r="N619" s="869" t="s">
        <v>16</v>
      </c>
      <c r="O619" s="869" t="s">
        <v>23</v>
      </c>
      <c r="P619" s="869" t="s">
        <v>16</v>
      </c>
      <c r="Q619" s="869"/>
    </row>
    <row r="620" spans="1:20" ht="35.1" customHeight="1">
      <c r="A620" s="37">
        <v>10</v>
      </c>
      <c r="B620" s="38" t="s">
        <v>117</v>
      </c>
      <c r="C620" s="869">
        <v>55</v>
      </c>
      <c r="D620" s="39">
        <v>52</v>
      </c>
      <c r="E620" s="39"/>
      <c r="F620" s="39"/>
      <c r="G620" s="39"/>
      <c r="H620" s="39"/>
      <c r="I620" s="870"/>
      <c r="J620" s="37"/>
      <c r="K620" s="39"/>
      <c r="L620" s="39"/>
      <c r="M620" s="39">
        <v>25</v>
      </c>
      <c r="N620" s="39"/>
      <c r="O620" s="869">
        <v>55</v>
      </c>
      <c r="P620" s="39">
        <v>52</v>
      </c>
      <c r="Q620" s="40"/>
    </row>
    <row r="621" spans="1:20" ht="35.1" customHeight="1">
      <c r="A621" s="37">
        <v>11</v>
      </c>
      <c r="B621" s="40" t="s">
        <v>118</v>
      </c>
      <c r="C621" s="39">
        <v>54</v>
      </c>
      <c r="D621" s="39">
        <v>55</v>
      </c>
      <c r="E621" s="39"/>
      <c r="F621" s="39"/>
      <c r="G621" s="39"/>
      <c r="H621" s="39"/>
      <c r="I621" s="39"/>
      <c r="J621" s="37"/>
      <c r="K621" s="39"/>
      <c r="L621" s="39"/>
      <c r="M621" s="39">
        <v>26</v>
      </c>
      <c r="N621" s="39">
        <v>1</v>
      </c>
      <c r="O621" s="39">
        <v>54</v>
      </c>
      <c r="P621" s="39">
        <v>55</v>
      </c>
      <c r="Q621" s="40"/>
    </row>
    <row r="622" spans="1:20" ht="35.1" customHeight="1">
      <c r="A622" s="37">
        <v>12</v>
      </c>
      <c r="B622" s="40" t="s">
        <v>119</v>
      </c>
      <c r="C622" s="39">
        <v>65</v>
      </c>
      <c r="D622" s="39">
        <v>62</v>
      </c>
      <c r="E622" s="39"/>
      <c r="F622" s="39"/>
      <c r="G622" s="39"/>
      <c r="H622" s="39"/>
      <c r="I622" s="39"/>
      <c r="J622" s="37"/>
      <c r="K622" s="39"/>
      <c r="L622" s="39"/>
      <c r="M622" s="39">
        <v>31</v>
      </c>
      <c r="N622" s="39">
        <v>1</v>
      </c>
      <c r="O622" s="39">
        <v>65</v>
      </c>
      <c r="P622" s="39">
        <v>62</v>
      </c>
      <c r="Q622" s="40"/>
    </row>
    <row r="623" spans="1:20" ht="35.1" customHeight="1">
      <c r="A623" s="37">
        <v>13</v>
      </c>
      <c r="B623" s="40" t="s">
        <v>120</v>
      </c>
      <c r="C623" s="39">
        <v>43</v>
      </c>
      <c r="D623" s="39">
        <v>34</v>
      </c>
      <c r="E623" s="39"/>
      <c r="F623" s="39"/>
      <c r="G623" s="39"/>
      <c r="H623" s="39"/>
      <c r="I623" s="39"/>
      <c r="J623" s="37"/>
      <c r="K623" s="39"/>
      <c r="L623" s="39"/>
      <c r="M623" s="39">
        <v>22</v>
      </c>
      <c r="N623" s="39">
        <v>1</v>
      </c>
      <c r="O623" s="39">
        <v>43</v>
      </c>
      <c r="P623" s="39">
        <v>34</v>
      </c>
      <c r="Q623" s="40"/>
    </row>
    <row r="624" spans="1:20" ht="35.1" customHeight="1">
      <c r="A624" s="37">
        <v>14</v>
      </c>
      <c r="B624" s="40" t="s">
        <v>121</v>
      </c>
      <c r="C624" s="39">
        <v>36</v>
      </c>
      <c r="D624" s="39">
        <v>36</v>
      </c>
      <c r="E624" s="39"/>
      <c r="F624" s="39"/>
      <c r="G624" s="39"/>
      <c r="H624" s="39"/>
      <c r="I624" s="39"/>
      <c r="J624" s="37"/>
      <c r="K624" s="39"/>
      <c r="L624" s="39"/>
      <c r="M624" s="39">
        <v>19</v>
      </c>
      <c r="N624" s="39"/>
      <c r="O624" s="39">
        <v>36</v>
      </c>
      <c r="P624" s="39">
        <v>36</v>
      </c>
      <c r="Q624" s="40"/>
      <c r="T624" t="s">
        <v>97</v>
      </c>
    </row>
    <row r="625" spans="1:20" ht="35.1" customHeight="1">
      <c r="A625" s="40"/>
      <c r="B625" s="41" t="s">
        <v>84</v>
      </c>
      <c r="C625" s="40"/>
      <c r="D625" s="40"/>
      <c r="E625" s="40"/>
      <c r="F625" s="40"/>
      <c r="G625" s="40"/>
      <c r="H625" s="39"/>
      <c r="I625" s="39"/>
      <c r="J625" s="37"/>
      <c r="K625" s="40"/>
      <c r="L625" s="40"/>
      <c r="M625" s="39">
        <f>SUM(M620:N624)</f>
        <v>126</v>
      </c>
      <c r="N625" s="39"/>
      <c r="O625" s="40">
        <f>SUM(O620:O624)</f>
        <v>253</v>
      </c>
      <c r="P625" s="40">
        <f>SUM(P620:P624)</f>
        <v>239</v>
      </c>
      <c r="Q625" s="40">
        <f>SUM(O625:P625)</f>
        <v>492</v>
      </c>
      <c r="T625">
        <f>SUM(M625+M602+M577)</f>
        <v>526</v>
      </c>
    </row>
    <row r="627" spans="1:20">
      <c r="N627" s="1080" t="s">
        <v>122</v>
      </c>
      <c r="O627" s="1080"/>
      <c r="P627" s="1080"/>
    </row>
    <row r="630" spans="1:20">
      <c r="N630" s="1080" t="s">
        <v>123</v>
      </c>
      <c r="O630" s="1080"/>
      <c r="P630" s="1080"/>
    </row>
    <row r="638" spans="1:20" ht="26.25">
      <c r="A638" s="1084" t="s">
        <v>89</v>
      </c>
      <c r="B638" s="1084"/>
      <c r="C638" s="1084"/>
      <c r="D638" s="1084"/>
      <c r="E638" s="1084"/>
      <c r="F638" s="1084"/>
      <c r="G638" s="1084"/>
      <c r="H638" s="1084"/>
      <c r="I638" s="1084"/>
      <c r="J638" s="1084"/>
      <c r="K638" s="1084"/>
      <c r="L638" s="1084"/>
      <c r="M638" s="1084"/>
      <c r="N638" s="1084"/>
      <c r="O638" s="1084"/>
      <c r="P638" s="1084"/>
      <c r="Q638" s="1084"/>
    </row>
    <row r="639" spans="1:20" ht="26.25">
      <c r="A639" s="1084" t="s">
        <v>6718</v>
      </c>
      <c r="B639" s="1084"/>
      <c r="C639" s="1084"/>
      <c r="D639" s="1084"/>
      <c r="E639" s="1084"/>
      <c r="F639" s="1084"/>
      <c r="G639" s="1084"/>
      <c r="H639" s="1084"/>
      <c r="I639" s="1084"/>
      <c r="J639" s="1084"/>
      <c r="K639" s="1084"/>
      <c r="L639" s="1084"/>
      <c r="M639" s="1084"/>
      <c r="N639" s="1084"/>
      <c r="O639" s="1084"/>
      <c r="P639" s="1084"/>
      <c r="Q639" s="1084"/>
    </row>
    <row r="641" spans="1:20">
      <c r="A641" s="1085" t="s">
        <v>91</v>
      </c>
      <c r="B641" s="1085" t="s">
        <v>92</v>
      </c>
      <c r="C641" s="1088" t="s">
        <v>93</v>
      </c>
      <c r="D641" s="1088"/>
      <c r="E641" s="1088" t="s">
        <v>94</v>
      </c>
      <c r="F641" s="1088"/>
      <c r="G641" s="1088" t="s">
        <v>95</v>
      </c>
      <c r="H641" s="1088"/>
      <c r="I641" s="1088" t="s">
        <v>96</v>
      </c>
      <c r="J641" s="1088"/>
      <c r="K641" s="1088" t="s">
        <v>75</v>
      </c>
      <c r="L641" s="1088"/>
      <c r="M641" s="1088" t="s">
        <v>97</v>
      </c>
      <c r="N641" s="1088"/>
      <c r="O641" s="1088" t="s">
        <v>98</v>
      </c>
      <c r="P641" s="1088"/>
      <c r="Q641" s="1088" t="s">
        <v>99</v>
      </c>
    </row>
    <row r="642" spans="1:20">
      <c r="A642" s="1086"/>
      <c r="B642" s="1086"/>
      <c r="C642" s="1088"/>
      <c r="D642" s="1088"/>
      <c r="E642" s="1088"/>
      <c r="F642" s="1088"/>
      <c r="G642" s="1088"/>
      <c r="H642" s="1088"/>
      <c r="I642" s="1088"/>
      <c r="J642" s="1088"/>
      <c r="K642" s="1088"/>
      <c r="L642" s="1088"/>
      <c r="M642" s="1088"/>
      <c r="N642" s="1088"/>
      <c r="O642" s="1088"/>
      <c r="P642" s="1088"/>
      <c r="Q642" s="1088"/>
    </row>
    <row r="643" spans="1:20">
      <c r="A643" s="1087"/>
      <c r="B643" s="1087"/>
      <c r="C643" s="869" t="s">
        <v>23</v>
      </c>
      <c r="D643" s="869" t="s">
        <v>16</v>
      </c>
      <c r="E643" s="869" t="s">
        <v>23</v>
      </c>
      <c r="F643" s="869" t="s">
        <v>16</v>
      </c>
      <c r="G643" s="869" t="s">
        <v>23</v>
      </c>
      <c r="H643" s="869" t="s">
        <v>16</v>
      </c>
      <c r="I643" s="869" t="s">
        <v>23</v>
      </c>
      <c r="J643" s="869" t="s">
        <v>16</v>
      </c>
      <c r="K643" s="869" t="s">
        <v>23</v>
      </c>
      <c r="L643" s="869" t="s">
        <v>16</v>
      </c>
      <c r="M643" s="869" t="s">
        <v>23</v>
      </c>
      <c r="N643" s="869" t="s">
        <v>16</v>
      </c>
      <c r="O643" s="869" t="s">
        <v>23</v>
      </c>
      <c r="P643" s="869" t="s">
        <v>16</v>
      </c>
      <c r="Q643" s="869"/>
    </row>
    <row r="644" spans="1:20" ht="35.1" customHeight="1">
      <c r="A644" s="39">
        <v>1</v>
      </c>
      <c r="B644" s="42" t="s">
        <v>755</v>
      </c>
      <c r="C644" s="871">
        <v>77</v>
      </c>
      <c r="D644" s="39">
        <v>76</v>
      </c>
      <c r="E644" s="39"/>
      <c r="F644" s="39"/>
      <c r="G644" s="39"/>
      <c r="H644" s="39"/>
      <c r="I644" s="870"/>
      <c r="J644" s="39"/>
      <c r="K644" s="39"/>
      <c r="L644" s="39"/>
      <c r="M644" s="39">
        <v>42</v>
      </c>
      <c r="N644" s="39"/>
      <c r="O644" s="871">
        <v>77</v>
      </c>
      <c r="P644" s="39">
        <v>76</v>
      </c>
      <c r="Q644" s="44"/>
    </row>
    <row r="645" spans="1:20" ht="35.1" customHeight="1">
      <c r="A645" s="37">
        <v>6</v>
      </c>
      <c r="B645" s="40" t="s">
        <v>101</v>
      </c>
      <c r="C645" s="39">
        <v>71</v>
      </c>
      <c r="D645" s="39">
        <v>72</v>
      </c>
      <c r="E645" s="39"/>
      <c r="F645" s="39"/>
      <c r="G645" s="39"/>
      <c r="H645" s="39"/>
      <c r="I645" s="39"/>
      <c r="J645" s="37"/>
      <c r="K645" s="39"/>
      <c r="L645" s="39"/>
      <c r="M645" s="39">
        <v>39</v>
      </c>
      <c r="N645" s="39"/>
      <c r="O645" s="39">
        <v>71</v>
      </c>
      <c r="P645" s="39">
        <v>72</v>
      </c>
      <c r="Q645" s="40"/>
    </row>
    <row r="646" spans="1:20" ht="35.1" customHeight="1">
      <c r="A646" s="37">
        <v>7</v>
      </c>
      <c r="B646" s="40" t="s">
        <v>102</v>
      </c>
      <c r="C646" s="39">
        <v>70</v>
      </c>
      <c r="D646" s="39">
        <v>57</v>
      </c>
      <c r="E646" s="39"/>
      <c r="F646" s="39"/>
      <c r="G646" s="39"/>
      <c r="H646" s="39"/>
      <c r="I646" s="39"/>
      <c r="J646" s="37"/>
      <c r="K646" s="39"/>
      <c r="L646" s="39"/>
      <c r="M646" s="39">
        <v>38</v>
      </c>
      <c r="N646" s="39">
        <v>1</v>
      </c>
      <c r="O646" s="39">
        <v>70</v>
      </c>
      <c r="P646" s="39">
        <v>57</v>
      </c>
      <c r="Q646" s="40"/>
      <c r="S646" t="s">
        <v>23</v>
      </c>
      <c r="T646" t="s">
        <v>16</v>
      </c>
    </row>
    <row r="647" spans="1:20" ht="35.1" customHeight="1">
      <c r="A647" s="37">
        <v>15</v>
      </c>
      <c r="B647" s="40" t="s">
        <v>103</v>
      </c>
      <c r="C647" s="39">
        <v>36</v>
      </c>
      <c r="D647" s="39">
        <v>39</v>
      </c>
      <c r="E647" s="39"/>
      <c r="F647" s="39"/>
      <c r="G647" s="39"/>
      <c r="H647" s="39"/>
      <c r="I647" s="39"/>
      <c r="J647" s="37"/>
      <c r="K647" s="39"/>
      <c r="L647" s="39"/>
      <c r="M647" s="39">
        <v>21</v>
      </c>
      <c r="N647" s="39"/>
      <c r="O647" s="39">
        <v>36</v>
      </c>
      <c r="P647" s="39">
        <v>39</v>
      </c>
      <c r="Q647" s="40"/>
      <c r="S647">
        <f>SUM(O649+O674+O697)</f>
        <v>1001</v>
      </c>
      <c r="T647">
        <f>SUM(P649+P674+P697)</f>
        <v>938</v>
      </c>
    </row>
    <row r="648" spans="1:20" ht="35.1" customHeight="1">
      <c r="A648" s="37">
        <v>16</v>
      </c>
      <c r="B648" s="40" t="s">
        <v>104</v>
      </c>
      <c r="C648" s="39">
        <v>68</v>
      </c>
      <c r="D648" s="39">
        <v>68</v>
      </c>
      <c r="E648" s="39"/>
      <c r="F648" s="39"/>
      <c r="G648" s="39"/>
      <c r="H648" s="39"/>
      <c r="I648" s="39">
        <v>2</v>
      </c>
      <c r="J648" s="37"/>
      <c r="K648" s="39"/>
      <c r="L648" s="39"/>
      <c r="M648" s="39">
        <v>35</v>
      </c>
      <c r="N648" s="39">
        <v>1</v>
      </c>
      <c r="O648" s="39">
        <v>70</v>
      </c>
      <c r="P648" s="39">
        <v>68</v>
      </c>
      <c r="Q648" s="40"/>
      <c r="S648" t="s">
        <v>97</v>
      </c>
      <c r="T648" t="s">
        <v>6743</v>
      </c>
    </row>
    <row r="649" spans="1:20" ht="35.1" customHeight="1">
      <c r="A649" s="40"/>
      <c r="B649" s="41" t="s">
        <v>84</v>
      </c>
      <c r="C649" s="40"/>
      <c r="D649" s="40"/>
      <c r="E649" s="40"/>
      <c r="F649" s="40"/>
      <c r="G649" s="40"/>
      <c r="H649" s="39"/>
      <c r="I649" s="39"/>
      <c r="J649" s="37"/>
      <c r="K649" s="40"/>
      <c r="L649" s="40"/>
      <c r="M649" s="39">
        <f>SUM(M644:N648)</f>
        <v>177</v>
      </c>
      <c r="N649" s="39"/>
      <c r="O649" s="40">
        <f>SUM(O644:O648)</f>
        <v>324</v>
      </c>
      <c r="P649" s="40">
        <f>SUM(P644:P648)</f>
        <v>312</v>
      </c>
      <c r="Q649" s="40">
        <f>SUM(O649:P649)</f>
        <v>636</v>
      </c>
      <c r="S649">
        <f>SUM(M649+M674+M697)</f>
        <v>536</v>
      </c>
    </row>
    <row r="651" spans="1:20">
      <c r="N651" s="1080" t="s">
        <v>105</v>
      </c>
      <c r="O651" s="1080"/>
      <c r="P651" s="1080"/>
    </row>
    <row r="654" spans="1:20">
      <c r="N654" s="1080" t="s">
        <v>106</v>
      </c>
      <c r="O654" s="1080"/>
      <c r="P654" s="1080"/>
    </row>
    <row r="661" spans="1:17" ht="26.25">
      <c r="A661" s="1084" t="s">
        <v>89</v>
      </c>
      <c r="B661" s="1084"/>
      <c r="C661" s="1084"/>
      <c r="D661" s="1084"/>
      <c r="E661" s="1084"/>
      <c r="F661" s="1084"/>
      <c r="G661" s="1084"/>
      <c r="H661" s="1084"/>
      <c r="I661" s="1084"/>
      <c r="J661" s="1084"/>
      <c r="K661" s="1084"/>
      <c r="L661" s="1084"/>
      <c r="M661" s="1084"/>
      <c r="N661" s="1084"/>
      <c r="O661" s="1084"/>
      <c r="P661" s="1084"/>
      <c r="Q661" s="1084"/>
    </row>
    <row r="662" spans="1:17" ht="26.25">
      <c r="A662" s="1084" t="s">
        <v>6719</v>
      </c>
      <c r="B662" s="1084"/>
      <c r="C662" s="1084"/>
      <c r="D662" s="1084"/>
      <c r="E662" s="1084"/>
      <c r="F662" s="1084"/>
      <c r="G662" s="1084"/>
      <c r="H662" s="1084"/>
      <c r="I662" s="1084"/>
      <c r="J662" s="1084"/>
      <c r="K662" s="1084"/>
      <c r="L662" s="1084"/>
      <c r="M662" s="1084"/>
      <c r="N662" s="1084"/>
      <c r="O662" s="1084"/>
      <c r="P662" s="1084"/>
      <c r="Q662" s="1084"/>
    </row>
    <row r="665" spans="1:17">
      <c r="A665" s="1085" t="s">
        <v>91</v>
      </c>
      <c r="B665" s="1085" t="s">
        <v>92</v>
      </c>
      <c r="C665" s="1088" t="s">
        <v>93</v>
      </c>
      <c r="D665" s="1088"/>
      <c r="E665" s="1088" t="s">
        <v>94</v>
      </c>
      <c r="F665" s="1088"/>
      <c r="G665" s="1088" t="s">
        <v>95</v>
      </c>
      <c r="H665" s="1088"/>
      <c r="I665" s="1088" t="s">
        <v>96</v>
      </c>
      <c r="J665" s="1088"/>
      <c r="K665" s="1088" t="s">
        <v>75</v>
      </c>
      <c r="L665" s="1088"/>
      <c r="M665" s="1088" t="s">
        <v>97</v>
      </c>
      <c r="N665" s="1088"/>
      <c r="O665" s="1088" t="s">
        <v>98</v>
      </c>
      <c r="P665" s="1088"/>
      <c r="Q665" s="1088" t="s">
        <v>99</v>
      </c>
    </row>
    <row r="666" spans="1:17">
      <c r="A666" s="1086"/>
      <c r="B666" s="1086"/>
      <c r="C666" s="1088"/>
      <c r="D666" s="1088"/>
      <c r="E666" s="1088"/>
      <c r="F666" s="1088"/>
      <c r="G666" s="1088"/>
      <c r="H666" s="1088"/>
      <c r="I666" s="1088"/>
      <c r="J666" s="1088"/>
      <c r="K666" s="1088"/>
      <c r="L666" s="1088"/>
      <c r="M666" s="1088"/>
      <c r="N666" s="1088"/>
      <c r="O666" s="1088"/>
      <c r="P666" s="1088"/>
      <c r="Q666" s="1088"/>
    </row>
    <row r="667" spans="1:17">
      <c r="A667" s="1087"/>
      <c r="B667" s="1087"/>
      <c r="C667" s="869" t="s">
        <v>23</v>
      </c>
      <c r="D667" s="869" t="s">
        <v>16</v>
      </c>
      <c r="E667" s="869" t="s">
        <v>23</v>
      </c>
      <c r="F667" s="869" t="s">
        <v>16</v>
      </c>
      <c r="G667" s="869" t="s">
        <v>23</v>
      </c>
      <c r="H667" s="869" t="s">
        <v>16</v>
      </c>
      <c r="I667" s="869" t="s">
        <v>23</v>
      </c>
      <c r="J667" s="869" t="s">
        <v>16</v>
      </c>
      <c r="K667" s="869" t="s">
        <v>23</v>
      </c>
      <c r="L667" s="869" t="s">
        <v>16</v>
      </c>
      <c r="M667" s="869" t="s">
        <v>23</v>
      </c>
      <c r="N667" s="869" t="s">
        <v>16</v>
      </c>
      <c r="O667" s="869" t="s">
        <v>23</v>
      </c>
      <c r="P667" s="869" t="s">
        <v>16</v>
      </c>
      <c r="Q667" s="869"/>
    </row>
    <row r="668" spans="1:17" ht="35.1" customHeight="1">
      <c r="A668" s="37">
        <v>2</v>
      </c>
      <c r="B668" s="38" t="s">
        <v>108</v>
      </c>
      <c r="C668" s="869">
        <v>97</v>
      </c>
      <c r="D668" s="37">
        <v>87</v>
      </c>
      <c r="E668" s="40"/>
      <c r="F668" s="40"/>
      <c r="G668" s="40"/>
      <c r="H668" s="39"/>
      <c r="I668" s="870"/>
      <c r="J668" s="37"/>
      <c r="K668" s="40">
        <v>1</v>
      </c>
      <c r="L668" s="40">
        <v>1</v>
      </c>
      <c r="M668" s="39">
        <v>53</v>
      </c>
      <c r="N668" s="39"/>
      <c r="O668" s="872">
        <v>96</v>
      </c>
      <c r="P668" s="39">
        <v>86</v>
      </c>
      <c r="Q668" s="40"/>
    </row>
    <row r="669" spans="1:17" ht="35.1" customHeight="1">
      <c r="A669" s="37">
        <v>3</v>
      </c>
      <c r="B669" s="40" t="s">
        <v>109</v>
      </c>
      <c r="C669" s="39">
        <v>64</v>
      </c>
      <c r="D669" s="39">
        <v>60</v>
      </c>
      <c r="E669" s="40"/>
      <c r="F669" s="40"/>
      <c r="G669" s="40"/>
      <c r="H669" s="39"/>
      <c r="I669" s="39"/>
      <c r="J669" s="37"/>
      <c r="K669" s="40"/>
      <c r="L669" s="40"/>
      <c r="M669" s="39">
        <v>32</v>
      </c>
      <c r="N669" s="39"/>
      <c r="O669" s="39">
        <v>64</v>
      </c>
      <c r="P669" s="39">
        <v>60</v>
      </c>
      <c r="Q669" s="40"/>
    </row>
    <row r="670" spans="1:17" ht="35.1" customHeight="1">
      <c r="A670" s="37">
        <v>4</v>
      </c>
      <c r="B670" s="40" t="s">
        <v>110</v>
      </c>
      <c r="C670" s="39">
        <v>42</v>
      </c>
      <c r="D670" s="39">
        <v>41</v>
      </c>
      <c r="E670" s="40"/>
      <c r="F670" s="40"/>
      <c r="G670" s="40"/>
      <c r="H670" s="39"/>
      <c r="I670" s="39"/>
      <c r="J670" s="37"/>
      <c r="K670" s="40"/>
      <c r="L670" s="40"/>
      <c r="M670" s="39">
        <v>21</v>
      </c>
      <c r="N670" s="39"/>
      <c r="O670" s="39">
        <v>42</v>
      </c>
      <c r="P670" s="39">
        <v>41</v>
      </c>
      <c r="Q670" s="40"/>
    </row>
    <row r="671" spans="1:17" ht="35.1" customHeight="1">
      <c r="A671" s="37">
        <v>5</v>
      </c>
      <c r="B671" s="40" t="s">
        <v>111</v>
      </c>
      <c r="C671" s="39">
        <v>69</v>
      </c>
      <c r="D671" s="39">
        <v>69</v>
      </c>
      <c r="E671" s="39"/>
      <c r="F671" s="39"/>
      <c r="G671" s="39"/>
      <c r="H671" s="39"/>
      <c r="I671" s="39"/>
      <c r="J671" s="37"/>
      <c r="K671" s="40"/>
      <c r="L671" s="40"/>
      <c r="M671" s="39">
        <v>34</v>
      </c>
      <c r="N671" s="39">
        <v>4</v>
      </c>
      <c r="O671" s="39">
        <v>69</v>
      </c>
      <c r="P671" s="39">
        <v>69</v>
      </c>
      <c r="Q671" s="40"/>
    </row>
    <row r="672" spans="1:17" ht="35.1" customHeight="1">
      <c r="A672" s="37">
        <v>8</v>
      </c>
      <c r="B672" s="40" t="s">
        <v>112</v>
      </c>
      <c r="C672" s="39">
        <v>69</v>
      </c>
      <c r="D672" s="39">
        <v>58</v>
      </c>
      <c r="E672" s="39"/>
      <c r="F672" s="39"/>
      <c r="G672" s="39"/>
      <c r="H672" s="39"/>
      <c r="I672" s="39"/>
      <c r="J672" s="37"/>
      <c r="K672" s="40"/>
      <c r="L672" s="40"/>
      <c r="M672" s="39">
        <v>34</v>
      </c>
      <c r="N672" s="39">
        <v>3</v>
      </c>
      <c r="O672" s="39">
        <v>69</v>
      </c>
      <c r="P672" s="39">
        <v>58</v>
      </c>
      <c r="Q672" s="40"/>
    </row>
    <row r="673" spans="1:20" ht="35.1" customHeight="1">
      <c r="A673" s="37">
        <v>9</v>
      </c>
      <c r="B673" s="40" t="s">
        <v>113</v>
      </c>
      <c r="C673" s="39">
        <v>64</v>
      </c>
      <c r="D673" s="39">
        <v>64</v>
      </c>
      <c r="E673" s="39"/>
      <c r="F673" s="39"/>
      <c r="G673" s="39"/>
      <c r="H673" s="39"/>
      <c r="I673" s="39"/>
      <c r="J673" s="37"/>
      <c r="K673" s="40"/>
      <c r="L673" s="40"/>
      <c r="M673" s="39">
        <v>42</v>
      </c>
      <c r="N673" s="39"/>
      <c r="O673" s="39">
        <v>64</v>
      </c>
      <c r="P673" s="39">
        <v>64</v>
      </c>
      <c r="Q673" s="40"/>
    </row>
    <row r="674" spans="1:20" ht="35.1" customHeight="1">
      <c r="A674" s="40"/>
      <c r="B674" s="41" t="s">
        <v>84</v>
      </c>
      <c r="C674" s="40"/>
      <c r="D674" s="40"/>
      <c r="E674" s="40"/>
      <c r="F674" s="40"/>
      <c r="G674" s="40"/>
      <c r="H674" s="39"/>
      <c r="I674" s="39"/>
      <c r="J674" s="37"/>
      <c r="K674" s="40"/>
      <c r="L674" s="40"/>
      <c r="M674" s="39">
        <f>SUM(M668:N673)</f>
        <v>223</v>
      </c>
      <c r="N674" s="39"/>
      <c r="O674" s="40">
        <f>SUM(O668:O673)</f>
        <v>404</v>
      </c>
      <c r="P674" s="40">
        <f>SUM(P668:P673)</f>
        <v>378</v>
      </c>
      <c r="Q674" s="40">
        <f>SUM(O674:P674)</f>
        <v>782</v>
      </c>
      <c r="S674">
        <f>SUM(Q674+Q649+Q697)</f>
        <v>1939</v>
      </c>
      <c r="T674">
        <f>SUM(S674-S675)</f>
        <v>57</v>
      </c>
    </row>
    <row r="675" spans="1:20">
      <c r="S675">
        <v>1882</v>
      </c>
    </row>
    <row r="676" spans="1:20">
      <c r="N676" s="1080" t="s">
        <v>114</v>
      </c>
      <c r="O676" s="1080"/>
      <c r="P676" s="1080"/>
    </row>
    <row r="679" spans="1:20">
      <c r="N679" s="1080" t="s">
        <v>115</v>
      </c>
      <c r="O679" s="1080"/>
      <c r="P679" s="1080"/>
    </row>
    <row r="685" spans="1:20" ht="26.25">
      <c r="A685" s="1084" t="s">
        <v>89</v>
      </c>
      <c r="B685" s="1084"/>
      <c r="C685" s="1084"/>
      <c r="D685" s="1084"/>
      <c r="E685" s="1084"/>
      <c r="F685" s="1084"/>
      <c r="G685" s="1084"/>
      <c r="H685" s="1084"/>
      <c r="I685" s="1084"/>
      <c r="J685" s="1084"/>
      <c r="K685" s="1084"/>
      <c r="L685" s="1084"/>
      <c r="M685" s="1084"/>
      <c r="N685" s="1084"/>
      <c r="O685" s="1084"/>
      <c r="P685" s="1084"/>
      <c r="Q685" s="1084"/>
    </row>
    <row r="686" spans="1:20" ht="26.25">
      <c r="A686" s="1084" t="s">
        <v>6720</v>
      </c>
      <c r="B686" s="1084"/>
      <c r="C686" s="1084"/>
      <c r="D686" s="1084"/>
      <c r="E686" s="1084"/>
      <c r="F686" s="1084"/>
      <c r="G686" s="1084"/>
      <c r="H686" s="1084"/>
      <c r="I686" s="1084"/>
      <c r="J686" s="1084"/>
      <c r="K686" s="1084"/>
      <c r="L686" s="1084"/>
      <c r="M686" s="1084"/>
      <c r="N686" s="1084"/>
      <c r="O686" s="1084"/>
      <c r="P686" s="1084"/>
      <c r="Q686" s="1084"/>
    </row>
    <row r="689" spans="1:19">
      <c r="A689" s="1085" t="s">
        <v>91</v>
      </c>
      <c r="B689" s="1085" t="s">
        <v>92</v>
      </c>
      <c r="C689" s="1088" t="s">
        <v>93</v>
      </c>
      <c r="D689" s="1088"/>
      <c r="E689" s="1088" t="s">
        <v>94</v>
      </c>
      <c r="F689" s="1088"/>
      <c r="G689" s="1088" t="s">
        <v>95</v>
      </c>
      <c r="H689" s="1088"/>
      <c r="I689" s="1088" t="s">
        <v>96</v>
      </c>
      <c r="J689" s="1088"/>
      <c r="K689" s="1088" t="s">
        <v>75</v>
      </c>
      <c r="L689" s="1088"/>
      <c r="M689" s="1088" t="s">
        <v>97</v>
      </c>
      <c r="N689" s="1088"/>
      <c r="O689" s="1088" t="s">
        <v>98</v>
      </c>
      <c r="P689" s="1088"/>
      <c r="Q689" s="1085" t="s">
        <v>99</v>
      </c>
    </row>
    <row r="690" spans="1:19">
      <c r="A690" s="1086"/>
      <c r="B690" s="1086"/>
      <c r="C690" s="1088"/>
      <c r="D690" s="1088"/>
      <c r="E690" s="1088"/>
      <c r="F690" s="1088"/>
      <c r="G690" s="1088"/>
      <c r="H690" s="1088"/>
      <c r="I690" s="1088"/>
      <c r="J690" s="1088"/>
      <c r="K690" s="1088"/>
      <c r="L690" s="1088"/>
      <c r="M690" s="1088"/>
      <c r="N690" s="1088"/>
      <c r="O690" s="1088"/>
      <c r="P690" s="1088"/>
      <c r="Q690" s="1087"/>
    </row>
    <row r="691" spans="1:19">
      <c r="A691" s="1087"/>
      <c r="B691" s="1087"/>
      <c r="C691" s="869" t="s">
        <v>23</v>
      </c>
      <c r="D691" s="869" t="s">
        <v>16</v>
      </c>
      <c r="E691" s="869" t="s">
        <v>23</v>
      </c>
      <c r="F691" s="869" t="s">
        <v>16</v>
      </c>
      <c r="G691" s="869" t="s">
        <v>23</v>
      </c>
      <c r="H691" s="869" t="s">
        <v>16</v>
      </c>
      <c r="I691" s="869" t="s">
        <v>23</v>
      </c>
      <c r="J691" s="869" t="s">
        <v>16</v>
      </c>
      <c r="K691" s="869" t="s">
        <v>23</v>
      </c>
      <c r="L691" s="869" t="s">
        <v>16</v>
      </c>
      <c r="M691" s="869" t="s">
        <v>23</v>
      </c>
      <c r="N691" s="869" t="s">
        <v>16</v>
      </c>
      <c r="O691" s="869" t="s">
        <v>23</v>
      </c>
      <c r="P691" s="869" t="s">
        <v>16</v>
      </c>
      <c r="Q691" s="869"/>
    </row>
    <row r="692" spans="1:19" ht="35.1" customHeight="1">
      <c r="A692" s="37">
        <v>10</v>
      </c>
      <c r="B692" s="38" t="s">
        <v>117</v>
      </c>
      <c r="C692" s="869">
        <v>66</v>
      </c>
      <c r="D692" s="39">
        <v>63</v>
      </c>
      <c r="E692" s="39">
        <v>1</v>
      </c>
      <c r="F692" s="39"/>
      <c r="G692" s="39"/>
      <c r="H692" s="39"/>
      <c r="I692" s="870"/>
      <c r="J692" s="37"/>
      <c r="K692" s="39">
        <v>7</v>
      </c>
      <c r="L692" s="39">
        <v>8</v>
      </c>
      <c r="M692" s="39">
        <v>27</v>
      </c>
      <c r="N692" s="39">
        <v>1</v>
      </c>
      <c r="O692" s="869">
        <v>60</v>
      </c>
      <c r="P692" s="39">
        <v>55</v>
      </c>
      <c r="Q692" s="40"/>
    </row>
    <row r="693" spans="1:19" ht="35.1" customHeight="1">
      <c r="A693" s="37">
        <v>11</v>
      </c>
      <c r="B693" s="40" t="s">
        <v>118</v>
      </c>
      <c r="C693" s="39">
        <v>58</v>
      </c>
      <c r="D693" s="39">
        <v>57</v>
      </c>
      <c r="E693" s="39"/>
      <c r="F693" s="39"/>
      <c r="G693" s="39"/>
      <c r="H693" s="39">
        <v>1</v>
      </c>
      <c r="I693" s="39"/>
      <c r="J693" s="37"/>
      <c r="K693" s="39">
        <v>2</v>
      </c>
      <c r="L693" s="39">
        <v>3</v>
      </c>
      <c r="M693" s="39">
        <v>27</v>
      </c>
      <c r="N693" s="39">
        <v>1</v>
      </c>
      <c r="O693" s="39">
        <v>54</v>
      </c>
      <c r="P693" s="39">
        <v>55</v>
      </c>
      <c r="Q693" s="40"/>
    </row>
    <row r="694" spans="1:19" ht="35.1" customHeight="1">
      <c r="A694" s="37">
        <v>12</v>
      </c>
      <c r="B694" s="40" t="s">
        <v>119</v>
      </c>
      <c r="C694" s="39">
        <v>78</v>
      </c>
      <c r="D694" s="39">
        <v>70</v>
      </c>
      <c r="E694" s="39"/>
      <c r="F694" s="39"/>
      <c r="G694" s="39"/>
      <c r="H694" s="39"/>
      <c r="I694" s="39"/>
      <c r="J694" s="37"/>
      <c r="K694" s="39"/>
      <c r="L694" s="39">
        <v>1</v>
      </c>
      <c r="M694" s="39">
        <v>36</v>
      </c>
      <c r="N694" s="39">
        <v>1</v>
      </c>
      <c r="O694" s="39">
        <v>78</v>
      </c>
      <c r="P694" s="39">
        <v>69</v>
      </c>
      <c r="Q694" s="40"/>
    </row>
    <row r="695" spans="1:19" ht="35.1" customHeight="1">
      <c r="A695" s="37">
        <v>13</v>
      </c>
      <c r="B695" s="40" t="s">
        <v>120</v>
      </c>
      <c r="C695" s="39">
        <v>44</v>
      </c>
      <c r="D695" s="39">
        <v>35</v>
      </c>
      <c r="E695" s="39">
        <v>1</v>
      </c>
      <c r="F695" s="39"/>
      <c r="G695" s="39"/>
      <c r="H695" s="39"/>
      <c r="I695" s="39"/>
      <c r="J695" s="37"/>
      <c r="K695" s="39"/>
      <c r="L695" s="39">
        <v>2</v>
      </c>
      <c r="M695" s="39">
        <v>22</v>
      </c>
      <c r="N695" s="39">
        <v>1</v>
      </c>
      <c r="O695" s="39">
        <v>45</v>
      </c>
      <c r="P695" s="39">
        <v>33</v>
      </c>
      <c r="Q695" s="40"/>
    </row>
    <row r="696" spans="1:19" ht="35.1" customHeight="1">
      <c r="A696" s="37">
        <v>14</v>
      </c>
      <c r="B696" s="40" t="s">
        <v>121</v>
      </c>
      <c r="C696" s="39">
        <v>38</v>
      </c>
      <c r="D696" s="39">
        <v>37</v>
      </c>
      <c r="E696" s="39">
        <v>1</v>
      </c>
      <c r="F696" s="39"/>
      <c r="G696" s="39"/>
      <c r="H696" s="39"/>
      <c r="I696" s="39"/>
      <c r="J696" s="37"/>
      <c r="K696" s="39">
        <v>3</v>
      </c>
      <c r="L696" s="39">
        <v>1</v>
      </c>
      <c r="M696" s="39">
        <v>20</v>
      </c>
      <c r="N696" s="39"/>
      <c r="O696" s="39">
        <v>36</v>
      </c>
      <c r="P696" s="39">
        <v>36</v>
      </c>
      <c r="Q696" s="40"/>
      <c r="S696" t="s">
        <v>97</v>
      </c>
    </row>
    <row r="697" spans="1:19" ht="35.1" customHeight="1">
      <c r="A697" s="40"/>
      <c r="B697" s="41" t="s">
        <v>84</v>
      </c>
      <c r="C697" s="40"/>
      <c r="D697" s="40"/>
      <c r="E697" s="40"/>
      <c r="F697" s="40"/>
      <c r="G697" s="40"/>
      <c r="H697" s="39"/>
      <c r="I697" s="39"/>
      <c r="J697" s="37"/>
      <c r="K697" s="40"/>
      <c r="L697" s="40"/>
      <c r="M697" s="39">
        <f>SUM(M692:N696)</f>
        <v>136</v>
      </c>
      <c r="N697" s="39"/>
      <c r="O697" s="40">
        <f>SUM(O692:O696)</f>
        <v>273</v>
      </c>
      <c r="P697" s="40">
        <f>SUM(P692:P696)</f>
        <v>248</v>
      </c>
      <c r="Q697" s="40">
        <f>SUM(O697:P697)</f>
        <v>521</v>
      </c>
      <c r="S697">
        <f>SUM(M697+M674+M649)</f>
        <v>536</v>
      </c>
    </row>
    <row r="699" spans="1:19">
      <c r="N699" s="1080" t="s">
        <v>122</v>
      </c>
      <c r="O699" s="1080"/>
      <c r="P699" s="1080"/>
    </row>
    <row r="702" spans="1:19">
      <c r="N702" s="1080" t="s">
        <v>123</v>
      </c>
      <c r="O702" s="1080"/>
      <c r="P702" s="1080"/>
    </row>
    <row r="710" spans="1:20" ht="26.25">
      <c r="A710" s="1084" t="s">
        <v>89</v>
      </c>
      <c r="B710" s="1084"/>
      <c r="C710" s="1084"/>
      <c r="D710" s="1084"/>
      <c r="E710" s="1084"/>
      <c r="F710" s="1084"/>
      <c r="G710" s="1084"/>
      <c r="H710" s="1084"/>
      <c r="I710" s="1084"/>
      <c r="J710" s="1084"/>
      <c r="K710" s="1084"/>
      <c r="L710" s="1084"/>
      <c r="M710" s="1084"/>
      <c r="N710" s="1084"/>
      <c r="O710" s="1084"/>
      <c r="P710" s="1084"/>
      <c r="Q710" s="1084"/>
    </row>
    <row r="711" spans="1:20" ht="26.25">
      <c r="A711" s="1084" t="s">
        <v>6916</v>
      </c>
      <c r="B711" s="1084"/>
      <c r="C711" s="1084"/>
      <c r="D711" s="1084"/>
      <c r="E711" s="1084"/>
      <c r="F711" s="1084"/>
      <c r="G711" s="1084"/>
      <c r="H711" s="1084"/>
      <c r="I711" s="1084"/>
      <c r="J711" s="1084"/>
      <c r="K711" s="1084"/>
      <c r="L711" s="1084"/>
      <c r="M711" s="1084"/>
      <c r="N711" s="1084"/>
      <c r="O711" s="1084"/>
      <c r="P711" s="1084"/>
      <c r="Q711" s="1084"/>
    </row>
    <row r="713" spans="1:20">
      <c r="A713" s="1085" t="s">
        <v>91</v>
      </c>
      <c r="B713" s="1085" t="s">
        <v>92</v>
      </c>
      <c r="C713" s="1088" t="s">
        <v>93</v>
      </c>
      <c r="D713" s="1088"/>
      <c r="E713" s="1088" t="s">
        <v>94</v>
      </c>
      <c r="F713" s="1088"/>
      <c r="G713" s="1088" t="s">
        <v>95</v>
      </c>
      <c r="H713" s="1088"/>
      <c r="I713" s="1088" t="s">
        <v>96</v>
      </c>
      <c r="J713" s="1088"/>
      <c r="K713" s="1088" t="s">
        <v>75</v>
      </c>
      <c r="L713" s="1088"/>
      <c r="M713" s="1088" t="s">
        <v>97</v>
      </c>
      <c r="N713" s="1088"/>
      <c r="O713" s="1088" t="s">
        <v>98</v>
      </c>
      <c r="P713" s="1088"/>
      <c r="Q713" s="1088" t="s">
        <v>99</v>
      </c>
    </row>
    <row r="714" spans="1:20">
      <c r="A714" s="1086"/>
      <c r="B714" s="1086"/>
      <c r="C714" s="1088"/>
      <c r="D714" s="1088"/>
      <c r="E714" s="1088"/>
      <c r="F714" s="1088"/>
      <c r="G714" s="1088"/>
      <c r="H714" s="1088"/>
      <c r="I714" s="1088"/>
      <c r="J714" s="1088"/>
      <c r="K714" s="1088"/>
      <c r="L714" s="1088"/>
      <c r="M714" s="1088"/>
      <c r="N714" s="1088"/>
      <c r="O714" s="1088"/>
      <c r="P714" s="1088"/>
      <c r="Q714" s="1088"/>
    </row>
    <row r="715" spans="1:20">
      <c r="A715" s="1087"/>
      <c r="B715" s="1087"/>
      <c r="C715" s="893" t="s">
        <v>23</v>
      </c>
      <c r="D715" s="893" t="s">
        <v>16</v>
      </c>
      <c r="E715" s="893" t="s">
        <v>23</v>
      </c>
      <c r="F715" s="893" t="s">
        <v>16</v>
      </c>
      <c r="G715" s="893" t="s">
        <v>23</v>
      </c>
      <c r="H715" s="893" t="s">
        <v>16</v>
      </c>
      <c r="I715" s="893" t="s">
        <v>23</v>
      </c>
      <c r="J715" s="893" t="s">
        <v>16</v>
      </c>
      <c r="K715" s="893" t="s">
        <v>23</v>
      </c>
      <c r="L715" s="893" t="s">
        <v>16</v>
      </c>
      <c r="M715" s="893" t="s">
        <v>23</v>
      </c>
      <c r="N715" s="893" t="s">
        <v>16</v>
      </c>
      <c r="O715" s="893" t="s">
        <v>23</v>
      </c>
      <c r="P715" s="893" t="s">
        <v>16</v>
      </c>
      <c r="Q715" s="893"/>
    </row>
    <row r="716" spans="1:20" ht="35.1" customHeight="1">
      <c r="A716" s="39">
        <v>1</v>
      </c>
      <c r="B716" s="42" t="s">
        <v>755</v>
      </c>
      <c r="C716" s="894">
        <v>77</v>
      </c>
      <c r="D716" s="39">
        <v>76</v>
      </c>
      <c r="E716" s="39"/>
      <c r="F716" s="39"/>
      <c r="G716" s="39"/>
      <c r="H716" s="39"/>
      <c r="I716" s="892"/>
      <c r="J716" s="39"/>
      <c r="K716" s="39"/>
      <c r="L716" s="39"/>
      <c r="M716" s="39">
        <v>42</v>
      </c>
      <c r="N716" s="39"/>
      <c r="O716" s="894">
        <v>77</v>
      </c>
      <c r="P716" s="39">
        <v>76</v>
      </c>
      <c r="Q716" s="44"/>
    </row>
    <row r="717" spans="1:20" ht="35.1" customHeight="1">
      <c r="A717" s="37">
        <v>6</v>
      </c>
      <c r="B717" s="40" t="s">
        <v>101</v>
      </c>
      <c r="C717" s="39">
        <v>71</v>
      </c>
      <c r="D717" s="39">
        <v>72</v>
      </c>
      <c r="E717" s="39"/>
      <c r="F717" s="39"/>
      <c r="G717" s="39"/>
      <c r="H717" s="39"/>
      <c r="I717" s="39"/>
      <c r="J717" s="37"/>
      <c r="K717" s="39"/>
      <c r="L717" s="39"/>
      <c r="M717" s="39">
        <v>39</v>
      </c>
      <c r="N717" s="39"/>
      <c r="O717" s="39">
        <v>71</v>
      </c>
      <c r="P717" s="39">
        <v>72</v>
      </c>
      <c r="Q717" s="40"/>
    </row>
    <row r="718" spans="1:20" ht="35.1" customHeight="1">
      <c r="A718" s="37">
        <v>7</v>
      </c>
      <c r="B718" s="40" t="s">
        <v>102</v>
      </c>
      <c r="C718" s="39">
        <v>70</v>
      </c>
      <c r="D718" s="39">
        <v>57</v>
      </c>
      <c r="E718" s="39"/>
      <c r="F718" s="39"/>
      <c r="G718" s="39"/>
      <c r="H718" s="39"/>
      <c r="I718" s="39"/>
      <c r="J718" s="37"/>
      <c r="K718" s="39"/>
      <c r="L718" s="39"/>
      <c r="M718" s="39">
        <v>38</v>
      </c>
      <c r="N718" s="39">
        <v>1</v>
      </c>
      <c r="O718" s="39">
        <v>70</v>
      </c>
      <c r="P718" s="39">
        <v>57</v>
      </c>
      <c r="Q718" s="40"/>
      <c r="S718" t="s">
        <v>23</v>
      </c>
      <c r="T718" t="s">
        <v>16</v>
      </c>
    </row>
    <row r="719" spans="1:20" ht="35.1" customHeight="1">
      <c r="A719" s="37">
        <v>15</v>
      </c>
      <c r="B719" s="40" t="s">
        <v>103</v>
      </c>
      <c r="C719" s="39">
        <v>36</v>
      </c>
      <c r="D719" s="39">
        <v>39</v>
      </c>
      <c r="E719" s="39"/>
      <c r="F719" s="39"/>
      <c r="G719" s="39"/>
      <c r="H719" s="39"/>
      <c r="I719" s="39"/>
      <c r="J719" s="37"/>
      <c r="K719" s="39"/>
      <c r="L719" s="39"/>
      <c r="M719" s="39">
        <v>21</v>
      </c>
      <c r="N719" s="39"/>
      <c r="O719" s="39">
        <v>36</v>
      </c>
      <c r="P719" s="39">
        <v>39</v>
      </c>
      <c r="Q719" s="40"/>
      <c r="S719">
        <f>SUM(O721+O746+O769)</f>
        <v>1001</v>
      </c>
      <c r="T719">
        <f>SUM(P721+P746+P769)</f>
        <v>938</v>
      </c>
    </row>
    <row r="720" spans="1:20" ht="35.1" customHeight="1">
      <c r="A720" s="37">
        <v>16</v>
      </c>
      <c r="B720" s="40" t="s">
        <v>104</v>
      </c>
      <c r="C720" s="39">
        <v>68</v>
      </c>
      <c r="D720" s="39">
        <v>68</v>
      </c>
      <c r="E720" s="39"/>
      <c r="F720" s="39"/>
      <c r="G720" s="39"/>
      <c r="H720" s="39"/>
      <c r="I720" s="39">
        <v>2</v>
      </c>
      <c r="J720" s="37"/>
      <c r="K720" s="39"/>
      <c r="L720" s="39"/>
      <c r="M720" s="39">
        <v>35</v>
      </c>
      <c r="N720" s="39">
        <v>1</v>
      </c>
      <c r="O720" s="39">
        <v>70</v>
      </c>
      <c r="P720" s="39">
        <v>68</v>
      </c>
      <c r="Q720" s="40"/>
      <c r="S720" t="s">
        <v>97</v>
      </c>
      <c r="T720" t="s">
        <v>6743</v>
      </c>
    </row>
    <row r="721" spans="1:19" ht="35.1" customHeight="1">
      <c r="A721" s="40"/>
      <c r="B721" s="41" t="s">
        <v>84</v>
      </c>
      <c r="C721" s="40"/>
      <c r="D721" s="40"/>
      <c r="E721" s="40"/>
      <c r="F721" s="40"/>
      <c r="G721" s="40"/>
      <c r="H721" s="39"/>
      <c r="I721" s="39"/>
      <c r="J721" s="37"/>
      <c r="K721" s="40"/>
      <c r="L721" s="40"/>
      <c r="M721" s="39">
        <f>SUM(M716:N720)</f>
        <v>177</v>
      </c>
      <c r="N721" s="39"/>
      <c r="O721" s="40">
        <f>SUM(O716:O720)</f>
        <v>324</v>
      </c>
      <c r="P721" s="40">
        <f>SUM(P716:P720)</f>
        <v>312</v>
      </c>
      <c r="Q721" s="40">
        <f>SUM(O721:P721)</f>
        <v>636</v>
      </c>
      <c r="S721">
        <f>SUM(M721+M746+M769)</f>
        <v>536</v>
      </c>
    </row>
    <row r="723" spans="1:19">
      <c r="N723" s="1080" t="s">
        <v>105</v>
      </c>
      <c r="O723" s="1080"/>
      <c r="P723" s="1080"/>
    </row>
    <row r="726" spans="1:19">
      <c r="N726" s="1080" t="s">
        <v>106</v>
      </c>
      <c r="O726" s="1080"/>
      <c r="P726" s="1080"/>
    </row>
    <row r="733" spans="1:19" ht="26.25">
      <c r="A733" s="1084" t="s">
        <v>89</v>
      </c>
      <c r="B733" s="1084"/>
      <c r="C733" s="1084"/>
      <c r="D733" s="1084"/>
      <c r="E733" s="1084"/>
      <c r="F733" s="1084"/>
      <c r="G733" s="1084"/>
      <c r="H733" s="1084"/>
      <c r="I733" s="1084"/>
      <c r="J733" s="1084"/>
      <c r="K733" s="1084"/>
      <c r="L733" s="1084"/>
      <c r="M733" s="1084"/>
      <c r="N733" s="1084"/>
      <c r="O733" s="1084"/>
      <c r="P733" s="1084"/>
      <c r="Q733" s="1084"/>
    </row>
    <row r="734" spans="1:19" ht="26.25">
      <c r="A734" s="1084" t="s">
        <v>6915</v>
      </c>
      <c r="B734" s="1084"/>
      <c r="C734" s="1084"/>
      <c r="D734" s="1084"/>
      <c r="E734" s="1084"/>
      <c r="F734" s="1084"/>
      <c r="G734" s="1084"/>
      <c r="H734" s="1084"/>
      <c r="I734" s="1084"/>
      <c r="J734" s="1084"/>
      <c r="K734" s="1084"/>
      <c r="L734" s="1084"/>
      <c r="M734" s="1084"/>
      <c r="N734" s="1084"/>
      <c r="O734" s="1084"/>
      <c r="P734" s="1084"/>
      <c r="Q734" s="1084"/>
    </row>
    <row r="737" spans="1:20">
      <c r="A737" s="1085" t="s">
        <v>91</v>
      </c>
      <c r="B737" s="1085" t="s">
        <v>92</v>
      </c>
      <c r="C737" s="1088" t="s">
        <v>93</v>
      </c>
      <c r="D737" s="1088"/>
      <c r="E737" s="1088" t="s">
        <v>94</v>
      </c>
      <c r="F737" s="1088"/>
      <c r="G737" s="1088" t="s">
        <v>95</v>
      </c>
      <c r="H737" s="1088"/>
      <c r="I737" s="1088" t="s">
        <v>96</v>
      </c>
      <c r="J737" s="1088"/>
      <c r="K737" s="1088" t="s">
        <v>75</v>
      </c>
      <c r="L737" s="1088"/>
      <c r="M737" s="1088" t="s">
        <v>97</v>
      </c>
      <c r="N737" s="1088"/>
      <c r="O737" s="1088" t="s">
        <v>98</v>
      </c>
      <c r="P737" s="1088"/>
      <c r="Q737" s="1088" t="s">
        <v>99</v>
      </c>
    </row>
    <row r="738" spans="1:20">
      <c r="A738" s="1086"/>
      <c r="B738" s="1086"/>
      <c r="C738" s="1088"/>
      <c r="D738" s="1088"/>
      <c r="E738" s="1088"/>
      <c r="F738" s="1088"/>
      <c r="G738" s="1088"/>
      <c r="H738" s="1088"/>
      <c r="I738" s="1088"/>
      <c r="J738" s="1088"/>
      <c r="K738" s="1088"/>
      <c r="L738" s="1088"/>
      <c r="M738" s="1088"/>
      <c r="N738" s="1088"/>
      <c r="O738" s="1088"/>
      <c r="P738" s="1088"/>
      <c r="Q738" s="1088"/>
    </row>
    <row r="739" spans="1:20">
      <c r="A739" s="1087"/>
      <c r="B739" s="1087"/>
      <c r="C739" s="893" t="s">
        <v>23</v>
      </c>
      <c r="D739" s="893" t="s">
        <v>16</v>
      </c>
      <c r="E739" s="893" t="s">
        <v>23</v>
      </c>
      <c r="F739" s="893" t="s">
        <v>16</v>
      </c>
      <c r="G739" s="893" t="s">
        <v>23</v>
      </c>
      <c r="H739" s="893" t="s">
        <v>16</v>
      </c>
      <c r="I739" s="893" t="s">
        <v>23</v>
      </c>
      <c r="J739" s="893" t="s">
        <v>16</v>
      </c>
      <c r="K739" s="893" t="s">
        <v>23</v>
      </c>
      <c r="L739" s="893" t="s">
        <v>16</v>
      </c>
      <c r="M739" s="893" t="s">
        <v>23</v>
      </c>
      <c r="N739" s="893" t="s">
        <v>16</v>
      </c>
      <c r="O739" s="893" t="s">
        <v>23</v>
      </c>
      <c r="P739" s="893" t="s">
        <v>16</v>
      </c>
      <c r="Q739" s="893"/>
    </row>
    <row r="740" spans="1:20" ht="35.1" customHeight="1">
      <c r="A740" s="37">
        <v>2</v>
      </c>
      <c r="B740" s="38" t="s">
        <v>108</v>
      </c>
      <c r="C740" s="893">
        <v>97</v>
      </c>
      <c r="D740" s="37">
        <v>87</v>
      </c>
      <c r="E740" s="40"/>
      <c r="F740" s="40"/>
      <c r="G740" s="40"/>
      <c r="H740" s="39"/>
      <c r="I740" s="892"/>
      <c r="J740" s="37"/>
      <c r="K740" s="40">
        <v>1</v>
      </c>
      <c r="L740" s="40">
        <v>1</v>
      </c>
      <c r="M740" s="39">
        <v>53</v>
      </c>
      <c r="N740" s="39"/>
      <c r="O740" s="894">
        <v>96</v>
      </c>
      <c r="P740" s="39">
        <v>86</v>
      </c>
      <c r="Q740" s="40"/>
    </row>
    <row r="741" spans="1:20" ht="35.1" customHeight="1">
      <c r="A741" s="37">
        <v>3</v>
      </c>
      <c r="B741" s="40" t="s">
        <v>109</v>
      </c>
      <c r="C741" s="39">
        <v>64</v>
      </c>
      <c r="D741" s="39">
        <v>60</v>
      </c>
      <c r="E741" s="40"/>
      <c r="F741" s="40"/>
      <c r="G741" s="40"/>
      <c r="H741" s="39"/>
      <c r="I741" s="39"/>
      <c r="J741" s="37"/>
      <c r="K741" s="40"/>
      <c r="L741" s="40"/>
      <c r="M741" s="39">
        <v>32</v>
      </c>
      <c r="N741" s="39"/>
      <c r="O741" s="39">
        <v>64</v>
      </c>
      <c r="P741" s="39">
        <v>60</v>
      </c>
      <c r="Q741" s="40"/>
    </row>
    <row r="742" spans="1:20" ht="35.1" customHeight="1">
      <c r="A742" s="37">
        <v>4</v>
      </c>
      <c r="B742" s="40" t="s">
        <v>110</v>
      </c>
      <c r="C742" s="39">
        <v>42</v>
      </c>
      <c r="D742" s="39">
        <v>41</v>
      </c>
      <c r="E742" s="40"/>
      <c r="F742" s="40"/>
      <c r="G742" s="40"/>
      <c r="H742" s="39"/>
      <c r="I742" s="39"/>
      <c r="J742" s="37"/>
      <c r="K742" s="40"/>
      <c r="L742" s="40"/>
      <c r="M742" s="39">
        <v>21</v>
      </c>
      <c r="N742" s="39"/>
      <c r="O742" s="39">
        <v>42</v>
      </c>
      <c r="P742" s="39">
        <v>41</v>
      </c>
      <c r="Q742" s="40"/>
    </row>
    <row r="743" spans="1:20" ht="35.1" customHeight="1">
      <c r="A743" s="37">
        <v>5</v>
      </c>
      <c r="B743" s="40" t="s">
        <v>111</v>
      </c>
      <c r="C743" s="39">
        <v>69</v>
      </c>
      <c r="D743" s="39">
        <v>69</v>
      </c>
      <c r="E743" s="39"/>
      <c r="F743" s="39"/>
      <c r="G743" s="39"/>
      <c r="H743" s="39"/>
      <c r="I743" s="39"/>
      <c r="J743" s="37"/>
      <c r="K743" s="40"/>
      <c r="L743" s="40"/>
      <c r="M743" s="39">
        <v>34</v>
      </c>
      <c r="N743" s="39">
        <v>4</v>
      </c>
      <c r="O743" s="39">
        <v>69</v>
      </c>
      <c r="P743" s="39">
        <v>69</v>
      </c>
      <c r="Q743" s="40"/>
    </row>
    <row r="744" spans="1:20" ht="35.1" customHeight="1">
      <c r="A744" s="37">
        <v>8</v>
      </c>
      <c r="B744" s="40" t="s">
        <v>112</v>
      </c>
      <c r="C744" s="39">
        <v>69</v>
      </c>
      <c r="D744" s="39">
        <v>58</v>
      </c>
      <c r="E744" s="39"/>
      <c r="F744" s="39"/>
      <c r="G744" s="39"/>
      <c r="H744" s="39"/>
      <c r="I744" s="39"/>
      <c r="J744" s="37"/>
      <c r="K744" s="40"/>
      <c r="L744" s="40"/>
      <c r="M744" s="39">
        <v>34</v>
      </c>
      <c r="N744" s="39">
        <v>3</v>
      </c>
      <c r="O744" s="39">
        <v>69</v>
      </c>
      <c r="P744" s="39">
        <v>58</v>
      </c>
      <c r="Q744" s="40"/>
    </row>
    <row r="745" spans="1:20" ht="35.1" customHeight="1">
      <c r="A745" s="37">
        <v>9</v>
      </c>
      <c r="B745" s="40" t="s">
        <v>113</v>
      </c>
      <c r="C745" s="39">
        <v>64</v>
      </c>
      <c r="D745" s="39">
        <v>64</v>
      </c>
      <c r="E745" s="39"/>
      <c r="F745" s="39"/>
      <c r="G745" s="39"/>
      <c r="H745" s="39"/>
      <c r="I745" s="39"/>
      <c r="J745" s="37"/>
      <c r="K745" s="40"/>
      <c r="L745" s="40"/>
      <c r="M745" s="39">
        <v>42</v>
      </c>
      <c r="N745" s="39"/>
      <c r="O745" s="39">
        <v>64</v>
      </c>
      <c r="P745" s="39">
        <v>64</v>
      </c>
      <c r="Q745" s="40"/>
    </row>
    <row r="746" spans="1:20" ht="35.1" customHeight="1">
      <c r="A746" s="40"/>
      <c r="B746" s="41" t="s">
        <v>84</v>
      </c>
      <c r="C746" s="40"/>
      <c r="D746" s="40"/>
      <c r="E746" s="40"/>
      <c r="F746" s="40"/>
      <c r="G746" s="40"/>
      <c r="H746" s="39"/>
      <c r="I746" s="39"/>
      <c r="J746" s="37"/>
      <c r="K746" s="40"/>
      <c r="L746" s="40"/>
      <c r="M746" s="39">
        <f>SUM(M740:N745)</f>
        <v>223</v>
      </c>
      <c r="N746" s="39"/>
      <c r="O746" s="40">
        <f>SUM(O740:O745)</f>
        <v>404</v>
      </c>
      <c r="P746" s="40">
        <f>SUM(P740:P745)</f>
        <v>378</v>
      </c>
      <c r="Q746" s="40">
        <f>SUM(O746:P746)</f>
        <v>782</v>
      </c>
      <c r="S746">
        <f>SUM(Q746+Q721+Q769)</f>
        <v>1939</v>
      </c>
      <c r="T746">
        <f>SUM(S746-S747)</f>
        <v>57</v>
      </c>
    </row>
    <row r="747" spans="1:20">
      <c r="S747">
        <v>1882</v>
      </c>
    </row>
    <row r="748" spans="1:20">
      <c r="N748" s="1080" t="s">
        <v>114</v>
      </c>
      <c r="O748" s="1080"/>
      <c r="P748" s="1080"/>
    </row>
    <row r="751" spans="1:20">
      <c r="N751" s="1080" t="s">
        <v>115</v>
      </c>
      <c r="O751" s="1080"/>
      <c r="P751" s="1080"/>
    </row>
    <row r="757" spans="1:19" ht="26.25">
      <c r="A757" s="1084" t="s">
        <v>89</v>
      </c>
      <c r="B757" s="1084"/>
      <c r="C757" s="1084"/>
      <c r="D757" s="1084"/>
      <c r="E757" s="1084"/>
      <c r="F757" s="1084"/>
      <c r="G757" s="1084"/>
      <c r="H757" s="1084"/>
      <c r="I757" s="1084"/>
      <c r="J757" s="1084"/>
      <c r="K757" s="1084"/>
      <c r="L757" s="1084"/>
      <c r="M757" s="1084"/>
      <c r="N757" s="1084"/>
      <c r="O757" s="1084"/>
      <c r="P757" s="1084"/>
      <c r="Q757" s="1084"/>
    </row>
    <row r="758" spans="1:19" ht="26.25">
      <c r="A758" s="1084" t="s">
        <v>6914</v>
      </c>
      <c r="B758" s="1084"/>
      <c r="C758" s="1084"/>
      <c r="D758" s="1084"/>
      <c r="E758" s="1084"/>
      <c r="F758" s="1084"/>
      <c r="G758" s="1084"/>
      <c r="H758" s="1084"/>
      <c r="I758" s="1084"/>
      <c r="J758" s="1084"/>
      <c r="K758" s="1084"/>
      <c r="L758" s="1084"/>
      <c r="M758" s="1084"/>
      <c r="N758" s="1084"/>
      <c r="O758" s="1084"/>
      <c r="P758" s="1084"/>
      <c r="Q758" s="1084"/>
    </row>
    <row r="761" spans="1:19">
      <c r="A761" s="1085" t="s">
        <v>91</v>
      </c>
      <c r="B761" s="1085" t="s">
        <v>92</v>
      </c>
      <c r="C761" s="1088" t="s">
        <v>93</v>
      </c>
      <c r="D761" s="1088"/>
      <c r="E761" s="1088" t="s">
        <v>94</v>
      </c>
      <c r="F761" s="1088"/>
      <c r="G761" s="1088" t="s">
        <v>95</v>
      </c>
      <c r="H761" s="1088"/>
      <c r="I761" s="1088" t="s">
        <v>96</v>
      </c>
      <c r="J761" s="1088"/>
      <c r="K761" s="1088" t="s">
        <v>75</v>
      </c>
      <c r="L761" s="1088"/>
      <c r="M761" s="1088" t="s">
        <v>97</v>
      </c>
      <c r="N761" s="1088"/>
      <c r="O761" s="1088" t="s">
        <v>98</v>
      </c>
      <c r="P761" s="1088"/>
      <c r="Q761" s="1085" t="s">
        <v>99</v>
      </c>
    </row>
    <row r="762" spans="1:19">
      <c r="A762" s="1086"/>
      <c r="B762" s="1086"/>
      <c r="C762" s="1088"/>
      <c r="D762" s="1088"/>
      <c r="E762" s="1088"/>
      <c r="F762" s="1088"/>
      <c r="G762" s="1088"/>
      <c r="H762" s="1088"/>
      <c r="I762" s="1088"/>
      <c r="J762" s="1088"/>
      <c r="K762" s="1088"/>
      <c r="L762" s="1088"/>
      <c r="M762" s="1088"/>
      <c r="N762" s="1088"/>
      <c r="O762" s="1088"/>
      <c r="P762" s="1088"/>
      <c r="Q762" s="1087"/>
    </row>
    <row r="763" spans="1:19">
      <c r="A763" s="1087"/>
      <c r="B763" s="1087"/>
      <c r="C763" s="893" t="s">
        <v>23</v>
      </c>
      <c r="D763" s="893" t="s">
        <v>16</v>
      </c>
      <c r="E763" s="893" t="s">
        <v>23</v>
      </c>
      <c r="F763" s="893" t="s">
        <v>16</v>
      </c>
      <c r="G763" s="893" t="s">
        <v>23</v>
      </c>
      <c r="H763" s="893" t="s">
        <v>16</v>
      </c>
      <c r="I763" s="893" t="s">
        <v>23</v>
      </c>
      <c r="J763" s="893" t="s">
        <v>16</v>
      </c>
      <c r="K763" s="893" t="s">
        <v>23</v>
      </c>
      <c r="L763" s="893" t="s">
        <v>16</v>
      </c>
      <c r="M763" s="893" t="s">
        <v>23</v>
      </c>
      <c r="N763" s="893" t="s">
        <v>16</v>
      </c>
      <c r="O763" s="893" t="s">
        <v>23</v>
      </c>
      <c r="P763" s="893" t="s">
        <v>16</v>
      </c>
      <c r="Q763" s="893"/>
    </row>
    <row r="764" spans="1:19" ht="35.1" customHeight="1">
      <c r="A764" s="37">
        <v>10</v>
      </c>
      <c r="B764" s="38" t="s">
        <v>117</v>
      </c>
      <c r="C764" s="893">
        <v>66</v>
      </c>
      <c r="D764" s="39">
        <v>63</v>
      </c>
      <c r="E764" s="39">
        <v>1</v>
      </c>
      <c r="F764" s="39"/>
      <c r="G764" s="39"/>
      <c r="H764" s="39"/>
      <c r="I764" s="892"/>
      <c r="J764" s="37"/>
      <c r="K764" s="39">
        <v>7</v>
      </c>
      <c r="L764" s="39">
        <v>8</v>
      </c>
      <c r="M764" s="39">
        <v>27</v>
      </c>
      <c r="N764" s="39">
        <v>1</v>
      </c>
      <c r="O764" s="893">
        <v>60</v>
      </c>
      <c r="P764" s="39">
        <v>55</v>
      </c>
      <c r="Q764" s="40"/>
    </row>
    <row r="765" spans="1:19" ht="35.1" customHeight="1">
      <c r="A765" s="37">
        <v>11</v>
      </c>
      <c r="B765" s="40" t="s">
        <v>118</v>
      </c>
      <c r="C765" s="39">
        <v>58</v>
      </c>
      <c r="D765" s="39">
        <v>57</v>
      </c>
      <c r="E765" s="39"/>
      <c r="F765" s="39"/>
      <c r="G765" s="39"/>
      <c r="H765" s="39">
        <v>1</v>
      </c>
      <c r="I765" s="39"/>
      <c r="J765" s="37"/>
      <c r="K765" s="39">
        <v>2</v>
      </c>
      <c r="L765" s="39">
        <v>3</v>
      </c>
      <c r="M765" s="39">
        <v>27</v>
      </c>
      <c r="N765" s="39">
        <v>1</v>
      </c>
      <c r="O765" s="39">
        <v>54</v>
      </c>
      <c r="P765" s="39">
        <v>55</v>
      </c>
      <c r="Q765" s="40"/>
    </row>
    <row r="766" spans="1:19" ht="35.1" customHeight="1">
      <c r="A766" s="37">
        <v>12</v>
      </c>
      <c r="B766" s="40" t="s">
        <v>119</v>
      </c>
      <c r="C766" s="39">
        <v>78</v>
      </c>
      <c r="D766" s="39">
        <v>70</v>
      </c>
      <c r="E766" s="39"/>
      <c r="F766" s="39"/>
      <c r="G766" s="39"/>
      <c r="H766" s="39"/>
      <c r="I766" s="39"/>
      <c r="J766" s="37"/>
      <c r="K766" s="39"/>
      <c r="L766" s="39">
        <v>1</v>
      </c>
      <c r="M766" s="39">
        <v>36</v>
      </c>
      <c r="N766" s="39">
        <v>1</v>
      </c>
      <c r="O766" s="39">
        <v>78</v>
      </c>
      <c r="P766" s="39">
        <v>69</v>
      </c>
      <c r="Q766" s="40"/>
    </row>
    <row r="767" spans="1:19" ht="35.1" customHeight="1">
      <c r="A767" s="37">
        <v>13</v>
      </c>
      <c r="B767" s="40" t="s">
        <v>120</v>
      </c>
      <c r="C767" s="39">
        <v>44</v>
      </c>
      <c r="D767" s="39">
        <v>35</v>
      </c>
      <c r="E767" s="39">
        <v>1</v>
      </c>
      <c r="F767" s="39"/>
      <c r="G767" s="39"/>
      <c r="H767" s="39"/>
      <c r="I767" s="39"/>
      <c r="J767" s="37"/>
      <c r="K767" s="39"/>
      <c r="L767" s="39">
        <v>2</v>
      </c>
      <c r="M767" s="39">
        <v>22</v>
      </c>
      <c r="N767" s="39">
        <v>1</v>
      </c>
      <c r="O767" s="39">
        <v>45</v>
      </c>
      <c r="P767" s="39">
        <v>33</v>
      </c>
      <c r="Q767" s="40"/>
    </row>
    <row r="768" spans="1:19" ht="35.1" customHeight="1">
      <c r="A768" s="37">
        <v>14</v>
      </c>
      <c r="B768" s="40" t="s">
        <v>121</v>
      </c>
      <c r="C768" s="39">
        <v>38</v>
      </c>
      <c r="D768" s="39">
        <v>37</v>
      </c>
      <c r="E768" s="39">
        <v>1</v>
      </c>
      <c r="F768" s="39"/>
      <c r="G768" s="39"/>
      <c r="H768" s="39"/>
      <c r="I768" s="39"/>
      <c r="J768" s="37"/>
      <c r="K768" s="39">
        <v>3</v>
      </c>
      <c r="L768" s="39">
        <v>1</v>
      </c>
      <c r="M768" s="39">
        <v>20</v>
      </c>
      <c r="N768" s="39"/>
      <c r="O768" s="39">
        <v>36</v>
      </c>
      <c r="P768" s="39">
        <v>36</v>
      </c>
      <c r="Q768" s="40"/>
      <c r="S768" t="s">
        <v>97</v>
      </c>
    </row>
    <row r="769" spans="1:19" ht="35.1" customHeight="1">
      <c r="A769" s="40"/>
      <c r="B769" s="41" t="s">
        <v>84</v>
      </c>
      <c r="C769" s="40"/>
      <c r="D769" s="40"/>
      <c r="E769" s="40"/>
      <c r="F769" s="40"/>
      <c r="G769" s="40"/>
      <c r="H769" s="39"/>
      <c r="I769" s="39"/>
      <c r="J769" s="37"/>
      <c r="K769" s="40"/>
      <c r="L769" s="40"/>
      <c r="M769" s="39">
        <f>SUM(M764:N768)</f>
        <v>136</v>
      </c>
      <c r="N769" s="39"/>
      <c r="O769" s="40">
        <f>SUM(O764:O768)</f>
        <v>273</v>
      </c>
      <c r="P769" s="40">
        <f>SUM(P764:P768)</f>
        <v>248</v>
      </c>
      <c r="Q769" s="40">
        <f>SUM(O769:P769)</f>
        <v>521</v>
      </c>
      <c r="S769">
        <f>SUM(M769+M746+M721)</f>
        <v>536</v>
      </c>
    </row>
    <row r="771" spans="1:19">
      <c r="N771" s="1080" t="s">
        <v>122</v>
      </c>
      <c r="O771" s="1080"/>
      <c r="P771" s="1080"/>
    </row>
    <row r="774" spans="1:19">
      <c r="N774" s="1080" t="s">
        <v>123</v>
      </c>
      <c r="O774" s="1080"/>
      <c r="P774" s="1080"/>
    </row>
    <row r="780" spans="1:19" ht="26.25">
      <c r="A780" s="1084" t="s">
        <v>89</v>
      </c>
      <c r="B780" s="1084"/>
      <c r="C780" s="1084"/>
      <c r="D780" s="1084"/>
      <c r="E780" s="1084"/>
      <c r="F780" s="1084"/>
      <c r="G780" s="1084"/>
      <c r="H780" s="1084"/>
      <c r="I780" s="1084"/>
      <c r="J780" s="1084"/>
      <c r="K780" s="1084"/>
      <c r="L780" s="1084"/>
      <c r="M780" s="1084"/>
      <c r="N780" s="1084"/>
      <c r="O780" s="1084"/>
      <c r="P780" s="1084"/>
      <c r="Q780" s="1084"/>
    </row>
    <row r="781" spans="1:19" ht="26.25">
      <c r="A781" s="1084" t="s">
        <v>6913</v>
      </c>
      <c r="B781" s="1084"/>
      <c r="C781" s="1084"/>
      <c r="D781" s="1084"/>
      <c r="E781" s="1084"/>
      <c r="F781" s="1084"/>
      <c r="G781" s="1084"/>
      <c r="H781" s="1084"/>
      <c r="I781" s="1084"/>
      <c r="J781" s="1084"/>
      <c r="K781" s="1084"/>
      <c r="L781" s="1084"/>
      <c r="M781" s="1084"/>
      <c r="N781" s="1084"/>
      <c r="O781" s="1084"/>
      <c r="P781" s="1084"/>
      <c r="Q781" s="1084"/>
    </row>
    <row r="783" spans="1:19">
      <c r="A783" s="1085" t="s">
        <v>91</v>
      </c>
      <c r="B783" s="1085" t="s">
        <v>92</v>
      </c>
      <c r="C783" s="1088" t="s">
        <v>93</v>
      </c>
      <c r="D783" s="1088"/>
      <c r="E783" s="1088" t="s">
        <v>94</v>
      </c>
      <c r="F783" s="1088"/>
      <c r="G783" s="1088" t="s">
        <v>95</v>
      </c>
      <c r="H783" s="1088"/>
      <c r="I783" s="1088" t="s">
        <v>96</v>
      </c>
      <c r="J783" s="1088"/>
      <c r="K783" s="1088" t="s">
        <v>75</v>
      </c>
      <c r="L783" s="1088"/>
      <c r="M783" s="1088" t="s">
        <v>97</v>
      </c>
      <c r="N783" s="1088"/>
      <c r="O783" s="1088" t="s">
        <v>98</v>
      </c>
      <c r="P783" s="1088"/>
      <c r="Q783" s="1088" t="s">
        <v>99</v>
      </c>
    </row>
    <row r="784" spans="1:19">
      <c r="A784" s="1086"/>
      <c r="B784" s="1086"/>
      <c r="C784" s="1088"/>
      <c r="D784" s="1088"/>
      <c r="E784" s="1088"/>
      <c r="F784" s="1088"/>
      <c r="G784" s="1088"/>
      <c r="H784" s="1088"/>
      <c r="I784" s="1088"/>
      <c r="J784" s="1088"/>
      <c r="K784" s="1088"/>
      <c r="L784" s="1088"/>
      <c r="M784" s="1088"/>
      <c r="N784" s="1088"/>
      <c r="O784" s="1088"/>
      <c r="P784" s="1088"/>
      <c r="Q784" s="1088"/>
    </row>
    <row r="785" spans="1:20">
      <c r="A785" s="1087"/>
      <c r="B785" s="1087"/>
      <c r="C785" s="893" t="s">
        <v>23</v>
      </c>
      <c r="D785" s="893" t="s">
        <v>16</v>
      </c>
      <c r="E785" s="893" t="s">
        <v>23</v>
      </c>
      <c r="F785" s="893" t="s">
        <v>16</v>
      </c>
      <c r="G785" s="893" t="s">
        <v>23</v>
      </c>
      <c r="H785" s="893" t="s">
        <v>16</v>
      </c>
      <c r="I785" s="893" t="s">
        <v>23</v>
      </c>
      <c r="J785" s="893" t="s">
        <v>16</v>
      </c>
      <c r="K785" s="893" t="s">
        <v>23</v>
      </c>
      <c r="L785" s="893" t="s">
        <v>16</v>
      </c>
      <c r="M785" s="893" t="s">
        <v>23</v>
      </c>
      <c r="N785" s="893" t="s">
        <v>16</v>
      </c>
      <c r="O785" s="893" t="s">
        <v>23</v>
      </c>
      <c r="P785" s="893" t="s">
        <v>16</v>
      </c>
      <c r="Q785" s="893"/>
    </row>
    <row r="786" spans="1:20" ht="35.1" customHeight="1">
      <c r="A786" s="39">
        <v>1</v>
      </c>
      <c r="B786" s="42" t="s">
        <v>755</v>
      </c>
      <c r="C786" s="894">
        <v>77</v>
      </c>
      <c r="D786" s="39">
        <v>76</v>
      </c>
      <c r="E786" s="39"/>
      <c r="F786" s="39"/>
      <c r="G786" s="39"/>
      <c r="H786" s="39"/>
      <c r="I786" s="892"/>
      <c r="J786" s="39"/>
      <c r="K786" s="39"/>
      <c r="L786" s="39"/>
      <c r="M786" s="39">
        <v>42</v>
      </c>
      <c r="N786" s="39"/>
      <c r="O786" s="894">
        <v>77</v>
      </c>
      <c r="P786" s="39">
        <v>76</v>
      </c>
      <c r="Q786" s="44"/>
    </row>
    <row r="787" spans="1:20" ht="35.1" customHeight="1">
      <c r="A787" s="37">
        <v>6</v>
      </c>
      <c r="B787" s="40" t="s">
        <v>101</v>
      </c>
      <c r="C787" s="39">
        <v>71</v>
      </c>
      <c r="D787" s="39">
        <v>72</v>
      </c>
      <c r="E787" s="39"/>
      <c r="F787" s="39"/>
      <c r="G787" s="39"/>
      <c r="H787" s="39"/>
      <c r="I787" s="39"/>
      <c r="J787" s="37"/>
      <c r="K787" s="39"/>
      <c r="L787" s="39"/>
      <c r="M787" s="39">
        <v>39</v>
      </c>
      <c r="N787" s="39"/>
      <c r="O787" s="39">
        <v>71</v>
      </c>
      <c r="P787" s="39">
        <v>72</v>
      </c>
      <c r="Q787" s="40"/>
    </row>
    <row r="788" spans="1:20" ht="35.1" customHeight="1">
      <c r="A788" s="37">
        <v>7</v>
      </c>
      <c r="B788" s="40" t="s">
        <v>102</v>
      </c>
      <c r="C788" s="39">
        <v>70</v>
      </c>
      <c r="D788" s="39">
        <v>57</v>
      </c>
      <c r="E788" s="39"/>
      <c r="F788" s="39"/>
      <c r="G788" s="39"/>
      <c r="H788" s="39"/>
      <c r="I788" s="39"/>
      <c r="J788" s="37"/>
      <c r="K788" s="39"/>
      <c r="L788" s="39"/>
      <c r="M788" s="39">
        <v>38</v>
      </c>
      <c r="N788" s="39">
        <v>1</v>
      </c>
      <c r="O788" s="39">
        <v>70</v>
      </c>
      <c r="P788" s="39">
        <v>57</v>
      </c>
      <c r="Q788" s="40"/>
      <c r="S788" t="s">
        <v>23</v>
      </c>
      <c r="T788" t="s">
        <v>16</v>
      </c>
    </row>
    <row r="789" spans="1:20" ht="35.1" customHeight="1">
      <c r="A789" s="37">
        <v>15</v>
      </c>
      <c r="B789" s="40" t="s">
        <v>103</v>
      </c>
      <c r="C789" s="39">
        <v>36</v>
      </c>
      <c r="D789" s="39">
        <v>39</v>
      </c>
      <c r="E789" s="39"/>
      <c r="F789" s="39"/>
      <c r="G789" s="39"/>
      <c r="H789" s="39"/>
      <c r="I789" s="39"/>
      <c r="J789" s="37"/>
      <c r="K789" s="39"/>
      <c r="L789" s="39"/>
      <c r="M789" s="39">
        <v>21</v>
      </c>
      <c r="N789" s="39"/>
      <c r="O789" s="39">
        <v>36</v>
      </c>
      <c r="P789" s="39">
        <v>39</v>
      </c>
      <c r="Q789" s="40"/>
      <c r="S789">
        <f>SUM(O791+O817+O840)</f>
        <v>1001</v>
      </c>
      <c r="T789">
        <f>SUM(P791+P817+P840)</f>
        <v>938</v>
      </c>
    </row>
    <row r="790" spans="1:20" ht="35.1" customHeight="1">
      <c r="A790" s="37">
        <v>16</v>
      </c>
      <c r="B790" s="40" t="s">
        <v>104</v>
      </c>
      <c r="C790" s="39">
        <v>68</v>
      </c>
      <c r="D790" s="39">
        <v>68</v>
      </c>
      <c r="E790" s="39"/>
      <c r="F790" s="39"/>
      <c r="G790" s="39"/>
      <c r="H790" s="39"/>
      <c r="I790" s="39">
        <v>2</v>
      </c>
      <c r="J790" s="37"/>
      <c r="K790" s="39"/>
      <c r="L790" s="39"/>
      <c r="M790" s="39">
        <v>35</v>
      </c>
      <c r="N790" s="39">
        <v>1</v>
      </c>
      <c r="O790" s="39">
        <v>70</v>
      </c>
      <c r="P790" s="39">
        <v>68</v>
      </c>
      <c r="Q790" s="40"/>
      <c r="S790" t="s">
        <v>97</v>
      </c>
      <c r="T790" t="s">
        <v>6743</v>
      </c>
    </row>
    <row r="791" spans="1:20" ht="35.1" customHeight="1">
      <c r="A791" s="40"/>
      <c r="B791" s="41" t="s">
        <v>84</v>
      </c>
      <c r="C791" s="40"/>
      <c r="D791" s="40"/>
      <c r="E791" s="40"/>
      <c r="F791" s="40"/>
      <c r="G791" s="40"/>
      <c r="H791" s="39"/>
      <c r="I791" s="39"/>
      <c r="J791" s="37"/>
      <c r="K791" s="40"/>
      <c r="L791" s="40"/>
      <c r="M791" s="39">
        <f>SUM(M786:N790)</f>
        <v>177</v>
      </c>
      <c r="N791" s="39"/>
      <c r="O791" s="40">
        <f>SUM(O786:O790)</f>
        <v>324</v>
      </c>
      <c r="P791" s="40">
        <f>SUM(P786:P790)</f>
        <v>312</v>
      </c>
      <c r="Q791" s="40">
        <f>SUM(O791:P791)</f>
        <v>636</v>
      </c>
      <c r="S791">
        <f>SUM(M791+M817+M840)</f>
        <v>536</v>
      </c>
    </row>
    <row r="793" spans="1:20">
      <c r="N793" s="1080" t="s">
        <v>105</v>
      </c>
      <c r="O793" s="1080"/>
      <c r="P793" s="1080"/>
    </row>
    <row r="796" spans="1:20">
      <c r="N796" s="1080" t="s">
        <v>106</v>
      </c>
      <c r="O796" s="1080"/>
      <c r="P796" s="1080"/>
    </row>
    <row r="804" spans="1:17" ht="26.25">
      <c r="A804" s="1084" t="s">
        <v>89</v>
      </c>
      <c r="B804" s="1084"/>
      <c r="C804" s="1084"/>
      <c r="D804" s="1084"/>
      <c r="E804" s="1084"/>
      <c r="F804" s="1084"/>
      <c r="G804" s="1084"/>
      <c r="H804" s="1084"/>
      <c r="I804" s="1084"/>
      <c r="J804" s="1084"/>
      <c r="K804" s="1084"/>
      <c r="L804" s="1084"/>
      <c r="M804" s="1084"/>
      <c r="N804" s="1084"/>
      <c r="O804" s="1084"/>
      <c r="P804" s="1084"/>
      <c r="Q804" s="1084"/>
    </row>
    <row r="805" spans="1:17" ht="26.25">
      <c r="A805" s="1084" t="s">
        <v>6912</v>
      </c>
      <c r="B805" s="1084"/>
      <c r="C805" s="1084"/>
      <c r="D805" s="1084"/>
      <c r="E805" s="1084"/>
      <c r="F805" s="1084"/>
      <c r="G805" s="1084"/>
      <c r="H805" s="1084"/>
      <c r="I805" s="1084"/>
      <c r="J805" s="1084"/>
      <c r="K805" s="1084"/>
      <c r="L805" s="1084"/>
      <c r="M805" s="1084"/>
      <c r="N805" s="1084"/>
      <c r="O805" s="1084"/>
      <c r="P805" s="1084"/>
      <c r="Q805" s="1084"/>
    </row>
    <row r="808" spans="1:17">
      <c r="A808" s="1085" t="s">
        <v>91</v>
      </c>
      <c r="B808" s="1085" t="s">
        <v>92</v>
      </c>
      <c r="C808" s="1088" t="s">
        <v>93</v>
      </c>
      <c r="D808" s="1088"/>
      <c r="E808" s="1088" t="s">
        <v>94</v>
      </c>
      <c r="F808" s="1088"/>
      <c r="G808" s="1088" t="s">
        <v>95</v>
      </c>
      <c r="H808" s="1088"/>
      <c r="I808" s="1088" t="s">
        <v>96</v>
      </c>
      <c r="J808" s="1088"/>
      <c r="K808" s="1088" t="s">
        <v>75</v>
      </c>
      <c r="L808" s="1088"/>
      <c r="M808" s="1088" t="s">
        <v>97</v>
      </c>
      <c r="N808" s="1088"/>
      <c r="O808" s="1088" t="s">
        <v>98</v>
      </c>
      <c r="P808" s="1088"/>
      <c r="Q808" s="1088" t="s">
        <v>99</v>
      </c>
    </row>
    <row r="809" spans="1:17">
      <c r="A809" s="1086"/>
      <c r="B809" s="1086"/>
      <c r="C809" s="1088"/>
      <c r="D809" s="1088"/>
      <c r="E809" s="1088"/>
      <c r="F809" s="1088"/>
      <c r="G809" s="1088"/>
      <c r="H809" s="1088"/>
      <c r="I809" s="1088"/>
      <c r="J809" s="1088"/>
      <c r="K809" s="1088"/>
      <c r="L809" s="1088"/>
      <c r="M809" s="1088"/>
      <c r="N809" s="1088"/>
      <c r="O809" s="1088"/>
      <c r="P809" s="1088"/>
      <c r="Q809" s="1088"/>
    </row>
    <row r="810" spans="1:17">
      <c r="A810" s="1087"/>
      <c r="B810" s="1087"/>
      <c r="C810" s="893" t="s">
        <v>23</v>
      </c>
      <c r="D810" s="893" t="s">
        <v>16</v>
      </c>
      <c r="E810" s="893" t="s">
        <v>23</v>
      </c>
      <c r="F810" s="893" t="s">
        <v>16</v>
      </c>
      <c r="G810" s="893" t="s">
        <v>23</v>
      </c>
      <c r="H810" s="893" t="s">
        <v>16</v>
      </c>
      <c r="I810" s="893" t="s">
        <v>23</v>
      </c>
      <c r="J810" s="893" t="s">
        <v>16</v>
      </c>
      <c r="K810" s="893" t="s">
        <v>23</v>
      </c>
      <c r="L810" s="893" t="s">
        <v>16</v>
      </c>
      <c r="M810" s="893" t="s">
        <v>23</v>
      </c>
      <c r="N810" s="893" t="s">
        <v>16</v>
      </c>
      <c r="O810" s="893" t="s">
        <v>23</v>
      </c>
      <c r="P810" s="893" t="s">
        <v>16</v>
      </c>
      <c r="Q810" s="893"/>
    </row>
    <row r="811" spans="1:17" ht="35.1" customHeight="1">
      <c r="A811" s="37">
        <v>2</v>
      </c>
      <c r="B811" s="38" t="s">
        <v>108</v>
      </c>
      <c r="C811" s="893">
        <v>97</v>
      </c>
      <c r="D811" s="37">
        <v>87</v>
      </c>
      <c r="E811" s="40"/>
      <c r="F811" s="40"/>
      <c r="G811" s="40"/>
      <c r="H811" s="39"/>
      <c r="I811" s="892"/>
      <c r="J811" s="37"/>
      <c r="K811" s="40">
        <v>1</v>
      </c>
      <c r="L811" s="40">
        <v>1</v>
      </c>
      <c r="M811" s="39">
        <v>53</v>
      </c>
      <c r="N811" s="39"/>
      <c r="O811" s="894">
        <v>96</v>
      </c>
      <c r="P811" s="39">
        <v>86</v>
      </c>
      <c r="Q811" s="40"/>
    </row>
    <row r="812" spans="1:17" ht="35.1" customHeight="1">
      <c r="A812" s="37">
        <v>3</v>
      </c>
      <c r="B812" s="40" t="s">
        <v>109</v>
      </c>
      <c r="C812" s="39">
        <v>64</v>
      </c>
      <c r="D812" s="39">
        <v>60</v>
      </c>
      <c r="E812" s="40"/>
      <c r="F812" s="40"/>
      <c r="G812" s="40"/>
      <c r="H812" s="39"/>
      <c r="I812" s="39"/>
      <c r="J812" s="37"/>
      <c r="K812" s="40"/>
      <c r="L812" s="40"/>
      <c r="M812" s="39">
        <v>32</v>
      </c>
      <c r="N812" s="39"/>
      <c r="O812" s="39">
        <v>64</v>
      </c>
      <c r="P812" s="39">
        <v>60</v>
      </c>
      <c r="Q812" s="40"/>
    </row>
    <row r="813" spans="1:17" ht="35.1" customHeight="1">
      <c r="A813" s="37">
        <v>4</v>
      </c>
      <c r="B813" s="40" t="s">
        <v>110</v>
      </c>
      <c r="C813" s="39">
        <v>42</v>
      </c>
      <c r="D813" s="39">
        <v>41</v>
      </c>
      <c r="E813" s="40"/>
      <c r="F813" s="40"/>
      <c r="G813" s="40"/>
      <c r="H813" s="39"/>
      <c r="I813" s="39"/>
      <c r="J813" s="37"/>
      <c r="K813" s="40"/>
      <c r="L813" s="40"/>
      <c r="M813" s="39">
        <v>21</v>
      </c>
      <c r="N813" s="39"/>
      <c r="O813" s="39">
        <v>42</v>
      </c>
      <c r="P813" s="39">
        <v>41</v>
      </c>
      <c r="Q813" s="40"/>
    </row>
    <row r="814" spans="1:17" ht="35.1" customHeight="1">
      <c r="A814" s="37">
        <v>5</v>
      </c>
      <c r="B814" s="40" t="s">
        <v>111</v>
      </c>
      <c r="C814" s="39">
        <v>69</v>
      </c>
      <c r="D814" s="39">
        <v>69</v>
      </c>
      <c r="E814" s="39"/>
      <c r="F814" s="39"/>
      <c r="G814" s="39"/>
      <c r="H814" s="39"/>
      <c r="I814" s="39"/>
      <c r="J814" s="37"/>
      <c r="K814" s="40"/>
      <c r="L814" s="40"/>
      <c r="M814" s="39">
        <v>34</v>
      </c>
      <c r="N814" s="39">
        <v>4</v>
      </c>
      <c r="O814" s="39">
        <v>69</v>
      </c>
      <c r="P814" s="39">
        <v>69</v>
      </c>
      <c r="Q814" s="40"/>
    </row>
    <row r="815" spans="1:17" ht="35.1" customHeight="1">
      <c r="A815" s="37">
        <v>8</v>
      </c>
      <c r="B815" s="40" t="s">
        <v>112</v>
      </c>
      <c r="C815" s="39">
        <v>69</v>
      </c>
      <c r="D815" s="39">
        <v>58</v>
      </c>
      <c r="E815" s="39"/>
      <c r="F815" s="39"/>
      <c r="G815" s="39"/>
      <c r="H815" s="39"/>
      <c r="I815" s="39"/>
      <c r="J815" s="37"/>
      <c r="K815" s="40"/>
      <c r="L815" s="40"/>
      <c r="M815" s="39">
        <v>34</v>
      </c>
      <c r="N815" s="39">
        <v>3</v>
      </c>
      <c r="O815" s="39">
        <v>69</v>
      </c>
      <c r="P815" s="39">
        <v>58</v>
      </c>
      <c r="Q815" s="40"/>
    </row>
    <row r="816" spans="1:17" ht="35.1" customHeight="1">
      <c r="A816" s="37">
        <v>9</v>
      </c>
      <c r="B816" s="40" t="s">
        <v>113</v>
      </c>
      <c r="C816" s="39">
        <v>64</v>
      </c>
      <c r="D816" s="39">
        <v>64</v>
      </c>
      <c r="E816" s="39"/>
      <c r="F816" s="39"/>
      <c r="G816" s="39"/>
      <c r="H816" s="39"/>
      <c r="I816" s="39"/>
      <c r="J816" s="37"/>
      <c r="K816" s="40"/>
      <c r="L816" s="40"/>
      <c r="M816" s="39">
        <v>42</v>
      </c>
      <c r="N816" s="39"/>
      <c r="O816" s="39">
        <v>64</v>
      </c>
      <c r="P816" s="39">
        <v>64</v>
      </c>
      <c r="Q816" s="40"/>
    </row>
    <row r="817" spans="1:20" ht="35.1" customHeight="1">
      <c r="A817" s="40"/>
      <c r="B817" s="41" t="s">
        <v>84</v>
      </c>
      <c r="C817" s="40"/>
      <c r="D817" s="40"/>
      <c r="E817" s="40"/>
      <c r="F817" s="40"/>
      <c r="G817" s="40"/>
      <c r="H817" s="39"/>
      <c r="I817" s="39"/>
      <c r="J817" s="37"/>
      <c r="K817" s="40"/>
      <c r="L817" s="40"/>
      <c r="M817" s="39">
        <f>SUM(M811:N816)</f>
        <v>223</v>
      </c>
      <c r="N817" s="39"/>
      <c r="O817" s="40">
        <f>SUM(O811:O816)</f>
        <v>404</v>
      </c>
      <c r="P817" s="40">
        <f>SUM(P811:P816)</f>
        <v>378</v>
      </c>
      <c r="Q817" s="40">
        <f>SUM(O817:P817)</f>
        <v>782</v>
      </c>
      <c r="S817">
        <f>SUM(Q817+Q791+Q840)</f>
        <v>1939</v>
      </c>
      <c r="T817">
        <f>SUM(S817-S818)</f>
        <v>57</v>
      </c>
    </row>
    <row r="818" spans="1:20">
      <c r="S818">
        <v>1882</v>
      </c>
    </row>
    <row r="819" spans="1:20">
      <c r="N819" s="1080" t="s">
        <v>114</v>
      </c>
      <c r="O819" s="1080"/>
      <c r="P819" s="1080"/>
    </row>
    <row r="822" spans="1:20">
      <c r="N822" s="1080" t="s">
        <v>115</v>
      </c>
      <c r="O822" s="1080"/>
      <c r="P822" s="1080"/>
    </row>
    <row r="828" spans="1:20" ht="26.25">
      <c r="A828" s="1084" t="s">
        <v>89</v>
      </c>
      <c r="B828" s="1084"/>
      <c r="C828" s="1084"/>
      <c r="D828" s="1084"/>
      <c r="E828" s="1084"/>
      <c r="F828" s="1084"/>
      <c r="G828" s="1084"/>
      <c r="H828" s="1084"/>
      <c r="I828" s="1084"/>
      <c r="J828" s="1084"/>
      <c r="K828" s="1084"/>
      <c r="L828" s="1084"/>
      <c r="M828" s="1084"/>
      <c r="N828" s="1084"/>
      <c r="O828" s="1084"/>
      <c r="P828" s="1084"/>
      <c r="Q828" s="1084"/>
    </row>
    <row r="829" spans="1:20" ht="26.25">
      <c r="A829" s="1084" t="s">
        <v>6911</v>
      </c>
      <c r="B829" s="1084"/>
      <c r="C829" s="1084"/>
      <c r="D829" s="1084"/>
      <c r="E829" s="1084"/>
      <c r="F829" s="1084"/>
      <c r="G829" s="1084"/>
      <c r="H829" s="1084"/>
      <c r="I829" s="1084"/>
      <c r="J829" s="1084"/>
      <c r="K829" s="1084"/>
      <c r="L829" s="1084"/>
      <c r="M829" s="1084"/>
      <c r="N829" s="1084"/>
      <c r="O829" s="1084"/>
      <c r="P829" s="1084"/>
      <c r="Q829" s="1084"/>
    </row>
    <row r="832" spans="1:20">
      <c r="A832" s="1085" t="s">
        <v>91</v>
      </c>
      <c r="B832" s="1085" t="s">
        <v>92</v>
      </c>
      <c r="C832" s="1088" t="s">
        <v>93</v>
      </c>
      <c r="D832" s="1088"/>
      <c r="E832" s="1088" t="s">
        <v>94</v>
      </c>
      <c r="F832" s="1088"/>
      <c r="G832" s="1088" t="s">
        <v>95</v>
      </c>
      <c r="H832" s="1088"/>
      <c r="I832" s="1088" t="s">
        <v>96</v>
      </c>
      <c r="J832" s="1088"/>
      <c r="K832" s="1088" t="s">
        <v>75</v>
      </c>
      <c r="L832" s="1088"/>
      <c r="M832" s="1088" t="s">
        <v>97</v>
      </c>
      <c r="N832" s="1088"/>
      <c r="O832" s="1088" t="s">
        <v>98</v>
      </c>
      <c r="P832" s="1088"/>
      <c r="Q832" s="1085" t="s">
        <v>99</v>
      </c>
    </row>
    <row r="833" spans="1:19">
      <c r="A833" s="1086"/>
      <c r="B833" s="1086"/>
      <c r="C833" s="1088"/>
      <c r="D833" s="1088"/>
      <c r="E833" s="1088"/>
      <c r="F833" s="1088"/>
      <c r="G833" s="1088"/>
      <c r="H833" s="1088"/>
      <c r="I833" s="1088"/>
      <c r="J833" s="1088"/>
      <c r="K833" s="1088"/>
      <c r="L833" s="1088"/>
      <c r="M833" s="1088"/>
      <c r="N833" s="1088"/>
      <c r="O833" s="1088"/>
      <c r="P833" s="1088"/>
      <c r="Q833" s="1087"/>
    </row>
    <row r="834" spans="1:19">
      <c r="A834" s="1087"/>
      <c r="B834" s="1087"/>
      <c r="C834" s="893" t="s">
        <v>23</v>
      </c>
      <c r="D834" s="893" t="s">
        <v>16</v>
      </c>
      <c r="E834" s="893" t="s">
        <v>23</v>
      </c>
      <c r="F834" s="893" t="s">
        <v>16</v>
      </c>
      <c r="G834" s="893" t="s">
        <v>23</v>
      </c>
      <c r="H834" s="893" t="s">
        <v>16</v>
      </c>
      <c r="I834" s="893" t="s">
        <v>23</v>
      </c>
      <c r="J834" s="893" t="s">
        <v>16</v>
      </c>
      <c r="K834" s="893" t="s">
        <v>23</v>
      </c>
      <c r="L834" s="893" t="s">
        <v>16</v>
      </c>
      <c r="M834" s="893" t="s">
        <v>23</v>
      </c>
      <c r="N834" s="893" t="s">
        <v>16</v>
      </c>
      <c r="O834" s="893" t="s">
        <v>23</v>
      </c>
      <c r="P834" s="893" t="s">
        <v>16</v>
      </c>
      <c r="Q834" s="893"/>
    </row>
    <row r="835" spans="1:19" ht="35.1" customHeight="1">
      <c r="A835" s="37">
        <v>10</v>
      </c>
      <c r="B835" s="38" t="s">
        <v>117</v>
      </c>
      <c r="C835" s="893">
        <v>66</v>
      </c>
      <c r="D835" s="39">
        <v>63</v>
      </c>
      <c r="E835" s="39">
        <v>1</v>
      </c>
      <c r="F835" s="39"/>
      <c r="G835" s="39"/>
      <c r="H835" s="39"/>
      <c r="I835" s="892"/>
      <c r="J835" s="37"/>
      <c r="K835" s="39">
        <v>7</v>
      </c>
      <c r="L835" s="39">
        <v>8</v>
      </c>
      <c r="M835" s="39">
        <v>27</v>
      </c>
      <c r="N835" s="39">
        <v>1</v>
      </c>
      <c r="O835" s="893">
        <v>60</v>
      </c>
      <c r="P835" s="39">
        <v>55</v>
      </c>
      <c r="Q835" s="40"/>
    </row>
    <row r="836" spans="1:19" ht="35.1" customHeight="1">
      <c r="A836" s="37">
        <v>11</v>
      </c>
      <c r="B836" s="40" t="s">
        <v>118</v>
      </c>
      <c r="C836" s="39">
        <v>58</v>
      </c>
      <c r="D836" s="39">
        <v>57</v>
      </c>
      <c r="E836" s="39"/>
      <c r="F836" s="39"/>
      <c r="G836" s="39"/>
      <c r="H836" s="39">
        <v>1</v>
      </c>
      <c r="I836" s="39"/>
      <c r="J836" s="37"/>
      <c r="K836" s="39">
        <v>2</v>
      </c>
      <c r="L836" s="39">
        <v>3</v>
      </c>
      <c r="M836" s="39">
        <v>27</v>
      </c>
      <c r="N836" s="39">
        <v>1</v>
      </c>
      <c r="O836" s="39">
        <v>54</v>
      </c>
      <c r="P836" s="39">
        <v>55</v>
      </c>
      <c r="Q836" s="40"/>
    </row>
    <row r="837" spans="1:19" ht="35.1" customHeight="1">
      <c r="A837" s="37">
        <v>12</v>
      </c>
      <c r="B837" s="40" t="s">
        <v>119</v>
      </c>
      <c r="C837" s="39">
        <v>78</v>
      </c>
      <c r="D837" s="39">
        <v>70</v>
      </c>
      <c r="E837" s="39"/>
      <c r="F837" s="39"/>
      <c r="G837" s="39"/>
      <c r="H837" s="39"/>
      <c r="I837" s="39"/>
      <c r="J837" s="37"/>
      <c r="K837" s="39"/>
      <c r="L837" s="39">
        <v>1</v>
      </c>
      <c r="M837" s="39">
        <v>36</v>
      </c>
      <c r="N837" s="39">
        <v>1</v>
      </c>
      <c r="O837" s="39">
        <v>78</v>
      </c>
      <c r="P837" s="39">
        <v>69</v>
      </c>
      <c r="Q837" s="40"/>
    </row>
    <row r="838" spans="1:19" ht="35.1" customHeight="1">
      <c r="A838" s="37">
        <v>13</v>
      </c>
      <c r="B838" s="40" t="s">
        <v>120</v>
      </c>
      <c r="C838" s="39">
        <v>44</v>
      </c>
      <c r="D838" s="39">
        <v>35</v>
      </c>
      <c r="E838" s="39">
        <v>1</v>
      </c>
      <c r="F838" s="39"/>
      <c r="G838" s="39"/>
      <c r="H838" s="39"/>
      <c r="I838" s="39"/>
      <c r="J838" s="37"/>
      <c r="K838" s="39"/>
      <c r="L838" s="39">
        <v>2</v>
      </c>
      <c r="M838" s="39">
        <v>22</v>
      </c>
      <c r="N838" s="39">
        <v>1</v>
      </c>
      <c r="O838" s="39">
        <v>45</v>
      </c>
      <c r="P838" s="39">
        <v>33</v>
      </c>
      <c r="Q838" s="40"/>
    </row>
    <row r="839" spans="1:19" ht="35.1" customHeight="1">
      <c r="A839" s="37">
        <v>14</v>
      </c>
      <c r="B839" s="40" t="s">
        <v>121</v>
      </c>
      <c r="C839" s="39">
        <v>38</v>
      </c>
      <c r="D839" s="39">
        <v>37</v>
      </c>
      <c r="E839" s="39">
        <v>1</v>
      </c>
      <c r="F839" s="39"/>
      <c r="G839" s="39"/>
      <c r="H839" s="39"/>
      <c r="I839" s="39"/>
      <c r="J839" s="37"/>
      <c r="K839" s="39">
        <v>3</v>
      </c>
      <c r="L839" s="39">
        <v>1</v>
      </c>
      <c r="M839" s="39">
        <v>20</v>
      </c>
      <c r="N839" s="39"/>
      <c r="O839" s="39">
        <v>36</v>
      </c>
      <c r="P839" s="39">
        <v>36</v>
      </c>
      <c r="Q839" s="40"/>
      <c r="S839" t="s">
        <v>97</v>
      </c>
    </row>
    <row r="840" spans="1:19" ht="35.1" customHeight="1">
      <c r="A840" s="40"/>
      <c r="B840" s="41" t="s">
        <v>84</v>
      </c>
      <c r="C840" s="40"/>
      <c r="D840" s="40"/>
      <c r="E840" s="40"/>
      <c r="F840" s="40"/>
      <c r="G840" s="40"/>
      <c r="H840" s="39"/>
      <c r="I840" s="39"/>
      <c r="J840" s="37"/>
      <c r="K840" s="40"/>
      <c r="L840" s="40"/>
      <c r="M840" s="39">
        <f>SUM(M835:N839)</f>
        <v>136</v>
      </c>
      <c r="N840" s="39"/>
      <c r="O840" s="40">
        <f>SUM(O835:O839)</f>
        <v>273</v>
      </c>
      <c r="P840" s="40">
        <f>SUM(P835:P839)</f>
        <v>248</v>
      </c>
      <c r="Q840" s="40">
        <f>SUM(O840:P840)</f>
        <v>521</v>
      </c>
      <c r="S840">
        <f>SUM(M840+M817+M791)</f>
        <v>536</v>
      </c>
    </row>
    <row r="842" spans="1:19">
      <c r="N842" s="1080" t="s">
        <v>122</v>
      </c>
      <c r="O842" s="1080"/>
      <c r="P842" s="1080"/>
    </row>
    <row r="845" spans="1:19">
      <c r="N845" s="1080" t="s">
        <v>123</v>
      </c>
      <c r="O845" s="1080"/>
      <c r="P845" s="1080"/>
    </row>
  </sheetData>
  <mergeCells count="503">
    <mergeCell ref="N699:P699"/>
    <mergeCell ref="N702:P702"/>
    <mergeCell ref="N676:P676"/>
    <mergeCell ref="N679:P679"/>
    <mergeCell ref="A685:Q685"/>
    <mergeCell ref="A686:Q686"/>
    <mergeCell ref="A689:A691"/>
    <mergeCell ref="B689:B691"/>
    <mergeCell ref="C689:D690"/>
    <mergeCell ref="E689:F690"/>
    <mergeCell ref="G689:H690"/>
    <mergeCell ref="I689:J690"/>
    <mergeCell ref="K689:L690"/>
    <mergeCell ref="M689:N690"/>
    <mergeCell ref="O689:P690"/>
    <mergeCell ref="Q689:Q690"/>
    <mergeCell ref="N651:P651"/>
    <mergeCell ref="N654:P654"/>
    <mergeCell ref="A661:Q661"/>
    <mergeCell ref="A662:Q662"/>
    <mergeCell ref="A665:A667"/>
    <mergeCell ref="B665:B667"/>
    <mergeCell ref="C665:D666"/>
    <mergeCell ref="E665:F666"/>
    <mergeCell ref="G665:H666"/>
    <mergeCell ref="I665:J666"/>
    <mergeCell ref="K665:L666"/>
    <mergeCell ref="M665:N666"/>
    <mergeCell ref="O665:P666"/>
    <mergeCell ref="Q665:Q666"/>
    <mergeCell ref="N627:P627"/>
    <mergeCell ref="N630:P630"/>
    <mergeCell ref="A638:Q638"/>
    <mergeCell ref="A639:Q639"/>
    <mergeCell ref="A641:A643"/>
    <mergeCell ref="B641:B643"/>
    <mergeCell ref="C641:D642"/>
    <mergeCell ref="E641:F642"/>
    <mergeCell ref="G641:H642"/>
    <mergeCell ref="I641:J642"/>
    <mergeCell ref="K641:L642"/>
    <mergeCell ref="M641:N642"/>
    <mergeCell ref="O641:P642"/>
    <mergeCell ref="Q641:Q642"/>
    <mergeCell ref="N604:P604"/>
    <mergeCell ref="N607:P607"/>
    <mergeCell ref="A613:Q613"/>
    <mergeCell ref="A614:Q614"/>
    <mergeCell ref="A617:A619"/>
    <mergeCell ref="B617:B619"/>
    <mergeCell ref="C617:D618"/>
    <mergeCell ref="E617:F618"/>
    <mergeCell ref="G617:H618"/>
    <mergeCell ref="I617:J618"/>
    <mergeCell ref="K617:L618"/>
    <mergeCell ref="M617:N618"/>
    <mergeCell ref="O617:P618"/>
    <mergeCell ref="Q617:Q618"/>
    <mergeCell ref="N579:P579"/>
    <mergeCell ref="N582:P582"/>
    <mergeCell ref="A589:Q589"/>
    <mergeCell ref="A590:Q590"/>
    <mergeCell ref="A593:A595"/>
    <mergeCell ref="B593:B595"/>
    <mergeCell ref="C593:D594"/>
    <mergeCell ref="E593:F594"/>
    <mergeCell ref="G593:H594"/>
    <mergeCell ref="I593:J594"/>
    <mergeCell ref="K593:L594"/>
    <mergeCell ref="M593:N594"/>
    <mergeCell ref="O593:P594"/>
    <mergeCell ref="Q593:Q594"/>
    <mergeCell ref="N555:P555"/>
    <mergeCell ref="N558:P558"/>
    <mergeCell ref="A566:Q566"/>
    <mergeCell ref="A567:Q567"/>
    <mergeCell ref="A569:A571"/>
    <mergeCell ref="B569:B571"/>
    <mergeCell ref="C569:D570"/>
    <mergeCell ref="E569:F570"/>
    <mergeCell ref="G569:H570"/>
    <mergeCell ref="I569:J570"/>
    <mergeCell ref="K569:L570"/>
    <mergeCell ref="M569:N570"/>
    <mergeCell ref="O569:P570"/>
    <mergeCell ref="Q569:Q570"/>
    <mergeCell ref="A541:Q541"/>
    <mergeCell ref="A542:Q542"/>
    <mergeCell ref="A545:A547"/>
    <mergeCell ref="B545:B547"/>
    <mergeCell ref="C545:D546"/>
    <mergeCell ref="E545:F546"/>
    <mergeCell ref="G545:H546"/>
    <mergeCell ref="I545:J546"/>
    <mergeCell ref="K545:L546"/>
    <mergeCell ref="M545:N546"/>
    <mergeCell ref="O545:P546"/>
    <mergeCell ref="Q545:Q546"/>
    <mergeCell ref="A22:Q22"/>
    <mergeCell ref="A23:Q23"/>
    <mergeCell ref="O404:P405"/>
    <mergeCell ref="Q404:Q405"/>
    <mergeCell ref="N414:P414"/>
    <mergeCell ref="N417:P417"/>
    <mergeCell ref="N369:P369"/>
    <mergeCell ref="A400:Q400"/>
    <mergeCell ref="A401:Q401"/>
    <mergeCell ref="A404:A406"/>
    <mergeCell ref="B404:B406"/>
    <mergeCell ref="C404:D405"/>
    <mergeCell ref="E404:F405"/>
    <mergeCell ref="G404:H405"/>
    <mergeCell ref="I404:J405"/>
    <mergeCell ref="K404:L405"/>
    <mergeCell ref="M404:N405"/>
    <mergeCell ref="K381:L382"/>
    <mergeCell ref="M381:N382"/>
    <mergeCell ref="O381:P382"/>
    <mergeCell ref="Q381:Q382"/>
    <mergeCell ref="N392:P392"/>
    <mergeCell ref="N395:P395"/>
    <mergeCell ref="N366:P366"/>
    <mergeCell ref="A377:Q377"/>
    <mergeCell ref="A378:Q378"/>
    <mergeCell ref="A381:A383"/>
    <mergeCell ref="B381:B383"/>
    <mergeCell ref="C381:D382"/>
    <mergeCell ref="E381:F382"/>
    <mergeCell ref="G381:H382"/>
    <mergeCell ref="I381:J382"/>
    <mergeCell ref="A354:Q354"/>
    <mergeCell ref="A356:A358"/>
    <mergeCell ref="B356:B358"/>
    <mergeCell ref="C356:D357"/>
    <mergeCell ref="E356:F357"/>
    <mergeCell ref="G356:H357"/>
    <mergeCell ref="I356:J357"/>
    <mergeCell ref="K356:L357"/>
    <mergeCell ref="M356:N357"/>
    <mergeCell ref="O356:P357"/>
    <mergeCell ref="Q356:Q357"/>
    <mergeCell ref="M333:N334"/>
    <mergeCell ref="O333:P334"/>
    <mergeCell ref="Q333:Q334"/>
    <mergeCell ref="N343:P343"/>
    <mergeCell ref="N346:P346"/>
    <mergeCell ref="A353:Q353"/>
    <mergeCell ref="N324:P324"/>
    <mergeCell ref="A329:Q329"/>
    <mergeCell ref="A330:Q330"/>
    <mergeCell ref="A333:A335"/>
    <mergeCell ref="B333:B335"/>
    <mergeCell ref="C333:D334"/>
    <mergeCell ref="E333:F334"/>
    <mergeCell ref="G333:H334"/>
    <mergeCell ref="I333:J334"/>
    <mergeCell ref="K333:L334"/>
    <mergeCell ref="I310:J311"/>
    <mergeCell ref="K310:L311"/>
    <mergeCell ref="M310:N311"/>
    <mergeCell ref="O310:P311"/>
    <mergeCell ref="Q310:Q311"/>
    <mergeCell ref="N321:P321"/>
    <mergeCell ref="O285:P286"/>
    <mergeCell ref="Q285:Q286"/>
    <mergeCell ref="N295:P295"/>
    <mergeCell ref="A306:Q306"/>
    <mergeCell ref="A307:Q307"/>
    <mergeCell ref="A310:A312"/>
    <mergeCell ref="B310:B312"/>
    <mergeCell ref="C310:D311"/>
    <mergeCell ref="E310:F311"/>
    <mergeCell ref="G310:H311"/>
    <mergeCell ref="A282:Q282"/>
    <mergeCell ref="A283:Q283"/>
    <mergeCell ref="A285:A287"/>
    <mergeCell ref="B285:B287"/>
    <mergeCell ref="C285:D286"/>
    <mergeCell ref="E285:F286"/>
    <mergeCell ref="G285:H286"/>
    <mergeCell ref="I285:J286"/>
    <mergeCell ref="K285:L286"/>
    <mergeCell ref="M285:N286"/>
    <mergeCell ref="K261:L262"/>
    <mergeCell ref="M261:N262"/>
    <mergeCell ref="O261:P262"/>
    <mergeCell ref="Q261:Q262"/>
    <mergeCell ref="N271:P271"/>
    <mergeCell ref="N274:P274"/>
    <mergeCell ref="A261:A263"/>
    <mergeCell ref="B261:B263"/>
    <mergeCell ref="C261:D262"/>
    <mergeCell ref="E261:F262"/>
    <mergeCell ref="G261:H262"/>
    <mergeCell ref="I261:J262"/>
    <mergeCell ref="O238:P239"/>
    <mergeCell ref="Q238:Q239"/>
    <mergeCell ref="N249:P249"/>
    <mergeCell ref="N252:P252"/>
    <mergeCell ref="A258:Q258"/>
    <mergeCell ref="A259:Q259"/>
    <mergeCell ref="A235:Q235"/>
    <mergeCell ref="A236:Q236"/>
    <mergeCell ref="A238:A240"/>
    <mergeCell ref="B238:B240"/>
    <mergeCell ref="C238:D239"/>
    <mergeCell ref="E238:F239"/>
    <mergeCell ref="G238:H239"/>
    <mergeCell ref="I238:J239"/>
    <mergeCell ref="K238:L239"/>
    <mergeCell ref="M238:N239"/>
    <mergeCell ref="K214:L215"/>
    <mergeCell ref="M214:N215"/>
    <mergeCell ref="O214:P215"/>
    <mergeCell ref="Q214:Q215"/>
    <mergeCell ref="N224:P224"/>
    <mergeCell ref="N227:P227"/>
    <mergeCell ref="A214:A216"/>
    <mergeCell ref="B214:B216"/>
    <mergeCell ref="C214:D215"/>
    <mergeCell ref="E214:F215"/>
    <mergeCell ref="G214:H215"/>
    <mergeCell ref="I214:J215"/>
    <mergeCell ref="O190:P191"/>
    <mergeCell ref="Q190:Q191"/>
    <mergeCell ref="N200:P200"/>
    <mergeCell ref="N203:P203"/>
    <mergeCell ref="A211:Q211"/>
    <mergeCell ref="A212:Q212"/>
    <mergeCell ref="A187:Q187"/>
    <mergeCell ref="A188:Q188"/>
    <mergeCell ref="A190:A192"/>
    <mergeCell ref="B190:B192"/>
    <mergeCell ref="C190:D191"/>
    <mergeCell ref="E190:F191"/>
    <mergeCell ref="G190:H191"/>
    <mergeCell ref="I190:J191"/>
    <mergeCell ref="K190:L191"/>
    <mergeCell ref="M190:N191"/>
    <mergeCell ref="K167:L168"/>
    <mergeCell ref="M167:N168"/>
    <mergeCell ref="O167:P168"/>
    <mergeCell ref="Q167:Q168"/>
    <mergeCell ref="N178:P178"/>
    <mergeCell ref="N181:P181"/>
    <mergeCell ref="A167:A169"/>
    <mergeCell ref="B167:B169"/>
    <mergeCell ref="C167:D168"/>
    <mergeCell ref="E167:F168"/>
    <mergeCell ref="G167:H168"/>
    <mergeCell ref="I167:J168"/>
    <mergeCell ref="O143:P144"/>
    <mergeCell ref="Q143:Q144"/>
    <mergeCell ref="N153:P153"/>
    <mergeCell ref="N156:P156"/>
    <mergeCell ref="A164:Q164"/>
    <mergeCell ref="A165:Q165"/>
    <mergeCell ref="A140:Q140"/>
    <mergeCell ref="A141:Q141"/>
    <mergeCell ref="A143:A145"/>
    <mergeCell ref="B143:B145"/>
    <mergeCell ref="C143:D144"/>
    <mergeCell ref="E143:F144"/>
    <mergeCell ref="G143:H144"/>
    <mergeCell ref="I143:J144"/>
    <mergeCell ref="K143:L144"/>
    <mergeCell ref="M143:N144"/>
    <mergeCell ref="K119:L120"/>
    <mergeCell ref="M119:N120"/>
    <mergeCell ref="O119:P120"/>
    <mergeCell ref="Q119:Q120"/>
    <mergeCell ref="N129:P129"/>
    <mergeCell ref="N132:P132"/>
    <mergeCell ref="A119:A121"/>
    <mergeCell ref="B119:B121"/>
    <mergeCell ref="C119:D120"/>
    <mergeCell ref="E119:F120"/>
    <mergeCell ref="G119:H120"/>
    <mergeCell ref="I119:J120"/>
    <mergeCell ref="O96:P97"/>
    <mergeCell ref="Q96:Q97"/>
    <mergeCell ref="N107:P107"/>
    <mergeCell ref="N110:P110"/>
    <mergeCell ref="A116:Q116"/>
    <mergeCell ref="A117:Q117"/>
    <mergeCell ref="A93:Q93"/>
    <mergeCell ref="A94:Q94"/>
    <mergeCell ref="A96:A98"/>
    <mergeCell ref="B96:B98"/>
    <mergeCell ref="C96:D97"/>
    <mergeCell ref="E96:F97"/>
    <mergeCell ref="G96:H97"/>
    <mergeCell ref="I96:J97"/>
    <mergeCell ref="K96:L97"/>
    <mergeCell ref="M96:N97"/>
    <mergeCell ref="K72:L73"/>
    <mergeCell ref="M72:N73"/>
    <mergeCell ref="O72:P73"/>
    <mergeCell ref="Q72:Q73"/>
    <mergeCell ref="N82:P82"/>
    <mergeCell ref="N85:P85"/>
    <mergeCell ref="A72:A74"/>
    <mergeCell ref="B72:B74"/>
    <mergeCell ref="C72:D73"/>
    <mergeCell ref="E72:F73"/>
    <mergeCell ref="G72:H73"/>
    <mergeCell ref="I72:J73"/>
    <mergeCell ref="O49:P50"/>
    <mergeCell ref="Q49:Q50"/>
    <mergeCell ref="N59:P59"/>
    <mergeCell ref="N62:P62"/>
    <mergeCell ref="A69:Q69"/>
    <mergeCell ref="A70:Q70"/>
    <mergeCell ref="A46:Q46"/>
    <mergeCell ref="A47:Q47"/>
    <mergeCell ref="A49:A51"/>
    <mergeCell ref="B49:B51"/>
    <mergeCell ref="C49:D50"/>
    <mergeCell ref="E49:F50"/>
    <mergeCell ref="G49:H50"/>
    <mergeCell ref="I49:J50"/>
    <mergeCell ref="K49:L50"/>
    <mergeCell ref="M49:N50"/>
    <mergeCell ref="K25:L26"/>
    <mergeCell ref="M25:N26"/>
    <mergeCell ref="O25:P26"/>
    <mergeCell ref="Q25:Q26"/>
    <mergeCell ref="N36:P36"/>
    <mergeCell ref="N39:P39"/>
    <mergeCell ref="A25:A27"/>
    <mergeCell ref="B25:B27"/>
    <mergeCell ref="C25:D26"/>
    <mergeCell ref="E25:F26"/>
    <mergeCell ref="G25:H26"/>
    <mergeCell ref="I25:J26"/>
    <mergeCell ref="O4:P5"/>
    <mergeCell ref="Q4:Q5"/>
    <mergeCell ref="N14:P14"/>
    <mergeCell ref="N17:P17"/>
    <mergeCell ref="A1:Q1"/>
    <mergeCell ref="A2:Q2"/>
    <mergeCell ref="A4:A6"/>
    <mergeCell ref="B4:B6"/>
    <mergeCell ref="C4:D5"/>
    <mergeCell ref="E4:F5"/>
    <mergeCell ref="G4:H5"/>
    <mergeCell ref="I4:J5"/>
    <mergeCell ref="K4:L5"/>
    <mergeCell ref="M4:N5"/>
    <mergeCell ref="A423:Q423"/>
    <mergeCell ref="A424:Q424"/>
    <mergeCell ref="A426:A428"/>
    <mergeCell ref="B426:B428"/>
    <mergeCell ref="C426:D427"/>
    <mergeCell ref="E426:F427"/>
    <mergeCell ref="G426:H427"/>
    <mergeCell ref="I426:J427"/>
    <mergeCell ref="K426:L427"/>
    <mergeCell ref="M426:N427"/>
    <mergeCell ref="O426:P427"/>
    <mergeCell ref="Q426:Q427"/>
    <mergeCell ref="N461:P461"/>
    <mergeCell ref="N464:P464"/>
    <mergeCell ref="N436:P436"/>
    <mergeCell ref="N439:P439"/>
    <mergeCell ref="A446:Q446"/>
    <mergeCell ref="A447:Q447"/>
    <mergeCell ref="A450:A452"/>
    <mergeCell ref="B450:B452"/>
    <mergeCell ref="C450:D451"/>
    <mergeCell ref="E450:F451"/>
    <mergeCell ref="G450:H451"/>
    <mergeCell ref="I450:J451"/>
    <mergeCell ref="K450:L451"/>
    <mergeCell ref="M450:N451"/>
    <mergeCell ref="O450:P451"/>
    <mergeCell ref="Q450:Q451"/>
    <mergeCell ref="N486:P486"/>
    <mergeCell ref="N489:P489"/>
    <mergeCell ref="A472:Q472"/>
    <mergeCell ref="A473:Q473"/>
    <mergeCell ref="A476:A478"/>
    <mergeCell ref="B476:B478"/>
    <mergeCell ref="C476:D477"/>
    <mergeCell ref="E476:F477"/>
    <mergeCell ref="G476:H477"/>
    <mergeCell ref="I476:J477"/>
    <mergeCell ref="K476:L477"/>
    <mergeCell ref="M476:N477"/>
    <mergeCell ref="O476:P477"/>
    <mergeCell ref="Q476:Q477"/>
    <mergeCell ref="A494:Q494"/>
    <mergeCell ref="A495:Q495"/>
    <mergeCell ref="A497:A499"/>
    <mergeCell ref="B497:B499"/>
    <mergeCell ref="C497:D498"/>
    <mergeCell ref="E497:F498"/>
    <mergeCell ref="G497:H498"/>
    <mergeCell ref="I497:J498"/>
    <mergeCell ref="K497:L498"/>
    <mergeCell ref="M497:N498"/>
    <mergeCell ref="O497:P498"/>
    <mergeCell ref="Q497:Q498"/>
    <mergeCell ref="N532:P532"/>
    <mergeCell ref="N535:P535"/>
    <mergeCell ref="N507:P507"/>
    <mergeCell ref="N510:P510"/>
    <mergeCell ref="A517:Q517"/>
    <mergeCell ref="A518:Q518"/>
    <mergeCell ref="A521:A523"/>
    <mergeCell ref="B521:B523"/>
    <mergeCell ref="C521:D522"/>
    <mergeCell ref="E521:F522"/>
    <mergeCell ref="G521:H522"/>
    <mergeCell ref="I521:J522"/>
    <mergeCell ref="K521:L522"/>
    <mergeCell ref="M521:N522"/>
    <mergeCell ref="O521:P522"/>
    <mergeCell ref="Q521:Q522"/>
    <mergeCell ref="A710:Q710"/>
    <mergeCell ref="A711:Q711"/>
    <mergeCell ref="A713:A715"/>
    <mergeCell ref="B713:B715"/>
    <mergeCell ref="C713:D714"/>
    <mergeCell ref="E713:F714"/>
    <mergeCell ref="G713:H714"/>
    <mergeCell ref="I713:J714"/>
    <mergeCell ref="K713:L714"/>
    <mergeCell ref="M713:N714"/>
    <mergeCell ref="O713:P714"/>
    <mergeCell ref="Q713:Q714"/>
    <mergeCell ref="N723:P723"/>
    <mergeCell ref="N726:P726"/>
    <mergeCell ref="A733:Q733"/>
    <mergeCell ref="A734:Q734"/>
    <mergeCell ref="A737:A739"/>
    <mergeCell ref="B737:B739"/>
    <mergeCell ref="C737:D738"/>
    <mergeCell ref="E737:F738"/>
    <mergeCell ref="G737:H738"/>
    <mergeCell ref="I737:J738"/>
    <mergeCell ref="K737:L738"/>
    <mergeCell ref="M737:N738"/>
    <mergeCell ref="O737:P738"/>
    <mergeCell ref="Q737:Q738"/>
    <mergeCell ref="N748:P748"/>
    <mergeCell ref="N751:P751"/>
    <mergeCell ref="A757:Q757"/>
    <mergeCell ref="A758:Q758"/>
    <mergeCell ref="A761:A763"/>
    <mergeCell ref="B761:B763"/>
    <mergeCell ref="C761:D762"/>
    <mergeCell ref="E761:F762"/>
    <mergeCell ref="G761:H762"/>
    <mergeCell ref="I761:J762"/>
    <mergeCell ref="K761:L762"/>
    <mergeCell ref="M761:N762"/>
    <mergeCell ref="O761:P762"/>
    <mergeCell ref="Q761:Q762"/>
    <mergeCell ref="N771:P771"/>
    <mergeCell ref="N774:P774"/>
    <mergeCell ref="A780:Q780"/>
    <mergeCell ref="A781:Q781"/>
    <mergeCell ref="A783:A785"/>
    <mergeCell ref="B783:B785"/>
    <mergeCell ref="C783:D784"/>
    <mergeCell ref="E783:F784"/>
    <mergeCell ref="G783:H784"/>
    <mergeCell ref="I783:J784"/>
    <mergeCell ref="K783:L784"/>
    <mergeCell ref="M783:N784"/>
    <mergeCell ref="O783:P784"/>
    <mergeCell ref="Q783:Q784"/>
    <mergeCell ref="N793:P793"/>
    <mergeCell ref="N796:P796"/>
    <mergeCell ref="A804:Q804"/>
    <mergeCell ref="A805:Q805"/>
    <mergeCell ref="A808:A810"/>
    <mergeCell ref="B808:B810"/>
    <mergeCell ref="C808:D809"/>
    <mergeCell ref="E808:F809"/>
    <mergeCell ref="G808:H809"/>
    <mergeCell ref="I808:J809"/>
    <mergeCell ref="K808:L809"/>
    <mergeCell ref="M808:N809"/>
    <mergeCell ref="O808:P809"/>
    <mergeCell ref="Q808:Q809"/>
    <mergeCell ref="N842:P842"/>
    <mergeCell ref="N845:P845"/>
    <mergeCell ref="N819:P819"/>
    <mergeCell ref="N822:P822"/>
    <mergeCell ref="A828:Q828"/>
    <mergeCell ref="A829:Q829"/>
    <mergeCell ref="A832:A834"/>
    <mergeCell ref="B832:B834"/>
    <mergeCell ref="C832:D833"/>
    <mergeCell ref="E832:F833"/>
    <mergeCell ref="G832:H833"/>
    <mergeCell ref="I832:J833"/>
    <mergeCell ref="K832:L833"/>
    <mergeCell ref="M832:N833"/>
    <mergeCell ref="O832:P833"/>
    <mergeCell ref="Q832:Q833"/>
  </mergeCells>
  <pageMargins left="3.2" right="0" top="0.75" bottom="0.75" header="0.3" footer="0.3"/>
  <pageSetup paperSize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0"/>
  <sheetViews>
    <sheetView topLeftCell="A221" workbookViewId="0">
      <selection sqref="A1:Q232"/>
    </sheetView>
  </sheetViews>
  <sheetFormatPr defaultRowHeight="15"/>
  <cols>
    <col min="1" max="1" width="5.7109375" customWidth="1"/>
    <col min="2" max="2" width="13.140625" customWidth="1"/>
    <col min="17" max="17" width="13.28515625" customWidth="1"/>
  </cols>
  <sheetData>
    <row r="1" spans="1:17" ht="26.25">
      <c r="A1" s="1084" t="s">
        <v>89</v>
      </c>
      <c r="B1" s="1084"/>
      <c r="C1" s="1084"/>
      <c r="D1" s="1084"/>
      <c r="E1" s="1084"/>
      <c r="F1" s="1084"/>
      <c r="G1" s="1084"/>
      <c r="H1" s="1084"/>
      <c r="I1" s="1084"/>
      <c r="J1" s="1084"/>
      <c r="K1" s="1084"/>
      <c r="L1" s="1084"/>
      <c r="M1" s="1084"/>
      <c r="N1" s="1084"/>
      <c r="O1" s="1084"/>
      <c r="P1" s="1084"/>
      <c r="Q1" s="1084"/>
    </row>
    <row r="2" spans="1:17" ht="26.25">
      <c r="A2" s="1084" t="s">
        <v>6982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</row>
    <row r="4" spans="1:17" ht="30" customHeight="1">
      <c r="A4" s="1085" t="s">
        <v>91</v>
      </c>
      <c r="B4" s="1085" t="s">
        <v>92</v>
      </c>
      <c r="C4" s="1088" t="s">
        <v>93</v>
      </c>
      <c r="D4" s="1088"/>
      <c r="E4" s="1088" t="s">
        <v>94</v>
      </c>
      <c r="F4" s="1088"/>
      <c r="G4" s="1088" t="s">
        <v>95</v>
      </c>
      <c r="H4" s="1088"/>
      <c r="I4" s="1088" t="s">
        <v>96</v>
      </c>
      <c r="J4" s="1088"/>
      <c r="K4" s="1088" t="s">
        <v>75</v>
      </c>
      <c r="L4" s="1088"/>
      <c r="M4" s="1088" t="s">
        <v>97</v>
      </c>
      <c r="N4" s="1088"/>
      <c r="O4" s="1088" t="s">
        <v>98</v>
      </c>
      <c r="P4" s="1088"/>
      <c r="Q4" s="1088" t="s">
        <v>99</v>
      </c>
    </row>
    <row r="5" spans="1:17" ht="30" customHeight="1">
      <c r="A5" s="1086"/>
      <c r="B5" s="1086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1088"/>
      <c r="Q5" s="1088"/>
    </row>
    <row r="6" spans="1:17" ht="30" customHeight="1">
      <c r="A6" s="1087"/>
      <c r="B6" s="1087"/>
      <c r="C6" s="896" t="s">
        <v>23</v>
      </c>
      <c r="D6" s="896" t="s">
        <v>16</v>
      </c>
      <c r="E6" s="896" t="s">
        <v>23</v>
      </c>
      <c r="F6" s="896" t="s">
        <v>16</v>
      </c>
      <c r="G6" s="896" t="s">
        <v>23</v>
      </c>
      <c r="H6" s="896" t="s">
        <v>16</v>
      </c>
      <c r="I6" s="896" t="s">
        <v>23</v>
      </c>
      <c r="J6" s="896" t="s">
        <v>16</v>
      </c>
      <c r="K6" s="896" t="s">
        <v>23</v>
      </c>
      <c r="L6" s="896" t="s">
        <v>16</v>
      </c>
      <c r="M6" s="896" t="s">
        <v>23</v>
      </c>
      <c r="N6" s="896" t="s">
        <v>16</v>
      </c>
      <c r="O6" s="896" t="s">
        <v>23</v>
      </c>
      <c r="P6" s="896" t="s">
        <v>16</v>
      </c>
      <c r="Q6" s="896"/>
    </row>
    <row r="7" spans="1:17" ht="30" customHeight="1">
      <c r="A7" s="39">
        <v>1</v>
      </c>
      <c r="B7" s="42" t="s">
        <v>755</v>
      </c>
      <c r="C7" s="896">
        <v>72</v>
      </c>
      <c r="D7" s="37">
        <v>75</v>
      </c>
      <c r="E7" s="37"/>
      <c r="F7" s="37"/>
      <c r="G7" s="37"/>
      <c r="H7" s="37"/>
      <c r="I7" s="847">
        <v>2</v>
      </c>
      <c r="J7" s="37">
        <v>2</v>
      </c>
      <c r="K7" s="37"/>
      <c r="L7" s="37"/>
      <c r="M7" s="37">
        <v>38</v>
      </c>
      <c r="N7" s="37">
        <v>4</v>
      </c>
      <c r="O7" s="37">
        <v>74</v>
      </c>
      <c r="P7" s="37">
        <v>77</v>
      </c>
      <c r="Q7" s="44"/>
    </row>
    <row r="8" spans="1:17" ht="30" customHeight="1">
      <c r="A8" s="37">
        <v>6</v>
      </c>
      <c r="B8" s="40" t="s">
        <v>101</v>
      </c>
      <c r="C8" s="37">
        <v>71</v>
      </c>
      <c r="D8" s="37">
        <v>72</v>
      </c>
      <c r="E8" s="37"/>
      <c r="F8" s="37"/>
      <c r="G8" s="37"/>
      <c r="H8" s="37"/>
      <c r="I8" s="37"/>
      <c r="J8" s="37">
        <v>1</v>
      </c>
      <c r="K8" s="37"/>
      <c r="L8" s="37"/>
      <c r="M8" s="37">
        <v>39</v>
      </c>
      <c r="N8" s="37">
        <v>1</v>
      </c>
      <c r="O8" s="37">
        <v>71</v>
      </c>
      <c r="P8" s="37">
        <v>73</v>
      </c>
      <c r="Q8" s="40"/>
    </row>
    <row r="9" spans="1:17" ht="30" customHeight="1">
      <c r="A9" s="37">
        <v>7</v>
      </c>
      <c r="B9" s="40" t="s">
        <v>102</v>
      </c>
      <c r="C9" s="37">
        <v>70</v>
      </c>
      <c r="D9" s="37">
        <v>57</v>
      </c>
      <c r="E9" s="37"/>
      <c r="F9" s="37"/>
      <c r="G9" s="37"/>
      <c r="H9" s="37"/>
      <c r="I9" s="37"/>
      <c r="J9" s="37"/>
      <c r="K9" s="37">
        <v>1</v>
      </c>
      <c r="L9" s="37">
        <v>1</v>
      </c>
      <c r="M9" s="37">
        <v>37</v>
      </c>
      <c r="N9" s="37">
        <v>1</v>
      </c>
      <c r="O9" s="37">
        <v>69</v>
      </c>
      <c r="P9" s="37">
        <v>56</v>
      </c>
      <c r="Q9" s="40"/>
    </row>
    <row r="10" spans="1:17" ht="30" customHeight="1">
      <c r="A10" s="37">
        <v>15</v>
      </c>
      <c r="B10" s="40" t="s">
        <v>103</v>
      </c>
      <c r="C10" s="37">
        <v>36</v>
      </c>
      <c r="D10" s="37">
        <v>39</v>
      </c>
      <c r="E10" s="37"/>
      <c r="F10" s="37"/>
      <c r="G10" s="37"/>
      <c r="H10" s="37"/>
      <c r="I10" s="37">
        <v>2</v>
      </c>
      <c r="J10" s="37">
        <v>1</v>
      </c>
      <c r="K10" s="37">
        <v>1</v>
      </c>
      <c r="L10" s="37"/>
      <c r="M10" s="37">
        <v>22</v>
      </c>
      <c r="N10" s="37"/>
      <c r="O10" s="37">
        <v>37</v>
      </c>
      <c r="P10" s="37">
        <v>40</v>
      </c>
      <c r="Q10" s="40"/>
    </row>
    <row r="11" spans="1:17" ht="30" customHeight="1">
      <c r="A11" s="37">
        <v>16</v>
      </c>
      <c r="B11" s="40" t="s">
        <v>104</v>
      </c>
      <c r="C11" s="37">
        <v>68</v>
      </c>
      <c r="D11" s="37">
        <v>68</v>
      </c>
      <c r="E11" s="37"/>
      <c r="F11" s="37"/>
      <c r="G11" s="37"/>
      <c r="H11" s="37"/>
      <c r="I11" s="37">
        <v>2</v>
      </c>
      <c r="J11" s="37">
        <v>3</v>
      </c>
      <c r="K11" s="37">
        <v>2</v>
      </c>
      <c r="L11" s="37"/>
      <c r="M11" s="37">
        <v>35</v>
      </c>
      <c r="N11" s="37">
        <v>2</v>
      </c>
      <c r="O11" s="37">
        <v>68</v>
      </c>
      <c r="P11" s="37">
        <v>71</v>
      </c>
      <c r="Q11" s="40"/>
    </row>
    <row r="12" spans="1:17" ht="30" customHeight="1">
      <c r="A12" s="40"/>
      <c r="B12" s="41" t="s">
        <v>84</v>
      </c>
      <c r="C12" s="46"/>
      <c r="D12" s="46"/>
      <c r="E12" s="46"/>
      <c r="F12" s="46"/>
      <c r="G12" s="46"/>
      <c r="H12" s="37"/>
      <c r="I12" s="37"/>
      <c r="J12" s="37"/>
      <c r="K12" s="46"/>
      <c r="L12" s="46"/>
      <c r="M12" s="37"/>
      <c r="N12" s="37"/>
      <c r="O12" s="37">
        <f>SUM(O7:O11)</f>
        <v>319</v>
      </c>
      <c r="P12" s="37">
        <f>SUM(P7:P11)</f>
        <v>317</v>
      </c>
      <c r="Q12" s="40">
        <f>SUM(O12:P12)</f>
        <v>636</v>
      </c>
    </row>
    <row r="14" spans="1:17">
      <c r="B14" s="1080" t="s">
        <v>6933</v>
      </c>
      <c r="C14" s="1080"/>
      <c r="N14" s="1080" t="s">
        <v>105</v>
      </c>
      <c r="O14" s="1080"/>
      <c r="P14" s="1080"/>
    </row>
    <row r="17" spans="1:17">
      <c r="B17" s="1080" t="s">
        <v>7012</v>
      </c>
      <c r="C17" s="1080"/>
      <c r="N17" s="1080" t="s">
        <v>106</v>
      </c>
      <c r="O17" s="1080"/>
      <c r="P17" s="1080"/>
    </row>
    <row r="19" spans="1:17" ht="26.25">
      <c r="A19" s="895"/>
      <c r="B19" s="895"/>
      <c r="C19" s="895"/>
      <c r="D19" s="895"/>
      <c r="E19" s="895"/>
      <c r="F19" s="895"/>
      <c r="G19" s="895"/>
      <c r="H19" s="895"/>
      <c r="I19" s="895"/>
      <c r="J19" s="895"/>
      <c r="K19" s="895"/>
      <c r="L19" s="895"/>
      <c r="M19" s="895"/>
      <c r="N19" s="895"/>
      <c r="O19" s="895"/>
      <c r="P19" s="895"/>
      <c r="Q19" s="895"/>
    </row>
    <row r="20" spans="1:17" ht="26.25">
      <c r="A20" s="895"/>
      <c r="B20" s="895"/>
      <c r="C20" s="895"/>
      <c r="D20" s="895"/>
      <c r="E20" s="895"/>
      <c r="F20" s="895"/>
      <c r="G20" s="895"/>
      <c r="H20" s="895"/>
      <c r="I20" s="895"/>
      <c r="J20" s="895"/>
      <c r="K20" s="895"/>
      <c r="L20" s="895"/>
      <c r="M20" s="895"/>
      <c r="N20" s="895"/>
      <c r="O20" s="895"/>
      <c r="P20" s="895"/>
      <c r="Q20" s="895"/>
    </row>
    <row r="21" spans="1:17" ht="26.25">
      <c r="A21" s="895"/>
      <c r="B21" s="895"/>
      <c r="C21" s="895"/>
      <c r="D21" s="895"/>
      <c r="E21" s="895"/>
      <c r="F21" s="895"/>
      <c r="G21" s="895"/>
      <c r="H21" s="895"/>
      <c r="I21" s="895"/>
      <c r="J21" s="895"/>
      <c r="K21" s="895"/>
      <c r="L21" s="895"/>
      <c r="M21" s="895"/>
      <c r="N21" s="895"/>
      <c r="O21" s="895"/>
      <c r="P21" s="895"/>
      <c r="Q21" s="895"/>
    </row>
    <row r="26" spans="1:17" ht="26.25">
      <c r="A26" s="1084" t="s">
        <v>89</v>
      </c>
      <c r="B26" s="1084"/>
      <c r="C26" s="1084"/>
      <c r="D26" s="1084"/>
      <c r="E26" s="1084"/>
      <c r="F26" s="1084"/>
      <c r="G26" s="1084"/>
      <c r="H26" s="1084"/>
      <c r="I26" s="1084"/>
      <c r="J26" s="1084"/>
      <c r="K26" s="1084"/>
      <c r="L26" s="1084"/>
      <c r="M26" s="1084"/>
      <c r="N26" s="1084"/>
      <c r="O26" s="1084"/>
      <c r="P26" s="1084"/>
      <c r="Q26" s="1084"/>
    </row>
    <row r="27" spans="1:17" ht="26.25">
      <c r="A27" s="1084" t="s">
        <v>6981</v>
      </c>
      <c r="B27" s="1084"/>
      <c r="C27" s="1084"/>
      <c r="D27" s="1084"/>
      <c r="E27" s="1084"/>
      <c r="F27" s="1084"/>
      <c r="G27" s="1084"/>
      <c r="H27" s="1084"/>
      <c r="I27" s="1084"/>
      <c r="J27" s="1084"/>
      <c r="K27" s="1084"/>
      <c r="L27" s="1084"/>
      <c r="M27" s="1084"/>
      <c r="N27" s="1084"/>
      <c r="O27" s="1084"/>
      <c r="P27" s="1084"/>
      <c r="Q27" s="1084"/>
    </row>
    <row r="29" spans="1:17" ht="30" customHeight="1">
      <c r="A29" s="1085" t="s">
        <v>91</v>
      </c>
      <c r="B29" s="1085" t="s">
        <v>92</v>
      </c>
      <c r="C29" s="1088" t="s">
        <v>93</v>
      </c>
      <c r="D29" s="1088"/>
      <c r="E29" s="1088" t="s">
        <v>94</v>
      </c>
      <c r="F29" s="1088"/>
      <c r="G29" s="1088" t="s">
        <v>95</v>
      </c>
      <c r="H29" s="1088"/>
      <c r="I29" s="1088" t="s">
        <v>96</v>
      </c>
      <c r="J29" s="1088"/>
      <c r="K29" s="1088" t="s">
        <v>75</v>
      </c>
      <c r="L29" s="1088"/>
      <c r="M29" s="1088" t="s">
        <v>97</v>
      </c>
      <c r="N29" s="1088"/>
      <c r="O29" s="1088" t="s">
        <v>98</v>
      </c>
      <c r="P29" s="1088"/>
      <c r="Q29" s="1088" t="s">
        <v>99</v>
      </c>
    </row>
    <row r="30" spans="1:17" ht="30" customHeight="1">
      <c r="A30" s="1086"/>
      <c r="B30" s="1086"/>
      <c r="C30" s="1088"/>
      <c r="D30" s="1088"/>
      <c r="E30" s="1088"/>
      <c r="F30" s="1088"/>
      <c r="G30" s="1088"/>
      <c r="H30" s="1088"/>
      <c r="I30" s="1088"/>
      <c r="J30" s="1088"/>
      <c r="K30" s="1088"/>
      <c r="L30" s="1088"/>
      <c r="M30" s="1088"/>
      <c r="N30" s="1088"/>
      <c r="O30" s="1088"/>
      <c r="P30" s="1088"/>
      <c r="Q30" s="1088"/>
    </row>
    <row r="31" spans="1:17" ht="30" customHeight="1">
      <c r="A31" s="1087"/>
      <c r="B31" s="1087"/>
      <c r="C31" s="896" t="s">
        <v>23</v>
      </c>
      <c r="D31" s="896" t="s">
        <v>16</v>
      </c>
      <c r="E31" s="896" t="s">
        <v>23</v>
      </c>
      <c r="F31" s="896" t="s">
        <v>16</v>
      </c>
      <c r="G31" s="896" t="s">
        <v>23</v>
      </c>
      <c r="H31" s="896" t="s">
        <v>16</v>
      </c>
      <c r="I31" s="896" t="s">
        <v>23</v>
      </c>
      <c r="J31" s="896" t="s">
        <v>16</v>
      </c>
      <c r="K31" s="896" t="s">
        <v>23</v>
      </c>
      <c r="L31" s="896" t="s">
        <v>16</v>
      </c>
      <c r="M31" s="896" t="s">
        <v>23</v>
      </c>
      <c r="N31" s="896" t="s">
        <v>16</v>
      </c>
      <c r="O31" s="896" t="s">
        <v>23</v>
      </c>
      <c r="P31" s="896" t="s">
        <v>16</v>
      </c>
      <c r="Q31" s="896"/>
    </row>
    <row r="32" spans="1:17" ht="30" customHeight="1">
      <c r="A32" s="37">
        <v>2</v>
      </c>
      <c r="B32" s="38" t="s">
        <v>108</v>
      </c>
      <c r="C32" s="904">
        <v>96</v>
      </c>
      <c r="D32" s="906">
        <v>86</v>
      </c>
      <c r="E32" s="906">
        <v>1</v>
      </c>
      <c r="F32" s="906">
        <v>1</v>
      </c>
      <c r="G32" s="906"/>
      <c r="H32" s="906"/>
      <c r="I32" s="903">
        <v>2</v>
      </c>
      <c r="J32" s="37">
        <v>4</v>
      </c>
      <c r="K32" s="906"/>
      <c r="L32" s="906"/>
      <c r="M32" s="906">
        <v>55</v>
      </c>
      <c r="N32" s="906"/>
      <c r="O32" s="906">
        <v>99</v>
      </c>
      <c r="P32" s="906">
        <v>91</v>
      </c>
      <c r="Q32" s="40"/>
    </row>
    <row r="33" spans="1:17" ht="30" customHeight="1">
      <c r="A33" s="37">
        <v>3</v>
      </c>
      <c r="B33" s="40" t="s">
        <v>1473</v>
      </c>
      <c r="C33" s="906">
        <v>64</v>
      </c>
      <c r="D33" s="906">
        <v>60</v>
      </c>
      <c r="E33" s="906">
        <v>3</v>
      </c>
      <c r="F33" s="906">
        <v>3</v>
      </c>
      <c r="G33" s="906"/>
      <c r="H33" s="906"/>
      <c r="I33" s="906"/>
      <c r="J33" s="37"/>
      <c r="K33" s="906">
        <v>7</v>
      </c>
      <c r="L33" s="906">
        <v>10</v>
      </c>
      <c r="M33" s="906">
        <v>26</v>
      </c>
      <c r="N33" s="906">
        <v>2</v>
      </c>
      <c r="O33" s="906">
        <v>60</v>
      </c>
      <c r="P33" s="906">
        <v>53</v>
      </c>
      <c r="Q33" s="40"/>
    </row>
    <row r="34" spans="1:17" ht="30" customHeight="1">
      <c r="A34" s="37">
        <v>4</v>
      </c>
      <c r="B34" s="40" t="s">
        <v>6978</v>
      </c>
      <c r="C34" s="906">
        <v>42</v>
      </c>
      <c r="D34" s="906">
        <v>41</v>
      </c>
      <c r="E34" s="906"/>
      <c r="F34" s="906"/>
      <c r="G34" s="906"/>
      <c r="H34" s="906"/>
      <c r="I34" s="906"/>
      <c r="J34" s="37"/>
      <c r="K34" s="906">
        <v>8</v>
      </c>
      <c r="L34" s="906">
        <v>1</v>
      </c>
      <c r="M34" s="906">
        <v>19</v>
      </c>
      <c r="N34" s="906"/>
      <c r="O34" s="906">
        <v>34</v>
      </c>
      <c r="P34" s="906">
        <v>40</v>
      </c>
      <c r="Q34" s="40"/>
    </row>
    <row r="35" spans="1:17" ht="30" customHeight="1">
      <c r="A35" s="37">
        <v>5</v>
      </c>
      <c r="B35" s="40" t="s">
        <v>2130</v>
      </c>
      <c r="C35" s="906">
        <v>69</v>
      </c>
      <c r="D35" s="906">
        <v>69</v>
      </c>
      <c r="E35" s="906"/>
      <c r="F35" s="906"/>
      <c r="G35" s="906"/>
      <c r="H35" s="906"/>
      <c r="I35" s="906"/>
      <c r="J35" s="37"/>
      <c r="K35" s="906">
        <v>3</v>
      </c>
      <c r="L35" s="906">
        <v>3</v>
      </c>
      <c r="M35" s="906">
        <v>35</v>
      </c>
      <c r="N35" s="906">
        <v>2</v>
      </c>
      <c r="O35" s="906">
        <v>66</v>
      </c>
      <c r="P35" s="906">
        <v>66</v>
      </c>
      <c r="Q35" s="40"/>
    </row>
    <row r="36" spans="1:17" ht="30" customHeight="1">
      <c r="A36" s="37">
        <v>8</v>
      </c>
      <c r="B36" s="40" t="s">
        <v>112</v>
      </c>
      <c r="C36" s="906">
        <v>69</v>
      </c>
      <c r="D36" s="906">
        <v>58</v>
      </c>
      <c r="E36" s="906"/>
      <c r="F36" s="906"/>
      <c r="G36" s="906"/>
      <c r="H36" s="906"/>
      <c r="I36" s="906">
        <v>2</v>
      </c>
      <c r="J36" s="37">
        <v>1</v>
      </c>
      <c r="K36" s="906">
        <v>12</v>
      </c>
      <c r="L36" s="906">
        <v>7</v>
      </c>
      <c r="M36" s="906">
        <v>30</v>
      </c>
      <c r="N36" s="906">
        <v>3</v>
      </c>
      <c r="O36" s="906">
        <v>59</v>
      </c>
      <c r="P36" s="906">
        <v>52</v>
      </c>
      <c r="Q36" s="40"/>
    </row>
    <row r="37" spans="1:17" ht="30" customHeight="1">
      <c r="A37" s="37">
        <v>9</v>
      </c>
      <c r="B37" s="40" t="s">
        <v>113</v>
      </c>
      <c r="C37" s="906">
        <v>64</v>
      </c>
      <c r="D37" s="906">
        <v>64</v>
      </c>
      <c r="E37" s="906"/>
      <c r="F37" s="906"/>
      <c r="G37" s="906"/>
      <c r="H37" s="906"/>
      <c r="I37" s="906">
        <v>4</v>
      </c>
      <c r="J37" s="37">
        <v>5</v>
      </c>
      <c r="K37" s="906">
        <v>2</v>
      </c>
      <c r="L37" s="906">
        <v>2</v>
      </c>
      <c r="M37" s="906">
        <v>36</v>
      </c>
      <c r="N37" s="906">
        <v>4</v>
      </c>
      <c r="O37" s="906">
        <v>62</v>
      </c>
      <c r="P37" s="906">
        <v>62</v>
      </c>
      <c r="Q37" s="40"/>
    </row>
    <row r="38" spans="1:17" ht="30" customHeight="1">
      <c r="A38" s="40"/>
      <c r="B38" s="41" t="s">
        <v>84</v>
      </c>
      <c r="C38" s="906"/>
      <c r="D38" s="906"/>
      <c r="E38" s="906"/>
      <c r="F38" s="906"/>
      <c r="G38" s="906"/>
      <c r="H38" s="906"/>
      <c r="I38" s="906"/>
      <c r="J38" s="37"/>
      <c r="K38" s="906"/>
      <c r="L38" s="906"/>
      <c r="M38" s="906"/>
      <c r="N38" s="906"/>
      <c r="O38" s="906">
        <f>SUM(O32:O37)</f>
        <v>380</v>
      </c>
      <c r="P38" s="906">
        <f>SUM(P32:P37)</f>
        <v>364</v>
      </c>
      <c r="Q38" s="40">
        <f>SUM(O38:P38)</f>
        <v>744</v>
      </c>
    </row>
    <row r="40" spans="1:17" ht="15" customHeight="1">
      <c r="B40" s="1080" t="s">
        <v>6933</v>
      </c>
      <c r="C40" s="1080"/>
      <c r="N40" s="903" t="s">
        <v>114</v>
      </c>
      <c r="O40" s="903"/>
      <c r="P40" s="903"/>
    </row>
    <row r="43" spans="1:17">
      <c r="B43" s="1080" t="s">
        <v>2456</v>
      </c>
      <c r="C43" s="1080"/>
      <c r="N43" s="903" t="s">
        <v>115</v>
      </c>
      <c r="O43" s="903"/>
      <c r="P43" s="903"/>
    </row>
    <row r="45" spans="1:17">
      <c r="N45" s="1080"/>
      <c r="O45" s="1080"/>
      <c r="P45" s="1080"/>
    </row>
    <row r="48" spans="1:17">
      <c r="N48" s="1080"/>
      <c r="O48" s="1080"/>
      <c r="P48" s="1080"/>
    </row>
    <row r="54" spans="1:17" ht="26.25">
      <c r="A54" s="1084" t="s">
        <v>89</v>
      </c>
      <c r="B54" s="1084"/>
      <c r="C54" s="1084"/>
      <c r="D54" s="1084"/>
      <c r="E54" s="1084"/>
      <c r="F54" s="1084"/>
      <c r="G54" s="1084"/>
      <c r="H54" s="1084"/>
      <c r="I54" s="1084"/>
      <c r="J54" s="1084"/>
      <c r="K54" s="1084"/>
      <c r="L54" s="1084"/>
      <c r="M54" s="1084"/>
      <c r="N54" s="1084"/>
      <c r="O54" s="1084"/>
      <c r="P54" s="1084"/>
      <c r="Q54" s="1084"/>
    </row>
    <row r="55" spans="1:17" ht="26.25">
      <c r="A55" s="1084" t="s">
        <v>6980</v>
      </c>
      <c r="B55" s="1084"/>
      <c r="C55" s="1084"/>
      <c r="D55" s="1084"/>
      <c r="E55" s="1084"/>
      <c r="F55" s="1084"/>
      <c r="G55" s="1084"/>
      <c r="H55" s="1084"/>
      <c r="I55" s="1084"/>
      <c r="J55" s="1084"/>
      <c r="K55" s="1084"/>
      <c r="L55" s="1084"/>
      <c r="M55" s="1084"/>
      <c r="N55" s="1084"/>
      <c r="O55" s="1084"/>
      <c r="P55" s="1084"/>
      <c r="Q55" s="1084"/>
    </row>
    <row r="57" spans="1:17" ht="30" customHeight="1">
      <c r="A57" s="1085" t="s">
        <v>91</v>
      </c>
      <c r="B57" s="1085" t="s">
        <v>92</v>
      </c>
      <c r="C57" s="1088" t="s">
        <v>93</v>
      </c>
      <c r="D57" s="1088"/>
      <c r="E57" s="1088" t="s">
        <v>94</v>
      </c>
      <c r="F57" s="1088"/>
      <c r="G57" s="1088" t="s">
        <v>95</v>
      </c>
      <c r="H57" s="1088"/>
      <c r="I57" s="1088" t="s">
        <v>96</v>
      </c>
      <c r="J57" s="1088"/>
      <c r="K57" s="1088" t="s">
        <v>75</v>
      </c>
      <c r="L57" s="1088"/>
      <c r="M57" s="1088" t="s">
        <v>97</v>
      </c>
      <c r="N57" s="1088"/>
      <c r="O57" s="1088" t="s">
        <v>98</v>
      </c>
      <c r="P57" s="1088"/>
      <c r="Q57" s="1085" t="s">
        <v>99</v>
      </c>
    </row>
    <row r="58" spans="1:17" ht="30" customHeight="1">
      <c r="A58" s="1086"/>
      <c r="B58" s="1086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8"/>
      <c r="N58" s="1088"/>
      <c r="O58" s="1088"/>
      <c r="P58" s="1088"/>
      <c r="Q58" s="1087"/>
    </row>
    <row r="59" spans="1:17" ht="30" customHeight="1">
      <c r="A59" s="1087"/>
      <c r="B59" s="1087"/>
      <c r="C59" s="904" t="s">
        <v>23</v>
      </c>
      <c r="D59" s="904" t="s">
        <v>16</v>
      </c>
      <c r="E59" s="904" t="s">
        <v>23</v>
      </c>
      <c r="F59" s="904" t="s">
        <v>16</v>
      </c>
      <c r="G59" s="904" t="s">
        <v>23</v>
      </c>
      <c r="H59" s="904" t="s">
        <v>16</v>
      </c>
      <c r="I59" s="904" t="s">
        <v>23</v>
      </c>
      <c r="J59" s="904" t="s">
        <v>16</v>
      </c>
      <c r="K59" s="904" t="s">
        <v>23</v>
      </c>
      <c r="L59" s="904" t="s">
        <v>16</v>
      </c>
      <c r="M59" s="904" t="s">
        <v>23</v>
      </c>
      <c r="N59" s="904" t="s">
        <v>16</v>
      </c>
      <c r="O59" s="904" t="s">
        <v>23</v>
      </c>
      <c r="P59" s="904" t="s">
        <v>16</v>
      </c>
      <c r="Q59" s="904"/>
    </row>
    <row r="60" spans="1:17" ht="30" customHeight="1">
      <c r="A60" s="37">
        <v>10</v>
      </c>
      <c r="B60" s="38" t="s">
        <v>123</v>
      </c>
      <c r="C60" s="904">
        <v>55</v>
      </c>
      <c r="D60" s="906">
        <v>51</v>
      </c>
      <c r="E60" s="906"/>
      <c r="F60" s="906"/>
      <c r="G60" s="906"/>
      <c r="H60" s="906"/>
      <c r="I60" s="903">
        <v>1</v>
      </c>
      <c r="J60" s="37">
        <v>1</v>
      </c>
      <c r="K60" s="906"/>
      <c r="L60" s="906"/>
      <c r="M60" s="906">
        <v>25</v>
      </c>
      <c r="N60" s="906"/>
      <c r="O60" s="906">
        <v>56</v>
      </c>
      <c r="P60" s="906">
        <v>52</v>
      </c>
      <c r="Q60" s="44"/>
    </row>
    <row r="61" spans="1:17" ht="30" customHeight="1">
      <c r="A61" s="37">
        <v>11</v>
      </c>
      <c r="B61" s="40" t="s">
        <v>118</v>
      </c>
      <c r="C61" s="906">
        <v>56</v>
      </c>
      <c r="D61" s="906">
        <v>56</v>
      </c>
      <c r="E61" s="906"/>
      <c r="F61" s="906"/>
      <c r="G61" s="906"/>
      <c r="H61" s="906"/>
      <c r="I61" s="906"/>
      <c r="J61" s="37"/>
      <c r="K61" s="906">
        <v>2</v>
      </c>
      <c r="L61" s="906">
        <v>1</v>
      </c>
      <c r="M61" s="906">
        <v>27</v>
      </c>
      <c r="N61" s="906">
        <v>1</v>
      </c>
      <c r="O61" s="906">
        <v>54</v>
      </c>
      <c r="P61" s="906">
        <v>55</v>
      </c>
      <c r="Q61" s="40"/>
    </row>
    <row r="62" spans="1:17" ht="30" customHeight="1">
      <c r="A62" s="37">
        <v>12</v>
      </c>
      <c r="B62" s="40" t="s">
        <v>119</v>
      </c>
      <c r="C62" s="906">
        <v>75</v>
      </c>
      <c r="D62" s="906">
        <v>69</v>
      </c>
      <c r="E62" s="906"/>
      <c r="F62" s="906"/>
      <c r="G62" s="906"/>
      <c r="H62" s="906"/>
      <c r="I62" s="906">
        <v>2</v>
      </c>
      <c r="J62" s="37">
        <v>1</v>
      </c>
      <c r="K62" s="906"/>
      <c r="L62" s="906">
        <v>1</v>
      </c>
      <c r="M62" s="906">
        <v>36</v>
      </c>
      <c r="N62" s="906">
        <v>2</v>
      </c>
      <c r="O62" s="906">
        <v>77</v>
      </c>
      <c r="P62" s="906">
        <v>69</v>
      </c>
      <c r="Q62" s="40"/>
    </row>
    <row r="63" spans="1:17" ht="30" customHeight="1">
      <c r="A63" s="37">
        <v>13</v>
      </c>
      <c r="B63" s="40" t="s">
        <v>120</v>
      </c>
      <c r="C63" s="906">
        <v>49</v>
      </c>
      <c r="D63" s="906">
        <v>34</v>
      </c>
      <c r="E63" s="906"/>
      <c r="F63" s="906"/>
      <c r="G63" s="906"/>
      <c r="H63" s="906"/>
      <c r="I63" s="906"/>
      <c r="J63" s="37"/>
      <c r="K63" s="906">
        <v>1</v>
      </c>
      <c r="L63" s="906"/>
      <c r="M63" s="906">
        <v>23</v>
      </c>
      <c r="N63" s="906"/>
      <c r="O63" s="906">
        <v>48</v>
      </c>
      <c r="P63" s="906">
        <v>34</v>
      </c>
      <c r="Q63" s="40"/>
    </row>
    <row r="64" spans="1:17" ht="30" customHeight="1">
      <c r="A64" s="37">
        <v>14</v>
      </c>
      <c r="B64" s="40" t="s">
        <v>121</v>
      </c>
      <c r="C64" s="906">
        <v>34</v>
      </c>
      <c r="D64" s="906">
        <v>37</v>
      </c>
      <c r="E64" s="906"/>
      <c r="F64" s="906"/>
      <c r="G64" s="906"/>
      <c r="H64" s="906"/>
      <c r="I64" s="906">
        <v>2</v>
      </c>
      <c r="J64" s="37">
        <v>1</v>
      </c>
      <c r="K64" s="906">
        <v>1</v>
      </c>
      <c r="L64" s="906">
        <v>1</v>
      </c>
      <c r="M64" s="906">
        <v>20</v>
      </c>
      <c r="N64" s="906"/>
      <c r="O64" s="906">
        <v>35</v>
      </c>
      <c r="P64" s="906">
        <v>37</v>
      </c>
      <c r="Q64" s="40"/>
    </row>
    <row r="65" spans="1:17" ht="30" customHeight="1">
      <c r="A65" s="40"/>
      <c r="B65" s="41" t="s">
        <v>84</v>
      </c>
      <c r="C65" s="40"/>
      <c r="D65" s="40"/>
      <c r="E65" s="40"/>
      <c r="F65" s="40"/>
      <c r="G65" s="40"/>
      <c r="H65" s="906"/>
      <c r="I65" s="906"/>
      <c r="J65" s="37"/>
      <c r="K65" s="40"/>
      <c r="L65" s="40"/>
      <c r="M65" s="906"/>
      <c r="N65" s="906"/>
      <c r="O65" s="40">
        <f>SUM(O60:O64)</f>
        <v>270</v>
      </c>
      <c r="P65" s="40">
        <f>SUM(P60:P64)</f>
        <v>247</v>
      </c>
      <c r="Q65" s="40">
        <f>SUM(O65:P65)</f>
        <v>517</v>
      </c>
    </row>
    <row r="67" spans="1:17">
      <c r="B67" s="1080" t="s">
        <v>6933</v>
      </c>
      <c r="C67" s="1080"/>
      <c r="N67" s="1080" t="s">
        <v>122</v>
      </c>
      <c r="O67" s="1080"/>
      <c r="P67" s="1080"/>
    </row>
    <row r="70" spans="1:17">
      <c r="B70" s="1080" t="s">
        <v>2456</v>
      </c>
      <c r="C70" s="1080"/>
      <c r="N70" s="1080" t="s">
        <v>123</v>
      </c>
      <c r="O70" s="1080"/>
      <c r="P70" s="1080"/>
    </row>
    <row r="81" spans="1:17" ht="26.25">
      <c r="A81" s="1084" t="s">
        <v>89</v>
      </c>
      <c r="B81" s="1084"/>
      <c r="C81" s="1084"/>
      <c r="D81" s="1084"/>
      <c r="E81" s="1084"/>
      <c r="F81" s="1084"/>
      <c r="G81" s="1084"/>
      <c r="H81" s="1084"/>
      <c r="I81" s="1084"/>
      <c r="J81" s="1084"/>
      <c r="K81" s="1084"/>
      <c r="L81" s="1084"/>
      <c r="M81" s="1084"/>
      <c r="N81" s="1084"/>
      <c r="O81" s="1084"/>
      <c r="P81" s="1084"/>
      <c r="Q81" s="1084"/>
    </row>
    <row r="82" spans="1:17" ht="26.25">
      <c r="A82" s="1084" t="s">
        <v>6979</v>
      </c>
      <c r="B82" s="1084"/>
      <c r="C82" s="1084"/>
      <c r="D82" s="1084"/>
      <c r="E82" s="1084"/>
      <c r="F82" s="1084"/>
      <c r="G82" s="1084"/>
      <c r="H82" s="1084"/>
      <c r="I82" s="1084"/>
      <c r="J82" s="1084"/>
      <c r="K82" s="1084"/>
      <c r="L82" s="1084"/>
      <c r="M82" s="1084"/>
      <c r="N82" s="1084"/>
      <c r="O82" s="1084"/>
      <c r="P82" s="1084"/>
      <c r="Q82" s="1084"/>
    </row>
    <row r="84" spans="1:17" ht="30" customHeight="1">
      <c r="A84" s="1085" t="s">
        <v>91</v>
      </c>
      <c r="B84" s="1085" t="s">
        <v>92</v>
      </c>
      <c r="C84" s="1088" t="s">
        <v>93</v>
      </c>
      <c r="D84" s="1088"/>
      <c r="E84" s="1088" t="s">
        <v>94</v>
      </c>
      <c r="F84" s="1088"/>
      <c r="G84" s="1088" t="s">
        <v>95</v>
      </c>
      <c r="H84" s="1088"/>
      <c r="I84" s="1088" t="s">
        <v>96</v>
      </c>
      <c r="J84" s="1088"/>
      <c r="K84" s="1088" t="s">
        <v>75</v>
      </c>
      <c r="L84" s="1088"/>
      <c r="M84" s="1088" t="s">
        <v>97</v>
      </c>
      <c r="N84" s="1088"/>
      <c r="O84" s="1088" t="s">
        <v>98</v>
      </c>
      <c r="P84" s="1088"/>
      <c r="Q84" s="1088" t="s">
        <v>99</v>
      </c>
    </row>
    <row r="85" spans="1:17" ht="30" customHeight="1">
      <c r="A85" s="1086"/>
      <c r="B85" s="1086"/>
      <c r="C85" s="1088"/>
      <c r="D85" s="1088"/>
      <c r="E85" s="1088"/>
      <c r="F85" s="1088"/>
      <c r="G85" s="1088"/>
      <c r="H85" s="1088"/>
      <c r="I85" s="1088"/>
      <c r="J85" s="1088"/>
      <c r="K85" s="1088"/>
      <c r="L85" s="1088"/>
      <c r="M85" s="1088"/>
      <c r="N85" s="1088"/>
      <c r="O85" s="1088"/>
      <c r="P85" s="1088"/>
      <c r="Q85" s="1088"/>
    </row>
    <row r="86" spans="1:17" ht="30" customHeight="1">
      <c r="A86" s="1087"/>
      <c r="B86" s="1087"/>
      <c r="C86" s="904" t="s">
        <v>23</v>
      </c>
      <c r="D86" s="904" t="s">
        <v>16</v>
      </c>
      <c r="E86" s="904" t="s">
        <v>23</v>
      </c>
      <c r="F86" s="904" t="s">
        <v>16</v>
      </c>
      <c r="G86" s="904" t="s">
        <v>23</v>
      </c>
      <c r="H86" s="904" t="s">
        <v>16</v>
      </c>
      <c r="I86" s="904" t="s">
        <v>23</v>
      </c>
      <c r="J86" s="904" t="s">
        <v>16</v>
      </c>
      <c r="K86" s="904" t="s">
        <v>23</v>
      </c>
      <c r="L86" s="904" t="s">
        <v>16</v>
      </c>
      <c r="M86" s="904" t="s">
        <v>23</v>
      </c>
      <c r="N86" s="904" t="s">
        <v>16</v>
      </c>
      <c r="O86" s="904" t="s">
        <v>23</v>
      </c>
      <c r="P86" s="904" t="s">
        <v>16</v>
      </c>
      <c r="Q86" s="904"/>
    </row>
    <row r="87" spans="1:17" ht="30" customHeight="1">
      <c r="A87" s="906">
        <v>1</v>
      </c>
      <c r="B87" s="42" t="s">
        <v>755</v>
      </c>
      <c r="C87" s="904">
        <v>74</v>
      </c>
      <c r="D87" s="37">
        <v>77</v>
      </c>
      <c r="E87" s="37"/>
      <c r="F87" s="37"/>
      <c r="G87" s="37"/>
      <c r="H87" s="37"/>
      <c r="I87" s="847">
        <v>1</v>
      </c>
      <c r="J87" s="37">
        <v>1</v>
      </c>
      <c r="K87" s="37">
        <v>1</v>
      </c>
      <c r="L87" s="37">
        <v>2</v>
      </c>
      <c r="M87" s="37">
        <v>39</v>
      </c>
      <c r="N87" s="37">
        <v>4</v>
      </c>
      <c r="O87" s="37">
        <v>74</v>
      </c>
      <c r="P87" s="37">
        <v>76</v>
      </c>
      <c r="Q87" s="44"/>
    </row>
    <row r="88" spans="1:17" ht="30" customHeight="1">
      <c r="A88" s="37">
        <v>6</v>
      </c>
      <c r="B88" s="40" t="s">
        <v>101</v>
      </c>
      <c r="C88" s="37">
        <v>71</v>
      </c>
      <c r="D88" s="37">
        <v>73</v>
      </c>
      <c r="E88" s="37">
        <v>1</v>
      </c>
      <c r="F88" s="37">
        <v>3</v>
      </c>
      <c r="G88" s="37"/>
      <c r="H88" s="37"/>
      <c r="I88" s="37"/>
      <c r="J88" s="37"/>
      <c r="K88" s="37"/>
      <c r="L88" s="37"/>
      <c r="M88" s="37">
        <v>39</v>
      </c>
      <c r="N88" s="37">
        <v>1</v>
      </c>
      <c r="O88" s="37">
        <v>72</v>
      </c>
      <c r="P88" s="37">
        <v>76</v>
      </c>
      <c r="Q88" s="40"/>
    </row>
    <row r="89" spans="1:17" ht="30" customHeight="1">
      <c r="A89" s="37">
        <v>7</v>
      </c>
      <c r="B89" s="40" t="s">
        <v>102</v>
      </c>
      <c r="C89" s="37">
        <v>69</v>
      </c>
      <c r="D89" s="37">
        <v>56</v>
      </c>
      <c r="E89" s="37"/>
      <c r="F89" s="37"/>
      <c r="G89" s="37"/>
      <c r="H89" s="37"/>
      <c r="I89" s="37"/>
      <c r="J89" s="37"/>
      <c r="K89" s="37">
        <v>1</v>
      </c>
      <c r="L89" s="37"/>
      <c r="M89" s="37">
        <v>37</v>
      </c>
      <c r="N89" s="37">
        <v>1</v>
      </c>
      <c r="O89" s="37">
        <v>68</v>
      </c>
      <c r="P89" s="37">
        <v>56</v>
      </c>
      <c r="Q89" s="40"/>
    </row>
    <row r="90" spans="1:17" ht="30" customHeight="1">
      <c r="A90" s="37">
        <v>15</v>
      </c>
      <c r="B90" s="40" t="s">
        <v>103</v>
      </c>
      <c r="C90" s="37">
        <v>37</v>
      </c>
      <c r="D90" s="37">
        <v>40</v>
      </c>
      <c r="E90" s="37"/>
      <c r="F90" s="37">
        <v>1</v>
      </c>
      <c r="G90" s="37"/>
      <c r="H90" s="37"/>
      <c r="I90" s="37"/>
      <c r="J90" s="37"/>
      <c r="K90" s="37"/>
      <c r="L90" s="37">
        <v>2</v>
      </c>
      <c r="M90" s="37">
        <v>22</v>
      </c>
      <c r="N90" s="37"/>
      <c r="O90" s="37">
        <v>37</v>
      </c>
      <c r="P90" s="37">
        <v>39</v>
      </c>
      <c r="Q90" s="40"/>
    </row>
    <row r="91" spans="1:17" ht="30" customHeight="1">
      <c r="A91" s="37">
        <v>16</v>
      </c>
      <c r="B91" s="40" t="s">
        <v>104</v>
      </c>
      <c r="C91" s="37">
        <v>68</v>
      </c>
      <c r="D91" s="37">
        <v>71</v>
      </c>
      <c r="E91" s="37"/>
      <c r="F91" s="37"/>
      <c r="G91" s="37"/>
      <c r="H91" s="37"/>
      <c r="I91" s="37"/>
      <c r="J91" s="37"/>
      <c r="K91" s="37">
        <v>1</v>
      </c>
      <c r="L91" s="37">
        <v>2</v>
      </c>
      <c r="M91" s="37">
        <v>32</v>
      </c>
      <c r="N91" s="37">
        <v>3</v>
      </c>
      <c r="O91" s="37">
        <v>65</v>
      </c>
      <c r="P91" s="37">
        <v>66</v>
      </c>
      <c r="Q91" s="40"/>
    </row>
    <row r="92" spans="1:17" ht="30" customHeight="1">
      <c r="A92" s="40"/>
      <c r="B92" s="41" t="s">
        <v>84</v>
      </c>
      <c r="C92" s="46">
        <f>SUM(C87:C91)</f>
        <v>319</v>
      </c>
      <c r="D92" s="46">
        <f>SUM(D87:D91)</f>
        <v>317</v>
      </c>
      <c r="E92" s="46"/>
      <c r="F92" s="46"/>
      <c r="G92" s="46"/>
      <c r="H92" s="37"/>
      <c r="I92" s="37"/>
      <c r="J92" s="37"/>
      <c r="K92" s="46"/>
      <c r="L92" s="46"/>
      <c r="M92" s="37">
        <f>SUM(M87:M91)</f>
        <v>169</v>
      </c>
      <c r="N92" s="37">
        <v>9</v>
      </c>
      <c r="O92" s="37">
        <f>SUM(O87:O91)</f>
        <v>316</v>
      </c>
      <c r="P92" s="37">
        <f>SUM(P87:P91)</f>
        <v>313</v>
      </c>
      <c r="Q92" s="40">
        <f>SUM(O92:P92)</f>
        <v>629</v>
      </c>
    </row>
    <row r="94" spans="1:17">
      <c r="B94" s="1080" t="s">
        <v>6933</v>
      </c>
      <c r="C94" s="1080"/>
      <c r="N94" s="1080" t="s">
        <v>105</v>
      </c>
      <c r="O94" s="1080"/>
      <c r="P94" s="1080"/>
    </row>
    <row r="97" spans="1:17">
      <c r="B97" s="1080" t="s">
        <v>2456</v>
      </c>
      <c r="C97" s="1080"/>
      <c r="N97" s="1080" t="s">
        <v>106</v>
      </c>
      <c r="O97" s="1080"/>
      <c r="P97" s="1080"/>
    </row>
    <row r="108" spans="1:17" ht="26.25">
      <c r="A108" s="1084" t="s">
        <v>89</v>
      </c>
      <c r="B108" s="1084"/>
      <c r="C108" s="1084"/>
      <c r="D108" s="1084"/>
      <c r="E108" s="1084"/>
      <c r="F108" s="1084"/>
      <c r="G108" s="1084"/>
      <c r="H108" s="1084"/>
      <c r="I108" s="1084"/>
      <c r="J108" s="1084"/>
      <c r="K108" s="1084"/>
      <c r="L108" s="1084"/>
      <c r="M108" s="1084"/>
      <c r="N108" s="1084"/>
      <c r="O108" s="1084"/>
      <c r="P108" s="1084"/>
      <c r="Q108" s="1084"/>
    </row>
    <row r="109" spans="1:17" ht="26.25">
      <c r="A109" s="1084" t="s">
        <v>6983</v>
      </c>
      <c r="B109" s="1084"/>
      <c r="C109" s="1084"/>
      <c r="D109" s="1084"/>
      <c r="E109" s="1084"/>
      <c r="F109" s="1084"/>
      <c r="G109" s="1084"/>
      <c r="H109" s="1084"/>
      <c r="I109" s="1084"/>
      <c r="J109" s="1084"/>
      <c r="K109" s="1084"/>
      <c r="L109" s="1084"/>
      <c r="M109" s="1084"/>
      <c r="N109" s="1084"/>
      <c r="O109" s="1084"/>
      <c r="P109" s="1084"/>
      <c r="Q109" s="1084"/>
    </row>
    <row r="111" spans="1:17" ht="30" customHeight="1">
      <c r="A111" s="1085" t="s">
        <v>91</v>
      </c>
      <c r="B111" s="1085" t="s">
        <v>92</v>
      </c>
      <c r="C111" s="1088" t="s">
        <v>93</v>
      </c>
      <c r="D111" s="1088"/>
      <c r="E111" s="1088" t="s">
        <v>94</v>
      </c>
      <c r="F111" s="1088"/>
      <c r="G111" s="1088" t="s">
        <v>95</v>
      </c>
      <c r="H111" s="1088"/>
      <c r="I111" s="1088" t="s">
        <v>96</v>
      </c>
      <c r="J111" s="1088"/>
      <c r="K111" s="1088" t="s">
        <v>75</v>
      </c>
      <c r="L111" s="1088"/>
      <c r="M111" s="1088" t="s">
        <v>97</v>
      </c>
      <c r="N111" s="1088"/>
      <c r="O111" s="1088" t="s">
        <v>98</v>
      </c>
      <c r="P111" s="1088"/>
      <c r="Q111" s="1088" t="s">
        <v>99</v>
      </c>
    </row>
    <row r="112" spans="1:17" ht="30" customHeight="1">
      <c r="A112" s="1086"/>
      <c r="B112" s="1086"/>
      <c r="C112" s="1088"/>
      <c r="D112" s="1088"/>
      <c r="E112" s="1088"/>
      <c r="F112" s="1088"/>
      <c r="G112" s="1088"/>
      <c r="H112" s="1088"/>
      <c r="I112" s="1088"/>
      <c r="J112" s="1088"/>
      <c r="K112" s="1088"/>
      <c r="L112" s="1088"/>
      <c r="M112" s="1088"/>
      <c r="N112" s="1088"/>
      <c r="O112" s="1088"/>
      <c r="P112" s="1088"/>
      <c r="Q112" s="1088"/>
    </row>
    <row r="113" spans="1:17" ht="30" customHeight="1">
      <c r="A113" s="1087"/>
      <c r="B113" s="1087"/>
      <c r="C113" s="904" t="s">
        <v>23</v>
      </c>
      <c r="D113" s="904" t="s">
        <v>16</v>
      </c>
      <c r="E113" s="904" t="s">
        <v>23</v>
      </c>
      <c r="F113" s="904" t="s">
        <v>16</v>
      </c>
      <c r="G113" s="904" t="s">
        <v>23</v>
      </c>
      <c r="H113" s="904" t="s">
        <v>16</v>
      </c>
      <c r="I113" s="904" t="s">
        <v>23</v>
      </c>
      <c r="J113" s="904" t="s">
        <v>16</v>
      </c>
      <c r="K113" s="904" t="s">
        <v>23</v>
      </c>
      <c r="L113" s="904" t="s">
        <v>16</v>
      </c>
      <c r="M113" s="904" t="s">
        <v>23</v>
      </c>
      <c r="N113" s="904" t="s">
        <v>16</v>
      </c>
      <c r="O113" s="904" t="s">
        <v>23</v>
      </c>
      <c r="P113" s="904" t="s">
        <v>16</v>
      </c>
      <c r="Q113" s="904"/>
    </row>
    <row r="114" spans="1:17" ht="30" customHeight="1">
      <c r="A114" s="37">
        <v>2</v>
      </c>
      <c r="B114" s="38" t="s">
        <v>108</v>
      </c>
      <c r="C114" s="904">
        <v>99</v>
      </c>
      <c r="D114" s="906">
        <v>91</v>
      </c>
      <c r="E114" s="40"/>
      <c r="F114" s="40"/>
      <c r="G114" s="40"/>
      <c r="H114" s="906"/>
      <c r="I114" s="903"/>
      <c r="J114" s="37"/>
      <c r="K114" s="40"/>
      <c r="L114" s="40"/>
      <c r="M114" s="906">
        <v>55</v>
      </c>
      <c r="N114" s="906"/>
      <c r="O114" s="906">
        <v>99</v>
      </c>
      <c r="P114" s="906">
        <v>91</v>
      </c>
      <c r="Q114" s="40"/>
    </row>
    <row r="115" spans="1:17" ht="30" customHeight="1">
      <c r="A115" s="37">
        <v>3</v>
      </c>
      <c r="B115" s="40" t="s">
        <v>1473</v>
      </c>
      <c r="C115" s="906">
        <v>60</v>
      </c>
      <c r="D115" s="906">
        <v>53</v>
      </c>
      <c r="E115" s="40"/>
      <c r="F115" s="40"/>
      <c r="G115" s="40"/>
      <c r="H115" s="906"/>
      <c r="I115" s="906"/>
      <c r="J115" s="37"/>
      <c r="K115" s="40"/>
      <c r="L115" s="40"/>
      <c r="M115" s="906">
        <v>26</v>
      </c>
      <c r="N115" s="906">
        <v>2</v>
      </c>
      <c r="O115" s="906">
        <v>60</v>
      </c>
      <c r="P115" s="906">
        <v>53</v>
      </c>
      <c r="Q115" s="40"/>
    </row>
    <row r="116" spans="1:17" ht="30" customHeight="1">
      <c r="A116" s="37">
        <v>4</v>
      </c>
      <c r="B116" s="40" t="s">
        <v>6978</v>
      </c>
      <c r="C116" s="906">
        <v>34</v>
      </c>
      <c r="D116" s="906">
        <v>40</v>
      </c>
      <c r="E116" s="40"/>
      <c r="F116" s="40"/>
      <c r="G116" s="40"/>
      <c r="H116" s="906"/>
      <c r="I116" s="906"/>
      <c r="J116" s="37"/>
      <c r="K116" s="40"/>
      <c r="L116" s="40"/>
      <c r="M116" s="906">
        <v>19</v>
      </c>
      <c r="N116" s="906"/>
      <c r="O116" s="906">
        <v>34</v>
      </c>
      <c r="P116" s="906">
        <v>40</v>
      </c>
      <c r="Q116" s="40"/>
    </row>
    <row r="117" spans="1:17" ht="30" customHeight="1">
      <c r="A117" s="37">
        <v>5</v>
      </c>
      <c r="B117" s="40" t="s">
        <v>2130</v>
      </c>
      <c r="C117" s="906">
        <v>66</v>
      </c>
      <c r="D117" s="906">
        <v>66</v>
      </c>
      <c r="E117" s="40"/>
      <c r="F117" s="40"/>
      <c r="G117" s="40"/>
      <c r="H117" s="906"/>
      <c r="I117" s="906"/>
      <c r="J117" s="37"/>
      <c r="K117" s="40"/>
      <c r="L117" s="40"/>
      <c r="M117" s="906">
        <v>35</v>
      </c>
      <c r="N117" s="906">
        <v>2</v>
      </c>
      <c r="O117" s="906">
        <v>66</v>
      </c>
      <c r="P117" s="906">
        <v>66</v>
      </c>
      <c r="Q117" s="40"/>
    </row>
    <row r="118" spans="1:17" ht="30" customHeight="1">
      <c r="A118" s="37">
        <v>8</v>
      </c>
      <c r="B118" s="40" t="s">
        <v>112</v>
      </c>
      <c r="C118" s="906">
        <v>59</v>
      </c>
      <c r="D118" s="906">
        <v>52</v>
      </c>
      <c r="E118" s="40"/>
      <c r="F118" s="40"/>
      <c r="G118" s="40"/>
      <c r="H118" s="906"/>
      <c r="I118" s="906"/>
      <c r="J118" s="37"/>
      <c r="K118" s="40"/>
      <c r="L118" s="40"/>
      <c r="M118" s="906">
        <v>30</v>
      </c>
      <c r="N118" s="906">
        <v>3</v>
      </c>
      <c r="O118" s="906">
        <v>59</v>
      </c>
      <c r="P118" s="906">
        <v>52</v>
      </c>
      <c r="Q118" s="40"/>
    </row>
    <row r="119" spans="1:17" ht="30" customHeight="1">
      <c r="A119" s="37">
        <v>9</v>
      </c>
      <c r="B119" s="40" t="s">
        <v>113</v>
      </c>
      <c r="C119" s="906">
        <v>62</v>
      </c>
      <c r="D119" s="906">
        <v>62</v>
      </c>
      <c r="E119" s="40"/>
      <c r="F119" s="40"/>
      <c r="G119" s="906">
        <v>1</v>
      </c>
      <c r="H119" s="906"/>
      <c r="I119" s="906"/>
      <c r="J119" s="37"/>
      <c r="K119" s="40"/>
      <c r="L119" s="40"/>
      <c r="M119" s="906">
        <v>35</v>
      </c>
      <c r="N119" s="906">
        <v>5</v>
      </c>
      <c r="O119" s="906">
        <v>61</v>
      </c>
      <c r="P119" s="906">
        <v>62</v>
      </c>
      <c r="Q119" s="40"/>
    </row>
    <row r="120" spans="1:17" ht="30" customHeight="1">
      <c r="A120" s="40"/>
      <c r="B120" s="41" t="s">
        <v>84</v>
      </c>
      <c r="C120" s="40">
        <f>SUM(C114:C119)</f>
        <v>380</v>
      </c>
      <c r="D120" s="40">
        <f>SUM(D114:D119)</f>
        <v>364</v>
      </c>
      <c r="E120" s="40"/>
      <c r="F120" s="40"/>
      <c r="G120" s="40"/>
      <c r="H120" s="906"/>
      <c r="I120" s="906"/>
      <c r="J120" s="37"/>
      <c r="K120" s="40"/>
      <c r="L120" s="40"/>
      <c r="M120" s="906">
        <f>SUM(M114:M119)</f>
        <v>200</v>
      </c>
      <c r="N120" s="906">
        <v>12</v>
      </c>
      <c r="O120" s="40">
        <f>SUM(O114:O119)</f>
        <v>379</v>
      </c>
      <c r="P120" s="40">
        <f>SUM(P114:P119)</f>
        <v>364</v>
      </c>
      <c r="Q120" s="40">
        <f>SUM(O120:P120)</f>
        <v>743</v>
      </c>
    </row>
    <row r="122" spans="1:17">
      <c r="B122" s="1080" t="s">
        <v>6933</v>
      </c>
      <c r="C122" s="1080"/>
      <c r="N122" s="903" t="s">
        <v>114</v>
      </c>
      <c r="O122" s="903"/>
      <c r="P122" s="903"/>
    </row>
    <row r="125" spans="1:17">
      <c r="B125" s="1080" t="s">
        <v>2456</v>
      </c>
      <c r="C125" s="1080"/>
      <c r="N125" s="903" t="s">
        <v>115</v>
      </c>
      <c r="O125" s="903"/>
      <c r="P125" s="903"/>
    </row>
    <row r="134" spans="1:17" ht="26.25">
      <c r="A134" s="1084" t="s">
        <v>89</v>
      </c>
      <c r="B134" s="1084"/>
      <c r="C134" s="1084"/>
      <c r="D134" s="1084"/>
      <c r="E134" s="1084"/>
      <c r="F134" s="1084"/>
      <c r="G134" s="1084"/>
      <c r="H134" s="1084"/>
      <c r="I134" s="1084"/>
      <c r="J134" s="1084"/>
      <c r="K134" s="1084"/>
      <c r="L134" s="1084"/>
      <c r="M134" s="1084"/>
      <c r="N134" s="1084"/>
      <c r="O134" s="1084"/>
      <c r="P134" s="1084"/>
      <c r="Q134" s="1084"/>
    </row>
    <row r="135" spans="1:17" ht="26.25">
      <c r="A135" s="1084" t="s">
        <v>6987</v>
      </c>
      <c r="B135" s="1084"/>
      <c r="C135" s="1084"/>
      <c r="D135" s="1084"/>
      <c r="E135" s="1084"/>
      <c r="F135" s="1084"/>
      <c r="G135" s="1084"/>
      <c r="H135" s="1084"/>
      <c r="I135" s="1084"/>
      <c r="J135" s="1084"/>
      <c r="K135" s="1084"/>
      <c r="L135" s="1084"/>
      <c r="M135" s="1084"/>
      <c r="N135" s="1084"/>
      <c r="O135" s="1084"/>
      <c r="P135" s="1084"/>
      <c r="Q135" s="1084"/>
    </row>
    <row r="137" spans="1:17" ht="30" customHeight="1">
      <c r="A137" s="1085" t="s">
        <v>91</v>
      </c>
      <c r="B137" s="1085" t="s">
        <v>92</v>
      </c>
      <c r="C137" s="1088" t="s">
        <v>93</v>
      </c>
      <c r="D137" s="1088"/>
      <c r="E137" s="1088" t="s">
        <v>94</v>
      </c>
      <c r="F137" s="1088"/>
      <c r="G137" s="1088" t="s">
        <v>95</v>
      </c>
      <c r="H137" s="1088"/>
      <c r="I137" s="1088" t="s">
        <v>96</v>
      </c>
      <c r="J137" s="1088"/>
      <c r="K137" s="1088" t="s">
        <v>75</v>
      </c>
      <c r="L137" s="1088"/>
      <c r="M137" s="1088" t="s">
        <v>97</v>
      </c>
      <c r="N137" s="1088"/>
      <c r="O137" s="1088" t="s">
        <v>98</v>
      </c>
      <c r="P137" s="1088"/>
      <c r="Q137" s="1085" t="s">
        <v>99</v>
      </c>
    </row>
    <row r="138" spans="1:17" ht="30" customHeight="1">
      <c r="A138" s="1086"/>
      <c r="B138" s="1086"/>
      <c r="C138" s="1088"/>
      <c r="D138" s="1088"/>
      <c r="E138" s="1088"/>
      <c r="F138" s="1088"/>
      <c r="G138" s="1088"/>
      <c r="H138" s="1088"/>
      <c r="I138" s="1088"/>
      <c r="J138" s="1088"/>
      <c r="K138" s="1088"/>
      <c r="L138" s="1088"/>
      <c r="M138" s="1088"/>
      <c r="N138" s="1088"/>
      <c r="O138" s="1088"/>
      <c r="P138" s="1088"/>
      <c r="Q138" s="1087"/>
    </row>
    <row r="139" spans="1:17" ht="30" customHeight="1">
      <c r="A139" s="1087"/>
      <c r="B139" s="1087"/>
      <c r="C139" s="904" t="s">
        <v>23</v>
      </c>
      <c r="D139" s="904" t="s">
        <v>16</v>
      </c>
      <c r="E139" s="904" t="s">
        <v>23</v>
      </c>
      <c r="F139" s="904" t="s">
        <v>16</v>
      </c>
      <c r="G139" s="904" t="s">
        <v>23</v>
      </c>
      <c r="H139" s="904" t="s">
        <v>16</v>
      </c>
      <c r="I139" s="904" t="s">
        <v>23</v>
      </c>
      <c r="J139" s="904" t="s">
        <v>16</v>
      </c>
      <c r="K139" s="904" t="s">
        <v>23</v>
      </c>
      <c r="L139" s="904" t="s">
        <v>16</v>
      </c>
      <c r="M139" s="904" t="s">
        <v>23</v>
      </c>
      <c r="N139" s="904" t="s">
        <v>16</v>
      </c>
      <c r="O139" s="904" t="s">
        <v>23</v>
      </c>
      <c r="P139" s="904" t="s">
        <v>16</v>
      </c>
      <c r="Q139" s="904"/>
    </row>
    <row r="140" spans="1:17" ht="30" customHeight="1">
      <c r="A140" s="37">
        <v>10</v>
      </c>
      <c r="B140" s="38" t="s">
        <v>123</v>
      </c>
      <c r="C140" s="904">
        <v>56</v>
      </c>
      <c r="D140" s="37">
        <v>52</v>
      </c>
      <c r="E140" s="37"/>
      <c r="F140" s="37"/>
      <c r="G140" s="37"/>
      <c r="H140" s="37"/>
      <c r="I140" s="847">
        <v>2</v>
      </c>
      <c r="J140" s="37">
        <v>3</v>
      </c>
      <c r="K140" s="37"/>
      <c r="L140" s="37"/>
      <c r="M140" s="37">
        <v>27</v>
      </c>
      <c r="N140" s="37">
        <v>1</v>
      </c>
      <c r="O140" s="37">
        <v>58</v>
      </c>
      <c r="P140" s="37">
        <v>55</v>
      </c>
      <c r="Q140" s="44"/>
    </row>
    <row r="141" spans="1:17" ht="30" customHeight="1">
      <c r="A141" s="37">
        <v>11</v>
      </c>
      <c r="B141" s="40" t="s">
        <v>118</v>
      </c>
      <c r="C141" s="37">
        <v>56</v>
      </c>
      <c r="D141" s="37">
        <v>56</v>
      </c>
      <c r="E141" s="37"/>
      <c r="F141" s="37"/>
      <c r="G141" s="37"/>
      <c r="H141" s="37"/>
      <c r="I141" s="37"/>
      <c r="J141" s="37"/>
      <c r="K141" s="37">
        <v>2</v>
      </c>
      <c r="L141" s="37">
        <v>1</v>
      </c>
      <c r="M141" s="37">
        <v>27</v>
      </c>
      <c r="N141" s="37">
        <v>1</v>
      </c>
      <c r="O141" s="37">
        <v>54</v>
      </c>
      <c r="P141" s="37">
        <v>55</v>
      </c>
      <c r="Q141" s="40"/>
    </row>
    <row r="142" spans="1:17" ht="30" customHeight="1">
      <c r="A142" s="37">
        <v>12</v>
      </c>
      <c r="B142" s="40" t="s">
        <v>119</v>
      </c>
      <c r="C142" s="37">
        <v>77</v>
      </c>
      <c r="D142" s="37">
        <v>69</v>
      </c>
      <c r="E142" s="37"/>
      <c r="F142" s="37"/>
      <c r="G142" s="37"/>
      <c r="H142" s="37"/>
      <c r="I142" s="37">
        <v>2</v>
      </c>
      <c r="J142" s="37">
        <v>2</v>
      </c>
      <c r="K142" s="37">
        <v>5</v>
      </c>
      <c r="L142" s="37">
        <v>3</v>
      </c>
      <c r="M142" s="37">
        <v>36</v>
      </c>
      <c r="N142" s="37">
        <v>2</v>
      </c>
      <c r="O142" s="37">
        <v>74</v>
      </c>
      <c r="P142" s="37">
        <v>68</v>
      </c>
      <c r="Q142" s="40"/>
    </row>
    <row r="143" spans="1:17" ht="30" customHeight="1">
      <c r="A143" s="37">
        <v>13</v>
      </c>
      <c r="B143" s="40" t="s">
        <v>120</v>
      </c>
      <c r="C143" s="37">
        <v>48</v>
      </c>
      <c r="D143" s="37">
        <v>34</v>
      </c>
      <c r="E143" s="37"/>
      <c r="F143" s="37">
        <v>1</v>
      </c>
      <c r="G143" s="37"/>
      <c r="H143" s="37"/>
      <c r="I143" s="37"/>
      <c r="J143" s="37"/>
      <c r="K143" s="37">
        <v>2</v>
      </c>
      <c r="L143" s="37"/>
      <c r="M143" s="37">
        <v>23</v>
      </c>
      <c r="N143" s="37"/>
      <c r="O143" s="37">
        <v>46</v>
      </c>
      <c r="P143" s="37">
        <v>35</v>
      </c>
      <c r="Q143" s="40"/>
    </row>
    <row r="144" spans="1:17" ht="30" customHeight="1">
      <c r="A144" s="37">
        <v>14</v>
      </c>
      <c r="B144" s="40" t="s">
        <v>121</v>
      </c>
      <c r="C144" s="37">
        <v>35</v>
      </c>
      <c r="D144" s="37">
        <v>37</v>
      </c>
      <c r="E144" s="37">
        <v>1</v>
      </c>
      <c r="F144" s="37"/>
      <c r="G144" s="37"/>
      <c r="H144" s="37"/>
      <c r="I144" s="37"/>
      <c r="J144" s="37"/>
      <c r="K144" s="37"/>
      <c r="L144" s="37"/>
      <c r="M144" s="37">
        <v>19</v>
      </c>
      <c r="N144" s="37"/>
      <c r="O144" s="37">
        <v>36</v>
      </c>
      <c r="P144" s="37">
        <v>37</v>
      </c>
      <c r="Q144" s="40"/>
    </row>
    <row r="145" spans="1:17" ht="30" customHeight="1">
      <c r="A145" s="40"/>
      <c r="B145" s="41" t="s">
        <v>84</v>
      </c>
      <c r="C145" s="40">
        <f>SUM(C140:C144)</f>
        <v>272</v>
      </c>
      <c r="D145" s="40">
        <f>SUM(D140:D144)</f>
        <v>248</v>
      </c>
      <c r="E145" s="40"/>
      <c r="F145" s="40"/>
      <c r="G145" s="40"/>
      <c r="H145" s="906"/>
      <c r="I145" s="906"/>
      <c r="J145" s="37"/>
      <c r="K145" s="40"/>
      <c r="L145" s="40"/>
      <c r="M145" s="906">
        <f>SUM(M140:M144)</f>
        <v>132</v>
      </c>
      <c r="N145" s="906">
        <f>SUM(N140:N142)</f>
        <v>4</v>
      </c>
      <c r="O145" s="40">
        <f>SUM(O140:O144)</f>
        <v>268</v>
      </c>
      <c r="P145" s="40">
        <f>SUM(P140:P144)</f>
        <v>250</v>
      </c>
      <c r="Q145" s="40">
        <f>SUM(O145:P145)</f>
        <v>518</v>
      </c>
    </row>
    <row r="147" spans="1:17">
      <c r="B147" s="1080" t="s">
        <v>6933</v>
      </c>
      <c r="C147" s="1080"/>
      <c r="N147" s="1080" t="s">
        <v>122</v>
      </c>
      <c r="O147" s="1080"/>
      <c r="P147" s="1080"/>
    </row>
    <row r="150" spans="1:17">
      <c r="B150" s="1080" t="s">
        <v>2456</v>
      </c>
      <c r="C150" s="1080"/>
      <c r="N150" s="1080" t="s">
        <v>123</v>
      </c>
      <c r="O150" s="1080"/>
      <c r="P150" s="1080"/>
    </row>
    <row r="161" spans="1:17" ht="26.25">
      <c r="A161" s="1084" t="s">
        <v>89</v>
      </c>
      <c r="B161" s="1084"/>
      <c r="C161" s="1084"/>
      <c r="D161" s="1084"/>
      <c r="E161" s="1084"/>
      <c r="F161" s="1084"/>
      <c r="G161" s="1084"/>
      <c r="H161" s="1084"/>
      <c r="I161" s="1084"/>
      <c r="J161" s="1084"/>
      <c r="K161" s="1084"/>
      <c r="L161" s="1084"/>
      <c r="M161" s="1084"/>
      <c r="N161" s="1084"/>
      <c r="O161" s="1084"/>
      <c r="P161" s="1084"/>
      <c r="Q161" s="1084"/>
    </row>
    <row r="162" spans="1:17" ht="26.25">
      <c r="A162" s="1084" t="s">
        <v>6984</v>
      </c>
      <c r="B162" s="1084"/>
      <c r="C162" s="1084"/>
      <c r="D162" s="1084"/>
      <c r="E162" s="1084"/>
      <c r="F162" s="1084"/>
      <c r="G162" s="1084"/>
      <c r="H162" s="1084"/>
      <c r="I162" s="1084"/>
      <c r="J162" s="1084"/>
      <c r="K162" s="1084"/>
      <c r="L162" s="1084"/>
      <c r="M162" s="1084"/>
      <c r="N162" s="1084"/>
      <c r="O162" s="1084"/>
      <c r="P162" s="1084"/>
      <c r="Q162" s="1084"/>
    </row>
    <row r="164" spans="1:17" ht="30" customHeight="1">
      <c r="A164" s="1085" t="s">
        <v>91</v>
      </c>
      <c r="B164" s="1085" t="s">
        <v>92</v>
      </c>
      <c r="C164" s="1088" t="s">
        <v>93</v>
      </c>
      <c r="D164" s="1088"/>
      <c r="E164" s="1088" t="s">
        <v>94</v>
      </c>
      <c r="F164" s="1088"/>
      <c r="G164" s="1088" t="s">
        <v>95</v>
      </c>
      <c r="H164" s="1088"/>
      <c r="I164" s="1088" t="s">
        <v>96</v>
      </c>
      <c r="J164" s="1088"/>
      <c r="K164" s="1088" t="s">
        <v>75</v>
      </c>
      <c r="L164" s="1088"/>
      <c r="M164" s="1088" t="s">
        <v>97</v>
      </c>
      <c r="N164" s="1088"/>
      <c r="O164" s="1088" t="s">
        <v>98</v>
      </c>
      <c r="P164" s="1088"/>
      <c r="Q164" s="1088" t="s">
        <v>99</v>
      </c>
    </row>
    <row r="165" spans="1:17" ht="30" customHeight="1">
      <c r="A165" s="1086"/>
      <c r="B165" s="1086"/>
      <c r="C165" s="1088"/>
      <c r="D165" s="1088"/>
      <c r="E165" s="1088"/>
      <c r="F165" s="1088"/>
      <c r="G165" s="1088"/>
      <c r="H165" s="1088"/>
      <c r="I165" s="1088"/>
      <c r="J165" s="1088"/>
      <c r="K165" s="1088"/>
      <c r="L165" s="1088"/>
      <c r="M165" s="1088"/>
      <c r="N165" s="1088"/>
      <c r="O165" s="1088"/>
      <c r="P165" s="1088"/>
      <c r="Q165" s="1088"/>
    </row>
    <row r="166" spans="1:17" ht="30" customHeight="1">
      <c r="A166" s="1087"/>
      <c r="B166" s="1087"/>
      <c r="C166" s="904" t="s">
        <v>23</v>
      </c>
      <c r="D166" s="904" t="s">
        <v>16</v>
      </c>
      <c r="E166" s="904" t="s">
        <v>23</v>
      </c>
      <c r="F166" s="904" t="s">
        <v>16</v>
      </c>
      <c r="G166" s="904" t="s">
        <v>23</v>
      </c>
      <c r="H166" s="904" t="s">
        <v>16</v>
      </c>
      <c r="I166" s="904" t="s">
        <v>23</v>
      </c>
      <c r="J166" s="904" t="s">
        <v>16</v>
      </c>
      <c r="K166" s="904" t="s">
        <v>23</v>
      </c>
      <c r="L166" s="904" t="s">
        <v>16</v>
      </c>
      <c r="M166" s="904" t="s">
        <v>23</v>
      </c>
      <c r="N166" s="904" t="s">
        <v>16</v>
      </c>
      <c r="O166" s="904" t="s">
        <v>23</v>
      </c>
      <c r="P166" s="904" t="s">
        <v>16</v>
      </c>
      <c r="Q166" s="904"/>
    </row>
    <row r="167" spans="1:17" ht="30" customHeight="1">
      <c r="A167" s="906">
        <v>1</v>
      </c>
      <c r="B167" s="42" t="s">
        <v>755</v>
      </c>
      <c r="C167" s="904">
        <v>74</v>
      </c>
      <c r="D167" s="37">
        <v>76</v>
      </c>
      <c r="E167" s="37"/>
      <c r="F167" s="37"/>
      <c r="G167" s="37"/>
      <c r="H167" s="37"/>
      <c r="I167" s="847"/>
      <c r="J167" s="37"/>
      <c r="K167" s="37"/>
      <c r="L167" s="37"/>
      <c r="M167" s="37">
        <v>39</v>
      </c>
      <c r="N167" s="37">
        <v>4</v>
      </c>
      <c r="O167" s="37">
        <v>74</v>
      </c>
      <c r="P167" s="37">
        <v>76</v>
      </c>
      <c r="Q167" s="44"/>
    </row>
    <row r="168" spans="1:17" ht="30" customHeight="1">
      <c r="A168" s="37">
        <v>6</v>
      </c>
      <c r="B168" s="40" t="s">
        <v>101</v>
      </c>
      <c r="C168" s="37">
        <v>72</v>
      </c>
      <c r="D168" s="37">
        <v>76</v>
      </c>
      <c r="E168" s="37"/>
      <c r="F168" s="37"/>
      <c r="G168" s="37"/>
      <c r="H168" s="37"/>
      <c r="I168" s="37"/>
      <c r="J168" s="37"/>
      <c r="K168" s="37"/>
      <c r="L168" s="37"/>
      <c r="M168" s="37">
        <v>39</v>
      </c>
      <c r="N168" s="37">
        <v>1</v>
      </c>
      <c r="O168" s="37">
        <v>72</v>
      </c>
      <c r="P168" s="37">
        <v>76</v>
      </c>
      <c r="Q168" s="40"/>
    </row>
    <row r="169" spans="1:17" ht="30" customHeight="1">
      <c r="A169" s="37">
        <v>7</v>
      </c>
      <c r="B169" s="40" t="s">
        <v>102</v>
      </c>
      <c r="C169" s="37">
        <v>68</v>
      </c>
      <c r="D169" s="37">
        <v>56</v>
      </c>
      <c r="E169" s="37"/>
      <c r="F169" s="37"/>
      <c r="G169" s="37"/>
      <c r="H169" s="37"/>
      <c r="I169" s="37"/>
      <c r="J169" s="37"/>
      <c r="K169" s="37"/>
      <c r="L169" s="37"/>
      <c r="M169" s="37">
        <v>37</v>
      </c>
      <c r="N169" s="37">
        <v>1</v>
      </c>
      <c r="O169" s="37">
        <v>68</v>
      </c>
      <c r="P169" s="37">
        <v>56</v>
      </c>
      <c r="Q169" s="40"/>
    </row>
    <row r="170" spans="1:17" ht="30" customHeight="1">
      <c r="A170" s="37">
        <v>15</v>
      </c>
      <c r="B170" s="40" t="s">
        <v>103</v>
      </c>
      <c r="C170" s="37">
        <v>37</v>
      </c>
      <c r="D170" s="37">
        <v>39</v>
      </c>
      <c r="E170" s="37"/>
      <c r="F170" s="37"/>
      <c r="G170" s="37"/>
      <c r="H170" s="37"/>
      <c r="I170" s="37"/>
      <c r="J170" s="37"/>
      <c r="K170" s="37"/>
      <c r="L170" s="37"/>
      <c r="M170" s="37">
        <v>22</v>
      </c>
      <c r="N170" s="37"/>
      <c r="O170" s="37">
        <v>37</v>
      </c>
      <c r="P170" s="37">
        <v>39</v>
      </c>
      <c r="Q170" s="40"/>
    </row>
    <row r="171" spans="1:17" ht="30" customHeight="1">
      <c r="A171" s="37">
        <v>16</v>
      </c>
      <c r="B171" s="40" t="s">
        <v>104</v>
      </c>
      <c r="C171" s="37">
        <v>67</v>
      </c>
      <c r="D171" s="37">
        <v>69</v>
      </c>
      <c r="E171" s="37"/>
      <c r="F171" s="37"/>
      <c r="G171" s="37"/>
      <c r="H171" s="37"/>
      <c r="I171" s="37"/>
      <c r="J171" s="37"/>
      <c r="K171" s="37">
        <v>2</v>
      </c>
      <c r="L171" s="37">
        <v>3</v>
      </c>
      <c r="M171" s="37">
        <v>32</v>
      </c>
      <c r="N171" s="37">
        <v>3</v>
      </c>
      <c r="O171" s="37">
        <v>65</v>
      </c>
      <c r="P171" s="37">
        <v>66</v>
      </c>
      <c r="Q171" s="40"/>
    </row>
    <row r="172" spans="1:17" ht="30" customHeight="1">
      <c r="A172" s="40"/>
      <c r="B172" s="41" t="s">
        <v>84</v>
      </c>
      <c r="C172" s="46">
        <f>SUM(C167:C171)</f>
        <v>318</v>
      </c>
      <c r="D172" s="46">
        <f>SUM(D167:D171)</f>
        <v>316</v>
      </c>
      <c r="E172" s="46"/>
      <c r="F172" s="46"/>
      <c r="G172" s="46"/>
      <c r="H172" s="37"/>
      <c r="I172" s="37"/>
      <c r="J172" s="37"/>
      <c r="K172" s="46"/>
      <c r="L172" s="46"/>
      <c r="M172" s="37">
        <f>SUM(M167:N171)</f>
        <v>178</v>
      </c>
      <c r="N172" s="37"/>
      <c r="O172" s="37">
        <f>SUM(O167:O171)</f>
        <v>316</v>
      </c>
      <c r="P172" s="37">
        <f>SUM(P167:P171)</f>
        <v>313</v>
      </c>
      <c r="Q172" s="40">
        <f>SUM(O172:P172)</f>
        <v>629</v>
      </c>
    </row>
    <row r="174" spans="1:17">
      <c r="B174" s="1080" t="s">
        <v>6933</v>
      </c>
      <c r="C174" s="1080"/>
      <c r="N174" s="1080" t="s">
        <v>105</v>
      </c>
      <c r="O174" s="1080"/>
      <c r="P174" s="1080"/>
    </row>
    <row r="177" spans="1:17">
      <c r="B177" s="1080" t="s">
        <v>2456</v>
      </c>
      <c r="C177" s="1080"/>
      <c r="N177" s="1080" t="s">
        <v>106</v>
      </c>
      <c r="O177" s="1080"/>
      <c r="P177" s="1080"/>
    </row>
    <row r="188" spans="1:17" ht="26.25">
      <c r="A188" s="1084" t="s">
        <v>89</v>
      </c>
      <c r="B188" s="1084"/>
      <c r="C188" s="1084"/>
      <c r="D188" s="1084"/>
      <c r="E188" s="1084"/>
      <c r="F188" s="1084"/>
      <c r="G188" s="1084"/>
      <c r="H188" s="1084"/>
      <c r="I188" s="1084"/>
      <c r="J188" s="1084"/>
      <c r="K188" s="1084"/>
      <c r="L188" s="1084"/>
      <c r="M188" s="1084"/>
      <c r="N188" s="1084"/>
      <c r="O188" s="1084"/>
      <c r="P188" s="1084"/>
      <c r="Q188" s="1084"/>
    </row>
    <row r="189" spans="1:17" ht="26.25">
      <c r="A189" s="1084" t="s">
        <v>6985</v>
      </c>
      <c r="B189" s="1084"/>
      <c r="C189" s="1084"/>
      <c r="D189" s="1084"/>
      <c r="E189" s="1084"/>
      <c r="F189" s="1084"/>
      <c r="G189" s="1084"/>
      <c r="H189" s="1084"/>
      <c r="I189" s="1084"/>
      <c r="J189" s="1084"/>
      <c r="K189" s="1084"/>
      <c r="L189" s="1084"/>
      <c r="M189" s="1084"/>
      <c r="N189" s="1084"/>
      <c r="O189" s="1084"/>
      <c r="P189" s="1084"/>
      <c r="Q189" s="1084"/>
    </row>
    <row r="191" spans="1:17" ht="30" customHeight="1">
      <c r="A191" s="1085" t="s">
        <v>91</v>
      </c>
      <c r="B191" s="1085" t="s">
        <v>92</v>
      </c>
      <c r="C191" s="1088" t="s">
        <v>93</v>
      </c>
      <c r="D191" s="1088"/>
      <c r="E191" s="1088" t="s">
        <v>94</v>
      </c>
      <c r="F191" s="1088"/>
      <c r="G191" s="1088" t="s">
        <v>95</v>
      </c>
      <c r="H191" s="1088"/>
      <c r="I191" s="1088" t="s">
        <v>96</v>
      </c>
      <c r="J191" s="1088"/>
      <c r="K191" s="1088" t="s">
        <v>75</v>
      </c>
      <c r="L191" s="1088"/>
      <c r="M191" s="1088" t="s">
        <v>97</v>
      </c>
      <c r="N191" s="1088"/>
      <c r="O191" s="1088" t="s">
        <v>98</v>
      </c>
      <c r="P191" s="1088"/>
      <c r="Q191" s="1088" t="s">
        <v>99</v>
      </c>
    </row>
    <row r="192" spans="1:17" ht="30" customHeight="1">
      <c r="A192" s="1086"/>
      <c r="B192" s="1086"/>
      <c r="C192" s="1088"/>
      <c r="D192" s="1088"/>
      <c r="E192" s="1088"/>
      <c r="F192" s="1088"/>
      <c r="G192" s="1088"/>
      <c r="H192" s="1088"/>
      <c r="I192" s="1088"/>
      <c r="J192" s="1088"/>
      <c r="K192" s="1088"/>
      <c r="L192" s="1088"/>
      <c r="M192" s="1088"/>
      <c r="N192" s="1088"/>
      <c r="O192" s="1088"/>
      <c r="P192" s="1088"/>
      <c r="Q192" s="1088"/>
    </row>
    <row r="193" spans="1:17" ht="30" customHeight="1">
      <c r="A193" s="1087"/>
      <c r="B193" s="1087"/>
      <c r="C193" s="904" t="s">
        <v>23</v>
      </c>
      <c r="D193" s="904" t="s">
        <v>16</v>
      </c>
      <c r="E193" s="904" t="s">
        <v>23</v>
      </c>
      <c r="F193" s="904" t="s">
        <v>16</v>
      </c>
      <c r="G193" s="904" t="s">
        <v>23</v>
      </c>
      <c r="H193" s="904" t="s">
        <v>16</v>
      </c>
      <c r="I193" s="904" t="s">
        <v>23</v>
      </c>
      <c r="J193" s="904" t="s">
        <v>16</v>
      </c>
      <c r="K193" s="904" t="s">
        <v>23</v>
      </c>
      <c r="L193" s="904" t="s">
        <v>16</v>
      </c>
      <c r="M193" s="904" t="s">
        <v>23</v>
      </c>
      <c r="N193" s="904" t="s">
        <v>16</v>
      </c>
      <c r="O193" s="904" t="s">
        <v>23</v>
      </c>
      <c r="P193" s="904" t="s">
        <v>16</v>
      </c>
      <c r="Q193" s="904"/>
    </row>
    <row r="194" spans="1:17" ht="30" customHeight="1">
      <c r="A194" s="37">
        <v>2</v>
      </c>
      <c r="B194" s="38" t="s">
        <v>108</v>
      </c>
      <c r="C194" s="904">
        <v>99</v>
      </c>
      <c r="D194" s="906">
        <v>91</v>
      </c>
      <c r="E194" s="40"/>
      <c r="F194" s="40"/>
      <c r="G194" s="40"/>
      <c r="H194" s="906"/>
      <c r="I194" s="903"/>
      <c r="J194" s="37"/>
      <c r="K194" s="40"/>
      <c r="L194" s="40"/>
      <c r="M194" s="906">
        <v>55</v>
      </c>
      <c r="N194" s="906"/>
      <c r="O194" s="904">
        <v>99</v>
      </c>
      <c r="P194" s="906">
        <v>91</v>
      </c>
      <c r="Q194" s="40"/>
    </row>
    <row r="195" spans="1:17" ht="30" customHeight="1">
      <c r="A195" s="37">
        <v>3</v>
      </c>
      <c r="B195" s="40" t="s">
        <v>1473</v>
      </c>
      <c r="C195" s="906">
        <v>60</v>
      </c>
      <c r="D195" s="906">
        <v>53</v>
      </c>
      <c r="E195" s="40"/>
      <c r="F195" s="40"/>
      <c r="G195" s="40"/>
      <c r="H195" s="906"/>
      <c r="I195" s="906"/>
      <c r="J195" s="37"/>
      <c r="K195" s="40"/>
      <c r="L195" s="40"/>
      <c r="M195" s="906">
        <v>26</v>
      </c>
      <c r="N195" s="906">
        <v>2</v>
      </c>
      <c r="O195" s="906">
        <v>60</v>
      </c>
      <c r="P195" s="906">
        <v>53</v>
      </c>
      <c r="Q195" s="40"/>
    </row>
    <row r="196" spans="1:17" ht="30" customHeight="1">
      <c r="A196" s="37">
        <v>4</v>
      </c>
      <c r="B196" s="40" t="s">
        <v>6978</v>
      </c>
      <c r="C196" s="906">
        <v>34</v>
      </c>
      <c r="D196" s="906">
        <v>40</v>
      </c>
      <c r="E196" s="40"/>
      <c r="F196" s="40"/>
      <c r="G196" s="40"/>
      <c r="H196" s="906"/>
      <c r="I196" s="906"/>
      <c r="J196" s="37"/>
      <c r="K196" s="40"/>
      <c r="L196" s="40"/>
      <c r="M196" s="906">
        <v>19</v>
      </c>
      <c r="N196" s="906"/>
      <c r="O196" s="906">
        <v>34</v>
      </c>
      <c r="P196" s="906">
        <v>40</v>
      </c>
      <c r="Q196" s="40"/>
    </row>
    <row r="197" spans="1:17" ht="30" customHeight="1">
      <c r="A197" s="37">
        <v>5</v>
      </c>
      <c r="B197" s="40" t="s">
        <v>2130</v>
      </c>
      <c r="C197" s="906">
        <v>66</v>
      </c>
      <c r="D197" s="906">
        <v>66</v>
      </c>
      <c r="E197" s="40"/>
      <c r="F197" s="40"/>
      <c r="G197" s="40"/>
      <c r="H197" s="906"/>
      <c r="I197" s="906"/>
      <c r="J197" s="37"/>
      <c r="K197" s="40"/>
      <c r="L197" s="40"/>
      <c r="M197" s="906">
        <v>35</v>
      </c>
      <c r="N197" s="906">
        <v>2</v>
      </c>
      <c r="O197" s="906">
        <v>66</v>
      </c>
      <c r="P197" s="906">
        <v>66</v>
      </c>
      <c r="Q197" s="40"/>
    </row>
    <row r="198" spans="1:17" ht="30" customHeight="1">
      <c r="A198" s="37">
        <v>8</v>
      </c>
      <c r="B198" s="40" t="s">
        <v>112</v>
      </c>
      <c r="C198" s="906">
        <v>59</v>
      </c>
      <c r="D198" s="906">
        <v>52</v>
      </c>
      <c r="E198" s="40"/>
      <c r="F198" s="40"/>
      <c r="G198" s="40"/>
      <c r="H198" s="906"/>
      <c r="I198" s="906"/>
      <c r="J198" s="37"/>
      <c r="K198" s="40"/>
      <c r="L198" s="40"/>
      <c r="M198" s="906">
        <v>30</v>
      </c>
      <c r="N198" s="906">
        <v>3</v>
      </c>
      <c r="O198" s="906">
        <v>59</v>
      </c>
      <c r="P198" s="906">
        <v>52</v>
      </c>
      <c r="Q198" s="40"/>
    </row>
    <row r="199" spans="1:17" ht="30" customHeight="1">
      <c r="A199" s="37">
        <v>9</v>
      </c>
      <c r="B199" s="40" t="s">
        <v>113</v>
      </c>
      <c r="C199" s="906">
        <v>61</v>
      </c>
      <c r="D199" s="906">
        <v>62</v>
      </c>
      <c r="E199" s="40"/>
      <c r="F199" s="40"/>
      <c r="G199" s="40"/>
      <c r="H199" s="906"/>
      <c r="I199" s="906"/>
      <c r="J199" s="37"/>
      <c r="K199" s="40"/>
      <c r="L199" s="40"/>
      <c r="M199" s="906">
        <v>35</v>
      </c>
      <c r="N199" s="906">
        <v>5</v>
      </c>
      <c r="O199" s="906">
        <v>61</v>
      </c>
      <c r="P199" s="906">
        <v>62</v>
      </c>
      <c r="Q199" s="40"/>
    </row>
    <row r="200" spans="1:17" ht="30" customHeight="1">
      <c r="A200" s="40"/>
      <c r="B200" s="41" t="s">
        <v>84</v>
      </c>
      <c r="C200" s="40">
        <f>SUM(C194:C199)</f>
        <v>379</v>
      </c>
      <c r="D200" s="40">
        <f>SUM(D194:D199)</f>
        <v>364</v>
      </c>
      <c r="E200" s="40"/>
      <c r="F200" s="40"/>
      <c r="G200" s="40"/>
      <c r="H200" s="906"/>
      <c r="I200" s="906"/>
      <c r="J200" s="37"/>
      <c r="K200" s="40"/>
      <c r="L200" s="40"/>
      <c r="M200" s="906">
        <f>SUM(M194:N199)</f>
        <v>212</v>
      </c>
      <c r="N200" s="906"/>
      <c r="O200" s="40">
        <f>SUM(O194:O199)</f>
        <v>379</v>
      </c>
      <c r="P200" s="40">
        <f>SUM(P194:P199)</f>
        <v>364</v>
      </c>
      <c r="Q200" s="40">
        <f>SUM(O200:P200)</f>
        <v>743</v>
      </c>
    </row>
    <row r="202" spans="1:17">
      <c r="B202" s="1080" t="s">
        <v>6933</v>
      </c>
      <c r="C202" s="1080"/>
      <c r="N202" s="903" t="s">
        <v>114</v>
      </c>
      <c r="O202" s="903"/>
      <c r="P202" s="903"/>
    </row>
    <row r="205" spans="1:17">
      <c r="B205" s="1080" t="s">
        <v>2456</v>
      </c>
      <c r="C205" s="1080"/>
      <c r="N205" s="903" t="s">
        <v>115</v>
      </c>
      <c r="O205" s="903"/>
      <c r="P205" s="903"/>
    </row>
    <row r="214" spans="1:18" ht="26.25">
      <c r="A214" s="1084" t="s">
        <v>89</v>
      </c>
      <c r="B214" s="1084"/>
      <c r="C214" s="1084"/>
      <c r="D214" s="1084"/>
      <c r="E214" s="1084"/>
      <c r="F214" s="1084"/>
      <c r="G214" s="1084"/>
      <c r="H214" s="1084"/>
      <c r="I214" s="1084"/>
      <c r="J214" s="1084"/>
      <c r="K214" s="1084"/>
      <c r="L214" s="1084"/>
      <c r="M214" s="1084"/>
      <c r="N214" s="1084"/>
      <c r="O214" s="1084"/>
      <c r="P214" s="1084"/>
      <c r="Q214" s="1084"/>
    </row>
    <row r="215" spans="1:18" ht="26.25">
      <c r="A215" s="1084" t="s">
        <v>6986</v>
      </c>
      <c r="B215" s="1084"/>
      <c r="C215" s="1084"/>
      <c r="D215" s="1084"/>
      <c r="E215" s="1084"/>
      <c r="F215" s="1084"/>
      <c r="G215" s="1084"/>
      <c r="H215" s="1084"/>
      <c r="I215" s="1084"/>
      <c r="J215" s="1084"/>
      <c r="K215" s="1084"/>
      <c r="L215" s="1084"/>
      <c r="M215" s="1084"/>
      <c r="N215" s="1084"/>
      <c r="O215" s="1084"/>
      <c r="P215" s="1084"/>
      <c r="Q215" s="1084"/>
    </row>
    <row r="217" spans="1:18" ht="30" customHeight="1">
      <c r="A217" s="1085" t="s">
        <v>91</v>
      </c>
      <c r="B217" s="1085" t="s">
        <v>92</v>
      </c>
      <c r="C217" s="1088" t="s">
        <v>93</v>
      </c>
      <c r="D217" s="1088"/>
      <c r="E217" s="1088" t="s">
        <v>94</v>
      </c>
      <c r="F217" s="1088"/>
      <c r="G217" s="1088" t="s">
        <v>95</v>
      </c>
      <c r="H217" s="1088"/>
      <c r="I217" s="1088" t="s">
        <v>96</v>
      </c>
      <c r="J217" s="1088"/>
      <c r="K217" s="1088" t="s">
        <v>75</v>
      </c>
      <c r="L217" s="1088"/>
      <c r="M217" s="1088" t="s">
        <v>97</v>
      </c>
      <c r="N217" s="1088"/>
      <c r="O217" s="1088" t="s">
        <v>98</v>
      </c>
      <c r="P217" s="1088"/>
      <c r="Q217" s="1085" t="s">
        <v>99</v>
      </c>
    </row>
    <row r="218" spans="1:18" ht="30" customHeight="1">
      <c r="A218" s="1086"/>
      <c r="B218" s="1086"/>
      <c r="C218" s="1088"/>
      <c r="D218" s="1088"/>
      <c r="E218" s="1088"/>
      <c r="F218" s="1088"/>
      <c r="G218" s="1088"/>
      <c r="H218" s="1088"/>
      <c r="I218" s="1088"/>
      <c r="J218" s="1088"/>
      <c r="K218" s="1088"/>
      <c r="L218" s="1088"/>
      <c r="M218" s="1088"/>
      <c r="N218" s="1088"/>
      <c r="O218" s="1088"/>
      <c r="P218" s="1088"/>
      <c r="Q218" s="1087"/>
    </row>
    <row r="219" spans="1:18" ht="30" customHeight="1">
      <c r="A219" s="1087"/>
      <c r="B219" s="1087"/>
      <c r="C219" s="904" t="s">
        <v>23</v>
      </c>
      <c r="D219" s="904" t="s">
        <v>16</v>
      </c>
      <c r="E219" s="904" t="s">
        <v>23</v>
      </c>
      <c r="F219" s="904" t="s">
        <v>16</v>
      </c>
      <c r="G219" s="904" t="s">
        <v>23</v>
      </c>
      <c r="H219" s="904" t="s">
        <v>16</v>
      </c>
      <c r="I219" s="904" t="s">
        <v>23</v>
      </c>
      <c r="J219" s="904" t="s">
        <v>16</v>
      </c>
      <c r="K219" s="904" t="s">
        <v>23</v>
      </c>
      <c r="L219" s="904" t="s">
        <v>16</v>
      </c>
      <c r="M219" s="904" t="s">
        <v>23</v>
      </c>
      <c r="N219" s="904" t="s">
        <v>16</v>
      </c>
      <c r="O219" s="904" t="s">
        <v>23</v>
      </c>
      <c r="P219" s="904" t="s">
        <v>16</v>
      </c>
      <c r="Q219" s="904"/>
      <c r="R219" s="920"/>
    </row>
    <row r="220" spans="1:18" ht="30" customHeight="1">
      <c r="A220" s="37">
        <v>10</v>
      </c>
      <c r="B220" s="38" t="s">
        <v>123</v>
      </c>
      <c r="C220" s="904">
        <v>56</v>
      </c>
      <c r="D220" s="37">
        <v>52</v>
      </c>
      <c r="E220" s="37"/>
      <c r="F220" s="37"/>
      <c r="G220" s="37"/>
      <c r="H220" s="37"/>
      <c r="I220" s="847">
        <v>2</v>
      </c>
      <c r="J220" s="37">
        <v>3</v>
      </c>
      <c r="K220" s="37"/>
      <c r="L220" s="37"/>
      <c r="M220" s="37">
        <v>27</v>
      </c>
      <c r="N220" s="37">
        <v>1</v>
      </c>
      <c r="O220" s="37">
        <v>58</v>
      </c>
      <c r="P220" s="37">
        <v>55</v>
      </c>
      <c r="Q220" s="44"/>
    </row>
    <row r="221" spans="1:18" ht="30" customHeight="1">
      <c r="A221" s="37">
        <v>11</v>
      </c>
      <c r="B221" s="40" t="s">
        <v>118</v>
      </c>
      <c r="C221" s="37">
        <v>56</v>
      </c>
      <c r="D221" s="37">
        <v>56</v>
      </c>
      <c r="E221" s="37"/>
      <c r="F221" s="37"/>
      <c r="G221" s="37"/>
      <c r="H221" s="37"/>
      <c r="I221" s="37"/>
      <c r="J221" s="37"/>
      <c r="K221" s="37">
        <v>2</v>
      </c>
      <c r="L221" s="37">
        <v>1</v>
      </c>
      <c r="M221" s="37">
        <v>27</v>
      </c>
      <c r="N221" s="37">
        <v>1</v>
      </c>
      <c r="O221" s="37">
        <v>54</v>
      </c>
      <c r="P221" s="37">
        <v>55</v>
      </c>
      <c r="Q221" s="40"/>
    </row>
    <row r="222" spans="1:18" ht="30" customHeight="1">
      <c r="A222" s="37">
        <v>12</v>
      </c>
      <c r="B222" s="40" t="s">
        <v>119</v>
      </c>
      <c r="C222" s="37">
        <v>77</v>
      </c>
      <c r="D222" s="37">
        <v>69</v>
      </c>
      <c r="E222" s="37"/>
      <c r="F222" s="37"/>
      <c r="G222" s="37"/>
      <c r="H222" s="37"/>
      <c r="I222" s="37">
        <v>2</v>
      </c>
      <c r="J222" s="37">
        <v>2</v>
      </c>
      <c r="K222" s="37">
        <v>5</v>
      </c>
      <c r="L222" s="37">
        <v>3</v>
      </c>
      <c r="M222" s="37">
        <v>36</v>
      </c>
      <c r="N222" s="37">
        <v>3</v>
      </c>
      <c r="O222" s="37">
        <v>74</v>
      </c>
      <c r="P222" s="37">
        <v>68</v>
      </c>
      <c r="Q222" s="40"/>
    </row>
    <row r="223" spans="1:18" ht="30" customHeight="1">
      <c r="A223" s="37">
        <v>13</v>
      </c>
      <c r="B223" s="40" t="s">
        <v>120</v>
      </c>
      <c r="C223" s="37">
        <v>48</v>
      </c>
      <c r="D223" s="37">
        <v>34</v>
      </c>
      <c r="E223" s="37"/>
      <c r="F223" s="37">
        <v>1</v>
      </c>
      <c r="G223" s="37"/>
      <c r="H223" s="37"/>
      <c r="I223" s="37"/>
      <c r="J223" s="37"/>
      <c r="K223" s="37">
        <v>2</v>
      </c>
      <c r="L223" s="37"/>
      <c r="M223" s="37">
        <v>23</v>
      </c>
      <c r="N223" s="37"/>
      <c r="O223" s="37">
        <v>46</v>
      </c>
      <c r="P223" s="37">
        <v>35</v>
      </c>
      <c r="Q223" s="40"/>
    </row>
    <row r="224" spans="1:18" ht="30" customHeight="1">
      <c r="A224" s="37">
        <v>14</v>
      </c>
      <c r="B224" s="40" t="s">
        <v>121</v>
      </c>
      <c r="C224" s="37">
        <v>35</v>
      </c>
      <c r="D224" s="37">
        <v>37</v>
      </c>
      <c r="E224" s="37">
        <v>1</v>
      </c>
      <c r="F224" s="37"/>
      <c r="G224" s="37"/>
      <c r="H224" s="37"/>
      <c r="I224" s="37"/>
      <c r="J224" s="37"/>
      <c r="K224" s="37"/>
      <c r="L224" s="37"/>
      <c r="M224" s="37">
        <v>19</v>
      </c>
      <c r="N224" s="37"/>
      <c r="O224" s="37">
        <v>36</v>
      </c>
      <c r="P224" s="37">
        <v>37</v>
      </c>
      <c r="Q224" s="40"/>
    </row>
    <row r="225" spans="1:17" ht="30" customHeight="1">
      <c r="A225" s="40"/>
      <c r="B225" s="41" t="s">
        <v>84</v>
      </c>
      <c r="C225" s="40">
        <f>SUM(C220:C224)</f>
        <v>272</v>
      </c>
      <c r="D225" s="40">
        <f>SUM(D220:D224)</f>
        <v>248</v>
      </c>
      <c r="E225" s="40"/>
      <c r="F225" s="40"/>
      <c r="G225" s="40"/>
      <c r="H225" s="906"/>
      <c r="I225" s="906"/>
      <c r="J225" s="37"/>
      <c r="K225" s="40"/>
      <c r="L225" s="40"/>
      <c r="M225" s="906">
        <f>SUM(M220:N224)</f>
        <v>137</v>
      </c>
      <c r="N225" s="906"/>
      <c r="O225" s="40">
        <f>SUM(O220:O224)</f>
        <v>268</v>
      </c>
      <c r="P225" s="40">
        <f>SUM(P220:P224)</f>
        <v>250</v>
      </c>
      <c r="Q225" s="40">
        <f>SUM(O225:P225)</f>
        <v>518</v>
      </c>
    </row>
    <row r="227" spans="1:17">
      <c r="B227" s="1080" t="s">
        <v>6933</v>
      </c>
      <c r="C227" s="1080"/>
      <c r="N227" s="1080" t="s">
        <v>122</v>
      </c>
      <c r="O227" s="1080"/>
      <c r="P227" s="1080"/>
    </row>
    <row r="230" spans="1:17">
      <c r="B230" s="1080" t="s">
        <v>2456</v>
      </c>
      <c r="C230" s="1080"/>
      <c r="N230" s="1080" t="s">
        <v>123</v>
      </c>
      <c r="O230" s="1080"/>
      <c r="P230" s="1080"/>
    </row>
    <row r="241" spans="1:17" ht="26.25">
      <c r="A241" s="1084" t="s">
        <v>89</v>
      </c>
      <c r="B241" s="1084"/>
      <c r="C241" s="1084"/>
      <c r="D241" s="1084"/>
      <c r="E241" s="1084"/>
      <c r="F241" s="1084"/>
      <c r="G241" s="1084"/>
      <c r="H241" s="1084"/>
      <c r="I241" s="1084"/>
      <c r="J241" s="1084"/>
      <c r="K241" s="1084"/>
      <c r="L241" s="1084"/>
      <c r="M241" s="1084"/>
      <c r="N241" s="1084"/>
      <c r="O241" s="1084"/>
      <c r="P241" s="1084"/>
      <c r="Q241" s="1084"/>
    </row>
    <row r="242" spans="1:17" ht="26.25">
      <c r="A242" s="1084" t="s">
        <v>7000</v>
      </c>
      <c r="B242" s="1084"/>
      <c r="C242" s="1084"/>
      <c r="D242" s="1084"/>
      <c r="E242" s="1084"/>
      <c r="F242" s="1084"/>
      <c r="G242" s="1084"/>
      <c r="H242" s="1084"/>
      <c r="I242" s="1084"/>
      <c r="J242" s="1084"/>
      <c r="K242" s="1084"/>
      <c r="L242" s="1084"/>
      <c r="M242" s="1084"/>
      <c r="N242" s="1084"/>
      <c r="O242" s="1084"/>
      <c r="P242" s="1084"/>
      <c r="Q242" s="1084"/>
    </row>
    <row r="244" spans="1:17" ht="30" customHeight="1">
      <c r="A244" s="1085" t="s">
        <v>91</v>
      </c>
      <c r="B244" s="1085" t="s">
        <v>92</v>
      </c>
      <c r="C244" s="1088" t="s">
        <v>93</v>
      </c>
      <c r="D244" s="1088"/>
      <c r="E244" s="1088" t="s">
        <v>94</v>
      </c>
      <c r="F244" s="1088"/>
      <c r="G244" s="1088" t="s">
        <v>95</v>
      </c>
      <c r="H244" s="1088"/>
      <c r="I244" s="1088" t="s">
        <v>96</v>
      </c>
      <c r="J244" s="1088"/>
      <c r="K244" s="1088" t="s">
        <v>75</v>
      </c>
      <c r="L244" s="1088"/>
      <c r="M244" s="1088" t="s">
        <v>97</v>
      </c>
      <c r="N244" s="1088"/>
      <c r="O244" s="1088" t="s">
        <v>98</v>
      </c>
      <c r="P244" s="1088"/>
      <c r="Q244" s="1088" t="s">
        <v>99</v>
      </c>
    </row>
    <row r="245" spans="1:17" ht="30" customHeight="1">
      <c r="A245" s="1086"/>
      <c r="B245" s="1086"/>
      <c r="C245" s="1088"/>
      <c r="D245" s="1088"/>
      <c r="E245" s="1088"/>
      <c r="F245" s="1088"/>
      <c r="G245" s="1088"/>
      <c r="H245" s="1088"/>
      <c r="I245" s="1088"/>
      <c r="J245" s="1088"/>
      <c r="K245" s="1088"/>
      <c r="L245" s="1088"/>
      <c r="M245" s="1088"/>
      <c r="N245" s="1088"/>
      <c r="O245" s="1088"/>
      <c r="P245" s="1088"/>
      <c r="Q245" s="1088"/>
    </row>
    <row r="246" spans="1:17" ht="30" customHeight="1">
      <c r="A246" s="1087"/>
      <c r="B246" s="1087"/>
      <c r="C246" s="925" t="s">
        <v>23</v>
      </c>
      <c r="D246" s="925" t="s">
        <v>16</v>
      </c>
      <c r="E246" s="925" t="s">
        <v>23</v>
      </c>
      <c r="F246" s="925" t="s">
        <v>16</v>
      </c>
      <c r="G246" s="925" t="s">
        <v>23</v>
      </c>
      <c r="H246" s="925" t="s">
        <v>16</v>
      </c>
      <c r="I246" s="925" t="s">
        <v>23</v>
      </c>
      <c r="J246" s="925" t="s">
        <v>16</v>
      </c>
      <c r="K246" s="925" t="s">
        <v>23</v>
      </c>
      <c r="L246" s="925" t="s">
        <v>16</v>
      </c>
      <c r="M246" s="925" t="s">
        <v>23</v>
      </c>
      <c r="N246" s="925" t="s">
        <v>16</v>
      </c>
      <c r="O246" s="925" t="s">
        <v>23</v>
      </c>
      <c r="P246" s="925" t="s">
        <v>16</v>
      </c>
      <c r="Q246" s="925"/>
    </row>
    <row r="247" spans="1:17" ht="30" customHeight="1">
      <c r="A247" s="927">
        <v>1</v>
      </c>
      <c r="B247" s="42" t="s">
        <v>755</v>
      </c>
      <c r="C247" s="925">
        <v>74</v>
      </c>
      <c r="D247" s="37">
        <v>76</v>
      </c>
      <c r="E247" s="37"/>
      <c r="F247" s="37"/>
      <c r="G247" s="37"/>
      <c r="H247" s="37"/>
      <c r="I247" s="847"/>
      <c r="J247" s="37"/>
      <c r="K247" s="37"/>
      <c r="L247" s="37"/>
      <c r="M247" s="37">
        <v>39</v>
      </c>
      <c r="N247" s="37">
        <v>4</v>
      </c>
      <c r="O247" s="37">
        <v>74</v>
      </c>
      <c r="P247" s="37">
        <v>76</v>
      </c>
      <c r="Q247" s="44"/>
    </row>
    <row r="248" spans="1:17" ht="30" customHeight="1">
      <c r="A248" s="37">
        <v>6</v>
      </c>
      <c r="B248" s="40" t="s">
        <v>101</v>
      </c>
      <c r="C248" s="37">
        <v>72</v>
      </c>
      <c r="D248" s="37">
        <v>76</v>
      </c>
      <c r="E248" s="37"/>
      <c r="F248" s="37"/>
      <c r="G248" s="37"/>
      <c r="H248" s="37"/>
      <c r="I248" s="37"/>
      <c r="J248" s="37"/>
      <c r="K248" s="37"/>
      <c r="L248" s="37"/>
      <c r="M248" s="37">
        <v>39</v>
      </c>
      <c r="N248" s="37">
        <v>1</v>
      </c>
      <c r="O248" s="37">
        <v>72</v>
      </c>
      <c r="P248" s="37">
        <v>76</v>
      </c>
      <c r="Q248" s="40"/>
    </row>
    <row r="249" spans="1:17" ht="30" customHeight="1">
      <c r="A249" s="37">
        <v>7</v>
      </c>
      <c r="B249" s="40" t="s">
        <v>102</v>
      </c>
      <c r="C249" s="37">
        <v>68</v>
      </c>
      <c r="D249" s="37">
        <v>56</v>
      </c>
      <c r="E249" s="37"/>
      <c r="F249" s="37"/>
      <c r="G249" s="37"/>
      <c r="H249" s="37"/>
      <c r="I249" s="37"/>
      <c r="J249" s="37"/>
      <c r="K249" s="37"/>
      <c r="L249" s="37"/>
      <c r="M249" s="37">
        <v>37</v>
      </c>
      <c r="N249" s="37">
        <v>1</v>
      </c>
      <c r="O249" s="37">
        <v>68</v>
      </c>
      <c r="P249" s="37">
        <v>56</v>
      </c>
      <c r="Q249" s="40"/>
    </row>
    <row r="250" spans="1:17" ht="30" customHeight="1">
      <c r="A250" s="37">
        <v>15</v>
      </c>
      <c r="B250" s="40" t="s">
        <v>103</v>
      </c>
      <c r="C250" s="37">
        <v>37</v>
      </c>
      <c r="D250" s="37">
        <v>39</v>
      </c>
      <c r="E250" s="37"/>
      <c r="F250" s="37"/>
      <c r="G250" s="37"/>
      <c r="H250" s="37"/>
      <c r="I250" s="37"/>
      <c r="J250" s="37"/>
      <c r="K250" s="37"/>
      <c r="L250" s="37"/>
      <c r="M250" s="37">
        <v>22</v>
      </c>
      <c r="N250" s="37"/>
      <c r="O250" s="37">
        <v>37</v>
      </c>
      <c r="P250" s="37">
        <v>39</v>
      </c>
      <c r="Q250" s="40"/>
    </row>
    <row r="251" spans="1:17" ht="30" customHeight="1">
      <c r="A251" s="37">
        <v>16</v>
      </c>
      <c r="B251" s="40" t="s">
        <v>104</v>
      </c>
      <c r="C251" s="37">
        <v>67</v>
      </c>
      <c r="D251" s="37">
        <v>69</v>
      </c>
      <c r="E251" s="37"/>
      <c r="F251" s="37"/>
      <c r="G251" s="37"/>
      <c r="H251" s="37"/>
      <c r="I251" s="37"/>
      <c r="J251" s="37"/>
      <c r="K251" s="37">
        <v>2</v>
      </c>
      <c r="L251" s="37">
        <v>3</v>
      </c>
      <c r="M251" s="37">
        <v>32</v>
      </c>
      <c r="N251" s="37">
        <v>3</v>
      </c>
      <c r="O251" s="37">
        <v>65</v>
      </c>
      <c r="P251" s="37">
        <v>66</v>
      </c>
      <c r="Q251" s="40"/>
    </row>
    <row r="252" spans="1:17" ht="30" customHeight="1">
      <c r="A252" s="40"/>
      <c r="B252" s="41" t="s">
        <v>84</v>
      </c>
      <c r="C252" s="46">
        <f>SUM(C247:C251)</f>
        <v>318</v>
      </c>
      <c r="D252" s="46">
        <f>SUM(D247:D251)</f>
        <v>316</v>
      </c>
      <c r="E252" s="46"/>
      <c r="F252" s="46"/>
      <c r="G252" s="46"/>
      <c r="H252" s="37"/>
      <c r="I252" s="37"/>
      <c r="J252" s="37"/>
      <c r="K252" s="46"/>
      <c r="L252" s="46"/>
      <c r="M252" s="37">
        <f>SUM(M247:N251)</f>
        <v>178</v>
      </c>
      <c r="N252" s="37"/>
      <c r="O252" s="37">
        <f>SUM(O247:O251)</f>
        <v>316</v>
      </c>
      <c r="P252" s="37">
        <f>SUM(P247:P251)</f>
        <v>313</v>
      </c>
      <c r="Q252" s="40">
        <f>SUM(O252:P252)</f>
        <v>629</v>
      </c>
    </row>
    <row r="254" spans="1:17">
      <c r="B254" s="1080" t="s">
        <v>6933</v>
      </c>
      <c r="C254" s="1080"/>
      <c r="N254" s="1080" t="s">
        <v>105</v>
      </c>
      <c r="O254" s="1080"/>
      <c r="P254" s="1080"/>
    </row>
    <row r="257" spans="1:17">
      <c r="B257" s="1080" t="s">
        <v>2456</v>
      </c>
      <c r="C257" s="1080"/>
      <c r="N257" s="1080" t="s">
        <v>106</v>
      </c>
      <c r="O257" s="1080"/>
      <c r="P257" s="1080"/>
    </row>
    <row r="268" spans="1:17" ht="26.25">
      <c r="A268" s="1084" t="s">
        <v>89</v>
      </c>
      <c r="B268" s="1084"/>
      <c r="C268" s="1084"/>
      <c r="D268" s="1084"/>
      <c r="E268" s="1084"/>
      <c r="F268" s="1084"/>
      <c r="G268" s="1084"/>
      <c r="H268" s="1084"/>
      <c r="I268" s="1084"/>
      <c r="J268" s="1084"/>
      <c r="K268" s="1084"/>
      <c r="L268" s="1084"/>
      <c r="M268" s="1084"/>
      <c r="N268" s="1084"/>
      <c r="O268" s="1084"/>
      <c r="P268" s="1084"/>
      <c r="Q268" s="1084"/>
    </row>
    <row r="269" spans="1:17" ht="26.25">
      <c r="A269" s="1084" t="s">
        <v>7001</v>
      </c>
      <c r="B269" s="1084"/>
      <c r="C269" s="1084"/>
      <c r="D269" s="1084"/>
      <c r="E269" s="1084"/>
      <c r="F269" s="1084"/>
      <c r="G269" s="1084"/>
      <c r="H269" s="1084"/>
      <c r="I269" s="1084"/>
      <c r="J269" s="1084"/>
      <c r="K269" s="1084"/>
      <c r="L269" s="1084"/>
      <c r="M269" s="1084"/>
      <c r="N269" s="1084"/>
      <c r="O269" s="1084"/>
      <c r="P269" s="1084"/>
      <c r="Q269" s="1084"/>
    </row>
    <row r="271" spans="1:17" ht="30" customHeight="1">
      <c r="A271" s="1085" t="s">
        <v>91</v>
      </c>
      <c r="B271" s="1085" t="s">
        <v>92</v>
      </c>
      <c r="C271" s="1088" t="s">
        <v>93</v>
      </c>
      <c r="D271" s="1088"/>
      <c r="E271" s="1088" t="s">
        <v>94</v>
      </c>
      <c r="F271" s="1088"/>
      <c r="G271" s="1088" t="s">
        <v>95</v>
      </c>
      <c r="H271" s="1088"/>
      <c r="I271" s="1088" t="s">
        <v>96</v>
      </c>
      <c r="J271" s="1088"/>
      <c r="K271" s="1088" t="s">
        <v>75</v>
      </c>
      <c r="L271" s="1088"/>
      <c r="M271" s="1088" t="s">
        <v>97</v>
      </c>
      <c r="N271" s="1088"/>
      <c r="O271" s="1088" t="s">
        <v>98</v>
      </c>
      <c r="P271" s="1088"/>
      <c r="Q271" s="1088" t="s">
        <v>99</v>
      </c>
    </row>
    <row r="272" spans="1:17" ht="30" customHeight="1">
      <c r="A272" s="1086"/>
      <c r="B272" s="1086"/>
      <c r="C272" s="1088"/>
      <c r="D272" s="1088"/>
      <c r="E272" s="1088"/>
      <c r="F272" s="1088"/>
      <c r="G272" s="1088"/>
      <c r="H272" s="1088"/>
      <c r="I272" s="1088"/>
      <c r="J272" s="1088"/>
      <c r="K272" s="1088"/>
      <c r="L272" s="1088"/>
      <c r="M272" s="1088"/>
      <c r="N272" s="1088"/>
      <c r="O272" s="1088"/>
      <c r="P272" s="1088"/>
      <c r="Q272" s="1088"/>
    </row>
    <row r="273" spans="1:17" ht="30" customHeight="1">
      <c r="A273" s="1087"/>
      <c r="B273" s="1087"/>
      <c r="C273" s="925" t="s">
        <v>23</v>
      </c>
      <c r="D273" s="925" t="s">
        <v>16</v>
      </c>
      <c r="E273" s="925" t="s">
        <v>23</v>
      </c>
      <c r="F273" s="925" t="s">
        <v>16</v>
      </c>
      <c r="G273" s="925" t="s">
        <v>23</v>
      </c>
      <c r="H273" s="925" t="s">
        <v>16</v>
      </c>
      <c r="I273" s="925" t="s">
        <v>23</v>
      </c>
      <c r="J273" s="925" t="s">
        <v>16</v>
      </c>
      <c r="K273" s="925" t="s">
        <v>23</v>
      </c>
      <c r="L273" s="925" t="s">
        <v>16</v>
      </c>
      <c r="M273" s="925" t="s">
        <v>23</v>
      </c>
      <c r="N273" s="925" t="s">
        <v>16</v>
      </c>
      <c r="O273" s="925" t="s">
        <v>23</v>
      </c>
      <c r="P273" s="925" t="s">
        <v>16</v>
      </c>
      <c r="Q273" s="925"/>
    </row>
    <row r="274" spans="1:17" ht="30" customHeight="1">
      <c r="A274" s="37">
        <v>2</v>
      </c>
      <c r="B274" s="38" t="s">
        <v>108</v>
      </c>
      <c r="C274" s="925">
        <v>99</v>
      </c>
      <c r="D274" s="927">
        <v>91</v>
      </c>
      <c r="E274" s="40"/>
      <c r="F274" s="40"/>
      <c r="G274" s="40"/>
      <c r="H274" s="927"/>
      <c r="I274" s="924"/>
      <c r="J274" s="37"/>
      <c r="K274" s="40"/>
      <c r="L274" s="40"/>
      <c r="M274" s="927">
        <v>55</v>
      </c>
      <c r="N274" s="927"/>
      <c r="O274" s="925">
        <v>99</v>
      </c>
      <c r="P274" s="927">
        <v>91</v>
      </c>
      <c r="Q274" s="40"/>
    </row>
    <row r="275" spans="1:17" ht="30" customHeight="1">
      <c r="A275" s="37">
        <v>3</v>
      </c>
      <c r="B275" s="40" t="s">
        <v>1473</v>
      </c>
      <c r="C275" s="927">
        <v>60</v>
      </c>
      <c r="D275" s="927">
        <v>53</v>
      </c>
      <c r="E275" s="40"/>
      <c r="F275" s="40"/>
      <c r="G275" s="40"/>
      <c r="H275" s="927"/>
      <c r="I275" s="927"/>
      <c r="J275" s="37"/>
      <c r="K275" s="40"/>
      <c r="L275" s="40"/>
      <c r="M275" s="927">
        <v>26</v>
      </c>
      <c r="N275" s="927">
        <v>2</v>
      </c>
      <c r="O275" s="927">
        <v>60</v>
      </c>
      <c r="P275" s="927">
        <v>53</v>
      </c>
      <c r="Q275" s="40"/>
    </row>
    <row r="276" spans="1:17" ht="30" customHeight="1">
      <c r="A276" s="37">
        <v>4</v>
      </c>
      <c r="B276" s="40" t="s">
        <v>6978</v>
      </c>
      <c r="C276" s="927">
        <v>34</v>
      </c>
      <c r="D276" s="927">
        <v>40</v>
      </c>
      <c r="E276" s="40"/>
      <c r="F276" s="40"/>
      <c r="G276" s="40"/>
      <c r="H276" s="927"/>
      <c r="I276" s="927"/>
      <c r="J276" s="37"/>
      <c r="K276" s="40"/>
      <c r="L276" s="40"/>
      <c r="M276" s="927">
        <v>19</v>
      </c>
      <c r="N276" s="927"/>
      <c r="O276" s="927">
        <v>34</v>
      </c>
      <c r="P276" s="927">
        <v>40</v>
      </c>
      <c r="Q276" s="40"/>
    </row>
    <row r="277" spans="1:17" ht="30" customHeight="1">
      <c r="A277" s="37">
        <v>5</v>
      </c>
      <c r="B277" s="40" t="s">
        <v>2130</v>
      </c>
      <c r="C277" s="927">
        <v>66</v>
      </c>
      <c r="D277" s="927">
        <v>66</v>
      </c>
      <c r="E277" s="40"/>
      <c r="F277" s="40"/>
      <c r="G277" s="40"/>
      <c r="H277" s="927"/>
      <c r="I277" s="927"/>
      <c r="J277" s="37"/>
      <c r="K277" s="40"/>
      <c r="L277" s="40"/>
      <c r="M277" s="927">
        <v>35</v>
      </c>
      <c r="N277" s="927">
        <v>2</v>
      </c>
      <c r="O277" s="927">
        <v>66</v>
      </c>
      <c r="P277" s="927">
        <v>66</v>
      </c>
      <c r="Q277" s="40"/>
    </row>
    <row r="278" spans="1:17" ht="30" customHeight="1">
      <c r="A278" s="37">
        <v>8</v>
      </c>
      <c r="B278" s="40" t="s">
        <v>112</v>
      </c>
      <c r="C278" s="927">
        <v>59</v>
      </c>
      <c r="D278" s="927">
        <v>52</v>
      </c>
      <c r="E278" s="40"/>
      <c r="F278" s="40"/>
      <c r="G278" s="40"/>
      <c r="H278" s="927"/>
      <c r="I278" s="927"/>
      <c r="J278" s="37"/>
      <c r="K278" s="40"/>
      <c r="L278" s="40"/>
      <c r="M278" s="927">
        <v>30</v>
      </c>
      <c r="N278" s="927">
        <v>3</v>
      </c>
      <c r="O278" s="927">
        <v>59</v>
      </c>
      <c r="P278" s="927">
        <v>52</v>
      </c>
      <c r="Q278" s="40"/>
    </row>
    <row r="279" spans="1:17" ht="30" customHeight="1">
      <c r="A279" s="37">
        <v>9</v>
      </c>
      <c r="B279" s="40" t="s">
        <v>113</v>
      </c>
      <c r="C279" s="927">
        <v>61</v>
      </c>
      <c r="D279" s="927">
        <v>62</v>
      </c>
      <c r="E279" s="40"/>
      <c r="F279" s="40"/>
      <c r="G279" s="40"/>
      <c r="H279" s="927"/>
      <c r="I279" s="927"/>
      <c r="J279" s="37"/>
      <c r="K279" s="40"/>
      <c r="L279" s="40"/>
      <c r="M279" s="927">
        <v>35</v>
      </c>
      <c r="N279" s="927">
        <v>5</v>
      </c>
      <c r="O279" s="927">
        <v>61</v>
      </c>
      <c r="P279" s="927">
        <v>62</v>
      </c>
      <c r="Q279" s="40"/>
    </row>
    <row r="280" spans="1:17" ht="30" customHeight="1">
      <c r="A280" s="40"/>
      <c r="B280" s="41" t="s">
        <v>84</v>
      </c>
      <c r="C280" s="40">
        <f>SUM(C274:C279)</f>
        <v>379</v>
      </c>
      <c r="D280" s="40">
        <f>SUM(D274:D279)</f>
        <v>364</v>
      </c>
      <c r="E280" s="40"/>
      <c r="F280" s="40"/>
      <c r="G280" s="40"/>
      <c r="H280" s="927"/>
      <c r="I280" s="927"/>
      <c r="J280" s="37"/>
      <c r="K280" s="40"/>
      <c r="L280" s="40"/>
      <c r="M280" s="927">
        <f>SUM(M274:N279)</f>
        <v>212</v>
      </c>
      <c r="N280" s="927"/>
      <c r="O280" s="40">
        <f>SUM(O274:O279)</f>
        <v>379</v>
      </c>
      <c r="P280" s="40">
        <f>SUM(P274:P279)</f>
        <v>364</v>
      </c>
      <c r="Q280" s="40">
        <f>SUM(O280:P280)</f>
        <v>743</v>
      </c>
    </row>
    <row r="282" spans="1:17">
      <c r="B282" s="1080" t="s">
        <v>6933</v>
      </c>
      <c r="C282" s="1080"/>
      <c r="N282" s="924" t="s">
        <v>114</v>
      </c>
      <c r="O282" s="924"/>
      <c r="P282" s="924"/>
    </row>
    <row r="285" spans="1:17">
      <c r="B285" s="1080" t="s">
        <v>2456</v>
      </c>
      <c r="C285" s="1080"/>
      <c r="N285" s="924" t="s">
        <v>115</v>
      </c>
      <c r="O285" s="924"/>
      <c r="P285" s="924"/>
    </row>
    <row r="294" spans="1:17" ht="26.25">
      <c r="A294" s="1084" t="s">
        <v>89</v>
      </c>
      <c r="B294" s="1084"/>
      <c r="C294" s="1084"/>
      <c r="D294" s="1084"/>
      <c r="E294" s="1084"/>
      <c r="F294" s="1084"/>
      <c r="G294" s="1084"/>
      <c r="H294" s="1084"/>
      <c r="I294" s="1084"/>
      <c r="J294" s="1084"/>
      <c r="K294" s="1084"/>
      <c r="L294" s="1084"/>
      <c r="M294" s="1084"/>
      <c r="N294" s="1084"/>
      <c r="O294" s="1084"/>
      <c r="P294" s="1084"/>
      <c r="Q294" s="1084"/>
    </row>
    <row r="295" spans="1:17" ht="26.25">
      <c r="A295" s="1084" t="s">
        <v>7002</v>
      </c>
      <c r="B295" s="1084"/>
      <c r="C295" s="1084"/>
      <c r="D295" s="1084"/>
      <c r="E295" s="1084"/>
      <c r="F295" s="1084"/>
      <c r="G295" s="1084"/>
      <c r="H295" s="1084"/>
      <c r="I295" s="1084"/>
      <c r="J295" s="1084"/>
      <c r="K295" s="1084"/>
      <c r="L295" s="1084"/>
      <c r="M295" s="1084"/>
      <c r="N295" s="1084"/>
      <c r="O295" s="1084"/>
      <c r="P295" s="1084"/>
      <c r="Q295" s="1084"/>
    </row>
    <row r="297" spans="1:17" ht="30" customHeight="1">
      <c r="A297" s="1085" t="s">
        <v>91</v>
      </c>
      <c r="B297" s="1085" t="s">
        <v>92</v>
      </c>
      <c r="C297" s="1088" t="s">
        <v>93</v>
      </c>
      <c r="D297" s="1088"/>
      <c r="E297" s="1088" t="s">
        <v>94</v>
      </c>
      <c r="F297" s="1088"/>
      <c r="G297" s="1088" t="s">
        <v>95</v>
      </c>
      <c r="H297" s="1088"/>
      <c r="I297" s="1088" t="s">
        <v>96</v>
      </c>
      <c r="J297" s="1088"/>
      <c r="K297" s="1088" t="s">
        <v>75</v>
      </c>
      <c r="L297" s="1088"/>
      <c r="M297" s="1088" t="s">
        <v>97</v>
      </c>
      <c r="N297" s="1088"/>
      <c r="O297" s="1088" t="s">
        <v>98</v>
      </c>
      <c r="P297" s="1088"/>
      <c r="Q297" s="1085" t="s">
        <v>99</v>
      </c>
    </row>
    <row r="298" spans="1:17" ht="30" customHeight="1">
      <c r="A298" s="1086"/>
      <c r="B298" s="1086"/>
      <c r="C298" s="1088"/>
      <c r="D298" s="1088"/>
      <c r="E298" s="1088"/>
      <c r="F298" s="1088"/>
      <c r="G298" s="1088"/>
      <c r="H298" s="1088"/>
      <c r="I298" s="1088"/>
      <c r="J298" s="1088"/>
      <c r="K298" s="1088"/>
      <c r="L298" s="1088"/>
      <c r="M298" s="1088"/>
      <c r="N298" s="1088"/>
      <c r="O298" s="1088"/>
      <c r="P298" s="1088"/>
      <c r="Q298" s="1087"/>
    </row>
    <row r="299" spans="1:17" ht="30" customHeight="1">
      <c r="A299" s="1087"/>
      <c r="B299" s="1087"/>
      <c r="C299" s="925" t="s">
        <v>23</v>
      </c>
      <c r="D299" s="925" t="s">
        <v>16</v>
      </c>
      <c r="E299" s="925" t="s">
        <v>23</v>
      </c>
      <c r="F299" s="925" t="s">
        <v>16</v>
      </c>
      <c r="G299" s="925" t="s">
        <v>23</v>
      </c>
      <c r="H299" s="925" t="s">
        <v>16</v>
      </c>
      <c r="I299" s="925" t="s">
        <v>23</v>
      </c>
      <c r="J299" s="925" t="s">
        <v>16</v>
      </c>
      <c r="K299" s="925" t="s">
        <v>23</v>
      </c>
      <c r="L299" s="925" t="s">
        <v>16</v>
      </c>
      <c r="M299" s="925" t="s">
        <v>23</v>
      </c>
      <c r="N299" s="925" t="s">
        <v>16</v>
      </c>
      <c r="O299" s="925" t="s">
        <v>23</v>
      </c>
      <c r="P299" s="925" t="s">
        <v>16</v>
      </c>
      <c r="Q299" s="925"/>
    </row>
    <row r="300" spans="1:17" ht="30" customHeight="1">
      <c r="A300" s="37">
        <v>10</v>
      </c>
      <c r="B300" s="38" t="s">
        <v>123</v>
      </c>
      <c r="C300" s="925">
        <v>56</v>
      </c>
      <c r="D300" s="37">
        <v>52</v>
      </c>
      <c r="E300" s="37"/>
      <c r="F300" s="37"/>
      <c r="G300" s="37"/>
      <c r="H300" s="37"/>
      <c r="I300" s="847">
        <v>2</v>
      </c>
      <c r="J300" s="37">
        <v>3</v>
      </c>
      <c r="K300" s="37"/>
      <c r="L300" s="37"/>
      <c r="M300" s="37">
        <v>27</v>
      </c>
      <c r="N300" s="37">
        <v>1</v>
      </c>
      <c r="O300" s="37">
        <v>58</v>
      </c>
      <c r="P300" s="37">
        <v>55</v>
      </c>
      <c r="Q300" s="44"/>
    </row>
    <row r="301" spans="1:17" ht="30" customHeight="1">
      <c r="A301" s="37">
        <v>11</v>
      </c>
      <c r="B301" s="40" t="s">
        <v>118</v>
      </c>
      <c r="C301" s="37">
        <v>56</v>
      </c>
      <c r="D301" s="37">
        <v>56</v>
      </c>
      <c r="E301" s="37"/>
      <c r="F301" s="37"/>
      <c r="G301" s="37"/>
      <c r="H301" s="37"/>
      <c r="I301" s="37"/>
      <c r="J301" s="37"/>
      <c r="K301" s="37">
        <v>2</v>
      </c>
      <c r="L301" s="37">
        <v>1</v>
      </c>
      <c r="M301" s="37">
        <v>27</v>
      </c>
      <c r="N301" s="37">
        <v>1</v>
      </c>
      <c r="O301" s="37">
        <v>54</v>
      </c>
      <c r="P301" s="37">
        <v>55</v>
      </c>
      <c r="Q301" s="40"/>
    </row>
    <row r="302" spans="1:17" ht="30" customHeight="1">
      <c r="A302" s="37">
        <v>12</v>
      </c>
      <c r="B302" s="40" t="s">
        <v>119</v>
      </c>
      <c r="C302" s="37">
        <v>77</v>
      </c>
      <c r="D302" s="37">
        <v>69</v>
      </c>
      <c r="E302" s="37"/>
      <c r="F302" s="37"/>
      <c r="G302" s="37"/>
      <c r="H302" s="37"/>
      <c r="I302" s="37">
        <v>2</v>
      </c>
      <c r="J302" s="37">
        <v>2</v>
      </c>
      <c r="K302" s="37">
        <v>5</v>
      </c>
      <c r="L302" s="37">
        <v>3</v>
      </c>
      <c r="M302" s="37">
        <v>36</v>
      </c>
      <c r="N302" s="37">
        <v>3</v>
      </c>
      <c r="O302" s="37">
        <v>74</v>
      </c>
      <c r="P302" s="37">
        <v>68</v>
      </c>
      <c r="Q302" s="40"/>
    </row>
    <row r="303" spans="1:17" ht="30" customHeight="1">
      <c r="A303" s="37">
        <v>13</v>
      </c>
      <c r="B303" s="40" t="s">
        <v>120</v>
      </c>
      <c r="C303" s="37">
        <v>48</v>
      </c>
      <c r="D303" s="37">
        <v>34</v>
      </c>
      <c r="E303" s="37"/>
      <c r="F303" s="37">
        <v>1</v>
      </c>
      <c r="G303" s="37"/>
      <c r="H303" s="37"/>
      <c r="I303" s="37"/>
      <c r="J303" s="37"/>
      <c r="K303" s="37">
        <v>2</v>
      </c>
      <c r="L303" s="37"/>
      <c r="M303" s="37">
        <v>23</v>
      </c>
      <c r="N303" s="37"/>
      <c r="O303" s="37">
        <v>46</v>
      </c>
      <c r="P303" s="37">
        <v>35</v>
      </c>
      <c r="Q303" s="40"/>
    </row>
    <row r="304" spans="1:17" ht="30" customHeight="1">
      <c r="A304" s="37">
        <v>14</v>
      </c>
      <c r="B304" s="40" t="s">
        <v>121</v>
      </c>
      <c r="C304" s="37">
        <v>35</v>
      </c>
      <c r="D304" s="37">
        <v>37</v>
      </c>
      <c r="E304" s="37">
        <v>1</v>
      </c>
      <c r="F304" s="37"/>
      <c r="G304" s="37"/>
      <c r="H304" s="37"/>
      <c r="I304" s="37"/>
      <c r="J304" s="37"/>
      <c r="K304" s="37"/>
      <c r="L304" s="37"/>
      <c r="M304" s="37">
        <v>19</v>
      </c>
      <c r="N304" s="37"/>
      <c r="O304" s="37">
        <v>36</v>
      </c>
      <c r="P304" s="37">
        <v>37</v>
      </c>
      <c r="Q304" s="40"/>
    </row>
    <row r="305" spans="1:17" ht="30" customHeight="1">
      <c r="A305" s="40"/>
      <c r="B305" s="41" t="s">
        <v>84</v>
      </c>
      <c r="C305" s="40">
        <f>SUM(C300:C304)</f>
        <v>272</v>
      </c>
      <c r="D305" s="40">
        <f>SUM(D300:D304)</f>
        <v>248</v>
      </c>
      <c r="E305" s="40"/>
      <c r="F305" s="40"/>
      <c r="G305" s="40"/>
      <c r="H305" s="927"/>
      <c r="I305" s="927"/>
      <c r="J305" s="37"/>
      <c r="K305" s="40"/>
      <c r="L305" s="40"/>
      <c r="M305" s="927">
        <f>SUM(M300:N304)</f>
        <v>137</v>
      </c>
      <c r="N305" s="927"/>
      <c r="O305" s="40">
        <f>SUM(O300:O304)</f>
        <v>268</v>
      </c>
      <c r="P305" s="40">
        <f>SUM(P300:P304)</f>
        <v>250</v>
      </c>
      <c r="Q305" s="40">
        <f>SUM(O305:P305)</f>
        <v>518</v>
      </c>
    </row>
    <row r="307" spans="1:17">
      <c r="B307" s="1080" t="s">
        <v>6933</v>
      </c>
      <c r="C307" s="1080"/>
      <c r="N307" s="1080" t="s">
        <v>122</v>
      </c>
      <c r="O307" s="1080"/>
      <c r="P307" s="1080"/>
    </row>
    <row r="310" spans="1:17">
      <c r="B310" s="1080" t="s">
        <v>2456</v>
      </c>
      <c r="C310" s="1080"/>
      <c r="N310" s="1080" t="s">
        <v>123</v>
      </c>
      <c r="O310" s="1080"/>
      <c r="P310" s="1080"/>
    </row>
    <row r="321" spans="1:17" ht="26.25">
      <c r="A321" s="1084" t="s">
        <v>89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</row>
    <row r="322" spans="1:17" ht="26.25">
      <c r="A322" s="1084" t="s">
        <v>7003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</row>
    <row r="324" spans="1:17" ht="30" customHeight="1">
      <c r="A324" s="1085" t="s">
        <v>91</v>
      </c>
      <c r="B324" s="1085" t="s">
        <v>92</v>
      </c>
      <c r="C324" s="1088" t="s">
        <v>93</v>
      </c>
      <c r="D324" s="1088"/>
      <c r="E324" s="1088" t="s">
        <v>94</v>
      </c>
      <c r="F324" s="1088"/>
      <c r="G324" s="1088" t="s">
        <v>95</v>
      </c>
      <c r="H324" s="1088"/>
      <c r="I324" s="1088" t="s">
        <v>96</v>
      </c>
      <c r="J324" s="1088"/>
      <c r="K324" s="1088" t="s">
        <v>75</v>
      </c>
      <c r="L324" s="1088"/>
      <c r="M324" s="1088" t="s">
        <v>97</v>
      </c>
      <c r="N324" s="1088"/>
      <c r="O324" s="1088" t="s">
        <v>98</v>
      </c>
      <c r="P324" s="1088"/>
      <c r="Q324" s="1088" t="s">
        <v>99</v>
      </c>
    </row>
    <row r="325" spans="1:17" ht="30" customHeight="1">
      <c r="A325" s="1086"/>
      <c r="B325" s="1086"/>
      <c r="C325" s="1088"/>
      <c r="D325" s="1088"/>
      <c r="E325" s="1088"/>
      <c r="F325" s="1088"/>
      <c r="G325" s="1088"/>
      <c r="H325" s="1088"/>
      <c r="I325" s="1088"/>
      <c r="J325" s="1088"/>
      <c r="K325" s="1088"/>
      <c r="L325" s="1088"/>
      <c r="M325" s="1088"/>
      <c r="N325" s="1088"/>
      <c r="O325" s="1088"/>
      <c r="P325" s="1088"/>
      <c r="Q325" s="1088"/>
    </row>
    <row r="326" spans="1:17" ht="30" customHeight="1">
      <c r="A326" s="1087"/>
      <c r="B326" s="1087"/>
      <c r="C326" s="925" t="s">
        <v>23</v>
      </c>
      <c r="D326" s="925" t="s">
        <v>16</v>
      </c>
      <c r="E326" s="925" t="s">
        <v>23</v>
      </c>
      <c r="F326" s="925" t="s">
        <v>16</v>
      </c>
      <c r="G326" s="925" t="s">
        <v>23</v>
      </c>
      <c r="H326" s="925" t="s">
        <v>16</v>
      </c>
      <c r="I326" s="925" t="s">
        <v>23</v>
      </c>
      <c r="J326" s="925" t="s">
        <v>16</v>
      </c>
      <c r="K326" s="925" t="s">
        <v>23</v>
      </c>
      <c r="L326" s="925" t="s">
        <v>16</v>
      </c>
      <c r="M326" s="925" t="s">
        <v>23</v>
      </c>
      <c r="N326" s="925" t="s">
        <v>16</v>
      </c>
      <c r="O326" s="925" t="s">
        <v>23</v>
      </c>
      <c r="P326" s="925" t="s">
        <v>16</v>
      </c>
      <c r="Q326" s="925"/>
    </row>
    <row r="327" spans="1:17" ht="30" customHeight="1">
      <c r="A327" s="927">
        <v>1</v>
      </c>
      <c r="B327" s="42" t="s">
        <v>755</v>
      </c>
      <c r="C327" s="925">
        <v>74</v>
      </c>
      <c r="D327" s="37">
        <v>76</v>
      </c>
      <c r="E327" s="37"/>
      <c r="F327" s="37"/>
      <c r="G327" s="37"/>
      <c r="H327" s="37"/>
      <c r="I327" s="847"/>
      <c r="J327" s="37"/>
      <c r="K327" s="37"/>
      <c r="L327" s="37"/>
      <c r="M327" s="37">
        <v>39</v>
      </c>
      <c r="N327" s="37">
        <v>4</v>
      </c>
      <c r="O327" s="37">
        <v>74</v>
      </c>
      <c r="P327" s="37">
        <v>76</v>
      </c>
      <c r="Q327" s="44"/>
    </row>
    <row r="328" spans="1:17" ht="30" customHeight="1">
      <c r="A328" s="37">
        <v>6</v>
      </c>
      <c r="B328" s="40" t="s">
        <v>101</v>
      </c>
      <c r="C328" s="37">
        <v>72</v>
      </c>
      <c r="D328" s="37">
        <v>76</v>
      </c>
      <c r="E328" s="37"/>
      <c r="F328" s="37"/>
      <c r="G328" s="37"/>
      <c r="H328" s="37"/>
      <c r="I328" s="37"/>
      <c r="J328" s="37"/>
      <c r="K328" s="37"/>
      <c r="L328" s="37"/>
      <c r="M328" s="37">
        <v>39</v>
      </c>
      <c r="N328" s="37">
        <v>1</v>
      </c>
      <c r="O328" s="37">
        <v>72</v>
      </c>
      <c r="P328" s="37">
        <v>76</v>
      </c>
      <c r="Q328" s="40"/>
    </row>
    <row r="329" spans="1:17" ht="30" customHeight="1">
      <c r="A329" s="37">
        <v>7</v>
      </c>
      <c r="B329" s="40" t="s">
        <v>102</v>
      </c>
      <c r="C329" s="37">
        <v>68</v>
      </c>
      <c r="D329" s="37">
        <v>56</v>
      </c>
      <c r="E329" s="37"/>
      <c r="F329" s="37"/>
      <c r="G329" s="37"/>
      <c r="H329" s="37"/>
      <c r="I329" s="37"/>
      <c r="J329" s="37"/>
      <c r="K329" s="37"/>
      <c r="L329" s="37"/>
      <c r="M329" s="37">
        <v>37</v>
      </c>
      <c r="N329" s="37">
        <v>1</v>
      </c>
      <c r="O329" s="37">
        <v>68</v>
      </c>
      <c r="P329" s="37">
        <v>56</v>
      </c>
      <c r="Q329" s="40"/>
    </row>
    <row r="330" spans="1:17" ht="30" customHeight="1">
      <c r="A330" s="37">
        <v>15</v>
      </c>
      <c r="B330" s="40" t="s">
        <v>103</v>
      </c>
      <c r="C330" s="37">
        <v>37</v>
      </c>
      <c r="D330" s="37">
        <v>39</v>
      </c>
      <c r="E330" s="37"/>
      <c r="F330" s="37"/>
      <c r="G330" s="37"/>
      <c r="H330" s="37"/>
      <c r="I330" s="37"/>
      <c r="J330" s="37"/>
      <c r="K330" s="37"/>
      <c r="L330" s="37"/>
      <c r="M330" s="37">
        <v>22</v>
      </c>
      <c r="N330" s="37"/>
      <c r="O330" s="37">
        <v>37</v>
      </c>
      <c r="P330" s="37">
        <v>39</v>
      </c>
      <c r="Q330" s="40"/>
    </row>
    <row r="331" spans="1:17" ht="30" customHeight="1">
      <c r="A331" s="37">
        <v>16</v>
      </c>
      <c r="B331" s="40" t="s">
        <v>104</v>
      </c>
      <c r="C331" s="37">
        <v>67</v>
      </c>
      <c r="D331" s="37">
        <v>69</v>
      </c>
      <c r="E331" s="37"/>
      <c r="F331" s="37"/>
      <c r="G331" s="37"/>
      <c r="H331" s="37"/>
      <c r="I331" s="37"/>
      <c r="J331" s="37"/>
      <c r="K331" s="37">
        <v>2</v>
      </c>
      <c r="L331" s="37">
        <v>3</v>
      </c>
      <c r="M331" s="37">
        <v>32</v>
      </c>
      <c r="N331" s="37">
        <v>3</v>
      </c>
      <c r="O331" s="37">
        <v>65</v>
      </c>
      <c r="P331" s="37">
        <v>66</v>
      </c>
      <c r="Q331" s="40"/>
    </row>
    <row r="332" spans="1:17" ht="30" customHeight="1">
      <c r="A332" s="40"/>
      <c r="B332" s="41" t="s">
        <v>84</v>
      </c>
      <c r="C332" s="46">
        <f>SUM(C327:C331)</f>
        <v>318</v>
      </c>
      <c r="D332" s="46">
        <f>SUM(D327:D331)</f>
        <v>316</v>
      </c>
      <c r="E332" s="46"/>
      <c r="F332" s="46"/>
      <c r="G332" s="46"/>
      <c r="H332" s="37"/>
      <c r="I332" s="37"/>
      <c r="J332" s="37"/>
      <c r="K332" s="46"/>
      <c r="L332" s="46"/>
      <c r="M332" s="37">
        <f>SUM(M327:N331)</f>
        <v>178</v>
      </c>
      <c r="N332" s="37"/>
      <c r="O332" s="37">
        <f>SUM(O327:O331)</f>
        <v>316</v>
      </c>
      <c r="P332" s="37">
        <f>SUM(P327:P331)</f>
        <v>313</v>
      </c>
      <c r="Q332" s="40">
        <f>SUM(O332:P332)</f>
        <v>629</v>
      </c>
    </row>
    <row r="334" spans="1:17">
      <c r="B334" s="1080" t="s">
        <v>6933</v>
      </c>
      <c r="C334" s="1080"/>
      <c r="N334" s="1080" t="s">
        <v>105</v>
      </c>
      <c r="O334" s="1080"/>
      <c r="P334" s="1080"/>
    </row>
    <row r="337" spans="1:17">
      <c r="B337" s="1080" t="s">
        <v>2456</v>
      </c>
      <c r="C337" s="1080"/>
      <c r="N337" s="1080" t="s">
        <v>106</v>
      </c>
      <c r="O337" s="1080"/>
      <c r="P337" s="1080"/>
    </row>
    <row r="348" spans="1:17" ht="26.25">
      <c r="A348" s="1084" t="s">
        <v>89</v>
      </c>
      <c r="B348" s="1084"/>
      <c r="C348" s="1084"/>
      <c r="D348" s="1084"/>
      <c r="E348" s="1084"/>
      <c r="F348" s="1084"/>
      <c r="G348" s="1084"/>
      <c r="H348" s="1084"/>
      <c r="I348" s="1084"/>
      <c r="J348" s="1084"/>
      <c r="K348" s="1084"/>
      <c r="L348" s="1084"/>
      <c r="M348" s="1084"/>
      <c r="N348" s="1084"/>
      <c r="O348" s="1084"/>
      <c r="P348" s="1084"/>
      <c r="Q348" s="1084"/>
    </row>
    <row r="349" spans="1:17" ht="26.25">
      <c r="A349" s="1084" t="s">
        <v>7004</v>
      </c>
      <c r="B349" s="1084"/>
      <c r="C349" s="1084"/>
      <c r="D349" s="1084"/>
      <c r="E349" s="1084"/>
      <c r="F349" s="1084"/>
      <c r="G349" s="1084"/>
      <c r="H349" s="1084"/>
      <c r="I349" s="1084"/>
      <c r="J349" s="1084"/>
      <c r="K349" s="1084"/>
      <c r="L349" s="1084"/>
      <c r="M349" s="1084"/>
      <c r="N349" s="1084"/>
      <c r="O349" s="1084"/>
      <c r="P349" s="1084"/>
      <c r="Q349" s="1084"/>
    </row>
    <row r="351" spans="1:17" ht="30" customHeight="1">
      <c r="A351" s="1085" t="s">
        <v>91</v>
      </c>
      <c r="B351" s="1085" t="s">
        <v>92</v>
      </c>
      <c r="C351" s="1088" t="s">
        <v>93</v>
      </c>
      <c r="D351" s="1088"/>
      <c r="E351" s="1088" t="s">
        <v>94</v>
      </c>
      <c r="F351" s="1088"/>
      <c r="G351" s="1088" t="s">
        <v>95</v>
      </c>
      <c r="H351" s="1088"/>
      <c r="I351" s="1088" t="s">
        <v>96</v>
      </c>
      <c r="J351" s="1088"/>
      <c r="K351" s="1088" t="s">
        <v>75</v>
      </c>
      <c r="L351" s="1088"/>
      <c r="M351" s="1088" t="s">
        <v>97</v>
      </c>
      <c r="N351" s="1088"/>
      <c r="O351" s="1088" t="s">
        <v>98</v>
      </c>
      <c r="P351" s="1088"/>
      <c r="Q351" s="1088" t="s">
        <v>99</v>
      </c>
    </row>
    <row r="352" spans="1:17" ht="30" customHeight="1">
      <c r="A352" s="1086"/>
      <c r="B352" s="1086"/>
      <c r="C352" s="1088"/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</row>
    <row r="353" spans="1:17" ht="30" customHeight="1">
      <c r="A353" s="1087"/>
      <c r="B353" s="1087"/>
      <c r="C353" s="925" t="s">
        <v>23</v>
      </c>
      <c r="D353" s="925" t="s">
        <v>16</v>
      </c>
      <c r="E353" s="925" t="s">
        <v>23</v>
      </c>
      <c r="F353" s="925" t="s">
        <v>16</v>
      </c>
      <c r="G353" s="925" t="s">
        <v>23</v>
      </c>
      <c r="H353" s="925" t="s">
        <v>16</v>
      </c>
      <c r="I353" s="925" t="s">
        <v>23</v>
      </c>
      <c r="J353" s="925" t="s">
        <v>16</v>
      </c>
      <c r="K353" s="925" t="s">
        <v>23</v>
      </c>
      <c r="L353" s="925" t="s">
        <v>16</v>
      </c>
      <c r="M353" s="925" t="s">
        <v>23</v>
      </c>
      <c r="N353" s="925" t="s">
        <v>16</v>
      </c>
      <c r="O353" s="925" t="s">
        <v>23</v>
      </c>
      <c r="P353" s="925" t="s">
        <v>16</v>
      </c>
      <c r="Q353" s="925"/>
    </row>
    <row r="354" spans="1:17" ht="30" customHeight="1">
      <c r="A354" s="37">
        <v>2</v>
      </c>
      <c r="B354" s="38" t="s">
        <v>108</v>
      </c>
      <c r="C354" s="925">
        <v>99</v>
      </c>
      <c r="D354" s="927">
        <v>91</v>
      </c>
      <c r="E354" s="40"/>
      <c r="F354" s="40"/>
      <c r="G354" s="40"/>
      <c r="H354" s="927"/>
      <c r="I354" s="924"/>
      <c r="J354" s="37"/>
      <c r="K354" s="40"/>
      <c r="L354" s="40"/>
      <c r="M354" s="927">
        <v>55</v>
      </c>
      <c r="N354" s="927"/>
      <c r="O354" s="925">
        <v>99</v>
      </c>
      <c r="P354" s="927">
        <v>91</v>
      </c>
      <c r="Q354" s="40"/>
    </row>
    <row r="355" spans="1:17" ht="30" customHeight="1">
      <c r="A355" s="37">
        <v>3</v>
      </c>
      <c r="B355" s="40" t="s">
        <v>1473</v>
      </c>
      <c r="C355" s="927">
        <v>60</v>
      </c>
      <c r="D355" s="927">
        <v>53</v>
      </c>
      <c r="E355" s="40"/>
      <c r="F355" s="40"/>
      <c r="G355" s="40"/>
      <c r="H355" s="927"/>
      <c r="I355" s="927"/>
      <c r="J355" s="37"/>
      <c r="K355" s="40"/>
      <c r="L355" s="40"/>
      <c r="M355" s="927">
        <v>26</v>
      </c>
      <c r="N355" s="927">
        <v>2</v>
      </c>
      <c r="O355" s="927">
        <v>60</v>
      </c>
      <c r="P355" s="927">
        <v>53</v>
      </c>
      <c r="Q355" s="40"/>
    </row>
    <row r="356" spans="1:17" ht="30" customHeight="1">
      <c r="A356" s="37">
        <v>4</v>
      </c>
      <c r="B356" s="40" t="s">
        <v>6978</v>
      </c>
      <c r="C356" s="927">
        <v>34</v>
      </c>
      <c r="D356" s="927">
        <v>40</v>
      </c>
      <c r="E356" s="40"/>
      <c r="F356" s="40"/>
      <c r="G356" s="40"/>
      <c r="H356" s="927"/>
      <c r="I356" s="927"/>
      <c r="J356" s="37"/>
      <c r="K356" s="40"/>
      <c r="L356" s="40"/>
      <c r="M356" s="927">
        <v>19</v>
      </c>
      <c r="N356" s="927"/>
      <c r="O356" s="927">
        <v>34</v>
      </c>
      <c r="P356" s="927">
        <v>40</v>
      </c>
      <c r="Q356" s="40"/>
    </row>
    <row r="357" spans="1:17" ht="30" customHeight="1">
      <c r="A357" s="37">
        <v>5</v>
      </c>
      <c r="B357" s="40" t="s">
        <v>2130</v>
      </c>
      <c r="C357" s="927">
        <v>66</v>
      </c>
      <c r="D357" s="927">
        <v>66</v>
      </c>
      <c r="E357" s="40"/>
      <c r="F357" s="40"/>
      <c r="G357" s="40"/>
      <c r="H357" s="927"/>
      <c r="I357" s="927"/>
      <c r="J357" s="37"/>
      <c r="K357" s="40"/>
      <c r="L357" s="40"/>
      <c r="M357" s="927">
        <v>35</v>
      </c>
      <c r="N357" s="927">
        <v>2</v>
      </c>
      <c r="O357" s="927">
        <v>66</v>
      </c>
      <c r="P357" s="927">
        <v>66</v>
      </c>
      <c r="Q357" s="40"/>
    </row>
    <row r="358" spans="1:17" ht="30" customHeight="1">
      <c r="A358" s="37">
        <v>8</v>
      </c>
      <c r="B358" s="40" t="s">
        <v>112</v>
      </c>
      <c r="C358" s="927">
        <v>59</v>
      </c>
      <c r="D358" s="927">
        <v>52</v>
      </c>
      <c r="E358" s="40"/>
      <c r="F358" s="40"/>
      <c r="G358" s="40"/>
      <c r="H358" s="927"/>
      <c r="I358" s="927"/>
      <c r="J358" s="37"/>
      <c r="K358" s="40"/>
      <c r="L358" s="40"/>
      <c r="M358" s="927">
        <v>30</v>
      </c>
      <c r="N358" s="927">
        <v>3</v>
      </c>
      <c r="O358" s="927">
        <v>59</v>
      </c>
      <c r="P358" s="927">
        <v>52</v>
      </c>
      <c r="Q358" s="40"/>
    </row>
    <row r="359" spans="1:17" ht="30" customHeight="1">
      <c r="A359" s="37">
        <v>9</v>
      </c>
      <c r="B359" s="40" t="s">
        <v>113</v>
      </c>
      <c r="C359" s="927">
        <v>61</v>
      </c>
      <c r="D359" s="927">
        <v>62</v>
      </c>
      <c r="E359" s="40"/>
      <c r="F359" s="40"/>
      <c r="G359" s="40"/>
      <c r="H359" s="927"/>
      <c r="I359" s="927"/>
      <c r="J359" s="37"/>
      <c r="K359" s="40"/>
      <c r="L359" s="40"/>
      <c r="M359" s="927">
        <v>35</v>
      </c>
      <c r="N359" s="927">
        <v>5</v>
      </c>
      <c r="O359" s="927">
        <v>61</v>
      </c>
      <c r="P359" s="927">
        <v>62</v>
      </c>
      <c r="Q359" s="40"/>
    </row>
    <row r="360" spans="1:17" ht="30" customHeight="1">
      <c r="A360" s="40"/>
      <c r="B360" s="41" t="s">
        <v>84</v>
      </c>
      <c r="C360" s="40">
        <f>SUM(C354:C359)</f>
        <v>379</v>
      </c>
      <c r="D360" s="40">
        <f>SUM(D354:D359)</f>
        <v>364</v>
      </c>
      <c r="E360" s="40"/>
      <c r="F360" s="40"/>
      <c r="G360" s="40"/>
      <c r="H360" s="927"/>
      <c r="I360" s="927"/>
      <c r="J360" s="37"/>
      <c r="K360" s="40"/>
      <c r="L360" s="40"/>
      <c r="M360" s="927">
        <f>SUM(M354:N359)</f>
        <v>212</v>
      </c>
      <c r="N360" s="927"/>
      <c r="O360" s="40">
        <f>SUM(O354:O359)</f>
        <v>379</v>
      </c>
      <c r="P360" s="40">
        <f>SUM(P354:P359)</f>
        <v>364</v>
      </c>
      <c r="Q360" s="40">
        <f>SUM(O360:P360)</f>
        <v>743</v>
      </c>
    </row>
    <row r="362" spans="1:17">
      <c r="B362" s="1080" t="s">
        <v>6933</v>
      </c>
      <c r="C362" s="1080"/>
      <c r="N362" s="924" t="s">
        <v>114</v>
      </c>
      <c r="O362" s="924"/>
      <c r="P362" s="924"/>
    </row>
    <row r="365" spans="1:17">
      <c r="B365" s="1080" t="s">
        <v>2456</v>
      </c>
      <c r="C365" s="1080"/>
      <c r="N365" s="924" t="s">
        <v>115</v>
      </c>
      <c r="O365" s="924"/>
      <c r="P365" s="924"/>
    </row>
    <row r="374" spans="1:17" ht="26.25">
      <c r="A374" s="1084" t="s">
        <v>89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</row>
    <row r="375" spans="1:17" ht="26.25">
      <c r="A375" s="1084" t="s">
        <v>7005</v>
      </c>
      <c r="B375" s="1084"/>
      <c r="C375" s="1084"/>
      <c r="D375" s="1084"/>
      <c r="E375" s="1084"/>
      <c r="F375" s="1084"/>
      <c r="G375" s="1084"/>
      <c r="H375" s="1084"/>
      <c r="I375" s="1084"/>
      <c r="J375" s="1084"/>
      <c r="K375" s="1084"/>
      <c r="L375" s="1084"/>
      <c r="M375" s="1084"/>
      <c r="N375" s="1084"/>
      <c r="O375" s="1084"/>
      <c r="P375" s="1084"/>
      <c r="Q375" s="1084"/>
    </row>
    <row r="377" spans="1:17" ht="30" customHeight="1">
      <c r="A377" s="1085" t="s">
        <v>91</v>
      </c>
      <c r="B377" s="1085" t="s">
        <v>92</v>
      </c>
      <c r="C377" s="1088" t="s">
        <v>93</v>
      </c>
      <c r="D377" s="1088"/>
      <c r="E377" s="1088" t="s">
        <v>94</v>
      </c>
      <c r="F377" s="1088"/>
      <c r="G377" s="1088" t="s">
        <v>95</v>
      </c>
      <c r="H377" s="1088"/>
      <c r="I377" s="1088" t="s">
        <v>96</v>
      </c>
      <c r="J377" s="1088"/>
      <c r="K377" s="1088" t="s">
        <v>75</v>
      </c>
      <c r="L377" s="1088"/>
      <c r="M377" s="1088" t="s">
        <v>97</v>
      </c>
      <c r="N377" s="1088"/>
      <c r="O377" s="1088" t="s">
        <v>98</v>
      </c>
      <c r="P377" s="1088"/>
      <c r="Q377" s="1085" t="s">
        <v>99</v>
      </c>
    </row>
    <row r="378" spans="1:17" ht="30" customHeight="1">
      <c r="A378" s="1086"/>
      <c r="B378" s="1086"/>
      <c r="C378" s="1088"/>
      <c r="D378" s="1088"/>
      <c r="E378" s="1088"/>
      <c r="F378" s="1088"/>
      <c r="G378" s="1088"/>
      <c r="H378" s="1088"/>
      <c r="I378" s="1088"/>
      <c r="J378" s="1088"/>
      <c r="K378" s="1088"/>
      <c r="L378" s="1088"/>
      <c r="M378" s="1088"/>
      <c r="N378" s="1088"/>
      <c r="O378" s="1088"/>
      <c r="P378" s="1088"/>
      <c r="Q378" s="1087"/>
    </row>
    <row r="379" spans="1:17" ht="30" customHeight="1">
      <c r="A379" s="1087"/>
      <c r="B379" s="1087"/>
      <c r="C379" s="925" t="s">
        <v>23</v>
      </c>
      <c r="D379" s="925" t="s">
        <v>16</v>
      </c>
      <c r="E379" s="925" t="s">
        <v>23</v>
      </c>
      <c r="F379" s="925" t="s">
        <v>16</v>
      </c>
      <c r="G379" s="925" t="s">
        <v>23</v>
      </c>
      <c r="H379" s="925" t="s">
        <v>16</v>
      </c>
      <c r="I379" s="925" t="s">
        <v>23</v>
      </c>
      <c r="J379" s="925" t="s">
        <v>16</v>
      </c>
      <c r="K379" s="925" t="s">
        <v>23</v>
      </c>
      <c r="L379" s="925" t="s">
        <v>16</v>
      </c>
      <c r="M379" s="925" t="s">
        <v>23</v>
      </c>
      <c r="N379" s="925" t="s">
        <v>16</v>
      </c>
      <c r="O379" s="925" t="s">
        <v>23</v>
      </c>
      <c r="P379" s="925" t="s">
        <v>16</v>
      </c>
      <c r="Q379" s="925"/>
    </row>
    <row r="380" spans="1:17" ht="30" customHeight="1">
      <c r="A380" s="37">
        <v>10</v>
      </c>
      <c r="B380" s="38" t="s">
        <v>123</v>
      </c>
      <c r="C380" s="925">
        <v>56</v>
      </c>
      <c r="D380" s="37">
        <v>52</v>
      </c>
      <c r="E380" s="37"/>
      <c r="F380" s="37"/>
      <c r="G380" s="37"/>
      <c r="H380" s="37"/>
      <c r="I380" s="847">
        <v>2</v>
      </c>
      <c r="J380" s="37">
        <v>3</v>
      </c>
      <c r="K380" s="37"/>
      <c r="L380" s="37"/>
      <c r="M380" s="37">
        <v>27</v>
      </c>
      <c r="N380" s="37">
        <v>1</v>
      </c>
      <c r="O380" s="37">
        <v>58</v>
      </c>
      <c r="P380" s="37">
        <v>55</v>
      </c>
      <c r="Q380" s="44"/>
    </row>
    <row r="381" spans="1:17" ht="30" customHeight="1">
      <c r="A381" s="37">
        <v>11</v>
      </c>
      <c r="B381" s="40" t="s">
        <v>118</v>
      </c>
      <c r="C381" s="37">
        <v>56</v>
      </c>
      <c r="D381" s="37">
        <v>56</v>
      </c>
      <c r="E381" s="37"/>
      <c r="F381" s="37"/>
      <c r="G381" s="37"/>
      <c r="H381" s="37"/>
      <c r="I381" s="37"/>
      <c r="J381" s="37"/>
      <c r="K381" s="37">
        <v>2</v>
      </c>
      <c r="L381" s="37">
        <v>1</v>
      </c>
      <c r="M381" s="37">
        <v>27</v>
      </c>
      <c r="N381" s="37">
        <v>1</v>
      </c>
      <c r="O381" s="37">
        <v>54</v>
      </c>
      <c r="P381" s="37">
        <v>55</v>
      </c>
      <c r="Q381" s="40"/>
    </row>
    <row r="382" spans="1:17" ht="30" customHeight="1">
      <c r="A382" s="37">
        <v>12</v>
      </c>
      <c r="B382" s="40" t="s">
        <v>119</v>
      </c>
      <c r="C382" s="37">
        <v>77</v>
      </c>
      <c r="D382" s="37">
        <v>69</v>
      </c>
      <c r="E382" s="37"/>
      <c r="F382" s="37"/>
      <c r="G382" s="37"/>
      <c r="H382" s="37"/>
      <c r="I382" s="37">
        <v>2</v>
      </c>
      <c r="J382" s="37">
        <v>2</v>
      </c>
      <c r="K382" s="37">
        <v>5</v>
      </c>
      <c r="L382" s="37">
        <v>3</v>
      </c>
      <c r="M382" s="37">
        <v>36</v>
      </c>
      <c r="N382" s="37">
        <v>3</v>
      </c>
      <c r="O382" s="37">
        <v>74</v>
      </c>
      <c r="P382" s="37">
        <v>68</v>
      </c>
      <c r="Q382" s="40"/>
    </row>
    <row r="383" spans="1:17" ht="30" customHeight="1">
      <c r="A383" s="37">
        <v>13</v>
      </c>
      <c r="B383" s="40" t="s">
        <v>120</v>
      </c>
      <c r="C383" s="37">
        <v>48</v>
      </c>
      <c r="D383" s="37">
        <v>34</v>
      </c>
      <c r="E383" s="37"/>
      <c r="F383" s="37">
        <v>1</v>
      </c>
      <c r="G383" s="37"/>
      <c r="H383" s="37"/>
      <c r="I383" s="37"/>
      <c r="J383" s="37"/>
      <c r="K383" s="37">
        <v>2</v>
      </c>
      <c r="L383" s="37"/>
      <c r="M383" s="37">
        <v>23</v>
      </c>
      <c r="N383" s="37"/>
      <c r="O383" s="37">
        <v>46</v>
      </c>
      <c r="P383" s="37">
        <v>35</v>
      </c>
      <c r="Q383" s="40"/>
    </row>
    <row r="384" spans="1:17" ht="30" customHeight="1">
      <c r="A384" s="37">
        <v>14</v>
      </c>
      <c r="B384" s="40" t="s">
        <v>121</v>
      </c>
      <c r="C384" s="37">
        <v>35</v>
      </c>
      <c r="D384" s="37">
        <v>37</v>
      </c>
      <c r="E384" s="37">
        <v>1</v>
      </c>
      <c r="F384" s="37"/>
      <c r="G384" s="37"/>
      <c r="H384" s="37"/>
      <c r="I384" s="37"/>
      <c r="J384" s="37"/>
      <c r="K384" s="37"/>
      <c r="L384" s="37"/>
      <c r="M384" s="37">
        <v>19</v>
      </c>
      <c r="N384" s="37"/>
      <c r="O384" s="37">
        <v>36</v>
      </c>
      <c r="P384" s="37">
        <v>37</v>
      </c>
      <c r="Q384" s="40"/>
    </row>
    <row r="385" spans="1:17" ht="30" customHeight="1">
      <c r="A385" s="40"/>
      <c r="B385" s="41" t="s">
        <v>84</v>
      </c>
      <c r="C385" s="40">
        <f>SUM(C380:C384)</f>
        <v>272</v>
      </c>
      <c r="D385" s="40">
        <f>SUM(D380:D384)</f>
        <v>248</v>
      </c>
      <c r="E385" s="40"/>
      <c r="F385" s="40"/>
      <c r="G385" s="40"/>
      <c r="H385" s="927"/>
      <c r="I385" s="927"/>
      <c r="J385" s="37"/>
      <c r="K385" s="40"/>
      <c r="L385" s="40"/>
      <c r="M385" s="927">
        <f>SUM(M380:N384)</f>
        <v>137</v>
      </c>
      <c r="N385" s="927"/>
      <c r="O385" s="40">
        <f>SUM(O380:O384)</f>
        <v>268</v>
      </c>
      <c r="P385" s="40">
        <f>SUM(P380:P384)</f>
        <v>250</v>
      </c>
      <c r="Q385" s="40">
        <f>SUM(O385:P385)</f>
        <v>518</v>
      </c>
    </row>
    <row r="387" spans="1:17">
      <c r="B387" s="1080" t="s">
        <v>6933</v>
      </c>
      <c r="C387" s="1080"/>
      <c r="N387" s="1080" t="s">
        <v>122</v>
      </c>
      <c r="O387" s="1080"/>
      <c r="P387" s="1080"/>
    </row>
    <row r="390" spans="1:17">
      <c r="B390" s="1080" t="s">
        <v>2456</v>
      </c>
      <c r="C390" s="1080"/>
      <c r="N390" s="1080" t="s">
        <v>123</v>
      </c>
      <c r="O390" s="1080"/>
      <c r="P390" s="1080"/>
    </row>
    <row r="401" spans="1:17" ht="26.25">
      <c r="A401" s="1084" t="s">
        <v>89</v>
      </c>
      <c r="B401" s="1084"/>
      <c r="C401" s="1084"/>
      <c r="D401" s="1084"/>
      <c r="E401" s="1084"/>
      <c r="F401" s="1084"/>
      <c r="G401" s="1084"/>
      <c r="H401" s="1084"/>
      <c r="I401" s="1084"/>
      <c r="J401" s="1084"/>
      <c r="K401" s="1084"/>
      <c r="L401" s="1084"/>
      <c r="M401" s="1084"/>
      <c r="N401" s="1084"/>
      <c r="O401" s="1084"/>
      <c r="P401" s="1084"/>
      <c r="Q401" s="1084"/>
    </row>
    <row r="402" spans="1:17" ht="26.25">
      <c r="A402" s="1084" t="s">
        <v>7006</v>
      </c>
      <c r="B402" s="1084"/>
      <c r="C402" s="1084"/>
      <c r="D402" s="1084"/>
      <c r="E402" s="1084"/>
      <c r="F402" s="1084"/>
      <c r="G402" s="1084"/>
      <c r="H402" s="1084"/>
      <c r="I402" s="1084"/>
      <c r="J402" s="1084"/>
      <c r="K402" s="1084"/>
      <c r="L402" s="1084"/>
      <c r="M402" s="1084"/>
      <c r="N402" s="1084"/>
      <c r="O402" s="1084"/>
      <c r="P402" s="1084"/>
      <c r="Q402" s="1084"/>
    </row>
    <row r="404" spans="1:17" ht="30" customHeight="1">
      <c r="A404" s="1085" t="s">
        <v>91</v>
      </c>
      <c r="B404" s="1085" t="s">
        <v>92</v>
      </c>
      <c r="C404" s="1088" t="s">
        <v>93</v>
      </c>
      <c r="D404" s="1088"/>
      <c r="E404" s="1088" t="s">
        <v>94</v>
      </c>
      <c r="F404" s="1088"/>
      <c r="G404" s="1088" t="s">
        <v>95</v>
      </c>
      <c r="H404" s="1088"/>
      <c r="I404" s="1088" t="s">
        <v>96</v>
      </c>
      <c r="J404" s="1088"/>
      <c r="K404" s="1088" t="s">
        <v>75</v>
      </c>
      <c r="L404" s="1088"/>
      <c r="M404" s="1088" t="s">
        <v>97</v>
      </c>
      <c r="N404" s="1088"/>
      <c r="O404" s="1088" t="s">
        <v>98</v>
      </c>
      <c r="P404" s="1088"/>
      <c r="Q404" s="1088" t="s">
        <v>99</v>
      </c>
    </row>
    <row r="405" spans="1:17" ht="30" customHeight="1">
      <c r="A405" s="1086"/>
      <c r="B405" s="1086"/>
      <c r="C405" s="1088"/>
      <c r="D405" s="1088"/>
      <c r="E405" s="1088"/>
      <c r="F405" s="1088"/>
      <c r="G405" s="1088"/>
      <c r="H405" s="1088"/>
      <c r="I405" s="1088"/>
      <c r="J405" s="1088"/>
      <c r="K405" s="1088"/>
      <c r="L405" s="1088"/>
      <c r="M405" s="1088"/>
      <c r="N405" s="1088"/>
      <c r="O405" s="1088"/>
      <c r="P405" s="1088"/>
      <c r="Q405" s="1088"/>
    </row>
    <row r="406" spans="1:17" ht="30" customHeight="1">
      <c r="A406" s="1087"/>
      <c r="B406" s="1087"/>
      <c r="C406" s="925" t="s">
        <v>23</v>
      </c>
      <c r="D406" s="925" t="s">
        <v>16</v>
      </c>
      <c r="E406" s="925" t="s">
        <v>23</v>
      </c>
      <c r="F406" s="925" t="s">
        <v>16</v>
      </c>
      <c r="G406" s="925" t="s">
        <v>23</v>
      </c>
      <c r="H406" s="925" t="s">
        <v>16</v>
      </c>
      <c r="I406" s="925" t="s">
        <v>23</v>
      </c>
      <c r="J406" s="925" t="s">
        <v>16</v>
      </c>
      <c r="K406" s="925" t="s">
        <v>23</v>
      </c>
      <c r="L406" s="925" t="s">
        <v>16</v>
      </c>
      <c r="M406" s="925" t="s">
        <v>23</v>
      </c>
      <c r="N406" s="925" t="s">
        <v>16</v>
      </c>
      <c r="O406" s="925" t="s">
        <v>23</v>
      </c>
      <c r="P406" s="925" t="s">
        <v>16</v>
      </c>
      <c r="Q406" s="925"/>
    </row>
    <row r="407" spans="1:17" ht="30" customHeight="1">
      <c r="A407" s="927">
        <v>1</v>
      </c>
      <c r="B407" s="42" t="s">
        <v>755</v>
      </c>
      <c r="C407" s="925">
        <v>74</v>
      </c>
      <c r="D407" s="37">
        <v>76</v>
      </c>
      <c r="E407" s="37">
        <v>1</v>
      </c>
      <c r="F407" s="37"/>
      <c r="G407" s="37">
        <v>1</v>
      </c>
      <c r="H407" s="37"/>
      <c r="I407" s="847">
        <v>2</v>
      </c>
      <c r="J407" s="37">
        <v>2</v>
      </c>
      <c r="K407" s="37"/>
      <c r="L407" s="37"/>
      <c r="M407" s="37">
        <v>40</v>
      </c>
      <c r="N407" s="37">
        <v>4</v>
      </c>
      <c r="O407" s="37">
        <v>76</v>
      </c>
      <c r="P407" s="37">
        <v>79</v>
      </c>
      <c r="Q407" s="44"/>
    </row>
    <row r="408" spans="1:17" ht="30" customHeight="1">
      <c r="A408" s="37">
        <v>6</v>
      </c>
      <c r="B408" s="40" t="s">
        <v>101</v>
      </c>
      <c r="C408" s="37">
        <v>72</v>
      </c>
      <c r="D408" s="37">
        <v>76</v>
      </c>
      <c r="E408" s="37"/>
      <c r="F408" s="37"/>
      <c r="G408" s="37"/>
      <c r="H408" s="37"/>
      <c r="I408" s="37"/>
      <c r="J408" s="37"/>
      <c r="K408" s="37">
        <v>3</v>
      </c>
      <c r="L408" s="37">
        <v>6</v>
      </c>
      <c r="M408" s="37">
        <v>39</v>
      </c>
      <c r="N408" s="37">
        <v>1</v>
      </c>
      <c r="O408" s="37">
        <v>69</v>
      </c>
      <c r="P408" s="37">
        <v>70</v>
      </c>
      <c r="Q408" s="40"/>
    </row>
    <row r="409" spans="1:17" ht="30" customHeight="1">
      <c r="A409" s="37">
        <v>7</v>
      </c>
      <c r="B409" s="40" t="s">
        <v>102</v>
      </c>
      <c r="C409" s="37">
        <v>68</v>
      </c>
      <c r="D409" s="37">
        <v>56</v>
      </c>
      <c r="E409" s="37"/>
      <c r="F409" s="37">
        <v>2</v>
      </c>
      <c r="G409" s="37"/>
      <c r="H409" s="37"/>
      <c r="I409" s="37"/>
      <c r="J409" s="37">
        <v>3</v>
      </c>
      <c r="K409" s="37"/>
      <c r="L409" s="37"/>
      <c r="M409" s="37">
        <v>39</v>
      </c>
      <c r="N409" s="37">
        <v>1</v>
      </c>
      <c r="O409" s="37">
        <v>68</v>
      </c>
      <c r="P409" s="37">
        <v>61</v>
      </c>
      <c r="Q409" s="40"/>
    </row>
    <row r="410" spans="1:17" ht="30" customHeight="1">
      <c r="A410" s="37">
        <v>15</v>
      </c>
      <c r="B410" s="40" t="s">
        <v>103</v>
      </c>
      <c r="C410" s="37">
        <v>37</v>
      </c>
      <c r="D410" s="37">
        <v>39</v>
      </c>
      <c r="E410" s="37"/>
      <c r="F410" s="37"/>
      <c r="G410" s="37"/>
      <c r="H410" s="37"/>
      <c r="I410" s="37"/>
      <c r="J410" s="37"/>
      <c r="K410" s="37">
        <v>5</v>
      </c>
      <c r="L410" s="37">
        <v>6</v>
      </c>
      <c r="M410" s="37">
        <v>22</v>
      </c>
      <c r="N410" s="37"/>
      <c r="O410" s="37">
        <v>32</v>
      </c>
      <c r="P410" s="37">
        <v>33</v>
      </c>
      <c r="Q410" s="40"/>
    </row>
    <row r="411" spans="1:17" ht="30" customHeight="1">
      <c r="A411" s="37">
        <v>16</v>
      </c>
      <c r="B411" s="40" t="s">
        <v>104</v>
      </c>
      <c r="C411" s="37">
        <v>67</v>
      </c>
      <c r="D411" s="37">
        <v>69</v>
      </c>
      <c r="E411" s="37"/>
      <c r="F411" s="37"/>
      <c r="G411" s="37"/>
      <c r="H411" s="37"/>
      <c r="I411" s="37"/>
      <c r="J411" s="37"/>
      <c r="K411" s="37">
        <v>2</v>
      </c>
      <c r="L411" s="37">
        <v>5</v>
      </c>
      <c r="M411" s="37">
        <v>32</v>
      </c>
      <c r="N411" s="37">
        <v>3</v>
      </c>
      <c r="O411" s="37">
        <v>65</v>
      </c>
      <c r="P411" s="37">
        <v>64</v>
      </c>
      <c r="Q411" s="40"/>
    </row>
    <row r="412" spans="1:17" ht="30" customHeight="1">
      <c r="A412" s="40"/>
      <c r="B412" s="41" t="s">
        <v>84</v>
      </c>
      <c r="C412" s="46">
        <f>SUM(C407:C411)</f>
        <v>318</v>
      </c>
      <c r="D412" s="46">
        <f>SUM(D407:D411)</f>
        <v>316</v>
      </c>
      <c r="E412" s="46"/>
      <c r="F412" s="46"/>
      <c r="G412" s="46"/>
      <c r="H412" s="37"/>
      <c r="I412" s="37"/>
      <c r="J412" s="37"/>
      <c r="K412" s="46"/>
      <c r="L412" s="46"/>
      <c r="M412" s="37">
        <f>SUM(M407:N411)</f>
        <v>181</v>
      </c>
      <c r="N412" s="37"/>
      <c r="O412" s="37">
        <f>SUM(O407:O411)</f>
        <v>310</v>
      </c>
      <c r="P412" s="37">
        <f>SUM(P407:P411)</f>
        <v>307</v>
      </c>
      <c r="Q412" s="40">
        <f>SUM(O412:P412)</f>
        <v>617</v>
      </c>
    </row>
    <row r="414" spans="1:17">
      <c r="B414" s="1080" t="s">
        <v>6933</v>
      </c>
      <c r="C414" s="1080"/>
      <c r="N414" s="1080" t="s">
        <v>105</v>
      </c>
      <c r="O414" s="1080"/>
      <c r="P414" s="1080"/>
    </row>
    <row r="417" spans="1:17">
      <c r="B417" s="1080" t="s">
        <v>2456</v>
      </c>
      <c r="C417" s="1080"/>
      <c r="N417" s="1080" t="s">
        <v>106</v>
      </c>
      <c r="O417" s="1080"/>
      <c r="P417" s="1080"/>
    </row>
    <row r="428" spans="1:17" ht="26.25">
      <c r="A428" s="1084" t="s">
        <v>89</v>
      </c>
      <c r="B428" s="1084"/>
      <c r="C428" s="1084"/>
      <c r="D428" s="1084"/>
      <c r="E428" s="1084"/>
      <c r="F428" s="1084"/>
      <c r="G428" s="1084"/>
      <c r="H428" s="1084"/>
      <c r="I428" s="1084"/>
      <c r="J428" s="1084"/>
      <c r="K428" s="1084"/>
      <c r="L428" s="1084"/>
      <c r="M428" s="1084"/>
      <c r="N428" s="1084"/>
      <c r="O428" s="1084"/>
      <c r="P428" s="1084"/>
      <c r="Q428" s="1084"/>
    </row>
    <row r="429" spans="1:17" ht="26.25">
      <c r="A429" s="1084" t="s">
        <v>7007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</row>
    <row r="431" spans="1:17" ht="30" customHeight="1">
      <c r="A431" s="1085" t="s">
        <v>91</v>
      </c>
      <c r="B431" s="1085" t="s">
        <v>92</v>
      </c>
      <c r="C431" s="1088" t="s">
        <v>93</v>
      </c>
      <c r="D431" s="1088"/>
      <c r="E431" s="1088" t="s">
        <v>94</v>
      </c>
      <c r="F431" s="1088"/>
      <c r="G431" s="1088" t="s">
        <v>95</v>
      </c>
      <c r="H431" s="1088"/>
      <c r="I431" s="1088" t="s">
        <v>96</v>
      </c>
      <c r="J431" s="1088"/>
      <c r="K431" s="1088" t="s">
        <v>75</v>
      </c>
      <c r="L431" s="1088"/>
      <c r="M431" s="1088" t="s">
        <v>97</v>
      </c>
      <c r="N431" s="1088"/>
      <c r="O431" s="1088" t="s">
        <v>98</v>
      </c>
      <c r="P431" s="1088"/>
      <c r="Q431" s="1088" t="s">
        <v>99</v>
      </c>
    </row>
    <row r="432" spans="1:17" ht="30" customHeight="1">
      <c r="A432" s="1086"/>
      <c r="B432" s="1086"/>
      <c r="C432" s="1088"/>
      <c r="D432" s="1088"/>
      <c r="E432" s="1088"/>
      <c r="F432" s="1088"/>
      <c r="G432" s="1088"/>
      <c r="H432" s="1088"/>
      <c r="I432" s="1088"/>
      <c r="J432" s="1088"/>
      <c r="K432" s="1088"/>
      <c r="L432" s="1088"/>
      <c r="M432" s="1088"/>
      <c r="N432" s="1088"/>
      <c r="O432" s="1088"/>
      <c r="P432" s="1088"/>
      <c r="Q432" s="1088"/>
    </row>
    <row r="433" spans="1:17" ht="30" customHeight="1">
      <c r="A433" s="1087"/>
      <c r="B433" s="1087"/>
      <c r="C433" s="925" t="s">
        <v>23</v>
      </c>
      <c r="D433" s="925" t="s">
        <v>16</v>
      </c>
      <c r="E433" s="925" t="s">
        <v>23</v>
      </c>
      <c r="F433" s="925" t="s">
        <v>16</v>
      </c>
      <c r="G433" s="925" t="s">
        <v>23</v>
      </c>
      <c r="H433" s="925" t="s">
        <v>16</v>
      </c>
      <c r="I433" s="925" t="s">
        <v>23</v>
      </c>
      <c r="J433" s="925" t="s">
        <v>16</v>
      </c>
      <c r="K433" s="925" t="s">
        <v>23</v>
      </c>
      <c r="L433" s="925" t="s">
        <v>16</v>
      </c>
      <c r="M433" s="925" t="s">
        <v>23</v>
      </c>
      <c r="N433" s="925" t="s">
        <v>16</v>
      </c>
      <c r="O433" s="925" t="s">
        <v>23</v>
      </c>
      <c r="P433" s="925" t="s">
        <v>16</v>
      </c>
      <c r="Q433" s="925"/>
    </row>
    <row r="434" spans="1:17" ht="30" customHeight="1">
      <c r="A434" s="37">
        <v>2</v>
      </c>
      <c r="B434" s="38" t="s">
        <v>108</v>
      </c>
      <c r="C434" s="925">
        <v>98</v>
      </c>
      <c r="D434" s="37">
        <v>88</v>
      </c>
      <c r="E434" s="40"/>
      <c r="F434" s="40"/>
      <c r="G434" s="40"/>
      <c r="H434" s="927"/>
      <c r="I434" s="924">
        <v>1</v>
      </c>
      <c r="J434" s="37">
        <v>1</v>
      </c>
      <c r="K434" s="40"/>
      <c r="L434" s="40"/>
      <c r="M434" s="927">
        <v>56</v>
      </c>
      <c r="N434" s="927"/>
      <c r="O434" s="925">
        <v>99</v>
      </c>
      <c r="P434" s="927">
        <v>89</v>
      </c>
      <c r="Q434" s="40"/>
    </row>
    <row r="435" spans="1:17" ht="30" customHeight="1">
      <c r="A435" s="37">
        <v>3</v>
      </c>
      <c r="B435" s="40" t="s">
        <v>1473</v>
      </c>
      <c r="C435" s="927">
        <v>60</v>
      </c>
      <c r="D435" s="927">
        <v>53</v>
      </c>
      <c r="E435" s="40"/>
      <c r="F435" s="40"/>
      <c r="G435" s="40"/>
      <c r="H435" s="927"/>
      <c r="I435" s="927">
        <v>7</v>
      </c>
      <c r="J435" s="37">
        <v>7</v>
      </c>
      <c r="K435" s="40"/>
      <c r="L435" s="40"/>
      <c r="M435" s="927">
        <v>33</v>
      </c>
      <c r="N435" s="927"/>
      <c r="O435" s="927">
        <v>67</v>
      </c>
      <c r="P435" s="927">
        <v>60</v>
      </c>
      <c r="Q435" s="40"/>
    </row>
    <row r="436" spans="1:17" ht="30" customHeight="1">
      <c r="A436" s="37">
        <v>4</v>
      </c>
      <c r="B436" s="40" t="s">
        <v>6978</v>
      </c>
      <c r="C436" s="927">
        <v>34</v>
      </c>
      <c r="D436" s="927">
        <v>40</v>
      </c>
      <c r="E436" s="40"/>
      <c r="F436" s="40"/>
      <c r="G436" s="40"/>
      <c r="H436" s="927"/>
      <c r="I436" s="927"/>
      <c r="J436" s="37"/>
      <c r="K436" s="40">
        <v>5</v>
      </c>
      <c r="L436" s="40">
        <v>7</v>
      </c>
      <c r="M436" s="927">
        <v>17</v>
      </c>
      <c r="N436" s="927"/>
      <c r="O436" s="927">
        <v>29</v>
      </c>
      <c r="P436" s="927">
        <v>33</v>
      </c>
      <c r="Q436" s="40"/>
    </row>
    <row r="437" spans="1:17" ht="30" customHeight="1">
      <c r="A437" s="37">
        <v>5</v>
      </c>
      <c r="B437" s="40" t="s">
        <v>2130</v>
      </c>
      <c r="C437" s="927">
        <v>66</v>
      </c>
      <c r="D437" s="927">
        <v>66</v>
      </c>
      <c r="E437" s="40"/>
      <c r="F437" s="40">
        <v>1</v>
      </c>
      <c r="G437" s="40"/>
      <c r="H437" s="927"/>
      <c r="I437" s="927">
        <v>7</v>
      </c>
      <c r="J437" s="37">
        <v>6</v>
      </c>
      <c r="K437" s="40"/>
      <c r="L437" s="40"/>
      <c r="M437" s="927">
        <v>38</v>
      </c>
      <c r="N437" s="927">
        <v>4</v>
      </c>
      <c r="O437" s="927">
        <v>73</v>
      </c>
      <c r="P437" s="927">
        <v>73</v>
      </c>
      <c r="Q437" s="40"/>
    </row>
    <row r="438" spans="1:17" ht="30" customHeight="1">
      <c r="A438" s="37">
        <v>8</v>
      </c>
      <c r="B438" s="40" t="s">
        <v>112</v>
      </c>
      <c r="C438" s="927">
        <v>59</v>
      </c>
      <c r="D438" s="927">
        <v>52</v>
      </c>
      <c r="E438" s="40"/>
      <c r="F438" s="40"/>
      <c r="G438" s="40"/>
      <c r="H438" s="927"/>
      <c r="I438" s="927">
        <v>4</v>
      </c>
      <c r="J438" s="37">
        <v>2</v>
      </c>
      <c r="K438" s="40"/>
      <c r="L438" s="40"/>
      <c r="M438" s="927">
        <v>33</v>
      </c>
      <c r="N438" s="927"/>
      <c r="O438" s="927">
        <v>63</v>
      </c>
      <c r="P438" s="927">
        <v>54</v>
      </c>
      <c r="Q438" s="40"/>
    </row>
    <row r="439" spans="1:17" ht="30" customHeight="1">
      <c r="A439" s="37">
        <v>9</v>
      </c>
      <c r="B439" s="40" t="s">
        <v>113</v>
      </c>
      <c r="C439" s="927">
        <v>61</v>
      </c>
      <c r="D439" s="927">
        <v>62</v>
      </c>
      <c r="E439" s="40"/>
      <c r="F439" s="40">
        <v>1</v>
      </c>
      <c r="G439" s="40">
        <v>1</v>
      </c>
      <c r="H439" s="927"/>
      <c r="I439" s="927"/>
      <c r="J439" s="37"/>
      <c r="K439" s="40">
        <v>4</v>
      </c>
      <c r="L439" s="40"/>
      <c r="M439" s="927">
        <v>38</v>
      </c>
      <c r="N439" s="927"/>
      <c r="O439" s="927">
        <v>56</v>
      </c>
      <c r="P439" s="927">
        <v>63</v>
      </c>
      <c r="Q439" s="40"/>
    </row>
    <row r="440" spans="1:17" ht="30" customHeight="1">
      <c r="A440" s="40"/>
      <c r="B440" s="41" t="s">
        <v>84</v>
      </c>
      <c r="C440" s="40">
        <f>SUM(C434:C439)</f>
        <v>378</v>
      </c>
      <c r="D440" s="40">
        <f>SUM(D434:D439)</f>
        <v>361</v>
      </c>
      <c r="E440" s="40"/>
      <c r="F440" s="40"/>
      <c r="G440" s="40"/>
      <c r="H440" s="927"/>
      <c r="I440" s="927"/>
      <c r="J440" s="37"/>
      <c r="K440" s="40"/>
      <c r="L440" s="40"/>
      <c r="M440" s="927"/>
      <c r="N440" s="927"/>
      <c r="O440" s="40">
        <f>SUM(O434:O439)</f>
        <v>387</v>
      </c>
      <c r="P440" s="40">
        <f>SUM(P434:P439)</f>
        <v>372</v>
      </c>
      <c r="Q440" s="40">
        <f>SUM(O440:P440)</f>
        <v>759</v>
      </c>
    </row>
    <row r="442" spans="1:17">
      <c r="N442" s="924" t="s">
        <v>114</v>
      </c>
      <c r="O442" s="924"/>
      <c r="P442" s="924"/>
    </row>
    <row r="445" spans="1:17">
      <c r="N445" s="924" t="s">
        <v>115</v>
      </c>
      <c r="O445" s="924"/>
      <c r="P445" s="924"/>
    </row>
    <row r="454" spans="1:17" ht="26.25">
      <c r="A454" s="1084" t="s">
        <v>89</v>
      </c>
      <c r="B454" s="1084"/>
      <c r="C454" s="1084"/>
      <c r="D454" s="1084"/>
      <c r="E454" s="1084"/>
      <c r="F454" s="1084"/>
      <c r="G454" s="1084"/>
      <c r="H454" s="1084"/>
      <c r="I454" s="1084"/>
      <c r="J454" s="1084"/>
      <c r="K454" s="1084"/>
      <c r="L454" s="1084"/>
      <c r="M454" s="1084"/>
      <c r="N454" s="1084"/>
      <c r="O454" s="1084"/>
      <c r="P454" s="1084"/>
      <c r="Q454" s="1084"/>
    </row>
    <row r="455" spans="1:17" ht="26.25">
      <c r="A455" s="1084" t="s">
        <v>7008</v>
      </c>
      <c r="B455" s="1084"/>
      <c r="C455" s="1084"/>
      <c r="D455" s="1084"/>
      <c r="E455" s="1084"/>
      <c r="F455" s="1084"/>
      <c r="G455" s="1084"/>
      <c r="H455" s="1084"/>
      <c r="I455" s="1084"/>
      <c r="J455" s="1084"/>
      <c r="K455" s="1084"/>
      <c r="L455" s="1084"/>
      <c r="M455" s="1084"/>
      <c r="N455" s="1084"/>
      <c r="O455" s="1084"/>
      <c r="P455" s="1084"/>
      <c r="Q455" s="1084"/>
    </row>
    <row r="457" spans="1:17" ht="30" customHeight="1">
      <c r="A457" s="1085" t="s">
        <v>91</v>
      </c>
      <c r="B457" s="1085" t="s">
        <v>92</v>
      </c>
      <c r="C457" s="1088" t="s">
        <v>93</v>
      </c>
      <c r="D457" s="1088"/>
      <c r="E457" s="1088" t="s">
        <v>94</v>
      </c>
      <c r="F457" s="1088"/>
      <c r="G457" s="1088" t="s">
        <v>95</v>
      </c>
      <c r="H457" s="1088"/>
      <c r="I457" s="1088" t="s">
        <v>96</v>
      </c>
      <c r="J457" s="1088"/>
      <c r="K457" s="1088" t="s">
        <v>75</v>
      </c>
      <c r="L457" s="1088"/>
      <c r="M457" s="1088" t="s">
        <v>97</v>
      </c>
      <c r="N457" s="1088"/>
      <c r="O457" s="1088" t="s">
        <v>98</v>
      </c>
      <c r="P457" s="1088"/>
      <c r="Q457" s="1085" t="s">
        <v>99</v>
      </c>
    </row>
    <row r="458" spans="1:17" ht="30" customHeight="1">
      <c r="A458" s="1086"/>
      <c r="B458" s="1086"/>
      <c r="C458" s="1088"/>
      <c r="D458" s="1088"/>
      <c r="E458" s="1088"/>
      <c r="F458" s="1088"/>
      <c r="G458" s="1088"/>
      <c r="H458" s="1088"/>
      <c r="I458" s="1088"/>
      <c r="J458" s="1088"/>
      <c r="K458" s="1088"/>
      <c r="L458" s="1088"/>
      <c r="M458" s="1088"/>
      <c r="N458" s="1088"/>
      <c r="O458" s="1088"/>
      <c r="P458" s="1088"/>
      <c r="Q458" s="1087"/>
    </row>
    <row r="459" spans="1:17" ht="30" customHeight="1">
      <c r="A459" s="1087"/>
      <c r="B459" s="1087"/>
      <c r="C459" s="925" t="s">
        <v>23</v>
      </c>
      <c r="D459" s="925" t="s">
        <v>16</v>
      </c>
      <c r="E459" s="925" t="s">
        <v>23</v>
      </c>
      <c r="F459" s="925" t="s">
        <v>16</v>
      </c>
      <c r="G459" s="925" t="s">
        <v>23</v>
      </c>
      <c r="H459" s="925" t="s">
        <v>16</v>
      </c>
      <c r="I459" s="925" t="s">
        <v>23</v>
      </c>
      <c r="J459" s="925" t="s">
        <v>16</v>
      </c>
      <c r="K459" s="925" t="s">
        <v>23</v>
      </c>
      <c r="L459" s="925" t="s">
        <v>16</v>
      </c>
      <c r="M459" s="925" t="s">
        <v>23</v>
      </c>
      <c r="N459" s="925" t="s">
        <v>16</v>
      </c>
      <c r="O459" s="925" t="s">
        <v>23</v>
      </c>
      <c r="P459" s="925" t="s">
        <v>16</v>
      </c>
      <c r="Q459" s="925"/>
    </row>
    <row r="460" spans="1:17" ht="30" customHeight="1">
      <c r="A460" s="37">
        <v>10</v>
      </c>
      <c r="B460" s="38" t="s">
        <v>123</v>
      </c>
      <c r="C460" s="925">
        <v>56</v>
      </c>
      <c r="D460" s="37">
        <v>52</v>
      </c>
      <c r="E460" s="37">
        <v>2</v>
      </c>
      <c r="F460" s="37">
        <v>1</v>
      </c>
      <c r="G460" s="37"/>
      <c r="H460" s="37"/>
      <c r="I460" s="847">
        <v>3</v>
      </c>
      <c r="J460" s="37">
        <v>3</v>
      </c>
      <c r="K460" s="37"/>
      <c r="L460" s="37"/>
      <c r="M460" s="37">
        <v>29</v>
      </c>
      <c r="N460" s="37"/>
      <c r="O460" s="37">
        <v>61</v>
      </c>
      <c r="P460" s="37">
        <v>56</v>
      </c>
      <c r="Q460" s="44"/>
    </row>
    <row r="461" spans="1:17" ht="30" customHeight="1">
      <c r="A461" s="37">
        <v>11</v>
      </c>
      <c r="B461" s="40" t="s">
        <v>118</v>
      </c>
      <c r="C461" s="37">
        <v>56</v>
      </c>
      <c r="D461" s="37">
        <v>56</v>
      </c>
      <c r="E461" s="37"/>
      <c r="F461" s="37">
        <v>2</v>
      </c>
      <c r="G461" s="37"/>
      <c r="H461" s="37"/>
      <c r="I461" s="37"/>
      <c r="J461" s="37"/>
      <c r="K461" s="37">
        <v>2</v>
      </c>
      <c r="L461" s="37"/>
      <c r="M461" s="37">
        <v>28</v>
      </c>
      <c r="N461" s="37"/>
      <c r="O461" s="37">
        <v>54</v>
      </c>
      <c r="P461" s="37">
        <v>58</v>
      </c>
      <c r="Q461" s="40"/>
    </row>
    <row r="462" spans="1:17" ht="30" customHeight="1">
      <c r="A462" s="37">
        <v>12</v>
      </c>
      <c r="B462" s="40" t="s">
        <v>119</v>
      </c>
      <c r="C462" s="37">
        <v>77</v>
      </c>
      <c r="D462" s="37">
        <v>69</v>
      </c>
      <c r="E462" s="37">
        <v>1</v>
      </c>
      <c r="F462" s="37">
        <v>2</v>
      </c>
      <c r="G462" s="37"/>
      <c r="H462" s="37"/>
      <c r="I462" s="37"/>
      <c r="J462" s="37">
        <v>1</v>
      </c>
      <c r="K462" s="37">
        <v>6</v>
      </c>
      <c r="L462" s="37"/>
      <c r="M462" s="37">
        <v>35</v>
      </c>
      <c r="N462" s="37">
        <v>1</v>
      </c>
      <c r="O462" s="37">
        <v>72</v>
      </c>
      <c r="P462" s="37">
        <v>71</v>
      </c>
      <c r="Q462" s="40"/>
    </row>
    <row r="463" spans="1:17" ht="30" customHeight="1">
      <c r="A463" s="37">
        <v>13</v>
      </c>
      <c r="B463" s="40" t="s">
        <v>120</v>
      </c>
      <c r="C463" s="37">
        <v>48</v>
      </c>
      <c r="D463" s="37">
        <v>34</v>
      </c>
      <c r="E463" s="37"/>
      <c r="F463" s="37"/>
      <c r="G463" s="37"/>
      <c r="H463" s="37"/>
      <c r="I463" s="37"/>
      <c r="J463" s="37"/>
      <c r="K463" s="37">
        <v>5</v>
      </c>
      <c r="L463" s="37">
        <v>2</v>
      </c>
      <c r="M463" s="37">
        <v>23</v>
      </c>
      <c r="N463" s="37"/>
      <c r="O463" s="37">
        <v>43</v>
      </c>
      <c r="P463" s="37">
        <v>32</v>
      </c>
      <c r="Q463" s="40"/>
    </row>
    <row r="464" spans="1:17" ht="30" customHeight="1">
      <c r="A464" s="37">
        <v>14</v>
      </c>
      <c r="B464" s="40" t="s">
        <v>121</v>
      </c>
      <c r="C464" s="37">
        <v>35</v>
      </c>
      <c r="D464" s="37">
        <v>37</v>
      </c>
      <c r="E464" s="37">
        <v>3</v>
      </c>
      <c r="F464" s="37"/>
      <c r="G464" s="37"/>
      <c r="H464" s="37"/>
      <c r="I464" s="37"/>
      <c r="J464" s="37"/>
      <c r="K464" s="37"/>
      <c r="L464" s="37"/>
      <c r="M464" s="37">
        <v>20</v>
      </c>
      <c r="N464" s="37"/>
      <c r="O464" s="37">
        <v>38</v>
      </c>
      <c r="P464" s="37">
        <v>37</v>
      </c>
      <c r="Q464" s="40"/>
    </row>
    <row r="465" spans="1:17" ht="30" customHeight="1">
      <c r="A465" s="40"/>
      <c r="B465" s="41" t="s">
        <v>84</v>
      </c>
      <c r="C465" s="40">
        <f>SUM(C460:C464)</f>
        <v>272</v>
      </c>
      <c r="D465" s="40">
        <f>SUM(D460:D464)</f>
        <v>248</v>
      </c>
      <c r="E465" s="40"/>
      <c r="F465" s="40"/>
      <c r="G465" s="40"/>
      <c r="H465" s="927"/>
      <c r="I465" s="927"/>
      <c r="J465" s="37"/>
      <c r="K465" s="40"/>
      <c r="L465" s="40"/>
      <c r="M465" s="927"/>
      <c r="N465" s="927"/>
      <c r="O465" s="40">
        <f>SUM(O460:O464)</f>
        <v>268</v>
      </c>
      <c r="P465" s="40">
        <f>SUM(P460:P464)</f>
        <v>254</v>
      </c>
      <c r="Q465" s="40">
        <f>SUM(O465:P465)</f>
        <v>522</v>
      </c>
    </row>
    <row r="467" spans="1:17">
      <c r="N467" s="1080" t="s">
        <v>122</v>
      </c>
      <c r="O467" s="1080"/>
      <c r="P467" s="1080"/>
    </row>
    <row r="470" spans="1:17">
      <c r="N470" s="1080" t="s">
        <v>123</v>
      </c>
      <c r="O470" s="1080"/>
      <c r="P470" s="1080"/>
    </row>
    <row r="479" spans="1:17" ht="26.25">
      <c r="A479" s="1084" t="s">
        <v>89</v>
      </c>
      <c r="B479" s="1084"/>
      <c r="C479" s="1084"/>
      <c r="D479" s="1084"/>
      <c r="E479" s="1084"/>
      <c r="F479" s="1084"/>
      <c r="G479" s="1084"/>
      <c r="H479" s="1084"/>
      <c r="I479" s="1084"/>
      <c r="J479" s="1084"/>
      <c r="K479" s="1084"/>
      <c r="L479" s="1084"/>
      <c r="M479" s="1084"/>
      <c r="N479" s="1084"/>
      <c r="O479" s="1084"/>
      <c r="P479" s="1084"/>
      <c r="Q479" s="1084"/>
    </row>
    <row r="480" spans="1:17" ht="26.25">
      <c r="A480" s="1084" t="s">
        <v>7125</v>
      </c>
      <c r="B480" s="1084"/>
      <c r="C480" s="1084"/>
      <c r="D480" s="1084"/>
      <c r="E480" s="1084"/>
      <c r="F480" s="1084"/>
      <c r="G480" s="1084"/>
      <c r="H480" s="1084"/>
      <c r="I480" s="1084"/>
      <c r="J480" s="1084"/>
      <c r="K480" s="1084"/>
      <c r="L480" s="1084"/>
      <c r="M480" s="1084"/>
      <c r="N480" s="1084"/>
      <c r="O480" s="1084"/>
      <c r="P480" s="1084"/>
      <c r="Q480" s="1084"/>
    </row>
    <row r="482" spans="1:17" ht="30" customHeight="1">
      <c r="A482" s="1085" t="s">
        <v>91</v>
      </c>
      <c r="B482" s="1085" t="s">
        <v>92</v>
      </c>
      <c r="C482" s="1088" t="s">
        <v>93</v>
      </c>
      <c r="D482" s="1088"/>
      <c r="E482" s="1088" t="s">
        <v>94</v>
      </c>
      <c r="F482" s="1088"/>
      <c r="G482" s="1088" t="s">
        <v>95</v>
      </c>
      <c r="H482" s="1088"/>
      <c r="I482" s="1088" t="s">
        <v>96</v>
      </c>
      <c r="J482" s="1088"/>
      <c r="K482" s="1088" t="s">
        <v>75</v>
      </c>
      <c r="L482" s="1088"/>
      <c r="M482" s="1088" t="s">
        <v>97</v>
      </c>
      <c r="N482" s="1088"/>
      <c r="O482" s="1088" t="s">
        <v>98</v>
      </c>
      <c r="P482" s="1088"/>
      <c r="Q482" s="1088" t="s">
        <v>99</v>
      </c>
    </row>
    <row r="483" spans="1:17" ht="30" customHeight="1">
      <c r="A483" s="1086"/>
      <c r="B483" s="1086"/>
      <c r="C483" s="1088"/>
      <c r="D483" s="1088"/>
      <c r="E483" s="1088"/>
      <c r="F483" s="1088"/>
      <c r="G483" s="1088"/>
      <c r="H483" s="1088"/>
      <c r="I483" s="1088"/>
      <c r="J483" s="1088"/>
      <c r="K483" s="1088"/>
      <c r="L483" s="1088"/>
      <c r="M483" s="1088"/>
      <c r="N483" s="1088"/>
      <c r="O483" s="1088"/>
      <c r="P483" s="1088"/>
      <c r="Q483" s="1088"/>
    </row>
    <row r="484" spans="1:17" ht="30" customHeight="1">
      <c r="A484" s="1087"/>
      <c r="B484" s="1087"/>
      <c r="C484" s="969" t="s">
        <v>23</v>
      </c>
      <c r="D484" s="969" t="s">
        <v>16</v>
      </c>
      <c r="E484" s="969" t="s">
        <v>23</v>
      </c>
      <c r="F484" s="969" t="s">
        <v>16</v>
      </c>
      <c r="G484" s="969" t="s">
        <v>23</v>
      </c>
      <c r="H484" s="969" t="s">
        <v>16</v>
      </c>
      <c r="I484" s="969" t="s">
        <v>23</v>
      </c>
      <c r="J484" s="969" t="s">
        <v>16</v>
      </c>
      <c r="K484" s="969" t="s">
        <v>23</v>
      </c>
      <c r="L484" s="969" t="s">
        <v>16</v>
      </c>
      <c r="M484" s="969" t="s">
        <v>23</v>
      </c>
      <c r="N484" s="969" t="s">
        <v>16</v>
      </c>
      <c r="O484" s="969" t="s">
        <v>23</v>
      </c>
      <c r="P484" s="969" t="s">
        <v>16</v>
      </c>
      <c r="Q484" s="969"/>
    </row>
    <row r="485" spans="1:17" ht="30" customHeight="1">
      <c r="A485" s="970">
        <v>1</v>
      </c>
      <c r="B485" s="42" t="s">
        <v>755</v>
      </c>
      <c r="C485" s="969">
        <v>74</v>
      </c>
      <c r="D485" s="37">
        <v>76</v>
      </c>
      <c r="E485" s="37"/>
      <c r="F485" s="37"/>
      <c r="G485" s="37"/>
      <c r="H485" s="37"/>
      <c r="I485" s="971"/>
      <c r="J485" s="37"/>
      <c r="K485" s="37"/>
      <c r="L485" s="37"/>
      <c r="M485" s="37">
        <v>40</v>
      </c>
      <c r="N485" s="37">
        <v>4</v>
      </c>
      <c r="O485" s="37">
        <v>76</v>
      </c>
      <c r="P485" s="37">
        <v>79</v>
      </c>
      <c r="Q485" s="44"/>
    </row>
    <row r="486" spans="1:17" ht="30" customHeight="1">
      <c r="A486" s="37">
        <v>6</v>
      </c>
      <c r="B486" s="40" t="s">
        <v>101</v>
      </c>
      <c r="C486" s="37">
        <v>72</v>
      </c>
      <c r="D486" s="37">
        <v>76</v>
      </c>
      <c r="E486" s="37"/>
      <c r="F486" s="37"/>
      <c r="G486" s="37"/>
      <c r="H486" s="37"/>
      <c r="I486" s="37"/>
      <c r="J486" s="37"/>
      <c r="K486" s="37"/>
      <c r="L486" s="37"/>
      <c r="M486" s="37">
        <v>39</v>
      </c>
      <c r="N486" s="37">
        <v>1</v>
      </c>
      <c r="O486" s="37">
        <v>69</v>
      </c>
      <c r="P486" s="37">
        <v>70</v>
      </c>
      <c r="Q486" s="40"/>
    </row>
    <row r="487" spans="1:17" ht="30" customHeight="1">
      <c r="A487" s="37">
        <v>7</v>
      </c>
      <c r="B487" s="40" t="s">
        <v>102</v>
      </c>
      <c r="C487" s="37">
        <v>68</v>
      </c>
      <c r="D487" s="37">
        <v>56</v>
      </c>
      <c r="E487" s="37"/>
      <c r="F487" s="37"/>
      <c r="G487" s="37"/>
      <c r="H487" s="37"/>
      <c r="I487" s="37"/>
      <c r="J487" s="37"/>
      <c r="K487" s="37"/>
      <c r="L487" s="37"/>
      <c r="M487" s="37">
        <v>39</v>
      </c>
      <c r="N487" s="37">
        <v>1</v>
      </c>
      <c r="O487" s="37">
        <v>68</v>
      </c>
      <c r="P487" s="37">
        <v>61</v>
      </c>
      <c r="Q487" s="40"/>
    </row>
    <row r="488" spans="1:17" ht="30" customHeight="1">
      <c r="A488" s="37">
        <v>15</v>
      </c>
      <c r="B488" s="40" t="s">
        <v>103</v>
      </c>
      <c r="C488" s="37">
        <v>37</v>
      </c>
      <c r="D488" s="37">
        <v>39</v>
      </c>
      <c r="E488" s="37"/>
      <c r="F488" s="37"/>
      <c r="G488" s="37"/>
      <c r="H488" s="37"/>
      <c r="I488" s="37"/>
      <c r="J488" s="37"/>
      <c r="K488" s="37"/>
      <c r="L488" s="37"/>
      <c r="M488" s="37">
        <v>22</v>
      </c>
      <c r="N488" s="37"/>
      <c r="O488" s="37">
        <v>32</v>
      </c>
      <c r="P488" s="37">
        <v>33</v>
      </c>
      <c r="Q488" s="40"/>
    </row>
    <row r="489" spans="1:17" ht="30" customHeight="1">
      <c r="A489" s="37">
        <v>16</v>
      </c>
      <c r="B489" s="40" t="s">
        <v>104</v>
      </c>
      <c r="C489" s="37">
        <v>67</v>
      </c>
      <c r="D489" s="37">
        <v>69</v>
      </c>
      <c r="E489" s="37"/>
      <c r="F489" s="37"/>
      <c r="G489" s="37"/>
      <c r="H489" s="37"/>
      <c r="I489" s="37"/>
      <c r="J489" s="37"/>
      <c r="K489" s="37"/>
      <c r="L489" s="37"/>
      <c r="M489" s="37">
        <v>32</v>
      </c>
      <c r="N489" s="37">
        <v>3</v>
      </c>
      <c r="O489" s="37">
        <v>65</v>
      </c>
      <c r="P489" s="37">
        <v>64</v>
      </c>
      <c r="Q489" s="40"/>
    </row>
    <row r="490" spans="1:17" ht="30" customHeight="1">
      <c r="A490" s="40"/>
      <c r="B490" s="41" t="s">
        <v>84</v>
      </c>
      <c r="C490" s="46">
        <f>SUM(C485:C489)</f>
        <v>318</v>
      </c>
      <c r="D490" s="46">
        <f>SUM(D485:D489)</f>
        <v>316</v>
      </c>
      <c r="E490" s="46"/>
      <c r="F490" s="46"/>
      <c r="G490" s="46"/>
      <c r="H490" s="37"/>
      <c r="I490" s="37"/>
      <c r="J490" s="37"/>
      <c r="K490" s="46"/>
      <c r="L490" s="46"/>
      <c r="M490" s="37">
        <f>SUM(M485:N489)</f>
        <v>181</v>
      </c>
      <c r="N490" s="37"/>
      <c r="O490" s="37">
        <f>SUM(O485:O489)</f>
        <v>310</v>
      </c>
      <c r="P490" s="37">
        <f>SUM(P485:P489)</f>
        <v>307</v>
      </c>
      <c r="Q490" s="40">
        <f>SUM(O490:P490)</f>
        <v>617</v>
      </c>
    </row>
    <row r="492" spans="1:17">
      <c r="B492" s="1080" t="s">
        <v>6933</v>
      </c>
      <c r="C492" s="1080"/>
      <c r="N492" s="1080" t="s">
        <v>105</v>
      </c>
      <c r="O492" s="1080"/>
      <c r="P492" s="1080"/>
    </row>
    <row r="495" spans="1:17">
      <c r="B495" s="1080" t="s">
        <v>2456</v>
      </c>
      <c r="C495" s="1080"/>
      <c r="N495" s="1080" t="s">
        <v>106</v>
      </c>
      <c r="O495" s="1080"/>
      <c r="P495" s="1080"/>
    </row>
    <row r="506" spans="1:17" ht="26.25">
      <c r="A506" s="1084" t="s">
        <v>89</v>
      </c>
      <c r="B506" s="1084"/>
      <c r="C506" s="1084"/>
      <c r="D506" s="1084"/>
      <c r="E506" s="1084"/>
      <c r="F506" s="1084"/>
      <c r="G506" s="1084"/>
      <c r="H506" s="1084"/>
      <c r="I506" s="1084"/>
      <c r="J506" s="1084"/>
      <c r="K506" s="1084"/>
      <c r="L506" s="1084"/>
      <c r="M506" s="1084"/>
      <c r="N506" s="1084"/>
      <c r="O506" s="1084"/>
      <c r="P506" s="1084"/>
      <c r="Q506" s="1084"/>
    </row>
    <row r="507" spans="1:17" ht="26.25">
      <c r="A507" s="1084" t="s">
        <v>7126</v>
      </c>
      <c r="B507" s="1084"/>
      <c r="C507" s="1084"/>
      <c r="D507" s="1084"/>
      <c r="E507" s="1084"/>
      <c r="F507" s="1084"/>
      <c r="G507" s="1084"/>
      <c r="H507" s="1084"/>
      <c r="I507" s="1084"/>
      <c r="J507" s="1084"/>
      <c r="K507" s="1084"/>
      <c r="L507" s="1084"/>
      <c r="M507" s="1084"/>
      <c r="N507" s="1084"/>
      <c r="O507" s="1084"/>
      <c r="P507" s="1084"/>
      <c r="Q507" s="1084"/>
    </row>
    <row r="509" spans="1:17" ht="30" customHeight="1">
      <c r="A509" s="1085" t="s">
        <v>91</v>
      </c>
      <c r="B509" s="1085" t="s">
        <v>92</v>
      </c>
      <c r="C509" s="1088" t="s">
        <v>93</v>
      </c>
      <c r="D509" s="1088"/>
      <c r="E509" s="1088" t="s">
        <v>94</v>
      </c>
      <c r="F509" s="1088"/>
      <c r="G509" s="1088" t="s">
        <v>95</v>
      </c>
      <c r="H509" s="1088"/>
      <c r="I509" s="1088" t="s">
        <v>96</v>
      </c>
      <c r="J509" s="1088"/>
      <c r="K509" s="1088" t="s">
        <v>75</v>
      </c>
      <c r="L509" s="1088"/>
      <c r="M509" s="1088" t="s">
        <v>97</v>
      </c>
      <c r="N509" s="1088"/>
      <c r="O509" s="1088" t="s">
        <v>98</v>
      </c>
      <c r="P509" s="1088"/>
      <c r="Q509" s="1088" t="s">
        <v>99</v>
      </c>
    </row>
    <row r="510" spans="1:17" ht="30" customHeight="1">
      <c r="A510" s="1086"/>
      <c r="B510" s="1086"/>
      <c r="C510" s="1088"/>
      <c r="D510" s="1088"/>
      <c r="E510" s="1088"/>
      <c r="F510" s="1088"/>
      <c r="G510" s="1088"/>
      <c r="H510" s="1088"/>
      <c r="I510" s="1088"/>
      <c r="J510" s="1088"/>
      <c r="K510" s="1088"/>
      <c r="L510" s="1088"/>
      <c r="M510" s="1088"/>
      <c r="N510" s="1088"/>
      <c r="O510" s="1088"/>
      <c r="P510" s="1088"/>
      <c r="Q510" s="1088"/>
    </row>
    <row r="511" spans="1:17" ht="30" customHeight="1">
      <c r="A511" s="1087"/>
      <c r="B511" s="1087"/>
      <c r="C511" s="969" t="s">
        <v>23</v>
      </c>
      <c r="D511" s="969" t="s">
        <v>16</v>
      </c>
      <c r="E511" s="969" t="s">
        <v>23</v>
      </c>
      <c r="F511" s="969" t="s">
        <v>16</v>
      </c>
      <c r="G511" s="969" t="s">
        <v>23</v>
      </c>
      <c r="H511" s="969" t="s">
        <v>16</v>
      </c>
      <c r="I511" s="969" t="s">
        <v>23</v>
      </c>
      <c r="J511" s="969" t="s">
        <v>16</v>
      </c>
      <c r="K511" s="969" t="s">
        <v>23</v>
      </c>
      <c r="L511" s="969" t="s">
        <v>16</v>
      </c>
      <c r="M511" s="969" t="s">
        <v>23</v>
      </c>
      <c r="N511" s="969" t="s">
        <v>16</v>
      </c>
      <c r="O511" s="969" t="s">
        <v>23</v>
      </c>
      <c r="P511" s="969" t="s">
        <v>16</v>
      </c>
      <c r="Q511" s="969"/>
    </row>
    <row r="512" spans="1:17" ht="30" customHeight="1">
      <c r="A512" s="37">
        <v>2</v>
      </c>
      <c r="B512" s="38" t="s">
        <v>108</v>
      </c>
      <c r="C512" s="969">
        <v>98</v>
      </c>
      <c r="D512" s="37">
        <v>88</v>
      </c>
      <c r="E512" s="40"/>
      <c r="F512" s="40"/>
      <c r="G512" s="40"/>
      <c r="H512" s="970"/>
      <c r="I512" s="968"/>
      <c r="J512" s="37"/>
      <c r="K512" s="40"/>
      <c r="L512" s="40"/>
      <c r="M512" s="970">
        <v>56</v>
      </c>
      <c r="N512" s="970"/>
      <c r="O512" s="969">
        <v>99</v>
      </c>
      <c r="P512" s="970">
        <v>89</v>
      </c>
      <c r="Q512" s="40"/>
    </row>
    <row r="513" spans="1:17" ht="30" customHeight="1">
      <c r="A513" s="37">
        <v>3</v>
      </c>
      <c r="B513" s="40" t="s">
        <v>1473</v>
      </c>
      <c r="C513" s="970">
        <v>60</v>
      </c>
      <c r="D513" s="970">
        <v>53</v>
      </c>
      <c r="E513" s="40"/>
      <c r="F513" s="40"/>
      <c r="G513" s="40"/>
      <c r="H513" s="970"/>
      <c r="I513" s="970"/>
      <c r="J513" s="37"/>
      <c r="K513" s="40"/>
      <c r="L513" s="40"/>
      <c r="M513" s="970">
        <v>33</v>
      </c>
      <c r="N513" s="970"/>
      <c r="O513" s="970">
        <v>67</v>
      </c>
      <c r="P513" s="970">
        <v>60</v>
      </c>
      <c r="Q513" s="40"/>
    </row>
    <row r="514" spans="1:17" ht="30" customHeight="1">
      <c r="A514" s="37">
        <v>4</v>
      </c>
      <c r="B514" s="40" t="s">
        <v>6978</v>
      </c>
      <c r="C514" s="970">
        <v>34</v>
      </c>
      <c r="D514" s="970">
        <v>40</v>
      </c>
      <c r="E514" s="40"/>
      <c r="F514" s="40"/>
      <c r="G514" s="40"/>
      <c r="H514" s="970"/>
      <c r="I514" s="970"/>
      <c r="J514" s="37"/>
      <c r="K514" s="40"/>
      <c r="L514" s="40"/>
      <c r="M514" s="970">
        <v>17</v>
      </c>
      <c r="N514" s="970"/>
      <c r="O514" s="970">
        <v>29</v>
      </c>
      <c r="P514" s="970">
        <v>33</v>
      </c>
      <c r="Q514" s="40"/>
    </row>
    <row r="515" spans="1:17" ht="30" customHeight="1">
      <c r="A515" s="37">
        <v>5</v>
      </c>
      <c r="B515" s="40" t="s">
        <v>2130</v>
      </c>
      <c r="C515" s="970">
        <v>66</v>
      </c>
      <c r="D515" s="970">
        <v>66</v>
      </c>
      <c r="E515" s="40"/>
      <c r="F515" s="40"/>
      <c r="G515" s="40"/>
      <c r="H515" s="970"/>
      <c r="I515" s="970"/>
      <c r="J515" s="37"/>
      <c r="K515" s="40"/>
      <c r="L515" s="40"/>
      <c r="M515" s="970">
        <v>38</v>
      </c>
      <c r="N515" s="970">
        <v>4</v>
      </c>
      <c r="O515" s="970">
        <v>73</v>
      </c>
      <c r="P515" s="970">
        <v>73</v>
      </c>
      <c r="Q515" s="40"/>
    </row>
    <row r="516" spans="1:17" ht="30" customHeight="1">
      <c r="A516" s="37">
        <v>8</v>
      </c>
      <c r="B516" s="40" t="s">
        <v>112</v>
      </c>
      <c r="C516" s="970">
        <v>59</v>
      </c>
      <c r="D516" s="970">
        <v>52</v>
      </c>
      <c r="E516" s="40"/>
      <c r="F516" s="40"/>
      <c r="G516" s="40"/>
      <c r="H516" s="970"/>
      <c r="I516" s="970"/>
      <c r="J516" s="37"/>
      <c r="K516" s="40"/>
      <c r="L516" s="40"/>
      <c r="M516" s="970">
        <v>33</v>
      </c>
      <c r="N516" s="970"/>
      <c r="O516" s="970">
        <v>63</v>
      </c>
      <c r="P516" s="970">
        <v>54</v>
      </c>
      <c r="Q516" s="40"/>
    </row>
    <row r="517" spans="1:17" ht="30" customHeight="1">
      <c r="A517" s="37">
        <v>9</v>
      </c>
      <c r="B517" s="40" t="s">
        <v>113</v>
      </c>
      <c r="C517" s="970">
        <v>61</v>
      </c>
      <c r="D517" s="970">
        <v>62</v>
      </c>
      <c r="E517" s="40"/>
      <c r="F517" s="40"/>
      <c r="G517" s="40"/>
      <c r="H517" s="970"/>
      <c r="I517" s="970"/>
      <c r="J517" s="37"/>
      <c r="K517" s="40"/>
      <c r="L517" s="40"/>
      <c r="M517" s="970">
        <v>38</v>
      </c>
      <c r="N517" s="970"/>
      <c r="O517" s="970">
        <v>56</v>
      </c>
      <c r="P517" s="970">
        <v>63</v>
      </c>
      <c r="Q517" s="40"/>
    </row>
    <row r="518" spans="1:17" ht="30" customHeight="1">
      <c r="A518" s="40"/>
      <c r="B518" s="41" t="s">
        <v>84</v>
      </c>
      <c r="C518" s="40">
        <f>SUM(C512:C517)</f>
        <v>378</v>
      </c>
      <c r="D518" s="40">
        <f>SUM(D512:D517)</f>
        <v>361</v>
      </c>
      <c r="E518" s="40"/>
      <c r="F518" s="40"/>
      <c r="G518" s="40"/>
      <c r="H518" s="970"/>
      <c r="I518" s="970"/>
      <c r="J518" s="37"/>
      <c r="K518" s="40"/>
      <c r="L518" s="40"/>
      <c r="M518" s="970"/>
      <c r="N518" s="970"/>
      <c r="O518" s="40">
        <f>SUM(O512:O517)</f>
        <v>387</v>
      </c>
      <c r="P518" s="40">
        <f>SUM(P512:P517)</f>
        <v>372</v>
      </c>
      <c r="Q518" s="40">
        <f>SUM(O518:P518)</f>
        <v>759</v>
      </c>
    </row>
    <row r="520" spans="1:17">
      <c r="B520" s="1080" t="s">
        <v>6933</v>
      </c>
      <c r="C520" s="1080"/>
      <c r="D520" s="1080"/>
      <c r="N520" s="968" t="s">
        <v>114</v>
      </c>
      <c r="O520" s="968"/>
      <c r="P520" s="968"/>
    </row>
    <row r="523" spans="1:17">
      <c r="B523" s="1080" t="s">
        <v>2456</v>
      </c>
      <c r="C523" s="1080"/>
      <c r="D523" s="1080"/>
      <c r="N523" s="968" t="s">
        <v>115</v>
      </c>
      <c r="O523" s="968"/>
      <c r="P523" s="968"/>
    </row>
    <row r="532" spans="1:17" ht="26.25">
      <c r="A532" s="1084" t="s">
        <v>89</v>
      </c>
      <c r="B532" s="1084"/>
      <c r="C532" s="1084"/>
      <c r="D532" s="1084"/>
      <c r="E532" s="1084"/>
      <c r="F532" s="1084"/>
      <c r="G532" s="1084"/>
      <c r="H532" s="1084"/>
      <c r="I532" s="1084"/>
      <c r="J532" s="1084"/>
      <c r="K532" s="1084"/>
      <c r="L532" s="1084"/>
      <c r="M532" s="1084"/>
      <c r="N532" s="1084"/>
      <c r="O532" s="1084"/>
      <c r="P532" s="1084"/>
      <c r="Q532" s="1084"/>
    </row>
    <row r="533" spans="1:17" ht="26.25">
      <c r="A533" s="1084" t="s">
        <v>7127</v>
      </c>
      <c r="B533" s="1084"/>
      <c r="C533" s="1084"/>
      <c r="D533" s="1084"/>
      <c r="E533" s="1084"/>
      <c r="F533" s="1084"/>
      <c r="G533" s="1084"/>
      <c r="H533" s="1084"/>
      <c r="I533" s="1084"/>
      <c r="J533" s="1084"/>
      <c r="K533" s="1084"/>
      <c r="L533" s="1084"/>
      <c r="M533" s="1084"/>
      <c r="N533" s="1084"/>
      <c r="O533" s="1084"/>
      <c r="P533" s="1084"/>
      <c r="Q533" s="1084"/>
    </row>
    <row r="535" spans="1:17" ht="30" customHeight="1">
      <c r="A535" s="1085" t="s">
        <v>91</v>
      </c>
      <c r="B535" s="1085" t="s">
        <v>92</v>
      </c>
      <c r="C535" s="1088" t="s">
        <v>93</v>
      </c>
      <c r="D535" s="1088"/>
      <c r="E535" s="1088" t="s">
        <v>94</v>
      </c>
      <c r="F535" s="1088"/>
      <c r="G535" s="1088" t="s">
        <v>95</v>
      </c>
      <c r="H535" s="1088"/>
      <c r="I535" s="1088" t="s">
        <v>96</v>
      </c>
      <c r="J535" s="1088"/>
      <c r="K535" s="1088" t="s">
        <v>75</v>
      </c>
      <c r="L535" s="1088"/>
      <c r="M535" s="1088" t="s">
        <v>97</v>
      </c>
      <c r="N535" s="1088"/>
      <c r="O535" s="1088" t="s">
        <v>98</v>
      </c>
      <c r="P535" s="1088"/>
      <c r="Q535" s="1085" t="s">
        <v>99</v>
      </c>
    </row>
    <row r="536" spans="1:17" ht="30" customHeight="1">
      <c r="A536" s="1086"/>
      <c r="B536" s="1086"/>
      <c r="C536" s="1088"/>
      <c r="D536" s="1088"/>
      <c r="E536" s="1088"/>
      <c r="F536" s="1088"/>
      <c r="G536" s="1088"/>
      <c r="H536" s="1088"/>
      <c r="I536" s="1088"/>
      <c r="J536" s="1088"/>
      <c r="K536" s="1088"/>
      <c r="L536" s="1088"/>
      <c r="M536" s="1088"/>
      <c r="N536" s="1088"/>
      <c r="O536" s="1088"/>
      <c r="P536" s="1088"/>
      <c r="Q536" s="1087"/>
    </row>
    <row r="537" spans="1:17" ht="30" customHeight="1">
      <c r="A537" s="1087"/>
      <c r="B537" s="1087"/>
      <c r="C537" s="969" t="s">
        <v>23</v>
      </c>
      <c r="D537" s="969" t="s">
        <v>16</v>
      </c>
      <c r="E537" s="969" t="s">
        <v>23</v>
      </c>
      <c r="F537" s="969" t="s">
        <v>16</v>
      </c>
      <c r="G537" s="969" t="s">
        <v>23</v>
      </c>
      <c r="H537" s="969" t="s">
        <v>16</v>
      </c>
      <c r="I537" s="969" t="s">
        <v>23</v>
      </c>
      <c r="J537" s="969" t="s">
        <v>16</v>
      </c>
      <c r="K537" s="969" t="s">
        <v>23</v>
      </c>
      <c r="L537" s="969" t="s">
        <v>16</v>
      </c>
      <c r="M537" s="969" t="s">
        <v>23</v>
      </c>
      <c r="N537" s="969" t="s">
        <v>16</v>
      </c>
      <c r="O537" s="969" t="s">
        <v>23</v>
      </c>
      <c r="P537" s="969" t="s">
        <v>16</v>
      </c>
      <c r="Q537" s="969"/>
    </row>
    <row r="538" spans="1:17" ht="30" customHeight="1">
      <c r="A538" s="37">
        <v>10</v>
      </c>
      <c r="B538" s="38" t="s">
        <v>123</v>
      </c>
      <c r="C538" s="969">
        <v>56</v>
      </c>
      <c r="D538" s="37">
        <v>52</v>
      </c>
      <c r="E538" s="37"/>
      <c r="F538" s="37"/>
      <c r="G538" s="37"/>
      <c r="H538" s="37"/>
      <c r="I538" s="971"/>
      <c r="J538" s="37"/>
      <c r="K538" s="37"/>
      <c r="L538" s="37"/>
      <c r="M538" s="37">
        <v>29</v>
      </c>
      <c r="N538" s="37"/>
      <c r="O538" s="37">
        <v>61</v>
      </c>
      <c r="P538" s="37">
        <v>56</v>
      </c>
      <c r="Q538" s="44"/>
    </row>
    <row r="539" spans="1:17" ht="30" customHeight="1">
      <c r="A539" s="37">
        <v>11</v>
      </c>
      <c r="B539" s="40" t="s">
        <v>118</v>
      </c>
      <c r="C539" s="37">
        <v>56</v>
      </c>
      <c r="D539" s="37">
        <v>56</v>
      </c>
      <c r="E539" s="37"/>
      <c r="F539" s="37"/>
      <c r="G539" s="37"/>
      <c r="H539" s="37"/>
      <c r="I539" s="37"/>
      <c r="J539" s="37"/>
      <c r="K539" s="37"/>
      <c r="L539" s="37"/>
      <c r="M539" s="37">
        <v>28</v>
      </c>
      <c r="N539" s="37"/>
      <c r="O539" s="37">
        <v>54</v>
      </c>
      <c r="P539" s="37">
        <v>58</v>
      </c>
      <c r="Q539" s="40"/>
    </row>
    <row r="540" spans="1:17" ht="30" customHeight="1">
      <c r="A540" s="37">
        <v>12</v>
      </c>
      <c r="B540" s="40" t="s">
        <v>119</v>
      </c>
      <c r="C540" s="37">
        <v>77</v>
      </c>
      <c r="D540" s="37">
        <v>69</v>
      </c>
      <c r="E540" s="37"/>
      <c r="F540" s="37"/>
      <c r="G540" s="37"/>
      <c r="H540" s="37"/>
      <c r="I540" s="37"/>
      <c r="J540" s="37"/>
      <c r="K540" s="37"/>
      <c r="L540" s="37"/>
      <c r="M540" s="37">
        <v>35</v>
      </c>
      <c r="N540" s="37">
        <v>1</v>
      </c>
      <c r="O540" s="37">
        <v>72</v>
      </c>
      <c r="P540" s="37">
        <v>71</v>
      </c>
      <c r="Q540" s="40"/>
    </row>
    <row r="541" spans="1:17" ht="30" customHeight="1">
      <c r="A541" s="37">
        <v>13</v>
      </c>
      <c r="B541" s="40" t="s">
        <v>120</v>
      </c>
      <c r="C541" s="37">
        <v>48</v>
      </c>
      <c r="D541" s="37">
        <v>34</v>
      </c>
      <c r="E541" s="37"/>
      <c r="F541" s="37"/>
      <c r="G541" s="37"/>
      <c r="H541" s="37"/>
      <c r="I541" s="37"/>
      <c r="J541" s="37"/>
      <c r="K541" s="37"/>
      <c r="L541" s="37"/>
      <c r="M541" s="37">
        <v>23</v>
      </c>
      <c r="N541" s="37"/>
      <c r="O541" s="37">
        <v>43</v>
      </c>
      <c r="P541" s="37">
        <v>32</v>
      </c>
      <c r="Q541" s="40"/>
    </row>
    <row r="542" spans="1:17" ht="30" customHeight="1">
      <c r="A542" s="37">
        <v>14</v>
      </c>
      <c r="B542" s="40" t="s">
        <v>121</v>
      </c>
      <c r="C542" s="37">
        <v>35</v>
      </c>
      <c r="D542" s="37">
        <v>37</v>
      </c>
      <c r="E542" s="37">
        <v>3</v>
      </c>
      <c r="F542" s="37"/>
      <c r="G542" s="37"/>
      <c r="H542" s="37"/>
      <c r="I542" s="37"/>
      <c r="J542" s="37"/>
      <c r="K542" s="37"/>
      <c r="L542" s="37"/>
      <c r="M542" s="37">
        <v>20</v>
      </c>
      <c r="N542" s="37"/>
      <c r="O542" s="37">
        <v>38</v>
      </c>
      <c r="P542" s="37">
        <v>37</v>
      </c>
      <c r="Q542" s="40"/>
    </row>
    <row r="543" spans="1:17" ht="30" customHeight="1">
      <c r="A543" s="40"/>
      <c r="B543" s="41" t="s">
        <v>84</v>
      </c>
      <c r="C543" s="40">
        <f>SUM(C538:C542)</f>
        <v>272</v>
      </c>
      <c r="D543" s="40">
        <f>SUM(D538:D542)</f>
        <v>248</v>
      </c>
      <c r="E543" s="40"/>
      <c r="F543" s="40"/>
      <c r="G543" s="40"/>
      <c r="H543" s="970"/>
      <c r="I543" s="970"/>
      <c r="J543" s="37"/>
      <c r="K543" s="40"/>
      <c r="L543" s="40"/>
      <c r="M543" s="970"/>
      <c r="N543" s="970"/>
      <c r="O543" s="40">
        <f>SUM(O538:O542)</f>
        <v>268</v>
      </c>
      <c r="P543" s="40">
        <f>SUM(P538:P542)</f>
        <v>254</v>
      </c>
      <c r="Q543" s="40">
        <f>SUM(O543:P543)</f>
        <v>522</v>
      </c>
    </row>
    <row r="545" spans="1:17">
      <c r="B545" s="1080" t="s">
        <v>6933</v>
      </c>
      <c r="C545" s="1080"/>
      <c r="D545" s="1080"/>
      <c r="N545" s="1080" t="s">
        <v>122</v>
      </c>
      <c r="O545" s="1080"/>
      <c r="P545" s="1080"/>
    </row>
    <row r="548" spans="1:17">
      <c r="B548" s="1080" t="s">
        <v>2456</v>
      </c>
      <c r="C548" s="1080"/>
      <c r="D548" s="1080"/>
      <c r="N548" s="1080"/>
      <c r="O548" s="1080"/>
      <c r="P548" s="1080"/>
    </row>
    <row r="560" spans="1:17" ht="26.25">
      <c r="A560" s="1084" t="s">
        <v>89</v>
      </c>
      <c r="B560" s="1084"/>
      <c r="C560" s="1084"/>
      <c r="D560" s="1084"/>
      <c r="E560" s="1084"/>
      <c r="F560" s="1084"/>
      <c r="G560" s="1084"/>
      <c r="H560" s="1084"/>
      <c r="I560" s="1084"/>
      <c r="J560" s="1084"/>
      <c r="K560" s="1084"/>
      <c r="L560" s="1084"/>
      <c r="M560" s="1084"/>
      <c r="N560" s="1084"/>
      <c r="O560" s="1084"/>
      <c r="P560" s="1084"/>
      <c r="Q560" s="1084"/>
    </row>
    <row r="561" spans="1:17" ht="26.25">
      <c r="A561" s="1084" t="s">
        <v>7128</v>
      </c>
      <c r="B561" s="1084"/>
      <c r="C561" s="1084"/>
      <c r="D561" s="1084"/>
      <c r="E561" s="1084"/>
      <c r="F561" s="1084"/>
      <c r="G561" s="1084"/>
      <c r="H561" s="1084"/>
      <c r="I561" s="1084"/>
      <c r="J561" s="1084"/>
      <c r="K561" s="1084"/>
      <c r="L561" s="1084"/>
      <c r="M561" s="1084"/>
      <c r="N561" s="1084"/>
      <c r="O561" s="1084"/>
      <c r="P561" s="1084"/>
      <c r="Q561" s="1084"/>
    </row>
    <row r="563" spans="1:17" ht="30" customHeight="1">
      <c r="A563" s="1085" t="s">
        <v>91</v>
      </c>
      <c r="B563" s="1085" t="s">
        <v>92</v>
      </c>
      <c r="C563" s="1088" t="s">
        <v>93</v>
      </c>
      <c r="D563" s="1088"/>
      <c r="E563" s="1088" t="s">
        <v>94</v>
      </c>
      <c r="F563" s="1088"/>
      <c r="G563" s="1088" t="s">
        <v>95</v>
      </c>
      <c r="H563" s="1088"/>
      <c r="I563" s="1088" t="s">
        <v>96</v>
      </c>
      <c r="J563" s="1088"/>
      <c r="K563" s="1088" t="s">
        <v>75</v>
      </c>
      <c r="L563" s="1088"/>
      <c r="M563" s="1088" t="s">
        <v>97</v>
      </c>
      <c r="N563" s="1088"/>
      <c r="O563" s="1088" t="s">
        <v>98</v>
      </c>
      <c r="P563" s="1088"/>
      <c r="Q563" s="1088" t="s">
        <v>99</v>
      </c>
    </row>
    <row r="564" spans="1:17" ht="30" customHeight="1">
      <c r="A564" s="1086"/>
      <c r="B564" s="1086"/>
      <c r="C564" s="1088"/>
      <c r="D564" s="1088"/>
      <c r="E564" s="1088"/>
      <c r="F564" s="1088"/>
      <c r="G564" s="1088"/>
      <c r="H564" s="1088"/>
      <c r="I564" s="1088"/>
      <c r="J564" s="1088"/>
      <c r="K564" s="1088"/>
      <c r="L564" s="1088"/>
      <c r="M564" s="1088"/>
      <c r="N564" s="1088"/>
      <c r="O564" s="1088"/>
      <c r="P564" s="1088"/>
      <c r="Q564" s="1088"/>
    </row>
    <row r="565" spans="1:17" ht="30" customHeight="1">
      <c r="A565" s="1087"/>
      <c r="B565" s="1087"/>
      <c r="C565" s="969" t="s">
        <v>23</v>
      </c>
      <c r="D565" s="969" t="s">
        <v>16</v>
      </c>
      <c r="E565" s="969" t="s">
        <v>23</v>
      </c>
      <c r="F565" s="969" t="s">
        <v>16</v>
      </c>
      <c r="G565" s="969" t="s">
        <v>23</v>
      </c>
      <c r="H565" s="969" t="s">
        <v>16</v>
      </c>
      <c r="I565" s="969" t="s">
        <v>23</v>
      </c>
      <c r="J565" s="969" t="s">
        <v>16</v>
      </c>
      <c r="K565" s="969" t="s">
        <v>23</v>
      </c>
      <c r="L565" s="969" t="s">
        <v>16</v>
      </c>
      <c r="M565" s="969" t="s">
        <v>23</v>
      </c>
      <c r="N565" s="969" t="s">
        <v>16</v>
      </c>
      <c r="O565" s="969" t="s">
        <v>23</v>
      </c>
      <c r="P565" s="969" t="s">
        <v>16</v>
      </c>
      <c r="Q565" s="969"/>
    </row>
    <row r="566" spans="1:17" ht="30" customHeight="1">
      <c r="A566" s="970">
        <v>1</v>
      </c>
      <c r="B566" s="42" t="s">
        <v>755</v>
      </c>
      <c r="C566" s="969">
        <v>74</v>
      </c>
      <c r="D566" s="37">
        <v>76</v>
      </c>
      <c r="E566" s="37"/>
      <c r="F566" s="37"/>
      <c r="G566" s="37"/>
      <c r="H566" s="37"/>
      <c r="I566" s="971"/>
      <c r="J566" s="37"/>
      <c r="K566" s="37"/>
      <c r="L566" s="37"/>
      <c r="M566" s="37">
        <v>40</v>
      </c>
      <c r="N566" s="37">
        <v>4</v>
      </c>
      <c r="O566" s="37">
        <v>76</v>
      </c>
      <c r="P566" s="37">
        <v>79</v>
      </c>
      <c r="Q566" s="44"/>
    </row>
    <row r="567" spans="1:17" ht="30" customHeight="1">
      <c r="A567" s="37">
        <v>6</v>
      </c>
      <c r="B567" s="40" t="s">
        <v>101</v>
      </c>
      <c r="C567" s="37">
        <v>72</v>
      </c>
      <c r="D567" s="37">
        <v>76</v>
      </c>
      <c r="E567" s="37"/>
      <c r="F567" s="37"/>
      <c r="G567" s="37"/>
      <c r="H567" s="37"/>
      <c r="I567" s="37"/>
      <c r="J567" s="37"/>
      <c r="K567" s="37"/>
      <c r="L567" s="37"/>
      <c r="M567" s="37">
        <v>39</v>
      </c>
      <c r="N567" s="37">
        <v>1</v>
      </c>
      <c r="O567" s="37">
        <v>69</v>
      </c>
      <c r="P567" s="37">
        <v>70</v>
      </c>
      <c r="Q567" s="40"/>
    </row>
    <row r="568" spans="1:17" ht="30" customHeight="1">
      <c r="A568" s="37">
        <v>7</v>
      </c>
      <c r="B568" s="40" t="s">
        <v>102</v>
      </c>
      <c r="C568" s="37">
        <v>68</v>
      </c>
      <c r="D568" s="37">
        <v>56</v>
      </c>
      <c r="E568" s="37"/>
      <c r="F568" s="37"/>
      <c r="G568" s="37"/>
      <c r="H568" s="37"/>
      <c r="I568" s="37"/>
      <c r="J568" s="37"/>
      <c r="K568" s="37"/>
      <c r="L568" s="37"/>
      <c r="M568" s="37">
        <v>39</v>
      </c>
      <c r="N568" s="37">
        <v>1</v>
      </c>
      <c r="O568" s="37">
        <v>68</v>
      </c>
      <c r="P568" s="37">
        <v>61</v>
      </c>
      <c r="Q568" s="40"/>
    </row>
    <row r="569" spans="1:17" ht="30" customHeight="1">
      <c r="A569" s="37">
        <v>15</v>
      </c>
      <c r="B569" s="40" t="s">
        <v>103</v>
      </c>
      <c r="C569" s="37">
        <v>37</v>
      </c>
      <c r="D569" s="37">
        <v>39</v>
      </c>
      <c r="E569" s="37"/>
      <c r="F569" s="37"/>
      <c r="G569" s="37"/>
      <c r="H569" s="37"/>
      <c r="I569" s="37"/>
      <c r="J569" s="37"/>
      <c r="K569" s="37"/>
      <c r="L569" s="37"/>
      <c r="M569" s="37">
        <v>22</v>
      </c>
      <c r="N569" s="37"/>
      <c r="O569" s="37">
        <v>32</v>
      </c>
      <c r="P569" s="37">
        <v>33</v>
      </c>
      <c r="Q569" s="40"/>
    </row>
    <row r="570" spans="1:17" ht="30" customHeight="1">
      <c r="A570" s="37">
        <v>16</v>
      </c>
      <c r="B570" s="40" t="s">
        <v>104</v>
      </c>
      <c r="C570" s="37">
        <v>67</v>
      </c>
      <c r="D570" s="37">
        <v>69</v>
      </c>
      <c r="E570" s="37"/>
      <c r="F570" s="37"/>
      <c r="G570" s="37"/>
      <c r="H570" s="37"/>
      <c r="I570" s="37"/>
      <c r="J570" s="37"/>
      <c r="K570" s="37"/>
      <c r="L570" s="37"/>
      <c r="M570" s="37">
        <v>32</v>
      </c>
      <c r="N570" s="37">
        <v>3</v>
      </c>
      <c r="O570" s="37">
        <v>65</v>
      </c>
      <c r="P570" s="37">
        <v>64</v>
      </c>
      <c r="Q570" s="40"/>
    </row>
    <row r="571" spans="1:17" ht="30" customHeight="1">
      <c r="A571" s="40"/>
      <c r="B571" s="41" t="s">
        <v>84</v>
      </c>
      <c r="C571" s="46">
        <f>SUM(C566:C570)</f>
        <v>318</v>
      </c>
      <c r="D571" s="46">
        <f>SUM(D566:D570)</f>
        <v>316</v>
      </c>
      <c r="E571" s="46"/>
      <c r="F571" s="46"/>
      <c r="G571" s="46"/>
      <c r="H571" s="37"/>
      <c r="I571" s="37"/>
      <c r="J571" s="37"/>
      <c r="K571" s="46"/>
      <c r="L571" s="46"/>
      <c r="M571" s="37">
        <f>SUM(M566:N570)</f>
        <v>181</v>
      </c>
      <c r="N571" s="37"/>
      <c r="O571" s="37">
        <f>SUM(O566:O570)</f>
        <v>310</v>
      </c>
      <c r="P571" s="37">
        <f>SUM(P566:P570)</f>
        <v>307</v>
      </c>
      <c r="Q571" s="40">
        <f>SUM(O571:P571)</f>
        <v>617</v>
      </c>
    </row>
    <row r="573" spans="1:17">
      <c r="B573" s="1080" t="s">
        <v>6933</v>
      </c>
      <c r="C573" s="1080"/>
      <c r="N573" s="1080" t="s">
        <v>105</v>
      </c>
      <c r="O573" s="1080"/>
      <c r="P573" s="1080"/>
    </row>
    <row r="576" spans="1:17">
      <c r="B576" s="1080" t="s">
        <v>2456</v>
      </c>
      <c r="C576" s="1080"/>
      <c r="N576" s="1080" t="s">
        <v>106</v>
      </c>
      <c r="O576" s="1080"/>
      <c r="P576" s="1080"/>
    </row>
    <row r="587" spans="1:17" ht="26.25">
      <c r="A587" s="1084" t="s">
        <v>89</v>
      </c>
      <c r="B587" s="1084"/>
      <c r="C587" s="1084"/>
      <c r="D587" s="1084"/>
      <c r="E587" s="1084"/>
      <c r="F587" s="1084"/>
      <c r="G587" s="1084"/>
      <c r="H587" s="1084"/>
      <c r="I587" s="1084"/>
      <c r="J587" s="1084"/>
      <c r="K587" s="1084"/>
      <c r="L587" s="1084"/>
      <c r="M587" s="1084"/>
      <c r="N587" s="1084"/>
      <c r="O587" s="1084"/>
      <c r="P587" s="1084"/>
      <c r="Q587" s="1084"/>
    </row>
    <row r="588" spans="1:17" ht="26.25">
      <c r="A588" s="1084" t="s">
        <v>7129</v>
      </c>
      <c r="B588" s="1084"/>
      <c r="C588" s="1084"/>
      <c r="D588" s="1084"/>
      <c r="E588" s="1084"/>
      <c r="F588" s="1084"/>
      <c r="G588" s="1084"/>
      <c r="H588" s="1084"/>
      <c r="I588" s="1084"/>
      <c r="J588" s="1084"/>
      <c r="K588" s="1084"/>
      <c r="L588" s="1084"/>
      <c r="M588" s="1084"/>
      <c r="N588" s="1084"/>
      <c r="O588" s="1084"/>
      <c r="P588" s="1084"/>
      <c r="Q588" s="1084"/>
    </row>
    <row r="590" spans="1:17" ht="30" customHeight="1">
      <c r="A590" s="1085" t="s">
        <v>91</v>
      </c>
      <c r="B590" s="1085" t="s">
        <v>92</v>
      </c>
      <c r="C590" s="1088" t="s">
        <v>93</v>
      </c>
      <c r="D590" s="1088"/>
      <c r="E590" s="1088" t="s">
        <v>94</v>
      </c>
      <c r="F590" s="1088"/>
      <c r="G590" s="1088" t="s">
        <v>95</v>
      </c>
      <c r="H590" s="1088"/>
      <c r="I590" s="1088" t="s">
        <v>96</v>
      </c>
      <c r="J590" s="1088"/>
      <c r="K590" s="1088" t="s">
        <v>75</v>
      </c>
      <c r="L590" s="1088"/>
      <c r="M590" s="1088" t="s">
        <v>97</v>
      </c>
      <c r="N590" s="1088"/>
      <c r="O590" s="1088" t="s">
        <v>98</v>
      </c>
      <c r="P590" s="1088"/>
      <c r="Q590" s="1088" t="s">
        <v>99</v>
      </c>
    </row>
    <row r="591" spans="1:17" ht="30" customHeight="1">
      <c r="A591" s="1086"/>
      <c r="B591" s="1086"/>
      <c r="C591" s="1088"/>
      <c r="D591" s="1088"/>
      <c r="E591" s="1088"/>
      <c r="F591" s="1088"/>
      <c r="G591" s="1088"/>
      <c r="H591" s="1088"/>
      <c r="I591" s="1088"/>
      <c r="J591" s="1088"/>
      <c r="K591" s="1088"/>
      <c r="L591" s="1088"/>
      <c r="M591" s="1088"/>
      <c r="N591" s="1088"/>
      <c r="O591" s="1088"/>
      <c r="P591" s="1088"/>
      <c r="Q591" s="1088"/>
    </row>
    <row r="592" spans="1:17" ht="30" customHeight="1">
      <c r="A592" s="1087"/>
      <c r="B592" s="1087"/>
      <c r="C592" s="969" t="s">
        <v>23</v>
      </c>
      <c r="D592" s="969" t="s">
        <v>16</v>
      </c>
      <c r="E592" s="969" t="s">
        <v>23</v>
      </c>
      <c r="F592" s="969" t="s">
        <v>16</v>
      </c>
      <c r="G592" s="969" t="s">
        <v>23</v>
      </c>
      <c r="H592" s="969" t="s">
        <v>16</v>
      </c>
      <c r="I592" s="969" t="s">
        <v>23</v>
      </c>
      <c r="J592" s="969" t="s">
        <v>16</v>
      </c>
      <c r="K592" s="969" t="s">
        <v>23</v>
      </c>
      <c r="L592" s="969" t="s">
        <v>16</v>
      </c>
      <c r="M592" s="969" t="s">
        <v>23</v>
      </c>
      <c r="N592" s="969" t="s">
        <v>16</v>
      </c>
      <c r="O592" s="969" t="s">
        <v>23</v>
      </c>
      <c r="P592" s="969" t="s">
        <v>16</v>
      </c>
      <c r="Q592" s="969"/>
    </row>
    <row r="593" spans="1:17" ht="30" customHeight="1">
      <c r="A593" s="37">
        <v>2</v>
      </c>
      <c r="B593" s="38" t="s">
        <v>108</v>
      </c>
      <c r="C593" s="969">
        <v>98</v>
      </c>
      <c r="D593" s="37">
        <v>88</v>
      </c>
      <c r="E593" s="40"/>
      <c r="F593" s="40"/>
      <c r="G593" s="40"/>
      <c r="H593" s="970"/>
      <c r="I593" s="968"/>
      <c r="J593" s="37"/>
      <c r="K593" s="40"/>
      <c r="L593" s="40"/>
      <c r="M593" s="970">
        <v>56</v>
      </c>
      <c r="N593" s="970"/>
      <c r="O593" s="969">
        <v>99</v>
      </c>
      <c r="P593" s="970">
        <v>89</v>
      </c>
      <c r="Q593" s="40"/>
    </row>
    <row r="594" spans="1:17" ht="30" customHeight="1">
      <c r="A594" s="37">
        <v>3</v>
      </c>
      <c r="B594" s="40" t="s">
        <v>1473</v>
      </c>
      <c r="C594" s="970">
        <v>60</v>
      </c>
      <c r="D594" s="970">
        <v>53</v>
      </c>
      <c r="E594" s="40"/>
      <c r="F594" s="40"/>
      <c r="G594" s="40"/>
      <c r="H594" s="970"/>
      <c r="I594" s="970"/>
      <c r="J594" s="37"/>
      <c r="K594" s="40"/>
      <c r="L594" s="40"/>
      <c r="M594" s="970">
        <v>33</v>
      </c>
      <c r="N594" s="970"/>
      <c r="O594" s="970">
        <v>67</v>
      </c>
      <c r="P594" s="970">
        <v>60</v>
      </c>
      <c r="Q594" s="40"/>
    </row>
    <row r="595" spans="1:17" ht="30" customHeight="1">
      <c r="A595" s="37">
        <v>4</v>
      </c>
      <c r="B595" s="40" t="s">
        <v>6978</v>
      </c>
      <c r="C595" s="970">
        <v>34</v>
      </c>
      <c r="D595" s="970">
        <v>40</v>
      </c>
      <c r="E595" s="40"/>
      <c r="F595" s="40"/>
      <c r="G595" s="40"/>
      <c r="H595" s="970"/>
      <c r="I595" s="970"/>
      <c r="J595" s="37"/>
      <c r="K595" s="40"/>
      <c r="L595" s="40"/>
      <c r="M595" s="970">
        <v>17</v>
      </c>
      <c r="N595" s="970"/>
      <c r="O595" s="970">
        <v>29</v>
      </c>
      <c r="P595" s="970">
        <v>33</v>
      </c>
      <c r="Q595" s="40"/>
    </row>
    <row r="596" spans="1:17" ht="30" customHeight="1">
      <c r="A596" s="37">
        <v>5</v>
      </c>
      <c r="B596" s="40" t="s">
        <v>2130</v>
      </c>
      <c r="C596" s="970">
        <v>66</v>
      </c>
      <c r="D596" s="970">
        <v>66</v>
      </c>
      <c r="E596" s="40"/>
      <c r="F596" s="40"/>
      <c r="G596" s="40"/>
      <c r="H596" s="970"/>
      <c r="I596" s="970"/>
      <c r="J596" s="37"/>
      <c r="K596" s="40"/>
      <c r="L596" s="40"/>
      <c r="M596" s="970">
        <v>38</v>
      </c>
      <c r="N596" s="970">
        <v>4</v>
      </c>
      <c r="O596" s="970">
        <v>73</v>
      </c>
      <c r="P596" s="970">
        <v>73</v>
      </c>
      <c r="Q596" s="40"/>
    </row>
    <row r="597" spans="1:17" ht="30" customHeight="1">
      <c r="A597" s="37">
        <v>8</v>
      </c>
      <c r="B597" s="40" t="s">
        <v>112</v>
      </c>
      <c r="C597" s="970">
        <v>59</v>
      </c>
      <c r="D597" s="970">
        <v>52</v>
      </c>
      <c r="E597" s="40"/>
      <c r="F597" s="40"/>
      <c r="G597" s="40"/>
      <c r="H597" s="970"/>
      <c r="I597" s="970"/>
      <c r="J597" s="37"/>
      <c r="K597" s="40"/>
      <c r="L597" s="40"/>
      <c r="M597" s="970">
        <v>33</v>
      </c>
      <c r="N597" s="970"/>
      <c r="O597" s="970">
        <v>63</v>
      </c>
      <c r="P597" s="970">
        <v>54</v>
      </c>
      <c r="Q597" s="40"/>
    </row>
    <row r="598" spans="1:17" ht="30" customHeight="1">
      <c r="A598" s="37">
        <v>9</v>
      </c>
      <c r="B598" s="40" t="s">
        <v>113</v>
      </c>
      <c r="C598" s="970">
        <v>61</v>
      </c>
      <c r="D598" s="970">
        <v>62</v>
      </c>
      <c r="E598" s="40"/>
      <c r="F598" s="40"/>
      <c r="G598" s="40"/>
      <c r="H598" s="970"/>
      <c r="I598" s="970"/>
      <c r="J598" s="37"/>
      <c r="K598" s="40"/>
      <c r="L598" s="40"/>
      <c r="M598" s="970">
        <v>38</v>
      </c>
      <c r="N598" s="970"/>
      <c r="O598" s="970">
        <v>56</v>
      </c>
      <c r="P598" s="970">
        <v>63</v>
      </c>
      <c r="Q598" s="40"/>
    </row>
    <row r="599" spans="1:17" ht="30" customHeight="1">
      <c r="A599" s="40"/>
      <c r="B599" s="41" t="s">
        <v>84</v>
      </c>
      <c r="C599" s="40">
        <f>SUM(C593:C598)</f>
        <v>378</v>
      </c>
      <c r="D599" s="40">
        <f>SUM(D593:D598)</f>
        <v>361</v>
      </c>
      <c r="E599" s="40"/>
      <c r="F599" s="40"/>
      <c r="G599" s="40"/>
      <c r="H599" s="970"/>
      <c r="I599" s="970"/>
      <c r="J599" s="37"/>
      <c r="K599" s="40"/>
      <c r="L599" s="40"/>
      <c r="M599" s="970"/>
      <c r="N599" s="970"/>
      <c r="O599" s="40">
        <f>SUM(O593:O598)</f>
        <v>387</v>
      </c>
      <c r="P599" s="40">
        <f>SUM(P593:P598)</f>
        <v>372</v>
      </c>
      <c r="Q599" s="40">
        <f>SUM(O599:P599)</f>
        <v>759</v>
      </c>
    </row>
    <row r="601" spans="1:17">
      <c r="B601" s="1080" t="s">
        <v>6933</v>
      </c>
      <c r="C601" s="1080"/>
      <c r="D601" s="1080"/>
      <c r="N601" s="968" t="s">
        <v>114</v>
      </c>
      <c r="O601" s="968"/>
      <c r="P601" s="968"/>
    </row>
    <row r="604" spans="1:17">
      <c r="B604" s="1080" t="s">
        <v>2456</v>
      </c>
      <c r="C604" s="1080"/>
      <c r="D604" s="1080"/>
      <c r="N604" s="968" t="s">
        <v>115</v>
      </c>
      <c r="O604" s="968"/>
      <c r="P604" s="968"/>
    </row>
    <row r="613" spans="1:17" ht="26.25">
      <c r="A613" s="1084" t="s">
        <v>89</v>
      </c>
      <c r="B613" s="1084"/>
      <c r="C613" s="1084"/>
      <c r="D613" s="1084"/>
      <c r="E613" s="1084"/>
      <c r="F613" s="1084"/>
      <c r="G613" s="1084"/>
      <c r="H613" s="1084"/>
      <c r="I613" s="1084"/>
      <c r="J613" s="1084"/>
      <c r="K613" s="1084"/>
      <c r="L613" s="1084"/>
      <c r="M613" s="1084"/>
      <c r="N613" s="1084"/>
      <c r="O613" s="1084"/>
      <c r="P613" s="1084"/>
      <c r="Q613" s="1084"/>
    </row>
    <row r="614" spans="1:17" ht="26.25">
      <c r="A614" s="1084" t="s">
        <v>7130</v>
      </c>
      <c r="B614" s="1084"/>
      <c r="C614" s="1084"/>
      <c r="D614" s="1084"/>
      <c r="E614" s="1084"/>
      <c r="F614" s="1084"/>
      <c r="G614" s="1084"/>
      <c r="H614" s="1084"/>
      <c r="I614" s="1084"/>
      <c r="J614" s="1084"/>
      <c r="K614" s="1084"/>
      <c r="L614" s="1084"/>
      <c r="M614" s="1084"/>
      <c r="N614" s="1084"/>
      <c r="O614" s="1084"/>
      <c r="P614" s="1084"/>
      <c r="Q614" s="1084"/>
    </row>
    <row r="616" spans="1:17" ht="30" customHeight="1">
      <c r="A616" s="1085" t="s">
        <v>91</v>
      </c>
      <c r="B616" s="1085" t="s">
        <v>92</v>
      </c>
      <c r="C616" s="1088" t="s">
        <v>93</v>
      </c>
      <c r="D616" s="1088"/>
      <c r="E616" s="1088" t="s">
        <v>94</v>
      </c>
      <c r="F616" s="1088"/>
      <c r="G616" s="1088" t="s">
        <v>95</v>
      </c>
      <c r="H616" s="1088"/>
      <c r="I616" s="1088" t="s">
        <v>96</v>
      </c>
      <c r="J616" s="1088"/>
      <c r="K616" s="1088" t="s">
        <v>75</v>
      </c>
      <c r="L616" s="1088"/>
      <c r="M616" s="1088" t="s">
        <v>97</v>
      </c>
      <c r="N616" s="1088"/>
      <c r="O616" s="1088" t="s">
        <v>98</v>
      </c>
      <c r="P616" s="1088"/>
      <c r="Q616" s="1085" t="s">
        <v>99</v>
      </c>
    </row>
    <row r="617" spans="1:17" ht="30" customHeight="1">
      <c r="A617" s="1086"/>
      <c r="B617" s="1086"/>
      <c r="C617" s="1088"/>
      <c r="D617" s="1088"/>
      <c r="E617" s="1088"/>
      <c r="F617" s="1088"/>
      <c r="G617" s="1088"/>
      <c r="H617" s="1088"/>
      <c r="I617" s="1088"/>
      <c r="J617" s="1088"/>
      <c r="K617" s="1088"/>
      <c r="L617" s="1088"/>
      <c r="M617" s="1088"/>
      <c r="N617" s="1088"/>
      <c r="O617" s="1088"/>
      <c r="P617" s="1088"/>
      <c r="Q617" s="1087"/>
    </row>
    <row r="618" spans="1:17" ht="30" customHeight="1">
      <c r="A618" s="1087"/>
      <c r="B618" s="1087"/>
      <c r="C618" s="969" t="s">
        <v>23</v>
      </c>
      <c r="D618" s="969" t="s">
        <v>16</v>
      </c>
      <c r="E618" s="969" t="s">
        <v>23</v>
      </c>
      <c r="F618" s="969" t="s">
        <v>16</v>
      </c>
      <c r="G618" s="969" t="s">
        <v>23</v>
      </c>
      <c r="H618" s="969" t="s">
        <v>16</v>
      </c>
      <c r="I618" s="969" t="s">
        <v>23</v>
      </c>
      <c r="J618" s="969" t="s">
        <v>16</v>
      </c>
      <c r="K618" s="969" t="s">
        <v>23</v>
      </c>
      <c r="L618" s="969" t="s">
        <v>16</v>
      </c>
      <c r="M618" s="969" t="s">
        <v>23</v>
      </c>
      <c r="N618" s="969" t="s">
        <v>16</v>
      </c>
      <c r="O618" s="969" t="s">
        <v>23</v>
      </c>
      <c r="P618" s="969" t="s">
        <v>16</v>
      </c>
      <c r="Q618" s="969"/>
    </row>
    <row r="619" spans="1:17" ht="30" customHeight="1">
      <c r="A619" s="37">
        <v>10</v>
      </c>
      <c r="B619" s="38" t="s">
        <v>123</v>
      </c>
      <c r="C619" s="969">
        <v>56</v>
      </c>
      <c r="D619" s="37">
        <v>52</v>
      </c>
      <c r="E619" s="37"/>
      <c r="F619" s="37"/>
      <c r="G619" s="37"/>
      <c r="H619" s="37"/>
      <c r="I619" s="971"/>
      <c r="J619" s="37"/>
      <c r="K619" s="37"/>
      <c r="L619" s="37"/>
      <c r="M619" s="37">
        <v>29</v>
      </c>
      <c r="N619" s="37"/>
      <c r="O619" s="37">
        <v>61</v>
      </c>
      <c r="P619" s="37">
        <v>56</v>
      </c>
      <c r="Q619" s="44"/>
    </row>
    <row r="620" spans="1:17" ht="30" customHeight="1">
      <c r="A620" s="37">
        <v>11</v>
      </c>
      <c r="B620" s="40" t="s">
        <v>118</v>
      </c>
      <c r="C620" s="37">
        <v>56</v>
      </c>
      <c r="D620" s="37">
        <v>56</v>
      </c>
      <c r="E620" s="37"/>
      <c r="F620" s="37"/>
      <c r="G620" s="37"/>
      <c r="H620" s="37"/>
      <c r="I620" s="37"/>
      <c r="J620" s="37"/>
      <c r="K620" s="37"/>
      <c r="L620" s="37"/>
      <c r="M620" s="37">
        <v>28</v>
      </c>
      <c r="N620" s="37"/>
      <c r="O620" s="37">
        <v>54</v>
      </c>
      <c r="P620" s="37">
        <v>58</v>
      </c>
      <c r="Q620" s="40"/>
    </row>
    <row r="621" spans="1:17" ht="30" customHeight="1">
      <c r="A621" s="37">
        <v>12</v>
      </c>
      <c r="B621" s="40" t="s">
        <v>119</v>
      </c>
      <c r="C621" s="37">
        <v>77</v>
      </c>
      <c r="D621" s="37">
        <v>69</v>
      </c>
      <c r="E621" s="37"/>
      <c r="F621" s="37"/>
      <c r="G621" s="37"/>
      <c r="H621" s="37"/>
      <c r="I621" s="37"/>
      <c r="J621" s="37"/>
      <c r="K621" s="37"/>
      <c r="L621" s="37"/>
      <c r="M621" s="37">
        <v>35</v>
      </c>
      <c r="N621" s="37">
        <v>1</v>
      </c>
      <c r="O621" s="37">
        <v>72</v>
      </c>
      <c r="P621" s="37">
        <v>71</v>
      </c>
      <c r="Q621" s="40"/>
    </row>
    <row r="622" spans="1:17" ht="30" customHeight="1">
      <c r="A622" s="37">
        <v>13</v>
      </c>
      <c r="B622" s="40" t="s">
        <v>120</v>
      </c>
      <c r="C622" s="37">
        <v>48</v>
      </c>
      <c r="D622" s="37">
        <v>34</v>
      </c>
      <c r="E622" s="37"/>
      <c r="F622" s="37"/>
      <c r="G622" s="37"/>
      <c r="H622" s="37"/>
      <c r="I622" s="37"/>
      <c r="J622" s="37"/>
      <c r="K622" s="37"/>
      <c r="L622" s="37"/>
      <c r="M622" s="37">
        <v>23</v>
      </c>
      <c r="N622" s="37"/>
      <c r="O622" s="37">
        <v>43</v>
      </c>
      <c r="P622" s="37">
        <v>32</v>
      </c>
      <c r="Q622" s="40"/>
    </row>
    <row r="623" spans="1:17" ht="30" customHeight="1">
      <c r="A623" s="37">
        <v>14</v>
      </c>
      <c r="B623" s="40" t="s">
        <v>121</v>
      </c>
      <c r="C623" s="37">
        <v>35</v>
      </c>
      <c r="D623" s="37">
        <v>37</v>
      </c>
      <c r="E623" s="37"/>
      <c r="F623" s="37"/>
      <c r="G623" s="37"/>
      <c r="H623" s="37"/>
      <c r="I623" s="37"/>
      <c r="J623" s="37"/>
      <c r="K623" s="37"/>
      <c r="L623" s="37"/>
      <c r="M623" s="37">
        <v>20</v>
      </c>
      <c r="N623" s="37"/>
      <c r="O623" s="37">
        <v>38</v>
      </c>
      <c r="P623" s="37">
        <v>37</v>
      </c>
      <c r="Q623" s="40"/>
    </row>
    <row r="624" spans="1:17" ht="30" customHeight="1">
      <c r="A624" s="40"/>
      <c r="B624" s="41" t="s">
        <v>84</v>
      </c>
      <c r="C624" s="40">
        <f>SUM(C619:C623)</f>
        <v>272</v>
      </c>
      <c r="D624" s="40">
        <f>SUM(D619:D623)</f>
        <v>248</v>
      </c>
      <c r="E624" s="40"/>
      <c r="F624" s="40"/>
      <c r="G624" s="40"/>
      <c r="H624" s="970"/>
      <c r="I624" s="970"/>
      <c r="J624" s="37"/>
      <c r="K624" s="40"/>
      <c r="L624" s="40"/>
      <c r="M624" s="970"/>
      <c r="N624" s="970"/>
      <c r="O624" s="40">
        <f>SUM(O619:O623)</f>
        <v>268</v>
      </c>
      <c r="P624" s="40">
        <f>SUM(P619:P623)</f>
        <v>254</v>
      </c>
      <c r="Q624" s="40">
        <f>SUM(O624:P624)</f>
        <v>522</v>
      </c>
    </row>
    <row r="626" spans="2:16">
      <c r="B626" s="1080" t="s">
        <v>6933</v>
      </c>
      <c r="C626" s="1080"/>
      <c r="D626" s="1080"/>
      <c r="N626" s="1080" t="s">
        <v>122</v>
      </c>
      <c r="O626" s="1080"/>
      <c r="P626" s="1080"/>
    </row>
    <row r="629" spans="2:16">
      <c r="B629" s="1080" t="s">
        <v>2456</v>
      </c>
      <c r="C629" s="1080"/>
      <c r="D629" s="1080"/>
      <c r="N629" s="1080"/>
      <c r="O629" s="1080"/>
      <c r="P629" s="1080"/>
    </row>
    <row r="641" spans="1:17" ht="26.25">
      <c r="A641" s="1084" t="s">
        <v>89</v>
      </c>
      <c r="B641" s="1084"/>
      <c r="C641" s="1084"/>
      <c r="D641" s="1084"/>
      <c r="E641" s="1084"/>
      <c r="F641" s="1084"/>
      <c r="G641" s="1084"/>
      <c r="H641" s="1084"/>
      <c r="I641" s="1084"/>
      <c r="J641" s="1084"/>
      <c r="K641" s="1084"/>
      <c r="L641" s="1084"/>
      <c r="M641" s="1084"/>
      <c r="N641" s="1084"/>
      <c r="O641" s="1084"/>
      <c r="P641" s="1084"/>
      <c r="Q641" s="1084"/>
    </row>
    <row r="642" spans="1:17" ht="26.25">
      <c r="A642" s="1084" t="s">
        <v>7131</v>
      </c>
      <c r="B642" s="1084"/>
      <c r="C642" s="1084"/>
      <c r="D642" s="1084"/>
      <c r="E642" s="1084"/>
      <c r="F642" s="1084"/>
      <c r="G642" s="1084"/>
      <c r="H642" s="1084"/>
      <c r="I642" s="1084"/>
      <c r="J642" s="1084"/>
      <c r="K642" s="1084"/>
      <c r="L642" s="1084"/>
      <c r="M642" s="1084"/>
      <c r="N642" s="1084"/>
      <c r="O642" s="1084"/>
      <c r="P642" s="1084"/>
      <c r="Q642" s="1084"/>
    </row>
    <row r="644" spans="1:17" ht="30" customHeight="1">
      <c r="A644" s="1085" t="s">
        <v>91</v>
      </c>
      <c r="B644" s="1085" t="s">
        <v>92</v>
      </c>
      <c r="C644" s="1088" t="s">
        <v>93</v>
      </c>
      <c r="D644" s="1088"/>
      <c r="E644" s="1088" t="s">
        <v>94</v>
      </c>
      <c r="F644" s="1088"/>
      <c r="G644" s="1088" t="s">
        <v>95</v>
      </c>
      <c r="H644" s="1088"/>
      <c r="I644" s="1088" t="s">
        <v>96</v>
      </c>
      <c r="J644" s="1088"/>
      <c r="K644" s="1088" t="s">
        <v>75</v>
      </c>
      <c r="L644" s="1088"/>
      <c r="M644" s="1088" t="s">
        <v>97</v>
      </c>
      <c r="N644" s="1088"/>
      <c r="O644" s="1088" t="s">
        <v>98</v>
      </c>
      <c r="P644" s="1088"/>
      <c r="Q644" s="1088" t="s">
        <v>99</v>
      </c>
    </row>
    <row r="645" spans="1:17" ht="30" customHeight="1">
      <c r="A645" s="1086"/>
      <c r="B645" s="1086"/>
      <c r="C645" s="1088"/>
      <c r="D645" s="1088"/>
      <c r="E645" s="1088"/>
      <c r="F645" s="1088"/>
      <c r="G645" s="1088"/>
      <c r="H645" s="1088"/>
      <c r="I645" s="1088"/>
      <c r="J645" s="1088"/>
      <c r="K645" s="1088"/>
      <c r="L645" s="1088"/>
      <c r="M645" s="1088"/>
      <c r="N645" s="1088"/>
      <c r="O645" s="1088"/>
      <c r="P645" s="1088"/>
      <c r="Q645" s="1088"/>
    </row>
    <row r="646" spans="1:17" ht="30" customHeight="1">
      <c r="A646" s="1087"/>
      <c r="B646" s="1087"/>
      <c r="C646" s="969" t="s">
        <v>23</v>
      </c>
      <c r="D646" s="969" t="s">
        <v>16</v>
      </c>
      <c r="E646" s="969" t="s">
        <v>23</v>
      </c>
      <c r="F646" s="969" t="s">
        <v>16</v>
      </c>
      <c r="G646" s="969" t="s">
        <v>23</v>
      </c>
      <c r="H646" s="969" t="s">
        <v>16</v>
      </c>
      <c r="I646" s="969" t="s">
        <v>23</v>
      </c>
      <c r="J646" s="969" t="s">
        <v>16</v>
      </c>
      <c r="K646" s="969" t="s">
        <v>23</v>
      </c>
      <c r="L646" s="969" t="s">
        <v>16</v>
      </c>
      <c r="M646" s="969" t="s">
        <v>23</v>
      </c>
      <c r="N646" s="969" t="s">
        <v>16</v>
      </c>
      <c r="O646" s="969" t="s">
        <v>23</v>
      </c>
      <c r="P646" s="969" t="s">
        <v>16</v>
      </c>
      <c r="Q646" s="969"/>
    </row>
    <row r="647" spans="1:17" ht="30" customHeight="1">
      <c r="A647" s="970">
        <v>1</v>
      </c>
      <c r="B647" s="42" t="s">
        <v>755</v>
      </c>
      <c r="C647" s="969">
        <v>74</v>
      </c>
      <c r="D647" s="37">
        <v>76</v>
      </c>
      <c r="E647" s="37"/>
      <c r="F647" s="37"/>
      <c r="G647" s="37"/>
      <c r="H647" s="37"/>
      <c r="I647" s="971"/>
      <c r="J647" s="37"/>
      <c r="K647" s="37"/>
      <c r="L647" s="37"/>
      <c r="M647" s="37">
        <v>40</v>
      </c>
      <c r="N647" s="37">
        <v>4</v>
      </c>
      <c r="O647" s="37">
        <v>76</v>
      </c>
      <c r="P647" s="37">
        <v>79</v>
      </c>
      <c r="Q647" s="44"/>
    </row>
    <row r="648" spans="1:17" ht="30" customHeight="1">
      <c r="A648" s="37">
        <v>6</v>
      </c>
      <c r="B648" s="40" t="s">
        <v>101</v>
      </c>
      <c r="C648" s="37">
        <v>72</v>
      </c>
      <c r="D648" s="37">
        <v>76</v>
      </c>
      <c r="E648" s="37"/>
      <c r="F648" s="37"/>
      <c r="G648" s="37"/>
      <c r="H648" s="37"/>
      <c r="I648" s="37"/>
      <c r="J648" s="37"/>
      <c r="K648" s="37"/>
      <c r="L648" s="37"/>
      <c r="M648" s="37">
        <v>39</v>
      </c>
      <c r="N648" s="37">
        <v>1</v>
      </c>
      <c r="O648" s="37">
        <v>69</v>
      </c>
      <c r="P648" s="37">
        <v>70</v>
      </c>
      <c r="Q648" s="40"/>
    </row>
    <row r="649" spans="1:17" ht="30" customHeight="1">
      <c r="A649" s="37">
        <v>7</v>
      </c>
      <c r="B649" s="40" t="s">
        <v>102</v>
      </c>
      <c r="C649" s="37">
        <v>68</v>
      </c>
      <c r="D649" s="37">
        <v>56</v>
      </c>
      <c r="E649" s="37"/>
      <c r="F649" s="37"/>
      <c r="G649" s="37"/>
      <c r="H649" s="37"/>
      <c r="I649" s="37"/>
      <c r="J649" s="37"/>
      <c r="K649" s="37"/>
      <c r="L649" s="37"/>
      <c r="M649" s="37">
        <v>39</v>
      </c>
      <c r="N649" s="37">
        <v>1</v>
      </c>
      <c r="O649" s="37">
        <v>68</v>
      </c>
      <c r="P649" s="37">
        <v>61</v>
      </c>
      <c r="Q649" s="40"/>
    </row>
    <row r="650" spans="1:17" ht="30" customHeight="1">
      <c r="A650" s="37">
        <v>15</v>
      </c>
      <c r="B650" s="40" t="s">
        <v>103</v>
      </c>
      <c r="C650" s="37">
        <v>37</v>
      </c>
      <c r="D650" s="37">
        <v>39</v>
      </c>
      <c r="E650" s="37"/>
      <c r="F650" s="37"/>
      <c r="G650" s="37"/>
      <c r="H650" s="37"/>
      <c r="I650" s="37"/>
      <c r="J650" s="37"/>
      <c r="K650" s="37"/>
      <c r="L650" s="37"/>
      <c r="M650" s="37">
        <v>22</v>
      </c>
      <c r="N650" s="37"/>
      <c r="O650" s="37">
        <v>32</v>
      </c>
      <c r="P650" s="37">
        <v>33</v>
      </c>
      <c r="Q650" s="40"/>
    </row>
    <row r="651" spans="1:17" ht="30" customHeight="1">
      <c r="A651" s="37">
        <v>16</v>
      </c>
      <c r="B651" s="40" t="s">
        <v>104</v>
      </c>
      <c r="C651" s="37">
        <v>67</v>
      </c>
      <c r="D651" s="37">
        <v>69</v>
      </c>
      <c r="E651" s="37"/>
      <c r="F651" s="37"/>
      <c r="G651" s="37"/>
      <c r="H651" s="37"/>
      <c r="I651" s="37"/>
      <c r="J651" s="37"/>
      <c r="K651" s="37"/>
      <c r="L651" s="37"/>
      <c r="M651" s="37">
        <v>33</v>
      </c>
      <c r="N651" s="37">
        <v>3</v>
      </c>
      <c r="O651" s="37">
        <v>65</v>
      </c>
      <c r="P651" s="37">
        <v>64</v>
      </c>
      <c r="Q651" s="40"/>
    </row>
    <row r="652" spans="1:17" ht="30" customHeight="1">
      <c r="A652" s="40"/>
      <c r="B652" s="41" t="s">
        <v>84</v>
      </c>
      <c r="C652" s="46">
        <f>SUM(C647:C651)</f>
        <v>318</v>
      </c>
      <c r="D652" s="46">
        <f>SUM(D647:D651)</f>
        <v>316</v>
      </c>
      <c r="E652" s="46"/>
      <c r="F652" s="46"/>
      <c r="G652" s="46"/>
      <c r="H652" s="37"/>
      <c r="I652" s="37"/>
      <c r="J652" s="37"/>
      <c r="K652" s="46"/>
      <c r="L652" s="46"/>
      <c r="M652" s="37">
        <f>SUM(M651+N651+M650+M649+N649+N648+N647+M647+M648)</f>
        <v>182</v>
      </c>
      <c r="N652" s="37"/>
      <c r="O652" s="37">
        <f>SUM(O647:O651)</f>
        <v>310</v>
      </c>
      <c r="P652" s="37">
        <f>SUM(P647:P651)</f>
        <v>307</v>
      </c>
      <c r="Q652" s="40">
        <f>SUM(O652:P652)</f>
        <v>617</v>
      </c>
    </row>
    <row r="654" spans="1:17">
      <c r="B654" s="1080" t="s">
        <v>6933</v>
      </c>
      <c r="C654" s="1080"/>
      <c r="N654" s="1080" t="s">
        <v>105</v>
      </c>
      <c r="O654" s="1080"/>
      <c r="P654" s="1080"/>
    </row>
    <row r="657" spans="1:17">
      <c r="B657" s="1080" t="s">
        <v>2456</v>
      </c>
      <c r="C657" s="1080"/>
      <c r="N657" s="1080" t="s">
        <v>106</v>
      </c>
      <c r="O657" s="1080"/>
      <c r="P657" s="1080"/>
    </row>
    <row r="668" spans="1:17" ht="26.25">
      <c r="A668" s="1084" t="s">
        <v>89</v>
      </c>
      <c r="B668" s="1084"/>
      <c r="C668" s="1084"/>
      <c r="D668" s="1084"/>
      <c r="E668" s="1084"/>
      <c r="F668" s="1084"/>
      <c r="G668" s="1084"/>
      <c r="H668" s="1084"/>
      <c r="I668" s="1084"/>
      <c r="J668" s="1084"/>
      <c r="K668" s="1084"/>
      <c r="L668" s="1084"/>
      <c r="M668" s="1084"/>
      <c r="N668" s="1084"/>
      <c r="O668" s="1084"/>
      <c r="P668" s="1084"/>
      <c r="Q668" s="1084"/>
    </row>
    <row r="669" spans="1:17" ht="26.25">
      <c r="A669" s="1084" t="s">
        <v>7132</v>
      </c>
      <c r="B669" s="1084"/>
      <c r="C669" s="1084"/>
      <c r="D669" s="1084"/>
      <c r="E669" s="1084"/>
      <c r="F669" s="1084"/>
      <c r="G669" s="1084"/>
      <c r="H669" s="1084"/>
      <c r="I669" s="1084"/>
      <c r="J669" s="1084"/>
      <c r="K669" s="1084"/>
      <c r="L669" s="1084"/>
      <c r="M669" s="1084"/>
      <c r="N669" s="1084"/>
      <c r="O669" s="1084"/>
      <c r="P669" s="1084"/>
      <c r="Q669" s="1084"/>
    </row>
    <row r="671" spans="1:17" ht="30" customHeight="1">
      <c r="A671" s="1085" t="s">
        <v>91</v>
      </c>
      <c r="B671" s="1085" t="s">
        <v>92</v>
      </c>
      <c r="C671" s="1088" t="s">
        <v>93</v>
      </c>
      <c r="D671" s="1088"/>
      <c r="E671" s="1088" t="s">
        <v>94</v>
      </c>
      <c r="F671" s="1088"/>
      <c r="G671" s="1088" t="s">
        <v>95</v>
      </c>
      <c r="H671" s="1088"/>
      <c r="I671" s="1088" t="s">
        <v>96</v>
      </c>
      <c r="J671" s="1088"/>
      <c r="K671" s="1088" t="s">
        <v>75</v>
      </c>
      <c r="L671" s="1088"/>
      <c r="M671" s="1088" t="s">
        <v>97</v>
      </c>
      <c r="N671" s="1088"/>
      <c r="O671" s="1088" t="s">
        <v>98</v>
      </c>
      <c r="P671" s="1088"/>
      <c r="Q671" s="1088" t="s">
        <v>99</v>
      </c>
    </row>
    <row r="672" spans="1:17" ht="30" customHeight="1">
      <c r="A672" s="1086"/>
      <c r="B672" s="1086"/>
      <c r="C672" s="1088"/>
      <c r="D672" s="1088"/>
      <c r="E672" s="1088"/>
      <c r="F672" s="1088"/>
      <c r="G672" s="1088"/>
      <c r="H672" s="1088"/>
      <c r="I672" s="1088"/>
      <c r="J672" s="1088"/>
      <c r="K672" s="1088"/>
      <c r="L672" s="1088"/>
      <c r="M672" s="1088"/>
      <c r="N672" s="1088"/>
      <c r="O672" s="1088"/>
      <c r="P672" s="1088"/>
      <c r="Q672" s="1088"/>
    </row>
    <row r="673" spans="1:17" ht="30" customHeight="1">
      <c r="A673" s="1087"/>
      <c r="B673" s="1087"/>
      <c r="C673" s="969" t="s">
        <v>23</v>
      </c>
      <c r="D673" s="969" t="s">
        <v>16</v>
      </c>
      <c r="E673" s="969" t="s">
        <v>23</v>
      </c>
      <c r="F673" s="969" t="s">
        <v>16</v>
      </c>
      <c r="G673" s="969" t="s">
        <v>23</v>
      </c>
      <c r="H673" s="969" t="s">
        <v>16</v>
      </c>
      <c r="I673" s="969" t="s">
        <v>23</v>
      </c>
      <c r="J673" s="969" t="s">
        <v>16</v>
      </c>
      <c r="K673" s="969" t="s">
        <v>23</v>
      </c>
      <c r="L673" s="969" t="s">
        <v>16</v>
      </c>
      <c r="M673" s="969" t="s">
        <v>23</v>
      </c>
      <c r="N673" s="969" t="s">
        <v>16</v>
      </c>
      <c r="O673" s="969" t="s">
        <v>23</v>
      </c>
      <c r="P673" s="969" t="s">
        <v>16</v>
      </c>
      <c r="Q673" s="969"/>
    </row>
    <row r="674" spans="1:17" ht="30" customHeight="1">
      <c r="A674" s="37">
        <v>2</v>
      </c>
      <c r="B674" s="38" t="s">
        <v>108</v>
      </c>
      <c r="C674" s="969">
        <v>98</v>
      </c>
      <c r="D674" s="37">
        <v>88</v>
      </c>
      <c r="E674" s="40"/>
      <c r="F674" s="40"/>
      <c r="G674" s="40"/>
      <c r="H674" s="970"/>
      <c r="I674" s="968"/>
      <c r="J674" s="37"/>
      <c r="K674" s="40"/>
      <c r="L674" s="40"/>
      <c r="M674" s="970">
        <v>56</v>
      </c>
      <c r="N674" s="970"/>
      <c r="O674" s="969">
        <v>99</v>
      </c>
      <c r="P674" s="970">
        <v>89</v>
      </c>
      <c r="Q674" s="40"/>
    </row>
    <row r="675" spans="1:17" ht="30" customHeight="1">
      <c r="A675" s="37">
        <v>3</v>
      </c>
      <c r="B675" s="40" t="s">
        <v>1473</v>
      </c>
      <c r="C675" s="970">
        <v>60</v>
      </c>
      <c r="D675" s="970">
        <v>53</v>
      </c>
      <c r="E675" s="40"/>
      <c r="F675" s="40"/>
      <c r="G675" s="40"/>
      <c r="H675" s="970"/>
      <c r="I675" s="970"/>
      <c r="J675" s="37"/>
      <c r="K675" s="40"/>
      <c r="L675" s="40"/>
      <c r="M675" s="970">
        <v>33</v>
      </c>
      <c r="N675" s="970"/>
      <c r="O675" s="970">
        <v>67</v>
      </c>
      <c r="P675" s="970">
        <v>60</v>
      </c>
      <c r="Q675" s="40"/>
    </row>
    <row r="676" spans="1:17" ht="30" customHeight="1">
      <c r="A676" s="37">
        <v>4</v>
      </c>
      <c r="B676" s="40" t="s">
        <v>6978</v>
      </c>
      <c r="C676" s="970">
        <v>34</v>
      </c>
      <c r="D676" s="970">
        <v>40</v>
      </c>
      <c r="E676" s="40"/>
      <c r="F676" s="40"/>
      <c r="G676" s="40"/>
      <c r="H676" s="970"/>
      <c r="I676" s="970"/>
      <c r="J676" s="37"/>
      <c r="K676" s="40"/>
      <c r="L676" s="40"/>
      <c r="M676" s="970">
        <v>17</v>
      </c>
      <c r="N676" s="970"/>
      <c r="O676" s="970">
        <v>29</v>
      </c>
      <c r="P676" s="970">
        <v>33</v>
      </c>
      <c r="Q676" s="40"/>
    </row>
    <row r="677" spans="1:17" ht="30" customHeight="1">
      <c r="A677" s="37">
        <v>5</v>
      </c>
      <c r="B677" s="40" t="s">
        <v>2130</v>
      </c>
      <c r="C677" s="970">
        <v>66</v>
      </c>
      <c r="D677" s="970">
        <v>66</v>
      </c>
      <c r="E677" s="40"/>
      <c r="F677" s="40"/>
      <c r="G677" s="40"/>
      <c r="H677" s="970"/>
      <c r="I677" s="970"/>
      <c r="J677" s="37"/>
      <c r="K677" s="40"/>
      <c r="L677" s="40"/>
      <c r="M677" s="970">
        <v>38</v>
      </c>
      <c r="N677" s="970">
        <v>4</v>
      </c>
      <c r="O677" s="970">
        <v>73</v>
      </c>
      <c r="P677" s="970">
        <v>73</v>
      </c>
      <c r="Q677" s="40"/>
    </row>
    <row r="678" spans="1:17" ht="30" customHeight="1">
      <c r="A678" s="37">
        <v>8</v>
      </c>
      <c r="B678" s="40" t="s">
        <v>112</v>
      </c>
      <c r="C678" s="970">
        <v>59</v>
      </c>
      <c r="D678" s="970">
        <v>52</v>
      </c>
      <c r="E678" s="40"/>
      <c r="F678" s="40"/>
      <c r="G678" s="40"/>
      <c r="H678" s="970"/>
      <c r="I678" s="970"/>
      <c r="J678" s="37"/>
      <c r="K678" s="40"/>
      <c r="L678" s="40"/>
      <c r="M678" s="970">
        <v>33</v>
      </c>
      <c r="N678" s="970"/>
      <c r="O678" s="970">
        <v>63</v>
      </c>
      <c r="P678" s="970">
        <v>54</v>
      </c>
      <c r="Q678" s="40"/>
    </row>
    <row r="679" spans="1:17" ht="30" customHeight="1">
      <c r="A679" s="37">
        <v>9</v>
      </c>
      <c r="B679" s="40" t="s">
        <v>113</v>
      </c>
      <c r="C679" s="970">
        <v>61</v>
      </c>
      <c r="D679" s="970">
        <v>62</v>
      </c>
      <c r="E679" s="40"/>
      <c r="F679" s="40"/>
      <c r="G679" s="40"/>
      <c r="H679" s="970"/>
      <c r="I679" s="970"/>
      <c r="J679" s="37"/>
      <c r="K679" s="40"/>
      <c r="L679" s="40"/>
      <c r="M679" s="970">
        <v>38</v>
      </c>
      <c r="N679" s="970"/>
      <c r="O679" s="970">
        <v>56</v>
      </c>
      <c r="P679" s="970">
        <v>63</v>
      </c>
      <c r="Q679" s="40"/>
    </row>
    <row r="680" spans="1:17" ht="30" customHeight="1">
      <c r="A680" s="40"/>
      <c r="B680" s="41" t="s">
        <v>84</v>
      </c>
      <c r="C680" s="40">
        <f>SUM(C674:C679)</f>
        <v>378</v>
      </c>
      <c r="D680" s="40">
        <f>SUM(D674:D679)</f>
        <v>361</v>
      </c>
      <c r="E680" s="40"/>
      <c r="F680" s="40"/>
      <c r="G680" s="40"/>
      <c r="H680" s="970"/>
      <c r="I680" s="970"/>
      <c r="J680" s="37"/>
      <c r="K680" s="40"/>
      <c r="L680" s="40"/>
      <c r="M680" s="970">
        <f>SUM(M679+M678+M677+N677+M676+M675+M674)</f>
        <v>219</v>
      </c>
      <c r="N680" s="970"/>
      <c r="O680" s="40">
        <f>SUM(O674:O679)</f>
        <v>387</v>
      </c>
      <c r="P680" s="40">
        <f>SUM(P674:P679)</f>
        <v>372</v>
      </c>
      <c r="Q680" s="40">
        <f>SUM(O680:P680)</f>
        <v>759</v>
      </c>
    </row>
    <row r="682" spans="1:17">
      <c r="B682" s="1080" t="s">
        <v>6933</v>
      </c>
      <c r="C682" s="1080"/>
      <c r="D682" s="1080"/>
      <c r="N682" s="968" t="s">
        <v>114</v>
      </c>
      <c r="O682" s="968"/>
      <c r="P682" s="968"/>
    </row>
    <row r="685" spans="1:17">
      <c r="B685" s="1080" t="s">
        <v>2456</v>
      </c>
      <c r="C685" s="1080"/>
      <c r="D685" s="1080"/>
      <c r="N685" s="968" t="s">
        <v>115</v>
      </c>
      <c r="O685" s="968"/>
      <c r="P685" s="968"/>
    </row>
    <row r="694" spans="1:17" ht="26.25">
      <c r="A694" s="1084" t="s">
        <v>89</v>
      </c>
      <c r="B694" s="1084"/>
      <c r="C694" s="1084"/>
      <c r="D694" s="1084"/>
      <c r="E694" s="1084"/>
      <c r="F694" s="1084"/>
      <c r="G694" s="1084"/>
      <c r="H694" s="1084"/>
      <c r="I694" s="1084"/>
      <c r="J694" s="1084"/>
      <c r="K694" s="1084"/>
      <c r="L694" s="1084"/>
      <c r="M694" s="1084"/>
      <c r="N694" s="1084"/>
      <c r="O694" s="1084"/>
      <c r="P694" s="1084"/>
      <c r="Q694" s="1084"/>
    </row>
    <row r="695" spans="1:17" ht="26.25">
      <c r="A695" s="1084" t="s">
        <v>7133</v>
      </c>
      <c r="B695" s="1084"/>
      <c r="C695" s="1084"/>
      <c r="D695" s="1084"/>
      <c r="E695" s="1084"/>
      <c r="F695" s="1084"/>
      <c r="G695" s="1084"/>
      <c r="H695" s="1084"/>
      <c r="I695" s="1084"/>
      <c r="J695" s="1084"/>
      <c r="K695" s="1084"/>
      <c r="L695" s="1084"/>
      <c r="M695" s="1084"/>
      <c r="N695" s="1084"/>
      <c r="O695" s="1084"/>
      <c r="P695" s="1084"/>
      <c r="Q695" s="1084"/>
    </row>
    <row r="697" spans="1:17" ht="30" customHeight="1">
      <c r="A697" s="1085" t="s">
        <v>91</v>
      </c>
      <c r="B697" s="1085" t="s">
        <v>92</v>
      </c>
      <c r="C697" s="1088" t="s">
        <v>93</v>
      </c>
      <c r="D697" s="1088"/>
      <c r="E697" s="1088" t="s">
        <v>94</v>
      </c>
      <c r="F697" s="1088"/>
      <c r="G697" s="1088" t="s">
        <v>95</v>
      </c>
      <c r="H697" s="1088"/>
      <c r="I697" s="1088" t="s">
        <v>96</v>
      </c>
      <c r="J697" s="1088"/>
      <c r="K697" s="1088" t="s">
        <v>75</v>
      </c>
      <c r="L697" s="1088"/>
      <c r="M697" s="1088" t="s">
        <v>97</v>
      </c>
      <c r="N697" s="1088"/>
      <c r="O697" s="1088" t="s">
        <v>98</v>
      </c>
      <c r="P697" s="1088"/>
      <c r="Q697" s="1085" t="s">
        <v>99</v>
      </c>
    </row>
    <row r="698" spans="1:17" ht="30" customHeight="1">
      <c r="A698" s="1086"/>
      <c r="B698" s="1086"/>
      <c r="C698" s="1088"/>
      <c r="D698" s="1088"/>
      <c r="E698" s="1088"/>
      <c r="F698" s="1088"/>
      <c r="G698" s="1088"/>
      <c r="H698" s="1088"/>
      <c r="I698" s="1088"/>
      <c r="J698" s="1088"/>
      <c r="K698" s="1088"/>
      <c r="L698" s="1088"/>
      <c r="M698" s="1088"/>
      <c r="N698" s="1088"/>
      <c r="O698" s="1088"/>
      <c r="P698" s="1088"/>
      <c r="Q698" s="1087"/>
    </row>
    <row r="699" spans="1:17" ht="30" customHeight="1">
      <c r="A699" s="1087"/>
      <c r="B699" s="1087"/>
      <c r="C699" s="969" t="s">
        <v>23</v>
      </c>
      <c r="D699" s="969" t="s">
        <v>16</v>
      </c>
      <c r="E699" s="969" t="s">
        <v>23</v>
      </c>
      <c r="F699" s="969" t="s">
        <v>16</v>
      </c>
      <c r="G699" s="969" t="s">
        <v>23</v>
      </c>
      <c r="H699" s="969" t="s">
        <v>16</v>
      </c>
      <c r="I699" s="969" t="s">
        <v>23</v>
      </c>
      <c r="J699" s="969" t="s">
        <v>16</v>
      </c>
      <c r="K699" s="969" t="s">
        <v>23</v>
      </c>
      <c r="L699" s="969" t="s">
        <v>16</v>
      </c>
      <c r="M699" s="969" t="s">
        <v>23</v>
      </c>
      <c r="N699" s="969" t="s">
        <v>16</v>
      </c>
      <c r="O699" s="969" t="s">
        <v>23</v>
      </c>
      <c r="P699" s="969" t="s">
        <v>16</v>
      </c>
      <c r="Q699" s="969"/>
    </row>
    <row r="700" spans="1:17" ht="30" customHeight="1">
      <c r="A700" s="37">
        <v>10</v>
      </c>
      <c r="B700" s="38" t="s">
        <v>123</v>
      </c>
      <c r="C700" s="969">
        <v>56</v>
      </c>
      <c r="D700" s="37">
        <v>52</v>
      </c>
      <c r="E700" s="37"/>
      <c r="F700" s="37"/>
      <c r="G700" s="37"/>
      <c r="H700" s="37"/>
      <c r="I700" s="971"/>
      <c r="J700" s="37"/>
      <c r="K700" s="37"/>
      <c r="L700" s="37"/>
      <c r="M700" s="37">
        <v>29</v>
      </c>
      <c r="N700" s="37"/>
      <c r="O700" s="37">
        <v>61</v>
      </c>
      <c r="P700" s="37">
        <v>56</v>
      </c>
      <c r="Q700" s="44"/>
    </row>
    <row r="701" spans="1:17" ht="30" customHeight="1">
      <c r="A701" s="37">
        <v>11</v>
      </c>
      <c r="B701" s="40" t="s">
        <v>118</v>
      </c>
      <c r="C701" s="37">
        <v>56</v>
      </c>
      <c r="D701" s="37">
        <v>56</v>
      </c>
      <c r="E701" s="37"/>
      <c r="F701" s="37"/>
      <c r="G701" s="37"/>
      <c r="H701" s="37"/>
      <c r="I701" s="37"/>
      <c r="J701" s="37"/>
      <c r="K701" s="37"/>
      <c r="L701" s="37"/>
      <c r="M701" s="37">
        <v>28</v>
      </c>
      <c r="N701" s="37"/>
      <c r="O701" s="37">
        <v>54</v>
      </c>
      <c r="P701" s="37">
        <v>58</v>
      </c>
      <c r="Q701" s="40"/>
    </row>
    <row r="702" spans="1:17" ht="30" customHeight="1">
      <c r="A702" s="37">
        <v>12</v>
      </c>
      <c r="B702" s="40" t="s">
        <v>119</v>
      </c>
      <c r="C702" s="37">
        <v>77</v>
      </c>
      <c r="D702" s="37">
        <v>69</v>
      </c>
      <c r="E702" s="37"/>
      <c r="F702" s="37"/>
      <c r="G702" s="37"/>
      <c r="H702" s="37"/>
      <c r="I702" s="37"/>
      <c r="J702" s="37"/>
      <c r="K702" s="37"/>
      <c r="L702" s="37"/>
      <c r="M702" s="37">
        <v>35</v>
      </c>
      <c r="N702" s="37">
        <v>1</v>
      </c>
      <c r="O702" s="37">
        <v>72</v>
      </c>
      <c r="P702" s="37">
        <v>71</v>
      </c>
      <c r="Q702" s="40"/>
    </row>
    <row r="703" spans="1:17" ht="30" customHeight="1">
      <c r="A703" s="37">
        <v>13</v>
      </c>
      <c r="B703" s="40" t="s">
        <v>120</v>
      </c>
      <c r="C703" s="37">
        <v>48</v>
      </c>
      <c r="D703" s="37">
        <v>34</v>
      </c>
      <c r="E703" s="37"/>
      <c r="F703" s="37"/>
      <c r="G703" s="37"/>
      <c r="H703" s="37"/>
      <c r="I703" s="37"/>
      <c r="J703" s="37"/>
      <c r="K703" s="37"/>
      <c r="L703" s="37"/>
      <c r="M703" s="37">
        <v>23</v>
      </c>
      <c r="N703" s="37"/>
      <c r="O703" s="37">
        <v>43</v>
      </c>
      <c r="P703" s="37">
        <v>32</v>
      </c>
      <c r="Q703" s="40"/>
    </row>
    <row r="704" spans="1:17" ht="30" customHeight="1">
      <c r="A704" s="37">
        <v>14</v>
      </c>
      <c r="B704" s="40" t="s">
        <v>121</v>
      </c>
      <c r="C704" s="37">
        <v>35</v>
      </c>
      <c r="D704" s="37">
        <v>37</v>
      </c>
      <c r="E704" s="37"/>
      <c r="F704" s="37"/>
      <c r="G704" s="37"/>
      <c r="H704" s="37"/>
      <c r="I704" s="37"/>
      <c r="J704" s="37"/>
      <c r="K704" s="37"/>
      <c r="L704" s="37"/>
      <c r="M704" s="37">
        <v>20</v>
      </c>
      <c r="N704" s="37"/>
      <c r="O704" s="37">
        <v>38</v>
      </c>
      <c r="P704" s="37">
        <v>37</v>
      </c>
      <c r="Q704" s="40"/>
    </row>
    <row r="705" spans="1:17" ht="30" customHeight="1">
      <c r="A705" s="40"/>
      <c r="B705" s="41" t="s">
        <v>84</v>
      </c>
      <c r="C705" s="40">
        <f>SUM(C700:C704)</f>
        <v>272</v>
      </c>
      <c r="D705" s="40">
        <f>SUM(D700:D704)</f>
        <v>248</v>
      </c>
      <c r="E705" s="40"/>
      <c r="F705" s="40"/>
      <c r="G705" s="40"/>
      <c r="H705" s="970"/>
      <c r="I705" s="970"/>
      <c r="J705" s="37"/>
      <c r="K705" s="40"/>
      <c r="L705" s="40"/>
      <c r="M705" s="970">
        <f>SUM(M704+M703+M702+M701+M700+N702)</f>
        <v>136</v>
      </c>
      <c r="N705" s="970"/>
      <c r="O705" s="40">
        <f>SUM(O700:O704)</f>
        <v>268</v>
      </c>
      <c r="P705" s="40">
        <f>SUM(P700:P704)</f>
        <v>254</v>
      </c>
      <c r="Q705" s="40">
        <f>SUM(O705:P705)</f>
        <v>522</v>
      </c>
    </row>
    <row r="707" spans="1:17">
      <c r="B707" s="1080" t="s">
        <v>6933</v>
      </c>
      <c r="C707" s="1080"/>
      <c r="D707" s="1080"/>
      <c r="N707" s="1080" t="s">
        <v>122</v>
      </c>
      <c r="O707" s="1080"/>
      <c r="P707" s="1080"/>
    </row>
    <row r="710" spans="1:17">
      <c r="B710" s="1080" t="s">
        <v>2456</v>
      </c>
      <c r="C710" s="1080"/>
      <c r="D710" s="1080"/>
      <c r="N710" s="1080"/>
      <c r="O710" s="1080"/>
      <c r="P710" s="1080"/>
    </row>
    <row r="721" spans="1:17" ht="26.25">
      <c r="A721" s="1084" t="s">
        <v>89</v>
      </c>
      <c r="B721" s="1084"/>
      <c r="C721" s="1084"/>
      <c r="D721" s="1084"/>
      <c r="E721" s="1084"/>
      <c r="F721" s="1084"/>
      <c r="G721" s="1084"/>
      <c r="H721" s="1084"/>
      <c r="I721" s="1084"/>
      <c r="J721" s="1084"/>
      <c r="K721" s="1084"/>
      <c r="L721" s="1084"/>
      <c r="M721" s="1084"/>
      <c r="N721" s="1084"/>
      <c r="O721" s="1084"/>
      <c r="P721" s="1084"/>
      <c r="Q721" s="1084"/>
    </row>
    <row r="722" spans="1:17" ht="26.25">
      <c r="A722" s="1084" t="s">
        <v>7146</v>
      </c>
      <c r="B722" s="1084"/>
      <c r="C722" s="1084"/>
      <c r="D722" s="1084"/>
      <c r="E722" s="1084"/>
      <c r="F722" s="1084"/>
      <c r="G722" s="1084"/>
      <c r="H722" s="1084"/>
      <c r="I722" s="1084"/>
      <c r="J722" s="1084"/>
      <c r="K722" s="1084"/>
      <c r="L722" s="1084"/>
      <c r="M722" s="1084"/>
      <c r="N722" s="1084"/>
      <c r="O722" s="1084"/>
      <c r="P722" s="1084"/>
      <c r="Q722" s="1084"/>
    </row>
    <row r="724" spans="1:17">
      <c r="A724" s="1085" t="s">
        <v>91</v>
      </c>
      <c r="B724" s="1085" t="s">
        <v>92</v>
      </c>
      <c r="C724" s="1088" t="s">
        <v>93</v>
      </c>
      <c r="D724" s="1088"/>
      <c r="E724" s="1088" t="s">
        <v>94</v>
      </c>
      <c r="F724" s="1088"/>
      <c r="G724" s="1088" t="s">
        <v>95</v>
      </c>
      <c r="H724" s="1088"/>
      <c r="I724" s="1088" t="s">
        <v>96</v>
      </c>
      <c r="J724" s="1088"/>
      <c r="K724" s="1088" t="s">
        <v>75</v>
      </c>
      <c r="L724" s="1088"/>
      <c r="M724" s="1088" t="s">
        <v>97</v>
      </c>
      <c r="N724" s="1088"/>
      <c r="O724" s="1088" t="s">
        <v>98</v>
      </c>
      <c r="P724" s="1088"/>
      <c r="Q724" s="1088" t="s">
        <v>99</v>
      </c>
    </row>
    <row r="725" spans="1:17">
      <c r="A725" s="1086"/>
      <c r="B725" s="1086"/>
      <c r="C725" s="1088"/>
      <c r="D725" s="1088"/>
      <c r="E725" s="1088"/>
      <c r="F725" s="1088"/>
      <c r="G725" s="1088"/>
      <c r="H725" s="1088"/>
      <c r="I725" s="1088"/>
      <c r="J725" s="1088"/>
      <c r="K725" s="1088"/>
      <c r="L725" s="1088"/>
      <c r="M725" s="1088"/>
      <c r="N725" s="1088"/>
      <c r="O725" s="1088"/>
      <c r="P725" s="1088"/>
      <c r="Q725" s="1088"/>
    </row>
    <row r="726" spans="1:17">
      <c r="A726" s="1087"/>
      <c r="B726" s="1087"/>
      <c r="C726" s="976" t="s">
        <v>23</v>
      </c>
      <c r="D726" s="976" t="s">
        <v>16</v>
      </c>
      <c r="E726" s="976" t="s">
        <v>23</v>
      </c>
      <c r="F726" s="976" t="s">
        <v>16</v>
      </c>
      <c r="G726" s="976" t="s">
        <v>23</v>
      </c>
      <c r="H726" s="976" t="s">
        <v>16</v>
      </c>
      <c r="I726" s="976" t="s">
        <v>23</v>
      </c>
      <c r="J726" s="976" t="s">
        <v>16</v>
      </c>
      <c r="K726" s="976" t="s">
        <v>23</v>
      </c>
      <c r="L726" s="976" t="s">
        <v>16</v>
      </c>
      <c r="M726" s="976" t="s">
        <v>23</v>
      </c>
      <c r="N726" s="976" t="s">
        <v>16</v>
      </c>
      <c r="O726" s="976" t="s">
        <v>23</v>
      </c>
      <c r="P726" s="976" t="s">
        <v>16</v>
      </c>
      <c r="Q726" s="976"/>
    </row>
    <row r="727" spans="1:17" ht="35.1" customHeight="1">
      <c r="A727" s="978">
        <v>1</v>
      </c>
      <c r="B727" s="42" t="s">
        <v>755</v>
      </c>
      <c r="C727" s="976">
        <v>74</v>
      </c>
      <c r="D727" s="37">
        <v>76</v>
      </c>
      <c r="E727" s="37"/>
      <c r="F727" s="37"/>
      <c r="G727" s="37"/>
      <c r="H727" s="37"/>
      <c r="I727" s="977"/>
      <c r="J727" s="37"/>
      <c r="K727" s="37"/>
      <c r="L727" s="37"/>
      <c r="M727" s="37">
        <v>40</v>
      </c>
      <c r="N727" s="37">
        <v>4</v>
      </c>
      <c r="O727" s="37">
        <v>76</v>
      </c>
      <c r="P727" s="37">
        <v>79</v>
      </c>
      <c r="Q727" s="44"/>
    </row>
    <row r="728" spans="1:17" ht="35.1" customHeight="1">
      <c r="A728" s="37">
        <v>6</v>
      </c>
      <c r="B728" s="40" t="s">
        <v>101</v>
      </c>
      <c r="C728" s="37">
        <v>72</v>
      </c>
      <c r="D728" s="37">
        <v>75</v>
      </c>
      <c r="E728" s="37"/>
      <c r="F728" s="37"/>
      <c r="G728" s="37"/>
      <c r="H728" s="37"/>
      <c r="I728" s="37"/>
      <c r="J728" s="37"/>
      <c r="K728" s="37"/>
      <c r="L728" s="37"/>
      <c r="M728" s="37">
        <v>39</v>
      </c>
      <c r="N728" s="37">
        <v>1</v>
      </c>
      <c r="O728" s="37">
        <v>69</v>
      </c>
      <c r="P728" s="37">
        <v>69</v>
      </c>
      <c r="Q728" s="40"/>
    </row>
    <row r="729" spans="1:17" ht="35.1" customHeight="1">
      <c r="A729" s="37">
        <v>7</v>
      </c>
      <c r="B729" s="40" t="s">
        <v>102</v>
      </c>
      <c r="C729" s="37">
        <v>68</v>
      </c>
      <c r="D729" s="37">
        <v>56</v>
      </c>
      <c r="E729" s="37"/>
      <c r="F729" s="37"/>
      <c r="G729" s="37"/>
      <c r="H729" s="37"/>
      <c r="I729" s="37"/>
      <c r="J729" s="37"/>
      <c r="K729" s="37"/>
      <c r="L729" s="37"/>
      <c r="M729" s="37">
        <v>40</v>
      </c>
      <c r="N729" s="37">
        <v>1</v>
      </c>
      <c r="O729" s="37">
        <v>70</v>
      </c>
      <c r="P729" s="37">
        <v>63</v>
      </c>
      <c r="Q729" s="40"/>
    </row>
    <row r="730" spans="1:17" ht="35.1" customHeight="1">
      <c r="A730" s="37">
        <v>15</v>
      </c>
      <c r="B730" s="40" t="s">
        <v>103</v>
      </c>
      <c r="C730" s="37">
        <v>37</v>
      </c>
      <c r="D730" s="37">
        <v>39</v>
      </c>
      <c r="E730" s="37"/>
      <c r="F730" s="37"/>
      <c r="G730" s="37"/>
      <c r="H730" s="37"/>
      <c r="I730" s="37"/>
      <c r="J730" s="37"/>
      <c r="K730" s="37"/>
      <c r="L730" s="37"/>
      <c r="M730" s="37">
        <v>22</v>
      </c>
      <c r="N730" s="37"/>
      <c r="O730" s="37">
        <v>32</v>
      </c>
      <c r="P730" s="37">
        <v>33</v>
      </c>
      <c r="Q730" s="40"/>
    </row>
    <row r="731" spans="1:17" ht="35.1" customHeight="1">
      <c r="A731" s="37">
        <v>16</v>
      </c>
      <c r="B731" s="40" t="s">
        <v>104</v>
      </c>
      <c r="C731" s="37">
        <v>67</v>
      </c>
      <c r="D731" s="37">
        <v>69</v>
      </c>
      <c r="E731" s="37"/>
      <c r="F731" s="37"/>
      <c r="G731" s="37"/>
      <c r="H731" s="37"/>
      <c r="I731" s="37"/>
      <c r="J731" s="37"/>
      <c r="K731" s="37"/>
      <c r="L731" s="37"/>
      <c r="M731" s="37">
        <v>33</v>
      </c>
      <c r="N731" s="37">
        <v>3</v>
      </c>
      <c r="O731" s="37">
        <v>65</v>
      </c>
      <c r="P731" s="37">
        <v>64</v>
      </c>
      <c r="Q731" s="40"/>
    </row>
    <row r="732" spans="1:17" ht="35.1" customHeight="1">
      <c r="A732" s="40"/>
      <c r="B732" s="41" t="s">
        <v>84</v>
      </c>
      <c r="C732" s="46">
        <f>SUM(C727:C731)</f>
        <v>318</v>
      </c>
      <c r="D732" s="46">
        <f>SUM(D727:D731)</f>
        <v>315</v>
      </c>
      <c r="E732" s="46"/>
      <c r="F732" s="46"/>
      <c r="G732" s="46"/>
      <c r="H732" s="37"/>
      <c r="I732" s="37"/>
      <c r="J732" s="37"/>
      <c r="K732" s="46"/>
      <c r="L732" s="46"/>
      <c r="M732" s="37">
        <f>SUM(M731+N731+M730+M729+N729+N728+N727+M727+M728)</f>
        <v>183</v>
      </c>
      <c r="N732" s="37"/>
      <c r="O732" s="37">
        <f>SUM(O727:O731)</f>
        <v>312</v>
      </c>
      <c r="P732" s="37">
        <f>SUM(P727:P731)</f>
        <v>308</v>
      </c>
      <c r="Q732" s="40">
        <f>SUM(O732:P732)</f>
        <v>620</v>
      </c>
    </row>
    <row r="734" spans="1:17">
      <c r="B734" s="1080" t="s">
        <v>6933</v>
      </c>
      <c r="C734" s="1080"/>
      <c r="N734" s="1080" t="s">
        <v>105</v>
      </c>
      <c r="O734" s="1080"/>
      <c r="P734" s="1080"/>
    </row>
    <row r="737" spans="1:17">
      <c r="B737" s="1080" t="s">
        <v>2456</v>
      </c>
      <c r="C737" s="1080"/>
      <c r="N737" s="1080" t="s">
        <v>106</v>
      </c>
      <c r="O737" s="1080"/>
      <c r="P737" s="1080"/>
    </row>
    <row r="748" spans="1:17" ht="26.25">
      <c r="A748" s="1084" t="s">
        <v>89</v>
      </c>
      <c r="B748" s="1084"/>
      <c r="C748" s="1084"/>
      <c r="D748" s="1084"/>
      <c r="E748" s="1084"/>
      <c r="F748" s="1084"/>
      <c r="G748" s="1084"/>
      <c r="H748" s="1084"/>
      <c r="I748" s="1084"/>
      <c r="J748" s="1084"/>
      <c r="K748" s="1084"/>
      <c r="L748" s="1084"/>
      <c r="M748" s="1084"/>
      <c r="N748" s="1084"/>
      <c r="O748" s="1084"/>
      <c r="P748" s="1084"/>
      <c r="Q748" s="1084"/>
    </row>
    <row r="749" spans="1:17" ht="26.25">
      <c r="A749" s="1084" t="s">
        <v>7147</v>
      </c>
      <c r="B749" s="1084"/>
      <c r="C749" s="1084"/>
      <c r="D749" s="1084"/>
      <c r="E749" s="1084"/>
      <c r="F749" s="1084"/>
      <c r="G749" s="1084"/>
      <c r="H749" s="1084"/>
      <c r="I749" s="1084"/>
      <c r="J749" s="1084"/>
      <c r="K749" s="1084"/>
      <c r="L749" s="1084"/>
      <c r="M749" s="1084"/>
      <c r="N749" s="1084"/>
      <c r="O749" s="1084"/>
      <c r="P749" s="1084"/>
      <c r="Q749" s="1084"/>
    </row>
    <row r="751" spans="1:17">
      <c r="A751" s="1085" t="s">
        <v>91</v>
      </c>
      <c r="B751" s="1085" t="s">
        <v>92</v>
      </c>
      <c r="C751" s="1088" t="s">
        <v>93</v>
      </c>
      <c r="D751" s="1088"/>
      <c r="E751" s="1088" t="s">
        <v>94</v>
      </c>
      <c r="F751" s="1088"/>
      <c r="G751" s="1088" t="s">
        <v>95</v>
      </c>
      <c r="H751" s="1088"/>
      <c r="I751" s="1088" t="s">
        <v>96</v>
      </c>
      <c r="J751" s="1088"/>
      <c r="K751" s="1088" t="s">
        <v>75</v>
      </c>
      <c r="L751" s="1088"/>
      <c r="M751" s="1088" t="s">
        <v>97</v>
      </c>
      <c r="N751" s="1088"/>
      <c r="O751" s="1088" t="s">
        <v>98</v>
      </c>
      <c r="P751" s="1088"/>
      <c r="Q751" s="1088" t="s">
        <v>99</v>
      </c>
    </row>
    <row r="752" spans="1:17">
      <c r="A752" s="1086"/>
      <c r="B752" s="1086"/>
      <c r="C752" s="1088"/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</row>
    <row r="753" spans="1:17">
      <c r="A753" s="1087"/>
      <c r="B753" s="1087"/>
      <c r="C753" s="976" t="s">
        <v>23</v>
      </c>
      <c r="D753" s="976" t="s">
        <v>16</v>
      </c>
      <c r="E753" s="976" t="s">
        <v>23</v>
      </c>
      <c r="F753" s="976" t="s">
        <v>16</v>
      </c>
      <c r="G753" s="976" t="s">
        <v>23</v>
      </c>
      <c r="H753" s="976" t="s">
        <v>16</v>
      </c>
      <c r="I753" s="976" t="s">
        <v>23</v>
      </c>
      <c r="J753" s="976" t="s">
        <v>16</v>
      </c>
      <c r="K753" s="976" t="s">
        <v>23</v>
      </c>
      <c r="L753" s="976" t="s">
        <v>16</v>
      </c>
      <c r="M753" s="976" t="s">
        <v>23</v>
      </c>
      <c r="N753" s="976" t="s">
        <v>16</v>
      </c>
      <c r="O753" s="976" t="s">
        <v>23</v>
      </c>
      <c r="P753" s="976" t="s">
        <v>16</v>
      </c>
      <c r="Q753" s="976"/>
    </row>
    <row r="754" spans="1:17" ht="35.1" customHeight="1">
      <c r="A754" s="37">
        <v>2</v>
      </c>
      <c r="B754" s="38" t="s">
        <v>108</v>
      </c>
      <c r="C754" s="976">
        <v>98</v>
      </c>
      <c r="D754" s="37">
        <v>88</v>
      </c>
      <c r="E754" s="40"/>
      <c r="F754" s="40"/>
      <c r="G754" s="40"/>
      <c r="H754" s="978"/>
      <c r="I754" s="975"/>
      <c r="J754" s="37"/>
      <c r="K754" s="40"/>
      <c r="L754" s="40"/>
      <c r="M754" s="978">
        <v>56</v>
      </c>
      <c r="N754" s="978"/>
      <c r="O754" s="976">
        <v>99</v>
      </c>
      <c r="P754" s="978">
        <v>89</v>
      </c>
      <c r="Q754" s="40"/>
    </row>
    <row r="755" spans="1:17" ht="35.1" customHeight="1">
      <c r="A755" s="37">
        <v>3</v>
      </c>
      <c r="B755" s="40" t="s">
        <v>1473</v>
      </c>
      <c r="C755" s="978">
        <v>60</v>
      </c>
      <c r="D755" s="978">
        <v>53</v>
      </c>
      <c r="E755" s="40"/>
      <c r="F755" s="40"/>
      <c r="G755" s="40"/>
      <c r="H755" s="978"/>
      <c r="I755" s="978"/>
      <c r="J755" s="37"/>
      <c r="K755" s="40"/>
      <c r="L755" s="40"/>
      <c r="M755" s="978">
        <v>33</v>
      </c>
      <c r="N755" s="978"/>
      <c r="O755" s="978">
        <v>67</v>
      </c>
      <c r="P755" s="978">
        <v>60</v>
      </c>
      <c r="Q755" s="40"/>
    </row>
    <row r="756" spans="1:17" ht="35.1" customHeight="1">
      <c r="A756" s="37">
        <v>4</v>
      </c>
      <c r="B756" s="40" t="s">
        <v>6978</v>
      </c>
      <c r="C756" s="978">
        <v>34</v>
      </c>
      <c r="D756" s="978">
        <v>40</v>
      </c>
      <c r="E756" s="40"/>
      <c r="F756" s="40"/>
      <c r="G756" s="40"/>
      <c r="H756" s="978"/>
      <c r="I756" s="978"/>
      <c r="J756" s="37"/>
      <c r="K756" s="40"/>
      <c r="L756" s="40"/>
      <c r="M756" s="978">
        <v>17</v>
      </c>
      <c r="N756" s="978"/>
      <c r="O756" s="978">
        <v>29</v>
      </c>
      <c r="P756" s="978">
        <v>33</v>
      </c>
      <c r="Q756" s="40"/>
    </row>
    <row r="757" spans="1:17" ht="35.1" customHeight="1">
      <c r="A757" s="37">
        <v>5</v>
      </c>
      <c r="B757" s="40" t="s">
        <v>2130</v>
      </c>
      <c r="C757" s="978">
        <v>66</v>
      </c>
      <c r="D757" s="978">
        <v>66</v>
      </c>
      <c r="E757" s="40"/>
      <c r="F757" s="40"/>
      <c r="G757" s="40"/>
      <c r="H757" s="978"/>
      <c r="I757" s="978"/>
      <c r="J757" s="37"/>
      <c r="K757" s="40"/>
      <c r="L757" s="40"/>
      <c r="M757" s="978">
        <v>38</v>
      </c>
      <c r="N757" s="978">
        <v>4</v>
      </c>
      <c r="O757" s="978">
        <v>73</v>
      </c>
      <c r="P757" s="978">
        <v>73</v>
      </c>
      <c r="Q757" s="40"/>
    </row>
    <row r="758" spans="1:17" ht="35.1" customHeight="1">
      <c r="A758" s="37">
        <v>8</v>
      </c>
      <c r="B758" s="40" t="s">
        <v>112</v>
      </c>
      <c r="C758" s="978">
        <v>59</v>
      </c>
      <c r="D758" s="978">
        <v>52</v>
      </c>
      <c r="E758" s="40"/>
      <c r="F758" s="40"/>
      <c r="G758" s="40"/>
      <c r="H758" s="978"/>
      <c r="I758" s="978"/>
      <c r="J758" s="37"/>
      <c r="K758" s="40"/>
      <c r="L758" s="40"/>
      <c r="M758" s="978">
        <v>33</v>
      </c>
      <c r="N758" s="978"/>
      <c r="O758" s="978">
        <v>63</v>
      </c>
      <c r="P758" s="978">
        <v>54</v>
      </c>
      <c r="Q758" s="40"/>
    </row>
    <row r="759" spans="1:17" ht="35.1" customHeight="1">
      <c r="A759" s="37">
        <v>9</v>
      </c>
      <c r="B759" s="40" t="s">
        <v>113</v>
      </c>
      <c r="C759" s="978">
        <v>61</v>
      </c>
      <c r="D759" s="978">
        <v>62</v>
      </c>
      <c r="E759" s="40"/>
      <c r="F759" s="40"/>
      <c r="G759" s="40"/>
      <c r="H759" s="978"/>
      <c r="I759" s="978"/>
      <c r="J759" s="37"/>
      <c r="K759" s="40"/>
      <c r="L759" s="40"/>
      <c r="M759" s="978">
        <v>38</v>
      </c>
      <c r="N759" s="978"/>
      <c r="O759" s="978">
        <v>56</v>
      </c>
      <c r="P759" s="978">
        <v>63</v>
      </c>
      <c r="Q759" s="40"/>
    </row>
    <row r="760" spans="1:17" ht="35.1" customHeight="1">
      <c r="A760" s="40"/>
      <c r="B760" s="41" t="s">
        <v>84</v>
      </c>
      <c r="C760" s="40">
        <f>SUM(C754:C759)</f>
        <v>378</v>
      </c>
      <c r="D760" s="40">
        <f>SUM(D754:D759)</f>
        <v>361</v>
      </c>
      <c r="E760" s="40"/>
      <c r="F760" s="40"/>
      <c r="G760" s="40"/>
      <c r="H760" s="978"/>
      <c r="I760" s="978"/>
      <c r="J760" s="37"/>
      <c r="K760" s="40"/>
      <c r="L760" s="40"/>
      <c r="M760" s="978">
        <f>SUM(M759+M758+M757+N757+M756+M755+M754)</f>
        <v>219</v>
      </c>
      <c r="N760" s="978"/>
      <c r="O760" s="40">
        <f>SUM(O754:O759)</f>
        <v>387</v>
      </c>
      <c r="P760" s="40">
        <f>SUM(P754:P759)</f>
        <v>372</v>
      </c>
      <c r="Q760" s="40">
        <f>SUM(O760:P760)</f>
        <v>759</v>
      </c>
    </row>
    <row r="762" spans="1:17">
      <c r="B762" s="1080" t="s">
        <v>6933</v>
      </c>
      <c r="C762" s="1080"/>
      <c r="D762" s="1080"/>
      <c r="N762" s="975" t="s">
        <v>114</v>
      </c>
      <c r="O762" s="975"/>
      <c r="P762" s="975"/>
    </row>
    <row r="765" spans="1:17">
      <c r="B765" s="1080" t="s">
        <v>2456</v>
      </c>
      <c r="C765" s="1080"/>
      <c r="D765" s="1080"/>
      <c r="N765" s="975" t="s">
        <v>115</v>
      </c>
      <c r="O765" s="975"/>
      <c r="P765" s="975"/>
    </row>
    <row r="774" spans="1:17" ht="26.25">
      <c r="A774" s="1084" t="s">
        <v>89</v>
      </c>
      <c r="B774" s="1084"/>
      <c r="C774" s="1084"/>
      <c r="D774" s="1084"/>
      <c r="E774" s="1084"/>
      <c r="F774" s="1084"/>
      <c r="G774" s="1084"/>
      <c r="H774" s="1084"/>
      <c r="I774" s="1084"/>
      <c r="J774" s="1084"/>
      <c r="K774" s="1084"/>
      <c r="L774" s="1084"/>
      <c r="M774" s="1084"/>
      <c r="N774" s="1084"/>
      <c r="O774" s="1084"/>
      <c r="P774" s="1084"/>
      <c r="Q774" s="1084"/>
    </row>
    <row r="775" spans="1:17" ht="26.25">
      <c r="A775" s="1084" t="s">
        <v>7148</v>
      </c>
      <c r="B775" s="1084"/>
      <c r="C775" s="1084"/>
      <c r="D775" s="1084"/>
      <c r="E775" s="1084"/>
      <c r="F775" s="1084"/>
      <c r="G775" s="1084"/>
      <c r="H775" s="1084"/>
      <c r="I775" s="1084"/>
      <c r="J775" s="1084"/>
      <c r="K775" s="1084"/>
      <c r="L775" s="1084"/>
      <c r="M775" s="1084"/>
      <c r="N775" s="1084"/>
      <c r="O775" s="1084"/>
      <c r="P775" s="1084"/>
      <c r="Q775" s="1084"/>
    </row>
    <row r="777" spans="1:17">
      <c r="A777" s="1085" t="s">
        <v>91</v>
      </c>
      <c r="B777" s="1085" t="s">
        <v>92</v>
      </c>
      <c r="C777" s="1088" t="s">
        <v>93</v>
      </c>
      <c r="D777" s="1088"/>
      <c r="E777" s="1088" t="s">
        <v>94</v>
      </c>
      <c r="F777" s="1088"/>
      <c r="G777" s="1088" t="s">
        <v>95</v>
      </c>
      <c r="H777" s="1088"/>
      <c r="I777" s="1088" t="s">
        <v>96</v>
      </c>
      <c r="J777" s="1088"/>
      <c r="K777" s="1088" t="s">
        <v>75</v>
      </c>
      <c r="L777" s="1088"/>
      <c r="M777" s="1088" t="s">
        <v>97</v>
      </c>
      <c r="N777" s="1088"/>
      <c r="O777" s="1088" t="s">
        <v>98</v>
      </c>
      <c r="P777" s="1088"/>
      <c r="Q777" s="1085" t="s">
        <v>99</v>
      </c>
    </row>
    <row r="778" spans="1:17">
      <c r="A778" s="1086"/>
      <c r="B778" s="1086"/>
      <c r="C778" s="1088"/>
      <c r="D778" s="1088"/>
      <c r="E778" s="1088"/>
      <c r="F778" s="1088"/>
      <c r="G778" s="1088"/>
      <c r="H778" s="1088"/>
      <c r="I778" s="1088"/>
      <c r="J778" s="1088"/>
      <c r="K778" s="1088"/>
      <c r="L778" s="1088"/>
      <c r="M778" s="1088"/>
      <c r="N778" s="1088"/>
      <c r="O778" s="1088"/>
      <c r="P778" s="1088"/>
      <c r="Q778" s="1087"/>
    </row>
    <row r="779" spans="1:17">
      <c r="A779" s="1087"/>
      <c r="B779" s="1087"/>
      <c r="C779" s="976" t="s">
        <v>23</v>
      </c>
      <c r="D779" s="976" t="s">
        <v>16</v>
      </c>
      <c r="E779" s="976" t="s">
        <v>23</v>
      </c>
      <c r="F779" s="976" t="s">
        <v>16</v>
      </c>
      <c r="G779" s="976" t="s">
        <v>23</v>
      </c>
      <c r="H779" s="976" t="s">
        <v>16</v>
      </c>
      <c r="I779" s="976" t="s">
        <v>23</v>
      </c>
      <c r="J779" s="976" t="s">
        <v>16</v>
      </c>
      <c r="K779" s="976" t="s">
        <v>23</v>
      </c>
      <c r="L779" s="976" t="s">
        <v>16</v>
      </c>
      <c r="M779" s="976" t="s">
        <v>23</v>
      </c>
      <c r="N779" s="976" t="s">
        <v>16</v>
      </c>
      <c r="O779" s="976" t="s">
        <v>23</v>
      </c>
      <c r="P779" s="976" t="s">
        <v>16</v>
      </c>
      <c r="Q779" s="976"/>
    </row>
    <row r="780" spans="1:17" ht="35.1" customHeight="1">
      <c r="A780" s="37">
        <v>10</v>
      </c>
      <c r="B780" s="38" t="s">
        <v>123</v>
      </c>
      <c r="C780" s="976">
        <v>56</v>
      </c>
      <c r="D780" s="37">
        <v>52</v>
      </c>
      <c r="E780" s="37"/>
      <c r="F780" s="37"/>
      <c r="G780" s="37"/>
      <c r="H780" s="37"/>
      <c r="I780" s="977"/>
      <c r="J780" s="37"/>
      <c r="K780" s="37"/>
      <c r="L780" s="37"/>
      <c r="M780" s="37">
        <v>29</v>
      </c>
      <c r="N780" s="37"/>
      <c r="O780" s="37">
        <v>61</v>
      </c>
      <c r="P780" s="37">
        <v>56</v>
      </c>
      <c r="Q780" s="44"/>
    </row>
    <row r="781" spans="1:17" ht="35.1" customHeight="1">
      <c r="A781" s="37">
        <v>11</v>
      </c>
      <c r="B781" s="40" t="s">
        <v>118</v>
      </c>
      <c r="C781" s="37">
        <v>56</v>
      </c>
      <c r="D781" s="37">
        <v>56</v>
      </c>
      <c r="E781" s="37"/>
      <c r="F781" s="37"/>
      <c r="G781" s="37"/>
      <c r="H781" s="37"/>
      <c r="I781" s="37"/>
      <c r="J781" s="37"/>
      <c r="K781" s="37"/>
      <c r="L781" s="37"/>
      <c r="M781" s="37">
        <v>28</v>
      </c>
      <c r="N781" s="37"/>
      <c r="O781" s="37">
        <v>54</v>
      </c>
      <c r="P781" s="37">
        <v>58</v>
      </c>
      <c r="Q781" s="40"/>
    </row>
    <row r="782" spans="1:17" ht="35.1" customHeight="1">
      <c r="A782" s="37">
        <v>12</v>
      </c>
      <c r="B782" s="40" t="s">
        <v>119</v>
      </c>
      <c r="C782" s="37">
        <v>77</v>
      </c>
      <c r="D782" s="37">
        <v>69</v>
      </c>
      <c r="E782" s="37"/>
      <c r="F782" s="37"/>
      <c r="G782" s="37"/>
      <c r="H782" s="37"/>
      <c r="I782" s="37"/>
      <c r="J782" s="37"/>
      <c r="K782" s="37"/>
      <c r="L782" s="37"/>
      <c r="M782" s="37">
        <v>35</v>
      </c>
      <c r="N782" s="37">
        <v>1</v>
      </c>
      <c r="O782" s="37">
        <v>72</v>
      </c>
      <c r="P782" s="37">
        <v>71</v>
      </c>
      <c r="Q782" s="40"/>
    </row>
    <row r="783" spans="1:17" ht="35.1" customHeight="1">
      <c r="A783" s="37">
        <v>13</v>
      </c>
      <c r="B783" s="40" t="s">
        <v>120</v>
      </c>
      <c r="C783" s="37">
        <v>48</v>
      </c>
      <c r="D783" s="37">
        <v>34</v>
      </c>
      <c r="E783" s="37"/>
      <c r="F783" s="37"/>
      <c r="G783" s="37"/>
      <c r="H783" s="37"/>
      <c r="I783" s="37"/>
      <c r="J783" s="37"/>
      <c r="K783" s="37"/>
      <c r="L783" s="37"/>
      <c r="M783" s="37">
        <v>23</v>
      </c>
      <c r="N783" s="37"/>
      <c r="O783" s="37">
        <v>43</v>
      </c>
      <c r="P783" s="37">
        <v>32</v>
      </c>
      <c r="Q783" s="40"/>
    </row>
    <row r="784" spans="1:17" ht="35.1" customHeight="1">
      <c r="A784" s="37">
        <v>14</v>
      </c>
      <c r="B784" s="40" t="s">
        <v>121</v>
      </c>
      <c r="C784" s="37">
        <v>35</v>
      </c>
      <c r="D784" s="37">
        <v>37</v>
      </c>
      <c r="E784" s="37"/>
      <c r="F784" s="37"/>
      <c r="G784" s="37"/>
      <c r="H784" s="37"/>
      <c r="I784" s="37"/>
      <c r="J784" s="37"/>
      <c r="K784" s="37"/>
      <c r="L784" s="37"/>
      <c r="M784" s="37">
        <v>20</v>
      </c>
      <c r="N784" s="37"/>
      <c r="O784" s="37">
        <v>38</v>
      </c>
      <c r="P784" s="37">
        <v>37</v>
      </c>
      <c r="Q784" s="40"/>
    </row>
    <row r="785" spans="1:17" ht="35.1" customHeight="1">
      <c r="A785" s="40"/>
      <c r="B785" s="41" t="s">
        <v>84</v>
      </c>
      <c r="C785" s="40">
        <f>SUM(C780:C784)</f>
        <v>272</v>
      </c>
      <c r="D785" s="40">
        <f>SUM(D780:D784)</f>
        <v>248</v>
      </c>
      <c r="E785" s="40"/>
      <c r="F785" s="40"/>
      <c r="G785" s="40"/>
      <c r="H785" s="978"/>
      <c r="I785" s="978"/>
      <c r="J785" s="37"/>
      <c r="K785" s="40"/>
      <c r="L785" s="40"/>
      <c r="M785" s="978">
        <f>SUM(M784+M783+M782+M781+M780+N782)</f>
        <v>136</v>
      </c>
      <c r="N785" s="978"/>
      <c r="O785" s="40">
        <f>SUM(O780:O784)</f>
        <v>268</v>
      </c>
      <c r="P785" s="40">
        <f>SUM(P780:P784)</f>
        <v>254</v>
      </c>
      <c r="Q785" s="40">
        <f>SUM(O785:P785)</f>
        <v>522</v>
      </c>
    </row>
    <row r="787" spans="1:17">
      <c r="B787" s="1080" t="s">
        <v>6933</v>
      </c>
      <c r="C787" s="1080"/>
      <c r="D787" s="1080"/>
      <c r="N787" s="1080" t="s">
        <v>122</v>
      </c>
      <c r="O787" s="1080"/>
      <c r="P787" s="1080"/>
    </row>
    <row r="790" spans="1:17">
      <c r="B790" s="1080" t="s">
        <v>2456</v>
      </c>
      <c r="C790" s="1080"/>
      <c r="D790" s="1080"/>
      <c r="N790" s="1080"/>
      <c r="O790" s="1080"/>
      <c r="P790" s="1080"/>
    </row>
  </sheetData>
  <mergeCells count="458">
    <mergeCell ref="B707:D707"/>
    <mergeCell ref="N707:P707"/>
    <mergeCell ref="B710:D710"/>
    <mergeCell ref="N710:P710"/>
    <mergeCell ref="B682:D682"/>
    <mergeCell ref="B685:D685"/>
    <mergeCell ref="A694:Q694"/>
    <mergeCell ref="A695:Q695"/>
    <mergeCell ref="A697:A699"/>
    <mergeCell ref="B697:B699"/>
    <mergeCell ref="C697:D698"/>
    <mergeCell ref="E697:F698"/>
    <mergeCell ref="G697:H698"/>
    <mergeCell ref="I697:J698"/>
    <mergeCell ref="K697:L698"/>
    <mergeCell ref="M697:N698"/>
    <mergeCell ref="O697:P698"/>
    <mergeCell ref="Q697:Q698"/>
    <mergeCell ref="B654:C654"/>
    <mergeCell ref="N654:P654"/>
    <mergeCell ref="B657:C657"/>
    <mergeCell ref="N657:P657"/>
    <mergeCell ref="A668:Q668"/>
    <mergeCell ref="A669:Q669"/>
    <mergeCell ref="A671:A673"/>
    <mergeCell ref="B671:B673"/>
    <mergeCell ref="C671:D672"/>
    <mergeCell ref="E671:F672"/>
    <mergeCell ref="G671:H672"/>
    <mergeCell ref="I671:J672"/>
    <mergeCell ref="K671:L672"/>
    <mergeCell ref="M671:N672"/>
    <mergeCell ref="O671:P672"/>
    <mergeCell ref="Q671:Q672"/>
    <mergeCell ref="B626:D626"/>
    <mergeCell ref="N626:P626"/>
    <mergeCell ref="B629:D629"/>
    <mergeCell ref="N629:P629"/>
    <mergeCell ref="A641:Q641"/>
    <mergeCell ref="A642:Q642"/>
    <mergeCell ref="A644:A646"/>
    <mergeCell ref="B644:B646"/>
    <mergeCell ref="C644:D645"/>
    <mergeCell ref="E644:F645"/>
    <mergeCell ref="G644:H645"/>
    <mergeCell ref="I644:J645"/>
    <mergeCell ref="K644:L645"/>
    <mergeCell ref="M644:N645"/>
    <mergeCell ref="O644:P645"/>
    <mergeCell ref="Q644:Q645"/>
    <mergeCell ref="B601:D601"/>
    <mergeCell ref="B604:D604"/>
    <mergeCell ref="A613:Q613"/>
    <mergeCell ref="A614:Q614"/>
    <mergeCell ref="A616:A618"/>
    <mergeCell ref="B616:B618"/>
    <mergeCell ref="C616:D617"/>
    <mergeCell ref="E616:F617"/>
    <mergeCell ref="G616:H617"/>
    <mergeCell ref="I616:J617"/>
    <mergeCell ref="K616:L617"/>
    <mergeCell ref="M616:N617"/>
    <mergeCell ref="O616:P617"/>
    <mergeCell ref="Q616:Q617"/>
    <mergeCell ref="B573:C573"/>
    <mergeCell ref="N573:P573"/>
    <mergeCell ref="B576:C576"/>
    <mergeCell ref="N576:P576"/>
    <mergeCell ref="A587:Q587"/>
    <mergeCell ref="A588:Q588"/>
    <mergeCell ref="A590:A592"/>
    <mergeCell ref="B590:B592"/>
    <mergeCell ref="C590:D591"/>
    <mergeCell ref="E590:F591"/>
    <mergeCell ref="G590:H591"/>
    <mergeCell ref="I590:J591"/>
    <mergeCell ref="K590:L591"/>
    <mergeCell ref="M590:N591"/>
    <mergeCell ref="O590:P591"/>
    <mergeCell ref="Q590:Q591"/>
    <mergeCell ref="N545:P545"/>
    <mergeCell ref="N548:P548"/>
    <mergeCell ref="B545:D545"/>
    <mergeCell ref="B548:D548"/>
    <mergeCell ref="B520:D520"/>
    <mergeCell ref="B523:D523"/>
    <mergeCell ref="A560:Q560"/>
    <mergeCell ref="A561:Q561"/>
    <mergeCell ref="A563:A565"/>
    <mergeCell ref="B563:B565"/>
    <mergeCell ref="C563:D564"/>
    <mergeCell ref="E563:F564"/>
    <mergeCell ref="G563:H564"/>
    <mergeCell ref="I563:J564"/>
    <mergeCell ref="K563:L564"/>
    <mergeCell ref="M563:N564"/>
    <mergeCell ref="O563:P564"/>
    <mergeCell ref="Q563:Q564"/>
    <mergeCell ref="A532:Q532"/>
    <mergeCell ref="A533:Q533"/>
    <mergeCell ref="A535:A537"/>
    <mergeCell ref="B535:B537"/>
    <mergeCell ref="C535:D536"/>
    <mergeCell ref="E535:F536"/>
    <mergeCell ref="G535:H536"/>
    <mergeCell ref="I535:J536"/>
    <mergeCell ref="K535:L536"/>
    <mergeCell ref="M535:N536"/>
    <mergeCell ref="O535:P536"/>
    <mergeCell ref="Q535:Q536"/>
    <mergeCell ref="B492:C492"/>
    <mergeCell ref="N492:P492"/>
    <mergeCell ref="B495:C495"/>
    <mergeCell ref="N495:P495"/>
    <mergeCell ref="A506:Q506"/>
    <mergeCell ref="A507:Q507"/>
    <mergeCell ref="A509:A511"/>
    <mergeCell ref="B509:B511"/>
    <mergeCell ref="C509:D510"/>
    <mergeCell ref="E509:F510"/>
    <mergeCell ref="G509:H510"/>
    <mergeCell ref="I509:J510"/>
    <mergeCell ref="K509:L510"/>
    <mergeCell ref="M509:N510"/>
    <mergeCell ref="O509:P510"/>
    <mergeCell ref="Q509:Q510"/>
    <mergeCell ref="A479:Q479"/>
    <mergeCell ref="A480:Q480"/>
    <mergeCell ref="A482:A484"/>
    <mergeCell ref="B482:B484"/>
    <mergeCell ref="C482:D483"/>
    <mergeCell ref="E482:F483"/>
    <mergeCell ref="G482:H483"/>
    <mergeCell ref="I482:J483"/>
    <mergeCell ref="K482:L483"/>
    <mergeCell ref="M482:N483"/>
    <mergeCell ref="O482:P483"/>
    <mergeCell ref="Q482:Q483"/>
    <mergeCell ref="N467:P467"/>
    <mergeCell ref="N470:P470"/>
    <mergeCell ref="A454:Q454"/>
    <mergeCell ref="A455:Q455"/>
    <mergeCell ref="A457:A459"/>
    <mergeCell ref="B457:B459"/>
    <mergeCell ref="C457:D458"/>
    <mergeCell ref="E457:F458"/>
    <mergeCell ref="G457:H458"/>
    <mergeCell ref="I457:J458"/>
    <mergeCell ref="K457:L458"/>
    <mergeCell ref="M457:N458"/>
    <mergeCell ref="O457:P458"/>
    <mergeCell ref="Q457:Q458"/>
    <mergeCell ref="N414:P414"/>
    <mergeCell ref="N417:P417"/>
    <mergeCell ref="A428:Q428"/>
    <mergeCell ref="A429:Q429"/>
    <mergeCell ref="A431:A433"/>
    <mergeCell ref="B431:B433"/>
    <mergeCell ref="C431:D432"/>
    <mergeCell ref="E431:F432"/>
    <mergeCell ref="G431:H432"/>
    <mergeCell ref="I431:J432"/>
    <mergeCell ref="K431:L432"/>
    <mergeCell ref="M431:N432"/>
    <mergeCell ref="O431:P432"/>
    <mergeCell ref="Q431:Q432"/>
    <mergeCell ref="B414:C414"/>
    <mergeCell ref="B417:C417"/>
    <mergeCell ref="N387:P387"/>
    <mergeCell ref="N390:P390"/>
    <mergeCell ref="A401:Q401"/>
    <mergeCell ref="A402:Q402"/>
    <mergeCell ref="A404:A406"/>
    <mergeCell ref="B404:B406"/>
    <mergeCell ref="C404:D405"/>
    <mergeCell ref="E404:F405"/>
    <mergeCell ref="G404:H405"/>
    <mergeCell ref="I404:J405"/>
    <mergeCell ref="K404:L405"/>
    <mergeCell ref="M404:N405"/>
    <mergeCell ref="O404:P405"/>
    <mergeCell ref="Q404:Q405"/>
    <mergeCell ref="B390:C390"/>
    <mergeCell ref="A374:Q374"/>
    <mergeCell ref="A375:Q375"/>
    <mergeCell ref="A377:A379"/>
    <mergeCell ref="B377:B379"/>
    <mergeCell ref="C377:D378"/>
    <mergeCell ref="E377:F378"/>
    <mergeCell ref="G377:H378"/>
    <mergeCell ref="I377:J378"/>
    <mergeCell ref="K377:L378"/>
    <mergeCell ref="M377:N378"/>
    <mergeCell ref="O377:P378"/>
    <mergeCell ref="Q377:Q378"/>
    <mergeCell ref="N334:P334"/>
    <mergeCell ref="N337:P337"/>
    <mergeCell ref="A348:Q348"/>
    <mergeCell ref="A349:Q349"/>
    <mergeCell ref="A351:A353"/>
    <mergeCell ref="B351:B353"/>
    <mergeCell ref="C351:D352"/>
    <mergeCell ref="E351:F352"/>
    <mergeCell ref="G351:H352"/>
    <mergeCell ref="I351:J352"/>
    <mergeCell ref="K351:L352"/>
    <mergeCell ref="M351:N352"/>
    <mergeCell ref="O351:P352"/>
    <mergeCell ref="Q351:Q352"/>
    <mergeCell ref="A322:Q322"/>
    <mergeCell ref="A324:A326"/>
    <mergeCell ref="B324:B326"/>
    <mergeCell ref="C324:D325"/>
    <mergeCell ref="E324:F325"/>
    <mergeCell ref="G324:H325"/>
    <mergeCell ref="I324:J325"/>
    <mergeCell ref="K324:L325"/>
    <mergeCell ref="M324:N325"/>
    <mergeCell ref="O324:P325"/>
    <mergeCell ref="Q324:Q325"/>
    <mergeCell ref="N254:P254"/>
    <mergeCell ref="N257:P257"/>
    <mergeCell ref="A268:Q268"/>
    <mergeCell ref="A269:Q269"/>
    <mergeCell ref="A271:A273"/>
    <mergeCell ref="B271:B273"/>
    <mergeCell ref="C271:D272"/>
    <mergeCell ref="E271:F272"/>
    <mergeCell ref="G271:H272"/>
    <mergeCell ref="I271:J272"/>
    <mergeCell ref="K271:L272"/>
    <mergeCell ref="M271:N272"/>
    <mergeCell ref="O271:P272"/>
    <mergeCell ref="Q271:Q272"/>
    <mergeCell ref="B254:C254"/>
    <mergeCell ref="B257:C257"/>
    <mergeCell ref="A241:Q241"/>
    <mergeCell ref="A242:Q242"/>
    <mergeCell ref="A244:A246"/>
    <mergeCell ref="B244:B246"/>
    <mergeCell ref="C244:D245"/>
    <mergeCell ref="E244:F245"/>
    <mergeCell ref="G244:H245"/>
    <mergeCell ref="I244:J245"/>
    <mergeCell ref="K244:L245"/>
    <mergeCell ref="M244:N245"/>
    <mergeCell ref="O244:P245"/>
    <mergeCell ref="Q244:Q245"/>
    <mergeCell ref="A27:Q27"/>
    <mergeCell ref="A1:Q1"/>
    <mergeCell ref="A2:Q2"/>
    <mergeCell ref="A4:A6"/>
    <mergeCell ref="B4:B6"/>
    <mergeCell ref="C4:D5"/>
    <mergeCell ref="E4:F5"/>
    <mergeCell ref="G4:H5"/>
    <mergeCell ref="I4:J5"/>
    <mergeCell ref="K4:L5"/>
    <mergeCell ref="M4:N5"/>
    <mergeCell ref="O4:P5"/>
    <mergeCell ref="Q4:Q5"/>
    <mergeCell ref="N14:P14"/>
    <mergeCell ref="N17:P17"/>
    <mergeCell ref="A26:Q26"/>
    <mergeCell ref="B14:C14"/>
    <mergeCell ref="B17:C17"/>
    <mergeCell ref="N48:P48"/>
    <mergeCell ref="Q29:Q30"/>
    <mergeCell ref="N45:P45"/>
    <mergeCell ref="A29:A31"/>
    <mergeCell ref="B29:B31"/>
    <mergeCell ref="C29:D30"/>
    <mergeCell ref="E29:F30"/>
    <mergeCell ref="G29:H30"/>
    <mergeCell ref="I29:J30"/>
    <mergeCell ref="K29:L30"/>
    <mergeCell ref="M29:N30"/>
    <mergeCell ref="O29:P30"/>
    <mergeCell ref="B40:C40"/>
    <mergeCell ref="B43:C43"/>
    <mergeCell ref="A54:Q54"/>
    <mergeCell ref="A55:Q55"/>
    <mergeCell ref="A57:A59"/>
    <mergeCell ref="B57:B59"/>
    <mergeCell ref="C57:D58"/>
    <mergeCell ref="E57:F58"/>
    <mergeCell ref="G57:H58"/>
    <mergeCell ref="I57:J58"/>
    <mergeCell ref="K57:L58"/>
    <mergeCell ref="M57:N58"/>
    <mergeCell ref="O57:P58"/>
    <mergeCell ref="Q57:Q58"/>
    <mergeCell ref="N67:P67"/>
    <mergeCell ref="N70:P70"/>
    <mergeCell ref="A81:Q81"/>
    <mergeCell ref="A82:Q82"/>
    <mergeCell ref="A84:A86"/>
    <mergeCell ref="B84:B86"/>
    <mergeCell ref="C84:D85"/>
    <mergeCell ref="E84:F85"/>
    <mergeCell ref="G84:H85"/>
    <mergeCell ref="I84:J85"/>
    <mergeCell ref="K84:L85"/>
    <mergeCell ref="M84:N85"/>
    <mergeCell ref="O84:P85"/>
    <mergeCell ref="Q84:Q85"/>
    <mergeCell ref="B67:C67"/>
    <mergeCell ref="B70:C70"/>
    <mergeCell ref="N94:P94"/>
    <mergeCell ref="N97:P97"/>
    <mergeCell ref="A108:Q108"/>
    <mergeCell ref="A109:Q109"/>
    <mergeCell ref="A111:A113"/>
    <mergeCell ref="B111:B113"/>
    <mergeCell ref="C111:D112"/>
    <mergeCell ref="E111:F112"/>
    <mergeCell ref="G111:H112"/>
    <mergeCell ref="I111:J112"/>
    <mergeCell ref="K111:L112"/>
    <mergeCell ref="M111:N112"/>
    <mergeCell ref="O111:P112"/>
    <mergeCell ref="Q111:Q112"/>
    <mergeCell ref="B94:C94"/>
    <mergeCell ref="B97:C97"/>
    <mergeCell ref="N147:P147"/>
    <mergeCell ref="N150:P150"/>
    <mergeCell ref="A161:Q161"/>
    <mergeCell ref="A162:Q162"/>
    <mergeCell ref="A164:A166"/>
    <mergeCell ref="B164:B166"/>
    <mergeCell ref="C164:D165"/>
    <mergeCell ref="E164:F165"/>
    <mergeCell ref="G164:H165"/>
    <mergeCell ref="I164:J165"/>
    <mergeCell ref="K164:L165"/>
    <mergeCell ref="M164:N165"/>
    <mergeCell ref="O164:P165"/>
    <mergeCell ref="Q164:Q165"/>
    <mergeCell ref="A188:Q188"/>
    <mergeCell ref="A189:Q189"/>
    <mergeCell ref="A191:A193"/>
    <mergeCell ref="B191:B193"/>
    <mergeCell ref="C191:D192"/>
    <mergeCell ref="E191:F192"/>
    <mergeCell ref="G191:H192"/>
    <mergeCell ref="I191:J192"/>
    <mergeCell ref="K191:L192"/>
    <mergeCell ref="M191:N192"/>
    <mergeCell ref="O191:P192"/>
    <mergeCell ref="Q191:Q192"/>
    <mergeCell ref="N230:P230"/>
    <mergeCell ref="A214:Q214"/>
    <mergeCell ref="A215:Q215"/>
    <mergeCell ref="A217:A219"/>
    <mergeCell ref="B217:B219"/>
    <mergeCell ref="C217:D218"/>
    <mergeCell ref="E217:F218"/>
    <mergeCell ref="G217:H218"/>
    <mergeCell ref="I217:J218"/>
    <mergeCell ref="K217:L218"/>
    <mergeCell ref="M217:N218"/>
    <mergeCell ref="O217:P218"/>
    <mergeCell ref="Q217:Q218"/>
    <mergeCell ref="B230:C230"/>
    <mergeCell ref="B122:C122"/>
    <mergeCell ref="B125:C125"/>
    <mergeCell ref="B147:C147"/>
    <mergeCell ref="B150:C150"/>
    <mergeCell ref="B174:C174"/>
    <mergeCell ref="B177:C177"/>
    <mergeCell ref="B202:C202"/>
    <mergeCell ref="B205:C205"/>
    <mergeCell ref="B227:C227"/>
    <mergeCell ref="A134:Q134"/>
    <mergeCell ref="A135:Q135"/>
    <mergeCell ref="A137:A139"/>
    <mergeCell ref="B137:B139"/>
    <mergeCell ref="C137:D138"/>
    <mergeCell ref="E137:F138"/>
    <mergeCell ref="G137:H138"/>
    <mergeCell ref="I137:J138"/>
    <mergeCell ref="K137:L138"/>
    <mergeCell ref="M137:N138"/>
    <mergeCell ref="O137:P138"/>
    <mergeCell ref="Q137:Q138"/>
    <mergeCell ref="N227:P227"/>
    <mergeCell ref="N174:P174"/>
    <mergeCell ref="N177:P177"/>
    <mergeCell ref="B282:C282"/>
    <mergeCell ref="B285:C285"/>
    <mergeCell ref="B307:C307"/>
    <mergeCell ref="B310:C310"/>
    <mergeCell ref="B334:C334"/>
    <mergeCell ref="B337:C337"/>
    <mergeCell ref="B362:C362"/>
    <mergeCell ref="B365:C365"/>
    <mergeCell ref="B387:C387"/>
    <mergeCell ref="A294:Q294"/>
    <mergeCell ref="A295:Q295"/>
    <mergeCell ref="A297:A299"/>
    <mergeCell ref="B297:B299"/>
    <mergeCell ref="C297:D298"/>
    <mergeCell ref="E297:F298"/>
    <mergeCell ref="G297:H298"/>
    <mergeCell ref="I297:J298"/>
    <mergeCell ref="K297:L298"/>
    <mergeCell ref="M297:N298"/>
    <mergeCell ref="O297:P298"/>
    <mergeCell ref="Q297:Q298"/>
    <mergeCell ref="N307:P307"/>
    <mergeCell ref="N310:P310"/>
    <mergeCell ref="A321:Q321"/>
    <mergeCell ref="A721:Q721"/>
    <mergeCell ref="A722:Q722"/>
    <mergeCell ref="A724:A726"/>
    <mergeCell ref="B724:B726"/>
    <mergeCell ref="C724:D725"/>
    <mergeCell ref="E724:F725"/>
    <mergeCell ref="G724:H725"/>
    <mergeCell ref="I724:J725"/>
    <mergeCell ref="K724:L725"/>
    <mergeCell ref="M724:N725"/>
    <mergeCell ref="O724:P725"/>
    <mergeCell ref="Q724:Q725"/>
    <mergeCell ref="B734:C734"/>
    <mergeCell ref="N734:P734"/>
    <mergeCell ref="B737:C737"/>
    <mergeCell ref="N737:P737"/>
    <mergeCell ref="A748:Q748"/>
    <mergeCell ref="A749:Q749"/>
    <mergeCell ref="A751:A753"/>
    <mergeCell ref="B751:B753"/>
    <mergeCell ref="C751:D752"/>
    <mergeCell ref="E751:F752"/>
    <mergeCell ref="G751:H752"/>
    <mergeCell ref="I751:J752"/>
    <mergeCell ref="K751:L752"/>
    <mergeCell ref="M751:N752"/>
    <mergeCell ref="O751:P752"/>
    <mergeCell ref="Q751:Q752"/>
    <mergeCell ref="B787:D787"/>
    <mergeCell ref="N787:P787"/>
    <mergeCell ref="B790:D790"/>
    <mergeCell ref="N790:P790"/>
    <mergeCell ref="B762:D762"/>
    <mergeCell ref="B765:D765"/>
    <mergeCell ref="A774:Q774"/>
    <mergeCell ref="A775:Q775"/>
    <mergeCell ref="A777:A779"/>
    <mergeCell ref="B777:B779"/>
    <mergeCell ref="C777:D778"/>
    <mergeCell ref="E777:F778"/>
    <mergeCell ref="G777:H778"/>
    <mergeCell ref="I777:J778"/>
    <mergeCell ref="K777:L778"/>
    <mergeCell ref="M777:N778"/>
    <mergeCell ref="O777:P778"/>
    <mergeCell ref="Q777:Q778"/>
  </mergeCells>
  <pageMargins left="1.95" right="0.7" top="0.75" bottom="0.75" header="0.3" footer="0.3"/>
  <pageSetup paperSize="5" scale="9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6" sqref="R16"/>
    </sheetView>
  </sheetViews>
  <sheetFormatPr defaultRowHeight="15"/>
  <sheetData>
    <row r="1" spans="1:1">
      <c r="A1" t="s">
        <v>476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1"/>
  <sheetViews>
    <sheetView topLeftCell="A22" workbookViewId="0">
      <selection activeCell="I28" sqref="I25:I28"/>
    </sheetView>
  </sheetViews>
  <sheetFormatPr defaultRowHeight="15"/>
  <cols>
    <col min="2" max="2" width="15" customWidth="1"/>
    <col min="17" max="17" width="7" customWidth="1"/>
  </cols>
  <sheetData>
    <row r="1" spans="1:17" ht="26.25">
      <c r="A1" s="1084" t="s">
        <v>89</v>
      </c>
      <c r="B1" s="1084"/>
      <c r="C1" s="1084"/>
      <c r="D1" s="1084"/>
      <c r="E1" s="1084"/>
      <c r="F1" s="1084"/>
      <c r="G1" s="1084"/>
      <c r="H1" s="1084"/>
      <c r="I1" s="1084"/>
      <c r="J1" s="1084"/>
      <c r="K1" s="1084"/>
      <c r="L1" s="1084"/>
      <c r="M1" s="1084"/>
      <c r="N1" s="1084"/>
      <c r="O1" s="1084"/>
      <c r="P1" s="1084"/>
      <c r="Q1" s="1084"/>
    </row>
    <row r="2" spans="1:17" ht="26.25">
      <c r="A2" s="1084" t="s">
        <v>7247</v>
      </c>
      <c r="B2" s="1084"/>
      <c r="C2" s="1084"/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</row>
    <row r="4" spans="1:17">
      <c r="A4" s="1085" t="s">
        <v>91</v>
      </c>
      <c r="B4" s="1085" t="s">
        <v>92</v>
      </c>
      <c r="C4" s="1088" t="s">
        <v>93</v>
      </c>
      <c r="D4" s="1088"/>
      <c r="E4" s="1088" t="s">
        <v>94</v>
      </c>
      <c r="F4" s="1088"/>
      <c r="G4" s="1088" t="s">
        <v>95</v>
      </c>
      <c r="H4" s="1088"/>
      <c r="I4" s="1088" t="s">
        <v>96</v>
      </c>
      <c r="J4" s="1088"/>
      <c r="K4" s="1088" t="s">
        <v>75</v>
      </c>
      <c r="L4" s="1088"/>
      <c r="M4" s="1088" t="s">
        <v>97</v>
      </c>
      <c r="N4" s="1088"/>
      <c r="O4" s="1088" t="s">
        <v>98</v>
      </c>
      <c r="P4" s="1088"/>
      <c r="Q4" s="1088" t="s">
        <v>79</v>
      </c>
    </row>
    <row r="5" spans="1:17">
      <c r="A5" s="1086"/>
      <c r="B5" s="1086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1088"/>
      <c r="Q5" s="1088"/>
    </row>
    <row r="6" spans="1:17">
      <c r="A6" s="1087"/>
      <c r="B6" s="1087"/>
      <c r="C6" s="994" t="s">
        <v>23</v>
      </c>
      <c r="D6" s="994" t="s">
        <v>16</v>
      </c>
      <c r="E6" s="994" t="s">
        <v>23</v>
      </c>
      <c r="F6" s="994" t="s">
        <v>16</v>
      </c>
      <c r="G6" s="994" t="s">
        <v>23</v>
      </c>
      <c r="H6" s="994" t="s">
        <v>16</v>
      </c>
      <c r="I6" s="994" t="s">
        <v>23</v>
      </c>
      <c r="J6" s="994" t="s">
        <v>16</v>
      </c>
      <c r="K6" s="994" t="s">
        <v>23</v>
      </c>
      <c r="L6" s="994" t="s">
        <v>16</v>
      </c>
      <c r="M6" s="994" t="s">
        <v>23</v>
      </c>
      <c r="N6" s="994" t="s">
        <v>16</v>
      </c>
      <c r="O6" s="994" t="s">
        <v>23</v>
      </c>
      <c r="P6" s="994" t="s">
        <v>16</v>
      </c>
      <c r="Q6" s="994"/>
    </row>
    <row r="7" spans="1:17">
      <c r="A7" s="996">
        <v>1</v>
      </c>
      <c r="B7" s="42" t="s">
        <v>755</v>
      </c>
      <c r="C7" s="994">
        <v>78</v>
      </c>
      <c r="D7" s="37">
        <v>79</v>
      </c>
      <c r="E7" s="37"/>
      <c r="F7" s="37"/>
      <c r="G7" s="37"/>
      <c r="H7" s="37"/>
      <c r="I7" s="995">
        <v>1</v>
      </c>
      <c r="J7" s="37">
        <v>1</v>
      </c>
      <c r="K7" s="37">
        <v>6</v>
      </c>
      <c r="L7" s="37">
        <v>5</v>
      </c>
      <c r="M7" s="37">
        <v>39</v>
      </c>
      <c r="N7" s="37">
        <v>5</v>
      </c>
      <c r="O7" s="37">
        <v>73</v>
      </c>
      <c r="P7" s="37">
        <v>75</v>
      </c>
      <c r="Q7" s="44"/>
    </row>
    <row r="8" spans="1:17">
      <c r="A8" s="37">
        <v>6</v>
      </c>
      <c r="B8" s="40" t="s">
        <v>101</v>
      </c>
      <c r="C8" s="37">
        <v>71</v>
      </c>
      <c r="D8" s="37">
        <v>78</v>
      </c>
      <c r="E8" s="37"/>
      <c r="F8" s="37"/>
      <c r="G8" s="37"/>
      <c r="H8" s="37"/>
      <c r="I8" s="37">
        <v>1</v>
      </c>
      <c r="J8" s="37">
        <v>2</v>
      </c>
      <c r="K8" s="37">
        <v>8</v>
      </c>
      <c r="L8" s="37">
        <v>1</v>
      </c>
      <c r="M8" s="37">
        <v>38</v>
      </c>
      <c r="N8" s="37">
        <v>2</v>
      </c>
      <c r="O8" s="37">
        <v>64</v>
      </c>
      <c r="P8" s="37">
        <v>79</v>
      </c>
      <c r="Q8" s="40"/>
    </row>
    <row r="9" spans="1:17">
      <c r="A9" s="37">
        <v>7</v>
      </c>
      <c r="B9" s="40" t="s">
        <v>102</v>
      </c>
      <c r="C9" s="37">
        <v>72</v>
      </c>
      <c r="D9" s="37">
        <v>61</v>
      </c>
      <c r="E9" s="37"/>
      <c r="F9" s="37"/>
      <c r="G9" s="37"/>
      <c r="H9" s="37"/>
      <c r="I9" s="37"/>
      <c r="J9" s="37">
        <v>2</v>
      </c>
      <c r="K9" s="37">
        <v>2</v>
      </c>
      <c r="L9" s="37">
        <v>2</v>
      </c>
      <c r="M9" s="37">
        <v>37</v>
      </c>
      <c r="N9" s="37">
        <v>2</v>
      </c>
      <c r="O9" s="37">
        <v>70</v>
      </c>
      <c r="P9" s="37">
        <v>61</v>
      </c>
      <c r="Q9" s="40"/>
    </row>
    <row r="10" spans="1:17">
      <c r="A10" s="37">
        <v>15</v>
      </c>
      <c r="B10" s="40" t="s">
        <v>103</v>
      </c>
      <c r="C10" s="37">
        <v>36</v>
      </c>
      <c r="D10" s="37">
        <v>36</v>
      </c>
      <c r="E10" s="37"/>
      <c r="F10" s="37"/>
      <c r="G10" s="37"/>
      <c r="H10" s="37"/>
      <c r="I10" s="37"/>
      <c r="J10" s="37"/>
      <c r="K10" s="37"/>
      <c r="L10" s="37">
        <v>1</v>
      </c>
      <c r="M10" s="37">
        <v>20</v>
      </c>
      <c r="N10" s="37">
        <v>1</v>
      </c>
      <c r="O10" s="37">
        <v>36</v>
      </c>
      <c r="P10" s="37">
        <v>35</v>
      </c>
      <c r="Q10" s="40"/>
    </row>
    <row r="11" spans="1:17">
      <c r="A11" s="37">
        <v>16</v>
      </c>
      <c r="B11" s="40" t="s">
        <v>104</v>
      </c>
      <c r="C11" s="37">
        <v>64</v>
      </c>
      <c r="D11" s="37">
        <v>63</v>
      </c>
      <c r="E11" s="37"/>
      <c r="F11" s="37"/>
      <c r="G11" s="37"/>
      <c r="H11" s="37"/>
      <c r="I11" s="37">
        <v>1</v>
      </c>
      <c r="J11" s="37"/>
      <c r="K11" s="37"/>
      <c r="L11" s="37"/>
      <c r="M11" s="37">
        <v>31</v>
      </c>
      <c r="N11" s="37">
        <v>3</v>
      </c>
      <c r="O11" s="37">
        <v>65</v>
      </c>
      <c r="P11" s="37">
        <v>63</v>
      </c>
      <c r="Q11" s="40"/>
    </row>
    <row r="12" spans="1:17">
      <c r="A12" s="40"/>
      <c r="B12" s="41" t="s">
        <v>84</v>
      </c>
      <c r="C12" s="46"/>
      <c r="D12" s="46"/>
      <c r="E12" s="46"/>
      <c r="F12" s="46"/>
      <c r="G12" s="46"/>
      <c r="H12" s="37"/>
      <c r="I12" s="37"/>
      <c r="J12" s="37"/>
      <c r="K12" s="46"/>
      <c r="L12" s="46"/>
      <c r="M12" s="37"/>
      <c r="N12" s="37"/>
      <c r="O12" s="37"/>
      <c r="P12" s="37"/>
      <c r="Q12" s="40"/>
    </row>
    <row r="14" spans="1:17">
      <c r="B14" s="1080" t="s">
        <v>6933</v>
      </c>
      <c r="C14" s="1080"/>
      <c r="N14" s="1080" t="s">
        <v>105</v>
      </c>
      <c r="O14" s="1080"/>
      <c r="P14" s="1080"/>
    </row>
    <row r="17" spans="1:17">
      <c r="B17" s="1080" t="s">
        <v>7012</v>
      </c>
      <c r="C17" s="1080"/>
      <c r="N17" s="1080" t="s">
        <v>106</v>
      </c>
      <c r="O17" s="1080"/>
      <c r="P17" s="1080"/>
    </row>
    <row r="19" spans="1:17" ht="26.25">
      <c r="A19" s="993"/>
      <c r="B19" s="993"/>
      <c r="C19" s="993"/>
      <c r="D19" s="993"/>
      <c r="E19" s="993"/>
      <c r="F19" s="993"/>
      <c r="G19" s="993"/>
      <c r="H19" s="993"/>
      <c r="I19" s="993"/>
      <c r="J19" s="993"/>
      <c r="K19" s="993"/>
      <c r="L19" s="993"/>
      <c r="M19" s="993"/>
      <c r="N19" s="993"/>
      <c r="O19" s="993"/>
      <c r="P19" s="993"/>
      <c r="Q19" s="993"/>
    </row>
    <row r="20" spans="1:17" ht="26.25">
      <c r="A20" s="993"/>
      <c r="B20" s="993"/>
      <c r="C20" s="993"/>
      <c r="D20" s="993"/>
      <c r="E20" s="993"/>
      <c r="F20" s="993"/>
      <c r="G20" s="993"/>
      <c r="H20" s="993"/>
      <c r="I20" s="993"/>
      <c r="J20" s="993"/>
      <c r="K20" s="993"/>
      <c r="L20" s="993"/>
      <c r="M20" s="993"/>
      <c r="N20" s="993"/>
      <c r="O20" s="993"/>
      <c r="P20" s="993"/>
      <c r="Q20" s="993"/>
    </row>
    <row r="21" spans="1:17" ht="26.25">
      <c r="A21" s="993"/>
      <c r="B21" s="993"/>
      <c r="C21" s="993"/>
      <c r="D21" s="993"/>
      <c r="E21" s="993"/>
      <c r="F21" s="993"/>
      <c r="G21" s="993"/>
      <c r="H21" s="993"/>
      <c r="I21" s="993"/>
      <c r="J21" s="993"/>
      <c r="K21" s="993"/>
      <c r="L21" s="993"/>
      <c r="M21" s="993"/>
      <c r="N21" s="993"/>
      <c r="O21" s="993"/>
      <c r="P21" s="993"/>
      <c r="Q21" s="993"/>
    </row>
    <row r="33" spans="1:17" ht="26.25">
      <c r="A33" s="1084" t="s">
        <v>89</v>
      </c>
      <c r="B33" s="1084"/>
      <c r="C33" s="1084"/>
      <c r="D33" s="1084"/>
      <c r="E33" s="1084"/>
      <c r="F33" s="1084"/>
      <c r="G33" s="1084"/>
      <c r="H33" s="1084"/>
      <c r="I33" s="1084"/>
      <c r="J33" s="1084"/>
      <c r="K33" s="1084"/>
      <c r="L33" s="1084"/>
      <c r="M33" s="1084"/>
      <c r="N33" s="1084"/>
      <c r="O33" s="1084"/>
      <c r="P33" s="1084"/>
      <c r="Q33" s="1084"/>
    </row>
    <row r="34" spans="1:17" ht="26.25">
      <c r="A34" s="1084" t="s">
        <v>7248</v>
      </c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4"/>
      <c r="N34" s="1084"/>
      <c r="O34" s="1084"/>
      <c r="P34" s="1084"/>
      <c r="Q34" s="1084"/>
    </row>
    <row r="36" spans="1:17">
      <c r="A36" s="1085" t="s">
        <v>91</v>
      </c>
      <c r="B36" s="1085" t="s">
        <v>92</v>
      </c>
      <c r="C36" s="1088" t="s">
        <v>93</v>
      </c>
      <c r="D36" s="1088"/>
      <c r="E36" s="1088" t="s">
        <v>94</v>
      </c>
      <c r="F36" s="1088"/>
      <c r="G36" s="1088" t="s">
        <v>95</v>
      </c>
      <c r="H36" s="1088"/>
      <c r="I36" s="1088" t="s">
        <v>96</v>
      </c>
      <c r="J36" s="1088"/>
      <c r="K36" s="1088" t="s">
        <v>75</v>
      </c>
      <c r="L36" s="1088"/>
      <c r="M36" s="1088" t="s">
        <v>97</v>
      </c>
      <c r="N36" s="1088"/>
      <c r="O36" s="1088" t="s">
        <v>98</v>
      </c>
      <c r="P36" s="1088"/>
      <c r="Q36" s="1088" t="s">
        <v>79</v>
      </c>
    </row>
    <row r="37" spans="1:17">
      <c r="A37" s="1086"/>
      <c r="B37" s="1086"/>
      <c r="C37" s="1088"/>
      <c r="D37" s="1088"/>
      <c r="E37" s="1088"/>
      <c r="F37" s="1088"/>
      <c r="G37" s="1088"/>
      <c r="H37" s="1088"/>
      <c r="I37" s="1088"/>
      <c r="J37" s="1088"/>
      <c r="K37" s="1088"/>
      <c r="L37" s="1088"/>
      <c r="M37" s="1088"/>
      <c r="N37" s="1088"/>
      <c r="O37" s="1088"/>
      <c r="P37" s="1088"/>
      <c r="Q37" s="1088"/>
    </row>
    <row r="38" spans="1:17">
      <c r="A38" s="1087"/>
      <c r="B38" s="1087"/>
      <c r="C38" s="994" t="s">
        <v>23</v>
      </c>
      <c r="D38" s="994" t="s">
        <v>16</v>
      </c>
      <c r="E38" s="994" t="s">
        <v>23</v>
      </c>
      <c r="F38" s="994" t="s">
        <v>16</v>
      </c>
      <c r="G38" s="994" t="s">
        <v>23</v>
      </c>
      <c r="H38" s="994" t="s">
        <v>16</v>
      </c>
      <c r="I38" s="994" t="s">
        <v>23</v>
      </c>
      <c r="J38" s="994" t="s">
        <v>16</v>
      </c>
      <c r="K38" s="994" t="s">
        <v>23</v>
      </c>
      <c r="L38" s="994" t="s">
        <v>16</v>
      </c>
      <c r="M38" s="994" t="s">
        <v>23</v>
      </c>
      <c r="N38" s="994" t="s">
        <v>16</v>
      </c>
      <c r="O38" s="994" t="s">
        <v>23</v>
      </c>
      <c r="P38" s="994" t="s">
        <v>16</v>
      </c>
      <c r="Q38" s="994"/>
    </row>
    <row r="39" spans="1:17">
      <c r="A39" s="37">
        <v>2</v>
      </c>
      <c r="B39" s="38" t="s">
        <v>108</v>
      </c>
      <c r="C39" s="994">
        <v>90</v>
      </c>
      <c r="D39" s="996">
        <v>86</v>
      </c>
      <c r="E39" s="996">
        <v>2</v>
      </c>
      <c r="F39" s="996"/>
      <c r="G39" s="996"/>
      <c r="H39" s="996"/>
      <c r="I39" s="992">
        <v>5</v>
      </c>
      <c r="J39" s="37">
        <v>4</v>
      </c>
      <c r="K39" s="996">
        <v>3</v>
      </c>
      <c r="L39" s="996">
        <v>3</v>
      </c>
      <c r="M39" s="996">
        <v>58</v>
      </c>
      <c r="N39" s="996"/>
      <c r="O39" s="996">
        <v>94</v>
      </c>
      <c r="P39" s="996">
        <v>87</v>
      </c>
      <c r="Q39" s="40"/>
    </row>
    <row r="40" spans="1:17">
      <c r="A40" s="37">
        <v>3</v>
      </c>
      <c r="B40" s="40" t="s">
        <v>1473</v>
      </c>
      <c r="C40" s="996">
        <v>67</v>
      </c>
      <c r="D40" s="996">
        <v>63</v>
      </c>
      <c r="E40" s="996"/>
      <c r="F40" s="996"/>
      <c r="G40" s="996"/>
      <c r="H40" s="996"/>
      <c r="I40" s="996"/>
      <c r="J40" s="37"/>
      <c r="K40" s="996"/>
      <c r="L40" s="996"/>
      <c r="M40" s="996">
        <v>31</v>
      </c>
      <c r="N40" s="996">
        <v>2</v>
      </c>
      <c r="O40" s="996">
        <v>67</v>
      </c>
      <c r="P40" s="996">
        <v>63</v>
      </c>
      <c r="Q40" s="40"/>
    </row>
    <row r="41" spans="1:17">
      <c r="A41" s="37">
        <v>4</v>
      </c>
      <c r="B41" s="40" t="s">
        <v>6978</v>
      </c>
      <c r="C41" s="996">
        <v>27</v>
      </c>
      <c r="D41" s="996">
        <v>35</v>
      </c>
      <c r="E41" s="996"/>
      <c r="F41" s="996"/>
      <c r="G41" s="996"/>
      <c r="H41" s="996"/>
      <c r="I41" s="996">
        <v>2</v>
      </c>
      <c r="J41" s="37">
        <v>2</v>
      </c>
      <c r="K41" s="996">
        <v>1</v>
      </c>
      <c r="L41" s="996">
        <v>2</v>
      </c>
      <c r="M41" s="996">
        <v>18</v>
      </c>
      <c r="N41" s="996"/>
      <c r="O41" s="996">
        <v>28</v>
      </c>
      <c r="P41" s="996">
        <v>35</v>
      </c>
      <c r="Q41" s="40"/>
    </row>
    <row r="42" spans="1:17">
      <c r="A42" s="37">
        <v>5</v>
      </c>
      <c r="B42" s="40" t="s">
        <v>2130</v>
      </c>
      <c r="C42" s="996">
        <v>73</v>
      </c>
      <c r="D42" s="996">
        <v>72</v>
      </c>
      <c r="E42" s="996"/>
      <c r="F42" s="996">
        <v>1</v>
      </c>
      <c r="G42" s="996"/>
      <c r="H42" s="996">
        <v>1</v>
      </c>
      <c r="I42" s="996"/>
      <c r="J42" s="37"/>
      <c r="K42" s="996"/>
      <c r="L42" s="996"/>
      <c r="M42" s="996">
        <v>38</v>
      </c>
      <c r="N42" s="996">
        <v>4</v>
      </c>
      <c r="O42" s="996">
        <v>73</v>
      </c>
      <c r="P42" s="996">
        <v>72</v>
      </c>
      <c r="Q42" s="40"/>
    </row>
    <row r="43" spans="1:17">
      <c r="A43" s="37">
        <v>8</v>
      </c>
      <c r="B43" s="40" t="s">
        <v>112</v>
      </c>
      <c r="C43" s="996">
        <v>54</v>
      </c>
      <c r="D43" s="996">
        <v>52</v>
      </c>
      <c r="E43" s="996"/>
      <c r="F43" s="996"/>
      <c r="G43" s="996"/>
      <c r="H43" s="996"/>
      <c r="I43" s="996"/>
      <c r="J43" s="37"/>
      <c r="K43" s="996"/>
      <c r="L43" s="996"/>
      <c r="M43" s="996">
        <v>30</v>
      </c>
      <c r="N43" s="996">
        <v>3</v>
      </c>
      <c r="O43" s="996">
        <v>54</v>
      </c>
      <c r="P43" s="996">
        <v>52</v>
      </c>
      <c r="Q43" s="40"/>
    </row>
    <row r="44" spans="1:17">
      <c r="A44" s="37">
        <v>9</v>
      </c>
      <c r="B44" s="40" t="s">
        <v>113</v>
      </c>
      <c r="C44" s="996">
        <v>57</v>
      </c>
      <c r="D44" s="996">
        <v>63</v>
      </c>
      <c r="E44" s="996">
        <v>1</v>
      </c>
      <c r="F44" s="996"/>
      <c r="G44" s="996"/>
      <c r="H44" s="996"/>
      <c r="I44" s="996">
        <v>2</v>
      </c>
      <c r="J44" s="37">
        <v>1</v>
      </c>
      <c r="K44" s="996"/>
      <c r="L44" s="996"/>
      <c r="M44" s="996">
        <v>36</v>
      </c>
      <c r="N44" s="996">
        <v>5</v>
      </c>
      <c r="O44" s="996">
        <v>60</v>
      </c>
      <c r="P44" s="996">
        <v>64</v>
      </c>
      <c r="Q44" s="40"/>
    </row>
    <row r="45" spans="1:17">
      <c r="A45" s="40"/>
      <c r="B45" s="41" t="s">
        <v>84</v>
      </c>
      <c r="C45" s="996"/>
      <c r="D45" s="996"/>
      <c r="E45" s="996"/>
      <c r="F45" s="996"/>
      <c r="G45" s="996"/>
      <c r="H45" s="996"/>
      <c r="I45" s="996"/>
      <c r="J45" s="37"/>
      <c r="K45" s="996"/>
      <c r="L45" s="996"/>
      <c r="M45" s="996"/>
      <c r="N45" s="996"/>
      <c r="O45" s="996"/>
      <c r="P45" s="996"/>
      <c r="Q45" s="40"/>
    </row>
    <row r="47" spans="1:17">
      <c r="B47" s="1080" t="s">
        <v>6933</v>
      </c>
      <c r="C47" s="1080"/>
      <c r="N47" s="992" t="s">
        <v>114</v>
      </c>
      <c r="O47" s="992"/>
      <c r="P47" s="992"/>
    </row>
    <row r="50" spans="2:16">
      <c r="B50" s="1080" t="s">
        <v>2456</v>
      </c>
      <c r="C50" s="1080"/>
      <c r="N50" s="992" t="s">
        <v>115</v>
      </c>
      <c r="O50" s="992"/>
      <c r="P50" s="992"/>
    </row>
    <row r="52" spans="2:16">
      <c r="N52" s="1080"/>
      <c r="O52" s="1080"/>
      <c r="P52" s="1080"/>
    </row>
    <row r="55" spans="2:16">
      <c r="N55" s="1080"/>
      <c r="O55" s="1080"/>
      <c r="P55" s="1080"/>
    </row>
    <row r="67" spans="1:17" ht="26.25">
      <c r="A67" s="1084" t="s">
        <v>89</v>
      </c>
      <c r="B67" s="1084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</row>
    <row r="68" spans="1:17" ht="26.25">
      <c r="A68" s="1084" t="s">
        <v>7249</v>
      </c>
      <c r="B68" s="1084"/>
      <c r="C68" s="1084"/>
      <c r="D68" s="1084"/>
      <c r="E68" s="1084"/>
      <c r="F68" s="1084"/>
      <c r="G68" s="1084"/>
      <c r="H68" s="1084"/>
      <c r="I68" s="1084"/>
      <c r="J68" s="1084"/>
      <c r="K68" s="1084"/>
      <c r="L68" s="1084"/>
      <c r="M68" s="1084"/>
      <c r="N68" s="1084"/>
      <c r="O68" s="1084"/>
      <c r="P68" s="1084"/>
      <c r="Q68" s="1084"/>
    </row>
    <row r="70" spans="1:17">
      <c r="A70" s="1085" t="s">
        <v>91</v>
      </c>
      <c r="B70" s="1085" t="s">
        <v>92</v>
      </c>
      <c r="C70" s="1088" t="s">
        <v>93</v>
      </c>
      <c r="D70" s="1088"/>
      <c r="E70" s="1088" t="s">
        <v>94</v>
      </c>
      <c r="F70" s="1088"/>
      <c r="G70" s="1088" t="s">
        <v>95</v>
      </c>
      <c r="H70" s="1088"/>
      <c r="I70" s="1088" t="s">
        <v>96</v>
      </c>
      <c r="J70" s="1088"/>
      <c r="K70" s="1088" t="s">
        <v>75</v>
      </c>
      <c r="L70" s="1088"/>
      <c r="M70" s="1088" t="s">
        <v>97</v>
      </c>
      <c r="N70" s="1088"/>
      <c r="O70" s="1088" t="s">
        <v>98</v>
      </c>
      <c r="P70" s="1088"/>
      <c r="Q70" s="1085" t="s">
        <v>79</v>
      </c>
    </row>
    <row r="71" spans="1:17">
      <c r="A71" s="1086"/>
      <c r="B71" s="1086"/>
      <c r="C71" s="1088"/>
      <c r="D71" s="1088"/>
      <c r="E71" s="1088"/>
      <c r="F71" s="1088"/>
      <c r="G71" s="1088"/>
      <c r="H71" s="1088"/>
      <c r="I71" s="1088"/>
      <c r="J71" s="1088"/>
      <c r="K71" s="1088"/>
      <c r="L71" s="1088"/>
      <c r="M71" s="1088"/>
      <c r="N71" s="1088"/>
      <c r="O71" s="1088"/>
      <c r="P71" s="1088"/>
      <c r="Q71" s="1087"/>
    </row>
    <row r="72" spans="1:17">
      <c r="A72" s="1087"/>
      <c r="B72" s="1087"/>
      <c r="C72" s="994" t="s">
        <v>23</v>
      </c>
      <c r="D72" s="994" t="s">
        <v>16</v>
      </c>
      <c r="E72" s="994" t="s">
        <v>23</v>
      </c>
      <c r="F72" s="994" t="s">
        <v>16</v>
      </c>
      <c r="G72" s="994" t="s">
        <v>23</v>
      </c>
      <c r="H72" s="994" t="s">
        <v>16</v>
      </c>
      <c r="I72" s="994" t="s">
        <v>23</v>
      </c>
      <c r="J72" s="994" t="s">
        <v>16</v>
      </c>
      <c r="K72" s="994" t="s">
        <v>23</v>
      </c>
      <c r="L72" s="994" t="s">
        <v>16</v>
      </c>
      <c r="M72" s="994" t="s">
        <v>23</v>
      </c>
      <c r="N72" s="994" t="s">
        <v>16</v>
      </c>
      <c r="O72" s="994" t="s">
        <v>23</v>
      </c>
      <c r="P72" s="994" t="s">
        <v>16</v>
      </c>
      <c r="Q72" s="994"/>
    </row>
    <row r="73" spans="1:17">
      <c r="A73" s="37">
        <v>10</v>
      </c>
      <c r="B73" s="38" t="s">
        <v>123</v>
      </c>
      <c r="C73" s="994">
        <v>60</v>
      </c>
      <c r="D73" s="996">
        <v>55</v>
      </c>
      <c r="E73" s="996"/>
      <c r="F73" s="996">
        <v>1</v>
      </c>
      <c r="G73" s="996"/>
      <c r="H73" s="996"/>
      <c r="I73" s="992"/>
      <c r="J73" s="37"/>
      <c r="K73" s="996"/>
      <c r="L73" s="996"/>
      <c r="M73" s="996">
        <v>27</v>
      </c>
      <c r="N73" s="996">
        <v>1</v>
      </c>
      <c r="O73" s="996">
        <v>60</v>
      </c>
      <c r="P73" s="996">
        <v>56</v>
      </c>
      <c r="Q73" s="44"/>
    </row>
    <row r="74" spans="1:17">
      <c r="A74" s="37">
        <v>11</v>
      </c>
      <c r="B74" s="40" t="s">
        <v>118</v>
      </c>
      <c r="C74" s="996">
        <v>35</v>
      </c>
      <c r="D74" s="996">
        <v>33</v>
      </c>
      <c r="E74" s="996">
        <v>2</v>
      </c>
      <c r="F74" s="996">
        <v>1</v>
      </c>
      <c r="G74" s="996">
        <v>2</v>
      </c>
      <c r="H74" s="996">
        <v>1</v>
      </c>
      <c r="I74" s="996">
        <v>2</v>
      </c>
      <c r="J74" s="37"/>
      <c r="K74" s="996"/>
      <c r="L74" s="996"/>
      <c r="M74" s="996"/>
      <c r="N74" s="996"/>
      <c r="O74" s="996">
        <v>39</v>
      </c>
      <c r="P74" s="996">
        <v>34</v>
      </c>
      <c r="Q74" s="40"/>
    </row>
    <row r="75" spans="1:17">
      <c r="A75" s="37">
        <v>12</v>
      </c>
      <c r="B75" s="40" t="s">
        <v>119</v>
      </c>
      <c r="C75" s="996">
        <v>78</v>
      </c>
      <c r="D75" s="996">
        <v>69</v>
      </c>
      <c r="E75" s="996"/>
      <c r="F75" s="996"/>
      <c r="G75" s="996"/>
      <c r="H75" s="996"/>
      <c r="I75" s="996"/>
      <c r="J75" s="37"/>
      <c r="K75" s="996"/>
      <c r="L75" s="996"/>
      <c r="M75" s="996">
        <v>35</v>
      </c>
      <c r="N75" s="996">
        <v>3</v>
      </c>
      <c r="O75" s="996">
        <v>78</v>
      </c>
      <c r="P75" s="996">
        <v>69</v>
      </c>
      <c r="Q75" s="40"/>
    </row>
    <row r="76" spans="1:17">
      <c r="A76" s="37">
        <v>13</v>
      </c>
      <c r="B76" s="40" t="s">
        <v>6782</v>
      </c>
      <c r="C76" s="996">
        <v>42</v>
      </c>
      <c r="D76" s="996">
        <v>29</v>
      </c>
      <c r="E76" s="996"/>
      <c r="F76" s="996"/>
      <c r="G76" s="996"/>
      <c r="H76" s="996"/>
      <c r="I76" s="996">
        <v>5</v>
      </c>
      <c r="J76" s="37">
        <v>4</v>
      </c>
      <c r="K76" s="996"/>
      <c r="L76" s="996"/>
      <c r="M76" s="996">
        <v>21</v>
      </c>
      <c r="N76" s="996">
        <v>1</v>
      </c>
      <c r="O76" s="996">
        <v>47</v>
      </c>
      <c r="P76" s="996">
        <v>33</v>
      </c>
      <c r="Q76" s="40"/>
    </row>
    <row r="77" spans="1:17">
      <c r="A77" s="37">
        <v>14</v>
      </c>
      <c r="B77" s="40" t="s">
        <v>121</v>
      </c>
      <c r="C77" s="996">
        <v>38</v>
      </c>
      <c r="D77" s="996">
        <v>37</v>
      </c>
      <c r="E77" s="996"/>
      <c r="F77" s="996"/>
      <c r="G77" s="996"/>
      <c r="H77" s="996"/>
      <c r="I77" s="996"/>
      <c r="J77" s="37"/>
      <c r="K77" s="996"/>
      <c r="L77" s="996"/>
      <c r="M77" s="996">
        <v>20</v>
      </c>
      <c r="N77" s="996"/>
      <c r="O77" s="996">
        <v>38</v>
      </c>
      <c r="P77" s="996">
        <v>37</v>
      </c>
      <c r="Q77" s="40"/>
    </row>
    <row r="78" spans="1:17">
      <c r="A78" s="40"/>
      <c r="B78" s="41" t="s">
        <v>84</v>
      </c>
      <c r="C78" s="40"/>
      <c r="D78" s="40"/>
      <c r="E78" s="40"/>
      <c r="F78" s="40"/>
      <c r="G78" s="40"/>
      <c r="H78" s="996"/>
      <c r="I78" s="996"/>
      <c r="J78" s="37"/>
      <c r="K78" s="40"/>
      <c r="L78" s="40"/>
      <c r="M78" s="996"/>
      <c r="N78" s="996"/>
      <c r="O78" s="40"/>
      <c r="P78" s="40"/>
      <c r="Q78" s="40"/>
    </row>
    <row r="80" spans="1:17">
      <c r="B80" s="1080" t="s">
        <v>6933</v>
      </c>
      <c r="C80" s="1080"/>
      <c r="N80" s="1080" t="s">
        <v>122</v>
      </c>
      <c r="O80" s="1080"/>
      <c r="P80" s="1080"/>
    </row>
    <row r="83" spans="2:16">
      <c r="B83" s="1080" t="s">
        <v>2456</v>
      </c>
      <c r="C83" s="1080"/>
      <c r="N83" s="1080" t="s">
        <v>120</v>
      </c>
      <c r="O83" s="1080"/>
      <c r="P83" s="1080"/>
    </row>
    <row r="101" spans="1:17" ht="26.25">
      <c r="A101" s="1084" t="s">
        <v>89</v>
      </c>
      <c r="B101" s="1084"/>
      <c r="C101" s="1084"/>
      <c r="D101" s="1084"/>
      <c r="E101" s="1084"/>
      <c r="F101" s="1084"/>
      <c r="G101" s="1084"/>
      <c r="H101" s="1084"/>
      <c r="I101" s="1084"/>
      <c r="J101" s="1084"/>
      <c r="K101" s="1084"/>
      <c r="L101" s="1084"/>
      <c r="M101" s="1084"/>
      <c r="N101" s="1084"/>
      <c r="O101" s="1084"/>
      <c r="P101" s="1084"/>
      <c r="Q101" s="1084"/>
    </row>
    <row r="102" spans="1:17" ht="26.25">
      <c r="A102" s="1084" t="s">
        <v>7367</v>
      </c>
      <c r="B102" s="1084"/>
      <c r="C102" s="1084"/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</row>
    <row r="104" spans="1:17">
      <c r="A104" s="1085" t="s">
        <v>91</v>
      </c>
      <c r="B104" s="1085" t="s">
        <v>92</v>
      </c>
      <c r="C104" s="1088" t="s">
        <v>93</v>
      </c>
      <c r="D104" s="1088"/>
      <c r="E104" s="1088" t="s">
        <v>94</v>
      </c>
      <c r="F104" s="1088"/>
      <c r="G104" s="1088" t="s">
        <v>95</v>
      </c>
      <c r="H104" s="1088"/>
      <c r="I104" s="1088" t="s">
        <v>96</v>
      </c>
      <c r="J104" s="1088"/>
      <c r="K104" s="1088" t="s">
        <v>75</v>
      </c>
      <c r="L104" s="1088"/>
      <c r="M104" s="1088" t="s">
        <v>97</v>
      </c>
      <c r="N104" s="1088"/>
      <c r="O104" s="1088" t="s">
        <v>98</v>
      </c>
      <c r="P104" s="1088"/>
      <c r="Q104" s="1088" t="s">
        <v>79</v>
      </c>
    </row>
    <row r="105" spans="1:17">
      <c r="A105" s="1086"/>
      <c r="B105" s="1086"/>
      <c r="C105" s="1088"/>
      <c r="D105" s="1088"/>
      <c r="E105" s="1088"/>
      <c r="F105" s="1088"/>
      <c r="G105" s="1088"/>
      <c r="H105" s="1088"/>
      <c r="I105" s="1088"/>
      <c r="J105" s="1088"/>
      <c r="K105" s="1088"/>
      <c r="L105" s="1088"/>
      <c r="M105" s="1088"/>
      <c r="N105" s="1088"/>
      <c r="O105" s="1088"/>
      <c r="P105" s="1088"/>
      <c r="Q105" s="1088"/>
    </row>
    <row r="106" spans="1:17">
      <c r="A106" s="1087"/>
      <c r="B106" s="1087"/>
      <c r="C106" s="994" t="s">
        <v>23</v>
      </c>
      <c r="D106" s="994" t="s">
        <v>16</v>
      </c>
      <c r="E106" s="994" t="s">
        <v>23</v>
      </c>
      <c r="F106" s="994" t="s">
        <v>16</v>
      </c>
      <c r="G106" s="994" t="s">
        <v>23</v>
      </c>
      <c r="H106" s="994" t="s">
        <v>16</v>
      </c>
      <c r="I106" s="994" t="s">
        <v>23</v>
      </c>
      <c r="J106" s="994" t="s">
        <v>16</v>
      </c>
      <c r="K106" s="994" t="s">
        <v>23</v>
      </c>
      <c r="L106" s="994" t="s">
        <v>16</v>
      </c>
      <c r="M106" s="994" t="s">
        <v>23</v>
      </c>
      <c r="N106" s="994" t="s">
        <v>16</v>
      </c>
      <c r="O106" s="994" t="s">
        <v>23</v>
      </c>
      <c r="P106" s="994" t="s">
        <v>16</v>
      </c>
      <c r="Q106" s="994"/>
    </row>
    <row r="107" spans="1:17">
      <c r="A107" s="996">
        <v>1</v>
      </c>
      <c r="B107" s="42" t="s">
        <v>755</v>
      </c>
      <c r="C107" s="994">
        <v>73</v>
      </c>
      <c r="D107" s="37">
        <v>75</v>
      </c>
      <c r="E107" s="37"/>
      <c r="F107" s="37"/>
      <c r="G107" s="37"/>
      <c r="H107" s="37"/>
      <c r="I107" s="995">
        <v>3</v>
      </c>
      <c r="J107" s="37">
        <v>3</v>
      </c>
      <c r="K107" s="37"/>
      <c r="L107" s="37">
        <v>1</v>
      </c>
      <c r="M107" s="37">
        <v>40</v>
      </c>
      <c r="N107" s="37">
        <v>5</v>
      </c>
      <c r="O107" s="37">
        <v>76</v>
      </c>
      <c r="P107" s="37">
        <v>77</v>
      </c>
      <c r="Q107" s="44"/>
    </row>
    <row r="108" spans="1:17">
      <c r="A108" s="37">
        <v>6</v>
      </c>
      <c r="B108" s="40" t="s">
        <v>101</v>
      </c>
      <c r="C108" s="37">
        <v>64</v>
      </c>
      <c r="D108" s="37">
        <v>79</v>
      </c>
      <c r="E108" s="37"/>
      <c r="F108" s="37">
        <v>1</v>
      </c>
      <c r="G108" s="37"/>
      <c r="H108" s="37"/>
      <c r="I108" s="37"/>
      <c r="J108" s="37"/>
      <c r="K108" s="37"/>
      <c r="L108" s="37"/>
      <c r="M108" s="37">
        <v>38</v>
      </c>
      <c r="N108" s="37">
        <v>2</v>
      </c>
      <c r="O108" s="37">
        <v>64</v>
      </c>
      <c r="P108" s="37">
        <v>80</v>
      </c>
      <c r="Q108" s="40"/>
    </row>
    <row r="109" spans="1:17">
      <c r="A109" s="37">
        <v>7</v>
      </c>
      <c r="B109" s="40" t="s">
        <v>102</v>
      </c>
      <c r="C109" s="37">
        <v>70</v>
      </c>
      <c r="D109" s="37">
        <v>61</v>
      </c>
      <c r="E109" s="37"/>
      <c r="F109" s="37"/>
      <c r="G109" s="37"/>
      <c r="H109" s="37"/>
      <c r="I109" s="37"/>
      <c r="J109" s="37"/>
      <c r="K109" s="37"/>
      <c r="L109" s="37"/>
      <c r="M109" s="37">
        <v>37</v>
      </c>
      <c r="N109" s="37">
        <v>2</v>
      </c>
      <c r="O109" s="37">
        <v>70</v>
      </c>
      <c r="P109" s="37">
        <v>61</v>
      </c>
      <c r="Q109" s="40"/>
    </row>
    <row r="110" spans="1:17">
      <c r="A110" s="37">
        <v>15</v>
      </c>
      <c r="B110" s="40" t="s">
        <v>103</v>
      </c>
      <c r="C110" s="37">
        <v>36</v>
      </c>
      <c r="D110" s="37">
        <v>35</v>
      </c>
      <c r="E110" s="37"/>
      <c r="F110" s="37"/>
      <c r="G110" s="37"/>
      <c r="H110" s="37"/>
      <c r="I110" s="37">
        <v>3</v>
      </c>
      <c r="J110" s="37">
        <v>3</v>
      </c>
      <c r="K110" s="37"/>
      <c r="L110" s="37"/>
      <c r="M110" s="37">
        <v>22</v>
      </c>
      <c r="N110" s="37">
        <v>1</v>
      </c>
      <c r="O110" s="37">
        <v>39</v>
      </c>
      <c r="P110" s="37">
        <v>38</v>
      </c>
      <c r="Q110" s="40"/>
    </row>
    <row r="111" spans="1:17">
      <c r="A111" s="37">
        <v>16</v>
      </c>
      <c r="B111" s="40" t="s">
        <v>104</v>
      </c>
      <c r="C111" s="37">
        <v>65</v>
      </c>
      <c r="D111" s="37">
        <v>63</v>
      </c>
      <c r="E111" s="37"/>
      <c r="F111" s="37"/>
      <c r="G111" s="37">
        <v>1</v>
      </c>
      <c r="H111" s="37"/>
      <c r="I111" s="37">
        <v>3</v>
      </c>
      <c r="J111" s="37">
        <v>1</v>
      </c>
      <c r="K111" s="37"/>
      <c r="L111" s="37"/>
      <c r="M111" s="37">
        <v>32</v>
      </c>
      <c r="N111" s="37">
        <v>3</v>
      </c>
      <c r="O111" s="37">
        <v>67</v>
      </c>
      <c r="P111" s="37">
        <v>64</v>
      </c>
      <c r="Q111" s="40"/>
    </row>
    <row r="112" spans="1:17">
      <c r="A112" s="40"/>
      <c r="B112" s="41" t="s">
        <v>84</v>
      </c>
      <c r="C112" s="46"/>
      <c r="D112" s="46"/>
      <c r="E112" s="46"/>
      <c r="F112" s="46"/>
      <c r="G112" s="46"/>
      <c r="H112" s="37"/>
      <c r="I112" s="37"/>
      <c r="J112" s="37"/>
      <c r="K112" s="46"/>
      <c r="L112" s="46"/>
      <c r="M112" s="37"/>
      <c r="N112" s="37"/>
      <c r="O112" s="37"/>
      <c r="P112" s="37"/>
      <c r="Q112" s="40"/>
    </row>
    <row r="114" spans="2:16">
      <c r="B114" s="1080" t="s">
        <v>6933</v>
      </c>
      <c r="C114" s="1080"/>
      <c r="N114" s="1080" t="s">
        <v>105</v>
      </c>
      <c r="O114" s="1080"/>
      <c r="P114" s="1080"/>
    </row>
    <row r="117" spans="2:16">
      <c r="B117" s="1080" t="s">
        <v>2456</v>
      </c>
      <c r="C117" s="1080"/>
      <c r="N117" s="1080" t="s">
        <v>106</v>
      </c>
      <c r="O117" s="1080"/>
      <c r="P117" s="1080"/>
    </row>
    <row r="135" spans="1:17" ht="26.25">
      <c r="A135" s="1084" t="s">
        <v>89</v>
      </c>
      <c r="B135" s="1084"/>
      <c r="C135" s="1084"/>
      <c r="D135" s="1084"/>
      <c r="E135" s="1084"/>
      <c r="F135" s="1084"/>
      <c r="G135" s="1084"/>
      <c r="H135" s="1084"/>
      <c r="I135" s="1084"/>
      <c r="J135" s="1084"/>
      <c r="K135" s="1084"/>
      <c r="L135" s="1084"/>
      <c r="M135" s="1084"/>
      <c r="N135" s="1084"/>
      <c r="O135" s="1084"/>
      <c r="P135" s="1084"/>
      <c r="Q135" s="1084"/>
    </row>
    <row r="136" spans="1:17" ht="26.25">
      <c r="A136" s="1084" t="s">
        <v>7369</v>
      </c>
      <c r="B136" s="1084"/>
      <c r="C136" s="1084"/>
      <c r="D136" s="1084"/>
      <c r="E136" s="1084"/>
      <c r="F136" s="1084"/>
      <c r="G136" s="1084"/>
      <c r="H136" s="1084"/>
      <c r="I136" s="1084"/>
      <c r="J136" s="1084"/>
      <c r="K136" s="1084"/>
      <c r="L136" s="1084"/>
      <c r="M136" s="1084"/>
      <c r="N136" s="1084"/>
      <c r="O136" s="1084"/>
      <c r="P136" s="1084"/>
      <c r="Q136" s="1084"/>
    </row>
    <row r="138" spans="1:17">
      <c r="A138" s="1085" t="s">
        <v>91</v>
      </c>
      <c r="B138" s="1085" t="s">
        <v>92</v>
      </c>
      <c r="C138" s="1088" t="s">
        <v>93</v>
      </c>
      <c r="D138" s="1088"/>
      <c r="E138" s="1088" t="s">
        <v>94</v>
      </c>
      <c r="F138" s="1088"/>
      <c r="G138" s="1088" t="s">
        <v>95</v>
      </c>
      <c r="H138" s="1088"/>
      <c r="I138" s="1088" t="s">
        <v>96</v>
      </c>
      <c r="J138" s="1088"/>
      <c r="K138" s="1088" t="s">
        <v>75</v>
      </c>
      <c r="L138" s="1088"/>
      <c r="M138" s="1088" t="s">
        <v>97</v>
      </c>
      <c r="N138" s="1088"/>
      <c r="O138" s="1088" t="s">
        <v>98</v>
      </c>
      <c r="P138" s="1088"/>
      <c r="Q138" s="1088" t="s">
        <v>79</v>
      </c>
    </row>
    <row r="139" spans="1:17">
      <c r="A139" s="1086"/>
      <c r="B139" s="1086"/>
      <c r="C139" s="1088"/>
      <c r="D139" s="1088"/>
      <c r="E139" s="1088"/>
      <c r="F139" s="1088"/>
      <c r="G139" s="1088"/>
      <c r="H139" s="1088"/>
      <c r="I139" s="1088"/>
      <c r="J139" s="1088"/>
      <c r="K139" s="1088"/>
      <c r="L139" s="1088"/>
      <c r="M139" s="1088"/>
      <c r="N139" s="1088"/>
      <c r="O139" s="1088"/>
      <c r="P139" s="1088"/>
      <c r="Q139" s="1088"/>
    </row>
    <row r="140" spans="1:17">
      <c r="A140" s="1087"/>
      <c r="B140" s="1087"/>
      <c r="C140" s="994" t="s">
        <v>23</v>
      </c>
      <c r="D140" s="994" t="s">
        <v>16</v>
      </c>
      <c r="E140" s="994" t="s">
        <v>23</v>
      </c>
      <c r="F140" s="994" t="s">
        <v>16</v>
      </c>
      <c r="G140" s="994" t="s">
        <v>23</v>
      </c>
      <c r="H140" s="994" t="s">
        <v>16</v>
      </c>
      <c r="I140" s="994" t="s">
        <v>23</v>
      </c>
      <c r="J140" s="994" t="s">
        <v>16</v>
      </c>
      <c r="K140" s="994" t="s">
        <v>23</v>
      </c>
      <c r="L140" s="994" t="s">
        <v>16</v>
      </c>
      <c r="M140" s="994" t="s">
        <v>23</v>
      </c>
      <c r="N140" s="994" t="s">
        <v>16</v>
      </c>
      <c r="O140" s="994" t="s">
        <v>23</v>
      </c>
      <c r="P140" s="994" t="s">
        <v>16</v>
      </c>
      <c r="Q140" s="994"/>
    </row>
    <row r="141" spans="1:17">
      <c r="A141" s="37">
        <v>2</v>
      </c>
      <c r="B141" s="38" t="s">
        <v>108</v>
      </c>
      <c r="C141" s="994"/>
      <c r="D141" s="996"/>
      <c r="E141" s="40"/>
      <c r="F141" s="40"/>
      <c r="G141" s="40"/>
      <c r="H141" s="996"/>
      <c r="I141" s="992"/>
      <c r="J141" s="37"/>
      <c r="K141" s="40"/>
      <c r="L141" s="40"/>
      <c r="M141" s="996"/>
      <c r="N141" s="996"/>
      <c r="O141" s="996"/>
      <c r="P141" s="996"/>
      <c r="Q141" s="40"/>
    </row>
    <row r="142" spans="1:17">
      <c r="A142" s="37">
        <v>3</v>
      </c>
      <c r="B142" s="40" t="s">
        <v>1473</v>
      </c>
      <c r="C142" s="996"/>
      <c r="D142" s="996"/>
      <c r="E142" s="40"/>
      <c r="F142" s="40"/>
      <c r="G142" s="40"/>
      <c r="H142" s="996"/>
      <c r="I142" s="996"/>
      <c r="J142" s="37"/>
      <c r="K142" s="40"/>
      <c r="L142" s="40"/>
      <c r="M142" s="996"/>
      <c r="N142" s="996"/>
      <c r="O142" s="996"/>
      <c r="P142" s="996"/>
      <c r="Q142" s="40"/>
    </row>
    <row r="143" spans="1:17">
      <c r="A143" s="37">
        <v>4</v>
      </c>
      <c r="B143" s="40" t="s">
        <v>6978</v>
      </c>
      <c r="C143" s="996"/>
      <c r="D143" s="996"/>
      <c r="E143" s="40"/>
      <c r="F143" s="40"/>
      <c r="G143" s="40"/>
      <c r="H143" s="996"/>
      <c r="I143" s="996"/>
      <c r="J143" s="37"/>
      <c r="K143" s="40"/>
      <c r="L143" s="40"/>
      <c r="M143" s="996"/>
      <c r="N143" s="996"/>
      <c r="O143" s="996"/>
      <c r="P143" s="996"/>
      <c r="Q143" s="40"/>
    </row>
    <row r="144" spans="1:17">
      <c r="A144" s="37">
        <v>5</v>
      </c>
      <c r="B144" s="40" t="s">
        <v>2130</v>
      </c>
      <c r="C144" s="996"/>
      <c r="D144" s="996"/>
      <c r="E144" s="40"/>
      <c r="F144" s="40"/>
      <c r="G144" s="40"/>
      <c r="H144" s="996"/>
      <c r="I144" s="996"/>
      <c r="J144" s="37"/>
      <c r="K144" s="40"/>
      <c r="L144" s="40"/>
      <c r="M144" s="996"/>
      <c r="N144" s="996"/>
      <c r="O144" s="996"/>
      <c r="P144" s="996"/>
      <c r="Q144" s="40"/>
    </row>
    <row r="145" spans="1:17">
      <c r="A145" s="37">
        <v>8</v>
      </c>
      <c r="B145" s="40" t="s">
        <v>112</v>
      </c>
      <c r="C145" s="996"/>
      <c r="D145" s="996"/>
      <c r="E145" s="40"/>
      <c r="F145" s="40"/>
      <c r="G145" s="40"/>
      <c r="H145" s="996"/>
      <c r="I145" s="996"/>
      <c r="J145" s="37"/>
      <c r="K145" s="40"/>
      <c r="L145" s="40"/>
      <c r="M145" s="996"/>
      <c r="N145" s="996"/>
      <c r="O145" s="996"/>
      <c r="P145" s="996"/>
      <c r="Q145" s="40"/>
    </row>
    <row r="146" spans="1:17">
      <c r="A146" s="37">
        <v>9</v>
      </c>
      <c r="B146" s="40" t="s">
        <v>113</v>
      </c>
      <c r="C146" s="996"/>
      <c r="D146" s="996"/>
      <c r="E146" s="40"/>
      <c r="F146" s="40"/>
      <c r="G146" s="996"/>
      <c r="H146" s="996"/>
      <c r="I146" s="996"/>
      <c r="J146" s="37"/>
      <c r="K146" s="40"/>
      <c r="L146" s="40"/>
      <c r="M146" s="996"/>
      <c r="N146" s="996"/>
      <c r="O146" s="996"/>
      <c r="P146" s="996"/>
      <c r="Q146" s="40"/>
    </row>
    <row r="147" spans="1:17">
      <c r="A147" s="40"/>
      <c r="B147" s="41" t="s">
        <v>84</v>
      </c>
      <c r="C147" s="40"/>
      <c r="D147" s="40"/>
      <c r="E147" s="40"/>
      <c r="F147" s="40"/>
      <c r="G147" s="40"/>
      <c r="H147" s="996"/>
      <c r="I147" s="996"/>
      <c r="J147" s="37"/>
      <c r="K147" s="40"/>
      <c r="L147" s="40"/>
      <c r="M147" s="996"/>
      <c r="N147" s="996"/>
      <c r="O147" s="40"/>
      <c r="P147" s="40"/>
      <c r="Q147" s="40"/>
    </row>
    <row r="149" spans="1:17">
      <c r="B149" s="1080" t="s">
        <v>6933</v>
      </c>
      <c r="C149" s="1080"/>
      <c r="N149" s="992" t="s">
        <v>114</v>
      </c>
      <c r="O149" s="992"/>
      <c r="P149" s="992"/>
    </row>
    <row r="152" spans="1:17">
      <c r="B152" s="1080" t="s">
        <v>2456</v>
      </c>
      <c r="C152" s="1080"/>
      <c r="N152" s="992" t="s">
        <v>115</v>
      </c>
      <c r="O152" s="992"/>
      <c r="P152" s="992"/>
    </row>
    <row r="169" spans="1:17" ht="26.25">
      <c r="A169" s="1084" t="s">
        <v>89</v>
      </c>
      <c r="B169" s="1084"/>
      <c r="C169" s="1084"/>
      <c r="D169" s="1084"/>
      <c r="E169" s="1084"/>
      <c r="F169" s="1084"/>
      <c r="G169" s="1084"/>
      <c r="H169" s="1084"/>
      <c r="I169" s="1084"/>
      <c r="J169" s="1084"/>
      <c r="K169" s="1084"/>
      <c r="L169" s="1084"/>
      <c r="M169" s="1084"/>
      <c r="N169" s="1084"/>
      <c r="O169" s="1084"/>
      <c r="P169" s="1084"/>
      <c r="Q169" s="1084"/>
    </row>
    <row r="170" spans="1:17" ht="26.25">
      <c r="A170" s="1084" t="s">
        <v>7368</v>
      </c>
      <c r="B170" s="1084"/>
      <c r="C170" s="1084"/>
      <c r="D170" s="1084"/>
      <c r="E170" s="1084"/>
      <c r="F170" s="1084"/>
      <c r="G170" s="1084"/>
      <c r="H170" s="1084"/>
      <c r="I170" s="1084"/>
      <c r="J170" s="1084"/>
      <c r="K170" s="1084"/>
      <c r="L170" s="1084"/>
      <c r="M170" s="1084"/>
      <c r="N170" s="1084"/>
      <c r="O170" s="1084"/>
      <c r="P170" s="1084"/>
      <c r="Q170" s="1084"/>
    </row>
    <row r="172" spans="1:17">
      <c r="A172" s="1085" t="s">
        <v>91</v>
      </c>
      <c r="B172" s="1085" t="s">
        <v>92</v>
      </c>
      <c r="C172" s="1088" t="s">
        <v>93</v>
      </c>
      <c r="D172" s="1088"/>
      <c r="E172" s="1088" t="s">
        <v>94</v>
      </c>
      <c r="F172" s="1088"/>
      <c r="G172" s="1088" t="s">
        <v>95</v>
      </c>
      <c r="H172" s="1088"/>
      <c r="I172" s="1088" t="s">
        <v>96</v>
      </c>
      <c r="J172" s="1088"/>
      <c r="K172" s="1088" t="s">
        <v>75</v>
      </c>
      <c r="L172" s="1088"/>
      <c r="M172" s="1088" t="s">
        <v>97</v>
      </c>
      <c r="N172" s="1088"/>
      <c r="O172" s="1088" t="s">
        <v>98</v>
      </c>
      <c r="P172" s="1088"/>
      <c r="Q172" s="1085" t="s">
        <v>79</v>
      </c>
    </row>
    <row r="173" spans="1:17">
      <c r="A173" s="1086"/>
      <c r="B173" s="1086"/>
      <c r="C173" s="1088"/>
      <c r="D173" s="1088"/>
      <c r="E173" s="1088"/>
      <c r="F173" s="1088"/>
      <c r="G173" s="1088"/>
      <c r="H173" s="1088"/>
      <c r="I173" s="1088"/>
      <c r="J173" s="1088"/>
      <c r="K173" s="1088"/>
      <c r="L173" s="1088"/>
      <c r="M173" s="1088"/>
      <c r="N173" s="1088"/>
      <c r="O173" s="1088"/>
      <c r="P173" s="1088"/>
      <c r="Q173" s="1087"/>
    </row>
    <row r="174" spans="1:17">
      <c r="A174" s="1087"/>
      <c r="B174" s="1087"/>
      <c r="C174" s="994" t="s">
        <v>23</v>
      </c>
      <c r="D174" s="994" t="s">
        <v>16</v>
      </c>
      <c r="E174" s="994" t="s">
        <v>23</v>
      </c>
      <c r="F174" s="994" t="s">
        <v>16</v>
      </c>
      <c r="G174" s="994" t="s">
        <v>23</v>
      </c>
      <c r="H174" s="994" t="s">
        <v>16</v>
      </c>
      <c r="I174" s="994" t="s">
        <v>23</v>
      </c>
      <c r="J174" s="994" t="s">
        <v>16</v>
      </c>
      <c r="K174" s="994" t="s">
        <v>23</v>
      </c>
      <c r="L174" s="994" t="s">
        <v>16</v>
      </c>
      <c r="M174" s="994" t="s">
        <v>23</v>
      </c>
      <c r="N174" s="994" t="s">
        <v>16</v>
      </c>
      <c r="O174" s="994" t="s">
        <v>23</v>
      </c>
      <c r="P174" s="994" t="s">
        <v>16</v>
      </c>
      <c r="Q174" s="994"/>
    </row>
    <row r="175" spans="1:17">
      <c r="A175" s="37">
        <v>10</v>
      </c>
      <c r="B175" s="38" t="s">
        <v>123</v>
      </c>
      <c r="C175" s="994">
        <v>60</v>
      </c>
      <c r="D175" s="37">
        <v>56</v>
      </c>
      <c r="E175" s="37"/>
      <c r="F175" s="37"/>
      <c r="G175" s="37"/>
      <c r="H175" s="37"/>
      <c r="I175" s="995"/>
      <c r="J175" s="37"/>
      <c r="K175" s="37"/>
      <c r="L175" s="37"/>
      <c r="M175" s="37">
        <v>27</v>
      </c>
      <c r="N175" s="37">
        <v>1</v>
      </c>
      <c r="O175" s="37">
        <v>60</v>
      </c>
      <c r="P175" s="37">
        <v>56</v>
      </c>
      <c r="Q175" s="44"/>
    </row>
    <row r="176" spans="1:17">
      <c r="A176" s="37">
        <v>11</v>
      </c>
      <c r="B176" s="40" t="s">
        <v>118</v>
      </c>
      <c r="C176" s="37">
        <v>39</v>
      </c>
      <c r="D176" s="37">
        <v>34</v>
      </c>
      <c r="E176" s="37"/>
      <c r="F176" s="37"/>
      <c r="G176" s="37"/>
      <c r="H176" s="37"/>
      <c r="I176" s="37"/>
      <c r="J176" s="37"/>
      <c r="K176" s="37"/>
      <c r="L176" s="37"/>
      <c r="M176" s="37">
        <v>29</v>
      </c>
      <c r="N176" s="37"/>
      <c r="O176" s="37">
        <v>39</v>
      </c>
      <c r="P176" s="37">
        <v>34</v>
      </c>
      <c r="Q176" s="40"/>
    </row>
    <row r="177" spans="1:17">
      <c r="A177" s="37">
        <v>12</v>
      </c>
      <c r="B177" s="40" t="s">
        <v>119</v>
      </c>
      <c r="C177" s="37">
        <v>78</v>
      </c>
      <c r="D177" s="37">
        <v>69</v>
      </c>
      <c r="E177" s="37"/>
      <c r="F177" s="37"/>
      <c r="G177" s="37"/>
      <c r="H177" s="37"/>
      <c r="I177" s="37"/>
      <c r="J177" s="37"/>
      <c r="K177" s="37">
        <v>2</v>
      </c>
      <c r="L177" s="37">
        <v>2</v>
      </c>
      <c r="M177" s="37">
        <v>34</v>
      </c>
      <c r="N177" s="37">
        <v>3</v>
      </c>
      <c r="O177" s="37">
        <v>76</v>
      </c>
      <c r="P177" s="37">
        <v>67</v>
      </c>
      <c r="Q177" s="40"/>
    </row>
    <row r="178" spans="1:17">
      <c r="A178" s="37">
        <v>13</v>
      </c>
      <c r="B178" s="40" t="s">
        <v>120</v>
      </c>
      <c r="C178" s="37">
        <v>47</v>
      </c>
      <c r="D178" s="37">
        <v>33</v>
      </c>
      <c r="E178" s="37"/>
      <c r="F178" s="37"/>
      <c r="G178" s="37"/>
      <c r="H178" s="37"/>
      <c r="I178" s="37"/>
      <c r="J178" s="37"/>
      <c r="K178" s="37">
        <v>2</v>
      </c>
      <c r="L178" s="37">
        <v>1</v>
      </c>
      <c r="M178" s="37">
        <v>20</v>
      </c>
      <c r="N178" s="37">
        <v>1</v>
      </c>
      <c r="O178" s="37">
        <v>45</v>
      </c>
      <c r="P178" s="37">
        <v>32</v>
      </c>
      <c r="Q178" s="40"/>
    </row>
    <row r="179" spans="1:17">
      <c r="A179" s="37">
        <v>14</v>
      </c>
      <c r="B179" s="40" t="s">
        <v>121</v>
      </c>
      <c r="C179" s="37">
        <v>38</v>
      </c>
      <c r="D179" s="37">
        <v>37</v>
      </c>
      <c r="E179" s="37"/>
      <c r="F179" s="37"/>
      <c r="G179" s="37"/>
      <c r="H179" s="37"/>
      <c r="I179" s="37"/>
      <c r="J179" s="37"/>
      <c r="K179" s="37"/>
      <c r="L179" s="37"/>
      <c r="M179" s="37">
        <v>20</v>
      </c>
      <c r="N179" s="37"/>
      <c r="O179" s="37">
        <v>38</v>
      </c>
      <c r="P179" s="37">
        <v>37</v>
      </c>
      <c r="Q179" s="40"/>
    </row>
    <row r="180" spans="1:17">
      <c r="A180" s="40"/>
      <c r="B180" s="41" t="s">
        <v>84</v>
      </c>
      <c r="C180" s="40"/>
      <c r="D180" s="40"/>
      <c r="E180" s="40"/>
      <c r="F180" s="40"/>
      <c r="G180" s="40"/>
      <c r="H180" s="996"/>
      <c r="I180" s="996"/>
      <c r="J180" s="37"/>
      <c r="K180" s="40"/>
      <c r="L180" s="40"/>
      <c r="M180" s="996"/>
      <c r="N180" s="996"/>
      <c r="O180" s="40"/>
      <c r="P180" s="40"/>
      <c r="Q180" s="40"/>
    </row>
    <row r="182" spans="1:17">
      <c r="B182" s="1080" t="s">
        <v>6933</v>
      </c>
      <c r="C182" s="1080"/>
      <c r="N182" s="1080" t="s">
        <v>122</v>
      </c>
      <c r="O182" s="1080"/>
      <c r="P182" s="1080"/>
    </row>
    <row r="185" spans="1:17">
      <c r="B185" s="1080" t="s">
        <v>2456</v>
      </c>
      <c r="C185" s="1080"/>
      <c r="N185" s="1080" t="s">
        <v>120</v>
      </c>
      <c r="O185" s="1080"/>
      <c r="P185" s="1080"/>
    </row>
    <row r="203" spans="1:17" ht="26.25">
      <c r="A203" s="1084" t="s">
        <v>89</v>
      </c>
      <c r="B203" s="1084"/>
      <c r="C203" s="1084"/>
      <c r="D203" s="1084"/>
      <c r="E203" s="1084"/>
      <c r="F203" s="1084"/>
      <c r="G203" s="1084"/>
      <c r="H203" s="1084"/>
      <c r="I203" s="1084"/>
      <c r="J203" s="1084"/>
      <c r="K203" s="1084"/>
      <c r="L203" s="1084"/>
      <c r="M203" s="1084"/>
      <c r="N203" s="1084"/>
      <c r="O203" s="1084"/>
      <c r="P203" s="1084"/>
      <c r="Q203" s="1084"/>
    </row>
    <row r="204" spans="1:17" ht="26.25">
      <c r="A204" s="1084" t="s">
        <v>7370</v>
      </c>
      <c r="B204" s="1084"/>
      <c r="C204" s="1084"/>
      <c r="D204" s="1084"/>
      <c r="E204" s="1084"/>
      <c r="F204" s="1084"/>
      <c r="G204" s="1084"/>
      <c r="H204" s="1084"/>
      <c r="I204" s="1084"/>
      <c r="J204" s="1084"/>
      <c r="K204" s="1084"/>
      <c r="L204" s="1084"/>
      <c r="M204" s="1084"/>
      <c r="N204" s="1084"/>
      <c r="O204" s="1084"/>
      <c r="P204" s="1084"/>
      <c r="Q204" s="1084"/>
    </row>
    <row r="206" spans="1:17">
      <c r="A206" s="1085" t="s">
        <v>91</v>
      </c>
      <c r="B206" s="1085" t="s">
        <v>92</v>
      </c>
      <c r="C206" s="1088" t="s">
        <v>93</v>
      </c>
      <c r="D206" s="1088"/>
      <c r="E206" s="1088" t="s">
        <v>94</v>
      </c>
      <c r="F206" s="1088"/>
      <c r="G206" s="1088" t="s">
        <v>95</v>
      </c>
      <c r="H206" s="1088"/>
      <c r="I206" s="1088" t="s">
        <v>96</v>
      </c>
      <c r="J206" s="1088"/>
      <c r="K206" s="1088" t="s">
        <v>75</v>
      </c>
      <c r="L206" s="1088"/>
      <c r="M206" s="1088" t="s">
        <v>97</v>
      </c>
      <c r="N206" s="1088"/>
      <c r="O206" s="1088" t="s">
        <v>98</v>
      </c>
      <c r="P206" s="1088"/>
      <c r="Q206" s="1088" t="s">
        <v>79</v>
      </c>
    </row>
    <row r="207" spans="1:17">
      <c r="A207" s="1086"/>
      <c r="B207" s="1086"/>
      <c r="C207" s="1088"/>
      <c r="D207" s="1088"/>
      <c r="E207" s="1088"/>
      <c r="F207" s="1088"/>
      <c r="G207" s="1088"/>
      <c r="H207" s="1088"/>
      <c r="I207" s="1088"/>
      <c r="J207" s="1088"/>
      <c r="K207" s="1088"/>
      <c r="L207" s="1088"/>
      <c r="M207" s="1088"/>
      <c r="N207" s="1088"/>
      <c r="O207" s="1088"/>
      <c r="P207" s="1088"/>
      <c r="Q207" s="1088"/>
    </row>
    <row r="208" spans="1:17">
      <c r="A208" s="1087"/>
      <c r="B208" s="1087"/>
      <c r="C208" s="994" t="s">
        <v>23</v>
      </c>
      <c r="D208" s="994" t="s">
        <v>16</v>
      </c>
      <c r="E208" s="994" t="s">
        <v>23</v>
      </c>
      <c r="F208" s="994" t="s">
        <v>16</v>
      </c>
      <c r="G208" s="994" t="s">
        <v>23</v>
      </c>
      <c r="H208" s="994" t="s">
        <v>16</v>
      </c>
      <c r="I208" s="994" t="s">
        <v>23</v>
      </c>
      <c r="J208" s="994" t="s">
        <v>16</v>
      </c>
      <c r="K208" s="994" t="s">
        <v>23</v>
      </c>
      <c r="L208" s="994" t="s">
        <v>16</v>
      </c>
      <c r="M208" s="994" t="s">
        <v>23</v>
      </c>
      <c r="N208" s="994" t="s">
        <v>16</v>
      </c>
      <c r="O208" s="994" t="s">
        <v>23</v>
      </c>
      <c r="P208" s="994" t="s">
        <v>16</v>
      </c>
      <c r="Q208" s="994"/>
    </row>
    <row r="209" spans="1:17" ht="24.95" customHeight="1">
      <c r="A209" s="996">
        <v>1</v>
      </c>
      <c r="B209" s="42" t="s">
        <v>755</v>
      </c>
      <c r="C209" s="994"/>
      <c r="D209" s="37"/>
      <c r="E209" s="37"/>
      <c r="F209" s="37"/>
      <c r="G209" s="37"/>
      <c r="H209" s="37"/>
      <c r="I209" s="995"/>
      <c r="J209" s="37"/>
      <c r="K209" s="37"/>
      <c r="L209" s="37"/>
      <c r="M209" s="37"/>
      <c r="N209" s="37"/>
      <c r="O209" s="37"/>
      <c r="P209" s="37"/>
      <c r="Q209" s="44"/>
    </row>
    <row r="210" spans="1:17" ht="24.95" customHeight="1">
      <c r="A210" s="37">
        <v>6</v>
      </c>
      <c r="B210" s="40" t="s">
        <v>101</v>
      </c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40"/>
    </row>
    <row r="211" spans="1:17" ht="24.95" customHeight="1">
      <c r="A211" s="37">
        <v>7</v>
      </c>
      <c r="B211" s="40" t="s">
        <v>102</v>
      </c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40"/>
    </row>
    <row r="212" spans="1:17" ht="24.95" customHeight="1">
      <c r="A212" s="37">
        <v>15</v>
      </c>
      <c r="B212" s="40" t="s">
        <v>103</v>
      </c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40"/>
    </row>
    <row r="213" spans="1:17" ht="24.95" customHeight="1">
      <c r="A213" s="37">
        <v>16</v>
      </c>
      <c r="B213" s="40" t="s">
        <v>104</v>
      </c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40"/>
    </row>
    <row r="214" spans="1:17" ht="24.95" customHeight="1">
      <c r="A214" s="40"/>
      <c r="B214" s="41" t="s">
        <v>84</v>
      </c>
      <c r="C214" s="46"/>
      <c r="D214" s="46"/>
      <c r="E214" s="46"/>
      <c r="F214" s="46"/>
      <c r="G214" s="46"/>
      <c r="H214" s="37"/>
      <c r="I214" s="37"/>
      <c r="J214" s="37"/>
      <c r="K214" s="46"/>
      <c r="L214" s="46"/>
      <c r="M214" s="37"/>
      <c r="N214" s="37"/>
      <c r="O214" s="37"/>
      <c r="P214" s="37"/>
      <c r="Q214" s="40"/>
    </row>
    <row r="216" spans="1:17">
      <c r="B216" s="1080" t="s">
        <v>6933</v>
      </c>
      <c r="C216" s="1080"/>
      <c r="N216" s="1080" t="s">
        <v>105</v>
      </c>
      <c r="O216" s="1080"/>
      <c r="P216" s="1080"/>
    </row>
    <row r="219" spans="1:17">
      <c r="B219" s="1080" t="s">
        <v>2456</v>
      </c>
      <c r="C219" s="1080"/>
      <c r="N219" s="1080" t="s">
        <v>106</v>
      </c>
      <c r="O219" s="1080"/>
      <c r="P219" s="1080"/>
    </row>
    <row r="237" spans="1:17" ht="26.25">
      <c r="A237" s="1084" t="s">
        <v>89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</row>
    <row r="238" spans="1:17" ht="26.25">
      <c r="A238" s="1084" t="s">
        <v>7372</v>
      </c>
      <c r="B238" s="1084"/>
      <c r="C238" s="1084"/>
      <c r="D238" s="1084"/>
      <c r="E238" s="1084"/>
      <c r="F238" s="1084"/>
      <c r="G238" s="1084"/>
      <c r="H238" s="1084"/>
      <c r="I238" s="1084"/>
      <c r="J238" s="1084"/>
      <c r="K238" s="1084"/>
      <c r="L238" s="1084"/>
      <c r="M238" s="1084"/>
      <c r="N238" s="1084"/>
      <c r="O238" s="1084"/>
      <c r="P238" s="1084"/>
      <c r="Q238" s="1084"/>
    </row>
    <row r="240" spans="1:17">
      <c r="A240" s="1085" t="s">
        <v>91</v>
      </c>
      <c r="B240" s="1085" t="s">
        <v>92</v>
      </c>
      <c r="C240" s="1088" t="s">
        <v>93</v>
      </c>
      <c r="D240" s="1088"/>
      <c r="E240" s="1088" t="s">
        <v>94</v>
      </c>
      <c r="F240" s="1088"/>
      <c r="G240" s="1088" t="s">
        <v>95</v>
      </c>
      <c r="H240" s="1088"/>
      <c r="I240" s="1088" t="s">
        <v>96</v>
      </c>
      <c r="J240" s="1088"/>
      <c r="K240" s="1088" t="s">
        <v>75</v>
      </c>
      <c r="L240" s="1088"/>
      <c r="M240" s="1088" t="s">
        <v>97</v>
      </c>
      <c r="N240" s="1088"/>
      <c r="O240" s="1088" t="s">
        <v>98</v>
      </c>
      <c r="P240" s="1088"/>
      <c r="Q240" s="1088" t="s">
        <v>79</v>
      </c>
    </row>
    <row r="241" spans="1:17">
      <c r="A241" s="1086"/>
      <c r="B241" s="1086"/>
      <c r="C241" s="1088"/>
      <c r="D241" s="1088"/>
      <c r="E241" s="1088"/>
      <c r="F241" s="1088"/>
      <c r="G241" s="1088"/>
      <c r="H241" s="1088"/>
      <c r="I241" s="1088"/>
      <c r="J241" s="1088"/>
      <c r="K241" s="1088"/>
      <c r="L241" s="1088"/>
      <c r="M241" s="1088"/>
      <c r="N241" s="1088"/>
      <c r="O241" s="1088"/>
      <c r="P241" s="1088"/>
      <c r="Q241" s="1088"/>
    </row>
    <row r="242" spans="1:17">
      <c r="A242" s="1087"/>
      <c r="B242" s="1087"/>
      <c r="C242" s="994" t="s">
        <v>23</v>
      </c>
      <c r="D242" s="994" t="s">
        <v>16</v>
      </c>
      <c r="E242" s="994" t="s">
        <v>23</v>
      </c>
      <c r="F242" s="994" t="s">
        <v>16</v>
      </c>
      <c r="G242" s="994" t="s">
        <v>23</v>
      </c>
      <c r="H242" s="994" t="s">
        <v>16</v>
      </c>
      <c r="I242" s="994" t="s">
        <v>23</v>
      </c>
      <c r="J242" s="994" t="s">
        <v>16</v>
      </c>
      <c r="K242" s="994" t="s">
        <v>23</v>
      </c>
      <c r="L242" s="994" t="s">
        <v>16</v>
      </c>
      <c r="M242" s="994" t="s">
        <v>23</v>
      </c>
      <c r="N242" s="994" t="s">
        <v>16</v>
      </c>
      <c r="O242" s="994" t="s">
        <v>23</v>
      </c>
      <c r="P242" s="994" t="s">
        <v>16</v>
      </c>
      <c r="Q242" s="994"/>
    </row>
    <row r="243" spans="1:17" ht="24.95" customHeight="1">
      <c r="A243" s="37">
        <v>2</v>
      </c>
      <c r="B243" s="38" t="s">
        <v>108</v>
      </c>
      <c r="C243" s="994"/>
      <c r="D243" s="996"/>
      <c r="E243" s="40"/>
      <c r="F243" s="40"/>
      <c r="G243" s="40"/>
      <c r="H243" s="996"/>
      <c r="I243" s="992"/>
      <c r="J243" s="37"/>
      <c r="K243" s="40"/>
      <c r="L243" s="40"/>
      <c r="M243" s="996"/>
      <c r="N243" s="996"/>
      <c r="O243" s="994"/>
      <c r="P243" s="996"/>
      <c r="Q243" s="40"/>
    </row>
    <row r="244" spans="1:17" ht="24.95" customHeight="1">
      <c r="A244" s="37">
        <v>3</v>
      </c>
      <c r="B244" s="40" t="s">
        <v>1473</v>
      </c>
      <c r="C244" s="996"/>
      <c r="D244" s="996"/>
      <c r="E244" s="40"/>
      <c r="F244" s="40"/>
      <c r="G244" s="40"/>
      <c r="H244" s="996"/>
      <c r="I244" s="996"/>
      <c r="J244" s="37"/>
      <c r="K244" s="40"/>
      <c r="L244" s="40"/>
      <c r="M244" s="996"/>
      <c r="N244" s="996"/>
      <c r="O244" s="996"/>
      <c r="P244" s="996"/>
      <c r="Q244" s="40"/>
    </row>
    <row r="245" spans="1:17" ht="24.95" customHeight="1">
      <c r="A245" s="37">
        <v>4</v>
      </c>
      <c r="B245" s="40" t="s">
        <v>6978</v>
      </c>
      <c r="C245" s="996"/>
      <c r="D245" s="996"/>
      <c r="E245" s="40"/>
      <c r="F245" s="40"/>
      <c r="G245" s="40"/>
      <c r="H245" s="996"/>
      <c r="I245" s="996"/>
      <c r="J245" s="37"/>
      <c r="K245" s="40"/>
      <c r="L245" s="40"/>
      <c r="M245" s="996"/>
      <c r="N245" s="996"/>
      <c r="O245" s="996"/>
      <c r="P245" s="996"/>
      <c r="Q245" s="40"/>
    </row>
    <row r="246" spans="1:17" ht="24.95" customHeight="1">
      <c r="A246" s="37">
        <v>5</v>
      </c>
      <c r="B246" s="40" t="s">
        <v>2130</v>
      </c>
      <c r="C246" s="996"/>
      <c r="D246" s="996"/>
      <c r="E246" s="40"/>
      <c r="F246" s="40"/>
      <c r="G246" s="40"/>
      <c r="H246" s="996"/>
      <c r="I246" s="996"/>
      <c r="J246" s="37"/>
      <c r="K246" s="40"/>
      <c r="L246" s="40"/>
      <c r="M246" s="996"/>
      <c r="N246" s="996"/>
      <c r="O246" s="996"/>
      <c r="P246" s="996"/>
      <c r="Q246" s="40"/>
    </row>
    <row r="247" spans="1:17" ht="24.95" customHeight="1">
      <c r="A247" s="37">
        <v>8</v>
      </c>
      <c r="B247" s="40" t="s">
        <v>112</v>
      </c>
      <c r="C247" s="996"/>
      <c r="D247" s="996"/>
      <c r="E247" s="40"/>
      <c r="F247" s="40"/>
      <c r="G247" s="40"/>
      <c r="H247" s="996"/>
      <c r="I247" s="996"/>
      <c r="J247" s="37"/>
      <c r="K247" s="40"/>
      <c r="L247" s="40"/>
      <c r="M247" s="996"/>
      <c r="N247" s="996"/>
      <c r="O247" s="996"/>
      <c r="P247" s="996"/>
      <c r="Q247" s="40"/>
    </row>
    <row r="248" spans="1:17" ht="24.95" customHeight="1">
      <c r="A248" s="37">
        <v>9</v>
      </c>
      <c r="B248" s="40" t="s">
        <v>113</v>
      </c>
      <c r="C248" s="996"/>
      <c r="D248" s="996"/>
      <c r="E248" s="40"/>
      <c r="F248" s="40"/>
      <c r="G248" s="40"/>
      <c r="H248" s="996"/>
      <c r="I248" s="996"/>
      <c r="J248" s="37"/>
      <c r="K248" s="40"/>
      <c r="L248" s="40"/>
      <c r="M248" s="996"/>
      <c r="N248" s="996"/>
      <c r="O248" s="996"/>
      <c r="P248" s="996"/>
      <c r="Q248" s="40"/>
    </row>
    <row r="249" spans="1:17" ht="24.95" customHeight="1">
      <c r="A249" s="40"/>
      <c r="B249" s="41" t="s">
        <v>84</v>
      </c>
      <c r="C249" s="40"/>
      <c r="D249" s="40"/>
      <c r="E249" s="40"/>
      <c r="F249" s="40"/>
      <c r="G249" s="40"/>
      <c r="H249" s="996"/>
      <c r="I249" s="996"/>
      <c r="J249" s="37"/>
      <c r="K249" s="40"/>
      <c r="L249" s="40"/>
      <c r="M249" s="996"/>
      <c r="N249" s="996"/>
      <c r="O249" s="40"/>
      <c r="P249" s="40"/>
      <c r="Q249" s="40"/>
    </row>
    <row r="251" spans="1:17">
      <c r="B251" s="1080" t="s">
        <v>6933</v>
      </c>
      <c r="C251" s="1080"/>
      <c r="N251" s="992" t="s">
        <v>114</v>
      </c>
      <c r="O251" s="992"/>
      <c r="P251" s="992"/>
    </row>
    <row r="254" spans="1:17">
      <c r="B254" s="1080" t="s">
        <v>2456</v>
      </c>
      <c r="C254" s="1080"/>
      <c r="N254" s="992" t="s">
        <v>115</v>
      </c>
      <c r="O254" s="992"/>
      <c r="P254" s="992"/>
    </row>
    <row r="265" spans="1:17" ht="26.25">
      <c r="A265" s="1084" t="s">
        <v>89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</row>
    <row r="266" spans="1:17" ht="26.25">
      <c r="A266" s="1084" t="s">
        <v>7371</v>
      </c>
      <c r="B266" s="1084"/>
      <c r="C266" s="1084"/>
      <c r="D266" s="1084"/>
      <c r="E266" s="1084"/>
      <c r="F266" s="1084"/>
      <c r="G266" s="1084"/>
      <c r="H266" s="1084"/>
      <c r="I266" s="1084"/>
      <c r="J266" s="1084"/>
      <c r="K266" s="1084"/>
      <c r="L266" s="1084"/>
      <c r="M266" s="1084"/>
      <c r="N266" s="1084"/>
      <c r="O266" s="1084"/>
      <c r="P266" s="1084"/>
      <c r="Q266" s="1084"/>
    </row>
    <row r="268" spans="1:17">
      <c r="A268" s="1085" t="s">
        <v>91</v>
      </c>
      <c r="B268" s="1085" t="s">
        <v>92</v>
      </c>
      <c r="C268" s="1088" t="s">
        <v>93</v>
      </c>
      <c r="D268" s="1088"/>
      <c r="E268" s="1088" t="s">
        <v>94</v>
      </c>
      <c r="F268" s="1088"/>
      <c r="G268" s="1088" t="s">
        <v>95</v>
      </c>
      <c r="H268" s="1088"/>
      <c r="I268" s="1088" t="s">
        <v>96</v>
      </c>
      <c r="J268" s="1088"/>
      <c r="K268" s="1088" t="s">
        <v>75</v>
      </c>
      <c r="L268" s="1088"/>
      <c r="M268" s="1088" t="s">
        <v>97</v>
      </c>
      <c r="N268" s="1088"/>
      <c r="O268" s="1088" t="s">
        <v>98</v>
      </c>
      <c r="P268" s="1088"/>
      <c r="Q268" s="1085" t="s">
        <v>79</v>
      </c>
    </row>
    <row r="269" spans="1:17">
      <c r="A269" s="1086"/>
      <c r="B269" s="1086"/>
      <c r="C269" s="1088"/>
      <c r="D269" s="1088"/>
      <c r="E269" s="1088"/>
      <c r="F269" s="1088"/>
      <c r="G269" s="1088"/>
      <c r="H269" s="1088"/>
      <c r="I269" s="1088"/>
      <c r="J269" s="1088"/>
      <c r="K269" s="1088"/>
      <c r="L269" s="1088"/>
      <c r="M269" s="1088"/>
      <c r="N269" s="1088"/>
      <c r="O269" s="1088"/>
      <c r="P269" s="1088"/>
      <c r="Q269" s="1087"/>
    </row>
    <row r="270" spans="1:17">
      <c r="A270" s="1087"/>
      <c r="B270" s="1087"/>
      <c r="C270" s="994" t="s">
        <v>23</v>
      </c>
      <c r="D270" s="994" t="s">
        <v>16</v>
      </c>
      <c r="E270" s="994" t="s">
        <v>23</v>
      </c>
      <c r="F270" s="994" t="s">
        <v>16</v>
      </c>
      <c r="G270" s="994" t="s">
        <v>23</v>
      </c>
      <c r="H270" s="994" t="s">
        <v>16</v>
      </c>
      <c r="I270" s="994" t="s">
        <v>23</v>
      </c>
      <c r="J270" s="994" t="s">
        <v>16</v>
      </c>
      <c r="K270" s="994" t="s">
        <v>23</v>
      </c>
      <c r="L270" s="994" t="s">
        <v>16</v>
      </c>
      <c r="M270" s="994" t="s">
        <v>23</v>
      </c>
      <c r="N270" s="994" t="s">
        <v>16</v>
      </c>
      <c r="O270" s="994" t="s">
        <v>23</v>
      </c>
      <c r="P270" s="994" t="s">
        <v>16</v>
      </c>
      <c r="Q270" s="994"/>
    </row>
    <row r="271" spans="1:17" ht="24.95" customHeight="1">
      <c r="A271" s="37">
        <v>10</v>
      </c>
      <c r="B271" s="38" t="s">
        <v>7374</v>
      </c>
      <c r="C271" s="994"/>
      <c r="D271" s="37"/>
      <c r="E271" s="37"/>
      <c r="F271" s="37"/>
      <c r="G271" s="37"/>
      <c r="H271" s="37"/>
      <c r="I271" s="995"/>
      <c r="J271" s="37"/>
      <c r="K271" s="37"/>
      <c r="L271" s="37"/>
      <c r="M271" s="37"/>
      <c r="N271" s="37"/>
      <c r="O271" s="37"/>
      <c r="P271" s="37"/>
      <c r="Q271" s="44"/>
    </row>
    <row r="272" spans="1:17" ht="24.95" customHeight="1">
      <c r="A272" s="37">
        <v>11</v>
      </c>
      <c r="B272" s="40" t="s">
        <v>118</v>
      </c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40"/>
    </row>
    <row r="273" spans="1:17" ht="24.95" customHeight="1">
      <c r="A273" s="37">
        <v>12</v>
      </c>
      <c r="B273" s="40" t="s">
        <v>119</v>
      </c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40"/>
    </row>
    <row r="274" spans="1:17" ht="24.95" customHeight="1">
      <c r="A274" s="37">
        <v>13</v>
      </c>
      <c r="B274" s="40" t="s">
        <v>6782</v>
      </c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40"/>
    </row>
    <row r="275" spans="1:17" ht="24.95" customHeight="1">
      <c r="A275" s="37">
        <v>14</v>
      </c>
      <c r="B275" s="40" t="s">
        <v>121</v>
      </c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40"/>
    </row>
    <row r="276" spans="1:17" ht="24.95" customHeight="1">
      <c r="A276" s="40"/>
      <c r="B276" s="41" t="s">
        <v>84</v>
      </c>
      <c r="C276" s="40"/>
      <c r="D276" s="40"/>
      <c r="E276" s="40"/>
      <c r="F276" s="40"/>
      <c r="G276" s="40"/>
      <c r="H276" s="996"/>
      <c r="I276" s="996"/>
      <c r="J276" s="37"/>
      <c r="K276" s="40"/>
      <c r="L276" s="40"/>
      <c r="M276" s="996"/>
      <c r="N276" s="996"/>
      <c r="O276" s="40"/>
      <c r="P276" s="40"/>
      <c r="Q276" s="40"/>
    </row>
    <row r="278" spans="1:17">
      <c r="B278" s="1080" t="s">
        <v>6933</v>
      </c>
      <c r="C278" s="1080"/>
      <c r="N278" s="1080" t="s">
        <v>122</v>
      </c>
      <c r="O278" s="1080"/>
      <c r="P278" s="1080"/>
    </row>
    <row r="281" spans="1:17">
      <c r="B281" s="1080" t="s">
        <v>2456</v>
      </c>
      <c r="C281" s="1080"/>
      <c r="N281" s="1080" t="s">
        <v>120</v>
      </c>
      <c r="O281" s="1080"/>
      <c r="P281" s="1080"/>
    </row>
  </sheetData>
  <mergeCells count="140">
    <mergeCell ref="O4:P5"/>
    <mergeCell ref="Q4:Q5"/>
    <mergeCell ref="B14:C14"/>
    <mergeCell ref="N14:P14"/>
    <mergeCell ref="B17:C17"/>
    <mergeCell ref="N17:P17"/>
    <mergeCell ref="A1:Q1"/>
    <mergeCell ref="A2:Q2"/>
    <mergeCell ref="A4:A6"/>
    <mergeCell ref="B4:B6"/>
    <mergeCell ref="C4:D5"/>
    <mergeCell ref="E4:F5"/>
    <mergeCell ref="G4:H5"/>
    <mergeCell ref="I4:J5"/>
    <mergeCell ref="K4:L5"/>
    <mergeCell ref="M4:N5"/>
    <mergeCell ref="O36:P37"/>
    <mergeCell ref="Q36:Q37"/>
    <mergeCell ref="B47:C47"/>
    <mergeCell ref="B50:C50"/>
    <mergeCell ref="N52:P52"/>
    <mergeCell ref="N55:P55"/>
    <mergeCell ref="A33:Q33"/>
    <mergeCell ref="A34:Q34"/>
    <mergeCell ref="A36:A38"/>
    <mergeCell ref="B36:B38"/>
    <mergeCell ref="C36:D37"/>
    <mergeCell ref="E36:F37"/>
    <mergeCell ref="G36:H37"/>
    <mergeCell ref="I36:J37"/>
    <mergeCell ref="K36:L37"/>
    <mergeCell ref="M36:N37"/>
    <mergeCell ref="O70:P71"/>
    <mergeCell ref="Q70:Q71"/>
    <mergeCell ref="B80:C80"/>
    <mergeCell ref="N80:P80"/>
    <mergeCell ref="B83:C83"/>
    <mergeCell ref="N83:P83"/>
    <mergeCell ref="A67:Q67"/>
    <mergeCell ref="A68:Q68"/>
    <mergeCell ref="A70:A72"/>
    <mergeCell ref="B70:B72"/>
    <mergeCell ref="C70:D71"/>
    <mergeCell ref="E70:F71"/>
    <mergeCell ref="G70:H71"/>
    <mergeCell ref="I70:J71"/>
    <mergeCell ref="K70:L71"/>
    <mergeCell ref="M70:N71"/>
    <mergeCell ref="O104:P105"/>
    <mergeCell ref="Q104:Q105"/>
    <mergeCell ref="B114:C114"/>
    <mergeCell ref="N114:P114"/>
    <mergeCell ref="B117:C117"/>
    <mergeCell ref="N117:P117"/>
    <mergeCell ref="A101:Q101"/>
    <mergeCell ref="A102:Q102"/>
    <mergeCell ref="A104:A106"/>
    <mergeCell ref="B104:B106"/>
    <mergeCell ref="C104:D105"/>
    <mergeCell ref="E104:F105"/>
    <mergeCell ref="G104:H105"/>
    <mergeCell ref="I104:J105"/>
    <mergeCell ref="K104:L105"/>
    <mergeCell ref="M104:N105"/>
    <mergeCell ref="O138:P139"/>
    <mergeCell ref="Q138:Q139"/>
    <mergeCell ref="B149:C149"/>
    <mergeCell ref="B152:C152"/>
    <mergeCell ref="A169:Q169"/>
    <mergeCell ref="A170:Q170"/>
    <mergeCell ref="A135:Q135"/>
    <mergeCell ref="A136:Q136"/>
    <mergeCell ref="A138:A140"/>
    <mergeCell ref="B138:B140"/>
    <mergeCell ref="C138:D139"/>
    <mergeCell ref="E138:F139"/>
    <mergeCell ref="G138:H139"/>
    <mergeCell ref="I138:J139"/>
    <mergeCell ref="K138:L139"/>
    <mergeCell ref="M138:N139"/>
    <mergeCell ref="K172:L173"/>
    <mergeCell ref="M172:N173"/>
    <mergeCell ref="O172:P173"/>
    <mergeCell ref="Q172:Q173"/>
    <mergeCell ref="B182:C182"/>
    <mergeCell ref="N182:P182"/>
    <mergeCell ref="A172:A174"/>
    <mergeCell ref="B172:B174"/>
    <mergeCell ref="C172:D173"/>
    <mergeCell ref="E172:F173"/>
    <mergeCell ref="G172:H173"/>
    <mergeCell ref="I172:J173"/>
    <mergeCell ref="K206:L207"/>
    <mergeCell ref="M206:N207"/>
    <mergeCell ref="O206:P207"/>
    <mergeCell ref="Q206:Q207"/>
    <mergeCell ref="B216:C216"/>
    <mergeCell ref="N216:P216"/>
    <mergeCell ref="B185:C185"/>
    <mergeCell ref="N185:P185"/>
    <mergeCell ref="A203:Q203"/>
    <mergeCell ref="A204:Q204"/>
    <mergeCell ref="A206:A208"/>
    <mergeCell ref="B206:B208"/>
    <mergeCell ref="C206:D207"/>
    <mergeCell ref="E206:F207"/>
    <mergeCell ref="G206:H207"/>
    <mergeCell ref="I206:J207"/>
    <mergeCell ref="K240:L241"/>
    <mergeCell ref="M240:N241"/>
    <mergeCell ref="O240:P241"/>
    <mergeCell ref="Q240:Q241"/>
    <mergeCell ref="B251:C251"/>
    <mergeCell ref="B254:C254"/>
    <mergeCell ref="B219:C219"/>
    <mergeCell ref="N219:P219"/>
    <mergeCell ref="A237:Q237"/>
    <mergeCell ref="A238:Q238"/>
    <mergeCell ref="A240:A242"/>
    <mergeCell ref="B240:B242"/>
    <mergeCell ref="C240:D241"/>
    <mergeCell ref="E240:F241"/>
    <mergeCell ref="G240:H241"/>
    <mergeCell ref="I240:J241"/>
    <mergeCell ref="O268:P269"/>
    <mergeCell ref="Q268:Q269"/>
    <mergeCell ref="B278:C278"/>
    <mergeCell ref="N278:P278"/>
    <mergeCell ref="B281:C281"/>
    <mergeCell ref="N281:P281"/>
    <mergeCell ref="A265:Q265"/>
    <mergeCell ref="A266:Q266"/>
    <mergeCell ref="A268:A270"/>
    <mergeCell ref="B268:B270"/>
    <mergeCell ref="C268:D269"/>
    <mergeCell ref="E268:F269"/>
    <mergeCell ref="G268:H269"/>
    <mergeCell ref="I268:J269"/>
    <mergeCell ref="K268:L269"/>
    <mergeCell ref="M268:N269"/>
  </mergeCells>
  <pageMargins left="1.7" right="0" top="0.75" bottom="0.75" header="0.3" footer="0.3"/>
  <pageSetup paperSize="5" scale="95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383"/>
  <sheetViews>
    <sheetView topLeftCell="A75" workbookViewId="0">
      <selection activeCell="P393" sqref="A74:P393"/>
    </sheetView>
  </sheetViews>
  <sheetFormatPr defaultRowHeight="15"/>
  <cols>
    <col min="1" max="1" width="5.28515625" customWidth="1"/>
    <col min="2" max="2" width="17.5703125" customWidth="1"/>
    <col min="3" max="3" width="5.28515625" customWidth="1"/>
    <col min="4" max="4" width="4.7109375" customWidth="1"/>
    <col min="5" max="5" width="17" customWidth="1"/>
    <col min="6" max="6" width="23.7109375" customWidth="1"/>
    <col min="8" max="8" width="10.140625" customWidth="1"/>
    <col min="10" max="10" width="13.7109375" customWidth="1"/>
    <col min="11" max="11" width="10.5703125" customWidth="1"/>
    <col min="12" max="12" width="19.5703125" customWidth="1"/>
    <col min="13" max="13" width="12.42578125" customWidth="1"/>
  </cols>
  <sheetData>
    <row r="1" spans="1:15">
      <c r="A1" s="1156" t="s">
        <v>149</v>
      </c>
      <c r="B1" s="1156"/>
      <c r="C1" s="1156"/>
      <c r="D1" s="1156"/>
      <c r="E1" s="1156"/>
      <c r="F1" s="1156"/>
      <c r="G1" s="1156"/>
      <c r="H1" s="1156"/>
    </row>
    <row r="2" spans="1:15">
      <c r="H2" s="45"/>
      <c r="I2" s="45"/>
    </row>
    <row r="3" spans="1:15">
      <c r="A3" s="1154" t="s">
        <v>150</v>
      </c>
      <c r="B3" s="1154" t="s">
        <v>151</v>
      </c>
      <c r="C3" s="1155" t="s">
        <v>2</v>
      </c>
      <c r="D3" s="1155"/>
      <c r="E3" s="1153" t="s">
        <v>152</v>
      </c>
      <c r="F3" s="1153" t="s">
        <v>153</v>
      </c>
      <c r="G3" s="1155" t="s">
        <v>154</v>
      </c>
      <c r="H3" s="1155" t="s">
        <v>155</v>
      </c>
      <c r="I3" s="1155"/>
      <c r="J3" s="1154" t="s">
        <v>9</v>
      </c>
      <c r="K3" s="1153" t="s">
        <v>156</v>
      </c>
      <c r="L3" s="1153" t="s">
        <v>157</v>
      </c>
      <c r="M3" s="1153" t="s">
        <v>158</v>
      </c>
      <c r="N3" s="1153" t="s">
        <v>159</v>
      </c>
      <c r="O3" s="1154" t="s">
        <v>79</v>
      </c>
    </row>
    <row r="4" spans="1:15">
      <c r="A4" s="1154"/>
      <c r="B4" s="1154"/>
      <c r="C4" s="874" t="s">
        <v>23</v>
      </c>
      <c r="D4" s="874" t="s">
        <v>16</v>
      </c>
      <c r="E4" s="1153"/>
      <c r="F4" s="1153"/>
      <c r="G4" s="1155"/>
      <c r="H4" s="66" t="s">
        <v>160</v>
      </c>
      <c r="I4" s="66" t="s">
        <v>161</v>
      </c>
      <c r="J4" s="1154"/>
      <c r="K4" s="1153"/>
      <c r="L4" s="1153"/>
      <c r="M4" s="1153"/>
      <c r="N4" s="1153"/>
      <c r="O4" s="1154"/>
    </row>
    <row r="5" spans="1:15">
      <c r="A5" s="874">
        <v>1</v>
      </c>
      <c r="B5" s="874">
        <v>2</v>
      </c>
      <c r="C5" s="874">
        <v>3</v>
      </c>
      <c r="D5" s="874">
        <v>4</v>
      </c>
      <c r="E5" s="874">
        <v>5</v>
      </c>
      <c r="F5" s="874">
        <v>6</v>
      </c>
      <c r="G5" s="874">
        <v>7</v>
      </c>
      <c r="H5" s="874">
        <v>8</v>
      </c>
      <c r="I5" s="874">
        <v>9</v>
      </c>
      <c r="J5" s="874">
        <v>10</v>
      </c>
      <c r="K5" s="874">
        <v>11</v>
      </c>
      <c r="L5" s="874">
        <v>12</v>
      </c>
      <c r="M5" s="874">
        <v>13</v>
      </c>
      <c r="N5" s="874">
        <v>14</v>
      </c>
      <c r="O5" s="874">
        <v>15</v>
      </c>
    </row>
    <row r="6" spans="1:15">
      <c r="A6" s="66">
        <v>1</v>
      </c>
      <c r="B6" s="66" t="s">
        <v>162</v>
      </c>
      <c r="C6" s="874" t="s">
        <v>23</v>
      </c>
      <c r="D6" s="66"/>
      <c r="E6" s="67" t="s">
        <v>163</v>
      </c>
      <c r="F6" s="66" t="s">
        <v>164</v>
      </c>
      <c r="G6" s="874" t="s">
        <v>165</v>
      </c>
      <c r="H6" s="66" t="s">
        <v>46</v>
      </c>
      <c r="I6" s="874" t="s">
        <v>166</v>
      </c>
      <c r="J6" s="66" t="s">
        <v>167</v>
      </c>
      <c r="K6" s="874" t="s">
        <v>168</v>
      </c>
      <c r="L6" s="66" t="s">
        <v>169</v>
      </c>
      <c r="M6" s="66" t="s">
        <v>170</v>
      </c>
      <c r="N6" s="66"/>
      <c r="O6" s="66"/>
    </row>
    <row r="7" spans="1:15">
      <c r="A7" s="66">
        <v>2</v>
      </c>
      <c r="B7" s="66" t="s">
        <v>6461</v>
      </c>
      <c r="C7" s="66" t="s">
        <v>23</v>
      </c>
      <c r="D7" s="66"/>
      <c r="E7" s="66"/>
      <c r="F7" s="66" t="s">
        <v>6464</v>
      </c>
      <c r="G7" s="66"/>
      <c r="H7" s="66" t="s">
        <v>46</v>
      </c>
      <c r="I7" s="66" t="s">
        <v>166</v>
      </c>
      <c r="J7" s="66"/>
      <c r="K7" s="66" t="s">
        <v>168</v>
      </c>
      <c r="L7" s="66" t="s">
        <v>169</v>
      </c>
      <c r="M7" s="66" t="s">
        <v>6792</v>
      </c>
      <c r="N7" s="66"/>
      <c r="O7" s="66"/>
    </row>
    <row r="8" spans="1:15">
      <c r="A8" s="66">
        <v>3</v>
      </c>
      <c r="B8" s="66" t="s">
        <v>6462</v>
      </c>
      <c r="C8" s="66"/>
      <c r="D8" s="66" t="s">
        <v>16</v>
      </c>
      <c r="E8" s="66"/>
      <c r="F8" s="66" t="s">
        <v>6465</v>
      </c>
      <c r="G8" s="66"/>
      <c r="H8" s="66" t="s">
        <v>46</v>
      </c>
      <c r="I8" s="66" t="s">
        <v>166</v>
      </c>
      <c r="J8" s="66"/>
      <c r="K8" s="66" t="s">
        <v>6467</v>
      </c>
      <c r="L8" s="66" t="s">
        <v>169</v>
      </c>
      <c r="M8" s="66" t="s">
        <v>6793</v>
      </c>
      <c r="N8" s="66"/>
      <c r="O8" s="66"/>
    </row>
    <row r="9" spans="1:15">
      <c r="A9" s="66">
        <v>4</v>
      </c>
      <c r="B9" s="66" t="s">
        <v>6463</v>
      </c>
      <c r="C9" s="66" t="s">
        <v>23</v>
      </c>
      <c r="D9" s="66"/>
      <c r="E9" s="66"/>
      <c r="F9" s="66" t="s">
        <v>6466</v>
      </c>
      <c r="G9" s="66"/>
      <c r="H9" s="66" t="s">
        <v>46</v>
      </c>
      <c r="I9" s="66" t="s">
        <v>166</v>
      </c>
      <c r="J9" s="66"/>
      <c r="K9" s="66" t="s">
        <v>255</v>
      </c>
      <c r="L9" s="66" t="s">
        <v>169</v>
      </c>
      <c r="M9" s="66" t="s">
        <v>6793</v>
      </c>
      <c r="N9" s="66"/>
      <c r="O9" s="66"/>
    </row>
    <row r="10" spans="1:15">
      <c r="A10" s="66">
        <v>5</v>
      </c>
      <c r="B10" s="66" t="s">
        <v>6533</v>
      </c>
      <c r="C10" s="66" t="s">
        <v>23</v>
      </c>
      <c r="D10" s="66"/>
      <c r="E10" s="66" t="s">
        <v>6534</v>
      </c>
      <c r="F10" s="66" t="s">
        <v>6535</v>
      </c>
      <c r="G10" s="66" t="s">
        <v>165</v>
      </c>
      <c r="H10" s="66" t="s">
        <v>46</v>
      </c>
      <c r="I10" s="66" t="s">
        <v>455</v>
      </c>
      <c r="J10" s="66" t="s">
        <v>6536</v>
      </c>
      <c r="K10" s="66" t="s">
        <v>168</v>
      </c>
      <c r="L10" s="66" t="s">
        <v>169</v>
      </c>
      <c r="M10" s="66" t="s">
        <v>6537</v>
      </c>
      <c r="N10" s="66"/>
      <c r="O10" s="66"/>
    </row>
    <row r="11" spans="1:15">
      <c r="A11" s="66">
        <v>6</v>
      </c>
      <c r="B11" s="66" t="s">
        <v>6538</v>
      </c>
      <c r="C11" s="66" t="s">
        <v>23</v>
      </c>
      <c r="D11" s="66"/>
      <c r="E11" s="67" t="s">
        <v>6539</v>
      </c>
      <c r="F11" s="66" t="s">
        <v>6542</v>
      </c>
      <c r="G11" s="66" t="s">
        <v>165</v>
      </c>
      <c r="H11" s="66" t="s">
        <v>46</v>
      </c>
      <c r="I11" s="66" t="s">
        <v>166</v>
      </c>
      <c r="J11" s="66" t="s">
        <v>819</v>
      </c>
      <c r="K11" s="66" t="s">
        <v>168</v>
      </c>
      <c r="L11" s="66" t="s">
        <v>169</v>
      </c>
      <c r="M11" s="714" t="s">
        <v>6544</v>
      </c>
      <c r="N11" s="66"/>
      <c r="O11" s="66"/>
    </row>
    <row r="12" spans="1:15">
      <c r="A12" s="66">
        <v>7</v>
      </c>
      <c r="B12" s="66" t="s">
        <v>2500</v>
      </c>
      <c r="C12" s="66"/>
      <c r="D12" s="66" t="s">
        <v>16</v>
      </c>
      <c r="E12" s="67" t="s">
        <v>6540</v>
      </c>
      <c r="F12" s="66" t="s">
        <v>6541</v>
      </c>
      <c r="G12" s="66" t="s">
        <v>6543</v>
      </c>
      <c r="H12" s="66" t="s">
        <v>46</v>
      </c>
      <c r="I12" s="66" t="s">
        <v>166</v>
      </c>
      <c r="J12" s="66" t="s">
        <v>819</v>
      </c>
      <c r="K12" s="66" t="s">
        <v>6467</v>
      </c>
      <c r="L12" s="66" t="s">
        <v>169</v>
      </c>
      <c r="M12" s="67" t="s">
        <v>6544</v>
      </c>
      <c r="N12" s="66"/>
      <c r="O12" s="66"/>
    </row>
    <row r="13" spans="1:15">
      <c r="A13" s="66">
        <v>8</v>
      </c>
      <c r="B13" s="66" t="s">
        <v>6545</v>
      </c>
      <c r="C13" s="66" t="s">
        <v>23</v>
      </c>
      <c r="D13" s="66"/>
      <c r="E13" s="67" t="s">
        <v>6547</v>
      </c>
      <c r="F13" s="66" t="s">
        <v>6549</v>
      </c>
      <c r="G13" s="66" t="s">
        <v>165</v>
      </c>
      <c r="H13" s="66" t="s">
        <v>46</v>
      </c>
      <c r="I13" s="66" t="s">
        <v>166</v>
      </c>
      <c r="J13" s="66" t="s">
        <v>819</v>
      </c>
      <c r="K13" s="66" t="s">
        <v>168</v>
      </c>
      <c r="L13" s="66" t="s">
        <v>169</v>
      </c>
      <c r="M13" s="66" t="s">
        <v>6554</v>
      </c>
      <c r="N13" s="66"/>
      <c r="O13" s="66"/>
    </row>
    <row r="14" spans="1:15">
      <c r="A14" s="875">
        <v>9</v>
      </c>
      <c r="B14" s="875" t="s">
        <v>6546</v>
      </c>
      <c r="C14" s="40"/>
      <c r="D14" s="40" t="s">
        <v>16</v>
      </c>
      <c r="E14" s="876" t="s">
        <v>6548</v>
      </c>
      <c r="F14" s="875" t="s">
        <v>6550</v>
      </c>
      <c r="G14" s="875" t="s">
        <v>6543</v>
      </c>
      <c r="H14" s="875" t="s">
        <v>46</v>
      </c>
      <c r="I14" s="875" t="s">
        <v>166</v>
      </c>
      <c r="J14" s="66" t="s">
        <v>819</v>
      </c>
      <c r="K14" s="875" t="s">
        <v>6467</v>
      </c>
      <c r="L14" s="66" t="s">
        <v>169</v>
      </c>
      <c r="M14" s="875" t="s">
        <v>6554</v>
      </c>
      <c r="N14" s="40"/>
      <c r="O14" s="40"/>
    </row>
    <row r="21" spans="1:15">
      <c r="A21" s="1154" t="s">
        <v>150</v>
      </c>
      <c r="B21" s="1154" t="s">
        <v>151</v>
      </c>
      <c r="C21" s="1155" t="s">
        <v>2</v>
      </c>
      <c r="D21" s="1155"/>
      <c r="E21" s="1153" t="s">
        <v>152</v>
      </c>
      <c r="F21" s="1153" t="s">
        <v>153</v>
      </c>
      <c r="G21" s="1155" t="s">
        <v>154</v>
      </c>
      <c r="H21" s="1155" t="s">
        <v>155</v>
      </c>
      <c r="I21" s="1155"/>
      <c r="J21" s="1154" t="s">
        <v>9</v>
      </c>
      <c r="K21" s="1153" t="s">
        <v>156</v>
      </c>
      <c r="L21" s="1153" t="s">
        <v>157</v>
      </c>
      <c r="M21" s="1153" t="s">
        <v>158</v>
      </c>
      <c r="N21" s="1153" t="s">
        <v>159</v>
      </c>
      <c r="O21" s="1154" t="s">
        <v>79</v>
      </c>
    </row>
    <row r="22" spans="1:15">
      <c r="A22" s="1154"/>
      <c r="B22" s="1154"/>
      <c r="C22" s="1026" t="s">
        <v>23</v>
      </c>
      <c r="D22" s="1026" t="s">
        <v>16</v>
      </c>
      <c r="E22" s="1153"/>
      <c r="F22" s="1153"/>
      <c r="G22" s="1155"/>
      <c r="H22" s="66" t="s">
        <v>160</v>
      </c>
      <c r="I22" s="66" t="s">
        <v>161</v>
      </c>
      <c r="J22" s="1154"/>
      <c r="K22" s="1153"/>
      <c r="L22" s="1153"/>
      <c r="M22" s="1153"/>
      <c r="N22" s="1153"/>
      <c r="O22" s="1154"/>
    </row>
    <row r="23" spans="1:15">
      <c r="A23" s="1026">
        <v>1</v>
      </c>
      <c r="B23" s="1026">
        <v>2</v>
      </c>
      <c r="C23" s="1026">
        <v>3</v>
      </c>
      <c r="D23" s="1026">
        <v>4</v>
      </c>
      <c r="E23" s="1026">
        <v>5</v>
      </c>
      <c r="F23" s="1026">
        <v>6</v>
      </c>
      <c r="G23" s="1026">
        <v>7</v>
      </c>
      <c r="H23" s="1026">
        <v>8</v>
      </c>
      <c r="I23" s="1026">
        <v>9</v>
      </c>
      <c r="J23" s="1026">
        <v>10</v>
      </c>
      <c r="K23" s="1026">
        <v>11</v>
      </c>
      <c r="L23" s="1026">
        <v>12</v>
      </c>
      <c r="M23" s="1026">
        <v>13</v>
      </c>
      <c r="N23" s="1026">
        <v>14</v>
      </c>
      <c r="O23" s="1026">
        <v>15</v>
      </c>
    </row>
    <row r="24" spans="1:15">
      <c r="A24" s="66">
        <v>1</v>
      </c>
      <c r="B24" s="66"/>
      <c r="C24" s="1026"/>
      <c r="D24" s="66"/>
      <c r="E24" s="67"/>
      <c r="F24" s="66"/>
      <c r="G24" s="1026"/>
      <c r="H24" s="66"/>
      <c r="I24" s="1026"/>
      <c r="J24" s="66"/>
      <c r="K24" s="1026"/>
      <c r="L24" s="66"/>
      <c r="M24" s="66"/>
      <c r="N24" s="66"/>
      <c r="O24" s="66"/>
    </row>
    <row r="25" spans="1:15">
      <c r="A25" s="66">
        <v>2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</row>
    <row r="26" spans="1:15">
      <c r="A26" s="66">
        <v>3</v>
      </c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</row>
    <row r="27" spans="1:15">
      <c r="A27" s="66">
        <v>4</v>
      </c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</row>
    <row r="28" spans="1:15">
      <c r="A28" s="66">
        <v>5</v>
      </c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</row>
    <row r="29" spans="1:15">
      <c r="A29" s="66">
        <v>6</v>
      </c>
      <c r="B29" s="66"/>
      <c r="C29" s="66"/>
      <c r="D29" s="66"/>
      <c r="E29" s="67"/>
      <c r="F29" s="66"/>
      <c r="G29" s="66"/>
      <c r="H29" s="66"/>
      <c r="I29" s="66"/>
      <c r="J29" s="66"/>
      <c r="K29" s="66"/>
      <c r="L29" s="66"/>
      <c r="M29" s="714"/>
      <c r="N29" s="66"/>
      <c r="O29" s="66"/>
    </row>
    <row r="30" spans="1:15">
      <c r="A30" s="66">
        <v>7</v>
      </c>
      <c r="B30" s="66"/>
      <c r="C30" s="66"/>
      <c r="D30" s="66"/>
      <c r="E30" s="67"/>
      <c r="F30" s="66"/>
      <c r="G30" s="66"/>
      <c r="H30" s="66"/>
      <c r="I30" s="66"/>
      <c r="J30" s="66"/>
      <c r="K30" s="66"/>
      <c r="L30" s="66"/>
      <c r="M30" s="67"/>
      <c r="N30" s="66"/>
      <c r="O30" s="66"/>
    </row>
    <row r="31" spans="1:15">
      <c r="A31" s="66">
        <v>8</v>
      </c>
      <c r="B31" s="66"/>
      <c r="C31" s="66"/>
      <c r="D31" s="66"/>
      <c r="E31" s="67"/>
      <c r="F31" s="66"/>
      <c r="G31" s="66"/>
      <c r="H31" s="66"/>
      <c r="I31" s="66"/>
      <c r="J31" s="66"/>
      <c r="K31" s="66"/>
      <c r="L31" s="66"/>
      <c r="M31" s="66"/>
      <c r="N31" s="66"/>
      <c r="O31" s="66"/>
    </row>
    <row r="32" spans="1:15">
      <c r="A32" s="875">
        <v>9</v>
      </c>
      <c r="B32" s="875"/>
      <c r="C32" s="40"/>
      <c r="D32" s="40"/>
      <c r="E32" s="876"/>
      <c r="F32" s="875"/>
      <c r="G32" s="875"/>
      <c r="H32" s="875"/>
      <c r="I32" s="875"/>
      <c r="J32" s="66"/>
      <c r="K32" s="875"/>
      <c r="L32" s="66"/>
      <c r="M32" s="875"/>
      <c r="N32" s="40"/>
      <c r="O32" s="40"/>
    </row>
    <row r="43" spans="1:15">
      <c r="A43" s="1080" t="s">
        <v>7282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</row>
    <row r="44" spans="1:15">
      <c r="A44" s="1080" t="s">
        <v>7283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</row>
    <row r="45" spans="1:15">
      <c r="A45" s="1157" t="s">
        <v>7284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</row>
    <row r="46" spans="1:15">
      <c r="A46" s="1154" t="s">
        <v>150</v>
      </c>
      <c r="B46" s="1154" t="s">
        <v>151</v>
      </c>
      <c r="C46" s="1155" t="s">
        <v>2</v>
      </c>
      <c r="D46" s="1155"/>
      <c r="E46" s="1153" t="s">
        <v>152</v>
      </c>
      <c r="F46" s="1153" t="s">
        <v>153</v>
      </c>
      <c r="G46" s="1155" t="s">
        <v>154</v>
      </c>
      <c r="H46" s="1155" t="s">
        <v>155</v>
      </c>
      <c r="I46" s="1155"/>
      <c r="J46" s="1154" t="s">
        <v>9</v>
      </c>
      <c r="K46" s="1153" t="s">
        <v>156</v>
      </c>
      <c r="L46" s="1153" t="s">
        <v>157</v>
      </c>
      <c r="M46" s="1153" t="s">
        <v>158</v>
      </c>
      <c r="N46" s="1153" t="s">
        <v>159</v>
      </c>
      <c r="O46" s="1154" t="s">
        <v>79</v>
      </c>
    </row>
    <row r="47" spans="1:15">
      <c r="A47" s="1154"/>
      <c r="B47" s="1154"/>
      <c r="C47" s="1026" t="s">
        <v>23</v>
      </c>
      <c r="D47" s="1026" t="s">
        <v>16</v>
      </c>
      <c r="E47" s="1153"/>
      <c r="F47" s="1153"/>
      <c r="G47" s="1155"/>
      <c r="H47" s="66" t="s">
        <v>160</v>
      </c>
      <c r="I47" s="66" t="s">
        <v>161</v>
      </c>
      <c r="J47" s="1154"/>
      <c r="K47" s="1153"/>
      <c r="L47" s="1153"/>
      <c r="M47" s="1153"/>
      <c r="N47" s="1153"/>
      <c r="O47" s="1154"/>
    </row>
    <row r="48" spans="1:15">
      <c r="A48" s="1026">
        <v>1</v>
      </c>
      <c r="B48" s="1026">
        <v>2</v>
      </c>
      <c r="C48" s="1026">
        <v>3</v>
      </c>
      <c r="D48" s="1026">
        <v>4</v>
      </c>
      <c r="E48" s="1026">
        <v>5</v>
      </c>
      <c r="F48" s="1026">
        <v>6</v>
      </c>
      <c r="G48" s="1026">
        <v>7</v>
      </c>
      <c r="H48" s="1026">
        <v>8</v>
      </c>
      <c r="I48" s="1026">
        <v>9</v>
      </c>
      <c r="J48" s="1026">
        <v>10</v>
      </c>
      <c r="K48" s="1026">
        <v>11</v>
      </c>
      <c r="L48" s="1026">
        <v>12</v>
      </c>
      <c r="M48" s="1026">
        <v>13</v>
      </c>
      <c r="N48" s="1026">
        <v>14</v>
      </c>
      <c r="O48" s="1026">
        <v>15</v>
      </c>
    </row>
    <row r="49" spans="1:15" ht="30" customHeight="1">
      <c r="A49" s="66">
        <v>1</v>
      </c>
      <c r="B49" s="66"/>
      <c r="C49" s="1026"/>
      <c r="D49" s="66"/>
      <c r="E49" s="67"/>
      <c r="F49" s="66"/>
      <c r="G49" s="1026"/>
      <c r="H49" s="66"/>
      <c r="I49" s="1026"/>
      <c r="J49" s="66"/>
      <c r="K49" s="1026"/>
      <c r="L49" s="66"/>
      <c r="M49" s="66"/>
      <c r="N49" s="66"/>
      <c r="O49" s="66"/>
    </row>
    <row r="50" spans="1:15" ht="30" customHeight="1">
      <c r="A50" s="66">
        <v>2</v>
      </c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</row>
    <row r="51" spans="1:15" ht="30" customHeight="1">
      <c r="A51" s="66">
        <v>3</v>
      </c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</row>
    <row r="52" spans="1:15" ht="30" customHeight="1">
      <c r="A52" s="66">
        <v>4</v>
      </c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</row>
    <row r="53" spans="1:15" ht="30" customHeight="1">
      <c r="A53" s="66">
        <v>5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</row>
    <row r="54" spans="1:15" ht="30" customHeight="1">
      <c r="A54" s="66">
        <v>6</v>
      </c>
      <c r="B54" s="66"/>
      <c r="C54" s="66"/>
      <c r="D54" s="66"/>
      <c r="E54" s="67"/>
      <c r="F54" s="66"/>
      <c r="G54" s="66"/>
      <c r="H54" s="66"/>
      <c r="I54" s="66"/>
      <c r="J54" s="66"/>
      <c r="K54" s="66"/>
      <c r="L54" s="66"/>
      <c r="M54" s="714"/>
      <c r="N54" s="66"/>
      <c r="O54" s="66"/>
    </row>
    <row r="55" spans="1:15" ht="30" customHeight="1">
      <c r="A55" s="66">
        <v>7</v>
      </c>
      <c r="B55" s="66"/>
      <c r="C55" s="66"/>
      <c r="D55" s="66"/>
      <c r="E55" s="67"/>
      <c r="F55" s="66"/>
      <c r="G55" s="66"/>
      <c r="H55" s="66"/>
      <c r="I55" s="66"/>
      <c r="J55" s="66"/>
      <c r="K55" s="66"/>
      <c r="L55" s="66"/>
      <c r="M55" s="67"/>
      <c r="N55" s="66"/>
      <c r="O55" s="66"/>
    </row>
    <row r="56" spans="1:15" ht="30" customHeight="1">
      <c r="A56" s="66">
        <v>8</v>
      </c>
      <c r="B56" s="66"/>
      <c r="C56" s="66"/>
      <c r="D56" s="66"/>
      <c r="E56" s="67"/>
      <c r="F56" s="66"/>
      <c r="G56" s="66"/>
      <c r="H56" s="66"/>
      <c r="I56" s="66"/>
      <c r="J56" s="66"/>
      <c r="K56" s="66"/>
      <c r="L56" s="66"/>
      <c r="M56" s="66"/>
      <c r="N56" s="66"/>
      <c r="O56" s="66"/>
    </row>
    <row r="57" spans="1:15" ht="30" customHeight="1">
      <c r="A57" s="875">
        <v>9</v>
      </c>
      <c r="B57" s="875"/>
      <c r="C57" s="40"/>
      <c r="D57" s="40"/>
      <c r="E57" s="876"/>
      <c r="F57" s="875"/>
      <c r="G57" s="875"/>
      <c r="H57" s="875"/>
      <c r="I57" s="875"/>
      <c r="J57" s="66"/>
      <c r="K57" s="875"/>
      <c r="L57" s="66"/>
      <c r="M57" s="875"/>
      <c r="N57" s="40"/>
      <c r="O57" s="40"/>
    </row>
    <row r="59" spans="1:15">
      <c r="L59" s="1080" t="s">
        <v>6933</v>
      </c>
      <c r="M59" s="1080"/>
      <c r="N59" s="1080"/>
    </row>
    <row r="64" spans="1:15">
      <c r="L64" s="1080" t="s">
        <v>2456</v>
      </c>
      <c r="M64" s="1080"/>
      <c r="N64" s="1080"/>
    </row>
    <row r="75" spans="1:15">
      <c r="A75" s="1080" t="s">
        <v>7282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</row>
    <row r="76" spans="1:15">
      <c r="A76" s="1080" t="s">
        <v>7283</v>
      </c>
      <c r="B76" s="1080"/>
      <c r="C76" s="1080"/>
      <c r="D76" s="1080"/>
      <c r="E76" s="1080"/>
      <c r="F76" s="1080"/>
      <c r="G76" s="1080"/>
      <c r="H76" s="1080"/>
      <c r="I76" s="1080"/>
      <c r="J76" s="1080"/>
      <c r="K76" s="1080"/>
      <c r="L76" s="1080"/>
      <c r="M76" s="1080"/>
      <c r="N76" s="1080"/>
      <c r="O76" s="1080"/>
    </row>
    <row r="77" spans="1:15">
      <c r="A77" s="1157" t="s">
        <v>7285</v>
      </c>
      <c r="B77" s="1157"/>
      <c r="C77" s="1157"/>
      <c r="D77" s="1157"/>
      <c r="E77" s="1157"/>
      <c r="F77" s="1157"/>
      <c r="G77" s="1157"/>
      <c r="H77" s="1157"/>
      <c r="I77" s="1157"/>
      <c r="J77" s="1157"/>
      <c r="K77" s="1157"/>
      <c r="L77" s="1157"/>
      <c r="M77" s="1157"/>
      <c r="N77" s="1157"/>
      <c r="O77" s="1157"/>
    </row>
    <row r="78" spans="1:15">
      <c r="A78" s="1154" t="s">
        <v>150</v>
      </c>
      <c r="B78" s="1154" t="s">
        <v>151</v>
      </c>
      <c r="C78" s="1155" t="s">
        <v>2</v>
      </c>
      <c r="D78" s="1155"/>
      <c r="E78" s="1153" t="s">
        <v>152</v>
      </c>
      <c r="F78" s="1153" t="s">
        <v>153</v>
      </c>
      <c r="G78" s="1155" t="s">
        <v>154</v>
      </c>
      <c r="H78" s="1155" t="s">
        <v>155</v>
      </c>
      <c r="I78" s="1155"/>
      <c r="J78" s="1154" t="s">
        <v>9</v>
      </c>
      <c r="K78" s="1153" t="s">
        <v>156</v>
      </c>
      <c r="L78" s="1153" t="s">
        <v>157</v>
      </c>
      <c r="M78" s="1153" t="s">
        <v>158</v>
      </c>
      <c r="N78" s="1153" t="s">
        <v>159</v>
      </c>
      <c r="O78" s="1154" t="s">
        <v>79</v>
      </c>
    </row>
    <row r="79" spans="1:15">
      <c r="A79" s="1154"/>
      <c r="B79" s="1154"/>
      <c r="C79" s="1026" t="s">
        <v>23</v>
      </c>
      <c r="D79" s="1026" t="s">
        <v>16</v>
      </c>
      <c r="E79" s="1153"/>
      <c r="F79" s="1153"/>
      <c r="G79" s="1155"/>
      <c r="H79" s="66" t="s">
        <v>160</v>
      </c>
      <c r="I79" s="66" t="s">
        <v>161</v>
      </c>
      <c r="J79" s="1154"/>
      <c r="K79" s="1153"/>
      <c r="L79" s="1153"/>
      <c r="M79" s="1153"/>
      <c r="N79" s="1153"/>
      <c r="O79" s="1154"/>
    </row>
    <row r="80" spans="1:15">
      <c r="A80" s="1026">
        <v>1</v>
      </c>
      <c r="B80" s="1026">
        <v>2</v>
      </c>
      <c r="C80" s="1026">
        <v>3</v>
      </c>
      <c r="D80" s="1026">
        <v>4</v>
      </c>
      <c r="E80" s="1026">
        <v>5</v>
      </c>
      <c r="F80" s="1026">
        <v>6</v>
      </c>
      <c r="G80" s="1026">
        <v>7</v>
      </c>
      <c r="H80" s="1026">
        <v>8</v>
      </c>
      <c r="I80" s="1026">
        <v>9</v>
      </c>
      <c r="J80" s="1026">
        <v>10</v>
      </c>
      <c r="K80" s="1026">
        <v>11</v>
      </c>
      <c r="L80" s="1026">
        <v>12</v>
      </c>
      <c r="M80" s="1026">
        <v>13</v>
      </c>
      <c r="N80" s="1026">
        <v>14</v>
      </c>
      <c r="O80" s="1026">
        <v>15</v>
      </c>
    </row>
    <row r="81" spans="1:15" ht="30" customHeight="1">
      <c r="A81" s="66">
        <v>1</v>
      </c>
      <c r="B81" s="66"/>
      <c r="C81" s="1026"/>
      <c r="D81" s="66"/>
      <c r="E81" s="67"/>
      <c r="F81" s="66"/>
      <c r="G81" s="1026"/>
      <c r="H81" s="66"/>
      <c r="I81" s="1026"/>
      <c r="J81" s="66"/>
      <c r="K81" s="1026"/>
      <c r="L81" s="66"/>
      <c r="M81" s="66"/>
      <c r="N81" s="66"/>
      <c r="O81" s="66"/>
    </row>
    <row r="82" spans="1:15" ht="30" customHeight="1">
      <c r="A82" s="66">
        <v>2</v>
      </c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</row>
    <row r="83" spans="1:15" ht="30" customHeight="1">
      <c r="A83" s="66">
        <v>3</v>
      </c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</row>
    <row r="84" spans="1:15" ht="30" customHeight="1">
      <c r="A84" s="66">
        <v>4</v>
      </c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</row>
    <row r="85" spans="1:15" ht="30" customHeight="1">
      <c r="A85" s="66">
        <v>5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</row>
    <row r="86" spans="1:15" ht="30" customHeight="1">
      <c r="A86" s="66">
        <v>6</v>
      </c>
      <c r="B86" s="66"/>
      <c r="C86" s="66"/>
      <c r="D86" s="66"/>
      <c r="E86" s="67"/>
      <c r="F86" s="66"/>
      <c r="G86" s="66"/>
      <c r="H86" s="66"/>
      <c r="I86" s="66"/>
      <c r="J86" s="66"/>
      <c r="K86" s="66"/>
      <c r="L86" s="66"/>
      <c r="M86" s="714"/>
      <c r="N86" s="66"/>
      <c r="O86" s="66"/>
    </row>
    <row r="87" spans="1:15" ht="30" customHeight="1">
      <c r="A87" s="66">
        <v>7</v>
      </c>
      <c r="B87" s="66"/>
      <c r="C87" s="66"/>
      <c r="D87" s="66"/>
      <c r="E87" s="67"/>
      <c r="F87" s="66"/>
      <c r="G87" s="66"/>
      <c r="H87" s="66"/>
      <c r="I87" s="66"/>
      <c r="J87" s="66"/>
      <c r="K87" s="66"/>
      <c r="L87" s="66"/>
      <c r="M87" s="67"/>
      <c r="N87" s="66"/>
      <c r="O87" s="66"/>
    </row>
    <row r="88" spans="1:15" ht="30" customHeight="1">
      <c r="A88" s="66">
        <v>8</v>
      </c>
      <c r="B88" s="66"/>
      <c r="C88" s="66"/>
      <c r="D88" s="66"/>
      <c r="E88" s="67"/>
      <c r="F88" s="66"/>
      <c r="G88" s="66"/>
      <c r="H88" s="66"/>
      <c r="I88" s="66"/>
      <c r="J88" s="66"/>
      <c r="K88" s="66"/>
      <c r="L88" s="66"/>
      <c r="M88" s="66"/>
      <c r="N88" s="66"/>
      <c r="O88" s="66"/>
    </row>
    <row r="89" spans="1:15" ht="30" customHeight="1">
      <c r="A89" s="875">
        <v>9</v>
      </c>
      <c r="B89" s="875"/>
      <c r="C89" s="40"/>
      <c r="D89" s="40"/>
      <c r="E89" s="876"/>
      <c r="F89" s="875"/>
      <c r="G89" s="875"/>
      <c r="H89" s="875"/>
      <c r="I89" s="875"/>
      <c r="J89" s="66"/>
      <c r="K89" s="875"/>
      <c r="L89" s="66"/>
      <c r="M89" s="875"/>
      <c r="N89" s="40"/>
      <c r="O89" s="40"/>
    </row>
    <row r="91" spans="1:15">
      <c r="L91" s="1080" t="s">
        <v>6933</v>
      </c>
      <c r="M91" s="1080"/>
      <c r="N91" s="1080"/>
    </row>
    <row r="96" spans="1:15">
      <c r="L96" s="1080" t="s">
        <v>2456</v>
      </c>
      <c r="M96" s="1080"/>
      <c r="N96" s="1080"/>
    </row>
    <row r="116" spans="1:15">
      <c r="A116" s="1080" t="s">
        <v>7282</v>
      </c>
      <c r="B116" s="1080"/>
      <c r="C116" s="1080"/>
      <c r="D116" s="1080"/>
      <c r="E116" s="1080"/>
      <c r="F116" s="1080"/>
      <c r="G116" s="1080"/>
      <c r="H116" s="1080"/>
      <c r="I116" s="1080"/>
      <c r="J116" s="1080"/>
      <c r="K116" s="1080"/>
      <c r="L116" s="1080"/>
      <c r="M116" s="1080"/>
      <c r="N116" s="1080"/>
      <c r="O116" s="1080"/>
    </row>
    <row r="117" spans="1:15">
      <c r="A117" s="1080" t="s">
        <v>7283</v>
      </c>
      <c r="B117" s="1080"/>
      <c r="C117" s="1080"/>
      <c r="D117" s="1080"/>
      <c r="E117" s="1080"/>
      <c r="F117" s="1080"/>
      <c r="G117" s="1080"/>
      <c r="H117" s="1080"/>
      <c r="I117" s="1080"/>
      <c r="J117" s="1080"/>
      <c r="K117" s="1080"/>
      <c r="L117" s="1080"/>
      <c r="M117" s="1080"/>
      <c r="N117" s="1080"/>
      <c r="O117" s="1080"/>
    </row>
    <row r="118" spans="1:15">
      <c r="A118" s="1157" t="s">
        <v>7286</v>
      </c>
      <c r="B118" s="1157"/>
      <c r="C118" s="1157"/>
      <c r="D118" s="1157"/>
      <c r="E118" s="1157"/>
      <c r="F118" s="1157"/>
      <c r="G118" s="1157"/>
      <c r="H118" s="1157"/>
      <c r="I118" s="1157"/>
      <c r="J118" s="1157"/>
      <c r="K118" s="1157"/>
      <c r="L118" s="1157"/>
      <c r="M118" s="1157"/>
      <c r="N118" s="1157"/>
      <c r="O118" s="1157"/>
    </row>
    <row r="119" spans="1:15">
      <c r="A119" s="1154" t="s">
        <v>150</v>
      </c>
      <c r="B119" s="1154" t="s">
        <v>151</v>
      </c>
      <c r="C119" s="1155" t="s">
        <v>2</v>
      </c>
      <c r="D119" s="1155"/>
      <c r="E119" s="1153" t="s">
        <v>152</v>
      </c>
      <c r="F119" s="1153" t="s">
        <v>153</v>
      </c>
      <c r="G119" s="1155" t="s">
        <v>154</v>
      </c>
      <c r="H119" s="1155" t="s">
        <v>155</v>
      </c>
      <c r="I119" s="1155"/>
      <c r="J119" s="1154" t="s">
        <v>9</v>
      </c>
      <c r="K119" s="1153" t="s">
        <v>156</v>
      </c>
      <c r="L119" s="1153" t="s">
        <v>157</v>
      </c>
      <c r="M119" s="1153" t="s">
        <v>158</v>
      </c>
      <c r="N119" s="1153" t="s">
        <v>159</v>
      </c>
      <c r="O119" s="1154" t="s">
        <v>79</v>
      </c>
    </row>
    <row r="120" spans="1:15">
      <c r="A120" s="1154"/>
      <c r="B120" s="1154"/>
      <c r="C120" s="1026" t="s">
        <v>23</v>
      </c>
      <c r="D120" s="1026" t="s">
        <v>16</v>
      </c>
      <c r="E120" s="1153"/>
      <c r="F120" s="1153"/>
      <c r="G120" s="1155"/>
      <c r="H120" s="66" t="s">
        <v>160</v>
      </c>
      <c r="I120" s="66" t="s">
        <v>161</v>
      </c>
      <c r="J120" s="1154"/>
      <c r="K120" s="1153"/>
      <c r="L120" s="1153"/>
      <c r="M120" s="1153"/>
      <c r="N120" s="1153"/>
      <c r="O120" s="1154"/>
    </row>
    <row r="121" spans="1:15">
      <c r="A121" s="1026">
        <v>1</v>
      </c>
      <c r="B121" s="1026">
        <v>2</v>
      </c>
      <c r="C121" s="1026">
        <v>3</v>
      </c>
      <c r="D121" s="1026">
        <v>4</v>
      </c>
      <c r="E121" s="1026">
        <v>5</v>
      </c>
      <c r="F121" s="1026">
        <v>6</v>
      </c>
      <c r="G121" s="1026">
        <v>7</v>
      </c>
      <c r="H121" s="1026">
        <v>8</v>
      </c>
      <c r="I121" s="1026">
        <v>9</v>
      </c>
      <c r="J121" s="1026">
        <v>10</v>
      </c>
      <c r="K121" s="1026">
        <v>11</v>
      </c>
      <c r="L121" s="1026">
        <v>12</v>
      </c>
      <c r="M121" s="1026">
        <v>13</v>
      </c>
      <c r="N121" s="1026">
        <v>14</v>
      </c>
      <c r="O121" s="1026">
        <v>15</v>
      </c>
    </row>
    <row r="122" spans="1:15" ht="30" customHeight="1">
      <c r="A122" s="66">
        <v>1</v>
      </c>
      <c r="B122" s="66"/>
      <c r="C122" s="1026"/>
      <c r="D122" s="66"/>
      <c r="E122" s="67"/>
      <c r="F122" s="66"/>
      <c r="G122" s="1026"/>
      <c r="H122" s="66"/>
      <c r="I122" s="1026"/>
      <c r="J122" s="66"/>
      <c r="K122" s="1026"/>
      <c r="L122" s="66"/>
      <c r="M122" s="66"/>
      <c r="N122" s="66"/>
      <c r="O122" s="66"/>
    </row>
    <row r="123" spans="1:15" ht="30" customHeight="1">
      <c r="A123" s="66">
        <v>2</v>
      </c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</row>
    <row r="124" spans="1:15" ht="30" customHeight="1">
      <c r="A124" s="66">
        <v>3</v>
      </c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</row>
    <row r="125" spans="1:15" ht="30" customHeight="1">
      <c r="A125" s="66">
        <v>4</v>
      </c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</row>
    <row r="126" spans="1:15" ht="30" customHeight="1">
      <c r="A126" s="66">
        <v>5</v>
      </c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</row>
    <row r="127" spans="1:15" ht="30" customHeight="1">
      <c r="A127" s="66">
        <v>6</v>
      </c>
      <c r="B127" s="66"/>
      <c r="C127" s="66"/>
      <c r="D127" s="66"/>
      <c r="E127" s="67"/>
      <c r="F127" s="66"/>
      <c r="G127" s="66"/>
      <c r="H127" s="66"/>
      <c r="I127" s="66"/>
      <c r="J127" s="66"/>
      <c r="K127" s="66"/>
      <c r="L127" s="66"/>
      <c r="M127" s="714"/>
      <c r="N127" s="66"/>
      <c r="O127" s="66"/>
    </row>
    <row r="128" spans="1:15" ht="30" customHeight="1">
      <c r="A128" s="66">
        <v>7</v>
      </c>
      <c r="B128" s="66"/>
      <c r="C128" s="66"/>
      <c r="D128" s="66"/>
      <c r="E128" s="67"/>
      <c r="F128" s="66"/>
      <c r="G128" s="66"/>
      <c r="H128" s="66"/>
      <c r="I128" s="66"/>
      <c r="J128" s="66"/>
      <c r="K128" s="66"/>
      <c r="L128" s="66"/>
      <c r="M128" s="67"/>
      <c r="N128" s="66"/>
      <c r="O128" s="66"/>
    </row>
    <row r="129" spans="1:15" ht="30" customHeight="1">
      <c r="A129" s="66">
        <v>8</v>
      </c>
      <c r="B129" s="66"/>
      <c r="C129" s="66"/>
      <c r="D129" s="66"/>
      <c r="E129" s="67"/>
      <c r="F129" s="66"/>
      <c r="G129" s="66"/>
      <c r="H129" s="66"/>
      <c r="I129" s="66"/>
      <c r="J129" s="66"/>
      <c r="K129" s="66"/>
      <c r="L129" s="66"/>
      <c r="M129" s="66"/>
      <c r="N129" s="66"/>
      <c r="O129" s="66"/>
    </row>
    <row r="130" spans="1:15" ht="30" customHeight="1">
      <c r="A130" s="875">
        <v>9</v>
      </c>
      <c r="B130" s="875"/>
      <c r="C130" s="40"/>
      <c r="D130" s="40"/>
      <c r="E130" s="876"/>
      <c r="F130" s="875"/>
      <c r="G130" s="875"/>
      <c r="H130" s="875"/>
      <c r="I130" s="875"/>
      <c r="J130" s="66"/>
      <c r="K130" s="875"/>
      <c r="L130" s="66"/>
      <c r="M130" s="875"/>
      <c r="N130" s="40"/>
      <c r="O130" s="40"/>
    </row>
    <row r="132" spans="1:15">
      <c r="L132" s="1080" t="s">
        <v>6933</v>
      </c>
      <c r="M132" s="1080"/>
      <c r="N132" s="1080"/>
    </row>
    <row r="137" spans="1:15">
      <c r="L137" s="1080" t="s">
        <v>2456</v>
      </c>
      <c r="M137" s="1080"/>
      <c r="N137" s="1080"/>
    </row>
    <row r="138" spans="1:15">
      <c r="A138" s="1080" t="s">
        <v>7282</v>
      </c>
      <c r="B138" s="1080"/>
      <c r="C138" s="1080"/>
      <c r="D138" s="1080"/>
      <c r="E138" s="1080"/>
      <c r="F138" s="1080"/>
      <c r="G138" s="1080"/>
      <c r="H138" s="1080"/>
      <c r="I138" s="1080"/>
      <c r="J138" s="1080"/>
      <c r="K138" s="1080"/>
      <c r="L138" s="1080"/>
      <c r="M138" s="1080"/>
      <c r="N138" s="1080"/>
      <c r="O138" s="1080"/>
    </row>
    <row r="139" spans="1:15">
      <c r="A139" s="1080" t="s">
        <v>7283</v>
      </c>
      <c r="B139" s="1080"/>
      <c r="C139" s="1080"/>
      <c r="D139" s="1080"/>
      <c r="E139" s="1080"/>
      <c r="F139" s="1080"/>
      <c r="G139" s="1080"/>
      <c r="H139" s="1080"/>
      <c r="I139" s="1080"/>
      <c r="J139" s="1080"/>
      <c r="K139" s="1080"/>
      <c r="L139" s="1080"/>
      <c r="M139" s="1080"/>
      <c r="N139" s="1080"/>
      <c r="O139" s="1080"/>
    </row>
    <row r="140" spans="1:15">
      <c r="A140" s="1157" t="s">
        <v>7287</v>
      </c>
      <c r="B140" s="1157"/>
      <c r="C140" s="1157"/>
      <c r="D140" s="1157"/>
      <c r="E140" s="1157"/>
      <c r="F140" s="1157"/>
      <c r="G140" s="1157"/>
      <c r="H140" s="1157"/>
      <c r="I140" s="1157"/>
      <c r="J140" s="1157"/>
      <c r="K140" s="1157"/>
      <c r="L140" s="1157"/>
      <c r="M140" s="1157"/>
      <c r="N140" s="1157"/>
      <c r="O140" s="1157"/>
    </row>
    <row r="141" spans="1:15">
      <c r="A141" s="1154" t="s">
        <v>150</v>
      </c>
      <c r="B141" s="1154" t="s">
        <v>151</v>
      </c>
      <c r="C141" s="1155" t="s">
        <v>2</v>
      </c>
      <c r="D141" s="1155"/>
      <c r="E141" s="1153" t="s">
        <v>152</v>
      </c>
      <c r="F141" s="1153" t="s">
        <v>153</v>
      </c>
      <c r="G141" s="1155" t="s">
        <v>154</v>
      </c>
      <c r="H141" s="1155" t="s">
        <v>155</v>
      </c>
      <c r="I141" s="1155"/>
      <c r="J141" s="1154" t="s">
        <v>9</v>
      </c>
      <c r="K141" s="1153" t="s">
        <v>156</v>
      </c>
      <c r="L141" s="1153" t="s">
        <v>157</v>
      </c>
      <c r="M141" s="1153" t="s">
        <v>158</v>
      </c>
      <c r="N141" s="1153" t="s">
        <v>159</v>
      </c>
      <c r="O141" s="1154" t="s">
        <v>79</v>
      </c>
    </row>
    <row r="142" spans="1:15">
      <c r="A142" s="1154"/>
      <c r="B142" s="1154"/>
      <c r="C142" s="1026" t="s">
        <v>23</v>
      </c>
      <c r="D142" s="1026" t="s">
        <v>16</v>
      </c>
      <c r="E142" s="1153"/>
      <c r="F142" s="1153"/>
      <c r="G142" s="1155"/>
      <c r="H142" s="66" t="s">
        <v>160</v>
      </c>
      <c r="I142" s="66" t="s">
        <v>161</v>
      </c>
      <c r="J142" s="1154"/>
      <c r="K142" s="1153"/>
      <c r="L142" s="1153"/>
      <c r="M142" s="1153"/>
      <c r="N142" s="1153"/>
      <c r="O142" s="1154"/>
    </row>
    <row r="143" spans="1:15">
      <c r="A143" s="1026">
        <v>1</v>
      </c>
      <c r="B143" s="1026">
        <v>2</v>
      </c>
      <c r="C143" s="1026">
        <v>3</v>
      </c>
      <c r="D143" s="1026">
        <v>4</v>
      </c>
      <c r="E143" s="1026">
        <v>5</v>
      </c>
      <c r="F143" s="1026">
        <v>6</v>
      </c>
      <c r="G143" s="1026">
        <v>7</v>
      </c>
      <c r="H143" s="1026">
        <v>8</v>
      </c>
      <c r="I143" s="1026">
        <v>9</v>
      </c>
      <c r="J143" s="1026">
        <v>10</v>
      </c>
      <c r="K143" s="1026">
        <v>11</v>
      </c>
      <c r="L143" s="1026">
        <v>12</v>
      </c>
      <c r="M143" s="1026">
        <v>13</v>
      </c>
      <c r="N143" s="1026">
        <v>14</v>
      </c>
      <c r="O143" s="1026">
        <v>15</v>
      </c>
    </row>
    <row r="144" spans="1:15" ht="30" customHeight="1">
      <c r="A144" s="66">
        <v>1</v>
      </c>
      <c r="B144" s="66"/>
      <c r="C144" s="1026"/>
      <c r="D144" s="66"/>
      <c r="E144" s="67"/>
      <c r="F144" s="66"/>
      <c r="G144" s="1026"/>
      <c r="H144" s="66"/>
      <c r="I144" s="1026"/>
      <c r="J144" s="66"/>
      <c r="K144" s="1026"/>
      <c r="L144" s="66"/>
      <c r="M144" s="66"/>
      <c r="N144" s="66"/>
      <c r="O144" s="66"/>
    </row>
    <row r="145" spans="1:15" ht="30" customHeight="1">
      <c r="A145" s="66">
        <v>2</v>
      </c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</row>
    <row r="146" spans="1:15" ht="30" customHeight="1">
      <c r="A146" s="66">
        <v>3</v>
      </c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</row>
    <row r="147" spans="1:15" ht="30" customHeight="1">
      <c r="A147" s="66">
        <v>4</v>
      </c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</row>
    <row r="148" spans="1:15" ht="30" customHeight="1">
      <c r="A148" s="66">
        <v>5</v>
      </c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</row>
    <row r="149" spans="1:15" ht="30" customHeight="1">
      <c r="A149" s="66">
        <v>6</v>
      </c>
      <c r="B149" s="66"/>
      <c r="C149" s="66"/>
      <c r="D149" s="66"/>
      <c r="E149" s="67"/>
      <c r="F149" s="66"/>
      <c r="G149" s="66"/>
      <c r="H149" s="66"/>
      <c r="I149" s="66"/>
      <c r="J149" s="66"/>
      <c r="K149" s="66"/>
      <c r="L149" s="66"/>
      <c r="M149" s="714"/>
      <c r="N149" s="66"/>
      <c r="O149" s="66"/>
    </row>
    <row r="150" spans="1:15" ht="30" customHeight="1">
      <c r="A150" s="66">
        <v>7</v>
      </c>
      <c r="B150" s="66"/>
      <c r="C150" s="66"/>
      <c r="D150" s="66"/>
      <c r="E150" s="67"/>
      <c r="F150" s="66"/>
      <c r="G150" s="66"/>
      <c r="H150" s="66"/>
      <c r="I150" s="66"/>
      <c r="J150" s="66"/>
      <c r="K150" s="66"/>
      <c r="L150" s="66"/>
      <c r="M150" s="67"/>
      <c r="N150" s="66"/>
      <c r="O150" s="66"/>
    </row>
    <row r="151" spans="1:15" ht="30" customHeight="1">
      <c r="A151" s="66">
        <v>8</v>
      </c>
      <c r="B151" s="66"/>
      <c r="C151" s="66"/>
      <c r="D151" s="66"/>
      <c r="E151" s="67"/>
      <c r="F151" s="66"/>
      <c r="G151" s="66"/>
      <c r="H151" s="66"/>
      <c r="I151" s="66"/>
      <c r="J151" s="66"/>
      <c r="K151" s="66"/>
      <c r="L151" s="66"/>
      <c r="M151" s="66"/>
      <c r="N151" s="66"/>
      <c r="O151" s="66"/>
    </row>
    <row r="152" spans="1:15" ht="30" customHeight="1">
      <c r="A152" s="875">
        <v>9</v>
      </c>
      <c r="B152" s="875"/>
      <c r="C152" s="40"/>
      <c r="D152" s="40"/>
      <c r="E152" s="876"/>
      <c r="F152" s="875"/>
      <c r="G152" s="875"/>
      <c r="H152" s="875"/>
      <c r="I152" s="875"/>
      <c r="J152" s="66"/>
      <c r="K152" s="875"/>
      <c r="L152" s="66"/>
      <c r="M152" s="875"/>
      <c r="N152" s="40"/>
      <c r="O152" s="40"/>
    </row>
    <row r="154" spans="1:15">
      <c r="L154" s="1080" t="s">
        <v>6933</v>
      </c>
      <c r="M154" s="1080"/>
      <c r="N154" s="1080"/>
    </row>
    <row r="159" spans="1:15">
      <c r="L159" s="1080" t="s">
        <v>2456</v>
      </c>
      <c r="M159" s="1080"/>
      <c r="N159" s="1080"/>
    </row>
    <row r="170" spans="1:15">
      <c r="A170" s="1080" t="s">
        <v>7282</v>
      </c>
      <c r="B170" s="1080"/>
      <c r="C170" s="1080"/>
      <c r="D170" s="1080"/>
      <c r="E170" s="1080"/>
      <c r="F170" s="1080"/>
      <c r="G170" s="1080"/>
      <c r="H170" s="1080"/>
      <c r="I170" s="1080"/>
      <c r="J170" s="1080"/>
      <c r="K170" s="1080"/>
      <c r="L170" s="1080"/>
      <c r="M170" s="1080"/>
      <c r="N170" s="1080"/>
      <c r="O170" s="1080"/>
    </row>
    <row r="171" spans="1:15">
      <c r="A171" s="1080" t="s">
        <v>7283</v>
      </c>
      <c r="B171" s="1080"/>
      <c r="C171" s="1080"/>
      <c r="D171" s="1080"/>
      <c r="E171" s="1080"/>
      <c r="F171" s="1080"/>
      <c r="G171" s="1080"/>
      <c r="H171" s="1080"/>
      <c r="I171" s="1080"/>
      <c r="J171" s="1080"/>
      <c r="K171" s="1080"/>
      <c r="L171" s="1080"/>
      <c r="M171" s="1080"/>
      <c r="N171" s="1080"/>
      <c r="O171" s="1080"/>
    </row>
    <row r="172" spans="1:15">
      <c r="A172" s="1157" t="s">
        <v>7288</v>
      </c>
      <c r="B172" s="1157"/>
      <c r="C172" s="1157"/>
      <c r="D172" s="1157"/>
      <c r="E172" s="1157"/>
      <c r="F172" s="1157"/>
      <c r="G172" s="1157"/>
      <c r="H172" s="1157"/>
      <c r="I172" s="1157"/>
      <c r="J172" s="1157"/>
      <c r="K172" s="1157"/>
      <c r="L172" s="1157"/>
      <c r="M172" s="1157"/>
      <c r="N172" s="1157"/>
      <c r="O172" s="1157"/>
    </row>
    <row r="173" spans="1:15">
      <c r="A173" s="1154" t="s">
        <v>150</v>
      </c>
      <c r="B173" s="1154" t="s">
        <v>151</v>
      </c>
      <c r="C173" s="1155" t="s">
        <v>2</v>
      </c>
      <c r="D173" s="1155"/>
      <c r="E173" s="1153" t="s">
        <v>152</v>
      </c>
      <c r="F173" s="1153" t="s">
        <v>153</v>
      </c>
      <c r="G173" s="1155" t="s">
        <v>154</v>
      </c>
      <c r="H173" s="1155" t="s">
        <v>155</v>
      </c>
      <c r="I173" s="1155"/>
      <c r="J173" s="1154" t="s">
        <v>9</v>
      </c>
      <c r="K173" s="1153" t="s">
        <v>156</v>
      </c>
      <c r="L173" s="1153" t="s">
        <v>157</v>
      </c>
      <c r="M173" s="1153" t="s">
        <v>158</v>
      </c>
      <c r="N173" s="1153" t="s">
        <v>159</v>
      </c>
      <c r="O173" s="1154" t="s">
        <v>79</v>
      </c>
    </row>
    <row r="174" spans="1:15">
      <c r="A174" s="1154"/>
      <c r="B174" s="1154"/>
      <c r="C174" s="1026" t="s">
        <v>23</v>
      </c>
      <c r="D174" s="1026" t="s">
        <v>16</v>
      </c>
      <c r="E174" s="1153"/>
      <c r="F174" s="1153"/>
      <c r="G174" s="1155"/>
      <c r="H174" s="66" t="s">
        <v>160</v>
      </c>
      <c r="I174" s="66" t="s">
        <v>161</v>
      </c>
      <c r="J174" s="1154"/>
      <c r="K174" s="1153"/>
      <c r="L174" s="1153"/>
      <c r="M174" s="1153"/>
      <c r="N174" s="1153"/>
      <c r="O174" s="1154"/>
    </row>
    <row r="175" spans="1:15">
      <c r="A175" s="1026">
        <v>1</v>
      </c>
      <c r="B175" s="1026">
        <v>2</v>
      </c>
      <c r="C175" s="1026">
        <v>3</v>
      </c>
      <c r="D175" s="1026">
        <v>4</v>
      </c>
      <c r="E175" s="1026">
        <v>5</v>
      </c>
      <c r="F175" s="1026">
        <v>6</v>
      </c>
      <c r="G175" s="1026">
        <v>7</v>
      </c>
      <c r="H175" s="1026">
        <v>8</v>
      </c>
      <c r="I175" s="1026">
        <v>9</v>
      </c>
      <c r="J175" s="1026">
        <v>10</v>
      </c>
      <c r="K175" s="1026">
        <v>11</v>
      </c>
      <c r="L175" s="1026">
        <v>12</v>
      </c>
      <c r="M175" s="1026">
        <v>13</v>
      </c>
      <c r="N175" s="1026">
        <v>14</v>
      </c>
      <c r="O175" s="1026">
        <v>15</v>
      </c>
    </row>
    <row r="176" spans="1:15" ht="30" customHeight="1">
      <c r="A176" s="66">
        <v>1</v>
      </c>
      <c r="B176" s="66"/>
      <c r="C176" s="1026"/>
      <c r="D176" s="66"/>
      <c r="E176" s="67"/>
      <c r="F176" s="66"/>
      <c r="G176" s="1026"/>
      <c r="H176" s="66"/>
      <c r="I176" s="1026"/>
      <c r="J176" s="66"/>
      <c r="K176" s="1026"/>
      <c r="L176" s="66"/>
      <c r="M176" s="66"/>
      <c r="N176" s="66"/>
      <c r="O176" s="66"/>
    </row>
    <row r="177" spans="1:15" ht="30" customHeight="1">
      <c r="A177" s="66">
        <v>2</v>
      </c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</row>
    <row r="178" spans="1:15" ht="30" customHeight="1">
      <c r="A178" s="66">
        <v>3</v>
      </c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</row>
    <row r="179" spans="1:15" ht="30" customHeight="1">
      <c r="A179" s="66">
        <v>4</v>
      </c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</row>
    <row r="180" spans="1:15" ht="30" customHeight="1">
      <c r="A180" s="66">
        <v>5</v>
      </c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</row>
    <row r="181" spans="1:15" ht="30" customHeight="1">
      <c r="A181" s="66">
        <v>6</v>
      </c>
      <c r="B181" s="66"/>
      <c r="C181" s="66"/>
      <c r="D181" s="66"/>
      <c r="E181" s="67"/>
      <c r="F181" s="66"/>
      <c r="G181" s="66"/>
      <c r="H181" s="66"/>
      <c r="I181" s="66"/>
      <c r="J181" s="66"/>
      <c r="K181" s="66"/>
      <c r="L181" s="66"/>
      <c r="M181" s="714"/>
      <c r="N181" s="66"/>
      <c r="O181" s="66"/>
    </row>
    <row r="182" spans="1:15" ht="30" customHeight="1">
      <c r="A182" s="66">
        <v>7</v>
      </c>
      <c r="B182" s="66"/>
      <c r="C182" s="66"/>
      <c r="D182" s="66"/>
      <c r="E182" s="67"/>
      <c r="F182" s="66"/>
      <c r="G182" s="66"/>
      <c r="H182" s="66"/>
      <c r="I182" s="66"/>
      <c r="J182" s="66"/>
      <c r="K182" s="66"/>
      <c r="L182" s="66"/>
      <c r="M182" s="67"/>
      <c r="N182" s="66"/>
      <c r="O182" s="66"/>
    </row>
    <row r="183" spans="1:15" ht="30" customHeight="1">
      <c r="A183" s="66">
        <v>8</v>
      </c>
      <c r="B183" s="66"/>
      <c r="C183" s="66"/>
      <c r="D183" s="66"/>
      <c r="E183" s="67"/>
      <c r="F183" s="66"/>
      <c r="G183" s="66"/>
      <c r="H183" s="66"/>
      <c r="I183" s="66"/>
      <c r="J183" s="66"/>
      <c r="K183" s="66"/>
      <c r="L183" s="66"/>
      <c r="M183" s="66"/>
      <c r="N183" s="66"/>
      <c r="O183" s="66"/>
    </row>
    <row r="184" spans="1:15" ht="30" customHeight="1">
      <c r="A184" s="875">
        <v>9</v>
      </c>
      <c r="B184" s="875"/>
      <c r="C184" s="40"/>
      <c r="D184" s="40"/>
      <c r="E184" s="876"/>
      <c r="F184" s="875"/>
      <c r="G184" s="875"/>
      <c r="H184" s="875"/>
      <c r="I184" s="875"/>
      <c r="J184" s="66"/>
      <c r="K184" s="875"/>
      <c r="L184" s="66"/>
      <c r="M184" s="875"/>
      <c r="N184" s="40"/>
      <c r="O184" s="40"/>
    </row>
    <row r="186" spans="1:15">
      <c r="L186" s="1080" t="s">
        <v>6933</v>
      </c>
      <c r="M186" s="1080"/>
      <c r="N186" s="1080"/>
    </row>
    <row r="191" spans="1:15">
      <c r="L191" s="1080" t="s">
        <v>2456</v>
      </c>
      <c r="M191" s="1080"/>
      <c r="N191" s="1080"/>
    </row>
    <row r="202" spans="1:15">
      <c r="A202" s="1080" t="s">
        <v>7282</v>
      </c>
      <c r="B202" s="1080"/>
      <c r="C202" s="1080"/>
      <c r="D202" s="1080"/>
      <c r="E202" s="1080"/>
      <c r="F202" s="1080"/>
      <c r="G202" s="1080"/>
      <c r="H202" s="1080"/>
      <c r="I202" s="1080"/>
      <c r="J202" s="1080"/>
      <c r="K202" s="1080"/>
      <c r="L202" s="1080"/>
      <c r="M202" s="1080"/>
      <c r="N202" s="1080"/>
      <c r="O202" s="1080"/>
    </row>
    <row r="203" spans="1:15">
      <c r="A203" s="1080" t="s">
        <v>7283</v>
      </c>
      <c r="B203" s="1080"/>
      <c r="C203" s="1080"/>
      <c r="D203" s="1080"/>
      <c r="E203" s="1080"/>
      <c r="F203" s="1080"/>
      <c r="G203" s="1080"/>
      <c r="H203" s="1080"/>
      <c r="I203" s="1080"/>
      <c r="J203" s="1080"/>
      <c r="K203" s="1080"/>
      <c r="L203" s="1080"/>
      <c r="M203" s="1080"/>
      <c r="N203" s="1080"/>
      <c r="O203" s="1080"/>
    </row>
    <row r="204" spans="1:15">
      <c r="A204" s="1157" t="s">
        <v>7289</v>
      </c>
      <c r="B204" s="1157"/>
      <c r="C204" s="1157"/>
      <c r="D204" s="1157"/>
      <c r="E204" s="1157"/>
      <c r="F204" s="1157"/>
      <c r="G204" s="1157"/>
      <c r="H204" s="1157"/>
      <c r="I204" s="1157"/>
      <c r="J204" s="1157"/>
      <c r="K204" s="1157"/>
      <c r="L204" s="1157"/>
      <c r="M204" s="1157"/>
      <c r="N204" s="1157"/>
      <c r="O204" s="1157"/>
    </row>
    <row r="205" spans="1:15">
      <c r="A205" s="1154" t="s">
        <v>150</v>
      </c>
      <c r="B205" s="1154" t="s">
        <v>151</v>
      </c>
      <c r="C205" s="1155" t="s">
        <v>2</v>
      </c>
      <c r="D205" s="1155"/>
      <c r="E205" s="1153" t="s">
        <v>152</v>
      </c>
      <c r="F205" s="1153" t="s">
        <v>153</v>
      </c>
      <c r="G205" s="1155" t="s">
        <v>154</v>
      </c>
      <c r="H205" s="1155" t="s">
        <v>155</v>
      </c>
      <c r="I205" s="1155"/>
      <c r="J205" s="1154" t="s">
        <v>9</v>
      </c>
      <c r="K205" s="1153" t="s">
        <v>156</v>
      </c>
      <c r="L205" s="1153" t="s">
        <v>157</v>
      </c>
      <c r="M205" s="1153" t="s">
        <v>158</v>
      </c>
      <c r="N205" s="1153" t="s">
        <v>159</v>
      </c>
      <c r="O205" s="1154" t="s">
        <v>79</v>
      </c>
    </row>
    <row r="206" spans="1:15">
      <c r="A206" s="1154"/>
      <c r="B206" s="1154"/>
      <c r="C206" s="1026" t="s">
        <v>23</v>
      </c>
      <c r="D206" s="1026" t="s">
        <v>16</v>
      </c>
      <c r="E206" s="1153"/>
      <c r="F206" s="1153"/>
      <c r="G206" s="1155"/>
      <c r="H206" s="66" t="s">
        <v>160</v>
      </c>
      <c r="I206" s="66" t="s">
        <v>161</v>
      </c>
      <c r="J206" s="1154"/>
      <c r="K206" s="1153"/>
      <c r="L206" s="1153"/>
      <c r="M206" s="1153"/>
      <c r="N206" s="1153"/>
      <c r="O206" s="1154"/>
    </row>
    <row r="207" spans="1:15">
      <c r="A207" s="1026">
        <v>1</v>
      </c>
      <c r="B207" s="1026">
        <v>2</v>
      </c>
      <c r="C207" s="1026">
        <v>3</v>
      </c>
      <c r="D207" s="1026">
        <v>4</v>
      </c>
      <c r="E207" s="1026">
        <v>5</v>
      </c>
      <c r="F207" s="1026">
        <v>6</v>
      </c>
      <c r="G207" s="1026">
        <v>7</v>
      </c>
      <c r="H207" s="1026">
        <v>8</v>
      </c>
      <c r="I207" s="1026">
        <v>9</v>
      </c>
      <c r="J207" s="1026">
        <v>10</v>
      </c>
      <c r="K207" s="1026">
        <v>11</v>
      </c>
      <c r="L207" s="1026">
        <v>12</v>
      </c>
      <c r="M207" s="1026">
        <v>13</v>
      </c>
      <c r="N207" s="1026">
        <v>14</v>
      </c>
      <c r="O207" s="1026">
        <v>15</v>
      </c>
    </row>
    <row r="208" spans="1:15" ht="30" customHeight="1">
      <c r="A208" s="66">
        <v>1</v>
      </c>
      <c r="B208" s="66"/>
      <c r="C208" s="1026"/>
      <c r="D208" s="66"/>
      <c r="E208" s="67"/>
      <c r="F208" s="66"/>
      <c r="G208" s="1026"/>
      <c r="H208" s="66"/>
      <c r="I208" s="1026"/>
      <c r="J208" s="66"/>
      <c r="K208" s="1026"/>
      <c r="L208" s="66"/>
      <c r="M208" s="66"/>
      <c r="N208" s="66"/>
      <c r="O208" s="66"/>
    </row>
    <row r="209" spans="1:15" ht="30" customHeight="1">
      <c r="A209" s="66">
        <v>2</v>
      </c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</row>
    <row r="210" spans="1:15" ht="30" customHeight="1">
      <c r="A210" s="66">
        <v>3</v>
      </c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</row>
    <row r="211" spans="1:15" ht="30" customHeight="1">
      <c r="A211" s="66">
        <v>4</v>
      </c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</row>
    <row r="212" spans="1:15" ht="30" customHeight="1">
      <c r="A212" s="66">
        <v>5</v>
      </c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</row>
    <row r="213" spans="1:15" ht="30" customHeight="1">
      <c r="A213" s="66">
        <v>6</v>
      </c>
      <c r="B213" s="66"/>
      <c r="C213" s="66"/>
      <c r="D213" s="66"/>
      <c r="E213" s="67"/>
      <c r="F213" s="66"/>
      <c r="G213" s="66"/>
      <c r="H213" s="66"/>
      <c r="I213" s="66"/>
      <c r="J213" s="66"/>
      <c r="K213" s="66"/>
      <c r="L213" s="66"/>
      <c r="M213" s="714"/>
      <c r="N213" s="66"/>
      <c r="O213" s="66"/>
    </row>
    <row r="214" spans="1:15" ht="30" customHeight="1">
      <c r="A214" s="66">
        <v>7</v>
      </c>
      <c r="B214" s="66"/>
      <c r="C214" s="66"/>
      <c r="D214" s="66"/>
      <c r="E214" s="67"/>
      <c r="F214" s="66"/>
      <c r="G214" s="66"/>
      <c r="H214" s="66"/>
      <c r="I214" s="66"/>
      <c r="J214" s="66"/>
      <c r="K214" s="66"/>
      <c r="L214" s="66"/>
      <c r="M214" s="67"/>
      <c r="N214" s="66"/>
      <c r="O214" s="66"/>
    </row>
    <row r="215" spans="1:15" ht="30" customHeight="1">
      <c r="A215" s="66">
        <v>8</v>
      </c>
      <c r="B215" s="66"/>
      <c r="C215" s="66"/>
      <c r="D215" s="66"/>
      <c r="E215" s="67"/>
      <c r="F215" s="66"/>
      <c r="G215" s="66"/>
      <c r="H215" s="66"/>
      <c r="I215" s="66"/>
      <c r="J215" s="66"/>
      <c r="K215" s="66"/>
      <c r="L215" s="66"/>
      <c r="M215" s="66"/>
      <c r="N215" s="66"/>
      <c r="O215" s="66"/>
    </row>
    <row r="216" spans="1:15" ht="30" customHeight="1">
      <c r="A216" s="875">
        <v>9</v>
      </c>
      <c r="B216" s="875"/>
      <c r="C216" s="40"/>
      <c r="D216" s="40"/>
      <c r="E216" s="876"/>
      <c r="F216" s="875"/>
      <c r="G216" s="875"/>
      <c r="H216" s="875"/>
      <c r="I216" s="875"/>
      <c r="J216" s="66"/>
      <c r="K216" s="875"/>
      <c r="L216" s="66"/>
      <c r="M216" s="875"/>
      <c r="N216" s="40"/>
      <c r="O216" s="40"/>
    </row>
    <row r="218" spans="1:15">
      <c r="L218" s="1080" t="s">
        <v>6933</v>
      </c>
      <c r="M218" s="1080"/>
      <c r="N218" s="1080"/>
    </row>
    <row r="223" spans="1:15">
      <c r="L223" s="1080" t="s">
        <v>2456</v>
      </c>
      <c r="M223" s="1080"/>
      <c r="N223" s="1080"/>
    </row>
    <row r="234" spans="1:15">
      <c r="A234" s="1080" t="s">
        <v>7282</v>
      </c>
      <c r="B234" s="1080"/>
      <c r="C234" s="1080"/>
      <c r="D234" s="1080"/>
      <c r="E234" s="1080"/>
      <c r="F234" s="1080"/>
      <c r="G234" s="1080"/>
      <c r="H234" s="1080"/>
      <c r="I234" s="1080"/>
      <c r="J234" s="1080"/>
      <c r="K234" s="1080"/>
      <c r="L234" s="1080"/>
      <c r="M234" s="1080"/>
      <c r="N234" s="1080"/>
      <c r="O234" s="1080"/>
    </row>
    <row r="235" spans="1:15">
      <c r="A235" s="1080" t="s">
        <v>7283</v>
      </c>
      <c r="B235" s="1080"/>
      <c r="C235" s="1080"/>
      <c r="D235" s="1080"/>
      <c r="E235" s="1080"/>
      <c r="F235" s="1080"/>
      <c r="G235" s="1080"/>
      <c r="H235" s="1080"/>
      <c r="I235" s="1080"/>
      <c r="J235" s="1080"/>
      <c r="K235" s="1080"/>
      <c r="L235" s="1080"/>
      <c r="M235" s="1080"/>
      <c r="N235" s="1080"/>
      <c r="O235" s="1080"/>
    </row>
    <row r="236" spans="1:15">
      <c r="A236" s="1157" t="s">
        <v>7290</v>
      </c>
      <c r="B236" s="1157"/>
      <c r="C236" s="1157"/>
      <c r="D236" s="1157"/>
      <c r="E236" s="1157"/>
      <c r="F236" s="1157"/>
      <c r="G236" s="1157"/>
      <c r="H236" s="1157"/>
      <c r="I236" s="1157"/>
      <c r="J236" s="1157"/>
      <c r="K236" s="1157"/>
      <c r="L236" s="1157"/>
      <c r="M236" s="1157"/>
      <c r="N236" s="1157"/>
      <c r="O236" s="1157"/>
    </row>
    <row r="237" spans="1:15">
      <c r="A237" s="1154" t="s">
        <v>150</v>
      </c>
      <c r="B237" s="1154" t="s">
        <v>151</v>
      </c>
      <c r="C237" s="1155" t="s">
        <v>2</v>
      </c>
      <c r="D237" s="1155"/>
      <c r="E237" s="1153" t="s">
        <v>152</v>
      </c>
      <c r="F237" s="1153" t="s">
        <v>153</v>
      </c>
      <c r="G237" s="1155" t="s">
        <v>154</v>
      </c>
      <c r="H237" s="1155" t="s">
        <v>155</v>
      </c>
      <c r="I237" s="1155"/>
      <c r="J237" s="1154" t="s">
        <v>9</v>
      </c>
      <c r="K237" s="1153" t="s">
        <v>156</v>
      </c>
      <c r="L237" s="1153" t="s">
        <v>157</v>
      </c>
      <c r="M237" s="1153" t="s">
        <v>158</v>
      </c>
      <c r="N237" s="1153" t="s">
        <v>159</v>
      </c>
      <c r="O237" s="1154" t="s">
        <v>79</v>
      </c>
    </row>
    <row r="238" spans="1:15">
      <c r="A238" s="1154"/>
      <c r="B238" s="1154"/>
      <c r="C238" s="1026" t="s">
        <v>23</v>
      </c>
      <c r="D238" s="1026" t="s">
        <v>16</v>
      </c>
      <c r="E238" s="1153"/>
      <c r="F238" s="1153"/>
      <c r="G238" s="1155"/>
      <c r="H238" s="66" t="s">
        <v>160</v>
      </c>
      <c r="I238" s="66" t="s">
        <v>161</v>
      </c>
      <c r="J238" s="1154"/>
      <c r="K238" s="1153"/>
      <c r="L238" s="1153"/>
      <c r="M238" s="1153"/>
      <c r="N238" s="1153"/>
      <c r="O238" s="1154"/>
    </row>
    <row r="239" spans="1:15">
      <c r="A239" s="1026">
        <v>1</v>
      </c>
      <c r="B239" s="1026">
        <v>2</v>
      </c>
      <c r="C239" s="1026">
        <v>3</v>
      </c>
      <c r="D239" s="1026">
        <v>4</v>
      </c>
      <c r="E239" s="1026">
        <v>5</v>
      </c>
      <c r="F239" s="1026">
        <v>6</v>
      </c>
      <c r="G239" s="1026">
        <v>7</v>
      </c>
      <c r="H239" s="1026">
        <v>8</v>
      </c>
      <c r="I239" s="1026">
        <v>9</v>
      </c>
      <c r="J239" s="1026">
        <v>10</v>
      </c>
      <c r="K239" s="1026">
        <v>11</v>
      </c>
      <c r="L239" s="1026">
        <v>12</v>
      </c>
      <c r="M239" s="1026">
        <v>13</v>
      </c>
      <c r="N239" s="1026">
        <v>14</v>
      </c>
      <c r="O239" s="1026">
        <v>15</v>
      </c>
    </row>
    <row r="240" spans="1:15" ht="30" customHeight="1">
      <c r="A240" s="66">
        <v>1</v>
      </c>
      <c r="B240" s="66"/>
      <c r="C240" s="1026"/>
      <c r="D240" s="66"/>
      <c r="E240" s="67"/>
      <c r="F240" s="66"/>
      <c r="G240" s="1026"/>
      <c r="H240" s="66"/>
      <c r="I240" s="1026"/>
      <c r="J240" s="66"/>
      <c r="K240" s="1026"/>
      <c r="L240" s="66"/>
      <c r="M240" s="66"/>
      <c r="N240" s="66"/>
      <c r="O240" s="66"/>
    </row>
    <row r="241" spans="1:15" ht="30" customHeight="1">
      <c r="A241" s="66">
        <v>2</v>
      </c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</row>
    <row r="242" spans="1:15" ht="30" customHeight="1">
      <c r="A242" s="66">
        <v>3</v>
      </c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</row>
    <row r="243" spans="1:15" ht="30" customHeight="1">
      <c r="A243" s="66">
        <v>4</v>
      </c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</row>
    <row r="244" spans="1:15" ht="30" customHeight="1">
      <c r="A244" s="66">
        <v>5</v>
      </c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</row>
    <row r="245" spans="1:15" ht="30" customHeight="1">
      <c r="A245" s="66">
        <v>6</v>
      </c>
      <c r="B245" s="66"/>
      <c r="C245" s="66"/>
      <c r="D245" s="66"/>
      <c r="E245" s="67"/>
      <c r="F245" s="66"/>
      <c r="G245" s="66"/>
      <c r="H245" s="66"/>
      <c r="I245" s="66"/>
      <c r="J245" s="66"/>
      <c r="K245" s="66"/>
      <c r="L245" s="66"/>
      <c r="M245" s="714"/>
      <c r="N245" s="66"/>
      <c r="O245" s="66"/>
    </row>
    <row r="246" spans="1:15" ht="30" customHeight="1">
      <c r="A246" s="66">
        <v>7</v>
      </c>
      <c r="B246" s="66"/>
      <c r="C246" s="66"/>
      <c r="D246" s="66"/>
      <c r="E246" s="67"/>
      <c r="F246" s="66"/>
      <c r="G246" s="66"/>
      <c r="H246" s="66"/>
      <c r="I246" s="66"/>
      <c r="J246" s="66"/>
      <c r="K246" s="66"/>
      <c r="L246" s="66"/>
      <c r="M246" s="67"/>
      <c r="N246" s="66"/>
      <c r="O246" s="66"/>
    </row>
    <row r="247" spans="1:15" ht="30" customHeight="1">
      <c r="A247" s="66">
        <v>8</v>
      </c>
      <c r="B247" s="66"/>
      <c r="C247" s="66"/>
      <c r="D247" s="66"/>
      <c r="E247" s="67"/>
      <c r="F247" s="66"/>
      <c r="G247" s="66"/>
      <c r="H247" s="66"/>
      <c r="I247" s="66"/>
      <c r="J247" s="66"/>
      <c r="K247" s="66"/>
      <c r="L247" s="66"/>
      <c r="M247" s="66"/>
      <c r="N247" s="66"/>
      <c r="O247" s="66"/>
    </row>
    <row r="248" spans="1:15" ht="30" customHeight="1">
      <c r="A248" s="875">
        <v>9</v>
      </c>
      <c r="B248" s="875"/>
      <c r="C248" s="40"/>
      <c r="D248" s="40"/>
      <c r="E248" s="876"/>
      <c r="F248" s="875"/>
      <c r="G248" s="875"/>
      <c r="H248" s="875"/>
      <c r="I248" s="875"/>
      <c r="J248" s="66"/>
      <c r="K248" s="875"/>
      <c r="L248" s="66"/>
      <c r="M248" s="875"/>
      <c r="N248" s="40"/>
      <c r="O248" s="40"/>
    </row>
    <row r="250" spans="1:15">
      <c r="L250" s="1080" t="s">
        <v>6933</v>
      </c>
      <c r="M250" s="1080"/>
      <c r="N250" s="1080"/>
    </row>
    <row r="255" spans="1:15">
      <c r="L255" s="1080" t="s">
        <v>2456</v>
      </c>
      <c r="M255" s="1080"/>
      <c r="N255" s="1080"/>
    </row>
    <row r="266" spans="1:15">
      <c r="A266" s="1080" t="s">
        <v>7282</v>
      </c>
      <c r="B266" s="1080"/>
      <c r="C266" s="1080"/>
      <c r="D266" s="1080"/>
      <c r="E266" s="1080"/>
      <c r="F266" s="1080"/>
      <c r="G266" s="1080"/>
      <c r="H266" s="1080"/>
      <c r="I266" s="1080"/>
      <c r="J266" s="1080"/>
      <c r="K266" s="1080"/>
      <c r="L266" s="1080"/>
      <c r="M266" s="1080"/>
      <c r="N266" s="1080"/>
      <c r="O266" s="1080"/>
    </row>
    <row r="267" spans="1:15">
      <c r="A267" s="1080" t="s">
        <v>7283</v>
      </c>
      <c r="B267" s="1080"/>
      <c r="C267" s="1080"/>
      <c r="D267" s="1080"/>
      <c r="E267" s="1080"/>
      <c r="F267" s="1080"/>
      <c r="G267" s="1080"/>
      <c r="H267" s="1080"/>
      <c r="I267" s="1080"/>
      <c r="J267" s="1080"/>
      <c r="K267" s="1080"/>
      <c r="L267" s="1080"/>
      <c r="M267" s="1080"/>
      <c r="N267" s="1080"/>
      <c r="O267" s="1080"/>
    </row>
    <row r="268" spans="1:15">
      <c r="A268" s="1157" t="s">
        <v>7291</v>
      </c>
      <c r="B268" s="1157"/>
      <c r="C268" s="1157"/>
      <c r="D268" s="1157"/>
      <c r="E268" s="1157"/>
      <c r="F268" s="1157"/>
      <c r="G268" s="1157"/>
      <c r="H268" s="1157"/>
      <c r="I268" s="1157"/>
      <c r="J268" s="1157"/>
      <c r="K268" s="1157"/>
      <c r="L268" s="1157"/>
      <c r="M268" s="1157"/>
      <c r="N268" s="1157"/>
      <c r="O268" s="1157"/>
    </row>
    <row r="269" spans="1:15">
      <c r="A269" s="1154" t="s">
        <v>150</v>
      </c>
      <c r="B269" s="1154" t="s">
        <v>151</v>
      </c>
      <c r="C269" s="1155" t="s">
        <v>2</v>
      </c>
      <c r="D269" s="1155"/>
      <c r="E269" s="1153" t="s">
        <v>152</v>
      </c>
      <c r="F269" s="1153" t="s">
        <v>153</v>
      </c>
      <c r="G269" s="1155" t="s">
        <v>154</v>
      </c>
      <c r="H269" s="1155" t="s">
        <v>155</v>
      </c>
      <c r="I269" s="1155"/>
      <c r="J269" s="1154" t="s">
        <v>9</v>
      </c>
      <c r="K269" s="1153" t="s">
        <v>156</v>
      </c>
      <c r="L269" s="1153" t="s">
        <v>157</v>
      </c>
      <c r="M269" s="1153" t="s">
        <v>158</v>
      </c>
      <c r="N269" s="1153" t="s">
        <v>159</v>
      </c>
      <c r="O269" s="1154" t="s">
        <v>79</v>
      </c>
    </row>
    <row r="270" spans="1:15">
      <c r="A270" s="1154"/>
      <c r="B270" s="1154"/>
      <c r="C270" s="1026" t="s">
        <v>23</v>
      </c>
      <c r="D270" s="1026" t="s">
        <v>16</v>
      </c>
      <c r="E270" s="1153"/>
      <c r="F270" s="1153"/>
      <c r="G270" s="1155"/>
      <c r="H270" s="66" t="s">
        <v>160</v>
      </c>
      <c r="I270" s="66" t="s">
        <v>161</v>
      </c>
      <c r="J270" s="1154"/>
      <c r="K270" s="1153"/>
      <c r="L270" s="1153"/>
      <c r="M270" s="1153"/>
      <c r="N270" s="1153"/>
      <c r="O270" s="1154"/>
    </row>
    <row r="271" spans="1:15">
      <c r="A271" s="1026">
        <v>1</v>
      </c>
      <c r="B271" s="1026">
        <v>2</v>
      </c>
      <c r="C271" s="1026">
        <v>3</v>
      </c>
      <c r="D271" s="1026">
        <v>4</v>
      </c>
      <c r="E271" s="1026">
        <v>5</v>
      </c>
      <c r="F271" s="1026">
        <v>6</v>
      </c>
      <c r="G271" s="1026">
        <v>7</v>
      </c>
      <c r="H271" s="1026">
        <v>8</v>
      </c>
      <c r="I271" s="1026">
        <v>9</v>
      </c>
      <c r="J271" s="1026">
        <v>10</v>
      </c>
      <c r="K271" s="1026">
        <v>11</v>
      </c>
      <c r="L271" s="1026">
        <v>12</v>
      </c>
      <c r="M271" s="1026">
        <v>13</v>
      </c>
      <c r="N271" s="1026">
        <v>14</v>
      </c>
      <c r="O271" s="1026">
        <v>15</v>
      </c>
    </row>
    <row r="272" spans="1:15" ht="30" customHeight="1">
      <c r="A272" s="66">
        <v>1</v>
      </c>
      <c r="B272" s="66"/>
      <c r="C272" s="1026"/>
      <c r="D272" s="66"/>
      <c r="E272" s="67"/>
      <c r="F272" s="66"/>
      <c r="G272" s="1026"/>
      <c r="H272" s="66"/>
      <c r="I272" s="1026"/>
      <c r="J272" s="66"/>
      <c r="K272" s="1026"/>
      <c r="L272" s="66"/>
      <c r="M272" s="66"/>
      <c r="N272" s="66"/>
      <c r="O272" s="66"/>
    </row>
    <row r="273" spans="1:15" ht="30" customHeight="1">
      <c r="A273" s="66">
        <v>2</v>
      </c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</row>
    <row r="274" spans="1:15" ht="30" customHeight="1">
      <c r="A274" s="66">
        <v>3</v>
      </c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</row>
    <row r="275" spans="1:15" ht="30" customHeight="1">
      <c r="A275" s="66">
        <v>4</v>
      </c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</row>
    <row r="276" spans="1:15" ht="30" customHeight="1">
      <c r="A276" s="66">
        <v>5</v>
      </c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</row>
    <row r="277" spans="1:15" ht="30" customHeight="1">
      <c r="A277" s="66">
        <v>6</v>
      </c>
      <c r="B277" s="66"/>
      <c r="C277" s="66"/>
      <c r="D277" s="66"/>
      <c r="E277" s="67"/>
      <c r="F277" s="66"/>
      <c r="G277" s="66"/>
      <c r="H277" s="66"/>
      <c r="I277" s="66"/>
      <c r="J277" s="66"/>
      <c r="K277" s="66"/>
      <c r="L277" s="66"/>
      <c r="M277" s="714"/>
      <c r="N277" s="66"/>
      <c r="O277" s="66"/>
    </row>
    <row r="278" spans="1:15" ht="30" customHeight="1">
      <c r="A278" s="66">
        <v>7</v>
      </c>
      <c r="B278" s="66"/>
      <c r="C278" s="66"/>
      <c r="D278" s="66"/>
      <c r="E278" s="67"/>
      <c r="F278" s="66"/>
      <c r="G278" s="66"/>
      <c r="H278" s="66"/>
      <c r="I278" s="66"/>
      <c r="J278" s="66"/>
      <c r="K278" s="66"/>
      <c r="L278" s="66"/>
      <c r="M278" s="67"/>
      <c r="N278" s="66"/>
      <c r="O278" s="66"/>
    </row>
    <row r="279" spans="1:15" ht="30" customHeight="1">
      <c r="A279" s="66">
        <v>8</v>
      </c>
      <c r="B279" s="66"/>
      <c r="C279" s="66"/>
      <c r="D279" s="66"/>
      <c r="E279" s="67"/>
      <c r="F279" s="66"/>
      <c r="G279" s="66"/>
      <c r="H279" s="66"/>
      <c r="I279" s="66"/>
      <c r="J279" s="66"/>
      <c r="K279" s="66"/>
      <c r="L279" s="66"/>
      <c r="M279" s="66"/>
      <c r="N279" s="66"/>
      <c r="O279" s="66"/>
    </row>
    <row r="280" spans="1:15" ht="30" customHeight="1">
      <c r="A280" s="875">
        <v>9</v>
      </c>
      <c r="B280" s="875"/>
      <c r="C280" s="40"/>
      <c r="D280" s="40"/>
      <c r="E280" s="876"/>
      <c r="F280" s="875"/>
      <c r="G280" s="875"/>
      <c r="H280" s="875"/>
      <c r="I280" s="875"/>
      <c r="J280" s="66"/>
      <c r="K280" s="875"/>
      <c r="L280" s="66"/>
      <c r="M280" s="875"/>
      <c r="N280" s="40"/>
      <c r="O280" s="40"/>
    </row>
    <row r="282" spans="1:15">
      <c r="L282" s="1080" t="s">
        <v>6933</v>
      </c>
      <c r="M282" s="1080"/>
      <c r="N282" s="1080"/>
    </row>
    <row r="287" spans="1:15">
      <c r="L287" s="1080" t="s">
        <v>2456</v>
      </c>
      <c r="M287" s="1080"/>
      <c r="N287" s="1080"/>
    </row>
    <row r="298" spans="1:15">
      <c r="A298" s="1080" t="s">
        <v>7282</v>
      </c>
      <c r="B298" s="1080"/>
      <c r="C298" s="1080"/>
      <c r="D298" s="1080"/>
      <c r="E298" s="1080"/>
      <c r="F298" s="1080"/>
      <c r="G298" s="1080"/>
      <c r="H298" s="1080"/>
      <c r="I298" s="1080"/>
      <c r="J298" s="1080"/>
      <c r="K298" s="1080"/>
      <c r="L298" s="1080"/>
      <c r="M298" s="1080"/>
      <c r="N298" s="1080"/>
      <c r="O298" s="1080"/>
    </row>
    <row r="299" spans="1:15">
      <c r="A299" s="1080" t="s">
        <v>7283</v>
      </c>
      <c r="B299" s="1080"/>
      <c r="C299" s="1080"/>
      <c r="D299" s="1080"/>
      <c r="E299" s="1080"/>
      <c r="F299" s="1080"/>
      <c r="G299" s="1080"/>
      <c r="H299" s="1080"/>
      <c r="I299" s="1080"/>
      <c r="J299" s="1080"/>
      <c r="K299" s="1080"/>
      <c r="L299" s="1080"/>
      <c r="M299" s="1080"/>
      <c r="N299" s="1080"/>
      <c r="O299" s="1080"/>
    </row>
    <row r="300" spans="1:15">
      <c r="A300" s="1157" t="s">
        <v>7292</v>
      </c>
      <c r="B300" s="1157"/>
      <c r="C300" s="1157"/>
      <c r="D300" s="1157"/>
      <c r="E300" s="1157"/>
      <c r="F300" s="1157"/>
      <c r="G300" s="1157"/>
      <c r="H300" s="1157"/>
      <c r="I300" s="1157"/>
      <c r="J300" s="1157"/>
      <c r="K300" s="1157"/>
      <c r="L300" s="1157"/>
      <c r="M300" s="1157"/>
      <c r="N300" s="1157"/>
      <c r="O300" s="1157"/>
    </row>
    <row r="301" spans="1:15">
      <c r="A301" s="1154" t="s">
        <v>150</v>
      </c>
      <c r="B301" s="1154" t="s">
        <v>151</v>
      </c>
      <c r="C301" s="1155" t="s">
        <v>2</v>
      </c>
      <c r="D301" s="1155"/>
      <c r="E301" s="1153" t="s">
        <v>152</v>
      </c>
      <c r="F301" s="1153" t="s">
        <v>153</v>
      </c>
      <c r="G301" s="1155" t="s">
        <v>154</v>
      </c>
      <c r="H301" s="1155" t="s">
        <v>155</v>
      </c>
      <c r="I301" s="1155"/>
      <c r="J301" s="1154" t="s">
        <v>9</v>
      </c>
      <c r="K301" s="1153" t="s">
        <v>156</v>
      </c>
      <c r="L301" s="1153" t="s">
        <v>157</v>
      </c>
      <c r="M301" s="1153" t="s">
        <v>158</v>
      </c>
      <c r="N301" s="1153" t="s">
        <v>159</v>
      </c>
      <c r="O301" s="1154" t="s">
        <v>79</v>
      </c>
    </row>
    <row r="302" spans="1:15">
      <c r="A302" s="1154"/>
      <c r="B302" s="1154"/>
      <c r="C302" s="1026" t="s">
        <v>23</v>
      </c>
      <c r="D302" s="1026" t="s">
        <v>16</v>
      </c>
      <c r="E302" s="1153"/>
      <c r="F302" s="1153"/>
      <c r="G302" s="1155"/>
      <c r="H302" s="66" t="s">
        <v>160</v>
      </c>
      <c r="I302" s="66" t="s">
        <v>161</v>
      </c>
      <c r="J302" s="1154"/>
      <c r="K302" s="1153"/>
      <c r="L302" s="1153"/>
      <c r="M302" s="1153"/>
      <c r="N302" s="1153"/>
      <c r="O302" s="1154"/>
    </row>
    <row r="303" spans="1:15">
      <c r="A303" s="1026">
        <v>1</v>
      </c>
      <c r="B303" s="1026">
        <v>2</v>
      </c>
      <c r="C303" s="1026">
        <v>3</v>
      </c>
      <c r="D303" s="1026">
        <v>4</v>
      </c>
      <c r="E303" s="1026">
        <v>5</v>
      </c>
      <c r="F303" s="1026">
        <v>6</v>
      </c>
      <c r="G303" s="1026">
        <v>7</v>
      </c>
      <c r="H303" s="1026">
        <v>8</v>
      </c>
      <c r="I303" s="1026">
        <v>9</v>
      </c>
      <c r="J303" s="1026">
        <v>10</v>
      </c>
      <c r="K303" s="1026">
        <v>11</v>
      </c>
      <c r="L303" s="1026">
        <v>12</v>
      </c>
      <c r="M303" s="1026">
        <v>13</v>
      </c>
      <c r="N303" s="1026">
        <v>14</v>
      </c>
      <c r="O303" s="1026">
        <v>15</v>
      </c>
    </row>
    <row r="304" spans="1:15" ht="30" customHeight="1">
      <c r="A304" s="66">
        <v>1</v>
      </c>
      <c r="B304" s="66"/>
      <c r="C304" s="1026"/>
      <c r="D304" s="66"/>
      <c r="E304" s="67"/>
      <c r="F304" s="66"/>
      <c r="G304" s="1026"/>
      <c r="H304" s="66"/>
      <c r="I304" s="1026"/>
      <c r="J304" s="66"/>
      <c r="K304" s="1026"/>
      <c r="L304" s="66"/>
      <c r="M304" s="66"/>
      <c r="N304" s="66"/>
      <c r="O304" s="66"/>
    </row>
    <row r="305" spans="1:15" ht="30" customHeight="1">
      <c r="A305" s="66">
        <v>2</v>
      </c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</row>
    <row r="306" spans="1:15" ht="30" customHeight="1">
      <c r="A306" s="66">
        <v>3</v>
      </c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</row>
    <row r="307" spans="1:15" ht="30" customHeight="1">
      <c r="A307" s="66">
        <v>4</v>
      </c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</row>
    <row r="308" spans="1:15" ht="30" customHeight="1">
      <c r="A308" s="66">
        <v>5</v>
      </c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</row>
    <row r="309" spans="1:15" ht="30" customHeight="1">
      <c r="A309" s="66">
        <v>6</v>
      </c>
      <c r="B309" s="66"/>
      <c r="C309" s="66"/>
      <c r="D309" s="66"/>
      <c r="E309" s="67"/>
      <c r="F309" s="66"/>
      <c r="G309" s="66"/>
      <c r="H309" s="66"/>
      <c r="I309" s="66"/>
      <c r="J309" s="66"/>
      <c r="K309" s="66"/>
      <c r="L309" s="66"/>
      <c r="M309" s="714"/>
      <c r="N309" s="66"/>
      <c r="O309" s="66"/>
    </row>
    <row r="310" spans="1:15" ht="30" customHeight="1">
      <c r="A310" s="66">
        <v>7</v>
      </c>
      <c r="B310" s="66"/>
      <c r="C310" s="66"/>
      <c r="D310" s="66"/>
      <c r="E310" s="67"/>
      <c r="F310" s="66"/>
      <c r="G310" s="66"/>
      <c r="H310" s="66"/>
      <c r="I310" s="66"/>
      <c r="J310" s="66"/>
      <c r="K310" s="66"/>
      <c r="L310" s="66"/>
      <c r="M310" s="67"/>
      <c r="N310" s="66"/>
      <c r="O310" s="66"/>
    </row>
    <row r="311" spans="1:15" ht="30" customHeight="1">
      <c r="A311" s="66">
        <v>8</v>
      </c>
      <c r="B311" s="66"/>
      <c r="C311" s="66"/>
      <c r="D311" s="66"/>
      <c r="E311" s="67"/>
      <c r="F311" s="66"/>
      <c r="G311" s="66"/>
      <c r="H311" s="66"/>
      <c r="I311" s="66"/>
      <c r="J311" s="66"/>
      <c r="K311" s="66"/>
      <c r="L311" s="66"/>
      <c r="M311" s="66"/>
      <c r="N311" s="66"/>
      <c r="O311" s="66"/>
    </row>
    <row r="312" spans="1:15" ht="30" customHeight="1">
      <c r="A312" s="875">
        <v>9</v>
      </c>
      <c r="B312" s="875"/>
      <c r="C312" s="40"/>
      <c r="D312" s="40"/>
      <c r="E312" s="876"/>
      <c r="F312" s="875"/>
      <c r="G312" s="875"/>
      <c r="H312" s="875"/>
      <c r="I312" s="875"/>
      <c r="J312" s="66"/>
      <c r="K312" s="875"/>
      <c r="L312" s="66"/>
      <c r="M312" s="875"/>
      <c r="N312" s="40"/>
      <c r="O312" s="40"/>
    </row>
    <row r="314" spans="1:15">
      <c r="L314" s="1080" t="s">
        <v>6933</v>
      </c>
      <c r="M314" s="1080"/>
      <c r="N314" s="1080"/>
    </row>
    <row r="319" spans="1:15">
      <c r="L319" s="1080" t="s">
        <v>2456</v>
      </c>
      <c r="M319" s="1080"/>
      <c r="N319" s="1080"/>
    </row>
    <row r="330" spans="1:15">
      <c r="A330" s="1080" t="s">
        <v>7282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</row>
    <row r="331" spans="1:15">
      <c r="A331" s="1080" t="s">
        <v>7283</v>
      </c>
      <c r="B331" s="1080"/>
      <c r="C331" s="1080"/>
      <c r="D331" s="1080"/>
      <c r="E331" s="1080"/>
      <c r="F331" s="1080"/>
      <c r="G331" s="1080"/>
      <c r="H331" s="1080"/>
      <c r="I331" s="1080"/>
      <c r="J331" s="1080"/>
      <c r="K331" s="1080"/>
      <c r="L331" s="1080"/>
      <c r="M331" s="1080"/>
      <c r="N331" s="1080"/>
      <c r="O331" s="1080"/>
    </row>
    <row r="332" spans="1:15">
      <c r="A332" s="1157" t="s">
        <v>7293</v>
      </c>
      <c r="B332" s="1157"/>
      <c r="C332" s="1157"/>
      <c r="D332" s="1157"/>
      <c r="E332" s="1157"/>
      <c r="F332" s="1157"/>
      <c r="G332" s="1157"/>
      <c r="H332" s="1157"/>
      <c r="I332" s="1157"/>
      <c r="J332" s="1157"/>
      <c r="K332" s="1157"/>
      <c r="L332" s="1157"/>
      <c r="M332" s="1157"/>
      <c r="N332" s="1157"/>
      <c r="O332" s="1157"/>
    </row>
    <row r="333" spans="1:15">
      <c r="A333" s="1154" t="s">
        <v>150</v>
      </c>
      <c r="B333" s="1154" t="s">
        <v>151</v>
      </c>
      <c r="C333" s="1155" t="s">
        <v>2</v>
      </c>
      <c r="D333" s="1155"/>
      <c r="E333" s="1153" t="s">
        <v>152</v>
      </c>
      <c r="F333" s="1153" t="s">
        <v>153</v>
      </c>
      <c r="G333" s="1155" t="s">
        <v>154</v>
      </c>
      <c r="H333" s="1155" t="s">
        <v>155</v>
      </c>
      <c r="I333" s="1155"/>
      <c r="J333" s="1154" t="s">
        <v>9</v>
      </c>
      <c r="K333" s="1153" t="s">
        <v>156</v>
      </c>
      <c r="L333" s="1153" t="s">
        <v>157</v>
      </c>
      <c r="M333" s="1153" t="s">
        <v>158</v>
      </c>
      <c r="N333" s="1153" t="s">
        <v>159</v>
      </c>
      <c r="O333" s="1154" t="s">
        <v>79</v>
      </c>
    </row>
    <row r="334" spans="1:15">
      <c r="A334" s="1154"/>
      <c r="B334" s="1154"/>
      <c r="C334" s="1026" t="s">
        <v>23</v>
      </c>
      <c r="D334" s="1026" t="s">
        <v>16</v>
      </c>
      <c r="E334" s="1153"/>
      <c r="F334" s="1153"/>
      <c r="G334" s="1155"/>
      <c r="H334" s="66" t="s">
        <v>160</v>
      </c>
      <c r="I334" s="66" t="s">
        <v>161</v>
      </c>
      <c r="J334" s="1154"/>
      <c r="K334" s="1153"/>
      <c r="L334" s="1153"/>
      <c r="M334" s="1153"/>
      <c r="N334" s="1153"/>
      <c r="O334" s="1154"/>
    </row>
    <row r="335" spans="1:15">
      <c r="A335" s="1026">
        <v>1</v>
      </c>
      <c r="B335" s="1026">
        <v>2</v>
      </c>
      <c r="C335" s="1026">
        <v>3</v>
      </c>
      <c r="D335" s="1026">
        <v>4</v>
      </c>
      <c r="E335" s="1026">
        <v>5</v>
      </c>
      <c r="F335" s="1026">
        <v>6</v>
      </c>
      <c r="G335" s="1026">
        <v>7</v>
      </c>
      <c r="H335" s="1026">
        <v>8</v>
      </c>
      <c r="I335" s="1026">
        <v>9</v>
      </c>
      <c r="J335" s="1026">
        <v>10</v>
      </c>
      <c r="K335" s="1026">
        <v>11</v>
      </c>
      <c r="L335" s="1026">
        <v>12</v>
      </c>
      <c r="M335" s="1026">
        <v>13</v>
      </c>
      <c r="N335" s="1026">
        <v>14</v>
      </c>
      <c r="O335" s="1026">
        <v>15</v>
      </c>
    </row>
    <row r="336" spans="1:15" ht="30" customHeight="1">
      <c r="A336" s="66">
        <v>1</v>
      </c>
      <c r="B336" s="66"/>
      <c r="C336" s="1026"/>
      <c r="D336" s="66"/>
      <c r="E336" s="67"/>
      <c r="F336" s="66"/>
      <c r="G336" s="1026"/>
      <c r="H336" s="66"/>
      <c r="I336" s="1026"/>
      <c r="J336" s="66"/>
      <c r="K336" s="1026"/>
      <c r="L336" s="66"/>
      <c r="M336" s="66"/>
      <c r="N336" s="66"/>
      <c r="O336" s="66"/>
    </row>
    <row r="337" spans="1:15" ht="30" customHeight="1">
      <c r="A337" s="66">
        <v>2</v>
      </c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</row>
    <row r="338" spans="1:15" ht="30" customHeight="1">
      <c r="A338" s="66">
        <v>3</v>
      </c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</row>
    <row r="339" spans="1:15" ht="30" customHeight="1">
      <c r="A339" s="66">
        <v>4</v>
      </c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</row>
    <row r="340" spans="1:15" ht="30" customHeight="1">
      <c r="A340" s="66">
        <v>5</v>
      </c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</row>
    <row r="341" spans="1:15" ht="30" customHeight="1">
      <c r="A341" s="66">
        <v>6</v>
      </c>
      <c r="B341" s="66"/>
      <c r="C341" s="66"/>
      <c r="D341" s="66"/>
      <c r="E341" s="67"/>
      <c r="F341" s="66"/>
      <c r="G341" s="66"/>
      <c r="H341" s="66"/>
      <c r="I341" s="66"/>
      <c r="J341" s="66"/>
      <c r="K341" s="66"/>
      <c r="L341" s="66"/>
      <c r="M341" s="714"/>
      <c r="N341" s="66"/>
      <c r="O341" s="66"/>
    </row>
    <row r="342" spans="1:15" ht="30" customHeight="1">
      <c r="A342" s="66">
        <v>7</v>
      </c>
      <c r="B342" s="66"/>
      <c r="C342" s="66"/>
      <c r="D342" s="66"/>
      <c r="E342" s="67"/>
      <c r="F342" s="66"/>
      <c r="G342" s="66"/>
      <c r="H342" s="66"/>
      <c r="I342" s="66"/>
      <c r="J342" s="66"/>
      <c r="K342" s="66"/>
      <c r="L342" s="66"/>
      <c r="M342" s="67"/>
      <c r="N342" s="66"/>
      <c r="O342" s="66"/>
    </row>
    <row r="343" spans="1:15" ht="30" customHeight="1">
      <c r="A343" s="66">
        <v>8</v>
      </c>
      <c r="B343" s="66"/>
      <c r="C343" s="66"/>
      <c r="D343" s="66"/>
      <c r="E343" s="67"/>
      <c r="F343" s="66"/>
      <c r="G343" s="66"/>
      <c r="H343" s="66"/>
      <c r="I343" s="66"/>
      <c r="J343" s="66"/>
      <c r="K343" s="66"/>
      <c r="L343" s="66"/>
      <c r="M343" s="66"/>
      <c r="N343" s="66"/>
      <c r="O343" s="66"/>
    </row>
    <row r="344" spans="1:15" ht="30" customHeight="1">
      <c r="A344" s="875">
        <v>9</v>
      </c>
      <c r="B344" s="875"/>
      <c r="C344" s="40"/>
      <c r="D344" s="40"/>
      <c r="E344" s="876"/>
      <c r="F344" s="875"/>
      <c r="G344" s="875"/>
      <c r="H344" s="875"/>
      <c r="I344" s="875"/>
      <c r="J344" s="66"/>
      <c r="K344" s="875"/>
      <c r="L344" s="66"/>
      <c r="M344" s="875"/>
      <c r="N344" s="40"/>
      <c r="O344" s="40"/>
    </row>
    <row r="346" spans="1:15">
      <c r="L346" s="1080" t="s">
        <v>6933</v>
      </c>
      <c r="M346" s="1080"/>
      <c r="N346" s="1080"/>
    </row>
    <row r="351" spans="1:15">
      <c r="L351" s="1080" t="s">
        <v>2456</v>
      </c>
      <c r="M351" s="1080"/>
      <c r="N351" s="1080"/>
    </row>
    <row r="362" spans="1:15">
      <c r="A362" s="1080" t="s">
        <v>7282</v>
      </c>
      <c r="B362" s="1080"/>
      <c r="C362" s="1080"/>
      <c r="D362" s="1080"/>
      <c r="E362" s="1080"/>
      <c r="F362" s="1080"/>
      <c r="G362" s="1080"/>
      <c r="H362" s="1080"/>
      <c r="I362" s="1080"/>
      <c r="J362" s="1080"/>
      <c r="K362" s="1080"/>
      <c r="L362" s="1080"/>
      <c r="M362" s="1080"/>
      <c r="N362" s="1080"/>
      <c r="O362" s="1080"/>
    </row>
    <row r="363" spans="1:15">
      <c r="A363" s="1080" t="s">
        <v>7283</v>
      </c>
      <c r="B363" s="1080"/>
      <c r="C363" s="1080"/>
      <c r="D363" s="1080"/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</row>
    <row r="364" spans="1:15">
      <c r="A364" s="1157" t="s">
        <v>7294</v>
      </c>
      <c r="B364" s="1157"/>
      <c r="C364" s="1157"/>
      <c r="D364" s="1157"/>
      <c r="E364" s="1157"/>
      <c r="F364" s="1157"/>
      <c r="G364" s="1157"/>
      <c r="H364" s="1157"/>
      <c r="I364" s="1157"/>
      <c r="J364" s="1157"/>
      <c r="K364" s="1157"/>
      <c r="L364" s="1157"/>
      <c r="M364" s="1157"/>
      <c r="N364" s="1157"/>
      <c r="O364" s="1157"/>
    </row>
    <row r="365" spans="1:15">
      <c r="A365" s="1154" t="s">
        <v>150</v>
      </c>
      <c r="B365" s="1154" t="s">
        <v>151</v>
      </c>
      <c r="C365" s="1155" t="s">
        <v>2</v>
      </c>
      <c r="D365" s="1155"/>
      <c r="E365" s="1153" t="s">
        <v>152</v>
      </c>
      <c r="F365" s="1153" t="s">
        <v>153</v>
      </c>
      <c r="G365" s="1155" t="s">
        <v>154</v>
      </c>
      <c r="H365" s="1155" t="s">
        <v>155</v>
      </c>
      <c r="I365" s="1155"/>
      <c r="J365" s="1154" t="s">
        <v>9</v>
      </c>
      <c r="K365" s="1153" t="s">
        <v>156</v>
      </c>
      <c r="L365" s="1153" t="s">
        <v>157</v>
      </c>
      <c r="M365" s="1153" t="s">
        <v>158</v>
      </c>
      <c r="N365" s="1153" t="s">
        <v>159</v>
      </c>
      <c r="O365" s="1154" t="s">
        <v>79</v>
      </c>
    </row>
    <row r="366" spans="1:15">
      <c r="A366" s="1154"/>
      <c r="B366" s="1154"/>
      <c r="C366" s="1026" t="s">
        <v>23</v>
      </c>
      <c r="D366" s="1026" t="s">
        <v>16</v>
      </c>
      <c r="E366" s="1153"/>
      <c r="F366" s="1153"/>
      <c r="G366" s="1155"/>
      <c r="H366" s="66" t="s">
        <v>160</v>
      </c>
      <c r="I366" s="66" t="s">
        <v>161</v>
      </c>
      <c r="J366" s="1154"/>
      <c r="K366" s="1153"/>
      <c r="L366" s="1153"/>
      <c r="M366" s="1153"/>
      <c r="N366" s="1153"/>
      <c r="O366" s="1154"/>
    </row>
    <row r="367" spans="1:15">
      <c r="A367" s="1026">
        <v>1</v>
      </c>
      <c r="B367" s="1026">
        <v>2</v>
      </c>
      <c r="C367" s="1026">
        <v>3</v>
      </c>
      <c r="D367" s="1026">
        <v>4</v>
      </c>
      <c r="E367" s="1026">
        <v>5</v>
      </c>
      <c r="F367" s="1026">
        <v>6</v>
      </c>
      <c r="G367" s="1026">
        <v>7</v>
      </c>
      <c r="H367" s="1026">
        <v>8</v>
      </c>
      <c r="I367" s="1026">
        <v>9</v>
      </c>
      <c r="J367" s="1026">
        <v>10</v>
      </c>
      <c r="K367" s="1026">
        <v>11</v>
      </c>
      <c r="L367" s="1026">
        <v>12</v>
      </c>
      <c r="M367" s="1026">
        <v>13</v>
      </c>
      <c r="N367" s="1026">
        <v>14</v>
      </c>
      <c r="O367" s="1026">
        <v>15</v>
      </c>
    </row>
    <row r="368" spans="1:15" ht="30" customHeight="1">
      <c r="A368" s="66">
        <v>1</v>
      </c>
      <c r="B368" s="66"/>
      <c r="C368" s="1026"/>
      <c r="D368" s="66"/>
      <c r="E368" s="67"/>
      <c r="F368" s="66"/>
      <c r="G368" s="1026"/>
      <c r="H368" s="66"/>
      <c r="I368" s="1026"/>
      <c r="J368" s="66"/>
      <c r="K368" s="1026"/>
      <c r="L368" s="66"/>
      <c r="M368" s="66"/>
      <c r="N368" s="66"/>
      <c r="O368" s="66"/>
    </row>
    <row r="369" spans="1:15" ht="30" customHeight="1">
      <c r="A369" s="66">
        <v>2</v>
      </c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</row>
    <row r="370" spans="1:15" ht="30" customHeight="1">
      <c r="A370" s="66">
        <v>3</v>
      </c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</row>
    <row r="371" spans="1:15" ht="30" customHeight="1">
      <c r="A371" s="66">
        <v>4</v>
      </c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</row>
    <row r="372" spans="1:15" ht="30" customHeight="1">
      <c r="A372" s="66">
        <v>5</v>
      </c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</row>
    <row r="373" spans="1:15" ht="30" customHeight="1">
      <c r="A373" s="66">
        <v>6</v>
      </c>
      <c r="B373" s="66"/>
      <c r="C373" s="66"/>
      <c r="D373" s="66"/>
      <c r="E373" s="67"/>
      <c r="F373" s="66"/>
      <c r="G373" s="66"/>
      <c r="H373" s="66"/>
      <c r="I373" s="66"/>
      <c r="J373" s="66"/>
      <c r="K373" s="66"/>
      <c r="L373" s="66"/>
      <c r="M373" s="714"/>
      <c r="N373" s="66"/>
      <c r="O373" s="66"/>
    </row>
    <row r="374" spans="1:15" ht="30" customHeight="1">
      <c r="A374" s="66">
        <v>7</v>
      </c>
      <c r="B374" s="66"/>
      <c r="C374" s="66"/>
      <c r="D374" s="66"/>
      <c r="E374" s="67"/>
      <c r="F374" s="66"/>
      <c r="G374" s="66"/>
      <c r="H374" s="66"/>
      <c r="I374" s="66"/>
      <c r="J374" s="66"/>
      <c r="K374" s="66"/>
      <c r="L374" s="66"/>
      <c r="M374" s="67"/>
      <c r="N374" s="66"/>
      <c r="O374" s="66"/>
    </row>
    <row r="375" spans="1:15" ht="30" customHeight="1">
      <c r="A375" s="66">
        <v>8</v>
      </c>
      <c r="B375" s="66"/>
      <c r="C375" s="66"/>
      <c r="D375" s="66"/>
      <c r="E375" s="67"/>
      <c r="F375" s="66"/>
      <c r="G375" s="66"/>
      <c r="H375" s="66"/>
      <c r="I375" s="66"/>
      <c r="J375" s="66"/>
      <c r="K375" s="66"/>
      <c r="L375" s="66"/>
      <c r="M375" s="66"/>
      <c r="N375" s="66"/>
      <c r="O375" s="66"/>
    </row>
    <row r="376" spans="1:15" ht="30" customHeight="1">
      <c r="A376" s="875">
        <v>9</v>
      </c>
      <c r="B376" s="875"/>
      <c r="C376" s="40"/>
      <c r="D376" s="40"/>
      <c r="E376" s="876"/>
      <c r="F376" s="875"/>
      <c r="G376" s="875"/>
      <c r="H376" s="875"/>
      <c r="I376" s="875"/>
      <c r="J376" s="66"/>
      <c r="K376" s="875"/>
      <c r="L376" s="66"/>
      <c r="M376" s="875"/>
      <c r="N376" s="40"/>
      <c r="O376" s="40"/>
    </row>
    <row r="378" spans="1:15">
      <c r="L378" s="1080" t="s">
        <v>6933</v>
      </c>
      <c r="M378" s="1080"/>
      <c r="N378" s="1080"/>
    </row>
    <row r="383" spans="1:15">
      <c r="L383" s="1080" t="s">
        <v>2456</v>
      </c>
      <c r="M383" s="1080"/>
      <c r="N383" s="1080"/>
    </row>
  </sheetData>
  <mergeCells count="225">
    <mergeCell ref="L378:N378"/>
    <mergeCell ref="L383:N383"/>
    <mergeCell ref="G365:G366"/>
    <mergeCell ref="H365:I365"/>
    <mergeCell ref="J365:J366"/>
    <mergeCell ref="K365:K366"/>
    <mergeCell ref="L365:L366"/>
    <mergeCell ref="A365:A366"/>
    <mergeCell ref="B365:B366"/>
    <mergeCell ref="C365:D365"/>
    <mergeCell ref="E365:E366"/>
    <mergeCell ref="F365:F366"/>
    <mergeCell ref="L346:N346"/>
    <mergeCell ref="L351:N351"/>
    <mergeCell ref="A362:O362"/>
    <mergeCell ref="A363:O363"/>
    <mergeCell ref="A364:O364"/>
    <mergeCell ref="M365:M366"/>
    <mergeCell ref="N365:N366"/>
    <mergeCell ref="O365:O366"/>
    <mergeCell ref="A332:O332"/>
    <mergeCell ref="A333:A334"/>
    <mergeCell ref="B333:B334"/>
    <mergeCell ref="C333:D333"/>
    <mergeCell ref="E333:E334"/>
    <mergeCell ref="F333:F334"/>
    <mergeCell ref="G333:G334"/>
    <mergeCell ref="H333:I333"/>
    <mergeCell ref="J333:J334"/>
    <mergeCell ref="K333:K334"/>
    <mergeCell ref="L333:L334"/>
    <mergeCell ref="M333:M334"/>
    <mergeCell ref="N333:N334"/>
    <mergeCell ref="O333:O334"/>
    <mergeCell ref="L314:N314"/>
    <mergeCell ref="L319:N319"/>
    <mergeCell ref="G301:G302"/>
    <mergeCell ref="H301:I301"/>
    <mergeCell ref="J301:J302"/>
    <mergeCell ref="K301:K302"/>
    <mergeCell ref="L301:L302"/>
    <mergeCell ref="A330:O330"/>
    <mergeCell ref="A331:O331"/>
    <mergeCell ref="A301:A302"/>
    <mergeCell ref="B301:B302"/>
    <mergeCell ref="C301:D301"/>
    <mergeCell ref="E301:E302"/>
    <mergeCell ref="F301:F302"/>
    <mergeCell ref="L282:N282"/>
    <mergeCell ref="L287:N287"/>
    <mergeCell ref="A298:O298"/>
    <mergeCell ref="A299:O299"/>
    <mergeCell ref="A300:O300"/>
    <mergeCell ref="M301:M302"/>
    <mergeCell ref="N301:N302"/>
    <mergeCell ref="O301:O302"/>
    <mergeCell ref="A268:O268"/>
    <mergeCell ref="A269:A270"/>
    <mergeCell ref="B269:B270"/>
    <mergeCell ref="C269:D269"/>
    <mergeCell ref="E269:E270"/>
    <mergeCell ref="F269:F270"/>
    <mergeCell ref="G269:G270"/>
    <mergeCell ref="H269:I269"/>
    <mergeCell ref="J269:J270"/>
    <mergeCell ref="K269:K270"/>
    <mergeCell ref="L269:L270"/>
    <mergeCell ref="M269:M270"/>
    <mergeCell ref="N269:N270"/>
    <mergeCell ref="O269:O270"/>
    <mergeCell ref="L250:N250"/>
    <mergeCell ref="L255:N255"/>
    <mergeCell ref="G237:G238"/>
    <mergeCell ref="H237:I237"/>
    <mergeCell ref="J237:J238"/>
    <mergeCell ref="K237:K238"/>
    <mergeCell ref="L237:L238"/>
    <mergeCell ref="A266:O266"/>
    <mergeCell ref="A267:O267"/>
    <mergeCell ref="A237:A238"/>
    <mergeCell ref="B237:B238"/>
    <mergeCell ref="C237:D237"/>
    <mergeCell ref="E237:E238"/>
    <mergeCell ref="F237:F238"/>
    <mergeCell ref="L218:N218"/>
    <mergeCell ref="L223:N223"/>
    <mergeCell ref="A234:O234"/>
    <mergeCell ref="A235:O235"/>
    <mergeCell ref="A236:O236"/>
    <mergeCell ref="M237:M238"/>
    <mergeCell ref="N237:N238"/>
    <mergeCell ref="O237:O238"/>
    <mergeCell ref="A204:O204"/>
    <mergeCell ref="A205:A206"/>
    <mergeCell ref="B205:B206"/>
    <mergeCell ref="C205:D205"/>
    <mergeCell ref="E205:E206"/>
    <mergeCell ref="F205:F206"/>
    <mergeCell ref="G205:G206"/>
    <mergeCell ref="H205:I205"/>
    <mergeCell ref="J205:J206"/>
    <mergeCell ref="K205:K206"/>
    <mergeCell ref="L205:L206"/>
    <mergeCell ref="M205:M206"/>
    <mergeCell ref="N205:N206"/>
    <mergeCell ref="O205:O206"/>
    <mergeCell ref="L186:N186"/>
    <mergeCell ref="L191:N191"/>
    <mergeCell ref="G173:G174"/>
    <mergeCell ref="H173:I173"/>
    <mergeCell ref="J173:J174"/>
    <mergeCell ref="K173:K174"/>
    <mergeCell ref="L173:L174"/>
    <mergeCell ref="A202:O202"/>
    <mergeCell ref="A203:O203"/>
    <mergeCell ref="A173:A174"/>
    <mergeCell ref="B173:B174"/>
    <mergeCell ref="C173:D173"/>
    <mergeCell ref="E173:E174"/>
    <mergeCell ref="F173:F174"/>
    <mergeCell ref="L154:N154"/>
    <mergeCell ref="L159:N159"/>
    <mergeCell ref="A170:O170"/>
    <mergeCell ref="A171:O171"/>
    <mergeCell ref="A172:O172"/>
    <mergeCell ref="M173:M174"/>
    <mergeCell ref="N173:N174"/>
    <mergeCell ref="O173:O174"/>
    <mergeCell ref="A140:O140"/>
    <mergeCell ref="A141:A142"/>
    <mergeCell ref="B141:B142"/>
    <mergeCell ref="C141:D141"/>
    <mergeCell ref="E141:E142"/>
    <mergeCell ref="F141:F142"/>
    <mergeCell ref="G141:G142"/>
    <mergeCell ref="H141:I141"/>
    <mergeCell ref="J141:J142"/>
    <mergeCell ref="K141:K142"/>
    <mergeCell ref="L141:L142"/>
    <mergeCell ref="M141:M142"/>
    <mergeCell ref="N141:N142"/>
    <mergeCell ref="O141:O142"/>
    <mergeCell ref="L132:N132"/>
    <mergeCell ref="L137:N137"/>
    <mergeCell ref="G119:G120"/>
    <mergeCell ref="H119:I119"/>
    <mergeCell ref="J119:J120"/>
    <mergeCell ref="K119:K120"/>
    <mergeCell ref="L119:L120"/>
    <mergeCell ref="A138:O138"/>
    <mergeCell ref="A139:O139"/>
    <mergeCell ref="A119:A120"/>
    <mergeCell ref="B119:B120"/>
    <mergeCell ref="C119:D119"/>
    <mergeCell ref="E119:E120"/>
    <mergeCell ref="F119:F120"/>
    <mergeCell ref="L91:N91"/>
    <mergeCell ref="L96:N96"/>
    <mergeCell ref="A116:O116"/>
    <mergeCell ref="A117:O117"/>
    <mergeCell ref="A118:O118"/>
    <mergeCell ref="M119:M120"/>
    <mergeCell ref="N119:N120"/>
    <mergeCell ref="O119:O120"/>
    <mergeCell ref="A75:O75"/>
    <mergeCell ref="A76:O76"/>
    <mergeCell ref="A77:O77"/>
    <mergeCell ref="A78:A79"/>
    <mergeCell ref="B78:B79"/>
    <mergeCell ref="C78:D78"/>
    <mergeCell ref="E78:E79"/>
    <mergeCell ref="F78:F79"/>
    <mergeCell ref="G78:G79"/>
    <mergeCell ref="H78:I78"/>
    <mergeCell ref="J78:J79"/>
    <mergeCell ref="K78:K79"/>
    <mergeCell ref="L78:L79"/>
    <mergeCell ref="M78:M79"/>
    <mergeCell ref="N78:N79"/>
    <mergeCell ref="O78:O79"/>
    <mergeCell ref="A43:O43"/>
    <mergeCell ref="A44:O44"/>
    <mergeCell ref="A45:O45"/>
    <mergeCell ref="L59:N59"/>
    <mergeCell ref="L64:N64"/>
    <mergeCell ref="M21:M22"/>
    <mergeCell ref="N21:N22"/>
    <mergeCell ref="O21:O22"/>
    <mergeCell ref="A46:A47"/>
    <mergeCell ref="B46:B47"/>
    <mergeCell ref="C46:D46"/>
    <mergeCell ref="E46:E47"/>
    <mergeCell ref="F46:F47"/>
    <mergeCell ref="G46:G47"/>
    <mergeCell ref="H46:I46"/>
    <mergeCell ref="J46:J47"/>
    <mergeCell ref="K46:K47"/>
    <mergeCell ref="L46:L47"/>
    <mergeCell ref="M46:M47"/>
    <mergeCell ref="N46:N47"/>
    <mergeCell ref="O46:O47"/>
    <mergeCell ref="G21:G22"/>
    <mergeCell ref="H21:I21"/>
    <mergeCell ref="J21:J22"/>
    <mergeCell ref="K21:K22"/>
    <mergeCell ref="L21:L22"/>
    <mergeCell ref="A21:A22"/>
    <mergeCell ref="B21:B22"/>
    <mergeCell ref="C21:D21"/>
    <mergeCell ref="E21:E22"/>
    <mergeCell ref="F21:F22"/>
    <mergeCell ref="O3:O4"/>
    <mergeCell ref="A1:H1"/>
    <mergeCell ref="A3:A4"/>
    <mergeCell ref="B3:B4"/>
    <mergeCell ref="C3:D3"/>
    <mergeCell ref="E3:E4"/>
    <mergeCell ref="F3:F4"/>
    <mergeCell ref="G3:G4"/>
    <mergeCell ref="H3:I3"/>
    <mergeCell ref="J3:J4"/>
    <mergeCell ref="K3:K4"/>
    <mergeCell ref="L3:L4"/>
    <mergeCell ref="M3:M4"/>
    <mergeCell ref="N3:N4"/>
  </mergeCells>
  <pageMargins left="0.7" right="0" top="0.75" bottom="0.75" header="0.3" footer="0.3"/>
  <pageSetup paperSize="5" scale="85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D46"/>
  <sheetViews>
    <sheetView topLeftCell="A21" workbookViewId="0">
      <selection activeCell="I40" sqref="I40"/>
    </sheetView>
  </sheetViews>
  <sheetFormatPr defaultRowHeight="15"/>
  <cols>
    <col min="1" max="1" width="12.5703125" customWidth="1"/>
    <col min="8" max="8" width="11.5703125" customWidth="1"/>
  </cols>
  <sheetData>
    <row r="1" spans="1:30">
      <c r="A1" t="s">
        <v>6486</v>
      </c>
      <c r="B1" s="99">
        <v>1</v>
      </c>
      <c r="C1" s="100" t="s">
        <v>3902</v>
      </c>
      <c r="D1" s="101" t="s">
        <v>53</v>
      </c>
      <c r="E1" s="102" t="s">
        <v>23</v>
      </c>
      <c r="F1" s="103" t="str">
        <f>IF(E1="L","LAKI LAKI",IF(E1="P","PEREMPUAN",""))</f>
        <v>LAKI LAKI</v>
      </c>
      <c r="G1" s="104" t="s">
        <v>309</v>
      </c>
      <c r="H1" s="105">
        <v>20713</v>
      </c>
      <c r="I1" s="106">
        <f ca="1">DATEDIF(H1,TODAY(),"Y")</f>
        <v>63</v>
      </c>
      <c r="J1" s="104" t="s">
        <v>253</v>
      </c>
      <c r="K1" s="107" t="s">
        <v>220</v>
      </c>
      <c r="L1" s="104" t="str">
        <f>IF(K1="1","ISLAM",IF(K1="2","KRISTEN",""))</f>
        <v>ISLAM</v>
      </c>
      <c r="M1" s="104" t="s">
        <v>221</v>
      </c>
      <c r="N1" s="104" t="s">
        <v>222</v>
      </c>
      <c r="O1" s="108">
        <v>1</v>
      </c>
      <c r="P1" s="104" t="s">
        <v>256</v>
      </c>
      <c r="Q1" s="104" t="s">
        <v>283</v>
      </c>
      <c r="R1" s="104" t="s">
        <v>3903</v>
      </c>
      <c r="S1" s="104" t="s">
        <v>3904</v>
      </c>
      <c r="T1" s="109" t="s">
        <v>3905</v>
      </c>
      <c r="U1" s="104" t="s">
        <v>53</v>
      </c>
      <c r="V1" s="235" t="s">
        <v>3744</v>
      </c>
      <c r="W1" s="104" t="s">
        <v>22</v>
      </c>
      <c r="X1" s="104" t="s">
        <v>229</v>
      </c>
      <c r="Y1" s="64" t="s">
        <v>230</v>
      </c>
      <c r="Z1" s="64" t="s">
        <v>231</v>
      </c>
      <c r="AA1" s="99" t="str">
        <f>IF(E1="L","INDONESIA",IF(E1="P","INDONESIA",""))</f>
        <v>INDONESIA</v>
      </c>
      <c r="AB1" s="133" t="s">
        <v>3745</v>
      </c>
      <c r="AC1" s="122" t="s">
        <v>809</v>
      </c>
      <c r="AD1" s="142" t="s">
        <v>166</v>
      </c>
    </row>
    <row r="3" spans="1:30">
      <c r="B3" s="104">
        <v>1</v>
      </c>
      <c r="C3" s="338" t="s">
        <v>5651</v>
      </c>
      <c r="D3" s="101" t="s">
        <v>5652</v>
      </c>
      <c r="E3" s="102" t="s">
        <v>23</v>
      </c>
      <c r="F3" s="103" t="str">
        <f>IF(E3="L","LAKI LAKI",IF(E3="P","PEREMPUAN",""))</f>
        <v>LAKI LAKI</v>
      </c>
      <c r="G3" s="104" t="s">
        <v>452</v>
      </c>
      <c r="H3" s="105">
        <v>22468</v>
      </c>
      <c r="I3" s="106">
        <f ca="1">DATEDIF(H3,TODAY(),"Y")</f>
        <v>58</v>
      </c>
      <c r="J3" s="104"/>
      <c r="K3" s="185" t="s">
        <v>220</v>
      </c>
      <c r="L3" s="104" t="str">
        <f>IF(K3="1","ISLAM",IF(K3="2","KRISTEN",""))</f>
        <v>ISLAM</v>
      </c>
      <c r="M3" s="104" t="s">
        <v>221</v>
      </c>
      <c r="N3" s="104" t="s">
        <v>222</v>
      </c>
      <c r="O3" s="108">
        <v>1</v>
      </c>
      <c r="P3" s="104" t="s">
        <v>256</v>
      </c>
      <c r="Q3" s="104" t="s">
        <v>360</v>
      </c>
      <c r="R3" s="341" t="s">
        <v>5653</v>
      </c>
      <c r="S3" s="341" t="s">
        <v>4071</v>
      </c>
      <c r="T3" s="173" t="s">
        <v>5654</v>
      </c>
      <c r="U3" s="104" t="s">
        <v>5652</v>
      </c>
      <c r="V3" s="235" t="s">
        <v>5500</v>
      </c>
      <c r="W3" s="104" t="s">
        <v>22</v>
      </c>
      <c r="X3" s="104" t="s">
        <v>229</v>
      </c>
      <c r="Y3" s="64" t="s">
        <v>230</v>
      </c>
      <c r="Z3" s="64" t="s">
        <v>231</v>
      </c>
      <c r="AA3" s="99" t="str">
        <f>IF(E3="L","INDONESIA",IF(E3="P","INDONESIA",""))</f>
        <v>INDONESIA</v>
      </c>
      <c r="AB3" s="368" t="s">
        <v>5501</v>
      </c>
      <c r="AC3" s="122" t="s">
        <v>4181</v>
      </c>
      <c r="AD3" s="142" t="s">
        <v>455</v>
      </c>
    </row>
    <row r="4" spans="1:30">
      <c r="B4" s="120">
        <v>2</v>
      </c>
      <c r="C4" s="157" t="s">
        <v>5655</v>
      </c>
      <c r="D4" s="144" t="s">
        <v>5656</v>
      </c>
      <c r="E4" s="145" t="s">
        <v>16</v>
      </c>
      <c r="F4" s="146" t="str">
        <f>IF(E4="L","LAKI LAKI",IF(E4="P","PEREMPUAN",""))</f>
        <v>PEREMPUAN</v>
      </c>
      <c r="G4" s="120" t="s">
        <v>452</v>
      </c>
      <c r="H4" s="147">
        <v>23442</v>
      </c>
      <c r="I4" s="139">
        <f ca="1">DATEDIF(H4,TODAY(),"Y")</f>
        <v>56</v>
      </c>
      <c r="J4" s="120"/>
      <c r="K4" s="187" t="s">
        <v>220</v>
      </c>
      <c r="L4" s="120" t="str">
        <f>IF(K4="1","ISLAM",IF(K4="2","KRISTEN",""))</f>
        <v>ISLAM</v>
      </c>
      <c r="M4" s="120" t="s">
        <v>221</v>
      </c>
      <c r="N4" s="120" t="s">
        <v>245</v>
      </c>
      <c r="O4" s="148">
        <v>3</v>
      </c>
      <c r="P4" s="120" t="s">
        <v>256</v>
      </c>
      <c r="Q4" s="120" t="s">
        <v>246</v>
      </c>
      <c r="R4" s="575" t="s">
        <v>5657</v>
      </c>
      <c r="S4" s="575" t="s">
        <v>5658</v>
      </c>
      <c r="T4" s="515" t="s">
        <v>5654</v>
      </c>
      <c r="U4" s="120" t="s">
        <v>5652</v>
      </c>
      <c r="V4" s="238" t="s">
        <v>5500</v>
      </c>
      <c r="W4" s="120" t="s">
        <v>22</v>
      </c>
      <c r="X4" s="120" t="s">
        <v>229</v>
      </c>
      <c r="Y4" s="64"/>
      <c r="Z4" s="64"/>
      <c r="AA4" s="121" t="str">
        <f>IF(E4="L","INDONESIA",IF(E4="P","INDONESIA",""))</f>
        <v>INDONESIA</v>
      </c>
      <c r="AB4" s="368" t="s">
        <v>5501</v>
      </c>
      <c r="AC4" s="122" t="s">
        <v>4181</v>
      </c>
      <c r="AD4" s="142" t="s">
        <v>455</v>
      </c>
    </row>
    <row r="6" spans="1:30">
      <c r="B6" s="721">
        <v>1</v>
      </c>
      <c r="C6" s="722" t="s">
        <v>350</v>
      </c>
      <c r="D6" s="723" t="s">
        <v>23</v>
      </c>
      <c r="E6" s="721" t="s">
        <v>221</v>
      </c>
      <c r="F6" s="721" t="s">
        <v>219</v>
      </c>
      <c r="G6" s="774">
        <v>23320</v>
      </c>
      <c r="H6" s="724">
        <f ca="1">DATEDIF(G6,TODAY(),"Y")</f>
        <v>56</v>
      </c>
      <c r="I6" s="725" t="s">
        <v>1403</v>
      </c>
      <c r="J6" s="721" t="s">
        <v>241</v>
      </c>
      <c r="K6" s="721" t="s">
        <v>165</v>
      </c>
      <c r="L6" s="726"/>
      <c r="M6" s="726" t="s">
        <v>6426</v>
      </c>
      <c r="N6" s="722" t="s">
        <v>228</v>
      </c>
      <c r="O6" s="721" t="s">
        <v>222</v>
      </c>
      <c r="P6" s="722" t="s">
        <v>349</v>
      </c>
      <c r="Q6" s="722" t="s">
        <v>353</v>
      </c>
    </row>
    <row r="8" spans="1:30">
      <c r="B8" s="738">
        <v>1</v>
      </c>
      <c r="C8" s="722" t="s">
        <v>1401</v>
      </c>
      <c r="D8" s="723" t="s">
        <v>23</v>
      </c>
      <c r="E8" s="738" t="s">
        <v>221</v>
      </c>
      <c r="F8" s="738" t="s">
        <v>1402</v>
      </c>
      <c r="G8" s="774">
        <v>27181</v>
      </c>
      <c r="H8" s="724">
        <f ca="1">DATEDIF(G8,TODAY(),"Y")</f>
        <v>45</v>
      </c>
      <c r="I8" s="747" t="s">
        <v>1403</v>
      </c>
      <c r="J8" s="738" t="s">
        <v>1291</v>
      </c>
      <c r="K8" s="738" t="s">
        <v>165</v>
      </c>
      <c r="L8" s="726"/>
      <c r="M8" s="726" t="s">
        <v>6426</v>
      </c>
      <c r="N8" s="746" t="s">
        <v>829</v>
      </c>
      <c r="O8" s="738" t="s">
        <v>222</v>
      </c>
      <c r="P8" s="727" t="s">
        <v>1400</v>
      </c>
      <c r="Q8" s="727" t="s">
        <v>1406</v>
      </c>
    </row>
    <row r="9" spans="1:30">
      <c r="B9" s="738">
        <v>2</v>
      </c>
      <c r="C9" s="722" t="s">
        <v>1408</v>
      </c>
      <c r="D9" s="723" t="s">
        <v>16</v>
      </c>
      <c r="E9" s="738" t="s">
        <v>254</v>
      </c>
      <c r="F9" s="738" t="s">
        <v>1409</v>
      </c>
      <c r="G9" s="774">
        <v>40329</v>
      </c>
      <c r="H9" s="724">
        <f ca="1">DATEDIF(G9,TODAY(),"Y")</f>
        <v>9</v>
      </c>
      <c r="I9" s="747" t="s">
        <v>1403</v>
      </c>
      <c r="J9" s="738" t="s">
        <v>6624</v>
      </c>
      <c r="K9" s="738" t="s">
        <v>6622</v>
      </c>
      <c r="L9" s="726"/>
      <c r="M9" s="726" t="s">
        <v>6426</v>
      </c>
      <c r="N9" s="746" t="s">
        <v>829</v>
      </c>
      <c r="O9" s="738" t="s">
        <v>6640</v>
      </c>
      <c r="P9" s="748" t="s">
        <v>1407</v>
      </c>
      <c r="Q9" s="727" t="s">
        <v>1406</v>
      </c>
    </row>
    <row r="10" spans="1:30">
      <c r="C10" s="721">
        <v>1</v>
      </c>
      <c r="D10" s="722" t="s">
        <v>4242</v>
      </c>
      <c r="E10" s="723" t="s">
        <v>16</v>
      </c>
      <c r="F10" s="721" t="s">
        <v>221</v>
      </c>
      <c r="G10" s="721" t="s">
        <v>4243</v>
      </c>
      <c r="H10" s="774">
        <v>27284</v>
      </c>
      <c r="I10" s="724">
        <f ca="1">DATEDIF(H10,TODAY(),"Y")</f>
        <v>45</v>
      </c>
      <c r="J10" s="725" t="s">
        <v>4508</v>
      </c>
      <c r="K10" s="721" t="s">
        <v>258</v>
      </c>
      <c r="L10" s="721" t="s">
        <v>6621</v>
      </c>
      <c r="M10" s="726"/>
      <c r="N10" s="726" t="s">
        <v>6426</v>
      </c>
      <c r="O10" s="722" t="s">
        <v>4179</v>
      </c>
      <c r="P10" s="721" t="s">
        <v>222</v>
      </c>
      <c r="Q10" s="722" t="s">
        <v>4241</v>
      </c>
      <c r="R10" s="722" t="s">
        <v>4246</v>
      </c>
    </row>
    <row r="11" spans="1:30">
      <c r="C11" s="721">
        <v>3</v>
      </c>
      <c r="D11" s="722" t="s">
        <v>4249</v>
      </c>
      <c r="E11" s="723" t="s">
        <v>23</v>
      </c>
      <c r="F11" s="721" t="s">
        <v>254</v>
      </c>
      <c r="G11" s="721" t="s">
        <v>229</v>
      </c>
      <c r="H11" s="774">
        <v>35130</v>
      </c>
      <c r="I11" s="724">
        <f ca="1">DATEDIF(H11,TODAY(),"Y")</f>
        <v>24</v>
      </c>
      <c r="J11" s="725" t="s">
        <v>4508</v>
      </c>
      <c r="K11" s="721" t="s">
        <v>267</v>
      </c>
      <c r="L11" s="721" t="s">
        <v>6623</v>
      </c>
      <c r="M11" s="726"/>
      <c r="N11" s="726" t="s">
        <v>6426</v>
      </c>
      <c r="O11" s="722" t="s">
        <v>4179</v>
      </c>
      <c r="P11" s="721" t="s">
        <v>6640</v>
      </c>
      <c r="Q11" s="722" t="s">
        <v>4248</v>
      </c>
      <c r="R11" s="722" t="s">
        <v>4246</v>
      </c>
    </row>
    <row r="12" spans="1:30">
      <c r="C12" s="721">
        <v>4</v>
      </c>
      <c r="D12" s="722" t="s">
        <v>4251</v>
      </c>
      <c r="E12" s="723" t="s">
        <v>23</v>
      </c>
      <c r="F12" s="721" t="s">
        <v>254</v>
      </c>
      <c r="G12" s="721" t="s">
        <v>229</v>
      </c>
      <c r="H12" s="774">
        <v>36116</v>
      </c>
      <c r="I12" s="724">
        <f ca="1">DATEDIF(H12,TODAY(),"Y")</f>
        <v>21</v>
      </c>
      <c r="J12" s="725" t="s">
        <v>4508</v>
      </c>
      <c r="K12" s="721" t="s">
        <v>886</v>
      </c>
      <c r="L12" s="721" t="s">
        <v>6623</v>
      </c>
      <c r="M12" s="726"/>
      <c r="N12" s="726" t="s">
        <v>6426</v>
      </c>
      <c r="O12" s="722" t="s">
        <v>4179</v>
      </c>
      <c r="P12" s="721" t="s">
        <v>6640</v>
      </c>
      <c r="Q12" s="722" t="s">
        <v>4250</v>
      </c>
      <c r="R12" s="722" t="s">
        <v>4246</v>
      </c>
    </row>
    <row r="13" spans="1:30">
      <c r="C13" s="721">
        <v>5</v>
      </c>
      <c r="D13" s="722" t="s">
        <v>4253</v>
      </c>
      <c r="E13" s="723" t="s">
        <v>23</v>
      </c>
      <c r="F13" s="721" t="s">
        <v>254</v>
      </c>
      <c r="G13" s="721" t="s">
        <v>229</v>
      </c>
      <c r="H13" s="774">
        <v>36835</v>
      </c>
      <c r="I13" s="724">
        <f ca="1">DATEDIF(H13,TODAY(),"Y")</f>
        <v>19</v>
      </c>
      <c r="J13" s="725" t="s">
        <v>4508</v>
      </c>
      <c r="K13" s="721" t="s">
        <v>262</v>
      </c>
      <c r="L13" s="721" t="s">
        <v>6623</v>
      </c>
      <c r="M13" s="726"/>
      <c r="N13" s="726" t="s">
        <v>6426</v>
      </c>
      <c r="O13" s="722" t="s">
        <v>4179</v>
      </c>
      <c r="P13" s="721" t="s">
        <v>6640</v>
      </c>
      <c r="Q13" s="722" t="s">
        <v>4252</v>
      </c>
      <c r="R13" s="722" t="s">
        <v>4246</v>
      </c>
    </row>
    <row r="14" spans="1:30">
      <c r="C14" s="721">
        <v>6</v>
      </c>
      <c r="D14" s="722" t="s">
        <v>4255</v>
      </c>
      <c r="E14" s="723" t="s">
        <v>23</v>
      </c>
      <c r="F14" s="721" t="s">
        <v>254</v>
      </c>
      <c r="G14" s="721" t="s">
        <v>229</v>
      </c>
      <c r="H14" s="774">
        <v>39190</v>
      </c>
      <c r="I14" s="724">
        <f ca="1">DATEDIF(H14,TODAY(),"Y")</f>
        <v>12</v>
      </c>
      <c r="J14" s="725" t="s">
        <v>4508</v>
      </c>
      <c r="K14" s="721" t="s">
        <v>249</v>
      </c>
      <c r="L14" s="721" t="s">
        <v>6623</v>
      </c>
      <c r="M14" s="726"/>
      <c r="N14" s="726" t="s">
        <v>6426</v>
      </c>
      <c r="O14" s="722" t="s">
        <v>4179</v>
      </c>
      <c r="P14" s="721" t="s">
        <v>6640</v>
      </c>
      <c r="Q14" s="722" t="s">
        <v>4254</v>
      </c>
      <c r="R14" s="722" t="s">
        <v>4246</v>
      </c>
    </row>
    <row r="16" spans="1:30">
      <c r="D16" s="721">
        <v>1</v>
      </c>
      <c r="E16" s="722" t="s">
        <v>4571</v>
      </c>
      <c r="F16" s="723" t="s">
        <v>23</v>
      </c>
      <c r="G16" s="721" t="s">
        <v>221</v>
      </c>
      <c r="H16" s="721" t="s">
        <v>4572</v>
      </c>
      <c r="I16" s="774">
        <v>27491</v>
      </c>
      <c r="J16" s="724">
        <f ca="1">DATEDIF(I16,TODAY(),"Y")</f>
        <v>45</v>
      </c>
      <c r="K16" s="725" t="s">
        <v>1403</v>
      </c>
      <c r="L16" s="721" t="s">
        <v>267</v>
      </c>
      <c r="M16" s="721" t="s">
        <v>165</v>
      </c>
      <c r="N16" s="726"/>
      <c r="O16" s="726" t="s">
        <v>6426</v>
      </c>
      <c r="P16" s="722" t="s">
        <v>4521</v>
      </c>
      <c r="Q16" s="721" t="s">
        <v>222</v>
      </c>
      <c r="R16" s="722" t="s">
        <v>4570</v>
      </c>
      <c r="S16" s="722" t="s">
        <v>4575</v>
      </c>
    </row>
    <row r="17" spans="1:20">
      <c r="D17" s="721">
        <v>2</v>
      </c>
      <c r="E17" s="722" t="s">
        <v>2531</v>
      </c>
      <c r="F17" s="723" t="s">
        <v>16</v>
      </c>
      <c r="G17" s="721" t="s">
        <v>221</v>
      </c>
      <c r="H17" s="721" t="s">
        <v>4572</v>
      </c>
      <c r="I17" s="774">
        <v>29217</v>
      </c>
      <c r="J17" s="724">
        <f ca="1">DATEDIF(I17,TODAY(),"Y")</f>
        <v>40</v>
      </c>
      <c r="K17" s="725" t="s">
        <v>1403</v>
      </c>
      <c r="L17" s="721" t="s">
        <v>267</v>
      </c>
      <c r="M17" s="721" t="s">
        <v>6621</v>
      </c>
      <c r="N17" s="726"/>
      <c r="O17" s="726" t="s">
        <v>6426</v>
      </c>
      <c r="P17" s="722" t="s">
        <v>4521</v>
      </c>
      <c r="Q17" s="721" t="s">
        <v>245</v>
      </c>
      <c r="R17" s="722" t="s">
        <v>4576</v>
      </c>
      <c r="S17" s="722" t="s">
        <v>4575</v>
      </c>
    </row>
    <row r="18" spans="1:20">
      <c r="D18" s="721">
        <v>3</v>
      </c>
      <c r="E18" s="722" t="s">
        <v>4579</v>
      </c>
      <c r="F18" s="723" t="s">
        <v>16</v>
      </c>
      <c r="G18" s="721" t="s">
        <v>254</v>
      </c>
      <c r="H18" s="721" t="s">
        <v>4572</v>
      </c>
      <c r="I18" s="774">
        <v>37745</v>
      </c>
      <c r="J18" s="724">
        <f ca="1">DATEDIF(I18,TODAY(),"Y")</f>
        <v>16</v>
      </c>
      <c r="K18" s="725" t="s">
        <v>1403</v>
      </c>
      <c r="L18" s="721" t="s">
        <v>249</v>
      </c>
      <c r="M18" s="721" t="s">
        <v>6623</v>
      </c>
      <c r="N18" s="726"/>
      <c r="O18" s="726" t="s">
        <v>6426</v>
      </c>
      <c r="P18" s="722" t="s">
        <v>4521</v>
      </c>
      <c r="Q18" s="721" t="s">
        <v>6640</v>
      </c>
      <c r="R18" s="722" t="s">
        <v>4578</v>
      </c>
      <c r="S18" s="722" t="s">
        <v>4575</v>
      </c>
    </row>
    <row r="19" spans="1:20">
      <c r="D19" s="721">
        <v>4</v>
      </c>
      <c r="E19" s="722" t="s">
        <v>4580</v>
      </c>
      <c r="F19" s="723" t="s">
        <v>23</v>
      </c>
      <c r="G19" s="721" t="s">
        <v>254</v>
      </c>
      <c r="H19" s="721" t="s">
        <v>230</v>
      </c>
      <c r="I19" s="774">
        <v>40221</v>
      </c>
      <c r="J19" s="724">
        <f ca="1">DATEDIF(I19,TODAY(),"Y")</f>
        <v>10</v>
      </c>
      <c r="K19" s="725" t="s">
        <v>1403</v>
      </c>
      <c r="L19" s="721" t="s">
        <v>6624</v>
      </c>
      <c r="M19" s="721" t="s">
        <v>6622</v>
      </c>
      <c r="N19" s="726"/>
      <c r="O19" s="726" t="s">
        <v>6426</v>
      </c>
      <c r="P19" s="722" t="s">
        <v>4521</v>
      </c>
      <c r="Q19" s="721" t="s">
        <v>6640</v>
      </c>
      <c r="R19" s="734" t="s">
        <v>1973</v>
      </c>
      <c r="S19" s="722" t="s">
        <v>4575</v>
      </c>
    </row>
    <row r="21" spans="1:20">
      <c r="D21" s="721">
        <v>2</v>
      </c>
      <c r="E21" s="722" t="s">
        <v>1298</v>
      </c>
      <c r="F21" s="723" t="s">
        <v>16</v>
      </c>
      <c r="G21" s="721" t="s">
        <v>221</v>
      </c>
      <c r="H21" s="721" t="s">
        <v>464</v>
      </c>
      <c r="I21" s="774">
        <v>19064</v>
      </c>
      <c r="J21" s="724">
        <f ca="1">DATEDIF(I21,TODAY(),"Y")</f>
        <v>68</v>
      </c>
      <c r="K21" s="725" t="s">
        <v>1403</v>
      </c>
      <c r="L21" s="721" t="s">
        <v>241</v>
      </c>
      <c r="M21" s="721" t="s">
        <v>6621</v>
      </c>
      <c r="N21" s="726"/>
      <c r="O21" s="726" t="s">
        <v>6426</v>
      </c>
      <c r="P21" s="722" t="s">
        <v>4521</v>
      </c>
      <c r="Q21" s="721" t="s">
        <v>245</v>
      </c>
      <c r="R21" s="722" t="s">
        <v>4585</v>
      </c>
      <c r="S21" s="722" t="s">
        <v>4584</v>
      </c>
    </row>
    <row r="24" spans="1:20">
      <c r="D24" s="721">
        <v>2</v>
      </c>
      <c r="E24" s="722" t="s">
        <v>1129</v>
      </c>
      <c r="F24" s="723" t="s">
        <v>16</v>
      </c>
      <c r="G24" s="721" t="s">
        <v>254</v>
      </c>
      <c r="H24" s="721" t="s">
        <v>230</v>
      </c>
      <c r="I24" s="774">
        <v>35100</v>
      </c>
      <c r="J24" s="724">
        <f ca="1">DATEDIF(I24,TODAY(),"Y")</f>
        <v>24</v>
      </c>
      <c r="K24" s="725" t="s">
        <v>1403</v>
      </c>
      <c r="L24" s="721" t="s">
        <v>258</v>
      </c>
      <c r="M24" s="721" t="s">
        <v>6622</v>
      </c>
      <c r="N24" s="726"/>
      <c r="O24" s="726" t="s">
        <v>6426</v>
      </c>
      <c r="P24" s="722" t="s">
        <v>4521</v>
      </c>
      <c r="Q24" s="721" t="s">
        <v>6640</v>
      </c>
      <c r="R24" s="722" t="s">
        <v>4606</v>
      </c>
      <c r="S24" s="722" t="s">
        <v>4605</v>
      </c>
    </row>
    <row r="26" spans="1:20">
      <c r="E26" s="722">
        <v>1</v>
      </c>
      <c r="F26" s="722" t="s">
        <v>5496</v>
      </c>
      <c r="G26" s="744" t="s">
        <v>23</v>
      </c>
      <c r="H26" s="722" t="s">
        <v>221</v>
      </c>
      <c r="I26" s="722" t="s">
        <v>4921</v>
      </c>
      <c r="J26" s="784">
        <v>27975</v>
      </c>
      <c r="K26" s="724">
        <f ca="1">DATEDIF(J26,TODAY(),"Y")</f>
        <v>43</v>
      </c>
      <c r="L26" s="769" t="s">
        <v>1403</v>
      </c>
      <c r="M26" s="722" t="s">
        <v>241</v>
      </c>
      <c r="N26" s="722" t="s">
        <v>165</v>
      </c>
      <c r="O26" s="770"/>
      <c r="P26" s="770" t="s">
        <v>6426</v>
      </c>
      <c r="Q26" s="722" t="s">
        <v>5500</v>
      </c>
      <c r="R26" s="722" t="s">
        <v>222</v>
      </c>
      <c r="S26" s="722" t="s">
        <v>5495</v>
      </c>
      <c r="T26" s="722" t="s">
        <v>5499</v>
      </c>
    </row>
    <row r="27" spans="1:20">
      <c r="E27" s="721">
        <v>2</v>
      </c>
      <c r="F27" s="722" t="s">
        <v>5503</v>
      </c>
      <c r="G27" s="723" t="s">
        <v>16</v>
      </c>
      <c r="H27" s="721" t="s">
        <v>221</v>
      </c>
      <c r="I27" s="721" t="s">
        <v>970</v>
      </c>
      <c r="J27" s="774">
        <v>30169</v>
      </c>
      <c r="K27" s="724">
        <f ca="1">DATEDIF(J27,TODAY(),"Y")</f>
        <v>37</v>
      </c>
      <c r="L27" s="747" t="s">
        <v>1403</v>
      </c>
      <c r="M27" s="721" t="s">
        <v>241</v>
      </c>
      <c r="N27" s="738" t="s">
        <v>6621</v>
      </c>
      <c r="O27" s="726"/>
      <c r="P27" s="726" t="s">
        <v>6426</v>
      </c>
      <c r="Q27" s="722" t="s">
        <v>5500</v>
      </c>
      <c r="R27" s="721" t="s">
        <v>245</v>
      </c>
      <c r="S27" s="722" t="s">
        <v>5502</v>
      </c>
      <c r="T27" s="722" t="s">
        <v>5499</v>
      </c>
    </row>
    <row r="28" spans="1:20">
      <c r="E28" s="721">
        <v>3</v>
      </c>
      <c r="F28" s="722" t="s">
        <v>5507</v>
      </c>
      <c r="G28" s="723" t="s">
        <v>23</v>
      </c>
      <c r="H28" s="721" t="s">
        <v>254</v>
      </c>
      <c r="I28" s="721" t="s">
        <v>22</v>
      </c>
      <c r="J28" s="774">
        <v>38251</v>
      </c>
      <c r="K28" s="724">
        <f ca="1">DATEDIF(J28,TODAY(),"Y")</f>
        <v>15</v>
      </c>
      <c r="L28" s="747" t="s">
        <v>1403</v>
      </c>
      <c r="M28" s="721" t="s">
        <v>249</v>
      </c>
      <c r="N28" s="738" t="s">
        <v>6623</v>
      </c>
      <c r="O28" s="726"/>
      <c r="P28" s="726" t="s">
        <v>6426</v>
      </c>
      <c r="Q28" s="722" t="s">
        <v>5500</v>
      </c>
      <c r="R28" s="721" t="s">
        <v>6640</v>
      </c>
      <c r="S28" s="722" t="s">
        <v>5506</v>
      </c>
      <c r="T28" s="722" t="s">
        <v>5499</v>
      </c>
    </row>
    <row r="30" spans="1:20">
      <c r="B30" t="s">
        <v>7084</v>
      </c>
    </row>
    <row r="31" spans="1:20" s="707" customFormat="1" ht="9">
      <c r="A31" s="721">
        <v>16</v>
      </c>
      <c r="B31" s="721">
        <v>1</v>
      </c>
      <c r="C31" s="722" t="s">
        <v>2016</v>
      </c>
      <c r="D31" s="723" t="s">
        <v>23</v>
      </c>
      <c r="E31" s="721" t="s">
        <v>221</v>
      </c>
      <c r="F31" s="721" t="s">
        <v>524</v>
      </c>
      <c r="G31" s="774">
        <v>29283</v>
      </c>
      <c r="H31" s="795">
        <v>37</v>
      </c>
      <c r="I31" s="725" t="s">
        <v>1403</v>
      </c>
      <c r="J31" s="721" t="s">
        <v>289</v>
      </c>
      <c r="K31" s="721" t="s">
        <v>283</v>
      </c>
      <c r="L31" s="813"/>
      <c r="M31" s="813" t="s">
        <v>6426</v>
      </c>
      <c r="N31" s="722" t="s">
        <v>1826</v>
      </c>
      <c r="O31" s="721" t="s">
        <v>222</v>
      </c>
      <c r="P31" s="727" t="s">
        <v>2015</v>
      </c>
      <c r="Q31" s="741" t="s">
        <v>2019</v>
      </c>
    </row>
    <row r="32" spans="1:20" s="707" customFormat="1" ht="9">
      <c r="A32" s="721"/>
      <c r="B32" s="721">
        <v>2</v>
      </c>
      <c r="C32" s="722" t="s">
        <v>2022</v>
      </c>
      <c r="D32" s="723" t="s">
        <v>16</v>
      </c>
      <c r="E32" s="721" t="s">
        <v>221</v>
      </c>
      <c r="F32" s="721" t="s">
        <v>524</v>
      </c>
      <c r="G32" s="774">
        <v>31276</v>
      </c>
      <c r="H32" s="795">
        <v>31</v>
      </c>
      <c r="I32" s="725" t="s">
        <v>1403</v>
      </c>
      <c r="J32" s="721" t="s">
        <v>223</v>
      </c>
      <c r="K32" s="721" t="s">
        <v>246</v>
      </c>
      <c r="L32" s="813"/>
      <c r="M32" s="813" t="s">
        <v>6426</v>
      </c>
      <c r="N32" s="722" t="s">
        <v>1826</v>
      </c>
      <c r="O32" s="721" t="s">
        <v>245</v>
      </c>
      <c r="P32" s="727" t="s">
        <v>2021</v>
      </c>
      <c r="Q32" s="741" t="s">
        <v>2019</v>
      </c>
    </row>
    <row r="33" spans="1:17" s="707" customFormat="1" ht="9">
      <c r="A33" s="721"/>
      <c r="B33" s="721">
        <v>3</v>
      </c>
      <c r="C33" s="722" t="s">
        <v>1682</v>
      </c>
      <c r="D33" s="723" t="s">
        <v>16</v>
      </c>
      <c r="E33" s="721" t="s">
        <v>221</v>
      </c>
      <c r="F33" s="721" t="s">
        <v>524</v>
      </c>
      <c r="G33" s="774">
        <v>22865</v>
      </c>
      <c r="H33" s="795">
        <v>54</v>
      </c>
      <c r="I33" s="725" t="s">
        <v>1403</v>
      </c>
      <c r="J33" s="721" t="s">
        <v>256</v>
      </c>
      <c r="K33" s="721" t="s">
        <v>283</v>
      </c>
      <c r="L33" s="813"/>
      <c r="M33" s="813" t="s">
        <v>6426</v>
      </c>
      <c r="N33" s="722" t="s">
        <v>1826</v>
      </c>
      <c r="O33" s="721" t="s">
        <v>1845</v>
      </c>
      <c r="P33" s="741" t="s">
        <v>2024</v>
      </c>
      <c r="Q33" s="741" t="s">
        <v>2019</v>
      </c>
    </row>
    <row r="34" spans="1:17" s="707" customFormat="1" ht="9">
      <c r="A34" s="721"/>
      <c r="B34" s="721">
        <v>4</v>
      </c>
      <c r="C34" s="722" t="s">
        <v>2025</v>
      </c>
      <c r="D34" s="723" t="s">
        <v>16</v>
      </c>
      <c r="E34" s="721" t="s">
        <v>254</v>
      </c>
      <c r="F34" s="721" t="s">
        <v>524</v>
      </c>
      <c r="G34" s="774">
        <v>37035</v>
      </c>
      <c r="H34" s="795">
        <v>16</v>
      </c>
      <c r="I34" s="725" t="s">
        <v>1403</v>
      </c>
      <c r="J34" s="721" t="s">
        <v>348</v>
      </c>
      <c r="K34" s="721" t="s">
        <v>266</v>
      </c>
      <c r="L34" s="813"/>
      <c r="M34" s="813" t="s">
        <v>6426</v>
      </c>
      <c r="N34" s="722" t="s">
        <v>1826</v>
      </c>
      <c r="O34" s="721" t="s">
        <v>255</v>
      </c>
      <c r="P34" s="722"/>
      <c r="Q34" s="741" t="s">
        <v>2019</v>
      </c>
    </row>
    <row r="35" spans="1:17" s="707" customFormat="1" ht="9">
      <c r="A35" s="721">
        <v>17</v>
      </c>
      <c r="B35" s="721">
        <v>1</v>
      </c>
      <c r="C35" s="732" t="s">
        <v>2028</v>
      </c>
      <c r="D35" s="723" t="s">
        <v>23</v>
      </c>
      <c r="E35" s="733" t="s">
        <v>221</v>
      </c>
      <c r="F35" s="733" t="s">
        <v>524</v>
      </c>
      <c r="G35" s="775">
        <v>28684</v>
      </c>
      <c r="H35" s="807">
        <v>39</v>
      </c>
      <c r="I35" s="725" t="s">
        <v>1403</v>
      </c>
      <c r="J35" s="733" t="s">
        <v>289</v>
      </c>
      <c r="K35" s="733" t="s">
        <v>283</v>
      </c>
      <c r="L35" s="813"/>
      <c r="M35" s="813" t="s">
        <v>6426</v>
      </c>
      <c r="N35" s="722" t="s">
        <v>1826</v>
      </c>
      <c r="O35" s="733" t="s">
        <v>222</v>
      </c>
      <c r="P35" s="734" t="s">
        <v>2027</v>
      </c>
      <c r="Q35" s="758" t="s">
        <v>2030</v>
      </c>
    </row>
    <row r="36" spans="1:17" s="707" customFormat="1" ht="9">
      <c r="A36" s="721"/>
      <c r="B36" s="721">
        <v>2</v>
      </c>
      <c r="C36" s="732" t="s">
        <v>2032</v>
      </c>
      <c r="D36" s="723" t="s">
        <v>16</v>
      </c>
      <c r="E36" s="733" t="s">
        <v>221</v>
      </c>
      <c r="F36" s="733" t="s">
        <v>524</v>
      </c>
      <c r="G36" s="775">
        <v>28583</v>
      </c>
      <c r="H36" s="795">
        <v>39</v>
      </c>
      <c r="I36" s="725" t="s">
        <v>1403</v>
      </c>
      <c r="J36" s="733" t="s">
        <v>289</v>
      </c>
      <c r="K36" s="733" t="s">
        <v>283</v>
      </c>
      <c r="L36" s="813"/>
      <c r="M36" s="813" t="s">
        <v>6426</v>
      </c>
      <c r="N36" s="722" t="s">
        <v>1826</v>
      </c>
      <c r="O36" s="733" t="s">
        <v>245</v>
      </c>
      <c r="P36" s="734" t="s">
        <v>2031</v>
      </c>
      <c r="Q36" s="758" t="s">
        <v>2030</v>
      </c>
    </row>
    <row r="37" spans="1:17" s="707" customFormat="1" ht="9">
      <c r="A37" s="721"/>
      <c r="B37" s="721">
        <v>3</v>
      </c>
      <c r="C37" s="732" t="s">
        <v>2036</v>
      </c>
      <c r="D37" s="723" t="s">
        <v>23</v>
      </c>
      <c r="E37" s="733" t="s">
        <v>254</v>
      </c>
      <c r="F37" s="733" t="s">
        <v>2037</v>
      </c>
      <c r="G37" s="775">
        <v>34967</v>
      </c>
      <c r="H37" s="807">
        <v>21</v>
      </c>
      <c r="I37" s="725" t="s">
        <v>1403</v>
      </c>
      <c r="J37" s="733" t="s">
        <v>223</v>
      </c>
      <c r="K37" s="733" t="s">
        <v>266</v>
      </c>
      <c r="L37" s="813"/>
      <c r="M37" s="813" t="s">
        <v>6426</v>
      </c>
      <c r="N37" s="722" t="s">
        <v>1826</v>
      </c>
      <c r="O37" s="733" t="s">
        <v>255</v>
      </c>
      <c r="P37" s="734" t="s">
        <v>2035</v>
      </c>
      <c r="Q37" s="758" t="s">
        <v>2030</v>
      </c>
    </row>
    <row r="38" spans="1:17" s="707" customFormat="1" ht="9">
      <c r="A38" s="721"/>
      <c r="B38" s="721">
        <v>4</v>
      </c>
      <c r="C38" s="732" t="s">
        <v>2039</v>
      </c>
      <c r="D38" s="723" t="s">
        <v>23</v>
      </c>
      <c r="E38" s="733" t="s">
        <v>254</v>
      </c>
      <c r="F38" s="733" t="s">
        <v>2040</v>
      </c>
      <c r="G38" s="775">
        <v>37837</v>
      </c>
      <c r="H38" s="807">
        <v>14</v>
      </c>
      <c r="I38" s="725" t="s">
        <v>1403</v>
      </c>
      <c r="J38" s="733" t="s">
        <v>369</v>
      </c>
      <c r="K38" s="733" t="s">
        <v>266</v>
      </c>
      <c r="L38" s="813"/>
      <c r="M38" s="813" t="s">
        <v>6426</v>
      </c>
      <c r="N38" s="722" t="s">
        <v>1826</v>
      </c>
      <c r="O38" s="733" t="s">
        <v>255</v>
      </c>
      <c r="P38" s="734" t="s">
        <v>2038</v>
      </c>
      <c r="Q38" s="758" t="s">
        <v>2030</v>
      </c>
    </row>
    <row r="39" spans="1:17">
      <c r="B39" t="s">
        <v>6709</v>
      </c>
    </row>
    <row r="40" spans="1:17">
      <c r="A40" s="721"/>
      <c r="B40" s="733">
        <v>4</v>
      </c>
      <c r="C40" s="722" t="s">
        <v>5949</v>
      </c>
      <c r="D40" s="723" t="s">
        <v>16</v>
      </c>
      <c r="E40" s="721" t="s">
        <v>254</v>
      </c>
      <c r="F40" s="721" t="s">
        <v>22</v>
      </c>
      <c r="G40" s="794">
        <v>35701</v>
      </c>
      <c r="H40" s="795">
        <v>19</v>
      </c>
      <c r="I40" s="725" t="s">
        <v>1403</v>
      </c>
      <c r="J40" s="721" t="s">
        <v>256</v>
      </c>
      <c r="K40" s="721" t="s">
        <v>266</v>
      </c>
      <c r="L40" s="813"/>
      <c r="M40" s="813" t="s">
        <v>6426</v>
      </c>
      <c r="N40" s="722" t="s">
        <v>5940</v>
      </c>
      <c r="O40" s="721" t="s">
        <v>255</v>
      </c>
      <c r="P40" s="722" t="s">
        <v>5948</v>
      </c>
      <c r="Q40" s="722" t="s">
        <v>5939</v>
      </c>
    </row>
    <row r="41" spans="1:17" s="707" customFormat="1" ht="9">
      <c r="A41" s="721"/>
      <c r="B41" s="721">
        <v>2</v>
      </c>
      <c r="C41" s="722" t="s">
        <v>496</v>
      </c>
      <c r="D41" s="723" t="s">
        <v>16</v>
      </c>
      <c r="E41" s="721" t="s">
        <v>221</v>
      </c>
      <c r="F41" s="721" t="s">
        <v>22</v>
      </c>
      <c r="G41" s="774">
        <v>23573</v>
      </c>
      <c r="H41" s="795">
        <v>53</v>
      </c>
      <c r="I41" s="725" t="s">
        <v>1403</v>
      </c>
      <c r="J41" s="721" t="s">
        <v>256</v>
      </c>
      <c r="K41" s="721" t="s">
        <v>246</v>
      </c>
      <c r="L41" s="726"/>
      <c r="M41" s="726" t="s">
        <v>6426</v>
      </c>
      <c r="N41" s="722" t="s">
        <v>2525</v>
      </c>
      <c r="O41" s="721" t="s">
        <v>245</v>
      </c>
      <c r="P41" s="722" t="s">
        <v>2599</v>
      </c>
      <c r="Q41" s="722" t="s">
        <v>2598</v>
      </c>
    </row>
    <row r="43" spans="1:17">
      <c r="B43" t="s">
        <v>7134</v>
      </c>
    </row>
    <row r="45" spans="1:17">
      <c r="B45" t="s">
        <v>7135</v>
      </c>
    </row>
    <row r="46" spans="1:17">
      <c r="B46" t="s">
        <v>7136</v>
      </c>
    </row>
  </sheetData>
  <conditionalFormatting sqref="B1">
    <cfRule type="cellIs" dxfId="19" priority="4" stopIfTrue="1" operator="equal">
      <formula>1</formula>
    </cfRule>
  </conditionalFormatting>
  <conditionalFormatting sqref="K1">
    <cfRule type="cellIs" dxfId="18" priority="3" operator="equal">
      <formula>""""""</formula>
    </cfRule>
  </conditionalFormatting>
  <conditionalFormatting sqref="B3:B4">
    <cfRule type="cellIs" dxfId="17" priority="2" stopIfTrue="1" operator="equal">
      <formula>1</formula>
    </cfRule>
  </conditionalFormatting>
  <conditionalFormatting sqref="K3:K4">
    <cfRule type="cellIs" dxfId="16" priority="1" operator="equal">
      <formula>""""""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D64"/>
  <sheetViews>
    <sheetView workbookViewId="0">
      <selection activeCell="D71" sqref="D71"/>
    </sheetView>
  </sheetViews>
  <sheetFormatPr defaultRowHeight="15"/>
  <cols>
    <col min="1" max="1" width="4.42578125" customWidth="1"/>
    <col min="2" max="2" width="13.5703125" customWidth="1"/>
    <col min="3" max="3" width="19.85546875" customWidth="1"/>
    <col min="4" max="4" width="18.140625" customWidth="1"/>
  </cols>
  <sheetData>
    <row r="1" spans="1:4">
      <c r="A1" t="s">
        <v>6689</v>
      </c>
    </row>
    <row r="4" spans="1:4">
      <c r="A4" s="40" t="s">
        <v>70</v>
      </c>
      <c r="B4" s="40" t="s">
        <v>8</v>
      </c>
      <c r="C4" s="40" t="s">
        <v>181</v>
      </c>
      <c r="D4" s="40" t="s">
        <v>6690</v>
      </c>
    </row>
    <row r="5" spans="1:4">
      <c r="A5" s="40">
        <v>1</v>
      </c>
      <c r="B5" s="866">
        <v>42737</v>
      </c>
      <c r="C5" s="40" t="s">
        <v>6380</v>
      </c>
      <c r="D5" s="40">
        <v>5000</v>
      </c>
    </row>
    <row r="6" spans="1:4">
      <c r="A6" s="40">
        <v>2</v>
      </c>
      <c r="B6" s="866">
        <v>42748</v>
      </c>
      <c r="C6" s="40" t="s">
        <v>6381</v>
      </c>
      <c r="D6" s="40">
        <v>5000</v>
      </c>
    </row>
    <row r="7" spans="1:4">
      <c r="A7" s="40">
        <v>3</v>
      </c>
      <c r="B7" s="866">
        <v>42748</v>
      </c>
      <c r="C7" s="40" t="s">
        <v>6382</v>
      </c>
      <c r="D7" s="40">
        <v>10000</v>
      </c>
    </row>
    <row r="8" spans="1:4">
      <c r="A8" s="40">
        <v>4</v>
      </c>
      <c r="B8" s="866">
        <v>42752</v>
      </c>
      <c r="C8" s="40" t="s">
        <v>6383</v>
      </c>
      <c r="D8" s="40">
        <v>5000</v>
      </c>
    </row>
    <row r="9" spans="1:4">
      <c r="A9" s="40">
        <v>5</v>
      </c>
      <c r="B9" s="866">
        <v>42758</v>
      </c>
      <c r="C9" s="40" t="s">
        <v>6384</v>
      </c>
      <c r="D9" s="40">
        <v>5000</v>
      </c>
    </row>
    <row r="10" spans="1:4">
      <c r="A10" s="40">
        <v>6</v>
      </c>
      <c r="B10" s="866">
        <v>42758</v>
      </c>
      <c r="C10" s="40" t="s">
        <v>6385</v>
      </c>
      <c r="D10" s="40">
        <v>5000</v>
      </c>
    </row>
    <row r="11" spans="1:4">
      <c r="A11" s="40">
        <v>7</v>
      </c>
      <c r="B11" s="866">
        <v>42768</v>
      </c>
      <c r="C11" s="40" t="s">
        <v>6387</v>
      </c>
      <c r="D11" s="40">
        <v>5000</v>
      </c>
    </row>
    <row r="12" spans="1:4">
      <c r="A12" s="40">
        <v>8</v>
      </c>
      <c r="B12" s="866">
        <v>42772</v>
      </c>
      <c r="C12" s="40" t="s">
        <v>6388</v>
      </c>
      <c r="D12" s="40">
        <v>5000</v>
      </c>
    </row>
    <row r="13" spans="1:4">
      <c r="A13" s="40">
        <v>9</v>
      </c>
      <c r="B13" s="866">
        <v>42772</v>
      </c>
      <c r="C13" s="40" t="s">
        <v>6389</v>
      </c>
      <c r="D13" s="40">
        <v>5000</v>
      </c>
    </row>
    <row r="14" spans="1:4">
      <c r="A14" s="40">
        <v>10</v>
      </c>
      <c r="B14" s="866">
        <v>42772</v>
      </c>
      <c r="C14" s="40" t="s">
        <v>6390</v>
      </c>
      <c r="D14" s="40">
        <v>5000</v>
      </c>
    </row>
    <row r="15" spans="1:4">
      <c r="A15" s="40">
        <v>11</v>
      </c>
      <c r="B15" s="866">
        <v>42772</v>
      </c>
      <c r="C15" s="40" t="s">
        <v>6391</v>
      </c>
      <c r="D15" s="40">
        <v>10000</v>
      </c>
    </row>
    <row r="16" spans="1:4">
      <c r="A16" s="40">
        <v>12</v>
      </c>
      <c r="B16" s="866">
        <v>42772</v>
      </c>
      <c r="C16" s="40" t="s">
        <v>6392</v>
      </c>
      <c r="D16" s="40">
        <v>5000</v>
      </c>
    </row>
    <row r="17" spans="1:4">
      <c r="A17" s="40">
        <v>13</v>
      </c>
      <c r="B17" s="866">
        <v>42780</v>
      </c>
      <c r="C17" s="40" t="s">
        <v>6393</v>
      </c>
      <c r="D17" s="40">
        <v>5000</v>
      </c>
    </row>
    <row r="18" spans="1:4">
      <c r="A18" s="40">
        <v>14</v>
      </c>
      <c r="B18" s="866">
        <v>42780</v>
      </c>
      <c r="C18" s="40" t="s">
        <v>6394</v>
      </c>
      <c r="D18" s="40">
        <v>5000</v>
      </c>
    </row>
    <row r="19" spans="1:4">
      <c r="A19" s="40">
        <v>15</v>
      </c>
      <c r="B19" s="866">
        <v>42782</v>
      </c>
      <c r="C19" s="40" t="s">
        <v>6395</v>
      </c>
      <c r="D19" s="40">
        <v>5000</v>
      </c>
    </row>
    <row r="20" spans="1:4">
      <c r="A20" s="40">
        <v>16</v>
      </c>
      <c r="B20" s="866">
        <v>42782</v>
      </c>
      <c r="C20" s="40" t="s">
        <v>6396</v>
      </c>
      <c r="D20" s="40">
        <v>10000</v>
      </c>
    </row>
    <row r="21" spans="1:4">
      <c r="A21" s="40">
        <v>17</v>
      </c>
      <c r="B21" s="866">
        <v>42782</v>
      </c>
      <c r="C21" s="40" t="s">
        <v>6397</v>
      </c>
      <c r="D21" s="40">
        <v>5000</v>
      </c>
    </row>
    <row r="22" spans="1:4">
      <c r="A22" s="40">
        <v>18</v>
      </c>
      <c r="B22" s="866">
        <v>42795</v>
      </c>
      <c r="C22" s="40" t="s">
        <v>6399</v>
      </c>
      <c r="D22" s="40">
        <v>5000</v>
      </c>
    </row>
    <row r="23" spans="1:4">
      <c r="A23" s="40">
        <v>19</v>
      </c>
      <c r="B23" s="866">
        <v>42800</v>
      </c>
      <c r="C23" s="40" t="s">
        <v>6400</v>
      </c>
      <c r="D23" s="40">
        <v>5000</v>
      </c>
    </row>
    <row r="24" spans="1:4">
      <c r="A24" s="40">
        <v>20</v>
      </c>
      <c r="B24" s="866">
        <v>42803</v>
      </c>
      <c r="C24" s="40" t="s">
        <v>6401</v>
      </c>
      <c r="D24" s="40">
        <v>5000</v>
      </c>
    </row>
    <row r="25" spans="1:4">
      <c r="A25" s="40">
        <v>21</v>
      </c>
      <c r="B25" s="866">
        <v>42828</v>
      </c>
      <c r="C25" s="40" t="s">
        <v>6395</v>
      </c>
      <c r="D25" s="40">
        <v>5000</v>
      </c>
    </row>
    <row r="26" spans="1:4">
      <c r="A26" s="40">
        <v>22</v>
      </c>
      <c r="B26" s="866">
        <v>42828</v>
      </c>
      <c r="C26" s="40" t="s">
        <v>6403</v>
      </c>
      <c r="D26" s="40">
        <v>5000</v>
      </c>
    </row>
    <row r="27" spans="1:4">
      <c r="A27" s="40">
        <v>23</v>
      </c>
      <c r="B27" s="866">
        <v>42828</v>
      </c>
      <c r="C27" s="40" t="s">
        <v>6404</v>
      </c>
      <c r="D27" s="40">
        <v>5000</v>
      </c>
    </row>
    <row r="28" spans="1:4">
      <c r="A28" s="40">
        <v>24</v>
      </c>
      <c r="B28" s="866">
        <v>42828</v>
      </c>
      <c r="C28" s="40" t="s">
        <v>6405</v>
      </c>
      <c r="D28" s="40">
        <v>5000</v>
      </c>
    </row>
    <row r="29" spans="1:4">
      <c r="A29" s="40">
        <v>25</v>
      </c>
      <c r="B29" s="866">
        <v>42873</v>
      </c>
      <c r="C29" s="40" t="s">
        <v>6407</v>
      </c>
      <c r="D29" s="40">
        <v>5000</v>
      </c>
    </row>
    <row r="30" spans="1:4">
      <c r="A30" s="40">
        <v>26</v>
      </c>
      <c r="B30" s="866">
        <v>42874</v>
      </c>
      <c r="C30" s="40" t="s">
        <v>6408</v>
      </c>
      <c r="D30" s="40">
        <v>5000</v>
      </c>
    </row>
    <row r="31" spans="1:4">
      <c r="A31" s="40">
        <v>27</v>
      </c>
      <c r="B31" s="866">
        <v>42877</v>
      </c>
      <c r="C31" s="40" t="s">
        <v>6409</v>
      </c>
      <c r="D31" s="40">
        <v>5000</v>
      </c>
    </row>
    <row r="32" spans="1:4">
      <c r="A32" s="40">
        <v>28</v>
      </c>
      <c r="B32" s="866">
        <v>42877</v>
      </c>
      <c r="C32" s="40" t="s">
        <v>6410</v>
      </c>
      <c r="D32" s="40">
        <v>5000</v>
      </c>
    </row>
    <row r="33" spans="1:4">
      <c r="A33" s="40">
        <v>29</v>
      </c>
      <c r="B33" s="866">
        <v>42933</v>
      </c>
      <c r="C33" s="40" t="s">
        <v>6413</v>
      </c>
      <c r="D33" s="40">
        <v>5000</v>
      </c>
    </row>
    <row r="34" spans="1:4">
      <c r="A34" s="40">
        <v>30</v>
      </c>
      <c r="B34" s="866">
        <v>42743</v>
      </c>
      <c r="C34" s="40" t="s">
        <v>6415</v>
      </c>
      <c r="D34" s="40">
        <v>15000</v>
      </c>
    </row>
    <row r="35" spans="1:4">
      <c r="A35" s="40">
        <v>31</v>
      </c>
      <c r="B35" s="866">
        <v>282</v>
      </c>
      <c r="C35" s="40" t="s">
        <v>6445</v>
      </c>
      <c r="D35" s="40">
        <v>5000</v>
      </c>
    </row>
    <row r="36" spans="1:4">
      <c r="A36" s="40">
        <v>32</v>
      </c>
      <c r="B36" s="866" t="s">
        <v>6511</v>
      </c>
      <c r="C36" s="40" t="s">
        <v>6512</v>
      </c>
      <c r="D36" s="40">
        <v>5000</v>
      </c>
    </row>
    <row r="37" spans="1:4">
      <c r="A37" s="40">
        <v>33</v>
      </c>
      <c r="B37" s="866" t="s">
        <v>6509</v>
      </c>
      <c r="C37" s="40" t="s">
        <v>6510</v>
      </c>
      <c r="D37" s="40">
        <v>5000</v>
      </c>
    </row>
    <row r="38" spans="1:4">
      <c r="A38" s="40">
        <v>34</v>
      </c>
      <c r="B38" s="866" t="s">
        <v>6528</v>
      </c>
      <c r="C38" s="40" t="s">
        <v>6529</v>
      </c>
      <c r="D38" s="40">
        <v>5000</v>
      </c>
    </row>
    <row r="39" spans="1:4">
      <c r="A39" s="40">
        <v>35</v>
      </c>
      <c r="B39" s="866" t="s">
        <v>6528</v>
      </c>
      <c r="C39" s="40" t="s">
        <v>6530</v>
      </c>
      <c r="D39" s="40">
        <v>5000</v>
      </c>
    </row>
    <row r="40" spans="1:4">
      <c r="A40" s="40">
        <v>36</v>
      </c>
      <c r="B40" s="866" t="s">
        <v>6551</v>
      </c>
      <c r="C40" s="40" t="s">
        <v>6552</v>
      </c>
      <c r="D40" s="40">
        <v>5000</v>
      </c>
    </row>
    <row r="41" spans="1:4">
      <c r="A41" s="40">
        <v>37</v>
      </c>
      <c r="B41" s="866" t="s">
        <v>6551</v>
      </c>
      <c r="C41" s="40" t="s">
        <v>6553</v>
      </c>
      <c r="D41" s="40">
        <v>10000</v>
      </c>
    </row>
    <row r="42" spans="1:4">
      <c r="A42" s="40">
        <v>38</v>
      </c>
      <c r="B42" s="866">
        <v>42864</v>
      </c>
      <c r="C42" s="40" t="s">
        <v>6681</v>
      </c>
      <c r="D42" s="40">
        <v>5000</v>
      </c>
    </row>
    <row r="43" spans="1:4">
      <c r="A43" s="40">
        <v>39</v>
      </c>
      <c r="B43" s="866">
        <v>42925</v>
      </c>
      <c r="C43" s="40" t="s">
        <v>6682</v>
      </c>
      <c r="D43" s="40">
        <v>5000</v>
      </c>
    </row>
    <row r="44" spans="1:4">
      <c r="A44" s="40">
        <v>40</v>
      </c>
      <c r="B44" s="866" t="s">
        <v>6687</v>
      </c>
      <c r="C44" s="40" t="s">
        <v>6688</v>
      </c>
      <c r="D44" s="40">
        <v>5000</v>
      </c>
    </row>
    <row r="45" spans="1:4">
      <c r="B45" s="878" t="s">
        <v>6804</v>
      </c>
      <c r="C45" s="877" t="s">
        <v>6794</v>
      </c>
      <c r="D45">
        <v>5000</v>
      </c>
    </row>
    <row r="46" spans="1:4">
      <c r="B46" t="s">
        <v>6804</v>
      </c>
      <c r="C46" s="877" t="s">
        <v>6795</v>
      </c>
      <c r="D46">
        <v>5000</v>
      </c>
    </row>
    <row r="47" spans="1:4">
      <c r="B47" t="s">
        <v>6804</v>
      </c>
      <c r="C47" s="877" t="s">
        <v>6796</v>
      </c>
      <c r="D47">
        <v>5000</v>
      </c>
    </row>
    <row r="48" spans="1:4">
      <c r="B48" t="s">
        <v>6804</v>
      </c>
      <c r="C48" s="877" t="s">
        <v>6797</v>
      </c>
      <c r="D48">
        <v>5000</v>
      </c>
    </row>
    <row r="49" spans="2:4">
      <c r="B49" t="s">
        <v>6804</v>
      </c>
      <c r="C49" s="877" t="s">
        <v>6798</v>
      </c>
      <c r="D49">
        <v>5000</v>
      </c>
    </row>
    <row r="50" spans="2:4">
      <c r="B50" s="879">
        <v>42897</v>
      </c>
      <c r="C50" s="877" t="s">
        <v>6799</v>
      </c>
      <c r="D50">
        <v>5000</v>
      </c>
    </row>
    <row r="51" spans="2:4">
      <c r="B51" s="879">
        <v>42897</v>
      </c>
      <c r="C51" s="877" t="s">
        <v>6800</v>
      </c>
      <c r="D51">
        <v>5000</v>
      </c>
    </row>
    <row r="52" spans="2:4">
      <c r="B52" s="879">
        <v>42897</v>
      </c>
      <c r="C52" s="877" t="s">
        <v>6801</v>
      </c>
      <c r="D52">
        <v>5000</v>
      </c>
    </row>
    <row r="53" spans="2:4">
      <c r="B53" s="879">
        <v>42897</v>
      </c>
      <c r="C53" s="877" t="s">
        <v>6802</v>
      </c>
      <c r="D53">
        <v>5000</v>
      </c>
    </row>
    <row r="54" spans="2:4">
      <c r="B54" s="879">
        <v>42897</v>
      </c>
      <c r="C54" s="877" t="s">
        <v>6803</v>
      </c>
      <c r="D54">
        <v>5000</v>
      </c>
    </row>
    <row r="55" spans="2:4">
      <c r="B55" s="879">
        <v>43051</v>
      </c>
      <c r="C55" s="877" t="s">
        <v>6805</v>
      </c>
      <c r="D55">
        <v>5000</v>
      </c>
    </row>
    <row r="56" spans="2:4">
      <c r="B56" s="879">
        <v>43051</v>
      </c>
      <c r="C56" s="877" t="s">
        <v>6806</v>
      </c>
      <c r="D56">
        <v>5000</v>
      </c>
    </row>
    <row r="57" spans="2:4">
      <c r="B57" s="879">
        <v>43051</v>
      </c>
      <c r="C57" s="877" t="s">
        <v>6807</v>
      </c>
      <c r="D57">
        <v>5000</v>
      </c>
    </row>
    <row r="58" spans="2:4">
      <c r="B58" s="879">
        <v>43051</v>
      </c>
      <c r="C58" s="877" t="s">
        <v>6808</v>
      </c>
      <c r="D58">
        <v>5000</v>
      </c>
    </row>
    <row r="59" spans="2:4">
      <c r="B59" s="879">
        <v>43051</v>
      </c>
      <c r="C59" s="877" t="s">
        <v>6809</v>
      </c>
      <c r="D59">
        <v>5000</v>
      </c>
    </row>
    <row r="60" spans="2:4">
      <c r="B60" s="879">
        <v>43051</v>
      </c>
      <c r="C60" s="877" t="s">
        <v>6810</v>
      </c>
      <c r="D60">
        <v>5000</v>
      </c>
    </row>
    <row r="61" spans="2:4">
      <c r="B61" s="879">
        <v>43051</v>
      </c>
      <c r="C61" s="877" t="s">
        <v>6811</v>
      </c>
      <c r="D61">
        <v>5000</v>
      </c>
    </row>
    <row r="62" spans="2:4">
      <c r="B62" s="879">
        <v>43051</v>
      </c>
      <c r="C62" s="877" t="s">
        <v>6812</v>
      </c>
      <c r="D62">
        <v>5000</v>
      </c>
    </row>
    <row r="63" spans="2:4">
      <c r="B63" s="879">
        <v>43051</v>
      </c>
      <c r="C63" s="877" t="s">
        <v>6813</v>
      </c>
      <c r="D63">
        <v>5000</v>
      </c>
    </row>
    <row r="64" spans="2:4">
      <c r="D64">
        <f>SUM(D5:D63)</f>
        <v>325000</v>
      </c>
    </row>
  </sheetData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L241"/>
  <sheetViews>
    <sheetView workbookViewId="0">
      <selection activeCell="O5" sqref="O5"/>
    </sheetView>
  </sheetViews>
  <sheetFormatPr defaultRowHeight="15"/>
  <cols>
    <col min="1" max="1" width="5.42578125" customWidth="1"/>
    <col min="2" max="2" width="10.85546875" customWidth="1"/>
    <col min="3" max="3" width="20" customWidth="1"/>
    <col min="4" max="4" width="6.5703125" customWidth="1"/>
    <col min="5" max="5" width="8" customWidth="1"/>
    <col min="6" max="6" width="6.5703125" customWidth="1"/>
    <col min="7" max="7" width="9" customWidth="1"/>
    <col min="8" max="8" width="10.42578125" customWidth="1"/>
    <col min="11" max="11" width="16.5703125" customWidth="1"/>
  </cols>
  <sheetData>
    <row r="1" spans="1:12">
      <c r="A1" s="1080" t="s">
        <v>6370</v>
      </c>
      <c r="B1" s="1080"/>
      <c r="C1" s="1080"/>
      <c r="D1" s="1080"/>
      <c r="E1" s="1080"/>
      <c r="F1" s="1080"/>
      <c r="G1" s="1080"/>
      <c r="H1" s="1080"/>
    </row>
    <row r="3" spans="1:12">
      <c r="A3" s="45" t="s">
        <v>6371</v>
      </c>
      <c r="B3" s="45"/>
    </row>
    <row r="4" spans="1:12">
      <c r="A4" s="1085" t="s">
        <v>6372</v>
      </c>
      <c r="B4" s="1085" t="s">
        <v>6373</v>
      </c>
      <c r="C4" s="1085" t="s">
        <v>6374</v>
      </c>
      <c r="D4" s="1082" t="s">
        <v>6375</v>
      </c>
      <c r="E4" s="1082" t="s">
        <v>6376</v>
      </c>
      <c r="F4" s="1082" t="s">
        <v>6377</v>
      </c>
      <c r="G4" s="1082" t="s">
        <v>6378</v>
      </c>
      <c r="H4" s="1082" t="s">
        <v>6379</v>
      </c>
      <c r="I4" s="1158" t="s">
        <v>7121</v>
      </c>
      <c r="J4" s="1159" t="s">
        <v>7122</v>
      </c>
      <c r="K4" s="1160" t="s">
        <v>7123</v>
      </c>
      <c r="L4" s="1093"/>
    </row>
    <row r="5" spans="1:12">
      <c r="A5" s="1087"/>
      <c r="B5" s="1087"/>
      <c r="C5" s="1087"/>
      <c r="D5" s="1082"/>
      <c r="E5" s="1082"/>
      <c r="F5" s="1082"/>
      <c r="G5" s="1082"/>
      <c r="H5" s="1082"/>
      <c r="I5" s="1158"/>
      <c r="J5" s="1159"/>
      <c r="K5" s="1160"/>
      <c r="L5" s="1093"/>
    </row>
    <row r="6" spans="1:12">
      <c r="A6" s="40">
        <v>1</v>
      </c>
      <c r="B6" s="621">
        <v>43160</v>
      </c>
      <c r="C6" s="40" t="s">
        <v>7113</v>
      </c>
      <c r="D6" s="39"/>
      <c r="E6" s="40"/>
      <c r="F6" s="40"/>
      <c r="G6" s="710" t="s">
        <v>6446</v>
      </c>
      <c r="H6" s="40"/>
    </row>
    <row r="7" spans="1:12">
      <c r="A7" s="40">
        <v>2</v>
      </c>
      <c r="B7" s="621">
        <v>43160</v>
      </c>
      <c r="C7" s="40" t="s">
        <v>1120</v>
      </c>
      <c r="D7" s="39"/>
      <c r="E7" s="40"/>
      <c r="F7" s="40"/>
      <c r="G7" s="40"/>
      <c r="H7" s="40"/>
    </row>
    <row r="8" spans="1:12">
      <c r="A8" s="40">
        <v>3</v>
      </c>
      <c r="B8" s="621">
        <v>43313</v>
      </c>
      <c r="C8" s="40" t="s">
        <v>3272</v>
      </c>
      <c r="D8" s="39"/>
      <c r="E8" s="40"/>
      <c r="F8" s="40"/>
      <c r="G8" s="40"/>
      <c r="H8" s="40"/>
    </row>
    <row r="9" spans="1:12">
      <c r="A9" s="40">
        <v>4</v>
      </c>
      <c r="B9" s="621">
        <v>43313</v>
      </c>
      <c r="C9" s="40" t="s">
        <v>7114</v>
      </c>
      <c r="D9" s="39"/>
      <c r="E9" s="40"/>
      <c r="F9" s="40"/>
      <c r="G9" s="40"/>
      <c r="H9" s="40"/>
    </row>
    <row r="10" spans="1:12">
      <c r="A10" s="40">
        <v>5</v>
      </c>
      <c r="B10" s="621">
        <v>43313</v>
      </c>
      <c r="C10" s="40" t="s">
        <v>7115</v>
      </c>
      <c r="D10" s="39"/>
      <c r="E10" s="40"/>
      <c r="F10" s="40"/>
      <c r="G10" s="40"/>
      <c r="H10" s="40"/>
    </row>
    <row r="11" spans="1:12">
      <c r="A11" s="40">
        <v>6</v>
      </c>
      <c r="B11" s="621" t="s">
        <v>7106</v>
      </c>
      <c r="C11" s="40" t="s">
        <v>2996</v>
      </c>
      <c r="D11" s="39"/>
      <c r="E11" s="40"/>
      <c r="F11" s="40"/>
      <c r="G11" s="40"/>
      <c r="H11" s="40"/>
    </row>
    <row r="12" spans="1:12">
      <c r="A12" s="40"/>
      <c r="B12" s="40" t="s">
        <v>7107</v>
      </c>
      <c r="C12" s="40" t="s">
        <v>7116</v>
      </c>
      <c r="D12" s="40"/>
      <c r="E12" s="40"/>
      <c r="F12" s="40"/>
      <c r="G12" s="40"/>
      <c r="H12" s="40"/>
    </row>
    <row r="13" spans="1:12">
      <c r="A13" s="40"/>
      <c r="B13" s="40" t="s">
        <v>7108</v>
      </c>
      <c r="C13" s="40" t="s">
        <v>6833</v>
      </c>
      <c r="D13" s="40"/>
      <c r="E13" s="40"/>
      <c r="F13" s="40"/>
      <c r="G13" s="40"/>
      <c r="H13" s="40"/>
    </row>
    <row r="14" spans="1:12">
      <c r="A14" s="40"/>
      <c r="B14" s="40" t="s">
        <v>7109</v>
      </c>
      <c r="C14" s="40" t="s">
        <v>7117</v>
      </c>
      <c r="D14" s="40"/>
      <c r="E14" s="40"/>
      <c r="F14" s="40"/>
      <c r="G14" s="40"/>
      <c r="H14" s="40"/>
    </row>
    <row r="15" spans="1:12">
      <c r="A15" s="40"/>
      <c r="B15" s="40" t="s">
        <v>7109</v>
      </c>
      <c r="C15" s="40" t="s">
        <v>101</v>
      </c>
      <c r="D15" s="40"/>
      <c r="E15" s="40"/>
      <c r="F15" s="40"/>
      <c r="G15" s="40"/>
      <c r="H15" s="40"/>
    </row>
    <row r="16" spans="1:12">
      <c r="A16" s="40"/>
      <c r="B16" s="40" t="s">
        <v>7109</v>
      </c>
      <c r="C16" s="40" t="s">
        <v>7118</v>
      </c>
      <c r="D16" s="40"/>
      <c r="E16" s="40"/>
      <c r="F16" s="40"/>
      <c r="G16" s="40"/>
      <c r="H16" s="40"/>
    </row>
    <row r="17" spans="1:8">
      <c r="A17" s="40"/>
      <c r="B17" s="40" t="s">
        <v>7110</v>
      </c>
      <c r="C17" s="40" t="s">
        <v>7119</v>
      </c>
      <c r="D17" s="40"/>
      <c r="E17" s="40"/>
      <c r="F17" s="40"/>
      <c r="G17" s="40"/>
      <c r="H17" s="40"/>
    </row>
    <row r="18" spans="1:8">
      <c r="A18" s="40"/>
      <c r="B18" s="40" t="s">
        <v>7111</v>
      </c>
      <c r="C18" s="40" t="s">
        <v>7120</v>
      </c>
      <c r="D18" s="40"/>
      <c r="E18" s="40"/>
      <c r="F18" s="40"/>
      <c r="G18" s="40"/>
      <c r="H18" s="40"/>
    </row>
    <row r="19" spans="1:8">
      <c r="A19" s="40"/>
      <c r="B19" s="40" t="s">
        <v>7112</v>
      </c>
      <c r="C19" s="40" t="s">
        <v>3181</v>
      </c>
      <c r="D19" s="40"/>
      <c r="E19" s="40"/>
      <c r="F19" s="40"/>
      <c r="G19" s="40"/>
      <c r="H19" s="40"/>
    </row>
    <row r="20" spans="1:8">
      <c r="A20" s="40"/>
      <c r="B20" s="40"/>
      <c r="C20" s="40"/>
      <c r="D20" s="40"/>
      <c r="E20" s="40"/>
      <c r="F20" s="40"/>
      <c r="G20" s="40"/>
      <c r="H20" s="40"/>
    </row>
    <row r="21" spans="1:8">
      <c r="A21" s="40"/>
      <c r="B21" s="40"/>
      <c r="C21" s="40"/>
      <c r="D21" s="40"/>
      <c r="E21" s="40"/>
      <c r="F21" s="40"/>
      <c r="G21" s="40"/>
      <c r="H21" s="40"/>
    </row>
    <row r="22" spans="1:8">
      <c r="A22" s="40"/>
      <c r="B22" s="40"/>
      <c r="C22" s="40"/>
      <c r="D22" s="40"/>
      <c r="E22" s="40"/>
      <c r="F22" s="40"/>
      <c r="G22" s="40"/>
      <c r="H22" s="40"/>
    </row>
    <row r="23" spans="1:8">
      <c r="A23" s="40"/>
      <c r="B23" s="40"/>
      <c r="C23" s="40"/>
      <c r="D23" s="40"/>
      <c r="E23" s="40"/>
      <c r="F23" s="40"/>
      <c r="G23" s="40"/>
      <c r="H23" s="40"/>
    </row>
    <row r="24" spans="1:8">
      <c r="A24" s="121"/>
      <c r="B24" s="121"/>
      <c r="C24" s="121"/>
      <c r="D24" s="121"/>
      <c r="E24" s="121"/>
      <c r="F24" s="121"/>
      <c r="G24" s="121"/>
      <c r="H24" s="121"/>
    </row>
    <row r="25" spans="1:8">
      <c r="A25" s="121"/>
      <c r="B25" s="121"/>
      <c r="C25" s="121"/>
      <c r="D25" s="121"/>
      <c r="E25" s="121"/>
      <c r="F25" s="121"/>
      <c r="G25" s="121"/>
      <c r="H25" s="121"/>
    </row>
    <row r="26" spans="1:8">
      <c r="A26" s="121"/>
      <c r="B26" s="121"/>
      <c r="C26" s="121"/>
      <c r="D26" s="121"/>
      <c r="E26" s="121"/>
      <c r="F26" s="121"/>
      <c r="G26" s="121"/>
      <c r="H26" s="121"/>
    </row>
    <row r="27" spans="1:8">
      <c r="A27" s="121"/>
      <c r="B27" s="121"/>
      <c r="C27" s="121"/>
      <c r="D27" s="121"/>
      <c r="E27" s="121"/>
      <c r="F27" s="121"/>
      <c r="G27" s="121"/>
      <c r="H27" s="121"/>
    </row>
    <row r="29" spans="1:8">
      <c r="A29" s="1080" t="s">
        <v>6370</v>
      </c>
      <c r="B29" s="1080"/>
      <c r="C29" s="1080"/>
      <c r="D29" s="1080"/>
      <c r="E29" s="1080"/>
      <c r="F29" s="1080"/>
      <c r="G29" s="1080"/>
      <c r="H29" s="1080"/>
    </row>
    <row r="31" spans="1:8">
      <c r="A31" s="45" t="s">
        <v>6386</v>
      </c>
      <c r="B31" s="45"/>
    </row>
    <row r="32" spans="1:8">
      <c r="A32" s="1085" t="s">
        <v>6372</v>
      </c>
      <c r="B32" s="1085" t="s">
        <v>6373</v>
      </c>
      <c r="C32" s="1085" t="s">
        <v>6374</v>
      </c>
      <c r="D32" s="1082" t="s">
        <v>6375</v>
      </c>
      <c r="E32" s="1082" t="s">
        <v>6376</v>
      </c>
      <c r="F32" s="1082" t="s">
        <v>6377</v>
      </c>
      <c r="G32" s="1082" t="s">
        <v>6378</v>
      </c>
      <c r="H32" s="1082" t="s">
        <v>6379</v>
      </c>
    </row>
    <row r="33" spans="1:8">
      <c r="A33" s="1087"/>
      <c r="B33" s="1087"/>
      <c r="C33" s="1087"/>
      <c r="D33" s="1082"/>
      <c r="E33" s="1082"/>
      <c r="F33" s="1082"/>
      <c r="G33" s="1082"/>
      <c r="H33" s="1082"/>
    </row>
    <row r="34" spans="1:8">
      <c r="A34" s="40">
        <v>1</v>
      </c>
      <c r="B34" s="621">
        <v>42768</v>
      </c>
      <c r="C34" s="40" t="s">
        <v>6387</v>
      </c>
      <c r="D34" s="40"/>
      <c r="E34" s="40"/>
      <c r="F34" s="40"/>
      <c r="G34" s="40"/>
      <c r="H34" s="40"/>
    </row>
    <row r="35" spans="1:8">
      <c r="A35" s="40">
        <v>2</v>
      </c>
      <c r="B35" s="621">
        <v>42772</v>
      </c>
      <c r="C35" s="40" t="s">
        <v>6388</v>
      </c>
      <c r="D35" s="40"/>
      <c r="E35" s="40"/>
      <c r="F35" s="40"/>
      <c r="G35" s="40"/>
      <c r="H35" s="40"/>
    </row>
    <row r="36" spans="1:8">
      <c r="A36" s="40">
        <v>3</v>
      </c>
      <c r="B36" s="621">
        <v>42772</v>
      </c>
      <c r="C36" s="40" t="s">
        <v>6389</v>
      </c>
      <c r="D36" s="40"/>
      <c r="E36" s="40"/>
      <c r="F36" s="40"/>
      <c r="G36" s="40"/>
      <c r="H36" s="40"/>
    </row>
    <row r="37" spans="1:8">
      <c r="A37" s="40">
        <v>4</v>
      </c>
      <c r="B37" s="621">
        <v>42772</v>
      </c>
      <c r="C37" s="40" t="s">
        <v>6390</v>
      </c>
      <c r="D37" s="40"/>
      <c r="E37" s="40"/>
      <c r="F37" s="40"/>
      <c r="G37" s="40"/>
      <c r="H37" s="40"/>
    </row>
    <row r="38" spans="1:8">
      <c r="A38" s="40">
        <v>5</v>
      </c>
      <c r="B38" s="621">
        <v>42772</v>
      </c>
      <c r="C38" s="40" t="s">
        <v>6391</v>
      </c>
      <c r="D38" s="40"/>
      <c r="E38" s="40"/>
      <c r="F38" s="40"/>
      <c r="G38" s="40"/>
      <c r="H38" s="40"/>
    </row>
    <row r="39" spans="1:8">
      <c r="A39" s="40">
        <v>6</v>
      </c>
      <c r="B39" s="621">
        <v>42772</v>
      </c>
      <c r="C39" s="40" t="s">
        <v>6392</v>
      </c>
      <c r="D39" s="40"/>
      <c r="E39" s="40"/>
      <c r="F39" s="40"/>
      <c r="G39" s="40"/>
      <c r="H39" s="40"/>
    </row>
    <row r="40" spans="1:8">
      <c r="A40" s="40">
        <v>7</v>
      </c>
      <c r="B40" s="621">
        <v>42780</v>
      </c>
      <c r="C40" s="40" t="s">
        <v>6393</v>
      </c>
      <c r="D40" s="40"/>
      <c r="E40" s="40"/>
      <c r="F40" s="40"/>
      <c r="G40" s="40"/>
      <c r="H40" s="40"/>
    </row>
    <row r="41" spans="1:8">
      <c r="A41" s="40">
        <v>8</v>
      </c>
      <c r="B41" s="621">
        <v>42780</v>
      </c>
      <c r="C41" s="40" t="s">
        <v>6394</v>
      </c>
      <c r="D41" s="40"/>
      <c r="E41" s="40"/>
      <c r="F41" s="40"/>
      <c r="G41" s="40"/>
      <c r="H41" s="40"/>
    </row>
    <row r="42" spans="1:8">
      <c r="A42" s="40">
        <v>9</v>
      </c>
      <c r="B42" s="621">
        <v>42782</v>
      </c>
      <c r="C42" s="40" t="s">
        <v>6395</v>
      </c>
      <c r="D42" s="40"/>
      <c r="E42" s="40"/>
      <c r="F42" s="40"/>
      <c r="G42" s="40"/>
      <c r="H42" s="40"/>
    </row>
    <row r="43" spans="1:8">
      <c r="A43" s="40">
        <v>10</v>
      </c>
      <c r="B43" s="621">
        <v>42782</v>
      </c>
      <c r="C43" s="40" t="s">
        <v>6396</v>
      </c>
      <c r="D43" s="40"/>
      <c r="E43" s="40"/>
      <c r="F43" s="40"/>
      <c r="G43" s="40"/>
      <c r="H43" s="40"/>
    </row>
    <row r="44" spans="1:8">
      <c r="A44" s="40">
        <v>11</v>
      </c>
      <c r="B44" s="621">
        <v>42782</v>
      </c>
      <c r="C44" s="40" t="s">
        <v>6397</v>
      </c>
      <c r="D44" s="40"/>
      <c r="E44" s="40"/>
      <c r="F44" s="40"/>
      <c r="G44" s="40"/>
      <c r="H44" s="40"/>
    </row>
    <row r="45" spans="1:8">
      <c r="A45" s="40"/>
      <c r="B45" s="40"/>
      <c r="C45" s="40"/>
      <c r="D45" s="40"/>
      <c r="E45" s="40"/>
      <c r="F45" s="40"/>
      <c r="G45" s="40"/>
      <c r="H45" s="40"/>
    </row>
    <row r="46" spans="1:8">
      <c r="A46" s="40"/>
      <c r="B46" s="40"/>
      <c r="C46" s="40"/>
      <c r="D46" s="40"/>
      <c r="E46" s="40"/>
      <c r="F46" s="40"/>
      <c r="G46" s="40"/>
      <c r="H46" s="40"/>
    </row>
    <row r="47" spans="1:8">
      <c r="A47" s="40"/>
      <c r="B47" s="40"/>
      <c r="C47" s="40"/>
      <c r="D47" s="40"/>
      <c r="E47" s="40"/>
      <c r="F47" s="40"/>
      <c r="G47" s="40"/>
      <c r="H47" s="40"/>
    </row>
    <row r="48" spans="1:8">
      <c r="A48" s="40"/>
      <c r="B48" s="40"/>
      <c r="C48" s="40"/>
      <c r="D48" s="40"/>
      <c r="E48" s="40"/>
      <c r="F48" s="40"/>
      <c r="G48" s="40"/>
      <c r="H48" s="40"/>
    </row>
    <row r="49" spans="1:8">
      <c r="A49" s="40"/>
      <c r="B49" s="40"/>
      <c r="C49" s="40"/>
      <c r="D49" s="40"/>
      <c r="E49" s="40"/>
      <c r="F49" s="40"/>
      <c r="G49" s="40"/>
      <c r="H49" s="40"/>
    </row>
    <row r="50" spans="1:8">
      <c r="A50" s="40"/>
      <c r="B50" s="40"/>
      <c r="C50" s="40"/>
      <c r="D50" s="40"/>
      <c r="E50" s="40"/>
      <c r="F50" s="40"/>
      <c r="G50" s="40"/>
      <c r="H50" s="40"/>
    </row>
    <row r="51" spans="1:8">
      <c r="A51" s="40"/>
      <c r="B51" s="40"/>
      <c r="C51" s="40"/>
      <c r="D51" s="40"/>
      <c r="E51" s="40"/>
      <c r="F51" s="40"/>
      <c r="G51" s="40"/>
      <c r="H51" s="40"/>
    </row>
    <row r="53" spans="1:8">
      <c r="A53" s="1080" t="s">
        <v>6370</v>
      </c>
      <c r="B53" s="1080"/>
      <c r="C53" s="1080"/>
      <c r="D53" s="1080"/>
      <c r="E53" s="1080"/>
      <c r="F53" s="1080"/>
      <c r="G53" s="1080"/>
      <c r="H53" s="1080"/>
    </row>
    <row r="55" spans="1:8">
      <c r="A55" s="45" t="s">
        <v>6398</v>
      </c>
      <c r="B55" s="45"/>
    </row>
    <row r="56" spans="1:8">
      <c r="A56" s="1085" t="s">
        <v>6372</v>
      </c>
      <c r="B56" s="1085" t="s">
        <v>6373</v>
      </c>
      <c r="C56" s="1085" t="s">
        <v>6374</v>
      </c>
      <c r="D56" s="1082" t="s">
        <v>6375</v>
      </c>
      <c r="E56" s="1082" t="s">
        <v>6376</v>
      </c>
      <c r="F56" s="1082" t="s">
        <v>6377</v>
      </c>
      <c r="G56" s="1082" t="s">
        <v>6378</v>
      </c>
      <c r="H56" s="1082" t="s">
        <v>6379</v>
      </c>
    </row>
    <row r="57" spans="1:8">
      <c r="A57" s="1087"/>
      <c r="B57" s="1087"/>
      <c r="C57" s="1087"/>
      <c r="D57" s="1082"/>
      <c r="E57" s="1082"/>
      <c r="F57" s="1082"/>
      <c r="G57" s="1082"/>
      <c r="H57" s="1082"/>
    </row>
    <row r="58" spans="1:8">
      <c r="A58" s="40">
        <v>1</v>
      </c>
      <c r="B58" s="621">
        <v>42795</v>
      </c>
      <c r="C58" s="40" t="s">
        <v>6399</v>
      </c>
      <c r="D58" s="40"/>
      <c r="E58" s="40"/>
      <c r="F58" s="40"/>
      <c r="G58" s="40"/>
      <c r="H58" s="40"/>
    </row>
    <row r="59" spans="1:8">
      <c r="A59" s="40">
        <v>2</v>
      </c>
      <c r="B59" s="621">
        <v>42800</v>
      </c>
      <c r="C59" s="40" t="s">
        <v>6400</v>
      </c>
      <c r="D59" s="40"/>
      <c r="E59" s="40"/>
      <c r="F59" s="40"/>
      <c r="G59" s="40"/>
      <c r="H59" s="40"/>
    </row>
    <row r="60" spans="1:8">
      <c r="A60" s="40">
        <v>3</v>
      </c>
      <c r="B60" s="621">
        <v>42803</v>
      </c>
      <c r="C60" s="40" t="s">
        <v>6401</v>
      </c>
      <c r="D60" s="40"/>
      <c r="E60" s="40"/>
      <c r="F60" s="40"/>
      <c r="G60" s="40"/>
      <c r="H60" s="40"/>
    </row>
    <row r="61" spans="1:8">
      <c r="A61" s="40"/>
      <c r="B61" s="621"/>
      <c r="C61" s="40"/>
      <c r="D61" s="40"/>
      <c r="E61" s="40"/>
      <c r="F61" s="40"/>
      <c r="G61" s="40"/>
      <c r="H61" s="40"/>
    </row>
    <row r="62" spans="1:8">
      <c r="A62" s="40"/>
      <c r="B62" s="621"/>
      <c r="C62" s="40"/>
      <c r="D62" s="40"/>
      <c r="E62" s="40"/>
      <c r="F62" s="40"/>
      <c r="G62" s="40"/>
      <c r="H62" s="40"/>
    </row>
    <row r="63" spans="1:8">
      <c r="A63" s="40"/>
      <c r="B63" s="621"/>
      <c r="C63" s="40"/>
      <c r="D63" s="40"/>
      <c r="E63" s="40"/>
      <c r="F63" s="40"/>
      <c r="G63" s="40"/>
      <c r="H63" s="40"/>
    </row>
    <row r="64" spans="1:8">
      <c r="A64" s="40"/>
      <c r="B64" s="621"/>
      <c r="C64" s="40"/>
      <c r="D64" s="40"/>
      <c r="E64" s="40"/>
      <c r="F64" s="40"/>
      <c r="G64" s="40"/>
      <c r="H64" s="40"/>
    </row>
    <row r="65" spans="1:8">
      <c r="A65" s="40"/>
      <c r="B65" s="621"/>
      <c r="C65" s="40"/>
      <c r="D65" s="40"/>
      <c r="E65" s="40"/>
      <c r="F65" s="40"/>
      <c r="G65" s="40"/>
      <c r="H65" s="40"/>
    </row>
    <row r="66" spans="1:8">
      <c r="A66" s="40"/>
      <c r="B66" s="621"/>
      <c r="C66" s="40"/>
      <c r="D66" s="40"/>
      <c r="E66" s="40"/>
      <c r="F66" s="40"/>
      <c r="G66" s="40"/>
      <c r="H66" s="40"/>
    </row>
    <row r="67" spans="1:8">
      <c r="A67" s="40"/>
      <c r="B67" s="621"/>
      <c r="C67" s="40"/>
      <c r="D67" s="40"/>
      <c r="E67" s="40"/>
      <c r="F67" s="40"/>
      <c r="G67" s="40"/>
      <c r="H67" s="40"/>
    </row>
    <row r="68" spans="1:8">
      <c r="A68" s="40"/>
      <c r="B68" s="621"/>
      <c r="C68" s="40"/>
      <c r="D68" s="40"/>
      <c r="E68" s="40"/>
      <c r="F68" s="40"/>
      <c r="G68" s="40"/>
      <c r="H68" s="40"/>
    </row>
    <row r="69" spans="1:8">
      <c r="A69" s="40"/>
      <c r="B69" s="40"/>
      <c r="C69" s="40"/>
      <c r="D69" s="40"/>
      <c r="E69" s="40"/>
      <c r="F69" s="40"/>
      <c r="G69" s="40"/>
      <c r="H69" s="40"/>
    </row>
    <row r="70" spans="1:8">
      <c r="A70" s="40"/>
      <c r="B70" s="40"/>
      <c r="C70" s="40"/>
      <c r="D70" s="40"/>
      <c r="E70" s="40"/>
      <c r="F70" s="40"/>
      <c r="G70" s="40"/>
      <c r="H70" s="40"/>
    </row>
    <row r="71" spans="1:8">
      <c r="A71" s="40"/>
      <c r="B71" s="40"/>
      <c r="C71" s="40"/>
      <c r="D71" s="40"/>
      <c r="E71" s="40"/>
      <c r="F71" s="40"/>
      <c r="G71" s="40"/>
      <c r="H71" s="40"/>
    </row>
    <row r="72" spans="1:8">
      <c r="A72" s="40"/>
      <c r="B72" s="40"/>
      <c r="C72" s="40"/>
      <c r="D72" s="40"/>
      <c r="E72" s="40"/>
      <c r="F72" s="40"/>
      <c r="G72" s="40"/>
      <c r="H72" s="40"/>
    </row>
    <row r="73" spans="1:8">
      <c r="A73" s="40"/>
      <c r="B73" s="40"/>
      <c r="C73" s="40"/>
      <c r="D73" s="40"/>
      <c r="E73" s="40"/>
      <c r="F73" s="40"/>
      <c r="G73" s="40"/>
      <c r="H73" s="40"/>
    </row>
    <row r="74" spans="1:8">
      <c r="A74" s="40"/>
      <c r="B74" s="40"/>
      <c r="C74" s="40"/>
      <c r="D74" s="40"/>
      <c r="E74" s="40"/>
      <c r="F74" s="40"/>
      <c r="G74" s="40"/>
      <c r="H74" s="40"/>
    </row>
    <row r="75" spans="1:8">
      <c r="A75" s="40"/>
      <c r="B75" s="40"/>
      <c r="C75" s="40"/>
      <c r="D75" s="40"/>
      <c r="E75" s="40"/>
      <c r="F75" s="40"/>
      <c r="G75" s="40"/>
      <c r="H75" s="40"/>
    </row>
    <row r="77" spans="1:8">
      <c r="A77" s="1080" t="s">
        <v>6370</v>
      </c>
      <c r="B77" s="1080"/>
      <c r="C77" s="1080"/>
      <c r="D77" s="1080"/>
      <c r="E77" s="1080"/>
      <c r="F77" s="1080"/>
      <c r="G77" s="1080"/>
      <c r="H77" s="1080"/>
    </row>
    <row r="78" spans="1:8">
      <c r="A78" s="45" t="s">
        <v>6402</v>
      </c>
      <c r="B78" s="45"/>
    </row>
    <row r="79" spans="1:8">
      <c r="A79" s="1085" t="s">
        <v>6372</v>
      </c>
      <c r="B79" s="1085" t="s">
        <v>6373</v>
      </c>
      <c r="C79" s="1085" t="s">
        <v>6374</v>
      </c>
      <c r="D79" s="1082" t="s">
        <v>6375</v>
      </c>
      <c r="E79" s="1082" t="s">
        <v>6376</v>
      </c>
      <c r="F79" s="1082" t="s">
        <v>6377</v>
      </c>
      <c r="G79" s="1082" t="s">
        <v>6378</v>
      </c>
      <c r="H79" s="1082" t="s">
        <v>6379</v>
      </c>
    </row>
    <row r="80" spans="1:8">
      <c r="A80" s="1087"/>
      <c r="B80" s="1087"/>
      <c r="C80" s="1087"/>
      <c r="D80" s="1082"/>
      <c r="E80" s="1082"/>
      <c r="F80" s="1082"/>
      <c r="G80" s="1082"/>
      <c r="H80" s="1082"/>
    </row>
    <row r="81" spans="1:8">
      <c r="A81" s="40">
        <v>1</v>
      </c>
      <c r="B81" s="621">
        <v>42828</v>
      </c>
      <c r="C81" s="40" t="s">
        <v>6395</v>
      </c>
      <c r="D81" s="40"/>
      <c r="E81" s="40"/>
      <c r="F81" s="40"/>
      <c r="G81" s="40"/>
      <c r="H81" s="40"/>
    </row>
    <row r="82" spans="1:8">
      <c r="A82" s="40">
        <v>2</v>
      </c>
      <c r="B82" s="621">
        <v>42828</v>
      </c>
      <c r="C82" s="40" t="s">
        <v>6403</v>
      </c>
      <c r="D82" s="40"/>
      <c r="E82" s="40"/>
      <c r="F82" s="40"/>
      <c r="G82" s="40"/>
      <c r="H82" s="40"/>
    </row>
    <row r="83" spans="1:8">
      <c r="A83" s="40">
        <v>3</v>
      </c>
      <c r="B83" s="621">
        <v>42828</v>
      </c>
      <c r="C83" s="40" t="s">
        <v>6404</v>
      </c>
      <c r="D83" s="40"/>
      <c r="E83" s="40"/>
      <c r="F83" s="40"/>
      <c r="G83" s="40"/>
      <c r="H83" s="40"/>
    </row>
    <row r="84" spans="1:8">
      <c r="A84" s="40">
        <v>4</v>
      </c>
      <c r="B84" s="621">
        <v>42828</v>
      </c>
      <c r="C84" s="40" t="s">
        <v>6405</v>
      </c>
      <c r="D84" s="40"/>
      <c r="E84" s="40"/>
      <c r="F84" s="40"/>
      <c r="G84" s="40"/>
      <c r="H84" s="40"/>
    </row>
    <row r="85" spans="1:8">
      <c r="A85" s="40">
        <v>5</v>
      </c>
      <c r="B85" s="621"/>
      <c r="C85" s="40"/>
      <c r="D85" s="40"/>
      <c r="E85" s="40"/>
      <c r="F85" s="40"/>
      <c r="G85" s="40"/>
      <c r="H85" s="40"/>
    </row>
    <row r="86" spans="1:8">
      <c r="A86" s="40">
        <v>6</v>
      </c>
      <c r="B86" s="621"/>
      <c r="C86" s="40"/>
      <c r="D86" s="40"/>
      <c r="E86" s="40"/>
      <c r="F86" s="40"/>
      <c r="G86" s="40"/>
      <c r="H86" s="40"/>
    </row>
    <row r="87" spans="1:8">
      <c r="A87" s="40">
        <v>7</v>
      </c>
      <c r="B87" s="621"/>
      <c r="C87" s="40"/>
      <c r="D87" s="40"/>
      <c r="E87" s="40"/>
      <c r="F87" s="40"/>
      <c r="G87" s="40"/>
      <c r="H87" s="40"/>
    </row>
    <row r="88" spans="1:8">
      <c r="A88" s="40">
        <v>8</v>
      </c>
      <c r="B88" s="621"/>
      <c r="C88" s="40"/>
      <c r="D88" s="40"/>
      <c r="E88" s="40"/>
      <c r="F88" s="40"/>
      <c r="G88" s="40"/>
      <c r="H88" s="40"/>
    </row>
    <row r="89" spans="1:8">
      <c r="A89" s="40">
        <v>9</v>
      </c>
      <c r="B89" s="621"/>
      <c r="C89" s="40"/>
      <c r="D89" s="40"/>
      <c r="E89" s="40"/>
      <c r="F89" s="40"/>
      <c r="G89" s="40"/>
      <c r="H89" s="40"/>
    </row>
    <row r="90" spans="1:8">
      <c r="A90" s="40">
        <v>10</v>
      </c>
      <c r="B90" s="621"/>
      <c r="C90" s="40"/>
      <c r="D90" s="40"/>
      <c r="E90" s="40"/>
      <c r="F90" s="40"/>
      <c r="G90" s="40"/>
      <c r="H90" s="40"/>
    </row>
    <row r="91" spans="1:8">
      <c r="A91" s="40">
        <v>11</v>
      </c>
      <c r="B91" s="621"/>
      <c r="C91" s="40"/>
      <c r="D91" s="40"/>
      <c r="E91" s="40"/>
      <c r="F91" s="40"/>
      <c r="G91" s="40"/>
      <c r="H91" s="40"/>
    </row>
    <row r="92" spans="1:8">
      <c r="A92" s="40"/>
      <c r="B92" s="40"/>
      <c r="C92" s="40"/>
      <c r="D92" s="40"/>
      <c r="E92" s="40"/>
      <c r="F92" s="40"/>
      <c r="G92" s="40"/>
      <c r="H92" s="40"/>
    </row>
    <row r="93" spans="1:8">
      <c r="A93" s="40"/>
      <c r="B93" s="40"/>
      <c r="C93" s="40"/>
      <c r="D93" s="40"/>
      <c r="E93" s="40"/>
      <c r="F93" s="40"/>
      <c r="G93" s="40"/>
      <c r="H93" s="40"/>
    </row>
    <row r="94" spans="1:8">
      <c r="A94" s="40"/>
      <c r="B94" s="40"/>
      <c r="C94" s="40"/>
      <c r="D94" s="40"/>
      <c r="E94" s="40"/>
      <c r="F94" s="40"/>
      <c r="G94" s="40"/>
      <c r="H94" s="40"/>
    </row>
    <row r="95" spans="1:8">
      <c r="A95" s="40"/>
      <c r="B95" s="40"/>
      <c r="C95" s="40"/>
      <c r="D95" s="40"/>
      <c r="E95" s="40"/>
      <c r="F95" s="40"/>
      <c r="G95" s="40"/>
      <c r="H95" s="40"/>
    </row>
    <row r="96" spans="1:8">
      <c r="A96" s="40"/>
      <c r="B96" s="40"/>
      <c r="C96" s="40"/>
      <c r="D96" s="40"/>
      <c r="E96" s="40"/>
      <c r="F96" s="40"/>
      <c r="G96" s="40"/>
      <c r="H96" s="40"/>
    </row>
    <row r="97" spans="1:8">
      <c r="A97" s="40"/>
      <c r="B97" s="40"/>
      <c r="C97" s="40"/>
      <c r="D97" s="40"/>
      <c r="E97" s="40"/>
      <c r="F97" s="40"/>
      <c r="G97" s="40"/>
      <c r="H97" s="40"/>
    </row>
    <row r="98" spans="1:8">
      <c r="A98" s="40"/>
      <c r="B98" s="40"/>
      <c r="C98" s="40"/>
      <c r="D98" s="40"/>
      <c r="E98" s="40"/>
      <c r="F98" s="40"/>
      <c r="G98" s="40"/>
      <c r="H98" s="40"/>
    </row>
    <row r="99" spans="1:8">
      <c r="A99" s="40"/>
      <c r="B99" s="40"/>
      <c r="C99" s="40"/>
      <c r="D99" s="40"/>
      <c r="E99" s="40"/>
      <c r="F99" s="40"/>
      <c r="G99" s="40"/>
      <c r="H99" s="40"/>
    </row>
    <row r="101" spans="1:8">
      <c r="A101" s="1080" t="s">
        <v>6370</v>
      </c>
      <c r="B101" s="1080"/>
      <c r="C101" s="1080"/>
      <c r="D101" s="1080"/>
      <c r="E101" s="1080"/>
      <c r="F101" s="1080"/>
      <c r="G101" s="1080"/>
      <c r="H101" s="1080"/>
    </row>
    <row r="103" spans="1:8">
      <c r="A103" s="45" t="s">
        <v>6406</v>
      </c>
      <c r="B103" s="45"/>
    </row>
    <row r="104" spans="1:8">
      <c r="A104" s="1085" t="s">
        <v>6372</v>
      </c>
      <c r="B104" s="1085" t="s">
        <v>6373</v>
      </c>
      <c r="C104" s="1085" t="s">
        <v>6374</v>
      </c>
      <c r="D104" s="1082" t="s">
        <v>6375</v>
      </c>
      <c r="E104" s="1082" t="s">
        <v>6376</v>
      </c>
      <c r="F104" s="1082" t="s">
        <v>6377</v>
      </c>
      <c r="G104" s="1082" t="s">
        <v>6378</v>
      </c>
      <c r="H104" s="1082" t="s">
        <v>6379</v>
      </c>
    </row>
    <row r="105" spans="1:8">
      <c r="A105" s="1087"/>
      <c r="B105" s="1087"/>
      <c r="C105" s="1087"/>
      <c r="D105" s="1082"/>
      <c r="E105" s="1082"/>
      <c r="F105" s="1082"/>
      <c r="G105" s="1082"/>
      <c r="H105" s="1082"/>
    </row>
    <row r="106" spans="1:8">
      <c r="A106" s="40">
        <v>1</v>
      </c>
      <c r="B106" s="621">
        <v>42873</v>
      </c>
      <c r="C106" s="40" t="s">
        <v>6407</v>
      </c>
      <c r="D106" s="40"/>
      <c r="E106" s="40"/>
      <c r="F106" s="40"/>
      <c r="G106" s="40"/>
      <c r="H106" s="40"/>
    </row>
    <row r="107" spans="1:8">
      <c r="A107" s="40">
        <v>2</v>
      </c>
      <c r="B107" s="621">
        <v>42874</v>
      </c>
      <c r="C107" s="40" t="s">
        <v>6408</v>
      </c>
      <c r="D107" s="40"/>
      <c r="E107" s="40"/>
      <c r="F107" s="40"/>
      <c r="G107" s="40"/>
      <c r="H107" s="40"/>
    </row>
    <row r="108" spans="1:8">
      <c r="A108" s="40">
        <v>3</v>
      </c>
      <c r="B108" s="621">
        <v>42877</v>
      </c>
      <c r="C108" s="40" t="s">
        <v>6409</v>
      </c>
      <c r="D108" s="40"/>
      <c r="E108" s="40"/>
      <c r="F108" s="40"/>
      <c r="G108" s="40"/>
      <c r="H108" s="40"/>
    </row>
    <row r="109" spans="1:8">
      <c r="A109" s="40">
        <v>4</v>
      </c>
      <c r="B109" s="621">
        <v>42877</v>
      </c>
      <c r="C109" s="40" t="s">
        <v>6410</v>
      </c>
      <c r="D109" s="40"/>
      <c r="E109" s="40"/>
      <c r="F109" s="40"/>
      <c r="G109" s="40"/>
      <c r="H109" s="40"/>
    </row>
    <row r="110" spans="1:8">
      <c r="A110" s="40"/>
      <c r="B110" s="621"/>
      <c r="C110" s="40"/>
      <c r="D110" s="40"/>
      <c r="E110" s="40"/>
      <c r="F110" s="40"/>
      <c r="G110" s="40"/>
      <c r="H110" s="40"/>
    </row>
    <row r="111" spans="1:8">
      <c r="A111" s="40"/>
      <c r="B111" s="621"/>
      <c r="C111" s="40"/>
      <c r="D111" s="40"/>
      <c r="E111" s="40"/>
      <c r="F111" s="40"/>
      <c r="G111" s="40"/>
      <c r="H111" s="40"/>
    </row>
    <row r="112" spans="1:8">
      <c r="A112" s="40"/>
      <c r="B112" s="621"/>
      <c r="C112" s="40"/>
      <c r="D112" s="40"/>
      <c r="E112" s="40"/>
      <c r="F112" s="40"/>
      <c r="G112" s="40"/>
      <c r="H112" s="40"/>
    </row>
    <row r="113" spans="1:8">
      <c r="A113" s="40"/>
      <c r="B113" s="621"/>
      <c r="C113" s="40"/>
      <c r="D113" s="40"/>
      <c r="E113" s="40"/>
      <c r="F113" s="40"/>
      <c r="G113" s="40"/>
      <c r="H113" s="40"/>
    </row>
    <row r="114" spans="1:8">
      <c r="A114" s="40"/>
      <c r="B114" s="621"/>
      <c r="C114" s="40"/>
      <c r="D114" s="40"/>
      <c r="E114" s="40"/>
      <c r="F114" s="40"/>
      <c r="G114" s="40"/>
      <c r="H114" s="40"/>
    </row>
    <row r="115" spans="1:8">
      <c r="A115" s="40"/>
      <c r="B115" s="621"/>
      <c r="C115" s="40"/>
      <c r="D115" s="40"/>
      <c r="E115" s="40"/>
      <c r="F115" s="40"/>
      <c r="G115" s="40"/>
      <c r="H115" s="40"/>
    </row>
    <row r="116" spans="1:8">
      <c r="A116" s="40"/>
      <c r="B116" s="621"/>
      <c r="C116" s="40"/>
      <c r="D116" s="40"/>
      <c r="E116" s="40"/>
      <c r="F116" s="40"/>
      <c r="G116" s="40"/>
      <c r="H116" s="40"/>
    </row>
    <row r="117" spans="1:8">
      <c r="A117" s="40"/>
      <c r="B117" s="40"/>
      <c r="C117" s="40"/>
      <c r="D117" s="40"/>
      <c r="E117" s="40"/>
      <c r="F117" s="40"/>
      <c r="G117" s="40"/>
      <c r="H117" s="40"/>
    </row>
    <row r="118" spans="1:8">
      <c r="A118" s="40"/>
      <c r="B118" s="40"/>
      <c r="C118" s="40"/>
      <c r="D118" s="40"/>
      <c r="E118" s="40"/>
      <c r="F118" s="40"/>
      <c r="G118" s="40"/>
      <c r="H118" s="40"/>
    </row>
    <row r="119" spans="1:8">
      <c r="A119" s="40"/>
      <c r="B119" s="40"/>
      <c r="C119" s="40"/>
      <c r="D119" s="40"/>
      <c r="E119" s="40"/>
      <c r="F119" s="40"/>
      <c r="G119" s="40"/>
      <c r="H119" s="40"/>
    </row>
    <row r="120" spans="1:8">
      <c r="A120" s="40"/>
      <c r="B120" s="40"/>
      <c r="C120" s="40"/>
      <c r="D120" s="40"/>
      <c r="E120" s="40"/>
      <c r="F120" s="40"/>
      <c r="G120" s="40"/>
      <c r="H120" s="40"/>
    </row>
    <row r="121" spans="1:8">
      <c r="A121" s="40"/>
      <c r="B121" s="40"/>
      <c r="C121" s="40"/>
      <c r="D121" s="40"/>
      <c r="E121" s="40"/>
      <c r="F121" s="40"/>
      <c r="G121" s="40"/>
      <c r="H121" s="40"/>
    </row>
    <row r="122" spans="1:8">
      <c r="A122" s="40"/>
      <c r="B122" s="40"/>
      <c r="C122" s="40"/>
      <c r="D122" s="40"/>
      <c r="E122" s="40"/>
      <c r="F122" s="40"/>
      <c r="G122" s="40"/>
      <c r="H122" s="40"/>
    </row>
    <row r="123" spans="1:8">
      <c r="A123" s="40"/>
      <c r="B123" s="40"/>
      <c r="C123" s="40"/>
      <c r="D123" s="40"/>
      <c r="E123" s="40"/>
      <c r="F123" s="40"/>
      <c r="G123" s="40"/>
      <c r="H123" s="40"/>
    </row>
    <row r="125" spans="1:8">
      <c r="A125" s="1080" t="s">
        <v>6370</v>
      </c>
      <c r="B125" s="1080"/>
      <c r="C125" s="1080"/>
      <c r="D125" s="1080"/>
      <c r="E125" s="1080"/>
      <c r="F125" s="1080"/>
      <c r="G125" s="1080"/>
      <c r="H125" s="1080"/>
    </row>
    <row r="127" spans="1:8">
      <c r="A127" s="45" t="s">
        <v>6411</v>
      </c>
      <c r="B127" s="45"/>
    </row>
    <row r="128" spans="1:8">
      <c r="A128" s="1085" t="s">
        <v>6372</v>
      </c>
      <c r="B128" s="1085" t="s">
        <v>6373</v>
      </c>
      <c r="C128" s="1085" t="s">
        <v>6374</v>
      </c>
      <c r="D128" s="1082" t="s">
        <v>6375</v>
      </c>
      <c r="E128" s="1082" t="s">
        <v>6376</v>
      </c>
      <c r="F128" s="1082" t="s">
        <v>6377</v>
      </c>
      <c r="G128" s="1082" t="s">
        <v>6378</v>
      </c>
      <c r="H128" s="1082" t="s">
        <v>6379</v>
      </c>
    </row>
    <row r="129" spans="1:8">
      <c r="A129" s="1087"/>
      <c r="B129" s="1087"/>
      <c r="C129" s="1087"/>
      <c r="D129" s="1082"/>
      <c r="E129" s="1082"/>
      <c r="F129" s="1082"/>
      <c r="G129" s="1082"/>
      <c r="H129" s="1082"/>
    </row>
    <row r="130" spans="1:8">
      <c r="A130" s="40"/>
      <c r="B130" s="621"/>
      <c r="C130" s="40"/>
      <c r="D130" s="40"/>
      <c r="E130" s="40"/>
      <c r="F130" s="40"/>
      <c r="G130" s="40"/>
      <c r="H130" s="40"/>
    </row>
    <row r="131" spans="1:8">
      <c r="A131" s="40"/>
      <c r="B131" s="621"/>
      <c r="C131" s="40"/>
      <c r="D131" s="40"/>
      <c r="E131" s="40"/>
      <c r="F131" s="40"/>
      <c r="G131" s="40"/>
      <c r="H131" s="40"/>
    </row>
    <row r="132" spans="1:8">
      <c r="A132" s="40"/>
      <c r="B132" s="621"/>
      <c r="C132" s="40"/>
      <c r="D132" s="40"/>
      <c r="E132" s="40"/>
      <c r="F132" s="40"/>
      <c r="G132" s="40"/>
      <c r="H132" s="40"/>
    </row>
    <row r="133" spans="1:8">
      <c r="A133" s="40"/>
      <c r="B133" s="621"/>
      <c r="C133" s="40"/>
      <c r="D133" s="40"/>
      <c r="E133" s="40"/>
      <c r="F133" s="40"/>
      <c r="G133" s="40"/>
      <c r="H133" s="40"/>
    </row>
    <row r="134" spans="1:8">
      <c r="A134" s="40"/>
      <c r="B134" s="621"/>
      <c r="C134" s="40"/>
      <c r="D134" s="40"/>
      <c r="E134" s="40"/>
      <c r="F134" s="40"/>
      <c r="G134" s="40"/>
      <c r="H134" s="40"/>
    </row>
    <row r="135" spans="1:8">
      <c r="A135" s="40"/>
      <c r="B135" s="621"/>
      <c r="C135" s="40"/>
      <c r="D135" s="40"/>
      <c r="E135" s="40"/>
      <c r="F135" s="40"/>
      <c r="G135" s="40"/>
      <c r="H135" s="40"/>
    </row>
    <row r="136" spans="1:8">
      <c r="A136" s="40"/>
      <c r="B136" s="621"/>
      <c r="C136" s="40"/>
      <c r="D136" s="40"/>
      <c r="E136" s="40"/>
      <c r="F136" s="40"/>
      <c r="G136" s="40"/>
      <c r="H136" s="40"/>
    </row>
    <row r="137" spans="1:8">
      <c r="A137" s="40"/>
      <c r="B137" s="621"/>
      <c r="C137" s="40"/>
      <c r="D137" s="40"/>
      <c r="E137" s="40"/>
      <c r="F137" s="40"/>
      <c r="G137" s="40"/>
      <c r="H137" s="40"/>
    </row>
    <row r="138" spans="1:8">
      <c r="A138" s="40"/>
      <c r="B138" s="621"/>
      <c r="C138" s="40"/>
      <c r="D138" s="40"/>
      <c r="E138" s="40"/>
      <c r="F138" s="40"/>
      <c r="G138" s="40"/>
      <c r="H138" s="40"/>
    </row>
    <row r="139" spans="1:8">
      <c r="A139" s="40"/>
      <c r="B139" s="621"/>
      <c r="C139" s="40"/>
      <c r="D139" s="40"/>
      <c r="E139" s="40"/>
      <c r="F139" s="40"/>
      <c r="G139" s="40"/>
      <c r="H139" s="40"/>
    </row>
    <row r="140" spans="1:8">
      <c r="A140" s="40"/>
      <c r="B140" s="621"/>
      <c r="C140" s="40"/>
      <c r="D140" s="40"/>
      <c r="E140" s="40"/>
      <c r="F140" s="40"/>
      <c r="G140" s="40"/>
      <c r="H140" s="40"/>
    </row>
    <row r="141" spans="1:8">
      <c r="A141" s="40"/>
      <c r="B141" s="40"/>
      <c r="C141" s="40"/>
      <c r="D141" s="40"/>
      <c r="E141" s="40"/>
      <c r="F141" s="40"/>
      <c r="G141" s="40"/>
      <c r="H141" s="40"/>
    </row>
    <row r="142" spans="1:8">
      <c r="A142" s="40"/>
      <c r="B142" s="40"/>
      <c r="C142" s="40"/>
      <c r="D142" s="40"/>
      <c r="E142" s="40"/>
      <c r="F142" s="40"/>
      <c r="G142" s="40"/>
      <c r="H142" s="40"/>
    </row>
    <row r="143" spans="1:8">
      <c r="A143" s="40"/>
      <c r="B143" s="40"/>
      <c r="C143" s="40"/>
      <c r="D143" s="40"/>
      <c r="E143" s="40"/>
      <c r="F143" s="40"/>
      <c r="G143" s="40"/>
      <c r="H143" s="40"/>
    </row>
    <row r="144" spans="1:8">
      <c r="A144" s="40"/>
      <c r="B144" s="40"/>
      <c r="C144" s="40"/>
      <c r="D144" s="40"/>
      <c r="E144" s="40"/>
      <c r="F144" s="40"/>
      <c r="G144" s="40"/>
      <c r="H144" s="40"/>
    </row>
    <row r="147" spans="1:8">
      <c r="A147" s="1080" t="s">
        <v>6370</v>
      </c>
      <c r="B147" s="1080"/>
      <c r="C147" s="1080"/>
      <c r="D147" s="1080"/>
      <c r="E147" s="1080"/>
      <c r="F147" s="1080"/>
      <c r="G147" s="1080"/>
      <c r="H147" s="1080"/>
    </row>
    <row r="149" spans="1:8">
      <c r="A149" s="45" t="s">
        <v>6412</v>
      </c>
      <c r="B149" s="45"/>
    </row>
    <row r="150" spans="1:8">
      <c r="A150" s="1085" t="s">
        <v>6372</v>
      </c>
      <c r="B150" s="1085" t="s">
        <v>6373</v>
      </c>
      <c r="C150" s="1085" t="s">
        <v>6374</v>
      </c>
      <c r="D150" s="1082" t="s">
        <v>6375</v>
      </c>
      <c r="E150" s="1082" t="s">
        <v>6376</v>
      </c>
      <c r="F150" s="1082" t="s">
        <v>6377</v>
      </c>
      <c r="G150" s="1082" t="s">
        <v>6378</v>
      </c>
      <c r="H150" s="1082" t="s">
        <v>6379</v>
      </c>
    </row>
    <row r="151" spans="1:8">
      <c r="A151" s="1087"/>
      <c r="B151" s="1087"/>
      <c r="C151" s="1087"/>
      <c r="D151" s="1082"/>
      <c r="E151" s="1082"/>
      <c r="F151" s="1082"/>
      <c r="G151" s="1082"/>
      <c r="H151" s="1082"/>
    </row>
    <row r="152" spans="1:8">
      <c r="A152" s="40">
        <v>1</v>
      </c>
      <c r="B152" s="621">
        <v>42933</v>
      </c>
      <c r="C152" s="40" t="s">
        <v>6413</v>
      </c>
      <c r="D152" s="40"/>
      <c r="E152" s="40"/>
      <c r="F152" s="40"/>
      <c r="G152" s="40"/>
      <c r="H152" s="40"/>
    </row>
    <row r="153" spans="1:8">
      <c r="A153" s="40"/>
      <c r="B153" s="621"/>
      <c r="C153" s="40"/>
      <c r="D153" s="40"/>
      <c r="E153" s="40"/>
      <c r="F153" s="40"/>
      <c r="G153" s="40"/>
      <c r="H153" s="40"/>
    </row>
    <row r="154" spans="1:8">
      <c r="A154" s="40"/>
      <c r="B154" s="621"/>
      <c r="C154" s="40"/>
      <c r="D154" s="40"/>
      <c r="E154" s="40"/>
      <c r="F154" s="40"/>
      <c r="G154" s="40"/>
      <c r="H154" s="40"/>
    </row>
    <row r="155" spans="1:8">
      <c r="A155" s="40"/>
      <c r="B155" s="621"/>
      <c r="C155" s="40"/>
      <c r="D155" s="40"/>
      <c r="E155" s="40"/>
      <c r="F155" s="40"/>
      <c r="G155" s="40"/>
      <c r="H155" s="40"/>
    </row>
    <row r="156" spans="1:8">
      <c r="A156" s="40"/>
      <c r="B156" s="621"/>
      <c r="C156" s="40"/>
      <c r="D156" s="40"/>
      <c r="E156" s="40"/>
      <c r="F156" s="40"/>
      <c r="G156" s="40"/>
      <c r="H156" s="40"/>
    </row>
    <row r="157" spans="1:8">
      <c r="A157" s="40"/>
      <c r="B157" s="621"/>
      <c r="C157" s="40"/>
      <c r="D157" s="40"/>
      <c r="E157" s="40"/>
      <c r="F157" s="40"/>
      <c r="G157" s="40"/>
      <c r="H157" s="40"/>
    </row>
    <row r="158" spans="1:8">
      <c r="A158" s="40"/>
      <c r="B158" s="621"/>
      <c r="C158" s="40"/>
      <c r="D158" s="40"/>
      <c r="E158" s="40"/>
      <c r="F158" s="40"/>
      <c r="G158" s="40"/>
      <c r="H158" s="40"/>
    </row>
    <row r="159" spans="1:8">
      <c r="A159" s="40"/>
      <c r="B159" s="621"/>
      <c r="C159" s="40"/>
      <c r="D159" s="40"/>
      <c r="E159" s="40"/>
      <c r="F159" s="40"/>
      <c r="G159" s="40"/>
      <c r="H159" s="40"/>
    </row>
    <row r="160" spans="1:8">
      <c r="A160" s="40"/>
      <c r="B160" s="621"/>
      <c r="C160" s="40"/>
      <c r="D160" s="40"/>
      <c r="E160" s="40"/>
      <c r="F160" s="40"/>
      <c r="G160" s="40"/>
      <c r="H160" s="40"/>
    </row>
    <row r="161" spans="1:8">
      <c r="A161" s="40"/>
      <c r="B161" s="621"/>
      <c r="C161" s="40"/>
      <c r="D161" s="40"/>
      <c r="E161" s="40"/>
      <c r="F161" s="40"/>
      <c r="G161" s="40"/>
      <c r="H161" s="40"/>
    </row>
    <row r="162" spans="1:8">
      <c r="A162" s="40"/>
      <c r="B162" s="621"/>
      <c r="C162" s="40"/>
      <c r="D162" s="40"/>
      <c r="E162" s="40"/>
      <c r="F162" s="40"/>
      <c r="G162" s="40"/>
      <c r="H162" s="40"/>
    </row>
    <row r="163" spans="1:8">
      <c r="A163" s="40"/>
      <c r="B163" s="40"/>
      <c r="C163" s="40"/>
      <c r="D163" s="40"/>
      <c r="E163" s="40"/>
      <c r="F163" s="40"/>
      <c r="G163" s="40"/>
      <c r="H163" s="40"/>
    </row>
    <row r="164" spans="1:8">
      <c r="A164" s="40"/>
      <c r="B164" s="40"/>
      <c r="C164" s="40"/>
      <c r="D164" s="40"/>
      <c r="E164" s="40"/>
      <c r="F164" s="40"/>
      <c r="G164" s="40"/>
      <c r="H164" s="40"/>
    </row>
    <row r="165" spans="1:8">
      <c r="A165" s="40"/>
      <c r="B165" s="40"/>
      <c r="C165" s="40"/>
      <c r="D165" s="40"/>
      <c r="E165" s="40"/>
      <c r="F165" s="40"/>
      <c r="G165" s="40"/>
      <c r="H165" s="40"/>
    </row>
    <row r="166" spans="1:8">
      <c r="A166" s="40"/>
      <c r="B166" s="40"/>
      <c r="C166" s="40"/>
      <c r="D166" s="40"/>
      <c r="E166" s="40"/>
      <c r="F166" s="40"/>
      <c r="G166" s="40"/>
      <c r="H166" s="40"/>
    </row>
    <row r="167" spans="1:8">
      <c r="A167" s="40"/>
      <c r="B167" s="40"/>
      <c r="C167" s="40"/>
      <c r="D167" s="40"/>
      <c r="E167" s="40"/>
      <c r="F167" s="40"/>
      <c r="G167" s="40"/>
      <c r="H167" s="40"/>
    </row>
    <row r="168" spans="1:8">
      <c r="A168" s="40"/>
      <c r="B168" s="40"/>
      <c r="C168" s="40"/>
      <c r="D168" s="40"/>
      <c r="E168" s="40"/>
      <c r="F168" s="40"/>
      <c r="G168" s="40"/>
      <c r="H168" s="40"/>
    </row>
    <row r="169" spans="1:8">
      <c r="A169" s="40"/>
      <c r="B169" s="40"/>
      <c r="C169" s="40"/>
      <c r="D169" s="40"/>
      <c r="E169" s="40"/>
      <c r="F169" s="40"/>
      <c r="G169" s="40"/>
      <c r="H169" s="40"/>
    </row>
    <row r="171" spans="1:8">
      <c r="A171" s="1080" t="s">
        <v>6370</v>
      </c>
      <c r="B171" s="1080"/>
      <c r="C171" s="1080"/>
      <c r="D171" s="1080"/>
      <c r="E171" s="1080"/>
      <c r="F171" s="1080"/>
      <c r="G171" s="1080"/>
      <c r="H171" s="1080"/>
    </row>
    <row r="173" spans="1:8">
      <c r="A173" s="45" t="s">
        <v>6414</v>
      </c>
      <c r="B173" s="45"/>
    </row>
    <row r="174" spans="1:8">
      <c r="A174" s="1085" t="s">
        <v>6372</v>
      </c>
      <c r="B174" s="1085" t="s">
        <v>6373</v>
      </c>
      <c r="C174" s="1085" t="s">
        <v>6374</v>
      </c>
      <c r="D174" s="1082" t="s">
        <v>6375</v>
      </c>
      <c r="E174" s="1082" t="s">
        <v>6376</v>
      </c>
      <c r="F174" s="1082" t="s">
        <v>6377</v>
      </c>
      <c r="G174" s="1082" t="s">
        <v>6378</v>
      </c>
      <c r="H174" s="1082" t="s">
        <v>6379</v>
      </c>
    </row>
    <row r="175" spans="1:8">
      <c r="A175" s="1087"/>
      <c r="B175" s="1087"/>
      <c r="C175" s="1087"/>
      <c r="D175" s="1082"/>
      <c r="E175" s="1082"/>
      <c r="F175" s="1082"/>
      <c r="G175" s="1082"/>
      <c r="H175" s="1082"/>
    </row>
    <row r="176" spans="1:8">
      <c r="A176" s="40">
        <v>1</v>
      </c>
      <c r="B176" s="621">
        <v>42743</v>
      </c>
      <c r="C176" s="40" t="s">
        <v>6415</v>
      </c>
      <c r="D176" s="40"/>
      <c r="E176" s="40"/>
      <c r="F176" s="40"/>
      <c r="G176" s="40"/>
      <c r="H176" s="40"/>
    </row>
    <row r="177" spans="1:8">
      <c r="A177" s="40">
        <v>2</v>
      </c>
      <c r="B177" s="621">
        <v>282</v>
      </c>
      <c r="C177" s="40" t="s">
        <v>6445</v>
      </c>
      <c r="D177" s="40"/>
      <c r="E177" s="40"/>
      <c r="F177" s="40"/>
      <c r="G177" s="710" t="s">
        <v>6446</v>
      </c>
      <c r="H177" s="40"/>
    </row>
    <row r="178" spans="1:8">
      <c r="A178" s="40">
        <v>3</v>
      </c>
      <c r="B178" s="621" t="s">
        <v>6511</v>
      </c>
      <c r="C178" s="40" t="s">
        <v>6512</v>
      </c>
      <c r="D178" s="710" t="s">
        <v>6446</v>
      </c>
      <c r="E178" s="40"/>
      <c r="F178" s="40"/>
      <c r="G178" s="710"/>
      <c r="H178" s="40"/>
    </row>
    <row r="179" spans="1:8">
      <c r="A179" s="40">
        <v>4</v>
      </c>
      <c r="B179" s="621" t="s">
        <v>6509</v>
      </c>
      <c r="C179" s="40" t="s">
        <v>6510</v>
      </c>
      <c r="D179" s="40"/>
      <c r="E179" s="40"/>
      <c r="F179" s="40"/>
      <c r="G179" s="710" t="s">
        <v>6446</v>
      </c>
      <c r="H179" s="40"/>
    </row>
    <row r="180" spans="1:8">
      <c r="A180" s="40">
        <v>5</v>
      </c>
      <c r="B180" s="621" t="s">
        <v>6528</v>
      </c>
      <c r="C180" s="40" t="s">
        <v>6529</v>
      </c>
      <c r="D180" s="710" t="s">
        <v>6446</v>
      </c>
      <c r="E180" s="40"/>
      <c r="F180" s="40"/>
      <c r="G180" s="40"/>
      <c r="H180" s="40"/>
    </row>
    <row r="181" spans="1:8">
      <c r="A181" s="40">
        <v>6</v>
      </c>
      <c r="B181" s="621" t="s">
        <v>6528</v>
      </c>
      <c r="C181" s="40" t="s">
        <v>6530</v>
      </c>
      <c r="D181" s="710" t="s">
        <v>6446</v>
      </c>
      <c r="E181" s="710" t="s">
        <v>6446</v>
      </c>
      <c r="F181" s="40"/>
      <c r="G181" s="40"/>
      <c r="H181" s="40"/>
    </row>
    <row r="182" spans="1:8">
      <c r="A182" s="40">
        <v>7</v>
      </c>
      <c r="B182" s="621" t="s">
        <v>6551</v>
      </c>
      <c r="C182" s="40" t="s">
        <v>6552</v>
      </c>
      <c r="D182" s="710"/>
      <c r="E182" s="40"/>
      <c r="F182" s="710" t="s">
        <v>6446</v>
      </c>
      <c r="G182" s="40"/>
      <c r="H182" s="40"/>
    </row>
    <row r="183" spans="1:8">
      <c r="A183" s="40">
        <v>8</v>
      </c>
      <c r="B183" s="621" t="s">
        <v>6551</v>
      </c>
      <c r="C183" s="40" t="s">
        <v>6553</v>
      </c>
      <c r="D183" s="40"/>
      <c r="E183" s="40"/>
      <c r="F183" s="710" t="s">
        <v>6446</v>
      </c>
      <c r="G183" s="40"/>
      <c r="H183" s="40"/>
    </row>
    <row r="184" spans="1:8">
      <c r="A184" s="40"/>
      <c r="B184" s="621"/>
      <c r="C184" s="40"/>
      <c r="D184" s="40"/>
      <c r="E184" s="40"/>
      <c r="F184" s="40"/>
      <c r="G184" s="40"/>
      <c r="H184" s="40"/>
    </row>
    <row r="185" spans="1:8">
      <c r="A185" s="40"/>
      <c r="B185" s="621"/>
      <c r="C185" s="40"/>
      <c r="D185" s="40"/>
      <c r="E185" s="40"/>
      <c r="F185" s="40"/>
      <c r="G185" s="40"/>
      <c r="H185" s="40"/>
    </row>
    <row r="186" spans="1:8">
      <c r="A186" s="40"/>
      <c r="B186" s="621"/>
      <c r="C186" s="40"/>
      <c r="D186" s="40"/>
      <c r="E186" s="40"/>
      <c r="F186" s="40"/>
      <c r="G186" s="40"/>
      <c r="H186" s="40"/>
    </row>
    <row r="187" spans="1:8">
      <c r="A187" s="40"/>
      <c r="B187" s="621"/>
      <c r="C187" s="40"/>
      <c r="D187" s="40"/>
      <c r="E187" s="40"/>
      <c r="F187" s="40"/>
      <c r="G187" s="40"/>
      <c r="H187" s="40"/>
    </row>
    <row r="188" spans="1:8">
      <c r="A188" s="40"/>
      <c r="B188" s="40"/>
      <c r="C188" s="40"/>
      <c r="D188" s="40"/>
      <c r="E188" s="40"/>
      <c r="F188" s="40"/>
      <c r="G188" s="40"/>
      <c r="H188" s="40"/>
    </row>
    <row r="189" spans="1:8">
      <c r="A189" s="40"/>
      <c r="B189" s="40"/>
      <c r="C189" s="40"/>
      <c r="D189" s="40"/>
      <c r="E189" s="40"/>
      <c r="F189" s="40"/>
      <c r="G189" s="40"/>
      <c r="H189" s="40"/>
    </row>
    <row r="190" spans="1:8">
      <c r="A190" s="40"/>
      <c r="B190" s="40"/>
      <c r="C190" s="40"/>
      <c r="D190" s="40"/>
      <c r="E190" s="40"/>
      <c r="F190" s="40"/>
      <c r="G190" s="40"/>
      <c r="H190" s="40"/>
    </row>
    <row r="191" spans="1:8">
      <c r="A191" s="40"/>
      <c r="B191" s="40"/>
      <c r="C191" s="40"/>
      <c r="D191" s="40"/>
      <c r="E191" s="40"/>
      <c r="F191" s="40"/>
      <c r="G191" s="40"/>
      <c r="H191" s="40"/>
    </row>
    <row r="194" spans="1:8">
      <c r="A194" s="1080" t="s">
        <v>6370</v>
      </c>
      <c r="B194" s="1080"/>
      <c r="C194" s="1080"/>
      <c r="D194" s="1080"/>
      <c r="E194" s="1080"/>
      <c r="F194" s="1080"/>
      <c r="G194" s="1080"/>
      <c r="H194" s="1080"/>
    </row>
    <row r="196" spans="1:8">
      <c r="A196" s="45" t="s">
        <v>6555</v>
      </c>
      <c r="B196" s="45"/>
    </row>
    <row r="197" spans="1:8">
      <c r="A197" s="1085" t="s">
        <v>6372</v>
      </c>
      <c r="B197" s="1085" t="s">
        <v>6373</v>
      </c>
      <c r="C197" s="1085" t="s">
        <v>6374</v>
      </c>
      <c r="D197" s="1082" t="s">
        <v>6375</v>
      </c>
      <c r="E197" s="1082" t="s">
        <v>6376</v>
      </c>
      <c r="F197" s="1082" t="s">
        <v>6377</v>
      </c>
      <c r="G197" s="1082" t="s">
        <v>6378</v>
      </c>
      <c r="H197" s="1082" t="s">
        <v>6379</v>
      </c>
    </row>
    <row r="198" spans="1:8">
      <c r="A198" s="1087"/>
      <c r="B198" s="1087"/>
      <c r="C198" s="1087"/>
      <c r="D198" s="1082"/>
      <c r="E198" s="1082"/>
      <c r="F198" s="1082"/>
      <c r="G198" s="1082"/>
      <c r="H198" s="1082"/>
    </row>
    <row r="199" spans="1:8">
      <c r="A199" s="40">
        <v>1</v>
      </c>
      <c r="B199" s="621">
        <v>42864</v>
      </c>
      <c r="C199" s="40" t="s">
        <v>6681</v>
      </c>
      <c r="D199" s="40"/>
      <c r="E199" s="40"/>
      <c r="F199" s="836" t="s">
        <v>6446</v>
      </c>
      <c r="G199" s="40"/>
      <c r="H199" s="40"/>
    </row>
    <row r="200" spans="1:8">
      <c r="A200" s="40">
        <v>2</v>
      </c>
      <c r="B200" s="621">
        <v>42925</v>
      </c>
      <c r="C200" s="40" t="s">
        <v>6682</v>
      </c>
      <c r="D200" s="40"/>
      <c r="E200" s="40"/>
      <c r="F200" s="836" t="s">
        <v>6446</v>
      </c>
      <c r="G200" s="40"/>
      <c r="H200" s="40"/>
    </row>
    <row r="201" spans="1:8">
      <c r="A201" s="40">
        <v>3</v>
      </c>
      <c r="B201" s="621" t="s">
        <v>6687</v>
      </c>
      <c r="C201" s="40" t="s">
        <v>6688</v>
      </c>
      <c r="D201" s="836" t="s">
        <v>6446</v>
      </c>
      <c r="E201" s="40"/>
      <c r="F201" s="40"/>
      <c r="G201" s="40"/>
      <c r="H201" s="40"/>
    </row>
    <row r="202" spans="1:8">
      <c r="A202" s="40">
        <v>5</v>
      </c>
      <c r="B202" s="621" t="s">
        <v>6706</v>
      </c>
      <c r="C202" s="40" t="s">
        <v>6701</v>
      </c>
      <c r="D202" s="40"/>
      <c r="E202" s="40"/>
      <c r="F202" s="836" t="s">
        <v>6446</v>
      </c>
      <c r="G202" s="40"/>
      <c r="H202" s="40"/>
    </row>
    <row r="203" spans="1:8">
      <c r="A203" s="40">
        <v>6</v>
      </c>
      <c r="B203" s="621" t="s">
        <v>6706</v>
      </c>
      <c r="C203" s="40" t="s">
        <v>6702</v>
      </c>
      <c r="D203" s="40"/>
      <c r="E203" s="40"/>
      <c r="F203" s="836" t="s">
        <v>6446</v>
      </c>
      <c r="G203" s="40"/>
      <c r="H203" s="40"/>
    </row>
    <row r="204" spans="1:8">
      <c r="A204" s="40">
        <v>7</v>
      </c>
      <c r="B204" s="621" t="s">
        <v>6707</v>
      </c>
      <c r="C204" s="40" t="s">
        <v>6703</v>
      </c>
      <c r="D204" s="40"/>
      <c r="E204" s="40"/>
      <c r="F204" s="836" t="s">
        <v>6446</v>
      </c>
      <c r="G204" s="40"/>
      <c r="H204" s="40"/>
    </row>
    <row r="205" spans="1:8">
      <c r="A205" s="40">
        <v>8</v>
      </c>
      <c r="B205" s="621" t="s">
        <v>6708</v>
      </c>
      <c r="C205" s="40" t="s">
        <v>6704</v>
      </c>
      <c r="D205" s="40"/>
      <c r="E205" s="40"/>
      <c r="F205" s="40"/>
      <c r="G205" s="40"/>
      <c r="H205" s="836" t="s">
        <v>6446</v>
      </c>
    </row>
    <row r="206" spans="1:8">
      <c r="A206" s="40">
        <v>9</v>
      </c>
      <c r="B206" s="621" t="s">
        <v>6708</v>
      </c>
      <c r="C206" s="40" t="s">
        <v>6705</v>
      </c>
      <c r="D206" s="40"/>
      <c r="E206" s="40"/>
      <c r="F206" s="836" t="s">
        <v>6446</v>
      </c>
      <c r="G206" s="40"/>
      <c r="H206" s="40"/>
    </row>
    <row r="207" spans="1:8">
      <c r="A207" s="40"/>
      <c r="B207" s="621"/>
      <c r="C207" s="40"/>
      <c r="D207" s="40"/>
      <c r="E207" s="40"/>
      <c r="F207" s="40"/>
      <c r="G207" s="40"/>
      <c r="H207" s="40"/>
    </row>
    <row r="208" spans="1:8">
      <c r="A208" s="40"/>
      <c r="B208" s="621"/>
      <c r="C208" s="40"/>
      <c r="D208" s="40"/>
      <c r="E208" s="40"/>
      <c r="F208" s="40"/>
      <c r="G208" s="40"/>
      <c r="H208" s="40"/>
    </row>
    <row r="209" spans="1:8">
      <c r="A209" s="40"/>
      <c r="B209" s="621"/>
      <c r="C209" s="40"/>
      <c r="D209" s="40"/>
      <c r="E209" s="40"/>
      <c r="F209" s="40"/>
      <c r="G209" s="40"/>
      <c r="H209" s="40"/>
    </row>
    <row r="210" spans="1:8">
      <c r="A210" s="40"/>
      <c r="B210" s="40"/>
      <c r="C210" s="40"/>
      <c r="D210" s="40"/>
      <c r="E210" s="40"/>
      <c r="F210" s="40"/>
      <c r="G210" s="40"/>
      <c r="H210" s="40"/>
    </row>
    <row r="211" spans="1:8">
      <c r="A211" s="40"/>
      <c r="B211" s="40"/>
      <c r="C211" s="40"/>
      <c r="D211" s="40"/>
      <c r="E211" s="40"/>
      <c r="F211" s="40"/>
      <c r="G211" s="40"/>
      <c r="H211" s="40"/>
    </row>
    <row r="212" spans="1:8">
      <c r="A212" s="40"/>
      <c r="B212" s="40"/>
      <c r="C212" s="40"/>
      <c r="D212" s="40"/>
      <c r="E212" s="40"/>
      <c r="F212" s="40"/>
      <c r="G212" s="40"/>
      <c r="H212" s="40"/>
    </row>
    <row r="213" spans="1:8">
      <c r="A213" s="40"/>
      <c r="B213" s="40"/>
      <c r="C213" s="40"/>
      <c r="D213" s="40"/>
      <c r="E213" s="40"/>
      <c r="F213" s="40"/>
      <c r="G213" s="40"/>
      <c r="H213" s="40"/>
    </row>
    <row r="214" spans="1:8">
      <c r="A214" s="40"/>
      <c r="B214" s="40"/>
      <c r="C214" s="40"/>
      <c r="D214" s="40"/>
      <c r="E214" s="40"/>
      <c r="F214" s="40"/>
      <c r="G214" s="40"/>
      <c r="H214" s="40"/>
    </row>
    <row r="215" spans="1:8">
      <c r="A215" s="40"/>
      <c r="B215" s="40"/>
      <c r="C215" s="40"/>
      <c r="D215" s="40"/>
      <c r="E215" s="40"/>
      <c r="F215" s="40"/>
      <c r="G215" s="40"/>
      <c r="H215" s="40"/>
    </row>
    <row r="216" spans="1:8">
      <c r="A216" s="40"/>
      <c r="B216" s="40"/>
      <c r="C216" s="40"/>
      <c r="D216" s="40"/>
      <c r="E216" s="40"/>
      <c r="F216" s="40"/>
      <c r="G216" s="40"/>
      <c r="H216" s="40"/>
    </row>
    <row r="219" spans="1:8">
      <c r="A219" s="1080" t="s">
        <v>6370</v>
      </c>
      <c r="B219" s="1080"/>
      <c r="C219" s="1080"/>
      <c r="D219" s="1080"/>
      <c r="E219" s="1080"/>
      <c r="F219" s="1080"/>
      <c r="G219" s="1080"/>
      <c r="H219" s="1080"/>
    </row>
    <row r="221" spans="1:8">
      <c r="A221" s="868" t="s">
        <v>6700</v>
      </c>
      <c r="B221" s="868"/>
    </row>
    <row r="222" spans="1:8">
      <c r="A222" s="1085" t="s">
        <v>6372</v>
      </c>
      <c r="B222" s="1085" t="s">
        <v>6373</v>
      </c>
      <c r="C222" s="1085" t="s">
        <v>6374</v>
      </c>
      <c r="D222" s="1082" t="s">
        <v>6375</v>
      </c>
      <c r="E222" s="1082" t="s">
        <v>6376</v>
      </c>
      <c r="F222" s="1082" t="s">
        <v>6377</v>
      </c>
      <c r="G222" s="1082" t="s">
        <v>6378</v>
      </c>
      <c r="H222" s="1082" t="s">
        <v>6379</v>
      </c>
    </row>
    <row r="223" spans="1:8">
      <c r="A223" s="1087"/>
      <c r="B223" s="1087"/>
      <c r="C223" s="1087"/>
      <c r="D223" s="1082"/>
      <c r="E223" s="1082"/>
      <c r="F223" s="1082"/>
      <c r="G223" s="1082"/>
      <c r="H223" s="1082"/>
    </row>
    <row r="224" spans="1:8">
      <c r="A224" s="40">
        <v>1</v>
      </c>
      <c r="B224" s="621"/>
      <c r="C224" s="40"/>
      <c r="D224" s="40"/>
      <c r="E224" s="40"/>
      <c r="F224" s="836" t="s">
        <v>6446</v>
      </c>
      <c r="G224" s="40"/>
      <c r="H224" s="40"/>
    </row>
    <row r="225" spans="1:8">
      <c r="A225" s="40">
        <v>2</v>
      </c>
      <c r="B225" s="621"/>
      <c r="C225" s="40"/>
      <c r="D225" s="40"/>
      <c r="E225" s="40"/>
      <c r="F225" s="836" t="s">
        <v>6446</v>
      </c>
      <c r="G225" s="40"/>
      <c r="H225" s="40"/>
    </row>
    <row r="226" spans="1:8">
      <c r="A226" s="40">
        <v>3</v>
      </c>
      <c r="B226" s="621"/>
      <c r="C226" s="40"/>
      <c r="D226" s="836" t="s">
        <v>6446</v>
      </c>
      <c r="E226" s="40"/>
      <c r="F226" s="40"/>
      <c r="G226" s="40"/>
      <c r="H226" s="40"/>
    </row>
    <row r="227" spans="1:8">
      <c r="A227" s="40"/>
      <c r="B227" s="621"/>
      <c r="C227" s="40"/>
      <c r="D227" s="40"/>
      <c r="E227" s="40"/>
      <c r="F227" s="40"/>
      <c r="G227" s="40"/>
      <c r="H227" s="40"/>
    </row>
    <row r="228" spans="1:8">
      <c r="A228" s="40"/>
      <c r="B228" s="621"/>
      <c r="C228" s="40"/>
      <c r="D228" s="40"/>
      <c r="E228" s="40"/>
      <c r="F228" s="40"/>
      <c r="G228" s="40"/>
      <c r="H228" s="40"/>
    </row>
    <row r="229" spans="1:8">
      <c r="A229" s="40"/>
      <c r="B229" s="621"/>
      <c r="C229" s="40"/>
      <c r="D229" s="40"/>
      <c r="E229" s="40"/>
      <c r="F229" s="40"/>
      <c r="G229" s="40"/>
      <c r="H229" s="40"/>
    </row>
    <row r="230" spans="1:8">
      <c r="A230" s="40"/>
      <c r="B230" s="621"/>
      <c r="C230" s="40"/>
      <c r="D230" s="40"/>
      <c r="E230" s="40"/>
      <c r="F230" s="40"/>
      <c r="G230" s="40"/>
      <c r="H230" s="40"/>
    </row>
    <row r="231" spans="1:8">
      <c r="A231" s="40"/>
      <c r="B231" s="621"/>
      <c r="C231" s="40"/>
      <c r="D231" s="40"/>
      <c r="E231" s="40"/>
      <c r="F231" s="40"/>
      <c r="G231" s="40"/>
      <c r="H231" s="40"/>
    </row>
    <row r="232" spans="1:8">
      <c r="A232" s="40"/>
      <c r="B232" s="621"/>
      <c r="C232" s="40"/>
      <c r="D232" s="40"/>
      <c r="E232" s="40"/>
      <c r="F232" s="40"/>
      <c r="G232" s="40"/>
      <c r="H232" s="40"/>
    </row>
    <row r="233" spans="1:8">
      <c r="A233" s="40"/>
      <c r="B233" s="621"/>
      <c r="C233" s="40"/>
      <c r="D233" s="40"/>
      <c r="E233" s="40"/>
      <c r="F233" s="40"/>
      <c r="G233" s="40"/>
      <c r="H233" s="40"/>
    </row>
    <row r="234" spans="1:8">
      <c r="A234" s="40"/>
      <c r="B234" s="621"/>
      <c r="C234" s="40"/>
      <c r="D234" s="40"/>
      <c r="E234" s="40"/>
      <c r="F234" s="40"/>
      <c r="G234" s="40"/>
      <c r="H234" s="40"/>
    </row>
    <row r="235" spans="1:8">
      <c r="A235" s="40"/>
      <c r="B235" s="40"/>
      <c r="C235" s="40"/>
      <c r="D235" s="40"/>
      <c r="E235" s="40"/>
      <c r="F235" s="40"/>
      <c r="G235" s="40"/>
      <c r="H235" s="40"/>
    </row>
    <row r="236" spans="1:8">
      <c r="A236" s="40"/>
      <c r="B236" s="40"/>
      <c r="C236" s="40"/>
      <c r="D236" s="40"/>
      <c r="E236" s="40"/>
      <c r="F236" s="40"/>
      <c r="G236" s="40"/>
      <c r="H236" s="40"/>
    </row>
    <row r="237" spans="1:8">
      <c r="A237" s="40"/>
      <c r="B237" s="40"/>
      <c r="C237" s="40"/>
      <c r="D237" s="40"/>
      <c r="E237" s="40"/>
      <c r="F237" s="40"/>
      <c r="G237" s="40"/>
      <c r="H237" s="40"/>
    </row>
    <row r="238" spans="1:8">
      <c r="A238" s="40"/>
      <c r="B238" s="40"/>
      <c r="C238" s="40"/>
      <c r="D238" s="40"/>
      <c r="E238" s="40"/>
      <c r="F238" s="40"/>
      <c r="G238" s="40"/>
      <c r="H238" s="40"/>
    </row>
    <row r="239" spans="1:8">
      <c r="A239" s="40"/>
      <c r="B239" s="40"/>
      <c r="C239" s="40"/>
      <c r="D239" s="40"/>
      <c r="E239" s="40"/>
      <c r="F239" s="40"/>
      <c r="G239" s="40"/>
      <c r="H239" s="40"/>
    </row>
    <row r="240" spans="1:8">
      <c r="A240" s="40"/>
      <c r="B240" s="40"/>
      <c r="C240" s="40"/>
      <c r="D240" s="40"/>
      <c r="E240" s="40"/>
      <c r="F240" s="40"/>
      <c r="G240" s="40"/>
      <c r="H240" s="40"/>
    </row>
    <row r="241" spans="1:8">
      <c r="A241" s="40"/>
      <c r="B241" s="40"/>
      <c r="C241" s="40"/>
      <c r="D241" s="40"/>
      <c r="E241" s="40"/>
      <c r="F241" s="40"/>
      <c r="G241" s="40"/>
      <c r="H241" s="40"/>
    </row>
  </sheetData>
  <mergeCells count="94">
    <mergeCell ref="A171:H171"/>
    <mergeCell ref="A174:A175"/>
    <mergeCell ref="B174:B175"/>
    <mergeCell ref="C174:C175"/>
    <mergeCell ref="D174:D175"/>
    <mergeCell ref="E174:E175"/>
    <mergeCell ref="F174:F175"/>
    <mergeCell ref="G174:G175"/>
    <mergeCell ref="H174:H175"/>
    <mergeCell ref="A147:H147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A125:H125"/>
    <mergeCell ref="A128:A129"/>
    <mergeCell ref="B128:B129"/>
    <mergeCell ref="C128:C129"/>
    <mergeCell ref="D128:D129"/>
    <mergeCell ref="E128:E129"/>
    <mergeCell ref="F128:F129"/>
    <mergeCell ref="G128:G129"/>
    <mergeCell ref="H128:H129"/>
    <mergeCell ref="A101:H101"/>
    <mergeCell ref="A104:A105"/>
    <mergeCell ref="B104:B105"/>
    <mergeCell ref="C104:C105"/>
    <mergeCell ref="D104:D105"/>
    <mergeCell ref="E104:E105"/>
    <mergeCell ref="F104:F105"/>
    <mergeCell ref="G104:G105"/>
    <mergeCell ref="H104:H105"/>
    <mergeCell ref="B56:B57"/>
    <mergeCell ref="C56:C57"/>
    <mergeCell ref="D56:D57"/>
    <mergeCell ref="E56:E57"/>
    <mergeCell ref="F56:F57"/>
    <mergeCell ref="D79:D80"/>
    <mergeCell ref="E79:E80"/>
    <mergeCell ref="F79:F80"/>
    <mergeCell ref="G79:G80"/>
    <mergeCell ref="H79:H80"/>
    <mergeCell ref="D222:D223"/>
    <mergeCell ref="A1:H1"/>
    <mergeCell ref="A4:A5"/>
    <mergeCell ref="B4:B5"/>
    <mergeCell ref="C4:C5"/>
    <mergeCell ref="D4:D5"/>
    <mergeCell ref="E4:E5"/>
    <mergeCell ref="F4:F5"/>
    <mergeCell ref="G4:G5"/>
    <mergeCell ref="H4:H5"/>
    <mergeCell ref="G56:G57"/>
    <mergeCell ref="H56:H57"/>
    <mergeCell ref="A77:H77"/>
    <mergeCell ref="A79:A80"/>
    <mergeCell ref="B79:B80"/>
    <mergeCell ref="C79:C80"/>
    <mergeCell ref="L4:L5"/>
    <mergeCell ref="A219:H219"/>
    <mergeCell ref="A29:H29"/>
    <mergeCell ref="A32:A33"/>
    <mergeCell ref="B32:B33"/>
    <mergeCell ref="C32:C33"/>
    <mergeCell ref="D32:D33"/>
    <mergeCell ref="E32:E33"/>
    <mergeCell ref="F32:F33"/>
    <mergeCell ref="G32:G33"/>
    <mergeCell ref="H32:H33"/>
    <mergeCell ref="A53:H53"/>
    <mergeCell ref="A194:H194"/>
    <mergeCell ref="A197:A198"/>
    <mergeCell ref="B197:B198"/>
    <mergeCell ref="C197:C198"/>
    <mergeCell ref="A56:A57"/>
    <mergeCell ref="E222:E223"/>
    <mergeCell ref="I4:I5"/>
    <mergeCell ref="J4:J5"/>
    <mergeCell ref="K4:K5"/>
    <mergeCell ref="F222:F223"/>
    <mergeCell ref="G222:G223"/>
    <mergeCell ref="H222:H223"/>
    <mergeCell ref="D197:D198"/>
    <mergeCell ref="E197:E198"/>
    <mergeCell ref="F197:F198"/>
    <mergeCell ref="G197:G198"/>
    <mergeCell ref="H197:H198"/>
    <mergeCell ref="A222:A223"/>
    <mergeCell ref="B222:B223"/>
    <mergeCell ref="C222:C223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5"/>
  <sheetViews>
    <sheetView topLeftCell="A514" workbookViewId="0">
      <selection activeCell="C535" sqref="A1:D535"/>
    </sheetView>
  </sheetViews>
  <sheetFormatPr defaultRowHeight="15"/>
  <cols>
    <col min="1" max="1" width="4.28515625" style="981" customWidth="1"/>
    <col min="2" max="2" width="33.42578125" customWidth="1"/>
    <col min="3" max="3" width="37.5703125" customWidth="1"/>
    <col min="4" max="4" width="25" style="981" customWidth="1"/>
  </cols>
  <sheetData>
    <row r="1" spans="1:4">
      <c r="A1" s="1093" t="s">
        <v>7150</v>
      </c>
      <c r="B1" s="1093"/>
      <c r="C1" s="1093"/>
      <c r="D1" s="1093"/>
    </row>
    <row r="3" spans="1:4">
      <c r="A3" s="981" t="s">
        <v>7151</v>
      </c>
    </row>
    <row r="4" spans="1:4">
      <c r="A4" s="983" t="s">
        <v>70</v>
      </c>
      <c r="B4" s="980" t="s">
        <v>181</v>
      </c>
      <c r="C4" s="980" t="s">
        <v>206</v>
      </c>
      <c r="D4" s="983" t="s">
        <v>79</v>
      </c>
    </row>
    <row r="5" spans="1:4">
      <c r="A5" s="983">
        <v>1</v>
      </c>
      <c r="B5" s="40" t="s">
        <v>593</v>
      </c>
      <c r="C5" s="40" t="s">
        <v>7169</v>
      </c>
      <c r="D5" s="983" t="s">
        <v>7170</v>
      </c>
    </row>
    <row r="6" spans="1:4">
      <c r="A6" s="983">
        <v>2</v>
      </c>
      <c r="B6" s="40" t="s">
        <v>7179</v>
      </c>
      <c r="C6" s="40" t="s">
        <v>7169</v>
      </c>
      <c r="D6" s="983" t="s">
        <v>7170</v>
      </c>
    </row>
    <row r="7" spans="1:4">
      <c r="A7" s="983">
        <v>3</v>
      </c>
      <c r="B7" s="40" t="s">
        <v>281</v>
      </c>
      <c r="C7" s="40" t="s">
        <v>7169</v>
      </c>
      <c r="D7" s="983" t="s">
        <v>7170</v>
      </c>
    </row>
    <row r="8" spans="1:4">
      <c r="A8" s="983">
        <v>4</v>
      </c>
      <c r="B8" s="40" t="s">
        <v>772</v>
      </c>
      <c r="C8" s="40" t="s">
        <v>7169</v>
      </c>
      <c r="D8" s="983" t="s">
        <v>7170</v>
      </c>
    </row>
    <row r="9" spans="1:4">
      <c r="A9" s="983">
        <v>5</v>
      </c>
      <c r="B9" s="40" t="s">
        <v>7180</v>
      </c>
      <c r="C9" s="40" t="s">
        <v>7169</v>
      </c>
      <c r="D9" s="983" t="s">
        <v>7170</v>
      </c>
    </row>
    <row r="10" spans="1:4">
      <c r="A10" s="983">
        <v>6</v>
      </c>
      <c r="B10" s="40" t="s">
        <v>726</v>
      </c>
      <c r="C10" s="40" t="s">
        <v>7169</v>
      </c>
      <c r="D10" s="983" t="s">
        <v>7170</v>
      </c>
    </row>
    <row r="11" spans="1:4">
      <c r="A11" s="983">
        <v>7</v>
      </c>
      <c r="B11" s="40"/>
      <c r="C11" s="40"/>
      <c r="D11" s="983"/>
    </row>
    <row r="12" spans="1:4">
      <c r="A12" s="983">
        <v>8</v>
      </c>
      <c r="B12" s="40"/>
      <c r="C12" s="40"/>
      <c r="D12" s="983"/>
    </row>
    <row r="13" spans="1:4">
      <c r="A13" s="983">
        <v>9</v>
      </c>
      <c r="B13" s="40"/>
      <c r="C13" s="40"/>
      <c r="D13" s="983"/>
    </row>
    <row r="14" spans="1:4">
      <c r="A14" s="983">
        <v>10</v>
      </c>
      <c r="B14" s="40"/>
      <c r="C14" s="40"/>
      <c r="D14" s="983"/>
    </row>
    <row r="16" spans="1:4">
      <c r="C16" s="1093" t="s">
        <v>6933</v>
      </c>
      <c r="D16" s="1093"/>
    </row>
    <row r="20" spans="3:4">
      <c r="C20" s="1093" t="s">
        <v>2456</v>
      </c>
      <c r="D20" s="1093"/>
    </row>
    <row r="35" spans="1:4">
      <c r="A35" s="1093" t="s">
        <v>7150</v>
      </c>
      <c r="B35" s="1093"/>
      <c r="C35" s="1093"/>
      <c r="D35" s="1093"/>
    </row>
    <row r="37" spans="1:4">
      <c r="A37" s="981" t="s">
        <v>7152</v>
      </c>
    </row>
    <row r="38" spans="1:4">
      <c r="A38" s="983" t="s">
        <v>70</v>
      </c>
      <c r="B38" s="980" t="s">
        <v>181</v>
      </c>
      <c r="C38" s="980" t="s">
        <v>206</v>
      </c>
      <c r="D38" s="983" t="s">
        <v>79</v>
      </c>
    </row>
    <row r="39" spans="1:4">
      <c r="A39" s="983">
        <v>1</v>
      </c>
      <c r="B39" s="40" t="s">
        <v>1146</v>
      </c>
      <c r="C39" s="40" t="s">
        <v>7169</v>
      </c>
      <c r="D39" s="983" t="s">
        <v>7170</v>
      </c>
    </row>
    <row r="40" spans="1:4">
      <c r="A40" s="983">
        <v>2</v>
      </c>
      <c r="B40" s="40" t="s">
        <v>108</v>
      </c>
      <c r="C40" s="40" t="s">
        <v>7169</v>
      </c>
      <c r="D40" s="983" t="s">
        <v>7170</v>
      </c>
    </row>
    <row r="41" spans="1:4">
      <c r="A41" s="983">
        <v>3</v>
      </c>
      <c r="B41" s="40" t="s">
        <v>879</v>
      </c>
      <c r="C41" s="40" t="s">
        <v>7169</v>
      </c>
      <c r="D41" s="983" t="s">
        <v>7170</v>
      </c>
    </row>
    <row r="42" spans="1:4">
      <c r="A42" s="983">
        <v>4</v>
      </c>
      <c r="B42" s="40" t="s">
        <v>4384</v>
      </c>
      <c r="C42" s="40" t="s">
        <v>7169</v>
      </c>
      <c r="D42" s="983" t="s">
        <v>7170</v>
      </c>
    </row>
    <row r="43" spans="1:4">
      <c r="A43" s="983">
        <v>5</v>
      </c>
      <c r="B43" s="40"/>
      <c r="C43" s="40"/>
      <c r="D43" s="983"/>
    </row>
    <row r="44" spans="1:4">
      <c r="A44" s="983">
        <v>6</v>
      </c>
      <c r="B44" s="40"/>
      <c r="C44" s="40"/>
      <c r="D44" s="983"/>
    </row>
    <row r="45" spans="1:4">
      <c r="A45" s="983">
        <v>7</v>
      </c>
      <c r="B45" s="40"/>
      <c r="C45" s="40"/>
      <c r="D45" s="983"/>
    </row>
    <row r="46" spans="1:4">
      <c r="A46" s="983">
        <v>8</v>
      </c>
      <c r="B46" s="40"/>
      <c r="C46" s="40"/>
      <c r="D46" s="983"/>
    </row>
    <row r="47" spans="1:4">
      <c r="A47" s="983">
        <v>9</v>
      </c>
      <c r="B47" s="40"/>
      <c r="C47" s="40"/>
      <c r="D47" s="983"/>
    </row>
    <row r="48" spans="1:4">
      <c r="A48" s="983">
        <v>10</v>
      </c>
      <c r="B48" s="40"/>
      <c r="C48" s="40"/>
      <c r="D48" s="983"/>
    </row>
    <row r="50" spans="3:4">
      <c r="C50" s="1093" t="s">
        <v>6933</v>
      </c>
      <c r="D50" s="1093"/>
    </row>
    <row r="54" spans="3:4">
      <c r="C54" s="1093" t="s">
        <v>2456</v>
      </c>
      <c r="D54" s="1093"/>
    </row>
    <row r="69" spans="1:4">
      <c r="A69" s="1093" t="s">
        <v>7150</v>
      </c>
      <c r="B69" s="1093"/>
      <c r="C69" s="1093"/>
      <c r="D69" s="1093"/>
    </row>
    <row r="71" spans="1:4">
      <c r="A71" s="981" t="s">
        <v>7153</v>
      </c>
    </row>
    <row r="72" spans="1:4">
      <c r="A72" s="983" t="s">
        <v>70</v>
      </c>
      <c r="B72" s="980" t="s">
        <v>181</v>
      </c>
      <c r="C72" s="980" t="s">
        <v>206</v>
      </c>
      <c r="D72" s="983" t="s">
        <v>79</v>
      </c>
    </row>
    <row r="73" spans="1:4">
      <c r="A73" s="983">
        <v>1</v>
      </c>
      <c r="B73" s="40" t="s">
        <v>7178</v>
      </c>
      <c r="C73" s="40" t="s">
        <v>7169</v>
      </c>
      <c r="D73" s="983" t="s">
        <v>7170</v>
      </c>
    </row>
    <row r="74" spans="1:4">
      <c r="A74" s="983">
        <v>2</v>
      </c>
      <c r="B74" s="40" t="s">
        <v>1628</v>
      </c>
      <c r="C74" s="40" t="s">
        <v>7169</v>
      </c>
      <c r="D74" s="983" t="s">
        <v>7170</v>
      </c>
    </row>
    <row r="75" spans="1:4">
      <c r="A75" s="983">
        <v>3</v>
      </c>
      <c r="B75" s="40" t="s">
        <v>1608</v>
      </c>
      <c r="C75" s="40" t="s">
        <v>7169</v>
      </c>
      <c r="D75" s="983" t="s">
        <v>7170</v>
      </c>
    </row>
    <row r="76" spans="1:4">
      <c r="A76" s="983">
        <v>4</v>
      </c>
      <c r="B76" s="40" t="s">
        <v>1484</v>
      </c>
      <c r="C76" s="40" t="s">
        <v>7169</v>
      </c>
      <c r="D76" s="983" t="s">
        <v>7170</v>
      </c>
    </row>
    <row r="77" spans="1:4">
      <c r="A77" s="983">
        <v>5</v>
      </c>
      <c r="B77" s="40"/>
      <c r="C77" s="40"/>
      <c r="D77" s="983"/>
    </row>
    <row r="78" spans="1:4">
      <c r="A78" s="983">
        <v>6</v>
      </c>
      <c r="B78" s="40"/>
      <c r="C78" s="40"/>
      <c r="D78" s="983"/>
    </row>
    <row r="79" spans="1:4">
      <c r="A79" s="983">
        <v>7</v>
      </c>
      <c r="B79" s="40"/>
      <c r="C79" s="40"/>
      <c r="D79" s="983"/>
    </row>
    <row r="80" spans="1:4">
      <c r="A80" s="983">
        <v>8</v>
      </c>
      <c r="B80" s="40"/>
      <c r="C80" s="40"/>
      <c r="D80" s="983"/>
    </row>
    <row r="81" spans="1:4">
      <c r="A81" s="983">
        <v>9</v>
      </c>
      <c r="B81" s="40"/>
      <c r="C81" s="40"/>
      <c r="D81" s="983"/>
    </row>
    <row r="82" spans="1:4">
      <c r="A82" s="983">
        <v>10</v>
      </c>
      <c r="B82" s="40"/>
      <c r="C82" s="40"/>
      <c r="D82" s="983"/>
    </row>
    <row r="84" spans="1:4">
      <c r="C84" s="1093" t="s">
        <v>6933</v>
      </c>
      <c r="D84" s="1093"/>
    </row>
    <row r="88" spans="1:4">
      <c r="C88" s="1093" t="s">
        <v>2456</v>
      </c>
      <c r="D88" s="1093"/>
    </row>
    <row r="103" spans="1:4">
      <c r="A103" s="1093" t="s">
        <v>7150</v>
      </c>
      <c r="B103" s="1093"/>
      <c r="C103" s="1093"/>
      <c r="D103" s="1093"/>
    </row>
    <row r="105" spans="1:4">
      <c r="A105" s="981" t="s">
        <v>7154</v>
      </c>
    </row>
    <row r="106" spans="1:4">
      <c r="A106" s="983" t="s">
        <v>70</v>
      </c>
      <c r="B106" s="980" t="s">
        <v>181</v>
      </c>
      <c r="C106" s="980" t="s">
        <v>206</v>
      </c>
      <c r="D106" s="983" t="s">
        <v>79</v>
      </c>
    </row>
    <row r="107" spans="1:4">
      <c r="A107" s="983">
        <v>1</v>
      </c>
      <c r="B107" s="40" t="s">
        <v>2087</v>
      </c>
      <c r="C107" s="40" t="s">
        <v>7169</v>
      </c>
      <c r="D107" s="983" t="s">
        <v>7170</v>
      </c>
    </row>
    <row r="108" spans="1:4">
      <c r="A108" s="983">
        <v>2</v>
      </c>
      <c r="B108" s="40"/>
      <c r="C108" s="40"/>
      <c r="D108" s="983"/>
    </row>
    <row r="109" spans="1:4">
      <c r="A109" s="983">
        <v>3</v>
      </c>
      <c r="B109" s="40"/>
      <c r="C109" s="40"/>
      <c r="D109" s="983"/>
    </row>
    <row r="110" spans="1:4">
      <c r="A110" s="983">
        <v>4</v>
      </c>
      <c r="B110" s="40"/>
      <c r="C110" s="40"/>
      <c r="D110" s="983"/>
    </row>
    <row r="111" spans="1:4">
      <c r="A111" s="983">
        <v>5</v>
      </c>
      <c r="B111" s="40"/>
      <c r="C111" s="40"/>
      <c r="D111" s="983"/>
    </row>
    <row r="112" spans="1:4">
      <c r="A112" s="983">
        <v>6</v>
      </c>
      <c r="B112" s="40"/>
      <c r="C112" s="40"/>
      <c r="D112" s="983"/>
    </row>
    <row r="113" spans="1:4">
      <c r="A113" s="983">
        <v>7</v>
      </c>
      <c r="B113" s="40"/>
      <c r="C113" s="40"/>
      <c r="D113" s="983"/>
    </row>
    <row r="114" spans="1:4">
      <c r="A114" s="983">
        <v>8</v>
      </c>
      <c r="B114" s="40"/>
      <c r="C114" s="40"/>
      <c r="D114" s="983"/>
    </row>
    <row r="115" spans="1:4">
      <c r="A115" s="983">
        <v>9</v>
      </c>
      <c r="B115" s="40"/>
      <c r="C115" s="40"/>
      <c r="D115" s="983"/>
    </row>
    <row r="116" spans="1:4">
      <c r="A116" s="983">
        <v>10</v>
      </c>
      <c r="B116" s="40"/>
      <c r="C116" s="40"/>
      <c r="D116" s="983"/>
    </row>
    <row r="118" spans="1:4">
      <c r="C118" s="1093" t="s">
        <v>6933</v>
      </c>
      <c r="D118" s="1093"/>
    </row>
    <row r="122" spans="1:4">
      <c r="C122" s="1093" t="s">
        <v>2456</v>
      </c>
      <c r="D122" s="1093"/>
    </row>
    <row r="137" spans="1:4">
      <c r="A137" s="1093" t="s">
        <v>7150</v>
      </c>
      <c r="B137" s="1093"/>
      <c r="C137" s="1093"/>
      <c r="D137" s="1093"/>
    </row>
    <row r="139" spans="1:4">
      <c r="A139" s="981" t="s">
        <v>7155</v>
      </c>
    </row>
    <row r="140" spans="1:4">
      <c r="A140" s="983" t="s">
        <v>70</v>
      </c>
      <c r="B140" s="980" t="s">
        <v>181</v>
      </c>
      <c r="C140" s="980" t="s">
        <v>206</v>
      </c>
      <c r="D140" s="983" t="s">
        <v>79</v>
      </c>
    </row>
    <row r="141" spans="1:4">
      <c r="A141" s="983">
        <v>1</v>
      </c>
      <c r="B141" s="40" t="s">
        <v>2431</v>
      </c>
      <c r="C141" s="40" t="s">
        <v>7169</v>
      </c>
      <c r="D141" s="983" t="s">
        <v>7170</v>
      </c>
    </row>
    <row r="142" spans="1:4">
      <c r="A142" s="983">
        <v>2</v>
      </c>
      <c r="B142" s="40" t="s">
        <v>2490</v>
      </c>
      <c r="C142" s="40" t="s">
        <v>7169</v>
      </c>
      <c r="D142" s="983" t="s">
        <v>7170</v>
      </c>
    </row>
    <row r="143" spans="1:4">
      <c r="A143" s="983">
        <v>3</v>
      </c>
      <c r="B143" s="40" t="s">
        <v>2126</v>
      </c>
      <c r="C143" s="40" t="s">
        <v>7169</v>
      </c>
      <c r="D143" s="983" t="s">
        <v>7170</v>
      </c>
    </row>
    <row r="144" spans="1:4">
      <c r="A144" s="983">
        <v>4</v>
      </c>
      <c r="B144" s="40" t="s">
        <v>2291</v>
      </c>
      <c r="C144" s="40" t="s">
        <v>7169</v>
      </c>
      <c r="D144" s="983" t="s">
        <v>7170</v>
      </c>
    </row>
    <row r="145" spans="1:4">
      <c r="A145" s="983">
        <v>5</v>
      </c>
      <c r="B145" s="40" t="s">
        <v>1741</v>
      </c>
      <c r="C145" s="40" t="s">
        <v>7169</v>
      </c>
      <c r="D145" s="983" t="s">
        <v>7170</v>
      </c>
    </row>
    <row r="146" spans="1:4">
      <c r="A146" s="983">
        <v>6</v>
      </c>
      <c r="B146" s="40" t="s">
        <v>6791</v>
      </c>
      <c r="C146" s="40" t="s">
        <v>7169</v>
      </c>
      <c r="D146" s="983" t="s">
        <v>7170</v>
      </c>
    </row>
    <row r="147" spans="1:4">
      <c r="A147" s="983">
        <v>7</v>
      </c>
      <c r="B147" s="40"/>
      <c r="C147" s="40"/>
      <c r="D147" s="983"/>
    </row>
    <row r="148" spans="1:4">
      <c r="A148" s="983">
        <v>8</v>
      </c>
      <c r="B148" s="40"/>
      <c r="C148" s="40"/>
      <c r="D148" s="983"/>
    </row>
    <row r="149" spans="1:4">
      <c r="A149" s="983">
        <v>9</v>
      </c>
      <c r="B149" s="40"/>
      <c r="C149" s="40"/>
      <c r="D149" s="983"/>
    </row>
    <row r="150" spans="1:4">
      <c r="A150" s="983">
        <v>10</v>
      </c>
      <c r="B150" s="40"/>
      <c r="C150" s="40"/>
      <c r="D150" s="983"/>
    </row>
    <row r="152" spans="1:4">
      <c r="C152" s="1093" t="s">
        <v>6933</v>
      </c>
      <c r="D152" s="1093"/>
    </row>
    <row r="156" spans="1:4">
      <c r="C156" s="1093" t="s">
        <v>2456</v>
      </c>
      <c r="D156" s="1093"/>
    </row>
    <row r="171" spans="1:4">
      <c r="A171" s="1093" t="s">
        <v>7150</v>
      </c>
      <c r="B171" s="1093"/>
      <c r="C171" s="1093"/>
      <c r="D171" s="1093"/>
    </row>
    <row r="173" spans="1:4">
      <c r="A173" s="981" t="s">
        <v>7156</v>
      </c>
    </row>
    <row r="174" spans="1:4">
      <c r="A174" s="983" t="s">
        <v>70</v>
      </c>
      <c r="B174" s="980" t="s">
        <v>181</v>
      </c>
      <c r="C174" s="980" t="s">
        <v>206</v>
      </c>
      <c r="D174" s="983" t="s">
        <v>79</v>
      </c>
    </row>
    <row r="175" spans="1:4">
      <c r="A175" s="983">
        <v>1</v>
      </c>
      <c r="B175" s="40" t="s">
        <v>7175</v>
      </c>
      <c r="C175" s="40" t="s">
        <v>7169</v>
      </c>
      <c r="D175" s="983" t="s">
        <v>7170</v>
      </c>
    </row>
    <row r="176" spans="1:4">
      <c r="A176" s="983">
        <v>2</v>
      </c>
      <c r="B176" s="40" t="s">
        <v>2584</v>
      </c>
      <c r="C176" s="40" t="s">
        <v>7169</v>
      </c>
      <c r="D176" s="983" t="s">
        <v>7170</v>
      </c>
    </row>
    <row r="177" spans="1:4">
      <c r="A177" s="983">
        <v>3</v>
      </c>
      <c r="B177" s="40" t="s">
        <v>2633</v>
      </c>
      <c r="C177" s="40" t="s">
        <v>7169</v>
      </c>
      <c r="D177" s="983" t="s">
        <v>7170</v>
      </c>
    </row>
    <row r="178" spans="1:4">
      <c r="A178" s="983">
        <v>4</v>
      </c>
      <c r="B178" s="40" t="s">
        <v>2773</v>
      </c>
      <c r="C178" s="40" t="s">
        <v>7169</v>
      </c>
      <c r="D178" s="983" t="s">
        <v>7170</v>
      </c>
    </row>
    <row r="179" spans="1:4">
      <c r="A179" s="983">
        <v>5</v>
      </c>
      <c r="B179" s="40" t="s">
        <v>7176</v>
      </c>
      <c r="C179" s="40" t="s">
        <v>7169</v>
      </c>
      <c r="D179" s="983" t="s">
        <v>7170</v>
      </c>
    </row>
    <row r="180" spans="1:4">
      <c r="A180" s="983">
        <v>6</v>
      </c>
      <c r="B180" s="40" t="s">
        <v>2763</v>
      </c>
      <c r="C180" s="40" t="s">
        <v>7169</v>
      </c>
      <c r="D180" s="983" t="s">
        <v>7170</v>
      </c>
    </row>
    <row r="181" spans="1:4">
      <c r="A181" s="983">
        <v>7</v>
      </c>
      <c r="B181" s="40" t="s">
        <v>2782</v>
      </c>
      <c r="C181" s="40" t="s">
        <v>7169</v>
      </c>
      <c r="D181" s="983" t="s">
        <v>7170</v>
      </c>
    </row>
    <row r="182" spans="1:4">
      <c r="A182" s="983">
        <v>8</v>
      </c>
      <c r="B182" s="40" t="s">
        <v>2688</v>
      </c>
      <c r="C182" s="40" t="s">
        <v>7169</v>
      </c>
      <c r="D182" s="983" t="s">
        <v>7170</v>
      </c>
    </row>
    <row r="183" spans="1:4">
      <c r="A183" s="983">
        <v>9</v>
      </c>
      <c r="B183" s="40" t="s">
        <v>7177</v>
      </c>
      <c r="C183" s="40" t="s">
        <v>7169</v>
      </c>
      <c r="D183" s="983" t="s">
        <v>7170</v>
      </c>
    </row>
    <row r="184" spans="1:4">
      <c r="A184" s="983">
        <v>10</v>
      </c>
      <c r="B184" s="40" t="s">
        <v>6823</v>
      </c>
      <c r="C184" s="40" t="s">
        <v>7169</v>
      </c>
      <c r="D184" s="983" t="s">
        <v>7170</v>
      </c>
    </row>
    <row r="186" spans="1:4">
      <c r="C186" s="1093" t="s">
        <v>6933</v>
      </c>
      <c r="D186" s="1093"/>
    </row>
    <row r="190" spans="1:4">
      <c r="C190" s="1093" t="s">
        <v>2456</v>
      </c>
      <c r="D190" s="1093"/>
    </row>
    <row r="205" spans="1:4">
      <c r="A205" s="1093" t="s">
        <v>7150</v>
      </c>
      <c r="B205" s="1093"/>
      <c r="C205" s="1093"/>
      <c r="D205" s="1093"/>
    </row>
    <row r="207" spans="1:4">
      <c r="A207" s="981" t="s">
        <v>7157</v>
      </c>
    </row>
    <row r="208" spans="1:4">
      <c r="A208" s="983" t="s">
        <v>70</v>
      </c>
      <c r="B208" s="980" t="s">
        <v>181</v>
      </c>
      <c r="C208" s="980" t="s">
        <v>206</v>
      </c>
      <c r="D208" s="983" t="s">
        <v>79</v>
      </c>
    </row>
    <row r="209" spans="1:4">
      <c r="A209" s="983">
        <v>1</v>
      </c>
      <c r="B209" s="40" t="s">
        <v>2347</v>
      </c>
      <c r="C209" s="40" t="s">
        <v>7169</v>
      </c>
      <c r="D209" s="983" t="s">
        <v>7170</v>
      </c>
    </row>
    <row r="210" spans="1:4">
      <c r="A210" s="983">
        <v>2</v>
      </c>
      <c r="B210" s="40" t="s">
        <v>3201</v>
      </c>
      <c r="C210" s="40" t="s">
        <v>7169</v>
      </c>
      <c r="D210" s="983" t="s">
        <v>7170</v>
      </c>
    </row>
    <row r="211" spans="1:4">
      <c r="A211" s="983">
        <v>3</v>
      </c>
      <c r="B211" s="40" t="s">
        <v>102</v>
      </c>
      <c r="C211" s="40" t="s">
        <v>7169</v>
      </c>
      <c r="D211" s="983" t="s">
        <v>7170</v>
      </c>
    </row>
    <row r="212" spans="1:4">
      <c r="A212" s="983">
        <v>4</v>
      </c>
      <c r="B212" s="40" t="s">
        <v>3691</v>
      </c>
      <c r="C212" s="40" t="s">
        <v>7169</v>
      </c>
      <c r="D212" s="983" t="s">
        <v>7170</v>
      </c>
    </row>
    <row r="213" spans="1:4">
      <c r="A213" s="983">
        <v>5</v>
      </c>
      <c r="B213" s="40"/>
      <c r="C213" s="40"/>
      <c r="D213" s="983"/>
    </row>
    <row r="214" spans="1:4">
      <c r="A214" s="983">
        <v>6</v>
      </c>
      <c r="B214" s="40"/>
      <c r="C214" s="40"/>
      <c r="D214" s="983"/>
    </row>
    <row r="215" spans="1:4">
      <c r="A215" s="983">
        <v>7</v>
      </c>
      <c r="B215" s="40"/>
      <c r="C215" s="40"/>
      <c r="D215" s="983"/>
    </row>
    <row r="216" spans="1:4">
      <c r="A216" s="983">
        <v>8</v>
      </c>
      <c r="B216" s="40"/>
      <c r="C216" s="40"/>
      <c r="D216" s="983"/>
    </row>
    <row r="217" spans="1:4">
      <c r="A217" s="983">
        <v>9</v>
      </c>
      <c r="B217" s="40"/>
      <c r="C217" s="40"/>
      <c r="D217" s="983"/>
    </row>
    <row r="218" spans="1:4">
      <c r="A218" s="983">
        <v>10</v>
      </c>
      <c r="B218" s="40"/>
      <c r="C218" s="40"/>
      <c r="D218" s="983"/>
    </row>
    <row r="220" spans="1:4">
      <c r="C220" s="1093" t="s">
        <v>6933</v>
      </c>
      <c r="D220" s="1093"/>
    </row>
    <row r="224" spans="1:4">
      <c r="C224" s="1093" t="s">
        <v>2456</v>
      </c>
      <c r="D224" s="1093"/>
    </row>
    <row r="239" spans="1:4">
      <c r="A239" s="1093" t="s">
        <v>7150</v>
      </c>
      <c r="B239" s="1093"/>
      <c r="C239" s="1093"/>
      <c r="D239" s="1093"/>
    </row>
    <row r="241" spans="1:4">
      <c r="A241" s="981" t="s">
        <v>3738</v>
      </c>
    </row>
    <row r="242" spans="1:4">
      <c r="A242" s="983" t="s">
        <v>70</v>
      </c>
      <c r="B242" s="980" t="s">
        <v>181</v>
      </c>
      <c r="C242" s="980" t="s">
        <v>206</v>
      </c>
      <c r="D242" s="983" t="s">
        <v>79</v>
      </c>
    </row>
    <row r="243" spans="1:4">
      <c r="A243" s="983">
        <v>1</v>
      </c>
      <c r="B243" s="40" t="s">
        <v>3416</v>
      </c>
      <c r="C243" s="40" t="s">
        <v>7169</v>
      </c>
      <c r="D243" s="983" t="s">
        <v>7170</v>
      </c>
    </row>
    <row r="244" spans="1:4">
      <c r="A244" s="983">
        <v>2</v>
      </c>
      <c r="B244" s="40" t="s">
        <v>1220</v>
      </c>
      <c r="C244" s="40" t="s">
        <v>7169</v>
      </c>
      <c r="D244" s="983" t="s">
        <v>7170</v>
      </c>
    </row>
    <row r="245" spans="1:4">
      <c r="A245" s="983">
        <v>3</v>
      </c>
      <c r="B245" s="40" t="s">
        <v>7174</v>
      </c>
      <c r="C245" s="40" t="s">
        <v>7169</v>
      </c>
      <c r="D245" s="983" t="s">
        <v>7170</v>
      </c>
    </row>
    <row r="246" spans="1:4">
      <c r="A246" s="983">
        <v>4</v>
      </c>
      <c r="B246" s="40" t="s">
        <v>3432</v>
      </c>
      <c r="C246" s="40" t="s">
        <v>7169</v>
      </c>
      <c r="D246" s="983" t="s">
        <v>7170</v>
      </c>
    </row>
    <row r="247" spans="1:4">
      <c r="A247" s="983">
        <v>5</v>
      </c>
      <c r="B247" s="40" t="s">
        <v>1914</v>
      </c>
      <c r="C247" s="40" t="s">
        <v>7169</v>
      </c>
      <c r="D247" s="983" t="s">
        <v>7170</v>
      </c>
    </row>
    <row r="248" spans="1:4">
      <c r="A248" s="983">
        <v>6</v>
      </c>
      <c r="B248" s="40" t="s">
        <v>3817</v>
      </c>
      <c r="C248" s="40" t="s">
        <v>7169</v>
      </c>
      <c r="D248" s="983" t="s">
        <v>7170</v>
      </c>
    </row>
    <row r="249" spans="1:4">
      <c r="A249" s="983">
        <v>7</v>
      </c>
      <c r="B249" s="40"/>
      <c r="C249" s="40"/>
      <c r="D249" s="983"/>
    </row>
    <row r="250" spans="1:4">
      <c r="A250" s="983">
        <v>8</v>
      </c>
      <c r="B250" s="40"/>
      <c r="C250" s="40"/>
      <c r="D250" s="983"/>
    </row>
    <row r="251" spans="1:4">
      <c r="A251" s="983">
        <v>9</v>
      </c>
      <c r="B251" s="40"/>
      <c r="C251" s="40"/>
      <c r="D251" s="983"/>
    </row>
    <row r="252" spans="1:4">
      <c r="A252" s="983">
        <v>10</v>
      </c>
      <c r="B252" s="40"/>
      <c r="C252" s="40"/>
      <c r="D252" s="983"/>
    </row>
    <row r="254" spans="1:4">
      <c r="C254" s="1093" t="s">
        <v>6933</v>
      </c>
      <c r="D254" s="1093"/>
    </row>
    <row r="258" spans="3:4">
      <c r="C258" s="1093" t="s">
        <v>2456</v>
      </c>
      <c r="D258" s="1093"/>
    </row>
    <row r="273" spans="1:4">
      <c r="A273" s="1093" t="s">
        <v>7150</v>
      </c>
      <c r="B273" s="1093"/>
      <c r="C273" s="1093"/>
      <c r="D273" s="1093"/>
    </row>
    <row r="275" spans="1:4">
      <c r="A275" s="981" t="s">
        <v>7158</v>
      </c>
    </row>
    <row r="276" spans="1:4">
      <c r="A276" s="983" t="s">
        <v>70</v>
      </c>
      <c r="B276" s="980" t="s">
        <v>181</v>
      </c>
      <c r="C276" s="980" t="s">
        <v>206</v>
      </c>
      <c r="D276" s="983" t="s">
        <v>79</v>
      </c>
    </row>
    <row r="277" spans="1:4">
      <c r="A277" s="983">
        <v>1</v>
      </c>
      <c r="B277" s="40" t="s">
        <v>4132</v>
      </c>
      <c r="C277" s="40" t="s">
        <v>7169</v>
      </c>
      <c r="D277" s="983" t="s">
        <v>7170</v>
      </c>
    </row>
    <row r="278" spans="1:4">
      <c r="A278" s="983">
        <v>2</v>
      </c>
      <c r="B278" s="40" t="s">
        <v>7172</v>
      </c>
      <c r="C278" s="40" t="s">
        <v>7169</v>
      </c>
      <c r="D278" s="983" t="s">
        <v>7170</v>
      </c>
    </row>
    <row r="279" spans="1:4">
      <c r="A279" s="983">
        <v>3</v>
      </c>
      <c r="B279" s="40" t="s">
        <v>4042</v>
      </c>
      <c r="C279" s="40" t="s">
        <v>7169</v>
      </c>
      <c r="D279" s="983" t="s">
        <v>7170</v>
      </c>
    </row>
    <row r="280" spans="1:4">
      <c r="A280" s="983">
        <v>4</v>
      </c>
      <c r="B280" s="40" t="s">
        <v>7173</v>
      </c>
      <c r="C280" s="40" t="s">
        <v>7169</v>
      </c>
      <c r="D280" s="983" t="s">
        <v>7170</v>
      </c>
    </row>
    <row r="281" spans="1:4">
      <c r="A281" s="983">
        <v>5</v>
      </c>
      <c r="B281" s="40" t="s">
        <v>4054</v>
      </c>
      <c r="C281" s="40" t="s">
        <v>7169</v>
      </c>
      <c r="D281" s="983" t="s">
        <v>7170</v>
      </c>
    </row>
    <row r="282" spans="1:4">
      <c r="A282" s="983">
        <v>6</v>
      </c>
      <c r="B282" s="40" t="s">
        <v>4033</v>
      </c>
      <c r="C282" s="40" t="s">
        <v>7169</v>
      </c>
      <c r="D282" s="983" t="s">
        <v>7170</v>
      </c>
    </row>
    <row r="283" spans="1:4">
      <c r="A283" s="983">
        <v>7</v>
      </c>
      <c r="B283" s="40" t="s">
        <v>4157</v>
      </c>
      <c r="C283" s="40" t="s">
        <v>7169</v>
      </c>
      <c r="D283" s="983" t="s">
        <v>7170</v>
      </c>
    </row>
    <row r="284" spans="1:4">
      <c r="A284" s="983">
        <v>8</v>
      </c>
      <c r="B284" s="40"/>
      <c r="C284" s="40"/>
      <c r="D284" s="983"/>
    </row>
    <row r="285" spans="1:4">
      <c r="A285" s="983">
        <v>9</v>
      </c>
      <c r="B285" s="40"/>
      <c r="C285" s="40"/>
      <c r="D285" s="983"/>
    </row>
    <row r="286" spans="1:4">
      <c r="A286" s="983">
        <v>10</v>
      </c>
      <c r="B286" s="40"/>
      <c r="C286" s="40"/>
      <c r="D286" s="983"/>
    </row>
    <row r="288" spans="1:4">
      <c r="C288" s="1093" t="s">
        <v>6933</v>
      </c>
      <c r="D288" s="1093"/>
    </row>
    <row r="292" spans="3:4">
      <c r="C292" s="1093" t="s">
        <v>2456</v>
      </c>
      <c r="D292" s="1093"/>
    </row>
    <row r="307" spans="1:4">
      <c r="A307" s="1093" t="s">
        <v>7150</v>
      </c>
      <c r="B307" s="1093"/>
      <c r="C307" s="1093"/>
      <c r="D307" s="1093"/>
    </row>
    <row r="309" spans="1:4">
      <c r="A309" s="981" t="s">
        <v>7159</v>
      </c>
    </row>
    <row r="310" spans="1:4">
      <c r="A310" s="983" t="s">
        <v>70</v>
      </c>
      <c r="B310" s="980" t="s">
        <v>181</v>
      </c>
      <c r="C310" s="980" t="s">
        <v>206</v>
      </c>
      <c r="D310" s="983" t="s">
        <v>79</v>
      </c>
    </row>
    <row r="311" spans="1:4">
      <c r="A311" s="983">
        <v>1</v>
      </c>
      <c r="B311" s="40" t="s">
        <v>6830</v>
      </c>
      <c r="C311" s="40" t="s">
        <v>7169</v>
      </c>
      <c r="D311" s="983" t="s">
        <v>7170</v>
      </c>
    </row>
    <row r="312" spans="1:4">
      <c r="A312" s="983">
        <v>2</v>
      </c>
      <c r="B312" s="40" t="s">
        <v>6829</v>
      </c>
      <c r="C312" s="40" t="s">
        <v>7169</v>
      </c>
      <c r="D312" s="983" t="s">
        <v>7170</v>
      </c>
    </row>
    <row r="313" spans="1:4">
      <c r="A313" s="983">
        <v>3</v>
      </c>
      <c r="B313" s="40"/>
      <c r="C313" s="40"/>
      <c r="D313" s="983"/>
    </row>
    <row r="314" spans="1:4">
      <c r="A314" s="983">
        <v>4</v>
      </c>
      <c r="B314" s="40"/>
      <c r="C314" s="40"/>
      <c r="D314" s="983"/>
    </row>
    <row r="315" spans="1:4">
      <c r="A315" s="983">
        <v>5</v>
      </c>
      <c r="B315" s="40"/>
      <c r="C315" s="40"/>
      <c r="D315" s="983"/>
    </row>
    <row r="316" spans="1:4">
      <c r="A316" s="983">
        <v>6</v>
      </c>
      <c r="B316" s="40"/>
      <c r="C316" s="40"/>
      <c r="D316" s="983"/>
    </row>
    <row r="317" spans="1:4">
      <c r="A317" s="983">
        <v>7</v>
      </c>
      <c r="B317" s="40"/>
      <c r="C317" s="40"/>
      <c r="D317" s="983"/>
    </row>
    <row r="318" spans="1:4">
      <c r="A318" s="983">
        <v>8</v>
      </c>
      <c r="B318" s="40"/>
      <c r="C318" s="40"/>
      <c r="D318" s="983"/>
    </row>
    <row r="319" spans="1:4">
      <c r="A319" s="983">
        <v>9</v>
      </c>
      <c r="B319" s="40"/>
      <c r="C319" s="40"/>
      <c r="D319" s="983"/>
    </row>
    <row r="320" spans="1:4">
      <c r="A320" s="983">
        <v>10</v>
      </c>
      <c r="B320" s="40"/>
      <c r="C320" s="40"/>
      <c r="D320" s="983"/>
    </row>
    <row r="322" spans="3:4">
      <c r="C322" s="1093" t="s">
        <v>6933</v>
      </c>
      <c r="D322" s="1093"/>
    </row>
    <row r="326" spans="3:4">
      <c r="C326" s="1093" t="s">
        <v>2456</v>
      </c>
      <c r="D326" s="1093"/>
    </row>
    <row r="341" spans="1:4">
      <c r="A341" s="1093" t="s">
        <v>7150</v>
      </c>
      <c r="B341" s="1093"/>
      <c r="C341" s="1093"/>
      <c r="D341" s="1093"/>
    </row>
    <row r="343" spans="1:4">
      <c r="A343" s="981" t="s">
        <v>7160</v>
      </c>
    </row>
    <row r="344" spans="1:4">
      <c r="A344" s="983" t="s">
        <v>70</v>
      </c>
      <c r="B344" s="980" t="s">
        <v>181</v>
      </c>
      <c r="C344" s="980" t="s">
        <v>206</v>
      </c>
      <c r="D344" s="983" t="s">
        <v>79</v>
      </c>
    </row>
    <row r="345" spans="1:4">
      <c r="A345" s="983">
        <v>1</v>
      </c>
      <c r="B345" s="40" t="s">
        <v>1299</v>
      </c>
      <c r="C345" s="40" t="s">
        <v>7169</v>
      </c>
      <c r="D345" s="983" t="s">
        <v>7170</v>
      </c>
    </row>
    <row r="346" spans="1:4">
      <c r="A346" s="983">
        <v>2</v>
      </c>
      <c r="B346" s="40" t="s">
        <v>4667</v>
      </c>
      <c r="C346" s="40" t="s">
        <v>7169</v>
      </c>
      <c r="D346" s="983" t="s">
        <v>7170</v>
      </c>
    </row>
    <row r="347" spans="1:4">
      <c r="A347" s="983">
        <v>3</v>
      </c>
      <c r="B347" s="40" t="s">
        <v>4611</v>
      </c>
      <c r="C347" s="40" t="s">
        <v>7169</v>
      </c>
      <c r="D347" s="983" t="s">
        <v>7170</v>
      </c>
    </row>
    <row r="348" spans="1:4">
      <c r="A348" s="983">
        <v>4</v>
      </c>
      <c r="B348" s="40" t="s">
        <v>6831</v>
      </c>
      <c r="C348" s="40" t="s">
        <v>7169</v>
      </c>
      <c r="D348" s="983" t="s">
        <v>7170</v>
      </c>
    </row>
    <row r="349" spans="1:4">
      <c r="A349" s="983">
        <v>5</v>
      </c>
      <c r="B349" s="40" t="s">
        <v>6832</v>
      </c>
      <c r="C349" s="40" t="s">
        <v>7169</v>
      </c>
      <c r="D349" s="983" t="s">
        <v>7170</v>
      </c>
    </row>
    <row r="350" spans="1:4">
      <c r="A350" s="983">
        <v>6</v>
      </c>
      <c r="B350" s="40"/>
      <c r="C350" s="40"/>
      <c r="D350" s="983"/>
    </row>
    <row r="351" spans="1:4">
      <c r="A351" s="983">
        <v>7</v>
      </c>
      <c r="B351" s="40"/>
      <c r="C351" s="40"/>
      <c r="D351" s="983"/>
    </row>
    <row r="352" spans="1:4">
      <c r="A352" s="983">
        <v>8</v>
      </c>
      <c r="B352" s="40"/>
      <c r="C352" s="40"/>
      <c r="D352" s="983"/>
    </row>
    <row r="353" spans="1:4">
      <c r="A353" s="983">
        <v>9</v>
      </c>
      <c r="B353" s="40"/>
      <c r="C353" s="40"/>
      <c r="D353" s="983"/>
    </row>
    <row r="354" spans="1:4">
      <c r="A354" s="983">
        <v>10</v>
      </c>
      <c r="B354" s="40"/>
      <c r="C354" s="40"/>
      <c r="D354" s="983"/>
    </row>
    <row r="356" spans="1:4">
      <c r="C356" s="1093" t="s">
        <v>6933</v>
      </c>
      <c r="D356" s="1093"/>
    </row>
    <row r="360" spans="1:4">
      <c r="C360" s="1093" t="s">
        <v>2456</v>
      </c>
      <c r="D360" s="1093"/>
    </row>
    <row r="375" spans="1:4">
      <c r="A375" s="1093" t="s">
        <v>7150</v>
      </c>
      <c r="B375" s="1093"/>
      <c r="C375" s="1093"/>
      <c r="D375" s="1093"/>
    </row>
    <row r="377" spans="1:4">
      <c r="A377" s="981" t="s">
        <v>7161</v>
      </c>
    </row>
    <row r="378" spans="1:4">
      <c r="A378" s="983" t="s">
        <v>70</v>
      </c>
      <c r="B378" s="980" t="s">
        <v>181</v>
      </c>
      <c r="C378" s="980" t="s">
        <v>206</v>
      </c>
      <c r="D378" s="983" t="s">
        <v>79</v>
      </c>
    </row>
    <row r="379" spans="1:4">
      <c r="A379" s="983">
        <v>1</v>
      </c>
      <c r="B379" s="40" t="s">
        <v>2119</v>
      </c>
      <c r="C379" s="40" t="s">
        <v>7169</v>
      </c>
      <c r="D379" s="983" t="s">
        <v>7170</v>
      </c>
    </row>
    <row r="380" spans="1:4">
      <c r="A380" s="983">
        <v>2</v>
      </c>
      <c r="B380" s="40" t="s">
        <v>4959</v>
      </c>
      <c r="C380" s="40" t="s">
        <v>7169</v>
      </c>
      <c r="D380" s="983" t="s">
        <v>7170</v>
      </c>
    </row>
    <row r="381" spans="1:4">
      <c r="A381" s="983">
        <v>3</v>
      </c>
      <c r="B381" s="40" t="s">
        <v>5110</v>
      </c>
      <c r="C381" s="40" t="s">
        <v>7169</v>
      </c>
      <c r="D381" s="983" t="s">
        <v>7170</v>
      </c>
    </row>
    <row r="382" spans="1:4">
      <c r="A382" s="983">
        <v>4</v>
      </c>
      <c r="B382" s="40" t="s">
        <v>5138</v>
      </c>
      <c r="C382" s="40" t="s">
        <v>7169</v>
      </c>
      <c r="D382" s="983" t="s">
        <v>7170</v>
      </c>
    </row>
    <row r="383" spans="1:4">
      <c r="A383" s="983">
        <v>5</v>
      </c>
      <c r="B383" s="40" t="s">
        <v>6834</v>
      </c>
      <c r="C383" s="40" t="s">
        <v>7169</v>
      </c>
      <c r="D383" s="983" t="s">
        <v>7170</v>
      </c>
    </row>
    <row r="384" spans="1:4">
      <c r="A384" s="983">
        <v>6</v>
      </c>
      <c r="B384" s="40" t="s">
        <v>5182</v>
      </c>
      <c r="C384" s="40" t="s">
        <v>7169</v>
      </c>
      <c r="D384" s="983" t="s">
        <v>7170</v>
      </c>
    </row>
    <row r="385" spans="1:4">
      <c r="A385" s="983">
        <v>7</v>
      </c>
      <c r="B385" s="40" t="s">
        <v>5206</v>
      </c>
      <c r="C385" s="40" t="s">
        <v>7169</v>
      </c>
      <c r="D385" s="983" t="s">
        <v>7170</v>
      </c>
    </row>
    <row r="386" spans="1:4">
      <c r="A386" s="983">
        <v>8</v>
      </c>
      <c r="B386" s="40" t="s">
        <v>6835</v>
      </c>
      <c r="C386" s="40" t="s">
        <v>7169</v>
      </c>
      <c r="D386" s="983" t="s">
        <v>7170</v>
      </c>
    </row>
    <row r="387" spans="1:4">
      <c r="A387" s="983">
        <v>9</v>
      </c>
      <c r="B387" s="40" t="s">
        <v>3045</v>
      </c>
      <c r="C387" s="40" t="s">
        <v>7169</v>
      </c>
      <c r="D387" s="983" t="s">
        <v>7170</v>
      </c>
    </row>
    <row r="388" spans="1:4">
      <c r="A388" s="983">
        <v>10</v>
      </c>
      <c r="B388" s="40" t="s">
        <v>6836</v>
      </c>
      <c r="C388" s="40" t="s">
        <v>7169</v>
      </c>
      <c r="D388" s="983" t="s">
        <v>7170</v>
      </c>
    </row>
    <row r="389" spans="1:4">
      <c r="A389" s="983">
        <v>11</v>
      </c>
      <c r="B389" s="40" t="s">
        <v>6777</v>
      </c>
      <c r="C389" s="40" t="s">
        <v>7169</v>
      </c>
      <c r="D389" s="983" t="s">
        <v>7170</v>
      </c>
    </row>
    <row r="390" spans="1:4">
      <c r="A390" s="983">
        <v>12</v>
      </c>
      <c r="B390" s="40"/>
      <c r="C390" s="42"/>
      <c r="D390" s="982"/>
    </row>
    <row r="391" spans="1:4">
      <c r="A391" s="983">
        <v>13</v>
      </c>
      <c r="B391" s="40"/>
      <c r="C391" s="40"/>
      <c r="D391" s="983"/>
    </row>
    <row r="392" spans="1:4">
      <c r="A392" s="983">
        <v>14</v>
      </c>
      <c r="B392" s="40"/>
      <c r="C392" s="40"/>
      <c r="D392" s="983"/>
    </row>
    <row r="393" spans="1:4">
      <c r="A393" s="983">
        <v>15</v>
      </c>
      <c r="B393" s="40"/>
      <c r="C393" s="40"/>
      <c r="D393" s="983"/>
    </row>
    <row r="394" spans="1:4">
      <c r="A394" s="983">
        <v>16</v>
      </c>
      <c r="B394" s="40"/>
      <c r="C394" s="42"/>
      <c r="D394" s="982"/>
    </row>
    <row r="409" spans="1:4">
      <c r="A409" s="1093" t="s">
        <v>7150</v>
      </c>
      <c r="B409" s="1093"/>
      <c r="C409" s="1093"/>
      <c r="D409" s="1093"/>
    </row>
    <row r="411" spans="1:4">
      <c r="A411" s="981" t="s">
        <v>7162</v>
      </c>
    </row>
    <row r="412" spans="1:4">
      <c r="A412" s="983" t="s">
        <v>70</v>
      </c>
      <c r="B412" s="980" t="s">
        <v>181</v>
      </c>
      <c r="C412" s="980" t="s">
        <v>206</v>
      </c>
      <c r="D412" s="983" t="s">
        <v>79</v>
      </c>
    </row>
    <row r="413" spans="1:4">
      <c r="A413" s="983">
        <v>1</v>
      </c>
      <c r="B413" s="40" t="s">
        <v>5256</v>
      </c>
      <c r="C413" s="40" t="s">
        <v>7169</v>
      </c>
      <c r="D413" s="983" t="s">
        <v>7170</v>
      </c>
    </row>
    <row r="414" spans="1:4">
      <c r="A414" s="983">
        <v>2</v>
      </c>
      <c r="B414" s="40" t="s">
        <v>6837</v>
      </c>
      <c r="C414" s="40" t="s">
        <v>7169</v>
      </c>
      <c r="D414" s="983" t="s">
        <v>7170</v>
      </c>
    </row>
    <row r="415" spans="1:4">
      <c r="A415" s="983">
        <v>3</v>
      </c>
      <c r="B415" s="40" t="s">
        <v>6838</v>
      </c>
      <c r="C415" s="40" t="s">
        <v>7169</v>
      </c>
      <c r="D415" s="983" t="s">
        <v>7170</v>
      </c>
    </row>
    <row r="416" spans="1:4">
      <c r="A416" s="983">
        <v>4</v>
      </c>
      <c r="B416" s="40" t="s">
        <v>6782</v>
      </c>
      <c r="C416" s="40" t="s">
        <v>7169</v>
      </c>
      <c r="D416" s="983" t="s">
        <v>7170</v>
      </c>
    </row>
    <row r="417" spans="1:4">
      <c r="A417" s="983">
        <v>5</v>
      </c>
      <c r="B417" s="40" t="s">
        <v>1264</v>
      </c>
      <c r="C417" s="40" t="s">
        <v>7169</v>
      </c>
      <c r="D417" s="983" t="s">
        <v>7170</v>
      </c>
    </row>
    <row r="418" spans="1:4">
      <c r="A418" s="983">
        <v>6</v>
      </c>
      <c r="B418" s="40" t="s">
        <v>6839</v>
      </c>
      <c r="C418" s="40" t="s">
        <v>7169</v>
      </c>
      <c r="D418" s="983" t="s">
        <v>7170</v>
      </c>
    </row>
    <row r="419" spans="1:4">
      <c r="A419" s="983">
        <v>7</v>
      </c>
      <c r="B419" s="40" t="s">
        <v>5387</v>
      </c>
      <c r="C419" s="40" t="s">
        <v>7169</v>
      </c>
      <c r="D419" s="983" t="s">
        <v>7170</v>
      </c>
    </row>
    <row r="420" spans="1:4">
      <c r="A420" s="983">
        <v>8</v>
      </c>
      <c r="B420" s="40" t="s">
        <v>5611</v>
      </c>
      <c r="C420" s="40" t="s">
        <v>7169</v>
      </c>
      <c r="D420" s="983" t="s">
        <v>7170</v>
      </c>
    </row>
    <row r="421" spans="1:4">
      <c r="A421" s="983">
        <v>9</v>
      </c>
      <c r="B421" s="40"/>
      <c r="C421" s="40"/>
      <c r="D421" s="983"/>
    </row>
    <row r="422" spans="1:4">
      <c r="A422" s="983">
        <v>10</v>
      </c>
      <c r="B422" s="40"/>
      <c r="C422" s="40"/>
      <c r="D422" s="983"/>
    </row>
    <row r="424" spans="1:4">
      <c r="C424" s="1093" t="s">
        <v>6933</v>
      </c>
      <c r="D424" s="1093"/>
    </row>
    <row r="428" spans="1:4">
      <c r="C428" s="1093" t="s">
        <v>2456</v>
      </c>
      <c r="D428" s="1093"/>
    </row>
    <row r="443" spans="1:4">
      <c r="A443" s="1093" t="s">
        <v>7150</v>
      </c>
      <c r="B443" s="1093"/>
      <c r="C443" s="1093"/>
      <c r="D443" s="1093"/>
    </row>
    <row r="445" spans="1:4">
      <c r="A445" s="981" t="s">
        <v>7163</v>
      </c>
    </row>
    <row r="446" spans="1:4">
      <c r="A446" s="983" t="s">
        <v>70</v>
      </c>
      <c r="B446" s="980" t="s">
        <v>181</v>
      </c>
      <c r="C446" s="980" t="s">
        <v>206</v>
      </c>
      <c r="D446" s="983" t="s">
        <v>79</v>
      </c>
    </row>
    <row r="447" spans="1:4">
      <c r="A447" s="983">
        <v>1</v>
      </c>
      <c r="B447" s="40" t="s">
        <v>5550</v>
      </c>
      <c r="C447" s="40" t="s">
        <v>7169</v>
      </c>
      <c r="D447" s="983" t="s">
        <v>7170</v>
      </c>
    </row>
    <row r="448" spans="1:4">
      <c r="A448" s="983">
        <v>2</v>
      </c>
      <c r="B448" s="40" t="s">
        <v>5603</v>
      </c>
      <c r="C448" s="40" t="s">
        <v>7169</v>
      </c>
      <c r="D448" s="983" t="s">
        <v>7170</v>
      </c>
    </row>
    <row r="449" spans="1:4">
      <c r="A449" s="983">
        <v>3</v>
      </c>
      <c r="B449" s="40" t="s">
        <v>6840</v>
      </c>
      <c r="C449" s="40" t="s">
        <v>7169</v>
      </c>
      <c r="D449" s="983" t="s">
        <v>7170</v>
      </c>
    </row>
    <row r="450" spans="1:4">
      <c r="A450" s="983">
        <v>4</v>
      </c>
      <c r="B450" s="40"/>
      <c r="C450" s="40"/>
      <c r="D450" s="983"/>
    </row>
    <row r="451" spans="1:4">
      <c r="A451" s="983">
        <v>5</v>
      </c>
      <c r="B451" s="40"/>
      <c r="C451" s="40"/>
      <c r="D451" s="983"/>
    </row>
    <row r="452" spans="1:4">
      <c r="A452" s="983">
        <v>6</v>
      </c>
      <c r="B452" s="40"/>
      <c r="C452" s="40"/>
      <c r="D452" s="983"/>
    </row>
    <row r="453" spans="1:4">
      <c r="A453" s="983">
        <v>7</v>
      </c>
      <c r="B453" s="40"/>
      <c r="C453" s="40"/>
      <c r="D453" s="983"/>
    </row>
    <row r="454" spans="1:4">
      <c r="A454" s="983">
        <v>8</v>
      </c>
      <c r="B454" s="40"/>
      <c r="C454" s="40"/>
      <c r="D454" s="983"/>
    </row>
    <row r="455" spans="1:4">
      <c r="A455" s="983">
        <v>9</v>
      </c>
      <c r="B455" s="40"/>
      <c r="C455" s="40"/>
      <c r="D455" s="983"/>
    </row>
    <row r="456" spans="1:4">
      <c r="A456" s="983">
        <v>10</v>
      </c>
      <c r="B456" s="40"/>
      <c r="C456" s="40"/>
      <c r="D456" s="983"/>
    </row>
    <row r="458" spans="1:4">
      <c r="C458" s="1093" t="s">
        <v>6933</v>
      </c>
      <c r="D458" s="1093"/>
    </row>
    <row r="462" spans="1:4">
      <c r="C462" s="1093" t="s">
        <v>2456</v>
      </c>
      <c r="D462" s="1093"/>
    </row>
    <row r="477" spans="1:4">
      <c r="A477" s="1093" t="s">
        <v>7150</v>
      </c>
      <c r="B477" s="1093"/>
      <c r="C477" s="1093"/>
      <c r="D477" s="1093"/>
    </row>
    <row r="479" spans="1:4">
      <c r="A479" s="981" t="s">
        <v>7164</v>
      </c>
    </row>
    <row r="480" spans="1:4">
      <c r="A480" s="983" t="s">
        <v>70</v>
      </c>
      <c r="B480" s="980" t="s">
        <v>181</v>
      </c>
      <c r="C480" s="980" t="s">
        <v>206</v>
      </c>
      <c r="D480" s="983" t="s">
        <v>79</v>
      </c>
    </row>
    <row r="481" spans="1:4">
      <c r="A481" s="983">
        <v>1</v>
      </c>
      <c r="B481" s="40" t="s">
        <v>6824</v>
      </c>
      <c r="C481" s="40" t="s">
        <v>7169</v>
      </c>
      <c r="D481" s="983" t="s">
        <v>7170</v>
      </c>
    </row>
    <row r="482" spans="1:4">
      <c r="A482" s="983">
        <v>2</v>
      </c>
      <c r="B482" s="40" t="s">
        <v>5926</v>
      </c>
      <c r="C482" s="40" t="s">
        <v>7169</v>
      </c>
      <c r="D482" s="983" t="s">
        <v>7170</v>
      </c>
    </row>
    <row r="483" spans="1:4">
      <c r="A483" s="983">
        <v>3</v>
      </c>
      <c r="B483" s="40" t="s">
        <v>6587</v>
      </c>
      <c r="C483" s="40" t="s">
        <v>7169</v>
      </c>
      <c r="D483" s="983" t="s">
        <v>7170</v>
      </c>
    </row>
    <row r="484" spans="1:4">
      <c r="A484" s="983">
        <v>4</v>
      </c>
      <c r="B484" s="40" t="s">
        <v>5871</v>
      </c>
      <c r="C484" s="40" t="s">
        <v>7169</v>
      </c>
      <c r="D484" s="983" t="s">
        <v>7170</v>
      </c>
    </row>
    <row r="485" spans="1:4">
      <c r="A485" s="983">
        <v>5</v>
      </c>
      <c r="B485" s="40"/>
      <c r="C485" s="40"/>
      <c r="D485" s="983"/>
    </row>
    <row r="486" spans="1:4">
      <c r="A486" s="983">
        <v>6</v>
      </c>
      <c r="B486" s="40"/>
      <c r="C486" s="40"/>
      <c r="D486" s="983"/>
    </row>
    <row r="487" spans="1:4">
      <c r="A487" s="983">
        <v>7</v>
      </c>
      <c r="B487" s="40"/>
      <c r="C487" s="40"/>
      <c r="D487" s="983"/>
    </row>
    <row r="488" spans="1:4">
      <c r="A488" s="983">
        <v>8</v>
      </c>
      <c r="B488" s="40"/>
      <c r="C488" s="40"/>
      <c r="D488" s="983"/>
    </row>
    <row r="489" spans="1:4">
      <c r="A489" s="983">
        <v>9</v>
      </c>
      <c r="B489" s="40"/>
      <c r="C489" s="40"/>
      <c r="D489" s="983"/>
    </row>
    <row r="490" spans="1:4">
      <c r="A490" s="983">
        <v>10</v>
      </c>
      <c r="B490" s="40"/>
      <c r="C490" s="40"/>
      <c r="D490" s="983"/>
    </row>
    <row r="492" spans="1:4">
      <c r="C492" s="1093" t="s">
        <v>6933</v>
      </c>
      <c r="D492" s="1093"/>
    </row>
    <row r="496" spans="1:4">
      <c r="C496" s="1093" t="s">
        <v>2456</v>
      </c>
      <c r="D496" s="1093"/>
    </row>
    <row r="511" spans="1:4">
      <c r="A511" s="1093" t="s">
        <v>7150</v>
      </c>
      <c r="B511" s="1093"/>
      <c r="C511" s="1093"/>
      <c r="D511" s="1093"/>
    </row>
    <row r="513" spans="1:4">
      <c r="A513" s="981" t="s">
        <v>7165</v>
      </c>
    </row>
    <row r="514" spans="1:4">
      <c r="A514" s="983" t="s">
        <v>70</v>
      </c>
      <c r="B514" s="980" t="s">
        <v>181</v>
      </c>
      <c r="C514" s="980" t="s">
        <v>206</v>
      </c>
      <c r="D514" s="983" t="s">
        <v>79</v>
      </c>
    </row>
    <row r="515" spans="1:4">
      <c r="A515" s="983">
        <v>1</v>
      </c>
      <c r="B515" s="40" t="s">
        <v>6281</v>
      </c>
      <c r="C515" s="40" t="s">
        <v>7169</v>
      </c>
      <c r="D515" s="983" t="s">
        <v>7170</v>
      </c>
    </row>
    <row r="516" spans="1:4">
      <c r="A516" s="983">
        <v>2</v>
      </c>
      <c r="B516" s="40" t="s">
        <v>6336</v>
      </c>
      <c r="C516" s="40" t="s">
        <v>7169</v>
      </c>
      <c r="D516" s="983" t="s">
        <v>7170</v>
      </c>
    </row>
    <row r="517" spans="1:4">
      <c r="A517" s="983">
        <v>3</v>
      </c>
      <c r="B517" s="40" t="s">
        <v>6141</v>
      </c>
      <c r="C517" s="40" t="s">
        <v>7169</v>
      </c>
      <c r="D517" s="983" t="s">
        <v>7170</v>
      </c>
    </row>
    <row r="518" spans="1:4">
      <c r="A518" s="983">
        <v>4</v>
      </c>
      <c r="B518" s="40" t="s">
        <v>6180</v>
      </c>
      <c r="C518" s="40" t="s">
        <v>7171</v>
      </c>
      <c r="D518" s="983" t="s">
        <v>674</v>
      </c>
    </row>
    <row r="519" spans="1:4">
      <c r="A519" s="983">
        <v>5</v>
      </c>
      <c r="B519" s="40" t="s">
        <v>6157</v>
      </c>
      <c r="C519" s="40" t="s">
        <v>7169</v>
      </c>
      <c r="D519" s="983" t="s">
        <v>7170</v>
      </c>
    </row>
    <row r="520" spans="1:4">
      <c r="A520" s="983">
        <v>6</v>
      </c>
      <c r="B520" s="40" t="s">
        <v>6825</v>
      </c>
      <c r="C520" s="40" t="s">
        <v>7169</v>
      </c>
      <c r="D520" s="983" t="s">
        <v>7170</v>
      </c>
    </row>
    <row r="521" spans="1:4">
      <c r="A521" s="983">
        <v>7</v>
      </c>
      <c r="B521" s="40" t="s">
        <v>6826</v>
      </c>
      <c r="C521" s="40" t="s">
        <v>7169</v>
      </c>
      <c r="D521" s="983" t="s">
        <v>7170</v>
      </c>
    </row>
    <row r="522" spans="1:4">
      <c r="A522" s="983">
        <v>8</v>
      </c>
      <c r="B522" s="40" t="s">
        <v>6978</v>
      </c>
      <c r="C522" s="40" t="s">
        <v>7169</v>
      </c>
      <c r="D522" s="983" t="s">
        <v>7170</v>
      </c>
    </row>
    <row r="523" spans="1:4">
      <c r="A523" s="983">
        <v>9</v>
      </c>
      <c r="B523" s="40" t="s">
        <v>7166</v>
      </c>
      <c r="C523" s="40" t="s">
        <v>7169</v>
      </c>
      <c r="D523" s="983" t="s">
        <v>7170</v>
      </c>
    </row>
    <row r="524" spans="1:4">
      <c r="A524" s="983">
        <v>10</v>
      </c>
      <c r="B524" s="40" t="s">
        <v>6827</v>
      </c>
      <c r="C524" s="40" t="s">
        <v>7169</v>
      </c>
      <c r="D524" s="983" t="s">
        <v>7170</v>
      </c>
    </row>
    <row r="525" spans="1:4">
      <c r="A525" s="983">
        <v>11</v>
      </c>
      <c r="B525" s="901" t="s">
        <v>6063</v>
      </c>
      <c r="C525" s="40" t="s">
        <v>7169</v>
      </c>
      <c r="D525" s="983" t="s">
        <v>7170</v>
      </c>
    </row>
    <row r="526" spans="1:4">
      <c r="A526" s="983">
        <v>12</v>
      </c>
      <c r="B526" s="901" t="s">
        <v>5989</v>
      </c>
      <c r="C526" s="40" t="s">
        <v>7169</v>
      </c>
      <c r="D526" s="983" t="s">
        <v>7170</v>
      </c>
    </row>
    <row r="527" spans="1:4">
      <c r="A527" s="983">
        <v>13</v>
      </c>
      <c r="B527" s="901" t="s">
        <v>6828</v>
      </c>
      <c r="C527" s="40" t="s">
        <v>7169</v>
      </c>
      <c r="D527" s="983" t="s">
        <v>7170</v>
      </c>
    </row>
    <row r="528" spans="1:4">
      <c r="A528" s="983">
        <v>14</v>
      </c>
      <c r="B528" s="901" t="s">
        <v>7167</v>
      </c>
      <c r="C528" s="40" t="s">
        <v>7169</v>
      </c>
      <c r="D528" s="983" t="s">
        <v>7170</v>
      </c>
    </row>
    <row r="529" spans="1:4">
      <c r="A529" s="983">
        <v>15</v>
      </c>
      <c r="B529" s="901" t="s">
        <v>7168</v>
      </c>
      <c r="C529" s="40" t="s">
        <v>7169</v>
      </c>
      <c r="D529" s="983" t="s">
        <v>7170</v>
      </c>
    </row>
    <row r="530" spans="1:4">
      <c r="C530" s="979"/>
    </row>
    <row r="531" spans="1:4">
      <c r="C531" s="1093" t="s">
        <v>6933</v>
      </c>
      <c r="D531" s="1093"/>
    </row>
    <row r="535" spans="1:4">
      <c r="C535" s="1080" t="s">
        <v>2456</v>
      </c>
      <c r="D535" s="1080"/>
    </row>
  </sheetData>
  <mergeCells count="46">
    <mergeCell ref="C54:D54"/>
    <mergeCell ref="A1:D1"/>
    <mergeCell ref="C16:D16"/>
    <mergeCell ref="C20:D20"/>
    <mergeCell ref="A35:D35"/>
    <mergeCell ref="C50:D50"/>
    <mergeCell ref="C190:D190"/>
    <mergeCell ref="A69:D69"/>
    <mergeCell ref="C84:D84"/>
    <mergeCell ref="C88:D88"/>
    <mergeCell ref="A103:D103"/>
    <mergeCell ref="C118:D118"/>
    <mergeCell ref="C122:D122"/>
    <mergeCell ref="A137:D137"/>
    <mergeCell ref="C152:D152"/>
    <mergeCell ref="C156:D156"/>
    <mergeCell ref="A171:D171"/>
    <mergeCell ref="C186:D186"/>
    <mergeCell ref="C326:D326"/>
    <mergeCell ref="A205:D205"/>
    <mergeCell ref="C220:D220"/>
    <mergeCell ref="C224:D224"/>
    <mergeCell ref="A239:D239"/>
    <mergeCell ref="C254:D254"/>
    <mergeCell ref="C258:D258"/>
    <mergeCell ref="A273:D273"/>
    <mergeCell ref="C288:D288"/>
    <mergeCell ref="C292:D292"/>
    <mergeCell ref="A307:D307"/>
    <mergeCell ref="C322:D322"/>
    <mergeCell ref="C462:D462"/>
    <mergeCell ref="A341:D341"/>
    <mergeCell ref="C356:D356"/>
    <mergeCell ref="C360:D360"/>
    <mergeCell ref="A375:D375"/>
    <mergeCell ref="A409:D409"/>
    <mergeCell ref="C424:D424"/>
    <mergeCell ref="C428:D428"/>
    <mergeCell ref="A443:D443"/>
    <mergeCell ref="C458:D458"/>
    <mergeCell ref="C531:D531"/>
    <mergeCell ref="C535:D535"/>
    <mergeCell ref="A477:D477"/>
    <mergeCell ref="C492:D492"/>
    <mergeCell ref="C496:D496"/>
    <mergeCell ref="A511:D511"/>
  </mergeCells>
  <pageMargins left="3.45" right="0.7" top="0.75" bottom="0.75" header="0.3" footer="0.3"/>
  <pageSetup paperSize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topLeftCell="A4" workbookViewId="0">
      <selection activeCell="C7" sqref="C7"/>
    </sheetView>
  </sheetViews>
  <sheetFormatPr defaultRowHeight="15"/>
  <cols>
    <col min="1" max="1" width="9.140625" customWidth="1"/>
    <col min="2" max="2" width="20.85546875" customWidth="1"/>
    <col min="3" max="3" width="25.140625" customWidth="1"/>
    <col min="4" max="4" width="31" customWidth="1"/>
  </cols>
  <sheetData>
    <row r="1" spans="1:16">
      <c r="A1" s="882" t="s">
        <v>6816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  <c r="L1" s="882"/>
      <c r="M1" s="882"/>
      <c r="N1" s="882"/>
      <c r="O1" s="882"/>
      <c r="P1" s="882"/>
    </row>
    <row r="2" spans="1:16" s="882" customFormat="1" ht="15" customHeight="1">
      <c r="A2" s="882" t="s">
        <v>6817</v>
      </c>
    </row>
    <row r="4" spans="1:16">
      <c r="C4" s="1093" t="s">
        <v>84</v>
      </c>
      <c r="D4" s="1093"/>
    </row>
    <row r="5" spans="1:16">
      <c r="A5" t="s">
        <v>70</v>
      </c>
      <c r="B5" t="s">
        <v>6819</v>
      </c>
      <c r="C5" t="s">
        <v>6842</v>
      </c>
      <c r="D5" t="s">
        <v>6843</v>
      </c>
    </row>
    <row r="6" spans="1:16">
      <c r="A6" s="881">
        <v>1</v>
      </c>
      <c r="B6" s="881">
        <v>2</v>
      </c>
      <c r="C6" s="881">
        <v>3</v>
      </c>
      <c r="D6" s="881">
        <v>4</v>
      </c>
    </row>
    <row r="7" spans="1:16">
      <c r="A7">
        <v>1</v>
      </c>
      <c r="B7" t="s">
        <v>6820</v>
      </c>
      <c r="C7" s="881">
        <f>COUNTIF(' BUKU INDUK 2017'!K7:K1902,"PNS")</f>
        <v>17</v>
      </c>
    </row>
    <row r="8" spans="1:16">
      <c r="A8">
        <v>2</v>
      </c>
      <c r="B8" t="s">
        <v>6818</v>
      </c>
      <c r="C8" s="881">
        <f>COUNTIF(' BUKU INDUK 2017'!K7:K1902,"PETANI")</f>
        <v>371</v>
      </c>
    </row>
    <row r="9" spans="1:16">
      <c r="A9">
        <v>3</v>
      </c>
      <c r="B9" t="s">
        <v>360</v>
      </c>
      <c r="C9" s="881">
        <f>COUNTIF(' BUKU INDUK 2017'!K7:K1902,"PEDAGANG")</f>
        <v>14</v>
      </c>
    </row>
    <row r="10" spans="1:16">
      <c r="A10">
        <v>4</v>
      </c>
      <c r="B10" t="s">
        <v>428</v>
      </c>
      <c r="C10" s="881">
        <f>COUNTIF(' BUKU INDUK 2017'!K7:K1902,"PETERNAK")</f>
        <v>6</v>
      </c>
    </row>
    <row r="11" spans="1:16">
      <c r="A11">
        <v>5</v>
      </c>
      <c r="B11" t="s">
        <v>2169</v>
      </c>
      <c r="C11" s="881">
        <v>6</v>
      </c>
    </row>
    <row r="12" spans="1:16">
      <c r="A12">
        <v>6</v>
      </c>
      <c r="B12" t="s">
        <v>6821</v>
      </c>
      <c r="C12" s="881">
        <f>COUNTIF(' BUKU INDUK 2017'!K7:K1902,"BENGKEL")</f>
        <v>3</v>
      </c>
    </row>
    <row r="13" spans="1:16">
      <c r="A13">
        <v>7</v>
      </c>
      <c r="B13" t="s">
        <v>224</v>
      </c>
      <c r="C13" s="881">
        <f>COUNTIF(' BUKU INDUK 2017'!K7:K1902,"SOPIR")</f>
        <v>23</v>
      </c>
    </row>
    <row r="14" spans="1:16">
      <c r="A14">
        <v>8</v>
      </c>
      <c r="B14" t="s">
        <v>6822</v>
      </c>
      <c r="C14" s="881">
        <f>COUNTIF(' BUKU INDUK 2017'!K7:K1902,"BURUH HARIAN LEPAS")</f>
        <v>68</v>
      </c>
    </row>
    <row r="15" spans="1:16">
      <c r="A15">
        <v>9</v>
      </c>
      <c r="B15" t="s">
        <v>6621</v>
      </c>
      <c r="C15" s="881">
        <f>COUNTIF(' BUKU INDUK 2017'!K7:K1902,"IBU RUMAH TANGGA")</f>
        <v>467</v>
      </c>
    </row>
    <row r="16" spans="1:16">
      <c r="A16">
        <v>10</v>
      </c>
      <c r="B16" t="s">
        <v>6622</v>
      </c>
      <c r="C16" s="881">
        <f>COUNTIF(' BUKU INDUK 2017'!K7:K1902,"BELUM BEKERJA")</f>
        <v>313</v>
      </c>
    </row>
    <row r="17" spans="1:3">
      <c r="A17">
        <v>11</v>
      </c>
      <c r="B17" t="s">
        <v>261</v>
      </c>
      <c r="C17" s="881">
        <f>COUNTIF(' BUKU INDUK 2017'!K7:K1902,"WIRASWASTA")</f>
        <v>49</v>
      </c>
    </row>
    <row r="18" spans="1:3">
      <c r="A18">
        <v>12</v>
      </c>
      <c r="B18" t="s">
        <v>1172</v>
      </c>
      <c r="C18" s="883">
        <f>COUNTIF(' BUKU INDUK 2017'!K7:K1902,"KARYAWAN SWASTA")</f>
        <v>9</v>
      </c>
    </row>
    <row r="19" spans="1:3">
      <c r="A19">
        <v>13</v>
      </c>
      <c r="B19" t="s">
        <v>6623</v>
      </c>
      <c r="C19" s="883">
        <f>COUNTIF(' BUKU INDUK 2017'!K7:K1902,"PELAJAR")</f>
        <v>517</v>
      </c>
    </row>
    <row r="20" spans="1:3">
      <c r="A20">
        <v>14</v>
      </c>
      <c r="B20" t="s">
        <v>2497</v>
      </c>
      <c r="C20" s="883">
        <v>3</v>
      </c>
    </row>
    <row r="21" spans="1:3">
      <c r="B21" t="s">
        <v>2330</v>
      </c>
      <c r="C21" s="883">
        <f>COUNTIF(' BUKU INDUK 2017'!K7:K1902,"PENDETA")</f>
        <v>2</v>
      </c>
    </row>
    <row r="22" spans="1:3">
      <c r="B22" t="s">
        <v>1179</v>
      </c>
      <c r="C22" s="883">
        <f>COUNTIF(' BUKU INDUK 2017'!K7:K1902,"TUKANG KAYU")</f>
        <v>1</v>
      </c>
    </row>
    <row r="23" spans="1:3">
      <c r="B23" t="s">
        <v>2744</v>
      </c>
      <c r="C23" s="883">
        <f>COUNTIF(' BUKU INDUK 2017'!K7:K1902,"PARAMEDIS")</f>
        <v>1</v>
      </c>
    </row>
    <row r="24" spans="1:3">
      <c r="B24" t="s">
        <v>3485</v>
      </c>
      <c r="C24" s="883">
        <f>COUNTIF(' BUKU INDUK 2017'!K7:K1902,"PERAWAT")</f>
        <v>1</v>
      </c>
    </row>
    <row r="25" spans="1:3">
      <c r="B25" t="s">
        <v>2559</v>
      </c>
      <c r="C25" s="883">
        <f>COUNTIF(' BUKU INDUK 2017'!K7:K1902,"PERANGKAT DESA")</f>
        <v>7</v>
      </c>
    </row>
    <row r="26" spans="1:3">
      <c r="C26">
        <f>SUM(C6:C25)</f>
        <v>1881</v>
      </c>
    </row>
  </sheetData>
  <mergeCells count="1">
    <mergeCell ref="C4:D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workbookViewId="0">
      <selection activeCell="F7" sqref="F7"/>
    </sheetView>
  </sheetViews>
  <sheetFormatPr defaultRowHeight="15"/>
  <cols>
    <col min="2" max="2" width="15.42578125" customWidth="1"/>
    <col min="5" max="5" width="17.85546875" customWidth="1"/>
    <col min="6" max="6" width="8.140625" customWidth="1"/>
    <col min="7" max="11" width="6.7109375" customWidth="1"/>
    <col min="12" max="12" width="8.5703125" customWidth="1"/>
  </cols>
  <sheetData>
    <row r="1" spans="1:15">
      <c r="A1" s="1093" t="s">
        <v>6949</v>
      </c>
      <c r="B1" s="1093"/>
      <c r="C1" s="1093"/>
      <c r="D1" s="1093"/>
      <c r="E1" s="1093"/>
      <c r="F1" s="1093"/>
      <c r="G1" s="1093"/>
      <c r="H1" s="1093"/>
      <c r="I1" s="1093"/>
      <c r="J1" s="1093"/>
      <c r="K1" s="1093"/>
      <c r="L1" s="1093"/>
      <c r="M1" s="1093"/>
      <c r="N1" s="1093"/>
      <c r="O1" s="1093"/>
    </row>
    <row r="2" spans="1:15">
      <c r="A2" s="1093" t="s">
        <v>6950</v>
      </c>
      <c r="B2" s="1093"/>
      <c r="C2" s="1093"/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</row>
    <row r="3" spans="1:15">
      <c r="A3" s="1093" t="s">
        <v>7283</v>
      </c>
      <c r="B3" s="1093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</row>
    <row r="5" spans="1:15">
      <c r="A5" t="s">
        <v>70</v>
      </c>
      <c r="B5" t="s">
        <v>6951</v>
      </c>
      <c r="C5" t="s">
        <v>84</v>
      </c>
      <c r="E5" s="1085" t="s">
        <v>6977</v>
      </c>
      <c r="F5" s="1161" t="s">
        <v>6967</v>
      </c>
      <c r="G5" s="1162"/>
      <c r="H5" s="1161" t="s">
        <v>6968</v>
      </c>
      <c r="I5" s="1162"/>
      <c r="J5" s="1083" t="s">
        <v>6958</v>
      </c>
      <c r="K5" s="1083"/>
      <c r="L5" s="1083" t="s">
        <v>84</v>
      </c>
    </row>
    <row r="6" spans="1:15">
      <c r="A6">
        <v>1</v>
      </c>
      <c r="B6" t="s">
        <v>6952</v>
      </c>
      <c r="C6">
        <f>COUNTIF(' BUKU INDUK 2017'!J7:J1902,"TAMAT SD/SEDERAJAT")</f>
        <v>498</v>
      </c>
      <c r="E6" s="1087"/>
      <c r="F6" s="930" t="s">
        <v>6959</v>
      </c>
      <c r="G6" s="933" t="s">
        <v>6359</v>
      </c>
      <c r="H6" s="930" t="s">
        <v>6959</v>
      </c>
      <c r="I6" s="933" t="s">
        <v>6359</v>
      </c>
      <c r="J6" s="930" t="s">
        <v>6959</v>
      </c>
      <c r="K6" s="933" t="s">
        <v>6359</v>
      </c>
      <c r="L6" s="1083"/>
    </row>
    <row r="7" spans="1:15" ht="30" customHeight="1">
      <c r="A7">
        <v>2</v>
      </c>
      <c r="B7" t="s">
        <v>369</v>
      </c>
      <c r="C7">
        <f>COUNTIF(' BUKU INDUK 2017'!J7:J1902,"SEDANG SD/SEDERAJAT")</f>
        <v>260</v>
      </c>
      <c r="E7" s="40" t="s">
        <v>6960</v>
      </c>
      <c r="F7" s="931" t="e">
        <f>COUNTIFS(KELAMIN,"L",'BUKU INDUK 2019'!J3:J1919,"TAMAT SD/SEDERAJAT",'[2]BUKU INDUK 2017'!R7:R1902,"DSN 1")</f>
        <v>#VALUE!</v>
      </c>
      <c r="G7" s="934" t="e">
        <f>COUNTIFS(KELAMIN,"P",' BUKU INDUK 2017'!J7:J1902,"TAMAT SD/SEDERAJAT",' BUKU INDUK 2017'!R7:R1902,"DSN 1")</f>
        <v>#VALUE!</v>
      </c>
      <c r="H7" s="931" t="e">
        <f>COUNTIFS(KELAMIN,"L",' BUKU INDUK 2017'!J7:J1902,"TAMAT SD/SEDERAJAT",' BUKU INDUK 2017'!R7:R1902,"DSN 2")</f>
        <v>#VALUE!</v>
      </c>
      <c r="I7" s="934" t="e">
        <f>COUNTIFS(KELAMIN,"P",' BUKU INDUK 2017'!J7:J1902,"TAMAT SD/SEDERAJAT",' BUKU INDUK 2017'!R7:R1902,"DSN 2")</f>
        <v>#VALUE!</v>
      </c>
      <c r="J7" s="931" t="e">
        <f>COUNTIFS(KELAMIN,"L",' BUKU INDUK 2017'!J7:J1902,"TAMAT SD/SEDERAJAT",' BUKU INDUK 2017'!R7:R1902,"DSN 3")</f>
        <v>#VALUE!</v>
      </c>
      <c r="K7" s="934" t="e">
        <f>COUNTIFS(KELAMIN,"P",' BUKU INDUK 2017'!J7:J1902,"TAMAT SD/SEDERAJAT",' BUKU INDUK 2017'!R7:R1902,"DSN 3")</f>
        <v>#VALUE!</v>
      </c>
      <c r="L7" s="932" t="e">
        <f t="shared" ref="L7:L14" si="0">SUM(F7:K7)</f>
        <v>#VALUE!</v>
      </c>
    </row>
    <row r="8" spans="1:15" ht="30" customHeight="1">
      <c r="A8">
        <v>3</v>
      </c>
      <c r="B8" t="s">
        <v>6953</v>
      </c>
      <c r="C8">
        <f>COUNTIF(' BUKU INDUK 2017'!J7:J1902,"TAMAT SLTP/SEDERAJAT")</f>
        <v>338</v>
      </c>
      <c r="E8" s="40" t="s">
        <v>6961</v>
      </c>
      <c r="F8" s="931" t="e">
        <f>COUNTIFS(KELAMIN,"L",' BUKU INDUK 2017'!J7:J1902,"TAMAT SLTP/SEDERAJAT",' BUKU INDUK 2017'!R7:R1902,"DSN 1")</f>
        <v>#VALUE!</v>
      </c>
      <c r="G8" s="934" t="e">
        <f>COUNTIFS(KELAMIN,"P",' BUKU INDUK 2017'!J7:J1902,"TAMAT SLTP/SEDERAJAT",' BUKU INDUK 2017'!R7:R1902,"DSN 1")</f>
        <v>#VALUE!</v>
      </c>
      <c r="H8" s="931" t="e">
        <f>COUNTIFS(KELAMIN,"L",' BUKU INDUK 2017'!J7:J1902,"TAMAT SLTP/SEDERAJAT",' BUKU INDUK 2017'!R7:R1902,"DSN 2")</f>
        <v>#VALUE!</v>
      </c>
      <c r="I8" s="934" t="e">
        <f>COUNTIFS(KELAMIN,"P",' BUKU INDUK 2017'!J7:J1902,"TAMAT SLTP/SEDERAJAT",' BUKU INDUK 2017'!R7:R1902,"DSN 2")</f>
        <v>#VALUE!</v>
      </c>
      <c r="J8" s="931" t="e">
        <f>COUNTIFS(KELAMIN,"L",' BUKU INDUK 2017'!J7:J1902,"TAMAT SLTP/SEDERAJAT",' BUKU INDUK 2017'!R7:R1902,"DSN 3")</f>
        <v>#VALUE!</v>
      </c>
      <c r="K8" s="934" t="e">
        <f>COUNTIFS(KELAMIN,"P",' BUKU INDUK 2017'!J7:J1902,"TAMAT SLTP/SEDERAJAT",' BUKU INDUK 2017'!R7:R1902,"DSN 3")</f>
        <v>#VALUE!</v>
      </c>
      <c r="L8" s="932" t="e">
        <f t="shared" si="0"/>
        <v>#VALUE!</v>
      </c>
    </row>
    <row r="9" spans="1:15" ht="30" customHeight="1">
      <c r="A9">
        <v>4</v>
      </c>
      <c r="B9" t="s">
        <v>348</v>
      </c>
      <c r="C9">
        <f>COUNTIF(' BUKU INDUK 2017'!J7:J1902,"SEDANG SLTP/SEDERAJAT")</f>
        <v>80</v>
      </c>
      <c r="E9" s="40" t="s">
        <v>6962</v>
      </c>
      <c r="F9" s="931" t="e">
        <f>COUNTIFS(KELAMIN,"L",' BUKU INDUK 2017'!J7:J1902,"TAMAT SLTA/SEDERAJAT",' BUKU INDUK 2017'!R7:R1902,"DSN 1")</f>
        <v>#VALUE!</v>
      </c>
      <c r="G9" s="934" t="e">
        <f>COUNTIFS(KELAMIN,"P",' BUKU INDUK 2017'!J7:J1902,"TAMAT SLTA/SEDERAJAT",' BUKU INDUK 2017'!R7:R1902,"DSN 1")</f>
        <v>#VALUE!</v>
      </c>
      <c r="H9" s="931" t="e">
        <f>COUNTIFS(KELAMIN,"L",' BUKU INDUK 2017'!J7:J1902,"TAMAT SLTA/SEDERAJAT",' BUKU INDUK 2017'!R7:R1902,"DSN 2")</f>
        <v>#VALUE!</v>
      </c>
      <c r="I9" s="934" t="e">
        <f>COUNTIFS(KELAMIN,"P",' BUKU INDUK 2017'!J7:J1902,"TAMAT SLTA/SEDERAJAT",' BUKU INDUK 2017'!R7:R1902,"DSN 2")</f>
        <v>#VALUE!</v>
      </c>
      <c r="J9" s="931" t="e">
        <f>COUNTIFS(KELAMIN,"L",' BUKU INDUK 2017'!J7:J1902,"TAMAT SLTA/SEDERAJAT",' BUKU INDUK 2017'!R7:R1902,"DSN 3")</f>
        <v>#VALUE!</v>
      </c>
      <c r="K9" s="934" t="e">
        <f>COUNTIFS(KELAMIN,"P",' BUKU INDUK 2017'!J7:J1902,"TAMAT SLTA/SEDERAJAT",' BUKU INDUK 2017'!R7:R1902,"DSN 3")</f>
        <v>#VALUE!</v>
      </c>
      <c r="L9" s="932" t="e">
        <f t="shared" si="0"/>
        <v>#VALUE!</v>
      </c>
    </row>
    <row r="10" spans="1:15" ht="30" customHeight="1">
      <c r="A10">
        <v>5</v>
      </c>
      <c r="B10" t="s">
        <v>3786</v>
      </c>
      <c r="C10">
        <f>COUNTIF(' BUKU INDUK 2017'!J7:J1902,"TAMAT SLTA/SEDERAJAT")</f>
        <v>310</v>
      </c>
      <c r="E10" s="40" t="s">
        <v>6963</v>
      </c>
      <c r="F10" s="931" t="e">
        <f>COUNTIFS(KELAMIN,"L",' BUKU INDUK 2017'!J7:J1902,"STRATA 1",' BUKU INDUK 2017'!R7:R1902,"DSN 1")</f>
        <v>#VALUE!</v>
      </c>
      <c r="G10" s="934" t="e">
        <f>COUNTIFS(KELAMIN,"P",' BUKU INDUK 2017'!J7:J1902,"STRATA 1",' BUKU INDUK 2017'!R7:R1902,"DSN 1")</f>
        <v>#VALUE!</v>
      </c>
      <c r="H10" s="931" t="e">
        <f>COUNTIFS(KELAMIN,"L",' BUKU INDUK 2017'!J7:J1902,"STRATA 1",' BUKU INDUK 2017'!R7:R1902,"DSN 2")</f>
        <v>#VALUE!</v>
      </c>
      <c r="I10" s="934" t="e">
        <f>COUNTIFS(KELAMIN,"P",' BUKU INDUK 2017'!J7:J1902,"STRATA 1",' BUKU INDUK 2017'!R7:R1902,"DSN 2")</f>
        <v>#VALUE!</v>
      </c>
      <c r="J10" s="931" t="e">
        <f>COUNTIFS(KELAMIN,"L",' BUKU INDUK 2017'!J7:J1902,"STRATA 1",' BUKU INDUK 2017'!R7:R1902,"DSN 3")</f>
        <v>#VALUE!</v>
      </c>
      <c r="K10" s="934" t="e">
        <f>COUNTIFS(KELAMIN,"P",' BUKU INDUK 2017'!J7:J1902,"STRATA 1",' BUKU INDUK 2017'!R7:R1902,"DSN 3")</f>
        <v>#VALUE!</v>
      </c>
      <c r="L10" s="932" t="e">
        <f t="shared" si="0"/>
        <v>#VALUE!</v>
      </c>
    </row>
    <row r="11" spans="1:15" ht="30" customHeight="1">
      <c r="A11">
        <v>6</v>
      </c>
      <c r="B11" t="s">
        <v>886</v>
      </c>
      <c r="C11">
        <f>COUNTIF(' BUKU INDUK 2017'!J7:J1902,"SEDANG SLTA/SEDERAJAT")</f>
        <v>50</v>
      </c>
      <c r="E11" s="40" t="s">
        <v>369</v>
      </c>
      <c r="F11" s="931" t="e">
        <f>COUNTIFS(KELAMIN,"L",' BUKU INDUK 2017'!J7:J1902,"SEDANG SD/SEDERAJAT",' BUKU INDUK 2017'!R7:R1902,"DSN 1")</f>
        <v>#VALUE!</v>
      </c>
      <c r="G11" s="934" t="e">
        <f>COUNTIFS(KELAMIN,"P",' BUKU INDUK 2017'!J7:J1902,"SEDANG SD/SEDERAJAT",' BUKU INDUK 2017'!R7:R1902,"DSN 1")</f>
        <v>#VALUE!</v>
      </c>
      <c r="H11" s="931" t="e">
        <f>COUNTIFS(KELAMIN,"L",' BUKU INDUK 2017'!J7:J1902,"SEDANG SD/SEDERAJAT",' BUKU INDUK 2017'!R7:R1902,"DSN 2")</f>
        <v>#VALUE!</v>
      </c>
      <c r="I11" s="934" t="e">
        <f>COUNTIFS(KELAMIN,"P",' BUKU INDUK 2017'!J7:J1902,"SEDANG SD/SEDERAJAT",' BUKU INDUK 2017'!R7:R1902,"DSN 2")</f>
        <v>#VALUE!</v>
      </c>
      <c r="J11" s="931" t="e">
        <f>COUNTIFS(KELAMIN,"L",' BUKU INDUK 2017'!J7:J1902,"SEDANG SD/SEDERAJAT",' BUKU INDUK 2017'!R7:R1902,"DSN 3")</f>
        <v>#VALUE!</v>
      </c>
      <c r="K11" s="934" t="e">
        <f>COUNTIFS(KELAMIN,"P",' BUKU INDUK 2017'!J7:J1902,"SEDANG SD/SEDERAJAT",' BUKU INDUK 2017'!R7:R1902,"DSN 3")</f>
        <v>#VALUE!</v>
      </c>
      <c r="L11" s="932" t="e">
        <f t="shared" si="0"/>
        <v>#VALUE!</v>
      </c>
    </row>
    <row r="12" spans="1:15" ht="30" customHeight="1">
      <c r="A12">
        <v>7</v>
      </c>
      <c r="B12" t="s">
        <v>344</v>
      </c>
      <c r="C12">
        <f>COUNTIF(' BUKU INDUK 2017'!J7:J1902,"MAHASISWA")</f>
        <v>33</v>
      </c>
      <c r="E12" s="40" t="s">
        <v>348</v>
      </c>
      <c r="F12" s="931" t="e">
        <f>COUNTIFS(KELAMIN,"L",' BUKU INDUK 2017'!J7:J1902,"SEDANG SLTP/SEDERAJAT",' BUKU INDUK 2017'!R7:R1902,"DSN 1")</f>
        <v>#VALUE!</v>
      </c>
      <c r="G12" s="934" t="e">
        <f>COUNTIFS(KELAMIN,"P",' BUKU INDUK 2017'!J7:J1902,"SEDANG SLTP/SEDERAJAT",' BUKU INDUK 2017'!R7:R1902,"DSN 1")</f>
        <v>#VALUE!</v>
      </c>
      <c r="H12" s="931" t="e">
        <f>COUNTIFS(KELAMIN,"L",' BUKU INDUK 2017'!J7:J1902,"SEDANG SLTP/SEDERAJAT",' BUKU INDUK 2017'!R7:R1902,"DSN 2")</f>
        <v>#VALUE!</v>
      </c>
      <c r="I12" s="934" t="e">
        <f>COUNTIFS(KELAMIN,"P",' BUKU INDUK 2017'!J7:J1902,"SEDANG SLTP/SEDERAJAT",' BUKU INDUK 2017'!R7:R1902,"DSN 2")</f>
        <v>#VALUE!</v>
      </c>
      <c r="J12" s="931" t="e">
        <f>COUNTIFS(KELAMIN,"L",' BUKU INDUK 2017'!J7:J1902,"SEDANG SLTP/SEDERAJAT",' BUKU INDUK 2017'!R7:R1902,"DSN 3")</f>
        <v>#VALUE!</v>
      </c>
      <c r="K12" s="934" t="e">
        <f>COUNTIFS(KELAMIN,"P",' BUKU INDUK 2017'!J7:J1902,"SEDANG SLTP/SEDERAJAT",' BUKU INDUK 2017'!R7:R1902,"DSN 3")</f>
        <v>#VALUE!</v>
      </c>
      <c r="L12" s="932" t="e">
        <f t="shared" si="0"/>
        <v>#VALUE!</v>
      </c>
    </row>
    <row r="13" spans="1:15" ht="30" customHeight="1">
      <c r="A13">
        <v>8</v>
      </c>
      <c r="B13" t="s">
        <v>1958</v>
      </c>
      <c r="C13">
        <f>COUNTIF(' BUKU INDUK 2017'!J7:J1902,"STRATA 1")</f>
        <v>20</v>
      </c>
      <c r="E13" s="40" t="s">
        <v>886</v>
      </c>
      <c r="F13" s="931" t="e">
        <f>COUNTIFS(KELAMIN,"L",' BUKU INDUK 2017'!J7:J1902,"SEDANG SLTA/SEDERAJAT",' BUKU INDUK 2017'!R7:R1902,"DSN 1")</f>
        <v>#VALUE!</v>
      </c>
      <c r="G13" s="934" t="e">
        <f>COUNTIFS(KELAMIN,"P",' BUKU INDUK 2017'!J7:J1902,"SEDANG SLTA/SEDERAJAT",' BUKU INDUK 2017'!R7:R1902,"DSN 1")</f>
        <v>#VALUE!</v>
      </c>
      <c r="H13" s="931" t="e">
        <f>COUNTIFS(KELAMIN,"L",' BUKU INDUK 2017'!J7:J1902,"SEDANG SLTA/SEDERAJAT",' BUKU INDUK 2017'!R7:R1902,"DSN 2")</f>
        <v>#VALUE!</v>
      </c>
      <c r="I13" s="934" t="e">
        <f>COUNTIFS(KELAMIN,"P",' BUKU INDUK 2017'!J7:J1902,"SEDANG SLTA/SEDERAJAT",' BUKU INDUK 2017'!R7:R1902,"DSN 2")</f>
        <v>#VALUE!</v>
      </c>
      <c r="J13" s="931" t="e">
        <f>COUNTIFS(KELAMIN,"L",' BUKU INDUK 2017'!J7:J1902,"SEDANG SLTA/SEDERAJAT",' BUKU INDUK 2017'!R7:R1902,"DSN 3")</f>
        <v>#VALUE!</v>
      </c>
      <c r="K13" s="934" t="e">
        <f>COUNTIFS(KELAMIN,"P",' BUKU INDUK 2017'!J7:J1902,"SEDANG SLTA/SEDERAJAT",' BUKU INDUK 2017'!R7:R1902,"DSN 3")</f>
        <v>#VALUE!</v>
      </c>
      <c r="L13" s="932" t="e">
        <f t="shared" si="0"/>
        <v>#VALUE!</v>
      </c>
    </row>
    <row r="14" spans="1:15" ht="30" customHeight="1">
      <c r="A14">
        <v>9</v>
      </c>
      <c r="B14" t="s">
        <v>6954</v>
      </c>
      <c r="C14">
        <f>COUNTIF(' BUKU INDUK 2017'!J7:J1902,"DIPLOMA ")</f>
        <v>16</v>
      </c>
      <c r="E14" s="40" t="s">
        <v>344</v>
      </c>
      <c r="F14" s="931" t="e">
        <f>COUNTIFS(KELAMIN,"L",' BUKU INDUK 2017'!J7:J1902,"MAHASISWA",' BUKU INDUK 2017'!R7:R1902,"DSN 1")</f>
        <v>#VALUE!</v>
      </c>
      <c r="G14" s="934" t="e">
        <f>COUNTIFS(KELAMIN,"P",' BUKU INDUK 2017'!J7:J1902,"MAHASISWA",' BUKU INDUK 2017'!R7:R1902,"DSN 1")</f>
        <v>#VALUE!</v>
      </c>
      <c r="H14" s="931" t="e">
        <f>COUNTIFS(KELAMIN,"L",' BUKU INDUK 2017'!J7:J1902,"MAHASISWA",' BUKU INDUK 2017'!R7:R1902,"DSN 2")</f>
        <v>#VALUE!</v>
      </c>
      <c r="I14" s="934" t="e">
        <f>COUNTIFS(KELAMIN,"P",' BUKU INDUK 2017'!J7:J1902,"MAHASISWA",' BUKU INDUK 2017'!R7:R1902,"DSN 2")</f>
        <v>#VALUE!</v>
      </c>
      <c r="J14" s="931" t="e">
        <f>COUNTIFS(KELAMIN,"L",' BUKU INDUK 2017'!J7:J1902,"MAHASISWA",' BUKU INDUK 2017'!R7:R1902,"DSN 3")</f>
        <v>#VALUE!</v>
      </c>
      <c r="K14" s="934" t="e">
        <f>COUNTIFS(KELAMIN,"P",' BUKU INDUK 2017'!J7:J1902,"MAHASISWA",' BUKU INDUK 2017'!R7:R1902,"DSN 3")</f>
        <v>#VALUE!</v>
      </c>
      <c r="L14" s="932" t="e">
        <f t="shared" si="0"/>
        <v>#VALUE!</v>
      </c>
    </row>
    <row r="15" spans="1:15" ht="30" customHeight="1">
      <c r="A15">
        <v>12</v>
      </c>
      <c r="B15" t="s">
        <v>265</v>
      </c>
      <c r="C15">
        <v>276</v>
      </c>
      <c r="E15" s="901" t="s">
        <v>6954</v>
      </c>
      <c r="F15" s="930" t="e">
        <f>COUNTIFS(KELAMIN,"L",' BUKU INDUK 2017'!J7:J1902,"DIPLOMA ",' BUKU INDUK 2017'!R7:R1902,"DSN 1")</f>
        <v>#VALUE!</v>
      </c>
      <c r="G15" s="933" t="e">
        <f>COUNTIFS(KELAMIN,"P",' BUKU INDUK 2017'!J7:J1902,"DIPLOMA",' BUKU INDUK 2017'!R7:R1902,"DSN 1")</f>
        <v>#VALUE!</v>
      </c>
      <c r="H15" s="930" t="e">
        <f>COUNTIFS(KELAMIN,"L",' BUKU INDUK 2017'!J7:J1902,"DIPLOMA",' BUKU INDUK 2017'!R7:R1902,"DSN 2")</f>
        <v>#VALUE!</v>
      </c>
      <c r="I15" s="933" t="e">
        <f>COUNTIFS(KELAMIN,"P",' BUKU INDUK 2017'!J7:J1902,"DIPLOMA",' BUKU INDUK 2017'!R7:R1902,"DSN 2")</f>
        <v>#VALUE!</v>
      </c>
      <c r="J15" s="930" t="e">
        <f>COUNTIFS(KELAMIN,"L",' BUKU INDUK 2017'!J7:J1902,"SEDANG SLTA/SEDERAJAT",' BUKU INDUK 2017'!R7:R1902,"DSN 1")</f>
        <v>#VALUE!</v>
      </c>
      <c r="K15" s="933" t="e">
        <f>COUNTIFS(KELAMIN,"L",' BUKU INDUK 2017'!J7:J1902,"SEDANG SLTA/SEDERAJAT",' BUKU INDUK 2017'!R7:R1902,"DSN 1")</f>
        <v>#VALUE!</v>
      </c>
      <c r="L15" s="932">
        <v>16</v>
      </c>
    </row>
    <row r="16" spans="1:15" ht="30" customHeight="1">
      <c r="C16">
        <f>SUM(C6:C15)</f>
        <v>1881</v>
      </c>
      <c r="E16" s="901" t="s">
        <v>265</v>
      </c>
      <c r="F16" s="930" t="e">
        <f>COUNTIFS(KELAMIN,"L",' BUKU INDUK 2017'!J7:J1902,"BELUM MASUK TK/KELOMPOK BERMAIN",' BUKU INDUK 2017'!R7:R1902,"DSN 1")</f>
        <v>#VALUE!</v>
      </c>
      <c r="G16" s="933" t="e">
        <f>COUNTIFS(KELAMIN,"P",' BUKU INDUK 2017'!J7:J1902,"BELUM MASUK TK/KELOMPOK BERMAIN",' BUKU INDUK 2017'!R7:R1902,"DSN 1")</f>
        <v>#VALUE!</v>
      </c>
      <c r="H16" s="930" t="e">
        <f>COUNTIFS(KELAMIN,"L",' BUKU INDUK 2017'!J7:J1902,"BELUM MASUK TK/KELOMPOK BERMAIN",' BUKU INDUK 2017'!R7:R1902,"DSN 2")</f>
        <v>#VALUE!</v>
      </c>
      <c r="I16" s="933" t="e">
        <f>COUNTIFS(KELAMIN,"P",' BUKU INDUK 2017'!J7:J1902,"BELUM MASUK TK/KELOMPOK BERMAIN",' BUKU INDUK 2017'!R7:R1902,"DSN 2")</f>
        <v>#VALUE!</v>
      </c>
      <c r="J16" s="930" t="e">
        <f>COUNTIFS(KELAMIN,"L",' BUKU INDUK 2017'!J7:J1902,"BELUM MASUK TK/KELOMPOK BERMAIN",' BUKU INDUK 2017'!R7:R1902,"DSN 3")</f>
        <v>#VALUE!</v>
      </c>
      <c r="K16" s="933" t="e">
        <f>COUNTIFS(KELAMIN,"P",' BUKU INDUK 2017'!J7:J1902,"BELUM MASUK TK/KELOMPOK BERMAIN",' BUKU INDUK 2017'!R7:R1902,"DSN 3")</f>
        <v>#VALUE!</v>
      </c>
      <c r="L16" s="932">
        <v>276</v>
      </c>
    </row>
    <row r="17" spans="5:12">
      <c r="E17" s="877" t="s">
        <v>84</v>
      </c>
      <c r="L17" t="e">
        <f>SUM(L7:L16)</f>
        <v>#VALUE!</v>
      </c>
    </row>
    <row r="20" spans="5:12">
      <c r="I20" s="1093" t="s">
        <v>6933</v>
      </c>
      <c r="J20" s="1093"/>
      <c r="K20" s="1093"/>
      <c r="L20" s="1093"/>
    </row>
    <row r="23" spans="5:12">
      <c r="I23" s="1093" t="s">
        <v>2456</v>
      </c>
      <c r="J23" s="1093"/>
      <c r="K23" s="1093"/>
      <c r="L23" s="1093"/>
    </row>
  </sheetData>
  <mergeCells count="10">
    <mergeCell ref="I20:L20"/>
    <mergeCell ref="I23:L23"/>
    <mergeCell ref="J5:K5"/>
    <mergeCell ref="L5:L6"/>
    <mergeCell ref="A1:O1"/>
    <mergeCell ref="A2:O2"/>
    <mergeCell ref="F5:G5"/>
    <mergeCell ref="H5:I5"/>
    <mergeCell ref="E5:E6"/>
    <mergeCell ref="A3:O3"/>
  </mergeCells>
  <pageMargins left="0.7" right="0.7" top="0.75" bottom="0.75" header="0.3" footer="0.3"/>
  <pageSetup orientation="landscape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topLeftCell="A5" workbookViewId="0">
      <selection activeCell="G7" sqref="G7"/>
    </sheetView>
  </sheetViews>
  <sheetFormatPr defaultRowHeight="15"/>
  <cols>
    <col min="1" max="1" width="3.85546875" customWidth="1"/>
    <col min="2" max="2" width="13.140625" customWidth="1"/>
    <col min="4" max="4" width="8" customWidth="1"/>
    <col min="5" max="5" width="17.42578125" customWidth="1"/>
    <col min="6" max="6" width="20.5703125" customWidth="1"/>
    <col min="7" max="7" width="16.42578125" customWidth="1"/>
    <col min="8" max="8" width="15.7109375" customWidth="1"/>
    <col min="9" max="9" width="13.7109375" customWidth="1"/>
  </cols>
  <sheetData>
    <row r="1" spans="1:15">
      <c r="A1" s="1093" t="s">
        <v>6949</v>
      </c>
      <c r="B1" s="1093"/>
      <c r="C1" s="1093"/>
      <c r="D1" s="1093"/>
      <c r="E1" s="1093"/>
      <c r="F1" s="1093"/>
      <c r="G1" s="1093"/>
      <c r="H1" s="1093"/>
      <c r="I1" s="1093"/>
      <c r="J1" s="1093"/>
      <c r="K1" s="1093"/>
      <c r="L1" s="1093"/>
      <c r="M1" s="1093"/>
      <c r="N1" s="1093"/>
      <c r="O1" s="1093"/>
    </row>
    <row r="2" spans="1:15">
      <c r="A2" s="1093" t="s">
        <v>6950</v>
      </c>
      <c r="B2" s="1093"/>
      <c r="C2" s="1093"/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</row>
    <row r="3" spans="1:15">
      <c r="A3" s="1093" t="s">
        <v>7013</v>
      </c>
      <c r="B3" s="1093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</row>
    <row r="5" spans="1:15" ht="24.95" customHeight="1">
      <c r="A5" t="s">
        <v>70</v>
      </c>
      <c r="B5" t="s">
        <v>6951</v>
      </c>
      <c r="C5" t="s">
        <v>84</v>
      </c>
      <c r="E5" s="1085" t="s">
        <v>6977</v>
      </c>
      <c r="F5" s="1161" t="s">
        <v>6967</v>
      </c>
      <c r="G5" s="1162"/>
      <c r="H5" s="1161" t="s">
        <v>6968</v>
      </c>
      <c r="I5" s="1162"/>
      <c r="J5" s="1083" t="s">
        <v>6958</v>
      </c>
      <c r="K5" s="1083"/>
      <c r="L5" s="1083" t="s">
        <v>84</v>
      </c>
    </row>
    <row r="6" spans="1:15" ht="24.95" customHeight="1">
      <c r="A6">
        <v>1</v>
      </c>
      <c r="B6" t="s">
        <v>6952</v>
      </c>
      <c r="C6">
        <f>COUNTIF(' BUKU INDUK 2017'!J7:J1902,"TAMAT SD/SEDERAJAT")</f>
        <v>498</v>
      </c>
      <c r="E6" s="1087"/>
      <c r="F6" s="930" t="s">
        <v>6959</v>
      </c>
      <c r="G6" s="933" t="s">
        <v>6359</v>
      </c>
      <c r="H6" s="930" t="s">
        <v>6959</v>
      </c>
      <c r="I6" s="933" t="s">
        <v>6359</v>
      </c>
      <c r="J6" s="930" t="s">
        <v>6959</v>
      </c>
      <c r="K6" s="933" t="s">
        <v>6359</v>
      </c>
      <c r="L6" s="1083"/>
    </row>
    <row r="7" spans="1:15" ht="24.95" customHeight="1">
      <c r="A7">
        <v>2</v>
      </c>
      <c r="B7" t="s">
        <v>369</v>
      </c>
      <c r="C7">
        <f>COUNTIF(' BUKU INDUK 2017'!J7:J1902,"SEDANG SD/SEDERAJAT")</f>
        <v>260</v>
      </c>
      <c r="E7" s="40" t="s">
        <v>6960</v>
      </c>
      <c r="F7" s="931" t="e">
        <f>COUNTIFS(KELAMIN,"L",'BUKU INDUK 2019'!J3:J1919,"TAMAT/SD",'BUKU INDUK 2019'!R3:R1919,"DSN 1")</f>
        <v>#VALUE!</v>
      </c>
      <c r="G7" s="931" t="e">
        <f>COUNTIFS(KELAMIN,"P",'BUKU INDUK 2019'!K3:K1919,"TAMAT/SD",'BUKU INDUK 2019'!S3:S1919,"DSN 1")</f>
        <v>#VALUE!</v>
      </c>
      <c r="H7" s="931" t="e">
        <f>COUNTIFS(KELAMIN,"L",'[3] BUKU INDUK 2019'!J7:J1902,"TAMAT/SD",'[3] BUKU INDUK 2019'!R7:R1902,"RT 01 Dusun 01")</f>
        <v>#VALUE!</v>
      </c>
      <c r="I7" s="934" t="e">
        <f>COUNTIFS(KELAMIN,"P",' BUKU INDUK 2017'!J7:J1902,"TAMAT SD/SEDERAJAT",' BUKU INDUK 2017'!R7:R1902,"DSN 2")</f>
        <v>#VALUE!</v>
      </c>
      <c r="J7" s="931" t="e">
        <f>COUNTIFS(KELAMIN,"L",' BUKU INDUK 2017'!J7:J1902,"TAMAT SD/SEDERAJAT",' BUKU INDUK 2017'!R7:R1902,"DSN 3")</f>
        <v>#VALUE!</v>
      </c>
      <c r="K7" s="934" t="e">
        <f>COUNTIFS(KELAMIN,"P",' BUKU INDUK 2017'!J7:J1902,"TAMAT SD/SEDERAJAT",' BUKU INDUK 2017'!R7:R1902,"DSN 3")</f>
        <v>#VALUE!</v>
      </c>
      <c r="L7" s="932" t="e">
        <f>SUM(F7:K7)</f>
        <v>#VALUE!</v>
      </c>
    </row>
    <row r="8" spans="1:15" ht="24.95" customHeight="1">
      <c r="A8">
        <v>3</v>
      </c>
      <c r="B8" t="s">
        <v>6953</v>
      </c>
      <c r="C8">
        <f>COUNTIF(' BUKU INDUK 2017'!J7:J1902,"TAMAT SLTP/SEDERAJAT")</f>
        <v>338</v>
      </c>
      <c r="E8" s="40" t="s">
        <v>6961</v>
      </c>
      <c r="F8" s="931" t="e">
        <f>COUNTIFS(KELAMIN,"L",'BUKU INDUK 2019'!J3:J1919,"TAMAT/SLTP",'BUKU INDUK 2019'!R3:R1919,"DSN 1")</f>
        <v>#VALUE!</v>
      </c>
      <c r="G8" s="931" t="e">
        <f>COUNTIFS(KELAMIN,"P",'DUSUN 01'!J3:J1919,"TAMAT/SLTP")</f>
        <v>#VALUE!</v>
      </c>
      <c r="H8" s="931" t="e">
        <f>COUNTIFS(KELAMIN,"L",' BUKU INDUK 2017'!J7:J1902,"TAMAT SLTP/SEDERAJAT",' BUKU INDUK 2017'!R7:R1902,"DSN 2")</f>
        <v>#VALUE!</v>
      </c>
      <c r="I8" s="934" t="e">
        <f>COUNTIFS(KELAMIN,"P",' BUKU INDUK 2017'!J7:J1902,"TAMAT SLTP/SEDERAJAT",' BUKU INDUK 2017'!R7:R1902,"DSN 2")</f>
        <v>#VALUE!</v>
      </c>
      <c r="J8" s="931" t="e">
        <f>COUNTIFS(KELAMIN,"L",' BUKU INDUK 2017'!J7:J1902,"TAMAT SLTP/SEDERAJAT",' BUKU INDUK 2017'!R7:R1902,"DSN 3")</f>
        <v>#VALUE!</v>
      </c>
      <c r="K8" s="934" t="e">
        <f>COUNTIFS(KELAMIN,"P",' BUKU INDUK 2017'!J7:J1902,"TAMAT SLTP/SEDERAJAT",' BUKU INDUK 2017'!R7:R1902,"DSN 3")</f>
        <v>#VALUE!</v>
      </c>
      <c r="L8" s="932" t="e">
        <f t="shared" ref="L8:L14" si="0">SUM(F8:K8)</f>
        <v>#VALUE!</v>
      </c>
    </row>
    <row r="9" spans="1:15" ht="24.95" customHeight="1">
      <c r="A9">
        <v>4</v>
      </c>
      <c r="B9" t="s">
        <v>348</v>
      </c>
      <c r="C9">
        <f>COUNTIF(' BUKU INDUK 2017'!J7:J1902,"SEDANG SLTP/SEDERAJAT")</f>
        <v>80</v>
      </c>
      <c r="E9" s="40" t="s">
        <v>6962</v>
      </c>
      <c r="F9" s="931" t="e">
        <f>COUNTIFS(KELAMIN,"L",'BUKU INDUK 2019'!J3:J1919,"TAMAT/SLTA",'BUKU INDUK 2019'!R3:R1919,"DSN 1")</f>
        <v>#VALUE!</v>
      </c>
      <c r="G9" s="931" t="e">
        <f>COUNTIFS(KELAMIN,"P",'DUSUN 01'!J3:J1919,"TAMAT/SLTA")</f>
        <v>#VALUE!</v>
      </c>
      <c r="H9" s="931" t="e">
        <f>COUNTIFS(KELAMIN,"L",' BUKU INDUK 2017'!J7:J1902,"TAMAT SLTA/SEDERAJAT",' BUKU INDUK 2017'!R7:R1902,"DSN 2")</f>
        <v>#VALUE!</v>
      </c>
      <c r="I9" s="934" t="e">
        <f>COUNTIFS(KELAMIN,"P",' BUKU INDUK 2017'!J7:J1902,"TAMAT SLTA/SEDERAJAT",' BUKU INDUK 2017'!R7:R1902,"DSN 2")</f>
        <v>#VALUE!</v>
      </c>
      <c r="J9" s="931" t="e">
        <f>COUNTIFS(KELAMIN,"L",' BUKU INDUK 2017'!J7:J1902,"TAMAT SLTA/SEDERAJAT",' BUKU INDUK 2017'!R7:R1902,"DSN 3")</f>
        <v>#VALUE!</v>
      </c>
      <c r="K9" s="934" t="e">
        <f>COUNTIFS(KELAMIN,"P",' BUKU INDUK 2017'!J7:J1902,"TAMAT SLTA/SEDERAJAT",' BUKU INDUK 2017'!R7:R1902,"DSN 3")</f>
        <v>#VALUE!</v>
      </c>
      <c r="L9" s="932" t="e">
        <f t="shared" si="0"/>
        <v>#VALUE!</v>
      </c>
    </row>
    <row r="10" spans="1:15" ht="24.95" customHeight="1">
      <c r="A10">
        <v>5</v>
      </c>
      <c r="B10" t="s">
        <v>3786</v>
      </c>
      <c r="C10">
        <f>COUNTIF(' BUKU INDUK 2017'!J7:J1902,"TAMAT SLTA/SEDERAJAT")</f>
        <v>310</v>
      </c>
      <c r="E10" s="40" t="s">
        <v>6963</v>
      </c>
      <c r="F10" s="931" t="e">
        <f>COUNTIFS(KELAMIN,"L",'BUKU INDUK 2019'!J3:J1919,"STRATA I",'BUKU INDUK 2019'!R3:R1919,"DSN 1")</f>
        <v>#VALUE!</v>
      </c>
      <c r="G10" s="931" t="e">
        <f>COUNTIFS(KELAMIN,"P",'DUSUN 01'!J3:J1919,"STRATA I")</f>
        <v>#VALUE!</v>
      </c>
      <c r="H10" s="931" t="e">
        <f>COUNTIFS(KELAMIN,"L",' BUKU INDUK 2017'!J7:J1902,"STRATA 1",' BUKU INDUK 2017'!R7:R1902,"DSN 2")</f>
        <v>#VALUE!</v>
      </c>
      <c r="I10" s="934" t="e">
        <f>COUNTIFS(KELAMIN,"P",' BUKU INDUK 2017'!J7:J1902,"STRATA 1",' BUKU INDUK 2017'!R7:R1902,"DSN 2")</f>
        <v>#VALUE!</v>
      </c>
      <c r="J10" s="931" t="e">
        <f>COUNTIFS(KELAMIN,"L",' BUKU INDUK 2017'!J7:J1902,"STRATA 1",' BUKU INDUK 2017'!R7:R1902,"DSN 3")</f>
        <v>#VALUE!</v>
      </c>
      <c r="K10" s="934" t="e">
        <f>COUNTIFS(KELAMIN,"P",' BUKU INDUK 2017'!J7:J1902,"STRATA 1",' BUKU INDUK 2017'!R7:R1902,"DSN 3")</f>
        <v>#VALUE!</v>
      </c>
      <c r="L10" s="932" t="e">
        <f t="shared" si="0"/>
        <v>#VALUE!</v>
      </c>
    </row>
    <row r="11" spans="1:15" ht="24.95" customHeight="1">
      <c r="A11">
        <v>6</v>
      </c>
      <c r="B11" t="s">
        <v>886</v>
      </c>
      <c r="C11">
        <f>COUNTIF(' BUKU INDUK 2017'!J7:J1902,"SEDANG SLTA/SEDERAJAT")</f>
        <v>50</v>
      </c>
      <c r="E11" s="40" t="s">
        <v>369</v>
      </c>
      <c r="F11" s="931" t="e">
        <f>COUNTIFS(KELAMIN,"L",'BUKU INDUK 2019'!J3:J1919,"SEDANG SD",'BUKU INDUK 2019'!R3:R1919,"DSN 1")</f>
        <v>#VALUE!</v>
      </c>
      <c r="G11" s="931" t="e">
        <f>COUNTIFS(KELAMIN,"P",'DUSUN 01'!J3:J1919,"SEDANG SD")</f>
        <v>#VALUE!</v>
      </c>
      <c r="H11" s="931" t="e">
        <f>COUNTIFS(KELAMIN,"L",' BUKU INDUK 2017'!J7:J1902,"SEDANG SD/SEDERAJAT",' BUKU INDUK 2017'!R7:R1902,"DSN 2")</f>
        <v>#VALUE!</v>
      </c>
      <c r="I11" s="934" t="e">
        <f>COUNTIFS(KELAMIN,"P",' BUKU INDUK 2017'!J7:J1902,"SEDANG SD/SEDERAJAT",' BUKU INDUK 2017'!R7:R1902,"DSN 2")</f>
        <v>#VALUE!</v>
      </c>
      <c r="J11" s="931" t="e">
        <f>COUNTIFS(KELAMIN,"L",' BUKU INDUK 2017'!J7:J1902,"SEDANG SD/SEDERAJAT",' BUKU INDUK 2017'!R7:R1902,"DSN 3")</f>
        <v>#VALUE!</v>
      </c>
      <c r="K11" s="934" t="e">
        <f>COUNTIFS(KELAMIN,"P",' BUKU INDUK 2017'!J7:J1902,"SEDANG SD/SEDERAJAT",' BUKU INDUK 2017'!R7:R1902,"DSN 3")</f>
        <v>#VALUE!</v>
      </c>
      <c r="L11" s="932" t="e">
        <f t="shared" si="0"/>
        <v>#VALUE!</v>
      </c>
    </row>
    <row r="12" spans="1:15" ht="24.95" customHeight="1">
      <c r="A12">
        <v>7</v>
      </c>
      <c r="B12" t="s">
        <v>344</v>
      </c>
      <c r="C12">
        <f>COUNTIF(' BUKU INDUK 2017'!J7:J1902,"MAHASISWA")</f>
        <v>33</v>
      </c>
      <c r="E12" s="40" t="s">
        <v>348</v>
      </c>
      <c r="F12" s="931" t="e">
        <f>COUNTIFS(KELAMIN,"L",'BUKU INDUK 2019'!J3:J1919,"SEDANG SLTP",'BUKU INDUK 2019'!R3:R1919,"DSN 1")</f>
        <v>#VALUE!</v>
      </c>
      <c r="G12" s="931" t="e">
        <f>COUNTIFS(KELAMIN,"P",'DUSUN 01'!J3:J1919,"TAMAT/SLTP")</f>
        <v>#VALUE!</v>
      </c>
      <c r="H12" s="931" t="e">
        <f>COUNTIFS(KELAMIN,"L",' BUKU INDUK 2017'!J7:J1902,"SEDANG SLTP/SEDERAJAT",' BUKU INDUK 2017'!R7:R1902,"DSN 2")</f>
        <v>#VALUE!</v>
      </c>
      <c r="I12" s="934" t="e">
        <f>COUNTIFS(KELAMIN,"P",' BUKU INDUK 2017'!J7:J1902,"SEDANG SLTP/SEDERAJAT",' BUKU INDUK 2017'!R7:R1902,"DSN 2")</f>
        <v>#VALUE!</v>
      </c>
      <c r="J12" s="931" t="e">
        <f>COUNTIFS(KELAMIN,"L",' BUKU INDUK 2017'!J7:J1902,"SEDANG SLTP/SEDERAJAT",' BUKU INDUK 2017'!R7:R1902,"DSN 3")</f>
        <v>#VALUE!</v>
      </c>
      <c r="K12" s="934" t="e">
        <f>COUNTIFS(KELAMIN,"P",' BUKU INDUK 2017'!J7:J1902,"SEDANG SLTP/SEDERAJAT",' BUKU INDUK 2017'!R7:R1902,"DSN 3")</f>
        <v>#VALUE!</v>
      </c>
      <c r="L12" s="932" t="e">
        <f t="shared" si="0"/>
        <v>#VALUE!</v>
      </c>
    </row>
    <row r="13" spans="1:15" ht="24.95" customHeight="1">
      <c r="A13">
        <v>8</v>
      </c>
      <c r="B13" t="s">
        <v>1958</v>
      </c>
      <c r="C13">
        <f>COUNTIF(' BUKU INDUK 2017'!J7:J1902,"STRATA 1")</f>
        <v>20</v>
      </c>
      <c r="E13" s="40" t="s">
        <v>886</v>
      </c>
      <c r="F13" s="931" t="e">
        <f>COUNTIFS(KELAMIN,"L",'BUKU INDUK 2019'!J3:J1919,"SEDANG SLTA",'BUKU INDUK 2019'!R3:R1919,"DSN 1")</f>
        <v>#VALUE!</v>
      </c>
      <c r="G13" s="931" t="e">
        <f>COUNTIFS(KELAMIN,"P",'DUSUN 01'!J3:J1919,"TAMAT/SLTA")</f>
        <v>#VALUE!</v>
      </c>
      <c r="H13" s="931" t="e">
        <f>COUNTIFS(KELAMIN,"L",' BUKU INDUK 2017'!J7:J1902,"SEDANG SLTA/SEDERAJAT",' BUKU INDUK 2017'!R7:R1902,"DSN 2")</f>
        <v>#VALUE!</v>
      </c>
      <c r="I13" s="934" t="e">
        <f>COUNTIFS(KELAMIN,"P",' BUKU INDUK 2017'!J7:J1902,"SEDANG SLTA/SEDERAJAT",' BUKU INDUK 2017'!R7:R1902,"DSN 2")</f>
        <v>#VALUE!</v>
      </c>
      <c r="J13" s="931" t="e">
        <f>COUNTIFS(KELAMIN,"L",' BUKU INDUK 2017'!J7:J1902,"SEDANG SLTA/SEDERAJAT",' BUKU INDUK 2017'!R7:R1902,"DSN 3")</f>
        <v>#VALUE!</v>
      </c>
      <c r="K13" s="934" t="e">
        <f>COUNTIFS(KELAMIN,"P",' BUKU INDUK 2017'!J7:J1902,"SEDANG SLTA/SEDERAJAT",' BUKU INDUK 2017'!R7:R1902,"DSN 3")</f>
        <v>#VALUE!</v>
      </c>
      <c r="L13" s="932" t="e">
        <f t="shared" si="0"/>
        <v>#VALUE!</v>
      </c>
    </row>
    <row r="14" spans="1:15" ht="24.95" customHeight="1">
      <c r="A14">
        <v>9</v>
      </c>
      <c r="B14" t="s">
        <v>6954</v>
      </c>
      <c r="C14">
        <f>COUNTIF(' BUKU INDUK 2017'!J7:J1902,"DIPLOMA ")</f>
        <v>16</v>
      </c>
      <c r="E14" s="40" t="s">
        <v>344</v>
      </c>
      <c r="F14" s="931" t="e">
        <f>COUNTIFS(KELAMIN,"L",'BUKU INDUK 2019'!J3:J1919,"MAHASISWA",'BUKU INDUK 2019'!R3:R1919,"DSN 1")</f>
        <v>#VALUE!</v>
      </c>
      <c r="G14" s="931" t="e">
        <f>COUNTIFS(KELAMIN,"P",'DUSUN 01'!J3:J1919,"MAHASISWA")</f>
        <v>#VALUE!</v>
      </c>
      <c r="H14" s="931" t="e">
        <f>COUNTIFS(KELAMIN,"L",' BUKU INDUK 2017'!J7:J1902,"MAHASISWA",' BUKU INDUK 2017'!R7:R1902,"DSN 2")</f>
        <v>#VALUE!</v>
      </c>
      <c r="I14" s="934" t="e">
        <f>COUNTIFS(KELAMIN,"P",' BUKU INDUK 2017'!J7:J1902,"MAHASISWA",' BUKU INDUK 2017'!R7:R1902,"DSN 2")</f>
        <v>#VALUE!</v>
      </c>
      <c r="J14" s="931" t="e">
        <f>COUNTIFS(KELAMIN,"L",' BUKU INDUK 2017'!J7:J1902,"MAHASISWA",' BUKU INDUK 2017'!R7:R1902,"DSN 3")</f>
        <v>#VALUE!</v>
      </c>
      <c r="K14" s="934" t="e">
        <f>COUNTIFS(KELAMIN,"P",' BUKU INDUK 2017'!J7:J1902,"MAHASISWA",' BUKU INDUK 2017'!R7:R1902,"DSN 3")</f>
        <v>#VALUE!</v>
      </c>
      <c r="L14" s="932" t="e">
        <f t="shared" si="0"/>
        <v>#VALUE!</v>
      </c>
    </row>
    <row r="15" spans="1:15" ht="24.95" customHeight="1">
      <c r="A15">
        <v>12</v>
      </c>
      <c r="B15" t="s">
        <v>265</v>
      </c>
      <c r="C15">
        <v>276</v>
      </c>
      <c r="E15" s="901" t="s">
        <v>6954</v>
      </c>
      <c r="F15" s="930" t="e">
        <f>COUNTIFS(KELAMIN,"L",'BUKU INDUK 2019'!J3:J1919,"DIPLOMA",'BUKU INDUK 2019'!R3:R1919,"DSN 1")</f>
        <v>#VALUE!</v>
      </c>
      <c r="G15" s="930" t="e">
        <f>COUNTIFS(KELAMIN,"P",'DUSUN 01'!J3:J1919,"DIPLOMA")</f>
        <v>#VALUE!</v>
      </c>
      <c r="H15" s="930" t="e">
        <f>COUNTIFS(KELAMIN,"L",' BUKU INDUK 2017'!J7:J1902,"DIPLOMA",' BUKU INDUK 2017'!R7:R1902,"DSN 2")</f>
        <v>#VALUE!</v>
      </c>
      <c r="I15" s="933" t="e">
        <f>COUNTIFS(KELAMIN,"P",' BUKU INDUK 2017'!J7:J1902,"DIPLOMA",' BUKU INDUK 2017'!R7:R1902,"DSN 2")</f>
        <v>#VALUE!</v>
      </c>
      <c r="J15" s="930" t="e">
        <f>COUNTIFS(KELAMIN,"L",' BUKU INDUK 2017'!J7:J1902,"SEDANG SLTA/SEDERAJAT",' BUKU INDUK 2017'!R7:R1902,"DSN 1")</f>
        <v>#VALUE!</v>
      </c>
      <c r="K15" s="933" t="e">
        <f>COUNTIFS(KELAMIN,"L",' BUKU INDUK 2017'!J7:J1902,"SEDANG SLTA/SEDERAJAT",' BUKU INDUK 2017'!R7:R1902,"DSN 1")</f>
        <v>#VALUE!</v>
      </c>
      <c r="L15" s="932">
        <v>16</v>
      </c>
    </row>
    <row r="16" spans="1:15" ht="24.95" customHeight="1">
      <c r="C16">
        <f>SUM(C6:C15)</f>
        <v>1881</v>
      </c>
      <c r="E16" s="901" t="s">
        <v>265</v>
      </c>
      <c r="F16" s="930" t="e">
        <f>COUNTIFS(KELAMIN,"L",'BUKU INDUK 2019'!J3:J1919,"BELUM SEKOLAH",'BUKU INDUK 2019'!R3:R1919,"DSN 1")</f>
        <v>#VALUE!</v>
      </c>
      <c r="G16" s="930" t="e">
        <f>COUNTIFS(KELAMIN,"P",'DUSUN 01'!J3:J1919,"DIPLOMA")</f>
        <v>#VALUE!</v>
      </c>
      <c r="H16" s="930" t="e">
        <f>COUNTIFS(KELAMIN,"L",' BUKU INDUK 2017'!J7:J1902,"BELUM MASUK TK/KELOMPOK BERMAIN",' BUKU INDUK 2017'!R7:R1902,"DSN 2")</f>
        <v>#VALUE!</v>
      </c>
      <c r="I16" s="933" t="e">
        <f>COUNTIFS(KELAMIN,"P",' BUKU INDUK 2017'!J7:J1902,"BELUM MASUK TK/KELOMPOK BERMAIN",' BUKU INDUK 2017'!R7:R1902,"DSN 2")</f>
        <v>#VALUE!</v>
      </c>
      <c r="J16" s="930" t="e">
        <f>COUNTIFS(KELAMIN,"L",' BUKU INDUK 2017'!J7:J1902,"BELUM MASUK TK/KELOMPOK BERMAIN",' BUKU INDUK 2017'!R7:R1902,"DSN 3")</f>
        <v>#VALUE!</v>
      </c>
      <c r="K16" s="933" t="e">
        <f>COUNTIFS(KELAMIN,"P",' BUKU INDUK 2017'!J7:J1902,"BELUM MASUK TK/KELOMPOK BERMAIN",' BUKU INDUK 2017'!R7:R1902,"DSN 3")</f>
        <v>#VALUE!</v>
      </c>
      <c r="L16" s="932">
        <v>276</v>
      </c>
    </row>
    <row r="17" spans="5:12" ht="24.95" customHeight="1">
      <c r="E17" s="877" t="s">
        <v>84</v>
      </c>
      <c r="F17" t="e">
        <f>SUM(F7:F16)</f>
        <v>#VALUE!</v>
      </c>
      <c r="G17" t="e">
        <f>SUM(G7:G16)</f>
        <v>#VALUE!</v>
      </c>
      <c r="L17" t="e">
        <f>SUM(L7:L16)</f>
        <v>#VALUE!</v>
      </c>
    </row>
    <row r="18" spans="5:12">
      <c r="F18" s="1080" t="e">
        <f>SUM(F17:G17)</f>
        <v>#VALUE!</v>
      </c>
      <c r="G18" s="1080"/>
    </row>
    <row r="20" spans="5:12">
      <c r="I20" s="1093" t="s">
        <v>6933</v>
      </c>
      <c r="J20" s="1093"/>
      <c r="K20" s="1093"/>
      <c r="L20" s="1093"/>
    </row>
    <row r="23" spans="5:12">
      <c r="I23" s="1093" t="s">
        <v>2456</v>
      </c>
      <c r="J23" s="1093"/>
      <c r="K23" s="1093"/>
      <c r="L23" s="1093"/>
    </row>
  </sheetData>
  <mergeCells count="11">
    <mergeCell ref="I20:L20"/>
    <mergeCell ref="I23:L23"/>
    <mergeCell ref="A1:O1"/>
    <mergeCell ref="A2:O2"/>
    <mergeCell ref="A3:O3"/>
    <mergeCell ref="E5:E6"/>
    <mergeCell ref="F5:G5"/>
    <mergeCell ref="H5:I5"/>
    <mergeCell ref="J5:K5"/>
    <mergeCell ref="L5:L6"/>
    <mergeCell ref="F18:G18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0"/>
  <sheetViews>
    <sheetView topLeftCell="A1892" workbookViewId="0">
      <selection activeCell="D1907" sqref="D1907"/>
    </sheetView>
  </sheetViews>
  <sheetFormatPr defaultRowHeight="15"/>
  <cols>
    <col min="1" max="1" width="4.28515625" customWidth="1"/>
    <col min="2" max="2" width="3.42578125" customWidth="1"/>
    <col min="3" max="3" width="15.7109375" customWidth="1"/>
    <col min="4" max="4" width="6.7109375" customWidth="1"/>
    <col min="5" max="5" width="13.42578125" customWidth="1"/>
    <col min="6" max="6" width="11.85546875" customWidth="1"/>
    <col min="7" max="7" width="12.85546875" style="952" customWidth="1"/>
    <col min="8" max="8" width="5.5703125" customWidth="1"/>
    <col min="9" max="9" width="7.28515625" customWidth="1"/>
    <col min="10" max="10" width="14.5703125" customWidth="1"/>
    <col min="11" max="11" width="20" customWidth="1"/>
    <col min="12" max="12" width="7.85546875" customWidth="1"/>
    <col min="13" max="13" width="6.28515625" customWidth="1"/>
    <col min="14" max="14" width="12.28515625" customWidth="1"/>
    <col min="15" max="15" width="14.140625" customWidth="1"/>
    <col min="16" max="16" width="15.85546875" customWidth="1"/>
    <col min="17" max="17" width="16.7109375" customWidth="1"/>
  </cols>
  <sheetData>
    <row r="1" spans="1:17">
      <c r="A1" s="1164" t="s">
        <v>70</v>
      </c>
      <c r="B1" s="1165" t="s">
        <v>151</v>
      </c>
      <c r="C1" s="1165"/>
      <c r="D1" s="1166" t="s">
        <v>2</v>
      </c>
      <c r="E1" s="1167" t="s">
        <v>6416</v>
      </c>
      <c r="F1" s="1168" t="s">
        <v>6417</v>
      </c>
      <c r="G1" s="1169"/>
      <c r="H1" s="1163" t="s">
        <v>6418</v>
      </c>
      <c r="I1" s="1172" t="s">
        <v>187</v>
      </c>
      <c r="J1" s="1171" t="s">
        <v>6419</v>
      </c>
      <c r="K1" s="1171" t="s">
        <v>154</v>
      </c>
      <c r="L1" s="1173" t="s">
        <v>6420</v>
      </c>
      <c r="M1" s="1173" t="s">
        <v>6421</v>
      </c>
      <c r="N1" s="1170" t="s">
        <v>6422</v>
      </c>
      <c r="O1" s="1170" t="s">
        <v>6423</v>
      </c>
      <c r="P1" s="1171" t="s">
        <v>180</v>
      </c>
      <c r="Q1" s="1171" t="s">
        <v>194</v>
      </c>
    </row>
    <row r="2" spans="1:17">
      <c r="A2" s="1164"/>
      <c r="B2" s="1165"/>
      <c r="C2" s="1165"/>
      <c r="D2" s="1166"/>
      <c r="E2" s="1167"/>
      <c r="F2" s="791" t="s">
        <v>6424</v>
      </c>
      <c r="G2" s="792" t="s">
        <v>8</v>
      </c>
      <c r="H2" s="1163"/>
      <c r="I2" s="1172"/>
      <c r="J2" s="1171"/>
      <c r="K2" s="1171"/>
      <c r="L2" s="1173"/>
      <c r="M2" s="1173"/>
      <c r="N2" s="1170"/>
      <c r="O2" s="1170"/>
      <c r="P2" s="1171"/>
      <c r="Q2" s="1171"/>
    </row>
    <row r="3" spans="1:17">
      <c r="A3" s="950">
        <v>1</v>
      </c>
      <c r="B3" s="722">
        <v>1</v>
      </c>
      <c r="C3" s="722" t="s">
        <v>218</v>
      </c>
      <c r="D3" s="744" t="s">
        <v>23</v>
      </c>
      <c r="E3" s="722" t="s">
        <v>221</v>
      </c>
      <c r="F3" s="722" t="s">
        <v>219</v>
      </c>
      <c r="G3" s="957">
        <v>26201</v>
      </c>
      <c r="H3" s="724">
        <v>45</v>
      </c>
      <c r="I3" s="769" t="s">
        <v>1403</v>
      </c>
      <c r="J3" s="722" t="s">
        <v>223</v>
      </c>
      <c r="K3" s="722" t="s">
        <v>224</v>
      </c>
      <c r="L3" s="770" t="s">
        <v>6425</v>
      </c>
      <c r="M3" s="770" t="s">
        <v>6426</v>
      </c>
      <c r="N3" s="722" t="s">
        <v>228</v>
      </c>
      <c r="O3" s="722" t="s">
        <v>222</v>
      </c>
      <c r="P3" s="722" t="s">
        <v>217</v>
      </c>
      <c r="Q3" s="722" t="s">
        <v>227</v>
      </c>
    </row>
    <row r="4" spans="1:17">
      <c r="A4" s="950"/>
      <c r="B4" s="721">
        <v>2</v>
      </c>
      <c r="C4" s="722" t="s">
        <v>243</v>
      </c>
      <c r="D4" s="723" t="s">
        <v>16</v>
      </c>
      <c r="E4" s="721" t="s">
        <v>221</v>
      </c>
      <c r="F4" s="721" t="s">
        <v>244</v>
      </c>
      <c r="G4" s="956">
        <v>32497</v>
      </c>
      <c r="H4" s="795">
        <v>28</v>
      </c>
      <c r="I4" s="725" t="s">
        <v>1403</v>
      </c>
      <c r="J4" s="721" t="s">
        <v>223</v>
      </c>
      <c r="K4" s="721" t="s">
        <v>246</v>
      </c>
      <c r="L4" s="726" t="s">
        <v>6425</v>
      </c>
      <c r="M4" s="726" t="s">
        <v>6426</v>
      </c>
      <c r="N4" s="722" t="s">
        <v>228</v>
      </c>
      <c r="O4" s="721" t="s">
        <v>245</v>
      </c>
      <c r="P4" s="727" t="s">
        <v>242</v>
      </c>
      <c r="Q4" s="722" t="s">
        <v>227</v>
      </c>
    </row>
    <row r="5" spans="1:17">
      <c r="A5" s="950"/>
      <c r="B5" s="721">
        <v>3</v>
      </c>
      <c r="C5" s="722" t="s">
        <v>260</v>
      </c>
      <c r="D5" s="723" t="s">
        <v>23</v>
      </c>
      <c r="E5" s="721" t="s">
        <v>254</v>
      </c>
      <c r="F5" s="721" t="s">
        <v>22</v>
      </c>
      <c r="G5" s="956">
        <v>35368</v>
      </c>
      <c r="H5" s="795">
        <v>20</v>
      </c>
      <c r="I5" s="725" t="s">
        <v>1403</v>
      </c>
      <c r="J5" s="721" t="s">
        <v>223</v>
      </c>
      <c r="K5" s="721" t="s">
        <v>261</v>
      </c>
      <c r="L5" s="726" t="s">
        <v>6425</v>
      </c>
      <c r="M5" s="726" t="s">
        <v>6426</v>
      </c>
      <c r="N5" s="722" t="s">
        <v>228</v>
      </c>
      <c r="O5" s="721" t="s">
        <v>255</v>
      </c>
      <c r="P5" s="722" t="s">
        <v>259</v>
      </c>
      <c r="Q5" s="722" t="s">
        <v>227</v>
      </c>
    </row>
    <row r="6" spans="1:17">
      <c r="A6" s="950"/>
      <c r="B6" s="721">
        <v>4</v>
      </c>
      <c r="C6" s="722" t="s">
        <v>264</v>
      </c>
      <c r="D6" s="723" t="s">
        <v>16</v>
      </c>
      <c r="E6" s="721" t="s">
        <v>254</v>
      </c>
      <c r="F6" s="721" t="s">
        <v>22</v>
      </c>
      <c r="G6" s="956">
        <v>40038</v>
      </c>
      <c r="H6" s="795">
        <v>7</v>
      </c>
      <c r="I6" s="725" t="s">
        <v>1403</v>
      </c>
      <c r="J6" s="721" t="s">
        <v>265</v>
      </c>
      <c r="K6" s="721" t="s">
        <v>266</v>
      </c>
      <c r="L6" s="726" t="s">
        <v>6425</v>
      </c>
      <c r="M6" s="726" t="s">
        <v>6426</v>
      </c>
      <c r="N6" s="722" t="s">
        <v>228</v>
      </c>
      <c r="O6" s="721" t="s">
        <v>255</v>
      </c>
      <c r="P6" s="727" t="s">
        <v>263</v>
      </c>
      <c r="Q6" s="722" t="s">
        <v>227</v>
      </c>
    </row>
    <row r="7" spans="1:17">
      <c r="A7" s="950"/>
      <c r="B7" s="721">
        <v>5</v>
      </c>
      <c r="C7" s="722" t="s">
        <v>269</v>
      </c>
      <c r="D7" s="723" t="s">
        <v>23</v>
      </c>
      <c r="E7" s="721" t="s">
        <v>254</v>
      </c>
      <c r="F7" s="721" t="s">
        <v>22</v>
      </c>
      <c r="G7" s="956">
        <v>41618</v>
      </c>
      <c r="H7" s="795">
        <v>3</v>
      </c>
      <c r="I7" s="725" t="s">
        <v>1403</v>
      </c>
      <c r="J7" s="721" t="s">
        <v>265</v>
      </c>
      <c r="K7" s="721" t="s">
        <v>270</v>
      </c>
      <c r="L7" s="726" t="s">
        <v>6427</v>
      </c>
      <c r="M7" s="726" t="s">
        <v>6426</v>
      </c>
      <c r="N7" s="722" t="s">
        <v>228</v>
      </c>
      <c r="O7" s="721" t="s">
        <v>255</v>
      </c>
      <c r="P7" s="727" t="s">
        <v>268</v>
      </c>
      <c r="Q7" s="722" t="s">
        <v>227</v>
      </c>
    </row>
    <row r="8" spans="1:17">
      <c r="A8" s="721">
        <v>2</v>
      </c>
      <c r="B8" s="721">
        <v>1</v>
      </c>
      <c r="C8" s="722" t="s">
        <v>272</v>
      </c>
      <c r="D8" s="723" t="s">
        <v>16</v>
      </c>
      <c r="E8" s="721" t="s">
        <v>221</v>
      </c>
      <c r="F8" s="721" t="s">
        <v>273</v>
      </c>
      <c r="G8" s="956">
        <v>18459</v>
      </c>
      <c r="H8" s="795">
        <v>67</v>
      </c>
      <c r="I8" s="725" t="s">
        <v>1403</v>
      </c>
      <c r="J8" s="721" t="s">
        <v>256</v>
      </c>
      <c r="K8" s="721" t="s">
        <v>246</v>
      </c>
      <c r="L8" s="726" t="s">
        <v>6425</v>
      </c>
      <c r="M8" s="726" t="s">
        <v>6426</v>
      </c>
      <c r="N8" s="722" t="s">
        <v>228</v>
      </c>
      <c r="O8" s="721" t="s">
        <v>222</v>
      </c>
      <c r="P8" s="722" t="s">
        <v>271</v>
      </c>
      <c r="Q8" s="722" t="s">
        <v>277</v>
      </c>
    </row>
    <row r="9" spans="1:17">
      <c r="A9" s="951">
        <v>3</v>
      </c>
      <c r="B9" s="721">
        <v>1</v>
      </c>
      <c r="C9" s="722" t="s">
        <v>281</v>
      </c>
      <c r="D9" s="723" t="s">
        <v>23</v>
      </c>
      <c r="E9" s="721" t="s">
        <v>221</v>
      </c>
      <c r="F9" s="721" t="s">
        <v>273</v>
      </c>
      <c r="G9" s="956">
        <v>31137</v>
      </c>
      <c r="H9" s="795">
        <v>32</v>
      </c>
      <c r="I9" s="725" t="s">
        <v>1403</v>
      </c>
      <c r="J9" s="721" t="s">
        <v>223</v>
      </c>
      <c r="K9" s="721" t="s">
        <v>283</v>
      </c>
      <c r="L9" s="726" t="s">
        <v>6425</v>
      </c>
      <c r="M9" s="726" t="s">
        <v>6426</v>
      </c>
      <c r="N9" s="722" t="s">
        <v>228</v>
      </c>
      <c r="O9" s="721" t="s">
        <v>222</v>
      </c>
      <c r="P9" s="722" t="s">
        <v>280</v>
      </c>
      <c r="Q9" s="727" t="s">
        <v>284</v>
      </c>
    </row>
    <row r="10" spans="1:17">
      <c r="A10" s="951"/>
      <c r="B10" s="721">
        <v>2</v>
      </c>
      <c r="C10" s="732" t="s">
        <v>287</v>
      </c>
      <c r="D10" s="723" t="s">
        <v>16</v>
      </c>
      <c r="E10" s="733" t="s">
        <v>221</v>
      </c>
      <c r="F10" s="733" t="s">
        <v>288</v>
      </c>
      <c r="G10" s="958">
        <v>33336</v>
      </c>
      <c r="H10" s="795">
        <v>26</v>
      </c>
      <c r="I10" s="725" t="s">
        <v>1403</v>
      </c>
      <c r="J10" s="733" t="s">
        <v>289</v>
      </c>
      <c r="K10" s="733" t="s">
        <v>246</v>
      </c>
      <c r="L10" s="726" t="s">
        <v>6425</v>
      </c>
      <c r="M10" s="726" t="s">
        <v>6426</v>
      </c>
      <c r="N10" s="722" t="s">
        <v>228</v>
      </c>
      <c r="O10" s="733" t="s">
        <v>245</v>
      </c>
      <c r="P10" s="734" t="s">
        <v>286</v>
      </c>
      <c r="Q10" s="727" t="s">
        <v>284</v>
      </c>
    </row>
    <row r="11" spans="1:17">
      <c r="A11" s="951"/>
      <c r="B11" s="721">
        <v>3</v>
      </c>
      <c r="C11" s="732" t="s">
        <v>293</v>
      </c>
      <c r="D11" s="723" t="s">
        <v>16</v>
      </c>
      <c r="E11" s="733" t="s">
        <v>254</v>
      </c>
      <c r="F11" s="733" t="s">
        <v>229</v>
      </c>
      <c r="G11" s="958">
        <v>42437</v>
      </c>
      <c r="H11" s="795">
        <v>1</v>
      </c>
      <c r="I11" s="725" t="s">
        <v>1403</v>
      </c>
      <c r="J11" s="733" t="s">
        <v>265</v>
      </c>
      <c r="K11" s="733" t="s">
        <v>270</v>
      </c>
      <c r="L11" s="726" t="s">
        <v>6427</v>
      </c>
      <c r="M11" s="726" t="s">
        <v>6426</v>
      </c>
      <c r="N11" s="722" t="s">
        <v>228</v>
      </c>
      <c r="O11" s="733" t="s">
        <v>255</v>
      </c>
      <c r="P11" s="736" t="s">
        <v>292</v>
      </c>
      <c r="Q11" s="727" t="s">
        <v>284</v>
      </c>
    </row>
    <row r="12" spans="1:17">
      <c r="A12" s="721">
        <v>4</v>
      </c>
      <c r="B12" s="721">
        <v>1</v>
      </c>
      <c r="C12" s="722" t="s">
        <v>296</v>
      </c>
      <c r="D12" s="723" t="s">
        <v>23</v>
      </c>
      <c r="E12" s="721" t="s">
        <v>221</v>
      </c>
      <c r="F12" s="721" t="s">
        <v>297</v>
      </c>
      <c r="G12" s="956">
        <v>21174</v>
      </c>
      <c r="H12" s="795">
        <v>59</v>
      </c>
      <c r="I12" s="725" t="s">
        <v>1403</v>
      </c>
      <c r="J12" s="721" t="s">
        <v>289</v>
      </c>
      <c r="K12" s="721" t="s">
        <v>283</v>
      </c>
      <c r="L12" s="726" t="s">
        <v>6425</v>
      </c>
      <c r="M12" s="726" t="s">
        <v>6426</v>
      </c>
      <c r="N12" s="722" t="s">
        <v>228</v>
      </c>
      <c r="O12" s="721" t="s">
        <v>222</v>
      </c>
      <c r="P12" s="722" t="s">
        <v>295</v>
      </c>
      <c r="Q12" s="722" t="s">
        <v>300</v>
      </c>
    </row>
    <row r="13" spans="1:17">
      <c r="A13" s="721"/>
      <c r="B13" s="721">
        <v>2</v>
      </c>
      <c r="C13" s="722" t="s">
        <v>303</v>
      </c>
      <c r="D13" s="723" t="s">
        <v>16</v>
      </c>
      <c r="E13" s="721" t="s">
        <v>221</v>
      </c>
      <c r="F13" s="721" t="s">
        <v>288</v>
      </c>
      <c r="G13" s="956">
        <v>23928</v>
      </c>
      <c r="H13" s="795">
        <v>52</v>
      </c>
      <c r="I13" s="725" t="s">
        <v>1403</v>
      </c>
      <c r="J13" s="721" t="s">
        <v>256</v>
      </c>
      <c r="K13" s="721" t="s">
        <v>246</v>
      </c>
      <c r="L13" s="726" t="s">
        <v>6425</v>
      </c>
      <c r="M13" s="726" t="s">
        <v>6426</v>
      </c>
      <c r="N13" s="722" t="s">
        <v>228</v>
      </c>
      <c r="O13" s="721" t="s">
        <v>245</v>
      </c>
      <c r="P13" s="722" t="s">
        <v>302</v>
      </c>
      <c r="Q13" s="722" t="s">
        <v>300</v>
      </c>
    </row>
    <row r="14" spans="1:17">
      <c r="A14" s="721">
        <v>5</v>
      </c>
      <c r="B14" s="721">
        <v>1</v>
      </c>
      <c r="C14" s="722" t="s">
        <v>308</v>
      </c>
      <c r="D14" s="723" t="s">
        <v>23</v>
      </c>
      <c r="E14" s="721" t="s">
        <v>221</v>
      </c>
      <c r="F14" s="721" t="s">
        <v>309</v>
      </c>
      <c r="G14" s="956">
        <v>26104</v>
      </c>
      <c r="H14" s="795">
        <v>46</v>
      </c>
      <c r="I14" s="725" t="s">
        <v>1403</v>
      </c>
      <c r="J14" s="721" t="s">
        <v>289</v>
      </c>
      <c r="K14" s="721" t="s">
        <v>283</v>
      </c>
      <c r="L14" s="726" t="s">
        <v>6425</v>
      </c>
      <c r="M14" s="726" t="s">
        <v>6426</v>
      </c>
      <c r="N14" s="722" t="s">
        <v>228</v>
      </c>
      <c r="O14" s="721" t="s">
        <v>222</v>
      </c>
      <c r="P14" s="722" t="s">
        <v>307</v>
      </c>
      <c r="Q14" s="722" t="s">
        <v>312</v>
      </c>
    </row>
    <row r="15" spans="1:17">
      <c r="A15" s="721"/>
      <c r="B15" s="721">
        <v>2</v>
      </c>
      <c r="C15" s="722" t="s">
        <v>314</v>
      </c>
      <c r="D15" s="723" t="s">
        <v>16</v>
      </c>
      <c r="E15" s="721" t="s">
        <v>221</v>
      </c>
      <c r="F15" s="721" t="s">
        <v>315</v>
      </c>
      <c r="G15" s="956">
        <v>27018</v>
      </c>
      <c r="H15" s="795">
        <v>43</v>
      </c>
      <c r="I15" s="725" t="s">
        <v>1403</v>
      </c>
      <c r="J15" s="721" t="s">
        <v>256</v>
      </c>
      <c r="K15" s="721" t="s">
        <v>246</v>
      </c>
      <c r="L15" s="726" t="s">
        <v>6425</v>
      </c>
      <c r="M15" s="726" t="s">
        <v>6426</v>
      </c>
      <c r="N15" s="722" t="s">
        <v>228</v>
      </c>
      <c r="O15" s="721" t="s">
        <v>245</v>
      </c>
      <c r="P15" s="727" t="s">
        <v>313</v>
      </c>
      <c r="Q15" s="722" t="s">
        <v>312</v>
      </c>
    </row>
    <row r="16" spans="1:17">
      <c r="A16" s="721"/>
      <c r="B16" s="721">
        <v>3</v>
      </c>
      <c r="C16" s="722" t="s">
        <v>319</v>
      </c>
      <c r="D16" s="723" t="s">
        <v>16</v>
      </c>
      <c r="E16" s="721" t="s">
        <v>254</v>
      </c>
      <c r="F16" s="721" t="s">
        <v>230</v>
      </c>
      <c r="G16" s="956">
        <v>36447</v>
      </c>
      <c r="H16" s="795">
        <v>17</v>
      </c>
      <c r="I16" s="725" t="s">
        <v>1403</v>
      </c>
      <c r="J16" s="721" t="s">
        <v>886</v>
      </c>
      <c r="K16" s="721" t="s">
        <v>266</v>
      </c>
      <c r="L16" s="726" t="s">
        <v>6425</v>
      </c>
      <c r="M16" s="726" t="s">
        <v>6426</v>
      </c>
      <c r="N16" s="722" t="s">
        <v>228</v>
      </c>
      <c r="O16" s="721" t="s">
        <v>255</v>
      </c>
      <c r="P16" s="722" t="s">
        <v>318</v>
      </c>
      <c r="Q16" s="722" t="s">
        <v>312</v>
      </c>
    </row>
    <row r="17" spans="1:17">
      <c r="A17" s="721">
        <v>6</v>
      </c>
      <c r="B17" s="721">
        <v>1</v>
      </c>
      <c r="C17" s="722" t="s">
        <v>311</v>
      </c>
      <c r="D17" s="723" t="s">
        <v>23</v>
      </c>
      <c r="E17" s="721" t="s">
        <v>221</v>
      </c>
      <c r="F17" s="721" t="s">
        <v>309</v>
      </c>
      <c r="G17" s="956">
        <v>19555</v>
      </c>
      <c r="H17" s="795">
        <v>64</v>
      </c>
      <c r="I17" s="725" t="s">
        <v>1403</v>
      </c>
      <c r="J17" s="721" t="s">
        <v>256</v>
      </c>
      <c r="K17" s="721" t="s">
        <v>283</v>
      </c>
      <c r="L17" s="726" t="s">
        <v>6425</v>
      </c>
      <c r="M17" s="726" t="s">
        <v>6426</v>
      </c>
      <c r="N17" s="722" t="s">
        <v>228</v>
      </c>
      <c r="O17" s="721" t="s">
        <v>222</v>
      </c>
      <c r="P17" s="722" t="s">
        <v>321</v>
      </c>
      <c r="Q17" s="722" t="s">
        <v>324</v>
      </c>
    </row>
    <row r="18" spans="1:17">
      <c r="A18" s="721"/>
      <c r="B18" s="721">
        <v>2</v>
      </c>
      <c r="C18" s="722" t="s">
        <v>326</v>
      </c>
      <c r="D18" s="723" t="s">
        <v>16</v>
      </c>
      <c r="E18" s="721" t="s">
        <v>221</v>
      </c>
      <c r="F18" s="721" t="s">
        <v>309</v>
      </c>
      <c r="G18" s="956">
        <v>9235</v>
      </c>
      <c r="H18" s="795">
        <v>92</v>
      </c>
      <c r="I18" s="725" t="s">
        <v>1403</v>
      </c>
      <c r="J18" s="721" t="s">
        <v>256</v>
      </c>
      <c r="K18" s="737" t="s">
        <v>270</v>
      </c>
      <c r="L18" s="726" t="s">
        <v>6425</v>
      </c>
      <c r="M18" s="726" t="s">
        <v>6426</v>
      </c>
      <c r="N18" s="722" t="s">
        <v>228</v>
      </c>
      <c r="O18" s="721" t="s">
        <v>327</v>
      </c>
      <c r="P18" s="727" t="s">
        <v>325</v>
      </c>
      <c r="Q18" s="722" t="s">
        <v>324</v>
      </c>
    </row>
    <row r="19" spans="1:17">
      <c r="A19" s="721">
        <v>7</v>
      </c>
      <c r="B19" s="721">
        <v>1</v>
      </c>
      <c r="C19" s="722" t="s">
        <v>331</v>
      </c>
      <c r="D19" s="723" t="s">
        <v>23</v>
      </c>
      <c r="E19" s="721" t="s">
        <v>221</v>
      </c>
      <c r="F19" s="721" t="s">
        <v>309</v>
      </c>
      <c r="G19" s="956">
        <v>24264</v>
      </c>
      <c r="H19" s="795">
        <v>51</v>
      </c>
      <c r="I19" s="725" t="s">
        <v>1403</v>
      </c>
      <c r="J19" s="721" t="s">
        <v>289</v>
      </c>
      <c r="K19" s="721" t="s">
        <v>283</v>
      </c>
      <c r="L19" s="726" t="s">
        <v>6425</v>
      </c>
      <c r="M19" s="726" t="s">
        <v>6426</v>
      </c>
      <c r="N19" s="722" t="s">
        <v>228</v>
      </c>
      <c r="O19" s="721" t="s">
        <v>222</v>
      </c>
      <c r="P19" s="722" t="s">
        <v>330</v>
      </c>
      <c r="Q19" s="722" t="s">
        <v>334</v>
      </c>
    </row>
    <row r="20" spans="1:17">
      <c r="A20" s="721"/>
      <c r="B20" s="721">
        <v>2</v>
      </c>
      <c r="C20" s="722" t="s">
        <v>336</v>
      </c>
      <c r="D20" s="723" t="s">
        <v>16</v>
      </c>
      <c r="E20" s="721" t="s">
        <v>221</v>
      </c>
      <c r="F20" s="721" t="s">
        <v>337</v>
      </c>
      <c r="G20" s="956">
        <v>26446</v>
      </c>
      <c r="H20" s="795">
        <v>45</v>
      </c>
      <c r="I20" s="725" t="s">
        <v>1403</v>
      </c>
      <c r="J20" s="721" t="s">
        <v>256</v>
      </c>
      <c r="K20" s="721" t="s">
        <v>246</v>
      </c>
      <c r="L20" s="726" t="s">
        <v>6425</v>
      </c>
      <c r="M20" s="726" t="s">
        <v>6426</v>
      </c>
      <c r="N20" s="722" t="s">
        <v>228</v>
      </c>
      <c r="O20" s="721" t="s">
        <v>245</v>
      </c>
      <c r="P20" s="722" t="s">
        <v>335</v>
      </c>
      <c r="Q20" s="722" t="s">
        <v>334</v>
      </c>
    </row>
    <row r="21" spans="1:17">
      <c r="A21" s="721"/>
      <c r="B21" s="721">
        <v>3</v>
      </c>
      <c r="C21" s="722" t="s">
        <v>343</v>
      </c>
      <c r="D21" s="723" t="s">
        <v>23</v>
      </c>
      <c r="E21" s="721" t="s">
        <v>254</v>
      </c>
      <c r="F21" s="721" t="s">
        <v>309</v>
      </c>
      <c r="G21" s="956">
        <v>34570</v>
      </c>
      <c r="H21" s="795">
        <v>22</v>
      </c>
      <c r="I21" s="725" t="s">
        <v>1403</v>
      </c>
      <c r="J21" s="721" t="s">
        <v>344</v>
      </c>
      <c r="K21" s="721" t="s">
        <v>266</v>
      </c>
      <c r="L21" s="726" t="s">
        <v>6425</v>
      </c>
      <c r="M21" s="726" t="s">
        <v>6426</v>
      </c>
      <c r="N21" s="722" t="s">
        <v>228</v>
      </c>
      <c r="O21" s="721" t="s">
        <v>255</v>
      </c>
      <c r="P21" s="722" t="s">
        <v>342</v>
      </c>
      <c r="Q21" s="722" t="s">
        <v>334</v>
      </c>
    </row>
    <row r="22" spans="1:17">
      <c r="A22" s="721"/>
      <c r="B22" s="721">
        <v>4</v>
      </c>
      <c r="C22" s="722" t="s">
        <v>347</v>
      </c>
      <c r="D22" s="723" t="s">
        <v>23</v>
      </c>
      <c r="E22" s="721" t="s">
        <v>254</v>
      </c>
      <c r="F22" s="721" t="s">
        <v>22</v>
      </c>
      <c r="G22" s="956">
        <v>37068</v>
      </c>
      <c r="H22" s="795">
        <v>16</v>
      </c>
      <c r="I22" s="725" t="s">
        <v>1403</v>
      </c>
      <c r="J22" s="721" t="s">
        <v>348</v>
      </c>
      <c r="K22" s="721" t="s">
        <v>266</v>
      </c>
      <c r="L22" s="726" t="s">
        <v>6425</v>
      </c>
      <c r="M22" s="726" t="s">
        <v>6426</v>
      </c>
      <c r="N22" s="722" t="s">
        <v>228</v>
      </c>
      <c r="O22" s="721" t="s">
        <v>255</v>
      </c>
      <c r="P22" s="722" t="s">
        <v>346</v>
      </c>
      <c r="Q22" s="722" t="s">
        <v>334</v>
      </c>
    </row>
    <row r="23" spans="1:17">
      <c r="A23" s="721">
        <v>8</v>
      </c>
      <c r="B23" s="721">
        <v>1</v>
      </c>
      <c r="C23" s="722" t="s">
        <v>355</v>
      </c>
      <c r="D23" s="723" t="s">
        <v>16</v>
      </c>
      <c r="E23" s="721" t="s">
        <v>221</v>
      </c>
      <c r="F23" s="721" t="s">
        <v>219</v>
      </c>
      <c r="G23" s="956">
        <v>23348</v>
      </c>
      <c r="H23" s="795">
        <v>53</v>
      </c>
      <c r="I23" s="725" t="s">
        <v>1403</v>
      </c>
      <c r="J23" s="721" t="s">
        <v>256</v>
      </c>
      <c r="K23" s="721" t="s">
        <v>246</v>
      </c>
      <c r="L23" s="726"/>
      <c r="M23" s="726" t="s">
        <v>6426</v>
      </c>
      <c r="N23" s="722" t="s">
        <v>228</v>
      </c>
      <c r="O23" s="721" t="s">
        <v>245</v>
      </c>
      <c r="P23" s="722" t="s">
        <v>354</v>
      </c>
      <c r="Q23" s="722" t="s">
        <v>353</v>
      </c>
    </row>
    <row r="24" spans="1:17">
      <c r="A24" s="721">
        <v>9</v>
      </c>
      <c r="B24" s="721">
        <v>1</v>
      </c>
      <c r="C24" s="722" t="s">
        <v>359</v>
      </c>
      <c r="D24" s="723" t="s">
        <v>23</v>
      </c>
      <c r="E24" s="721" t="s">
        <v>221</v>
      </c>
      <c r="F24" s="721" t="s">
        <v>22</v>
      </c>
      <c r="G24" s="956">
        <v>30768</v>
      </c>
      <c r="H24" s="795">
        <v>33</v>
      </c>
      <c r="I24" s="725" t="s">
        <v>1403</v>
      </c>
      <c r="J24" s="721" t="s">
        <v>289</v>
      </c>
      <c r="K24" s="721" t="s">
        <v>360</v>
      </c>
      <c r="L24" s="726"/>
      <c r="M24" s="726" t="s">
        <v>6426</v>
      </c>
      <c r="N24" s="722" t="s">
        <v>228</v>
      </c>
      <c r="O24" s="721" t="s">
        <v>222</v>
      </c>
      <c r="P24" s="722" t="s">
        <v>358</v>
      </c>
      <c r="Q24" s="722" t="s">
        <v>363</v>
      </c>
    </row>
    <row r="25" spans="1:17">
      <c r="A25" s="721"/>
      <c r="B25" s="721">
        <v>2</v>
      </c>
      <c r="C25" s="722" t="s">
        <v>365</v>
      </c>
      <c r="D25" s="723" t="s">
        <v>16</v>
      </c>
      <c r="E25" s="721" t="s">
        <v>221</v>
      </c>
      <c r="F25" s="721" t="s">
        <v>366</v>
      </c>
      <c r="G25" s="956">
        <v>31213</v>
      </c>
      <c r="H25" s="795">
        <v>32</v>
      </c>
      <c r="I25" s="725" t="s">
        <v>1403</v>
      </c>
      <c r="J25" s="721" t="s">
        <v>223</v>
      </c>
      <c r="K25" s="721" t="s">
        <v>360</v>
      </c>
      <c r="L25" s="726"/>
      <c r="M25" s="726" t="s">
        <v>6426</v>
      </c>
      <c r="N25" s="722" t="s">
        <v>228</v>
      </c>
      <c r="O25" s="721" t="s">
        <v>245</v>
      </c>
      <c r="P25" s="722" t="s">
        <v>364</v>
      </c>
      <c r="Q25" s="722" t="s">
        <v>363</v>
      </c>
    </row>
    <row r="26" spans="1:17">
      <c r="A26" s="721"/>
      <c r="B26" s="721">
        <v>3</v>
      </c>
      <c r="C26" s="722" t="s">
        <v>368</v>
      </c>
      <c r="D26" s="723" t="s">
        <v>23</v>
      </c>
      <c r="E26" s="721" t="s">
        <v>254</v>
      </c>
      <c r="F26" s="721" t="s">
        <v>22</v>
      </c>
      <c r="G26" s="956">
        <v>38869</v>
      </c>
      <c r="H26" s="795">
        <v>11</v>
      </c>
      <c r="I26" s="725" t="s">
        <v>1403</v>
      </c>
      <c r="J26" s="721" t="s">
        <v>369</v>
      </c>
      <c r="K26" s="721" t="s">
        <v>266</v>
      </c>
      <c r="L26" s="726"/>
      <c r="M26" s="726" t="s">
        <v>6426</v>
      </c>
      <c r="N26" s="722" t="s">
        <v>228</v>
      </c>
      <c r="O26" s="721" t="s">
        <v>255</v>
      </c>
      <c r="P26" s="722" t="s">
        <v>367</v>
      </c>
      <c r="Q26" s="722" t="s">
        <v>363</v>
      </c>
    </row>
    <row r="27" spans="1:17">
      <c r="A27" s="721"/>
      <c r="B27" s="721">
        <v>4</v>
      </c>
      <c r="C27" s="722" t="s">
        <v>372</v>
      </c>
      <c r="D27" s="723" t="s">
        <v>16</v>
      </c>
      <c r="E27" s="721" t="s">
        <v>254</v>
      </c>
      <c r="F27" s="721" t="s">
        <v>22</v>
      </c>
      <c r="G27" s="959" t="s">
        <v>373</v>
      </c>
      <c r="H27" s="795">
        <v>3</v>
      </c>
      <c r="I27" s="725" t="s">
        <v>1403</v>
      </c>
      <c r="J27" s="721" t="s">
        <v>265</v>
      </c>
      <c r="K27" s="721" t="s">
        <v>270</v>
      </c>
      <c r="L27" s="726"/>
      <c r="M27" s="726" t="s">
        <v>6426</v>
      </c>
      <c r="N27" s="722" t="s">
        <v>228</v>
      </c>
      <c r="O27" s="721" t="s">
        <v>255</v>
      </c>
      <c r="P27" s="727" t="s">
        <v>371</v>
      </c>
      <c r="Q27" s="722" t="s">
        <v>363</v>
      </c>
    </row>
    <row r="28" spans="1:17">
      <c r="A28" s="721">
        <v>10</v>
      </c>
      <c r="B28" s="721">
        <v>1</v>
      </c>
      <c r="C28" s="722" t="s">
        <v>375</v>
      </c>
      <c r="D28" s="723" t="s">
        <v>16</v>
      </c>
      <c r="E28" s="721" t="s">
        <v>221</v>
      </c>
      <c r="F28" s="721" t="s">
        <v>376</v>
      </c>
      <c r="G28" s="956">
        <v>23073</v>
      </c>
      <c r="H28" s="795">
        <v>54</v>
      </c>
      <c r="I28" s="725" t="s">
        <v>1403</v>
      </c>
      <c r="J28" s="721" t="s">
        <v>256</v>
      </c>
      <c r="K28" s="721" t="s">
        <v>246</v>
      </c>
      <c r="L28" s="726"/>
      <c r="M28" s="726" t="s">
        <v>6426</v>
      </c>
      <c r="N28" s="722" t="s">
        <v>228</v>
      </c>
      <c r="O28" s="721" t="s">
        <v>222</v>
      </c>
      <c r="P28" s="722" t="s">
        <v>374</v>
      </c>
      <c r="Q28" s="722" t="s">
        <v>379</v>
      </c>
    </row>
    <row r="29" spans="1:17">
      <c r="A29" s="721"/>
      <c r="B29" s="721">
        <v>3</v>
      </c>
      <c r="C29" s="722" t="s">
        <v>383</v>
      </c>
      <c r="D29" s="723" t="s">
        <v>16</v>
      </c>
      <c r="E29" s="721" t="s">
        <v>254</v>
      </c>
      <c r="F29" s="721" t="s">
        <v>376</v>
      </c>
      <c r="G29" s="956">
        <v>30491</v>
      </c>
      <c r="H29" s="795">
        <v>34</v>
      </c>
      <c r="I29" s="725" t="s">
        <v>1403</v>
      </c>
      <c r="J29" s="721" t="s">
        <v>256</v>
      </c>
      <c r="K29" s="721" t="s">
        <v>270</v>
      </c>
      <c r="L29" s="726"/>
      <c r="M29" s="726" t="s">
        <v>6426</v>
      </c>
      <c r="N29" s="722" t="s">
        <v>228</v>
      </c>
      <c r="O29" s="721" t="s">
        <v>255</v>
      </c>
      <c r="P29" s="722" t="s">
        <v>382</v>
      </c>
      <c r="Q29" s="722" t="s">
        <v>379</v>
      </c>
    </row>
    <row r="30" spans="1:17">
      <c r="A30" s="721"/>
      <c r="B30" s="721">
        <v>4</v>
      </c>
      <c r="C30" s="722" t="s">
        <v>386</v>
      </c>
      <c r="D30" s="723" t="s">
        <v>23</v>
      </c>
      <c r="E30" s="721" t="s">
        <v>254</v>
      </c>
      <c r="F30" s="721" t="s">
        <v>22</v>
      </c>
      <c r="G30" s="956">
        <v>36260</v>
      </c>
      <c r="H30" s="795">
        <v>18</v>
      </c>
      <c r="I30" s="725" t="s">
        <v>1403</v>
      </c>
      <c r="J30" s="721" t="s">
        <v>320</v>
      </c>
      <c r="K30" s="721" t="s">
        <v>266</v>
      </c>
      <c r="L30" s="726"/>
      <c r="M30" s="726" t="s">
        <v>6426</v>
      </c>
      <c r="N30" s="722" t="s">
        <v>228</v>
      </c>
      <c r="O30" s="721" t="s">
        <v>255</v>
      </c>
      <c r="P30" s="722" t="s">
        <v>385</v>
      </c>
      <c r="Q30" s="722" t="s">
        <v>379</v>
      </c>
    </row>
    <row r="31" spans="1:17">
      <c r="A31" s="721">
        <v>11</v>
      </c>
      <c r="B31" s="721">
        <v>1</v>
      </c>
      <c r="C31" s="722" t="s">
        <v>400</v>
      </c>
      <c r="D31" s="723" t="s">
        <v>23</v>
      </c>
      <c r="E31" s="721" t="s">
        <v>221</v>
      </c>
      <c r="F31" s="721" t="s">
        <v>219</v>
      </c>
      <c r="G31" s="956">
        <v>28642</v>
      </c>
      <c r="H31" s="795">
        <v>39</v>
      </c>
      <c r="I31" s="725" t="s">
        <v>1403</v>
      </c>
      <c r="J31" s="721" t="s">
        <v>256</v>
      </c>
      <c r="K31" s="721" t="s">
        <v>283</v>
      </c>
      <c r="L31" s="726"/>
      <c r="M31" s="726" t="s">
        <v>6426</v>
      </c>
      <c r="N31" s="722" t="s">
        <v>228</v>
      </c>
      <c r="O31" s="721" t="s">
        <v>222</v>
      </c>
      <c r="P31" s="722" t="s">
        <v>399</v>
      </c>
      <c r="Q31" s="722" t="s">
        <v>403</v>
      </c>
    </row>
    <row r="32" spans="1:17">
      <c r="A32" s="721"/>
      <c r="B32" s="721">
        <v>2</v>
      </c>
      <c r="C32" s="722" t="s">
        <v>405</v>
      </c>
      <c r="D32" s="723" t="s">
        <v>16</v>
      </c>
      <c r="E32" s="721" t="s">
        <v>221</v>
      </c>
      <c r="F32" s="721" t="s">
        <v>219</v>
      </c>
      <c r="G32" s="956">
        <v>29992</v>
      </c>
      <c r="H32" s="795">
        <v>35</v>
      </c>
      <c r="I32" s="725" t="s">
        <v>1403</v>
      </c>
      <c r="J32" s="721" t="s">
        <v>256</v>
      </c>
      <c r="K32" s="721" t="s">
        <v>246</v>
      </c>
      <c r="L32" s="726"/>
      <c r="M32" s="726" t="s">
        <v>6426</v>
      </c>
      <c r="N32" s="722" t="s">
        <v>228</v>
      </c>
      <c r="O32" s="721" t="s">
        <v>245</v>
      </c>
      <c r="P32" s="722" t="s">
        <v>404</v>
      </c>
      <c r="Q32" s="722" t="s">
        <v>403</v>
      </c>
    </row>
    <row r="33" spans="1:17">
      <c r="A33" s="721"/>
      <c r="B33" s="721">
        <v>3</v>
      </c>
      <c r="C33" s="722" t="s">
        <v>409</v>
      </c>
      <c r="D33" s="723" t="s">
        <v>16</v>
      </c>
      <c r="E33" s="721" t="s">
        <v>254</v>
      </c>
      <c r="F33" s="721" t="s">
        <v>219</v>
      </c>
      <c r="G33" s="956">
        <v>37210</v>
      </c>
      <c r="H33" s="795">
        <v>15</v>
      </c>
      <c r="I33" s="725" t="s">
        <v>1403</v>
      </c>
      <c r="J33" s="721" t="s">
        <v>348</v>
      </c>
      <c r="K33" s="721" t="s">
        <v>266</v>
      </c>
      <c r="L33" s="726"/>
      <c r="M33" s="726" t="s">
        <v>6426</v>
      </c>
      <c r="N33" s="722" t="s">
        <v>228</v>
      </c>
      <c r="O33" s="721" t="s">
        <v>255</v>
      </c>
      <c r="P33" s="722" t="s">
        <v>408</v>
      </c>
      <c r="Q33" s="722" t="s">
        <v>403</v>
      </c>
    </row>
    <row r="34" spans="1:17">
      <c r="A34" s="721"/>
      <c r="B34" s="721">
        <v>4</v>
      </c>
      <c r="C34" s="722" t="s">
        <v>411</v>
      </c>
      <c r="D34" s="723" t="s">
        <v>23</v>
      </c>
      <c r="E34" s="721" t="s">
        <v>254</v>
      </c>
      <c r="F34" s="721" t="s">
        <v>22</v>
      </c>
      <c r="G34" s="956">
        <v>40312</v>
      </c>
      <c r="H34" s="795">
        <v>7</v>
      </c>
      <c r="I34" s="725" t="s">
        <v>1403</v>
      </c>
      <c r="J34" s="721" t="s">
        <v>369</v>
      </c>
      <c r="K34" s="721" t="s">
        <v>270</v>
      </c>
      <c r="L34" s="726"/>
      <c r="M34" s="726" t="s">
        <v>6426</v>
      </c>
      <c r="N34" s="722" t="s">
        <v>228</v>
      </c>
      <c r="O34" s="721" t="s">
        <v>255</v>
      </c>
      <c r="P34" s="727" t="s">
        <v>410</v>
      </c>
      <c r="Q34" s="722" t="s">
        <v>403</v>
      </c>
    </row>
    <row r="35" spans="1:17">
      <c r="A35" s="721"/>
      <c r="B35" s="721">
        <v>5</v>
      </c>
      <c r="C35" s="722"/>
      <c r="D35" s="723" t="s">
        <v>7079</v>
      </c>
      <c r="E35" s="721" t="s">
        <v>254</v>
      </c>
      <c r="F35" s="721"/>
      <c r="G35" s="956"/>
      <c r="H35" s="795"/>
      <c r="I35" s="725" t="s">
        <v>1403</v>
      </c>
      <c r="J35" s="721" t="s">
        <v>265</v>
      </c>
      <c r="K35" s="721" t="s">
        <v>270</v>
      </c>
      <c r="L35" s="726"/>
      <c r="M35" s="726" t="s">
        <v>6426</v>
      </c>
      <c r="N35" s="722" t="s">
        <v>228</v>
      </c>
      <c r="O35" s="721" t="s">
        <v>255</v>
      </c>
      <c r="P35" s="727"/>
      <c r="Q35" s="722" t="s">
        <v>403</v>
      </c>
    </row>
    <row r="36" spans="1:17">
      <c r="A36" s="721">
        <v>12</v>
      </c>
      <c r="B36" s="721">
        <v>1</v>
      </c>
      <c r="C36" s="722" t="s">
        <v>433</v>
      </c>
      <c r="D36" s="723" t="s">
        <v>16</v>
      </c>
      <c r="E36" s="721" t="s">
        <v>221</v>
      </c>
      <c r="F36" s="721" t="s">
        <v>434</v>
      </c>
      <c r="G36" s="956">
        <v>27066</v>
      </c>
      <c r="H36" s="795">
        <v>43</v>
      </c>
      <c r="I36" s="725" t="s">
        <v>1403</v>
      </c>
      <c r="J36" s="721" t="s">
        <v>256</v>
      </c>
      <c r="K36" s="721" t="s">
        <v>246</v>
      </c>
      <c r="L36" s="726"/>
      <c r="M36" s="726" t="s">
        <v>6426</v>
      </c>
      <c r="N36" s="722" t="s">
        <v>228</v>
      </c>
      <c r="O36" s="721" t="s">
        <v>245</v>
      </c>
      <c r="P36" s="722" t="s">
        <v>432</v>
      </c>
      <c r="Q36" s="722" t="s">
        <v>431</v>
      </c>
    </row>
    <row r="37" spans="1:17">
      <c r="A37" s="721"/>
      <c r="B37" s="721">
        <v>2</v>
      </c>
      <c r="C37" s="722" t="s">
        <v>438</v>
      </c>
      <c r="D37" s="723" t="s">
        <v>23</v>
      </c>
      <c r="E37" s="721" t="s">
        <v>254</v>
      </c>
      <c r="F37" s="721" t="s">
        <v>439</v>
      </c>
      <c r="G37" s="956">
        <v>35263</v>
      </c>
      <c r="H37" s="795">
        <v>21</v>
      </c>
      <c r="I37" s="725" t="s">
        <v>1403</v>
      </c>
      <c r="J37" s="721" t="s">
        <v>289</v>
      </c>
      <c r="K37" s="721" t="s">
        <v>261</v>
      </c>
      <c r="L37" s="726"/>
      <c r="M37" s="726" t="s">
        <v>6426</v>
      </c>
      <c r="N37" s="722" t="s">
        <v>228</v>
      </c>
      <c r="O37" s="721" t="s">
        <v>255</v>
      </c>
      <c r="P37" s="722" t="s">
        <v>437</v>
      </c>
      <c r="Q37" s="722" t="s">
        <v>431</v>
      </c>
    </row>
    <row r="38" spans="1:17">
      <c r="A38" s="721"/>
      <c r="B38" s="721">
        <v>3</v>
      </c>
      <c r="C38" s="722" t="s">
        <v>441</v>
      </c>
      <c r="D38" s="723" t="s">
        <v>23</v>
      </c>
      <c r="E38" s="721" t="s">
        <v>254</v>
      </c>
      <c r="F38" s="721" t="s">
        <v>22</v>
      </c>
      <c r="G38" s="956">
        <v>36624</v>
      </c>
      <c r="H38" s="795">
        <v>17</v>
      </c>
      <c r="I38" s="725" t="s">
        <v>1403</v>
      </c>
      <c r="J38" s="721" t="s">
        <v>289</v>
      </c>
      <c r="K38" s="721" t="s">
        <v>266</v>
      </c>
      <c r="L38" s="726"/>
      <c r="M38" s="726" t="s">
        <v>6426</v>
      </c>
      <c r="N38" s="722" t="s">
        <v>228</v>
      </c>
      <c r="O38" s="721" t="s">
        <v>255</v>
      </c>
      <c r="P38" s="722" t="s">
        <v>440</v>
      </c>
      <c r="Q38" s="722" t="s">
        <v>431</v>
      </c>
    </row>
    <row r="39" spans="1:17">
      <c r="A39" s="721"/>
      <c r="B39" s="721">
        <v>4</v>
      </c>
      <c r="C39" s="722" t="s">
        <v>444</v>
      </c>
      <c r="D39" s="723" t="s">
        <v>16</v>
      </c>
      <c r="E39" s="721" t="s">
        <v>254</v>
      </c>
      <c r="F39" s="721" t="s">
        <v>22</v>
      </c>
      <c r="G39" s="956">
        <v>38450</v>
      </c>
      <c r="H39" s="795">
        <v>12</v>
      </c>
      <c r="I39" s="725" t="s">
        <v>1403</v>
      </c>
      <c r="J39" s="721" t="s">
        <v>369</v>
      </c>
      <c r="K39" s="721" t="s">
        <v>266</v>
      </c>
      <c r="L39" s="726"/>
      <c r="M39" s="726" t="s">
        <v>6426</v>
      </c>
      <c r="N39" s="722" t="s">
        <v>228</v>
      </c>
      <c r="O39" s="721" t="s">
        <v>255</v>
      </c>
      <c r="P39" s="722" t="s">
        <v>443</v>
      </c>
      <c r="Q39" s="722" t="s">
        <v>431</v>
      </c>
    </row>
    <row r="40" spans="1:17">
      <c r="A40" s="721"/>
      <c r="B40" s="721">
        <v>5</v>
      </c>
      <c r="C40" s="722" t="s">
        <v>446</v>
      </c>
      <c r="D40" s="723" t="s">
        <v>16</v>
      </c>
      <c r="E40" s="721" t="s">
        <v>254</v>
      </c>
      <c r="F40" s="721" t="s">
        <v>22</v>
      </c>
      <c r="G40" s="956">
        <v>39291</v>
      </c>
      <c r="H40" s="795">
        <v>10</v>
      </c>
      <c r="I40" s="725" t="s">
        <v>1403</v>
      </c>
      <c r="J40" s="721" t="s">
        <v>369</v>
      </c>
      <c r="K40" s="721" t="s">
        <v>266</v>
      </c>
      <c r="L40" s="726"/>
      <c r="M40" s="726" t="s">
        <v>6426</v>
      </c>
      <c r="N40" s="722" t="s">
        <v>228</v>
      </c>
      <c r="O40" s="721" t="s">
        <v>255</v>
      </c>
      <c r="P40" s="722" t="s">
        <v>445</v>
      </c>
      <c r="Q40" s="722" t="s">
        <v>431</v>
      </c>
    </row>
    <row r="41" spans="1:17">
      <c r="A41" s="721">
        <v>13</v>
      </c>
      <c r="B41" s="721">
        <v>1</v>
      </c>
      <c r="C41" s="722" t="s">
        <v>448</v>
      </c>
      <c r="D41" s="723" t="s">
        <v>23</v>
      </c>
      <c r="E41" s="721" t="s">
        <v>221</v>
      </c>
      <c r="F41" s="721" t="s">
        <v>376</v>
      </c>
      <c r="G41" s="956">
        <v>27529</v>
      </c>
      <c r="H41" s="795">
        <v>42</v>
      </c>
      <c r="I41" s="725" t="s">
        <v>1403</v>
      </c>
      <c r="J41" s="721" t="s">
        <v>256</v>
      </c>
      <c r="K41" s="721" t="s">
        <v>224</v>
      </c>
      <c r="L41" s="726"/>
      <c r="M41" s="726" t="s">
        <v>6426</v>
      </c>
      <c r="N41" s="722" t="s">
        <v>228</v>
      </c>
      <c r="O41" s="721" t="s">
        <v>222</v>
      </c>
      <c r="P41" s="722" t="s">
        <v>447</v>
      </c>
      <c r="Q41" s="722" t="s">
        <v>449</v>
      </c>
    </row>
    <row r="42" spans="1:17">
      <c r="A42" s="721"/>
      <c r="B42" s="721">
        <v>2</v>
      </c>
      <c r="C42" s="722" t="s">
        <v>451</v>
      </c>
      <c r="D42" s="723" t="s">
        <v>16</v>
      </c>
      <c r="E42" s="721" t="s">
        <v>221</v>
      </c>
      <c r="F42" s="721" t="s">
        <v>452</v>
      </c>
      <c r="G42" s="956">
        <v>30825</v>
      </c>
      <c r="H42" s="795">
        <v>33</v>
      </c>
      <c r="I42" s="725" t="s">
        <v>1403</v>
      </c>
      <c r="J42" s="721" t="s">
        <v>256</v>
      </c>
      <c r="K42" s="721" t="s">
        <v>246</v>
      </c>
      <c r="L42" s="726"/>
      <c r="M42" s="726" t="s">
        <v>6426</v>
      </c>
      <c r="N42" s="722" t="s">
        <v>228</v>
      </c>
      <c r="O42" s="721" t="s">
        <v>245</v>
      </c>
      <c r="P42" s="722" t="s">
        <v>450</v>
      </c>
      <c r="Q42" s="722" t="s">
        <v>449</v>
      </c>
    </row>
    <row r="43" spans="1:17">
      <c r="A43" s="721"/>
      <c r="B43" s="721">
        <v>3</v>
      </c>
      <c r="C43" s="722" t="s">
        <v>457</v>
      </c>
      <c r="D43" s="723" t="s">
        <v>23</v>
      </c>
      <c r="E43" s="721" t="s">
        <v>254</v>
      </c>
      <c r="F43" s="721" t="s">
        <v>22</v>
      </c>
      <c r="G43" s="956">
        <v>36665</v>
      </c>
      <c r="H43" s="795">
        <v>17</v>
      </c>
      <c r="I43" s="725" t="s">
        <v>1403</v>
      </c>
      <c r="J43" s="721" t="s">
        <v>289</v>
      </c>
      <c r="K43" s="721" t="s">
        <v>224</v>
      </c>
      <c r="L43" s="726"/>
      <c r="M43" s="726" t="s">
        <v>6426</v>
      </c>
      <c r="N43" s="722" t="s">
        <v>228</v>
      </c>
      <c r="O43" s="721" t="s">
        <v>255</v>
      </c>
      <c r="P43" s="722" t="s">
        <v>456</v>
      </c>
      <c r="Q43" s="722" t="s">
        <v>449</v>
      </c>
    </row>
    <row r="44" spans="1:17">
      <c r="A44" s="721"/>
      <c r="B44" s="721">
        <v>4</v>
      </c>
      <c r="C44" s="722" t="s">
        <v>459</v>
      </c>
      <c r="D44" s="723" t="s">
        <v>16</v>
      </c>
      <c r="E44" s="721" t="s">
        <v>254</v>
      </c>
      <c r="F44" s="721" t="s">
        <v>22</v>
      </c>
      <c r="G44" s="956">
        <v>37947</v>
      </c>
      <c r="H44" s="795">
        <v>13</v>
      </c>
      <c r="I44" s="725" t="s">
        <v>1403</v>
      </c>
      <c r="J44" s="721" t="s">
        <v>348</v>
      </c>
      <c r="K44" s="721" t="s">
        <v>266</v>
      </c>
      <c r="L44" s="726"/>
      <c r="M44" s="726" t="s">
        <v>6426</v>
      </c>
      <c r="N44" s="722" t="s">
        <v>228</v>
      </c>
      <c r="O44" s="721" t="s">
        <v>255</v>
      </c>
      <c r="P44" s="722" t="s">
        <v>458</v>
      </c>
      <c r="Q44" s="722" t="s">
        <v>449</v>
      </c>
    </row>
    <row r="45" spans="1:17">
      <c r="A45" s="721"/>
      <c r="B45" s="721">
        <v>5</v>
      </c>
      <c r="C45" s="722" t="s">
        <v>461</v>
      </c>
      <c r="D45" s="723" t="s">
        <v>23</v>
      </c>
      <c r="E45" s="721" t="s">
        <v>254</v>
      </c>
      <c r="F45" s="721" t="s">
        <v>22</v>
      </c>
      <c r="G45" s="956">
        <v>38855</v>
      </c>
      <c r="H45" s="795">
        <v>11</v>
      </c>
      <c r="I45" s="725" t="s">
        <v>1403</v>
      </c>
      <c r="J45" s="721" t="s">
        <v>369</v>
      </c>
      <c r="K45" s="721" t="s">
        <v>266</v>
      </c>
      <c r="L45" s="726"/>
      <c r="M45" s="726" t="s">
        <v>6426</v>
      </c>
      <c r="N45" s="722" t="s">
        <v>228</v>
      </c>
      <c r="O45" s="721" t="s">
        <v>255</v>
      </c>
      <c r="P45" s="722" t="s">
        <v>460</v>
      </c>
      <c r="Q45" s="722" t="s">
        <v>449</v>
      </c>
    </row>
    <row r="46" spans="1:17">
      <c r="A46" s="721"/>
      <c r="B46" s="721">
        <v>6</v>
      </c>
      <c r="C46" s="722" t="s">
        <v>463</v>
      </c>
      <c r="D46" s="723" t="s">
        <v>16</v>
      </c>
      <c r="E46" s="721" t="s">
        <v>254</v>
      </c>
      <c r="F46" s="721" t="s">
        <v>464</v>
      </c>
      <c r="G46" s="956">
        <v>39205</v>
      </c>
      <c r="H46" s="795">
        <v>10</v>
      </c>
      <c r="I46" s="725" t="s">
        <v>1403</v>
      </c>
      <c r="J46" s="721" t="s">
        <v>369</v>
      </c>
      <c r="K46" s="721" t="s">
        <v>266</v>
      </c>
      <c r="L46" s="726"/>
      <c r="M46" s="726" t="s">
        <v>6426</v>
      </c>
      <c r="N46" s="722" t="s">
        <v>228</v>
      </c>
      <c r="O46" s="721" t="s">
        <v>255</v>
      </c>
      <c r="P46" s="734" t="s">
        <v>462</v>
      </c>
      <c r="Q46" s="722" t="s">
        <v>449</v>
      </c>
    </row>
    <row r="47" spans="1:17">
      <c r="A47" s="721">
        <v>14</v>
      </c>
      <c r="B47" s="721">
        <v>1</v>
      </c>
      <c r="C47" s="722" t="s">
        <v>466</v>
      </c>
      <c r="D47" s="723" t="s">
        <v>23</v>
      </c>
      <c r="E47" s="721" t="s">
        <v>221</v>
      </c>
      <c r="F47" s="721" t="s">
        <v>467</v>
      </c>
      <c r="G47" s="956">
        <v>24468</v>
      </c>
      <c r="H47" s="795">
        <v>50</v>
      </c>
      <c r="I47" s="725" t="s">
        <v>1403</v>
      </c>
      <c r="J47" s="721" t="s">
        <v>469</v>
      </c>
      <c r="K47" s="721" t="s">
        <v>470</v>
      </c>
      <c r="L47" s="726"/>
      <c r="M47" s="726" t="s">
        <v>6426</v>
      </c>
      <c r="N47" s="722" t="s">
        <v>228</v>
      </c>
      <c r="O47" s="721" t="s">
        <v>222</v>
      </c>
      <c r="P47" s="722" t="s">
        <v>465</v>
      </c>
      <c r="Q47" s="722" t="s">
        <v>473</v>
      </c>
    </row>
    <row r="48" spans="1:17">
      <c r="A48" s="721"/>
      <c r="B48" s="721">
        <v>2</v>
      </c>
      <c r="C48" s="722" t="s">
        <v>475</v>
      </c>
      <c r="D48" s="723" t="s">
        <v>16</v>
      </c>
      <c r="E48" s="721" t="s">
        <v>221</v>
      </c>
      <c r="F48" s="721" t="s">
        <v>467</v>
      </c>
      <c r="G48" s="956">
        <v>25763</v>
      </c>
      <c r="H48" s="795">
        <v>47</v>
      </c>
      <c r="I48" s="725" t="s">
        <v>1403</v>
      </c>
      <c r="J48" s="721" t="s">
        <v>223</v>
      </c>
      <c r="K48" s="721" t="s">
        <v>246</v>
      </c>
      <c r="L48" s="726"/>
      <c r="M48" s="726" t="s">
        <v>6426</v>
      </c>
      <c r="N48" s="722" t="s">
        <v>228</v>
      </c>
      <c r="O48" s="721" t="s">
        <v>245</v>
      </c>
      <c r="P48" s="722" t="s">
        <v>474</v>
      </c>
      <c r="Q48" s="722" t="s">
        <v>473</v>
      </c>
    </row>
    <row r="49" spans="1:17">
      <c r="A49" s="721"/>
      <c r="B49" s="721">
        <v>3</v>
      </c>
      <c r="C49" s="722" t="s">
        <v>482</v>
      </c>
      <c r="D49" s="723" t="s">
        <v>16</v>
      </c>
      <c r="E49" s="721" t="s">
        <v>254</v>
      </c>
      <c r="F49" s="721" t="s">
        <v>467</v>
      </c>
      <c r="G49" s="956">
        <v>33805</v>
      </c>
      <c r="H49" s="795">
        <v>25</v>
      </c>
      <c r="I49" s="725" t="s">
        <v>1403</v>
      </c>
      <c r="J49" s="721" t="s">
        <v>483</v>
      </c>
      <c r="K49" s="721" t="s">
        <v>266</v>
      </c>
      <c r="L49" s="726"/>
      <c r="M49" s="726" t="s">
        <v>6426</v>
      </c>
      <c r="N49" s="722" t="s">
        <v>228</v>
      </c>
      <c r="O49" s="721" t="s">
        <v>255</v>
      </c>
      <c r="P49" s="722" t="s">
        <v>481</v>
      </c>
      <c r="Q49" s="722" t="s">
        <v>473</v>
      </c>
    </row>
    <row r="50" spans="1:17">
      <c r="A50" s="721"/>
      <c r="B50" s="721">
        <v>4</v>
      </c>
      <c r="C50" s="722" t="s">
        <v>485</v>
      </c>
      <c r="D50" s="723" t="s">
        <v>23</v>
      </c>
      <c r="E50" s="721" t="s">
        <v>254</v>
      </c>
      <c r="F50" s="721" t="s">
        <v>230</v>
      </c>
      <c r="G50" s="956">
        <v>36294</v>
      </c>
      <c r="H50" s="795">
        <v>18</v>
      </c>
      <c r="I50" s="725" t="s">
        <v>1403</v>
      </c>
      <c r="J50" s="721" t="s">
        <v>320</v>
      </c>
      <c r="K50" s="721" t="s">
        <v>266</v>
      </c>
      <c r="L50" s="726"/>
      <c r="M50" s="726" t="s">
        <v>6426</v>
      </c>
      <c r="N50" s="722" t="s">
        <v>228</v>
      </c>
      <c r="O50" s="721" t="s">
        <v>255</v>
      </c>
      <c r="P50" s="722" t="s">
        <v>484</v>
      </c>
      <c r="Q50" s="722" t="s">
        <v>473</v>
      </c>
    </row>
    <row r="51" spans="1:17">
      <c r="A51" s="721">
        <v>15</v>
      </c>
      <c r="B51" s="721">
        <v>1</v>
      </c>
      <c r="C51" s="722" t="s">
        <v>487</v>
      </c>
      <c r="D51" s="723" t="s">
        <v>23</v>
      </c>
      <c r="E51" s="721" t="s">
        <v>221</v>
      </c>
      <c r="F51" s="721" t="s">
        <v>219</v>
      </c>
      <c r="G51" s="956">
        <v>26056</v>
      </c>
      <c r="H51" s="795">
        <v>46</v>
      </c>
      <c r="I51" s="725" t="s">
        <v>1403</v>
      </c>
      <c r="J51" s="721" t="s">
        <v>289</v>
      </c>
      <c r="K51" s="721" t="s">
        <v>283</v>
      </c>
      <c r="L51" s="726"/>
      <c r="M51" s="726" t="s">
        <v>6426</v>
      </c>
      <c r="N51" s="722" t="s">
        <v>228</v>
      </c>
      <c r="O51" s="721" t="s">
        <v>222</v>
      </c>
      <c r="P51" s="722" t="s">
        <v>486</v>
      </c>
      <c r="Q51" s="722" t="s">
        <v>490</v>
      </c>
    </row>
    <row r="52" spans="1:17">
      <c r="A52" s="721"/>
      <c r="B52" s="721">
        <v>2</v>
      </c>
      <c r="C52" s="722" t="s">
        <v>492</v>
      </c>
      <c r="D52" s="723" t="s">
        <v>16</v>
      </c>
      <c r="E52" s="721" t="s">
        <v>221</v>
      </c>
      <c r="F52" s="721" t="s">
        <v>219</v>
      </c>
      <c r="G52" s="956">
        <v>27284</v>
      </c>
      <c r="H52" s="795">
        <v>42</v>
      </c>
      <c r="I52" s="725" t="s">
        <v>1403</v>
      </c>
      <c r="J52" s="721" t="s">
        <v>289</v>
      </c>
      <c r="K52" s="721" t="s">
        <v>246</v>
      </c>
      <c r="L52" s="726"/>
      <c r="M52" s="726" t="s">
        <v>6426</v>
      </c>
      <c r="N52" s="722" t="s">
        <v>228</v>
      </c>
      <c r="O52" s="721" t="s">
        <v>245</v>
      </c>
      <c r="P52" s="722" t="s">
        <v>491</v>
      </c>
      <c r="Q52" s="722" t="s">
        <v>490</v>
      </c>
    </row>
    <row r="53" spans="1:17">
      <c r="A53" s="721"/>
      <c r="B53" s="721">
        <v>3</v>
      </c>
      <c r="C53" s="722" t="s">
        <v>498</v>
      </c>
      <c r="D53" s="723" t="s">
        <v>16</v>
      </c>
      <c r="E53" s="721" t="s">
        <v>254</v>
      </c>
      <c r="F53" s="721" t="s">
        <v>219</v>
      </c>
      <c r="G53" s="956">
        <v>37564</v>
      </c>
      <c r="H53" s="795">
        <v>14</v>
      </c>
      <c r="I53" s="725" t="s">
        <v>1403</v>
      </c>
      <c r="J53" s="721" t="s">
        <v>348</v>
      </c>
      <c r="K53" s="721" t="s">
        <v>266</v>
      </c>
      <c r="L53" s="726"/>
      <c r="M53" s="726" t="s">
        <v>6426</v>
      </c>
      <c r="N53" s="722" t="s">
        <v>228</v>
      </c>
      <c r="O53" s="721" t="s">
        <v>255</v>
      </c>
      <c r="P53" s="722" t="s">
        <v>497</v>
      </c>
      <c r="Q53" s="722" t="s">
        <v>490</v>
      </c>
    </row>
    <row r="54" spans="1:17">
      <c r="A54" s="721">
        <v>16</v>
      </c>
      <c r="B54" s="721">
        <v>1</v>
      </c>
      <c r="C54" s="722" t="s">
        <v>500</v>
      </c>
      <c r="D54" s="723" t="s">
        <v>23</v>
      </c>
      <c r="E54" s="721" t="s">
        <v>221</v>
      </c>
      <c r="F54" s="721" t="s">
        <v>288</v>
      </c>
      <c r="G54" s="956">
        <v>26912</v>
      </c>
      <c r="H54" s="795">
        <v>43</v>
      </c>
      <c r="I54" s="725" t="s">
        <v>1403</v>
      </c>
      <c r="J54" s="721" t="s">
        <v>256</v>
      </c>
      <c r="K54" s="721" t="s">
        <v>283</v>
      </c>
      <c r="L54" s="726"/>
      <c r="M54" s="726" t="s">
        <v>6426</v>
      </c>
      <c r="N54" s="722" t="s">
        <v>228</v>
      </c>
      <c r="O54" s="721" t="s">
        <v>222</v>
      </c>
      <c r="P54" s="722" t="s">
        <v>499</v>
      </c>
      <c r="Q54" s="722" t="s">
        <v>503</v>
      </c>
    </row>
    <row r="55" spans="1:17">
      <c r="A55" s="721"/>
      <c r="B55" s="721">
        <v>2</v>
      </c>
      <c r="C55" s="722" t="s">
        <v>505</v>
      </c>
      <c r="D55" s="723" t="s">
        <v>16</v>
      </c>
      <c r="E55" s="721" t="s">
        <v>221</v>
      </c>
      <c r="F55" s="721" t="s">
        <v>288</v>
      </c>
      <c r="G55" s="956">
        <v>29407</v>
      </c>
      <c r="H55" s="795">
        <v>37</v>
      </c>
      <c r="I55" s="725" t="s">
        <v>1403</v>
      </c>
      <c r="J55" s="721" t="s">
        <v>256</v>
      </c>
      <c r="K55" s="721" t="s">
        <v>246</v>
      </c>
      <c r="L55" s="726"/>
      <c r="M55" s="726" t="s">
        <v>6426</v>
      </c>
      <c r="N55" s="722" t="s">
        <v>228</v>
      </c>
      <c r="O55" s="721" t="s">
        <v>245</v>
      </c>
      <c r="P55" s="722" t="s">
        <v>504</v>
      </c>
      <c r="Q55" s="722" t="s">
        <v>503</v>
      </c>
    </row>
    <row r="56" spans="1:17">
      <c r="A56" s="721"/>
      <c r="B56" s="721">
        <v>3</v>
      </c>
      <c r="C56" s="722" t="s">
        <v>511</v>
      </c>
      <c r="D56" s="723" t="s">
        <v>16</v>
      </c>
      <c r="E56" s="721" t="s">
        <v>254</v>
      </c>
      <c r="F56" s="721" t="s">
        <v>22</v>
      </c>
      <c r="G56" s="956">
        <v>37680</v>
      </c>
      <c r="H56" s="795">
        <v>14</v>
      </c>
      <c r="I56" s="725" t="s">
        <v>1403</v>
      </c>
      <c r="J56" s="721" t="s">
        <v>369</v>
      </c>
      <c r="K56" s="721" t="s">
        <v>266</v>
      </c>
      <c r="L56" s="726"/>
      <c r="M56" s="726" t="s">
        <v>6426</v>
      </c>
      <c r="N56" s="722" t="s">
        <v>228</v>
      </c>
      <c r="O56" s="721" t="s">
        <v>255</v>
      </c>
      <c r="P56" s="722" t="s">
        <v>510</v>
      </c>
      <c r="Q56" s="722" t="s">
        <v>503</v>
      </c>
    </row>
    <row r="57" spans="1:17">
      <c r="A57" s="721"/>
      <c r="B57" s="721">
        <v>4</v>
      </c>
      <c r="C57" s="722" t="s">
        <v>513</v>
      </c>
      <c r="D57" s="723" t="s">
        <v>23</v>
      </c>
      <c r="E57" s="721" t="s">
        <v>254</v>
      </c>
      <c r="F57" s="721" t="s">
        <v>229</v>
      </c>
      <c r="G57" s="956">
        <v>41567</v>
      </c>
      <c r="H57" s="795">
        <v>3</v>
      </c>
      <c r="I57" s="725" t="s">
        <v>1403</v>
      </c>
      <c r="J57" s="721" t="s">
        <v>265</v>
      </c>
      <c r="K57" s="721" t="s">
        <v>270</v>
      </c>
      <c r="L57" s="726"/>
      <c r="M57" s="726" t="s">
        <v>6426</v>
      </c>
      <c r="N57" s="722" t="s">
        <v>228</v>
      </c>
      <c r="O57" s="721" t="s">
        <v>255</v>
      </c>
      <c r="P57" s="734" t="s">
        <v>512</v>
      </c>
      <c r="Q57" s="722" t="s">
        <v>503</v>
      </c>
    </row>
    <row r="58" spans="1:17">
      <c r="A58" s="721">
        <v>17</v>
      </c>
      <c r="B58" s="721">
        <v>1</v>
      </c>
      <c r="C58" s="722" t="s">
        <v>515</v>
      </c>
      <c r="D58" s="723" t="s">
        <v>23</v>
      </c>
      <c r="E58" s="721" t="s">
        <v>221</v>
      </c>
      <c r="F58" s="721" t="s">
        <v>22</v>
      </c>
      <c r="G58" s="956">
        <v>23199</v>
      </c>
      <c r="H58" s="795">
        <v>54</v>
      </c>
      <c r="I58" s="725" t="s">
        <v>1403</v>
      </c>
      <c r="J58" s="721" t="s">
        <v>223</v>
      </c>
      <c r="K58" s="721" t="s">
        <v>283</v>
      </c>
      <c r="L58" s="726"/>
      <c r="M58" s="726" t="s">
        <v>6426</v>
      </c>
      <c r="N58" s="722" t="s">
        <v>228</v>
      </c>
      <c r="O58" s="721" t="s">
        <v>222</v>
      </c>
      <c r="P58" s="722" t="s">
        <v>514</v>
      </c>
      <c r="Q58" s="722" t="s">
        <v>518</v>
      </c>
    </row>
    <row r="59" spans="1:17">
      <c r="A59" s="721"/>
      <c r="B59" s="721">
        <v>2</v>
      </c>
      <c r="C59" s="722" t="s">
        <v>521</v>
      </c>
      <c r="D59" s="723" t="s">
        <v>16</v>
      </c>
      <c r="E59" s="721" t="s">
        <v>221</v>
      </c>
      <c r="F59" s="721" t="s">
        <v>22</v>
      </c>
      <c r="G59" s="956">
        <v>23471</v>
      </c>
      <c r="H59" s="795">
        <v>53</v>
      </c>
      <c r="I59" s="725" t="s">
        <v>1403</v>
      </c>
      <c r="J59" s="721" t="s">
        <v>223</v>
      </c>
      <c r="K59" s="721" t="s">
        <v>246</v>
      </c>
      <c r="L59" s="726"/>
      <c r="M59" s="726" t="s">
        <v>6426</v>
      </c>
      <c r="N59" s="722" t="s">
        <v>228</v>
      </c>
      <c r="O59" s="721" t="s">
        <v>245</v>
      </c>
      <c r="P59" s="722" t="s">
        <v>520</v>
      </c>
      <c r="Q59" s="722" t="s">
        <v>518</v>
      </c>
    </row>
    <row r="60" spans="1:17">
      <c r="A60" s="721"/>
      <c r="B60" s="721">
        <v>3</v>
      </c>
      <c r="C60" s="722" t="s">
        <v>529</v>
      </c>
      <c r="D60" s="723" t="s">
        <v>16</v>
      </c>
      <c r="E60" s="721" t="s">
        <v>254</v>
      </c>
      <c r="F60" s="721" t="s">
        <v>22</v>
      </c>
      <c r="G60" s="956">
        <v>33648</v>
      </c>
      <c r="H60" s="795">
        <v>25</v>
      </c>
      <c r="I60" s="725" t="s">
        <v>1403</v>
      </c>
      <c r="J60" s="721" t="s">
        <v>527</v>
      </c>
      <c r="K60" s="721" t="s">
        <v>261</v>
      </c>
      <c r="L60" s="726"/>
      <c r="M60" s="726" t="s">
        <v>6426</v>
      </c>
      <c r="N60" s="722" t="s">
        <v>228</v>
      </c>
      <c r="O60" s="721" t="s">
        <v>255</v>
      </c>
      <c r="P60" s="722" t="s">
        <v>528</v>
      </c>
      <c r="Q60" s="722" t="s">
        <v>518</v>
      </c>
    </row>
    <row r="61" spans="1:17">
      <c r="A61" s="721">
        <v>18</v>
      </c>
      <c r="B61" s="721">
        <v>1</v>
      </c>
      <c r="C61" s="722" t="s">
        <v>100</v>
      </c>
      <c r="D61" s="723" t="s">
        <v>23</v>
      </c>
      <c r="E61" s="721" t="s">
        <v>221</v>
      </c>
      <c r="F61" s="721" t="s">
        <v>288</v>
      </c>
      <c r="G61" s="956">
        <v>25578</v>
      </c>
      <c r="H61" s="795">
        <v>47</v>
      </c>
      <c r="I61" s="725" t="s">
        <v>1403</v>
      </c>
      <c r="J61" s="721" t="s">
        <v>527</v>
      </c>
      <c r="K61" s="721" t="s">
        <v>224</v>
      </c>
      <c r="L61" s="726"/>
      <c r="M61" s="726" t="s">
        <v>6426</v>
      </c>
      <c r="N61" s="722" t="s">
        <v>228</v>
      </c>
      <c r="O61" s="721" t="s">
        <v>222</v>
      </c>
      <c r="P61" s="722" t="s">
        <v>530</v>
      </c>
      <c r="Q61" s="722" t="s">
        <v>533</v>
      </c>
    </row>
    <row r="62" spans="1:17">
      <c r="A62" s="721"/>
      <c r="B62" s="721">
        <v>2</v>
      </c>
      <c r="C62" s="722" t="s">
        <v>535</v>
      </c>
      <c r="D62" s="723" t="s">
        <v>16</v>
      </c>
      <c r="E62" s="721" t="s">
        <v>221</v>
      </c>
      <c r="F62" s="721" t="s">
        <v>536</v>
      </c>
      <c r="G62" s="956">
        <v>26382</v>
      </c>
      <c r="H62" s="795">
        <v>45</v>
      </c>
      <c r="I62" s="725" t="s">
        <v>1403</v>
      </c>
      <c r="J62" s="721" t="s">
        <v>223</v>
      </c>
      <c r="K62" s="721" t="s">
        <v>246</v>
      </c>
      <c r="L62" s="726"/>
      <c r="M62" s="726" t="s">
        <v>6426</v>
      </c>
      <c r="N62" s="722" t="s">
        <v>228</v>
      </c>
      <c r="O62" s="721" t="s">
        <v>245</v>
      </c>
      <c r="P62" s="722" t="s">
        <v>534</v>
      </c>
      <c r="Q62" s="722" t="s">
        <v>533</v>
      </c>
    </row>
    <row r="63" spans="1:17">
      <c r="A63" s="721"/>
      <c r="B63" s="721">
        <v>3</v>
      </c>
      <c r="C63" s="722" t="s">
        <v>540</v>
      </c>
      <c r="D63" s="723" t="s">
        <v>16</v>
      </c>
      <c r="E63" s="721" t="s">
        <v>254</v>
      </c>
      <c r="F63" s="721" t="s">
        <v>541</v>
      </c>
      <c r="G63" s="956">
        <v>36657</v>
      </c>
      <c r="H63" s="795">
        <v>17</v>
      </c>
      <c r="I63" s="725" t="s">
        <v>1403</v>
      </c>
      <c r="J63" s="721" t="s">
        <v>320</v>
      </c>
      <c r="K63" s="721" t="s">
        <v>266</v>
      </c>
      <c r="L63" s="726"/>
      <c r="M63" s="726" t="s">
        <v>6426</v>
      </c>
      <c r="N63" s="722" t="s">
        <v>228</v>
      </c>
      <c r="O63" s="721" t="s">
        <v>255</v>
      </c>
      <c r="P63" s="722" t="s">
        <v>539</v>
      </c>
      <c r="Q63" s="722" t="s">
        <v>533</v>
      </c>
    </row>
    <row r="64" spans="1:17">
      <c r="A64" s="721">
        <v>19</v>
      </c>
      <c r="B64" s="721">
        <v>1</v>
      </c>
      <c r="C64" s="722" t="s">
        <v>543</v>
      </c>
      <c r="D64" s="723" t="s">
        <v>23</v>
      </c>
      <c r="E64" s="721" t="s">
        <v>221</v>
      </c>
      <c r="F64" s="721" t="s">
        <v>544</v>
      </c>
      <c r="G64" s="956">
        <v>25731</v>
      </c>
      <c r="H64" s="795">
        <v>47</v>
      </c>
      <c r="I64" s="725" t="s">
        <v>1403</v>
      </c>
      <c r="J64" s="721" t="s">
        <v>223</v>
      </c>
      <c r="K64" s="721" t="s">
        <v>283</v>
      </c>
      <c r="L64" s="726"/>
      <c r="M64" s="726" t="s">
        <v>6426</v>
      </c>
      <c r="N64" s="722" t="s">
        <v>228</v>
      </c>
      <c r="O64" s="721" t="s">
        <v>222</v>
      </c>
      <c r="P64" s="722" t="s">
        <v>542</v>
      </c>
      <c r="Q64" s="722" t="s">
        <v>546</v>
      </c>
    </row>
    <row r="65" spans="1:17">
      <c r="A65" s="721"/>
      <c r="B65" s="721">
        <v>2</v>
      </c>
      <c r="C65" s="722" t="s">
        <v>548</v>
      </c>
      <c r="D65" s="723" t="s">
        <v>16</v>
      </c>
      <c r="E65" s="721" t="s">
        <v>221</v>
      </c>
      <c r="F65" s="721" t="s">
        <v>22</v>
      </c>
      <c r="G65" s="956">
        <v>29648</v>
      </c>
      <c r="H65" s="795">
        <v>36</v>
      </c>
      <c r="I65" s="725" t="s">
        <v>1403</v>
      </c>
      <c r="J65" s="721" t="s">
        <v>256</v>
      </c>
      <c r="K65" s="721" t="s">
        <v>246</v>
      </c>
      <c r="L65" s="726"/>
      <c r="M65" s="726" t="s">
        <v>6426</v>
      </c>
      <c r="N65" s="722" t="s">
        <v>228</v>
      </c>
      <c r="O65" s="721" t="s">
        <v>245</v>
      </c>
      <c r="P65" s="722" t="s">
        <v>547</v>
      </c>
      <c r="Q65" s="722" t="s">
        <v>546</v>
      </c>
    </row>
    <row r="66" spans="1:17">
      <c r="A66" s="721"/>
      <c r="B66" s="721">
        <v>3</v>
      </c>
      <c r="C66" s="722" t="s">
        <v>552</v>
      </c>
      <c r="D66" s="723" t="s">
        <v>16</v>
      </c>
      <c r="E66" s="721" t="s">
        <v>254</v>
      </c>
      <c r="F66" s="721" t="s">
        <v>22</v>
      </c>
      <c r="G66" s="956">
        <v>36305</v>
      </c>
      <c r="H66" s="795">
        <v>18</v>
      </c>
      <c r="I66" s="725" t="s">
        <v>1403</v>
      </c>
      <c r="J66" s="721" t="s">
        <v>320</v>
      </c>
      <c r="K66" s="721" t="s">
        <v>266</v>
      </c>
      <c r="L66" s="726"/>
      <c r="M66" s="726" t="s">
        <v>6426</v>
      </c>
      <c r="N66" s="722" t="s">
        <v>228</v>
      </c>
      <c r="O66" s="721" t="s">
        <v>255</v>
      </c>
      <c r="P66" s="722" t="s">
        <v>551</v>
      </c>
      <c r="Q66" s="722" t="s">
        <v>546</v>
      </c>
    </row>
    <row r="67" spans="1:17">
      <c r="A67" s="721"/>
      <c r="B67" s="721">
        <v>4</v>
      </c>
      <c r="C67" s="722" t="s">
        <v>554</v>
      </c>
      <c r="D67" s="723" t="s">
        <v>23</v>
      </c>
      <c r="E67" s="721" t="s">
        <v>254</v>
      </c>
      <c r="F67" s="721" t="s">
        <v>555</v>
      </c>
      <c r="G67" s="956">
        <v>38061</v>
      </c>
      <c r="H67" s="795">
        <v>13</v>
      </c>
      <c r="I67" s="725" t="s">
        <v>1403</v>
      </c>
      <c r="J67" s="721" t="s">
        <v>262</v>
      </c>
      <c r="K67" s="721" t="s">
        <v>266</v>
      </c>
      <c r="L67" s="726"/>
      <c r="M67" s="726" t="s">
        <v>6426</v>
      </c>
      <c r="N67" s="722" t="s">
        <v>228</v>
      </c>
      <c r="O67" s="721" t="s">
        <v>255</v>
      </c>
      <c r="P67" s="722" t="s">
        <v>553</v>
      </c>
      <c r="Q67" s="722" t="s">
        <v>546</v>
      </c>
    </row>
    <row r="68" spans="1:17">
      <c r="A68" s="721"/>
      <c r="B68" s="721">
        <v>5</v>
      </c>
      <c r="C68" s="722" t="s">
        <v>557</v>
      </c>
      <c r="D68" s="723" t="s">
        <v>23</v>
      </c>
      <c r="E68" s="721" t="s">
        <v>254</v>
      </c>
      <c r="F68" s="721" t="s">
        <v>555</v>
      </c>
      <c r="G68" s="956">
        <v>39464</v>
      </c>
      <c r="H68" s="795">
        <v>9</v>
      </c>
      <c r="I68" s="725" t="s">
        <v>1403</v>
      </c>
      <c r="J68" s="721" t="s">
        <v>369</v>
      </c>
      <c r="K68" s="721" t="s">
        <v>266</v>
      </c>
      <c r="L68" s="726"/>
      <c r="M68" s="726" t="s">
        <v>6426</v>
      </c>
      <c r="N68" s="722" t="s">
        <v>228</v>
      </c>
      <c r="O68" s="721" t="s">
        <v>255</v>
      </c>
      <c r="P68" s="734" t="s">
        <v>556</v>
      </c>
      <c r="Q68" s="722" t="s">
        <v>546</v>
      </c>
    </row>
    <row r="69" spans="1:17">
      <c r="A69" s="721">
        <v>20</v>
      </c>
      <c r="B69" s="721">
        <v>1</v>
      </c>
      <c r="C69" s="722" t="s">
        <v>564</v>
      </c>
      <c r="D69" s="723" t="s">
        <v>16</v>
      </c>
      <c r="E69" s="721" t="s">
        <v>221</v>
      </c>
      <c r="F69" s="721" t="s">
        <v>376</v>
      </c>
      <c r="G69" s="956">
        <v>26726</v>
      </c>
      <c r="H69" s="795">
        <v>44</v>
      </c>
      <c r="I69" s="725" t="s">
        <v>1403</v>
      </c>
      <c r="J69" s="721" t="s">
        <v>289</v>
      </c>
      <c r="K69" s="721" t="s">
        <v>246</v>
      </c>
      <c r="L69" s="726"/>
      <c r="M69" s="726" t="s">
        <v>6426</v>
      </c>
      <c r="N69" s="722" t="s">
        <v>228</v>
      </c>
      <c r="O69" s="721" t="s">
        <v>245</v>
      </c>
      <c r="P69" s="722" t="s">
        <v>563</v>
      </c>
      <c r="Q69" s="722" t="s">
        <v>562</v>
      </c>
    </row>
    <row r="70" spans="1:17">
      <c r="A70" s="721"/>
      <c r="B70" s="721">
        <v>2</v>
      </c>
      <c r="C70" s="722" t="s">
        <v>569</v>
      </c>
      <c r="D70" s="723" t="s">
        <v>16</v>
      </c>
      <c r="E70" s="721" t="s">
        <v>254</v>
      </c>
      <c r="F70" s="721" t="s">
        <v>22</v>
      </c>
      <c r="G70" s="956">
        <v>37353</v>
      </c>
      <c r="H70" s="795">
        <v>15</v>
      </c>
      <c r="I70" s="725" t="s">
        <v>1403</v>
      </c>
      <c r="J70" s="721" t="s">
        <v>262</v>
      </c>
      <c r="K70" s="721" t="s">
        <v>266</v>
      </c>
      <c r="L70" s="726"/>
      <c r="M70" s="726" t="s">
        <v>6426</v>
      </c>
      <c r="N70" s="722" t="s">
        <v>228</v>
      </c>
      <c r="O70" s="721" t="s">
        <v>255</v>
      </c>
      <c r="P70" s="722" t="s">
        <v>568</v>
      </c>
      <c r="Q70" s="722" t="s">
        <v>562</v>
      </c>
    </row>
    <row r="71" spans="1:17">
      <c r="A71" s="721"/>
      <c r="B71" s="721">
        <v>3</v>
      </c>
      <c r="C71" s="722" t="s">
        <v>572</v>
      </c>
      <c r="D71" s="723" t="s">
        <v>16</v>
      </c>
      <c r="E71" s="721" t="s">
        <v>254</v>
      </c>
      <c r="F71" s="721" t="s">
        <v>22</v>
      </c>
      <c r="G71" s="956">
        <v>38825</v>
      </c>
      <c r="H71" s="795">
        <v>11</v>
      </c>
      <c r="I71" s="725" t="s">
        <v>1403</v>
      </c>
      <c r="J71" s="721" t="s">
        <v>369</v>
      </c>
      <c r="K71" s="721" t="s">
        <v>266</v>
      </c>
      <c r="L71" s="726"/>
      <c r="M71" s="726" t="s">
        <v>6426</v>
      </c>
      <c r="N71" s="722" t="s">
        <v>228</v>
      </c>
      <c r="O71" s="721" t="s">
        <v>255</v>
      </c>
      <c r="P71" s="722" t="s">
        <v>571</v>
      </c>
      <c r="Q71" s="722" t="s">
        <v>562</v>
      </c>
    </row>
    <row r="72" spans="1:17">
      <c r="A72" s="721"/>
      <c r="B72" s="721">
        <v>4</v>
      </c>
      <c r="C72" s="722" t="s">
        <v>574</v>
      </c>
      <c r="D72" s="723" t="s">
        <v>16</v>
      </c>
      <c r="E72" s="721" t="s">
        <v>254</v>
      </c>
      <c r="F72" s="721" t="s">
        <v>22</v>
      </c>
      <c r="G72" s="956">
        <v>40330</v>
      </c>
      <c r="H72" s="795">
        <v>7</v>
      </c>
      <c r="I72" s="725" t="s">
        <v>1403</v>
      </c>
      <c r="J72" s="721" t="s">
        <v>369</v>
      </c>
      <c r="K72" s="721" t="s">
        <v>270</v>
      </c>
      <c r="L72" s="726"/>
      <c r="M72" s="726" t="s">
        <v>6426</v>
      </c>
      <c r="N72" s="722" t="s">
        <v>228</v>
      </c>
      <c r="O72" s="721" t="s">
        <v>255</v>
      </c>
      <c r="P72" s="727" t="s">
        <v>573</v>
      </c>
      <c r="Q72" s="722" t="s">
        <v>562</v>
      </c>
    </row>
    <row r="73" spans="1:17">
      <c r="A73" s="721">
        <v>21</v>
      </c>
      <c r="B73" s="721">
        <v>1</v>
      </c>
      <c r="C73" s="722" t="s">
        <v>576</v>
      </c>
      <c r="D73" s="723" t="s">
        <v>23</v>
      </c>
      <c r="E73" s="721" t="s">
        <v>221</v>
      </c>
      <c r="F73" s="721" t="s">
        <v>577</v>
      </c>
      <c r="G73" s="956">
        <v>18111</v>
      </c>
      <c r="H73" s="795">
        <v>68</v>
      </c>
      <c r="I73" s="725" t="s">
        <v>1403</v>
      </c>
      <c r="J73" s="721" t="s">
        <v>256</v>
      </c>
      <c r="K73" s="721" t="s">
        <v>283</v>
      </c>
      <c r="L73" s="726"/>
      <c r="M73" s="726" t="s">
        <v>6426</v>
      </c>
      <c r="N73" s="722" t="s">
        <v>228</v>
      </c>
      <c r="O73" s="721" t="s">
        <v>222</v>
      </c>
      <c r="P73" s="734" t="s">
        <v>575</v>
      </c>
      <c r="Q73" s="727" t="s">
        <v>580</v>
      </c>
    </row>
    <row r="74" spans="1:17">
      <c r="A74" s="721"/>
      <c r="B74" s="738">
        <v>2</v>
      </c>
      <c r="C74" s="722" t="s">
        <v>582</v>
      </c>
      <c r="D74" s="723" t="s">
        <v>16</v>
      </c>
      <c r="E74" s="721" t="s">
        <v>221</v>
      </c>
      <c r="F74" s="721" t="s">
        <v>583</v>
      </c>
      <c r="G74" s="956">
        <v>22247</v>
      </c>
      <c r="H74" s="795">
        <v>56</v>
      </c>
      <c r="I74" s="725" t="s">
        <v>1403</v>
      </c>
      <c r="J74" s="721" t="s">
        <v>256</v>
      </c>
      <c r="K74" s="721" t="s">
        <v>246</v>
      </c>
      <c r="L74" s="726"/>
      <c r="M74" s="726" t="s">
        <v>6426</v>
      </c>
      <c r="N74" s="722" t="s">
        <v>228</v>
      </c>
      <c r="O74" s="721" t="s">
        <v>245</v>
      </c>
      <c r="P74" s="734" t="s">
        <v>581</v>
      </c>
      <c r="Q74" s="727" t="s">
        <v>580</v>
      </c>
    </row>
    <row r="75" spans="1:17">
      <c r="A75" s="721"/>
      <c r="B75" s="721">
        <v>3</v>
      </c>
      <c r="C75" s="722" t="s">
        <v>587</v>
      </c>
      <c r="D75" s="723" t="s">
        <v>23</v>
      </c>
      <c r="E75" s="721" t="s">
        <v>254</v>
      </c>
      <c r="F75" s="721" t="s">
        <v>583</v>
      </c>
      <c r="G75" s="956">
        <v>36401</v>
      </c>
      <c r="H75" s="795">
        <v>17</v>
      </c>
      <c r="I75" s="725" t="s">
        <v>1403</v>
      </c>
      <c r="J75" s="721" t="s">
        <v>289</v>
      </c>
      <c r="K75" s="721" t="s">
        <v>261</v>
      </c>
      <c r="L75" s="726"/>
      <c r="M75" s="726" t="s">
        <v>6426</v>
      </c>
      <c r="N75" s="722" t="s">
        <v>228</v>
      </c>
      <c r="O75" s="721" t="s">
        <v>255</v>
      </c>
      <c r="P75" s="734" t="s">
        <v>586</v>
      </c>
      <c r="Q75" s="727" t="s">
        <v>580</v>
      </c>
    </row>
    <row r="76" spans="1:17">
      <c r="A76" s="721"/>
      <c r="B76" s="721">
        <v>4</v>
      </c>
      <c r="C76" s="722" t="s">
        <v>589</v>
      </c>
      <c r="D76" s="723" t="s">
        <v>23</v>
      </c>
      <c r="E76" s="721" t="s">
        <v>221</v>
      </c>
      <c r="F76" s="721" t="s">
        <v>583</v>
      </c>
      <c r="G76" s="956">
        <v>9328</v>
      </c>
      <c r="H76" s="795">
        <v>92</v>
      </c>
      <c r="I76" s="725" t="s">
        <v>1403</v>
      </c>
      <c r="J76" s="721" t="s">
        <v>256</v>
      </c>
      <c r="K76" s="721" t="s">
        <v>283</v>
      </c>
      <c r="L76" s="726"/>
      <c r="M76" s="726" t="s">
        <v>6426</v>
      </c>
      <c r="N76" s="722" t="s">
        <v>228</v>
      </c>
      <c r="O76" s="721" t="s">
        <v>327</v>
      </c>
      <c r="P76" s="722" t="s">
        <v>588</v>
      </c>
      <c r="Q76" s="727" t="s">
        <v>580</v>
      </c>
    </row>
    <row r="77" spans="1:17">
      <c r="A77" s="721">
        <v>22</v>
      </c>
      <c r="B77" s="739">
        <v>1</v>
      </c>
      <c r="C77" s="722" t="s">
        <v>593</v>
      </c>
      <c r="D77" s="723" t="s">
        <v>23</v>
      </c>
      <c r="E77" s="721" t="s">
        <v>221</v>
      </c>
      <c r="F77" s="721" t="s">
        <v>22</v>
      </c>
      <c r="G77" s="949">
        <v>35991</v>
      </c>
      <c r="H77" s="798">
        <v>19</v>
      </c>
      <c r="I77" s="725" t="s">
        <v>1403</v>
      </c>
      <c r="J77" s="721" t="s">
        <v>256</v>
      </c>
      <c r="K77" s="721" t="s">
        <v>283</v>
      </c>
      <c r="L77" s="726"/>
      <c r="M77" s="726" t="s">
        <v>6426</v>
      </c>
      <c r="N77" s="722" t="s">
        <v>228</v>
      </c>
      <c r="O77" s="721" t="s">
        <v>222</v>
      </c>
      <c r="P77" s="727" t="s">
        <v>592</v>
      </c>
      <c r="Q77" s="727" t="s">
        <v>596</v>
      </c>
    </row>
    <row r="78" spans="1:17">
      <c r="A78" s="721"/>
      <c r="B78" s="721">
        <v>2</v>
      </c>
      <c r="C78" s="722" t="s">
        <v>598</v>
      </c>
      <c r="D78" s="723" t="s">
        <v>16</v>
      </c>
      <c r="E78" s="721" t="s">
        <v>221</v>
      </c>
      <c r="F78" s="721" t="s">
        <v>599</v>
      </c>
      <c r="G78" s="956">
        <v>34297</v>
      </c>
      <c r="H78" s="795">
        <v>23</v>
      </c>
      <c r="I78" s="725" t="s">
        <v>1403</v>
      </c>
      <c r="J78" s="721" t="s">
        <v>223</v>
      </c>
      <c r="K78" s="721" t="s">
        <v>246</v>
      </c>
      <c r="L78" s="726"/>
      <c r="M78" s="726" t="s">
        <v>6426</v>
      </c>
      <c r="N78" s="722" t="s">
        <v>228</v>
      </c>
      <c r="O78" s="721" t="s">
        <v>245</v>
      </c>
      <c r="P78" s="734" t="s">
        <v>597</v>
      </c>
      <c r="Q78" s="727" t="s">
        <v>596</v>
      </c>
    </row>
    <row r="79" spans="1:17">
      <c r="A79" s="721"/>
      <c r="B79" s="721">
        <v>3</v>
      </c>
      <c r="C79" s="722" t="s">
        <v>601</v>
      </c>
      <c r="D79" s="723" t="s">
        <v>16</v>
      </c>
      <c r="E79" s="721" t="s">
        <v>254</v>
      </c>
      <c r="F79" s="721" t="s">
        <v>229</v>
      </c>
      <c r="G79" s="956">
        <v>42431</v>
      </c>
      <c r="H79" s="795">
        <v>1</v>
      </c>
      <c r="I79" s="725" t="s">
        <v>1403</v>
      </c>
      <c r="J79" s="721" t="s">
        <v>265</v>
      </c>
      <c r="K79" s="721" t="s">
        <v>270</v>
      </c>
      <c r="L79" s="726"/>
      <c r="M79" s="726" t="s">
        <v>6426</v>
      </c>
      <c r="N79" s="722" t="s">
        <v>228</v>
      </c>
      <c r="O79" s="721" t="s">
        <v>255</v>
      </c>
      <c r="P79" s="736" t="s">
        <v>600</v>
      </c>
      <c r="Q79" s="727" t="s">
        <v>596</v>
      </c>
    </row>
    <row r="80" spans="1:17">
      <c r="A80" s="721">
        <v>23</v>
      </c>
      <c r="B80" s="721">
        <v>1</v>
      </c>
      <c r="C80" s="722" t="s">
        <v>603</v>
      </c>
      <c r="D80" s="723" t="s">
        <v>23</v>
      </c>
      <c r="E80" s="721" t="s">
        <v>221</v>
      </c>
      <c r="F80" s="721" t="s">
        <v>309</v>
      </c>
      <c r="G80" s="956">
        <v>25911</v>
      </c>
      <c r="H80" s="795">
        <v>46</v>
      </c>
      <c r="I80" s="725" t="s">
        <v>1403</v>
      </c>
      <c r="J80" s="721" t="s">
        <v>256</v>
      </c>
      <c r="K80" s="721" t="s">
        <v>283</v>
      </c>
      <c r="L80" s="726"/>
      <c r="M80" s="726" t="s">
        <v>6426</v>
      </c>
      <c r="N80" s="722" t="s">
        <v>228</v>
      </c>
      <c r="O80" s="721" t="s">
        <v>222</v>
      </c>
      <c r="P80" s="722" t="s">
        <v>602</v>
      </c>
      <c r="Q80" s="722" t="s">
        <v>606</v>
      </c>
    </row>
    <row r="81" spans="1:17">
      <c r="A81" s="721"/>
      <c r="B81" s="721">
        <v>2</v>
      </c>
      <c r="C81" s="722" t="s">
        <v>608</v>
      </c>
      <c r="D81" s="723" t="s">
        <v>16</v>
      </c>
      <c r="E81" s="721" t="s">
        <v>221</v>
      </c>
      <c r="F81" s="721" t="s">
        <v>309</v>
      </c>
      <c r="G81" s="956">
        <v>27706</v>
      </c>
      <c r="H81" s="795">
        <v>41</v>
      </c>
      <c r="I81" s="725" t="s">
        <v>1403</v>
      </c>
      <c r="J81" s="721" t="s">
        <v>256</v>
      </c>
      <c r="K81" s="721" t="s">
        <v>246</v>
      </c>
      <c r="L81" s="726"/>
      <c r="M81" s="726" t="s">
        <v>6426</v>
      </c>
      <c r="N81" s="722" t="s">
        <v>228</v>
      </c>
      <c r="O81" s="721" t="s">
        <v>245</v>
      </c>
      <c r="P81" s="722" t="s">
        <v>607</v>
      </c>
      <c r="Q81" s="722" t="s">
        <v>606</v>
      </c>
    </row>
    <row r="82" spans="1:17">
      <c r="A82" s="721"/>
      <c r="B82" s="721">
        <v>3</v>
      </c>
      <c r="C82" s="722" t="s">
        <v>612</v>
      </c>
      <c r="D82" s="723" t="s">
        <v>16</v>
      </c>
      <c r="E82" s="721" t="s">
        <v>254</v>
      </c>
      <c r="F82" s="721" t="s">
        <v>613</v>
      </c>
      <c r="G82" s="956">
        <v>34261</v>
      </c>
      <c r="H82" s="795">
        <v>23</v>
      </c>
      <c r="I82" s="725" t="s">
        <v>1403</v>
      </c>
      <c r="J82" s="721" t="s">
        <v>483</v>
      </c>
      <c r="K82" s="721" t="s">
        <v>266</v>
      </c>
      <c r="L82" s="726"/>
      <c r="M82" s="726" t="s">
        <v>6426</v>
      </c>
      <c r="N82" s="722" t="s">
        <v>228</v>
      </c>
      <c r="O82" s="721" t="s">
        <v>255</v>
      </c>
      <c r="P82" s="722" t="s">
        <v>611</v>
      </c>
      <c r="Q82" s="722" t="s">
        <v>606</v>
      </c>
    </row>
    <row r="83" spans="1:17">
      <c r="A83" s="721"/>
      <c r="B83" s="721">
        <v>4</v>
      </c>
      <c r="C83" s="722" t="s">
        <v>615</v>
      </c>
      <c r="D83" s="723" t="s">
        <v>16</v>
      </c>
      <c r="E83" s="721" t="s">
        <v>254</v>
      </c>
      <c r="F83" s="721" t="s">
        <v>22</v>
      </c>
      <c r="G83" s="956">
        <v>36116</v>
      </c>
      <c r="H83" s="795">
        <v>18</v>
      </c>
      <c r="I83" s="725" t="s">
        <v>1403</v>
      </c>
      <c r="J83" s="721" t="s">
        <v>483</v>
      </c>
      <c r="K83" s="721" t="s">
        <v>266</v>
      </c>
      <c r="L83" s="726"/>
      <c r="M83" s="726" t="s">
        <v>6426</v>
      </c>
      <c r="N83" s="722" t="s">
        <v>228</v>
      </c>
      <c r="O83" s="721" t="s">
        <v>255</v>
      </c>
      <c r="P83" s="727" t="s">
        <v>614</v>
      </c>
      <c r="Q83" s="722" t="s">
        <v>606</v>
      </c>
    </row>
    <row r="84" spans="1:17">
      <c r="A84" s="721">
        <v>24</v>
      </c>
      <c r="B84" s="721">
        <v>1</v>
      </c>
      <c r="C84" s="722" t="s">
        <v>617</v>
      </c>
      <c r="D84" s="723" t="s">
        <v>23</v>
      </c>
      <c r="E84" s="721" t="s">
        <v>221</v>
      </c>
      <c r="F84" s="721" t="s">
        <v>618</v>
      </c>
      <c r="G84" s="956">
        <v>26343</v>
      </c>
      <c r="H84" s="795">
        <v>45</v>
      </c>
      <c r="I84" s="725" t="s">
        <v>1403</v>
      </c>
      <c r="J84" s="721" t="s">
        <v>256</v>
      </c>
      <c r="K84" s="721" t="s">
        <v>283</v>
      </c>
      <c r="L84" s="726"/>
      <c r="M84" s="726" t="s">
        <v>6426</v>
      </c>
      <c r="N84" s="722" t="s">
        <v>228</v>
      </c>
      <c r="O84" s="721" t="s">
        <v>222</v>
      </c>
      <c r="P84" s="722" t="s">
        <v>616</v>
      </c>
      <c r="Q84" s="722" t="s">
        <v>621</v>
      </c>
    </row>
    <row r="85" spans="1:17">
      <c r="A85" s="721"/>
      <c r="B85" s="721">
        <v>2</v>
      </c>
      <c r="C85" s="722" t="s">
        <v>624</v>
      </c>
      <c r="D85" s="723" t="s">
        <v>16</v>
      </c>
      <c r="E85" s="721" t="s">
        <v>221</v>
      </c>
      <c r="F85" s="721" t="s">
        <v>244</v>
      </c>
      <c r="G85" s="956">
        <v>27636</v>
      </c>
      <c r="H85" s="795">
        <v>41</v>
      </c>
      <c r="I85" s="725" t="s">
        <v>1403</v>
      </c>
      <c r="J85" s="721" t="s">
        <v>256</v>
      </c>
      <c r="K85" s="721" t="s">
        <v>246</v>
      </c>
      <c r="L85" s="726"/>
      <c r="M85" s="726" t="s">
        <v>6426</v>
      </c>
      <c r="N85" s="722" t="s">
        <v>228</v>
      </c>
      <c r="O85" s="721" t="s">
        <v>245</v>
      </c>
      <c r="P85" s="722" t="s">
        <v>623</v>
      </c>
      <c r="Q85" s="722" t="s">
        <v>621</v>
      </c>
    </row>
    <row r="86" spans="1:17">
      <c r="A86" s="721"/>
      <c r="B86" s="721">
        <v>3</v>
      </c>
      <c r="C86" s="722" t="s">
        <v>628</v>
      </c>
      <c r="D86" s="723" t="s">
        <v>23</v>
      </c>
      <c r="E86" s="721" t="s">
        <v>254</v>
      </c>
      <c r="F86" s="721" t="s">
        <v>22</v>
      </c>
      <c r="G86" s="956">
        <v>35708</v>
      </c>
      <c r="H86" s="795">
        <v>19</v>
      </c>
      <c r="I86" s="725" t="s">
        <v>1403</v>
      </c>
      <c r="J86" s="721" t="s">
        <v>483</v>
      </c>
      <c r="K86" s="721" t="s">
        <v>266</v>
      </c>
      <c r="L86" s="726"/>
      <c r="M86" s="726" t="s">
        <v>6426</v>
      </c>
      <c r="N86" s="722" t="s">
        <v>228</v>
      </c>
      <c r="O86" s="721" t="s">
        <v>255</v>
      </c>
      <c r="P86" s="722" t="s">
        <v>627</v>
      </c>
      <c r="Q86" s="722" t="s">
        <v>621</v>
      </c>
    </row>
    <row r="87" spans="1:17">
      <c r="A87" s="721"/>
      <c r="B87" s="721">
        <v>4</v>
      </c>
      <c r="C87" s="722" t="s">
        <v>631</v>
      </c>
      <c r="D87" s="723" t="s">
        <v>16</v>
      </c>
      <c r="E87" s="721" t="s">
        <v>254</v>
      </c>
      <c r="F87" s="721" t="s">
        <v>22</v>
      </c>
      <c r="G87" s="956">
        <v>38034</v>
      </c>
      <c r="H87" s="795">
        <v>13</v>
      </c>
      <c r="I87" s="725" t="s">
        <v>1403</v>
      </c>
      <c r="J87" s="721" t="s">
        <v>262</v>
      </c>
      <c r="K87" s="721" t="s">
        <v>266</v>
      </c>
      <c r="L87" s="726"/>
      <c r="M87" s="726" t="s">
        <v>6426</v>
      </c>
      <c r="N87" s="722" t="s">
        <v>228</v>
      </c>
      <c r="O87" s="721" t="s">
        <v>255</v>
      </c>
      <c r="P87" s="722" t="s">
        <v>630</v>
      </c>
      <c r="Q87" s="722" t="s">
        <v>621</v>
      </c>
    </row>
    <row r="88" spans="1:17">
      <c r="A88" s="721">
        <v>25</v>
      </c>
      <c r="B88" s="721">
        <v>1</v>
      </c>
      <c r="C88" s="722" t="s">
        <v>633</v>
      </c>
      <c r="D88" s="723" t="s">
        <v>23</v>
      </c>
      <c r="E88" s="721" t="s">
        <v>221</v>
      </c>
      <c r="F88" s="721" t="s">
        <v>288</v>
      </c>
      <c r="G88" s="956">
        <v>25728</v>
      </c>
      <c r="H88" s="795">
        <v>47</v>
      </c>
      <c r="I88" s="725" t="s">
        <v>1403</v>
      </c>
      <c r="J88" s="721" t="s">
        <v>289</v>
      </c>
      <c r="K88" s="721" t="s">
        <v>224</v>
      </c>
      <c r="L88" s="726"/>
      <c r="M88" s="726" t="s">
        <v>6426</v>
      </c>
      <c r="N88" s="722" t="s">
        <v>228</v>
      </c>
      <c r="O88" s="721" t="s">
        <v>222</v>
      </c>
      <c r="P88" s="722" t="s">
        <v>632</v>
      </c>
      <c r="Q88" s="722" t="s">
        <v>636</v>
      </c>
    </row>
    <row r="89" spans="1:17">
      <c r="A89" s="721"/>
      <c r="B89" s="721">
        <v>2</v>
      </c>
      <c r="C89" s="722" t="s">
        <v>638</v>
      </c>
      <c r="D89" s="723" t="s">
        <v>16</v>
      </c>
      <c r="E89" s="721" t="s">
        <v>221</v>
      </c>
      <c r="F89" s="721" t="s">
        <v>288</v>
      </c>
      <c r="G89" s="956">
        <v>26759</v>
      </c>
      <c r="H89" s="795">
        <v>44</v>
      </c>
      <c r="I89" s="725" t="s">
        <v>1403</v>
      </c>
      <c r="J89" s="721" t="s">
        <v>256</v>
      </c>
      <c r="K89" s="721" t="s">
        <v>246</v>
      </c>
      <c r="L89" s="726"/>
      <c r="M89" s="726" t="s">
        <v>6426</v>
      </c>
      <c r="N89" s="722" t="s">
        <v>228</v>
      </c>
      <c r="O89" s="721" t="s">
        <v>245</v>
      </c>
      <c r="P89" s="722" t="s">
        <v>637</v>
      </c>
      <c r="Q89" s="722" t="s">
        <v>636</v>
      </c>
    </row>
    <row r="90" spans="1:17">
      <c r="A90" s="721"/>
      <c r="B90" s="721">
        <v>3</v>
      </c>
      <c r="C90" s="722" t="s">
        <v>643</v>
      </c>
      <c r="D90" s="723" t="s">
        <v>23</v>
      </c>
      <c r="E90" s="721" t="s">
        <v>254</v>
      </c>
      <c r="F90" s="721" t="s">
        <v>22</v>
      </c>
      <c r="G90" s="956">
        <v>37991</v>
      </c>
      <c r="H90" s="795">
        <v>13</v>
      </c>
      <c r="I90" s="725" t="s">
        <v>1403</v>
      </c>
      <c r="J90" s="721" t="s">
        <v>262</v>
      </c>
      <c r="K90" s="721" t="s">
        <v>266</v>
      </c>
      <c r="L90" s="726"/>
      <c r="M90" s="726" t="s">
        <v>6426</v>
      </c>
      <c r="N90" s="722" t="s">
        <v>228</v>
      </c>
      <c r="O90" s="721" t="s">
        <v>255</v>
      </c>
      <c r="P90" s="722" t="s">
        <v>642</v>
      </c>
      <c r="Q90" s="722" t="s">
        <v>636</v>
      </c>
    </row>
    <row r="91" spans="1:17">
      <c r="A91" s="721">
        <v>26</v>
      </c>
      <c r="B91" s="721">
        <v>1</v>
      </c>
      <c r="C91" s="722" t="s">
        <v>645</v>
      </c>
      <c r="D91" s="723" t="s">
        <v>23</v>
      </c>
      <c r="E91" s="721" t="s">
        <v>221</v>
      </c>
      <c r="F91" s="721" t="s">
        <v>646</v>
      </c>
      <c r="G91" s="956">
        <v>32540</v>
      </c>
      <c r="H91" s="795">
        <v>28</v>
      </c>
      <c r="I91" s="725" t="s">
        <v>1403</v>
      </c>
      <c r="J91" s="721" t="s">
        <v>223</v>
      </c>
      <c r="K91" s="721" t="s">
        <v>224</v>
      </c>
      <c r="L91" s="726"/>
      <c r="M91" s="726" t="s">
        <v>6426</v>
      </c>
      <c r="N91" s="722" t="s">
        <v>228</v>
      </c>
      <c r="O91" s="721" t="s">
        <v>222</v>
      </c>
      <c r="P91" s="727" t="s">
        <v>644</v>
      </c>
      <c r="Q91" s="727" t="s">
        <v>647</v>
      </c>
    </row>
    <row r="92" spans="1:17">
      <c r="A92" s="721"/>
      <c r="B92" s="721">
        <v>2</v>
      </c>
      <c r="C92" s="722" t="s">
        <v>649</v>
      </c>
      <c r="D92" s="723" t="s">
        <v>16</v>
      </c>
      <c r="E92" s="721" t="s">
        <v>221</v>
      </c>
      <c r="F92" s="721" t="s">
        <v>650</v>
      </c>
      <c r="G92" s="956">
        <v>32561</v>
      </c>
      <c r="H92" s="795">
        <v>28</v>
      </c>
      <c r="I92" s="725" t="s">
        <v>1403</v>
      </c>
      <c r="J92" s="721" t="s">
        <v>289</v>
      </c>
      <c r="K92" s="721" t="s">
        <v>246</v>
      </c>
      <c r="L92" s="726"/>
      <c r="M92" s="726" t="s">
        <v>6426</v>
      </c>
      <c r="N92" s="722" t="s">
        <v>228</v>
      </c>
      <c r="O92" s="721" t="s">
        <v>245</v>
      </c>
      <c r="P92" s="736" t="s">
        <v>648</v>
      </c>
      <c r="Q92" s="727" t="s">
        <v>647</v>
      </c>
    </row>
    <row r="93" spans="1:17">
      <c r="A93" s="721"/>
      <c r="B93" s="721">
        <v>3</v>
      </c>
      <c r="C93" s="722" t="s">
        <v>654</v>
      </c>
      <c r="D93" s="723" t="s">
        <v>16</v>
      </c>
      <c r="E93" s="721" t="s">
        <v>254</v>
      </c>
      <c r="F93" s="721" t="s">
        <v>22</v>
      </c>
      <c r="G93" s="956">
        <v>40881</v>
      </c>
      <c r="H93" s="795">
        <v>5</v>
      </c>
      <c r="I93" s="725" t="s">
        <v>1403</v>
      </c>
      <c r="J93" s="721" t="s">
        <v>265</v>
      </c>
      <c r="K93" s="721" t="s">
        <v>270</v>
      </c>
      <c r="L93" s="726"/>
      <c r="M93" s="726" t="s">
        <v>6426</v>
      </c>
      <c r="N93" s="722" t="s">
        <v>228</v>
      </c>
      <c r="O93" s="721" t="s">
        <v>255</v>
      </c>
      <c r="P93" s="734" t="s">
        <v>653</v>
      </c>
      <c r="Q93" s="727" t="s">
        <v>647</v>
      </c>
    </row>
    <row r="94" spans="1:17">
      <c r="A94" s="721"/>
      <c r="B94" s="721">
        <v>4</v>
      </c>
      <c r="C94" s="722" t="s">
        <v>656</v>
      </c>
      <c r="D94" s="723" t="s">
        <v>23</v>
      </c>
      <c r="E94" s="721" t="s">
        <v>254</v>
      </c>
      <c r="F94" s="721" t="s">
        <v>22</v>
      </c>
      <c r="G94" s="956">
        <v>42088</v>
      </c>
      <c r="H94" s="795">
        <v>2</v>
      </c>
      <c r="I94" s="725" t="s">
        <v>1403</v>
      </c>
      <c r="J94" s="721" t="s">
        <v>265</v>
      </c>
      <c r="K94" s="721" t="s">
        <v>270</v>
      </c>
      <c r="L94" s="726"/>
      <c r="M94" s="726" t="s">
        <v>6426</v>
      </c>
      <c r="N94" s="722" t="s">
        <v>228</v>
      </c>
      <c r="O94" s="721" t="s">
        <v>255</v>
      </c>
      <c r="P94" s="727" t="s">
        <v>655</v>
      </c>
      <c r="Q94" s="727" t="s">
        <v>647</v>
      </c>
    </row>
    <row r="95" spans="1:17">
      <c r="A95" s="721">
        <v>27</v>
      </c>
      <c r="B95" s="721">
        <v>1</v>
      </c>
      <c r="C95" s="722" t="s">
        <v>658</v>
      </c>
      <c r="D95" s="723" t="s">
        <v>23</v>
      </c>
      <c r="E95" s="721" t="s">
        <v>221</v>
      </c>
      <c r="F95" s="721" t="s">
        <v>452</v>
      </c>
      <c r="G95" s="956">
        <v>31109</v>
      </c>
      <c r="H95" s="795">
        <v>32</v>
      </c>
      <c r="I95" s="725" t="s">
        <v>1403</v>
      </c>
      <c r="J95" s="721" t="s">
        <v>223</v>
      </c>
      <c r="K95" s="721" t="s">
        <v>659</v>
      </c>
      <c r="L95" s="726"/>
      <c r="M95" s="726" t="s">
        <v>6426</v>
      </c>
      <c r="N95" s="722" t="s">
        <v>228</v>
      </c>
      <c r="O95" s="721" t="s">
        <v>222</v>
      </c>
      <c r="P95" s="727" t="s">
        <v>657</v>
      </c>
      <c r="Q95" s="727" t="s">
        <v>662</v>
      </c>
    </row>
    <row r="96" spans="1:17">
      <c r="A96" s="721"/>
      <c r="B96" s="721">
        <v>2</v>
      </c>
      <c r="C96" s="722" t="s">
        <v>664</v>
      </c>
      <c r="D96" s="723" t="s">
        <v>16</v>
      </c>
      <c r="E96" s="721" t="s">
        <v>221</v>
      </c>
      <c r="F96" s="721" t="s">
        <v>452</v>
      </c>
      <c r="G96" s="956">
        <v>32822</v>
      </c>
      <c r="H96" s="795">
        <v>27</v>
      </c>
      <c r="I96" s="725" t="s">
        <v>1403</v>
      </c>
      <c r="J96" s="721" t="s">
        <v>223</v>
      </c>
      <c r="K96" s="721" t="s">
        <v>246</v>
      </c>
      <c r="L96" s="726"/>
      <c r="M96" s="726" t="s">
        <v>6426</v>
      </c>
      <c r="N96" s="722" t="s">
        <v>228</v>
      </c>
      <c r="O96" s="721" t="s">
        <v>245</v>
      </c>
      <c r="P96" s="727" t="s">
        <v>663</v>
      </c>
      <c r="Q96" s="727" t="s">
        <v>662</v>
      </c>
    </row>
    <row r="97" spans="1:17">
      <c r="A97" s="721"/>
      <c r="B97" s="721">
        <v>3</v>
      </c>
      <c r="C97" s="722" t="s">
        <v>668</v>
      </c>
      <c r="D97" s="723" t="s">
        <v>16</v>
      </c>
      <c r="E97" s="721" t="s">
        <v>254</v>
      </c>
      <c r="F97" s="721" t="s">
        <v>452</v>
      </c>
      <c r="G97" s="956">
        <v>40314</v>
      </c>
      <c r="H97" s="795">
        <v>7</v>
      </c>
      <c r="I97" s="725" t="s">
        <v>1403</v>
      </c>
      <c r="J97" s="721" t="s">
        <v>265</v>
      </c>
      <c r="K97" s="721" t="s">
        <v>270</v>
      </c>
      <c r="L97" s="726"/>
      <c r="M97" s="726" t="s">
        <v>6426</v>
      </c>
      <c r="N97" s="722" t="s">
        <v>228</v>
      </c>
      <c r="O97" s="721" t="s">
        <v>255</v>
      </c>
      <c r="P97" s="727" t="s">
        <v>667</v>
      </c>
      <c r="Q97" s="727" t="s">
        <v>662</v>
      </c>
    </row>
    <row r="98" spans="1:17">
      <c r="A98" s="721"/>
      <c r="B98" s="721">
        <v>4</v>
      </c>
      <c r="C98" s="722" t="s">
        <v>670</v>
      </c>
      <c r="D98" s="723" t="s">
        <v>23</v>
      </c>
      <c r="E98" s="721" t="s">
        <v>254</v>
      </c>
      <c r="F98" s="721" t="s">
        <v>229</v>
      </c>
      <c r="G98" s="956">
        <v>41671</v>
      </c>
      <c r="H98" s="795">
        <v>3</v>
      </c>
      <c r="I98" s="725" t="s">
        <v>1403</v>
      </c>
      <c r="J98" s="721" t="s">
        <v>265</v>
      </c>
      <c r="K98" s="721" t="s">
        <v>270</v>
      </c>
      <c r="L98" s="726"/>
      <c r="M98" s="726" t="s">
        <v>6426</v>
      </c>
      <c r="N98" s="722" t="s">
        <v>228</v>
      </c>
      <c r="O98" s="721" t="s">
        <v>255</v>
      </c>
      <c r="P98" s="727" t="s">
        <v>669</v>
      </c>
      <c r="Q98" s="727" t="s">
        <v>662</v>
      </c>
    </row>
    <row r="99" spans="1:17">
      <c r="A99" s="721">
        <v>28</v>
      </c>
      <c r="B99" s="721">
        <v>1</v>
      </c>
      <c r="C99" s="722" t="s">
        <v>672</v>
      </c>
      <c r="D99" s="723" t="s">
        <v>23</v>
      </c>
      <c r="E99" s="721" t="s">
        <v>221</v>
      </c>
      <c r="F99" s="721" t="s">
        <v>673</v>
      </c>
      <c r="G99" s="956">
        <v>29209</v>
      </c>
      <c r="H99" s="795">
        <v>37</v>
      </c>
      <c r="I99" s="725" t="s">
        <v>1403</v>
      </c>
      <c r="J99" s="721" t="s">
        <v>223</v>
      </c>
      <c r="K99" s="721" t="s">
        <v>674</v>
      </c>
      <c r="L99" s="726"/>
      <c r="M99" s="726" t="s">
        <v>6426</v>
      </c>
      <c r="N99" s="722" t="s">
        <v>228</v>
      </c>
      <c r="O99" s="721" t="s">
        <v>222</v>
      </c>
      <c r="P99" s="727" t="s">
        <v>671</v>
      </c>
      <c r="Q99" s="727" t="s">
        <v>677</v>
      </c>
    </row>
    <row r="100" spans="1:17">
      <c r="A100" s="721"/>
      <c r="B100" s="721">
        <v>2</v>
      </c>
      <c r="C100" s="722" t="s">
        <v>680</v>
      </c>
      <c r="D100" s="723" t="s">
        <v>16</v>
      </c>
      <c r="E100" s="721" t="s">
        <v>221</v>
      </c>
      <c r="F100" s="721" t="s">
        <v>673</v>
      </c>
      <c r="G100" s="956">
        <v>31201</v>
      </c>
      <c r="H100" s="795">
        <v>32</v>
      </c>
      <c r="I100" s="725" t="s">
        <v>1403</v>
      </c>
      <c r="J100" s="721" t="s">
        <v>681</v>
      </c>
      <c r="K100" s="721" t="s">
        <v>246</v>
      </c>
      <c r="L100" s="726"/>
      <c r="M100" s="726" t="s">
        <v>6426</v>
      </c>
      <c r="N100" s="722" t="s">
        <v>228</v>
      </c>
      <c r="O100" s="721" t="s">
        <v>245</v>
      </c>
      <c r="P100" s="727" t="s">
        <v>679</v>
      </c>
      <c r="Q100" s="727" t="s">
        <v>677</v>
      </c>
    </row>
    <row r="101" spans="1:17">
      <c r="A101" s="721"/>
      <c r="B101" s="721">
        <v>3</v>
      </c>
      <c r="C101" s="722" t="s">
        <v>685</v>
      </c>
      <c r="D101" s="723" t="s">
        <v>23</v>
      </c>
      <c r="E101" s="721" t="s">
        <v>254</v>
      </c>
      <c r="F101" s="721" t="s">
        <v>673</v>
      </c>
      <c r="G101" s="960">
        <v>39654</v>
      </c>
      <c r="H101" s="795">
        <v>9</v>
      </c>
      <c r="I101" s="725" t="s">
        <v>1403</v>
      </c>
      <c r="J101" s="721" t="s">
        <v>369</v>
      </c>
      <c r="K101" s="721" t="s">
        <v>266</v>
      </c>
      <c r="L101" s="726"/>
      <c r="M101" s="726" t="s">
        <v>6426</v>
      </c>
      <c r="N101" s="722" t="s">
        <v>228</v>
      </c>
      <c r="O101" s="721" t="s">
        <v>255</v>
      </c>
      <c r="P101" s="727" t="s">
        <v>684</v>
      </c>
      <c r="Q101" s="727" t="s">
        <v>677</v>
      </c>
    </row>
    <row r="102" spans="1:17">
      <c r="A102" s="721"/>
      <c r="B102" s="721">
        <v>4</v>
      </c>
      <c r="C102" s="722" t="s">
        <v>688</v>
      </c>
      <c r="D102" s="723" t="s">
        <v>23</v>
      </c>
      <c r="E102" s="721" t="s">
        <v>254</v>
      </c>
      <c r="F102" s="738" t="s">
        <v>229</v>
      </c>
      <c r="G102" s="960">
        <v>42225</v>
      </c>
      <c r="H102" s="795">
        <v>1</v>
      </c>
      <c r="I102" s="725" t="s">
        <v>1403</v>
      </c>
      <c r="J102" s="721" t="s">
        <v>265</v>
      </c>
      <c r="K102" s="721" t="s">
        <v>270</v>
      </c>
      <c r="L102" s="726"/>
      <c r="M102" s="726" t="s">
        <v>6426</v>
      </c>
      <c r="N102" s="722" t="s">
        <v>228</v>
      </c>
      <c r="O102" s="721" t="s">
        <v>255</v>
      </c>
      <c r="P102" s="727" t="s">
        <v>687</v>
      </c>
      <c r="Q102" s="727" t="s">
        <v>677</v>
      </c>
    </row>
    <row r="103" spans="1:17">
      <c r="A103" s="721">
        <v>29</v>
      </c>
      <c r="B103" s="721">
        <v>1</v>
      </c>
      <c r="C103" s="722" t="s">
        <v>690</v>
      </c>
      <c r="D103" s="723" t="s">
        <v>23</v>
      </c>
      <c r="E103" s="721" t="s">
        <v>221</v>
      </c>
      <c r="F103" s="721" t="s">
        <v>691</v>
      </c>
      <c r="G103" s="956">
        <v>28291</v>
      </c>
      <c r="H103" s="795">
        <v>40</v>
      </c>
      <c r="I103" s="725" t="s">
        <v>1403</v>
      </c>
      <c r="J103" s="721" t="s">
        <v>256</v>
      </c>
      <c r="K103" s="721" t="s">
        <v>261</v>
      </c>
      <c r="L103" s="726"/>
      <c r="M103" s="726" t="s">
        <v>6426</v>
      </c>
      <c r="N103" s="722" t="s">
        <v>228</v>
      </c>
      <c r="O103" s="721" t="s">
        <v>222</v>
      </c>
      <c r="P103" s="727" t="s">
        <v>689</v>
      </c>
      <c r="Q103" s="734" t="s">
        <v>694</v>
      </c>
    </row>
    <row r="104" spans="1:17">
      <c r="A104" s="721"/>
      <c r="B104" s="721">
        <v>2</v>
      </c>
      <c r="C104" s="722" t="s">
        <v>696</v>
      </c>
      <c r="D104" s="723" t="s">
        <v>16</v>
      </c>
      <c r="E104" s="721" t="s">
        <v>221</v>
      </c>
      <c r="F104" s="721" t="s">
        <v>691</v>
      </c>
      <c r="G104" s="956">
        <v>29444</v>
      </c>
      <c r="H104" s="795">
        <v>36</v>
      </c>
      <c r="I104" s="725" t="s">
        <v>1403</v>
      </c>
      <c r="J104" s="721" t="s">
        <v>256</v>
      </c>
      <c r="K104" s="721" t="s">
        <v>246</v>
      </c>
      <c r="L104" s="726"/>
      <c r="M104" s="726" t="s">
        <v>6426</v>
      </c>
      <c r="N104" s="722" t="s">
        <v>228</v>
      </c>
      <c r="O104" s="721" t="s">
        <v>245</v>
      </c>
      <c r="P104" s="727" t="s">
        <v>695</v>
      </c>
      <c r="Q104" s="734" t="s">
        <v>694</v>
      </c>
    </row>
    <row r="105" spans="1:17">
      <c r="A105" s="721"/>
      <c r="B105" s="721">
        <v>3</v>
      </c>
      <c r="C105" s="722" t="s">
        <v>700</v>
      </c>
      <c r="D105" s="723" t="s">
        <v>23</v>
      </c>
      <c r="E105" s="721" t="s">
        <v>254</v>
      </c>
      <c r="F105" s="721" t="s">
        <v>691</v>
      </c>
      <c r="G105" s="956">
        <v>34732</v>
      </c>
      <c r="H105" s="795">
        <v>22</v>
      </c>
      <c r="I105" s="725" t="s">
        <v>1403</v>
      </c>
      <c r="J105" s="721" t="s">
        <v>256</v>
      </c>
      <c r="K105" s="721" t="s">
        <v>270</v>
      </c>
      <c r="L105" s="726"/>
      <c r="M105" s="726" t="s">
        <v>6426</v>
      </c>
      <c r="N105" s="722" t="s">
        <v>228</v>
      </c>
      <c r="O105" s="721" t="s">
        <v>255</v>
      </c>
      <c r="P105" s="727" t="s">
        <v>699</v>
      </c>
      <c r="Q105" s="734" t="s">
        <v>694</v>
      </c>
    </row>
    <row r="106" spans="1:17">
      <c r="A106" s="721"/>
      <c r="B106" s="721">
        <v>4</v>
      </c>
      <c r="C106" s="722" t="s">
        <v>702</v>
      </c>
      <c r="D106" s="723" t="s">
        <v>23</v>
      </c>
      <c r="E106" s="721" t="s">
        <v>254</v>
      </c>
      <c r="F106" s="721" t="s">
        <v>691</v>
      </c>
      <c r="G106" s="956">
        <v>38333</v>
      </c>
      <c r="H106" s="795">
        <v>12</v>
      </c>
      <c r="I106" s="725" t="s">
        <v>1403</v>
      </c>
      <c r="J106" s="721" t="s">
        <v>369</v>
      </c>
      <c r="K106" s="721" t="s">
        <v>266</v>
      </c>
      <c r="L106" s="726"/>
      <c r="M106" s="726" t="s">
        <v>6426</v>
      </c>
      <c r="N106" s="722" t="s">
        <v>228</v>
      </c>
      <c r="O106" s="721" t="s">
        <v>255</v>
      </c>
      <c r="P106" s="727" t="s">
        <v>701</v>
      </c>
      <c r="Q106" s="734" t="s">
        <v>694</v>
      </c>
    </row>
    <row r="107" spans="1:17">
      <c r="A107" s="721"/>
      <c r="B107" s="721">
        <v>5</v>
      </c>
      <c r="C107" s="722" t="s">
        <v>704</v>
      </c>
      <c r="D107" s="723" t="s">
        <v>16</v>
      </c>
      <c r="E107" s="721" t="s">
        <v>254</v>
      </c>
      <c r="F107" s="721" t="s">
        <v>22</v>
      </c>
      <c r="G107" s="956">
        <v>40827</v>
      </c>
      <c r="H107" s="795">
        <v>5</v>
      </c>
      <c r="I107" s="725" t="s">
        <v>1403</v>
      </c>
      <c r="J107" s="721" t="s">
        <v>265</v>
      </c>
      <c r="K107" s="721" t="s">
        <v>270</v>
      </c>
      <c r="L107" s="726"/>
      <c r="M107" s="726" t="s">
        <v>6426</v>
      </c>
      <c r="N107" s="722" t="s">
        <v>228</v>
      </c>
      <c r="O107" s="721" t="s">
        <v>255</v>
      </c>
      <c r="P107" s="727" t="s">
        <v>703</v>
      </c>
      <c r="Q107" s="734" t="s">
        <v>694</v>
      </c>
    </row>
    <row r="108" spans="1:17">
      <c r="A108" s="721">
        <v>30</v>
      </c>
      <c r="B108" s="721">
        <v>1</v>
      </c>
      <c r="C108" s="722" t="s">
        <v>706</v>
      </c>
      <c r="D108" s="723" t="s">
        <v>23</v>
      </c>
      <c r="E108" s="721" t="s">
        <v>221</v>
      </c>
      <c r="F108" s="721" t="s">
        <v>309</v>
      </c>
      <c r="G108" s="956">
        <v>27011</v>
      </c>
      <c r="H108" s="795">
        <v>43</v>
      </c>
      <c r="I108" s="725" t="s">
        <v>1403</v>
      </c>
      <c r="J108" s="721" t="s">
        <v>289</v>
      </c>
      <c r="K108" s="721" t="s">
        <v>283</v>
      </c>
      <c r="L108" s="726"/>
      <c r="M108" s="726" t="s">
        <v>6426</v>
      </c>
      <c r="N108" s="722" t="s">
        <v>228</v>
      </c>
      <c r="O108" s="721" t="s">
        <v>222</v>
      </c>
      <c r="P108" s="741" t="s">
        <v>705</v>
      </c>
      <c r="Q108" s="734" t="s">
        <v>707</v>
      </c>
    </row>
    <row r="109" spans="1:17">
      <c r="A109" s="721"/>
      <c r="B109" s="721">
        <v>2</v>
      </c>
      <c r="C109" s="722" t="s">
        <v>709</v>
      </c>
      <c r="D109" s="723" t="s">
        <v>16</v>
      </c>
      <c r="E109" s="721" t="s">
        <v>221</v>
      </c>
      <c r="F109" s="721" t="s">
        <v>309</v>
      </c>
      <c r="G109" s="956">
        <v>27720</v>
      </c>
      <c r="H109" s="795">
        <v>41</v>
      </c>
      <c r="I109" s="725" t="s">
        <v>1403</v>
      </c>
      <c r="J109" s="721" t="s">
        <v>289</v>
      </c>
      <c r="K109" s="721" t="s">
        <v>246</v>
      </c>
      <c r="L109" s="726"/>
      <c r="M109" s="726" t="s">
        <v>6426</v>
      </c>
      <c r="N109" s="722" t="s">
        <v>228</v>
      </c>
      <c r="O109" s="721" t="s">
        <v>245</v>
      </c>
      <c r="P109" s="741" t="s">
        <v>708</v>
      </c>
      <c r="Q109" s="734" t="s">
        <v>707</v>
      </c>
    </row>
    <row r="110" spans="1:17">
      <c r="A110" s="721"/>
      <c r="B110" s="721">
        <v>3</v>
      </c>
      <c r="C110" s="722" t="s">
        <v>713</v>
      </c>
      <c r="D110" s="723" t="s">
        <v>23</v>
      </c>
      <c r="E110" s="721" t="s">
        <v>254</v>
      </c>
      <c r="F110" s="721" t="s">
        <v>309</v>
      </c>
      <c r="G110" s="956">
        <v>37451</v>
      </c>
      <c r="H110" s="795">
        <v>15</v>
      </c>
      <c r="I110" s="725" t="s">
        <v>1403</v>
      </c>
      <c r="J110" s="721" t="s">
        <v>262</v>
      </c>
      <c r="K110" s="721" t="s">
        <v>266</v>
      </c>
      <c r="L110" s="726"/>
      <c r="M110" s="726" t="s">
        <v>6426</v>
      </c>
      <c r="N110" s="722" t="s">
        <v>228</v>
      </c>
      <c r="O110" s="721" t="s">
        <v>255</v>
      </c>
      <c r="P110" s="734" t="s">
        <v>712</v>
      </c>
      <c r="Q110" s="734" t="s">
        <v>707</v>
      </c>
    </row>
    <row r="111" spans="1:17">
      <c r="A111" s="721"/>
      <c r="B111" s="721">
        <v>4</v>
      </c>
      <c r="C111" s="722" t="s">
        <v>715</v>
      </c>
      <c r="D111" s="723" t="s">
        <v>23</v>
      </c>
      <c r="E111" s="721" t="s">
        <v>254</v>
      </c>
      <c r="F111" s="721" t="s">
        <v>309</v>
      </c>
      <c r="G111" s="956">
        <v>40165</v>
      </c>
      <c r="H111" s="795">
        <v>7</v>
      </c>
      <c r="I111" s="725" t="s">
        <v>1403</v>
      </c>
      <c r="J111" s="721" t="s">
        <v>369</v>
      </c>
      <c r="K111" s="721" t="s">
        <v>270</v>
      </c>
      <c r="L111" s="726"/>
      <c r="M111" s="726" t="s">
        <v>6426</v>
      </c>
      <c r="N111" s="722" t="s">
        <v>228</v>
      </c>
      <c r="O111" s="721" t="s">
        <v>255</v>
      </c>
      <c r="P111" s="734" t="s">
        <v>714</v>
      </c>
      <c r="Q111" s="734" t="s">
        <v>707</v>
      </c>
    </row>
    <row r="112" spans="1:17">
      <c r="A112" s="721">
        <v>31</v>
      </c>
      <c r="B112" s="721">
        <v>1</v>
      </c>
      <c r="C112" s="722" t="s">
        <v>717</v>
      </c>
      <c r="D112" s="723" t="s">
        <v>23</v>
      </c>
      <c r="E112" s="721" t="s">
        <v>221</v>
      </c>
      <c r="F112" s="721" t="s">
        <v>288</v>
      </c>
      <c r="G112" s="956">
        <v>26947</v>
      </c>
      <c r="H112" s="795">
        <v>43</v>
      </c>
      <c r="I112" s="725" t="s">
        <v>1403</v>
      </c>
      <c r="J112" s="721" t="s">
        <v>289</v>
      </c>
      <c r="K112" s="721" t="s">
        <v>283</v>
      </c>
      <c r="L112" s="726"/>
      <c r="M112" s="726" t="s">
        <v>6426</v>
      </c>
      <c r="N112" s="722" t="s">
        <v>228</v>
      </c>
      <c r="O112" s="721" t="s">
        <v>222</v>
      </c>
      <c r="P112" s="727" t="s">
        <v>716</v>
      </c>
      <c r="Q112" s="734" t="s">
        <v>720</v>
      </c>
    </row>
    <row r="113" spans="1:17">
      <c r="A113" s="721"/>
      <c r="B113" s="721">
        <v>2</v>
      </c>
      <c r="C113" s="722" t="s">
        <v>722</v>
      </c>
      <c r="D113" s="723" t="s">
        <v>16</v>
      </c>
      <c r="E113" s="721" t="s">
        <v>221</v>
      </c>
      <c r="F113" s="721" t="s">
        <v>309</v>
      </c>
      <c r="G113" s="956">
        <v>28311</v>
      </c>
      <c r="H113" s="795">
        <v>40</v>
      </c>
      <c r="I113" s="725" t="s">
        <v>1403</v>
      </c>
      <c r="J113" s="721" t="s">
        <v>256</v>
      </c>
      <c r="K113" s="721" t="s">
        <v>246</v>
      </c>
      <c r="L113" s="726"/>
      <c r="M113" s="726" t="s">
        <v>6426</v>
      </c>
      <c r="N113" s="722" t="s">
        <v>228</v>
      </c>
      <c r="O113" s="721" t="s">
        <v>245</v>
      </c>
      <c r="P113" s="727" t="s">
        <v>721</v>
      </c>
      <c r="Q113" s="734" t="s">
        <v>720</v>
      </c>
    </row>
    <row r="114" spans="1:17">
      <c r="A114" s="721"/>
      <c r="B114" s="721">
        <v>3</v>
      </c>
      <c r="C114" s="722" t="s">
        <v>724</v>
      </c>
      <c r="D114" s="723" t="s">
        <v>16</v>
      </c>
      <c r="E114" s="721" t="s">
        <v>254</v>
      </c>
      <c r="F114" s="721" t="s">
        <v>309</v>
      </c>
      <c r="G114" s="956">
        <v>36852</v>
      </c>
      <c r="H114" s="795">
        <v>16</v>
      </c>
      <c r="I114" s="725" t="s">
        <v>1403</v>
      </c>
      <c r="J114" s="721" t="s">
        <v>348</v>
      </c>
      <c r="K114" s="721" t="s">
        <v>266</v>
      </c>
      <c r="L114" s="726"/>
      <c r="M114" s="726" t="s">
        <v>6426</v>
      </c>
      <c r="N114" s="722" t="s">
        <v>228</v>
      </c>
      <c r="O114" s="721" t="s">
        <v>255</v>
      </c>
      <c r="P114" s="727" t="s">
        <v>723</v>
      </c>
      <c r="Q114" s="734" t="s">
        <v>720</v>
      </c>
    </row>
    <row r="115" spans="1:17">
      <c r="A115" s="721">
        <v>32</v>
      </c>
      <c r="B115" s="721">
        <v>1</v>
      </c>
      <c r="C115" s="722" t="s">
        <v>726</v>
      </c>
      <c r="D115" s="723" t="s">
        <v>23</v>
      </c>
      <c r="E115" s="738" t="s">
        <v>221</v>
      </c>
      <c r="F115" s="738" t="s">
        <v>727</v>
      </c>
      <c r="G115" s="956">
        <v>28949</v>
      </c>
      <c r="H115" s="795">
        <v>38</v>
      </c>
      <c r="I115" s="725" t="s">
        <v>1403</v>
      </c>
      <c r="J115" s="738" t="s">
        <v>256</v>
      </c>
      <c r="K115" s="738" t="s">
        <v>674</v>
      </c>
      <c r="L115" s="726"/>
      <c r="M115" s="726" t="s">
        <v>6426</v>
      </c>
      <c r="N115" s="722" t="s">
        <v>228</v>
      </c>
      <c r="O115" s="738" t="s">
        <v>222</v>
      </c>
      <c r="P115" s="727" t="s">
        <v>725</v>
      </c>
      <c r="Q115" s="734" t="s">
        <v>730</v>
      </c>
    </row>
    <row r="116" spans="1:17">
      <c r="A116" s="721"/>
      <c r="B116" s="721">
        <v>2</v>
      </c>
      <c r="C116" s="722" t="s">
        <v>732</v>
      </c>
      <c r="D116" s="723" t="s">
        <v>16</v>
      </c>
      <c r="E116" s="738" t="s">
        <v>221</v>
      </c>
      <c r="F116" s="738" t="s">
        <v>733</v>
      </c>
      <c r="G116" s="956">
        <v>31647</v>
      </c>
      <c r="H116" s="795">
        <v>30</v>
      </c>
      <c r="I116" s="725" t="s">
        <v>1403</v>
      </c>
      <c r="J116" s="738" t="s">
        <v>289</v>
      </c>
      <c r="K116" s="738" t="s">
        <v>246</v>
      </c>
      <c r="L116" s="726"/>
      <c r="M116" s="726" t="s">
        <v>6426</v>
      </c>
      <c r="N116" s="722" t="s">
        <v>228</v>
      </c>
      <c r="O116" s="738" t="s">
        <v>245</v>
      </c>
      <c r="P116" s="727" t="s">
        <v>731</v>
      </c>
      <c r="Q116" s="734" t="s">
        <v>730</v>
      </c>
    </row>
    <row r="117" spans="1:17">
      <c r="A117" s="721"/>
      <c r="B117" s="721">
        <v>3</v>
      </c>
      <c r="C117" s="722" t="s">
        <v>737</v>
      </c>
      <c r="D117" s="723" t="s">
        <v>23</v>
      </c>
      <c r="E117" s="738" t="s">
        <v>254</v>
      </c>
      <c r="F117" s="738" t="s">
        <v>733</v>
      </c>
      <c r="G117" s="956">
        <v>39277</v>
      </c>
      <c r="H117" s="795">
        <v>10</v>
      </c>
      <c r="I117" s="725" t="s">
        <v>1403</v>
      </c>
      <c r="J117" s="738" t="s">
        <v>369</v>
      </c>
      <c r="K117" s="738" t="s">
        <v>266</v>
      </c>
      <c r="L117" s="726"/>
      <c r="M117" s="726" t="s">
        <v>6426</v>
      </c>
      <c r="N117" s="722" t="s">
        <v>228</v>
      </c>
      <c r="O117" s="738" t="s">
        <v>255</v>
      </c>
      <c r="P117" s="727" t="s">
        <v>736</v>
      </c>
      <c r="Q117" s="734" t="s">
        <v>730</v>
      </c>
    </row>
    <row r="118" spans="1:17">
      <c r="A118" s="721">
        <v>33</v>
      </c>
      <c r="B118" s="721">
        <v>1</v>
      </c>
      <c r="C118" s="722" t="s">
        <v>739</v>
      </c>
      <c r="D118" s="723" t="s">
        <v>23</v>
      </c>
      <c r="E118" s="738" t="s">
        <v>221</v>
      </c>
      <c r="F118" s="738" t="s">
        <v>740</v>
      </c>
      <c r="G118" s="956">
        <v>31515</v>
      </c>
      <c r="H118" s="795">
        <v>31</v>
      </c>
      <c r="I118" s="725" t="s">
        <v>1403</v>
      </c>
      <c r="J118" s="738" t="s">
        <v>241</v>
      </c>
      <c r="K118" s="738" t="s">
        <v>283</v>
      </c>
      <c r="L118" s="726"/>
      <c r="M118" s="726" t="s">
        <v>6426</v>
      </c>
      <c r="N118" s="722" t="s">
        <v>228</v>
      </c>
      <c r="O118" s="738" t="s">
        <v>222</v>
      </c>
      <c r="P118" s="727" t="s">
        <v>738</v>
      </c>
      <c r="Q118" s="741" t="s">
        <v>743</v>
      </c>
    </row>
    <row r="119" spans="1:17">
      <c r="A119" s="721"/>
      <c r="B119" s="738">
        <v>2</v>
      </c>
      <c r="C119" s="722" t="s">
        <v>745</v>
      </c>
      <c r="D119" s="723" t="s">
        <v>16</v>
      </c>
      <c r="E119" s="738" t="s">
        <v>221</v>
      </c>
      <c r="F119" s="738" t="s">
        <v>414</v>
      </c>
      <c r="G119" s="956">
        <v>32376</v>
      </c>
      <c r="H119" s="795">
        <v>28</v>
      </c>
      <c r="I119" s="725" t="s">
        <v>1403</v>
      </c>
      <c r="J119" s="738" t="s">
        <v>289</v>
      </c>
      <c r="K119" s="738" t="s">
        <v>246</v>
      </c>
      <c r="L119" s="726"/>
      <c r="M119" s="726" t="s">
        <v>6426</v>
      </c>
      <c r="N119" s="722" t="s">
        <v>228</v>
      </c>
      <c r="O119" s="738" t="s">
        <v>245</v>
      </c>
      <c r="P119" s="727" t="s">
        <v>744</v>
      </c>
      <c r="Q119" s="741" t="s">
        <v>743</v>
      </c>
    </row>
    <row r="120" spans="1:17">
      <c r="A120" s="721"/>
      <c r="B120" s="738">
        <v>3</v>
      </c>
      <c r="C120" s="722" t="s">
        <v>749</v>
      </c>
      <c r="D120" s="723" t="s">
        <v>23</v>
      </c>
      <c r="E120" s="738" t="s">
        <v>254</v>
      </c>
      <c r="F120" s="738" t="s">
        <v>750</v>
      </c>
      <c r="G120" s="956">
        <v>38624</v>
      </c>
      <c r="H120" s="795">
        <v>11</v>
      </c>
      <c r="I120" s="725" t="s">
        <v>1403</v>
      </c>
      <c r="J120" s="738" t="s">
        <v>369</v>
      </c>
      <c r="K120" s="738" t="s">
        <v>266</v>
      </c>
      <c r="L120" s="726"/>
      <c r="M120" s="726" t="s">
        <v>6426</v>
      </c>
      <c r="N120" s="722" t="s">
        <v>228</v>
      </c>
      <c r="O120" s="738" t="s">
        <v>255</v>
      </c>
      <c r="P120" s="727" t="s">
        <v>748</v>
      </c>
      <c r="Q120" s="741" t="s">
        <v>743</v>
      </c>
    </row>
    <row r="121" spans="1:17">
      <c r="A121" s="721"/>
      <c r="B121" s="738">
        <v>4</v>
      </c>
      <c r="C121" s="722" t="s">
        <v>753</v>
      </c>
      <c r="D121" s="723" t="s">
        <v>16</v>
      </c>
      <c r="E121" s="738" t="s">
        <v>254</v>
      </c>
      <c r="F121" s="738" t="s">
        <v>229</v>
      </c>
      <c r="G121" s="956">
        <v>42177</v>
      </c>
      <c r="H121" s="795">
        <v>2</v>
      </c>
      <c r="I121" s="725" t="s">
        <v>1403</v>
      </c>
      <c r="J121" s="738" t="s">
        <v>265</v>
      </c>
      <c r="K121" s="738" t="s">
        <v>270</v>
      </c>
      <c r="L121" s="726"/>
      <c r="M121" s="726" t="s">
        <v>6426</v>
      </c>
      <c r="N121" s="722" t="s">
        <v>228</v>
      </c>
      <c r="O121" s="738" t="s">
        <v>255</v>
      </c>
      <c r="P121" s="727" t="s">
        <v>752</v>
      </c>
      <c r="Q121" s="741" t="s">
        <v>743</v>
      </c>
    </row>
    <row r="122" spans="1:17">
      <c r="A122" s="721">
        <v>34</v>
      </c>
      <c r="B122" s="721">
        <v>1</v>
      </c>
      <c r="C122" s="722" t="s">
        <v>755</v>
      </c>
      <c r="D122" s="723" t="s">
        <v>23</v>
      </c>
      <c r="E122" s="721" t="s">
        <v>221</v>
      </c>
      <c r="F122" s="721" t="s">
        <v>756</v>
      </c>
      <c r="G122" s="956">
        <v>30059</v>
      </c>
      <c r="H122" s="795">
        <v>35</v>
      </c>
      <c r="I122" s="725" t="s">
        <v>1403</v>
      </c>
      <c r="J122" s="721" t="s">
        <v>289</v>
      </c>
      <c r="K122" s="721" t="s">
        <v>674</v>
      </c>
      <c r="L122" s="726"/>
      <c r="M122" s="726" t="s">
        <v>6426</v>
      </c>
      <c r="N122" s="722" t="s">
        <v>228</v>
      </c>
      <c r="O122" s="721" t="s">
        <v>222</v>
      </c>
      <c r="P122" s="734" t="s">
        <v>754</v>
      </c>
      <c r="Q122" s="734" t="s">
        <v>759</v>
      </c>
    </row>
    <row r="123" spans="1:17">
      <c r="A123" s="721"/>
      <c r="B123" s="721">
        <v>2</v>
      </c>
      <c r="C123" s="722" t="s">
        <v>762</v>
      </c>
      <c r="D123" s="723" t="s">
        <v>16</v>
      </c>
      <c r="E123" s="721" t="s">
        <v>221</v>
      </c>
      <c r="F123" s="721" t="s">
        <v>756</v>
      </c>
      <c r="G123" s="956">
        <v>31158</v>
      </c>
      <c r="H123" s="795">
        <v>32</v>
      </c>
      <c r="I123" s="725" t="s">
        <v>1403</v>
      </c>
      <c r="J123" s="721" t="s">
        <v>289</v>
      </c>
      <c r="K123" s="721" t="s">
        <v>246</v>
      </c>
      <c r="L123" s="726"/>
      <c r="M123" s="726" t="s">
        <v>6426</v>
      </c>
      <c r="N123" s="722" t="s">
        <v>228</v>
      </c>
      <c r="O123" s="721" t="s">
        <v>245</v>
      </c>
      <c r="P123" s="734" t="s">
        <v>761</v>
      </c>
      <c r="Q123" s="734" t="s">
        <v>759</v>
      </c>
    </row>
    <row r="124" spans="1:17">
      <c r="A124" s="721"/>
      <c r="B124" s="721">
        <v>3</v>
      </c>
      <c r="C124" s="722" t="s">
        <v>766</v>
      </c>
      <c r="D124" s="723" t="s">
        <v>16</v>
      </c>
      <c r="E124" s="721" t="s">
        <v>254</v>
      </c>
      <c r="F124" s="721" t="s">
        <v>767</v>
      </c>
      <c r="G124" s="956">
        <v>39655</v>
      </c>
      <c r="H124" s="795">
        <v>9</v>
      </c>
      <c r="I124" s="725" t="s">
        <v>1403</v>
      </c>
      <c r="J124" s="721" t="s">
        <v>369</v>
      </c>
      <c r="K124" s="721" t="s">
        <v>266</v>
      </c>
      <c r="L124" s="726"/>
      <c r="M124" s="726" t="s">
        <v>6426</v>
      </c>
      <c r="N124" s="722" t="s">
        <v>228</v>
      </c>
      <c r="O124" s="721" t="s">
        <v>255</v>
      </c>
      <c r="P124" s="734" t="s">
        <v>765</v>
      </c>
      <c r="Q124" s="734" t="s">
        <v>759</v>
      </c>
    </row>
    <row r="125" spans="1:17">
      <c r="A125" s="721"/>
      <c r="B125" s="738">
        <v>4</v>
      </c>
      <c r="C125" s="734" t="s">
        <v>769</v>
      </c>
      <c r="D125" s="742" t="s">
        <v>16</v>
      </c>
      <c r="E125" s="738" t="s">
        <v>254</v>
      </c>
      <c r="F125" s="737" t="s">
        <v>22</v>
      </c>
      <c r="G125" s="961" t="s">
        <v>770</v>
      </c>
      <c r="H125" s="795">
        <v>1</v>
      </c>
      <c r="I125" s="725" t="s">
        <v>1403</v>
      </c>
      <c r="J125" s="738" t="s">
        <v>265</v>
      </c>
      <c r="K125" s="738" t="s">
        <v>270</v>
      </c>
      <c r="L125" s="726"/>
      <c r="M125" s="726" t="s">
        <v>6426</v>
      </c>
      <c r="N125" s="722" t="s">
        <v>228</v>
      </c>
      <c r="O125" s="738" t="s">
        <v>255</v>
      </c>
      <c r="P125" s="734" t="s">
        <v>768</v>
      </c>
      <c r="Q125" s="734" t="s">
        <v>759</v>
      </c>
    </row>
    <row r="126" spans="1:17">
      <c r="A126" s="721">
        <v>35</v>
      </c>
      <c r="B126" s="738">
        <v>1</v>
      </c>
      <c r="C126" s="722" t="s">
        <v>772</v>
      </c>
      <c r="D126" s="723" t="s">
        <v>23</v>
      </c>
      <c r="E126" s="738" t="s">
        <v>221</v>
      </c>
      <c r="F126" s="738" t="s">
        <v>337</v>
      </c>
      <c r="G126" s="956">
        <v>20613</v>
      </c>
      <c r="H126" s="795">
        <v>61</v>
      </c>
      <c r="I126" s="725" t="s">
        <v>1403</v>
      </c>
      <c r="J126" s="738" t="s">
        <v>241</v>
      </c>
      <c r="K126" s="738" t="s">
        <v>674</v>
      </c>
      <c r="L126" s="726"/>
      <c r="M126" s="726" t="s">
        <v>6426</v>
      </c>
      <c r="N126" s="722" t="s">
        <v>228</v>
      </c>
      <c r="O126" s="738" t="s">
        <v>222</v>
      </c>
      <c r="P126" s="727" t="s">
        <v>771</v>
      </c>
      <c r="Q126" s="734" t="s">
        <v>775</v>
      </c>
    </row>
    <row r="127" spans="1:17">
      <c r="A127" s="721"/>
      <c r="B127" s="738">
        <v>2</v>
      </c>
      <c r="C127" s="722" t="s">
        <v>777</v>
      </c>
      <c r="D127" s="723" t="s">
        <v>16</v>
      </c>
      <c r="E127" s="738" t="s">
        <v>221</v>
      </c>
      <c r="F127" s="738" t="s">
        <v>337</v>
      </c>
      <c r="G127" s="956">
        <v>20252</v>
      </c>
      <c r="H127" s="795">
        <v>62</v>
      </c>
      <c r="I127" s="725" t="s">
        <v>1403</v>
      </c>
      <c r="J127" s="738" t="s">
        <v>241</v>
      </c>
      <c r="K127" s="738" t="s">
        <v>246</v>
      </c>
      <c r="L127" s="726"/>
      <c r="M127" s="726" t="s">
        <v>6426</v>
      </c>
      <c r="N127" s="722" t="s">
        <v>228</v>
      </c>
      <c r="O127" s="738" t="s">
        <v>245</v>
      </c>
      <c r="P127" s="727" t="s">
        <v>776</v>
      </c>
      <c r="Q127" s="734" t="s">
        <v>775</v>
      </c>
    </row>
    <row r="128" spans="1:17">
      <c r="A128" s="721"/>
      <c r="B128" s="738">
        <v>3</v>
      </c>
      <c r="C128" s="722" t="s">
        <v>781</v>
      </c>
      <c r="D128" s="723" t="s">
        <v>23</v>
      </c>
      <c r="E128" s="738" t="s">
        <v>254</v>
      </c>
      <c r="F128" s="738" t="s">
        <v>244</v>
      </c>
      <c r="G128" s="956">
        <v>34092</v>
      </c>
      <c r="H128" s="795">
        <v>24</v>
      </c>
      <c r="I128" s="725" t="s">
        <v>1403</v>
      </c>
      <c r="J128" s="738" t="s">
        <v>289</v>
      </c>
      <c r="K128" s="738" t="s">
        <v>674</v>
      </c>
      <c r="L128" s="726"/>
      <c r="M128" s="726" t="s">
        <v>6426</v>
      </c>
      <c r="N128" s="722" t="s">
        <v>228</v>
      </c>
      <c r="O128" s="738" t="s">
        <v>255</v>
      </c>
      <c r="P128" s="727" t="s">
        <v>780</v>
      </c>
      <c r="Q128" s="734" t="s">
        <v>775</v>
      </c>
    </row>
    <row r="129" spans="1:17">
      <c r="A129" s="721">
        <v>36</v>
      </c>
      <c r="B129" s="738">
        <v>1</v>
      </c>
      <c r="C129" s="722" t="s">
        <v>784</v>
      </c>
      <c r="D129" s="723" t="s">
        <v>23</v>
      </c>
      <c r="E129" s="738" t="s">
        <v>221</v>
      </c>
      <c r="F129" s="738" t="s">
        <v>376</v>
      </c>
      <c r="G129" s="956">
        <v>33139</v>
      </c>
      <c r="H129" s="795">
        <v>26</v>
      </c>
      <c r="I129" s="725" t="s">
        <v>1403</v>
      </c>
      <c r="J129" s="738" t="s">
        <v>785</v>
      </c>
      <c r="K129" s="738" t="s">
        <v>786</v>
      </c>
      <c r="L129" s="726"/>
      <c r="M129" s="726" t="s">
        <v>6426</v>
      </c>
      <c r="N129" s="722" t="s">
        <v>228</v>
      </c>
      <c r="O129" s="738" t="s">
        <v>222</v>
      </c>
      <c r="P129" s="727" t="s">
        <v>783</v>
      </c>
      <c r="Q129" s="734"/>
    </row>
    <row r="130" spans="1:17">
      <c r="A130" s="721"/>
      <c r="B130" s="738">
        <v>2</v>
      </c>
      <c r="C130" s="722" t="s">
        <v>790</v>
      </c>
      <c r="D130" s="723" t="s">
        <v>16</v>
      </c>
      <c r="E130" s="738" t="s">
        <v>221</v>
      </c>
      <c r="F130" s="738" t="s">
        <v>244</v>
      </c>
      <c r="G130" s="956">
        <v>36784</v>
      </c>
      <c r="H130" s="795">
        <v>16</v>
      </c>
      <c r="I130" s="725" t="s">
        <v>1403</v>
      </c>
      <c r="J130" s="738" t="s">
        <v>289</v>
      </c>
      <c r="K130" s="738" t="s">
        <v>246</v>
      </c>
      <c r="L130" s="726"/>
      <c r="M130" s="726" t="s">
        <v>6426</v>
      </c>
      <c r="N130" s="722" t="s">
        <v>228</v>
      </c>
      <c r="O130" s="738" t="s">
        <v>245</v>
      </c>
      <c r="P130" s="727" t="s">
        <v>789</v>
      </c>
      <c r="Q130" s="734"/>
    </row>
    <row r="131" spans="1:17">
      <c r="A131" s="721"/>
      <c r="B131" s="738">
        <v>3</v>
      </c>
      <c r="C131" s="722" t="s">
        <v>791</v>
      </c>
      <c r="D131" s="723" t="s">
        <v>23</v>
      </c>
      <c r="E131" s="738" t="s">
        <v>254</v>
      </c>
      <c r="F131" s="738" t="s">
        <v>230</v>
      </c>
      <c r="G131" s="956">
        <v>42766</v>
      </c>
      <c r="H131" s="795">
        <v>0</v>
      </c>
      <c r="I131" s="725" t="s">
        <v>1403</v>
      </c>
      <c r="J131" s="738" t="s">
        <v>265</v>
      </c>
      <c r="K131" s="738" t="s">
        <v>270</v>
      </c>
      <c r="L131" s="726"/>
      <c r="M131" s="726" t="s">
        <v>6426</v>
      </c>
      <c r="N131" s="722" t="s">
        <v>228</v>
      </c>
      <c r="O131" s="738" t="s">
        <v>255</v>
      </c>
      <c r="P131" s="727"/>
      <c r="Q131" s="734"/>
    </row>
    <row r="132" spans="1:17">
      <c r="A132" s="721">
        <v>37</v>
      </c>
      <c r="B132" s="722">
        <v>1</v>
      </c>
      <c r="C132" s="722" t="s">
        <v>793</v>
      </c>
      <c r="D132" s="723" t="s">
        <v>23</v>
      </c>
      <c r="E132" s="738" t="s">
        <v>221</v>
      </c>
      <c r="F132" s="743" t="s">
        <v>309</v>
      </c>
      <c r="G132" s="956">
        <v>30415</v>
      </c>
      <c r="H132" s="795">
        <v>34</v>
      </c>
      <c r="I132" s="725" t="s">
        <v>1403</v>
      </c>
      <c r="J132" s="738" t="s">
        <v>289</v>
      </c>
      <c r="K132" s="738" t="s">
        <v>283</v>
      </c>
      <c r="L132" s="726"/>
      <c r="M132" s="726" t="s">
        <v>6426</v>
      </c>
      <c r="N132" s="722" t="s">
        <v>228</v>
      </c>
      <c r="O132" s="738" t="s">
        <v>222</v>
      </c>
      <c r="P132" s="727" t="s">
        <v>792</v>
      </c>
      <c r="Q132" s="727" t="s">
        <v>794</v>
      </c>
    </row>
    <row r="133" spans="1:17">
      <c r="A133" s="721"/>
      <c r="B133" s="738">
        <v>2</v>
      </c>
      <c r="C133" s="722" t="s">
        <v>796</v>
      </c>
      <c r="D133" s="744" t="s">
        <v>16</v>
      </c>
      <c r="E133" s="738" t="s">
        <v>221</v>
      </c>
      <c r="F133" s="743" t="s">
        <v>309</v>
      </c>
      <c r="G133" s="962">
        <v>33868</v>
      </c>
      <c r="H133" s="795">
        <v>24</v>
      </c>
      <c r="I133" s="725" t="s">
        <v>1403</v>
      </c>
      <c r="J133" s="738" t="s">
        <v>289</v>
      </c>
      <c r="K133" s="738" t="s">
        <v>246</v>
      </c>
      <c r="L133" s="726"/>
      <c r="M133" s="726" t="s">
        <v>6426</v>
      </c>
      <c r="N133" s="722" t="s">
        <v>228</v>
      </c>
      <c r="O133" s="738" t="s">
        <v>245</v>
      </c>
      <c r="P133" s="727" t="s">
        <v>795</v>
      </c>
      <c r="Q133" s="727" t="s">
        <v>794</v>
      </c>
    </row>
    <row r="134" spans="1:17">
      <c r="A134" s="721"/>
      <c r="B134" s="738">
        <v>3</v>
      </c>
      <c r="C134" s="722" t="s">
        <v>800</v>
      </c>
      <c r="D134" s="723" t="s">
        <v>16</v>
      </c>
      <c r="E134" s="738" t="s">
        <v>254</v>
      </c>
      <c r="F134" s="738" t="s">
        <v>309</v>
      </c>
      <c r="G134" s="956">
        <v>40621</v>
      </c>
      <c r="H134" s="795">
        <v>6</v>
      </c>
      <c r="I134" s="725" t="s">
        <v>1403</v>
      </c>
      <c r="J134" s="738" t="s">
        <v>265</v>
      </c>
      <c r="K134" s="738" t="s">
        <v>270</v>
      </c>
      <c r="L134" s="726"/>
      <c r="M134" s="726" t="s">
        <v>6426</v>
      </c>
      <c r="N134" s="722" t="s">
        <v>228</v>
      </c>
      <c r="O134" s="738" t="s">
        <v>255</v>
      </c>
      <c r="P134" s="727" t="s">
        <v>799</v>
      </c>
      <c r="Q134" s="727" t="s">
        <v>794</v>
      </c>
    </row>
    <row r="135" spans="1:17">
      <c r="A135" s="721"/>
      <c r="B135" s="738">
        <v>4</v>
      </c>
      <c r="C135" s="722" t="s">
        <v>802</v>
      </c>
      <c r="D135" s="723" t="s">
        <v>16</v>
      </c>
      <c r="E135" s="738" t="s">
        <v>254</v>
      </c>
      <c r="F135" s="738" t="s">
        <v>229</v>
      </c>
      <c r="G135" s="956">
        <v>42548</v>
      </c>
      <c r="H135" s="795">
        <v>1</v>
      </c>
      <c r="I135" s="725" t="s">
        <v>1403</v>
      </c>
      <c r="J135" s="738" t="s">
        <v>265</v>
      </c>
      <c r="K135" s="738" t="s">
        <v>270</v>
      </c>
      <c r="L135" s="726"/>
      <c r="M135" s="726" t="s">
        <v>6426</v>
      </c>
      <c r="N135" s="722" t="s">
        <v>228</v>
      </c>
      <c r="O135" s="738" t="s">
        <v>255</v>
      </c>
      <c r="P135" s="727" t="s">
        <v>801</v>
      </c>
      <c r="Q135" s="727" t="s">
        <v>794</v>
      </c>
    </row>
    <row r="136" spans="1:17">
      <c r="A136" s="721">
        <v>38</v>
      </c>
      <c r="B136" s="722">
        <v>1</v>
      </c>
      <c r="C136" s="722" t="s">
        <v>804</v>
      </c>
      <c r="D136" s="723" t="s">
        <v>23</v>
      </c>
      <c r="E136" s="738" t="s">
        <v>221</v>
      </c>
      <c r="F136" s="738" t="s">
        <v>244</v>
      </c>
      <c r="G136" s="956">
        <v>32132</v>
      </c>
      <c r="H136" s="795">
        <v>29</v>
      </c>
      <c r="I136" s="725" t="s">
        <v>1403</v>
      </c>
      <c r="J136" s="738" t="s">
        <v>256</v>
      </c>
      <c r="K136" s="738" t="s">
        <v>283</v>
      </c>
      <c r="L136" s="726"/>
      <c r="M136" s="726" t="s">
        <v>6426</v>
      </c>
      <c r="N136" s="722" t="s">
        <v>228</v>
      </c>
      <c r="O136" s="738" t="s">
        <v>222</v>
      </c>
      <c r="P136" s="727" t="s">
        <v>803</v>
      </c>
      <c r="Q136" s="727" t="s">
        <v>807</v>
      </c>
    </row>
    <row r="137" spans="1:17">
      <c r="A137" s="721"/>
      <c r="B137" s="738">
        <v>2</v>
      </c>
      <c r="C137" s="722" t="s">
        <v>811</v>
      </c>
      <c r="D137" s="723" t="s">
        <v>16</v>
      </c>
      <c r="E137" s="738" t="s">
        <v>221</v>
      </c>
      <c r="F137" s="738" t="s">
        <v>288</v>
      </c>
      <c r="G137" s="956">
        <v>31856</v>
      </c>
      <c r="H137" s="795">
        <v>30</v>
      </c>
      <c r="I137" s="725" t="s">
        <v>1403</v>
      </c>
      <c r="J137" s="738" t="s">
        <v>256</v>
      </c>
      <c r="K137" s="738" t="s">
        <v>246</v>
      </c>
      <c r="L137" s="726"/>
      <c r="M137" s="726" t="s">
        <v>6426</v>
      </c>
      <c r="N137" s="722" t="s">
        <v>228</v>
      </c>
      <c r="O137" s="738" t="s">
        <v>245</v>
      </c>
      <c r="P137" s="727" t="s">
        <v>810</v>
      </c>
      <c r="Q137" s="727" t="s">
        <v>807</v>
      </c>
    </row>
    <row r="138" spans="1:17">
      <c r="A138" s="721"/>
      <c r="B138" s="738">
        <v>3</v>
      </c>
      <c r="C138" s="722" t="s">
        <v>815</v>
      </c>
      <c r="D138" s="723" t="s">
        <v>23</v>
      </c>
      <c r="E138" s="738" t="s">
        <v>254</v>
      </c>
      <c r="F138" s="738" t="s">
        <v>230</v>
      </c>
      <c r="G138" s="956">
        <v>41259</v>
      </c>
      <c r="H138" s="795">
        <v>4</v>
      </c>
      <c r="I138" s="725" t="s">
        <v>1403</v>
      </c>
      <c r="J138" s="738" t="s">
        <v>265</v>
      </c>
      <c r="K138" s="738" t="s">
        <v>270</v>
      </c>
      <c r="L138" s="726"/>
      <c r="M138" s="726" t="s">
        <v>6426</v>
      </c>
      <c r="N138" s="722" t="s">
        <v>228</v>
      </c>
      <c r="O138" s="738" t="s">
        <v>255</v>
      </c>
      <c r="P138" s="727" t="s">
        <v>814</v>
      </c>
      <c r="Q138" s="727" t="s">
        <v>807</v>
      </c>
    </row>
    <row r="139" spans="1:17">
      <c r="A139" s="721">
        <v>39</v>
      </c>
      <c r="B139" s="738">
        <v>1</v>
      </c>
      <c r="C139" s="722" t="s">
        <v>817</v>
      </c>
      <c r="D139" s="723" t="s">
        <v>23</v>
      </c>
      <c r="E139" s="738" t="s">
        <v>221</v>
      </c>
      <c r="F139" s="738" t="s">
        <v>288</v>
      </c>
      <c r="G139" s="956">
        <v>28695</v>
      </c>
      <c r="H139" s="795">
        <v>39</v>
      </c>
      <c r="I139" s="725" t="s">
        <v>1403</v>
      </c>
      <c r="J139" s="738" t="s">
        <v>241</v>
      </c>
      <c r="K139" s="738" t="s">
        <v>283</v>
      </c>
      <c r="L139" s="726"/>
      <c r="M139" s="726" t="s">
        <v>6426</v>
      </c>
      <c r="N139" s="722" t="s">
        <v>228</v>
      </c>
      <c r="O139" s="738" t="s">
        <v>222</v>
      </c>
      <c r="P139" s="727"/>
      <c r="Q139" s="727"/>
    </row>
    <row r="140" spans="1:17">
      <c r="A140" s="721"/>
      <c r="B140" s="738">
        <v>2</v>
      </c>
      <c r="C140" s="722" t="s">
        <v>818</v>
      </c>
      <c r="D140" s="723" t="s">
        <v>16</v>
      </c>
      <c r="E140" s="738" t="s">
        <v>221</v>
      </c>
      <c r="F140" s="738" t="s">
        <v>819</v>
      </c>
      <c r="G140" s="956">
        <v>30604</v>
      </c>
      <c r="H140" s="795">
        <v>33</v>
      </c>
      <c r="I140" s="725" t="s">
        <v>1403</v>
      </c>
      <c r="J140" s="738" t="s">
        <v>241</v>
      </c>
      <c r="K140" s="738" t="s">
        <v>246</v>
      </c>
      <c r="L140" s="726"/>
      <c r="M140" s="726" t="s">
        <v>6426</v>
      </c>
      <c r="N140" s="722" t="s">
        <v>228</v>
      </c>
      <c r="O140" s="738" t="s">
        <v>245</v>
      </c>
      <c r="P140" s="727"/>
      <c r="Q140" s="727"/>
    </row>
    <row r="141" spans="1:17">
      <c r="A141" s="721"/>
      <c r="B141" s="738">
        <v>3</v>
      </c>
      <c r="C141" s="722" t="s">
        <v>820</v>
      </c>
      <c r="D141" s="723" t="s">
        <v>23</v>
      </c>
      <c r="E141" s="738" t="s">
        <v>254</v>
      </c>
      <c r="F141" s="738" t="s">
        <v>230</v>
      </c>
      <c r="G141" s="956">
        <v>38257</v>
      </c>
      <c r="H141" s="795">
        <v>12</v>
      </c>
      <c r="I141" s="725" t="s">
        <v>1403</v>
      </c>
      <c r="J141" s="738" t="s">
        <v>369</v>
      </c>
      <c r="K141" s="738" t="s">
        <v>266</v>
      </c>
      <c r="L141" s="726"/>
      <c r="M141" s="726" t="s">
        <v>6426</v>
      </c>
      <c r="N141" s="722" t="s">
        <v>228</v>
      </c>
      <c r="O141" s="738" t="s">
        <v>255</v>
      </c>
      <c r="P141" s="727"/>
      <c r="Q141" s="727"/>
    </row>
    <row r="142" spans="1:17">
      <c r="A142" s="721"/>
      <c r="B142" s="738">
        <v>4</v>
      </c>
      <c r="C142" s="722" t="s">
        <v>821</v>
      </c>
      <c r="D142" s="723" t="s">
        <v>16</v>
      </c>
      <c r="E142" s="738" t="s">
        <v>254</v>
      </c>
      <c r="F142" s="738" t="s">
        <v>231</v>
      </c>
      <c r="G142" s="956">
        <v>42704</v>
      </c>
      <c r="H142" s="795">
        <v>0</v>
      </c>
      <c r="I142" s="725" t="s">
        <v>1403</v>
      </c>
      <c r="J142" s="738" t="s">
        <v>265</v>
      </c>
      <c r="K142" s="738" t="s">
        <v>270</v>
      </c>
      <c r="L142" s="726"/>
      <c r="M142" s="726" t="s">
        <v>6426</v>
      </c>
      <c r="N142" s="722" t="s">
        <v>228</v>
      </c>
      <c r="O142" s="738" t="s">
        <v>255</v>
      </c>
      <c r="P142" s="727"/>
      <c r="Q142" s="727"/>
    </row>
    <row r="143" spans="1:17">
      <c r="A143" s="839">
        <v>40</v>
      </c>
      <c r="B143" s="738">
        <v>1</v>
      </c>
      <c r="C143" s="722" t="s">
        <v>6863</v>
      </c>
      <c r="D143" s="723" t="s">
        <v>23</v>
      </c>
      <c r="E143" s="738" t="s">
        <v>221</v>
      </c>
      <c r="F143" s="738" t="s">
        <v>252</v>
      </c>
      <c r="G143" s="956">
        <v>34588</v>
      </c>
      <c r="H143" s="724">
        <f ca="1">DATEDIF(G143,TODAY(),"Y")</f>
        <v>25</v>
      </c>
      <c r="I143" s="725" t="s">
        <v>1403</v>
      </c>
      <c r="J143" s="738" t="s">
        <v>241</v>
      </c>
      <c r="K143" s="738" t="s">
        <v>224</v>
      </c>
      <c r="L143" s="726"/>
      <c r="M143" s="726" t="s">
        <v>6426</v>
      </c>
      <c r="N143" s="722" t="s">
        <v>228</v>
      </c>
      <c r="O143" s="738" t="s">
        <v>222</v>
      </c>
      <c r="P143" s="727"/>
      <c r="Q143" s="727"/>
    </row>
    <row r="144" spans="1:17">
      <c r="A144" s="839"/>
      <c r="B144" s="738">
        <v>2</v>
      </c>
      <c r="C144" s="722" t="s">
        <v>4994</v>
      </c>
      <c r="D144" s="723" t="s">
        <v>16</v>
      </c>
      <c r="E144" s="738" t="s">
        <v>221</v>
      </c>
      <c r="F144" s="738" t="s">
        <v>1375</v>
      </c>
      <c r="G144" s="956">
        <v>35996</v>
      </c>
      <c r="H144" s="724">
        <f ca="1">DATEDIF(G144,TODAY(),"Y")</f>
        <v>21</v>
      </c>
      <c r="I144" s="725" t="s">
        <v>1403</v>
      </c>
      <c r="J144" s="738" t="s">
        <v>258</v>
      </c>
      <c r="K144" s="738" t="s">
        <v>6621</v>
      </c>
      <c r="L144" s="726"/>
      <c r="M144" s="726" t="s">
        <v>6426</v>
      </c>
      <c r="N144" s="722" t="s">
        <v>228</v>
      </c>
      <c r="O144" s="738" t="s">
        <v>245</v>
      </c>
      <c r="P144" s="727"/>
      <c r="Q144" s="727"/>
    </row>
    <row r="145" spans="1:17">
      <c r="A145" s="839"/>
      <c r="B145" s="738">
        <v>3</v>
      </c>
      <c r="C145" s="722"/>
      <c r="D145" s="723" t="s">
        <v>16</v>
      </c>
      <c r="E145" s="738" t="s">
        <v>254</v>
      </c>
      <c r="F145" s="738"/>
      <c r="G145" s="956"/>
      <c r="H145" s="724"/>
      <c r="I145" s="725" t="s">
        <v>1403</v>
      </c>
      <c r="J145" s="738" t="s">
        <v>265</v>
      </c>
      <c r="K145" s="738" t="s">
        <v>270</v>
      </c>
      <c r="L145" s="726"/>
      <c r="M145" s="726" t="s">
        <v>6426</v>
      </c>
      <c r="N145" s="722" t="s">
        <v>228</v>
      </c>
      <c r="O145" s="738" t="s">
        <v>255</v>
      </c>
      <c r="P145" s="727"/>
      <c r="Q145" s="727"/>
    </row>
    <row r="146" spans="1:17">
      <c r="A146" s="839">
        <v>41</v>
      </c>
      <c r="B146" s="738">
        <v>1</v>
      </c>
      <c r="C146" s="722" t="s">
        <v>1401</v>
      </c>
      <c r="D146" s="723" t="s">
        <v>23</v>
      </c>
      <c r="E146" s="738" t="s">
        <v>221</v>
      </c>
      <c r="F146" s="738" t="s">
        <v>1402</v>
      </c>
      <c r="G146" s="956">
        <v>27181</v>
      </c>
      <c r="H146" s="795">
        <v>43</v>
      </c>
      <c r="I146" s="747" t="s">
        <v>1403</v>
      </c>
      <c r="J146" s="738" t="s">
        <v>241</v>
      </c>
      <c r="K146" s="738" t="s">
        <v>283</v>
      </c>
      <c r="L146" s="726"/>
      <c r="M146" s="726" t="s">
        <v>6426</v>
      </c>
      <c r="N146" s="746" t="s">
        <v>829</v>
      </c>
      <c r="O146" s="738" t="s">
        <v>222</v>
      </c>
      <c r="P146" s="727" t="s">
        <v>1400</v>
      </c>
      <c r="Q146" s="727" t="s">
        <v>1406</v>
      </c>
    </row>
    <row r="147" spans="1:17">
      <c r="A147" s="839"/>
      <c r="B147" s="738">
        <v>2</v>
      </c>
      <c r="C147" s="722" t="s">
        <v>1408</v>
      </c>
      <c r="D147" s="723" t="s">
        <v>16</v>
      </c>
      <c r="E147" s="738" t="s">
        <v>254</v>
      </c>
      <c r="F147" s="738" t="s">
        <v>1409</v>
      </c>
      <c r="G147" s="956">
        <v>40329</v>
      </c>
      <c r="H147" s="795">
        <v>7</v>
      </c>
      <c r="I147" s="747" t="s">
        <v>1403</v>
      </c>
      <c r="J147" s="738" t="s">
        <v>249</v>
      </c>
      <c r="K147" s="738" t="s">
        <v>270</v>
      </c>
      <c r="L147" s="726"/>
      <c r="M147" s="726" t="s">
        <v>6426</v>
      </c>
      <c r="N147" s="746" t="s">
        <v>829</v>
      </c>
      <c r="O147" s="738" t="s">
        <v>255</v>
      </c>
      <c r="P147" s="748" t="s">
        <v>1407</v>
      </c>
      <c r="Q147" s="727" t="s">
        <v>1406</v>
      </c>
    </row>
    <row r="148" spans="1:17">
      <c r="A148" s="839">
        <v>42</v>
      </c>
      <c r="B148" s="738">
        <v>1</v>
      </c>
      <c r="C148" s="722" t="s">
        <v>2926</v>
      </c>
      <c r="D148" s="723" t="s">
        <v>23</v>
      </c>
      <c r="E148" s="738" t="s">
        <v>221</v>
      </c>
      <c r="F148" s="738" t="s">
        <v>439</v>
      </c>
      <c r="G148" s="956">
        <v>33479</v>
      </c>
      <c r="H148" s="724">
        <f ca="1">DATEDIF(G148,TODAY(),"Y")</f>
        <v>28</v>
      </c>
      <c r="I148" s="725" t="s">
        <v>1403</v>
      </c>
      <c r="J148" s="738" t="s">
        <v>258</v>
      </c>
      <c r="K148" s="738" t="s">
        <v>6822</v>
      </c>
      <c r="L148" s="726"/>
      <c r="M148" s="726" t="s">
        <v>6426</v>
      </c>
      <c r="N148" s="722" t="s">
        <v>228</v>
      </c>
      <c r="O148" s="738" t="s">
        <v>222</v>
      </c>
      <c r="P148" s="727"/>
      <c r="Q148" s="727"/>
    </row>
    <row r="149" spans="1:17">
      <c r="A149" s="40"/>
      <c r="B149" s="738">
        <v>2</v>
      </c>
      <c r="C149" s="722" t="s">
        <v>6861</v>
      </c>
      <c r="D149" s="723" t="s">
        <v>16</v>
      </c>
      <c r="E149" s="738" t="s">
        <v>221</v>
      </c>
      <c r="F149" s="738" t="s">
        <v>1500</v>
      </c>
      <c r="G149" s="956">
        <v>34092</v>
      </c>
      <c r="H149" s="724">
        <f ca="1">DATEDIF(G149,TODAY(),"Y")</f>
        <v>26</v>
      </c>
      <c r="I149" s="725" t="s">
        <v>1403</v>
      </c>
      <c r="J149" s="738" t="s">
        <v>267</v>
      </c>
      <c r="K149" s="738" t="s">
        <v>6621</v>
      </c>
      <c r="L149" s="726"/>
      <c r="M149" s="726" t="s">
        <v>6426</v>
      </c>
      <c r="N149" s="722" t="s">
        <v>228</v>
      </c>
      <c r="O149" s="738" t="s">
        <v>245</v>
      </c>
      <c r="P149" s="727"/>
      <c r="Q149" s="727"/>
    </row>
    <row r="150" spans="1:17">
      <c r="A150" s="40"/>
      <c r="B150" s="738">
        <v>3</v>
      </c>
      <c r="C150" s="722" t="s">
        <v>6862</v>
      </c>
      <c r="D150" s="723" t="s">
        <v>23</v>
      </c>
      <c r="E150" s="738" t="s">
        <v>254</v>
      </c>
      <c r="F150" s="738" t="s">
        <v>1500</v>
      </c>
      <c r="G150" s="956">
        <v>42590</v>
      </c>
      <c r="H150" s="724">
        <f ca="1">DATEDIF(G150,TODAY(),"Y")</f>
        <v>3</v>
      </c>
      <c r="I150" s="725" t="s">
        <v>1403</v>
      </c>
      <c r="J150" s="738" t="s">
        <v>6624</v>
      </c>
      <c r="K150" s="738" t="s">
        <v>6622</v>
      </c>
      <c r="L150" s="726"/>
      <c r="M150" s="726" t="s">
        <v>6426</v>
      </c>
      <c r="N150" s="722" t="s">
        <v>228</v>
      </c>
      <c r="O150" s="738" t="s">
        <v>6640</v>
      </c>
      <c r="P150" s="727"/>
      <c r="Q150" s="727"/>
    </row>
    <row r="151" spans="1:17">
      <c r="A151" s="839">
        <v>43</v>
      </c>
      <c r="B151" s="738">
        <v>1</v>
      </c>
      <c r="C151" s="722" t="s">
        <v>6538</v>
      </c>
      <c r="D151" s="723" t="s">
        <v>23</v>
      </c>
      <c r="E151" s="738" t="s">
        <v>221</v>
      </c>
      <c r="F151" s="738" t="s">
        <v>819</v>
      </c>
      <c r="G151" s="956">
        <v>30368</v>
      </c>
      <c r="H151" s="724"/>
      <c r="I151" s="725" t="s">
        <v>1403</v>
      </c>
      <c r="J151" s="738" t="s">
        <v>2491</v>
      </c>
      <c r="K151" s="738" t="s">
        <v>283</v>
      </c>
      <c r="L151" s="726"/>
      <c r="M151" s="726" t="s">
        <v>6426</v>
      </c>
      <c r="N151" s="722" t="s">
        <v>228</v>
      </c>
      <c r="O151" s="738" t="s">
        <v>222</v>
      </c>
      <c r="P151" s="727"/>
      <c r="Q151" s="727"/>
    </row>
    <row r="152" spans="1:17">
      <c r="A152" s="839"/>
      <c r="B152" s="738">
        <v>2</v>
      </c>
      <c r="C152" s="722" t="s">
        <v>2500</v>
      </c>
      <c r="D152" s="723" t="s">
        <v>16</v>
      </c>
      <c r="E152" s="738" t="s">
        <v>221</v>
      </c>
      <c r="F152" s="738" t="s">
        <v>7081</v>
      </c>
      <c r="G152" s="956">
        <v>40615</v>
      </c>
      <c r="H152" s="724"/>
      <c r="I152" s="725" t="s">
        <v>1403</v>
      </c>
      <c r="J152" s="738" t="s">
        <v>1291</v>
      </c>
      <c r="K152" s="738" t="s">
        <v>6621</v>
      </c>
      <c r="L152" s="726"/>
      <c r="M152" s="726" t="s">
        <v>6426</v>
      </c>
      <c r="N152" s="722" t="s">
        <v>228</v>
      </c>
      <c r="O152" s="738" t="s">
        <v>245</v>
      </c>
      <c r="P152" s="727"/>
      <c r="Q152" s="727"/>
    </row>
    <row r="153" spans="1:17">
      <c r="A153" s="839"/>
      <c r="B153" s="738">
        <v>3</v>
      </c>
      <c r="C153" s="722" t="s">
        <v>7080</v>
      </c>
      <c r="D153" s="723" t="s">
        <v>23</v>
      </c>
      <c r="E153" s="738" t="s">
        <v>254</v>
      </c>
      <c r="F153" s="738" t="s">
        <v>819</v>
      </c>
      <c r="G153" s="956"/>
      <c r="H153" s="724"/>
      <c r="I153" s="725" t="s">
        <v>1403</v>
      </c>
      <c r="J153" s="738" t="s">
        <v>6623</v>
      </c>
      <c r="K153" s="738" t="s">
        <v>266</v>
      </c>
      <c r="L153" s="726"/>
      <c r="M153" s="726" t="s">
        <v>6426</v>
      </c>
      <c r="N153" s="722" t="s">
        <v>228</v>
      </c>
      <c r="O153" s="738" t="s">
        <v>255</v>
      </c>
      <c r="P153" s="727"/>
      <c r="Q153" s="727"/>
    </row>
    <row r="154" spans="1:17">
      <c r="A154" s="839">
        <v>44</v>
      </c>
      <c r="B154" s="738">
        <v>1</v>
      </c>
      <c r="C154" s="722" t="s">
        <v>7082</v>
      </c>
      <c r="D154" s="723" t="s">
        <v>23</v>
      </c>
      <c r="E154" s="738" t="s">
        <v>221</v>
      </c>
      <c r="F154" s="738"/>
      <c r="G154" s="956"/>
      <c r="H154" s="724"/>
      <c r="I154" s="725" t="s">
        <v>1403</v>
      </c>
      <c r="J154" s="738"/>
      <c r="K154" s="738" t="s">
        <v>283</v>
      </c>
      <c r="L154" s="726"/>
      <c r="M154" s="726" t="s">
        <v>6426</v>
      </c>
      <c r="N154" s="722" t="s">
        <v>228</v>
      </c>
      <c r="O154" s="738" t="s">
        <v>222</v>
      </c>
      <c r="P154" s="727"/>
      <c r="Q154" s="727"/>
    </row>
    <row r="155" spans="1:17">
      <c r="A155" s="40"/>
      <c r="B155" s="738">
        <v>2</v>
      </c>
      <c r="C155" s="722" t="s">
        <v>7083</v>
      </c>
      <c r="D155" s="723" t="s">
        <v>16</v>
      </c>
      <c r="E155" s="738" t="s">
        <v>221</v>
      </c>
      <c r="F155" s="738"/>
      <c r="G155" s="956"/>
      <c r="H155" s="724"/>
      <c r="I155" s="725" t="s">
        <v>1403</v>
      </c>
      <c r="J155" s="738"/>
      <c r="K155" s="738" t="s">
        <v>6621</v>
      </c>
      <c r="L155" s="726"/>
      <c r="M155" s="726" t="s">
        <v>6426</v>
      </c>
      <c r="N155" s="722" t="s">
        <v>228</v>
      </c>
      <c r="O155" s="738" t="s">
        <v>245</v>
      </c>
      <c r="P155" s="727"/>
      <c r="Q155" s="727"/>
    </row>
    <row r="156" spans="1:17">
      <c r="A156" s="40"/>
      <c r="B156" s="738">
        <v>3</v>
      </c>
      <c r="C156" s="722"/>
      <c r="D156" s="723" t="s">
        <v>23</v>
      </c>
      <c r="E156" s="738" t="s">
        <v>254</v>
      </c>
      <c r="F156" s="738"/>
      <c r="G156" s="956"/>
      <c r="H156" s="724"/>
      <c r="I156" s="725" t="s">
        <v>1403</v>
      </c>
      <c r="J156" s="738"/>
      <c r="K156" s="738" t="s">
        <v>270</v>
      </c>
      <c r="L156" s="726"/>
      <c r="M156" s="726" t="s">
        <v>6426</v>
      </c>
      <c r="N156" s="722" t="s">
        <v>228</v>
      </c>
      <c r="O156" s="738" t="s">
        <v>255</v>
      </c>
      <c r="P156" s="727"/>
      <c r="Q156" s="727"/>
    </row>
    <row r="157" spans="1:17">
      <c r="A157" s="40"/>
      <c r="B157" s="738">
        <v>4</v>
      </c>
      <c r="C157" s="722"/>
      <c r="D157" s="723" t="s">
        <v>16</v>
      </c>
      <c r="E157" s="738" t="s">
        <v>254</v>
      </c>
      <c r="F157" s="738"/>
      <c r="G157" s="956"/>
      <c r="H157" s="724"/>
      <c r="I157" s="725" t="s">
        <v>1403</v>
      </c>
      <c r="J157" s="738"/>
      <c r="K157" s="738" t="s">
        <v>270</v>
      </c>
      <c r="L157" s="726"/>
      <c r="M157" s="726" t="s">
        <v>6426</v>
      </c>
      <c r="N157" s="722" t="s">
        <v>228</v>
      </c>
      <c r="O157" s="738" t="s">
        <v>255</v>
      </c>
      <c r="P157" s="727"/>
      <c r="Q157" s="727"/>
    </row>
    <row r="158" spans="1:17">
      <c r="A158" s="722">
        <v>45</v>
      </c>
      <c r="B158" s="805">
        <v>11</v>
      </c>
      <c r="C158" s="722" t="s">
        <v>825</v>
      </c>
      <c r="D158" s="744" t="s">
        <v>23</v>
      </c>
      <c r="E158" s="722" t="s">
        <v>221</v>
      </c>
      <c r="F158" s="722" t="s">
        <v>219</v>
      </c>
      <c r="G158" s="957">
        <v>22281</v>
      </c>
      <c r="H158" s="724">
        <v>56</v>
      </c>
      <c r="I158" s="769" t="s">
        <v>1403</v>
      </c>
      <c r="J158" s="722" t="s">
        <v>256</v>
      </c>
      <c r="K158" s="722" t="s">
        <v>283</v>
      </c>
      <c r="L158" s="770"/>
      <c r="M158" s="770" t="s">
        <v>6426</v>
      </c>
      <c r="N158" s="722" t="s">
        <v>829</v>
      </c>
      <c r="O158" s="722" t="s">
        <v>222</v>
      </c>
      <c r="P158" s="722" t="s">
        <v>824</v>
      </c>
      <c r="Q158" s="722" t="s">
        <v>828</v>
      </c>
    </row>
    <row r="159" spans="1:17">
      <c r="A159" s="738"/>
      <c r="B159" s="738">
        <v>2</v>
      </c>
      <c r="C159" s="722" t="s">
        <v>835</v>
      </c>
      <c r="D159" s="723" t="s">
        <v>23</v>
      </c>
      <c r="E159" s="721" t="s">
        <v>254</v>
      </c>
      <c r="F159" s="721" t="s">
        <v>229</v>
      </c>
      <c r="G159" s="956">
        <v>35708</v>
      </c>
      <c r="H159" s="795">
        <v>19</v>
      </c>
      <c r="I159" s="725" t="s">
        <v>1403</v>
      </c>
      <c r="J159" s="721" t="s">
        <v>256</v>
      </c>
      <c r="K159" s="721" t="s">
        <v>261</v>
      </c>
      <c r="L159" s="726"/>
      <c r="M159" s="726" t="s">
        <v>6426</v>
      </c>
      <c r="N159" s="722" t="s">
        <v>829</v>
      </c>
      <c r="O159" s="721" t="s">
        <v>255</v>
      </c>
      <c r="P159" s="722" t="s">
        <v>834</v>
      </c>
      <c r="Q159" s="722" t="s">
        <v>828</v>
      </c>
    </row>
    <row r="160" spans="1:17">
      <c r="A160" s="738">
        <v>46</v>
      </c>
      <c r="B160" s="738">
        <v>1</v>
      </c>
      <c r="C160" s="722" t="s">
        <v>837</v>
      </c>
      <c r="D160" s="723" t="s">
        <v>23</v>
      </c>
      <c r="E160" s="721" t="s">
        <v>221</v>
      </c>
      <c r="F160" s="721" t="s">
        <v>288</v>
      </c>
      <c r="G160" s="956">
        <v>30160</v>
      </c>
      <c r="H160" s="795">
        <v>35</v>
      </c>
      <c r="I160" s="725" t="s">
        <v>1403</v>
      </c>
      <c r="J160" s="721" t="s">
        <v>256</v>
      </c>
      <c r="K160" s="721" t="s">
        <v>283</v>
      </c>
      <c r="L160" s="726"/>
      <c r="M160" s="726" t="s">
        <v>6426</v>
      </c>
      <c r="N160" s="722" t="s">
        <v>829</v>
      </c>
      <c r="O160" s="721" t="s">
        <v>222</v>
      </c>
      <c r="P160" s="722" t="s">
        <v>836</v>
      </c>
      <c r="Q160" s="722" t="s">
        <v>838</v>
      </c>
    </row>
    <row r="161" spans="1:17">
      <c r="A161" s="738"/>
      <c r="B161" s="738">
        <v>2</v>
      </c>
      <c r="C161" s="722" t="s">
        <v>840</v>
      </c>
      <c r="D161" s="723" t="s">
        <v>16</v>
      </c>
      <c r="E161" s="721" t="s">
        <v>221</v>
      </c>
      <c r="F161" s="721" t="s">
        <v>288</v>
      </c>
      <c r="G161" s="956">
        <v>30476</v>
      </c>
      <c r="H161" s="795">
        <v>34</v>
      </c>
      <c r="I161" s="725" t="s">
        <v>1403</v>
      </c>
      <c r="J161" s="721" t="s">
        <v>256</v>
      </c>
      <c r="K161" s="721" t="s">
        <v>246</v>
      </c>
      <c r="L161" s="726"/>
      <c r="M161" s="726" t="s">
        <v>6426</v>
      </c>
      <c r="N161" s="722" t="s">
        <v>829</v>
      </c>
      <c r="O161" s="721" t="s">
        <v>245</v>
      </c>
      <c r="P161" s="722" t="s">
        <v>839</v>
      </c>
      <c r="Q161" s="722" t="s">
        <v>838</v>
      </c>
    </row>
    <row r="162" spans="1:17">
      <c r="A162" s="738"/>
      <c r="B162" s="738">
        <v>3</v>
      </c>
      <c r="C162" s="722" t="s">
        <v>845</v>
      </c>
      <c r="D162" s="723" t="s">
        <v>23</v>
      </c>
      <c r="E162" s="721" t="s">
        <v>254</v>
      </c>
      <c r="F162" s="721" t="s">
        <v>230</v>
      </c>
      <c r="G162" s="956">
        <v>37964</v>
      </c>
      <c r="H162" s="795">
        <v>13</v>
      </c>
      <c r="I162" s="725" t="s">
        <v>1403</v>
      </c>
      <c r="J162" s="721" t="s">
        <v>369</v>
      </c>
      <c r="K162" s="721" t="s">
        <v>266</v>
      </c>
      <c r="L162" s="726"/>
      <c r="M162" s="726" t="s">
        <v>6426</v>
      </c>
      <c r="N162" s="722" t="s">
        <v>829</v>
      </c>
      <c r="O162" s="721" t="s">
        <v>255</v>
      </c>
      <c r="P162" s="722" t="s">
        <v>844</v>
      </c>
      <c r="Q162" s="722" t="s">
        <v>838</v>
      </c>
    </row>
    <row r="163" spans="1:17">
      <c r="A163" s="738"/>
      <c r="B163" s="738">
        <v>4</v>
      </c>
      <c r="C163" s="722" t="s">
        <v>847</v>
      </c>
      <c r="D163" s="723" t="s">
        <v>16</v>
      </c>
      <c r="E163" s="721" t="s">
        <v>254</v>
      </c>
      <c r="F163" s="721" t="s">
        <v>230</v>
      </c>
      <c r="G163" s="956">
        <v>40815</v>
      </c>
      <c r="H163" s="795">
        <v>5</v>
      </c>
      <c r="I163" s="725" t="s">
        <v>1403</v>
      </c>
      <c r="J163" s="721" t="s">
        <v>265</v>
      </c>
      <c r="K163" s="721" t="s">
        <v>270</v>
      </c>
      <c r="L163" s="726"/>
      <c r="M163" s="726" t="s">
        <v>6426</v>
      </c>
      <c r="N163" s="722" t="s">
        <v>829</v>
      </c>
      <c r="O163" s="721" t="s">
        <v>255</v>
      </c>
      <c r="P163" s="734" t="s">
        <v>846</v>
      </c>
      <c r="Q163" s="722" t="s">
        <v>838</v>
      </c>
    </row>
    <row r="164" spans="1:17">
      <c r="A164" s="738">
        <v>47</v>
      </c>
      <c r="B164" s="738">
        <v>1</v>
      </c>
      <c r="C164" s="722" t="s">
        <v>849</v>
      </c>
      <c r="D164" s="723" t="s">
        <v>23</v>
      </c>
      <c r="E164" s="721" t="s">
        <v>221</v>
      </c>
      <c r="F164" s="721" t="s">
        <v>524</v>
      </c>
      <c r="G164" s="956">
        <v>25491</v>
      </c>
      <c r="H164" s="795">
        <v>47</v>
      </c>
      <c r="I164" s="725" t="s">
        <v>1403</v>
      </c>
      <c r="J164" s="721" t="s">
        <v>850</v>
      </c>
      <c r="K164" s="721" t="s">
        <v>283</v>
      </c>
      <c r="L164" s="726"/>
      <c r="M164" s="726" t="s">
        <v>6426</v>
      </c>
      <c r="N164" s="722" t="s">
        <v>829</v>
      </c>
      <c r="O164" s="721" t="s">
        <v>222</v>
      </c>
      <c r="P164" s="722" t="s">
        <v>848</v>
      </c>
      <c r="Q164" s="722" t="s">
        <v>853</v>
      </c>
    </row>
    <row r="165" spans="1:17">
      <c r="A165" s="738"/>
      <c r="B165" s="738">
        <v>2</v>
      </c>
      <c r="C165" s="722" t="s">
        <v>855</v>
      </c>
      <c r="D165" s="723" t="s">
        <v>16</v>
      </c>
      <c r="E165" s="721" t="s">
        <v>221</v>
      </c>
      <c r="F165" s="721" t="s">
        <v>524</v>
      </c>
      <c r="G165" s="956">
        <v>26692</v>
      </c>
      <c r="H165" s="795">
        <v>44</v>
      </c>
      <c r="I165" s="725" t="s">
        <v>1403</v>
      </c>
      <c r="J165" s="721" t="s">
        <v>856</v>
      </c>
      <c r="K165" s="721" t="s">
        <v>246</v>
      </c>
      <c r="L165" s="726"/>
      <c r="M165" s="726" t="s">
        <v>6426</v>
      </c>
      <c r="N165" s="722" t="s">
        <v>829</v>
      </c>
      <c r="O165" s="721" t="s">
        <v>245</v>
      </c>
      <c r="P165" s="722" t="s">
        <v>854</v>
      </c>
      <c r="Q165" s="722" t="s">
        <v>853</v>
      </c>
    </row>
    <row r="166" spans="1:17">
      <c r="A166" s="738"/>
      <c r="B166" s="738">
        <v>3</v>
      </c>
      <c r="C166" s="722" t="s">
        <v>860</v>
      </c>
      <c r="D166" s="723" t="s">
        <v>16</v>
      </c>
      <c r="E166" s="721" t="s">
        <v>254</v>
      </c>
      <c r="F166" s="721" t="s">
        <v>861</v>
      </c>
      <c r="G166" s="956">
        <v>35370</v>
      </c>
      <c r="H166" s="795">
        <v>20</v>
      </c>
      <c r="I166" s="725" t="s">
        <v>1403</v>
      </c>
      <c r="J166" s="721" t="s">
        <v>483</v>
      </c>
      <c r="K166" s="721" t="s">
        <v>270</v>
      </c>
      <c r="L166" s="726"/>
      <c r="M166" s="726" t="s">
        <v>6426</v>
      </c>
      <c r="N166" s="722" t="s">
        <v>829</v>
      </c>
      <c r="O166" s="721" t="s">
        <v>255</v>
      </c>
      <c r="P166" s="722" t="s">
        <v>859</v>
      </c>
      <c r="Q166" s="722" t="s">
        <v>853</v>
      </c>
    </row>
    <row r="167" spans="1:17">
      <c r="A167" s="738"/>
      <c r="B167" s="738">
        <v>4</v>
      </c>
      <c r="C167" s="722" t="s">
        <v>863</v>
      </c>
      <c r="D167" s="723" t="s">
        <v>16</v>
      </c>
      <c r="E167" s="721" t="s">
        <v>254</v>
      </c>
      <c r="F167" s="721" t="s">
        <v>861</v>
      </c>
      <c r="G167" s="956">
        <v>37113</v>
      </c>
      <c r="H167" s="795">
        <v>15</v>
      </c>
      <c r="I167" s="725" t="s">
        <v>1403</v>
      </c>
      <c r="J167" s="721" t="s">
        <v>348</v>
      </c>
      <c r="K167" s="721" t="s">
        <v>266</v>
      </c>
      <c r="L167" s="726"/>
      <c r="M167" s="726" t="s">
        <v>6426</v>
      </c>
      <c r="N167" s="722" t="s">
        <v>829</v>
      </c>
      <c r="O167" s="721" t="s">
        <v>255</v>
      </c>
      <c r="P167" s="722" t="s">
        <v>862</v>
      </c>
      <c r="Q167" s="722" t="s">
        <v>853</v>
      </c>
    </row>
    <row r="168" spans="1:17">
      <c r="A168" s="738"/>
      <c r="B168" s="738">
        <v>5</v>
      </c>
      <c r="C168" s="722" t="s">
        <v>865</v>
      </c>
      <c r="D168" s="723" t="s">
        <v>23</v>
      </c>
      <c r="E168" s="721" t="s">
        <v>254</v>
      </c>
      <c r="F168" s="721" t="s">
        <v>524</v>
      </c>
      <c r="G168" s="956">
        <v>39691</v>
      </c>
      <c r="H168" s="795">
        <v>8</v>
      </c>
      <c r="I168" s="725" t="s">
        <v>1403</v>
      </c>
      <c r="J168" s="721" t="s">
        <v>369</v>
      </c>
      <c r="K168" s="721" t="s">
        <v>266</v>
      </c>
      <c r="L168" s="726"/>
      <c r="M168" s="726" t="s">
        <v>6426</v>
      </c>
      <c r="N168" s="722" t="s">
        <v>829</v>
      </c>
      <c r="O168" s="721" t="s">
        <v>255</v>
      </c>
      <c r="P168" s="727" t="s">
        <v>864</v>
      </c>
      <c r="Q168" s="722" t="s">
        <v>853</v>
      </c>
    </row>
    <row r="169" spans="1:17">
      <c r="A169" s="738">
        <v>48</v>
      </c>
      <c r="B169" s="738">
        <v>1</v>
      </c>
      <c r="C169" s="722" t="s">
        <v>867</v>
      </c>
      <c r="D169" s="723" t="s">
        <v>23</v>
      </c>
      <c r="E169" s="721" t="s">
        <v>221</v>
      </c>
      <c r="F169" s="721" t="s">
        <v>288</v>
      </c>
      <c r="G169" s="956">
        <v>29085</v>
      </c>
      <c r="H169" s="795">
        <v>37</v>
      </c>
      <c r="I169" s="725" t="s">
        <v>1403</v>
      </c>
      <c r="J169" s="721" t="s">
        <v>256</v>
      </c>
      <c r="K169" s="721" t="s">
        <v>674</v>
      </c>
      <c r="L169" s="726"/>
      <c r="M169" s="726" t="s">
        <v>6426</v>
      </c>
      <c r="N169" s="722" t="s">
        <v>829</v>
      </c>
      <c r="O169" s="721" t="s">
        <v>222</v>
      </c>
      <c r="P169" s="722" t="s">
        <v>866</v>
      </c>
      <c r="Q169" s="722" t="s">
        <v>868</v>
      </c>
    </row>
    <row r="170" spans="1:17">
      <c r="A170" s="738"/>
      <c r="B170" s="738">
        <v>2</v>
      </c>
      <c r="C170" s="722" t="s">
        <v>870</v>
      </c>
      <c r="D170" s="723" t="s">
        <v>16</v>
      </c>
      <c r="E170" s="721" t="s">
        <v>221</v>
      </c>
      <c r="F170" s="721" t="s">
        <v>288</v>
      </c>
      <c r="G170" s="956">
        <v>29398</v>
      </c>
      <c r="H170" s="795">
        <v>37</v>
      </c>
      <c r="I170" s="725" t="s">
        <v>1403</v>
      </c>
      <c r="J170" s="721" t="s">
        <v>256</v>
      </c>
      <c r="K170" s="721" t="s">
        <v>246</v>
      </c>
      <c r="L170" s="726"/>
      <c r="M170" s="726" t="s">
        <v>6426</v>
      </c>
      <c r="N170" s="722" t="s">
        <v>829</v>
      </c>
      <c r="O170" s="721" t="s">
        <v>245</v>
      </c>
      <c r="P170" s="722" t="s">
        <v>869</v>
      </c>
      <c r="Q170" s="722" t="s">
        <v>868</v>
      </c>
    </row>
    <row r="171" spans="1:17">
      <c r="A171" s="738"/>
      <c r="B171" s="738">
        <v>3</v>
      </c>
      <c r="C171" s="722" t="s">
        <v>873</v>
      </c>
      <c r="D171" s="723" t="s">
        <v>16</v>
      </c>
      <c r="E171" s="721" t="s">
        <v>254</v>
      </c>
      <c r="F171" s="721" t="s">
        <v>230</v>
      </c>
      <c r="G171" s="956">
        <v>39404</v>
      </c>
      <c r="H171" s="795">
        <v>9</v>
      </c>
      <c r="I171" s="725" t="s">
        <v>1403</v>
      </c>
      <c r="J171" s="721" t="s">
        <v>369</v>
      </c>
      <c r="K171" s="721" t="s">
        <v>266</v>
      </c>
      <c r="L171" s="726"/>
      <c r="M171" s="726" t="s">
        <v>6426</v>
      </c>
      <c r="N171" s="722" t="s">
        <v>829</v>
      </c>
      <c r="O171" s="721" t="s">
        <v>255</v>
      </c>
      <c r="P171" s="727" t="s">
        <v>872</v>
      </c>
      <c r="Q171" s="722" t="s">
        <v>868</v>
      </c>
    </row>
    <row r="172" spans="1:17">
      <c r="A172" s="738"/>
      <c r="B172" s="738">
        <v>4</v>
      </c>
      <c r="C172" s="722" t="s">
        <v>874</v>
      </c>
      <c r="D172" s="723" t="s">
        <v>16</v>
      </c>
      <c r="E172" s="721" t="s">
        <v>254</v>
      </c>
      <c r="F172" s="721" t="s">
        <v>230</v>
      </c>
      <c r="G172" s="956">
        <v>41828</v>
      </c>
      <c r="H172" s="795">
        <v>3</v>
      </c>
      <c r="I172" s="725" t="s">
        <v>1403</v>
      </c>
      <c r="J172" s="721" t="s">
        <v>265</v>
      </c>
      <c r="K172" s="721" t="s">
        <v>270</v>
      </c>
      <c r="L172" s="726"/>
      <c r="M172" s="726" t="s">
        <v>6426</v>
      </c>
      <c r="N172" s="722" t="s">
        <v>829</v>
      </c>
      <c r="O172" s="721" t="s">
        <v>255</v>
      </c>
      <c r="P172" s="734" t="s">
        <v>872</v>
      </c>
      <c r="Q172" s="722" t="s">
        <v>868</v>
      </c>
    </row>
    <row r="173" spans="1:17">
      <c r="A173" s="738">
        <v>49</v>
      </c>
      <c r="B173" s="738">
        <v>1</v>
      </c>
      <c r="C173" s="722" t="s">
        <v>876</v>
      </c>
      <c r="D173" s="723" t="s">
        <v>23</v>
      </c>
      <c r="E173" s="721" t="s">
        <v>221</v>
      </c>
      <c r="F173" s="721" t="s">
        <v>877</v>
      </c>
      <c r="G173" s="956">
        <v>25571</v>
      </c>
      <c r="H173" s="795">
        <v>47</v>
      </c>
      <c r="I173" s="725" t="s">
        <v>1403</v>
      </c>
      <c r="J173" s="721" t="s">
        <v>289</v>
      </c>
      <c r="K173" s="721" t="s">
        <v>283</v>
      </c>
      <c r="L173" s="726"/>
      <c r="M173" s="726" t="s">
        <v>6426</v>
      </c>
      <c r="N173" s="722" t="s">
        <v>829</v>
      </c>
      <c r="O173" s="721" t="s">
        <v>222</v>
      </c>
      <c r="P173" s="722" t="s">
        <v>875</v>
      </c>
      <c r="Q173" s="722" t="s">
        <v>880</v>
      </c>
    </row>
    <row r="174" spans="1:17">
      <c r="A174" s="738"/>
      <c r="B174" s="738">
        <v>2</v>
      </c>
      <c r="C174" s="722" t="s">
        <v>882</v>
      </c>
      <c r="D174" s="723" t="s">
        <v>16</v>
      </c>
      <c r="E174" s="721" t="s">
        <v>221</v>
      </c>
      <c r="F174" s="721" t="s">
        <v>22</v>
      </c>
      <c r="G174" s="956">
        <v>28892</v>
      </c>
      <c r="H174" s="795">
        <v>38</v>
      </c>
      <c r="I174" s="725" t="s">
        <v>1403</v>
      </c>
      <c r="J174" s="721" t="s">
        <v>256</v>
      </c>
      <c r="K174" s="721" t="s">
        <v>246</v>
      </c>
      <c r="L174" s="726"/>
      <c r="M174" s="726" t="s">
        <v>6426</v>
      </c>
      <c r="N174" s="722" t="s">
        <v>829</v>
      </c>
      <c r="O174" s="721" t="s">
        <v>245</v>
      </c>
      <c r="P174" s="722" t="s">
        <v>881</v>
      </c>
      <c r="Q174" s="722" t="s">
        <v>880</v>
      </c>
    </row>
    <row r="175" spans="1:17">
      <c r="A175" s="738"/>
      <c r="B175" s="738">
        <v>3</v>
      </c>
      <c r="C175" s="722" t="s">
        <v>885</v>
      </c>
      <c r="D175" s="723" t="s">
        <v>23</v>
      </c>
      <c r="E175" s="721" t="s">
        <v>254</v>
      </c>
      <c r="F175" s="721" t="s">
        <v>244</v>
      </c>
      <c r="G175" s="956">
        <v>36126</v>
      </c>
      <c r="H175" s="795">
        <v>18</v>
      </c>
      <c r="I175" s="725" t="s">
        <v>1403</v>
      </c>
      <c r="J175" s="721" t="s">
        <v>886</v>
      </c>
      <c r="K175" s="721" t="s">
        <v>266</v>
      </c>
      <c r="L175" s="726"/>
      <c r="M175" s="726" t="s">
        <v>6426</v>
      </c>
      <c r="N175" s="722" t="s">
        <v>829</v>
      </c>
      <c r="O175" s="721" t="s">
        <v>255</v>
      </c>
      <c r="P175" s="722" t="s">
        <v>884</v>
      </c>
      <c r="Q175" s="722" t="s">
        <v>880</v>
      </c>
    </row>
    <row r="176" spans="1:17">
      <c r="A176" s="738"/>
      <c r="B176" s="738">
        <v>4</v>
      </c>
      <c r="C176" s="722" t="s">
        <v>889</v>
      </c>
      <c r="D176" s="723" t="s">
        <v>16</v>
      </c>
      <c r="E176" s="721" t="s">
        <v>254</v>
      </c>
      <c r="F176" s="721" t="s">
        <v>22</v>
      </c>
      <c r="G176" s="956">
        <v>39783</v>
      </c>
      <c r="H176" s="795">
        <v>8</v>
      </c>
      <c r="I176" s="725" t="s">
        <v>1403</v>
      </c>
      <c r="J176" s="721" t="s">
        <v>369</v>
      </c>
      <c r="K176" s="721" t="s">
        <v>266</v>
      </c>
      <c r="L176" s="726"/>
      <c r="M176" s="726" t="s">
        <v>6426</v>
      </c>
      <c r="N176" s="722" t="s">
        <v>829</v>
      </c>
      <c r="O176" s="721" t="s">
        <v>255</v>
      </c>
      <c r="P176" s="734" t="s">
        <v>888</v>
      </c>
      <c r="Q176" s="722" t="s">
        <v>880</v>
      </c>
    </row>
    <row r="177" spans="1:17">
      <c r="A177" s="738">
        <v>50</v>
      </c>
      <c r="B177" s="738">
        <v>1</v>
      </c>
      <c r="C177" s="722" t="s">
        <v>891</v>
      </c>
      <c r="D177" s="723" t="s">
        <v>23</v>
      </c>
      <c r="E177" s="721" t="s">
        <v>221</v>
      </c>
      <c r="F177" s="721" t="s">
        <v>288</v>
      </c>
      <c r="G177" s="956">
        <v>27927</v>
      </c>
      <c r="H177" s="795">
        <v>41</v>
      </c>
      <c r="I177" s="725" t="s">
        <v>1403</v>
      </c>
      <c r="J177" s="721" t="s">
        <v>223</v>
      </c>
      <c r="K177" s="721" t="s">
        <v>674</v>
      </c>
      <c r="L177" s="726"/>
      <c r="M177" s="726" t="s">
        <v>6426</v>
      </c>
      <c r="N177" s="722" t="s">
        <v>829</v>
      </c>
      <c r="O177" s="721" t="s">
        <v>222</v>
      </c>
      <c r="P177" s="722" t="s">
        <v>890</v>
      </c>
      <c r="Q177" s="722" t="s">
        <v>892</v>
      </c>
    </row>
    <row r="178" spans="1:17">
      <c r="A178" s="738"/>
      <c r="B178" s="738">
        <v>2</v>
      </c>
      <c r="C178" s="722" t="s">
        <v>894</v>
      </c>
      <c r="D178" s="723" t="s">
        <v>16</v>
      </c>
      <c r="E178" s="721" t="s">
        <v>221</v>
      </c>
      <c r="F178" s="721" t="s">
        <v>288</v>
      </c>
      <c r="G178" s="956">
        <v>29763</v>
      </c>
      <c r="H178" s="795">
        <v>36</v>
      </c>
      <c r="I178" s="725" t="s">
        <v>1403</v>
      </c>
      <c r="J178" s="721" t="s">
        <v>289</v>
      </c>
      <c r="K178" s="721" t="s">
        <v>246</v>
      </c>
      <c r="L178" s="726"/>
      <c r="M178" s="726" t="s">
        <v>6426</v>
      </c>
      <c r="N178" s="722" t="s">
        <v>829</v>
      </c>
      <c r="O178" s="721" t="s">
        <v>245</v>
      </c>
      <c r="P178" s="722" t="s">
        <v>893</v>
      </c>
      <c r="Q178" s="722" t="s">
        <v>892</v>
      </c>
    </row>
    <row r="179" spans="1:17">
      <c r="A179" s="738"/>
      <c r="B179" s="738">
        <v>3</v>
      </c>
      <c r="C179" s="722" t="s">
        <v>898</v>
      </c>
      <c r="D179" s="723" t="s">
        <v>23</v>
      </c>
      <c r="E179" s="721" t="s">
        <v>254</v>
      </c>
      <c r="F179" s="721" t="s">
        <v>288</v>
      </c>
      <c r="G179" s="956">
        <v>36462</v>
      </c>
      <c r="H179" s="795">
        <v>17</v>
      </c>
      <c r="I179" s="725" t="s">
        <v>1403</v>
      </c>
      <c r="J179" s="721" t="s">
        <v>348</v>
      </c>
      <c r="K179" s="721" t="s">
        <v>266</v>
      </c>
      <c r="L179" s="726"/>
      <c r="M179" s="726" t="s">
        <v>6426</v>
      </c>
      <c r="N179" s="722" t="s">
        <v>829</v>
      </c>
      <c r="O179" s="721" t="s">
        <v>255</v>
      </c>
      <c r="P179" s="722" t="s">
        <v>897</v>
      </c>
      <c r="Q179" s="722" t="s">
        <v>892</v>
      </c>
    </row>
    <row r="180" spans="1:17">
      <c r="A180" s="738"/>
      <c r="B180" s="738">
        <v>4</v>
      </c>
      <c r="C180" s="722" t="s">
        <v>900</v>
      </c>
      <c r="D180" s="723" t="s">
        <v>23</v>
      </c>
      <c r="E180" s="721" t="s">
        <v>254</v>
      </c>
      <c r="F180" s="721" t="s">
        <v>230</v>
      </c>
      <c r="G180" s="956">
        <v>41275</v>
      </c>
      <c r="H180" s="795">
        <v>4</v>
      </c>
      <c r="I180" s="725" t="s">
        <v>1403</v>
      </c>
      <c r="J180" s="721" t="s">
        <v>265</v>
      </c>
      <c r="K180" s="721" t="s">
        <v>270</v>
      </c>
      <c r="L180" s="726"/>
      <c r="M180" s="726" t="s">
        <v>6426</v>
      </c>
      <c r="N180" s="722" t="s">
        <v>829</v>
      </c>
      <c r="O180" s="721" t="s">
        <v>255</v>
      </c>
      <c r="P180" s="727" t="s">
        <v>899</v>
      </c>
      <c r="Q180" s="722" t="s">
        <v>892</v>
      </c>
    </row>
    <row r="181" spans="1:17">
      <c r="A181" s="738">
        <v>51</v>
      </c>
      <c r="B181" s="738">
        <v>1</v>
      </c>
      <c r="C181" s="722" t="s">
        <v>879</v>
      </c>
      <c r="D181" s="723" t="s">
        <v>23</v>
      </c>
      <c r="E181" s="721" t="s">
        <v>221</v>
      </c>
      <c r="F181" s="721" t="s">
        <v>877</v>
      </c>
      <c r="G181" s="956">
        <v>18547</v>
      </c>
      <c r="H181" s="795">
        <v>66</v>
      </c>
      <c r="I181" s="725" t="s">
        <v>1403</v>
      </c>
      <c r="J181" s="721" t="s">
        <v>256</v>
      </c>
      <c r="K181" s="721" t="s">
        <v>283</v>
      </c>
      <c r="L181" s="726"/>
      <c r="M181" s="726" t="s">
        <v>6426</v>
      </c>
      <c r="N181" s="722" t="s">
        <v>829</v>
      </c>
      <c r="O181" s="721" t="s">
        <v>222</v>
      </c>
      <c r="P181" s="722" t="s">
        <v>901</v>
      </c>
      <c r="Q181" s="722" t="s">
        <v>904</v>
      </c>
    </row>
    <row r="182" spans="1:17">
      <c r="A182" s="738"/>
      <c r="B182" s="738">
        <v>2</v>
      </c>
      <c r="C182" s="722" t="s">
        <v>878</v>
      </c>
      <c r="D182" s="723" t="s">
        <v>16</v>
      </c>
      <c r="E182" s="721" t="s">
        <v>221</v>
      </c>
      <c r="F182" s="721" t="s">
        <v>877</v>
      </c>
      <c r="G182" s="956">
        <v>18547</v>
      </c>
      <c r="H182" s="795">
        <v>66</v>
      </c>
      <c r="I182" s="725" t="s">
        <v>1403</v>
      </c>
      <c r="J182" s="721" t="s">
        <v>256</v>
      </c>
      <c r="K182" s="721" t="s">
        <v>246</v>
      </c>
      <c r="L182" s="726"/>
      <c r="M182" s="726" t="s">
        <v>6426</v>
      </c>
      <c r="N182" s="722" t="s">
        <v>829</v>
      </c>
      <c r="O182" s="721" t="s">
        <v>245</v>
      </c>
      <c r="P182" s="722" t="s">
        <v>905</v>
      </c>
      <c r="Q182" s="722" t="s">
        <v>904</v>
      </c>
    </row>
    <row r="183" spans="1:17">
      <c r="A183" s="738">
        <v>52</v>
      </c>
      <c r="B183" s="738">
        <v>1</v>
      </c>
      <c r="C183" s="722" t="s">
        <v>909</v>
      </c>
      <c r="D183" s="723" t="s">
        <v>23</v>
      </c>
      <c r="E183" s="721" t="s">
        <v>221</v>
      </c>
      <c r="F183" s="721" t="s">
        <v>910</v>
      </c>
      <c r="G183" s="956">
        <v>25769</v>
      </c>
      <c r="H183" s="795">
        <v>47</v>
      </c>
      <c r="I183" s="725" t="s">
        <v>1403</v>
      </c>
      <c r="J183" s="721" t="s">
        <v>223</v>
      </c>
      <c r="K183" s="721" t="s">
        <v>283</v>
      </c>
      <c r="L183" s="726"/>
      <c r="M183" s="726" t="s">
        <v>6426</v>
      </c>
      <c r="N183" s="722" t="s">
        <v>829</v>
      </c>
      <c r="O183" s="721" t="s">
        <v>222</v>
      </c>
      <c r="P183" s="722" t="s">
        <v>908</v>
      </c>
      <c r="Q183" s="722" t="s">
        <v>913</v>
      </c>
    </row>
    <row r="184" spans="1:17">
      <c r="A184" s="738"/>
      <c r="B184" s="738">
        <v>2</v>
      </c>
      <c r="C184" s="722" t="s">
        <v>496</v>
      </c>
      <c r="D184" s="723" t="s">
        <v>16</v>
      </c>
      <c r="E184" s="721" t="s">
        <v>221</v>
      </c>
      <c r="F184" s="721" t="s">
        <v>915</v>
      </c>
      <c r="G184" s="956">
        <v>25670</v>
      </c>
      <c r="H184" s="795">
        <v>47</v>
      </c>
      <c r="I184" s="725" t="s">
        <v>1403</v>
      </c>
      <c r="J184" s="721" t="s">
        <v>256</v>
      </c>
      <c r="K184" s="721" t="s">
        <v>246</v>
      </c>
      <c r="L184" s="726"/>
      <c r="M184" s="726" t="s">
        <v>6426</v>
      </c>
      <c r="N184" s="722" t="s">
        <v>829</v>
      </c>
      <c r="O184" s="721" t="s">
        <v>245</v>
      </c>
      <c r="P184" s="722" t="s">
        <v>914</v>
      </c>
      <c r="Q184" s="722" t="s">
        <v>913</v>
      </c>
    </row>
    <row r="185" spans="1:17">
      <c r="A185" s="738">
        <v>53</v>
      </c>
      <c r="B185" s="738">
        <v>1</v>
      </c>
      <c r="C185" s="722" t="s">
        <v>918</v>
      </c>
      <c r="D185" s="723" t="s">
        <v>23</v>
      </c>
      <c r="E185" s="721" t="s">
        <v>221</v>
      </c>
      <c r="F185" s="721" t="s">
        <v>288</v>
      </c>
      <c r="G185" s="956">
        <v>33666</v>
      </c>
      <c r="H185" s="795">
        <v>25</v>
      </c>
      <c r="I185" s="725" t="s">
        <v>1403</v>
      </c>
      <c r="J185" s="721" t="s">
        <v>289</v>
      </c>
      <c r="K185" s="721" t="s">
        <v>674</v>
      </c>
      <c r="L185" s="726"/>
      <c r="M185" s="726" t="s">
        <v>6426</v>
      </c>
      <c r="N185" s="722" t="s">
        <v>829</v>
      </c>
      <c r="O185" s="721" t="s">
        <v>222</v>
      </c>
      <c r="P185" s="722" t="s">
        <v>917</v>
      </c>
      <c r="Q185" s="734" t="s">
        <v>920</v>
      </c>
    </row>
    <row r="186" spans="1:17">
      <c r="A186" s="738"/>
      <c r="B186" s="738">
        <v>2</v>
      </c>
      <c r="C186" s="722" t="s">
        <v>922</v>
      </c>
      <c r="D186" s="723" t="s">
        <v>16</v>
      </c>
      <c r="E186" s="721" t="s">
        <v>221</v>
      </c>
      <c r="F186" s="721" t="s">
        <v>923</v>
      </c>
      <c r="G186" s="956">
        <v>33858</v>
      </c>
      <c r="H186" s="795">
        <v>24</v>
      </c>
      <c r="I186" s="725" t="s">
        <v>1403</v>
      </c>
      <c r="J186" s="721" t="s">
        <v>223</v>
      </c>
      <c r="K186" s="721" t="s">
        <v>246</v>
      </c>
      <c r="L186" s="726"/>
      <c r="M186" s="726" t="s">
        <v>6426</v>
      </c>
      <c r="N186" s="722" t="s">
        <v>829</v>
      </c>
      <c r="O186" s="721" t="s">
        <v>245</v>
      </c>
      <c r="P186" s="734" t="s">
        <v>921</v>
      </c>
      <c r="Q186" s="734" t="s">
        <v>920</v>
      </c>
    </row>
    <row r="187" spans="1:17">
      <c r="A187" s="738"/>
      <c r="B187" s="738">
        <v>3</v>
      </c>
      <c r="C187" s="722" t="s">
        <v>926</v>
      </c>
      <c r="D187" s="723" t="s">
        <v>23</v>
      </c>
      <c r="E187" s="721" t="s">
        <v>254</v>
      </c>
      <c r="F187" s="721" t="s">
        <v>230</v>
      </c>
      <c r="G187" s="956">
        <v>41557</v>
      </c>
      <c r="H187" s="795">
        <v>3</v>
      </c>
      <c r="I187" s="725" t="s">
        <v>1403</v>
      </c>
      <c r="J187" s="721" t="s">
        <v>265</v>
      </c>
      <c r="K187" s="721" t="s">
        <v>270</v>
      </c>
      <c r="L187" s="726"/>
      <c r="M187" s="726" t="s">
        <v>6426</v>
      </c>
      <c r="N187" s="722" t="s">
        <v>829</v>
      </c>
      <c r="O187" s="721" t="s">
        <v>255</v>
      </c>
      <c r="P187" s="722"/>
      <c r="Q187" s="734" t="s">
        <v>920</v>
      </c>
    </row>
    <row r="188" spans="1:17">
      <c r="A188" s="738">
        <v>54</v>
      </c>
      <c r="B188" s="738">
        <v>1</v>
      </c>
      <c r="C188" s="722" t="s">
        <v>502</v>
      </c>
      <c r="D188" s="723" t="s">
        <v>23</v>
      </c>
      <c r="E188" s="721" t="s">
        <v>221</v>
      </c>
      <c r="F188" s="721" t="s">
        <v>297</v>
      </c>
      <c r="G188" s="956">
        <v>16072</v>
      </c>
      <c r="H188" s="795">
        <v>73</v>
      </c>
      <c r="I188" s="725" t="s">
        <v>1403</v>
      </c>
      <c r="J188" s="721" t="s">
        <v>256</v>
      </c>
      <c r="K188" s="721" t="s">
        <v>283</v>
      </c>
      <c r="L188" s="726"/>
      <c r="M188" s="726" t="s">
        <v>6426</v>
      </c>
      <c r="N188" s="722" t="s">
        <v>829</v>
      </c>
      <c r="O188" s="721" t="s">
        <v>222</v>
      </c>
      <c r="P188" s="722" t="s">
        <v>927</v>
      </c>
      <c r="Q188" s="722" t="s">
        <v>930</v>
      </c>
    </row>
    <row r="189" spans="1:17">
      <c r="A189" s="738">
        <v>55</v>
      </c>
      <c r="B189" s="738">
        <v>1</v>
      </c>
      <c r="C189" s="722" t="s">
        <v>951</v>
      </c>
      <c r="D189" s="723" t="s">
        <v>23</v>
      </c>
      <c r="E189" s="721" t="s">
        <v>221</v>
      </c>
      <c r="F189" s="721" t="s">
        <v>952</v>
      </c>
      <c r="G189" s="956">
        <v>32969</v>
      </c>
      <c r="H189" s="795">
        <v>27</v>
      </c>
      <c r="I189" s="725" t="s">
        <v>1403</v>
      </c>
      <c r="J189" s="721" t="s">
        <v>256</v>
      </c>
      <c r="K189" s="721" t="s">
        <v>283</v>
      </c>
      <c r="L189" s="726"/>
      <c r="M189" s="726" t="s">
        <v>6426</v>
      </c>
      <c r="N189" s="722" t="s">
        <v>829</v>
      </c>
      <c r="O189" s="721" t="s">
        <v>245</v>
      </c>
      <c r="P189" s="722" t="s">
        <v>950</v>
      </c>
      <c r="Q189" s="722" t="s">
        <v>949</v>
      </c>
    </row>
    <row r="190" spans="1:17">
      <c r="A190" s="738"/>
      <c r="B190" s="738">
        <v>2</v>
      </c>
      <c r="C190" s="722" t="s">
        <v>4975</v>
      </c>
      <c r="D190" s="723" t="s">
        <v>16</v>
      </c>
      <c r="E190" s="721" t="s">
        <v>221</v>
      </c>
      <c r="F190" s="721" t="s">
        <v>230</v>
      </c>
      <c r="G190" s="956">
        <v>35156</v>
      </c>
      <c r="H190" s="795"/>
      <c r="I190" s="725" t="s">
        <v>1403</v>
      </c>
      <c r="J190" s="721" t="s">
        <v>785</v>
      </c>
      <c r="K190" s="721" t="s">
        <v>246</v>
      </c>
      <c r="L190" s="726"/>
      <c r="M190" s="726" t="s">
        <v>6426</v>
      </c>
      <c r="N190" s="722" t="s">
        <v>829</v>
      </c>
      <c r="O190" s="721" t="s">
        <v>255</v>
      </c>
      <c r="P190" s="722"/>
      <c r="Q190" s="722" t="s">
        <v>949</v>
      </c>
    </row>
    <row r="191" spans="1:17">
      <c r="A191" s="738"/>
      <c r="B191" s="738">
        <v>3</v>
      </c>
      <c r="C191" s="722" t="s">
        <v>7019</v>
      </c>
      <c r="D191" s="723" t="s">
        <v>23</v>
      </c>
      <c r="E191" s="721" t="s">
        <v>221</v>
      </c>
      <c r="F191" s="721" t="s">
        <v>230</v>
      </c>
      <c r="G191" s="956">
        <v>43221</v>
      </c>
      <c r="H191" s="795"/>
      <c r="I191" s="725" t="s">
        <v>1403</v>
      </c>
      <c r="J191" s="721" t="s">
        <v>265</v>
      </c>
      <c r="K191" s="721" t="s">
        <v>270</v>
      </c>
      <c r="L191" s="726"/>
      <c r="M191" s="726" t="s">
        <v>6426</v>
      </c>
      <c r="N191" s="722" t="s">
        <v>829</v>
      </c>
      <c r="O191" s="721" t="s">
        <v>327</v>
      </c>
      <c r="P191" s="722"/>
      <c r="Q191" s="722" t="s">
        <v>949</v>
      </c>
    </row>
    <row r="192" spans="1:17">
      <c r="A192" s="738"/>
      <c r="B192" s="738">
        <v>4</v>
      </c>
      <c r="C192" s="722" t="s">
        <v>945</v>
      </c>
      <c r="D192" s="723" t="s">
        <v>16</v>
      </c>
      <c r="E192" s="721" t="s">
        <v>947</v>
      </c>
      <c r="F192" s="721" t="s">
        <v>946</v>
      </c>
      <c r="G192" s="956">
        <v>21016</v>
      </c>
      <c r="H192" s="795">
        <v>60</v>
      </c>
      <c r="I192" s="725" t="s">
        <v>1403</v>
      </c>
      <c r="J192" s="721" t="s">
        <v>256</v>
      </c>
      <c r="K192" s="721" t="s">
        <v>283</v>
      </c>
      <c r="L192" s="726"/>
      <c r="M192" s="726" t="s">
        <v>6426</v>
      </c>
      <c r="N192" s="722" t="s">
        <v>829</v>
      </c>
      <c r="O192" s="721" t="s">
        <v>222</v>
      </c>
      <c r="P192" s="722" t="s">
        <v>944</v>
      </c>
      <c r="Q192" s="722" t="s">
        <v>949</v>
      </c>
    </row>
    <row r="193" spans="1:17">
      <c r="A193" s="738">
        <v>56</v>
      </c>
      <c r="B193" s="738">
        <v>1</v>
      </c>
      <c r="C193" s="722" t="s">
        <v>955</v>
      </c>
      <c r="D193" s="723" t="s">
        <v>23</v>
      </c>
      <c r="E193" s="721" t="s">
        <v>221</v>
      </c>
      <c r="F193" s="721" t="s">
        <v>877</v>
      </c>
      <c r="G193" s="956">
        <v>27946</v>
      </c>
      <c r="H193" s="795">
        <v>41</v>
      </c>
      <c r="I193" s="725" t="s">
        <v>1403</v>
      </c>
      <c r="J193" s="721" t="s">
        <v>256</v>
      </c>
      <c r="K193" s="721" t="s">
        <v>283</v>
      </c>
      <c r="L193" s="726"/>
      <c r="M193" s="726" t="s">
        <v>6426</v>
      </c>
      <c r="N193" s="722" t="s">
        <v>829</v>
      </c>
      <c r="O193" s="721" t="s">
        <v>222</v>
      </c>
      <c r="P193" s="722" t="s">
        <v>954</v>
      </c>
      <c r="Q193" s="722" t="s">
        <v>956</v>
      </c>
    </row>
    <row r="194" spans="1:17">
      <c r="A194" s="738"/>
      <c r="B194" s="738">
        <v>2</v>
      </c>
      <c r="C194" s="722" t="s">
        <v>958</v>
      </c>
      <c r="D194" s="723" t="s">
        <v>16</v>
      </c>
      <c r="E194" s="721" t="s">
        <v>221</v>
      </c>
      <c r="F194" s="721" t="s">
        <v>337</v>
      </c>
      <c r="G194" s="956">
        <v>30075</v>
      </c>
      <c r="H194" s="795">
        <v>35</v>
      </c>
      <c r="I194" s="725" t="s">
        <v>1403</v>
      </c>
      <c r="J194" s="721" t="s">
        <v>289</v>
      </c>
      <c r="K194" s="721" t="s">
        <v>246</v>
      </c>
      <c r="L194" s="726"/>
      <c r="M194" s="726" t="s">
        <v>6426</v>
      </c>
      <c r="N194" s="722" t="s">
        <v>829</v>
      </c>
      <c r="O194" s="721" t="s">
        <v>245</v>
      </c>
      <c r="P194" s="722" t="s">
        <v>957</v>
      </c>
      <c r="Q194" s="722" t="s">
        <v>956</v>
      </c>
    </row>
    <row r="195" spans="1:17">
      <c r="A195" s="738"/>
      <c r="B195" s="738">
        <v>3</v>
      </c>
      <c r="C195" s="722" t="s">
        <v>962</v>
      </c>
      <c r="D195" s="723" t="s">
        <v>23</v>
      </c>
      <c r="E195" s="721" t="s">
        <v>254</v>
      </c>
      <c r="F195" s="721" t="s">
        <v>230</v>
      </c>
      <c r="G195" s="956">
        <v>37274</v>
      </c>
      <c r="H195" s="795">
        <v>15</v>
      </c>
      <c r="I195" s="725" t="s">
        <v>1403</v>
      </c>
      <c r="J195" s="721" t="s">
        <v>369</v>
      </c>
      <c r="K195" s="721" t="s">
        <v>266</v>
      </c>
      <c r="L195" s="726"/>
      <c r="M195" s="726" t="s">
        <v>6426</v>
      </c>
      <c r="N195" s="722" t="s">
        <v>829</v>
      </c>
      <c r="O195" s="721" t="s">
        <v>255</v>
      </c>
      <c r="P195" s="722" t="s">
        <v>961</v>
      </c>
      <c r="Q195" s="722" t="s">
        <v>956</v>
      </c>
    </row>
    <row r="196" spans="1:17">
      <c r="A196" s="738"/>
      <c r="B196" s="738">
        <v>4</v>
      </c>
      <c r="C196" s="722" t="s">
        <v>964</v>
      </c>
      <c r="D196" s="723" t="s">
        <v>23</v>
      </c>
      <c r="E196" s="721" t="s">
        <v>254</v>
      </c>
      <c r="F196" s="721" t="s">
        <v>230</v>
      </c>
      <c r="G196" s="956">
        <v>40662</v>
      </c>
      <c r="H196" s="795">
        <v>6</v>
      </c>
      <c r="I196" s="725" t="s">
        <v>1403</v>
      </c>
      <c r="J196" s="721" t="s">
        <v>265</v>
      </c>
      <c r="K196" s="721" t="s">
        <v>270</v>
      </c>
      <c r="L196" s="726"/>
      <c r="M196" s="726" t="s">
        <v>6426</v>
      </c>
      <c r="N196" s="722" t="s">
        <v>829</v>
      </c>
      <c r="O196" s="721" t="s">
        <v>255</v>
      </c>
      <c r="P196" s="734" t="s">
        <v>963</v>
      </c>
      <c r="Q196" s="722" t="s">
        <v>956</v>
      </c>
    </row>
    <row r="197" spans="1:17">
      <c r="A197" s="738">
        <v>57</v>
      </c>
      <c r="B197" s="738">
        <v>1</v>
      </c>
      <c r="C197" s="722" t="s">
        <v>966</v>
      </c>
      <c r="D197" s="723" t="s">
        <v>23</v>
      </c>
      <c r="E197" s="721" t="s">
        <v>221</v>
      </c>
      <c r="F197" s="721" t="s">
        <v>877</v>
      </c>
      <c r="G197" s="956">
        <v>27394</v>
      </c>
      <c r="H197" s="795">
        <v>42</v>
      </c>
      <c r="I197" s="725" t="s">
        <v>1403</v>
      </c>
      <c r="J197" s="721" t="s">
        <v>256</v>
      </c>
      <c r="K197" s="721" t="s">
        <v>283</v>
      </c>
      <c r="L197" s="726"/>
      <c r="M197" s="726" t="s">
        <v>6426</v>
      </c>
      <c r="N197" s="722" t="s">
        <v>829</v>
      </c>
      <c r="O197" s="721" t="s">
        <v>222</v>
      </c>
      <c r="P197" s="722" t="s">
        <v>965</v>
      </c>
      <c r="Q197" s="722" t="s">
        <v>967</v>
      </c>
    </row>
    <row r="198" spans="1:17">
      <c r="A198" s="738"/>
      <c r="B198" s="738">
        <v>2</v>
      </c>
      <c r="C198" s="722" t="s">
        <v>969</v>
      </c>
      <c r="D198" s="723" t="s">
        <v>16</v>
      </c>
      <c r="E198" s="721" t="s">
        <v>221</v>
      </c>
      <c r="F198" s="721" t="s">
        <v>970</v>
      </c>
      <c r="G198" s="956">
        <v>28783</v>
      </c>
      <c r="H198" s="795">
        <v>38</v>
      </c>
      <c r="I198" s="725" t="s">
        <v>1403</v>
      </c>
      <c r="J198" s="721" t="s">
        <v>256</v>
      </c>
      <c r="K198" s="721" t="s">
        <v>246</v>
      </c>
      <c r="L198" s="726"/>
      <c r="M198" s="726" t="s">
        <v>6426</v>
      </c>
      <c r="N198" s="722" t="s">
        <v>829</v>
      </c>
      <c r="O198" s="721" t="s">
        <v>245</v>
      </c>
      <c r="P198" s="722" t="s">
        <v>968</v>
      </c>
      <c r="Q198" s="722" t="s">
        <v>967</v>
      </c>
    </row>
    <row r="199" spans="1:17">
      <c r="A199" s="738"/>
      <c r="B199" s="738">
        <v>3</v>
      </c>
      <c r="C199" s="722" t="s">
        <v>976</v>
      </c>
      <c r="D199" s="723" t="s">
        <v>16</v>
      </c>
      <c r="E199" s="721" t="s">
        <v>254</v>
      </c>
      <c r="F199" s="721" t="s">
        <v>230</v>
      </c>
      <c r="G199" s="956">
        <v>39225</v>
      </c>
      <c r="H199" s="795">
        <v>10</v>
      </c>
      <c r="I199" s="725" t="s">
        <v>1403</v>
      </c>
      <c r="J199" s="721" t="s">
        <v>369</v>
      </c>
      <c r="K199" s="721" t="s">
        <v>266</v>
      </c>
      <c r="L199" s="726"/>
      <c r="M199" s="726" t="s">
        <v>6426</v>
      </c>
      <c r="N199" s="722" t="s">
        <v>829</v>
      </c>
      <c r="O199" s="721" t="s">
        <v>255</v>
      </c>
      <c r="P199" s="722" t="s">
        <v>975</v>
      </c>
      <c r="Q199" s="722" t="s">
        <v>967</v>
      </c>
    </row>
    <row r="200" spans="1:17">
      <c r="A200" s="738">
        <v>58</v>
      </c>
      <c r="B200" s="738">
        <v>1</v>
      </c>
      <c r="C200" s="722" t="s">
        <v>978</v>
      </c>
      <c r="D200" s="723" t="s">
        <v>23</v>
      </c>
      <c r="E200" s="721" t="s">
        <v>221</v>
      </c>
      <c r="F200" s="721" t="s">
        <v>541</v>
      </c>
      <c r="G200" s="956">
        <v>22495</v>
      </c>
      <c r="H200" s="795">
        <v>56</v>
      </c>
      <c r="I200" s="725" t="s">
        <v>1403</v>
      </c>
      <c r="J200" s="721" t="s">
        <v>256</v>
      </c>
      <c r="K200" s="721" t="s">
        <v>283</v>
      </c>
      <c r="L200" s="726"/>
      <c r="M200" s="726" t="s">
        <v>6426</v>
      </c>
      <c r="N200" s="722" t="s">
        <v>829</v>
      </c>
      <c r="O200" s="721" t="s">
        <v>222</v>
      </c>
      <c r="P200" s="722" t="s">
        <v>977</v>
      </c>
      <c r="Q200" s="722" t="s">
        <v>981</v>
      </c>
    </row>
    <row r="201" spans="1:17">
      <c r="A201" s="738"/>
      <c r="B201" s="738">
        <v>2</v>
      </c>
      <c r="C201" s="722" t="s">
        <v>983</v>
      </c>
      <c r="D201" s="723" t="s">
        <v>16</v>
      </c>
      <c r="E201" s="721" t="s">
        <v>221</v>
      </c>
      <c r="F201" s="721" t="s">
        <v>760</v>
      </c>
      <c r="G201" s="956">
        <v>26860</v>
      </c>
      <c r="H201" s="795">
        <v>44</v>
      </c>
      <c r="I201" s="725" t="s">
        <v>1403</v>
      </c>
      <c r="J201" s="721" t="s">
        <v>256</v>
      </c>
      <c r="K201" s="721" t="s">
        <v>246</v>
      </c>
      <c r="L201" s="726"/>
      <c r="M201" s="726" t="s">
        <v>6426</v>
      </c>
      <c r="N201" s="722" t="s">
        <v>829</v>
      </c>
      <c r="O201" s="721" t="s">
        <v>245</v>
      </c>
      <c r="P201" s="727" t="s">
        <v>982</v>
      </c>
      <c r="Q201" s="722" t="s">
        <v>981</v>
      </c>
    </row>
    <row r="202" spans="1:17">
      <c r="A202" s="738"/>
      <c r="B202" s="738">
        <v>3</v>
      </c>
      <c r="C202" s="722" t="s">
        <v>987</v>
      </c>
      <c r="D202" s="723" t="s">
        <v>23</v>
      </c>
      <c r="E202" s="721" t="s">
        <v>254</v>
      </c>
      <c r="F202" s="721" t="s">
        <v>760</v>
      </c>
      <c r="G202" s="956">
        <v>31976</v>
      </c>
      <c r="H202" s="795">
        <v>30</v>
      </c>
      <c r="I202" s="725" t="s">
        <v>1403</v>
      </c>
      <c r="J202" s="721" t="s">
        <v>289</v>
      </c>
      <c r="K202" s="721" t="s">
        <v>283</v>
      </c>
      <c r="L202" s="726"/>
      <c r="M202" s="726" t="s">
        <v>6426</v>
      </c>
      <c r="N202" s="722" t="s">
        <v>829</v>
      </c>
      <c r="O202" s="721" t="s">
        <v>255</v>
      </c>
      <c r="P202" s="722" t="s">
        <v>986</v>
      </c>
      <c r="Q202" s="722" t="s">
        <v>981</v>
      </c>
    </row>
    <row r="203" spans="1:17">
      <c r="A203" s="738">
        <v>59</v>
      </c>
      <c r="B203" s="738">
        <v>1</v>
      </c>
      <c r="C203" s="722" t="s">
        <v>994</v>
      </c>
      <c r="D203" s="723" t="s">
        <v>23</v>
      </c>
      <c r="E203" s="721" t="s">
        <v>221</v>
      </c>
      <c r="F203" s="721" t="s">
        <v>414</v>
      </c>
      <c r="G203" s="956">
        <v>24678</v>
      </c>
      <c r="H203" s="795">
        <v>50</v>
      </c>
      <c r="I203" s="725" t="s">
        <v>1403</v>
      </c>
      <c r="J203" s="721" t="s">
        <v>256</v>
      </c>
      <c r="K203" s="721" t="s">
        <v>283</v>
      </c>
      <c r="L203" s="726"/>
      <c r="M203" s="726" t="s">
        <v>6426</v>
      </c>
      <c r="N203" s="722" t="s">
        <v>829</v>
      </c>
      <c r="O203" s="721" t="s">
        <v>222</v>
      </c>
      <c r="P203" s="722" t="s">
        <v>993</v>
      </c>
      <c r="Q203" s="722" t="s">
        <v>997</v>
      </c>
    </row>
    <row r="204" spans="1:17">
      <c r="A204" s="738"/>
      <c r="B204" s="738">
        <v>2</v>
      </c>
      <c r="C204" s="722" t="s">
        <v>1000</v>
      </c>
      <c r="D204" s="723" t="s">
        <v>16</v>
      </c>
      <c r="E204" s="721" t="s">
        <v>221</v>
      </c>
      <c r="F204" s="721" t="s">
        <v>414</v>
      </c>
      <c r="G204" s="956">
        <v>25739</v>
      </c>
      <c r="H204" s="795">
        <v>47</v>
      </c>
      <c r="I204" s="725" t="s">
        <v>1403</v>
      </c>
      <c r="J204" s="721" t="s">
        <v>256</v>
      </c>
      <c r="K204" s="721" t="s">
        <v>246</v>
      </c>
      <c r="L204" s="726"/>
      <c r="M204" s="726" t="s">
        <v>6426</v>
      </c>
      <c r="N204" s="722" t="s">
        <v>829</v>
      </c>
      <c r="O204" s="721" t="s">
        <v>245</v>
      </c>
      <c r="P204" s="722" t="s">
        <v>999</v>
      </c>
      <c r="Q204" s="722" t="s">
        <v>997</v>
      </c>
    </row>
    <row r="205" spans="1:17">
      <c r="A205" s="738">
        <v>60</v>
      </c>
      <c r="B205" s="738">
        <v>1</v>
      </c>
      <c r="C205" s="722" t="s">
        <v>1004</v>
      </c>
      <c r="D205" s="723" t="s">
        <v>23</v>
      </c>
      <c r="E205" s="721" t="s">
        <v>221</v>
      </c>
      <c r="F205" s="721" t="s">
        <v>414</v>
      </c>
      <c r="G205" s="956">
        <v>24031</v>
      </c>
      <c r="H205" s="795">
        <v>51</v>
      </c>
      <c r="I205" s="725" t="s">
        <v>1403</v>
      </c>
      <c r="J205" s="721" t="s">
        <v>256</v>
      </c>
      <c r="K205" s="721" t="s">
        <v>283</v>
      </c>
      <c r="L205" s="726"/>
      <c r="M205" s="726" t="s">
        <v>6426</v>
      </c>
      <c r="N205" s="722" t="s">
        <v>829</v>
      </c>
      <c r="O205" s="721" t="s">
        <v>222</v>
      </c>
      <c r="P205" s="722" t="s">
        <v>1003</v>
      </c>
      <c r="Q205" s="722" t="s">
        <v>1006</v>
      </c>
    </row>
    <row r="206" spans="1:17">
      <c r="A206" s="738"/>
      <c r="B206" s="738">
        <v>2</v>
      </c>
      <c r="C206" s="722" t="s">
        <v>1008</v>
      </c>
      <c r="D206" s="723" t="s">
        <v>16</v>
      </c>
      <c r="E206" s="721" t="s">
        <v>221</v>
      </c>
      <c r="F206" s="721" t="s">
        <v>414</v>
      </c>
      <c r="G206" s="956">
        <v>25327</v>
      </c>
      <c r="H206" s="795">
        <v>48</v>
      </c>
      <c r="I206" s="725" t="s">
        <v>1403</v>
      </c>
      <c r="J206" s="721" t="s">
        <v>256</v>
      </c>
      <c r="K206" s="721" t="s">
        <v>246</v>
      </c>
      <c r="L206" s="726"/>
      <c r="M206" s="726" t="s">
        <v>6426</v>
      </c>
      <c r="N206" s="722" t="s">
        <v>829</v>
      </c>
      <c r="O206" s="721" t="s">
        <v>245</v>
      </c>
      <c r="P206" s="722" t="s">
        <v>1007</v>
      </c>
      <c r="Q206" s="722" t="s">
        <v>1006</v>
      </c>
    </row>
    <row r="207" spans="1:17">
      <c r="A207" s="738"/>
      <c r="B207" s="738">
        <v>3</v>
      </c>
      <c r="C207" s="722" t="s">
        <v>1012</v>
      </c>
      <c r="D207" s="723" t="s">
        <v>23</v>
      </c>
      <c r="E207" s="721" t="s">
        <v>254</v>
      </c>
      <c r="F207" s="721" t="s">
        <v>414</v>
      </c>
      <c r="G207" s="956">
        <v>33161</v>
      </c>
      <c r="H207" s="795">
        <v>26</v>
      </c>
      <c r="I207" s="725" t="s">
        <v>1403</v>
      </c>
      <c r="J207" s="721" t="s">
        <v>289</v>
      </c>
      <c r="K207" s="721" t="s">
        <v>266</v>
      </c>
      <c r="L207" s="726"/>
      <c r="M207" s="726" t="s">
        <v>6426</v>
      </c>
      <c r="N207" s="722" t="s">
        <v>829</v>
      </c>
      <c r="O207" s="721" t="s">
        <v>255</v>
      </c>
      <c r="P207" s="727" t="s">
        <v>1011</v>
      </c>
      <c r="Q207" s="722" t="s">
        <v>1006</v>
      </c>
    </row>
    <row r="208" spans="1:17">
      <c r="A208" s="738"/>
      <c r="B208" s="738">
        <v>4</v>
      </c>
      <c r="C208" s="722" t="s">
        <v>1014</v>
      </c>
      <c r="D208" s="723" t="s">
        <v>23</v>
      </c>
      <c r="E208" s="721" t="s">
        <v>254</v>
      </c>
      <c r="F208" s="721" t="s">
        <v>230</v>
      </c>
      <c r="G208" s="956">
        <v>38784</v>
      </c>
      <c r="H208" s="795">
        <v>11</v>
      </c>
      <c r="I208" s="725" t="s">
        <v>1403</v>
      </c>
      <c r="J208" s="721" t="s">
        <v>249</v>
      </c>
      <c r="K208" s="721" t="s">
        <v>266</v>
      </c>
      <c r="L208" s="726"/>
      <c r="M208" s="726" t="s">
        <v>6426</v>
      </c>
      <c r="N208" s="722" t="s">
        <v>829</v>
      </c>
      <c r="O208" s="721" t="s">
        <v>255</v>
      </c>
      <c r="P208" s="722" t="s">
        <v>1013</v>
      </c>
      <c r="Q208" s="722" t="s">
        <v>1006</v>
      </c>
    </row>
    <row r="209" spans="1:17">
      <c r="A209" s="738"/>
      <c r="B209" s="738">
        <v>5</v>
      </c>
      <c r="C209" s="722" t="s">
        <v>1016</v>
      </c>
      <c r="D209" s="723" t="s">
        <v>16</v>
      </c>
      <c r="E209" s="721" t="s">
        <v>221</v>
      </c>
      <c r="F209" s="721" t="s">
        <v>414</v>
      </c>
      <c r="G209" s="956">
        <v>17307</v>
      </c>
      <c r="H209" s="795">
        <v>70</v>
      </c>
      <c r="I209" s="725" t="s">
        <v>1403</v>
      </c>
      <c r="J209" s="721" t="s">
        <v>256</v>
      </c>
      <c r="K209" s="721" t="s">
        <v>428</v>
      </c>
      <c r="L209" s="726"/>
      <c r="M209" s="726" t="s">
        <v>6426</v>
      </c>
      <c r="N209" s="722" t="s">
        <v>829</v>
      </c>
      <c r="O209" s="721" t="s">
        <v>327</v>
      </c>
      <c r="P209" s="727" t="s">
        <v>1015</v>
      </c>
      <c r="Q209" s="722" t="s">
        <v>1006</v>
      </c>
    </row>
    <row r="210" spans="1:17">
      <c r="A210" s="738">
        <v>61</v>
      </c>
      <c r="B210" s="738">
        <v>1</v>
      </c>
      <c r="C210" s="722" t="s">
        <v>1018</v>
      </c>
      <c r="D210" s="723" t="s">
        <v>23</v>
      </c>
      <c r="E210" s="721" t="s">
        <v>221</v>
      </c>
      <c r="F210" s="721" t="s">
        <v>414</v>
      </c>
      <c r="G210" s="956">
        <v>27862</v>
      </c>
      <c r="H210" s="795">
        <v>41</v>
      </c>
      <c r="I210" s="725" t="s">
        <v>1403</v>
      </c>
      <c r="J210" s="721" t="s">
        <v>223</v>
      </c>
      <c r="K210" s="721" t="s">
        <v>283</v>
      </c>
      <c r="L210" s="726"/>
      <c r="M210" s="726" t="s">
        <v>6426</v>
      </c>
      <c r="N210" s="722" t="s">
        <v>829</v>
      </c>
      <c r="O210" s="721" t="s">
        <v>222</v>
      </c>
      <c r="P210" s="722" t="s">
        <v>1017</v>
      </c>
      <c r="Q210" s="722" t="s">
        <v>1021</v>
      </c>
    </row>
    <row r="211" spans="1:17">
      <c r="A211" s="738"/>
      <c r="B211" s="738">
        <v>2</v>
      </c>
      <c r="C211" s="722" t="s">
        <v>1023</v>
      </c>
      <c r="D211" s="723" t="s">
        <v>16</v>
      </c>
      <c r="E211" s="721" t="s">
        <v>221</v>
      </c>
      <c r="F211" s="721" t="s">
        <v>414</v>
      </c>
      <c r="G211" s="956">
        <v>29441</v>
      </c>
      <c r="H211" s="795">
        <v>36</v>
      </c>
      <c r="I211" s="725" t="s">
        <v>1403</v>
      </c>
      <c r="J211" s="721" t="s">
        <v>256</v>
      </c>
      <c r="K211" s="721" t="s">
        <v>246</v>
      </c>
      <c r="L211" s="726"/>
      <c r="M211" s="726" t="s">
        <v>6426</v>
      </c>
      <c r="N211" s="722" t="s">
        <v>829</v>
      </c>
      <c r="O211" s="721" t="s">
        <v>245</v>
      </c>
      <c r="P211" s="722" t="s">
        <v>1022</v>
      </c>
      <c r="Q211" s="722" t="s">
        <v>1021</v>
      </c>
    </row>
    <row r="212" spans="1:17">
      <c r="A212" s="738"/>
      <c r="B212" s="738">
        <v>3</v>
      </c>
      <c r="C212" s="722" t="s">
        <v>1027</v>
      </c>
      <c r="D212" s="723" t="s">
        <v>23</v>
      </c>
      <c r="E212" s="721" t="s">
        <v>254</v>
      </c>
      <c r="F212" s="721" t="s">
        <v>230</v>
      </c>
      <c r="G212" s="956">
        <v>37013</v>
      </c>
      <c r="H212" s="795">
        <v>16</v>
      </c>
      <c r="I212" s="725" t="s">
        <v>1403</v>
      </c>
      <c r="J212" s="721" t="s">
        <v>348</v>
      </c>
      <c r="K212" s="721" t="s">
        <v>266</v>
      </c>
      <c r="L212" s="726"/>
      <c r="M212" s="726" t="s">
        <v>6426</v>
      </c>
      <c r="N212" s="722" t="s">
        <v>829</v>
      </c>
      <c r="O212" s="721" t="s">
        <v>255</v>
      </c>
      <c r="P212" s="722" t="s">
        <v>1026</v>
      </c>
      <c r="Q212" s="722" t="s">
        <v>1021</v>
      </c>
    </row>
    <row r="213" spans="1:17">
      <c r="A213" s="738"/>
      <c r="B213" s="738">
        <v>4</v>
      </c>
      <c r="C213" s="722" t="s">
        <v>1029</v>
      </c>
      <c r="D213" s="723" t="s">
        <v>16</v>
      </c>
      <c r="E213" s="721" t="s">
        <v>254</v>
      </c>
      <c r="F213" s="721" t="s">
        <v>230</v>
      </c>
      <c r="G213" s="956">
        <v>40077</v>
      </c>
      <c r="H213" s="795">
        <v>7</v>
      </c>
      <c r="I213" s="725" t="s">
        <v>1403</v>
      </c>
      <c r="J213" s="721" t="s">
        <v>265</v>
      </c>
      <c r="K213" s="721" t="s">
        <v>266</v>
      </c>
      <c r="L213" s="726"/>
      <c r="M213" s="726" t="s">
        <v>6426</v>
      </c>
      <c r="N213" s="722" t="s">
        <v>829</v>
      </c>
      <c r="O213" s="721" t="s">
        <v>255</v>
      </c>
      <c r="P213" s="734" t="s">
        <v>1028</v>
      </c>
      <c r="Q213" s="722" t="s">
        <v>1021</v>
      </c>
    </row>
    <row r="214" spans="1:17">
      <c r="A214" s="738">
        <v>62</v>
      </c>
      <c r="B214" s="738">
        <v>1</v>
      </c>
      <c r="C214" s="722" t="s">
        <v>1031</v>
      </c>
      <c r="D214" s="723" t="s">
        <v>23</v>
      </c>
      <c r="E214" s="721" t="s">
        <v>221</v>
      </c>
      <c r="F214" s="721" t="s">
        <v>167</v>
      </c>
      <c r="G214" s="956">
        <v>29838</v>
      </c>
      <c r="H214" s="795">
        <v>35</v>
      </c>
      <c r="I214" s="725" t="s">
        <v>1403</v>
      </c>
      <c r="J214" s="721" t="s">
        <v>256</v>
      </c>
      <c r="K214" s="721" t="s">
        <v>224</v>
      </c>
      <c r="L214" s="726"/>
      <c r="M214" s="726" t="s">
        <v>6426</v>
      </c>
      <c r="N214" s="722" t="s">
        <v>829</v>
      </c>
      <c r="O214" s="721" t="s">
        <v>222</v>
      </c>
      <c r="P214" s="722" t="s">
        <v>1030</v>
      </c>
      <c r="Q214" s="722" t="s">
        <v>1034</v>
      </c>
    </row>
    <row r="215" spans="1:17">
      <c r="A215" s="738"/>
      <c r="B215" s="738">
        <v>2</v>
      </c>
      <c r="C215" s="722" t="s">
        <v>1036</v>
      </c>
      <c r="D215" s="723" t="s">
        <v>16</v>
      </c>
      <c r="E215" s="721" t="s">
        <v>221</v>
      </c>
      <c r="F215" s="721" t="s">
        <v>414</v>
      </c>
      <c r="G215" s="956">
        <v>30280</v>
      </c>
      <c r="H215" s="795">
        <v>34</v>
      </c>
      <c r="I215" s="725" t="s">
        <v>1403</v>
      </c>
      <c r="J215" s="721" t="s">
        <v>256</v>
      </c>
      <c r="K215" s="721" t="s">
        <v>246</v>
      </c>
      <c r="L215" s="726"/>
      <c r="M215" s="726" t="s">
        <v>6426</v>
      </c>
      <c r="N215" s="722" t="s">
        <v>829</v>
      </c>
      <c r="O215" s="721" t="s">
        <v>245</v>
      </c>
      <c r="P215" s="722" t="s">
        <v>1035</v>
      </c>
      <c r="Q215" s="722" t="s">
        <v>1034</v>
      </c>
    </row>
    <row r="216" spans="1:17">
      <c r="A216" s="738"/>
      <c r="B216" s="738">
        <v>3</v>
      </c>
      <c r="C216" s="722" t="s">
        <v>1040</v>
      </c>
      <c r="D216" s="723" t="s">
        <v>16</v>
      </c>
      <c r="E216" s="721" t="s">
        <v>254</v>
      </c>
      <c r="F216" s="721" t="s">
        <v>230</v>
      </c>
      <c r="G216" s="956">
        <v>38878</v>
      </c>
      <c r="H216" s="795">
        <v>11</v>
      </c>
      <c r="I216" s="725" t="s">
        <v>1403</v>
      </c>
      <c r="J216" s="721" t="s">
        <v>369</v>
      </c>
      <c r="K216" s="721" t="s">
        <v>266</v>
      </c>
      <c r="L216" s="726"/>
      <c r="M216" s="726" t="s">
        <v>6426</v>
      </c>
      <c r="N216" s="722" t="s">
        <v>829</v>
      </c>
      <c r="O216" s="721" t="s">
        <v>255</v>
      </c>
      <c r="P216" s="722" t="s">
        <v>1039</v>
      </c>
      <c r="Q216" s="722" t="s">
        <v>1034</v>
      </c>
    </row>
    <row r="217" spans="1:17">
      <c r="A217" s="738"/>
      <c r="B217" s="738">
        <v>4</v>
      </c>
      <c r="C217" s="722" t="s">
        <v>1042</v>
      </c>
      <c r="D217" s="723" t="s">
        <v>16</v>
      </c>
      <c r="E217" s="721" t="s">
        <v>254</v>
      </c>
      <c r="F217" s="721" t="s">
        <v>230</v>
      </c>
      <c r="G217" s="956">
        <v>41912</v>
      </c>
      <c r="H217" s="795">
        <v>2</v>
      </c>
      <c r="I217" s="725" t="s">
        <v>1403</v>
      </c>
      <c r="J217" s="721" t="s">
        <v>265</v>
      </c>
      <c r="K217" s="721" t="s">
        <v>270</v>
      </c>
      <c r="L217" s="726"/>
      <c r="M217" s="726" t="s">
        <v>6426</v>
      </c>
      <c r="N217" s="722" t="s">
        <v>829</v>
      </c>
      <c r="O217" s="721" t="s">
        <v>255</v>
      </c>
      <c r="P217" s="727" t="s">
        <v>1041</v>
      </c>
      <c r="Q217" s="722" t="s">
        <v>1034</v>
      </c>
    </row>
    <row r="218" spans="1:17">
      <c r="A218" s="738">
        <v>63</v>
      </c>
      <c r="B218" s="738">
        <v>1</v>
      </c>
      <c r="C218" s="722" t="s">
        <v>998</v>
      </c>
      <c r="D218" s="723" t="s">
        <v>23</v>
      </c>
      <c r="E218" s="721" t="s">
        <v>221</v>
      </c>
      <c r="F218" s="721" t="s">
        <v>414</v>
      </c>
      <c r="G218" s="956">
        <v>28236</v>
      </c>
      <c r="H218" s="795">
        <v>40</v>
      </c>
      <c r="I218" s="725" t="s">
        <v>1403</v>
      </c>
      <c r="J218" s="721" t="s">
        <v>289</v>
      </c>
      <c r="K218" s="721" t="s">
        <v>674</v>
      </c>
      <c r="L218" s="726"/>
      <c r="M218" s="726" t="s">
        <v>6426</v>
      </c>
      <c r="N218" s="722" t="s">
        <v>829</v>
      </c>
      <c r="O218" s="721" t="s">
        <v>222</v>
      </c>
      <c r="P218" s="722" t="s">
        <v>1043</v>
      </c>
      <c r="Q218" s="722" t="s">
        <v>1046</v>
      </c>
    </row>
    <row r="219" spans="1:17">
      <c r="A219" s="738"/>
      <c r="B219" s="738">
        <v>2</v>
      </c>
      <c r="C219" s="722" t="s">
        <v>1048</v>
      </c>
      <c r="D219" s="723" t="s">
        <v>16</v>
      </c>
      <c r="E219" s="721" t="s">
        <v>221</v>
      </c>
      <c r="F219" s="721" t="s">
        <v>414</v>
      </c>
      <c r="G219" s="956">
        <v>27197</v>
      </c>
      <c r="H219" s="795">
        <v>43</v>
      </c>
      <c r="I219" s="725" t="s">
        <v>1403</v>
      </c>
      <c r="J219" s="721" t="s">
        <v>256</v>
      </c>
      <c r="K219" s="721" t="s">
        <v>246</v>
      </c>
      <c r="L219" s="726"/>
      <c r="M219" s="726" t="s">
        <v>6426</v>
      </c>
      <c r="N219" s="722" t="s">
        <v>829</v>
      </c>
      <c r="O219" s="721" t="s">
        <v>245</v>
      </c>
      <c r="P219" s="722" t="s">
        <v>1047</v>
      </c>
      <c r="Q219" s="722" t="s">
        <v>1046</v>
      </c>
    </row>
    <row r="220" spans="1:17">
      <c r="A220" s="738"/>
      <c r="B220" s="738">
        <v>3</v>
      </c>
      <c r="C220" s="722" t="s">
        <v>1052</v>
      </c>
      <c r="D220" s="723" t="s">
        <v>16</v>
      </c>
      <c r="E220" s="721" t="s">
        <v>254</v>
      </c>
      <c r="F220" s="721" t="s">
        <v>414</v>
      </c>
      <c r="G220" s="956">
        <v>37039</v>
      </c>
      <c r="H220" s="795">
        <v>16</v>
      </c>
      <c r="I220" s="725" t="s">
        <v>1403</v>
      </c>
      <c r="J220" s="721" t="s">
        <v>348</v>
      </c>
      <c r="K220" s="721" t="s">
        <v>266</v>
      </c>
      <c r="L220" s="726"/>
      <c r="M220" s="726" t="s">
        <v>6426</v>
      </c>
      <c r="N220" s="722" t="s">
        <v>829</v>
      </c>
      <c r="O220" s="721" t="s">
        <v>255</v>
      </c>
      <c r="P220" s="722" t="s">
        <v>1051</v>
      </c>
      <c r="Q220" s="722" t="s">
        <v>1046</v>
      </c>
    </row>
    <row r="221" spans="1:17">
      <c r="A221" s="738">
        <v>64</v>
      </c>
      <c r="B221" s="738">
        <v>1</v>
      </c>
      <c r="C221" s="722" t="s">
        <v>1054</v>
      </c>
      <c r="D221" s="723" t="s">
        <v>23</v>
      </c>
      <c r="E221" s="721" t="s">
        <v>221</v>
      </c>
      <c r="F221" s="721" t="s">
        <v>1055</v>
      </c>
      <c r="G221" s="956">
        <v>26947</v>
      </c>
      <c r="H221" s="795">
        <v>43</v>
      </c>
      <c r="I221" s="725" t="s">
        <v>1403</v>
      </c>
      <c r="J221" s="721" t="s">
        <v>289</v>
      </c>
      <c r="K221" s="721" t="s">
        <v>283</v>
      </c>
      <c r="L221" s="726"/>
      <c r="M221" s="726" t="s">
        <v>6426</v>
      </c>
      <c r="N221" s="722" t="s">
        <v>829</v>
      </c>
      <c r="O221" s="721" t="s">
        <v>222</v>
      </c>
      <c r="P221" s="722" t="s">
        <v>1053</v>
      </c>
      <c r="Q221" s="722" t="s">
        <v>1057</v>
      </c>
    </row>
    <row r="222" spans="1:17">
      <c r="A222" s="738"/>
      <c r="B222" s="738">
        <v>2</v>
      </c>
      <c r="C222" s="722" t="s">
        <v>1059</v>
      </c>
      <c r="D222" s="723" t="s">
        <v>16</v>
      </c>
      <c r="E222" s="721" t="s">
        <v>221</v>
      </c>
      <c r="F222" s="721" t="s">
        <v>467</v>
      </c>
      <c r="G222" s="956">
        <v>28877</v>
      </c>
      <c r="H222" s="795">
        <v>38</v>
      </c>
      <c r="I222" s="725" t="s">
        <v>1403</v>
      </c>
      <c r="J222" s="721" t="s">
        <v>256</v>
      </c>
      <c r="K222" s="721" t="s">
        <v>246</v>
      </c>
      <c r="L222" s="726"/>
      <c r="M222" s="726" t="s">
        <v>6426</v>
      </c>
      <c r="N222" s="722" t="s">
        <v>829</v>
      </c>
      <c r="O222" s="721" t="s">
        <v>245</v>
      </c>
      <c r="P222" s="722" t="s">
        <v>1058</v>
      </c>
      <c r="Q222" s="722" t="s">
        <v>1057</v>
      </c>
    </row>
    <row r="223" spans="1:17">
      <c r="A223" s="738"/>
      <c r="B223" s="738">
        <v>3</v>
      </c>
      <c r="C223" s="722" t="s">
        <v>1062</v>
      </c>
      <c r="D223" s="723" t="s">
        <v>23</v>
      </c>
      <c r="E223" s="721" t="s">
        <v>254</v>
      </c>
      <c r="F223" s="721" t="s">
        <v>230</v>
      </c>
      <c r="G223" s="956">
        <v>36722</v>
      </c>
      <c r="H223" s="795">
        <v>17</v>
      </c>
      <c r="I223" s="725" t="s">
        <v>1403</v>
      </c>
      <c r="J223" s="721" t="s">
        <v>348</v>
      </c>
      <c r="K223" s="721" t="s">
        <v>266</v>
      </c>
      <c r="L223" s="726"/>
      <c r="M223" s="726" t="s">
        <v>6426</v>
      </c>
      <c r="N223" s="722" t="s">
        <v>829</v>
      </c>
      <c r="O223" s="721" t="s">
        <v>255</v>
      </c>
      <c r="P223" s="722" t="s">
        <v>1061</v>
      </c>
      <c r="Q223" s="722" t="s">
        <v>1057</v>
      </c>
    </row>
    <row r="224" spans="1:17">
      <c r="A224" s="738"/>
      <c r="B224" s="738">
        <v>4</v>
      </c>
      <c r="C224" s="722" t="s">
        <v>1064</v>
      </c>
      <c r="D224" s="723" t="s">
        <v>23</v>
      </c>
      <c r="E224" s="721" t="s">
        <v>254</v>
      </c>
      <c r="F224" s="721" t="s">
        <v>230</v>
      </c>
      <c r="G224" s="956">
        <v>39189</v>
      </c>
      <c r="H224" s="795">
        <v>10</v>
      </c>
      <c r="I224" s="725" t="s">
        <v>1403</v>
      </c>
      <c r="J224" s="721" t="s">
        <v>369</v>
      </c>
      <c r="K224" s="721" t="s">
        <v>266</v>
      </c>
      <c r="L224" s="726"/>
      <c r="M224" s="726" t="s">
        <v>6426</v>
      </c>
      <c r="N224" s="722" t="s">
        <v>829</v>
      </c>
      <c r="O224" s="721" t="s">
        <v>255</v>
      </c>
      <c r="P224" s="722" t="s">
        <v>1063</v>
      </c>
      <c r="Q224" s="722" t="s">
        <v>1057</v>
      </c>
    </row>
    <row r="225" spans="1:17">
      <c r="A225" s="738">
        <v>65</v>
      </c>
      <c r="B225" s="738">
        <v>1</v>
      </c>
      <c r="C225" s="722" t="s">
        <v>1066</v>
      </c>
      <c r="D225" s="723" t="s">
        <v>23</v>
      </c>
      <c r="E225" s="721" t="s">
        <v>221</v>
      </c>
      <c r="F225" s="721" t="s">
        <v>524</v>
      </c>
      <c r="G225" s="956">
        <v>28137</v>
      </c>
      <c r="H225" s="795">
        <v>40</v>
      </c>
      <c r="I225" s="725" t="s">
        <v>1403</v>
      </c>
      <c r="J225" s="721" t="s">
        <v>223</v>
      </c>
      <c r="K225" s="721" t="s">
        <v>283</v>
      </c>
      <c r="L225" s="726"/>
      <c r="M225" s="726" t="s">
        <v>6426</v>
      </c>
      <c r="N225" s="722" t="s">
        <v>829</v>
      </c>
      <c r="O225" s="721" t="s">
        <v>222</v>
      </c>
      <c r="P225" s="722" t="s">
        <v>1065</v>
      </c>
      <c r="Q225" s="722" t="s">
        <v>1069</v>
      </c>
    </row>
    <row r="226" spans="1:17">
      <c r="A226" s="738"/>
      <c r="B226" s="738">
        <v>2</v>
      </c>
      <c r="C226" s="722" t="s">
        <v>1071</v>
      </c>
      <c r="D226" s="723" t="s">
        <v>16</v>
      </c>
      <c r="E226" s="721" t="s">
        <v>221</v>
      </c>
      <c r="F226" s="721" t="s">
        <v>524</v>
      </c>
      <c r="G226" s="956">
        <v>29561</v>
      </c>
      <c r="H226" s="795">
        <v>36</v>
      </c>
      <c r="I226" s="725" t="s">
        <v>1403</v>
      </c>
      <c r="J226" s="721" t="s">
        <v>289</v>
      </c>
      <c r="K226" s="721" t="s">
        <v>246</v>
      </c>
      <c r="L226" s="726"/>
      <c r="M226" s="726" t="s">
        <v>6426</v>
      </c>
      <c r="N226" s="722" t="s">
        <v>829</v>
      </c>
      <c r="O226" s="721" t="s">
        <v>245</v>
      </c>
      <c r="P226" s="722" t="s">
        <v>1070</v>
      </c>
      <c r="Q226" s="722" t="s">
        <v>1069</v>
      </c>
    </row>
    <row r="227" spans="1:17">
      <c r="A227" s="738"/>
      <c r="B227" s="738">
        <v>3</v>
      </c>
      <c r="C227" s="722" t="s">
        <v>1075</v>
      </c>
      <c r="D227" s="723" t="s">
        <v>16</v>
      </c>
      <c r="E227" s="721" t="s">
        <v>254</v>
      </c>
      <c r="F227" s="721" t="s">
        <v>524</v>
      </c>
      <c r="G227" s="956">
        <v>39075</v>
      </c>
      <c r="H227" s="795">
        <v>10</v>
      </c>
      <c r="I227" s="725" t="s">
        <v>1403</v>
      </c>
      <c r="J227" s="721" t="s">
        <v>369</v>
      </c>
      <c r="K227" s="721" t="s">
        <v>266</v>
      </c>
      <c r="L227" s="726"/>
      <c r="M227" s="726" t="s">
        <v>6426</v>
      </c>
      <c r="N227" s="722" t="s">
        <v>829</v>
      </c>
      <c r="O227" s="721" t="s">
        <v>255</v>
      </c>
      <c r="P227" s="722" t="s">
        <v>1074</v>
      </c>
      <c r="Q227" s="722" t="s">
        <v>1069</v>
      </c>
    </row>
    <row r="228" spans="1:17">
      <c r="A228" s="738"/>
      <c r="B228" s="738">
        <v>4</v>
      </c>
      <c r="C228" s="722" t="s">
        <v>1077</v>
      </c>
      <c r="D228" s="723" t="s">
        <v>16</v>
      </c>
      <c r="E228" s="721" t="s">
        <v>254</v>
      </c>
      <c r="F228" s="721" t="s">
        <v>524</v>
      </c>
      <c r="G228" s="956">
        <v>41122</v>
      </c>
      <c r="H228" s="795">
        <v>5</v>
      </c>
      <c r="I228" s="725" t="s">
        <v>1403</v>
      </c>
      <c r="J228" s="721" t="s">
        <v>265</v>
      </c>
      <c r="K228" s="721" t="s">
        <v>270</v>
      </c>
      <c r="L228" s="726"/>
      <c r="M228" s="726" t="s">
        <v>6426</v>
      </c>
      <c r="N228" s="722" t="s">
        <v>829</v>
      </c>
      <c r="O228" s="721" t="s">
        <v>255</v>
      </c>
      <c r="P228" s="727" t="s">
        <v>1076</v>
      </c>
      <c r="Q228" s="722" t="s">
        <v>1069</v>
      </c>
    </row>
    <row r="229" spans="1:17">
      <c r="A229" s="738">
        <v>66</v>
      </c>
      <c r="B229" s="738">
        <v>1</v>
      </c>
      <c r="C229" s="722" t="s">
        <v>1079</v>
      </c>
      <c r="D229" s="723" t="s">
        <v>23</v>
      </c>
      <c r="E229" s="721" t="s">
        <v>221</v>
      </c>
      <c r="F229" s="721" t="s">
        <v>524</v>
      </c>
      <c r="G229" s="956">
        <v>25470</v>
      </c>
      <c r="H229" s="795">
        <v>47</v>
      </c>
      <c r="I229" s="725" t="s">
        <v>1403</v>
      </c>
      <c r="J229" s="721" t="s">
        <v>223</v>
      </c>
      <c r="K229" s="721" t="s">
        <v>283</v>
      </c>
      <c r="L229" s="726"/>
      <c r="M229" s="726" t="s">
        <v>6426</v>
      </c>
      <c r="N229" s="722" t="s">
        <v>829</v>
      </c>
      <c r="O229" s="721" t="s">
        <v>222</v>
      </c>
      <c r="P229" s="722" t="s">
        <v>1078</v>
      </c>
      <c r="Q229" s="722" t="s">
        <v>1081</v>
      </c>
    </row>
    <row r="230" spans="1:17">
      <c r="A230" s="738"/>
      <c r="B230" s="738">
        <v>2</v>
      </c>
      <c r="C230" s="722" t="s">
        <v>1083</v>
      </c>
      <c r="D230" s="723" t="s">
        <v>16</v>
      </c>
      <c r="E230" s="721" t="s">
        <v>221</v>
      </c>
      <c r="F230" s="721" t="s">
        <v>524</v>
      </c>
      <c r="G230" s="956">
        <v>25452</v>
      </c>
      <c r="H230" s="795">
        <v>47</v>
      </c>
      <c r="I230" s="725" t="s">
        <v>1403</v>
      </c>
      <c r="J230" s="721" t="s">
        <v>223</v>
      </c>
      <c r="K230" s="721" t="s">
        <v>246</v>
      </c>
      <c r="L230" s="726"/>
      <c r="M230" s="726" t="s">
        <v>6426</v>
      </c>
      <c r="N230" s="722" t="s">
        <v>829</v>
      </c>
      <c r="O230" s="721" t="s">
        <v>245</v>
      </c>
      <c r="P230" s="722" t="s">
        <v>1082</v>
      </c>
      <c r="Q230" s="722" t="s">
        <v>1081</v>
      </c>
    </row>
    <row r="231" spans="1:17">
      <c r="A231" s="738"/>
      <c r="B231" s="738">
        <v>3</v>
      </c>
      <c r="C231" s="722" t="s">
        <v>1086</v>
      </c>
      <c r="D231" s="723" t="s">
        <v>16</v>
      </c>
      <c r="E231" s="721" t="s">
        <v>254</v>
      </c>
      <c r="F231" s="721" t="s">
        <v>230</v>
      </c>
      <c r="G231" s="956">
        <v>35959</v>
      </c>
      <c r="H231" s="795">
        <v>19</v>
      </c>
      <c r="I231" s="725" t="s">
        <v>1403</v>
      </c>
      <c r="J231" s="721" t="s">
        <v>1087</v>
      </c>
      <c r="K231" s="721" t="s">
        <v>270</v>
      </c>
      <c r="L231" s="726"/>
      <c r="M231" s="726" t="s">
        <v>6426</v>
      </c>
      <c r="N231" s="722" t="s">
        <v>829</v>
      </c>
      <c r="O231" s="721" t="s">
        <v>255</v>
      </c>
      <c r="P231" s="722" t="s">
        <v>1085</v>
      </c>
      <c r="Q231" s="722" t="s">
        <v>1081</v>
      </c>
    </row>
    <row r="232" spans="1:17">
      <c r="A232" s="738">
        <v>67</v>
      </c>
      <c r="B232" s="738">
        <v>1</v>
      </c>
      <c r="C232" s="722" t="s">
        <v>1089</v>
      </c>
      <c r="D232" s="723" t="s">
        <v>23</v>
      </c>
      <c r="E232" s="721" t="s">
        <v>221</v>
      </c>
      <c r="F232" s="721" t="s">
        <v>524</v>
      </c>
      <c r="G232" s="956">
        <v>22984</v>
      </c>
      <c r="H232" s="795">
        <v>54</v>
      </c>
      <c r="I232" s="725" t="s">
        <v>1403</v>
      </c>
      <c r="J232" s="721" t="s">
        <v>289</v>
      </c>
      <c r="K232" s="721" t="s">
        <v>283</v>
      </c>
      <c r="L232" s="726"/>
      <c r="M232" s="726" t="s">
        <v>6426</v>
      </c>
      <c r="N232" s="722" t="s">
        <v>829</v>
      </c>
      <c r="O232" s="721" t="s">
        <v>222</v>
      </c>
      <c r="P232" s="722" t="s">
        <v>1088</v>
      </c>
      <c r="Q232" s="722" t="s">
        <v>1092</v>
      </c>
    </row>
    <row r="233" spans="1:17">
      <c r="A233" s="738"/>
      <c r="B233" s="738">
        <v>2</v>
      </c>
      <c r="C233" s="722" t="s">
        <v>1094</v>
      </c>
      <c r="D233" s="723" t="s">
        <v>16</v>
      </c>
      <c r="E233" s="721" t="s">
        <v>221</v>
      </c>
      <c r="F233" s="721" t="s">
        <v>524</v>
      </c>
      <c r="G233" s="956">
        <v>22477</v>
      </c>
      <c r="H233" s="795">
        <v>56</v>
      </c>
      <c r="I233" s="725" t="s">
        <v>1403</v>
      </c>
      <c r="J233" s="721" t="s">
        <v>223</v>
      </c>
      <c r="K233" s="721" t="s">
        <v>470</v>
      </c>
      <c r="L233" s="726"/>
      <c r="M233" s="726" t="s">
        <v>6426</v>
      </c>
      <c r="N233" s="722" t="s">
        <v>829</v>
      </c>
      <c r="O233" s="721" t="s">
        <v>245</v>
      </c>
      <c r="P233" s="722" t="s">
        <v>1093</v>
      </c>
      <c r="Q233" s="722" t="s">
        <v>1092</v>
      </c>
    </row>
    <row r="234" spans="1:17">
      <c r="A234" s="738"/>
      <c r="B234" s="738">
        <v>3</v>
      </c>
      <c r="C234" s="722" t="s">
        <v>1102</v>
      </c>
      <c r="D234" s="723" t="s">
        <v>23</v>
      </c>
      <c r="E234" s="721" t="s">
        <v>254</v>
      </c>
      <c r="F234" s="721" t="s">
        <v>1103</v>
      </c>
      <c r="G234" s="956">
        <v>35304</v>
      </c>
      <c r="H234" s="795">
        <v>20</v>
      </c>
      <c r="I234" s="725" t="s">
        <v>1403</v>
      </c>
      <c r="J234" s="721" t="s">
        <v>785</v>
      </c>
      <c r="K234" s="721" t="s">
        <v>1104</v>
      </c>
      <c r="L234" s="726"/>
      <c r="M234" s="726" t="s">
        <v>6426</v>
      </c>
      <c r="N234" s="722" t="s">
        <v>829</v>
      </c>
      <c r="O234" s="721" t="s">
        <v>255</v>
      </c>
      <c r="P234" s="727" t="s">
        <v>1101</v>
      </c>
      <c r="Q234" s="722" t="s">
        <v>1092</v>
      </c>
    </row>
    <row r="235" spans="1:17">
      <c r="A235" s="738">
        <v>68</v>
      </c>
      <c r="B235" s="738">
        <v>1</v>
      </c>
      <c r="C235" s="722" t="s">
        <v>1060</v>
      </c>
      <c r="D235" s="723" t="s">
        <v>23</v>
      </c>
      <c r="E235" s="721" t="s">
        <v>221</v>
      </c>
      <c r="F235" s="721" t="s">
        <v>467</v>
      </c>
      <c r="G235" s="956">
        <v>20548</v>
      </c>
      <c r="H235" s="795">
        <v>61</v>
      </c>
      <c r="I235" s="725" t="s">
        <v>1403</v>
      </c>
      <c r="J235" s="721" t="s">
        <v>256</v>
      </c>
      <c r="K235" s="721" t="s">
        <v>283</v>
      </c>
      <c r="L235" s="726"/>
      <c r="M235" s="726" t="s">
        <v>6426</v>
      </c>
      <c r="N235" s="722" t="s">
        <v>829</v>
      </c>
      <c r="O235" s="721" t="s">
        <v>222</v>
      </c>
      <c r="P235" s="722" t="s">
        <v>1105</v>
      </c>
      <c r="Q235" s="722" t="s">
        <v>1108</v>
      </c>
    </row>
    <row r="236" spans="1:17">
      <c r="A236" s="738"/>
      <c r="B236" s="738">
        <v>2</v>
      </c>
      <c r="C236" s="722" t="s">
        <v>1110</v>
      </c>
      <c r="D236" s="723" t="s">
        <v>16</v>
      </c>
      <c r="E236" s="721" t="s">
        <v>221</v>
      </c>
      <c r="F236" s="721" t="s">
        <v>467</v>
      </c>
      <c r="G236" s="956">
        <v>21317</v>
      </c>
      <c r="H236" s="795">
        <v>59</v>
      </c>
      <c r="I236" s="725" t="s">
        <v>1403</v>
      </c>
      <c r="J236" s="721" t="s">
        <v>256</v>
      </c>
      <c r="K236" s="721" t="s">
        <v>246</v>
      </c>
      <c r="L236" s="726"/>
      <c r="M236" s="726" t="s">
        <v>6426</v>
      </c>
      <c r="N236" s="722" t="s">
        <v>829</v>
      </c>
      <c r="O236" s="721" t="s">
        <v>245</v>
      </c>
      <c r="P236" s="722" t="s">
        <v>1109</v>
      </c>
      <c r="Q236" s="722" t="s">
        <v>1108</v>
      </c>
    </row>
    <row r="237" spans="1:17">
      <c r="A237" s="738">
        <v>69</v>
      </c>
      <c r="B237" s="738">
        <v>1</v>
      </c>
      <c r="C237" s="722" t="s">
        <v>1114</v>
      </c>
      <c r="D237" s="723" t="s">
        <v>23</v>
      </c>
      <c r="E237" s="721" t="s">
        <v>221</v>
      </c>
      <c r="F237" s="721" t="s">
        <v>244</v>
      </c>
      <c r="G237" s="956">
        <v>31757</v>
      </c>
      <c r="H237" s="795">
        <v>30</v>
      </c>
      <c r="I237" s="725" t="s">
        <v>1403</v>
      </c>
      <c r="J237" s="721" t="s">
        <v>289</v>
      </c>
      <c r="K237" s="721" t="s">
        <v>674</v>
      </c>
      <c r="L237" s="726"/>
      <c r="M237" s="726" t="s">
        <v>6426</v>
      </c>
      <c r="N237" s="722" t="s">
        <v>829</v>
      </c>
      <c r="O237" s="721" t="s">
        <v>222</v>
      </c>
      <c r="P237" s="722" t="s">
        <v>1113</v>
      </c>
      <c r="Q237" s="734" t="s">
        <v>1115</v>
      </c>
    </row>
    <row r="238" spans="1:17">
      <c r="A238" s="738"/>
      <c r="B238" s="738">
        <v>2</v>
      </c>
      <c r="C238" s="722" t="s">
        <v>1117</v>
      </c>
      <c r="D238" s="723" t="s">
        <v>16</v>
      </c>
      <c r="E238" s="721" t="s">
        <v>221</v>
      </c>
      <c r="F238" s="721" t="s">
        <v>288</v>
      </c>
      <c r="G238" s="956">
        <v>34531</v>
      </c>
      <c r="H238" s="795">
        <v>23</v>
      </c>
      <c r="I238" s="725" t="s">
        <v>1403</v>
      </c>
      <c r="J238" s="721" t="s">
        <v>256</v>
      </c>
      <c r="K238" s="721" t="s">
        <v>246</v>
      </c>
      <c r="L238" s="726"/>
      <c r="M238" s="726" t="s">
        <v>6426</v>
      </c>
      <c r="N238" s="722" t="s">
        <v>829</v>
      </c>
      <c r="O238" s="721" t="s">
        <v>245</v>
      </c>
      <c r="P238" s="722" t="s">
        <v>1116</v>
      </c>
      <c r="Q238" s="734" t="s">
        <v>1115</v>
      </c>
    </row>
    <row r="239" spans="1:17">
      <c r="A239" s="738"/>
      <c r="B239" s="738">
        <v>3</v>
      </c>
      <c r="C239" s="722" t="s">
        <v>1118</v>
      </c>
      <c r="D239" s="723" t="s">
        <v>16</v>
      </c>
      <c r="E239" s="721" t="s">
        <v>254</v>
      </c>
      <c r="F239" s="721" t="s">
        <v>230</v>
      </c>
      <c r="G239" s="956">
        <v>40627</v>
      </c>
      <c r="H239" s="795">
        <v>6</v>
      </c>
      <c r="I239" s="725" t="s">
        <v>1403</v>
      </c>
      <c r="J239" s="721" t="s">
        <v>265</v>
      </c>
      <c r="K239" s="721" t="s">
        <v>270</v>
      </c>
      <c r="L239" s="726"/>
      <c r="M239" s="726" t="s">
        <v>6426</v>
      </c>
      <c r="N239" s="722" t="s">
        <v>829</v>
      </c>
      <c r="O239" s="721" t="s">
        <v>255</v>
      </c>
      <c r="P239" s="722"/>
      <c r="Q239" s="734" t="s">
        <v>1115</v>
      </c>
    </row>
    <row r="240" spans="1:17">
      <c r="A240" s="738">
        <v>70</v>
      </c>
      <c r="B240" s="738">
        <v>1</v>
      </c>
      <c r="C240" s="722" t="s">
        <v>1120</v>
      </c>
      <c r="D240" s="723" t="s">
        <v>23</v>
      </c>
      <c r="E240" s="721" t="s">
        <v>221</v>
      </c>
      <c r="F240" s="721" t="s">
        <v>414</v>
      </c>
      <c r="G240" s="956">
        <v>31281</v>
      </c>
      <c r="H240" s="795">
        <v>31</v>
      </c>
      <c r="I240" s="725" t="s">
        <v>1403</v>
      </c>
      <c r="J240" s="721" t="s">
        <v>289</v>
      </c>
      <c r="K240" s="721" t="s">
        <v>674</v>
      </c>
      <c r="L240" s="726"/>
      <c r="M240" s="726" t="s">
        <v>6426</v>
      </c>
      <c r="N240" s="722" t="s">
        <v>829</v>
      </c>
      <c r="O240" s="721" t="s">
        <v>222</v>
      </c>
      <c r="P240" s="722" t="s">
        <v>1119</v>
      </c>
      <c r="Q240" s="734" t="s">
        <v>1121</v>
      </c>
    </row>
    <row r="241" spans="1:17">
      <c r="A241" s="738"/>
      <c r="B241" s="738">
        <v>2</v>
      </c>
      <c r="C241" s="722" t="s">
        <v>1123</v>
      </c>
      <c r="D241" s="723" t="s">
        <v>16</v>
      </c>
      <c r="E241" s="721" t="s">
        <v>221</v>
      </c>
      <c r="F241" s="721" t="s">
        <v>219</v>
      </c>
      <c r="G241" s="956">
        <v>33812</v>
      </c>
      <c r="H241" s="795">
        <v>25</v>
      </c>
      <c r="I241" s="725" t="s">
        <v>1403</v>
      </c>
      <c r="J241" s="721" t="s">
        <v>256</v>
      </c>
      <c r="K241" s="721" t="s">
        <v>246</v>
      </c>
      <c r="L241" s="726"/>
      <c r="M241" s="726" t="s">
        <v>6426</v>
      </c>
      <c r="N241" s="722" t="s">
        <v>829</v>
      </c>
      <c r="O241" s="721" t="s">
        <v>245</v>
      </c>
      <c r="P241" s="722" t="s">
        <v>1122</v>
      </c>
      <c r="Q241" s="734" t="s">
        <v>1121</v>
      </c>
    </row>
    <row r="242" spans="1:17">
      <c r="A242" s="738"/>
      <c r="B242" s="738">
        <v>3</v>
      </c>
      <c r="C242" s="722" t="s">
        <v>1125</v>
      </c>
      <c r="D242" s="723" t="s">
        <v>23</v>
      </c>
      <c r="E242" s="721" t="s">
        <v>254</v>
      </c>
      <c r="F242" s="721" t="s">
        <v>229</v>
      </c>
      <c r="G242" s="956">
        <v>40152</v>
      </c>
      <c r="H242" s="795">
        <v>7</v>
      </c>
      <c r="I242" s="725" t="s">
        <v>1403</v>
      </c>
      <c r="J242" s="721" t="s">
        <v>265</v>
      </c>
      <c r="K242" s="721" t="s">
        <v>270</v>
      </c>
      <c r="L242" s="726"/>
      <c r="M242" s="726" t="s">
        <v>6426</v>
      </c>
      <c r="N242" s="722" t="s">
        <v>829</v>
      </c>
      <c r="O242" s="721" t="s">
        <v>255</v>
      </c>
      <c r="P242" s="734" t="s">
        <v>1124</v>
      </c>
      <c r="Q242" s="734" t="s">
        <v>1121</v>
      </c>
    </row>
    <row r="243" spans="1:17">
      <c r="A243" s="738">
        <v>71</v>
      </c>
      <c r="B243" s="738">
        <v>1</v>
      </c>
      <c r="C243" s="722" t="s">
        <v>1127</v>
      </c>
      <c r="D243" s="723" t="s">
        <v>23</v>
      </c>
      <c r="E243" s="721" t="s">
        <v>221</v>
      </c>
      <c r="F243" s="721" t="s">
        <v>414</v>
      </c>
      <c r="G243" s="956">
        <v>31377</v>
      </c>
      <c r="H243" s="795">
        <v>31</v>
      </c>
      <c r="I243" s="725" t="s">
        <v>1403</v>
      </c>
      <c r="J243" s="721" t="s">
        <v>289</v>
      </c>
      <c r="K243" s="721" t="s">
        <v>283</v>
      </c>
      <c r="L243" s="726"/>
      <c r="M243" s="726" t="s">
        <v>6426</v>
      </c>
      <c r="N243" s="722" t="s">
        <v>829</v>
      </c>
      <c r="O243" s="721" t="s">
        <v>222</v>
      </c>
      <c r="P243" s="722" t="s">
        <v>1126</v>
      </c>
      <c r="Q243" s="722" t="s">
        <v>997</v>
      </c>
    </row>
    <row r="244" spans="1:17">
      <c r="A244" s="738"/>
      <c r="B244" s="738">
        <v>2</v>
      </c>
      <c r="C244" s="722" t="s">
        <v>1129</v>
      </c>
      <c r="D244" s="723" t="s">
        <v>16</v>
      </c>
      <c r="E244" s="721" t="s">
        <v>221</v>
      </c>
      <c r="F244" s="721" t="s">
        <v>414</v>
      </c>
      <c r="G244" s="956">
        <v>32505</v>
      </c>
      <c r="H244" s="795">
        <v>28</v>
      </c>
      <c r="I244" s="725" t="s">
        <v>1403</v>
      </c>
      <c r="J244" s="721" t="s">
        <v>289</v>
      </c>
      <c r="K244" s="721" t="s">
        <v>246</v>
      </c>
      <c r="L244" s="726"/>
      <c r="M244" s="726" t="s">
        <v>6426</v>
      </c>
      <c r="N244" s="722" t="s">
        <v>829</v>
      </c>
      <c r="O244" s="721" t="s">
        <v>245</v>
      </c>
      <c r="P244" s="734" t="s">
        <v>1128</v>
      </c>
      <c r="Q244" s="722" t="s">
        <v>997</v>
      </c>
    </row>
    <row r="245" spans="1:17">
      <c r="A245" s="738"/>
      <c r="B245" s="738">
        <v>3</v>
      </c>
      <c r="C245" s="722" t="s">
        <v>1133</v>
      </c>
      <c r="D245" s="723" t="s">
        <v>16</v>
      </c>
      <c r="E245" s="721" t="s">
        <v>254</v>
      </c>
      <c r="F245" s="721" t="s">
        <v>230</v>
      </c>
      <c r="G245" s="956">
        <v>39525</v>
      </c>
      <c r="H245" s="795">
        <v>9</v>
      </c>
      <c r="I245" s="725" t="s">
        <v>1403</v>
      </c>
      <c r="J245" s="721" t="s">
        <v>369</v>
      </c>
      <c r="K245" s="721" t="s">
        <v>270</v>
      </c>
      <c r="L245" s="726"/>
      <c r="M245" s="726" t="s">
        <v>6426</v>
      </c>
      <c r="N245" s="722" t="s">
        <v>829</v>
      </c>
      <c r="O245" s="721" t="s">
        <v>255</v>
      </c>
      <c r="P245" s="734" t="s">
        <v>1132</v>
      </c>
      <c r="Q245" s="722" t="s">
        <v>997</v>
      </c>
    </row>
    <row r="246" spans="1:17">
      <c r="A246" s="738">
        <v>72</v>
      </c>
      <c r="B246" s="738">
        <v>1</v>
      </c>
      <c r="C246" s="722" t="s">
        <v>7016</v>
      </c>
      <c r="D246" s="723" t="s">
        <v>23</v>
      </c>
      <c r="E246" s="721" t="s">
        <v>221</v>
      </c>
      <c r="F246" s="721" t="s">
        <v>22</v>
      </c>
      <c r="G246" s="956"/>
      <c r="H246" s="795"/>
      <c r="I246" s="725" t="s">
        <v>1403</v>
      </c>
      <c r="J246" s="721"/>
      <c r="K246" s="721" t="s">
        <v>283</v>
      </c>
      <c r="L246" s="726"/>
      <c r="M246" s="726" t="s">
        <v>6426</v>
      </c>
      <c r="N246" s="722" t="s">
        <v>829</v>
      </c>
      <c r="O246" s="721" t="s">
        <v>222</v>
      </c>
      <c r="P246" s="722"/>
      <c r="Q246" s="734"/>
    </row>
    <row r="247" spans="1:17">
      <c r="A247" s="738"/>
      <c r="B247" s="738">
        <v>2</v>
      </c>
      <c r="C247" s="722" t="s">
        <v>7017</v>
      </c>
      <c r="D247" s="723" t="s">
        <v>16</v>
      </c>
      <c r="E247" s="721" t="s">
        <v>221</v>
      </c>
      <c r="F247" s="721" t="s">
        <v>1100</v>
      </c>
      <c r="G247" s="956"/>
      <c r="H247" s="795"/>
      <c r="I247" s="725" t="s">
        <v>1403</v>
      </c>
      <c r="J247" s="721"/>
      <c r="K247" s="721" t="s">
        <v>246</v>
      </c>
      <c r="L247" s="726"/>
      <c r="M247" s="726" t="s">
        <v>6426</v>
      </c>
      <c r="N247" s="722" t="s">
        <v>829</v>
      </c>
      <c r="O247" s="721" t="s">
        <v>245</v>
      </c>
      <c r="P247" s="722"/>
      <c r="Q247" s="734"/>
    </row>
    <row r="248" spans="1:17">
      <c r="A248" s="738"/>
      <c r="B248" s="738">
        <v>3</v>
      </c>
      <c r="C248" s="722" t="s">
        <v>7018</v>
      </c>
      <c r="D248" s="723" t="s">
        <v>16</v>
      </c>
      <c r="E248" s="721" t="s">
        <v>254</v>
      </c>
      <c r="F248" s="721" t="s">
        <v>22</v>
      </c>
      <c r="G248" s="956"/>
      <c r="H248" s="795"/>
      <c r="I248" s="725" t="s">
        <v>1403</v>
      </c>
      <c r="J248" s="721"/>
      <c r="K248" s="721" t="s">
        <v>270</v>
      </c>
      <c r="L248" s="726"/>
      <c r="M248" s="726" t="s">
        <v>6426</v>
      </c>
      <c r="N248" s="722" t="s">
        <v>829</v>
      </c>
      <c r="O248" s="721" t="s">
        <v>255</v>
      </c>
      <c r="P248" s="722"/>
      <c r="Q248" s="734"/>
    </row>
    <row r="249" spans="1:17">
      <c r="A249" s="738">
        <v>73</v>
      </c>
      <c r="B249" s="738">
        <v>1</v>
      </c>
      <c r="C249" s="722" t="s">
        <v>1146</v>
      </c>
      <c r="D249" s="723" t="s">
        <v>23</v>
      </c>
      <c r="E249" s="721" t="s">
        <v>221</v>
      </c>
      <c r="F249" s="721" t="s">
        <v>337</v>
      </c>
      <c r="G249" s="956">
        <v>16591</v>
      </c>
      <c r="H249" s="795">
        <v>72</v>
      </c>
      <c r="I249" s="725" t="s">
        <v>1403</v>
      </c>
      <c r="J249" s="721" t="s">
        <v>256</v>
      </c>
      <c r="K249" s="721" t="s">
        <v>283</v>
      </c>
      <c r="L249" s="726"/>
      <c r="M249" s="726" t="s">
        <v>6426</v>
      </c>
      <c r="N249" s="722" t="s">
        <v>829</v>
      </c>
      <c r="O249" s="721" t="s">
        <v>222</v>
      </c>
      <c r="P249" s="736" t="s">
        <v>1145</v>
      </c>
      <c r="Q249" s="734" t="s">
        <v>1148</v>
      </c>
    </row>
    <row r="250" spans="1:17">
      <c r="A250" s="738"/>
      <c r="B250" s="738">
        <v>2</v>
      </c>
      <c r="C250" s="722" t="s">
        <v>1150</v>
      </c>
      <c r="D250" s="723" t="s">
        <v>16</v>
      </c>
      <c r="E250" s="721" t="s">
        <v>221</v>
      </c>
      <c r="F250" s="721" t="s">
        <v>877</v>
      </c>
      <c r="G250" s="956">
        <v>28620</v>
      </c>
      <c r="H250" s="795">
        <v>39</v>
      </c>
      <c r="I250" s="725" t="s">
        <v>1403</v>
      </c>
      <c r="J250" s="721" t="s">
        <v>256</v>
      </c>
      <c r="K250" s="721" t="s">
        <v>246</v>
      </c>
      <c r="L250" s="726"/>
      <c r="M250" s="726" t="s">
        <v>6426</v>
      </c>
      <c r="N250" s="722" t="s">
        <v>829</v>
      </c>
      <c r="O250" s="721" t="s">
        <v>245</v>
      </c>
      <c r="P250" s="736" t="s">
        <v>1149</v>
      </c>
      <c r="Q250" s="734" t="s">
        <v>1148</v>
      </c>
    </row>
    <row r="251" spans="1:17">
      <c r="A251" s="738"/>
      <c r="B251" s="738">
        <v>3</v>
      </c>
      <c r="C251" s="722" t="s">
        <v>1152</v>
      </c>
      <c r="D251" s="723" t="s">
        <v>23</v>
      </c>
      <c r="E251" s="721" t="s">
        <v>254</v>
      </c>
      <c r="F251" s="721" t="s">
        <v>244</v>
      </c>
      <c r="G251" s="956">
        <v>35200</v>
      </c>
      <c r="H251" s="795">
        <v>21</v>
      </c>
      <c r="I251" s="725" t="s">
        <v>1403</v>
      </c>
      <c r="J251" s="721" t="s">
        <v>289</v>
      </c>
      <c r="K251" s="721" t="s">
        <v>266</v>
      </c>
      <c r="L251" s="726"/>
      <c r="M251" s="726" t="s">
        <v>6426</v>
      </c>
      <c r="N251" s="722" t="s">
        <v>829</v>
      </c>
      <c r="O251" s="721" t="s">
        <v>255</v>
      </c>
      <c r="P251" s="741" t="s">
        <v>1151</v>
      </c>
      <c r="Q251" s="734" t="s">
        <v>1148</v>
      </c>
    </row>
    <row r="252" spans="1:17">
      <c r="A252" s="738">
        <v>74</v>
      </c>
      <c r="B252" s="738">
        <v>1</v>
      </c>
      <c r="C252" s="722" t="s">
        <v>108</v>
      </c>
      <c r="D252" s="723" t="s">
        <v>23</v>
      </c>
      <c r="E252" s="721" t="s">
        <v>221</v>
      </c>
      <c r="F252" s="721" t="s">
        <v>1154</v>
      </c>
      <c r="G252" s="956">
        <v>27399</v>
      </c>
      <c r="H252" s="795">
        <v>42</v>
      </c>
      <c r="I252" s="725" t="s">
        <v>1403</v>
      </c>
      <c r="J252" s="721" t="s">
        <v>289</v>
      </c>
      <c r="K252" s="721" t="s">
        <v>283</v>
      </c>
      <c r="L252" s="726"/>
      <c r="M252" s="726" t="s">
        <v>6426</v>
      </c>
      <c r="N252" s="722" t="s">
        <v>829</v>
      </c>
      <c r="O252" s="721" t="s">
        <v>222</v>
      </c>
      <c r="P252" s="736" t="s">
        <v>1153</v>
      </c>
      <c r="Q252" s="734" t="s">
        <v>1157</v>
      </c>
    </row>
    <row r="253" spans="1:17">
      <c r="A253" s="738"/>
      <c r="B253" s="738">
        <v>2</v>
      </c>
      <c r="C253" s="722" t="s">
        <v>1159</v>
      </c>
      <c r="D253" s="723" t="s">
        <v>16</v>
      </c>
      <c r="E253" s="721" t="s">
        <v>221</v>
      </c>
      <c r="F253" s="721" t="s">
        <v>1154</v>
      </c>
      <c r="G253" s="956">
        <v>28591</v>
      </c>
      <c r="H253" s="795">
        <v>39</v>
      </c>
      <c r="I253" s="725" t="s">
        <v>1403</v>
      </c>
      <c r="J253" s="721" t="s">
        <v>289</v>
      </c>
      <c r="K253" s="721" t="s">
        <v>246</v>
      </c>
      <c r="L253" s="726"/>
      <c r="M253" s="726" t="s">
        <v>6426</v>
      </c>
      <c r="N253" s="722" t="s">
        <v>829</v>
      </c>
      <c r="O253" s="721" t="s">
        <v>245</v>
      </c>
      <c r="P253" s="736" t="s">
        <v>1158</v>
      </c>
      <c r="Q253" s="734" t="s">
        <v>1157</v>
      </c>
    </row>
    <row r="254" spans="1:17">
      <c r="A254" s="738"/>
      <c r="B254" s="738">
        <v>3</v>
      </c>
      <c r="C254" s="722" t="s">
        <v>1163</v>
      </c>
      <c r="D254" s="723" t="s">
        <v>16</v>
      </c>
      <c r="E254" s="721" t="s">
        <v>254</v>
      </c>
      <c r="F254" s="721" t="s">
        <v>1154</v>
      </c>
      <c r="G254" s="956">
        <v>36179</v>
      </c>
      <c r="H254" s="795">
        <v>18</v>
      </c>
      <c r="I254" s="725" t="s">
        <v>1403</v>
      </c>
      <c r="J254" s="721" t="s">
        <v>289</v>
      </c>
      <c r="K254" s="721" t="s">
        <v>266</v>
      </c>
      <c r="L254" s="726"/>
      <c r="M254" s="726" t="s">
        <v>6426</v>
      </c>
      <c r="N254" s="722" t="s">
        <v>829</v>
      </c>
      <c r="O254" s="721" t="s">
        <v>255</v>
      </c>
      <c r="P254" s="736" t="s">
        <v>1162</v>
      </c>
      <c r="Q254" s="734" t="s">
        <v>1157</v>
      </c>
    </row>
    <row r="255" spans="1:17">
      <c r="A255" s="738"/>
      <c r="B255" s="738">
        <v>4</v>
      </c>
      <c r="C255" s="722" t="s">
        <v>1165</v>
      </c>
      <c r="D255" s="723" t="s">
        <v>16</v>
      </c>
      <c r="E255" s="721" t="s">
        <v>254</v>
      </c>
      <c r="F255" s="721" t="s">
        <v>1154</v>
      </c>
      <c r="G255" s="956">
        <v>38536</v>
      </c>
      <c r="H255" s="795">
        <v>12</v>
      </c>
      <c r="I255" s="725" t="s">
        <v>1403</v>
      </c>
      <c r="J255" s="721" t="s">
        <v>369</v>
      </c>
      <c r="K255" s="721" t="s">
        <v>266</v>
      </c>
      <c r="L255" s="726"/>
      <c r="M255" s="726" t="s">
        <v>6426</v>
      </c>
      <c r="N255" s="722" t="s">
        <v>829</v>
      </c>
      <c r="O255" s="721" t="s">
        <v>255</v>
      </c>
      <c r="P255" s="736" t="s">
        <v>1164</v>
      </c>
      <c r="Q255" s="734" t="s">
        <v>1157</v>
      </c>
    </row>
    <row r="256" spans="1:17">
      <c r="A256" s="738"/>
      <c r="B256" s="738">
        <v>5</v>
      </c>
      <c r="C256" s="722" t="s">
        <v>1167</v>
      </c>
      <c r="D256" s="723" t="s">
        <v>23</v>
      </c>
      <c r="E256" s="721" t="s">
        <v>254</v>
      </c>
      <c r="F256" s="721" t="s">
        <v>1154</v>
      </c>
      <c r="G256" s="956">
        <v>39816</v>
      </c>
      <c r="H256" s="795">
        <v>8</v>
      </c>
      <c r="I256" s="725" t="s">
        <v>1403</v>
      </c>
      <c r="J256" s="721" t="s">
        <v>249</v>
      </c>
      <c r="K256" s="721" t="s">
        <v>266</v>
      </c>
      <c r="L256" s="726"/>
      <c r="M256" s="726" t="s">
        <v>6426</v>
      </c>
      <c r="N256" s="722" t="s">
        <v>829</v>
      </c>
      <c r="O256" s="721" t="s">
        <v>255</v>
      </c>
      <c r="P256" s="736" t="s">
        <v>1166</v>
      </c>
      <c r="Q256" s="734" t="s">
        <v>1157</v>
      </c>
    </row>
    <row r="257" spans="1:17">
      <c r="A257" s="738"/>
      <c r="B257" s="738">
        <v>6</v>
      </c>
      <c r="C257" s="722" t="s">
        <v>1169</v>
      </c>
      <c r="D257" s="723" t="s">
        <v>16</v>
      </c>
      <c r="E257" s="721" t="s">
        <v>254</v>
      </c>
      <c r="F257" s="721" t="s">
        <v>229</v>
      </c>
      <c r="G257" s="956">
        <v>42458</v>
      </c>
      <c r="H257" s="795">
        <v>1</v>
      </c>
      <c r="I257" s="725" t="s">
        <v>1403</v>
      </c>
      <c r="J257" s="721" t="s">
        <v>265</v>
      </c>
      <c r="K257" s="721" t="s">
        <v>270</v>
      </c>
      <c r="L257" s="726"/>
      <c r="M257" s="726" t="s">
        <v>6426</v>
      </c>
      <c r="N257" s="722" t="s">
        <v>829</v>
      </c>
      <c r="O257" s="721" t="s">
        <v>255</v>
      </c>
      <c r="P257" s="736" t="s">
        <v>1168</v>
      </c>
      <c r="Q257" s="734" t="s">
        <v>1157</v>
      </c>
    </row>
    <row r="258" spans="1:17">
      <c r="A258" s="738"/>
      <c r="B258" s="738">
        <v>7</v>
      </c>
      <c r="C258" s="722" t="s">
        <v>7015</v>
      </c>
      <c r="D258" s="723" t="s">
        <v>23</v>
      </c>
      <c r="E258" s="721" t="s">
        <v>254</v>
      </c>
      <c r="F258" s="721" t="s">
        <v>229</v>
      </c>
      <c r="G258" s="956">
        <v>43275</v>
      </c>
      <c r="H258" s="795"/>
      <c r="I258" s="725" t="s">
        <v>1403</v>
      </c>
      <c r="J258" s="721" t="s">
        <v>265</v>
      </c>
      <c r="K258" s="721" t="s">
        <v>270</v>
      </c>
      <c r="L258" s="726"/>
      <c r="M258" s="726" t="s">
        <v>6426</v>
      </c>
      <c r="N258" s="722" t="s">
        <v>829</v>
      </c>
      <c r="O258" s="721" t="s">
        <v>255</v>
      </c>
      <c r="P258" s="736"/>
      <c r="Q258" s="734" t="s">
        <v>1157</v>
      </c>
    </row>
    <row r="259" spans="1:17">
      <c r="A259" s="738"/>
      <c r="B259" s="738">
        <v>8</v>
      </c>
      <c r="C259" s="722" t="s">
        <v>1155</v>
      </c>
      <c r="D259" s="723" t="s">
        <v>16</v>
      </c>
      <c r="E259" s="721" t="s">
        <v>221</v>
      </c>
      <c r="F259" s="721" t="s">
        <v>1154</v>
      </c>
      <c r="G259" s="956">
        <v>9132</v>
      </c>
      <c r="H259" s="795">
        <v>92</v>
      </c>
      <c r="I259" s="725" t="s">
        <v>1403</v>
      </c>
      <c r="J259" s="721" t="s">
        <v>256</v>
      </c>
      <c r="K259" s="721" t="s">
        <v>270</v>
      </c>
      <c r="L259" s="726"/>
      <c r="M259" s="726" t="s">
        <v>6426</v>
      </c>
      <c r="N259" s="722" t="s">
        <v>829</v>
      </c>
      <c r="O259" s="721" t="s">
        <v>327</v>
      </c>
      <c r="P259" s="734"/>
      <c r="Q259" s="734" t="s">
        <v>1157</v>
      </c>
    </row>
    <row r="260" spans="1:17">
      <c r="A260" s="738">
        <v>75</v>
      </c>
      <c r="B260" s="738">
        <v>1</v>
      </c>
      <c r="C260" s="722" t="s">
        <v>1171</v>
      </c>
      <c r="D260" s="723" t="s">
        <v>23</v>
      </c>
      <c r="E260" s="721" t="s">
        <v>221</v>
      </c>
      <c r="F260" s="721" t="s">
        <v>244</v>
      </c>
      <c r="G260" s="956">
        <v>27223</v>
      </c>
      <c r="H260" s="795">
        <v>43</v>
      </c>
      <c r="I260" s="725" t="s">
        <v>1403</v>
      </c>
      <c r="J260" s="721" t="s">
        <v>223</v>
      </c>
      <c r="K260" s="721" t="s">
        <v>1172</v>
      </c>
      <c r="L260" s="726"/>
      <c r="M260" s="726" t="s">
        <v>6426</v>
      </c>
      <c r="N260" s="722" t="s">
        <v>829</v>
      </c>
      <c r="O260" s="721" t="s">
        <v>222</v>
      </c>
      <c r="P260" s="736" t="s">
        <v>1170</v>
      </c>
      <c r="Q260" s="734" t="s">
        <v>1175</v>
      </c>
    </row>
    <row r="261" spans="1:17">
      <c r="A261" s="738">
        <v>76</v>
      </c>
      <c r="B261" s="738">
        <v>1</v>
      </c>
      <c r="C261" s="722" t="s">
        <v>1177</v>
      </c>
      <c r="D261" s="723" t="s">
        <v>23</v>
      </c>
      <c r="E261" s="721" t="s">
        <v>221</v>
      </c>
      <c r="F261" s="721" t="s">
        <v>1178</v>
      </c>
      <c r="G261" s="956">
        <v>31379</v>
      </c>
      <c r="H261" s="795">
        <v>31</v>
      </c>
      <c r="I261" s="725" t="s">
        <v>1403</v>
      </c>
      <c r="J261" s="721" t="s">
        <v>256</v>
      </c>
      <c r="K261" s="721" t="s">
        <v>1179</v>
      </c>
      <c r="L261" s="726"/>
      <c r="M261" s="726" t="s">
        <v>6426</v>
      </c>
      <c r="N261" s="722" t="s">
        <v>829</v>
      </c>
      <c r="O261" s="721" t="s">
        <v>222</v>
      </c>
      <c r="P261" s="734" t="s">
        <v>1176</v>
      </c>
      <c r="Q261" s="734" t="s">
        <v>1182</v>
      </c>
    </row>
    <row r="262" spans="1:17">
      <c r="A262" s="738"/>
      <c r="B262" s="738">
        <v>2</v>
      </c>
      <c r="C262" s="722" t="s">
        <v>1184</v>
      </c>
      <c r="D262" s="723" t="s">
        <v>16</v>
      </c>
      <c r="E262" s="721" t="s">
        <v>221</v>
      </c>
      <c r="F262" s="721" t="s">
        <v>1185</v>
      </c>
      <c r="G262" s="956">
        <v>29896</v>
      </c>
      <c r="H262" s="795">
        <v>35</v>
      </c>
      <c r="I262" s="725" t="s">
        <v>1403</v>
      </c>
      <c r="J262" s="721" t="s">
        <v>289</v>
      </c>
      <c r="K262" s="721" t="s">
        <v>246</v>
      </c>
      <c r="L262" s="726"/>
      <c r="M262" s="726" t="s">
        <v>6426</v>
      </c>
      <c r="N262" s="722" t="s">
        <v>829</v>
      </c>
      <c r="O262" s="721" t="s">
        <v>245</v>
      </c>
      <c r="P262" s="734" t="s">
        <v>1183</v>
      </c>
      <c r="Q262" s="734" t="s">
        <v>1182</v>
      </c>
    </row>
    <row r="263" spans="1:17">
      <c r="A263" s="738"/>
      <c r="B263" s="738">
        <v>3</v>
      </c>
      <c r="C263" s="722" t="s">
        <v>1189</v>
      </c>
      <c r="D263" s="723" t="s">
        <v>16</v>
      </c>
      <c r="E263" s="721" t="s">
        <v>254</v>
      </c>
      <c r="F263" s="721" t="s">
        <v>22</v>
      </c>
      <c r="G263" s="956">
        <v>40458</v>
      </c>
      <c r="H263" s="795">
        <v>6</v>
      </c>
      <c r="I263" s="725" t="s">
        <v>1403</v>
      </c>
      <c r="J263" s="721" t="s">
        <v>265</v>
      </c>
      <c r="K263" s="721" t="s">
        <v>270</v>
      </c>
      <c r="L263" s="726"/>
      <c r="M263" s="726" t="s">
        <v>6426</v>
      </c>
      <c r="N263" s="722" t="s">
        <v>829</v>
      </c>
      <c r="O263" s="721" t="s">
        <v>255</v>
      </c>
      <c r="P263" s="734" t="s">
        <v>1188</v>
      </c>
      <c r="Q263" s="734" t="s">
        <v>1182</v>
      </c>
    </row>
    <row r="264" spans="1:17">
      <c r="A264" s="738">
        <v>77</v>
      </c>
      <c r="B264" s="738">
        <v>1</v>
      </c>
      <c r="C264" s="722" t="s">
        <v>1192</v>
      </c>
      <c r="D264" s="723" t="s">
        <v>23</v>
      </c>
      <c r="E264" s="721" t="s">
        <v>221</v>
      </c>
      <c r="F264" s="721" t="s">
        <v>970</v>
      </c>
      <c r="G264" s="956">
        <v>24023</v>
      </c>
      <c r="H264" s="795">
        <v>51</v>
      </c>
      <c r="I264" s="725" t="s">
        <v>1403</v>
      </c>
      <c r="J264" s="721" t="s">
        <v>256</v>
      </c>
      <c r="K264" s="721" t="s">
        <v>283</v>
      </c>
      <c r="L264" s="726"/>
      <c r="M264" s="726" t="s">
        <v>6426</v>
      </c>
      <c r="N264" s="722" t="s">
        <v>829</v>
      </c>
      <c r="O264" s="721" t="s">
        <v>222</v>
      </c>
      <c r="P264" s="736" t="s">
        <v>1191</v>
      </c>
      <c r="Q264" s="734" t="s">
        <v>1195</v>
      </c>
    </row>
    <row r="265" spans="1:17">
      <c r="A265" s="738"/>
      <c r="B265" s="738">
        <v>2</v>
      </c>
      <c r="C265" s="722" t="s">
        <v>1197</v>
      </c>
      <c r="D265" s="723" t="s">
        <v>16</v>
      </c>
      <c r="E265" s="721" t="s">
        <v>221</v>
      </c>
      <c r="F265" s="721" t="s">
        <v>1198</v>
      </c>
      <c r="G265" s="956">
        <v>29571</v>
      </c>
      <c r="H265" s="795">
        <v>36</v>
      </c>
      <c r="I265" s="725" t="s">
        <v>1403</v>
      </c>
      <c r="J265" s="721" t="s">
        <v>289</v>
      </c>
      <c r="K265" s="721" t="s">
        <v>246</v>
      </c>
      <c r="L265" s="726"/>
      <c r="M265" s="726" t="s">
        <v>6426</v>
      </c>
      <c r="N265" s="722" t="s">
        <v>829</v>
      </c>
      <c r="O265" s="721" t="s">
        <v>245</v>
      </c>
      <c r="P265" s="736" t="s">
        <v>1196</v>
      </c>
      <c r="Q265" s="734" t="s">
        <v>1195</v>
      </c>
    </row>
    <row r="266" spans="1:17">
      <c r="A266" s="738"/>
      <c r="B266" s="738">
        <v>3</v>
      </c>
      <c r="C266" s="722" t="s">
        <v>1201</v>
      </c>
      <c r="D266" s="723" t="s">
        <v>23</v>
      </c>
      <c r="E266" s="721" t="s">
        <v>254</v>
      </c>
      <c r="F266" s="721" t="s">
        <v>1198</v>
      </c>
      <c r="G266" s="956">
        <v>37176</v>
      </c>
      <c r="H266" s="795">
        <v>15</v>
      </c>
      <c r="I266" s="725" t="s">
        <v>1403</v>
      </c>
      <c r="J266" s="721" t="s">
        <v>348</v>
      </c>
      <c r="K266" s="721" t="s">
        <v>266</v>
      </c>
      <c r="L266" s="726"/>
      <c r="M266" s="726" t="s">
        <v>6426</v>
      </c>
      <c r="N266" s="722" t="s">
        <v>829</v>
      </c>
      <c r="O266" s="721" t="s">
        <v>255</v>
      </c>
      <c r="P266" s="736" t="s">
        <v>1200</v>
      </c>
      <c r="Q266" s="734" t="s">
        <v>1195</v>
      </c>
    </row>
    <row r="267" spans="1:17">
      <c r="A267" s="738"/>
      <c r="B267" s="738">
        <v>4</v>
      </c>
      <c r="C267" s="722" t="s">
        <v>1204</v>
      </c>
      <c r="D267" s="723" t="s">
        <v>16</v>
      </c>
      <c r="E267" s="721" t="s">
        <v>254</v>
      </c>
      <c r="F267" s="721" t="s">
        <v>22</v>
      </c>
      <c r="G267" s="956">
        <v>38702</v>
      </c>
      <c r="H267" s="795">
        <v>11</v>
      </c>
      <c r="I267" s="725" t="s">
        <v>1403</v>
      </c>
      <c r="J267" s="721" t="s">
        <v>369</v>
      </c>
      <c r="K267" s="721" t="s">
        <v>266</v>
      </c>
      <c r="L267" s="726"/>
      <c r="M267" s="726" t="s">
        <v>6426</v>
      </c>
      <c r="N267" s="722" t="s">
        <v>829</v>
      </c>
      <c r="O267" s="721" t="s">
        <v>255</v>
      </c>
      <c r="P267" s="736" t="s">
        <v>1203</v>
      </c>
      <c r="Q267" s="734" t="s">
        <v>1195</v>
      </c>
    </row>
    <row r="268" spans="1:17">
      <c r="A268" s="738">
        <v>78</v>
      </c>
      <c r="B268" s="738">
        <v>1</v>
      </c>
      <c r="C268" s="722" t="s">
        <v>1206</v>
      </c>
      <c r="D268" s="723" t="s">
        <v>23</v>
      </c>
      <c r="E268" s="721" t="s">
        <v>221</v>
      </c>
      <c r="F268" s="721" t="s">
        <v>288</v>
      </c>
      <c r="G268" s="956">
        <v>28962</v>
      </c>
      <c r="H268" s="795">
        <v>38</v>
      </c>
      <c r="I268" s="725" t="s">
        <v>1403</v>
      </c>
      <c r="J268" s="721" t="s">
        <v>289</v>
      </c>
      <c r="K268" s="721" t="s">
        <v>674</v>
      </c>
      <c r="L268" s="726"/>
      <c r="M268" s="726" t="s">
        <v>6426</v>
      </c>
      <c r="N268" s="722" t="s">
        <v>829</v>
      </c>
      <c r="O268" s="721" t="s">
        <v>222</v>
      </c>
      <c r="P268" s="734" t="s">
        <v>1205</v>
      </c>
      <c r="Q268" s="734" t="s">
        <v>1209</v>
      </c>
    </row>
    <row r="269" spans="1:17">
      <c r="A269" s="738"/>
      <c r="B269" s="738">
        <v>2</v>
      </c>
      <c r="C269" s="722" t="s">
        <v>1211</v>
      </c>
      <c r="D269" s="723" t="s">
        <v>16</v>
      </c>
      <c r="E269" s="721" t="s">
        <v>221</v>
      </c>
      <c r="F269" s="721" t="s">
        <v>288</v>
      </c>
      <c r="G269" s="956">
        <v>35800</v>
      </c>
      <c r="H269" s="795">
        <v>19</v>
      </c>
      <c r="I269" s="725" t="s">
        <v>1403</v>
      </c>
      <c r="J269" s="721" t="s">
        <v>289</v>
      </c>
      <c r="K269" s="721" t="s">
        <v>246</v>
      </c>
      <c r="L269" s="726"/>
      <c r="M269" s="726" t="s">
        <v>6426</v>
      </c>
      <c r="N269" s="722" t="s">
        <v>829</v>
      </c>
      <c r="O269" s="721" t="s">
        <v>245</v>
      </c>
      <c r="P269" s="734" t="s">
        <v>1210</v>
      </c>
      <c r="Q269" s="734" t="s">
        <v>1209</v>
      </c>
    </row>
    <row r="270" spans="1:17">
      <c r="A270" s="738"/>
      <c r="B270" s="738">
        <v>3</v>
      </c>
      <c r="C270" s="722" t="s">
        <v>1214</v>
      </c>
      <c r="D270" s="723" t="s">
        <v>23</v>
      </c>
      <c r="E270" s="721" t="s">
        <v>254</v>
      </c>
      <c r="F270" s="721" t="s">
        <v>22</v>
      </c>
      <c r="G270" s="956">
        <v>40723</v>
      </c>
      <c r="H270" s="795">
        <v>6</v>
      </c>
      <c r="I270" s="725" t="s">
        <v>1403</v>
      </c>
      <c r="J270" s="721" t="s">
        <v>265</v>
      </c>
      <c r="K270" s="721" t="s">
        <v>270</v>
      </c>
      <c r="L270" s="726"/>
      <c r="M270" s="726" t="s">
        <v>6426</v>
      </c>
      <c r="N270" s="722" t="s">
        <v>829</v>
      </c>
      <c r="O270" s="721" t="s">
        <v>255</v>
      </c>
      <c r="P270" s="734" t="s">
        <v>1213</v>
      </c>
      <c r="Q270" s="734" t="s">
        <v>1209</v>
      </c>
    </row>
    <row r="271" spans="1:17">
      <c r="A271" s="738">
        <v>79</v>
      </c>
      <c r="B271" s="738">
        <v>1</v>
      </c>
      <c r="C271" s="722" t="s">
        <v>1229</v>
      </c>
      <c r="D271" s="723" t="s">
        <v>23</v>
      </c>
      <c r="E271" s="721" t="s">
        <v>221</v>
      </c>
      <c r="F271" s="721" t="s">
        <v>524</v>
      </c>
      <c r="G271" s="956">
        <v>27307</v>
      </c>
      <c r="H271" s="795">
        <v>42</v>
      </c>
      <c r="I271" s="725" t="s">
        <v>1403</v>
      </c>
      <c r="J271" s="721" t="s">
        <v>223</v>
      </c>
      <c r="K271" s="721" t="s">
        <v>283</v>
      </c>
      <c r="L271" s="726"/>
      <c r="M271" s="726" t="s">
        <v>6426</v>
      </c>
      <c r="N271" s="722" t="s">
        <v>829</v>
      </c>
      <c r="O271" s="721" t="s">
        <v>222</v>
      </c>
      <c r="P271" s="734" t="s">
        <v>1228</v>
      </c>
      <c r="Q271" s="734" t="s">
        <v>1232</v>
      </c>
    </row>
    <row r="272" spans="1:17">
      <c r="A272" s="738"/>
      <c r="B272" s="738">
        <v>2</v>
      </c>
      <c r="C272" s="722" t="s">
        <v>1234</v>
      </c>
      <c r="D272" s="723" t="s">
        <v>16</v>
      </c>
      <c r="E272" s="721" t="s">
        <v>221</v>
      </c>
      <c r="F272" s="721" t="s">
        <v>524</v>
      </c>
      <c r="G272" s="956">
        <v>29044</v>
      </c>
      <c r="H272" s="795">
        <v>38</v>
      </c>
      <c r="I272" s="725" t="s">
        <v>1403</v>
      </c>
      <c r="J272" s="721" t="s">
        <v>256</v>
      </c>
      <c r="K272" s="721" t="s">
        <v>246</v>
      </c>
      <c r="L272" s="726"/>
      <c r="M272" s="726" t="s">
        <v>6426</v>
      </c>
      <c r="N272" s="722" t="s">
        <v>829</v>
      </c>
      <c r="O272" s="721" t="s">
        <v>245</v>
      </c>
      <c r="P272" s="734" t="s">
        <v>1233</v>
      </c>
      <c r="Q272" s="734" t="s">
        <v>1232</v>
      </c>
    </row>
    <row r="273" spans="1:17">
      <c r="A273" s="738"/>
      <c r="B273" s="738">
        <v>3</v>
      </c>
      <c r="C273" s="722" t="s">
        <v>1238</v>
      </c>
      <c r="D273" s="723" t="s">
        <v>23</v>
      </c>
      <c r="E273" s="721" t="s">
        <v>254</v>
      </c>
      <c r="F273" s="721" t="s">
        <v>524</v>
      </c>
      <c r="G273" s="956">
        <v>36585</v>
      </c>
      <c r="H273" s="795">
        <v>17</v>
      </c>
      <c r="I273" s="725" t="s">
        <v>1403</v>
      </c>
      <c r="J273" s="721" t="s">
        <v>348</v>
      </c>
      <c r="K273" s="721" t="s">
        <v>266</v>
      </c>
      <c r="L273" s="726"/>
      <c r="M273" s="726" t="s">
        <v>6426</v>
      </c>
      <c r="N273" s="722" t="s">
        <v>829</v>
      </c>
      <c r="O273" s="721" t="s">
        <v>255</v>
      </c>
      <c r="P273" s="734" t="s">
        <v>1237</v>
      </c>
      <c r="Q273" s="734" t="s">
        <v>1232</v>
      </c>
    </row>
    <row r="274" spans="1:17">
      <c r="A274" s="738"/>
      <c r="B274" s="738">
        <v>4</v>
      </c>
      <c r="C274" s="722" t="s">
        <v>1240</v>
      </c>
      <c r="D274" s="723" t="s">
        <v>23</v>
      </c>
      <c r="E274" s="721" t="s">
        <v>254</v>
      </c>
      <c r="F274" s="721" t="s">
        <v>22</v>
      </c>
      <c r="G274" s="956">
        <v>39003</v>
      </c>
      <c r="H274" s="795">
        <v>10</v>
      </c>
      <c r="I274" s="725" t="s">
        <v>1403</v>
      </c>
      <c r="J274" s="721" t="s">
        <v>369</v>
      </c>
      <c r="K274" s="721" t="s">
        <v>266</v>
      </c>
      <c r="L274" s="726"/>
      <c r="M274" s="726" t="s">
        <v>6426</v>
      </c>
      <c r="N274" s="722" t="s">
        <v>829</v>
      </c>
      <c r="O274" s="721" t="s">
        <v>255</v>
      </c>
      <c r="P274" s="734" t="s">
        <v>1239</v>
      </c>
      <c r="Q274" s="734" t="s">
        <v>1232</v>
      </c>
    </row>
    <row r="275" spans="1:17">
      <c r="A275" s="738">
        <v>80</v>
      </c>
      <c r="B275" s="738">
        <v>1</v>
      </c>
      <c r="C275" s="732" t="s">
        <v>960</v>
      </c>
      <c r="D275" s="723" t="s">
        <v>23</v>
      </c>
      <c r="E275" s="733" t="s">
        <v>221</v>
      </c>
      <c r="F275" s="733" t="s">
        <v>337</v>
      </c>
      <c r="G275" s="958">
        <v>19234</v>
      </c>
      <c r="H275" s="807">
        <v>64</v>
      </c>
      <c r="I275" s="725" t="s">
        <v>1403</v>
      </c>
      <c r="J275" s="733" t="s">
        <v>256</v>
      </c>
      <c r="K275" s="733" t="s">
        <v>283</v>
      </c>
      <c r="L275" s="726"/>
      <c r="M275" s="726" t="s">
        <v>6426</v>
      </c>
      <c r="N275" s="722" t="s">
        <v>829</v>
      </c>
      <c r="O275" s="733" t="s">
        <v>222</v>
      </c>
      <c r="P275" s="732" t="s">
        <v>1241</v>
      </c>
      <c r="Q275" s="732" t="s">
        <v>1244</v>
      </c>
    </row>
    <row r="276" spans="1:17">
      <c r="A276" s="738"/>
      <c r="B276" s="745">
        <v>2</v>
      </c>
      <c r="C276" s="732" t="s">
        <v>1246</v>
      </c>
      <c r="D276" s="723" t="s">
        <v>16</v>
      </c>
      <c r="E276" s="733" t="s">
        <v>221</v>
      </c>
      <c r="F276" s="733" t="s">
        <v>337</v>
      </c>
      <c r="G276" s="958">
        <v>20223</v>
      </c>
      <c r="H276" s="795">
        <v>62</v>
      </c>
      <c r="I276" s="725" t="s">
        <v>1403</v>
      </c>
      <c r="J276" s="733" t="s">
        <v>256</v>
      </c>
      <c r="K276" s="733" t="s">
        <v>246</v>
      </c>
      <c r="L276" s="726"/>
      <c r="M276" s="726" t="s">
        <v>6426</v>
      </c>
      <c r="N276" s="722" t="s">
        <v>829</v>
      </c>
      <c r="O276" s="733" t="s">
        <v>245</v>
      </c>
      <c r="P276" s="732" t="s">
        <v>1245</v>
      </c>
      <c r="Q276" s="732" t="s">
        <v>1244</v>
      </c>
    </row>
    <row r="277" spans="1:17">
      <c r="A277" s="738"/>
      <c r="B277" s="745">
        <v>3</v>
      </c>
      <c r="C277" s="732" t="s">
        <v>1248</v>
      </c>
      <c r="D277" s="723" t="s">
        <v>23</v>
      </c>
      <c r="E277" s="733" t="s">
        <v>254</v>
      </c>
      <c r="F277" s="733" t="s">
        <v>376</v>
      </c>
      <c r="G277" s="958">
        <v>34659</v>
      </c>
      <c r="H277" s="807">
        <v>22</v>
      </c>
      <c r="I277" s="725" t="s">
        <v>1403</v>
      </c>
      <c r="J277" s="733" t="s">
        <v>256</v>
      </c>
      <c r="K277" s="733" t="s">
        <v>266</v>
      </c>
      <c r="L277" s="726"/>
      <c r="M277" s="726" t="s">
        <v>6426</v>
      </c>
      <c r="N277" s="722" t="s">
        <v>829</v>
      </c>
      <c r="O277" s="733" t="s">
        <v>255</v>
      </c>
      <c r="P277" s="732" t="s">
        <v>1247</v>
      </c>
      <c r="Q277" s="732" t="s">
        <v>1244</v>
      </c>
    </row>
    <row r="278" spans="1:17">
      <c r="A278" s="738">
        <v>81</v>
      </c>
      <c r="B278" s="745">
        <v>1</v>
      </c>
      <c r="C278" s="722" t="s">
        <v>248</v>
      </c>
      <c r="D278" s="723" t="s">
        <v>23</v>
      </c>
      <c r="E278" s="721" t="s">
        <v>221</v>
      </c>
      <c r="F278" s="721" t="s">
        <v>414</v>
      </c>
      <c r="G278" s="956">
        <v>24373</v>
      </c>
      <c r="H278" s="795">
        <v>50</v>
      </c>
      <c r="I278" s="725" t="s">
        <v>1403</v>
      </c>
      <c r="J278" s="721" t="s">
        <v>289</v>
      </c>
      <c r="K278" s="721" t="s">
        <v>360</v>
      </c>
      <c r="L278" s="726"/>
      <c r="M278" s="726" t="s">
        <v>6426</v>
      </c>
      <c r="N278" s="746" t="s">
        <v>829</v>
      </c>
      <c r="O278" s="721" t="s">
        <v>222</v>
      </c>
      <c r="P278" s="722" t="s">
        <v>1249</v>
      </c>
      <c r="Q278" s="722" t="s">
        <v>1252</v>
      </c>
    </row>
    <row r="279" spans="1:17">
      <c r="A279" s="738"/>
      <c r="B279" s="738">
        <v>2</v>
      </c>
      <c r="C279" s="722" t="s">
        <v>1254</v>
      </c>
      <c r="D279" s="723" t="s">
        <v>16</v>
      </c>
      <c r="E279" s="721" t="s">
        <v>221</v>
      </c>
      <c r="F279" s="721" t="s">
        <v>414</v>
      </c>
      <c r="G279" s="956">
        <v>25203</v>
      </c>
      <c r="H279" s="795">
        <v>48</v>
      </c>
      <c r="I279" s="725" t="s">
        <v>1403</v>
      </c>
      <c r="J279" s="721" t="s">
        <v>256</v>
      </c>
      <c r="K279" s="721" t="s">
        <v>246</v>
      </c>
      <c r="L279" s="726"/>
      <c r="M279" s="726" t="s">
        <v>6426</v>
      </c>
      <c r="N279" s="746" t="s">
        <v>829</v>
      </c>
      <c r="O279" s="721" t="s">
        <v>245</v>
      </c>
      <c r="P279" s="722" t="s">
        <v>1253</v>
      </c>
      <c r="Q279" s="722" t="s">
        <v>1252</v>
      </c>
    </row>
    <row r="280" spans="1:17">
      <c r="A280" s="738"/>
      <c r="B280" s="738">
        <v>3</v>
      </c>
      <c r="C280" s="722" t="s">
        <v>1257</v>
      </c>
      <c r="D280" s="723" t="s">
        <v>23</v>
      </c>
      <c r="E280" s="721" t="s">
        <v>254</v>
      </c>
      <c r="F280" s="721" t="s">
        <v>244</v>
      </c>
      <c r="G280" s="956">
        <v>33214</v>
      </c>
      <c r="H280" s="795">
        <v>26</v>
      </c>
      <c r="I280" s="725" t="s">
        <v>1403</v>
      </c>
      <c r="J280" s="721" t="s">
        <v>289</v>
      </c>
      <c r="K280" s="721" t="s">
        <v>283</v>
      </c>
      <c r="L280" s="726"/>
      <c r="M280" s="726" t="s">
        <v>6426</v>
      </c>
      <c r="N280" s="746" t="s">
        <v>829</v>
      </c>
      <c r="O280" s="721" t="s">
        <v>255</v>
      </c>
      <c r="P280" s="722" t="s">
        <v>1256</v>
      </c>
      <c r="Q280" s="722" t="s">
        <v>1252</v>
      </c>
    </row>
    <row r="281" spans="1:17">
      <c r="A281" s="738"/>
      <c r="B281" s="738">
        <v>4</v>
      </c>
      <c r="C281" s="722" t="s">
        <v>902</v>
      </c>
      <c r="D281" s="723" t="s">
        <v>16</v>
      </c>
      <c r="E281" s="721" t="s">
        <v>1260</v>
      </c>
      <c r="F281" s="721" t="s">
        <v>1259</v>
      </c>
      <c r="G281" s="956">
        <v>18510</v>
      </c>
      <c r="H281" s="795">
        <v>66</v>
      </c>
      <c r="I281" s="725" t="s">
        <v>1403</v>
      </c>
      <c r="J281" s="721" t="s">
        <v>256</v>
      </c>
      <c r="K281" s="721" t="s">
        <v>246</v>
      </c>
      <c r="L281" s="726"/>
      <c r="M281" s="726" t="s">
        <v>6426</v>
      </c>
      <c r="N281" s="746" t="s">
        <v>829</v>
      </c>
      <c r="O281" s="721" t="s">
        <v>1261</v>
      </c>
      <c r="P281" s="722" t="s">
        <v>1258</v>
      </c>
      <c r="Q281" s="722" t="s">
        <v>1252</v>
      </c>
    </row>
    <row r="282" spans="1:17">
      <c r="A282" s="738">
        <v>82</v>
      </c>
      <c r="B282" s="738">
        <v>1</v>
      </c>
      <c r="C282" s="722" t="s">
        <v>1264</v>
      </c>
      <c r="D282" s="723" t="s">
        <v>23</v>
      </c>
      <c r="E282" s="738" t="s">
        <v>221</v>
      </c>
      <c r="F282" s="738" t="s">
        <v>273</v>
      </c>
      <c r="G282" s="956">
        <v>24680</v>
      </c>
      <c r="H282" s="795">
        <v>50</v>
      </c>
      <c r="I282" s="725" t="s">
        <v>1403</v>
      </c>
      <c r="J282" s="738" t="s">
        <v>289</v>
      </c>
      <c r="K282" s="738" t="s">
        <v>283</v>
      </c>
      <c r="L282" s="726"/>
      <c r="M282" s="726" t="s">
        <v>6426</v>
      </c>
      <c r="N282" s="746" t="s">
        <v>829</v>
      </c>
      <c r="O282" s="738" t="s">
        <v>222</v>
      </c>
      <c r="P282" s="727" t="s">
        <v>1263</v>
      </c>
      <c r="Q282" s="734" t="s">
        <v>1267</v>
      </c>
    </row>
    <row r="283" spans="1:17">
      <c r="A283" s="738"/>
      <c r="B283" s="738">
        <v>2</v>
      </c>
      <c r="C283" s="722" t="s">
        <v>1269</v>
      </c>
      <c r="D283" s="723" t="s">
        <v>16</v>
      </c>
      <c r="E283" s="738" t="s">
        <v>221</v>
      </c>
      <c r="F283" s="738" t="s">
        <v>273</v>
      </c>
      <c r="G283" s="956">
        <v>24746</v>
      </c>
      <c r="H283" s="795">
        <v>49</v>
      </c>
      <c r="I283" s="725" t="s">
        <v>1403</v>
      </c>
      <c r="J283" s="738" t="s">
        <v>289</v>
      </c>
      <c r="K283" s="738" t="s">
        <v>261</v>
      </c>
      <c r="L283" s="726"/>
      <c r="M283" s="726" t="s">
        <v>6426</v>
      </c>
      <c r="N283" s="746" t="s">
        <v>829</v>
      </c>
      <c r="O283" s="738" t="s">
        <v>245</v>
      </c>
      <c r="P283" s="727" t="s">
        <v>1268</v>
      </c>
      <c r="Q283" s="734" t="s">
        <v>1267</v>
      </c>
    </row>
    <row r="284" spans="1:17">
      <c r="A284" s="738"/>
      <c r="B284" s="738">
        <v>3</v>
      </c>
      <c r="C284" s="722" t="s">
        <v>1273</v>
      </c>
      <c r="D284" s="723" t="s">
        <v>16</v>
      </c>
      <c r="E284" s="738" t="s">
        <v>254</v>
      </c>
      <c r="F284" s="738" t="s">
        <v>273</v>
      </c>
      <c r="G284" s="956">
        <v>33806</v>
      </c>
      <c r="H284" s="795">
        <v>25</v>
      </c>
      <c r="I284" s="725" t="s">
        <v>1403</v>
      </c>
      <c r="J284" s="738" t="s">
        <v>527</v>
      </c>
      <c r="K284" s="738" t="s">
        <v>266</v>
      </c>
      <c r="L284" s="726"/>
      <c r="M284" s="726" t="s">
        <v>6426</v>
      </c>
      <c r="N284" s="746" t="s">
        <v>829</v>
      </c>
      <c r="O284" s="738" t="s">
        <v>255</v>
      </c>
      <c r="P284" s="727" t="s">
        <v>1272</v>
      </c>
      <c r="Q284" s="734" t="s">
        <v>1267</v>
      </c>
    </row>
    <row r="285" spans="1:17">
      <c r="A285" s="738"/>
      <c r="B285" s="738">
        <v>4</v>
      </c>
      <c r="C285" s="722" t="s">
        <v>1275</v>
      </c>
      <c r="D285" s="723" t="s">
        <v>23</v>
      </c>
      <c r="E285" s="738" t="s">
        <v>254</v>
      </c>
      <c r="F285" s="738" t="s">
        <v>273</v>
      </c>
      <c r="G285" s="956">
        <v>34842</v>
      </c>
      <c r="H285" s="795">
        <v>22</v>
      </c>
      <c r="I285" s="725" t="s">
        <v>1403</v>
      </c>
      <c r="J285" s="738" t="s">
        <v>223</v>
      </c>
      <c r="K285" s="738" t="s">
        <v>266</v>
      </c>
      <c r="L285" s="726"/>
      <c r="M285" s="726" t="s">
        <v>6426</v>
      </c>
      <c r="N285" s="746" t="s">
        <v>829</v>
      </c>
      <c r="O285" s="738" t="s">
        <v>255</v>
      </c>
      <c r="P285" s="727" t="s">
        <v>1274</v>
      </c>
      <c r="Q285" s="734" t="s">
        <v>1267</v>
      </c>
    </row>
    <row r="286" spans="1:17">
      <c r="A286" s="738"/>
      <c r="B286" s="738">
        <v>5</v>
      </c>
      <c r="C286" s="722" t="s">
        <v>1277</v>
      </c>
      <c r="D286" s="723" t="s">
        <v>23</v>
      </c>
      <c r="E286" s="738" t="s">
        <v>254</v>
      </c>
      <c r="F286" s="738" t="s">
        <v>273</v>
      </c>
      <c r="G286" s="956">
        <v>37938</v>
      </c>
      <c r="H286" s="795">
        <v>13</v>
      </c>
      <c r="I286" s="725" t="s">
        <v>1403</v>
      </c>
      <c r="J286" s="721" t="s">
        <v>256</v>
      </c>
      <c r="K286" s="721" t="s">
        <v>266</v>
      </c>
      <c r="L286" s="726"/>
      <c r="M286" s="726" t="s">
        <v>6426</v>
      </c>
      <c r="N286" s="746" t="s">
        <v>829</v>
      </c>
      <c r="O286" s="721" t="s">
        <v>255</v>
      </c>
      <c r="P286" s="727" t="s">
        <v>1276</v>
      </c>
      <c r="Q286" s="734" t="s">
        <v>1267</v>
      </c>
    </row>
    <row r="287" spans="1:17">
      <c r="A287" s="738">
        <v>83</v>
      </c>
      <c r="B287" s="738">
        <v>1</v>
      </c>
      <c r="C287" s="722" t="s">
        <v>1279</v>
      </c>
      <c r="D287" s="723" t="s">
        <v>23</v>
      </c>
      <c r="E287" s="738" t="s">
        <v>221</v>
      </c>
      <c r="F287" s="738" t="s">
        <v>1280</v>
      </c>
      <c r="G287" s="956">
        <v>30209</v>
      </c>
      <c r="H287" s="795">
        <v>34</v>
      </c>
      <c r="I287" s="725" t="s">
        <v>1403</v>
      </c>
      <c r="J287" s="738" t="s">
        <v>223</v>
      </c>
      <c r="K287" s="738" t="s">
        <v>261</v>
      </c>
      <c r="L287" s="726"/>
      <c r="M287" s="726" t="s">
        <v>6426</v>
      </c>
      <c r="N287" s="746" t="s">
        <v>829</v>
      </c>
      <c r="O287" s="738" t="s">
        <v>222</v>
      </c>
      <c r="P287" s="727" t="s">
        <v>1278</v>
      </c>
      <c r="Q287" s="734" t="s">
        <v>1283</v>
      </c>
    </row>
    <row r="288" spans="1:17">
      <c r="A288" s="738"/>
      <c r="B288" s="738">
        <v>2</v>
      </c>
      <c r="C288" s="722" t="s">
        <v>1285</v>
      </c>
      <c r="D288" s="723" t="s">
        <v>16</v>
      </c>
      <c r="E288" s="738" t="s">
        <v>221</v>
      </c>
      <c r="F288" s="738" t="s">
        <v>244</v>
      </c>
      <c r="G288" s="956">
        <v>32780</v>
      </c>
      <c r="H288" s="795">
        <v>27</v>
      </c>
      <c r="I288" s="725" t="s">
        <v>1403</v>
      </c>
      <c r="J288" s="738" t="s">
        <v>223</v>
      </c>
      <c r="K288" s="738" t="s">
        <v>246</v>
      </c>
      <c r="L288" s="726"/>
      <c r="M288" s="726" t="s">
        <v>6426</v>
      </c>
      <c r="N288" s="746" t="s">
        <v>829</v>
      </c>
      <c r="O288" s="738" t="s">
        <v>245</v>
      </c>
      <c r="P288" s="727" t="s">
        <v>1284</v>
      </c>
      <c r="Q288" s="734" t="s">
        <v>1283</v>
      </c>
    </row>
    <row r="289" spans="1:17">
      <c r="A289" s="738"/>
      <c r="B289" s="738">
        <v>3</v>
      </c>
      <c r="C289" s="722" t="s">
        <v>1287</v>
      </c>
      <c r="D289" s="723" t="s">
        <v>16</v>
      </c>
      <c r="E289" s="738" t="s">
        <v>254</v>
      </c>
      <c r="F289" s="738" t="s">
        <v>230</v>
      </c>
      <c r="G289" s="956">
        <v>41301</v>
      </c>
      <c r="H289" s="795">
        <v>4</v>
      </c>
      <c r="I289" s="725" t="s">
        <v>1403</v>
      </c>
      <c r="J289" s="738" t="s">
        <v>265</v>
      </c>
      <c r="K289" s="738" t="s">
        <v>270</v>
      </c>
      <c r="L289" s="726"/>
      <c r="M289" s="726" t="s">
        <v>6426</v>
      </c>
      <c r="N289" s="746" t="s">
        <v>829</v>
      </c>
      <c r="O289" s="738" t="s">
        <v>255</v>
      </c>
      <c r="P289" s="727" t="s">
        <v>1286</v>
      </c>
      <c r="Q289" s="734" t="s">
        <v>1283</v>
      </c>
    </row>
    <row r="290" spans="1:17">
      <c r="A290" s="738">
        <v>84</v>
      </c>
      <c r="B290" s="738">
        <v>1</v>
      </c>
      <c r="C290" s="722" t="s">
        <v>1289</v>
      </c>
      <c r="D290" s="723" t="s">
        <v>23</v>
      </c>
      <c r="E290" s="738" t="s">
        <v>221</v>
      </c>
      <c r="F290" s="738" t="s">
        <v>1290</v>
      </c>
      <c r="G290" s="956">
        <v>32311</v>
      </c>
      <c r="H290" s="795">
        <v>29</v>
      </c>
      <c r="I290" s="747" t="s">
        <v>1403</v>
      </c>
      <c r="J290" s="738" t="s">
        <v>1291</v>
      </c>
      <c r="K290" s="738" t="s">
        <v>283</v>
      </c>
      <c r="L290" s="726"/>
      <c r="M290" s="726" t="s">
        <v>6426</v>
      </c>
      <c r="N290" s="746" t="s">
        <v>829</v>
      </c>
      <c r="O290" s="738" t="s">
        <v>222</v>
      </c>
      <c r="P290" s="727" t="s">
        <v>1288</v>
      </c>
      <c r="Q290" s="734" t="s">
        <v>1294</v>
      </c>
    </row>
    <row r="291" spans="1:17">
      <c r="A291" s="738"/>
      <c r="B291" s="738">
        <v>2</v>
      </c>
      <c r="C291" s="722" t="s">
        <v>1296</v>
      </c>
      <c r="D291" s="723" t="s">
        <v>16</v>
      </c>
      <c r="E291" s="738" t="s">
        <v>221</v>
      </c>
      <c r="F291" s="738" t="s">
        <v>1297</v>
      </c>
      <c r="G291" s="956">
        <v>32822</v>
      </c>
      <c r="H291" s="795">
        <v>27</v>
      </c>
      <c r="I291" s="747" t="s">
        <v>1403</v>
      </c>
      <c r="J291" s="738" t="s">
        <v>1291</v>
      </c>
      <c r="K291" s="738" t="s">
        <v>246</v>
      </c>
      <c r="L291" s="726"/>
      <c r="M291" s="726" t="s">
        <v>6426</v>
      </c>
      <c r="N291" s="746" t="s">
        <v>829</v>
      </c>
      <c r="O291" s="738" t="s">
        <v>245</v>
      </c>
      <c r="P291" s="727" t="s">
        <v>1295</v>
      </c>
      <c r="Q291" s="734" t="s">
        <v>1294</v>
      </c>
    </row>
    <row r="292" spans="1:17">
      <c r="A292" s="738"/>
      <c r="B292" s="738">
        <v>3</v>
      </c>
      <c r="C292" s="722" t="s">
        <v>739</v>
      </c>
      <c r="D292" s="723" t="s">
        <v>23</v>
      </c>
      <c r="E292" s="738" t="s">
        <v>254</v>
      </c>
      <c r="F292" s="738" t="s">
        <v>740</v>
      </c>
      <c r="G292" s="956">
        <v>35898</v>
      </c>
      <c r="H292" s="795">
        <v>19</v>
      </c>
      <c r="I292" s="747" t="s">
        <v>1403</v>
      </c>
      <c r="J292" s="738" t="s">
        <v>1291</v>
      </c>
      <c r="K292" s="738" t="s">
        <v>283</v>
      </c>
      <c r="L292" s="726"/>
      <c r="M292" s="726" t="s">
        <v>6426</v>
      </c>
      <c r="N292" s="746" t="s">
        <v>829</v>
      </c>
      <c r="O292" s="738" t="s">
        <v>255</v>
      </c>
      <c r="P292" s="722"/>
      <c r="Q292" s="734" t="s">
        <v>1294</v>
      </c>
    </row>
    <row r="293" spans="1:17">
      <c r="A293" s="738">
        <v>85</v>
      </c>
      <c r="B293" s="738">
        <v>1</v>
      </c>
      <c r="C293" s="722" t="s">
        <v>1301</v>
      </c>
      <c r="D293" s="723" t="s">
        <v>23</v>
      </c>
      <c r="E293" s="738" t="s">
        <v>221</v>
      </c>
      <c r="F293" s="738" t="s">
        <v>1055</v>
      </c>
      <c r="G293" s="956">
        <v>31051</v>
      </c>
      <c r="H293" s="795">
        <v>32</v>
      </c>
      <c r="I293" s="747" t="s">
        <v>1403</v>
      </c>
      <c r="J293" s="738" t="s">
        <v>289</v>
      </c>
      <c r="K293" s="738" t="s">
        <v>261</v>
      </c>
      <c r="L293" s="726"/>
      <c r="M293" s="726" t="s">
        <v>6426</v>
      </c>
      <c r="N293" s="746" t="s">
        <v>829</v>
      </c>
      <c r="O293" s="738" t="s">
        <v>222</v>
      </c>
      <c r="P293" s="727" t="s">
        <v>1300</v>
      </c>
      <c r="Q293" s="734" t="s">
        <v>1304</v>
      </c>
    </row>
    <row r="294" spans="1:17">
      <c r="A294" s="738"/>
      <c r="B294" s="738">
        <v>2</v>
      </c>
      <c r="C294" s="722" t="s">
        <v>1306</v>
      </c>
      <c r="D294" s="723" t="s">
        <v>16</v>
      </c>
      <c r="E294" s="738" t="s">
        <v>221</v>
      </c>
      <c r="F294" s="738" t="s">
        <v>288</v>
      </c>
      <c r="G294" s="956">
        <v>29082</v>
      </c>
      <c r="H294" s="795">
        <v>37</v>
      </c>
      <c r="I294" s="747" t="s">
        <v>1403</v>
      </c>
      <c r="J294" s="738" t="s">
        <v>223</v>
      </c>
      <c r="K294" s="738" t="s">
        <v>246</v>
      </c>
      <c r="L294" s="726"/>
      <c r="M294" s="726" t="s">
        <v>6426</v>
      </c>
      <c r="N294" s="746" t="s">
        <v>829</v>
      </c>
      <c r="O294" s="738" t="s">
        <v>245</v>
      </c>
      <c r="P294" s="727" t="s">
        <v>1305</v>
      </c>
      <c r="Q294" s="734" t="s">
        <v>1304</v>
      </c>
    </row>
    <row r="295" spans="1:17">
      <c r="A295" s="738"/>
      <c r="B295" s="738">
        <v>3</v>
      </c>
      <c r="C295" s="722" t="s">
        <v>1310</v>
      </c>
      <c r="D295" s="723" t="s">
        <v>23</v>
      </c>
      <c r="E295" s="738" t="s">
        <v>254</v>
      </c>
      <c r="F295" s="738" t="s">
        <v>22</v>
      </c>
      <c r="G295" s="956">
        <v>41937</v>
      </c>
      <c r="H295" s="795">
        <v>2</v>
      </c>
      <c r="I295" s="747" t="s">
        <v>1403</v>
      </c>
      <c r="J295" s="738" t="s">
        <v>265</v>
      </c>
      <c r="K295" s="738" t="s">
        <v>270</v>
      </c>
      <c r="L295" s="726"/>
      <c r="M295" s="726" t="s">
        <v>6426</v>
      </c>
      <c r="N295" s="746" t="s">
        <v>829</v>
      </c>
      <c r="O295" s="738" t="s">
        <v>255</v>
      </c>
      <c r="P295" s="727" t="s">
        <v>1309</v>
      </c>
      <c r="Q295" s="734" t="s">
        <v>1304</v>
      </c>
    </row>
    <row r="296" spans="1:17">
      <c r="A296" s="738">
        <v>86</v>
      </c>
      <c r="B296" s="738">
        <v>1</v>
      </c>
      <c r="C296" s="722" t="s">
        <v>1313</v>
      </c>
      <c r="D296" s="723" t="s">
        <v>23</v>
      </c>
      <c r="E296" s="738" t="s">
        <v>221</v>
      </c>
      <c r="F296" s="738" t="s">
        <v>376</v>
      </c>
      <c r="G296" s="956">
        <v>30201</v>
      </c>
      <c r="H296" s="795">
        <v>34</v>
      </c>
      <c r="I296" s="747" t="s">
        <v>1403</v>
      </c>
      <c r="J296" s="738" t="s">
        <v>223</v>
      </c>
      <c r="K296" s="738" t="s">
        <v>261</v>
      </c>
      <c r="L296" s="726"/>
      <c r="M296" s="726" t="s">
        <v>6426</v>
      </c>
      <c r="N296" s="746" t="s">
        <v>829</v>
      </c>
      <c r="O296" s="738" t="s">
        <v>222</v>
      </c>
      <c r="P296" s="727" t="s">
        <v>1312</v>
      </c>
      <c r="Q296" s="734" t="s">
        <v>1316</v>
      </c>
    </row>
    <row r="297" spans="1:17">
      <c r="A297" s="738"/>
      <c r="B297" s="738">
        <v>2</v>
      </c>
      <c r="C297" s="722" t="s">
        <v>1318</v>
      </c>
      <c r="D297" s="723" t="s">
        <v>16</v>
      </c>
      <c r="E297" s="738" t="s">
        <v>221</v>
      </c>
      <c r="F297" s="738" t="s">
        <v>1319</v>
      </c>
      <c r="G297" s="956">
        <v>31428</v>
      </c>
      <c r="H297" s="795">
        <v>31</v>
      </c>
      <c r="I297" s="747" t="s">
        <v>1403</v>
      </c>
      <c r="J297" s="738" t="s">
        <v>289</v>
      </c>
      <c r="K297" s="738" t="s">
        <v>246</v>
      </c>
      <c r="L297" s="726"/>
      <c r="M297" s="726" t="s">
        <v>6426</v>
      </c>
      <c r="N297" s="746" t="s">
        <v>829</v>
      </c>
      <c r="O297" s="738" t="s">
        <v>245</v>
      </c>
      <c r="P297" s="727" t="s">
        <v>1317</v>
      </c>
      <c r="Q297" s="734" t="s">
        <v>1316</v>
      </c>
    </row>
    <row r="298" spans="1:17">
      <c r="A298" s="738"/>
      <c r="B298" s="738">
        <v>3</v>
      </c>
      <c r="C298" s="722" t="s">
        <v>1323</v>
      </c>
      <c r="D298" s="723" t="s">
        <v>23</v>
      </c>
      <c r="E298" s="738" t="s">
        <v>254</v>
      </c>
      <c r="F298" s="738" t="s">
        <v>1324</v>
      </c>
      <c r="G298" s="956">
        <v>39385</v>
      </c>
      <c r="H298" s="795">
        <v>9</v>
      </c>
      <c r="I298" s="747" t="s">
        <v>1403</v>
      </c>
      <c r="J298" s="738" t="s">
        <v>369</v>
      </c>
      <c r="K298" s="738" t="s">
        <v>266</v>
      </c>
      <c r="L298" s="726"/>
      <c r="M298" s="726" t="s">
        <v>6426</v>
      </c>
      <c r="N298" s="746" t="s">
        <v>829</v>
      </c>
      <c r="O298" s="738" t="s">
        <v>255</v>
      </c>
      <c r="P298" s="727" t="s">
        <v>1322</v>
      </c>
      <c r="Q298" s="734" t="s">
        <v>1316</v>
      </c>
    </row>
    <row r="299" spans="1:17">
      <c r="A299" s="738">
        <v>87</v>
      </c>
      <c r="B299" s="738">
        <v>1</v>
      </c>
      <c r="C299" s="722" t="s">
        <v>1327</v>
      </c>
      <c r="D299" s="723" t="s">
        <v>23</v>
      </c>
      <c r="E299" s="738" t="s">
        <v>221</v>
      </c>
      <c r="F299" s="738" t="s">
        <v>524</v>
      </c>
      <c r="G299" s="956">
        <v>20285</v>
      </c>
      <c r="H299" s="795">
        <v>62</v>
      </c>
      <c r="I299" s="747" t="s">
        <v>1403</v>
      </c>
      <c r="J299" s="738" t="s">
        <v>256</v>
      </c>
      <c r="K299" s="738" t="s">
        <v>674</v>
      </c>
      <c r="L299" s="726"/>
      <c r="M299" s="726" t="s">
        <v>6426</v>
      </c>
      <c r="N299" s="746" t="s">
        <v>829</v>
      </c>
      <c r="O299" s="738" t="s">
        <v>222</v>
      </c>
      <c r="P299" s="727" t="s">
        <v>1326</v>
      </c>
      <c r="Q299" s="734" t="s">
        <v>1330</v>
      </c>
    </row>
    <row r="300" spans="1:17">
      <c r="A300" s="738"/>
      <c r="B300" s="738">
        <v>2</v>
      </c>
      <c r="C300" s="722" t="s">
        <v>1332</v>
      </c>
      <c r="D300" s="723" t="s">
        <v>16</v>
      </c>
      <c r="E300" s="738" t="s">
        <v>254</v>
      </c>
      <c r="F300" s="738" t="s">
        <v>524</v>
      </c>
      <c r="G300" s="956">
        <v>18051</v>
      </c>
      <c r="H300" s="795">
        <v>68</v>
      </c>
      <c r="I300" s="747" t="s">
        <v>1403</v>
      </c>
      <c r="J300" s="738" t="s">
        <v>256</v>
      </c>
      <c r="K300" s="738" t="s">
        <v>246</v>
      </c>
      <c r="L300" s="726"/>
      <c r="M300" s="726" t="s">
        <v>6426</v>
      </c>
      <c r="N300" s="746" t="s">
        <v>829</v>
      </c>
      <c r="O300" s="738" t="s">
        <v>245</v>
      </c>
      <c r="P300" s="727" t="s">
        <v>1331</v>
      </c>
      <c r="Q300" s="734" t="s">
        <v>1330</v>
      </c>
    </row>
    <row r="301" spans="1:17">
      <c r="A301" s="738"/>
      <c r="B301" s="738">
        <v>3</v>
      </c>
      <c r="C301" s="722" t="s">
        <v>1336</v>
      </c>
      <c r="D301" s="723" t="s">
        <v>23</v>
      </c>
      <c r="E301" s="738" t="s">
        <v>221</v>
      </c>
      <c r="F301" s="738" t="s">
        <v>524</v>
      </c>
      <c r="G301" s="956">
        <v>36557</v>
      </c>
      <c r="H301" s="795">
        <v>17</v>
      </c>
      <c r="I301" s="747" t="s">
        <v>1403</v>
      </c>
      <c r="J301" s="738" t="s">
        <v>289</v>
      </c>
      <c r="K301" s="738" t="s">
        <v>266</v>
      </c>
      <c r="L301" s="726"/>
      <c r="M301" s="726" t="s">
        <v>6426</v>
      </c>
      <c r="N301" s="746" t="s">
        <v>829</v>
      </c>
      <c r="O301" s="738" t="s">
        <v>255</v>
      </c>
      <c r="P301" s="727" t="s">
        <v>1335</v>
      </c>
      <c r="Q301" s="734" t="s">
        <v>1330</v>
      </c>
    </row>
    <row r="302" spans="1:17">
      <c r="A302" s="738">
        <v>88</v>
      </c>
      <c r="B302" s="739">
        <v>1</v>
      </c>
      <c r="C302" s="722" t="s">
        <v>1338</v>
      </c>
      <c r="D302" s="723" t="s">
        <v>23</v>
      </c>
      <c r="E302" s="738" t="s">
        <v>221</v>
      </c>
      <c r="F302" s="738" t="s">
        <v>288</v>
      </c>
      <c r="G302" s="956">
        <v>31206</v>
      </c>
      <c r="H302" s="795">
        <v>32</v>
      </c>
      <c r="I302" s="747" t="s">
        <v>1403</v>
      </c>
      <c r="J302" s="738" t="s">
        <v>256</v>
      </c>
      <c r="K302" s="738" t="s">
        <v>283</v>
      </c>
      <c r="L302" s="726"/>
      <c r="M302" s="726" t="s">
        <v>6426</v>
      </c>
      <c r="N302" s="746" t="s">
        <v>829</v>
      </c>
      <c r="O302" s="738" t="s">
        <v>222</v>
      </c>
      <c r="P302" s="727" t="s">
        <v>1337</v>
      </c>
      <c r="Q302" s="748" t="s">
        <v>1340</v>
      </c>
    </row>
    <row r="303" spans="1:17">
      <c r="A303" s="738"/>
      <c r="B303" s="738">
        <v>2</v>
      </c>
      <c r="C303" s="722" t="s">
        <v>1342</v>
      </c>
      <c r="D303" s="723" t="s">
        <v>16</v>
      </c>
      <c r="E303" s="738" t="s">
        <v>221</v>
      </c>
      <c r="F303" s="738" t="s">
        <v>1343</v>
      </c>
      <c r="G303" s="956">
        <v>34342</v>
      </c>
      <c r="H303" s="795">
        <v>23</v>
      </c>
      <c r="I303" s="747" t="s">
        <v>1403</v>
      </c>
      <c r="J303" s="738" t="s">
        <v>256</v>
      </c>
      <c r="K303" s="738" t="s">
        <v>246</v>
      </c>
      <c r="L303" s="726"/>
      <c r="M303" s="726" t="s">
        <v>6426</v>
      </c>
      <c r="N303" s="746" t="s">
        <v>829</v>
      </c>
      <c r="O303" s="738" t="s">
        <v>245</v>
      </c>
      <c r="P303" s="727" t="s">
        <v>1341</v>
      </c>
      <c r="Q303" s="748" t="s">
        <v>1340</v>
      </c>
    </row>
    <row r="304" spans="1:17">
      <c r="A304" s="738"/>
      <c r="B304" s="738">
        <v>3</v>
      </c>
      <c r="C304" s="722" t="s">
        <v>1346</v>
      </c>
      <c r="D304" s="723" t="s">
        <v>23</v>
      </c>
      <c r="E304" s="738" t="s">
        <v>254</v>
      </c>
      <c r="F304" s="738" t="s">
        <v>230</v>
      </c>
      <c r="G304" s="956">
        <v>40974</v>
      </c>
      <c r="H304" s="795">
        <v>5</v>
      </c>
      <c r="I304" s="747" t="s">
        <v>1403</v>
      </c>
      <c r="J304" s="738" t="s">
        <v>265</v>
      </c>
      <c r="K304" s="738" t="s">
        <v>270</v>
      </c>
      <c r="L304" s="726"/>
      <c r="M304" s="726" t="s">
        <v>6426</v>
      </c>
      <c r="N304" s="746" t="s">
        <v>829</v>
      </c>
      <c r="O304" s="738" t="s">
        <v>255</v>
      </c>
      <c r="P304" s="734" t="s">
        <v>1345</v>
      </c>
      <c r="Q304" s="748" t="s">
        <v>1340</v>
      </c>
    </row>
    <row r="305" spans="1:17">
      <c r="A305" s="738"/>
      <c r="B305" s="738">
        <v>4</v>
      </c>
      <c r="C305" s="722" t="s">
        <v>1348</v>
      </c>
      <c r="D305" s="723" t="s">
        <v>16</v>
      </c>
      <c r="E305" s="738" t="s">
        <v>254</v>
      </c>
      <c r="F305" s="738" t="s">
        <v>229</v>
      </c>
      <c r="G305" s="956">
        <v>42228</v>
      </c>
      <c r="H305" s="795">
        <v>1</v>
      </c>
      <c r="I305" s="747" t="s">
        <v>1403</v>
      </c>
      <c r="J305" s="738" t="s">
        <v>265</v>
      </c>
      <c r="K305" s="738" t="s">
        <v>270</v>
      </c>
      <c r="L305" s="726"/>
      <c r="M305" s="726" t="s">
        <v>6426</v>
      </c>
      <c r="N305" s="746" t="s">
        <v>829</v>
      </c>
      <c r="O305" s="738" t="s">
        <v>255</v>
      </c>
      <c r="P305" s="727" t="s">
        <v>1347</v>
      </c>
      <c r="Q305" s="748" t="s">
        <v>1340</v>
      </c>
    </row>
    <row r="306" spans="1:17">
      <c r="A306" s="738">
        <v>89</v>
      </c>
      <c r="B306" s="739">
        <v>1</v>
      </c>
      <c r="C306" s="722" t="s">
        <v>1350</v>
      </c>
      <c r="D306" s="723" t="s">
        <v>23</v>
      </c>
      <c r="E306" s="738" t="s">
        <v>221</v>
      </c>
      <c r="F306" s="738" t="s">
        <v>337</v>
      </c>
      <c r="G306" s="956">
        <v>31080</v>
      </c>
      <c r="H306" s="795">
        <v>32</v>
      </c>
      <c r="I306" s="747" t="s">
        <v>1403</v>
      </c>
      <c r="J306" s="738" t="s">
        <v>289</v>
      </c>
      <c r="K306" s="738" t="s">
        <v>283</v>
      </c>
      <c r="L306" s="726"/>
      <c r="M306" s="726" t="s">
        <v>6426</v>
      </c>
      <c r="N306" s="746" t="s">
        <v>829</v>
      </c>
      <c r="O306" s="738" t="s">
        <v>222</v>
      </c>
      <c r="P306" s="727" t="s">
        <v>1349</v>
      </c>
      <c r="Q306" s="748" t="s">
        <v>1352</v>
      </c>
    </row>
    <row r="307" spans="1:17">
      <c r="A307" s="738"/>
      <c r="B307" s="738">
        <v>2</v>
      </c>
      <c r="C307" s="722" t="s">
        <v>1354</v>
      </c>
      <c r="D307" s="723" t="s">
        <v>16</v>
      </c>
      <c r="E307" s="738" t="s">
        <v>221</v>
      </c>
      <c r="F307" s="738" t="s">
        <v>1355</v>
      </c>
      <c r="G307" s="956">
        <v>33734</v>
      </c>
      <c r="H307" s="795">
        <v>25</v>
      </c>
      <c r="I307" s="747" t="s">
        <v>1403</v>
      </c>
      <c r="J307" s="738" t="s">
        <v>256</v>
      </c>
      <c r="K307" s="738" t="s">
        <v>246</v>
      </c>
      <c r="L307" s="726"/>
      <c r="M307" s="726" t="s">
        <v>6426</v>
      </c>
      <c r="N307" s="746" t="s">
        <v>829</v>
      </c>
      <c r="O307" s="738" t="s">
        <v>245</v>
      </c>
      <c r="P307" s="727" t="s">
        <v>1353</v>
      </c>
      <c r="Q307" s="748" t="s">
        <v>1352</v>
      </c>
    </row>
    <row r="308" spans="1:17">
      <c r="A308" s="738"/>
      <c r="B308" s="738">
        <v>3</v>
      </c>
      <c r="C308" s="722" t="s">
        <v>1359</v>
      </c>
      <c r="D308" s="723" t="s">
        <v>16</v>
      </c>
      <c r="E308" s="738" t="s">
        <v>254</v>
      </c>
      <c r="F308" s="738" t="s">
        <v>1355</v>
      </c>
      <c r="G308" s="956">
        <v>40897</v>
      </c>
      <c r="H308" s="795">
        <v>5</v>
      </c>
      <c r="I308" s="747" t="s">
        <v>1403</v>
      </c>
      <c r="J308" s="738" t="s">
        <v>265</v>
      </c>
      <c r="K308" s="738" t="s">
        <v>270</v>
      </c>
      <c r="L308" s="726"/>
      <c r="M308" s="726" t="s">
        <v>6426</v>
      </c>
      <c r="N308" s="746" t="s">
        <v>829</v>
      </c>
      <c r="O308" s="738" t="s">
        <v>255</v>
      </c>
      <c r="P308" s="727" t="s">
        <v>1358</v>
      </c>
      <c r="Q308" s="748" t="s">
        <v>1352</v>
      </c>
    </row>
    <row r="309" spans="1:17">
      <c r="A309" s="738">
        <v>90</v>
      </c>
      <c r="B309" s="721">
        <v>1</v>
      </c>
      <c r="C309" s="722" t="s">
        <v>1361</v>
      </c>
      <c r="D309" s="723" t="s">
        <v>23</v>
      </c>
      <c r="E309" s="721" t="s">
        <v>221</v>
      </c>
      <c r="F309" s="721" t="s">
        <v>1362</v>
      </c>
      <c r="G309" s="956">
        <v>31684</v>
      </c>
      <c r="H309" s="795">
        <v>30</v>
      </c>
      <c r="I309" s="725" t="s">
        <v>1403</v>
      </c>
      <c r="J309" s="721" t="s">
        <v>223</v>
      </c>
      <c r="K309" s="721" t="s">
        <v>674</v>
      </c>
      <c r="L309" s="726"/>
      <c r="M309" s="726" t="s">
        <v>6426</v>
      </c>
      <c r="N309" s="746" t="s">
        <v>829</v>
      </c>
      <c r="O309" s="721" t="s">
        <v>222</v>
      </c>
      <c r="P309" s="727" t="s">
        <v>1360</v>
      </c>
      <c r="Q309" s="734" t="s">
        <v>1175</v>
      </c>
    </row>
    <row r="310" spans="1:17">
      <c r="A310" s="738"/>
      <c r="B310" s="721">
        <v>2</v>
      </c>
      <c r="C310" s="722" t="s">
        <v>1365</v>
      </c>
      <c r="D310" s="723" t="s">
        <v>16</v>
      </c>
      <c r="E310" s="721" t="s">
        <v>221</v>
      </c>
      <c r="F310" s="721" t="s">
        <v>439</v>
      </c>
      <c r="G310" s="956">
        <v>32876</v>
      </c>
      <c r="H310" s="795">
        <v>27</v>
      </c>
      <c r="I310" s="725" t="s">
        <v>1403</v>
      </c>
      <c r="J310" s="721" t="s">
        <v>223</v>
      </c>
      <c r="K310" s="721" t="s">
        <v>246</v>
      </c>
      <c r="L310" s="726"/>
      <c r="M310" s="726" t="s">
        <v>6426</v>
      </c>
      <c r="N310" s="746" t="s">
        <v>829</v>
      </c>
      <c r="O310" s="721" t="s">
        <v>245</v>
      </c>
      <c r="P310" s="722" t="s">
        <v>1364</v>
      </c>
      <c r="Q310" s="734" t="s">
        <v>1175</v>
      </c>
    </row>
    <row r="311" spans="1:17">
      <c r="A311" s="738"/>
      <c r="B311" s="721">
        <v>3</v>
      </c>
      <c r="C311" s="722" t="s">
        <v>1368</v>
      </c>
      <c r="D311" s="723" t="s">
        <v>23</v>
      </c>
      <c r="E311" s="721" t="s">
        <v>254</v>
      </c>
      <c r="F311" s="721" t="s">
        <v>22</v>
      </c>
      <c r="G311" s="956">
        <v>40246</v>
      </c>
      <c r="H311" s="795">
        <v>7</v>
      </c>
      <c r="I311" s="725" t="s">
        <v>1403</v>
      </c>
      <c r="J311" s="721" t="s">
        <v>265</v>
      </c>
      <c r="K311" s="721" t="s">
        <v>270</v>
      </c>
      <c r="L311" s="726"/>
      <c r="M311" s="726" t="s">
        <v>6426</v>
      </c>
      <c r="N311" s="746" t="s">
        <v>829</v>
      </c>
      <c r="O311" s="721" t="s">
        <v>255</v>
      </c>
      <c r="P311" s="722"/>
      <c r="Q311" s="734" t="s">
        <v>1175</v>
      </c>
    </row>
    <row r="312" spans="1:17">
      <c r="A312" s="738">
        <v>91</v>
      </c>
      <c r="B312" s="738">
        <v>1</v>
      </c>
      <c r="C312" s="722" t="s">
        <v>1369</v>
      </c>
      <c r="D312" s="723" t="s">
        <v>23</v>
      </c>
      <c r="E312" s="721" t="s">
        <v>221</v>
      </c>
      <c r="F312" s="721" t="s">
        <v>288</v>
      </c>
      <c r="G312" s="956"/>
      <c r="H312" s="795"/>
      <c r="I312" s="725" t="s">
        <v>1403</v>
      </c>
      <c r="J312" s="721"/>
      <c r="K312" s="721" t="s">
        <v>224</v>
      </c>
      <c r="L312" s="726"/>
      <c r="M312" s="726" t="s">
        <v>6426</v>
      </c>
      <c r="N312" s="746" t="s">
        <v>829</v>
      </c>
      <c r="O312" s="721"/>
      <c r="P312" s="722"/>
      <c r="Q312" s="734"/>
    </row>
    <row r="313" spans="1:17">
      <c r="A313" s="738"/>
      <c r="B313" s="738">
        <v>2</v>
      </c>
      <c r="C313" s="722" t="s">
        <v>1370</v>
      </c>
      <c r="D313" s="723" t="s">
        <v>16</v>
      </c>
      <c r="E313" s="721" t="s">
        <v>221</v>
      </c>
      <c r="F313" s="721" t="s">
        <v>288</v>
      </c>
      <c r="G313" s="956"/>
      <c r="H313" s="795"/>
      <c r="I313" s="725" t="s">
        <v>1403</v>
      </c>
      <c r="J313" s="721"/>
      <c r="K313" s="738" t="s">
        <v>246</v>
      </c>
      <c r="L313" s="726"/>
      <c r="M313" s="726" t="s">
        <v>6426</v>
      </c>
      <c r="N313" s="746" t="s">
        <v>829</v>
      </c>
      <c r="O313" s="721"/>
      <c r="P313" s="722"/>
      <c r="Q313" s="734"/>
    </row>
    <row r="314" spans="1:17">
      <c r="A314" s="738"/>
      <c r="B314" s="738">
        <v>3</v>
      </c>
      <c r="C314" s="722" t="s">
        <v>1371</v>
      </c>
      <c r="D314" s="723" t="s">
        <v>23</v>
      </c>
      <c r="E314" s="721" t="s">
        <v>254</v>
      </c>
      <c r="F314" s="721" t="s">
        <v>288</v>
      </c>
      <c r="G314" s="956"/>
      <c r="H314" s="795"/>
      <c r="I314" s="725" t="s">
        <v>1403</v>
      </c>
      <c r="J314" s="721"/>
      <c r="K314" s="738" t="s">
        <v>270</v>
      </c>
      <c r="L314" s="726"/>
      <c r="M314" s="726" t="s">
        <v>6426</v>
      </c>
      <c r="N314" s="746" t="s">
        <v>829</v>
      </c>
      <c r="O314" s="721"/>
      <c r="P314" s="722"/>
      <c r="Q314" s="734"/>
    </row>
    <row r="315" spans="1:17">
      <c r="A315" s="738">
        <v>92</v>
      </c>
      <c r="B315" s="738">
        <v>1</v>
      </c>
      <c r="C315" s="722" t="s">
        <v>1374</v>
      </c>
      <c r="D315" s="725" t="s">
        <v>23</v>
      </c>
      <c r="E315" s="738" t="s">
        <v>221</v>
      </c>
      <c r="F315" s="738" t="s">
        <v>1375</v>
      </c>
      <c r="G315" s="956">
        <v>32190</v>
      </c>
      <c r="H315" s="795">
        <v>29</v>
      </c>
      <c r="I315" s="747" t="s">
        <v>1403</v>
      </c>
      <c r="J315" s="738" t="s">
        <v>289</v>
      </c>
      <c r="K315" s="738" t="s">
        <v>283</v>
      </c>
      <c r="L315" s="726"/>
      <c r="M315" s="726" t="s">
        <v>6426</v>
      </c>
      <c r="N315" s="746" t="s">
        <v>829</v>
      </c>
      <c r="O315" s="738" t="s">
        <v>222</v>
      </c>
      <c r="P315" s="727" t="s">
        <v>1373</v>
      </c>
      <c r="Q315" s="727" t="s">
        <v>1378</v>
      </c>
    </row>
    <row r="316" spans="1:17">
      <c r="A316" s="738"/>
      <c r="B316" s="738">
        <v>2</v>
      </c>
      <c r="C316" s="722" t="s">
        <v>1380</v>
      </c>
      <c r="D316" s="725" t="s">
        <v>16</v>
      </c>
      <c r="E316" s="738" t="s">
        <v>221</v>
      </c>
      <c r="F316" s="738" t="s">
        <v>1375</v>
      </c>
      <c r="G316" s="956">
        <v>32710</v>
      </c>
      <c r="H316" s="795">
        <v>28</v>
      </c>
      <c r="I316" s="747" t="s">
        <v>1403</v>
      </c>
      <c r="J316" s="738" t="s">
        <v>1291</v>
      </c>
      <c r="K316" s="738" t="s">
        <v>246</v>
      </c>
      <c r="L316" s="726"/>
      <c r="M316" s="726" t="s">
        <v>6426</v>
      </c>
      <c r="N316" s="746" t="s">
        <v>829</v>
      </c>
      <c r="O316" s="738" t="s">
        <v>245</v>
      </c>
      <c r="P316" s="727" t="s">
        <v>1379</v>
      </c>
      <c r="Q316" s="727" t="s">
        <v>1378</v>
      </c>
    </row>
    <row r="317" spans="1:17">
      <c r="A317" s="738"/>
      <c r="B317" s="738">
        <v>3</v>
      </c>
      <c r="C317" s="722" t="s">
        <v>1384</v>
      </c>
      <c r="D317" s="725" t="s">
        <v>23</v>
      </c>
      <c r="E317" s="738" t="s">
        <v>254</v>
      </c>
      <c r="F317" s="738" t="s">
        <v>1375</v>
      </c>
      <c r="G317" s="956">
        <v>37228</v>
      </c>
      <c r="H317" s="795">
        <v>15</v>
      </c>
      <c r="I317" s="747" t="s">
        <v>1403</v>
      </c>
      <c r="J317" s="738" t="s">
        <v>369</v>
      </c>
      <c r="K317" s="738" t="s">
        <v>270</v>
      </c>
      <c r="L317" s="726"/>
      <c r="M317" s="726" t="s">
        <v>6426</v>
      </c>
      <c r="N317" s="746" t="s">
        <v>829</v>
      </c>
      <c r="O317" s="738" t="s">
        <v>255</v>
      </c>
      <c r="P317" s="727" t="s">
        <v>1383</v>
      </c>
      <c r="Q317" s="727" t="s">
        <v>1378</v>
      </c>
    </row>
    <row r="318" spans="1:17">
      <c r="A318" s="721">
        <v>93</v>
      </c>
      <c r="B318" s="738">
        <v>1</v>
      </c>
      <c r="C318" s="722" t="s">
        <v>1386</v>
      </c>
      <c r="D318" s="723" t="s">
        <v>23</v>
      </c>
      <c r="E318" s="738" t="s">
        <v>221</v>
      </c>
      <c r="F318" s="738" t="s">
        <v>1387</v>
      </c>
      <c r="G318" s="956">
        <v>22682</v>
      </c>
      <c r="H318" s="795">
        <v>55</v>
      </c>
      <c r="I318" s="725" t="s">
        <v>1403</v>
      </c>
      <c r="J318" s="738" t="s">
        <v>1291</v>
      </c>
      <c r="K318" s="738" t="s">
        <v>283</v>
      </c>
      <c r="L318" s="726"/>
      <c r="M318" s="726" t="s">
        <v>6426</v>
      </c>
      <c r="N318" s="746" t="s">
        <v>829</v>
      </c>
      <c r="O318" s="738" t="s">
        <v>222</v>
      </c>
      <c r="P318" s="727" t="s">
        <v>1385</v>
      </c>
      <c r="Q318" s="727" t="s">
        <v>1389</v>
      </c>
    </row>
    <row r="319" spans="1:17">
      <c r="A319" s="721"/>
      <c r="B319" s="738">
        <v>2</v>
      </c>
      <c r="C319" s="722" t="s">
        <v>1391</v>
      </c>
      <c r="D319" s="723" t="s">
        <v>16</v>
      </c>
      <c r="E319" s="738" t="s">
        <v>221</v>
      </c>
      <c r="F319" s="738" t="s">
        <v>273</v>
      </c>
      <c r="G319" s="956">
        <v>23560</v>
      </c>
      <c r="H319" s="795">
        <v>53</v>
      </c>
      <c r="I319" s="747" t="s">
        <v>1403</v>
      </c>
      <c r="J319" s="738" t="s">
        <v>1291</v>
      </c>
      <c r="K319" s="738" t="s">
        <v>246</v>
      </c>
      <c r="L319" s="726"/>
      <c r="M319" s="726" t="s">
        <v>6426</v>
      </c>
      <c r="N319" s="746" t="s">
        <v>829</v>
      </c>
      <c r="O319" s="738" t="s">
        <v>245</v>
      </c>
      <c r="P319" s="727" t="s">
        <v>1390</v>
      </c>
      <c r="Q319" s="727" t="s">
        <v>1389</v>
      </c>
    </row>
    <row r="320" spans="1:17">
      <c r="A320" s="721"/>
      <c r="B320" s="738">
        <v>3</v>
      </c>
      <c r="C320" s="722" t="s">
        <v>717</v>
      </c>
      <c r="D320" s="723" t="s">
        <v>23</v>
      </c>
      <c r="E320" s="738" t="s">
        <v>254</v>
      </c>
      <c r="F320" s="738" t="s">
        <v>1393</v>
      </c>
      <c r="G320" s="956">
        <v>35115</v>
      </c>
      <c r="H320" s="795">
        <v>21</v>
      </c>
      <c r="I320" s="747" t="s">
        <v>1403</v>
      </c>
      <c r="J320" s="738" t="s">
        <v>1394</v>
      </c>
      <c r="K320" s="738" t="s">
        <v>270</v>
      </c>
      <c r="L320" s="726"/>
      <c r="M320" s="726" t="s">
        <v>6426</v>
      </c>
      <c r="N320" s="746" t="s">
        <v>829</v>
      </c>
      <c r="O320" s="738" t="s">
        <v>255</v>
      </c>
      <c r="P320" s="727" t="s">
        <v>1392</v>
      </c>
      <c r="Q320" s="727" t="s">
        <v>1389</v>
      </c>
    </row>
    <row r="321" spans="1:17">
      <c r="A321" s="721"/>
      <c r="B321" s="738">
        <v>4</v>
      </c>
      <c r="C321" s="722" t="s">
        <v>1396</v>
      </c>
      <c r="D321" s="723" t="s">
        <v>23</v>
      </c>
      <c r="E321" s="738" t="s">
        <v>254</v>
      </c>
      <c r="F321" s="738" t="s">
        <v>1397</v>
      </c>
      <c r="G321" s="956">
        <v>36492</v>
      </c>
      <c r="H321" s="795">
        <v>17</v>
      </c>
      <c r="I321" s="747" t="s">
        <v>1403</v>
      </c>
      <c r="J321" s="738" t="s">
        <v>886</v>
      </c>
      <c r="K321" s="738" t="s">
        <v>266</v>
      </c>
      <c r="L321" s="726"/>
      <c r="M321" s="726" t="s">
        <v>6426</v>
      </c>
      <c r="N321" s="746" t="s">
        <v>829</v>
      </c>
      <c r="O321" s="738" t="s">
        <v>255</v>
      </c>
      <c r="P321" s="727" t="s">
        <v>1395</v>
      </c>
      <c r="Q321" s="727" t="s">
        <v>1389</v>
      </c>
    </row>
    <row r="322" spans="1:17">
      <c r="A322" s="721"/>
      <c r="B322" s="738">
        <v>5</v>
      </c>
      <c r="C322" s="722" t="s">
        <v>1399</v>
      </c>
      <c r="D322" s="723" t="s">
        <v>16</v>
      </c>
      <c r="E322" s="738" t="s">
        <v>254</v>
      </c>
      <c r="F322" s="738" t="s">
        <v>1397</v>
      </c>
      <c r="G322" s="956">
        <v>37502</v>
      </c>
      <c r="H322" s="795">
        <v>14</v>
      </c>
      <c r="I322" s="747" t="s">
        <v>1403</v>
      </c>
      <c r="J322" s="738" t="s">
        <v>348</v>
      </c>
      <c r="K322" s="738" t="s">
        <v>266</v>
      </c>
      <c r="L322" s="726"/>
      <c r="M322" s="726" t="s">
        <v>6426</v>
      </c>
      <c r="N322" s="746" t="s">
        <v>829</v>
      </c>
      <c r="O322" s="738" t="s">
        <v>255</v>
      </c>
      <c r="P322" s="727" t="s">
        <v>1398</v>
      </c>
      <c r="Q322" s="727" t="s">
        <v>1389</v>
      </c>
    </row>
    <row r="323" spans="1:17">
      <c r="A323" s="721">
        <v>94</v>
      </c>
      <c r="B323" s="738">
        <v>1</v>
      </c>
      <c r="C323" s="722" t="s">
        <v>6428</v>
      </c>
      <c r="D323" s="723" t="s">
        <v>23</v>
      </c>
      <c r="E323" s="738" t="s">
        <v>221</v>
      </c>
      <c r="F323" s="738" t="s">
        <v>6429</v>
      </c>
      <c r="G323" s="956" t="s">
        <v>6430</v>
      </c>
      <c r="H323" s="795"/>
      <c r="I323" s="747" t="s">
        <v>1403</v>
      </c>
      <c r="J323" s="738" t="s">
        <v>2491</v>
      </c>
      <c r="K323" s="738" t="s">
        <v>283</v>
      </c>
      <c r="L323" s="726"/>
      <c r="M323" s="726" t="s">
        <v>6426</v>
      </c>
      <c r="N323" s="746" t="s">
        <v>829</v>
      </c>
      <c r="O323" s="738" t="s">
        <v>222</v>
      </c>
      <c r="P323" s="748" t="s">
        <v>6431</v>
      </c>
      <c r="Q323" s="727" t="s">
        <v>6432</v>
      </c>
    </row>
    <row r="324" spans="1:17">
      <c r="A324" s="721"/>
      <c r="B324" s="738">
        <v>2</v>
      </c>
      <c r="C324" s="722" t="s">
        <v>6433</v>
      </c>
      <c r="D324" s="723" t="s">
        <v>16</v>
      </c>
      <c r="E324" s="738" t="s">
        <v>221</v>
      </c>
      <c r="F324" s="738" t="s">
        <v>1375</v>
      </c>
      <c r="G324" s="956" t="s">
        <v>6434</v>
      </c>
      <c r="H324" s="795"/>
      <c r="I324" s="747" t="s">
        <v>1403</v>
      </c>
      <c r="J324" s="738" t="s">
        <v>2491</v>
      </c>
      <c r="K324" s="738" t="s">
        <v>246</v>
      </c>
      <c r="L324" s="726"/>
      <c r="M324" s="726" t="s">
        <v>6426</v>
      </c>
      <c r="N324" s="746" t="s">
        <v>829</v>
      </c>
      <c r="O324" s="738" t="s">
        <v>245</v>
      </c>
      <c r="P324" s="748" t="s">
        <v>6435</v>
      </c>
      <c r="Q324" s="727" t="s">
        <v>6432</v>
      </c>
    </row>
    <row r="325" spans="1:17">
      <c r="A325" s="839">
        <v>95</v>
      </c>
      <c r="B325" s="738">
        <v>1</v>
      </c>
      <c r="C325" s="722" t="s">
        <v>6490</v>
      </c>
      <c r="D325" s="723" t="s">
        <v>23</v>
      </c>
      <c r="E325" s="738" t="s">
        <v>221</v>
      </c>
      <c r="F325" s="738" t="s">
        <v>6491</v>
      </c>
      <c r="G325" s="954">
        <v>28800</v>
      </c>
      <c r="H325" s="724">
        <f t="shared" ref="H325:H330" ca="1" si="0">DATEDIF(G325,TODAY(),"Y")</f>
        <v>41</v>
      </c>
      <c r="I325" s="747" t="s">
        <v>1403</v>
      </c>
      <c r="J325" s="738" t="s">
        <v>785</v>
      </c>
      <c r="K325" s="738" t="s">
        <v>261</v>
      </c>
      <c r="L325" s="726"/>
      <c r="M325" s="726" t="s">
        <v>6426</v>
      </c>
      <c r="N325" s="746" t="s">
        <v>829</v>
      </c>
      <c r="O325" s="738" t="s">
        <v>222</v>
      </c>
      <c r="P325" s="749" t="s">
        <v>6489</v>
      </c>
      <c r="Q325" s="727"/>
    </row>
    <row r="326" spans="1:17">
      <c r="A326" s="839"/>
      <c r="B326" s="738">
        <v>2</v>
      </c>
      <c r="C326" s="750" t="s">
        <v>6495</v>
      </c>
      <c r="D326" s="723" t="s">
        <v>16</v>
      </c>
      <c r="E326" s="738" t="s">
        <v>221</v>
      </c>
      <c r="F326" s="738" t="s">
        <v>6496</v>
      </c>
      <c r="G326" s="954">
        <v>31532</v>
      </c>
      <c r="H326" s="724">
        <f t="shared" ca="1" si="0"/>
        <v>33</v>
      </c>
      <c r="I326" s="747" t="s">
        <v>1403</v>
      </c>
      <c r="J326" s="738" t="s">
        <v>785</v>
      </c>
      <c r="K326" s="738" t="s">
        <v>261</v>
      </c>
      <c r="L326" s="726"/>
      <c r="M326" s="726" t="s">
        <v>6426</v>
      </c>
      <c r="N326" s="746" t="s">
        <v>829</v>
      </c>
      <c r="O326" s="738" t="s">
        <v>245</v>
      </c>
      <c r="P326" s="749" t="s">
        <v>6494</v>
      </c>
      <c r="Q326" s="727"/>
    </row>
    <row r="327" spans="1:17">
      <c r="A327" s="839"/>
      <c r="B327" s="738">
        <v>3</v>
      </c>
      <c r="C327" s="751" t="s">
        <v>6500</v>
      </c>
      <c r="D327" s="723" t="s">
        <v>16</v>
      </c>
      <c r="E327" s="738" t="s">
        <v>254</v>
      </c>
      <c r="F327" s="738" t="s">
        <v>6496</v>
      </c>
      <c r="G327" s="954">
        <v>37881</v>
      </c>
      <c r="H327" s="724">
        <f t="shared" ca="1" si="0"/>
        <v>16</v>
      </c>
      <c r="I327" s="747" t="s">
        <v>1403</v>
      </c>
      <c r="J327" s="738" t="s">
        <v>369</v>
      </c>
      <c r="K327" s="738" t="s">
        <v>270</v>
      </c>
      <c r="L327" s="726"/>
      <c r="M327" s="726" t="s">
        <v>6426</v>
      </c>
      <c r="N327" s="746" t="s">
        <v>829</v>
      </c>
      <c r="O327" s="738" t="s">
        <v>255</v>
      </c>
      <c r="P327" s="749" t="s">
        <v>6499</v>
      </c>
      <c r="Q327" s="727"/>
    </row>
    <row r="328" spans="1:17">
      <c r="A328" s="839"/>
      <c r="B328" s="738">
        <v>4</v>
      </c>
      <c r="C328" s="752" t="s">
        <v>6507</v>
      </c>
      <c r="D328" s="723" t="s">
        <v>23</v>
      </c>
      <c r="E328" s="738" t="s">
        <v>254</v>
      </c>
      <c r="F328" s="738" t="s">
        <v>6496</v>
      </c>
      <c r="G328" s="954">
        <v>39560</v>
      </c>
      <c r="H328" s="724">
        <f t="shared" ca="1" si="0"/>
        <v>11</v>
      </c>
      <c r="I328" s="747" t="s">
        <v>1403</v>
      </c>
      <c r="J328" s="738" t="s">
        <v>265</v>
      </c>
      <c r="K328" s="738" t="s">
        <v>270</v>
      </c>
      <c r="L328" s="726"/>
      <c r="M328" s="726" t="s">
        <v>6426</v>
      </c>
      <c r="N328" s="746" t="s">
        <v>829</v>
      </c>
      <c r="O328" s="738" t="s">
        <v>255</v>
      </c>
      <c r="P328" s="749" t="s">
        <v>6501</v>
      </c>
      <c r="Q328" s="727"/>
    </row>
    <row r="329" spans="1:17">
      <c r="A329" s="839"/>
      <c r="B329" s="738">
        <v>5</v>
      </c>
      <c r="C329" s="753" t="s">
        <v>6505</v>
      </c>
      <c r="D329" s="723" t="s">
        <v>23</v>
      </c>
      <c r="E329" s="738" t="s">
        <v>254</v>
      </c>
      <c r="F329" s="738" t="s">
        <v>6496</v>
      </c>
      <c r="G329" s="954">
        <v>41629</v>
      </c>
      <c r="H329" s="724">
        <f t="shared" ca="1" si="0"/>
        <v>6</v>
      </c>
      <c r="I329" s="747" t="s">
        <v>1403</v>
      </c>
      <c r="J329" s="738" t="s">
        <v>265</v>
      </c>
      <c r="K329" s="738" t="s">
        <v>270</v>
      </c>
      <c r="L329" s="726"/>
      <c r="M329" s="726" t="s">
        <v>6426</v>
      </c>
      <c r="N329" s="746" t="s">
        <v>829</v>
      </c>
      <c r="O329" s="738" t="s">
        <v>255</v>
      </c>
      <c r="P329" s="749" t="s">
        <v>6504</v>
      </c>
      <c r="Q329" s="727"/>
    </row>
    <row r="330" spans="1:17">
      <c r="A330" s="839"/>
      <c r="B330" s="738">
        <v>6</v>
      </c>
      <c r="C330" s="937" t="s">
        <v>6508</v>
      </c>
      <c r="D330" s="938" t="s">
        <v>16</v>
      </c>
      <c r="E330" s="936" t="s">
        <v>254</v>
      </c>
      <c r="F330" s="936" t="s">
        <v>6496</v>
      </c>
      <c r="G330" s="954">
        <v>40917</v>
      </c>
      <c r="H330" s="939">
        <f t="shared" ca="1" si="0"/>
        <v>8</v>
      </c>
      <c r="I330" s="940" t="s">
        <v>1403</v>
      </c>
      <c r="J330" s="936" t="s">
        <v>265</v>
      </c>
      <c r="K330" s="936" t="s">
        <v>270</v>
      </c>
      <c r="L330" s="941"/>
      <c r="M330" s="941" t="s">
        <v>6426</v>
      </c>
      <c r="N330" s="942" t="s">
        <v>829</v>
      </c>
      <c r="O330" s="936" t="s">
        <v>255</v>
      </c>
      <c r="P330" s="943"/>
      <c r="Q330" s="944"/>
    </row>
    <row r="331" spans="1:17">
      <c r="A331" s="839">
        <v>96</v>
      </c>
      <c r="B331" s="738">
        <v>1</v>
      </c>
      <c r="C331" s="753" t="s">
        <v>4384</v>
      </c>
      <c r="D331" s="723" t="s">
        <v>23</v>
      </c>
      <c r="E331" s="738" t="s">
        <v>221</v>
      </c>
      <c r="F331" s="738"/>
      <c r="G331" s="955"/>
      <c r="H331" s="724"/>
      <c r="I331" s="747" t="s">
        <v>1403</v>
      </c>
      <c r="J331" s="738"/>
      <c r="K331" s="738" t="s">
        <v>165</v>
      </c>
      <c r="L331" s="726"/>
      <c r="M331" s="726" t="s">
        <v>6426</v>
      </c>
      <c r="N331" s="942" t="s">
        <v>829</v>
      </c>
      <c r="O331" s="738" t="s">
        <v>222</v>
      </c>
      <c r="P331" s="748"/>
      <c r="Q331" s="727"/>
    </row>
    <row r="332" spans="1:17">
      <c r="A332" s="839"/>
      <c r="B332" s="738">
        <v>2</v>
      </c>
      <c r="C332" s="753" t="s">
        <v>6921</v>
      </c>
      <c r="D332" s="723" t="s">
        <v>16</v>
      </c>
      <c r="E332" s="738" t="s">
        <v>221</v>
      </c>
      <c r="F332" s="738"/>
      <c r="G332" s="955"/>
      <c r="H332" s="724"/>
      <c r="I332" s="747" t="s">
        <v>1403</v>
      </c>
      <c r="J332" s="738"/>
      <c r="K332" s="738" t="s">
        <v>246</v>
      </c>
      <c r="L332" s="726"/>
      <c r="M332" s="726" t="s">
        <v>6426</v>
      </c>
      <c r="N332" s="942" t="s">
        <v>829</v>
      </c>
      <c r="O332" s="738" t="s">
        <v>245</v>
      </c>
      <c r="P332" s="748"/>
      <c r="Q332" s="727"/>
    </row>
    <row r="333" spans="1:17">
      <c r="A333" s="839"/>
      <c r="B333" s="738">
        <v>3</v>
      </c>
      <c r="C333" s="753" t="s">
        <v>6922</v>
      </c>
      <c r="D333" s="723" t="s">
        <v>16</v>
      </c>
      <c r="E333" s="738" t="s">
        <v>254</v>
      </c>
      <c r="F333" s="738"/>
      <c r="G333" s="955"/>
      <c r="H333" s="724"/>
      <c r="I333" s="747" t="s">
        <v>1403</v>
      </c>
      <c r="J333" s="738"/>
      <c r="K333" s="738" t="s">
        <v>266</v>
      </c>
      <c r="L333" s="726"/>
      <c r="M333" s="726" t="s">
        <v>6426</v>
      </c>
      <c r="N333" s="942" t="s">
        <v>829</v>
      </c>
      <c r="O333" s="738" t="s">
        <v>255</v>
      </c>
      <c r="P333" s="748"/>
      <c r="Q333" s="727"/>
    </row>
    <row r="334" spans="1:17">
      <c r="A334" s="839"/>
      <c r="B334" s="738">
        <v>4</v>
      </c>
      <c r="C334" s="753" t="s">
        <v>7020</v>
      </c>
      <c r="D334" s="723" t="s">
        <v>23</v>
      </c>
      <c r="E334" s="738" t="s">
        <v>254</v>
      </c>
      <c r="F334" s="738"/>
      <c r="G334" s="955"/>
      <c r="H334" s="724"/>
      <c r="I334" s="747" t="s">
        <v>1403</v>
      </c>
      <c r="J334" s="738"/>
      <c r="K334" s="738" t="s">
        <v>266</v>
      </c>
      <c r="L334" s="726"/>
      <c r="M334" s="726" t="s">
        <v>6426</v>
      </c>
      <c r="N334" s="942" t="s">
        <v>829</v>
      </c>
      <c r="O334" s="738" t="s">
        <v>255</v>
      </c>
      <c r="P334" s="748"/>
      <c r="Q334" s="727"/>
    </row>
    <row r="335" spans="1:17">
      <c r="A335" s="839">
        <v>97</v>
      </c>
      <c r="B335" s="738">
        <v>1</v>
      </c>
      <c r="C335" s="753" t="s">
        <v>7021</v>
      </c>
      <c r="D335" s="723" t="s">
        <v>23</v>
      </c>
      <c r="E335" s="738" t="s">
        <v>221</v>
      </c>
      <c r="F335" s="738" t="s">
        <v>230</v>
      </c>
      <c r="G335" s="955">
        <v>33539</v>
      </c>
      <c r="H335" s="724"/>
      <c r="I335" s="747" t="s">
        <v>1403</v>
      </c>
      <c r="J335" s="738"/>
      <c r="K335" s="738" t="s">
        <v>165</v>
      </c>
      <c r="L335" s="726"/>
      <c r="M335" s="726" t="s">
        <v>6426</v>
      </c>
      <c r="N335" s="942" t="s">
        <v>829</v>
      </c>
      <c r="O335" s="738" t="s">
        <v>222</v>
      </c>
      <c r="P335" s="748"/>
      <c r="Q335" s="727"/>
    </row>
    <row r="336" spans="1:17">
      <c r="A336" s="839"/>
      <c r="B336" s="738">
        <v>2</v>
      </c>
      <c r="C336" s="753" t="s">
        <v>974</v>
      </c>
      <c r="D336" s="723" t="s">
        <v>16</v>
      </c>
      <c r="E336" s="738" t="s">
        <v>221</v>
      </c>
      <c r="F336" s="738" t="s">
        <v>230</v>
      </c>
      <c r="G336" s="955">
        <v>36266</v>
      </c>
      <c r="H336" s="724"/>
      <c r="I336" s="747" t="s">
        <v>1403</v>
      </c>
      <c r="J336" s="738"/>
      <c r="K336" s="738" t="s">
        <v>6621</v>
      </c>
      <c r="L336" s="726"/>
      <c r="M336" s="726" t="s">
        <v>6426</v>
      </c>
      <c r="N336" s="942" t="s">
        <v>829</v>
      </c>
      <c r="O336" s="738" t="s">
        <v>245</v>
      </c>
      <c r="P336" s="748"/>
      <c r="Q336" s="727"/>
    </row>
    <row r="337" spans="1:17">
      <c r="A337" s="738">
        <v>98</v>
      </c>
      <c r="B337" s="738">
        <v>1</v>
      </c>
      <c r="C337" s="722" t="s">
        <v>991</v>
      </c>
      <c r="D337" s="723" t="s">
        <v>23</v>
      </c>
      <c r="E337" s="721" t="s">
        <v>221</v>
      </c>
      <c r="F337" s="721" t="s">
        <v>414</v>
      </c>
      <c r="G337" s="956">
        <v>32368</v>
      </c>
      <c r="H337" s="795">
        <v>28</v>
      </c>
      <c r="I337" s="725" t="s">
        <v>1403</v>
      </c>
      <c r="J337" s="721" t="s">
        <v>256</v>
      </c>
      <c r="K337" s="721" t="s">
        <v>283</v>
      </c>
      <c r="L337" s="726"/>
      <c r="M337" s="726" t="s">
        <v>6426</v>
      </c>
      <c r="N337" s="722" t="s">
        <v>829</v>
      </c>
      <c r="O337" s="721" t="s">
        <v>222</v>
      </c>
      <c r="P337" s="722"/>
      <c r="Q337" s="722" t="s">
        <v>981</v>
      </c>
    </row>
    <row r="338" spans="1:17">
      <c r="A338" s="839"/>
      <c r="B338" s="738">
        <v>2</v>
      </c>
      <c r="C338" s="722" t="s">
        <v>990</v>
      </c>
      <c r="D338" s="723" t="s">
        <v>16</v>
      </c>
      <c r="E338" s="721" t="s">
        <v>221</v>
      </c>
      <c r="F338" s="721" t="s">
        <v>22</v>
      </c>
      <c r="G338" s="956">
        <v>35407</v>
      </c>
      <c r="H338" s="795">
        <v>20</v>
      </c>
      <c r="I338" s="725" t="s">
        <v>1403</v>
      </c>
      <c r="J338" s="721" t="s">
        <v>223</v>
      </c>
      <c r="K338" s="721" t="s">
        <v>266</v>
      </c>
      <c r="L338" s="726"/>
      <c r="M338" s="726" t="s">
        <v>6426</v>
      </c>
      <c r="N338" s="722" t="s">
        <v>829</v>
      </c>
      <c r="O338" s="721" t="s">
        <v>245</v>
      </c>
      <c r="P338" s="722" t="s">
        <v>989</v>
      </c>
      <c r="Q338" s="722" t="s">
        <v>981</v>
      </c>
    </row>
    <row r="339" spans="1:17">
      <c r="A339" s="738"/>
      <c r="B339" s="738">
        <v>3</v>
      </c>
      <c r="C339" s="722" t="s">
        <v>7078</v>
      </c>
      <c r="D339" s="723" t="s">
        <v>16</v>
      </c>
      <c r="E339" s="721" t="s">
        <v>254</v>
      </c>
      <c r="F339" s="721"/>
      <c r="G339" s="956"/>
      <c r="H339" s="795"/>
      <c r="I339" s="725" t="s">
        <v>1403</v>
      </c>
      <c r="J339" s="721" t="s">
        <v>265</v>
      </c>
      <c r="K339" s="721" t="s">
        <v>270</v>
      </c>
      <c r="L339" s="726"/>
      <c r="M339" s="726" t="s">
        <v>6426</v>
      </c>
      <c r="N339" s="722" t="s">
        <v>829</v>
      </c>
      <c r="O339" s="721" t="s">
        <v>255</v>
      </c>
      <c r="P339" s="722"/>
      <c r="Q339" s="722"/>
    </row>
    <row r="340" spans="1:17">
      <c r="A340" s="839">
        <v>99</v>
      </c>
      <c r="B340" s="721">
        <v>1</v>
      </c>
      <c r="C340" s="722" t="s">
        <v>413</v>
      </c>
      <c r="D340" s="723" t="s">
        <v>23</v>
      </c>
      <c r="E340" s="721" t="s">
        <v>221</v>
      </c>
      <c r="F340" s="721" t="s">
        <v>414</v>
      </c>
      <c r="G340" s="956">
        <v>29255</v>
      </c>
      <c r="H340" s="795">
        <v>37</v>
      </c>
      <c r="I340" s="725" t="s">
        <v>1403</v>
      </c>
      <c r="J340" s="721" t="s">
        <v>256</v>
      </c>
      <c r="K340" s="721" t="s">
        <v>360</v>
      </c>
      <c r="L340" s="726"/>
      <c r="M340" s="726" t="s">
        <v>6426</v>
      </c>
      <c r="N340" s="722" t="s">
        <v>829</v>
      </c>
      <c r="O340" s="721" t="s">
        <v>222</v>
      </c>
      <c r="P340" s="722" t="s">
        <v>412</v>
      </c>
      <c r="Q340" s="722" t="s">
        <v>417</v>
      </c>
    </row>
    <row r="341" spans="1:17">
      <c r="A341" s="40"/>
      <c r="B341" s="721">
        <v>2</v>
      </c>
      <c r="C341" s="722" t="s">
        <v>419</v>
      </c>
      <c r="D341" s="723" t="s">
        <v>16</v>
      </c>
      <c r="E341" s="721" t="s">
        <v>221</v>
      </c>
      <c r="F341" s="721" t="s">
        <v>420</v>
      </c>
      <c r="G341" s="956">
        <v>30579</v>
      </c>
      <c r="H341" s="795">
        <v>33</v>
      </c>
      <c r="I341" s="725" t="s">
        <v>1403</v>
      </c>
      <c r="J341" s="721" t="s">
        <v>289</v>
      </c>
      <c r="K341" s="721" t="s">
        <v>246</v>
      </c>
      <c r="L341" s="726"/>
      <c r="M341" s="726" t="s">
        <v>6426</v>
      </c>
      <c r="N341" s="722" t="s">
        <v>829</v>
      </c>
      <c r="O341" s="721" t="s">
        <v>245</v>
      </c>
      <c r="P341" s="722" t="s">
        <v>418</v>
      </c>
      <c r="Q341" s="722" t="s">
        <v>417</v>
      </c>
    </row>
    <row r="342" spans="1:17">
      <c r="A342" s="40"/>
      <c r="B342" s="721">
        <v>3</v>
      </c>
      <c r="C342" s="722" t="s">
        <v>424</v>
      </c>
      <c r="D342" s="723" t="s">
        <v>23</v>
      </c>
      <c r="E342" s="721" t="s">
        <v>254</v>
      </c>
      <c r="F342" s="721" t="s">
        <v>22</v>
      </c>
      <c r="G342" s="956">
        <v>37185</v>
      </c>
      <c r="H342" s="795">
        <v>15</v>
      </c>
      <c r="I342" s="725" t="s">
        <v>1403</v>
      </c>
      <c r="J342" s="721" t="s">
        <v>348</v>
      </c>
      <c r="K342" s="721" t="s">
        <v>266</v>
      </c>
      <c r="L342" s="726"/>
      <c r="M342" s="726" t="s">
        <v>6426</v>
      </c>
      <c r="N342" s="722" t="s">
        <v>829</v>
      </c>
      <c r="O342" s="721" t="s">
        <v>255</v>
      </c>
      <c r="P342" s="722" t="s">
        <v>423</v>
      </c>
      <c r="Q342" s="722" t="s">
        <v>417</v>
      </c>
    </row>
    <row r="343" spans="1:17">
      <c r="A343" s="40"/>
      <c r="B343" s="721">
        <v>4</v>
      </c>
      <c r="C343" s="722" t="s">
        <v>426</v>
      </c>
      <c r="D343" s="723" t="s">
        <v>16</v>
      </c>
      <c r="E343" s="721" t="s">
        <v>254</v>
      </c>
      <c r="F343" s="721" t="s">
        <v>22</v>
      </c>
      <c r="G343" s="956">
        <v>40707</v>
      </c>
      <c r="H343" s="795">
        <v>6</v>
      </c>
      <c r="I343" s="725" t="s">
        <v>1403</v>
      </c>
      <c r="J343" s="721" t="s">
        <v>265</v>
      </c>
      <c r="K343" s="721" t="s">
        <v>270</v>
      </c>
      <c r="L343" s="726"/>
      <c r="M343" s="726" t="s">
        <v>6426</v>
      </c>
      <c r="N343" s="722" t="s">
        <v>829</v>
      </c>
      <c r="O343" s="721" t="s">
        <v>255</v>
      </c>
      <c r="P343" s="727" t="s">
        <v>425</v>
      </c>
      <c r="Q343" s="722" t="s">
        <v>417</v>
      </c>
    </row>
    <row r="344" spans="1:17">
      <c r="A344" s="839">
        <v>100</v>
      </c>
      <c r="B344" s="721">
        <v>1</v>
      </c>
      <c r="C344" s="722" t="s">
        <v>7102</v>
      </c>
      <c r="D344" s="723" t="s">
        <v>23</v>
      </c>
      <c r="E344" s="721" t="s">
        <v>221</v>
      </c>
      <c r="F344" s="721" t="s">
        <v>7104</v>
      </c>
      <c r="G344" s="956">
        <v>32932</v>
      </c>
      <c r="H344" s="795"/>
      <c r="I344" s="725" t="s">
        <v>1403</v>
      </c>
      <c r="J344" s="721"/>
      <c r="K344" s="721" t="s">
        <v>261</v>
      </c>
      <c r="L344" s="726"/>
      <c r="M344" s="726" t="s">
        <v>6426</v>
      </c>
      <c r="N344" s="722" t="s">
        <v>829</v>
      </c>
      <c r="O344" s="721" t="s">
        <v>222</v>
      </c>
      <c r="P344" s="727"/>
      <c r="Q344" s="722"/>
    </row>
    <row r="345" spans="1:17">
      <c r="A345" s="40"/>
      <c r="B345" s="721">
        <v>2</v>
      </c>
      <c r="C345" s="722" t="s">
        <v>7103</v>
      </c>
      <c r="D345" s="723" t="s">
        <v>16</v>
      </c>
      <c r="E345" s="721" t="s">
        <v>221</v>
      </c>
      <c r="F345" s="721" t="s">
        <v>4819</v>
      </c>
      <c r="G345" s="956">
        <v>35978</v>
      </c>
      <c r="H345" s="795"/>
      <c r="I345" s="725" t="s">
        <v>1403</v>
      </c>
      <c r="J345" s="721"/>
      <c r="K345" s="721" t="s">
        <v>261</v>
      </c>
      <c r="L345" s="726"/>
      <c r="M345" s="726" t="s">
        <v>6426</v>
      </c>
      <c r="N345" s="722" t="s">
        <v>829</v>
      </c>
      <c r="O345" s="721" t="s">
        <v>245</v>
      </c>
      <c r="P345" s="727"/>
      <c r="Q345" s="722"/>
    </row>
    <row r="346" spans="1:17">
      <c r="A346" s="732">
        <v>101</v>
      </c>
      <c r="B346" s="808">
        <v>1</v>
      </c>
      <c r="C346" s="722" t="s">
        <v>1413</v>
      </c>
      <c r="D346" s="744" t="s">
        <v>23</v>
      </c>
      <c r="E346" s="722" t="s">
        <v>221</v>
      </c>
      <c r="F346" s="722" t="s">
        <v>1414</v>
      </c>
      <c r="G346" s="957">
        <v>27590</v>
      </c>
      <c r="H346" s="724">
        <v>42</v>
      </c>
      <c r="I346" s="769" t="s">
        <v>1403</v>
      </c>
      <c r="J346" s="722" t="s">
        <v>256</v>
      </c>
      <c r="K346" s="722" t="s">
        <v>283</v>
      </c>
      <c r="L346" s="770"/>
      <c r="M346" s="770" t="s">
        <v>6426</v>
      </c>
      <c r="N346" s="722" t="s">
        <v>1418</v>
      </c>
      <c r="O346" s="722" t="s">
        <v>222</v>
      </c>
      <c r="P346" s="722" t="s">
        <v>1412</v>
      </c>
      <c r="Q346" s="722" t="s">
        <v>1417</v>
      </c>
    </row>
    <row r="347" spans="1:17">
      <c r="A347" s="745"/>
      <c r="B347" s="738">
        <v>2</v>
      </c>
      <c r="C347" s="722" t="s">
        <v>1421</v>
      </c>
      <c r="D347" s="723" t="s">
        <v>16</v>
      </c>
      <c r="E347" s="721" t="s">
        <v>221</v>
      </c>
      <c r="F347" s="721" t="s">
        <v>524</v>
      </c>
      <c r="G347" s="956">
        <v>29271</v>
      </c>
      <c r="H347" s="795">
        <v>37</v>
      </c>
      <c r="I347" s="725" t="s">
        <v>1403</v>
      </c>
      <c r="J347" s="721" t="s">
        <v>289</v>
      </c>
      <c r="K347" s="721" t="s">
        <v>246</v>
      </c>
      <c r="L347" s="726"/>
      <c r="M347" s="726" t="s">
        <v>6426</v>
      </c>
      <c r="N347" s="722" t="s">
        <v>1418</v>
      </c>
      <c r="O347" s="721" t="s">
        <v>245</v>
      </c>
      <c r="P347" s="722" t="s">
        <v>1420</v>
      </c>
      <c r="Q347" s="722" t="s">
        <v>1417</v>
      </c>
    </row>
    <row r="348" spans="1:17">
      <c r="A348" s="745"/>
      <c r="B348" s="721">
        <v>3</v>
      </c>
      <c r="C348" s="722" t="s">
        <v>1425</v>
      </c>
      <c r="D348" s="723" t="s">
        <v>16</v>
      </c>
      <c r="E348" s="721" t="s">
        <v>254</v>
      </c>
      <c r="F348" s="721" t="s">
        <v>524</v>
      </c>
      <c r="G348" s="956">
        <v>35670</v>
      </c>
      <c r="H348" s="795">
        <v>19</v>
      </c>
      <c r="I348" s="725" t="s">
        <v>1403</v>
      </c>
      <c r="J348" s="721" t="s">
        <v>223</v>
      </c>
      <c r="K348" s="721" t="s">
        <v>270</v>
      </c>
      <c r="L348" s="726"/>
      <c r="M348" s="726" t="s">
        <v>6426</v>
      </c>
      <c r="N348" s="722" t="s">
        <v>1418</v>
      </c>
      <c r="O348" s="721" t="s">
        <v>255</v>
      </c>
      <c r="P348" s="722" t="s">
        <v>1424</v>
      </c>
      <c r="Q348" s="722" t="s">
        <v>1417</v>
      </c>
    </row>
    <row r="349" spans="1:17">
      <c r="A349" s="745"/>
      <c r="B349" s="721">
        <v>4</v>
      </c>
      <c r="C349" s="722" t="s">
        <v>1427</v>
      </c>
      <c r="D349" s="723" t="s">
        <v>16</v>
      </c>
      <c r="E349" s="721" t="s">
        <v>254</v>
      </c>
      <c r="F349" s="721" t="s">
        <v>230</v>
      </c>
      <c r="G349" s="956">
        <v>36647</v>
      </c>
      <c r="H349" s="795">
        <v>17</v>
      </c>
      <c r="I349" s="725" t="s">
        <v>1403</v>
      </c>
      <c r="J349" s="721" t="s">
        <v>348</v>
      </c>
      <c r="K349" s="721" t="s">
        <v>266</v>
      </c>
      <c r="L349" s="726"/>
      <c r="M349" s="726" t="s">
        <v>6426</v>
      </c>
      <c r="N349" s="722" t="s">
        <v>1418</v>
      </c>
      <c r="O349" s="721" t="s">
        <v>255</v>
      </c>
      <c r="P349" s="722" t="s">
        <v>1426</v>
      </c>
      <c r="Q349" s="722" t="s">
        <v>1417</v>
      </c>
    </row>
    <row r="350" spans="1:17">
      <c r="A350" s="745">
        <v>102</v>
      </c>
      <c r="B350" s="721">
        <v>1</v>
      </c>
      <c r="C350" s="722" t="s">
        <v>1429</v>
      </c>
      <c r="D350" s="723" t="s">
        <v>23</v>
      </c>
      <c r="E350" s="721" t="s">
        <v>221</v>
      </c>
      <c r="F350" s="721" t="s">
        <v>524</v>
      </c>
      <c r="G350" s="956">
        <v>16509</v>
      </c>
      <c r="H350" s="795">
        <v>72</v>
      </c>
      <c r="I350" s="725" t="s">
        <v>1403</v>
      </c>
      <c r="J350" s="721" t="s">
        <v>289</v>
      </c>
      <c r="K350" s="721" t="s">
        <v>283</v>
      </c>
      <c r="L350" s="726"/>
      <c r="M350" s="726" t="s">
        <v>6426</v>
      </c>
      <c r="N350" s="722" t="s">
        <v>1418</v>
      </c>
      <c r="O350" s="721" t="s">
        <v>222</v>
      </c>
      <c r="P350" s="722" t="s">
        <v>1428</v>
      </c>
      <c r="Q350" s="722" t="s">
        <v>1432</v>
      </c>
    </row>
    <row r="351" spans="1:17">
      <c r="A351" s="745"/>
      <c r="B351" s="721">
        <v>2</v>
      </c>
      <c r="C351" s="722" t="s">
        <v>1434</v>
      </c>
      <c r="D351" s="723" t="s">
        <v>16</v>
      </c>
      <c r="E351" s="721" t="s">
        <v>221</v>
      </c>
      <c r="F351" s="721" t="s">
        <v>524</v>
      </c>
      <c r="G351" s="956">
        <v>18360</v>
      </c>
      <c r="H351" s="795">
        <v>67</v>
      </c>
      <c r="I351" s="725" t="s">
        <v>1403</v>
      </c>
      <c r="J351" s="721" t="s">
        <v>289</v>
      </c>
      <c r="K351" s="721" t="s">
        <v>246</v>
      </c>
      <c r="L351" s="726"/>
      <c r="M351" s="726" t="s">
        <v>6426</v>
      </c>
      <c r="N351" s="722" t="s">
        <v>1418</v>
      </c>
      <c r="O351" s="721" t="s">
        <v>245</v>
      </c>
      <c r="P351" s="722" t="s">
        <v>1433</v>
      </c>
      <c r="Q351" s="722" t="s">
        <v>1432</v>
      </c>
    </row>
    <row r="352" spans="1:17">
      <c r="A352" s="745">
        <v>103</v>
      </c>
      <c r="B352" s="721">
        <v>1</v>
      </c>
      <c r="C352" s="722" t="s">
        <v>1439</v>
      </c>
      <c r="D352" s="723" t="s">
        <v>23</v>
      </c>
      <c r="E352" s="721" t="s">
        <v>221</v>
      </c>
      <c r="F352" s="721" t="s">
        <v>219</v>
      </c>
      <c r="G352" s="956">
        <v>20647</v>
      </c>
      <c r="H352" s="795">
        <v>61</v>
      </c>
      <c r="I352" s="725" t="s">
        <v>1403</v>
      </c>
      <c r="J352" s="721" t="s">
        <v>256</v>
      </c>
      <c r="K352" s="721" t="s">
        <v>283</v>
      </c>
      <c r="L352" s="726"/>
      <c r="M352" s="726" t="s">
        <v>6426</v>
      </c>
      <c r="N352" s="722" t="s">
        <v>1418</v>
      </c>
      <c r="O352" s="721" t="s">
        <v>222</v>
      </c>
      <c r="P352" s="722" t="s">
        <v>1438</v>
      </c>
      <c r="Q352" s="722" t="s">
        <v>1442</v>
      </c>
    </row>
    <row r="353" spans="1:17">
      <c r="A353" s="745"/>
      <c r="B353" s="721">
        <v>2</v>
      </c>
      <c r="C353" s="722" t="s">
        <v>6443</v>
      </c>
      <c r="D353" s="723" t="s">
        <v>16</v>
      </c>
      <c r="E353" s="721" t="s">
        <v>221</v>
      </c>
      <c r="F353" s="721"/>
      <c r="G353" s="956"/>
      <c r="H353" s="795"/>
      <c r="I353" s="725" t="s">
        <v>1403</v>
      </c>
      <c r="J353" s="721"/>
      <c r="K353" s="721" t="s">
        <v>246</v>
      </c>
      <c r="L353" s="726"/>
      <c r="M353" s="726" t="s">
        <v>6426</v>
      </c>
      <c r="N353" s="722" t="s">
        <v>1418</v>
      </c>
      <c r="O353" s="721" t="s">
        <v>245</v>
      </c>
      <c r="P353" s="722"/>
      <c r="Q353" s="722"/>
    </row>
    <row r="354" spans="1:17">
      <c r="A354" s="745"/>
      <c r="B354" s="721">
        <v>3</v>
      </c>
      <c r="C354" s="722" t="s">
        <v>1444</v>
      </c>
      <c r="D354" s="723" t="s">
        <v>23</v>
      </c>
      <c r="E354" s="721" t="s">
        <v>254</v>
      </c>
      <c r="F354" s="721" t="s">
        <v>230</v>
      </c>
      <c r="G354" s="956">
        <v>38510</v>
      </c>
      <c r="H354" s="795">
        <v>12</v>
      </c>
      <c r="I354" s="725" t="s">
        <v>1403</v>
      </c>
      <c r="J354" s="721" t="s">
        <v>369</v>
      </c>
      <c r="K354" s="721" t="s">
        <v>266</v>
      </c>
      <c r="L354" s="726"/>
      <c r="M354" s="726" t="s">
        <v>6426</v>
      </c>
      <c r="N354" s="722" t="s">
        <v>1418</v>
      </c>
      <c r="O354" s="721" t="s">
        <v>1445</v>
      </c>
      <c r="P354" s="727" t="s">
        <v>1443</v>
      </c>
      <c r="Q354" s="722" t="s">
        <v>1442</v>
      </c>
    </row>
    <row r="355" spans="1:17">
      <c r="A355" s="745"/>
      <c r="B355" s="721">
        <v>4</v>
      </c>
      <c r="C355" s="722" t="s">
        <v>1449</v>
      </c>
      <c r="D355" s="723" t="s">
        <v>23</v>
      </c>
      <c r="E355" s="721" t="s">
        <v>254</v>
      </c>
      <c r="F355" s="721" t="s">
        <v>230</v>
      </c>
      <c r="G355" s="956">
        <v>38512</v>
      </c>
      <c r="H355" s="795">
        <v>12</v>
      </c>
      <c r="I355" s="725" t="s">
        <v>1403</v>
      </c>
      <c r="J355" s="721" t="s">
        <v>369</v>
      </c>
      <c r="K355" s="721" t="s">
        <v>266</v>
      </c>
      <c r="L355" s="726"/>
      <c r="M355" s="726" t="s">
        <v>6426</v>
      </c>
      <c r="N355" s="722" t="s">
        <v>1418</v>
      </c>
      <c r="O355" s="721" t="s">
        <v>1445</v>
      </c>
      <c r="P355" s="727" t="s">
        <v>1448</v>
      </c>
      <c r="Q355" s="722" t="s">
        <v>1442</v>
      </c>
    </row>
    <row r="356" spans="1:17">
      <c r="A356" s="745">
        <v>104</v>
      </c>
      <c r="B356" s="721">
        <v>1</v>
      </c>
      <c r="C356" s="722" t="s">
        <v>1451</v>
      </c>
      <c r="D356" s="723" t="s">
        <v>23</v>
      </c>
      <c r="E356" s="721" t="s">
        <v>221</v>
      </c>
      <c r="F356" s="721" t="s">
        <v>467</v>
      </c>
      <c r="G356" s="956">
        <v>32590</v>
      </c>
      <c r="H356" s="795">
        <v>28</v>
      </c>
      <c r="I356" s="725" t="s">
        <v>1403</v>
      </c>
      <c r="J356" s="721" t="s">
        <v>289</v>
      </c>
      <c r="K356" s="721" t="s">
        <v>674</v>
      </c>
      <c r="L356" s="726"/>
      <c r="M356" s="726" t="s">
        <v>6426</v>
      </c>
      <c r="N356" s="722" t="s">
        <v>1418</v>
      </c>
      <c r="O356" s="721" t="s">
        <v>222</v>
      </c>
      <c r="P356" s="722" t="s">
        <v>1450</v>
      </c>
      <c r="Q356" s="734" t="s">
        <v>1453</v>
      </c>
    </row>
    <row r="357" spans="1:17">
      <c r="A357" s="745"/>
      <c r="B357" s="721">
        <v>2</v>
      </c>
      <c r="C357" s="722" t="s">
        <v>1455</v>
      </c>
      <c r="D357" s="723" t="s">
        <v>16</v>
      </c>
      <c r="E357" s="721" t="s">
        <v>221</v>
      </c>
      <c r="F357" s="721" t="s">
        <v>244</v>
      </c>
      <c r="G357" s="956">
        <v>33886</v>
      </c>
      <c r="H357" s="795">
        <v>24</v>
      </c>
      <c r="I357" s="725" t="s">
        <v>1403</v>
      </c>
      <c r="J357" s="721" t="s">
        <v>223</v>
      </c>
      <c r="K357" s="721" t="s">
        <v>246</v>
      </c>
      <c r="L357" s="726"/>
      <c r="M357" s="726" t="s">
        <v>6426</v>
      </c>
      <c r="N357" s="722" t="s">
        <v>1418</v>
      </c>
      <c r="O357" s="721" t="s">
        <v>245</v>
      </c>
      <c r="P357" s="727" t="s">
        <v>1454</v>
      </c>
      <c r="Q357" s="734" t="s">
        <v>1453</v>
      </c>
    </row>
    <row r="358" spans="1:17">
      <c r="A358" s="745">
        <v>105</v>
      </c>
      <c r="B358" s="721">
        <v>1</v>
      </c>
      <c r="C358" s="722" t="s">
        <v>1459</v>
      </c>
      <c r="D358" s="723" t="s">
        <v>23</v>
      </c>
      <c r="E358" s="721" t="s">
        <v>221</v>
      </c>
      <c r="F358" s="721" t="s">
        <v>414</v>
      </c>
      <c r="G358" s="956">
        <v>27238</v>
      </c>
      <c r="H358" s="795">
        <v>43</v>
      </c>
      <c r="I358" s="725" t="s">
        <v>1403</v>
      </c>
      <c r="J358" s="721" t="s">
        <v>256</v>
      </c>
      <c r="K358" s="721" t="s">
        <v>428</v>
      </c>
      <c r="L358" s="726"/>
      <c r="M358" s="726" t="s">
        <v>6426</v>
      </c>
      <c r="N358" s="722" t="s">
        <v>1418</v>
      </c>
      <c r="O358" s="721" t="s">
        <v>222</v>
      </c>
      <c r="P358" s="722" t="s">
        <v>1458</v>
      </c>
      <c r="Q358" s="722" t="s">
        <v>1461</v>
      </c>
    </row>
    <row r="359" spans="1:17">
      <c r="A359" s="745"/>
      <c r="B359" s="721">
        <v>2</v>
      </c>
      <c r="C359" s="722" t="s">
        <v>1464</v>
      </c>
      <c r="D359" s="723" t="s">
        <v>16</v>
      </c>
      <c r="E359" s="721" t="s">
        <v>221</v>
      </c>
      <c r="F359" s="721" t="s">
        <v>414</v>
      </c>
      <c r="G359" s="956">
        <v>25931</v>
      </c>
      <c r="H359" s="795">
        <v>46</v>
      </c>
      <c r="I359" s="725" t="s">
        <v>1403</v>
      </c>
      <c r="J359" s="721" t="s">
        <v>256</v>
      </c>
      <c r="K359" s="721" t="s">
        <v>246</v>
      </c>
      <c r="L359" s="726"/>
      <c r="M359" s="726" t="s">
        <v>6426</v>
      </c>
      <c r="N359" s="722" t="s">
        <v>1418</v>
      </c>
      <c r="O359" s="721" t="s">
        <v>245</v>
      </c>
      <c r="P359" s="727" t="s">
        <v>1463</v>
      </c>
      <c r="Q359" s="722" t="s">
        <v>1461</v>
      </c>
    </row>
    <row r="360" spans="1:17">
      <c r="A360" s="745"/>
      <c r="B360" s="721">
        <v>3</v>
      </c>
      <c r="C360" s="722" t="s">
        <v>1468</v>
      </c>
      <c r="D360" s="723" t="s">
        <v>23</v>
      </c>
      <c r="E360" s="721" t="s">
        <v>254</v>
      </c>
      <c r="F360" s="721" t="s">
        <v>414</v>
      </c>
      <c r="G360" s="956">
        <v>35295</v>
      </c>
      <c r="H360" s="795">
        <v>20</v>
      </c>
      <c r="I360" s="725" t="s">
        <v>1403</v>
      </c>
      <c r="J360" s="721" t="s">
        <v>256</v>
      </c>
      <c r="K360" s="721" t="s">
        <v>266</v>
      </c>
      <c r="L360" s="726"/>
      <c r="M360" s="726" t="s">
        <v>6426</v>
      </c>
      <c r="N360" s="722" t="s">
        <v>1418</v>
      </c>
      <c r="O360" s="721" t="s">
        <v>255</v>
      </c>
      <c r="P360" s="722" t="s">
        <v>1467</v>
      </c>
      <c r="Q360" s="722" t="s">
        <v>1461</v>
      </c>
    </row>
    <row r="361" spans="1:17">
      <c r="A361" s="745"/>
      <c r="B361" s="721">
        <v>4</v>
      </c>
      <c r="C361" s="722" t="s">
        <v>1471</v>
      </c>
      <c r="D361" s="723" t="s">
        <v>23</v>
      </c>
      <c r="E361" s="721" t="s">
        <v>254</v>
      </c>
      <c r="F361" s="721" t="s">
        <v>414</v>
      </c>
      <c r="G361" s="956">
        <v>35958</v>
      </c>
      <c r="H361" s="795">
        <v>19</v>
      </c>
      <c r="I361" s="725" t="s">
        <v>1403</v>
      </c>
      <c r="J361" s="721" t="s">
        <v>289</v>
      </c>
      <c r="K361" s="721" t="s">
        <v>266</v>
      </c>
      <c r="L361" s="726"/>
      <c r="M361" s="726" t="s">
        <v>6426</v>
      </c>
      <c r="N361" s="722" t="s">
        <v>1418</v>
      </c>
      <c r="O361" s="721" t="s">
        <v>255</v>
      </c>
      <c r="P361" s="722" t="s">
        <v>1470</v>
      </c>
      <c r="Q361" s="722" t="s">
        <v>1461</v>
      </c>
    </row>
    <row r="362" spans="1:17">
      <c r="A362" s="745">
        <v>106</v>
      </c>
      <c r="B362" s="721">
        <v>1</v>
      </c>
      <c r="C362" s="722" t="s">
        <v>1473</v>
      </c>
      <c r="D362" s="723" t="s">
        <v>23</v>
      </c>
      <c r="E362" s="721" t="s">
        <v>221</v>
      </c>
      <c r="F362" s="721" t="s">
        <v>524</v>
      </c>
      <c r="G362" s="956">
        <v>29715</v>
      </c>
      <c r="H362" s="795">
        <v>36</v>
      </c>
      <c r="I362" s="725" t="s">
        <v>1403</v>
      </c>
      <c r="J362" s="721" t="s">
        <v>223</v>
      </c>
      <c r="K362" s="721" t="s">
        <v>283</v>
      </c>
      <c r="L362" s="726"/>
      <c r="M362" s="726" t="s">
        <v>6426</v>
      </c>
      <c r="N362" s="722" t="s">
        <v>1418</v>
      </c>
      <c r="O362" s="721" t="s">
        <v>222</v>
      </c>
      <c r="P362" s="722" t="s">
        <v>1472</v>
      </c>
      <c r="Q362" s="722" t="s">
        <v>1476</v>
      </c>
    </row>
    <row r="363" spans="1:17">
      <c r="A363" s="745"/>
      <c r="B363" s="721">
        <v>2</v>
      </c>
      <c r="C363" s="722" t="s">
        <v>1478</v>
      </c>
      <c r="D363" s="723" t="s">
        <v>16</v>
      </c>
      <c r="E363" s="721" t="s">
        <v>221</v>
      </c>
      <c r="F363" s="721" t="s">
        <v>524</v>
      </c>
      <c r="G363" s="956">
        <v>31088</v>
      </c>
      <c r="H363" s="795">
        <v>32</v>
      </c>
      <c r="I363" s="725" t="s">
        <v>1403</v>
      </c>
      <c r="J363" s="721" t="s">
        <v>223</v>
      </c>
      <c r="K363" s="721" t="s">
        <v>246</v>
      </c>
      <c r="L363" s="726"/>
      <c r="M363" s="726" t="s">
        <v>6426</v>
      </c>
      <c r="N363" s="722" t="s">
        <v>1418</v>
      </c>
      <c r="O363" s="721" t="s">
        <v>245</v>
      </c>
      <c r="P363" s="722" t="s">
        <v>1477</v>
      </c>
      <c r="Q363" s="722" t="s">
        <v>1476</v>
      </c>
    </row>
    <row r="364" spans="1:17">
      <c r="A364" s="745"/>
      <c r="B364" s="721">
        <v>3</v>
      </c>
      <c r="C364" s="722" t="s">
        <v>1480</v>
      </c>
      <c r="D364" s="723" t="s">
        <v>23</v>
      </c>
      <c r="E364" s="721" t="s">
        <v>254</v>
      </c>
      <c r="F364" s="721" t="s">
        <v>22</v>
      </c>
      <c r="G364" s="956">
        <v>39359</v>
      </c>
      <c r="H364" s="795">
        <v>9</v>
      </c>
      <c r="I364" s="725" t="s">
        <v>1403</v>
      </c>
      <c r="J364" s="721" t="s">
        <v>369</v>
      </c>
      <c r="K364" s="721" t="s">
        <v>266</v>
      </c>
      <c r="L364" s="726"/>
      <c r="M364" s="726" t="s">
        <v>6426</v>
      </c>
      <c r="N364" s="722" t="s">
        <v>1418</v>
      </c>
      <c r="O364" s="721" t="s">
        <v>255</v>
      </c>
      <c r="P364" s="727" t="s">
        <v>1479</v>
      </c>
      <c r="Q364" s="722" t="s">
        <v>1476</v>
      </c>
    </row>
    <row r="365" spans="1:17">
      <c r="A365" s="745"/>
      <c r="B365" s="721">
        <v>4</v>
      </c>
      <c r="C365" s="722" t="s">
        <v>1482</v>
      </c>
      <c r="D365" s="723" t="s">
        <v>16</v>
      </c>
      <c r="E365" s="738" t="s">
        <v>254</v>
      </c>
      <c r="F365" s="738" t="s">
        <v>22</v>
      </c>
      <c r="G365" s="956">
        <v>41156</v>
      </c>
      <c r="H365" s="795">
        <v>4</v>
      </c>
      <c r="I365" s="747" t="s">
        <v>1403</v>
      </c>
      <c r="J365" s="738" t="s">
        <v>265</v>
      </c>
      <c r="K365" s="738" t="s">
        <v>270</v>
      </c>
      <c r="L365" s="726"/>
      <c r="M365" s="726" t="s">
        <v>6426</v>
      </c>
      <c r="N365" s="722" t="s">
        <v>1418</v>
      </c>
      <c r="O365" s="738" t="s">
        <v>255</v>
      </c>
      <c r="P365" s="734" t="s">
        <v>1481</v>
      </c>
      <c r="Q365" s="722" t="s">
        <v>1476</v>
      </c>
    </row>
    <row r="366" spans="1:17">
      <c r="A366" s="745">
        <v>107</v>
      </c>
      <c r="B366" s="721">
        <v>1</v>
      </c>
      <c r="C366" s="722" t="s">
        <v>1484</v>
      </c>
      <c r="D366" s="723" t="s">
        <v>23</v>
      </c>
      <c r="E366" s="721" t="s">
        <v>221</v>
      </c>
      <c r="F366" s="721" t="s">
        <v>1485</v>
      </c>
      <c r="G366" s="956">
        <v>21406</v>
      </c>
      <c r="H366" s="795">
        <v>58</v>
      </c>
      <c r="I366" s="725" t="s">
        <v>1403</v>
      </c>
      <c r="J366" s="721" t="s">
        <v>256</v>
      </c>
      <c r="K366" s="721" t="s">
        <v>283</v>
      </c>
      <c r="L366" s="726"/>
      <c r="M366" s="726" t="s">
        <v>6426</v>
      </c>
      <c r="N366" s="722" t="s">
        <v>1418</v>
      </c>
      <c r="O366" s="721" t="s">
        <v>222</v>
      </c>
      <c r="P366" s="722" t="s">
        <v>1483</v>
      </c>
      <c r="Q366" s="722" t="s">
        <v>1488</v>
      </c>
    </row>
    <row r="367" spans="1:17">
      <c r="A367" s="745"/>
      <c r="B367" s="721">
        <v>2</v>
      </c>
      <c r="C367" s="722" t="s">
        <v>1490</v>
      </c>
      <c r="D367" s="723" t="s">
        <v>16</v>
      </c>
      <c r="E367" s="721" t="s">
        <v>221</v>
      </c>
      <c r="F367" s="721" t="s">
        <v>583</v>
      </c>
      <c r="G367" s="956">
        <v>28321</v>
      </c>
      <c r="H367" s="795">
        <v>40</v>
      </c>
      <c r="I367" s="725" t="s">
        <v>1403</v>
      </c>
      <c r="J367" s="721" t="s">
        <v>256</v>
      </c>
      <c r="K367" s="721" t="s">
        <v>283</v>
      </c>
      <c r="L367" s="726"/>
      <c r="M367" s="726" t="s">
        <v>6426</v>
      </c>
      <c r="N367" s="722" t="s">
        <v>1418</v>
      </c>
      <c r="O367" s="721" t="s">
        <v>245</v>
      </c>
      <c r="P367" s="722" t="s">
        <v>1489</v>
      </c>
      <c r="Q367" s="722" t="s">
        <v>1488</v>
      </c>
    </row>
    <row r="368" spans="1:17">
      <c r="A368" s="745"/>
      <c r="B368" s="721">
        <v>3</v>
      </c>
      <c r="C368" s="722" t="s">
        <v>1494</v>
      </c>
      <c r="D368" s="723" t="s">
        <v>23</v>
      </c>
      <c r="E368" s="721" t="s">
        <v>254</v>
      </c>
      <c r="F368" s="721" t="s">
        <v>1185</v>
      </c>
      <c r="G368" s="956">
        <v>35133</v>
      </c>
      <c r="H368" s="795">
        <v>21</v>
      </c>
      <c r="I368" s="725" t="s">
        <v>1403</v>
      </c>
      <c r="J368" s="721" t="s">
        <v>256</v>
      </c>
      <c r="K368" s="721" t="s">
        <v>266</v>
      </c>
      <c r="L368" s="726"/>
      <c r="M368" s="726" t="s">
        <v>6426</v>
      </c>
      <c r="N368" s="722" t="s">
        <v>1418</v>
      </c>
      <c r="O368" s="721" t="s">
        <v>255</v>
      </c>
      <c r="P368" s="722" t="s">
        <v>1493</v>
      </c>
      <c r="Q368" s="722" t="s">
        <v>1488</v>
      </c>
    </row>
    <row r="369" spans="1:17">
      <c r="A369" s="745"/>
      <c r="B369" s="721">
        <v>4</v>
      </c>
      <c r="C369" s="722" t="s">
        <v>1496</v>
      </c>
      <c r="D369" s="723" t="s">
        <v>23</v>
      </c>
      <c r="E369" s="721" t="s">
        <v>254</v>
      </c>
      <c r="F369" s="721" t="s">
        <v>230</v>
      </c>
      <c r="G369" s="956">
        <v>35667</v>
      </c>
      <c r="H369" s="795">
        <v>19</v>
      </c>
      <c r="I369" s="725" t="s">
        <v>1403</v>
      </c>
      <c r="J369" s="721" t="s">
        <v>256</v>
      </c>
      <c r="K369" s="721" t="s">
        <v>266</v>
      </c>
      <c r="L369" s="726"/>
      <c r="M369" s="726" t="s">
        <v>6426</v>
      </c>
      <c r="N369" s="722" t="s">
        <v>1418</v>
      </c>
      <c r="O369" s="721" t="s">
        <v>255</v>
      </c>
      <c r="P369" s="722" t="s">
        <v>1495</v>
      </c>
      <c r="Q369" s="722" t="s">
        <v>1488</v>
      </c>
    </row>
    <row r="370" spans="1:17">
      <c r="A370" s="745"/>
      <c r="B370" s="721">
        <v>5</v>
      </c>
      <c r="C370" s="722" t="s">
        <v>1498</v>
      </c>
      <c r="D370" s="723" t="s">
        <v>23</v>
      </c>
      <c r="E370" s="721" t="s">
        <v>254</v>
      </c>
      <c r="F370" s="721" t="s">
        <v>230</v>
      </c>
      <c r="G370" s="956">
        <v>35667</v>
      </c>
      <c r="H370" s="795">
        <v>19</v>
      </c>
      <c r="I370" s="725" t="s">
        <v>1403</v>
      </c>
      <c r="J370" s="721" t="s">
        <v>256</v>
      </c>
      <c r="K370" s="721" t="s">
        <v>266</v>
      </c>
      <c r="L370" s="726"/>
      <c r="M370" s="726" t="s">
        <v>6426</v>
      </c>
      <c r="N370" s="722" t="s">
        <v>1418</v>
      </c>
      <c r="O370" s="721" t="s">
        <v>255</v>
      </c>
      <c r="P370" s="722" t="s">
        <v>1497</v>
      </c>
      <c r="Q370" s="722" t="s">
        <v>1488</v>
      </c>
    </row>
    <row r="371" spans="1:17">
      <c r="A371" s="745">
        <v>108</v>
      </c>
      <c r="B371" s="721">
        <v>1</v>
      </c>
      <c r="C371" s="722" t="s">
        <v>1147</v>
      </c>
      <c r="D371" s="723" t="s">
        <v>23</v>
      </c>
      <c r="E371" s="721" t="s">
        <v>221</v>
      </c>
      <c r="F371" s="721" t="s">
        <v>1500</v>
      </c>
      <c r="G371" s="956">
        <v>24472</v>
      </c>
      <c r="H371" s="795">
        <v>50</v>
      </c>
      <c r="I371" s="725" t="s">
        <v>1403</v>
      </c>
      <c r="J371" s="721" t="s">
        <v>256</v>
      </c>
      <c r="K371" s="721" t="s">
        <v>283</v>
      </c>
      <c r="L371" s="726"/>
      <c r="M371" s="726" t="s">
        <v>6426</v>
      </c>
      <c r="N371" s="722" t="s">
        <v>1418</v>
      </c>
      <c r="O371" s="721" t="s">
        <v>222</v>
      </c>
      <c r="P371" s="722" t="s">
        <v>1499</v>
      </c>
      <c r="Q371" s="722" t="s">
        <v>1503</v>
      </c>
    </row>
    <row r="372" spans="1:17">
      <c r="A372" s="745"/>
      <c r="B372" s="738">
        <v>2</v>
      </c>
      <c r="C372" s="722" t="s">
        <v>1505</v>
      </c>
      <c r="D372" s="723" t="s">
        <v>16</v>
      </c>
      <c r="E372" s="738" t="s">
        <v>221</v>
      </c>
      <c r="F372" s="738" t="s">
        <v>1506</v>
      </c>
      <c r="G372" s="956">
        <v>28349</v>
      </c>
      <c r="H372" s="795">
        <v>39</v>
      </c>
      <c r="I372" s="747" t="s">
        <v>1403</v>
      </c>
      <c r="J372" s="738" t="s">
        <v>256</v>
      </c>
      <c r="K372" s="738" t="s">
        <v>246</v>
      </c>
      <c r="L372" s="726"/>
      <c r="M372" s="726" t="s">
        <v>6426</v>
      </c>
      <c r="N372" s="722" t="s">
        <v>1418</v>
      </c>
      <c r="O372" s="738" t="s">
        <v>245</v>
      </c>
      <c r="P372" s="727" t="s">
        <v>1504</v>
      </c>
      <c r="Q372" s="722" t="s">
        <v>1503</v>
      </c>
    </row>
    <row r="373" spans="1:17">
      <c r="A373" s="745"/>
      <c r="B373" s="721">
        <v>3</v>
      </c>
      <c r="C373" s="722" t="s">
        <v>1511</v>
      </c>
      <c r="D373" s="723" t="s">
        <v>16</v>
      </c>
      <c r="E373" s="721" t="s">
        <v>254</v>
      </c>
      <c r="F373" s="721" t="s">
        <v>230</v>
      </c>
      <c r="G373" s="956">
        <v>35746</v>
      </c>
      <c r="H373" s="795">
        <v>19</v>
      </c>
      <c r="I373" s="725" t="s">
        <v>1403</v>
      </c>
      <c r="J373" s="721" t="s">
        <v>223</v>
      </c>
      <c r="K373" s="721" t="s">
        <v>266</v>
      </c>
      <c r="L373" s="726"/>
      <c r="M373" s="726" t="s">
        <v>6426</v>
      </c>
      <c r="N373" s="722" t="s">
        <v>1418</v>
      </c>
      <c r="O373" s="721" t="s">
        <v>255</v>
      </c>
      <c r="P373" s="727" t="s">
        <v>1510</v>
      </c>
      <c r="Q373" s="722" t="s">
        <v>1503</v>
      </c>
    </row>
    <row r="374" spans="1:17">
      <c r="A374" s="745"/>
      <c r="B374" s="721">
        <v>4</v>
      </c>
      <c r="C374" s="722" t="s">
        <v>1513</v>
      </c>
      <c r="D374" s="723" t="s">
        <v>23</v>
      </c>
      <c r="E374" s="721" t="s">
        <v>254</v>
      </c>
      <c r="F374" s="721" t="s">
        <v>1514</v>
      </c>
      <c r="G374" s="956">
        <v>34179</v>
      </c>
      <c r="H374" s="795">
        <v>24</v>
      </c>
      <c r="I374" s="725" t="s">
        <v>1403</v>
      </c>
      <c r="J374" s="721" t="s">
        <v>223</v>
      </c>
      <c r="K374" s="721" t="s">
        <v>261</v>
      </c>
      <c r="L374" s="726"/>
      <c r="M374" s="726" t="s">
        <v>6426</v>
      </c>
      <c r="N374" s="722" t="s">
        <v>1418</v>
      </c>
      <c r="O374" s="721" t="s">
        <v>255</v>
      </c>
      <c r="P374" s="727" t="s">
        <v>1512</v>
      </c>
      <c r="Q374" s="722" t="s">
        <v>1503</v>
      </c>
    </row>
    <row r="375" spans="1:17">
      <c r="A375" s="745"/>
      <c r="B375" s="721">
        <v>5</v>
      </c>
      <c r="C375" s="722" t="s">
        <v>1516</v>
      </c>
      <c r="D375" s="723" t="s">
        <v>23</v>
      </c>
      <c r="E375" s="721" t="s">
        <v>254</v>
      </c>
      <c r="F375" s="721" t="s">
        <v>1514</v>
      </c>
      <c r="G375" s="956">
        <v>36596</v>
      </c>
      <c r="H375" s="795">
        <v>17</v>
      </c>
      <c r="I375" s="725" t="s">
        <v>1403</v>
      </c>
      <c r="J375" s="721" t="s">
        <v>886</v>
      </c>
      <c r="K375" s="721" t="s">
        <v>266</v>
      </c>
      <c r="L375" s="726"/>
      <c r="M375" s="726" t="s">
        <v>6426</v>
      </c>
      <c r="N375" s="722" t="s">
        <v>1418</v>
      </c>
      <c r="O375" s="721" t="s">
        <v>255</v>
      </c>
      <c r="P375" s="727" t="s">
        <v>1515</v>
      </c>
      <c r="Q375" s="722" t="s">
        <v>1503</v>
      </c>
    </row>
    <row r="376" spans="1:17">
      <c r="A376" s="745">
        <v>109</v>
      </c>
      <c r="B376" s="721">
        <v>1</v>
      </c>
      <c r="C376" s="722" t="s">
        <v>1518</v>
      </c>
      <c r="D376" s="723" t="s">
        <v>23</v>
      </c>
      <c r="E376" s="721" t="s">
        <v>221</v>
      </c>
      <c r="F376" s="721" t="s">
        <v>244</v>
      </c>
      <c r="G376" s="956">
        <v>27287</v>
      </c>
      <c r="H376" s="795">
        <v>42</v>
      </c>
      <c r="I376" s="725" t="s">
        <v>1403</v>
      </c>
      <c r="J376" s="721" t="s">
        <v>289</v>
      </c>
      <c r="K376" s="721" t="s">
        <v>283</v>
      </c>
      <c r="L376" s="726"/>
      <c r="M376" s="726" t="s">
        <v>6426</v>
      </c>
      <c r="N376" s="722" t="s">
        <v>1418</v>
      </c>
      <c r="O376" s="721" t="s">
        <v>222</v>
      </c>
      <c r="P376" s="722" t="s">
        <v>1517</v>
      </c>
      <c r="Q376" s="722" t="s">
        <v>1521</v>
      </c>
    </row>
    <row r="377" spans="1:17">
      <c r="A377" s="745"/>
      <c r="B377" s="721">
        <v>2</v>
      </c>
      <c r="C377" s="722" t="s">
        <v>1523</v>
      </c>
      <c r="D377" s="723" t="s">
        <v>16</v>
      </c>
      <c r="E377" s="721" t="s">
        <v>221</v>
      </c>
      <c r="F377" s="721" t="s">
        <v>1500</v>
      </c>
      <c r="G377" s="956">
        <v>27739</v>
      </c>
      <c r="H377" s="795">
        <v>41</v>
      </c>
      <c r="I377" s="725" t="s">
        <v>1403</v>
      </c>
      <c r="J377" s="721" t="s">
        <v>289</v>
      </c>
      <c r="K377" s="721" t="s">
        <v>246</v>
      </c>
      <c r="L377" s="726"/>
      <c r="M377" s="726" t="s">
        <v>6426</v>
      </c>
      <c r="N377" s="722" t="s">
        <v>1418</v>
      </c>
      <c r="O377" s="721" t="s">
        <v>245</v>
      </c>
      <c r="P377" s="722" t="s">
        <v>1522</v>
      </c>
      <c r="Q377" s="722" t="s">
        <v>1521</v>
      </c>
    </row>
    <row r="378" spans="1:17">
      <c r="A378" s="745"/>
      <c r="B378" s="721">
        <v>4</v>
      </c>
      <c r="C378" s="722" t="s">
        <v>1529</v>
      </c>
      <c r="D378" s="723" t="s">
        <v>23</v>
      </c>
      <c r="E378" s="721" t="s">
        <v>254</v>
      </c>
      <c r="F378" s="721" t="s">
        <v>22</v>
      </c>
      <c r="G378" s="956">
        <v>39144</v>
      </c>
      <c r="H378" s="795">
        <v>10</v>
      </c>
      <c r="I378" s="725" t="s">
        <v>1403</v>
      </c>
      <c r="J378" s="721" t="s">
        <v>369</v>
      </c>
      <c r="K378" s="721" t="s">
        <v>266</v>
      </c>
      <c r="L378" s="726"/>
      <c r="M378" s="726" t="s">
        <v>6426</v>
      </c>
      <c r="N378" s="722" t="s">
        <v>1418</v>
      </c>
      <c r="O378" s="721" t="s">
        <v>255</v>
      </c>
      <c r="P378" s="722" t="s">
        <v>1528</v>
      </c>
      <c r="Q378" s="722" t="s">
        <v>1521</v>
      </c>
    </row>
    <row r="379" spans="1:17">
      <c r="A379" s="745">
        <v>110</v>
      </c>
      <c r="B379" s="721">
        <v>1</v>
      </c>
      <c r="C379" s="722" t="s">
        <v>1531</v>
      </c>
      <c r="D379" s="723" t="s">
        <v>23</v>
      </c>
      <c r="E379" s="721" t="s">
        <v>221</v>
      </c>
      <c r="F379" s="721" t="s">
        <v>1532</v>
      </c>
      <c r="G379" s="956">
        <v>26831</v>
      </c>
      <c r="H379" s="795">
        <v>44</v>
      </c>
      <c r="I379" s="725" t="s">
        <v>4508</v>
      </c>
      <c r="J379" s="721" t="s">
        <v>289</v>
      </c>
      <c r="K379" s="721" t="s">
        <v>283</v>
      </c>
      <c r="L379" s="726"/>
      <c r="M379" s="726" t="s">
        <v>6426</v>
      </c>
      <c r="N379" s="722" t="s">
        <v>1418</v>
      </c>
      <c r="O379" s="721" t="s">
        <v>222</v>
      </c>
      <c r="P379" s="722" t="s">
        <v>1530</v>
      </c>
      <c r="Q379" s="722" t="s">
        <v>1536</v>
      </c>
    </row>
    <row r="380" spans="1:17">
      <c r="A380" s="745"/>
      <c r="B380" s="721">
        <v>2</v>
      </c>
      <c r="C380" s="722" t="s">
        <v>1539</v>
      </c>
      <c r="D380" s="723" t="s">
        <v>16</v>
      </c>
      <c r="E380" s="721" t="s">
        <v>221</v>
      </c>
      <c r="F380" s="721" t="s">
        <v>1540</v>
      </c>
      <c r="G380" s="956">
        <v>26849</v>
      </c>
      <c r="H380" s="795">
        <v>44</v>
      </c>
      <c r="I380" s="725" t="s">
        <v>4508</v>
      </c>
      <c r="J380" s="721" t="s">
        <v>289</v>
      </c>
      <c r="K380" s="721" t="s">
        <v>246</v>
      </c>
      <c r="L380" s="726"/>
      <c r="M380" s="726" t="s">
        <v>6426</v>
      </c>
      <c r="N380" s="722" t="s">
        <v>1418</v>
      </c>
      <c r="O380" s="721" t="s">
        <v>245</v>
      </c>
      <c r="P380" s="722" t="s">
        <v>1538</v>
      </c>
      <c r="Q380" s="722" t="s">
        <v>1536</v>
      </c>
    </row>
    <row r="381" spans="1:17">
      <c r="A381" s="745"/>
      <c r="B381" s="721">
        <v>3</v>
      </c>
      <c r="C381" s="722" t="s">
        <v>1547</v>
      </c>
      <c r="D381" s="723" t="s">
        <v>23</v>
      </c>
      <c r="E381" s="721" t="s">
        <v>254</v>
      </c>
      <c r="F381" s="721" t="s">
        <v>1532</v>
      </c>
      <c r="G381" s="956">
        <v>36421</v>
      </c>
      <c r="H381" s="795">
        <v>17</v>
      </c>
      <c r="I381" s="725" t="s">
        <v>4508</v>
      </c>
      <c r="J381" s="721" t="s">
        <v>886</v>
      </c>
      <c r="K381" s="721" t="s">
        <v>266</v>
      </c>
      <c r="L381" s="726"/>
      <c r="M381" s="726" t="s">
        <v>6426</v>
      </c>
      <c r="N381" s="722" t="s">
        <v>1418</v>
      </c>
      <c r="O381" s="721" t="s">
        <v>255</v>
      </c>
      <c r="P381" s="722" t="s">
        <v>1546</v>
      </c>
      <c r="Q381" s="722" t="s">
        <v>1536</v>
      </c>
    </row>
    <row r="382" spans="1:17">
      <c r="A382" s="745"/>
      <c r="B382" s="721">
        <v>4</v>
      </c>
      <c r="C382" s="722" t="s">
        <v>1549</v>
      </c>
      <c r="D382" s="723" t="s">
        <v>23</v>
      </c>
      <c r="E382" s="721" t="s">
        <v>254</v>
      </c>
      <c r="F382" s="721" t="s">
        <v>230</v>
      </c>
      <c r="G382" s="956">
        <v>39711</v>
      </c>
      <c r="H382" s="795">
        <v>8</v>
      </c>
      <c r="I382" s="725" t="s">
        <v>4508</v>
      </c>
      <c r="J382" s="721" t="s">
        <v>369</v>
      </c>
      <c r="K382" s="721" t="s">
        <v>266</v>
      </c>
      <c r="L382" s="726"/>
      <c r="M382" s="726" t="s">
        <v>6426</v>
      </c>
      <c r="N382" s="722" t="s">
        <v>1418</v>
      </c>
      <c r="O382" s="721" t="s">
        <v>255</v>
      </c>
      <c r="P382" s="734" t="s">
        <v>1548</v>
      </c>
      <c r="Q382" s="722" t="s">
        <v>1536</v>
      </c>
    </row>
    <row r="383" spans="1:17">
      <c r="A383" s="745"/>
      <c r="B383" s="721">
        <v>5</v>
      </c>
      <c r="C383" s="722" t="s">
        <v>1551</v>
      </c>
      <c r="D383" s="723" t="s">
        <v>23</v>
      </c>
      <c r="E383" s="721" t="s">
        <v>254</v>
      </c>
      <c r="F383" s="721" t="s">
        <v>230</v>
      </c>
      <c r="G383" s="956">
        <v>40824</v>
      </c>
      <c r="H383" s="795">
        <v>5</v>
      </c>
      <c r="I383" s="725" t="s">
        <v>4508</v>
      </c>
      <c r="J383" s="721" t="s">
        <v>265</v>
      </c>
      <c r="K383" s="721" t="s">
        <v>270</v>
      </c>
      <c r="L383" s="726"/>
      <c r="M383" s="726" t="s">
        <v>6426</v>
      </c>
      <c r="N383" s="722" t="s">
        <v>1418</v>
      </c>
      <c r="O383" s="721" t="s">
        <v>255</v>
      </c>
      <c r="P383" s="734" t="s">
        <v>1550</v>
      </c>
      <c r="Q383" s="722" t="s">
        <v>1536</v>
      </c>
    </row>
    <row r="384" spans="1:17">
      <c r="A384" s="745">
        <v>111</v>
      </c>
      <c r="B384" s="721">
        <v>1</v>
      </c>
      <c r="C384" s="722" t="s">
        <v>109</v>
      </c>
      <c r="D384" s="723" t="s">
        <v>23</v>
      </c>
      <c r="E384" s="721" t="s">
        <v>221</v>
      </c>
      <c r="F384" s="721" t="s">
        <v>1185</v>
      </c>
      <c r="G384" s="956">
        <v>23289</v>
      </c>
      <c r="H384" s="795">
        <v>53</v>
      </c>
      <c r="I384" s="725" t="s">
        <v>1403</v>
      </c>
      <c r="J384" s="721" t="s">
        <v>256</v>
      </c>
      <c r="K384" s="721" t="s">
        <v>283</v>
      </c>
      <c r="L384" s="726"/>
      <c r="M384" s="726" t="s">
        <v>6426</v>
      </c>
      <c r="N384" s="722" t="s">
        <v>1418</v>
      </c>
      <c r="O384" s="721" t="s">
        <v>222</v>
      </c>
      <c r="P384" s="722" t="s">
        <v>1552</v>
      </c>
      <c r="Q384" s="722" t="s">
        <v>1554</v>
      </c>
    </row>
    <row r="385" spans="1:17">
      <c r="A385" s="745"/>
      <c r="B385" s="721">
        <v>2</v>
      </c>
      <c r="C385" s="722" t="s">
        <v>1556</v>
      </c>
      <c r="D385" s="723" t="s">
        <v>16</v>
      </c>
      <c r="E385" s="721" t="s">
        <v>221</v>
      </c>
      <c r="F385" s="721" t="s">
        <v>1557</v>
      </c>
      <c r="G385" s="956">
        <v>27586</v>
      </c>
      <c r="H385" s="795">
        <v>42</v>
      </c>
      <c r="I385" s="725" t="s">
        <v>1403</v>
      </c>
      <c r="J385" s="721" t="s">
        <v>256</v>
      </c>
      <c r="K385" s="721" t="s">
        <v>246</v>
      </c>
      <c r="L385" s="726"/>
      <c r="M385" s="726" t="s">
        <v>6426</v>
      </c>
      <c r="N385" s="722" t="s">
        <v>1418</v>
      </c>
      <c r="O385" s="721" t="s">
        <v>245</v>
      </c>
      <c r="P385" s="722" t="s">
        <v>1555</v>
      </c>
      <c r="Q385" s="722" t="s">
        <v>1554</v>
      </c>
    </row>
    <row r="386" spans="1:17">
      <c r="A386" s="745"/>
      <c r="B386" s="721">
        <v>3</v>
      </c>
      <c r="C386" s="722" t="s">
        <v>1561</v>
      </c>
      <c r="D386" s="723" t="s">
        <v>23</v>
      </c>
      <c r="E386" s="721" t="s">
        <v>254</v>
      </c>
      <c r="F386" s="721" t="s">
        <v>1557</v>
      </c>
      <c r="G386" s="956">
        <v>32866</v>
      </c>
      <c r="H386" s="795">
        <v>27</v>
      </c>
      <c r="I386" s="725" t="s">
        <v>1403</v>
      </c>
      <c r="J386" s="721" t="s">
        <v>289</v>
      </c>
      <c r="K386" s="721" t="s">
        <v>266</v>
      </c>
      <c r="L386" s="726"/>
      <c r="M386" s="726" t="s">
        <v>6426</v>
      </c>
      <c r="N386" s="722" t="s">
        <v>1418</v>
      </c>
      <c r="O386" s="721" t="s">
        <v>255</v>
      </c>
      <c r="P386" s="722" t="s">
        <v>1560</v>
      </c>
      <c r="Q386" s="722" t="s">
        <v>1554</v>
      </c>
    </row>
    <row r="387" spans="1:17">
      <c r="A387" s="745"/>
      <c r="B387" s="721">
        <v>4</v>
      </c>
      <c r="C387" s="722" t="s">
        <v>1563</v>
      </c>
      <c r="D387" s="723" t="s">
        <v>23</v>
      </c>
      <c r="E387" s="721" t="s">
        <v>254</v>
      </c>
      <c r="F387" s="721" t="s">
        <v>1557</v>
      </c>
      <c r="G387" s="956">
        <v>33526</v>
      </c>
      <c r="H387" s="795">
        <v>25</v>
      </c>
      <c r="I387" s="725" t="s">
        <v>1403</v>
      </c>
      <c r="J387" s="721" t="s">
        <v>289</v>
      </c>
      <c r="K387" s="721" t="s">
        <v>270</v>
      </c>
      <c r="L387" s="726"/>
      <c r="M387" s="726" t="s">
        <v>6426</v>
      </c>
      <c r="N387" s="722" t="s">
        <v>1418</v>
      </c>
      <c r="O387" s="721" t="s">
        <v>255</v>
      </c>
      <c r="P387" s="722" t="s">
        <v>1562</v>
      </c>
      <c r="Q387" s="722" t="s">
        <v>1554</v>
      </c>
    </row>
    <row r="388" spans="1:17">
      <c r="A388" s="745"/>
      <c r="B388" s="721">
        <v>5</v>
      </c>
      <c r="C388" s="722" t="s">
        <v>1567</v>
      </c>
      <c r="D388" s="723" t="s">
        <v>23</v>
      </c>
      <c r="E388" s="721" t="s">
        <v>254</v>
      </c>
      <c r="F388" s="721" t="s">
        <v>230</v>
      </c>
      <c r="G388" s="956">
        <v>34842</v>
      </c>
      <c r="H388" s="795">
        <v>22</v>
      </c>
      <c r="I388" s="725" t="s">
        <v>1403</v>
      </c>
      <c r="J388" s="721" t="s">
        <v>289</v>
      </c>
      <c r="K388" s="721" t="s">
        <v>266</v>
      </c>
      <c r="L388" s="726"/>
      <c r="M388" s="726" t="s">
        <v>6426</v>
      </c>
      <c r="N388" s="722" t="s">
        <v>1418</v>
      </c>
      <c r="O388" s="721" t="s">
        <v>255</v>
      </c>
      <c r="P388" s="722" t="s">
        <v>1566</v>
      </c>
      <c r="Q388" s="722" t="s">
        <v>1554</v>
      </c>
    </row>
    <row r="389" spans="1:17">
      <c r="A389" s="745">
        <v>112</v>
      </c>
      <c r="B389" s="721">
        <v>1</v>
      </c>
      <c r="C389" s="722" t="s">
        <v>1569</v>
      </c>
      <c r="D389" s="723" t="s">
        <v>16</v>
      </c>
      <c r="E389" s="721" t="s">
        <v>947</v>
      </c>
      <c r="F389" s="721" t="s">
        <v>22</v>
      </c>
      <c r="G389" s="956">
        <v>16998</v>
      </c>
      <c r="H389" s="795">
        <v>71</v>
      </c>
      <c r="I389" s="725" t="s">
        <v>1403</v>
      </c>
      <c r="J389" s="721" t="s">
        <v>256</v>
      </c>
      <c r="K389" s="721" t="s">
        <v>283</v>
      </c>
      <c r="L389" s="726"/>
      <c r="M389" s="726" t="s">
        <v>6426</v>
      </c>
      <c r="N389" s="722" t="s">
        <v>1418</v>
      </c>
      <c r="O389" s="721" t="s">
        <v>222</v>
      </c>
      <c r="P389" s="722" t="s">
        <v>1568</v>
      </c>
      <c r="Q389" s="722" t="s">
        <v>1572</v>
      </c>
    </row>
    <row r="390" spans="1:17">
      <c r="A390" s="745"/>
      <c r="B390" s="721">
        <v>3</v>
      </c>
      <c r="C390" s="722" t="s">
        <v>1596</v>
      </c>
      <c r="D390" s="723" t="s">
        <v>16</v>
      </c>
      <c r="E390" s="721" t="s">
        <v>254</v>
      </c>
      <c r="F390" s="721" t="s">
        <v>230</v>
      </c>
      <c r="G390" s="956">
        <v>37749</v>
      </c>
      <c r="H390" s="795">
        <v>14</v>
      </c>
      <c r="I390" s="725" t="s">
        <v>1403</v>
      </c>
      <c r="J390" s="721" t="s">
        <v>369</v>
      </c>
      <c r="K390" s="721" t="s">
        <v>266</v>
      </c>
      <c r="L390" s="726"/>
      <c r="M390" s="726" t="s">
        <v>6426</v>
      </c>
      <c r="N390" s="722" t="s">
        <v>1418</v>
      </c>
      <c r="O390" s="721" t="s">
        <v>255</v>
      </c>
      <c r="P390" s="722" t="s">
        <v>1595</v>
      </c>
      <c r="Q390" s="722" t="s">
        <v>1594</v>
      </c>
    </row>
    <row r="391" spans="1:17">
      <c r="A391" s="745">
        <v>113</v>
      </c>
      <c r="B391" s="721">
        <v>1</v>
      </c>
      <c r="C391" s="722" t="s">
        <v>1599</v>
      </c>
      <c r="D391" s="723" t="s">
        <v>23</v>
      </c>
      <c r="E391" s="721" t="s">
        <v>221</v>
      </c>
      <c r="F391" s="721" t="s">
        <v>288</v>
      </c>
      <c r="G391" s="956">
        <v>33805</v>
      </c>
      <c r="H391" s="795">
        <v>25</v>
      </c>
      <c r="I391" s="725" t="s">
        <v>1403</v>
      </c>
      <c r="J391" s="721" t="s">
        <v>289</v>
      </c>
      <c r="K391" s="721" t="s">
        <v>261</v>
      </c>
      <c r="L391" s="726"/>
      <c r="M391" s="726" t="s">
        <v>6426</v>
      </c>
      <c r="N391" s="722" t="s">
        <v>1418</v>
      </c>
      <c r="O391" s="721" t="s">
        <v>222</v>
      </c>
      <c r="P391" s="734" t="s">
        <v>1598</v>
      </c>
      <c r="Q391" s="734"/>
    </row>
    <row r="392" spans="1:17">
      <c r="A392" s="745"/>
      <c r="B392" s="721">
        <v>2</v>
      </c>
      <c r="C392" s="722" t="s">
        <v>1604</v>
      </c>
      <c r="D392" s="723" t="s">
        <v>16</v>
      </c>
      <c r="E392" s="721" t="s">
        <v>221</v>
      </c>
      <c r="F392" s="721" t="s">
        <v>1605</v>
      </c>
      <c r="G392" s="956">
        <v>35086</v>
      </c>
      <c r="H392" s="795">
        <v>21</v>
      </c>
      <c r="I392" s="725" t="s">
        <v>1403</v>
      </c>
      <c r="J392" s="721" t="s">
        <v>223</v>
      </c>
      <c r="K392" s="721" t="s">
        <v>270</v>
      </c>
      <c r="L392" s="726"/>
      <c r="M392" s="726" t="s">
        <v>6426</v>
      </c>
      <c r="N392" s="722" t="s">
        <v>1418</v>
      </c>
      <c r="O392" s="721" t="s">
        <v>245</v>
      </c>
      <c r="P392" s="722" t="s">
        <v>1603</v>
      </c>
      <c r="Q392" s="722"/>
    </row>
    <row r="393" spans="1:17">
      <c r="A393" s="745"/>
      <c r="B393" s="738">
        <v>3</v>
      </c>
      <c r="C393" s="722" t="s">
        <v>1606</v>
      </c>
      <c r="D393" s="723" t="s">
        <v>16</v>
      </c>
      <c r="E393" s="721" t="s">
        <v>254</v>
      </c>
      <c r="F393" s="721" t="s">
        <v>22</v>
      </c>
      <c r="G393" s="956">
        <v>42605</v>
      </c>
      <c r="H393" s="795">
        <v>0</v>
      </c>
      <c r="I393" s="725" t="s">
        <v>1403</v>
      </c>
      <c r="J393" s="721" t="s">
        <v>265</v>
      </c>
      <c r="K393" s="721" t="s">
        <v>270</v>
      </c>
      <c r="L393" s="726"/>
      <c r="M393" s="726" t="s">
        <v>6426</v>
      </c>
      <c r="N393" s="722" t="s">
        <v>1418</v>
      </c>
      <c r="O393" s="721" t="s">
        <v>255</v>
      </c>
      <c r="P393" s="722"/>
      <c r="Q393" s="722"/>
    </row>
    <row r="394" spans="1:17">
      <c r="A394" s="745">
        <v>114</v>
      </c>
      <c r="B394" s="721">
        <v>1</v>
      </c>
      <c r="C394" s="722" t="s">
        <v>1608</v>
      </c>
      <c r="D394" s="723" t="s">
        <v>23</v>
      </c>
      <c r="E394" s="721" t="s">
        <v>221</v>
      </c>
      <c r="F394" s="721" t="s">
        <v>1609</v>
      </c>
      <c r="G394" s="956">
        <v>18459</v>
      </c>
      <c r="H394" s="795">
        <v>67</v>
      </c>
      <c r="I394" s="725" t="s">
        <v>1403</v>
      </c>
      <c r="J394" s="721" t="s">
        <v>256</v>
      </c>
      <c r="K394" s="721" t="s">
        <v>283</v>
      </c>
      <c r="L394" s="726"/>
      <c r="M394" s="726" t="s">
        <v>6426</v>
      </c>
      <c r="N394" s="722" t="s">
        <v>1418</v>
      </c>
      <c r="O394" s="721" t="s">
        <v>222</v>
      </c>
      <c r="P394" s="722" t="s">
        <v>1607</v>
      </c>
      <c r="Q394" s="722" t="s">
        <v>1612</v>
      </c>
    </row>
    <row r="395" spans="1:17">
      <c r="A395" s="745"/>
      <c r="B395" s="721">
        <v>2</v>
      </c>
      <c r="C395" s="722" t="s">
        <v>1614</v>
      </c>
      <c r="D395" s="723" t="s">
        <v>16</v>
      </c>
      <c r="E395" s="721" t="s">
        <v>221</v>
      </c>
      <c r="F395" s="721" t="s">
        <v>1609</v>
      </c>
      <c r="G395" s="956">
        <v>20285</v>
      </c>
      <c r="H395" s="795">
        <v>62</v>
      </c>
      <c r="I395" s="725" t="s">
        <v>1403</v>
      </c>
      <c r="J395" s="721" t="s">
        <v>256</v>
      </c>
      <c r="K395" s="721" t="s">
        <v>246</v>
      </c>
      <c r="L395" s="726"/>
      <c r="M395" s="726" t="s">
        <v>6426</v>
      </c>
      <c r="N395" s="722" t="s">
        <v>1418</v>
      </c>
      <c r="O395" s="721" t="s">
        <v>245</v>
      </c>
      <c r="P395" s="722" t="s">
        <v>1613</v>
      </c>
      <c r="Q395" s="722" t="s">
        <v>1612</v>
      </c>
    </row>
    <row r="396" spans="1:17">
      <c r="A396" s="745"/>
      <c r="B396" s="721">
        <v>3</v>
      </c>
      <c r="C396" s="722" t="s">
        <v>1618</v>
      </c>
      <c r="D396" s="723" t="s">
        <v>16</v>
      </c>
      <c r="E396" s="721" t="s">
        <v>254</v>
      </c>
      <c r="F396" s="721" t="s">
        <v>230</v>
      </c>
      <c r="G396" s="956">
        <v>34003</v>
      </c>
      <c r="H396" s="795">
        <v>24</v>
      </c>
      <c r="I396" s="725" t="s">
        <v>1403</v>
      </c>
      <c r="J396" s="721" t="s">
        <v>289</v>
      </c>
      <c r="K396" s="721" t="s">
        <v>266</v>
      </c>
      <c r="L396" s="726"/>
      <c r="M396" s="726" t="s">
        <v>6426</v>
      </c>
      <c r="N396" s="722" t="s">
        <v>1418</v>
      </c>
      <c r="O396" s="721" t="s">
        <v>255</v>
      </c>
      <c r="P396" s="722" t="s">
        <v>1617</v>
      </c>
      <c r="Q396" s="722" t="s">
        <v>1612</v>
      </c>
    </row>
    <row r="397" spans="1:17">
      <c r="A397" s="745">
        <v>115</v>
      </c>
      <c r="B397" s="721">
        <v>1</v>
      </c>
      <c r="C397" s="722" t="s">
        <v>1620</v>
      </c>
      <c r="D397" s="723" t="s">
        <v>16</v>
      </c>
      <c r="E397" s="721" t="s">
        <v>947</v>
      </c>
      <c r="F397" s="721" t="s">
        <v>524</v>
      </c>
      <c r="G397" s="956">
        <v>18459</v>
      </c>
      <c r="H397" s="795">
        <v>67</v>
      </c>
      <c r="I397" s="725" t="s">
        <v>1403</v>
      </c>
      <c r="J397" s="721" t="s">
        <v>256</v>
      </c>
      <c r="K397" s="721" t="s">
        <v>246</v>
      </c>
      <c r="L397" s="726"/>
      <c r="M397" s="726" t="s">
        <v>6426</v>
      </c>
      <c r="N397" s="722" t="s">
        <v>1418</v>
      </c>
      <c r="O397" s="721" t="s">
        <v>222</v>
      </c>
      <c r="P397" s="722" t="s">
        <v>1619</v>
      </c>
      <c r="Q397" s="722" t="s">
        <v>1623</v>
      </c>
    </row>
    <row r="398" spans="1:17">
      <c r="A398" s="745"/>
      <c r="B398" s="721">
        <v>3</v>
      </c>
      <c r="C398" s="722" t="s">
        <v>1625</v>
      </c>
      <c r="D398" s="723" t="s">
        <v>23</v>
      </c>
      <c r="E398" s="721" t="s">
        <v>254</v>
      </c>
      <c r="F398" s="721" t="s">
        <v>524</v>
      </c>
      <c r="G398" s="956">
        <v>30437</v>
      </c>
      <c r="H398" s="795">
        <v>34</v>
      </c>
      <c r="I398" s="725" t="s">
        <v>1403</v>
      </c>
      <c r="J398" s="721" t="s">
        <v>256</v>
      </c>
      <c r="K398" s="721" t="s">
        <v>283</v>
      </c>
      <c r="L398" s="726"/>
      <c r="M398" s="726" t="s">
        <v>6426</v>
      </c>
      <c r="N398" s="722" t="s">
        <v>1418</v>
      </c>
      <c r="O398" s="721" t="s">
        <v>255</v>
      </c>
      <c r="P398" s="722" t="s">
        <v>1624</v>
      </c>
      <c r="Q398" s="722" t="s">
        <v>1623</v>
      </c>
    </row>
    <row r="399" spans="1:17">
      <c r="A399" s="745">
        <v>116</v>
      </c>
      <c r="B399" s="721">
        <v>1</v>
      </c>
      <c r="C399" s="722" t="s">
        <v>1628</v>
      </c>
      <c r="D399" s="723" t="s">
        <v>23</v>
      </c>
      <c r="E399" s="721" t="s">
        <v>221</v>
      </c>
      <c r="F399" s="721" t="s">
        <v>244</v>
      </c>
      <c r="G399" s="956">
        <v>24165</v>
      </c>
      <c r="H399" s="795">
        <v>51</v>
      </c>
      <c r="I399" s="725" t="s">
        <v>1403</v>
      </c>
      <c r="J399" s="721" t="s">
        <v>256</v>
      </c>
      <c r="K399" s="721" t="s">
        <v>283</v>
      </c>
      <c r="L399" s="726"/>
      <c r="M399" s="726" t="s">
        <v>6426</v>
      </c>
      <c r="N399" s="722" t="s">
        <v>1418</v>
      </c>
      <c r="O399" s="721" t="s">
        <v>222</v>
      </c>
      <c r="P399" s="722" t="s">
        <v>1627</v>
      </c>
      <c r="Q399" s="722" t="s">
        <v>1631</v>
      </c>
    </row>
    <row r="400" spans="1:17">
      <c r="A400" s="745"/>
      <c r="B400" s="721">
        <v>2</v>
      </c>
      <c r="C400" s="722" t="s">
        <v>1633</v>
      </c>
      <c r="D400" s="723" t="s">
        <v>16</v>
      </c>
      <c r="E400" s="721" t="s">
        <v>221</v>
      </c>
      <c r="F400" s="721" t="s">
        <v>22</v>
      </c>
      <c r="G400" s="956">
        <v>25034</v>
      </c>
      <c r="H400" s="795">
        <v>49</v>
      </c>
      <c r="I400" s="725" t="s">
        <v>1403</v>
      </c>
      <c r="J400" s="721" t="s">
        <v>256</v>
      </c>
      <c r="K400" s="721" t="s">
        <v>246</v>
      </c>
      <c r="L400" s="726"/>
      <c r="M400" s="726" t="s">
        <v>6426</v>
      </c>
      <c r="N400" s="722" t="s">
        <v>1418</v>
      </c>
      <c r="O400" s="721" t="s">
        <v>245</v>
      </c>
      <c r="P400" s="722" t="s">
        <v>1632</v>
      </c>
      <c r="Q400" s="722" t="s">
        <v>1631</v>
      </c>
    </row>
    <row r="401" spans="1:17">
      <c r="A401" s="745"/>
      <c r="B401" s="721">
        <v>3</v>
      </c>
      <c r="C401" s="722" t="s">
        <v>1637</v>
      </c>
      <c r="D401" s="723" t="s">
        <v>23</v>
      </c>
      <c r="E401" s="721" t="s">
        <v>254</v>
      </c>
      <c r="F401" s="721" t="s">
        <v>230</v>
      </c>
      <c r="G401" s="956">
        <v>35000</v>
      </c>
      <c r="H401" s="795">
        <v>21</v>
      </c>
      <c r="I401" s="725" t="s">
        <v>1403</v>
      </c>
      <c r="J401" s="721" t="s">
        <v>256</v>
      </c>
      <c r="K401" s="721" t="s">
        <v>266</v>
      </c>
      <c r="L401" s="726"/>
      <c r="M401" s="726" t="s">
        <v>6426</v>
      </c>
      <c r="N401" s="722" t="s">
        <v>1418</v>
      </c>
      <c r="O401" s="721" t="s">
        <v>255</v>
      </c>
      <c r="P401" s="722" t="s">
        <v>1636</v>
      </c>
      <c r="Q401" s="722" t="s">
        <v>1631</v>
      </c>
    </row>
    <row r="402" spans="1:17">
      <c r="A402" s="745"/>
      <c r="B402" s="721">
        <v>4</v>
      </c>
      <c r="C402" s="722" t="s">
        <v>1639</v>
      </c>
      <c r="D402" s="723" t="s">
        <v>23</v>
      </c>
      <c r="E402" s="721" t="s">
        <v>254</v>
      </c>
      <c r="F402" s="721" t="s">
        <v>230</v>
      </c>
      <c r="G402" s="956">
        <v>35274</v>
      </c>
      <c r="H402" s="795">
        <v>21</v>
      </c>
      <c r="I402" s="725" t="s">
        <v>1403</v>
      </c>
      <c r="J402" s="721" t="s">
        <v>256</v>
      </c>
      <c r="K402" s="721" t="s">
        <v>266</v>
      </c>
      <c r="L402" s="726"/>
      <c r="M402" s="726" t="s">
        <v>6426</v>
      </c>
      <c r="N402" s="722" t="s">
        <v>1418</v>
      </c>
      <c r="O402" s="721" t="s">
        <v>255</v>
      </c>
      <c r="P402" s="722" t="s">
        <v>1638</v>
      </c>
      <c r="Q402" s="722" t="s">
        <v>1631</v>
      </c>
    </row>
    <row r="403" spans="1:17">
      <c r="A403" s="745"/>
      <c r="B403" s="721">
        <v>5</v>
      </c>
      <c r="C403" s="722" t="s">
        <v>1641</v>
      </c>
      <c r="D403" s="723" t="s">
        <v>23</v>
      </c>
      <c r="E403" s="721" t="s">
        <v>254</v>
      </c>
      <c r="F403" s="721" t="s">
        <v>230</v>
      </c>
      <c r="G403" s="956">
        <v>37451</v>
      </c>
      <c r="H403" s="795">
        <v>15</v>
      </c>
      <c r="I403" s="725" t="s">
        <v>1403</v>
      </c>
      <c r="J403" s="721" t="s">
        <v>256</v>
      </c>
      <c r="K403" s="721" t="s">
        <v>266</v>
      </c>
      <c r="L403" s="726"/>
      <c r="M403" s="726" t="s">
        <v>6426</v>
      </c>
      <c r="N403" s="722" t="s">
        <v>1418</v>
      </c>
      <c r="O403" s="721" t="s">
        <v>255</v>
      </c>
      <c r="P403" s="722" t="s">
        <v>1640</v>
      </c>
      <c r="Q403" s="722" t="s">
        <v>1631</v>
      </c>
    </row>
    <row r="404" spans="1:17">
      <c r="A404" s="745"/>
      <c r="B404" s="721">
        <v>6</v>
      </c>
      <c r="C404" s="722" t="s">
        <v>1643</v>
      </c>
      <c r="D404" s="723" t="s">
        <v>16</v>
      </c>
      <c r="E404" s="721" t="s">
        <v>254</v>
      </c>
      <c r="F404" s="721" t="s">
        <v>230</v>
      </c>
      <c r="G404" s="956">
        <v>39867</v>
      </c>
      <c r="H404" s="795">
        <v>8</v>
      </c>
      <c r="I404" s="725" t="s">
        <v>1403</v>
      </c>
      <c r="J404" s="721" t="s">
        <v>249</v>
      </c>
      <c r="K404" s="721" t="s">
        <v>266</v>
      </c>
      <c r="L404" s="726"/>
      <c r="M404" s="726" t="s">
        <v>6426</v>
      </c>
      <c r="N404" s="722" t="s">
        <v>1418</v>
      </c>
      <c r="O404" s="721" t="s">
        <v>255</v>
      </c>
      <c r="P404" s="727" t="s">
        <v>1642</v>
      </c>
      <c r="Q404" s="722" t="s">
        <v>1631</v>
      </c>
    </row>
    <row r="405" spans="1:17">
      <c r="A405" s="745">
        <v>117</v>
      </c>
      <c r="B405" s="721">
        <v>1</v>
      </c>
      <c r="C405" s="722" t="s">
        <v>1645</v>
      </c>
      <c r="D405" s="723" t="s">
        <v>23</v>
      </c>
      <c r="E405" s="721" t="s">
        <v>221</v>
      </c>
      <c r="F405" s="721" t="s">
        <v>1646</v>
      </c>
      <c r="G405" s="956">
        <v>26860</v>
      </c>
      <c r="H405" s="795">
        <v>44</v>
      </c>
      <c r="I405" s="725" t="s">
        <v>1403</v>
      </c>
      <c r="J405" s="721" t="s">
        <v>223</v>
      </c>
      <c r="K405" s="721" t="s">
        <v>283</v>
      </c>
      <c r="L405" s="726"/>
      <c r="M405" s="726" t="s">
        <v>6426</v>
      </c>
      <c r="N405" s="722" t="s">
        <v>1418</v>
      </c>
      <c r="O405" s="721" t="s">
        <v>222</v>
      </c>
      <c r="P405" s="722" t="s">
        <v>1644</v>
      </c>
      <c r="Q405" s="722" t="s">
        <v>1648</v>
      </c>
    </row>
    <row r="406" spans="1:17">
      <c r="A406" s="745"/>
      <c r="B406" s="721">
        <v>2</v>
      </c>
      <c r="C406" s="722" t="s">
        <v>548</v>
      </c>
      <c r="D406" s="723" t="s">
        <v>16</v>
      </c>
      <c r="E406" s="721" t="s">
        <v>221</v>
      </c>
      <c r="F406" s="721" t="s">
        <v>1650</v>
      </c>
      <c r="G406" s="956">
        <v>27670</v>
      </c>
      <c r="H406" s="795">
        <v>41</v>
      </c>
      <c r="I406" s="725" t="s">
        <v>1403</v>
      </c>
      <c r="J406" s="721" t="s">
        <v>223</v>
      </c>
      <c r="K406" s="721" t="s">
        <v>246</v>
      </c>
      <c r="L406" s="726"/>
      <c r="M406" s="726" t="s">
        <v>6426</v>
      </c>
      <c r="N406" s="722" t="s">
        <v>1418</v>
      </c>
      <c r="O406" s="721" t="s">
        <v>245</v>
      </c>
      <c r="P406" s="722" t="s">
        <v>1649</v>
      </c>
      <c r="Q406" s="722" t="s">
        <v>1648</v>
      </c>
    </row>
    <row r="407" spans="1:17">
      <c r="A407" s="745"/>
      <c r="B407" s="721">
        <v>3</v>
      </c>
      <c r="C407" s="722" t="s">
        <v>1653</v>
      </c>
      <c r="D407" s="723" t="s">
        <v>23</v>
      </c>
      <c r="E407" s="721" t="s">
        <v>254</v>
      </c>
      <c r="F407" s="721" t="s">
        <v>1605</v>
      </c>
      <c r="G407" s="956">
        <v>35335</v>
      </c>
      <c r="H407" s="795">
        <v>20</v>
      </c>
      <c r="I407" s="725" t="s">
        <v>1403</v>
      </c>
      <c r="J407" s="721" t="s">
        <v>223</v>
      </c>
      <c r="K407" s="721" t="s">
        <v>270</v>
      </c>
      <c r="L407" s="726"/>
      <c r="M407" s="726" t="s">
        <v>6426</v>
      </c>
      <c r="N407" s="722" t="s">
        <v>1418</v>
      </c>
      <c r="O407" s="721" t="s">
        <v>255</v>
      </c>
      <c r="P407" s="722" t="s">
        <v>1652</v>
      </c>
      <c r="Q407" s="722" t="s">
        <v>1648</v>
      </c>
    </row>
    <row r="408" spans="1:17">
      <c r="A408" s="745"/>
      <c r="B408" s="721">
        <v>4</v>
      </c>
      <c r="C408" s="722" t="s">
        <v>1655</v>
      </c>
      <c r="D408" s="723" t="s">
        <v>16</v>
      </c>
      <c r="E408" s="721" t="s">
        <v>254</v>
      </c>
      <c r="F408" s="721" t="s">
        <v>22</v>
      </c>
      <c r="G408" s="956">
        <v>36699</v>
      </c>
      <c r="H408" s="795">
        <v>17</v>
      </c>
      <c r="I408" s="725" t="s">
        <v>1403</v>
      </c>
      <c r="J408" s="721" t="s">
        <v>886</v>
      </c>
      <c r="K408" s="721" t="s">
        <v>266</v>
      </c>
      <c r="L408" s="726"/>
      <c r="M408" s="726" t="s">
        <v>6426</v>
      </c>
      <c r="N408" s="722" t="s">
        <v>1418</v>
      </c>
      <c r="O408" s="721" t="s">
        <v>255</v>
      </c>
      <c r="P408" s="722" t="s">
        <v>1654</v>
      </c>
      <c r="Q408" s="722" t="s">
        <v>1648</v>
      </c>
    </row>
    <row r="409" spans="1:17">
      <c r="A409" s="745"/>
      <c r="B409" s="721">
        <v>5</v>
      </c>
      <c r="C409" s="722" t="s">
        <v>1657</v>
      </c>
      <c r="D409" s="723" t="s">
        <v>16</v>
      </c>
      <c r="E409" s="721" t="s">
        <v>254</v>
      </c>
      <c r="F409" s="721" t="s">
        <v>22</v>
      </c>
      <c r="G409" s="956">
        <v>39094</v>
      </c>
      <c r="H409" s="795">
        <v>10</v>
      </c>
      <c r="I409" s="725" t="s">
        <v>1403</v>
      </c>
      <c r="J409" s="721" t="s">
        <v>369</v>
      </c>
      <c r="K409" s="721" t="s">
        <v>266</v>
      </c>
      <c r="L409" s="726"/>
      <c r="M409" s="726" t="s">
        <v>6426</v>
      </c>
      <c r="N409" s="722" t="s">
        <v>1418</v>
      </c>
      <c r="O409" s="721" t="s">
        <v>255</v>
      </c>
      <c r="P409" s="722" t="s">
        <v>1656</v>
      </c>
      <c r="Q409" s="722" t="s">
        <v>1648</v>
      </c>
    </row>
    <row r="410" spans="1:17">
      <c r="A410" s="745">
        <v>118</v>
      </c>
      <c r="B410" s="721">
        <v>1</v>
      </c>
      <c r="C410" s="722" t="s">
        <v>1659</v>
      </c>
      <c r="D410" s="723" t="s">
        <v>23</v>
      </c>
      <c r="E410" s="721" t="s">
        <v>221</v>
      </c>
      <c r="F410" s="721" t="s">
        <v>288</v>
      </c>
      <c r="G410" s="956">
        <v>29495</v>
      </c>
      <c r="H410" s="795">
        <v>36</v>
      </c>
      <c r="I410" s="725" t="s">
        <v>1403</v>
      </c>
      <c r="J410" s="721" t="s">
        <v>223</v>
      </c>
      <c r="K410" s="721" t="s">
        <v>1660</v>
      </c>
      <c r="L410" s="726"/>
      <c r="M410" s="726" t="s">
        <v>6426</v>
      </c>
      <c r="N410" s="722" t="s">
        <v>1418</v>
      </c>
      <c r="O410" s="721" t="s">
        <v>222</v>
      </c>
      <c r="P410" s="734" t="s">
        <v>1658</v>
      </c>
      <c r="Q410" s="734" t="s">
        <v>1661</v>
      </c>
    </row>
    <row r="411" spans="1:17">
      <c r="A411" s="745"/>
      <c r="B411" s="721">
        <v>2</v>
      </c>
      <c r="C411" s="722" t="s">
        <v>1663</v>
      </c>
      <c r="D411" s="723" t="s">
        <v>16</v>
      </c>
      <c r="E411" s="721" t="s">
        <v>221</v>
      </c>
      <c r="F411" s="721" t="s">
        <v>288</v>
      </c>
      <c r="G411" s="956">
        <v>30125</v>
      </c>
      <c r="H411" s="795">
        <v>35</v>
      </c>
      <c r="I411" s="725" t="s">
        <v>1403</v>
      </c>
      <c r="J411" s="738" t="s">
        <v>223</v>
      </c>
      <c r="K411" s="721" t="s">
        <v>246</v>
      </c>
      <c r="L411" s="726"/>
      <c r="M411" s="726" t="s">
        <v>6426</v>
      </c>
      <c r="N411" s="722" t="s">
        <v>1418</v>
      </c>
      <c r="O411" s="721" t="s">
        <v>245</v>
      </c>
      <c r="P411" s="734" t="s">
        <v>1662</v>
      </c>
      <c r="Q411" s="734" t="s">
        <v>1661</v>
      </c>
    </row>
    <row r="412" spans="1:17">
      <c r="A412" s="745"/>
      <c r="B412" s="721">
        <v>3</v>
      </c>
      <c r="C412" s="722" t="s">
        <v>1667</v>
      </c>
      <c r="D412" s="723" t="s">
        <v>16</v>
      </c>
      <c r="E412" s="721" t="s">
        <v>254</v>
      </c>
      <c r="F412" s="721" t="s">
        <v>288</v>
      </c>
      <c r="G412" s="956">
        <v>37489</v>
      </c>
      <c r="H412" s="795">
        <v>14</v>
      </c>
      <c r="I412" s="725" t="s">
        <v>1403</v>
      </c>
      <c r="J412" s="721" t="s">
        <v>348</v>
      </c>
      <c r="K412" s="721" t="s">
        <v>266</v>
      </c>
      <c r="L412" s="726"/>
      <c r="M412" s="726" t="s">
        <v>6426</v>
      </c>
      <c r="N412" s="722" t="s">
        <v>1418</v>
      </c>
      <c r="O412" s="721" t="s">
        <v>255</v>
      </c>
      <c r="P412" s="734" t="s">
        <v>1666</v>
      </c>
      <c r="Q412" s="734" t="s">
        <v>1661</v>
      </c>
    </row>
    <row r="413" spans="1:17">
      <c r="A413" s="745"/>
      <c r="B413" s="721">
        <v>4</v>
      </c>
      <c r="C413" s="722" t="s">
        <v>1669</v>
      </c>
      <c r="D413" s="723" t="s">
        <v>16</v>
      </c>
      <c r="E413" s="721" t="s">
        <v>254</v>
      </c>
      <c r="F413" s="721" t="s">
        <v>288</v>
      </c>
      <c r="G413" s="956">
        <v>37489</v>
      </c>
      <c r="H413" s="795">
        <v>14</v>
      </c>
      <c r="I413" s="725" t="s">
        <v>1403</v>
      </c>
      <c r="J413" s="721" t="s">
        <v>348</v>
      </c>
      <c r="K413" s="721" t="s">
        <v>266</v>
      </c>
      <c r="L413" s="726"/>
      <c r="M413" s="726" t="s">
        <v>6426</v>
      </c>
      <c r="N413" s="722" t="s">
        <v>1418</v>
      </c>
      <c r="O413" s="721" t="s">
        <v>255</v>
      </c>
      <c r="P413" s="734" t="s">
        <v>1668</v>
      </c>
      <c r="Q413" s="734" t="s">
        <v>1661</v>
      </c>
    </row>
    <row r="414" spans="1:17">
      <c r="A414" s="745"/>
      <c r="B414" s="721">
        <v>5</v>
      </c>
      <c r="C414" s="722" t="s">
        <v>1671</v>
      </c>
      <c r="D414" s="723" t="s">
        <v>16</v>
      </c>
      <c r="E414" s="721" t="s">
        <v>254</v>
      </c>
      <c r="F414" s="721" t="s">
        <v>230</v>
      </c>
      <c r="G414" s="956">
        <v>40086</v>
      </c>
      <c r="H414" s="795">
        <v>7</v>
      </c>
      <c r="I414" s="725" t="s">
        <v>1403</v>
      </c>
      <c r="J414" s="721" t="s">
        <v>369</v>
      </c>
      <c r="K414" s="721" t="s">
        <v>266</v>
      </c>
      <c r="L414" s="726"/>
      <c r="M414" s="726" t="s">
        <v>6426</v>
      </c>
      <c r="N414" s="722" t="s">
        <v>1418</v>
      </c>
      <c r="O414" s="721" t="s">
        <v>255</v>
      </c>
      <c r="P414" s="734" t="s">
        <v>1670</v>
      </c>
      <c r="Q414" s="734" t="s">
        <v>1661</v>
      </c>
    </row>
    <row r="415" spans="1:17">
      <c r="A415" s="745"/>
      <c r="B415" s="721">
        <v>6</v>
      </c>
      <c r="C415" s="722" t="s">
        <v>1673</v>
      </c>
      <c r="D415" s="723" t="s">
        <v>23</v>
      </c>
      <c r="E415" s="721" t="s">
        <v>254</v>
      </c>
      <c r="F415" s="721" t="s">
        <v>288</v>
      </c>
      <c r="G415" s="956">
        <v>33867</v>
      </c>
      <c r="H415" s="795">
        <v>24</v>
      </c>
      <c r="I415" s="725" t="s">
        <v>1403</v>
      </c>
      <c r="J415" s="721" t="s">
        <v>289</v>
      </c>
      <c r="K415" s="721" t="s">
        <v>261</v>
      </c>
      <c r="L415" s="726"/>
      <c r="M415" s="726" t="s">
        <v>6426</v>
      </c>
      <c r="N415" s="722" t="s">
        <v>1418</v>
      </c>
      <c r="O415" s="721" t="s">
        <v>1674</v>
      </c>
      <c r="P415" s="734" t="s">
        <v>1672</v>
      </c>
      <c r="Q415" s="734" t="s">
        <v>1661</v>
      </c>
    </row>
    <row r="416" spans="1:17">
      <c r="A416" s="745">
        <v>119</v>
      </c>
      <c r="B416" s="721">
        <v>1</v>
      </c>
      <c r="C416" s="722" t="s">
        <v>1676</v>
      </c>
      <c r="D416" s="723" t="s">
        <v>23</v>
      </c>
      <c r="E416" s="721" t="s">
        <v>221</v>
      </c>
      <c r="F416" s="721" t="s">
        <v>244</v>
      </c>
      <c r="G416" s="956">
        <v>26860</v>
      </c>
      <c r="H416" s="795">
        <v>44</v>
      </c>
      <c r="I416" s="725" t="s">
        <v>1403</v>
      </c>
      <c r="J416" s="721" t="s">
        <v>256</v>
      </c>
      <c r="K416" s="721" t="s">
        <v>283</v>
      </c>
      <c r="L416" s="726"/>
      <c r="M416" s="726" t="s">
        <v>6426</v>
      </c>
      <c r="N416" s="722" t="s">
        <v>1418</v>
      </c>
      <c r="O416" s="721" t="s">
        <v>222</v>
      </c>
      <c r="P416" s="722" t="s">
        <v>1675</v>
      </c>
      <c r="Q416" s="722" t="s">
        <v>1679</v>
      </c>
    </row>
    <row r="417" spans="1:17">
      <c r="A417" s="745"/>
      <c r="B417" s="721">
        <v>2</v>
      </c>
      <c r="C417" s="722" t="s">
        <v>1682</v>
      </c>
      <c r="D417" s="723" t="s">
        <v>16</v>
      </c>
      <c r="E417" s="721" t="s">
        <v>221</v>
      </c>
      <c r="F417" s="721" t="s">
        <v>22</v>
      </c>
      <c r="G417" s="956">
        <v>31243</v>
      </c>
      <c r="H417" s="795">
        <v>32</v>
      </c>
      <c r="I417" s="725" t="s">
        <v>1403</v>
      </c>
      <c r="J417" s="721" t="s">
        <v>256</v>
      </c>
      <c r="K417" s="721" t="s">
        <v>246</v>
      </c>
      <c r="L417" s="726"/>
      <c r="M417" s="726" t="s">
        <v>6426</v>
      </c>
      <c r="N417" s="722" t="s">
        <v>1418</v>
      </c>
      <c r="O417" s="721" t="s">
        <v>245</v>
      </c>
      <c r="P417" s="722" t="s">
        <v>1681</v>
      </c>
      <c r="Q417" s="722" t="s">
        <v>1679</v>
      </c>
    </row>
    <row r="418" spans="1:17">
      <c r="A418" s="745"/>
      <c r="B418" s="721">
        <v>3</v>
      </c>
      <c r="C418" s="722" t="s">
        <v>1687</v>
      </c>
      <c r="D418" s="723" t="s">
        <v>16</v>
      </c>
      <c r="E418" s="721" t="s">
        <v>254</v>
      </c>
      <c r="F418" s="721" t="s">
        <v>230</v>
      </c>
      <c r="G418" s="956">
        <v>39278</v>
      </c>
      <c r="H418" s="795">
        <v>10</v>
      </c>
      <c r="I418" s="725" t="s">
        <v>1403</v>
      </c>
      <c r="J418" s="721" t="s">
        <v>369</v>
      </c>
      <c r="K418" s="721" t="s">
        <v>266</v>
      </c>
      <c r="L418" s="726"/>
      <c r="M418" s="726" t="s">
        <v>6426</v>
      </c>
      <c r="N418" s="722" t="s">
        <v>1418</v>
      </c>
      <c r="O418" s="721" t="s">
        <v>255</v>
      </c>
      <c r="P418" s="722" t="s">
        <v>1686</v>
      </c>
      <c r="Q418" s="722" t="s">
        <v>1679</v>
      </c>
    </row>
    <row r="419" spans="1:17">
      <c r="A419" s="745"/>
      <c r="B419" s="721">
        <v>4</v>
      </c>
      <c r="C419" s="722" t="s">
        <v>1689</v>
      </c>
      <c r="D419" s="723" t="s">
        <v>16</v>
      </c>
      <c r="E419" s="738" t="s">
        <v>254</v>
      </c>
      <c r="F419" s="721" t="s">
        <v>230</v>
      </c>
      <c r="G419" s="956">
        <v>40911</v>
      </c>
      <c r="H419" s="795">
        <v>5</v>
      </c>
      <c r="I419" s="725" t="s">
        <v>1403</v>
      </c>
      <c r="J419" s="721" t="s">
        <v>265</v>
      </c>
      <c r="K419" s="721" t="s">
        <v>270</v>
      </c>
      <c r="L419" s="726"/>
      <c r="M419" s="726" t="s">
        <v>6426</v>
      </c>
      <c r="N419" s="722" t="s">
        <v>1418</v>
      </c>
      <c r="O419" s="721" t="s">
        <v>255</v>
      </c>
      <c r="P419" s="727" t="s">
        <v>1688</v>
      </c>
      <c r="Q419" s="722" t="s">
        <v>1679</v>
      </c>
    </row>
    <row r="420" spans="1:17">
      <c r="A420" s="745">
        <v>120</v>
      </c>
      <c r="B420" s="721">
        <v>1</v>
      </c>
      <c r="C420" s="722" t="s">
        <v>1691</v>
      </c>
      <c r="D420" s="723" t="s">
        <v>23</v>
      </c>
      <c r="E420" s="721" t="s">
        <v>221</v>
      </c>
      <c r="F420" s="721" t="s">
        <v>524</v>
      </c>
      <c r="G420" s="956">
        <v>16998</v>
      </c>
      <c r="H420" s="795">
        <v>71</v>
      </c>
      <c r="I420" s="725" t="s">
        <v>1403</v>
      </c>
      <c r="J420" s="721" t="s">
        <v>289</v>
      </c>
      <c r="K420" s="721" t="s">
        <v>283</v>
      </c>
      <c r="L420" s="726"/>
      <c r="M420" s="726" t="s">
        <v>6426</v>
      </c>
      <c r="N420" s="722" t="s">
        <v>1418</v>
      </c>
      <c r="O420" s="721" t="s">
        <v>222</v>
      </c>
      <c r="P420" s="727" t="s">
        <v>1690</v>
      </c>
      <c r="Q420" s="741" t="s">
        <v>1694</v>
      </c>
    </row>
    <row r="421" spans="1:17">
      <c r="A421" s="745"/>
      <c r="B421" s="721">
        <v>2</v>
      </c>
      <c r="C421" s="722" t="s">
        <v>1696</v>
      </c>
      <c r="D421" s="723" t="s">
        <v>16</v>
      </c>
      <c r="E421" s="721" t="s">
        <v>221</v>
      </c>
      <c r="F421" s="721" t="s">
        <v>524</v>
      </c>
      <c r="G421" s="956">
        <v>21746</v>
      </c>
      <c r="H421" s="795">
        <v>58</v>
      </c>
      <c r="I421" s="725" t="s">
        <v>1403</v>
      </c>
      <c r="J421" s="721" t="s">
        <v>256</v>
      </c>
      <c r="K421" s="721" t="s">
        <v>246</v>
      </c>
      <c r="L421" s="726"/>
      <c r="M421" s="726" t="s">
        <v>6426</v>
      </c>
      <c r="N421" s="722" t="s">
        <v>1418</v>
      </c>
      <c r="O421" s="721" t="s">
        <v>245</v>
      </c>
      <c r="P421" s="727" t="s">
        <v>1695</v>
      </c>
      <c r="Q421" s="741" t="s">
        <v>1694</v>
      </c>
    </row>
    <row r="422" spans="1:17">
      <c r="A422" s="745">
        <v>121</v>
      </c>
      <c r="B422" s="721">
        <v>1</v>
      </c>
      <c r="C422" s="722" t="s">
        <v>1700</v>
      </c>
      <c r="D422" s="723" t="s">
        <v>23</v>
      </c>
      <c r="E422" s="721" t="s">
        <v>221</v>
      </c>
      <c r="F422" s="721" t="s">
        <v>618</v>
      </c>
      <c r="G422" s="956">
        <v>28753</v>
      </c>
      <c r="H422" s="795">
        <v>38</v>
      </c>
      <c r="I422" s="725" t="s">
        <v>1403</v>
      </c>
      <c r="J422" s="721" t="s">
        <v>223</v>
      </c>
      <c r="K422" s="721" t="s">
        <v>283</v>
      </c>
      <c r="L422" s="726"/>
      <c r="M422" s="726" t="s">
        <v>6426</v>
      </c>
      <c r="N422" s="722" t="s">
        <v>1418</v>
      </c>
      <c r="O422" s="721" t="s">
        <v>222</v>
      </c>
      <c r="P422" s="727" t="s">
        <v>1699</v>
      </c>
      <c r="Q422" s="741" t="s">
        <v>1703</v>
      </c>
    </row>
    <row r="423" spans="1:17">
      <c r="A423" s="745"/>
      <c r="B423" s="721">
        <v>2</v>
      </c>
      <c r="C423" s="722" t="s">
        <v>1705</v>
      </c>
      <c r="D423" s="723" t="s">
        <v>16</v>
      </c>
      <c r="E423" s="721" t="s">
        <v>221</v>
      </c>
      <c r="F423" s="721" t="s">
        <v>452</v>
      </c>
      <c r="G423" s="956">
        <v>30599</v>
      </c>
      <c r="H423" s="795">
        <v>33</v>
      </c>
      <c r="I423" s="725" t="s">
        <v>1403</v>
      </c>
      <c r="J423" s="721" t="s">
        <v>223</v>
      </c>
      <c r="K423" s="721" t="s">
        <v>246</v>
      </c>
      <c r="L423" s="726"/>
      <c r="M423" s="726" t="s">
        <v>6426</v>
      </c>
      <c r="N423" s="722" t="s">
        <v>1418</v>
      </c>
      <c r="O423" s="721" t="s">
        <v>245</v>
      </c>
      <c r="P423" s="727" t="s">
        <v>1704</v>
      </c>
      <c r="Q423" s="741" t="s">
        <v>1703</v>
      </c>
    </row>
    <row r="424" spans="1:17">
      <c r="A424" s="745"/>
      <c r="B424" s="721">
        <v>3</v>
      </c>
      <c r="C424" s="722" t="s">
        <v>1708</v>
      </c>
      <c r="D424" s="723" t="s">
        <v>16</v>
      </c>
      <c r="E424" s="721" t="s">
        <v>254</v>
      </c>
      <c r="F424" s="721" t="s">
        <v>230</v>
      </c>
      <c r="G424" s="956">
        <v>39123</v>
      </c>
      <c r="H424" s="795">
        <v>10</v>
      </c>
      <c r="I424" s="725" t="s">
        <v>1403</v>
      </c>
      <c r="J424" s="721" t="s">
        <v>1709</v>
      </c>
      <c r="K424" s="721" t="s">
        <v>266</v>
      </c>
      <c r="L424" s="726"/>
      <c r="M424" s="726" t="s">
        <v>6426</v>
      </c>
      <c r="N424" s="722" t="s">
        <v>1418</v>
      </c>
      <c r="O424" s="721" t="s">
        <v>255</v>
      </c>
      <c r="P424" s="727" t="s">
        <v>1707</v>
      </c>
      <c r="Q424" s="741" t="s">
        <v>1703</v>
      </c>
    </row>
    <row r="425" spans="1:17">
      <c r="A425" s="745"/>
      <c r="B425" s="721">
        <v>4</v>
      </c>
      <c r="C425" s="722" t="s">
        <v>496</v>
      </c>
      <c r="D425" s="723" t="s">
        <v>16</v>
      </c>
      <c r="E425" s="721" t="s">
        <v>254</v>
      </c>
      <c r="F425" s="721" t="s">
        <v>230</v>
      </c>
      <c r="G425" s="956">
        <v>40098</v>
      </c>
      <c r="H425" s="795">
        <v>7</v>
      </c>
      <c r="I425" s="725" t="s">
        <v>1403</v>
      </c>
      <c r="J425" s="721" t="s">
        <v>265</v>
      </c>
      <c r="K425" s="721" t="s">
        <v>266</v>
      </c>
      <c r="L425" s="726"/>
      <c r="M425" s="726" t="s">
        <v>6426</v>
      </c>
      <c r="N425" s="722" t="s">
        <v>1418</v>
      </c>
      <c r="O425" s="721" t="s">
        <v>255</v>
      </c>
      <c r="P425" s="727" t="s">
        <v>1711</v>
      </c>
      <c r="Q425" s="741" t="s">
        <v>1703</v>
      </c>
    </row>
    <row r="426" spans="1:17">
      <c r="A426" s="745"/>
      <c r="B426" s="721">
        <v>5</v>
      </c>
      <c r="C426" s="722" t="s">
        <v>1712</v>
      </c>
      <c r="D426" s="723" t="s">
        <v>16</v>
      </c>
      <c r="E426" s="738" t="s">
        <v>254</v>
      </c>
      <c r="F426" s="738" t="s">
        <v>1227</v>
      </c>
      <c r="G426" s="956">
        <v>42599</v>
      </c>
      <c r="H426" s="795">
        <v>0</v>
      </c>
      <c r="I426" s="747" t="s">
        <v>1403</v>
      </c>
      <c r="J426" s="738" t="s">
        <v>265</v>
      </c>
      <c r="K426" s="738" t="s">
        <v>270</v>
      </c>
      <c r="L426" s="726"/>
      <c r="M426" s="726" t="s">
        <v>6426</v>
      </c>
      <c r="N426" s="722" t="s">
        <v>1418</v>
      </c>
      <c r="O426" s="738" t="s">
        <v>255</v>
      </c>
      <c r="P426" s="727"/>
      <c r="Q426" s="741" t="s">
        <v>1703</v>
      </c>
    </row>
    <row r="427" spans="1:17">
      <c r="A427" s="745">
        <v>122</v>
      </c>
      <c r="B427" s="721">
        <v>1</v>
      </c>
      <c r="C427" s="722" t="s">
        <v>436</v>
      </c>
      <c r="D427" s="723" t="s">
        <v>23</v>
      </c>
      <c r="E427" s="721" t="s">
        <v>221</v>
      </c>
      <c r="F427" s="721" t="s">
        <v>756</v>
      </c>
      <c r="G427" s="956">
        <v>28270</v>
      </c>
      <c r="H427" s="795">
        <v>40</v>
      </c>
      <c r="I427" s="725" t="s">
        <v>1403</v>
      </c>
      <c r="J427" s="721" t="s">
        <v>256</v>
      </c>
      <c r="K427" s="721" t="s">
        <v>283</v>
      </c>
      <c r="L427" s="726"/>
      <c r="M427" s="726" t="s">
        <v>6426</v>
      </c>
      <c r="N427" s="722" t="s">
        <v>1418</v>
      </c>
      <c r="O427" s="721" t="s">
        <v>222</v>
      </c>
      <c r="P427" s="727" t="s">
        <v>1713</v>
      </c>
      <c r="Q427" s="741" t="s">
        <v>1716</v>
      </c>
    </row>
    <row r="428" spans="1:17">
      <c r="A428" s="745"/>
      <c r="B428" s="721">
        <v>2</v>
      </c>
      <c r="C428" s="722" t="s">
        <v>1718</v>
      </c>
      <c r="D428" s="723" t="s">
        <v>16</v>
      </c>
      <c r="E428" s="721" t="s">
        <v>221</v>
      </c>
      <c r="F428" s="721" t="s">
        <v>1719</v>
      </c>
      <c r="G428" s="956">
        <v>32059</v>
      </c>
      <c r="H428" s="795">
        <v>29</v>
      </c>
      <c r="I428" s="725" t="s">
        <v>1403</v>
      </c>
      <c r="J428" s="721" t="s">
        <v>289</v>
      </c>
      <c r="K428" s="721" t="s">
        <v>246</v>
      </c>
      <c r="L428" s="726"/>
      <c r="M428" s="726" t="s">
        <v>6426</v>
      </c>
      <c r="N428" s="722" t="s">
        <v>1418</v>
      </c>
      <c r="O428" s="721" t="s">
        <v>245</v>
      </c>
      <c r="P428" s="727" t="s">
        <v>1717</v>
      </c>
      <c r="Q428" s="741" t="s">
        <v>1716</v>
      </c>
    </row>
    <row r="429" spans="1:17">
      <c r="A429" s="745"/>
      <c r="B429" s="721">
        <v>3</v>
      </c>
      <c r="C429" s="722" t="s">
        <v>1724</v>
      </c>
      <c r="D429" s="723" t="s">
        <v>16</v>
      </c>
      <c r="E429" s="721" t="s">
        <v>254</v>
      </c>
      <c r="F429" s="721" t="s">
        <v>1719</v>
      </c>
      <c r="G429" s="956">
        <v>38630</v>
      </c>
      <c r="H429" s="795">
        <v>11</v>
      </c>
      <c r="I429" s="725" t="s">
        <v>1403</v>
      </c>
      <c r="J429" s="721" t="s">
        <v>369</v>
      </c>
      <c r="K429" s="721" t="s">
        <v>266</v>
      </c>
      <c r="L429" s="726"/>
      <c r="M429" s="726" t="s">
        <v>6426</v>
      </c>
      <c r="N429" s="722" t="s">
        <v>1418</v>
      </c>
      <c r="O429" s="721" t="s">
        <v>255</v>
      </c>
      <c r="P429" s="727" t="s">
        <v>1723</v>
      </c>
      <c r="Q429" s="741" t="s">
        <v>1716</v>
      </c>
    </row>
    <row r="430" spans="1:17">
      <c r="A430" s="745"/>
      <c r="B430" s="721">
        <v>4</v>
      </c>
      <c r="C430" s="722" t="s">
        <v>1726</v>
      </c>
      <c r="D430" s="723" t="s">
        <v>23</v>
      </c>
      <c r="E430" s="738" t="s">
        <v>254</v>
      </c>
      <c r="F430" s="738" t="s">
        <v>229</v>
      </c>
      <c r="G430" s="956">
        <v>41197</v>
      </c>
      <c r="H430" s="795">
        <v>4</v>
      </c>
      <c r="I430" s="747" t="s">
        <v>1403</v>
      </c>
      <c r="J430" s="738" t="s">
        <v>265</v>
      </c>
      <c r="K430" s="738" t="s">
        <v>270</v>
      </c>
      <c r="L430" s="726"/>
      <c r="M430" s="726" t="s">
        <v>6426</v>
      </c>
      <c r="N430" s="722" t="s">
        <v>1418</v>
      </c>
      <c r="O430" s="738" t="s">
        <v>255</v>
      </c>
      <c r="P430" s="727" t="s">
        <v>1725</v>
      </c>
      <c r="Q430" s="741" t="s">
        <v>1716</v>
      </c>
    </row>
    <row r="431" spans="1:17">
      <c r="A431" s="745">
        <v>123</v>
      </c>
      <c r="B431" s="721">
        <v>1</v>
      </c>
      <c r="C431" s="722" t="s">
        <v>1728</v>
      </c>
      <c r="D431" s="723" t="s">
        <v>23</v>
      </c>
      <c r="E431" s="721" t="s">
        <v>221</v>
      </c>
      <c r="F431" s="721" t="s">
        <v>938</v>
      </c>
      <c r="G431" s="956">
        <v>28193</v>
      </c>
      <c r="H431" s="795">
        <v>40</v>
      </c>
      <c r="I431" s="725" t="s">
        <v>1403</v>
      </c>
      <c r="J431" s="721" t="s">
        <v>223</v>
      </c>
      <c r="K431" s="721" t="s">
        <v>674</v>
      </c>
      <c r="L431" s="726"/>
      <c r="M431" s="726" t="s">
        <v>6426</v>
      </c>
      <c r="N431" s="722" t="s">
        <v>1418</v>
      </c>
      <c r="O431" s="721" t="s">
        <v>222</v>
      </c>
      <c r="P431" s="727" t="s">
        <v>1727</v>
      </c>
      <c r="Q431" s="741" t="s">
        <v>1730</v>
      </c>
    </row>
    <row r="432" spans="1:17">
      <c r="A432" s="745"/>
      <c r="B432" s="721">
        <v>2</v>
      </c>
      <c r="C432" s="722" t="s">
        <v>1732</v>
      </c>
      <c r="D432" s="723" t="s">
        <v>16</v>
      </c>
      <c r="E432" s="721" t="s">
        <v>221</v>
      </c>
      <c r="F432" s="721" t="s">
        <v>938</v>
      </c>
      <c r="G432" s="956">
        <v>27611</v>
      </c>
      <c r="H432" s="795">
        <v>42</v>
      </c>
      <c r="I432" s="725" t="s">
        <v>1403</v>
      </c>
      <c r="J432" s="721" t="s">
        <v>223</v>
      </c>
      <c r="K432" s="721" t="s">
        <v>246</v>
      </c>
      <c r="L432" s="726"/>
      <c r="M432" s="726" t="s">
        <v>6426</v>
      </c>
      <c r="N432" s="722" t="s">
        <v>1418</v>
      </c>
      <c r="O432" s="721" t="s">
        <v>245</v>
      </c>
      <c r="P432" s="727" t="s">
        <v>1731</v>
      </c>
      <c r="Q432" s="741" t="s">
        <v>1730</v>
      </c>
    </row>
    <row r="433" spans="1:17">
      <c r="A433" s="745"/>
      <c r="B433" s="721">
        <v>3</v>
      </c>
      <c r="C433" s="722" t="s">
        <v>1735</v>
      </c>
      <c r="D433" s="723" t="s">
        <v>23</v>
      </c>
      <c r="E433" s="721" t="s">
        <v>254</v>
      </c>
      <c r="F433" s="721" t="s">
        <v>229</v>
      </c>
      <c r="G433" s="956">
        <v>39503</v>
      </c>
      <c r="H433" s="795">
        <v>9</v>
      </c>
      <c r="I433" s="725" t="s">
        <v>1403</v>
      </c>
      <c r="J433" s="721" t="s">
        <v>369</v>
      </c>
      <c r="K433" s="721" t="s">
        <v>266</v>
      </c>
      <c r="L433" s="726"/>
      <c r="M433" s="726" t="s">
        <v>6426</v>
      </c>
      <c r="N433" s="722" t="s">
        <v>1418</v>
      </c>
      <c r="O433" s="721" t="s">
        <v>255</v>
      </c>
      <c r="P433" s="727" t="s">
        <v>1734</v>
      </c>
      <c r="Q433" s="741" t="s">
        <v>1730</v>
      </c>
    </row>
    <row r="434" spans="1:17">
      <c r="A434" s="745">
        <v>124</v>
      </c>
      <c r="B434" s="738">
        <v>1</v>
      </c>
      <c r="C434" s="722" t="s">
        <v>1750</v>
      </c>
      <c r="D434" s="723" t="s">
        <v>23</v>
      </c>
      <c r="E434" s="738" t="s">
        <v>221</v>
      </c>
      <c r="F434" s="738" t="s">
        <v>1751</v>
      </c>
      <c r="G434" s="956">
        <v>25076</v>
      </c>
      <c r="H434" s="795">
        <v>48</v>
      </c>
      <c r="I434" s="725" t="s">
        <v>4508</v>
      </c>
      <c r="J434" s="738" t="s">
        <v>256</v>
      </c>
      <c r="K434" s="738" t="s">
        <v>283</v>
      </c>
      <c r="L434" s="726"/>
      <c r="M434" s="726" t="s">
        <v>6426</v>
      </c>
      <c r="N434" s="722" t="s">
        <v>1418</v>
      </c>
      <c r="O434" s="738" t="s">
        <v>222</v>
      </c>
      <c r="P434" s="734" t="s">
        <v>1749</v>
      </c>
      <c r="Q434" s="741" t="s">
        <v>1754</v>
      </c>
    </row>
    <row r="435" spans="1:17">
      <c r="A435" s="745"/>
      <c r="B435" s="738">
        <v>2</v>
      </c>
      <c r="C435" s="722" t="s">
        <v>1757</v>
      </c>
      <c r="D435" s="723" t="s">
        <v>16</v>
      </c>
      <c r="E435" s="738" t="s">
        <v>221</v>
      </c>
      <c r="F435" s="738" t="s">
        <v>1758</v>
      </c>
      <c r="G435" s="956">
        <v>26295</v>
      </c>
      <c r="H435" s="795">
        <v>45</v>
      </c>
      <c r="I435" s="725" t="s">
        <v>4508</v>
      </c>
      <c r="J435" s="738" t="s">
        <v>256</v>
      </c>
      <c r="K435" s="738" t="s">
        <v>246</v>
      </c>
      <c r="L435" s="726"/>
      <c r="M435" s="726" t="s">
        <v>6426</v>
      </c>
      <c r="N435" s="722" t="s">
        <v>1418</v>
      </c>
      <c r="O435" s="738" t="s">
        <v>245</v>
      </c>
      <c r="P435" s="734" t="s">
        <v>1756</v>
      </c>
      <c r="Q435" s="741" t="s">
        <v>1754</v>
      </c>
    </row>
    <row r="436" spans="1:17">
      <c r="A436" s="745"/>
      <c r="B436" s="738">
        <v>3</v>
      </c>
      <c r="C436" s="722" t="s">
        <v>1762</v>
      </c>
      <c r="D436" s="723" t="s">
        <v>16</v>
      </c>
      <c r="E436" s="738" t="s">
        <v>221</v>
      </c>
      <c r="F436" s="738" t="s">
        <v>1763</v>
      </c>
      <c r="G436" s="956">
        <v>32384</v>
      </c>
      <c r="H436" s="795">
        <v>28</v>
      </c>
      <c r="I436" s="725" t="s">
        <v>4508</v>
      </c>
      <c r="J436" s="738" t="s">
        <v>256</v>
      </c>
      <c r="K436" s="738" t="s">
        <v>261</v>
      </c>
      <c r="L436" s="726"/>
      <c r="M436" s="726" t="s">
        <v>6426</v>
      </c>
      <c r="N436" s="722" t="s">
        <v>1418</v>
      </c>
      <c r="O436" s="738" t="s">
        <v>255</v>
      </c>
      <c r="P436" s="734" t="s">
        <v>1761</v>
      </c>
      <c r="Q436" s="741" t="s">
        <v>1754</v>
      </c>
    </row>
    <row r="437" spans="1:17">
      <c r="A437" s="745"/>
      <c r="B437" s="738">
        <v>4</v>
      </c>
      <c r="C437" s="722" t="s">
        <v>1765</v>
      </c>
      <c r="D437" s="723" t="s">
        <v>16</v>
      </c>
      <c r="E437" s="738" t="s">
        <v>221</v>
      </c>
      <c r="F437" s="738" t="s">
        <v>1766</v>
      </c>
      <c r="G437" s="956">
        <v>33402</v>
      </c>
      <c r="H437" s="795">
        <v>26</v>
      </c>
      <c r="I437" s="725" t="s">
        <v>4508</v>
      </c>
      <c r="J437" s="738" t="s">
        <v>256</v>
      </c>
      <c r="K437" s="738" t="s">
        <v>261</v>
      </c>
      <c r="L437" s="726"/>
      <c r="M437" s="726" t="s">
        <v>6426</v>
      </c>
      <c r="N437" s="722" t="s">
        <v>1418</v>
      </c>
      <c r="O437" s="738" t="s">
        <v>255</v>
      </c>
      <c r="P437" s="734" t="s">
        <v>1764</v>
      </c>
      <c r="Q437" s="741" t="s">
        <v>1754</v>
      </c>
    </row>
    <row r="438" spans="1:17">
      <c r="A438" s="745"/>
      <c r="B438" s="738">
        <v>5</v>
      </c>
      <c r="C438" s="722" t="s">
        <v>1768</v>
      </c>
      <c r="D438" s="723" t="s">
        <v>23</v>
      </c>
      <c r="E438" s="738" t="s">
        <v>254</v>
      </c>
      <c r="F438" s="738" t="s">
        <v>1766</v>
      </c>
      <c r="G438" s="956">
        <v>34537</v>
      </c>
      <c r="H438" s="795">
        <v>23</v>
      </c>
      <c r="I438" s="725" t="s">
        <v>4508</v>
      </c>
      <c r="J438" s="738" t="s">
        <v>256</v>
      </c>
      <c r="K438" s="738" t="s">
        <v>270</v>
      </c>
      <c r="L438" s="726"/>
      <c r="M438" s="726" t="s">
        <v>6426</v>
      </c>
      <c r="N438" s="722" t="s">
        <v>1418</v>
      </c>
      <c r="O438" s="738" t="s">
        <v>255</v>
      </c>
      <c r="P438" s="734" t="s">
        <v>1767</v>
      </c>
      <c r="Q438" s="741" t="s">
        <v>1754</v>
      </c>
    </row>
    <row r="439" spans="1:17">
      <c r="A439" s="745"/>
      <c r="B439" s="738">
        <v>6</v>
      </c>
      <c r="C439" s="722" t="s">
        <v>1770</v>
      </c>
      <c r="D439" s="723" t="s">
        <v>23</v>
      </c>
      <c r="E439" s="738" t="s">
        <v>254</v>
      </c>
      <c r="F439" s="738" t="s">
        <v>1766</v>
      </c>
      <c r="G439" s="956">
        <v>37236</v>
      </c>
      <c r="H439" s="795">
        <v>15</v>
      </c>
      <c r="I439" s="725" t="s">
        <v>4508</v>
      </c>
      <c r="J439" s="738" t="s">
        <v>289</v>
      </c>
      <c r="K439" s="738" t="s">
        <v>266</v>
      </c>
      <c r="L439" s="726"/>
      <c r="M439" s="726" t="s">
        <v>6426</v>
      </c>
      <c r="N439" s="722" t="s">
        <v>1418</v>
      </c>
      <c r="O439" s="738" t="s">
        <v>255</v>
      </c>
      <c r="P439" s="734" t="s">
        <v>1769</v>
      </c>
      <c r="Q439" s="741" t="s">
        <v>1754</v>
      </c>
    </row>
    <row r="440" spans="1:17">
      <c r="A440" s="745"/>
      <c r="B440" s="738">
        <v>7</v>
      </c>
      <c r="C440" s="722" t="s">
        <v>1772</v>
      </c>
      <c r="D440" s="723" t="s">
        <v>23</v>
      </c>
      <c r="E440" s="738" t="s">
        <v>254</v>
      </c>
      <c r="F440" s="738" t="s">
        <v>1766</v>
      </c>
      <c r="G440" s="956">
        <v>37601</v>
      </c>
      <c r="H440" s="795">
        <v>14</v>
      </c>
      <c r="I440" s="725" t="s">
        <v>4508</v>
      </c>
      <c r="J440" s="738" t="s">
        <v>256</v>
      </c>
      <c r="K440" s="738" t="s">
        <v>266</v>
      </c>
      <c r="L440" s="726"/>
      <c r="M440" s="726" t="s">
        <v>6426</v>
      </c>
      <c r="N440" s="722" t="s">
        <v>1418</v>
      </c>
      <c r="O440" s="721" t="s">
        <v>255</v>
      </c>
      <c r="P440" s="734" t="s">
        <v>1771</v>
      </c>
      <c r="Q440" s="741" t="s">
        <v>1754</v>
      </c>
    </row>
    <row r="441" spans="1:17">
      <c r="A441" s="745">
        <v>125</v>
      </c>
      <c r="B441" s="738">
        <v>1</v>
      </c>
      <c r="C441" s="732" t="s">
        <v>1774</v>
      </c>
      <c r="D441" s="723" t="s">
        <v>23</v>
      </c>
      <c r="E441" s="733" t="s">
        <v>221</v>
      </c>
      <c r="F441" s="733" t="s">
        <v>1775</v>
      </c>
      <c r="G441" s="958">
        <v>26163</v>
      </c>
      <c r="H441" s="807">
        <v>45</v>
      </c>
      <c r="I441" s="725" t="s">
        <v>1403</v>
      </c>
      <c r="J441" s="733" t="s">
        <v>223</v>
      </c>
      <c r="K441" s="733" t="s">
        <v>674</v>
      </c>
      <c r="L441" s="726"/>
      <c r="M441" s="726" t="s">
        <v>6426</v>
      </c>
      <c r="N441" s="722" t="s">
        <v>1418</v>
      </c>
      <c r="O441" s="733" t="s">
        <v>222</v>
      </c>
      <c r="P441" s="732" t="s">
        <v>1773</v>
      </c>
      <c r="Q441" s="732" t="s">
        <v>1778</v>
      </c>
    </row>
    <row r="442" spans="1:17">
      <c r="A442" s="745"/>
      <c r="B442" s="738">
        <v>2</v>
      </c>
      <c r="C442" s="732" t="s">
        <v>1781</v>
      </c>
      <c r="D442" s="723" t="s">
        <v>16</v>
      </c>
      <c r="E442" s="733" t="s">
        <v>221</v>
      </c>
      <c r="F442" s="733" t="s">
        <v>524</v>
      </c>
      <c r="G442" s="958">
        <v>28526</v>
      </c>
      <c r="H442" s="795">
        <v>39</v>
      </c>
      <c r="I442" s="725" t="s">
        <v>1403</v>
      </c>
      <c r="J442" s="733" t="s">
        <v>1782</v>
      </c>
      <c r="K442" s="733" t="s">
        <v>246</v>
      </c>
      <c r="L442" s="726"/>
      <c r="M442" s="726" t="s">
        <v>6426</v>
      </c>
      <c r="N442" s="722" t="s">
        <v>1418</v>
      </c>
      <c r="O442" s="733" t="s">
        <v>245</v>
      </c>
      <c r="P442" s="732" t="s">
        <v>1780</v>
      </c>
      <c r="Q442" s="732" t="s">
        <v>1778</v>
      </c>
    </row>
    <row r="443" spans="1:17">
      <c r="A443" s="745"/>
      <c r="B443" s="738">
        <v>3</v>
      </c>
      <c r="C443" s="732" t="s">
        <v>1784</v>
      </c>
      <c r="D443" s="723" t="s">
        <v>23</v>
      </c>
      <c r="E443" s="733" t="s">
        <v>254</v>
      </c>
      <c r="F443" s="733" t="s">
        <v>1785</v>
      </c>
      <c r="G443" s="958">
        <v>38431</v>
      </c>
      <c r="H443" s="807">
        <v>12</v>
      </c>
      <c r="I443" s="725" t="s">
        <v>1403</v>
      </c>
      <c r="J443" s="733" t="s">
        <v>369</v>
      </c>
      <c r="K443" s="733" t="s">
        <v>266</v>
      </c>
      <c r="L443" s="726"/>
      <c r="M443" s="726" t="s">
        <v>6426</v>
      </c>
      <c r="N443" s="722" t="s">
        <v>1418</v>
      </c>
      <c r="O443" s="733" t="s">
        <v>255</v>
      </c>
      <c r="P443" s="732" t="s">
        <v>1783</v>
      </c>
      <c r="Q443" s="732" t="s">
        <v>1778</v>
      </c>
    </row>
    <row r="444" spans="1:17">
      <c r="A444" s="745">
        <v>126</v>
      </c>
      <c r="B444" s="738">
        <v>1</v>
      </c>
      <c r="C444" s="732" t="s">
        <v>384</v>
      </c>
      <c r="D444" s="723" t="s">
        <v>23</v>
      </c>
      <c r="E444" s="733" t="s">
        <v>221</v>
      </c>
      <c r="F444" s="733" t="s">
        <v>1787</v>
      </c>
      <c r="G444" s="958">
        <v>23079</v>
      </c>
      <c r="H444" s="807">
        <v>54</v>
      </c>
      <c r="I444" s="747" t="s">
        <v>1403</v>
      </c>
      <c r="J444" s="733" t="s">
        <v>256</v>
      </c>
      <c r="K444" s="733" t="s">
        <v>283</v>
      </c>
      <c r="L444" s="726"/>
      <c r="M444" s="726" t="s">
        <v>6426</v>
      </c>
      <c r="N444" s="722" t="s">
        <v>1418</v>
      </c>
      <c r="O444" s="733" t="s">
        <v>222</v>
      </c>
      <c r="P444" s="748" t="s">
        <v>1786</v>
      </c>
      <c r="Q444" s="748" t="s">
        <v>1790</v>
      </c>
    </row>
    <row r="445" spans="1:17">
      <c r="A445" s="745"/>
      <c r="B445" s="738">
        <v>2</v>
      </c>
      <c r="C445" s="732" t="s">
        <v>7022</v>
      </c>
      <c r="D445" s="723" t="s">
        <v>16</v>
      </c>
      <c r="E445" s="733" t="s">
        <v>221</v>
      </c>
      <c r="F445" s="733" t="s">
        <v>376</v>
      </c>
      <c r="G445" s="958">
        <v>28249</v>
      </c>
      <c r="H445" s="807">
        <v>50</v>
      </c>
      <c r="I445" s="747" t="s">
        <v>1403</v>
      </c>
      <c r="J445" s="733" t="s">
        <v>2491</v>
      </c>
      <c r="K445" s="733" t="s">
        <v>246</v>
      </c>
      <c r="L445" s="726"/>
      <c r="M445" s="726" t="s">
        <v>6426</v>
      </c>
      <c r="N445" s="722" t="s">
        <v>1418</v>
      </c>
      <c r="O445" s="733" t="s">
        <v>245</v>
      </c>
      <c r="P445" s="748" t="s">
        <v>1592</v>
      </c>
      <c r="Q445" s="748"/>
    </row>
    <row r="446" spans="1:17">
      <c r="A446" s="745"/>
      <c r="B446" s="738">
        <v>3</v>
      </c>
      <c r="C446" s="732" t="s">
        <v>1795</v>
      </c>
      <c r="D446" s="723" t="s">
        <v>23</v>
      </c>
      <c r="E446" s="733" t="s">
        <v>254</v>
      </c>
      <c r="F446" s="733" t="s">
        <v>230</v>
      </c>
      <c r="G446" s="958">
        <v>38918</v>
      </c>
      <c r="H446" s="807">
        <v>11</v>
      </c>
      <c r="I446" s="747" t="s">
        <v>1403</v>
      </c>
      <c r="J446" s="733" t="s">
        <v>369</v>
      </c>
      <c r="K446" s="733" t="s">
        <v>266</v>
      </c>
      <c r="L446" s="726"/>
      <c r="M446" s="726" t="s">
        <v>6426</v>
      </c>
      <c r="N446" s="722" t="s">
        <v>1418</v>
      </c>
      <c r="O446" s="733" t="s">
        <v>255</v>
      </c>
      <c r="P446" s="748" t="s">
        <v>1794</v>
      </c>
      <c r="Q446" s="748" t="s">
        <v>1790</v>
      </c>
    </row>
    <row r="447" spans="1:17">
      <c r="A447" s="745"/>
      <c r="B447" s="738">
        <v>4</v>
      </c>
      <c r="C447" s="732" t="s">
        <v>1797</v>
      </c>
      <c r="D447" s="723" t="s">
        <v>23</v>
      </c>
      <c r="E447" s="733" t="s">
        <v>254</v>
      </c>
      <c r="F447" s="733" t="s">
        <v>230</v>
      </c>
      <c r="G447" s="958">
        <v>39896</v>
      </c>
      <c r="H447" s="807">
        <v>8</v>
      </c>
      <c r="I447" s="747" t="s">
        <v>1403</v>
      </c>
      <c r="J447" s="733" t="s">
        <v>369</v>
      </c>
      <c r="K447" s="733" t="s">
        <v>266</v>
      </c>
      <c r="L447" s="726"/>
      <c r="M447" s="726" t="s">
        <v>6426</v>
      </c>
      <c r="N447" s="722" t="s">
        <v>1418</v>
      </c>
      <c r="O447" s="733" t="s">
        <v>255</v>
      </c>
      <c r="P447" s="748" t="s">
        <v>1796</v>
      </c>
      <c r="Q447" s="748" t="s">
        <v>1790</v>
      </c>
    </row>
    <row r="448" spans="1:17">
      <c r="A448" s="745"/>
      <c r="B448" s="721">
        <v>5</v>
      </c>
      <c r="C448" s="722" t="s">
        <v>1596</v>
      </c>
      <c r="D448" s="723" t="s">
        <v>16</v>
      </c>
      <c r="E448" s="721" t="s">
        <v>254</v>
      </c>
      <c r="F448" s="721" t="s">
        <v>230</v>
      </c>
      <c r="G448" s="956">
        <v>37749</v>
      </c>
      <c r="H448" s="795">
        <v>14</v>
      </c>
      <c r="I448" s="725" t="s">
        <v>1403</v>
      </c>
      <c r="J448" s="721" t="s">
        <v>369</v>
      </c>
      <c r="K448" s="721" t="s">
        <v>266</v>
      </c>
      <c r="L448" s="726"/>
      <c r="M448" s="726" t="s">
        <v>6426</v>
      </c>
      <c r="N448" s="722" t="s">
        <v>1418</v>
      </c>
      <c r="O448" s="721" t="s">
        <v>255</v>
      </c>
      <c r="P448" s="722" t="s">
        <v>1595</v>
      </c>
      <c r="Q448" s="722" t="s">
        <v>1594</v>
      </c>
    </row>
    <row r="449" spans="1:17">
      <c r="A449" s="738">
        <v>127</v>
      </c>
      <c r="B449" s="738">
        <v>1</v>
      </c>
      <c r="C449" s="734" t="s">
        <v>1808</v>
      </c>
      <c r="D449" s="742" t="s">
        <v>23</v>
      </c>
      <c r="E449" s="737" t="s">
        <v>221</v>
      </c>
      <c r="F449" s="754" t="s">
        <v>464</v>
      </c>
      <c r="G449" s="963">
        <v>21169</v>
      </c>
      <c r="H449" s="807">
        <v>59</v>
      </c>
      <c r="I449" s="747" t="s">
        <v>1403</v>
      </c>
      <c r="J449" s="737" t="s">
        <v>241</v>
      </c>
      <c r="K449" s="737" t="s">
        <v>283</v>
      </c>
      <c r="L449" s="726"/>
      <c r="M449" s="726" t="s">
        <v>6426</v>
      </c>
      <c r="N449" s="722" t="s">
        <v>1418</v>
      </c>
      <c r="O449" s="737" t="s">
        <v>222</v>
      </c>
      <c r="P449" s="741" t="s">
        <v>1807</v>
      </c>
      <c r="Q449" s="734" t="s">
        <v>1809</v>
      </c>
    </row>
    <row r="450" spans="1:17">
      <c r="A450" s="738"/>
      <c r="B450" s="738">
        <v>2</v>
      </c>
      <c r="C450" s="755" t="s">
        <v>272</v>
      </c>
      <c r="D450" s="742" t="s">
        <v>16</v>
      </c>
      <c r="E450" s="737" t="s">
        <v>221</v>
      </c>
      <c r="F450" s="754" t="s">
        <v>464</v>
      </c>
      <c r="G450" s="963">
        <v>23046</v>
      </c>
      <c r="H450" s="807">
        <v>54</v>
      </c>
      <c r="I450" s="747" t="s">
        <v>1403</v>
      </c>
      <c r="J450" s="737" t="s">
        <v>241</v>
      </c>
      <c r="K450" s="737" t="s">
        <v>246</v>
      </c>
      <c r="L450" s="726"/>
      <c r="M450" s="726" t="s">
        <v>6426</v>
      </c>
      <c r="N450" s="722" t="s">
        <v>1418</v>
      </c>
      <c r="O450" s="737" t="s">
        <v>245</v>
      </c>
      <c r="P450" s="741" t="s">
        <v>1810</v>
      </c>
      <c r="Q450" s="734" t="s">
        <v>1809</v>
      </c>
    </row>
    <row r="451" spans="1:17">
      <c r="A451" s="738"/>
      <c r="B451" s="738">
        <v>3</v>
      </c>
      <c r="C451" s="755" t="s">
        <v>1812</v>
      </c>
      <c r="D451" s="756" t="s">
        <v>16</v>
      </c>
      <c r="E451" s="737" t="s">
        <v>254</v>
      </c>
      <c r="F451" s="754" t="s">
        <v>22</v>
      </c>
      <c r="G451" s="963">
        <v>34863</v>
      </c>
      <c r="H451" s="807">
        <v>22</v>
      </c>
      <c r="I451" s="747" t="s">
        <v>1403</v>
      </c>
      <c r="J451" s="737" t="s">
        <v>785</v>
      </c>
      <c r="K451" s="737" t="s">
        <v>266</v>
      </c>
      <c r="L451" s="726"/>
      <c r="M451" s="726" t="s">
        <v>6426</v>
      </c>
      <c r="N451" s="722" t="s">
        <v>1418</v>
      </c>
      <c r="O451" s="737" t="s">
        <v>255</v>
      </c>
      <c r="P451" s="741" t="s">
        <v>1811</v>
      </c>
      <c r="Q451" s="734" t="s">
        <v>1809</v>
      </c>
    </row>
    <row r="452" spans="1:17">
      <c r="A452" s="721">
        <v>128</v>
      </c>
      <c r="B452" s="721">
        <v>1</v>
      </c>
      <c r="C452" s="722" t="s">
        <v>1814</v>
      </c>
      <c r="D452" s="723" t="s">
        <v>23</v>
      </c>
      <c r="E452" s="721" t="s">
        <v>221</v>
      </c>
      <c r="F452" s="721" t="s">
        <v>452</v>
      </c>
      <c r="G452" s="956">
        <v>30693</v>
      </c>
      <c r="H452" s="795">
        <v>33</v>
      </c>
      <c r="I452" s="725" t="s">
        <v>1403</v>
      </c>
      <c r="J452" s="721" t="s">
        <v>223</v>
      </c>
      <c r="K452" s="721" t="s">
        <v>283</v>
      </c>
      <c r="L452" s="726"/>
      <c r="M452" s="726" t="s">
        <v>6426</v>
      </c>
      <c r="N452" s="722" t="s">
        <v>1418</v>
      </c>
      <c r="O452" s="721" t="s">
        <v>222</v>
      </c>
      <c r="P452" s="734" t="s">
        <v>1813</v>
      </c>
      <c r="Q452" s="734" t="s">
        <v>1815</v>
      </c>
    </row>
    <row r="453" spans="1:17">
      <c r="A453" s="721"/>
      <c r="B453" s="721">
        <v>2</v>
      </c>
      <c r="C453" s="722" t="s">
        <v>1817</v>
      </c>
      <c r="D453" s="723" t="s">
        <v>16</v>
      </c>
      <c r="E453" s="721" t="s">
        <v>221</v>
      </c>
      <c r="F453" s="721" t="s">
        <v>230</v>
      </c>
      <c r="G453" s="956">
        <v>33029</v>
      </c>
      <c r="H453" s="795">
        <v>27</v>
      </c>
      <c r="I453" s="725" t="s">
        <v>1403</v>
      </c>
      <c r="J453" s="721" t="s">
        <v>289</v>
      </c>
      <c r="K453" s="721" t="s">
        <v>246</v>
      </c>
      <c r="L453" s="726"/>
      <c r="M453" s="726" t="s">
        <v>6426</v>
      </c>
      <c r="N453" s="722" t="s">
        <v>1418</v>
      </c>
      <c r="O453" s="721" t="s">
        <v>245</v>
      </c>
      <c r="P453" s="734" t="s">
        <v>1816</v>
      </c>
      <c r="Q453" s="734" t="s">
        <v>1815</v>
      </c>
    </row>
    <row r="454" spans="1:17">
      <c r="A454" s="721"/>
      <c r="B454" s="721">
        <v>3</v>
      </c>
      <c r="C454" s="734" t="s">
        <v>1819</v>
      </c>
      <c r="D454" s="723" t="s">
        <v>23</v>
      </c>
      <c r="E454" s="721" t="s">
        <v>254</v>
      </c>
      <c r="F454" s="737" t="s">
        <v>229</v>
      </c>
      <c r="G454" s="961" t="s">
        <v>1820</v>
      </c>
      <c r="H454" s="795">
        <v>5</v>
      </c>
      <c r="I454" s="725" t="s">
        <v>1403</v>
      </c>
      <c r="J454" s="721" t="s">
        <v>265</v>
      </c>
      <c r="K454" s="721" t="s">
        <v>270</v>
      </c>
      <c r="L454" s="726"/>
      <c r="M454" s="726" t="s">
        <v>6426</v>
      </c>
      <c r="N454" s="722" t="s">
        <v>1418</v>
      </c>
      <c r="O454" s="721" t="s">
        <v>255</v>
      </c>
      <c r="P454" s="734" t="s">
        <v>1818</v>
      </c>
      <c r="Q454" s="734" t="s">
        <v>1815</v>
      </c>
    </row>
    <row r="455" spans="1:17">
      <c r="A455" s="721">
        <v>129</v>
      </c>
      <c r="B455" s="721">
        <v>1</v>
      </c>
      <c r="C455" s="734" t="s">
        <v>291</v>
      </c>
      <c r="D455" s="723" t="s">
        <v>23</v>
      </c>
      <c r="E455" s="721" t="s">
        <v>221</v>
      </c>
      <c r="F455" s="737" t="s">
        <v>938</v>
      </c>
      <c r="G455" s="961" t="s">
        <v>7023</v>
      </c>
      <c r="H455" s="795"/>
      <c r="I455" s="725" t="s">
        <v>1403</v>
      </c>
      <c r="J455" s="721" t="s">
        <v>241</v>
      </c>
      <c r="K455" s="721" t="s">
        <v>283</v>
      </c>
      <c r="L455" s="726"/>
      <c r="M455" s="726" t="s">
        <v>6426</v>
      </c>
      <c r="N455" s="722" t="s">
        <v>1418</v>
      </c>
      <c r="O455" s="721" t="s">
        <v>222</v>
      </c>
      <c r="P455" s="736" t="s">
        <v>7028</v>
      </c>
      <c r="Q455" s="734"/>
    </row>
    <row r="456" spans="1:17">
      <c r="A456" s="721"/>
      <c r="B456" s="721">
        <v>2</v>
      </c>
      <c r="C456" s="734" t="s">
        <v>290</v>
      </c>
      <c r="D456" s="723" t="s">
        <v>16</v>
      </c>
      <c r="E456" s="721" t="s">
        <v>221</v>
      </c>
      <c r="F456" s="737" t="s">
        <v>288</v>
      </c>
      <c r="G456" s="961" t="s">
        <v>7024</v>
      </c>
      <c r="H456" s="795"/>
      <c r="I456" s="725" t="s">
        <v>1403</v>
      </c>
      <c r="J456" s="721" t="s">
        <v>241</v>
      </c>
      <c r="K456" s="721" t="s">
        <v>246</v>
      </c>
      <c r="L456" s="726"/>
      <c r="M456" s="726" t="s">
        <v>6426</v>
      </c>
      <c r="N456" s="722" t="s">
        <v>1418</v>
      </c>
      <c r="O456" s="721" t="s">
        <v>245</v>
      </c>
      <c r="P456" s="736" t="s">
        <v>7029</v>
      </c>
      <c r="Q456" s="734"/>
    </row>
    <row r="457" spans="1:17">
      <c r="A457" s="721"/>
      <c r="B457" s="721">
        <v>3</v>
      </c>
      <c r="C457" s="734" t="s">
        <v>2065</v>
      </c>
      <c r="D457" s="723" t="s">
        <v>23</v>
      </c>
      <c r="E457" s="721" t="s">
        <v>254</v>
      </c>
      <c r="F457" s="737" t="s">
        <v>288</v>
      </c>
      <c r="G457" s="961" t="s">
        <v>7025</v>
      </c>
      <c r="H457" s="795"/>
      <c r="I457" s="725" t="s">
        <v>1403</v>
      </c>
      <c r="J457" s="721" t="s">
        <v>2491</v>
      </c>
      <c r="K457" s="721" t="s">
        <v>283</v>
      </c>
      <c r="L457" s="726"/>
      <c r="M457" s="726" t="s">
        <v>6426</v>
      </c>
      <c r="N457" s="722" t="s">
        <v>1418</v>
      </c>
      <c r="O457" s="721" t="s">
        <v>255</v>
      </c>
      <c r="P457" s="736" t="s">
        <v>7030</v>
      </c>
      <c r="Q457" s="734"/>
    </row>
    <row r="458" spans="1:17">
      <c r="A458" s="721"/>
      <c r="B458" s="721">
        <v>4</v>
      </c>
      <c r="C458" s="734" t="s">
        <v>2069</v>
      </c>
      <c r="D458" s="723" t="s">
        <v>23</v>
      </c>
      <c r="E458" s="721" t="s">
        <v>254</v>
      </c>
      <c r="F458" s="737" t="s">
        <v>288</v>
      </c>
      <c r="G458" s="961" t="s">
        <v>7026</v>
      </c>
      <c r="H458" s="795"/>
      <c r="I458" s="725" t="s">
        <v>1403</v>
      </c>
      <c r="J458" s="721" t="s">
        <v>2491</v>
      </c>
      <c r="K458" s="721" t="s">
        <v>283</v>
      </c>
      <c r="L458" s="726"/>
      <c r="M458" s="726" t="s">
        <v>6426</v>
      </c>
      <c r="N458" s="722" t="s">
        <v>1418</v>
      </c>
      <c r="O458" s="721" t="s">
        <v>255</v>
      </c>
      <c r="P458" s="736" t="s">
        <v>7031</v>
      </c>
      <c r="Q458" s="734"/>
    </row>
    <row r="459" spans="1:17">
      <c r="A459" s="721"/>
      <c r="B459" s="721">
        <v>5</v>
      </c>
      <c r="C459" s="734" t="s">
        <v>2071</v>
      </c>
      <c r="D459" s="723" t="s">
        <v>23</v>
      </c>
      <c r="E459" s="721" t="s">
        <v>254</v>
      </c>
      <c r="F459" s="737" t="s">
        <v>288</v>
      </c>
      <c r="G459" s="961" t="s">
        <v>7027</v>
      </c>
      <c r="H459" s="795"/>
      <c r="I459" s="725" t="s">
        <v>1403</v>
      </c>
      <c r="J459" s="721" t="s">
        <v>241</v>
      </c>
      <c r="K459" s="721" t="s">
        <v>283</v>
      </c>
      <c r="L459" s="726"/>
      <c r="M459" s="726" t="s">
        <v>6426</v>
      </c>
      <c r="N459" s="722" t="s">
        <v>1418</v>
      </c>
      <c r="O459" s="721" t="s">
        <v>255</v>
      </c>
      <c r="P459" s="736" t="s">
        <v>7032</v>
      </c>
      <c r="Q459" s="734"/>
    </row>
    <row r="460" spans="1:17">
      <c r="A460" s="721">
        <v>130</v>
      </c>
      <c r="B460" s="721">
        <v>1</v>
      </c>
      <c r="C460" s="734" t="s">
        <v>7033</v>
      </c>
      <c r="D460" s="723" t="s">
        <v>23</v>
      </c>
      <c r="E460" s="721" t="s">
        <v>221</v>
      </c>
      <c r="F460" s="737" t="s">
        <v>288</v>
      </c>
      <c r="G460" s="961" t="s">
        <v>7037</v>
      </c>
      <c r="H460" s="795"/>
      <c r="I460" s="725" t="s">
        <v>1403</v>
      </c>
      <c r="J460" s="721" t="s">
        <v>2491</v>
      </c>
      <c r="K460" s="721" t="s">
        <v>283</v>
      </c>
      <c r="L460" s="726"/>
      <c r="M460" s="726" t="s">
        <v>6426</v>
      </c>
      <c r="N460" s="722" t="s">
        <v>1418</v>
      </c>
      <c r="O460" s="721" t="s">
        <v>222</v>
      </c>
      <c r="P460" s="736" t="s">
        <v>7041</v>
      </c>
      <c r="Q460" s="734"/>
    </row>
    <row r="461" spans="1:17">
      <c r="A461" s="721"/>
      <c r="B461" s="721">
        <v>2</v>
      </c>
      <c r="C461" s="734" t="s">
        <v>7034</v>
      </c>
      <c r="D461" s="723" t="s">
        <v>16</v>
      </c>
      <c r="E461" s="721" t="s">
        <v>221</v>
      </c>
      <c r="F461" s="737" t="s">
        <v>288</v>
      </c>
      <c r="G461" s="961" t="s">
        <v>7038</v>
      </c>
      <c r="H461" s="795"/>
      <c r="I461" s="725" t="s">
        <v>1403</v>
      </c>
      <c r="J461" s="721" t="s">
        <v>2491</v>
      </c>
      <c r="K461" s="721" t="s">
        <v>246</v>
      </c>
      <c r="L461" s="726"/>
      <c r="M461" s="726" t="s">
        <v>6426</v>
      </c>
      <c r="N461" s="722" t="s">
        <v>1418</v>
      </c>
      <c r="O461" s="721" t="s">
        <v>245</v>
      </c>
      <c r="P461" s="736" t="s">
        <v>7042</v>
      </c>
      <c r="Q461" s="734"/>
    </row>
    <row r="462" spans="1:17">
      <c r="A462" s="721"/>
      <c r="B462" s="721">
        <v>3</v>
      </c>
      <c r="C462" s="734" t="s">
        <v>7035</v>
      </c>
      <c r="D462" s="723" t="s">
        <v>16</v>
      </c>
      <c r="E462" s="721" t="s">
        <v>254</v>
      </c>
      <c r="F462" s="737" t="s">
        <v>288</v>
      </c>
      <c r="G462" s="961" t="s">
        <v>7039</v>
      </c>
      <c r="H462" s="795"/>
      <c r="I462" s="725" t="s">
        <v>1403</v>
      </c>
      <c r="J462" s="721" t="s">
        <v>6623</v>
      </c>
      <c r="K462" s="721" t="s">
        <v>270</v>
      </c>
      <c r="L462" s="726"/>
      <c r="M462" s="726" t="s">
        <v>6426</v>
      </c>
      <c r="N462" s="722" t="s">
        <v>1418</v>
      </c>
      <c r="O462" s="721" t="s">
        <v>255</v>
      </c>
      <c r="P462" s="736" t="s">
        <v>7043</v>
      </c>
      <c r="Q462" s="734"/>
    </row>
    <row r="463" spans="1:17">
      <c r="A463" s="721"/>
      <c r="B463" s="721">
        <v>4</v>
      </c>
      <c r="C463" s="734" t="s">
        <v>7036</v>
      </c>
      <c r="D463" s="723" t="s">
        <v>16</v>
      </c>
      <c r="E463" s="721" t="s">
        <v>254</v>
      </c>
      <c r="F463" s="737" t="s">
        <v>22</v>
      </c>
      <c r="G463" s="961" t="s">
        <v>7040</v>
      </c>
      <c r="H463" s="795"/>
      <c r="I463" s="725" t="s">
        <v>1403</v>
      </c>
      <c r="J463" s="721" t="s">
        <v>6623</v>
      </c>
      <c r="K463" s="721" t="s">
        <v>270</v>
      </c>
      <c r="L463" s="726"/>
      <c r="M463" s="726" t="s">
        <v>6426</v>
      </c>
      <c r="N463" s="722" t="s">
        <v>1418</v>
      </c>
      <c r="O463" s="721" t="s">
        <v>255</v>
      </c>
      <c r="P463" s="736" t="s">
        <v>7044</v>
      </c>
      <c r="Q463" s="734"/>
    </row>
    <row r="464" spans="1:17">
      <c r="A464" s="721">
        <v>131</v>
      </c>
      <c r="B464" s="721">
        <v>1</v>
      </c>
      <c r="C464" s="734" t="s">
        <v>7045</v>
      </c>
      <c r="D464" s="723" t="s">
        <v>16</v>
      </c>
      <c r="E464" s="721" t="s">
        <v>947</v>
      </c>
      <c r="F464" s="737" t="s">
        <v>599</v>
      </c>
      <c r="G464" s="961" t="s">
        <v>7046</v>
      </c>
      <c r="H464" s="795"/>
      <c r="I464" s="725" t="s">
        <v>1403</v>
      </c>
      <c r="J464" s="721" t="s">
        <v>1291</v>
      </c>
      <c r="K464" s="721" t="s">
        <v>246</v>
      </c>
      <c r="L464" s="726"/>
      <c r="M464" s="726" t="s">
        <v>6426</v>
      </c>
      <c r="N464" s="722" t="s">
        <v>1418</v>
      </c>
      <c r="O464" s="721" t="s">
        <v>222</v>
      </c>
      <c r="P464" s="736"/>
      <c r="Q464" s="734"/>
    </row>
    <row r="465" spans="1:17">
      <c r="A465" s="721">
        <v>132</v>
      </c>
      <c r="B465" s="721">
        <v>1</v>
      </c>
      <c r="C465" s="734" t="s">
        <v>7047</v>
      </c>
      <c r="D465" s="723" t="s">
        <v>23</v>
      </c>
      <c r="E465" s="721" t="s">
        <v>221</v>
      </c>
      <c r="F465" s="737" t="s">
        <v>5244</v>
      </c>
      <c r="G465" s="961" t="s">
        <v>7055</v>
      </c>
      <c r="H465" s="795"/>
      <c r="I465" s="725" t="s">
        <v>4508</v>
      </c>
      <c r="J465" s="721" t="s">
        <v>785</v>
      </c>
      <c r="K465" s="721" t="s">
        <v>283</v>
      </c>
      <c r="L465" s="726"/>
      <c r="M465" s="726" t="s">
        <v>6426</v>
      </c>
      <c r="N465" s="722" t="s">
        <v>1418</v>
      </c>
      <c r="O465" s="721" t="s">
        <v>222</v>
      </c>
      <c r="P465" s="736"/>
      <c r="Q465" s="734"/>
    </row>
    <row r="466" spans="1:17">
      <c r="A466" s="721"/>
      <c r="B466" s="721">
        <v>2</v>
      </c>
      <c r="C466" s="734" t="s">
        <v>7048</v>
      </c>
      <c r="D466" s="723" t="s">
        <v>16</v>
      </c>
      <c r="E466" s="721" t="s">
        <v>221</v>
      </c>
      <c r="F466" s="737" t="s">
        <v>4819</v>
      </c>
      <c r="G466" s="961" t="s">
        <v>7056</v>
      </c>
      <c r="H466" s="795"/>
      <c r="I466" s="725" t="s">
        <v>4508</v>
      </c>
      <c r="J466" s="721" t="s">
        <v>2491</v>
      </c>
      <c r="K466" s="721" t="s">
        <v>246</v>
      </c>
      <c r="L466" s="726"/>
      <c r="M466" s="726" t="s">
        <v>6426</v>
      </c>
      <c r="N466" s="722" t="s">
        <v>1418</v>
      </c>
      <c r="O466" s="721" t="s">
        <v>245</v>
      </c>
      <c r="P466" s="736"/>
      <c r="Q466" s="734"/>
    </row>
    <row r="467" spans="1:17">
      <c r="A467" s="721"/>
      <c r="B467" s="721">
        <v>3</v>
      </c>
      <c r="C467" s="734" t="s">
        <v>7049</v>
      </c>
      <c r="D467" s="723" t="s">
        <v>23</v>
      </c>
      <c r="E467" s="721" t="s">
        <v>254</v>
      </c>
      <c r="F467" s="737" t="s">
        <v>7053</v>
      </c>
      <c r="G467" s="961" t="s">
        <v>7057</v>
      </c>
      <c r="H467" s="795"/>
      <c r="I467" s="725" t="s">
        <v>4508</v>
      </c>
      <c r="J467" s="721" t="s">
        <v>2491</v>
      </c>
      <c r="K467" s="721" t="s">
        <v>283</v>
      </c>
      <c r="L467" s="726"/>
      <c r="M467" s="726" t="s">
        <v>6426</v>
      </c>
      <c r="N467" s="722" t="s">
        <v>1418</v>
      </c>
      <c r="O467" s="721" t="s">
        <v>255</v>
      </c>
      <c r="P467" s="734"/>
      <c r="Q467" s="734"/>
    </row>
    <row r="468" spans="1:17">
      <c r="A468" s="721"/>
      <c r="B468" s="721">
        <v>4</v>
      </c>
      <c r="C468" s="734" t="s">
        <v>7050</v>
      </c>
      <c r="D468" s="723" t="s">
        <v>16</v>
      </c>
      <c r="E468" s="721" t="s">
        <v>254</v>
      </c>
      <c r="F468" s="737" t="s">
        <v>613</v>
      </c>
      <c r="G468" s="961" t="s">
        <v>7058</v>
      </c>
      <c r="H468" s="795"/>
      <c r="I468" s="725" t="s">
        <v>4508</v>
      </c>
      <c r="J468" s="721" t="s">
        <v>6623</v>
      </c>
      <c r="K468" s="721" t="s">
        <v>270</v>
      </c>
      <c r="L468" s="726"/>
      <c r="M468" s="726" t="s">
        <v>6426</v>
      </c>
      <c r="N468" s="722" t="s">
        <v>1418</v>
      </c>
      <c r="O468" s="721" t="s">
        <v>255</v>
      </c>
      <c r="P468" s="734"/>
      <c r="Q468" s="734"/>
    </row>
    <row r="469" spans="1:17">
      <c r="A469" s="721"/>
      <c r="B469" s="721">
        <v>5</v>
      </c>
      <c r="C469" s="734" t="s">
        <v>7051</v>
      </c>
      <c r="D469" s="723" t="s">
        <v>16</v>
      </c>
      <c r="E469" s="721" t="s">
        <v>254</v>
      </c>
      <c r="F469" s="737" t="s">
        <v>6756</v>
      </c>
      <c r="G469" s="961" t="s">
        <v>7059</v>
      </c>
      <c r="H469" s="795"/>
      <c r="I469" s="725" t="s">
        <v>4508</v>
      </c>
      <c r="J469" s="721" t="s">
        <v>6623</v>
      </c>
      <c r="K469" s="721" t="s">
        <v>270</v>
      </c>
      <c r="L469" s="726"/>
      <c r="M469" s="726" t="s">
        <v>6426</v>
      </c>
      <c r="N469" s="722" t="s">
        <v>1418</v>
      </c>
      <c r="O469" s="721" t="s">
        <v>255</v>
      </c>
      <c r="P469" s="734"/>
      <c r="Q469" s="734"/>
    </row>
    <row r="470" spans="1:17">
      <c r="A470" s="721"/>
      <c r="B470" s="721">
        <v>6</v>
      </c>
      <c r="C470" s="734" t="s">
        <v>7052</v>
      </c>
      <c r="D470" s="723" t="s">
        <v>16</v>
      </c>
      <c r="E470" s="721" t="s">
        <v>254</v>
      </c>
      <c r="F470" s="737" t="s">
        <v>7054</v>
      </c>
      <c r="G470" s="961" t="s">
        <v>7060</v>
      </c>
      <c r="H470" s="795"/>
      <c r="I470" s="725" t="s">
        <v>4508</v>
      </c>
      <c r="J470" s="721" t="s">
        <v>265</v>
      </c>
      <c r="K470" s="721" t="s">
        <v>270</v>
      </c>
      <c r="L470" s="726"/>
      <c r="M470" s="726" t="s">
        <v>6426</v>
      </c>
      <c r="N470" s="722" t="s">
        <v>1418</v>
      </c>
      <c r="O470" s="721" t="s">
        <v>255</v>
      </c>
      <c r="P470" s="734"/>
      <c r="Q470" s="734"/>
    </row>
    <row r="471" spans="1:17">
      <c r="A471" s="721">
        <v>133</v>
      </c>
      <c r="B471" s="721">
        <v>1</v>
      </c>
      <c r="C471" s="734" t="s">
        <v>7061</v>
      </c>
      <c r="D471" s="723" t="s">
        <v>23</v>
      </c>
      <c r="E471" s="721" t="s">
        <v>221</v>
      </c>
      <c r="F471" s="737" t="s">
        <v>376</v>
      </c>
      <c r="G471" s="961" t="s">
        <v>7066</v>
      </c>
      <c r="H471" s="795"/>
      <c r="I471" s="725" t="s">
        <v>1403</v>
      </c>
      <c r="J471" s="721" t="s">
        <v>785</v>
      </c>
      <c r="K471" s="721" t="s">
        <v>283</v>
      </c>
      <c r="L471" s="726"/>
      <c r="M471" s="726" t="s">
        <v>6426</v>
      </c>
      <c r="N471" s="722" t="s">
        <v>1418</v>
      </c>
      <c r="O471" s="721" t="s">
        <v>222</v>
      </c>
      <c r="P471" s="734"/>
      <c r="Q471" s="734"/>
    </row>
    <row r="472" spans="1:17">
      <c r="A472" s="721"/>
      <c r="B472" s="721">
        <v>2</v>
      </c>
      <c r="C472" s="734" t="s">
        <v>7062</v>
      </c>
      <c r="D472" s="723" t="s">
        <v>16</v>
      </c>
      <c r="E472" s="721" t="s">
        <v>221</v>
      </c>
      <c r="F472" s="737" t="s">
        <v>376</v>
      </c>
      <c r="G472" s="961" t="s">
        <v>7067</v>
      </c>
      <c r="H472" s="795"/>
      <c r="I472" s="725" t="s">
        <v>1403</v>
      </c>
      <c r="J472" s="721" t="s">
        <v>785</v>
      </c>
      <c r="K472" s="721" t="s">
        <v>246</v>
      </c>
      <c r="L472" s="726"/>
      <c r="M472" s="726" t="s">
        <v>6426</v>
      </c>
      <c r="N472" s="722" t="s">
        <v>1418</v>
      </c>
      <c r="O472" s="721" t="s">
        <v>245</v>
      </c>
      <c r="P472" s="734"/>
      <c r="Q472" s="734"/>
    </row>
    <row r="473" spans="1:17">
      <c r="A473" s="721"/>
      <c r="B473" s="721">
        <v>3</v>
      </c>
      <c r="C473" s="734" t="s">
        <v>7063</v>
      </c>
      <c r="D473" s="723" t="s">
        <v>16</v>
      </c>
      <c r="E473" s="721" t="s">
        <v>254</v>
      </c>
      <c r="F473" s="737" t="s">
        <v>376</v>
      </c>
      <c r="G473" s="961" t="s">
        <v>7068</v>
      </c>
      <c r="H473" s="795"/>
      <c r="I473" s="725" t="s">
        <v>1403</v>
      </c>
      <c r="J473" s="721" t="s">
        <v>265</v>
      </c>
      <c r="K473" s="721" t="s">
        <v>270</v>
      </c>
      <c r="L473" s="726"/>
      <c r="M473" s="726" t="s">
        <v>6426</v>
      </c>
      <c r="N473" s="722" t="s">
        <v>1418</v>
      </c>
      <c r="O473" s="721" t="s">
        <v>255</v>
      </c>
      <c r="P473" s="734"/>
      <c r="Q473" s="734"/>
    </row>
    <row r="474" spans="1:17">
      <c r="A474" s="721"/>
      <c r="B474" s="721">
        <v>4</v>
      </c>
      <c r="C474" s="734" t="s">
        <v>7064</v>
      </c>
      <c r="D474" s="723" t="s">
        <v>16</v>
      </c>
      <c r="E474" s="721" t="s">
        <v>254</v>
      </c>
      <c r="F474" s="737" t="s">
        <v>230</v>
      </c>
      <c r="G474" s="961" t="s">
        <v>7069</v>
      </c>
      <c r="H474" s="795"/>
      <c r="I474" s="725" t="s">
        <v>1403</v>
      </c>
      <c r="J474" s="721" t="s">
        <v>265</v>
      </c>
      <c r="K474" s="721" t="s">
        <v>270</v>
      </c>
      <c r="L474" s="726"/>
      <c r="M474" s="726" t="s">
        <v>6426</v>
      </c>
      <c r="N474" s="722" t="s">
        <v>1418</v>
      </c>
      <c r="O474" s="721" t="s">
        <v>255</v>
      </c>
      <c r="P474" s="734"/>
      <c r="Q474" s="734"/>
    </row>
    <row r="475" spans="1:17">
      <c r="A475" s="721"/>
      <c r="B475" s="721">
        <v>5</v>
      </c>
      <c r="C475" s="734" t="s">
        <v>7065</v>
      </c>
      <c r="D475" s="723" t="s">
        <v>23</v>
      </c>
      <c r="E475" s="721" t="s">
        <v>254</v>
      </c>
      <c r="F475" s="737" t="s">
        <v>376</v>
      </c>
      <c r="G475" s="961" t="s">
        <v>7070</v>
      </c>
      <c r="H475" s="795"/>
      <c r="I475" s="725" t="s">
        <v>1403</v>
      </c>
      <c r="J475" s="721" t="s">
        <v>2491</v>
      </c>
      <c r="K475" s="721" t="s">
        <v>283</v>
      </c>
      <c r="L475" s="726"/>
      <c r="M475" s="726" t="s">
        <v>6426</v>
      </c>
      <c r="N475" s="722" t="s">
        <v>1418</v>
      </c>
      <c r="O475" s="721" t="s">
        <v>1674</v>
      </c>
      <c r="P475" s="734"/>
      <c r="Q475" s="734"/>
    </row>
    <row r="476" spans="1:17">
      <c r="A476" s="722">
        <v>134</v>
      </c>
      <c r="B476" s="722">
        <v>1</v>
      </c>
      <c r="C476" s="722" t="s">
        <v>764</v>
      </c>
      <c r="D476" s="744" t="s">
        <v>23</v>
      </c>
      <c r="E476" s="722" t="s">
        <v>221</v>
      </c>
      <c r="F476" s="722" t="s">
        <v>756</v>
      </c>
      <c r="G476" s="957">
        <v>21371</v>
      </c>
      <c r="H476" s="724">
        <v>59</v>
      </c>
      <c r="I476" s="769" t="s">
        <v>1403</v>
      </c>
      <c r="J476" s="722" t="s">
        <v>256</v>
      </c>
      <c r="K476" s="722" t="s">
        <v>283</v>
      </c>
      <c r="L476" s="812"/>
      <c r="M476" s="812" t="s">
        <v>6426</v>
      </c>
      <c r="N476" s="722" t="s">
        <v>1826</v>
      </c>
      <c r="O476" s="722" t="s">
        <v>222</v>
      </c>
      <c r="P476" s="722" t="s">
        <v>1822</v>
      </c>
      <c r="Q476" s="722" t="s">
        <v>1825</v>
      </c>
    </row>
    <row r="477" spans="1:17">
      <c r="A477" s="721"/>
      <c r="B477" s="721">
        <v>2</v>
      </c>
      <c r="C477" s="722" t="s">
        <v>1833</v>
      </c>
      <c r="D477" s="757" t="s">
        <v>16</v>
      </c>
      <c r="E477" s="738" t="s">
        <v>221</v>
      </c>
      <c r="F477" s="738" t="s">
        <v>1834</v>
      </c>
      <c r="G477" s="964">
        <v>25342</v>
      </c>
      <c r="H477" s="811">
        <v>48</v>
      </c>
      <c r="I477" s="747" t="s">
        <v>1403</v>
      </c>
      <c r="J477" s="738" t="s">
        <v>223</v>
      </c>
      <c r="K477" s="738" t="s">
        <v>246</v>
      </c>
      <c r="L477" s="813"/>
      <c r="M477" s="813" t="s">
        <v>6426</v>
      </c>
      <c r="N477" s="722" t="s">
        <v>1826</v>
      </c>
      <c r="O477" s="738" t="s">
        <v>245</v>
      </c>
      <c r="P477" s="722" t="s">
        <v>1832</v>
      </c>
      <c r="Q477" s="722" t="s">
        <v>1836</v>
      </c>
    </row>
    <row r="478" spans="1:17">
      <c r="A478" s="721"/>
      <c r="B478" s="721">
        <v>3</v>
      </c>
      <c r="C478" s="722" t="s">
        <v>1842</v>
      </c>
      <c r="D478" s="723" t="s">
        <v>23</v>
      </c>
      <c r="E478" s="721" t="s">
        <v>254</v>
      </c>
      <c r="F478" s="721" t="s">
        <v>767</v>
      </c>
      <c r="G478" s="956">
        <v>35556</v>
      </c>
      <c r="H478" s="795">
        <v>20</v>
      </c>
      <c r="I478" s="725" t="s">
        <v>1403</v>
      </c>
      <c r="J478" s="721" t="s">
        <v>223</v>
      </c>
      <c r="K478" s="721" t="s">
        <v>270</v>
      </c>
      <c r="L478" s="813"/>
      <c r="M478" s="813" t="s">
        <v>6426</v>
      </c>
      <c r="N478" s="722" t="s">
        <v>1826</v>
      </c>
      <c r="O478" s="721" t="s">
        <v>255</v>
      </c>
      <c r="P478" s="722" t="s">
        <v>1841</v>
      </c>
      <c r="Q478" s="722" t="s">
        <v>1825</v>
      </c>
    </row>
    <row r="479" spans="1:17">
      <c r="A479" s="721">
        <v>135</v>
      </c>
      <c r="B479" s="721">
        <v>1</v>
      </c>
      <c r="C479" s="722" t="s">
        <v>1866</v>
      </c>
      <c r="D479" s="723" t="s">
        <v>23</v>
      </c>
      <c r="E479" s="721" t="s">
        <v>221</v>
      </c>
      <c r="F479" s="721" t="s">
        <v>244</v>
      </c>
      <c r="G479" s="956">
        <v>21832</v>
      </c>
      <c r="H479" s="795">
        <v>57</v>
      </c>
      <c r="I479" s="725" t="s">
        <v>1403</v>
      </c>
      <c r="J479" s="721" t="s">
        <v>289</v>
      </c>
      <c r="K479" s="721" t="s">
        <v>283</v>
      </c>
      <c r="L479" s="813"/>
      <c r="M479" s="813" t="s">
        <v>6426</v>
      </c>
      <c r="N479" s="722" t="s">
        <v>1826</v>
      </c>
      <c r="O479" s="721" t="s">
        <v>222</v>
      </c>
      <c r="P479" s="722" t="s">
        <v>1865</v>
      </c>
      <c r="Q479" s="722" t="s">
        <v>1869</v>
      </c>
    </row>
    <row r="480" spans="1:17">
      <c r="A480" s="721"/>
      <c r="B480" s="721">
        <v>2</v>
      </c>
      <c r="C480" s="722" t="s">
        <v>1872</v>
      </c>
      <c r="D480" s="723" t="s">
        <v>16</v>
      </c>
      <c r="E480" s="721" t="s">
        <v>221</v>
      </c>
      <c r="F480" s="721" t="s">
        <v>244</v>
      </c>
      <c r="G480" s="956">
        <v>27590</v>
      </c>
      <c r="H480" s="795">
        <v>42</v>
      </c>
      <c r="I480" s="725" t="s">
        <v>1403</v>
      </c>
      <c r="J480" s="721" t="s">
        <v>289</v>
      </c>
      <c r="K480" s="721" t="s">
        <v>246</v>
      </c>
      <c r="L480" s="813"/>
      <c r="M480" s="813" t="s">
        <v>6426</v>
      </c>
      <c r="N480" s="722" t="s">
        <v>1826</v>
      </c>
      <c r="O480" s="721" t="s">
        <v>245</v>
      </c>
      <c r="P480" s="722" t="s">
        <v>1871</v>
      </c>
      <c r="Q480" s="722" t="s">
        <v>1869</v>
      </c>
    </row>
    <row r="481" spans="1:17">
      <c r="A481" s="721"/>
      <c r="B481" s="721">
        <v>3</v>
      </c>
      <c r="C481" s="722" t="s">
        <v>1876</v>
      </c>
      <c r="D481" s="723" t="s">
        <v>16</v>
      </c>
      <c r="E481" s="721" t="s">
        <v>254</v>
      </c>
      <c r="F481" s="721" t="s">
        <v>22</v>
      </c>
      <c r="G481" s="956">
        <v>35063</v>
      </c>
      <c r="H481" s="795">
        <v>21</v>
      </c>
      <c r="I481" s="725" t="s">
        <v>1403</v>
      </c>
      <c r="J481" s="721" t="s">
        <v>344</v>
      </c>
      <c r="K481" s="721" t="s">
        <v>266</v>
      </c>
      <c r="L481" s="813"/>
      <c r="M481" s="813" t="s">
        <v>6426</v>
      </c>
      <c r="N481" s="722" t="s">
        <v>1826</v>
      </c>
      <c r="O481" s="721" t="s">
        <v>255</v>
      </c>
      <c r="P481" s="722" t="s">
        <v>1875</v>
      </c>
      <c r="Q481" s="722" t="s">
        <v>1869</v>
      </c>
    </row>
    <row r="482" spans="1:17">
      <c r="A482" s="721">
        <v>136</v>
      </c>
      <c r="B482" s="721">
        <v>1</v>
      </c>
      <c r="C482" s="722" t="s">
        <v>1879</v>
      </c>
      <c r="D482" s="723" t="s">
        <v>23</v>
      </c>
      <c r="E482" s="721" t="s">
        <v>221</v>
      </c>
      <c r="F482" s="721" t="s">
        <v>524</v>
      </c>
      <c r="G482" s="956">
        <v>22112</v>
      </c>
      <c r="H482" s="795">
        <v>57</v>
      </c>
      <c r="I482" s="725" t="s">
        <v>1403</v>
      </c>
      <c r="J482" s="721" t="s">
        <v>289</v>
      </c>
      <c r="K482" s="721" t="s">
        <v>283</v>
      </c>
      <c r="L482" s="813"/>
      <c r="M482" s="813" t="s">
        <v>6426</v>
      </c>
      <c r="N482" s="722" t="s">
        <v>1826</v>
      </c>
      <c r="O482" s="721" t="s">
        <v>222</v>
      </c>
      <c r="P482" s="722" t="s">
        <v>1878</v>
      </c>
      <c r="Q482" s="722" t="s">
        <v>1882</v>
      </c>
    </row>
    <row r="483" spans="1:17">
      <c r="A483" s="721"/>
      <c r="B483" s="721">
        <v>2</v>
      </c>
      <c r="C483" s="722" t="s">
        <v>1884</v>
      </c>
      <c r="D483" s="723" t="s">
        <v>16</v>
      </c>
      <c r="E483" s="721" t="s">
        <v>221</v>
      </c>
      <c r="F483" s="721" t="s">
        <v>524</v>
      </c>
      <c r="G483" s="956">
        <v>22477</v>
      </c>
      <c r="H483" s="795">
        <v>56</v>
      </c>
      <c r="I483" s="725" t="s">
        <v>1403</v>
      </c>
      <c r="J483" s="721" t="s">
        <v>256</v>
      </c>
      <c r="K483" s="721" t="s">
        <v>246</v>
      </c>
      <c r="L483" s="813"/>
      <c r="M483" s="813" t="s">
        <v>6426</v>
      </c>
      <c r="N483" s="722" t="s">
        <v>1826</v>
      </c>
      <c r="O483" s="721" t="s">
        <v>245</v>
      </c>
      <c r="P483" s="722" t="s">
        <v>1883</v>
      </c>
      <c r="Q483" s="722" t="s">
        <v>1882</v>
      </c>
    </row>
    <row r="484" spans="1:17">
      <c r="A484" s="721">
        <v>137</v>
      </c>
      <c r="B484" s="721">
        <v>1</v>
      </c>
      <c r="C484" s="722" t="s">
        <v>1888</v>
      </c>
      <c r="D484" s="723" t="s">
        <v>23</v>
      </c>
      <c r="E484" s="721" t="s">
        <v>221</v>
      </c>
      <c r="F484" s="721" t="s">
        <v>219</v>
      </c>
      <c r="G484" s="956">
        <v>26464</v>
      </c>
      <c r="H484" s="795">
        <v>45</v>
      </c>
      <c r="I484" s="725" t="s">
        <v>1403</v>
      </c>
      <c r="J484" s="721" t="s">
        <v>289</v>
      </c>
      <c r="K484" s="721" t="s">
        <v>283</v>
      </c>
      <c r="L484" s="813"/>
      <c r="M484" s="813" t="s">
        <v>6426</v>
      </c>
      <c r="N484" s="722" t="s">
        <v>1826</v>
      </c>
      <c r="O484" s="721" t="s">
        <v>222</v>
      </c>
      <c r="P484" s="722" t="s">
        <v>1887</v>
      </c>
      <c r="Q484" s="722" t="s">
        <v>1891</v>
      </c>
    </row>
    <row r="485" spans="1:17">
      <c r="A485" s="721"/>
      <c r="B485" s="721">
        <v>2</v>
      </c>
      <c r="C485" s="722" t="s">
        <v>1893</v>
      </c>
      <c r="D485" s="723" t="s">
        <v>16</v>
      </c>
      <c r="E485" s="721" t="s">
        <v>221</v>
      </c>
      <c r="F485" s="721" t="s">
        <v>219</v>
      </c>
      <c r="G485" s="956">
        <v>27114</v>
      </c>
      <c r="H485" s="795">
        <v>43</v>
      </c>
      <c r="I485" s="725" t="s">
        <v>1403</v>
      </c>
      <c r="J485" s="721" t="s">
        <v>289</v>
      </c>
      <c r="K485" s="721" t="s">
        <v>246</v>
      </c>
      <c r="L485" s="813"/>
      <c r="M485" s="813" t="s">
        <v>6426</v>
      </c>
      <c r="N485" s="722" t="s">
        <v>1826</v>
      </c>
      <c r="O485" s="721" t="s">
        <v>245</v>
      </c>
      <c r="P485" s="722" t="s">
        <v>1892</v>
      </c>
      <c r="Q485" s="722" t="s">
        <v>1891</v>
      </c>
    </row>
    <row r="486" spans="1:17">
      <c r="A486" s="721"/>
      <c r="B486" s="721">
        <v>3</v>
      </c>
      <c r="C486" s="722" t="s">
        <v>1897</v>
      </c>
      <c r="D486" s="723" t="s">
        <v>23</v>
      </c>
      <c r="E486" s="721" t="s">
        <v>254</v>
      </c>
      <c r="F486" s="721" t="s">
        <v>230</v>
      </c>
      <c r="G486" s="956">
        <v>35065</v>
      </c>
      <c r="H486" s="795">
        <v>21</v>
      </c>
      <c r="I486" s="725" t="s">
        <v>1403</v>
      </c>
      <c r="J486" s="721" t="s">
        <v>223</v>
      </c>
      <c r="K486" s="721" t="s">
        <v>270</v>
      </c>
      <c r="L486" s="813"/>
      <c r="M486" s="813" t="s">
        <v>6426</v>
      </c>
      <c r="N486" s="722" t="s">
        <v>1826</v>
      </c>
      <c r="O486" s="721" t="s">
        <v>255</v>
      </c>
      <c r="P486" s="722" t="s">
        <v>1896</v>
      </c>
      <c r="Q486" s="722" t="s">
        <v>1891</v>
      </c>
    </row>
    <row r="487" spans="1:17">
      <c r="A487" s="721"/>
      <c r="B487" s="721">
        <v>4</v>
      </c>
      <c r="C487" s="722" t="s">
        <v>1899</v>
      </c>
      <c r="D487" s="723" t="s">
        <v>16</v>
      </c>
      <c r="E487" s="721" t="s">
        <v>254</v>
      </c>
      <c r="F487" s="721" t="s">
        <v>230</v>
      </c>
      <c r="G487" s="956">
        <v>38432</v>
      </c>
      <c r="H487" s="795">
        <v>12</v>
      </c>
      <c r="I487" s="725" t="s">
        <v>1403</v>
      </c>
      <c r="J487" s="721" t="s">
        <v>369</v>
      </c>
      <c r="K487" s="721" t="s">
        <v>266</v>
      </c>
      <c r="L487" s="813"/>
      <c r="M487" s="813" t="s">
        <v>6426</v>
      </c>
      <c r="N487" s="722" t="s">
        <v>1826</v>
      </c>
      <c r="O487" s="721" t="s">
        <v>255</v>
      </c>
      <c r="P487" s="722" t="s">
        <v>1898</v>
      </c>
      <c r="Q487" s="722" t="s">
        <v>1891</v>
      </c>
    </row>
    <row r="488" spans="1:17">
      <c r="A488" s="721">
        <v>138</v>
      </c>
      <c r="B488" s="738">
        <v>1</v>
      </c>
      <c r="C488" s="722" t="s">
        <v>1901</v>
      </c>
      <c r="D488" s="723" t="s">
        <v>23</v>
      </c>
      <c r="E488" s="721" t="s">
        <v>221</v>
      </c>
      <c r="F488" s="721" t="s">
        <v>524</v>
      </c>
      <c r="G488" s="956">
        <v>28423</v>
      </c>
      <c r="H488" s="795">
        <v>39</v>
      </c>
      <c r="I488" s="725" t="s">
        <v>1403</v>
      </c>
      <c r="J488" s="721" t="s">
        <v>223</v>
      </c>
      <c r="K488" s="721" t="s">
        <v>283</v>
      </c>
      <c r="L488" s="813"/>
      <c r="M488" s="813" t="s">
        <v>6426</v>
      </c>
      <c r="N488" s="722" t="s">
        <v>1826</v>
      </c>
      <c r="O488" s="721" t="s">
        <v>222</v>
      </c>
      <c r="P488" s="727" t="s">
        <v>1900</v>
      </c>
      <c r="Q488" s="722" t="s">
        <v>1904</v>
      </c>
    </row>
    <row r="489" spans="1:17">
      <c r="A489" s="721"/>
      <c r="B489" s="721">
        <v>2</v>
      </c>
      <c r="C489" s="722" t="s">
        <v>1906</v>
      </c>
      <c r="D489" s="723" t="s">
        <v>16</v>
      </c>
      <c r="E489" s="721" t="s">
        <v>221</v>
      </c>
      <c r="F489" s="721" t="s">
        <v>524</v>
      </c>
      <c r="G489" s="956">
        <v>29643</v>
      </c>
      <c r="H489" s="795">
        <v>36</v>
      </c>
      <c r="I489" s="725" t="s">
        <v>1403</v>
      </c>
      <c r="J489" s="721" t="s">
        <v>289</v>
      </c>
      <c r="K489" s="721" t="s">
        <v>246</v>
      </c>
      <c r="L489" s="813"/>
      <c r="M489" s="813" t="s">
        <v>6426</v>
      </c>
      <c r="N489" s="722" t="s">
        <v>1826</v>
      </c>
      <c r="O489" s="721" t="s">
        <v>245</v>
      </c>
      <c r="P489" s="722" t="s">
        <v>1905</v>
      </c>
      <c r="Q489" s="722" t="s">
        <v>1904</v>
      </c>
    </row>
    <row r="490" spans="1:17">
      <c r="A490" s="721"/>
      <c r="B490" s="738">
        <v>3</v>
      </c>
      <c r="C490" s="722" t="s">
        <v>1908</v>
      </c>
      <c r="D490" s="723" t="s">
        <v>16</v>
      </c>
      <c r="E490" s="721" t="s">
        <v>254</v>
      </c>
      <c r="F490" s="721" t="s">
        <v>230</v>
      </c>
      <c r="G490" s="956">
        <v>39021</v>
      </c>
      <c r="H490" s="795">
        <v>10</v>
      </c>
      <c r="I490" s="725" t="s">
        <v>1403</v>
      </c>
      <c r="J490" s="721" t="s">
        <v>369</v>
      </c>
      <c r="K490" s="721" t="s">
        <v>266</v>
      </c>
      <c r="L490" s="813"/>
      <c r="M490" s="813" t="s">
        <v>6426</v>
      </c>
      <c r="N490" s="722" t="s">
        <v>1826</v>
      </c>
      <c r="O490" s="721" t="s">
        <v>255</v>
      </c>
      <c r="P490" s="722" t="s">
        <v>1907</v>
      </c>
      <c r="Q490" s="722" t="s">
        <v>1904</v>
      </c>
    </row>
    <row r="491" spans="1:17">
      <c r="A491" s="721"/>
      <c r="B491" s="738">
        <v>4</v>
      </c>
      <c r="C491" s="722" t="s">
        <v>1910</v>
      </c>
      <c r="D491" s="723" t="s">
        <v>16</v>
      </c>
      <c r="E491" s="721" t="s">
        <v>254</v>
      </c>
      <c r="F491" s="721" t="s">
        <v>230</v>
      </c>
      <c r="G491" s="956">
        <v>40892</v>
      </c>
      <c r="H491" s="795">
        <v>5</v>
      </c>
      <c r="I491" s="725" t="s">
        <v>1403</v>
      </c>
      <c r="J491" s="721" t="s">
        <v>265</v>
      </c>
      <c r="K491" s="721" t="s">
        <v>270</v>
      </c>
      <c r="L491" s="813"/>
      <c r="M491" s="813" t="s">
        <v>6426</v>
      </c>
      <c r="N491" s="722" t="s">
        <v>1826</v>
      </c>
      <c r="O491" s="721" t="s">
        <v>255</v>
      </c>
      <c r="P491" s="727" t="s">
        <v>1909</v>
      </c>
      <c r="Q491" s="722" t="s">
        <v>1904</v>
      </c>
    </row>
    <row r="492" spans="1:17">
      <c r="A492" s="721">
        <v>139</v>
      </c>
      <c r="B492" s="721">
        <v>1</v>
      </c>
      <c r="C492" s="722" t="s">
        <v>1912</v>
      </c>
      <c r="D492" s="723" t="s">
        <v>23</v>
      </c>
      <c r="E492" s="721" t="s">
        <v>221</v>
      </c>
      <c r="F492" s="721" t="s">
        <v>1913</v>
      </c>
      <c r="G492" s="956">
        <v>31750</v>
      </c>
      <c r="H492" s="795">
        <v>30</v>
      </c>
      <c r="I492" s="725" t="s">
        <v>1403</v>
      </c>
      <c r="J492" s="721" t="s">
        <v>289</v>
      </c>
      <c r="K492" s="721" t="s">
        <v>674</v>
      </c>
      <c r="L492" s="813"/>
      <c r="M492" s="813" t="s">
        <v>6426</v>
      </c>
      <c r="N492" s="722" t="s">
        <v>1826</v>
      </c>
      <c r="O492" s="721" t="s">
        <v>222</v>
      </c>
      <c r="P492" s="727" t="s">
        <v>1911</v>
      </c>
      <c r="Q492" s="722" t="s">
        <v>1916</v>
      </c>
    </row>
    <row r="493" spans="1:17">
      <c r="A493" s="721"/>
      <c r="B493" s="721">
        <v>2</v>
      </c>
      <c r="C493" s="722" t="s">
        <v>1918</v>
      </c>
      <c r="D493" s="723" t="s">
        <v>16</v>
      </c>
      <c r="E493" s="721" t="s">
        <v>221</v>
      </c>
      <c r="F493" s="721" t="s">
        <v>288</v>
      </c>
      <c r="G493" s="956">
        <v>30147</v>
      </c>
      <c r="H493" s="795">
        <v>35</v>
      </c>
      <c r="I493" s="725" t="s">
        <v>1403</v>
      </c>
      <c r="J493" s="721" t="s">
        <v>256</v>
      </c>
      <c r="K493" s="721" t="s">
        <v>246</v>
      </c>
      <c r="L493" s="813"/>
      <c r="M493" s="813" t="s">
        <v>6426</v>
      </c>
      <c r="N493" s="722" t="s">
        <v>1826</v>
      </c>
      <c r="O493" s="721" t="s">
        <v>245</v>
      </c>
      <c r="P493" s="722" t="s">
        <v>1917</v>
      </c>
      <c r="Q493" s="722" t="s">
        <v>1916</v>
      </c>
    </row>
    <row r="494" spans="1:17">
      <c r="A494" s="721"/>
      <c r="B494" s="721">
        <v>4</v>
      </c>
      <c r="C494" s="722" t="s">
        <v>1924</v>
      </c>
      <c r="D494" s="723" t="s">
        <v>23</v>
      </c>
      <c r="E494" s="721" t="s">
        <v>254</v>
      </c>
      <c r="F494" s="721" t="s">
        <v>230</v>
      </c>
      <c r="G494" s="956">
        <v>41317</v>
      </c>
      <c r="H494" s="795">
        <v>4</v>
      </c>
      <c r="I494" s="725" t="s">
        <v>1403</v>
      </c>
      <c r="J494" s="721" t="s">
        <v>265</v>
      </c>
      <c r="K494" s="721" t="s">
        <v>270</v>
      </c>
      <c r="L494" s="813"/>
      <c r="M494" s="813" t="s">
        <v>6426</v>
      </c>
      <c r="N494" s="722" t="s">
        <v>1826</v>
      </c>
      <c r="O494" s="721" t="s">
        <v>255</v>
      </c>
      <c r="P494" s="727" t="s">
        <v>1923</v>
      </c>
      <c r="Q494" s="722" t="s">
        <v>1916</v>
      </c>
    </row>
    <row r="495" spans="1:17">
      <c r="A495" s="721">
        <v>140</v>
      </c>
      <c r="B495" s="721">
        <v>1</v>
      </c>
      <c r="C495" s="722" t="s">
        <v>1920</v>
      </c>
      <c r="D495" s="723" t="s">
        <v>23</v>
      </c>
      <c r="E495" s="721" t="s">
        <v>221</v>
      </c>
      <c r="F495" s="721" t="s">
        <v>452</v>
      </c>
      <c r="G495" s="956">
        <v>18094</v>
      </c>
      <c r="H495" s="795">
        <v>68</v>
      </c>
      <c r="I495" s="725" t="s">
        <v>1403</v>
      </c>
      <c r="J495" s="721" t="s">
        <v>256</v>
      </c>
      <c r="K495" s="721" t="s">
        <v>283</v>
      </c>
      <c r="L495" s="813"/>
      <c r="M495" s="813" t="s">
        <v>6426</v>
      </c>
      <c r="N495" s="722" t="s">
        <v>1826</v>
      </c>
      <c r="O495" s="721" t="s">
        <v>222</v>
      </c>
      <c r="P495" s="722" t="s">
        <v>1926</v>
      </c>
      <c r="Q495" s="722" t="s">
        <v>1929</v>
      </c>
    </row>
    <row r="496" spans="1:17">
      <c r="A496" s="721"/>
      <c r="B496" s="721">
        <v>2</v>
      </c>
      <c r="C496" s="722" t="s">
        <v>1919</v>
      </c>
      <c r="D496" s="723" t="s">
        <v>16</v>
      </c>
      <c r="E496" s="721" t="s">
        <v>221</v>
      </c>
      <c r="F496" s="721" t="s">
        <v>1931</v>
      </c>
      <c r="G496" s="956">
        <v>19190</v>
      </c>
      <c r="H496" s="795">
        <v>65</v>
      </c>
      <c r="I496" s="725" t="s">
        <v>1403</v>
      </c>
      <c r="J496" s="721" t="s">
        <v>256</v>
      </c>
      <c r="K496" s="721" t="s">
        <v>246</v>
      </c>
      <c r="L496" s="813"/>
      <c r="M496" s="813" t="s">
        <v>6426</v>
      </c>
      <c r="N496" s="722" t="s">
        <v>1826</v>
      </c>
      <c r="O496" s="721" t="s">
        <v>245</v>
      </c>
      <c r="P496" s="722" t="s">
        <v>1930</v>
      </c>
      <c r="Q496" s="722" t="s">
        <v>1929</v>
      </c>
    </row>
    <row r="497" spans="1:17">
      <c r="A497" s="721">
        <v>141</v>
      </c>
      <c r="B497" s="721">
        <v>1</v>
      </c>
      <c r="C497" s="722" t="s">
        <v>1935</v>
      </c>
      <c r="D497" s="723" t="s">
        <v>23</v>
      </c>
      <c r="E497" s="721" t="s">
        <v>221</v>
      </c>
      <c r="F497" s="721" t="s">
        <v>288</v>
      </c>
      <c r="G497" s="956">
        <v>26825</v>
      </c>
      <c r="H497" s="795">
        <v>44</v>
      </c>
      <c r="I497" s="725" t="s">
        <v>1403</v>
      </c>
      <c r="J497" s="721" t="s">
        <v>223</v>
      </c>
      <c r="K497" s="721" t="s">
        <v>283</v>
      </c>
      <c r="L497" s="813"/>
      <c r="M497" s="813" t="s">
        <v>6426</v>
      </c>
      <c r="N497" s="722" t="s">
        <v>1826</v>
      </c>
      <c r="O497" s="721" t="s">
        <v>222</v>
      </c>
      <c r="P497" s="722" t="s">
        <v>1934</v>
      </c>
      <c r="Q497" s="722" t="s">
        <v>1938</v>
      </c>
    </row>
    <row r="498" spans="1:17">
      <c r="A498" s="721"/>
      <c r="B498" s="721">
        <v>2</v>
      </c>
      <c r="C498" s="722" t="s">
        <v>1391</v>
      </c>
      <c r="D498" s="723" t="s">
        <v>16</v>
      </c>
      <c r="E498" s="721" t="s">
        <v>221</v>
      </c>
      <c r="F498" s="721" t="s">
        <v>1940</v>
      </c>
      <c r="G498" s="956">
        <v>28525</v>
      </c>
      <c r="H498" s="795">
        <v>39</v>
      </c>
      <c r="I498" s="725" t="s">
        <v>1403</v>
      </c>
      <c r="J498" s="721" t="s">
        <v>223</v>
      </c>
      <c r="K498" s="721" t="s">
        <v>246</v>
      </c>
      <c r="L498" s="813"/>
      <c r="M498" s="813" t="s">
        <v>6426</v>
      </c>
      <c r="N498" s="722" t="s">
        <v>1826</v>
      </c>
      <c r="O498" s="721" t="s">
        <v>245</v>
      </c>
      <c r="P498" s="722" t="s">
        <v>1939</v>
      </c>
      <c r="Q498" s="722" t="s">
        <v>1938</v>
      </c>
    </row>
    <row r="499" spans="1:17">
      <c r="A499" s="721"/>
      <c r="B499" s="721">
        <v>3</v>
      </c>
      <c r="C499" s="722" t="s">
        <v>1943</v>
      </c>
      <c r="D499" s="723" t="s">
        <v>16</v>
      </c>
      <c r="E499" s="721" t="s">
        <v>254</v>
      </c>
      <c r="F499" s="721" t="s">
        <v>230</v>
      </c>
      <c r="G499" s="956">
        <v>35977</v>
      </c>
      <c r="H499" s="795">
        <v>19</v>
      </c>
      <c r="I499" s="725" t="s">
        <v>1403</v>
      </c>
      <c r="J499" s="721" t="s">
        <v>344</v>
      </c>
      <c r="K499" s="721" t="s">
        <v>266</v>
      </c>
      <c r="L499" s="813"/>
      <c r="M499" s="813" t="s">
        <v>6426</v>
      </c>
      <c r="N499" s="722" t="s">
        <v>1826</v>
      </c>
      <c r="O499" s="721" t="s">
        <v>255</v>
      </c>
      <c r="P499" s="722" t="s">
        <v>1942</v>
      </c>
      <c r="Q499" s="722" t="s">
        <v>1938</v>
      </c>
    </row>
    <row r="500" spans="1:17">
      <c r="A500" s="721"/>
      <c r="B500" s="721">
        <v>4</v>
      </c>
      <c r="C500" s="722" t="s">
        <v>1945</v>
      </c>
      <c r="D500" s="723" t="s">
        <v>16</v>
      </c>
      <c r="E500" s="721" t="s">
        <v>254</v>
      </c>
      <c r="F500" s="721" t="s">
        <v>22</v>
      </c>
      <c r="G500" s="956">
        <v>38029</v>
      </c>
      <c r="H500" s="795">
        <v>13</v>
      </c>
      <c r="I500" s="725" t="s">
        <v>1403</v>
      </c>
      <c r="J500" s="721" t="s">
        <v>369</v>
      </c>
      <c r="K500" s="721" t="s">
        <v>266</v>
      </c>
      <c r="L500" s="813"/>
      <c r="M500" s="813" t="s">
        <v>6426</v>
      </c>
      <c r="N500" s="722" t="s">
        <v>1826</v>
      </c>
      <c r="O500" s="721" t="s">
        <v>255</v>
      </c>
      <c r="P500" s="722" t="s">
        <v>1944</v>
      </c>
      <c r="Q500" s="722" t="s">
        <v>1938</v>
      </c>
    </row>
    <row r="501" spans="1:17">
      <c r="A501" s="721"/>
      <c r="B501" s="721">
        <v>5</v>
      </c>
      <c r="C501" s="722" t="s">
        <v>1947</v>
      </c>
      <c r="D501" s="723" t="s">
        <v>16</v>
      </c>
      <c r="E501" s="721" t="s">
        <v>254</v>
      </c>
      <c r="F501" s="721" t="s">
        <v>230</v>
      </c>
      <c r="G501" s="956">
        <v>38992</v>
      </c>
      <c r="H501" s="795">
        <v>10</v>
      </c>
      <c r="I501" s="725" t="s">
        <v>1403</v>
      </c>
      <c r="J501" s="721" t="s">
        <v>369</v>
      </c>
      <c r="K501" s="721" t="s">
        <v>266</v>
      </c>
      <c r="L501" s="813"/>
      <c r="M501" s="813" t="s">
        <v>6426</v>
      </c>
      <c r="N501" s="722" t="s">
        <v>1826</v>
      </c>
      <c r="O501" s="721" t="s">
        <v>255</v>
      </c>
      <c r="P501" s="722" t="s">
        <v>1946</v>
      </c>
      <c r="Q501" s="722" t="s">
        <v>1938</v>
      </c>
    </row>
    <row r="502" spans="1:17">
      <c r="A502" s="721">
        <v>142</v>
      </c>
      <c r="B502" s="721">
        <v>1</v>
      </c>
      <c r="C502" s="722" t="s">
        <v>1949</v>
      </c>
      <c r="D502" s="723" t="s">
        <v>23</v>
      </c>
      <c r="E502" s="721" t="s">
        <v>221</v>
      </c>
      <c r="F502" s="721" t="s">
        <v>414</v>
      </c>
      <c r="G502" s="956">
        <v>25203</v>
      </c>
      <c r="H502" s="795">
        <v>48</v>
      </c>
      <c r="I502" s="725" t="s">
        <v>1403</v>
      </c>
      <c r="J502" s="721" t="s">
        <v>256</v>
      </c>
      <c r="K502" s="721" t="s">
        <v>283</v>
      </c>
      <c r="L502" s="813"/>
      <c r="M502" s="813" t="s">
        <v>6426</v>
      </c>
      <c r="N502" s="722" t="s">
        <v>1826</v>
      </c>
      <c r="O502" s="721" t="s">
        <v>222</v>
      </c>
      <c r="P502" s="722" t="s">
        <v>1948</v>
      </c>
      <c r="Q502" s="722" t="s">
        <v>1951</v>
      </c>
    </row>
    <row r="503" spans="1:17">
      <c r="A503" s="721"/>
      <c r="B503" s="721">
        <v>2</v>
      </c>
      <c r="C503" s="722" t="s">
        <v>1953</v>
      </c>
      <c r="D503" s="723" t="s">
        <v>16</v>
      </c>
      <c r="E503" s="721" t="s">
        <v>221</v>
      </c>
      <c r="F503" s="721" t="s">
        <v>414</v>
      </c>
      <c r="G503" s="956">
        <v>25306</v>
      </c>
      <c r="H503" s="795">
        <v>48</v>
      </c>
      <c r="I503" s="725" t="s">
        <v>1403</v>
      </c>
      <c r="J503" s="721" t="s">
        <v>256</v>
      </c>
      <c r="K503" s="721" t="s">
        <v>246</v>
      </c>
      <c r="L503" s="813"/>
      <c r="M503" s="813" t="s">
        <v>6426</v>
      </c>
      <c r="N503" s="722" t="s">
        <v>1826</v>
      </c>
      <c r="O503" s="721" t="s">
        <v>245</v>
      </c>
      <c r="P503" s="722" t="s">
        <v>1952</v>
      </c>
      <c r="Q503" s="722" t="s">
        <v>1951</v>
      </c>
    </row>
    <row r="504" spans="1:17">
      <c r="A504" s="721"/>
      <c r="B504" s="721">
        <v>3</v>
      </c>
      <c r="C504" s="722" t="s">
        <v>1960</v>
      </c>
      <c r="D504" s="723" t="s">
        <v>16</v>
      </c>
      <c r="E504" s="721" t="s">
        <v>254</v>
      </c>
      <c r="F504" s="721" t="s">
        <v>414</v>
      </c>
      <c r="G504" s="956">
        <v>34583</v>
      </c>
      <c r="H504" s="795">
        <v>22</v>
      </c>
      <c r="I504" s="725" t="s">
        <v>1403</v>
      </c>
      <c r="J504" s="721" t="s">
        <v>344</v>
      </c>
      <c r="K504" s="721" t="s">
        <v>266</v>
      </c>
      <c r="L504" s="813"/>
      <c r="M504" s="813" t="s">
        <v>6426</v>
      </c>
      <c r="N504" s="722" t="s">
        <v>1826</v>
      </c>
      <c r="O504" s="721" t="s">
        <v>255</v>
      </c>
      <c r="P504" s="722" t="s">
        <v>1959</v>
      </c>
      <c r="Q504" s="722" t="s">
        <v>1951</v>
      </c>
    </row>
    <row r="505" spans="1:17">
      <c r="A505" s="721"/>
      <c r="B505" s="721">
        <v>4</v>
      </c>
      <c r="C505" s="722" t="s">
        <v>1962</v>
      </c>
      <c r="D505" s="723" t="s">
        <v>16</v>
      </c>
      <c r="E505" s="721" t="s">
        <v>254</v>
      </c>
      <c r="F505" s="721" t="s">
        <v>230</v>
      </c>
      <c r="G505" s="956">
        <v>36373</v>
      </c>
      <c r="H505" s="795">
        <v>18</v>
      </c>
      <c r="I505" s="725" t="s">
        <v>1403</v>
      </c>
      <c r="J505" s="721" t="s">
        <v>886</v>
      </c>
      <c r="K505" s="721" t="s">
        <v>266</v>
      </c>
      <c r="L505" s="813"/>
      <c r="M505" s="813" t="s">
        <v>6426</v>
      </c>
      <c r="N505" s="722" t="s">
        <v>1826</v>
      </c>
      <c r="O505" s="721" t="s">
        <v>255</v>
      </c>
      <c r="P505" s="722" t="s">
        <v>1961</v>
      </c>
      <c r="Q505" s="722" t="s">
        <v>1951</v>
      </c>
    </row>
    <row r="506" spans="1:17">
      <c r="A506" s="721">
        <v>143</v>
      </c>
      <c r="B506" s="721">
        <v>1</v>
      </c>
      <c r="C506" s="722" t="s">
        <v>1964</v>
      </c>
      <c r="D506" s="723" t="s">
        <v>23</v>
      </c>
      <c r="E506" s="721" t="s">
        <v>221</v>
      </c>
      <c r="F506" s="721" t="s">
        <v>524</v>
      </c>
      <c r="G506" s="956">
        <v>27946</v>
      </c>
      <c r="H506" s="795">
        <v>41</v>
      </c>
      <c r="I506" s="725" t="s">
        <v>1403</v>
      </c>
      <c r="J506" s="721" t="s">
        <v>289</v>
      </c>
      <c r="K506" s="721" t="s">
        <v>283</v>
      </c>
      <c r="L506" s="813"/>
      <c r="M506" s="813" t="s">
        <v>6426</v>
      </c>
      <c r="N506" s="722" t="s">
        <v>1826</v>
      </c>
      <c r="O506" s="721" t="s">
        <v>222</v>
      </c>
      <c r="P506" s="722" t="s">
        <v>1963</v>
      </c>
      <c r="Q506" s="722" t="s">
        <v>1967</v>
      </c>
    </row>
    <row r="507" spans="1:17">
      <c r="A507" s="721"/>
      <c r="B507" s="721">
        <v>2</v>
      </c>
      <c r="C507" s="722" t="s">
        <v>1969</v>
      </c>
      <c r="D507" s="723" t="s">
        <v>16</v>
      </c>
      <c r="E507" s="721" t="s">
        <v>221</v>
      </c>
      <c r="F507" s="721" t="s">
        <v>524</v>
      </c>
      <c r="G507" s="956">
        <v>28570</v>
      </c>
      <c r="H507" s="795">
        <v>39</v>
      </c>
      <c r="I507" s="725" t="s">
        <v>1403</v>
      </c>
      <c r="J507" s="721" t="s">
        <v>223</v>
      </c>
      <c r="K507" s="721" t="s">
        <v>246</v>
      </c>
      <c r="L507" s="813"/>
      <c r="M507" s="813" t="s">
        <v>6426</v>
      </c>
      <c r="N507" s="722" t="s">
        <v>1826</v>
      </c>
      <c r="O507" s="721" t="s">
        <v>245</v>
      </c>
      <c r="P507" s="722" t="s">
        <v>1968</v>
      </c>
      <c r="Q507" s="722" t="s">
        <v>1967</v>
      </c>
    </row>
    <row r="508" spans="1:17">
      <c r="A508" s="721"/>
      <c r="B508" s="721">
        <v>3</v>
      </c>
      <c r="C508" s="722" t="s">
        <v>1972</v>
      </c>
      <c r="D508" s="723" t="s">
        <v>23</v>
      </c>
      <c r="E508" s="721" t="s">
        <v>254</v>
      </c>
      <c r="F508" s="721" t="s">
        <v>524</v>
      </c>
      <c r="G508" s="956">
        <v>37809</v>
      </c>
      <c r="H508" s="795">
        <v>14</v>
      </c>
      <c r="I508" s="725" t="s">
        <v>1403</v>
      </c>
      <c r="J508" s="721" t="s">
        <v>369</v>
      </c>
      <c r="K508" s="721" t="s">
        <v>266</v>
      </c>
      <c r="L508" s="813"/>
      <c r="M508" s="813" t="s">
        <v>6426</v>
      </c>
      <c r="N508" s="722" t="s">
        <v>1826</v>
      </c>
      <c r="O508" s="721" t="s">
        <v>255</v>
      </c>
      <c r="P508" s="722" t="s">
        <v>1971</v>
      </c>
      <c r="Q508" s="722" t="s">
        <v>1967</v>
      </c>
    </row>
    <row r="509" spans="1:17">
      <c r="A509" s="721"/>
      <c r="B509" s="721">
        <v>4</v>
      </c>
      <c r="C509" s="722" t="s">
        <v>1974</v>
      </c>
      <c r="D509" s="723" t="s">
        <v>23</v>
      </c>
      <c r="E509" s="721" t="s">
        <v>254</v>
      </c>
      <c r="F509" s="721" t="s">
        <v>230</v>
      </c>
      <c r="G509" s="956">
        <v>40221</v>
      </c>
      <c r="H509" s="795">
        <v>7</v>
      </c>
      <c r="I509" s="725" t="s">
        <v>1403</v>
      </c>
      <c r="J509" s="721" t="s">
        <v>265</v>
      </c>
      <c r="K509" s="721" t="s">
        <v>270</v>
      </c>
      <c r="L509" s="813"/>
      <c r="M509" s="813" t="s">
        <v>6426</v>
      </c>
      <c r="N509" s="722" t="s">
        <v>1826</v>
      </c>
      <c r="O509" s="721" t="s">
        <v>255</v>
      </c>
      <c r="P509" s="734" t="s">
        <v>1973</v>
      </c>
      <c r="Q509" s="722" t="s">
        <v>1967</v>
      </c>
    </row>
    <row r="510" spans="1:17">
      <c r="A510" s="721">
        <v>144</v>
      </c>
      <c r="B510" s="721">
        <v>1</v>
      </c>
      <c r="C510" s="722" t="s">
        <v>1976</v>
      </c>
      <c r="D510" s="723" t="s">
        <v>23</v>
      </c>
      <c r="E510" s="721" t="s">
        <v>221</v>
      </c>
      <c r="F510" s="721" t="s">
        <v>524</v>
      </c>
      <c r="G510" s="956">
        <v>28533</v>
      </c>
      <c r="H510" s="795">
        <v>39</v>
      </c>
      <c r="I510" s="725" t="s">
        <v>1403</v>
      </c>
      <c r="J510" s="721" t="s">
        <v>256</v>
      </c>
      <c r="K510" s="721" t="s">
        <v>283</v>
      </c>
      <c r="L510" s="813"/>
      <c r="M510" s="813" t="s">
        <v>6426</v>
      </c>
      <c r="N510" s="722" t="s">
        <v>1826</v>
      </c>
      <c r="O510" s="721" t="s">
        <v>222</v>
      </c>
      <c r="P510" s="722" t="s">
        <v>1975</v>
      </c>
      <c r="Q510" s="722" t="s">
        <v>1978</v>
      </c>
    </row>
    <row r="511" spans="1:17">
      <c r="A511" s="721"/>
      <c r="B511" s="721">
        <v>2</v>
      </c>
      <c r="C511" s="722" t="s">
        <v>1980</v>
      </c>
      <c r="D511" s="723" t="s">
        <v>16</v>
      </c>
      <c r="E511" s="721" t="s">
        <v>221</v>
      </c>
      <c r="F511" s="721" t="s">
        <v>524</v>
      </c>
      <c r="G511" s="956">
        <v>28491</v>
      </c>
      <c r="H511" s="795">
        <v>39</v>
      </c>
      <c r="I511" s="725" t="s">
        <v>1403</v>
      </c>
      <c r="J511" s="721" t="s">
        <v>256</v>
      </c>
      <c r="K511" s="721" t="s">
        <v>246</v>
      </c>
      <c r="L511" s="813"/>
      <c r="M511" s="813" t="s">
        <v>6426</v>
      </c>
      <c r="N511" s="722" t="s">
        <v>1826</v>
      </c>
      <c r="O511" s="721" t="s">
        <v>245</v>
      </c>
      <c r="P511" s="722" t="s">
        <v>1979</v>
      </c>
      <c r="Q511" s="722" t="s">
        <v>1978</v>
      </c>
    </row>
    <row r="512" spans="1:17">
      <c r="A512" s="721"/>
      <c r="B512" s="721">
        <v>3</v>
      </c>
      <c r="C512" s="722" t="s">
        <v>1984</v>
      </c>
      <c r="D512" s="723" t="s">
        <v>23</v>
      </c>
      <c r="E512" s="721" t="s">
        <v>254</v>
      </c>
      <c r="F512" s="721" t="s">
        <v>22</v>
      </c>
      <c r="G512" s="956">
        <v>36583</v>
      </c>
      <c r="H512" s="795">
        <v>17</v>
      </c>
      <c r="I512" s="725" t="s">
        <v>1403</v>
      </c>
      <c r="J512" s="721" t="s">
        <v>320</v>
      </c>
      <c r="K512" s="721" t="s">
        <v>266</v>
      </c>
      <c r="L512" s="813"/>
      <c r="M512" s="813" t="s">
        <v>6426</v>
      </c>
      <c r="N512" s="722" t="s">
        <v>1826</v>
      </c>
      <c r="O512" s="721" t="s">
        <v>255</v>
      </c>
      <c r="P512" s="722" t="s">
        <v>1983</v>
      </c>
      <c r="Q512" s="722" t="s">
        <v>1978</v>
      </c>
    </row>
    <row r="513" spans="1:17">
      <c r="A513" s="721"/>
      <c r="B513" s="721">
        <v>4</v>
      </c>
      <c r="C513" s="722" t="s">
        <v>1986</v>
      </c>
      <c r="D513" s="723" t="s">
        <v>23</v>
      </c>
      <c r="E513" s="721" t="s">
        <v>254</v>
      </c>
      <c r="F513" s="721" t="s">
        <v>230</v>
      </c>
      <c r="G513" s="956">
        <v>37838</v>
      </c>
      <c r="H513" s="795">
        <v>14</v>
      </c>
      <c r="I513" s="725" t="s">
        <v>1403</v>
      </c>
      <c r="J513" s="721" t="s">
        <v>369</v>
      </c>
      <c r="K513" s="721" t="s">
        <v>266</v>
      </c>
      <c r="L513" s="813"/>
      <c r="M513" s="813" t="s">
        <v>6426</v>
      </c>
      <c r="N513" s="722" t="s">
        <v>1826</v>
      </c>
      <c r="O513" s="721" t="s">
        <v>255</v>
      </c>
      <c r="P513" s="722" t="s">
        <v>1985</v>
      </c>
      <c r="Q513" s="722" t="s">
        <v>1978</v>
      </c>
    </row>
    <row r="514" spans="1:17">
      <c r="A514" s="721"/>
      <c r="B514" s="721">
        <v>5</v>
      </c>
      <c r="C514" s="722" t="s">
        <v>1987</v>
      </c>
      <c r="D514" s="723" t="s">
        <v>16</v>
      </c>
      <c r="E514" s="721" t="s">
        <v>254</v>
      </c>
      <c r="F514" s="721" t="s">
        <v>230</v>
      </c>
      <c r="G514" s="956">
        <v>40214</v>
      </c>
      <c r="H514" s="795">
        <v>7</v>
      </c>
      <c r="I514" s="725" t="s">
        <v>1403</v>
      </c>
      <c r="J514" s="721" t="s">
        <v>265</v>
      </c>
      <c r="K514" s="721" t="s">
        <v>270</v>
      </c>
      <c r="L514" s="813"/>
      <c r="M514" s="813" t="s">
        <v>6426</v>
      </c>
      <c r="N514" s="722" t="s">
        <v>1826</v>
      </c>
      <c r="O514" s="721" t="s">
        <v>255</v>
      </c>
      <c r="P514" s="722"/>
      <c r="Q514" s="722" t="s">
        <v>1978</v>
      </c>
    </row>
    <row r="515" spans="1:17">
      <c r="A515" s="721">
        <v>145</v>
      </c>
      <c r="B515" s="721">
        <v>1</v>
      </c>
      <c r="C515" s="722" t="s">
        <v>1684</v>
      </c>
      <c r="D515" s="723" t="s">
        <v>23</v>
      </c>
      <c r="E515" s="721" t="s">
        <v>221</v>
      </c>
      <c r="F515" s="721" t="s">
        <v>244</v>
      </c>
      <c r="G515" s="956">
        <v>23938</v>
      </c>
      <c r="H515" s="795">
        <v>52</v>
      </c>
      <c r="I515" s="725" t="s">
        <v>1403</v>
      </c>
      <c r="J515" s="721" t="s">
        <v>256</v>
      </c>
      <c r="K515" s="721" t="s">
        <v>283</v>
      </c>
      <c r="L515" s="813"/>
      <c r="M515" s="813" t="s">
        <v>6426</v>
      </c>
      <c r="N515" s="722" t="s">
        <v>1826</v>
      </c>
      <c r="O515" s="721" t="s">
        <v>222</v>
      </c>
      <c r="P515" s="722" t="s">
        <v>1988</v>
      </c>
      <c r="Q515" s="722" t="s">
        <v>1991</v>
      </c>
    </row>
    <row r="516" spans="1:17">
      <c r="A516" s="721"/>
      <c r="B516" s="721">
        <v>2</v>
      </c>
      <c r="C516" s="722" t="s">
        <v>1683</v>
      </c>
      <c r="D516" s="723" t="s">
        <v>16</v>
      </c>
      <c r="E516" s="721" t="s">
        <v>221</v>
      </c>
      <c r="F516" s="721" t="s">
        <v>1993</v>
      </c>
      <c r="G516" s="956">
        <v>25034</v>
      </c>
      <c r="H516" s="795">
        <v>49</v>
      </c>
      <c r="I516" s="725" t="s">
        <v>1403</v>
      </c>
      <c r="J516" s="721" t="s">
        <v>256</v>
      </c>
      <c r="K516" s="721" t="s">
        <v>246</v>
      </c>
      <c r="L516" s="813"/>
      <c r="M516" s="813" t="s">
        <v>6426</v>
      </c>
      <c r="N516" s="722" t="s">
        <v>1826</v>
      </c>
      <c r="O516" s="721" t="s">
        <v>245</v>
      </c>
      <c r="P516" s="722" t="s">
        <v>1992</v>
      </c>
      <c r="Q516" s="722" t="s">
        <v>1991</v>
      </c>
    </row>
    <row r="517" spans="1:17">
      <c r="A517" s="721"/>
      <c r="B517" s="721">
        <v>3</v>
      </c>
      <c r="C517" s="722" t="s">
        <v>1492</v>
      </c>
      <c r="D517" s="723" t="s">
        <v>23</v>
      </c>
      <c r="E517" s="721" t="s">
        <v>254</v>
      </c>
      <c r="F517" s="721" t="s">
        <v>22</v>
      </c>
      <c r="G517" s="956">
        <v>35676</v>
      </c>
      <c r="H517" s="795">
        <v>19</v>
      </c>
      <c r="I517" s="725" t="s">
        <v>1403</v>
      </c>
      <c r="J517" s="721" t="s">
        <v>289</v>
      </c>
      <c r="K517" s="721" t="s">
        <v>224</v>
      </c>
      <c r="L517" s="813"/>
      <c r="M517" s="813" t="s">
        <v>6426</v>
      </c>
      <c r="N517" s="722" t="s">
        <v>1826</v>
      </c>
      <c r="O517" s="721" t="s">
        <v>255</v>
      </c>
      <c r="P517" s="734" t="s">
        <v>1994</v>
      </c>
      <c r="Q517" s="722" t="s">
        <v>1991</v>
      </c>
    </row>
    <row r="518" spans="1:17">
      <c r="A518" s="721">
        <v>146</v>
      </c>
      <c r="B518" s="721">
        <v>1</v>
      </c>
      <c r="C518" s="722" t="s">
        <v>1997</v>
      </c>
      <c r="D518" s="723" t="s">
        <v>23</v>
      </c>
      <c r="E518" s="721" t="s">
        <v>221</v>
      </c>
      <c r="F518" s="721" t="s">
        <v>756</v>
      </c>
      <c r="G518" s="956">
        <v>29527</v>
      </c>
      <c r="H518" s="795">
        <v>36</v>
      </c>
      <c r="I518" s="725" t="s">
        <v>1403</v>
      </c>
      <c r="J518" s="721" t="s">
        <v>223</v>
      </c>
      <c r="K518" s="721" t="s">
        <v>674</v>
      </c>
      <c r="L518" s="813"/>
      <c r="M518" s="813" t="s">
        <v>6426</v>
      </c>
      <c r="N518" s="722" t="s">
        <v>1826</v>
      </c>
      <c r="O518" s="721" t="s">
        <v>222</v>
      </c>
      <c r="P518" s="722" t="s">
        <v>1996</v>
      </c>
      <c r="Q518" s="722" t="s">
        <v>1825</v>
      </c>
    </row>
    <row r="519" spans="1:17">
      <c r="A519" s="721"/>
      <c r="B519" s="721">
        <v>2</v>
      </c>
      <c r="C519" s="722" t="s">
        <v>1999</v>
      </c>
      <c r="D519" s="723" t="s">
        <v>16</v>
      </c>
      <c r="E519" s="721" t="s">
        <v>221</v>
      </c>
      <c r="F519" s="721" t="s">
        <v>756</v>
      </c>
      <c r="G519" s="956">
        <v>32066</v>
      </c>
      <c r="H519" s="795">
        <v>29</v>
      </c>
      <c r="I519" s="725" t="s">
        <v>1403</v>
      </c>
      <c r="J519" s="721" t="s">
        <v>223</v>
      </c>
      <c r="K519" s="721" t="s">
        <v>246</v>
      </c>
      <c r="L519" s="813"/>
      <c r="M519" s="813" t="s">
        <v>6426</v>
      </c>
      <c r="N519" s="722" t="s">
        <v>1826</v>
      </c>
      <c r="O519" s="721" t="s">
        <v>245</v>
      </c>
      <c r="P519" s="727" t="s">
        <v>1998</v>
      </c>
      <c r="Q519" s="722" t="s">
        <v>1825</v>
      </c>
    </row>
    <row r="520" spans="1:17">
      <c r="A520" s="721"/>
      <c r="B520" s="721">
        <v>3</v>
      </c>
      <c r="C520" s="722" t="s">
        <v>2002</v>
      </c>
      <c r="D520" s="723" t="s">
        <v>23</v>
      </c>
      <c r="E520" s="721" t="s">
        <v>254</v>
      </c>
      <c r="F520" s="721" t="s">
        <v>230</v>
      </c>
      <c r="G520" s="956">
        <v>39923</v>
      </c>
      <c r="H520" s="795">
        <v>8</v>
      </c>
      <c r="I520" s="725" t="s">
        <v>1403</v>
      </c>
      <c r="J520" s="721" t="s">
        <v>2003</v>
      </c>
      <c r="K520" s="721" t="s">
        <v>266</v>
      </c>
      <c r="L520" s="813"/>
      <c r="M520" s="813" t="s">
        <v>6426</v>
      </c>
      <c r="N520" s="722" t="s">
        <v>1826</v>
      </c>
      <c r="O520" s="721" t="s">
        <v>255</v>
      </c>
      <c r="P520" s="722"/>
      <c r="Q520" s="722" t="s">
        <v>1825</v>
      </c>
    </row>
    <row r="521" spans="1:17">
      <c r="A521" s="721">
        <v>147</v>
      </c>
      <c r="B521" s="721">
        <v>1</v>
      </c>
      <c r="C521" s="722" t="s">
        <v>2005</v>
      </c>
      <c r="D521" s="723" t="s">
        <v>23</v>
      </c>
      <c r="E521" s="721" t="s">
        <v>221</v>
      </c>
      <c r="F521" s="721" t="s">
        <v>524</v>
      </c>
      <c r="G521" s="956">
        <v>25121</v>
      </c>
      <c r="H521" s="795">
        <v>48</v>
      </c>
      <c r="I521" s="725" t="s">
        <v>1403</v>
      </c>
      <c r="J521" s="721" t="s">
        <v>223</v>
      </c>
      <c r="K521" s="721" t="s">
        <v>283</v>
      </c>
      <c r="L521" s="813"/>
      <c r="M521" s="813" t="s">
        <v>6426</v>
      </c>
      <c r="N521" s="722" t="s">
        <v>1826</v>
      </c>
      <c r="O521" s="721" t="s">
        <v>222</v>
      </c>
      <c r="P521" s="727" t="s">
        <v>2004</v>
      </c>
      <c r="Q521" s="727" t="s">
        <v>2008</v>
      </c>
    </row>
    <row r="522" spans="1:17">
      <c r="A522" s="721"/>
      <c r="B522" s="721">
        <v>2</v>
      </c>
      <c r="C522" s="722" t="s">
        <v>2010</v>
      </c>
      <c r="D522" s="723" t="s">
        <v>16</v>
      </c>
      <c r="E522" s="721" t="s">
        <v>221</v>
      </c>
      <c r="F522" s="721" t="s">
        <v>524</v>
      </c>
      <c r="G522" s="956">
        <v>26141</v>
      </c>
      <c r="H522" s="795">
        <v>46</v>
      </c>
      <c r="I522" s="725" t="s">
        <v>1403</v>
      </c>
      <c r="J522" s="721" t="s">
        <v>223</v>
      </c>
      <c r="K522" s="721" t="s">
        <v>246</v>
      </c>
      <c r="L522" s="813"/>
      <c r="M522" s="813" t="s">
        <v>6426</v>
      </c>
      <c r="N522" s="722" t="s">
        <v>1826</v>
      </c>
      <c r="O522" s="721" t="s">
        <v>245</v>
      </c>
      <c r="P522" s="727" t="s">
        <v>2009</v>
      </c>
      <c r="Q522" s="727" t="s">
        <v>2008</v>
      </c>
    </row>
    <row r="523" spans="1:17">
      <c r="A523" s="721"/>
      <c r="B523" s="721">
        <v>3</v>
      </c>
      <c r="C523" s="722" t="s">
        <v>2012</v>
      </c>
      <c r="D523" s="723" t="s">
        <v>16</v>
      </c>
      <c r="E523" s="721" t="s">
        <v>254</v>
      </c>
      <c r="F523" s="721" t="s">
        <v>230</v>
      </c>
      <c r="G523" s="956">
        <v>37845</v>
      </c>
      <c r="H523" s="795">
        <v>13</v>
      </c>
      <c r="I523" s="725" t="s">
        <v>1403</v>
      </c>
      <c r="J523" s="721" t="s">
        <v>369</v>
      </c>
      <c r="K523" s="721" t="s">
        <v>266</v>
      </c>
      <c r="L523" s="813"/>
      <c r="M523" s="813" t="s">
        <v>6426</v>
      </c>
      <c r="N523" s="722" t="s">
        <v>1826</v>
      </c>
      <c r="O523" s="721" t="s">
        <v>255</v>
      </c>
      <c r="P523" s="727" t="s">
        <v>2011</v>
      </c>
      <c r="Q523" s="727" t="s">
        <v>2008</v>
      </c>
    </row>
    <row r="524" spans="1:17">
      <c r="A524" s="721"/>
      <c r="B524" s="721">
        <v>4</v>
      </c>
      <c r="C524" s="722" t="s">
        <v>2014</v>
      </c>
      <c r="D524" s="723" t="s">
        <v>16</v>
      </c>
      <c r="E524" s="721" t="s">
        <v>254</v>
      </c>
      <c r="F524" s="721" t="s">
        <v>230</v>
      </c>
      <c r="G524" s="956">
        <v>40785</v>
      </c>
      <c r="H524" s="795">
        <v>5</v>
      </c>
      <c r="I524" s="725" t="s">
        <v>1403</v>
      </c>
      <c r="J524" s="721" t="s">
        <v>265</v>
      </c>
      <c r="K524" s="721" t="s">
        <v>266</v>
      </c>
      <c r="L524" s="813"/>
      <c r="M524" s="813" t="s">
        <v>6426</v>
      </c>
      <c r="N524" s="722" t="s">
        <v>1826</v>
      </c>
      <c r="O524" s="721" t="s">
        <v>255</v>
      </c>
      <c r="P524" s="727" t="s">
        <v>2013</v>
      </c>
      <c r="Q524" s="727" t="s">
        <v>2008</v>
      </c>
    </row>
    <row r="525" spans="1:17">
      <c r="A525" s="721">
        <v>148</v>
      </c>
      <c r="B525" s="733">
        <v>1</v>
      </c>
      <c r="C525" s="732" t="s">
        <v>30</v>
      </c>
      <c r="D525" s="723" t="s">
        <v>23</v>
      </c>
      <c r="E525" s="733" t="s">
        <v>221</v>
      </c>
      <c r="F525" s="733" t="s">
        <v>2073</v>
      </c>
      <c r="G525" s="958">
        <v>32176</v>
      </c>
      <c r="H525" s="807">
        <v>29</v>
      </c>
      <c r="I525" s="747" t="s">
        <v>4508</v>
      </c>
      <c r="J525" s="733" t="s">
        <v>785</v>
      </c>
      <c r="K525" s="733" t="s">
        <v>2074</v>
      </c>
      <c r="L525" s="813"/>
      <c r="M525" s="813" t="s">
        <v>6426</v>
      </c>
      <c r="N525" s="722" t="s">
        <v>1826</v>
      </c>
      <c r="O525" s="733" t="s">
        <v>222</v>
      </c>
      <c r="P525" s="736" t="s">
        <v>2072</v>
      </c>
      <c r="Q525" s="758"/>
    </row>
    <row r="526" spans="1:17">
      <c r="A526" s="721"/>
      <c r="B526" s="733">
        <v>2</v>
      </c>
      <c r="C526" s="732" t="s">
        <v>2078</v>
      </c>
      <c r="D526" s="723" t="s">
        <v>16</v>
      </c>
      <c r="E526" s="733" t="s">
        <v>221</v>
      </c>
      <c r="F526" s="733" t="s">
        <v>2079</v>
      </c>
      <c r="G526" s="958">
        <v>33171</v>
      </c>
      <c r="H526" s="807">
        <v>26</v>
      </c>
      <c r="I526" s="747" t="s">
        <v>4508</v>
      </c>
      <c r="J526" s="733" t="s">
        <v>785</v>
      </c>
      <c r="K526" s="733" t="s">
        <v>246</v>
      </c>
      <c r="L526" s="813"/>
      <c r="M526" s="813" t="s">
        <v>6426</v>
      </c>
      <c r="N526" s="722" t="s">
        <v>1826</v>
      </c>
      <c r="O526" s="733" t="s">
        <v>245</v>
      </c>
      <c r="P526" s="736" t="s">
        <v>2077</v>
      </c>
      <c r="Q526" s="758"/>
    </row>
    <row r="527" spans="1:17">
      <c r="A527" s="721"/>
      <c r="B527" s="733">
        <v>3</v>
      </c>
      <c r="C527" s="732" t="s">
        <v>2083</v>
      </c>
      <c r="D527" s="723" t="s">
        <v>16</v>
      </c>
      <c r="E527" s="733" t="s">
        <v>254</v>
      </c>
      <c r="F527" s="733" t="s">
        <v>1136</v>
      </c>
      <c r="G527" s="958">
        <v>41628</v>
      </c>
      <c r="H527" s="807">
        <v>3</v>
      </c>
      <c r="I527" s="747" t="s">
        <v>4508</v>
      </c>
      <c r="J527" s="733" t="s">
        <v>265</v>
      </c>
      <c r="K527" s="733" t="s">
        <v>270</v>
      </c>
      <c r="L527" s="813"/>
      <c r="M527" s="813" t="s">
        <v>6426</v>
      </c>
      <c r="N527" s="722" t="s">
        <v>1826</v>
      </c>
      <c r="O527" s="733" t="s">
        <v>255</v>
      </c>
      <c r="P527" s="736" t="s">
        <v>2082</v>
      </c>
      <c r="Q527" s="758"/>
    </row>
    <row r="528" spans="1:17">
      <c r="A528" s="721">
        <v>149</v>
      </c>
      <c r="B528" s="721">
        <v>1</v>
      </c>
      <c r="C528" s="722" t="s">
        <v>2085</v>
      </c>
      <c r="D528" s="723" t="s">
        <v>23</v>
      </c>
      <c r="E528" s="721" t="s">
        <v>221</v>
      </c>
      <c r="F528" s="721" t="s">
        <v>599</v>
      </c>
      <c r="G528" s="956">
        <v>32304</v>
      </c>
      <c r="H528" s="795">
        <v>29</v>
      </c>
      <c r="I528" s="725" t="s">
        <v>1403</v>
      </c>
      <c r="J528" s="721" t="s">
        <v>223</v>
      </c>
      <c r="K528" s="721" t="s">
        <v>674</v>
      </c>
      <c r="L528" s="813"/>
      <c r="M528" s="813" t="s">
        <v>6426</v>
      </c>
      <c r="N528" s="722" t="s">
        <v>1826</v>
      </c>
      <c r="O528" s="721" t="s">
        <v>222</v>
      </c>
      <c r="P528" s="734" t="s">
        <v>2084</v>
      </c>
      <c r="Q528" s="741" t="s">
        <v>2086</v>
      </c>
    </row>
    <row r="529" spans="1:17">
      <c r="A529" s="721"/>
      <c r="B529" s="721">
        <v>2</v>
      </c>
      <c r="C529" s="722" t="s">
        <v>2089</v>
      </c>
      <c r="D529" s="723" t="s">
        <v>16</v>
      </c>
      <c r="E529" s="721" t="s">
        <v>221</v>
      </c>
      <c r="F529" s="721" t="s">
        <v>244</v>
      </c>
      <c r="G529" s="956">
        <v>34165</v>
      </c>
      <c r="H529" s="795">
        <v>24</v>
      </c>
      <c r="I529" s="725" t="s">
        <v>1403</v>
      </c>
      <c r="J529" s="721" t="s">
        <v>289</v>
      </c>
      <c r="K529" s="721" t="s">
        <v>246</v>
      </c>
      <c r="L529" s="813"/>
      <c r="M529" s="813" t="s">
        <v>6426</v>
      </c>
      <c r="N529" s="722" t="s">
        <v>1826</v>
      </c>
      <c r="O529" s="721" t="s">
        <v>245</v>
      </c>
      <c r="P529" s="722" t="s">
        <v>2088</v>
      </c>
      <c r="Q529" s="741" t="s">
        <v>2086</v>
      </c>
    </row>
    <row r="530" spans="1:17">
      <c r="A530" s="721"/>
      <c r="B530" s="738">
        <v>3</v>
      </c>
      <c r="C530" s="722" t="s">
        <v>2091</v>
      </c>
      <c r="D530" s="723" t="s">
        <v>16</v>
      </c>
      <c r="E530" s="745" t="s">
        <v>254</v>
      </c>
      <c r="F530" s="745" t="s">
        <v>2092</v>
      </c>
      <c r="G530" s="956">
        <v>39122</v>
      </c>
      <c r="H530" s="795">
        <v>10</v>
      </c>
      <c r="I530" s="725" t="s">
        <v>1403</v>
      </c>
      <c r="J530" s="745" t="s">
        <v>369</v>
      </c>
      <c r="K530" s="745" t="s">
        <v>266</v>
      </c>
      <c r="L530" s="813"/>
      <c r="M530" s="813" t="s">
        <v>6426</v>
      </c>
      <c r="N530" s="722" t="s">
        <v>1826</v>
      </c>
      <c r="O530" s="745" t="s">
        <v>255</v>
      </c>
      <c r="P530" s="727" t="s">
        <v>2090</v>
      </c>
      <c r="Q530" s="741" t="s">
        <v>2086</v>
      </c>
    </row>
    <row r="531" spans="1:17">
      <c r="A531" s="721"/>
      <c r="B531" s="721">
        <v>4</v>
      </c>
      <c r="C531" s="722" t="s">
        <v>2094</v>
      </c>
      <c r="D531" s="723" t="s">
        <v>23</v>
      </c>
      <c r="E531" s="733" t="s">
        <v>254</v>
      </c>
      <c r="F531" s="733" t="s">
        <v>230</v>
      </c>
      <c r="G531" s="956">
        <v>41292</v>
      </c>
      <c r="H531" s="795">
        <v>4</v>
      </c>
      <c r="I531" s="725" t="s">
        <v>1403</v>
      </c>
      <c r="J531" s="733" t="s">
        <v>265</v>
      </c>
      <c r="K531" s="733" t="s">
        <v>270</v>
      </c>
      <c r="L531" s="813"/>
      <c r="M531" s="813" t="s">
        <v>6426</v>
      </c>
      <c r="N531" s="722" t="s">
        <v>1826</v>
      </c>
      <c r="O531" s="733" t="s">
        <v>255</v>
      </c>
      <c r="P531" s="727" t="s">
        <v>2093</v>
      </c>
      <c r="Q531" s="741" t="s">
        <v>2086</v>
      </c>
    </row>
    <row r="532" spans="1:17">
      <c r="A532" s="839">
        <v>150</v>
      </c>
      <c r="B532" s="721">
        <v>1</v>
      </c>
      <c r="C532" s="722" t="s">
        <v>1574</v>
      </c>
      <c r="D532" s="723" t="s">
        <v>23</v>
      </c>
      <c r="E532" s="733" t="s">
        <v>221</v>
      </c>
      <c r="F532" s="733" t="s">
        <v>22</v>
      </c>
      <c r="G532" s="956">
        <v>27015</v>
      </c>
      <c r="H532" s="724">
        <f t="shared" ref="H532:H537" ca="1" si="1">DATEDIF(G532,TODAY(),"Y")</f>
        <v>46</v>
      </c>
      <c r="I532" s="725" t="s">
        <v>4508</v>
      </c>
      <c r="J532" s="733" t="s">
        <v>267</v>
      </c>
      <c r="K532" s="733" t="s">
        <v>165</v>
      </c>
      <c r="L532" s="726"/>
      <c r="M532" s="726" t="s">
        <v>6426</v>
      </c>
      <c r="N532" s="722" t="s">
        <v>1826</v>
      </c>
      <c r="O532" s="733" t="s">
        <v>222</v>
      </c>
      <c r="P532" s="727"/>
      <c r="Q532" s="741"/>
    </row>
    <row r="533" spans="1:17">
      <c r="A533" s="839"/>
      <c r="B533" s="721">
        <v>2</v>
      </c>
      <c r="C533" s="722" t="s">
        <v>1581</v>
      </c>
      <c r="D533" s="723" t="s">
        <v>16</v>
      </c>
      <c r="E533" s="733" t="s">
        <v>221</v>
      </c>
      <c r="F533" s="733" t="s">
        <v>1582</v>
      </c>
      <c r="G533" s="956">
        <v>28150</v>
      </c>
      <c r="H533" s="724">
        <f t="shared" ca="1" si="1"/>
        <v>43</v>
      </c>
      <c r="I533" s="725" t="s">
        <v>4508</v>
      </c>
      <c r="J533" s="733" t="s">
        <v>267</v>
      </c>
      <c r="K533" s="733" t="s">
        <v>6621</v>
      </c>
      <c r="L533" s="726"/>
      <c r="M533" s="726" t="s">
        <v>6426</v>
      </c>
      <c r="N533" s="722" t="s">
        <v>1826</v>
      </c>
      <c r="O533" s="733" t="s">
        <v>245</v>
      </c>
      <c r="P533" s="727"/>
      <c r="Q533" s="741"/>
    </row>
    <row r="534" spans="1:17">
      <c r="A534" s="839"/>
      <c r="B534" s="721">
        <v>3</v>
      </c>
      <c r="C534" s="722" t="s">
        <v>1586</v>
      </c>
      <c r="D534" s="723" t="s">
        <v>23</v>
      </c>
      <c r="E534" s="733" t="s">
        <v>254</v>
      </c>
      <c r="F534" s="733" t="s">
        <v>1587</v>
      </c>
      <c r="G534" s="956">
        <v>36315</v>
      </c>
      <c r="H534" s="724">
        <f t="shared" ca="1" si="1"/>
        <v>20</v>
      </c>
      <c r="I534" s="725" t="s">
        <v>4508</v>
      </c>
      <c r="J534" s="733" t="s">
        <v>320</v>
      </c>
      <c r="K534" s="733" t="s">
        <v>6622</v>
      </c>
      <c r="L534" s="726"/>
      <c r="M534" s="726" t="s">
        <v>6426</v>
      </c>
      <c r="N534" s="722" t="s">
        <v>1826</v>
      </c>
      <c r="O534" s="733" t="s">
        <v>6640</v>
      </c>
      <c r="P534" s="727"/>
      <c r="Q534" s="741"/>
    </row>
    <row r="535" spans="1:17">
      <c r="A535" s="839"/>
      <c r="B535" s="721">
        <v>4</v>
      </c>
      <c r="C535" s="722" t="s">
        <v>1589</v>
      </c>
      <c r="D535" s="723" t="s">
        <v>16</v>
      </c>
      <c r="E535" s="733" t="s">
        <v>254</v>
      </c>
      <c r="F535" s="733" t="s">
        <v>1587</v>
      </c>
      <c r="G535" s="956">
        <v>37963</v>
      </c>
      <c r="H535" s="724">
        <f t="shared" ca="1" si="1"/>
        <v>16</v>
      </c>
      <c r="I535" s="725" t="s">
        <v>4508</v>
      </c>
      <c r="J535" s="733" t="s">
        <v>249</v>
      </c>
      <c r="K535" s="733" t="s">
        <v>6622</v>
      </c>
      <c r="L535" s="726"/>
      <c r="M535" s="726" t="s">
        <v>6426</v>
      </c>
      <c r="N535" s="722" t="s">
        <v>1826</v>
      </c>
      <c r="O535" s="733" t="s">
        <v>6640</v>
      </c>
      <c r="P535" s="727"/>
      <c r="Q535" s="741"/>
    </row>
    <row r="536" spans="1:17">
      <c r="A536" s="839"/>
      <c r="B536" s="721">
        <v>5</v>
      </c>
      <c r="C536" s="722" t="s">
        <v>1591</v>
      </c>
      <c r="D536" s="723" t="s">
        <v>16</v>
      </c>
      <c r="E536" s="733" t="s">
        <v>254</v>
      </c>
      <c r="F536" s="733" t="s">
        <v>1227</v>
      </c>
      <c r="G536" s="956">
        <v>39485</v>
      </c>
      <c r="H536" s="724">
        <f t="shared" ca="1" si="1"/>
        <v>12</v>
      </c>
      <c r="I536" s="725" t="s">
        <v>4508</v>
      </c>
      <c r="J536" s="733" t="s">
        <v>249</v>
      </c>
      <c r="K536" s="733" t="s">
        <v>6622</v>
      </c>
      <c r="L536" s="726"/>
      <c r="M536" s="726" t="s">
        <v>6426</v>
      </c>
      <c r="N536" s="722" t="s">
        <v>1826</v>
      </c>
      <c r="O536" s="733" t="s">
        <v>6640</v>
      </c>
      <c r="P536" s="727"/>
      <c r="Q536" s="741"/>
    </row>
    <row r="537" spans="1:17">
      <c r="A537" s="839"/>
      <c r="B537" s="721">
        <v>6</v>
      </c>
      <c r="C537" s="722" t="s">
        <v>6881</v>
      </c>
      <c r="D537" s="723" t="s">
        <v>23</v>
      </c>
      <c r="E537" s="733" t="s">
        <v>254</v>
      </c>
      <c r="F537" s="733" t="s">
        <v>229</v>
      </c>
      <c r="G537" s="956">
        <v>42839</v>
      </c>
      <c r="H537" s="724">
        <f t="shared" ca="1" si="1"/>
        <v>2</v>
      </c>
      <c r="I537" s="725" t="s">
        <v>4508</v>
      </c>
      <c r="J537" s="733" t="s">
        <v>6624</v>
      </c>
      <c r="K537" s="733" t="s">
        <v>6622</v>
      </c>
      <c r="L537" s="726"/>
      <c r="M537" s="726" t="s">
        <v>6426</v>
      </c>
      <c r="N537" s="722" t="s">
        <v>1826</v>
      </c>
      <c r="O537" s="733" t="s">
        <v>6640</v>
      </c>
      <c r="P537" s="727"/>
      <c r="Q537" s="741"/>
    </row>
    <row r="538" spans="1:17">
      <c r="A538" s="722">
        <v>151</v>
      </c>
      <c r="B538" s="722">
        <v>1</v>
      </c>
      <c r="C538" s="732" t="s">
        <v>2097</v>
      </c>
      <c r="D538" s="744" t="s">
        <v>23</v>
      </c>
      <c r="E538" s="722" t="s">
        <v>221</v>
      </c>
      <c r="F538" s="722" t="s">
        <v>288</v>
      </c>
      <c r="G538" s="965">
        <v>32377</v>
      </c>
      <c r="H538" s="724">
        <v>28</v>
      </c>
      <c r="I538" s="769" t="s">
        <v>1403</v>
      </c>
      <c r="J538" s="722" t="s">
        <v>289</v>
      </c>
      <c r="K538" s="722" t="s">
        <v>224</v>
      </c>
      <c r="L538" s="812"/>
      <c r="M538" s="812" t="s">
        <v>6426</v>
      </c>
      <c r="N538" s="722" t="s">
        <v>2099</v>
      </c>
      <c r="O538" s="722" t="s">
        <v>222</v>
      </c>
      <c r="P538" s="727" t="s">
        <v>2096</v>
      </c>
      <c r="Q538" s="734" t="s">
        <v>2096</v>
      </c>
    </row>
    <row r="539" spans="1:17">
      <c r="A539" s="721"/>
      <c r="B539" s="738">
        <v>2</v>
      </c>
      <c r="C539" s="722" t="s">
        <v>2102</v>
      </c>
      <c r="D539" s="723" t="s">
        <v>16</v>
      </c>
      <c r="E539" s="721" t="s">
        <v>221</v>
      </c>
      <c r="F539" s="721" t="s">
        <v>230</v>
      </c>
      <c r="G539" s="956">
        <v>35328</v>
      </c>
      <c r="H539" s="795">
        <v>20</v>
      </c>
      <c r="I539" s="725" t="s">
        <v>1403</v>
      </c>
      <c r="J539" s="721" t="s">
        <v>223</v>
      </c>
      <c r="K539" s="721" t="s">
        <v>246</v>
      </c>
      <c r="L539" s="813"/>
      <c r="M539" s="813" t="s">
        <v>6426</v>
      </c>
      <c r="N539" s="722" t="s">
        <v>2099</v>
      </c>
      <c r="O539" s="721" t="s">
        <v>245</v>
      </c>
      <c r="P539" s="722" t="s">
        <v>2101</v>
      </c>
      <c r="Q539" s="734" t="s">
        <v>2096</v>
      </c>
    </row>
    <row r="540" spans="1:17">
      <c r="A540" s="721"/>
      <c r="B540" s="738">
        <v>3</v>
      </c>
      <c r="C540" s="722" t="s">
        <v>2105</v>
      </c>
      <c r="D540" s="723" t="s">
        <v>23</v>
      </c>
      <c r="E540" s="738" t="s">
        <v>254</v>
      </c>
      <c r="F540" s="721" t="s">
        <v>1227</v>
      </c>
      <c r="G540" s="956">
        <v>42375</v>
      </c>
      <c r="H540" s="795">
        <v>1</v>
      </c>
      <c r="I540" s="725" t="s">
        <v>1403</v>
      </c>
      <c r="J540" s="738" t="s">
        <v>265</v>
      </c>
      <c r="K540" s="738" t="s">
        <v>270</v>
      </c>
      <c r="L540" s="813"/>
      <c r="M540" s="813" t="s">
        <v>6426</v>
      </c>
      <c r="N540" s="722" t="s">
        <v>2099</v>
      </c>
      <c r="O540" s="738" t="s">
        <v>255</v>
      </c>
      <c r="P540" s="727" t="s">
        <v>2104</v>
      </c>
      <c r="Q540" s="734" t="s">
        <v>2096</v>
      </c>
    </row>
    <row r="541" spans="1:17">
      <c r="A541" s="721">
        <v>152</v>
      </c>
      <c r="B541" s="721">
        <v>1</v>
      </c>
      <c r="C541" s="722" t="s">
        <v>2108</v>
      </c>
      <c r="D541" s="723" t="s">
        <v>16</v>
      </c>
      <c r="E541" s="721" t="s">
        <v>221</v>
      </c>
      <c r="F541" s="721" t="s">
        <v>2109</v>
      </c>
      <c r="G541" s="956">
        <v>27368</v>
      </c>
      <c r="H541" s="795">
        <v>42</v>
      </c>
      <c r="I541" s="725" t="s">
        <v>1403</v>
      </c>
      <c r="J541" s="721" t="s">
        <v>256</v>
      </c>
      <c r="K541" s="721" t="s">
        <v>246</v>
      </c>
      <c r="L541" s="813"/>
      <c r="M541" s="813" t="s">
        <v>6426</v>
      </c>
      <c r="N541" s="722" t="s">
        <v>2099</v>
      </c>
      <c r="O541" s="721" t="s">
        <v>222</v>
      </c>
      <c r="P541" s="722" t="s">
        <v>2107</v>
      </c>
      <c r="Q541" s="722" t="s">
        <v>2111</v>
      </c>
    </row>
    <row r="542" spans="1:17">
      <c r="A542" s="721"/>
      <c r="B542" s="721">
        <v>2</v>
      </c>
      <c r="C542" s="722" t="s">
        <v>2113</v>
      </c>
      <c r="D542" s="723" t="s">
        <v>16</v>
      </c>
      <c r="E542" s="721" t="s">
        <v>254</v>
      </c>
      <c r="F542" s="721" t="s">
        <v>252</v>
      </c>
      <c r="G542" s="956">
        <v>34872</v>
      </c>
      <c r="H542" s="795">
        <v>22</v>
      </c>
      <c r="I542" s="725" t="s">
        <v>1403</v>
      </c>
      <c r="J542" s="721" t="s">
        <v>344</v>
      </c>
      <c r="K542" s="721" t="s">
        <v>266</v>
      </c>
      <c r="L542" s="813"/>
      <c r="M542" s="813" t="s">
        <v>6426</v>
      </c>
      <c r="N542" s="722" t="s">
        <v>2099</v>
      </c>
      <c r="O542" s="721" t="s">
        <v>255</v>
      </c>
      <c r="P542" s="722" t="s">
        <v>2112</v>
      </c>
      <c r="Q542" s="722" t="s">
        <v>2111</v>
      </c>
    </row>
    <row r="543" spans="1:17">
      <c r="A543" s="721"/>
      <c r="B543" s="721">
        <v>3</v>
      </c>
      <c r="C543" s="722" t="s">
        <v>2115</v>
      </c>
      <c r="D543" s="723" t="s">
        <v>23</v>
      </c>
      <c r="E543" s="721" t="s">
        <v>254</v>
      </c>
      <c r="F543" s="721" t="s">
        <v>252</v>
      </c>
      <c r="G543" s="956">
        <v>35241</v>
      </c>
      <c r="H543" s="795">
        <v>21</v>
      </c>
      <c r="I543" s="725" t="s">
        <v>1403</v>
      </c>
      <c r="J543" s="721" t="s">
        <v>223</v>
      </c>
      <c r="K543" s="721" t="s">
        <v>266</v>
      </c>
      <c r="L543" s="813"/>
      <c r="M543" s="813" t="s">
        <v>6426</v>
      </c>
      <c r="N543" s="722" t="s">
        <v>2099</v>
      </c>
      <c r="O543" s="721" t="s">
        <v>255</v>
      </c>
      <c r="P543" s="722" t="s">
        <v>2114</v>
      </c>
      <c r="Q543" s="722" t="s">
        <v>2111</v>
      </c>
    </row>
    <row r="544" spans="1:17">
      <c r="A544" s="721"/>
      <c r="B544" s="721">
        <v>4</v>
      </c>
      <c r="C544" s="722" t="s">
        <v>2117</v>
      </c>
      <c r="D544" s="723" t="s">
        <v>16</v>
      </c>
      <c r="E544" s="721" t="s">
        <v>254</v>
      </c>
      <c r="F544" s="721" t="s">
        <v>22</v>
      </c>
      <c r="G544" s="956">
        <v>39355</v>
      </c>
      <c r="H544" s="795">
        <v>9</v>
      </c>
      <c r="I544" s="725" t="s">
        <v>1403</v>
      </c>
      <c r="J544" s="721" t="s">
        <v>369</v>
      </c>
      <c r="K544" s="721" t="s">
        <v>266</v>
      </c>
      <c r="L544" s="813"/>
      <c r="M544" s="813" t="s">
        <v>6426</v>
      </c>
      <c r="N544" s="722" t="s">
        <v>2099</v>
      </c>
      <c r="O544" s="721" t="s">
        <v>255</v>
      </c>
      <c r="P544" s="734" t="s">
        <v>2116</v>
      </c>
      <c r="Q544" s="722" t="s">
        <v>2111</v>
      </c>
    </row>
    <row r="545" spans="1:17">
      <c r="A545" s="721">
        <v>153</v>
      </c>
      <c r="B545" s="721">
        <v>1</v>
      </c>
      <c r="C545" s="722" t="s">
        <v>2119</v>
      </c>
      <c r="D545" s="723" t="s">
        <v>23</v>
      </c>
      <c r="E545" s="721" t="s">
        <v>221</v>
      </c>
      <c r="F545" s="721" t="s">
        <v>288</v>
      </c>
      <c r="G545" s="956">
        <v>27978</v>
      </c>
      <c r="H545" s="795">
        <v>41</v>
      </c>
      <c r="I545" s="725" t="s">
        <v>1403</v>
      </c>
      <c r="J545" s="721" t="s">
        <v>223</v>
      </c>
      <c r="K545" s="721" t="s">
        <v>674</v>
      </c>
      <c r="L545" s="813"/>
      <c r="M545" s="813" t="s">
        <v>6426</v>
      </c>
      <c r="N545" s="722" t="s">
        <v>2099</v>
      </c>
      <c r="O545" s="721" t="s">
        <v>222</v>
      </c>
      <c r="P545" s="722" t="s">
        <v>2118</v>
      </c>
      <c r="Q545" s="722" t="s">
        <v>2120</v>
      </c>
    </row>
    <row r="546" spans="1:17">
      <c r="A546" s="721"/>
      <c r="B546" s="721">
        <v>2</v>
      </c>
      <c r="C546" s="722" t="s">
        <v>2122</v>
      </c>
      <c r="D546" s="723" t="s">
        <v>23</v>
      </c>
      <c r="E546" s="721" t="s">
        <v>254</v>
      </c>
      <c r="F546" s="721" t="s">
        <v>230</v>
      </c>
      <c r="G546" s="956">
        <v>37207</v>
      </c>
      <c r="H546" s="795">
        <v>15</v>
      </c>
      <c r="I546" s="725" t="s">
        <v>1403</v>
      </c>
      <c r="J546" s="721" t="s">
        <v>348</v>
      </c>
      <c r="K546" s="721" t="s">
        <v>266</v>
      </c>
      <c r="L546" s="813"/>
      <c r="M546" s="813" t="s">
        <v>6426</v>
      </c>
      <c r="N546" s="722" t="s">
        <v>2099</v>
      </c>
      <c r="O546" s="721" t="s">
        <v>255</v>
      </c>
      <c r="P546" s="722" t="s">
        <v>2121</v>
      </c>
      <c r="Q546" s="722" t="s">
        <v>2120</v>
      </c>
    </row>
    <row r="547" spans="1:17">
      <c r="A547" s="721">
        <v>154</v>
      </c>
      <c r="B547" s="721">
        <v>1</v>
      </c>
      <c r="C547" s="722" t="s">
        <v>1608</v>
      </c>
      <c r="D547" s="723" t="s">
        <v>23</v>
      </c>
      <c r="E547" s="721" t="s">
        <v>221</v>
      </c>
      <c r="F547" s="721" t="s">
        <v>877</v>
      </c>
      <c r="G547" s="956">
        <v>26643</v>
      </c>
      <c r="H547" s="795">
        <v>44</v>
      </c>
      <c r="I547" s="725" t="s">
        <v>1403</v>
      </c>
      <c r="J547" s="721" t="s">
        <v>256</v>
      </c>
      <c r="K547" s="721" t="s">
        <v>283</v>
      </c>
      <c r="L547" s="813"/>
      <c r="M547" s="813" t="s">
        <v>6426</v>
      </c>
      <c r="N547" s="722" t="s">
        <v>2099</v>
      </c>
      <c r="O547" s="721" t="s">
        <v>222</v>
      </c>
      <c r="P547" s="722" t="s">
        <v>2123</v>
      </c>
      <c r="Q547" s="722" t="s">
        <v>2120</v>
      </c>
    </row>
    <row r="548" spans="1:17">
      <c r="A548" s="721"/>
      <c r="B548" s="721">
        <v>2</v>
      </c>
      <c r="C548" s="722" t="s">
        <v>2125</v>
      </c>
      <c r="D548" s="723" t="s">
        <v>16</v>
      </c>
      <c r="E548" s="721" t="s">
        <v>221</v>
      </c>
      <c r="F548" s="721" t="s">
        <v>970</v>
      </c>
      <c r="G548" s="956">
        <v>28772</v>
      </c>
      <c r="H548" s="795">
        <v>38</v>
      </c>
      <c r="I548" s="725" t="s">
        <v>1403</v>
      </c>
      <c r="J548" s="721" t="s">
        <v>256</v>
      </c>
      <c r="K548" s="721" t="s">
        <v>246</v>
      </c>
      <c r="L548" s="813"/>
      <c r="M548" s="813" t="s">
        <v>6426</v>
      </c>
      <c r="N548" s="722" t="s">
        <v>2099</v>
      </c>
      <c r="O548" s="721" t="s">
        <v>245</v>
      </c>
      <c r="P548" s="722" t="s">
        <v>2124</v>
      </c>
      <c r="Q548" s="722" t="s">
        <v>2120</v>
      </c>
    </row>
    <row r="549" spans="1:17">
      <c r="A549" s="721"/>
      <c r="B549" s="721">
        <v>3</v>
      </c>
      <c r="C549" s="722" t="s">
        <v>2128</v>
      </c>
      <c r="D549" s="723" t="s">
        <v>16</v>
      </c>
      <c r="E549" s="721" t="s">
        <v>254</v>
      </c>
      <c r="F549" s="721" t="s">
        <v>230</v>
      </c>
      <c r="G549" s="956">
        <v>38136</v>
      </c>
      <c r="H549" s="795">
        <v>13</v>
      </c>
      <c r="I549" s="725" t="s">
        <v>1403</v>
      </c>
      <c r="J549" s="721" t="s">
        <v>369</v>
      </c>
      <c r="K549" s="721" t="s">
        <v>266</v>
      </c>
      <c r="L549" s="813"/>
      <c r="M549" s="813" t="s">
        <v>6426</v>
      </c>
      <c r="N549" s="722" t="s">
        <v>2099</v>
      </c>
      <c r="O549" s="721" t="s">
        <v>255</v>
      </c>
      <c r="P549" s="722"/>
      <c r="Q549" s="722" t="s">
        <v>2120</v>
      </c>
    </row>
    <row r="550" spans="1:17">
      <c r="A550" s="721">
        <v>155</v>
      </c>
      <c r="B550" s="721">
        <v>1</v>
      </c>
      <c r="C550" s="722" t="s">
        <v>2130</v>
      </c>
      <c r="D550" s="723" t="s">
        <v>23</v>
      </c>
      <c r="E550" s="721" t="s">
        <v>221</v>
      </c>
      <c r="F550" s="721" t="s">
        <v>288</v>
      </c>
      <c r="G550" s="956">
        <v>27258</v>
      </c>
      <c r="H550" s="795">
        <v>42</v>
      </c>
      <c r="I550" s="725" t="s">
        <v>1403</v>
      </c>
      <c r="J550" s="721" t="s">
        <v>223</v>
      </c>
      <c r="K550" s="721" t="s">
        <v>1660</v>
      </c>
      <c r="L550" s="813"/>
      <c r="M550" s="813" t="s">
        <v>6426</v>
      </c>
      <c r="N550" s="722" t="s">
        <v>2099</v>
      </c>
      <c r="O550" s="721" t="s">
        <v>222</v>
      </c>
      <c r="P550" s="727" t="s">
        <v>2129</v>
      </c>
      <c r="Q550" s="722" t="s">
        <v>2120</v>
      </c>
    </row>
    <row r="551" spans="1:17">
      <c r="A551" s="721"/>
      <c r="B551" s="721">
        <v>2</v>
      </c>
      <c r="C551" s="722" t="s">
        <v>2132</v>
      </c>
      <c r="D551" s="723" t="s">
        <v>16</v>
      </c>
      <c r="E551" s="721" t="s">
        <v>221</v>
      </c>
      <c r="F551" s="721" t="s">
        <v>288</v>
      </c>
      <c r="G551" s="956">
        <v>29910</v>
      </c>
      <c r="H551" s="795">
        <v>35</v>
      </c>
      <c r="I551" s="725" t="s">
        <v>1403</v>
      </c>
      <c r="J551" s="721" t="s">
        <v>223</v>
      </c>
      <c r="K551" s="721" t="s">
        <v>246</v>
      </c>
      <c r="L551" s="813"/>
      <c r="M551" s="813" t="s">
        <v>6426</v>
      </c>
      <c r="N551" s="722" t="s">
        <v>2099</v>
      </c>
      <c r="O551" s="721" t="s">
        <v>245</v>
      </c>
      <c r="P551" s="722" t="s">
        <v>2131</v>
      </c>
      <c r="Q551" s="722" t="s">
        <v>2120</v>
      </c>
    </row>
    <row r="552" spans="1:17">
      <c r="A552" s="721"/>
      <c r="B552" s="721">
        <v>3</v>
      </c>
      <c r="C552" s="722" t="s">
        <v>2136</v>
      </c>
      <c r="D552" s="723" t="s">
        <v>16</v>
      </c>
      <c r="E552" s="721" t="s">
        <v>254</v>
      </c>
      <c r="F552" s="721" t="s">
        <v>288</v>
      </c>
      <c r="G552" s="956">
        <v>36920</v>
      </c>
      <c r="H552" s="795">
        <v>16</v>
      </c>
      <c r="I552" s="725" t="s">
        <v>1403</v>
      </c>
      <c r="J552" s="721" t="s">
        <v>348</v>
      </c>
      <c r="K552" s="721" t="s">
        <v>266</v>
      </c>
      <c r="L552" s="813"/>
      <c r="M552" s="813" t="s">
        <v>6426</v>
      </c>
      <c r="N552" s="722" t="s">
        <v>2099</v>
      </c>
      <c r="O552" s="721" t="s">
        <v>255</v>
      </c>
      <c r="P552" s="722" t="s">
        <v>2135</v>
      </c>
      <c r="Q552" s="722" t="s">
        <v>2120</v>
      </c>
    </row>
    <row r="553" spans="1:17">
      <c r="A553" s="721"/>
      <c r="B553" s="721">
        <v>4</v>
      </c>
      <c r="C553" s="722" t="s">
        <v>2138</v>
      </c>
      <c r="D553" s="723" t="s">
        <v>23</v>
      </c>
      <c r="E553" s="721" t="s">
        <v>254</v>
      </c>
      <c r="F553" s="721" t="s">
        <v>230</v>
      </c>
      <c r="G553" s="956">
        <v>40260</v>
      </c>
      <c r="H553" s="795">
        <v>7</v>
      </c>
      <c r="I553" s="725" t="s">
        <v>1403</v>
      </c>
      <c r="J553" s="721" t="s">
        <v>265</v>
      </c>
      <c r="K553" s="721" t="s">
        <v>270</v>
      </c>
      <c r="L553" s="813"/>
      <c r="M553" s="813" t="s">
        <v>6426</v>
      </c>
      <c r="N553" s="722" t="s">
        <v>2099</v>
      </c>
      <c r="O553" s="721" t="s">
        <v>255</v>
      </c>
      <c r="P553" s="734" t="s">
        <v>2137</v>
      </c>
      <c r="Q553" s="722" t="s">
        <v>2120</v>
      </c>
    </row>
    <row r="554" spans="1:17">
      <c r="A554" s="721">
        <v>156</v>
      </c>
      <c r="B554" s="721">
        <v>1</v>
      </c>
      <c r="C554" s="722" t="s">
        <v>2140</v>
      </c>
      <c r="D554" s="723" t="s">
        <v>23</v>
      </c>
      <c r="E554" s="721" t="s">
        <v>221</v>
      </c>
      <c r="F554" s="721" t="s">
        <v>2141</v>
      </c>
      <c r="G554" s="956">
        <v>22883</v>
      </c>
      <c r="H554" s="795">
        <v>54</v>
      </c>
      <c r="I554" s="725" t="s">
        <v>1403</v>
      </c>
      <c r="J554" s="721" t="s">
        <v>256</v>
      </c>
      <c r="K554" s="721" t="s">
        <v>283</v>
      </c>
      <c r="L554" s="813"/>
      <c r="M554" s="813" t="s">
        <v>6426</v>
      </c>
      <c r="N554" s="722" t="s">
        <v>2099</v>
      </c>
      <c r="O554" s="721" t="s">
        <v>222</v>
      </c>
      <c r="P554" s="722" t="s">
        <v>2139</v>
      </c>
      <c r="Q554" s="722" t="s">
        <v>2120</v>
      </c>
    </row>
    <row r="555" spans="1:17">
      <c r="A555" s="721"/>
      <c r="B555" s="721">
        <v>2</v>
      </c>
      <c r="C555" s="722" t="s">
        <v>2145</v>
      </c>
      <c r="D555" s="723" t="s">
        <v>16</v>
      </c>
      <c r="E555" s="721" t="s">
        <v>221</v>
      </c>
      <c r="F555" s="721" t="s">
        <v>2141</v>
      </c>
      <c r="G555" s="956">
        <v>27105</v>
      </c>
      <c r="H555" s="795">
        <v>43</v>
      </c>
      <c r="I555" s="725" t="s">
        <v>1403</v>
      </c>
      <c r="J555" s="721" t="s">
        <v>256</v>
      </c>
      <c r="K555" s="721" t="s">
        <v>246</v>
      </c>
      <c r="L555" s="813"/>
      <c r="M555" s="813" t="s">
        <v>6426</v>
      </c>
      <c r="N555" s="722" t="s">
        <v>2099</v>
      </c>
      <c r="O555" s="721" t="s">
        <v>245</v>
      </c>
      <c r="P555" s="722" t="s">
        <v>2144</v>
      </c>
      <c r="Q555" s="722" t="s">
        <v>2120</v>
      </c>
    </row>
    <row r="556" spans="1:17">
      <c r="A556" s="721"/>
      <c r="B556" s="721">
        <v>3</v>
      </c>
      <c r="C556" s="722" t="s">
        <v>2149</v>
      </c>
      <c r="D556" s="723" t="s">
        <v>23</v>
      </c>
      <c r="E556" s="721" t="s">
        <v>254</v>
      </c>
      <c r="F556" s="721" t="s">
        <v>1605</v>
      </c>
      <c r="G556" s="956">
        <v>33810</v>
      </c>
      <c r="H556" s="795">
        <v>25</v>
      </c>
      <c r="I556" s="725" t="s">
        <v>1403</v>
      </c>
      <c r="J556" s="721" t="s">
        <v>256</v>
      </c>
      <c r="K556" s="721" t="s">
        <v>270</v>
      </c>
      <c r="L556" s="813"/>
      <c r="M556" s="813" t="s">
        <v>6426</v>
      </c>
      <c r="N556" s="722" t="s">
        <v>2099</v>
      </c>
      <c r="O556" s="721" t="s">
        <v>255</v>
      </c>
      <c r="P556" s="722" t="s">
        <v>2148</v>
      </c>
      <c r="Q556" s="722" t="s">
        <v>2120</v>
      </c>
    </row>
    <row r="557" spans="1:17">
      <c r="A557" s="721"/>
      <c r="B557" s="721">
        <v>4</v>
      </c>
      <c r="C557" s="722" t="s">
        <v>2151</v>
      </c>
      <c r="D557" s="723" t="s">
        <v>23</v>
      </c>
      <c r="E557" s="721" t="s">
        <v>254</v>
      </c>
      <c r="F557" s="721" t="s">
        <v>230</v>
      </c>
      <c r="G557" s="956">
        <v>35690</v>
      </c>
      <c r="H557" s="795">
        <v>19</v>
      </c>
      <c r="I557" s="725" t="s">
        <v>1403</v>
      </c>
      <c r="J557" s="721" t="s">
        <v>886</v>
      </c>
      <c r="K557" s="721" t="s">
        <v>266</v>
      </c>
      <c r="L557" s="813"/>
      <c r="M557" s="813" t="s">
        <v>6426</v>
      </c>
      <c r="N557" s="722" t="s">
        <v>2099</v>
      </c>
      <c r="O557" s="721" t="s">
        <v>255</v>
      </c>
      <c r="P557" s="722" t="s">
        <v>2150</v>
      </c>
      <c r="Q557" s="722" t="s">
        <v>2120</v>
      </c>
    </row>
    <row r="558" spans="1:17">
      <c r="A558" s="721">
        <v>157</v>
      </c>
      <c r="B558" s="721">
        <v>1</v>
      </c>
      <c r="C558" s="722" t="s">
        <v>2153</v>
      </c>
      <c r="D558" s="723" t="s">
        <v>16</v>
      </c>
      <c r="E558" s="721" t="s">
        <v>221</v>
      </c>
      <c r="F558" s="721" t="s">
        <v>760</v>
      </c>
      <c r="G558" s="956">
        <v>26362</v>
      </c>
      <c r="H558" s="795">
        <v>45</v>
      </c>
      <c r="I558" s="725" t="s">
        <v>1403</v>
      </c>
      <c r="J558" s="721" t="s">
        <v>256</v>
      </c>
      <c r="K558" s="721" t="s">
        <v>246</v>
      </c>
      <c r="L558" s="813"/>
      <c r="M558" s="813" t="s">
        <v>6426</v>
      </c>
      <c r="N558" s="722" t="s">
        <v>2099</v>
      </c>
      <c r="O558" s="721" t="s">
        <v>245</v>
      </c>
      <c r="P558" s="722" t="s">
        <v>2152</v>
      </c>
      <c r="Q558" s="722" t="s">
        <v>2120</v>
      </c>
    </row>
    <row r="559" spans="1:17">
      <c r="A559" s="721"/>
      <c r="B559" s="721">
        <v>2</v>
      </c>
      <c r="C559" s="722" t="s">
        <v>2158</v>
      </c>
      <c r="D559" s="723" t="s">
        <v>16</v>
      </c>
      <c r="E559" s="721" t="s">
        <v>254</v>
      </c>
      <c r="F559" s="721" t="s">
        <v>230</v>
      </c>
      <c r="G559" s="956">
        <v>35597</v>
      </c>
      <c r="H559" s="795">
        <v>20</v>
      </c>
      <c r="I559" s="725" t="s">
        <v>1403</v>
      </c>
      <c r="J559" s="721" t="s">
        <v>344</v>
      </c>
      <c r="K559" s="721" t="s">
        <v>266</v>
      </c>
      <c r="L559" s="813"/>
      <c r="M559" s="813" t="s">
        <v>6426</v>
      </c>
      <c r="N559" s="722" t="s">
        <v>2099</v>
      </c>
      <c r="O559" s="721" t="s">
        <v>255</v>
      </c>
      <c r="P559" s="722" t="s">
        <v>2157</v>
      </c>
      <c r="Q559" s="722" t="s">
        <v>2120</v>
      </c>
    </row>
    <row r="560" spans="1:17">
      <c r="A560" s="721"/>
      <c r="B560" s="721">
        <v>3</v>
      </c>
      <c r="C560" s="722" t="s">
        <v>2161</v>
      </c>
      <c r="D560" s="723" t="s">
        <v>23</v>
      </c>
      <c r="E560" s="721" t="s">
        <v>254</v>
      </c>
      <c r="F560" s="721" t="s">
        <v>230</v>
      </c>
      <c r="G560" s="956">
        <v>36880</v>
      </c>
      <c r="H560" s="795">
        <v>16</v>
      </c>
      <c r="I560" s="725" t="s">
        <v>1403</v>
      </c>
      <c r="J560" s="721" t="s">
        <v>886</v>
      </c>
      <c r="K560" s="721" t="s">
        <v>266</v>
      </c>
      <c r="L560" s="813"/>
      <c r="M560" s="813" t="s">
        <v>6426</v>
      </c>
      <c r="N560" s="722" t="s">
        <v>2099</v>
      </c>
      <c r="O560" s="721" t="s">
        <v>255</v>
      </c>
      <c r="P560" s="722" t="s">
        <v>2160</v>
      </c>
      <c r="Q560" s="722" t="s">
        <v>2120</v>
      </c>
    </row>
    <row r="561" spans="1:17">
      <c r="A561" s="721">
        <v>158</v>
      </c>
      <c r="B561" s="721">
        <v>1</v>
      </c>
      <c r="C561" s="732" t="s">
        <v>2163</v>
      </c>
      <c r="D561" s="723" t="s">
        <v>23</v>
      </c>
      <c r="E561" s="733" t="s">
        <v>221</v>
      </c>
      <c r="F561" s="733" t="s">
        <v>2164</v>
      </c>
      <c r="G561" s="958">
        <v>23638</v>
      </c>
      <c r="H561" s="807">
        <v>52</v>
      </c>
      <c r="I561" s="723" t="s">
        <v>1403</v>
      </c>
      <c r="J561" s="733" t="s">
        <v>256</v>
      </c>
      <c r="K561" s="733" t="s">
        <v>283</v>
      </c>
      <c r="L561" s="813"/>
      <c r="M561" s="813" t="s">
        <v>6426</v>
      </c>
      <c r="N561" s="732" t="s">
        <v>2099</v>
      </c>
      <c r="O561" s="733" t="s">
        <v>222</v>
      </c>
      <c r="P561" s="732" t="s">
        <v>2162</v>
      </c>
      <c r="Q561" s="732" t="s">
        <v>2166</v>
      </c>
    </row>
    <row r="562" spans="1:17">
      <c r="A562" s="721">
        <v>159</v>
      </c>
      <c r="B562" s="721">
        <v>1</v>
      </c>
      <c r="C562" s="722" t="s">
        <v>2183</v>
      </c>
      <c r="D562" s="723" t="s">
        <v>23</v>
      </c>
      <c r="E562" s="721" t="s">
        <v>221</v>
      </c>
      <c r="F562" s="721" t="s">
        <v>219</v>
      </c>
      <c r="G562" s="956">
        <v>23649</v>
      </c>
      <c r="H562" s="795">
        <v>52</v>
      </c>
      <c r="I562" s="725" t="s">
        <v>1403</v>
      </c>
      <c r="J562" s="721" t="s">
        <v>223</v>
      </c>
      <c r="K562" s="721" t="s">
        <v>360</v>
      </c>
      <c r="L562" s="813"/>
      <c r="M562" s="813" t="s">
        <v>6426</v>
      </c>
      <c r="N562" s="722" t="s">
        <v>2099</v>
      </c>
      <c r="O562" s="721" t="s">
        <v>222</v>
      </c>
      <c r="P562" s="722" t="s">
        <v>2182</v>
      </c>
      <c r="Q562" s="722" t="s">
        <v>2186</v>
      </c>
    </row>
    <row r="563" spans="1:17">
      <c r="A563" s="721"/>
      <c r="B563" s="721">
        <v>2</v>
      </c>
      <c r="C563" s="722" t="s">
        <v>2188</v>
      </c>
      <c r="D563" s="723" t="s">
        <v>16</v>
      </c>
      <c r="E563" s="721" t="s">
        <v>221</v>
      </c>
      <c r="F563" s="721" t="s">
        <v>414</v>
      </c>
      <c r="G563" s="956">
        <v>26507</v>
      </c>
      <c r="H563" s="795">
        <v>45</v>
      </c>
      <c r="I563" s="725" t="s">
        <v>1403</v>
      </c>
      <c r="J563" s="721" t="s">
        <v>256</v>
      </c>
      <c r="K563" s="721" t="s">
        <v>360</v>
      </c>
      <c r="L563" s="813"/>
      <c r="M563" s="813" t="s">
        <v>6426</v>
      </c>
      <c r="N563" s="722" t="s">
        <v>2099</v>
      </c>
      <c r="O563" s="721" t="s">
        <v>245</v>
      </c>
      <c r="P563" s="722" t="s">
        <v>2187</v>
      </c>
      <c r="Q563" s="722" t="s">
        <v>2186</v>
      </c>
    </row>
    <row r="564" spans="1:17">
      <c r="A564" s="721"/>
      <c r="B564" s="721">
        <v>3</v>
      </c>
      <c r="C564" s="722" t="s">
        <v>2191</v>
      </c>
      <c r="D564" s="723" t="s">
        <v>23</v>
      </c>
      <c r="E564" s="721" t="s">
        <v>254</v>
      </c>
      <c r="F564" s="721" t="s">
        <v>414</v>
      </c>
      <c r="G564" s="956">
        <v>34284</v>
      </c>
      <c r="H564" s="795">
        <v>23</v>
      </c>
      <c r="I564" s="725" t="s">
        <v>1403</v>
      </c>
      <c r="J564" s="721" t="s">
        <v>289</v>
      </c>
      <c r="K564" s="721" t="s">
        <v>270</v>
      </c>
      <c r="L564" s="813"/>
      <c r="M564" s="813" t="s">
        <v>6426</v>
      </c>
      <c r="N564" s="722" t="s">
        <v>2099</v>
      </c>
      <c r="O564" s="721" t="s">
        <v>255</v>
      </c>
      <c r="P564" s="722" t="s">
        <v>2190</v>
      </c>
      <c r="Q564" s="722" t="s">
        <v>2186</v>
      </c>
    </row>
    <row r="565" spans="1:17">
      <c r="A565" s="721">
        <v>160</v>
      </c>
      <c r="B565" s="721">
        <v>1</v>
      </c>
      <c r="C565" s="722" t="s">
        <v>2193</v>
      </c>
      <c r="D565" s="723" t="s">
        <v>23</v>
      </c>
      <c r="E565" s="721" t="s">
        <v>221</v>
      </c>
      <c r="F565" s="721" t="s">
        <v>1402</v>
      </c>
      <c r="G565" s="956">
        <v>22779</v>
      </c>
      <c r="H565" s="795">
        <v>55</v>
      </c>
      <c r="I565" s="725" t="s">
        <v>1403</v>
      </c>
      <c r="J565" s="721" t="s">
        <v>256</v>
      </c>
      <c r="K565" s="721" t="s">
        <v>360</v>
      </c>
      <c r="L565" s="813"/>
      <c r="M565" s="813" t="s">
        <v>6426</v>
      </c>
      <c r="N565" s="722" t="s">
        <v>2099</v>
      </c>
      <c r="O565" s="721" t="s">
        <v>222</v>
      </c>
      <c r="P565" s="722" t="s">
        <v>2192</v>
      </c>
      <c r="Q565" s="722" t="s">
        <v>2195</v>
      </c>
    </row>
    <row r="566" spans="1:17">
      <c r="A566" s="721"/>
      <c r="B566" s="721">
        <v>2</v>
      </c>
      <c r="C566" s="722" t="s">
        <v>2197</v>
      </c>
      <c r="D566" s="723" t="s">
        <v>16</v>
      </c>
      <c r="E566" s="721" t="s">
        <v>221</v>
      </c>
      <c r="F566" s="721" t="s">
        <v>1402</v>
      </c>
      <c r="G566" s="956">
        <v>24371</v>
      </c>
      <c r="H566" s="795">
        <v>50</v>
      </c>
      <c r="I566" s="725" t="s">
        <v>1403</v>
      </c>
      <c r="J566" s="721" t="s">
        <v>256</v>
      </c>
      <c r="K566" s="721" t="s">
        <v>246</v>
      </c>
      <c r="L566" s="813"/>
      <c r="M566" s="813" t="s">
        <v>6426</v>
      </c>
      <c r="N566" s="722" t="s">
        <v>2099</v>
      </c>
      <c r="O566" s="721" t="s">
        <v>245</v>
      </c>
      <c r="P566" s="722" t="s">
        <v>2196</v>
      </c>
      <c r="Q566" s="722" t="s">
        <v>2195</v>
      </c>
    </row>
    <row r="567" spans="1:17">
      <c r="A567" s="721"/>
      <c r="B567" s="721">
        <v>3</v>
      </c>
      <c r="C567" s="722" t="s">
        <v>2200</v>
      </c>
      <c r="D567" s="723" t="s">
        <v>16</v>
      </c>
      <c r="E567" s="721" t="s">
        <v>254</v>
      </c>
      <c r="F567" s="721" t="s">
        <v>288</v>
      </c>
      <c r="G567" s="956">
        <v>36281</v>
      </c>
      <c r="H567" s="795">
        <v>18</v>
      </c>
      <c r="I567" s="725" t="s">
        <v>1403</v>
      </c>
      <c r="J567" s="721" t="s">
        <v>886</v>
      </c>
      <c r="K567" s="721" t="s">
        <v>266</v>
      </c>
      <c r="L567" s="813"/>
      <c r="M567" s="813" t="s">
        <v>6426</v>
      </c>
      <c r="N567" s="722" t="s">
        <v>2099</v>
      </c>
      <c r="O567" s="721" t="s">
        <v>255</v>
      </c>
      <c r="P567" s="722" t="s">
        <v>2199</v>
      </c>
      <c r="Q567" s="722" t="s">
        <v>2195</v>
      </c>
    </row>
    <row r="568" spans="1:17">
      <c r="A568" s="721"/>
      <c r="B568" s="721">
        <v>4</v>
      </c>
      <c r="C568" s="722" t="s">
        <v>2202</v>
      </c>
      <c r="D568" s="723" t="s">
        <v>23</v>
      </c>
      <c r="E568" s="721" t="s">
        <v>1260</v>
      </c>
      <c r="F568" s="721" t="s">
        <v>1402</v>
      </c>
      <c r="G568" s="956">
        <v>28957</v>
      </c>
      <c r="H568" s="795">
        <v>38</v>
      </c>
      <c r="I568" s="725" t="s">
        <v>1403</v>
      </c>
      <c r="J568" s="721" t="s">
        <v>289</v>
      </c>
      <c r="K568" s="721" t="s">
        <v>261</v>
      </c>
      <c r="L568" s="813"/>
      <c r="M568" s="813" t="s">
        <v>6426</v>
      </c>
      <c r="N568" s="722" t="s">
        <v>2099</v>
      </c>
      <c r="O568" s="721" t="s">
        <v>1845</v>
      </c>
      <c r="P568" s="734" t="s">
        <v>2201</v>
      </c>
      <c r="Q568" s="722" t="s">
        <v>2195</v>
      </c>
    </row>
    <row r="569" spans="1:17">
      <c r="A569" s="721">
        <v>161</v>
      </c>
      <c r="B569" s="721">
        <v>1</v>
      </c>
      <c r="C569" s="722" t="s">
        <v>2206</v>
      </c>
      <c r="D569" s="723" t="s">
        <v>23</v>
      </c>
      <c r="E569" s="721" t="s">
        <v>221</v>
      </c>
      <c r="F569" s="721" t="s">
        <v>219</v>
      </c>
      <c r="G569" s="956">
        <v>24271</v>
      </c>
      <c r="H569" s="795">
        <v>51</v>
      </c>
      <c r="I569" s="725" t="s">
        <v>1403</v>
      </c>
      <c r="J569" s="721" t="s">
        <v>256</v>
      </c>
      <c r="K569" s="721" t="s">
        <v>283</v>
      </c>
      <c r="L569" s="813"/>
      <c r="M569" s="813" t="s">
        <v>6426</v>
      </c>
      <c r="N569" s="722" t="s">
        <v>2099</v>
      </c>
      <c r="O569" s="721" t="s">
        <v>222</v>
      </c>
      <c r="P569" s="722" t="s">
        <v>2205</v>
      </c>
      <c r="Q569" s="722" t="s">
        <v>2208</v>
      </c>
    </row>
    <row r="570" spans="1:17">
      <c r="A570" s="721"/>
      <c r="B570" s="721">
        <v>2</v>
      </c>
      <c r="C570" s="722" t="s">
        <v>2210</v>
      </c>
      <c r="D570" s="723" t="s">
        <v>16</v>
      </c>
      <c r="E570" s="721" t="s">
        <v>221</v>
      </c>
      <c r="F570" s="721" t="s">
        <v>219</v>
      </c>
      <c r="G570" s="956">
        <v>24938</v>
      </c>
      <c r="H570" s="795">
        <v>49</v>
      </c>
      <c r="I570" s="725" t="s">
        <v>1403</v>
      </c>
      <c r="J570" s="721" t="s">
        <v>256</v>
      </c>
      <c r="K570" s="721" t="s">
        <v>246</v>
      </c>
      <c r="L570" s="813"/>
      <c r="M570" s="813" t="s">
        <v>6426</v>
      </c>
      <c r="N570" s="722" t="s">
        <v>2099</v>
      </c>
      <c r="O570" s="721" t="s">
        <v>245</v>
      </c>
      <c r="P570" s="722" t="s">
        <v>2209</v>
      </c>
      <c r="Q570" s="722" t="s">
        <v>2208</v>
      </c>
    </row>
    <row r="571" spans="1:17">
      <c r="A571" s="721"/>
      <c r="B571" s="721">
        <v>3</v>
      </c>
      <c r="C571" s="722" t="s">
        <v>2214</v>
      </c>
      <c r="D571" s="723" t="s">
        <v>16</v>
      </c>
      <c r="E571" s="721" t="s">
        <v>254</v>
      </c>
      <c r="F571" s="721" t="s">
        <v>219</v>
      </c>
      <c r="G571" s="956">
        <v>34010</v>
      </c>
      <c r="H571" s="795">
        <v>24</v>
      </c>
      <c r="I571" s="725" t="s">
        <v>1403</v>
      </c>
      <c r="J571" s="721" t="s">
        <v>344</v>
      </c>
      <c r="K571" s="721" t="s">
        <v>266</v>
      </c>
      <c r="L571" s="813"/>
      <c r="M571" s="813" t="s">
        <v>6426</v>
      </c>
      <c r="N571" s="722" t="s">
        <v>2099</v>
      </c>
      <c r="O571" s="721" t="s">
        <v>255</v>
      </c>
      <c r="P571" s="722" t="s">
        <v>2213</v>
      </c>
      <c r="Q571" s="722" t="s">
        <v>2208</v>
      </c>
    </row>
    <row r="572" spans="1:17">
      <c r="A572" s="721"/>
      <c r="B572" s="721">
        <v>4</v>
      </c>
      <c r="C572" s="722" t="s">
        <v>2216</v>
      </c>
      <c r="D572" s="723" t="s">
        <v>16</v>
      </c>
      <c r="E572" s="721" t="s">
        <v>254</v>
      </c>
      <c r="F572" s="721" t="s">
        <v>230</v>
      </c>
      <c r="G572" s="956">
        <v>39670</v>
      </c>
      <c r="H572" s="795">
        <v>8</v>
      </c>
      <c r="I572" s="725" t="s">
        <v>1403</v>
      </c>
      <c r="J572" s="721" t="s">
        <v>369</v>
      </c>
      <c r="K572" s="721" t="s">
        <v>266</v>
      </c>
      <c r="L572" s="813"/>
      <c r="M572" s="813" t="s">
        <v>6426</v>
      </c>
      <c r="N572" s="722" t="s">
        <v>2099</v>
      </c>
      <c r="O572" s="721" t="s">
        <v>1445</v>
      </c>
      <c r="P572" s="734" t="s">
        <v>2215</v>
      </c>
      <c r="Q572" s="722" t="s">
        <v>2208</v>
      </c>
    </row>
    <row r="573" spans="1:17">
      <c r="A573" s="721">
        <v>162</v>
      </c>
      <c r="B573" s="721">
        <v>1</v>
      </c>
      <c r="C573" s="722" t="s">
        <v>2219</v>
      </c>
      <c r="D573" s="723" t="s">
        <v>16</v>
      </c>
      <c r="E573" s="721" t="s">
        <v>221</v>
      </c>
      <c r="F573" s="721" t="s">
        <v>524</v>
      </c>
      <c r="G573" s="956">
        <v>25257</v>
      </c>
      <c r="H573" s="795">
        <v>48</v>
      </c>
      <c r="I573" s="725" t="s">
        <v>1403</v>
      </c>
      <c r="J573" s="721" t="s">
        <v>223</v>
      </c>
      <c r="K573" s="721" t="s">
        <v>246</v>
      </c>
      <c r="L573" s="813"/>
      <c r="M573" s="813" t="s">
        <v>6426</v>
      </c>
      <c r="N573" s="722" t="s">
        <v>2099</v>
      </c>
      <c r="O573" s="721" t="s">
        <v>222</v>
      </c>
      <c r="P573" s="722" t="s">
        <v>2218</v>
      </c>
      <c r="Q573" s="722" t="s">
        <v>2220</v>
      </c>
    </row>
    <row r="574" spans="1:17">
      <c r="A574" s="721"/>
      <c r="B574" s="721">
        <v>2</v>
      </c>
      <c r="C574" s="722" t="s">
        <v>2225</v>
      </c>
      <c r="D574" s="723" t="s">
        <v>23</v>
      </c>
      <c r="E574" s="721" t="s">
        <v>254</v>
      </c>
      <c r="F574" s="721" t="s">
        <v>524</v>
      </c>
      <c r="G574" s="956">
        <v>36177</v>
      </c>
      <c r="H574" s="795">
        <v>18</v>
      </c>
      <c r="I574" s="725" t="s">
        <v>1403</v>
      </c>
      <c r="J574" s="721" t="s">
        <v>886</v>
      </c>
      <c r="K574" s="721" t="s">
        <v>266</v>
      </c>
      <c r="L574" s="813"/>
      <c r="M574" s="813" t="s">
        <v>6426</v>
      </c>
      <c r="N574" s="722" t="s">
        <v>2099</v>
      </c>
      <c r="O574" s="721" t="s">
        <v>255</v>
      </c>
      <c r="P574" s="722" t="s">
        <v>2224</v>
      </c>
      <c r="Q574" s="722" t="s">
        <v>2220</v>
      </c>
    </row>
    <row r="575" spans="1:17">
      <c r="A575" s="721"/>
      <c r="B575" s="721">
        <v>2</v>
      </c>
      <c r="C575" s="722" t="s">
        <v>2227</v>
      </c>
      <c r="D575" s="723" t="s">
        <v>16</v>
      </c>
      <c r="E575" s="721" t="s">
        <v>254</v>
      </c>
      <c r="F575" s="721" t="s">
        <v>2228</v>
      </c>
      <c r="G575" s="956">
        <v>37046</v>
      </c>
      <c r="H575" s="795">
        <v>16</v>
      </c>
      <c r="I575" s="725" t="s">
        <v>1403</v>
      </c>
      <c r="J575" s="721" t="s">
        <v>348</v>
      </c>
      <c r="K575" s="721" t="s">
        <v>266</v>
      </c>
      <c r="L575" s="813"/>
      <c r="M575" s="813" t="s">
        <v>6426</v>
      </c>
      <c r="N575" s="722" t="s">
        <v>2099</v>
      </c>
      <c r="O575" s="721" t="s">
        <v>255</v>
      </c>
      <c r="P575" s="722" t="s">
        <v>2226</v>
      </c>
      <c r="Q575" s="722" t="s">
        <v>2220</v>
      </c>
    </row>
    <row r="576" spans="1:17">
      <c r="A576" s="721">
        <v>163</v>
      </c>
      <c r="B576" s="721">
        <v>1</v>
      </c>
      <c r="C576" s="722" t="s">
        <v>1033</v>
      </c>
      <c r="D576" s="723" t="s">
        <v>23</v>
      </c>
      <c r="E576" s="721" t="s">
        <v>221</v>
      </c>
      <c r="F576" s="721" t="s">
        <v>297</v>
      </c>
      <c r="G576" s="956">
        <v>20651</v>
      </c>
      <c r="H576" s="795">
        <v>61</v>
      </c>
      <c r="I576" s="725" t="s">
        <v>4508</v>
      </c>
      <c r="J576" s="721" t="s">
        <v>256</v>
      </c>
      <c r="K576" s="721" t="s">
        <v>283</v>
      </c>
      <c r="L576" s="813"/>
      <c r="M576" s="813" t="s">
        <v>6426</v>
      </c>
      <c r="N576" s="722" t="s">
        <v>2099</v>
      </c>
      <c r="O576" s="721" t="s">
        <v>222</v>
      </c>
      <c r="P576" s="722" t="s">
        <v>2229</v>
      </c>
      <c r="Q576" s="722" t="s">
        <v>2231</v>
      </c>
    </row>
    <row r="577" spans="1:17">
      <c r="A577" s="721"/>
      <c r="B577" s="721">
        <v>2</v>
      </c>
      <c r="C577" s="722" t="s">
        <v>2233</v>
      </c>
      <c r="D577" s="723" t="s">
        <v>16</v>
      </c>
      <c r="E577" s="721" t="s">
        <v>221</v>
      </c>
      <c r="F577" s="721" t="s">
        <v>2234</v>
      </c>
      <c r="G577" s="956">
        <v>21381</v>
      </c>
      <c r="H577" s="795">
        <v>59</v>
      </c>
      <c r="I577" s="725" t="s">
        <v>4508</v>
      </c>
      <c r="J577" s="721" t="s">
        <v>256</v>
      </c>
      <c r="K577" s="721" t="s">
        <v>246</v>
      </c>
      <c r="L577" s="813"/>
      <c r="M577" s="813" t="s">
        <v>6426</v>
      </c>
      <c r="N577" s="722" t="s">
        <v>2099</v>
      </c>
      <c r="O577" s="721" t="s">
        <v>245</v>
      </c>
      <c r="P577" s="722" t="s">
        <v>2232</v>
      </c>
      <c r="Q577" s="722" t="s">
        <v>2231</v>
      </c>
    </row>
    <row r="578" spans="1:17">
      <c r="A578" s="721"/>
      <c r="B578" s="721">
        <v>3</v>
      </c>
      <c r="C578" s="722" t="s">
        <v>2238</v>
      </c>
      <c r="D578" s="723" t="s">
        <v>16</v>
      </c>
      <c r="E578" s="721" t="s">
        <v>254</v>
      </c>
      <c r="F578" s="721" t="s">
        <v>288</v>
      </c>
      <c r="G578" s="956">
        <v>34288</v>
      </c>
      <c r="H578" s="795">
        <v>23</v>
      </c>
      <c r="I578" s="725" t="s">
        <v>4508</v>
      </c>
      <c r="J578" s="721" t="s">
        <v>223</v>
      </c>
      <c r="K578" s="721" t="s">
        <v>266</v>
      </c>
      <c r="L578" s="813"/>
      <c r="M578" s="813" t="s">
        <v>6426</v>
      </c>
      <c r="N578" s="722" t="s">
        <v>2099</v>
      </c>
      <c r="O578" s="721" t="s">
        <v>255</v>
      </c>
      <c r="P578" s="722" t="s">
        <v>2237</v>
      </c>
      <c r="Q578" s="722" t="s">
        <v>2231</v>
      </c>
    </row>
    <row r="579" spans="1:17">
      <c r="A579" s="721">
        <v>164</v>
      </c>
      <c r="B579" s="721">
        <v>1</v>
      </c>
      <c r="C579" s="722" t="s">
        <v>2240</v>
      </c>
      <c r="D579" s="723" t="s">
        <v>23</v>
      </c>
      <c r="E579" s="721" t="s">
        <v>221</v>
      </c>
      <c r="F579" s="721" t="s">
        <v>22</v>
      </c>
      <c r="G579" s="956">
        <v>21918</v>
      </c>
      <c r="H579" s="795">
        <v>57</v>
      </c>
      <c r="I579" s="725" t="s">
        <v>1403</v>
      </c>
      <c r="J579" s="721" t="s">
        <v>256</v>
      </c>
      <c r="K579" s="721" t="s">
        <v>283</v>
      </c>
      <c r="L579" s="813"/>
      <c r="M579" s="813" t="s">
        <v>6426</v>
      </c>
      <c r="N579" s="722" t="s">
        <v>2099</v>
      </c>
      <c r="O579" s="721" t="s">
        <v>222</v>
      </c>
      <c r="P579" s="722" t="s">
        <v>2239</v>
      </c>
      <c r="Q579" s="722" t="s">
        <v>2243</v>
      </c>
    </row>
    <row r="580" spans="1:17">
      <c r="A580" s="721"/>
      <c r="B580" s="721">
        <v>2</v>
      </c>
      <c r="C580" s="722" t="s">
        <v>2245</v>
      </c>
      <c r="D580" s="723" t="s">
        <v>16</v>
      </c>
      <c r="E580" s="721" t="s">
        <v>221</v>
      </c>
      <c r="F580" s="721" t="s">
        <v>524</v>
      </c>
      <c r="G580" s="956">
        <v>25609</v>
      </c>
      <c r="H580" s="795">
        <v>47</v>
      </c>
      <c r="I580" s="725" t="s">
        <v>1403</v>
      </c>
      <c r="J580" s="721" t="s">
        <v>223</v>
      </c>
      <c r="K580" s="721" t="s">
        <v>246</v>
      </c>
      <c r="L580" s="813"/>
      <c r="M580" s="813" t="s">
        <v>6426</v>
      </c>
      <c r="N580" s="722" t="s">
        <v>2099</v>
      </c>
      <c r="O580" s="721" t="s">
        <v>245</v>
      </c>
      <c r="P580" s="722" t="s">
        <v>2244</v>
      </c>
      <c r="Q580" s="722" t="s">
        <v>2243</v>
      </c>
    </row>
    <row r="581" spans="1:17">
      <c r="A581" s="721"/>
      <c r="B581" s="721">
        <v>3</v>
      </c>
      <c r="C581" s="722" t="s">
        <v>2251</v>
      </c>
      <c r="D581" s="723" t="s">
        <v>23</v>
      </c>
      <c r="E581" s="721" t="s">
        <v>254</v>
      </c>
      <c r="F581" s="721" t="s">
        <v>230</v>
      </c>
      <c r="G581" s="956">
        <v>36713</v>
      </c>
      <c r="H581" s="795">
        <v>17</v>
      </c>
      <c r="I581" s="725" t="s">
        <v>1403</v>
      </c>
      <c r="J581" s="721" t="s">
        <v>886</v>
      </c>
      <c r="K581" s="721" t="s">
        <v>266</v>
      </c>
      <c r="L581" s="813"/>
      <c r="M581" s="813" t="s">
        <v>6426</v>
      </c>
      <c r="N581" s="722" t="s">
        <v>2099</v>
      </c>
      <c r="O581" s="721" t="s">
        <v>255</v>
      </c>
      <c r="P581" s="722" t="s">
        <v>2250</v>
      </c>
      <c r="Q581" s="722" t="s">
        <v>2243</v>
      </c>
    </row>
    <row r="582" spans="1:17">
      <c r="A582" s="721">
        <v>165</v>
      </c>
      <c r="B582" s="721">
        <v>1</v>
      </c>
      <c r="C582" s="722" t="s">
        <v>2253</v>
      </c>
      <c r="D582" s="723" t="s">
        <v>23</v>
      </c>
      <c r="E582" s="721" t="s">
        <v>221</v>
      </c>
      <c r="F582" s="721" t="s">
        <v>2254</v>
      </c>
      <c r="G582" s="956">
        <v>28288</v>
      </c>
      <c r="H582" s="795">
        <v>40</v>
      </c>
      <c r="I582" s="725" t="s">
        <v>4508</v>
      </c>
      <c r="J582" s="721" t="s">
        <v>289</v>
      </c>
      <c r="K582" s="721" t="s">
        <v>283</v>
      </c>
      <c r="L582" s="813"/>
      <c r="M582" s="813" t="s">
        <v>6426</v>
      </c>
      <c r="N582" s="722" t="s">
        <v>2099</v>
      </c>
      <c r="O582" s="721" t="s">
        <v>222</v>
      </c>
      <c r="P582" s="722" t="s">
        <v>2252</v>
      </c>
      <c r="Q582" s="722" t="s">
        <v>2257</v>
      </c>
    </row>
    <row r="583" spans="1:17">
      <c r="A583" s="721"/>
      <c r="B583" s="721">
        <v>2</v>
      </c>
      <c r="C583" s="722" t="s">
        <v>2260</v>
      </c>
      <c r="D583" s="723" t="s">
        <v>16</v>
      </c>
      <c r="E583" s="721" t="s">
        <v>221</v>
      </c>
      <c r="F583" s="721" t="s">
        <v>2261</v>
      </c>
      <c r="G583" s="956">
        <v>29838</v>
      </c>
      <c r="H583" s="795">
        <v>35</v>
      </c>
      <c r="I583" s="725" t="s">
        <v>4508</v>
      </c>
      <c r="J583" s="721" t="s">
        <v>289</v>
      </c>
      <c r="K583" s="721" t="s">
        <v>246</v>
      </c>
      <c r="L583" s="813"/>
      <c r="M583" s="813" t="s">
        <v>6426</v>
      </c>
      <c r="N583" s="722" t="s">
        <v>2099</v>
      </c>
      <c r="O583" s="721" t="s">
        <v>245</v>
      </c>
      <c r="P583" s="722" t="s">
        <v>2259</v>
      </c>
      <c r="Q583" s="722" t="s">
        <v>2257</v>
      </c>
    </row>
    <row r="584" spans="1:17">
      <c r="A584" s="721"/>
      <c r="B584" s="721">
        <v>3</v>
      </c>
      <c r="C584" s="722" t="s">
        <v>2265</v>
      </c>
      <c r="D584" s="723" t="s">
        <v>16</v>
      </c>
      <c r="E584" s="721" t="s">
        <v>254</v>
      </c>
      <c r="F584" s="721" t="s">
        <v>230</v>
      </c>
      <c r="G584" s="956">
        <v>37940</v>
      </c>
      <c r="H584" s="795">
        <v>13</v>
      </c>
      <c r="I584" s="725" t="s">
        <v>4508</v>
      </c>
      <c r="J584" s="721" t="s">
        <v>369</v>
      </c>
      <c r="K584" s="721" t="s">
        <v>266</v>
      </c>
      <c r="L584" s="813"/>
      <c r="M584" s="813" t="s">
        <v>6426</v>
      </c>
      <c r="N584" s="722" t="s">
        <v>2099</v>
      </c>
      <c r="O584" s="721" t="s">
        <v>255</v>
      </c>
      <c r="P584" s="722" t="s">
        <v>2264</v>
      </c>
      <c r="Q584" s="722" t="s">
        <v>2257</v>
      </c>
    </row>
    <row r="585" spans="1:17">
      <c r="A585" s="721"/>
      <c r="B585" s="721">
        <v>4</v>
      </c>
      <c r="C585" s="722" t="s">
        <v>2267</v>
      </c>
      <c r="D585" s="723" t="s">
        <v>16</v>
      </c>
      <c r="E585" s="721" t="s">
        <v>254</v>
      </c>
      <c r="F585" s="721" t="s">
        <v>230</v>
      </c>
      <c r="G585" s="956">
        <v>38696</v>
      </c>
      <c r="H585" s="795">
        <v>11</v>
      </c>
      <c r="I585" s="725" t="s">
        <v>4508</v>
      </c>
      <c r="J585" s="721" t="s">
        <v>369</v>
      </c>
      <c r="K585" s="721" t="s">
        <v>266</v>
      </c>
      <c r="L585" s="813"/>
      <c r="M585" s="813" t="s">
        <v>6426</v>
      </c>
      <c r="N585" s="722" t="s">
        <v>2099</v>
      </c>
      <c r="O585" s="721" t="s">
        <v>255</v>
      </c>
      <c r="P585" s="722" t="s">
        <v>2266</v>
      </c>
      <c r="Q585" s="722" t="s">
        <v>2257</v>
      </c>
    </row>
    <row r="586" spans="1:17">
      <c r="A586" s="721"/>
      <c r="B586" s="738">
        <v>5</v>
      </c>
      <c r="C586" s="722" t="s">
        <v>2269</v>
      </c>
      <c r="D586" s="723" t="s">
        <v>23</v>
      </c>
      <c r="E586" s="738" t="s">
        <v>254</v>
      </c>
      <c r="F586" s="738" t="s">
        <v>230</v>
      </c>
      <c r="G586" s="956">
        <v>39738</v>
      </c>
      <c r="H586" s="795">
        <v>8</v>
      </c>
      <c r="I586" s="747" t="s">
        <v>4508</v>
      </c>
      <c r="J586" s="738" t="s">
        <v>369</v>
      </c>
      <c r="K586" s="738" t="s">
        <v>266</v>
      </c>
      <c r="L586" s="813"/>
      <c r="M586" s="813" t="s">
        <v>6426</v>
      </c>
      <c r="N586" s="722" t="s">
        <v>2099</v>
      </c>
      <c r="O586" s="738" t="s">
        <v>255</v>
      </c>
      <c r="P586" s="727" t="s">
        <v>2268</v>
      </c>
      <c r="Q586" s="722" t="s">
        <v>2257</v>
      </c>
    </row>
    <row r="587" spans="1:17">
      <c r="A587" s="721"/>
      <c r="B587" s="721">
        <v>6</v>
      </c>
      <c r="C587" s="722" t="s">
        <v>2271</v>
      </c>
      <c r="D587" s="723" t="s">
        <v>23</v>
      </c>
      <c r="E587" s="721" t="s">
        <v>254</v>
      </c>
      <c r="F587" s="721" t="s">
        <v>230</v>
      </c>
      <c r="G587" s="956">
        <v>40828</v>
      </c>
      <c r="H587" s="795">
        <v>5</v>
      </c>
      <c r="I587" s="725" t="s">
        <v>4508</v>
      </c>
      <c r="J587" s="721" t="s">
        <v>265</v>
      </c>
      <c r="K587" s="721" t="s">
        <v>270</v>
      </c>
      <c r="L587" s="813"/>
      <c r="M587" s="813" t="s">
        <v>6426</v>
      </c>
      <c r="N587" s="722" t="s">
        <v>2099</v>
      </c>
      <c r="O587" s="721" t="s">
        <v>255</v>
      </c>
      <c r="P587" s="727" t="s">
        <v>2270</v>
      </c>
      <c r="Q587" s="722" t="s">
        <v>2257</v>
      </c>
    </row>
    <row r="588" spans="1:17">
      <c r="A588" s="721">
        <v>166</v>
      </c>
      <c r="B588" s="721">
        <v>1</v>
      </c>
      <c r="C588" s="722" t="s">
        <v>2273</v>
      </c>
      <c r="D588" s="723" t="s">
        <v>23</v>
      </c>
      <c r="E588" s="721" t="s">
        <v>221</v>
      </c>
      <c r="F588" s="721" t="s">
        <v>760</v>
      </c>
      <c r="G588" s="956">
        <v>28686</v>
      </c>
      <c r="H588" s="795">
        <v>39</v>
      </c>
      <c r="I588" s="725" t="s">
        <v>1403</v>
      </c>
      <c r="J588" s="721" t="s">
        <v>256</v>
      </c>
      <c r="K588" s="721" t="s">
        <v>674</v>
      </c>
      <c r="L588" s="813"/>
      <c r="M588" s="813" t="s">
        <v>6426</v>
      </c>
      <c r="N588" s="722" t="s">
        <v>2099</v>
      </c>
      <c r="O588" s="721" t="s">
        <v>222</v>
      </c>
      <c r="P588" s="722" t="s">
        <v>2272</v>
      </c>
      <c r="Q588" s="722" t="s">
        <v>2274</v>
      </c>
    </row>
    <row r="589" spans="1:17">
      <c r="A589" s="721"/>
      <c r="B589" s="721">
        <v>2</v>
      </c>
      <c r="C589" s="722" t="s">
        <v>2276</v>
      </c>
      <c r="D589" s="723" t="s">
        <v>16</v>
      </c>
      <c r="E589" s="721" t="s">
        <v>221</v>
      </c>
      <c r="F589" s="721" t="s">
        <v>288</v>
      </c>
      <c r="G589" s="956">
        <v>31174</v>
      </c>
      <c r="H589" s="795">
        <v>32</v>
      </c>
      <c r="I589" s="725" t="s">
        <v>1403</v>
      </c>
      <c r="J589" s="721" t="s">
        <v>256</v>
      </c>
      <c r="K589" s="721" t="s">
        <v>246</v>
      </c>
      <c r="L589" s="813"/>
      <c r="M589" s="813" t="s">
        <v>6426</v>
      </c>
      <c r="N589" s="722" t="s">
        <v>2099</v>
      </c>
      <c r="O589" s="721" t="s">
        <v>245</v>
      </c>
      <c r="P589" s="722" t="s">
        <v>2275</v>
      </c>
      <c r="Q589" s="722" t="s">
        <v>2274</v>
      </c>
    </row>
    <row r="590" spans="1:17">
      <c r="A590" s="721"/>
      <c r="B590" s="721">
        <v>3</v>
      </c>
      <c r="C590" s="722" t="s">
        <v>2278</v>
      </c>
      <c r="D590" s="723" t="s">
        <v>23</v>
      </c>
      <c r="E590" s="721" t="s">
        <v>254</v>
      </c>
      <c r="F590" s="721" t="s">
        <v>22</v>
      </c>
      <c r="G590" s="957">
        <v>39518</v>
      </c>
      <c r="H590" s="795">
        <v>9</v>
      </c>
      <c r="I590" s="725" t="s">
        <v>1403</v>
      </c>
      <c r="J590" s="721" t="s">
        <v>369</v>
      </c>
      <c r="K590" s="721" t="s">
        <v>266</v>
      </c>
      <c r="L590" s="813"/>
      <c r="M590" s="813" t="s">
        <v>6426</v>
      </c>
      <c r="N590" s="722" t="s">
        <v>2099</v>
      </c>
      <c r="O590" s="721" t="s">
        <v>255</v>
      </c>
      <c r="P590" s="734" t="s">
        <v>2277</v>
      </c>
      <c r="Q590" s="722" t="s">
        <v>2274</v>
      </c>
    </row>
    <row r="591" spans="1:17">
      <c r="A591" s="721"/>
      <c r="B591" s="721">
        <v>4</v>
      </c>
      <c r="C591" s="722" t="s">
        <v>2280</v>
      </c>
      <c r="D591" s="723" t="s">
        <v>16</v>
      </c>
      <c r="E591" s="738" t="s">
        <v>254</v>
      </c>
      <c r="F591" s="738" t="s">
        <v>230</v>
      </c>
      <c r="G591" s="957">
        <v>42149</v>
      </c>
      <c r="H591" s="795">
        <v>2</v>
      </c>
      <c r="I591" s="725" t="s">
        <v>1403</v>
      </c>
      <c r="J591" s="738" t="s">
        <v>265</v>
      </c>
      <c r="K591" s="738" t="s">
        <v>270</v>
      </c>
      <c r="L591" s="813"/>
      <c r="M591" s="813" t="s">
        <v>6426</v>
      </c>
      <c r="N591" s="722" t="s">
        <v>2099</v>
      </c>
      <c r="O591" s="738" t="s">
        <v>255</v>
      </c>
      <c r="P591" s="736" t="s">
        <v>2279</v>
      </c>
      <c r="Q591" s="722" t="s">
        <v>2274</v>
      </c>
    </row>
    <row r="592" spans="1:17">
      <c r="A592" s="721">
        <v>167</v>
      </c>
      <c r="B592" s="738">
        <v>1</v>
      </c>
      <c r="C592" s="722" t="s">
        <v>400</v>
      </c>
      <c r="D592" s="723" t="s">
        <v>23</v>
      </c>
      <c r="E592" s="721" t="s">
        <v>221</v>
      </c>
      <c r="F592" s="721" t="s">
        <v>2164</v>
      </c>
      <c r="G592" s="956">
        <v>23662</v>
      </c>
      <c r="H592" s="795">
        <v>52</v>
      </c>
      <c r="I592" s="725" t="s">
        <v>1403</v>
      </c>
      <c r="J592" s="721" t="s">
        <v>256</v>
      </c>
      <c r="K592" s="721" t="s">
        <v>283</v>
      </c>
      <c r="L592" s="813"/>
      <c r="M592" s="813" t="s">
        <v>6426</v>
      </c>
      <c r="N592" s="722" t="s">
        <v>2099</v>
      </c>
      <c r="O592" s="721" t="s">
        <v>222</v>
      </c>
      <c r="P592" s="722" t="s">
        <v>2281</v>
      </c>
      <c r="Q592" s="722" t="s">
        <v>2283</v>
      </c>
    </row>
    <row r="593" spans="1:17">
      <c r="A593" s="721"/>
      <c r="B593" s="721">
        <v>2</v>
      </c>
      <c r="C593" s="722" t="s">
        <v>2285</v>
      </c>
      <c r="D593" s="723" t="s">
        <v>16</v>
      </c>
      <c r="E593" s="721" t="s">
        <v>221</v>
      </c>
      <c r="F593" s="721" t="s">
        <v>2164</v>
      </c>
      <c r="G593" s="956">
        <v>25912</v>
      </c>
      <c r="H593" s="795">
        <v>46</v>
      </c>
      <c r="I593" s="725" t="s">
        <v>1403</v>
      </c>
      <c r="J593" s="721" t="s">
        <v>256</v>
      </c>
      <c r="K593" s="721" t="s">
        <v>246</v>
      </c>
      <c r="L593" s="813"/>
      <c r="M593" s="813" t="s">
        <v>6426</v>
      </c>
      <c r="N593" s="722" t="s">
        <v>2099</v>
      </c>
      <c r="O593" s="721" t="s">
        <v>245</v>
      </c>
      <c r="P593" s="722" t="s">
        <v>2284</v>
      </c>
      <c r="Q593" s="722" t="s">
        <v>2283</v>
      </c>
    </row>
    <row r="594" spans="1:17">
      <c r="A594" s="721">
        <v>168</v>
      </c>
      <c r="B594" s="721">
        <v>1</v>
      </c>
      <c r="C594" s="722" t="s">
        <v>2291</v>
      </c>
      <c r="D594" s="723" t="s">
        <v>23</v>
      </c>
      <c r="E594" s="721" t="s">
        <v>221</v>
      </c>
      <c r="F594" s="721" t="s">
        <v>2292</v>
      </c>
      <c r="G594" s="956">
        <v>21738</v>
      </c>
      <c r="H594" s="795">
        <v>58</v>
      </c>
      <c r="I594" s="725" t="s">
        <v>1403</v>
      </c>
      <c r="J594" s="721" t="s">
        <v>256</v>
      </c>
      <c r="K594" s="721" t="s">
        <v>674</v>
      </c>
      <c r="L594" s="813"/>
      <c r="M594" s="813" t="s">
        <v>6426</v>
      </c>
      <c r="N594" s="722" t="s">
        <v>2099</v>
      </c>
      <c r="O594" s="721" t="s">
        <v>222</v>
      </c>
      <c r="P594" s="722" t="s">
        <v>2290</v>
      </c>
      <c r="Q594" s="722" t="s">
        <v>2294</v>
      </c>
    </row>
    <row r="595" spans="1:17">
      <c r="A595" s="721"/>
      <c r="B595" s="721">
        <v>2</v>
      </c>
      <c r="C595" s="722" t="s">
        <v>2296</v>
      </c>
      <c r="D595" s="723" t="s">
        <v>16</v>
      </c>
      <c r="E595" s="721" t="s">
        <v>221</v>
      </c>
      <c r="F595" s="721" t="s">
        <v>22</v>
      </c>
      <c r="G595" s="956">
        <v>24691</v>
      </c>
      <c r="H595" s="795">
        <v>49</v>
      </c>
      <c r="I595" s="725" t="s">
        <v>1403</v>
      </c>
      <c r="J595" s="721" t="s">
        <v>256</v>
      </c>
      <c r="K595" s="721" t="s">
        <v>246</v>
      </c>
      <c r="L595" s="813"/>
      <c r="M595" s="813" t="s">
        <v>6426</v>
      </c>
      <c r="N595" s="722" t="s">
        <v>2099</v>
      </c>
      <c r="O595" s="721" t="s">
        <v>245</v>
      </c>
      <c r="P595" s="722" t="s">
        <v>2295</v>
      </c>
      <c r="Q595" s="722" t="s">
        <v>2294</v>
      </c>
    </row>
    <row r="596" spans="1:17">
      <c r="A596" s="721">
        <v>169</v>
      </c>
      <c r="B596" s="721">
        <v>1</v>
      </c>
      <c r="C596" s="722" t="s">
        <v>2304</v>
      </c>
      <c r="D596" s="723" t="s">
        <v>23</v>
      </c>
      <c r="E596" s="721" t="s">
        <v>221</v>
      </c>
      <c r="F596" s="721" t="s">
        <v>219</v>
      </c>
      <c r="G596" s="956">
        <v>22960</v>
      </c>
      <c r="H596" s="795">
        <v>54</v>
      </c>
      <c r="I596" s="725" t="s">
        <v>1403</v>
      </c>
      <c r="J596" s="721" t="s">
        <v>256</v>
      </c>
      <c r="K596" s="721" t="s">
        <v>283</v>
      </c>
      <c r="L596" s="813"/>
      <c r="M596" s="813" t="s">
        <v>6426</v>
      </c>
      <c r="N596" s="722" t="s">
        <v>2099</v>
      </c>
      <c r="O596" s="721" t="s">
        <v>222</v>
      </c>
      <c r="P596" s="722" t="s">
        <v>2303</v>
      </c>
      <c r="Q596" s="722" t="s">
        <v>2307</v>
      </c>
    </row>
    <row r="597" spans="1:17">
      <c r="A597" s="721"/>
      <c r="B597" s="721">
        <v>2</v>
      </c>
      <c r="C597" s="722" t="s">
        <v>2310</v>
      </c>
      <c r="D597" s="723" t="s">
        <v>16</v>
      </c>
      <c r="E597" s="721" t="s">
        <v>221</v>
      </c>
      <c r="F597" s="721" t="s">
        <v>219</v>
      </c>
      <c r="G597" s="956">
        <v>25287</v>
      </c>
      <c r="H597" s="795">
        <v>48</v>
      </c>
      <c r="I597" s="725" t="s">
        <v>1403</v>
      </c>
      <c r="J597" s="721" t="s">
        <v>256</v>
      </c>
      <c r="K597" s="721" t="s">
        <v>246</v>
      </c>
      <c r="L597" s="813"/>
      <c r="M597" s="813" t="s">
        <v>6426</v>
      </c>
      <c r="N597" s="722" t="s">
        <v>2099</v>
      </c>
      <c r="O597" s="721" t="s">
        <v>245</v>
      </c>
      <c r="P597" s="734" t="s">
        <v>2309</v>
      </c>
      <c r="Q597" s="722" t="s">
        <v>2307</v>
      </c>
    </row>
    <row r="598" spans="1:17">
      <c r="A598" s="721">
        <v>170</v>
      </c>
      <c r="B598" s="721">
        <v>1</v>
      </c>
      <c r="C598" s="722" t="s">
        <v>111</v>
      </c>
      <c r="D598" s="723" t="s">
        <v>23</v>
      </c>
      <c r="E598" s="721" t="s">
        <v>221</v>
      </c>
      <c r="F598" s="721" t="s">
        <v>337</v>
      </c>
      <c r="G598" s="956">
        <v>27278</v>
      </c>
      <c r="H598" s="795">
        <v>42</v>
      </c>
      <c r="I598" s="725" t="s">
        <v>1403</v>
      </c>
      <c r="J598" s="721" t="s">
        <v>289</v>
      </c>
      <c r="K598" s="721" t="s">
        <v>283</v>
      </c>
      <c r="L598" s="813"/>
      <c r="M598" s="813" t="s">
        <v>6426</v>
      </c>
      <c r="N598" s="722" t="s">
        <v>2099</v>
      </c>
      <c r="O598" s="721" t="s">
        <v>222</v>
      </c>
      <c r="P598" s="722" t="s">
        <v>2315</v>
      </c>
      <c r="Q598" s="722" t="s">
        <v>2318</v>
      </c>
    </row>
    <row r="599" spans="1:17">
      <c r="A599" s="721"/>
      <c r="B599" s="721">
        <v>2</v>
      </c>
      <c r="C599" s="722" t="s">
        <v>2320</v>
      </c>
      <c r="D599" s="723" t="s">
        <v>16</v>
      </c>
      <c r="E599" s="721" t="s">
        <v>221</v>
      </c>
      <c r="F599" s="721" t="s">
        <v>583</v>
      </c>
      <c r="G599" s="956">
        <v>30916</v>
      </c>
      <c r="H599" s="795">
        <v>32</v>
      </c>
      <c r="I599" s="725" t="s">
        <v>1403</v>
      </c>
      <c r="J599" s="721" t="s">
        <v>289</v>
      </c>
      <c r="K599" s="721" t="s">
        <v>246</v>
      </c>
      <c r="L599" s="813"/>
      <c r="M599" s="813" t="s">
        <v>6426</v>
      </c>
      <c r="N599" s="722" t="s">
        <v>2099</v>
      </c>
      <c r="O599" s="721" t="s">
        <v>245</v>
      </c>
      <c r="P599" s="722" t="s">
        <v>2319</v>
      </c>
      <c r="Q599" s="759" t="s">
        <v>2318</v>
      </c>
    </row>
    <row r="600" spans="1:17">
      <c r="A600" s="721"/>
      <c r="B600" s="721">
        <v>3</v>
      </c>
      <c r="C600" s="722" t="s">
        <v>2324</v>
      </c>
      <c r="D600" s="723" t="s">
        <v>16</v>
      </c>
      <c r="E600" s="721" t="s">
        <v>254</v>
      </c>
      <c r="F600" s="721" t="s">
        <v>230</v>
      </c>
      <c r="G600" s="956">
        <v>38059</v>
      </c>
      <c r="H600" s="795">
        <v>13</v>
      </c>
      <c r="I600" s="725" t="s">
        <v>1403</v>
      </c>
      <c r="J600" s="721" t="s">
        <v>2325</v>
      </c>
      <c r="K600" s="721" t="s">
        <v>266</v>
      </c>
      <c r="L600" s="813"/>
      <c r="M600" s="813" t="s">
        <v>6426</v>
      </c>
      <c r="N600" s="722" t="s">
        <v>2099</v>
      </c>
      <c r="O600" s="721" t="s">
        <v>255</v>
      </c>
      <c r="P600" s="722" t="s">
        <v>2323</v>
      </c>
      <c r="Q600" s="722" t="s">
        <v>2318</v>
      </c>
    </row>
    <row r="601" spans="1:17">
      <c r="A601" s="721"/>
      <c r="B601" s="721">
        <v>4</v>
      </c>
      <c r="C601" s="722" t="s">
        <v>2327</v>
      </c>
      <c r="D601" s="723" t="s">
        <v>16</v>
      </c>
      <c r="E601" s="721" t="s">
        <v>254</v>
      </c>
      <c r="F601" s="721" t="s">
        <v>230</v>
      </c>
      <c r="G601" s="956">
        <v>40341</v>
      </c>
      <c r="H601" s="795">
        <v>7</v>
      </c>
      <c r="I601" s="725" t="s">
        <v>1403</v>
      </c>
      <c r="J601" s="721" t="s">
        <v>265</v>
      </c>
      <c r="K601" s="721" t="s">
        <v>270</v>
      </c>
      <c r="L601" s="813"/>
      <c r="M601" s="813" t="s">
        <v>6426</v>
      </c>
      <c r="N601" s="722" t="s">
        <v>2099</v>
      </c>
      <c r="O601" s="721" t="s">
        <v>255</v>
      </c>
      <c r="P601" s="727" t="s">
        <v>2326</v>
      </c>
      <c r="Q601" s="759" t="s">
        <v>2318</v>
      </c>
    </row>
    <row r="602" spans="1:17">
      <c r="A602" s="721"/>
      <c r="B602" s="721">
        <v>5</v>
      </c>
      <c r="C602" s="722" t="s">
        <v>693</v>
      </c>
      <c r="D602" s="723" t="s">
        <v>23</v>
      </c>
      <c r="E602" s="721" t="s">
        <v>254</v>
      </c>
      <c r="F602" s="721"/>
      <c r="G602" s="956"/>
      <c r="H602" s="795"/>
      <c r="I602" s="725"/>
      <c r="J602" s="721"/>
      <c r="K602" s="721"/>
      <c r="L602" s="813"/>
      <c r="M602" s="813"/>
      <c r="N602" s="722"/>
      <c r="O602" s="721"/>
      <c r="P602" s="727"/>
      <c r="Q602" s="759"/>
    </row>
    <row r="603" spans="1:17">
      <c r="A603" s="721">
        <v>171</v>
      </c>
      <c r="B603" s="721">
        <v>1</v>
      </c>
      <c r="C603" s="722" t="s">
        <v>2329</v>
      </c>
      <c r="D603" s="723" t="s">
        <v>23</v>
      </c>
      <c r="E603" s="721" t="s">
        <v>221</v>
      </c>
      <c r="F603" s="721" t="s">
        <v>376</v>
      </c>
      <c r="G603" s="956">
        <v>26285</v>
      </c>
      <c r="H603" s="795">
        <v>45</v>
      </c>
      <c r="I603" s="725" t="s">
        <v>4508</v>
      </c>
      <c r="J603" s="721" t="s">
        <v>223</v>
      </c>
      <c r="K603" s="721" t="s">
        <v>2330</v>
      </c>
      <c r="L603" s="813"/>
      <c r="M603" s="813" t="s">
        <v>6426</v>
      </c>
      <c r="N603" s="722" t="s">
        <v>2099</v>
      </c>
      <c r="O603" s="721" t="s">
        <v>222</v>
      </c>
      <c r="P603" s="722" t="s">
        <v>2328</v>
      </c>
      <c r="Q603" s="722" t="s">
        <v>2333</v>
      </c>
    </row>
    <row r="604" spans="1:17">
      <c r="A604" s="721"/>
      <c r="B604" s="721">
        <v>2</v>
      </c>
      <c r="C604" s="722" t="s">
        <v>2335</v>
      </c>
      <c r="D604" s="723" t="s">
        <v>16</v>
      </c>
      <c r="E604" s="721" t="s">
        <v>221</v>
      </c>
      <c r="F604" s="721" t="s">
        <v>376</v>
      </c>
      <c r="G604" s="956">
        <v>26825</v>
      </c>
      <c r="H604" s="795">
        <v>44</v>
      </c>
      <c r="I604" s="725" t="s">
        <v>4508</v>
      </c>
      <c r="J604" s="721" t="s">
        <v>223</v>
      </c>
      <c r="K604" s="721" t="s">
        <v>246</v>
      </c>
      <c r="L604" s="813"/>
      <c r="M604" s="813" t="s">
        <v>6426</v>
      </c>
      <c r="N604" s="722" t="s">
        <v>2099</v>
      </c>
      <c r="O604" s="721" t="s">
        <v>245</v>
      </c>
      <c r="P604" s="722" t="s">
        <v>2334</v>
      </c>
      <c r="Q604" s="722" t="s">
        <v>2333</v>
      </c>
    </row>
    <row r="605" spans="1:17">
      <c r="A605" s="721"/>
      <c r="B605" s="721">
        <v>3</v>
      </c>
      <c r="C605" s="722" t="s">
        <v>2339</v>
      </c>
      <c r="D605" s="723" t="s">
        <v>16</v>
      </c>
      <c r="E605" s="721" t="s">
        <v>254</v>
      </c>
      <c r="F605" s="721" t="s">
        <v>230</v>
      </c>
      <c r="G605" s="956">
        <v>36731</v>
      </c>
      <c r="H605" s="795">
        <v>17</v>
      </c>
      <c r="I605" s="725" t="s">
        <v>4508</v>
      </c>
      <c r="J605" s="721" t="s">
        <v>348</v>
      </c>
      <c r="K605" s="721" t="s">
        <v>266</v>
      </c>
      <c r="L605" s="813"/>
      <c r="M605" s="813" t="s">
        <v>6426</v>
      </c>
      <c r="N605" s="722" t="s">
        <v>2099</v>
      </c>
      <c r="O605" s="721" t="s">
        <v>255</v>
      </c>
      <c r="P605" s="722" t="s">
        <v>2338</v>
      </c>
      <c r="Q605" s="722" t="s">
        <v>2333</v>
      </c>
    </row>
    <row r="606" spans="1:17">
      <c r="A606" s="721"/>
      <c r="B606" s="721">
        <v>4</v>
      </c>
      <c r="C606" s="722" t="s">
        <v>2341</v>
      </c>
      <c r="D606" s="723" t="s">
        <v>16</v>
      </c>
      <c r="E606" s="721" t="s">
        <v>254</v>
      </c>
      <c r="F606" s="721" t="s">
        <v>230</v>
      </c>
      <c r="G606" s="956">
        <v>38313</v>
      </c>
      <c r="H606" s="795">
        <v>12</v>
      </c>
      <c r="I606" s="725" t="s">
        <v>4508</v>
      </c>
      <c r="J606" s="721" t="s">
        <v>369</v>
      </c>
      <c r="K606" s="721" t="s">
        <v>266</v>
      </c>
      <c r="L606" s="813"/>
      <c r="M606" s="813" t="s">
        <v>6426</v>
      </c>
      <c r="N606" s="722" t="s">
        <v>2099</v>
      </c>
      <c r="O606" s="721" t="s">
        <v>255</v>
      </c>
      <c r="P606" s="727" t="s">
        <v>2340</v>
      </c>
      <c r="Q606" s="722" t="s">
        <v>2333</v>
      </c>
    </row>
    <row r="607" spans="1:17">
      <c r="A607" s="721"/>
      <c r="B607" s="721">
        <v>5</v>
      </c>
      <c r="C607" s="722" t="s">
        <v>2343</v>
      </c>
      <c r="D607" s="723" t="s">
        <v>23</v>
      </c>
      <c r="E607" s="721" t="s">
        <v>254</v>
      </c>
      <c r="F607" s="721" t="s">
        <v>230</v>
      </c>
      <c r="G607" s="956">
        <v>38912</v>
      </c>
      <c r="H607" s="795">
        <v>11</v>
      </c>
      <c r="I607" s="725" t="s">
        <v>4508</v>
      </c>
      <c r="J607" s="721" t="s">
        <v>369</v>
      </c>
      <c r="K607" s="721" t="s">
        <v>266</v>
      </c>
      <c r="L607" s="813"/>
      <c r="M607" s="813" t="s">
        <v>6426</v>
      </c>
      <c r="N607" s="722" t="s">
        <v>2099</v>
      </c>
      <c r="O607" s="721" t="s">
        <v>255</v>
      </c>
      <c r="P607" s="727" t="s">
        <v>2342</v>
      </c>
      <c r="Q607" s="722" t="s">
        <v>2333</v>
      </c>
    </row>
    <row r="608" spans="1:17">
      <c r="A608" s="721"/>
      <c r="B608" s="721">
        <v>6</v>
      </c>
      <c r="C608" s="722" t="s">
        <v>2345</v>
      </c>
      <c r="D608" s="723" t="s">
        <v>23</v>
      </c>
      <c r="E608" s="721" t="s">
        <v>254</v>
      </c>
      <c r="F608" s="721" t="s">
        <v>230</v>
      </c>
      <c r="G608" s="956">
        <v>40302</v>
      </c>
      <c r="H608" s="795">
        <v>7</v>
      </c>
      <c r="I608" s="725" t="s">
        <v>4508</v>
      </c>
      <c r="J608" s="721" t="s">
        <v>265</v>
      </c>
      <c r="K608" s="721" t="s">
        <v>270</v>
      </c>
      <c r="L608" s="813"/>
      <c r="M608" s="813" t="s">
        <v>6426</v>
      </c>
      <c r="N608" s="722" t="s">
        <v>2099</v>
      </c>
      <c r="O608" s="721" t="s">
        <v>255</v>
      </c>
      <c r="P608" s="727" t="s">
        <v>2344</v>
      </c>
      <c r="Q608" s="722" t="s">
        <v>2333</v>
      </c>
    </row>
    <row r="609" spans="1:17">
      <c r="A609" s="721">
        <v>172</v>
      </c>
      <c r="B609" s="721">
        <v>1</v>
      </c>
      <c r="C609" s="722" t="s">
        <v>2347</v>
      </c>
      <c r="D609" s="723" t="s">
        <v>23</v>
      </c>
      <c r="E609" s="721" t="s">
        <v>221</v>
      </c>
      <c r="F609" s="721" t="s">
        <v>288</v>
      </c>
      <c r="G609" s="956">
        <v>29469</v>
      </c>
      <c r="H609" s="795">
        <v>36</v>
      </c>
      <c r="I609" s="725" t="s">
        <v>1403</v>
      </c>
      <c r="J609" s="721" t="s">
        <v>289</v>
      </c>
      <c r="K609" s="721" t="s">
        <v>283</v>
      </c>
      <c r="L609" s="813"/>
      <c r="M609" s="813" t="s">
        <v>6426</v>
      </c>
      <c r="N609" s="722" t="s">
        <v>2099</v>
      </c>
      <c r="O609" s="721" t="s">
        <v>222</v>
      </c>
      <c r="P609" s="734" t="s">
        <v>2346</v>
      </c>
      <c r="Q609" s="734" t="s">
        <v>2350</v>
      </c>
    </row>
    <row r="610" spans="1:17">
      <c r="A610" s="721"/>
      <c r="B610" s="721">
        <v>2</v>
      </c>
      <c r="C610" s="722" t="s">
        <v>2352</v>
      </c>
      <c r="D610" s="723" t="s">
        <v>16</v>
      </c>
      <c r="E610" s="721" t="s">
        <v>221</v>
      </c>
      <c r="F610" s="721" t="s">
        <v>2164</v>
      </c>
      <c r="G610" s="956">
        <v>32821</v>
      </c>
      <c r="H610" s="795">
        <v>27</v>
      </c>
      <c r="I610" s="725" t="s">
        <v>1403</v>
      </c>
      <c r="J610" s="721" t="s">
        <v>223</v>
      </c>
      <c r="K610" s="721" t="s">
        <v>246</v>
      </c>
      <c r="L610" s="813"/>
      <c r="M610" s="813" t="s">
        <v>6426</v>
      </c>
      <c r="N610" s="722" t="s">
        <v>2099</v>
      </c>
      <c r="O610" s="721" t="s">
        <v>245</v>
      </c>
      <c r="P610" s="734" t="s">
        <v>2351</v>
      </c>
      <c r="Q610" s="734" t="s">
        <v>2350</v>
      </c>
    </row>
    <row r="611" spans="1:17">
      <c r="A611" s="721"/>
      <c r="B611" s="721">
        <v>3</v>
      </c>
      <c r="C611" s="722" t="s">
        <v>2355</v>
      </c>
      <c r="D611" s="723" t="s">
        <v>23</v>
      </c>
      <c r="E611" s="721" t="s">
        <v>254</v>
      </c>
      <c r="F611" s="721" t="s">
        <v>230</v>
      </c>
      <c r="G611" s="956">
        <v>39676</v>
      </c>
      <c r="H611" s="795">
        <v>8</v>
      </c>
      <c r="I611" s="725" t="s">
        <v>1403</v>
      </c>
      <c r="J611" s="721" t="s">
        <v>369</v>
      </c>
      <c r="K611" s="721" t="s">
        <v>266</v>
      </c>
      <c r="L611" s="813"/>
      <c r="M611" s="813" t="s">
        <v>6426</v>
      </c>
      <c r="N611" s="722" t="s">
        <v>2099</v>
      </c>
      <c r="O611" s="721" t="s">
        <v>255</v>
      </c>
      <c r="P611" s="734" t="s">
        <v>2354</v>
      </c>
      <c r="Q611" s="734" t="s">
        <v>2350</v>
      </c>
    </row>
    <row r="612" spans="1:17">
      <c r="A612" s="721"/>
      <c r="B612" s="721">
        <v>4</v>
      </c>
      <c r="C612" s="722" t="s">
        <v>2357</v>
      </c>
      <c r="D612" s="723" t="s">
        <v>23</v>
      </c>
      <c r="E612" s="721" t="s">
        <v>254</v>
      </c>
      <c r="F612" s="721" t="s">
        <v>230</v>
      </c>
      <c r="G612" s="956">
        <v>42054</v>
      </c>
      <c r="H612" s="795">
        <v>2</v>
      </c>
      <c r="I612" s="725" t="s">
        <v>1403</v>
      </c>
      <c r="J612" s="721" t="s">
        <v>265</v>
      </c>
      <c r="K612" s="721" t="s">
        <v>270</v>
      </c>
      <c r="L612" s="813"/>
      <c r="M612" s="813" t="s">
        <v>6426</v>
      </c>
      <c r="N612" s="722" t="s">
        <v>2099</v>
      </c>
      <c r="O612" s="721" t="s">
        <v>255</v>
      </c>
      <c r="P612" s="736" t="s">
        <v>2356</v>
      </c>
      <c r="Q612" s="734" t="s">
        <v>2350</v>
      </c>
    </row>
    <row r="613" spans="1:17">
      <c r="A613" s="721">
        <v>173</v>
      </c>
      <c r="B613" s="721">
        <v>1</v>
      </c>
      <c r="C613" s="722" t="s">
        <v>2359</v>
      </c>
      <c r="D613" s="723" t="s">
        <v>23</v>
      </c>
      <c r="E613" s="721" t="s">
        <v>221</v>
      </c>
      <c r="F613" s="721" t="s">
        <v>219</v>
      </c>
      <c r="G613" s="956">
        <v>31181</v>
      </c>
      <c r="H613" s="795">
        <v>32</v>
      </c>
      <c r="I613" s="725" t="s">
        <v>1403</v>
      </c>
      <c r="J613" s="721" t="s">
        <v>256</v>
      </c>
      <c r="K613" s="721" t="s">
        <v>674</v>
      </c>
      <c r="L613" s="813"/>
      <c r="M613" s="813" t="s">
        <v>6426</v>
      </c>
      <c r="N613" s="722" t="s">
        <v>2099</v>
      </c>
      <c r="O613" s="721" t="s">
        <v>222</v>
      </c>
      <c r="P613" s="722" t="s">
        <v>2358</v>
      </c>
      <c r="Q613" s="722" t="s">
        <v>2307</v>
      </c>
    </row>
    <row r="614" spans="1:17">
      <c r="A614" s="721"/>
      <c r="B614" s="721">
        <v>2</v>
      </c>
      <c r="C614" s="722" t="s">
        <v>2362</v>
      </c>
      <c r="D614" s="723" t="s">
        <v>16</v>
      </c>
      <c r="E614" s="721" t="s">
        <v>221</v>
      </c>
      <c r="F614" s="721" t="s">
        <v>2363</v>
      </c>
      <c r="G614" s="956">
        <v>32670</v>
      </c>
      <c r="H614" s="795">
        <v>28</v>
      </c>
      <c r="I614" s="725" t="s">
        <v>1403</v>
      </c>
      <c r="J614" s="721" t="s">
        <v>289</v>
      </c>
      <c r="K614" s="721" t="s">
        <v>246</v>
      </c>
      <c r="L614" s="813"/>
      <c r="M614" s="813" t="s">
        <v>6426</v>
      </c>
      <c r="N614" s="722" t="s">
        <v>2099</v>
      </c>
      <c r="O614" s="721" t="s">
        <v>245</v>
      </c>
      <c r="P614" s="722" t="s">
        <v>2361</v>
      </c>
      <c r="Q614" s="722" t="s">
        <v>2307</v>
      </c>
    </row>
    <row r="615" spans="1:17">
      <c r="A615" s="721"/>
      <c r="B615" s="721">
        <v>3</v>
      </c>
      <c r="C615" s="722" t="s">
        <v>2367</v>
      </c>
      <c r="D615" s="723" t="s">
        <v>16</v>
      </c>
      <c r="E615" s="721" t="s">
        <v>254</v>
      </c>
      <c r="F615" s="721" t="s">
        <v>22</v>
      </c>
      <c r="G615" s="956">
        <v>39539</v>
      </c>
      <c r="H615" s="795">
        <v>9</v>
      </c>
      <c r="I615" s="725" t="s">
        <v>1403</v>
      </c>
      <c r="J615" s="721" t="s">
        <v>369</v>
      </c>
      <c r="K615" s="721" t="s">
        <v>266</v>
      </c>
      <c r="L615" s="813"/>
      <c r="M615" s="813" t="s">
        <v>6426</v>
      </c>
      <c r="N615" s="722" t="s">
        <v>2099</v>
      </c>
      <c r="O615" s="721" t="s">
        <v>255</v>
      </c>
      <c r="P615" s="727" t="s">
        <v>2366</v>
      </c>
      <c r="Q615" s="722" t="s">
        <v>2307</v>
      </c>
    </row>
    <row r="616" spans="1:17">
      <c r="A616" s="721"/>
      <c r="B616" s="721">
        <v>4</v>
      </c>
      <c r="C616" s="722"/>
      <c r="D616" s="723" t="s">
        <v>16</v>
      </c>
      <c r="E616" s="721" t="s">
        <v>254</v>
      </c>
      <c r="F616" s="721"/>
      <c r="G616" s="956"/>
      <c r="H616" s="795"/>
      <c r="I616" s="725" t="s">
        <v>1403</v>
      </c>
      <c r="J616" s="721" t="s">
        <v>265</v>
      </c>
      <c r="K616" s="721" t="s">
        <v>270</v>
      </c>
      <c r="L616" s="813"/>
      <c r="M616" s="813" t="s">
        <v>6426</v>
      </c>
      <c r="N616" s="722" t="s">
        <v>2099</v>
      </c>
      <c r="O616" s="721" t="s">
        <v>255</v>
      </c>
      <c r="P616" s="727"/>
      <c r="Q616" s="722"/>
    </row>
    <row r="617" spans="1:17">
      <c r="A617" s="721">
        <v>174</v>
      </c>
      <c r="B617" s="721">
        <v>1</v>
      </c>
      <c r="C617" s="722" t="s">
        <v>2370</v>
      </c>
      <c r="D617" s="723" t="s">
        <v>23</v>
      </c>
      <c r="E617" s="721" t="s">
        <v>221</v>
      </c>
      <c r="F617" s="721" t="s">
        <v>583</v>
      </c>
      <c r="G617" s="956">
        <v>26048</v>
      </c>
      <c r="H617" s="795">
        <v>46</v>
      </c>
      <c r="I617" s="725" t="s">
        <v>1403</v>
      </c>
      <c r="J617" s="721" t="s">
        <v>223</v>
      </c>
      <c r="K617" s="721" t="s">
        <v>674</v>
      </c>
      <c r="L617" s="813"/>
      <c r="M617" s="813" t="s">
        <v>6426</v>
      </c>
      <c r="N617" s="722" t="s">
        <v>2099</v>
      </c>
      <c r="O617" s="721" t="s">
        <v>222</v>
      </c>
      <c r="P617" s="722" t="s">
        <v>2369</v>
      </c>
      <c r="Q617" s="722" t="s">
        <v>2372</v>
      </c>
    </row>
    <row r="618" spans="1:17">
      <c r="A618" s="721"/>
      <c r="B618" s="721">
        <v>2</v>
      </c>
      <c r="C618" s="722" t="s">
        <v>2374</v>
      </c>
      <c r="D618" s="723" t="s">
        <v>16</v>
      </c>
      <c r="E618" s="721" t="s">
        <v>221</v>
      </c>
      <c r="F618" s="721" t="s">
        <v>524</v>
      </c>
      <c r="G618" s="956">
        <v>28440</v>
      </c>
      <c r="H618" s="795">
        <v>39</v>
      </c>
      <c r="I618" s="725" t="s">
        <v>1403</v>
      </c>
      <c r="J618" s="721" t="s">
        <v>223</v>
      </c>
      <c r="K618" s="721" t="s">
        <v>246</v>
      </c>
      <c r="L618" s="813"/>
      <c r="M618" s="813" t="s">
        <v>6426</v>
      </c>
      <c r="N618" s="722" t="s">
        <v>2099</v>
      </c>
      <c r="O618" s="721" t="s">
        <v>245</v>
      </c>
      <c r="P618" s="722" t="s">
        <v>2373</v>
      </c>
      <c r="Q618" s="722" t="s">
        <v>2372</v>
      </c>
    </row>
    <row r="619" spans="1:17">
      <c r="A619" s="721"/>
      <c r="B619" s="721">
        <v>3</v>
      </c>
      <c r="C619" s="722" t="s">
        <v>2379</v>
      </c>
      <c r="D619" s="723" t="s">
        <v>23</v>
      </c>
      <c r="E619" s="721" t="s">
        <v>254</v>
      </c>
      <c r="F619" s="721" t="s">
        <v>230</v>
      </c>
      <c r="G619" s="956">
        <v>37446</v>
      </c>
      <c r="H619" s="795">
        <v>15</v>
      </c>
      <c r="I619" s="725" t="s">
        <v>1403</v>
      </c>
      <c r="J619" s="721" t="s">
        <v>2325</v>
      </c>
      <c r="K619" s="721" t="s">
        <v>266</v>
      </c>
      <c r="L619" s="813"/>
      <c r="M619" s="813" t="s">
        <v>6426</v>
      </c>
      <c r="N619" s="722" t="s">
        <v>2099</v>
      </c>
      <c r="O619" s="721" t="s">
        <v>255</v>
      </c>
      <c r="P619" s="722" t="s">
        <v>2378</v>
      </c>
      <c r="Q619" s="722" t="s">
        <v>2372</v>
      </c>
    </row>
    <row r="620" spans="1:17">
      <c r="A620" s="721"/>
      <c r="B620" s="721">
        <v>4</v>
      </c>
      <c r="C620" s="722" t="s">
        <v>2381</v>
      </c>
      <c r="D620" s="723" t="s">
        <v>16</v>
      </c>
      <c r="E620" s="721" t="s">
        <v>254</v>
      </c>
      <c r="F620" s="721" t="s">
        <v>230</v>
      </c>
      <c r="G620" s="956">
        <v>39837</v>
      </c>
      <c r="H620" s="795">
        <v>8</v>
      </c>
      <c r="I620" s="725" t="s">
        <v>1403</v>
      </c>
      <c r="J620" s="721" t="s">
        <v>2003</v>
      </c>
      <c r="K620" s="721" t="s">
        <v>266</v>
      </c>
      <c r="L620" s="813"/>
      <c r="M620" s="813" t="s">
        <v>6426</v>
      </c>
      <c r="N620" s="722" t="s">
        <v>2099</v>
      </c>
      <c r="O620" s="721" t="s">
        <v>255</v>
      </c>
      <c r="P620" s="734" t="s">
        <v>2380</v>
      </c>
      <c r="Q620" s="722" t="s">
        <v>2372</v>
      </c>
    </row>
    <row r="621" spans="1:17">
      <c r="A621" s="721">
        <v>175</v>
      </c>
      <c r="B621" s="721">
        <v>1</v>
      </c>
      <c r="C621" s="722" t="s">
        <v>2383</v>
      </c>
      <c r="D621" s="723" t="s">
        <v>23</v>
      </c>
      <c r="E621" s="721" t="s">
        <v>221</v>
      </c>
      <c r="F621" s="721" t="s">
        <v>22</v>
      </c>
      <c r="G621" s="956">
        <v>33146</v>
      </c>
      <c r="H621" s="795">
        <v>26</v>
      </c>
      <c r="I621" s="725" t="s">
        <v>1403</v>
      </c>
      <c r="J621" s="721" t="s">
        <v>223</v>
      </c>
      <c r="K621" s="721" t="s">
        <v>224</v>
      </c>
      <c r="L621" s="813"/>
      <c r="M621" s="813" t="s">
        <v>6426</v>
      </c>
      <c r="N621" s="722" t="s">
        <v>2099</v>
      </c>
      <c r="O621" s="721" t="s">
        <v>222</v>
      </c>
      <c r="P621" s="722" t="s">
        <v>2382</v>
      </c>
      <c r="Q621" s="722" t="s">
        <v>1836</v>
      </c>
    </row>
    <row r="622" spans="1:17">
      <c r="A622" s="721"/>
      <c r="B622" s="721">
        <v>2</v>
      </c>
      <c r="C622" s="722" t="s">
        <v>2385</v>
      </c>
      <c r="D622" s="723" t="s">
        <v>16</v>
      </c>
      <c r="E622" s="721" t="s">
        <v>221</v>
      </c>
      <c r="F622" s="721" t="s">
        <v>230</v>
      </c>
      <c r="G622" s="956">
        <v>33597</v>
      </c>
      <c r="H622" s="795">
        <v>25</v>
      </c>
      <c r="I622" s="725" t="s">
        <v>1403</v>
      </c>
      <c r="J622" s="721" t="s">
        <v>223</v>
      </c>
      <c r="K622" s="721" t="s">
        <v>246</v>
      </c>
      <c r="L622" s="813"/>
      <c r="M622" s="813" t="s">
        <v>6426</v>
      </c>
      <c r="N622" s="722" t="s">
        <v>2099</v>
      </c>
      <c r="O622" s="721" t="s">
        <v>245</v>
      </c>
      <c r="P622" s="734" t="s">
        <v>2384</v>
      </c>
      <c r="Q622" s="722" t="s">
        <v>1836</v>
      </c>
    </row>
    <row r="623" spans="1:17">
      <c r="A623" s="721"/>
      <c r="B623" s="721">
        <v>3</v>
      </c>
      <c r="C623" s="722" t="s">
        <v>2389</v>
      </c>
      <c r="D623" s="723" t="s">
        <v>23</v>
      </c>
      <c r="E623" s="721" t="s">
        <v>254</v>
      </c>
      <c r="F623" s="721" t="s">
        <v>230</v>
      </c>
      <c r="G623" s="956">
        <v>40098</v>
      </c>
      <c r="H623" s="795">
        <v>7</v>
      </c>
      <c r="I623" s="725" t="s">
        <v>1403</v>
      </c>
      <c r="J623" s="721" t="s">
        <v>265</v>
      </c>
      <c r="K623" s="721" t="s">
        <v>266</v>
      </c>
      <c r="L623" s="813"/>
      <c r="M623" s="813" t="s">
        <v>6426</v>
      </c>
      <c r="N623" s="722" t="s">
        <v>2099</v>
      </c>
      <c r="O623" s="721" t="s">
        <v>255</v>
      </c>
      <c r="P623" s="734" t="s">
        <v>2388</v>
      </c>
      <c r="Q623" s="722" t="s">
        <v>1836</v>
      </c>
    </row>
    <row r="624" spans="1:17">
      <c r="A624" s="721"/>
      <c r="B624" s="721">
        <v>4</v>
      </c>
      <c r="C624" s="722" t="s">
        <v>7014</v>
      </c>
      <c r="D624" s="723" t="s">
        <v>23</v>
      </c>
      <c r="E624" s="721" t="s">
        <v>254</v>
      </c>
      <c r="F624" s="721"/>
      <c r="G624" s="956"/>
      <c r="H624" s="795"/>
      <c r="I624" s="725" t="s">
        <v>1403</v>
      </c>
      <c r="J624" s="721"/>
      <c r="K624" s="721"/>
      <c r="L624" s="813"/>
      <c r="M624" s="813"/>
      <c r="N624" s="722"/>
      <c r="O624" s="721"/>
      <c r="P624" s="734"/>
      <c r="Q624" s="722"/>
    </row>
    <row r="625" spans="1:17">
      <c r="A625" s="721">
        <v>176</v>
      </c>
      <c r="B625" s="721">
        <v>1</v>
      </c>
      <c r="C625" s="722" t="s">
        <v>123</v>
      </c>
      <c r="D625" s="723" t="s">
        <v>23</v>
      </c>
      <c r="E625" s="721" t="s">
        <v>221</v>
      </c>
      <c r="F625" s="721" t="s">
        <v>622</v>
      </c>
      <c r="G625" s="956">
        <v>25939</v>
      </c>
      <c r="H625" s="795">
        <v>46</v>
      </c>
      <c r="I625" s="725" t="s">
        <v>1403</v>
      </c>
      <c r="J625" s="721" t="s">
        <v>289</v>
      </c>
      <c r="K625" s="721" t="s">
        <v>283</v>
      </c>
      <c r="L625" s="813"/>
      <c r="M625" s="813" t="s">
        <v>6426</v>
      </c>
      <c r="N625" s="722" t="s">
        <v>2099</v>
      </c>
      <c r="O625" s="721" t="s">
        <v>222</v>
      </c>
      <c r="P625" s="727" t="s">
        <v>2390</v>
      </c>
      <c r="Q625" s="741" t="s">
        <v>2393</v>
      </c>
    </row>
    <row r="626" spans="1:17">
      <c r="A626" s="721"/>
      <c r="B626" s="721">
        <v>2</v>
      </c>
      <c r="C626" s="722" t="s">
        <v>2395</v>
      </c>
      <c r="D626" s="723" t="s">
        <v>16</v>
      </c>
      <c r="E626" s="721" t="s">
        <v>221</v>
      </c>
      <c r="F626" s="721" t="s">
        <v>583</v>
      </c>
      <c r="G626" s="956">
        <v>27067</v>
      </c>
      <c r="H626" s="795">
        <v>43</v>
      </c>
      <c r="I626" s="725" t="s">
        <v>1403</v>
      </c>
      <c r="J626" s="721" t="s">
        <v>289</v>
      </c>
      <c r="K626" s="721" t="s">
        <v>246</v>
      </c>
      <c r="L626" s="813"/>
      <c r="M626" s="813" t="s">
        <v>6426</v>
      </c>
      <c r="N626" s="722" t="s">
        <v>2099</v>
      </c>
      <c r="O626" s="721" t="s">
        <v>245</v>
      </c>
      <c r="P626" s="727" t="s">
        <v>2394</v>
      </c>
      <c r="Q626" s="741" t="s">
        <v>2393</v>
      </c>
    </row>
    <row r="627" spans="1:17">
      <c r="A627" s="721"/>
      <c r="B627" s="721">
        <v>3</v>
      </c>
      <c r="C627" s="722" t="s">
        <v>2398</v>
      </c>
      <c r="D627" s="723" t="s">
        <v>23</v>
      </c>
      <c r="E627" s="721" t="s">
        <v>254</v>
      </c>
      <c r="F627" s="721" t="s">
        <v>583</v>
      </c>
      <c r="G627" s="956">
        <v>34887</v>
      </c>
      <c r="H627" s="795">
        <v>22</v>
      </c>
      <c r="I627" s="725" t="s">
        <v>1403</v>
      </c>
      <c r="J627" s="721" t="s">
        <v>223</v>
      </c>
      <c r="K627" s="721" t="s">
        <v>270</v>
      </c>
      <c r="L627" s="813"/>
      <c r="M627" s="813" t="s">
        <v>6426</v>
      </c>
      <c r="N627" s="722" t="s">
        <v>2099</v>
      </c>
      <c r="O627" s="721" t="s">
        <v>255</v>
      </c>
      <c r="P627" s="727" t="s">
        <v>2397</v>
      </c>
      <c r="Q627" s="741" t="s">
        <v>2393</v>
      </c>
    </row>
    <row r="628" spans="1:17">
      <c r="A628" s="721"/>
      <c r="B628" s="721">
        <v>4</v>
      </c>
      <c r="C628" s="722" t="s">
        <v>2400</v>
      </c>
      <c r="D628" s="723" t="s">
        <v>23</v>
      </c>
      <c r="E628" s="721" t="s">
        <v>254</v>
      </c>
      <c r="F628" s="721" t="s">
        <v>583</v>
      </c>
      <c r="G628" s="956">
        <v>35921</v>
      </c>
      <c r="H628" s="795">
        <v>19</v>
      </c>
      <c r="I628" s="725" t="s">
        <v>1403</v>
      </c>
      <c r="J628" s="721" t="s">
        <v>289</v>
      </c>
      <c r="K628" s="721" t="s">
        <v>270</v>
      </c>
      <c r="L628" s="813"/>
      <c r="M628" s="813" t="s">
        <v>6426</v>
      </c>
      <c r="N628" s="722" t="s">
        <v>2099</v>
      </c>
      <c r="O628" s="721" t="s">
        <v>255</v>
      </c>
      <c r="P628" s="734" t="s">
        <v>2399</v>
      </c>
      <c r="Q628" s="741" t="s">
        <v>2393</v>
      </c>
    </row>
    <row r="629" spans="1:17">
      <c r="A629" s="721"/>
      <c r="B629" s="738">
        <v>5</v>
      </c>
      <c r="C629" s="722" t="s">
        <v>2402</v>
      </c>
      <c r="D629" s="723" t="s">
        <v>16</v>
      </c>
      <c r="E629" s="738" t="s">
        <v>254</v>
      </c>
      <c r="F629" s="738" t="s">
        <v>230</v>
      </c>
      <c r="G629" s="956">
        <v>41068</v>
      </c>
      <c r="H629" s="795">
        <v>5</v>
      </c>
      <c r="I629" s="725" t="s">
        <v>1403</v>
      </c>
      <c r="J629" s="738" t="s">
        <v>265</v>
      </c>
      <c r="K629" s="738" t="s">
        <v>270</v>
      </c>
      <c r="L629" s="813"/>
      <c r="M629" s="813" t="s">
        <v>6426</v>
      </c>
      <c r="N629" s="722" t="s">
        <v>2099</v>
      </c>
      <c r="O629" s="738" t="s">
        <v>255</v>
      </c>
      <c r="P629" s="727" t="s">
        <v>2401</v>
      </c>
      <c r="Q629" s="741" t="s">
        <v>2393</v>
      </c>
    </row>
    <row r="630" spans="1:17">
      <c r="A630" s="721">
        <v>177</v>
      </c>
      <c r="B630" s="721">
        <v>1</v>
      </c>
      <c r="C630" s="722" t="s">
        <v>2126</v>
      </c>
      <c r="D630" s="723" t="s">
        <v>16</v>
      </c>
      <c r="E630" s="721" t="s">
        <v>221</v>
      </c>
      <c r="F630" s="721" t="s">
        <v>970</v>
      </c>
      <c r="G630" s="956">
        <v>19555</v>
      </c>
      <c r="H630" s="795">
        <v>64</v>
      </c>
      <c r="I630" s="725" t="s">
        <v>1403</v>
      </c>
      <c r="J630" s="721" t="s">
        <v>256</v>
      </c>
      <c r="K630" s="721" t="s">
        <v>246</v>
      </c>
      <c r="L630" s="813"/>
      <c r="M630" s="813" t="s">
        <v>6426</v>
      </c>
      <c r="N630" s="722" t="s">
        <v>2099</v>
      </c>
      <c r="O630" s="721" t="s">
        <v>222</v>
      </c>
      <c r="P630" s="722" t="s">
        <v>2403</v>
      </c>
      <c r="Q630" s="722" t="s">
        <v>2406</v>
      </c>
    </row>
    <row r="631" spans="1:17">
      <c r="A631" s="721">
        <v>178</v>
      </c>
      <c r="B631" s="721">
        <v>1</v>
      </c>
      <c r="C631" s="722" t="s">
        <v>2408</v>
      </c>
      <c r="D631" s="723" t="s">
        <v>23</v>
      </c>
      <c r="E631" s="721" t="s">
        <v>221</v>
      </c>
      <c r="F631" s="721" t="s">
        <v>288</v>
      </c>
      <c r="G631" s="956">
        <v>31287</v>
      </c>
      <c r="H631" s="795">
        <v>31</v>
      </c>
      <c r="I631" s="725" t="s">
        <v>1403</v>
      </c>
      <c r="J631" s="721" t="s">
        <v>256</v>
      </c>
      <c r="K631" s="721" t="s">
        <v>1660</v>
      </c>
      <c r="L631" s="813"/>
      <c r="M631" s="813" t="s">
        <v>6426</v>
      </c>
      <c r="N631" s="722" t="s">
        <v>2099</v>
      </c>
      <c r="O631" s="721" t="s">
        <v>222</v>
      </c>
      <c r="P631" s="727" t="s">
        <v>2407</v>
      </c>
      <c r="Q631" s="734" t="s">
        <v>2411</v>
      </c>
    </row>
    <row r="632" spans="1:17">
      <c r="A632" s="721"/>
      <c r="B632" s="721">
        <v>2</v>
      </c>
      <c r="C632" s="722" t="s">
        <v>2413</v>
      </c>
      <c r="D632" s="723" t="s">
        <v>16</v>
      </c>
      <c r="E632" s="721" t="s">
        <v>221</v>
      </c>
      <c r="F632" s="721" t="s">
        <v>288</v>
      </c>
      <c r="G632" s="956">
        <v>33041</v>
      </c>
      <c r="H632" s="795">
        <v>27</v>
      </c>
      <c r="I632" s="725" t="s">
        <v>1403</v>
      </c>
      <c r="J632" s="721" t="s">
        <v>223</v>
      </c>
      <c r="K632" s="721" t="s">
        <v>246</v>
      </c>
      <c r="L632" s="813"/>
      <c r="M632" s="813" t="s">
        <v>6426</v>
      </c>
      <c r="N632" s="722" t="s">
        <v>2099</v>
      </c>
      <c r="O632" s="721" t="s">
        <v>245</v>
      </c>
      <c r="P632" s="727" t="s">
        <v>2412</v>
      </c>
      <c r="Q632" s="734" t="s">
        <v>2411</v>
      </c>
    </row>
    <row r="633" spans="1:17">
      <c r="A633" s="721"/>
      <c r="B633" s="721">
        <v>3</v>
      </c>
      <c r="C633" s="722" t="s">
        <v>2417</v>
      </c>
      <c r="D633" s="723" t="s">
        <v>23</v>
      </c>
      <c r="E633" s="721" t="s">
        <v>254</v>
      </c>
      <c r="F633" s="721" t="s">
        <v>230</v>
      </c>
      <c r="G633" s="956">
        <v>39945</v>
      </c>
      <c r="H633" s="795">
        <v>8</v>
      </c>
      <c r="I633" s="725" t="s">
        <v>1403</v>
      </c>
      <c r="J633" s="721" t="s">
        <v>369</v>
      </c>
      <c r="K633" s="721" t="s">
        <v>266</v>
      </c>
      <c r="L633" s="813"/>
      <c r="M633" s="813" t="s">
        <v>6426</v>
      </c>
      <c r="N633" s="722" t="s">
        <v>2099</v>
      </c>
      <c r="O633" s="721" t="s">
        <v>255</v>
      </c>
      <c r="P633" s="727" t="s">
        <v>2416</v>
      </c>
      <c r="Q633" s="734" t="s">
        <v>2411</v>
      </c>
    </row>
    <row r="634" spans="1:17">
      <c r="A634" s="721"/>
      <c r="B634" s="721">
        <v>4</v>
      </c>
      <c r="C634" s="722" t="s">
        <v>2419</v>
      </c>
      <c r="D634" s="723" t="s">
        <v>16</v>
      </c>
      <c r="E634" s="721" t="s">
        <v>254</v>
      </c>
      <c r="F634" s="721" t="s">
        <v>229</v>
      </c>
      <c r="G634" s="956">
        <v>42360</v>
      </c>
      <c r="H634" s="795">
        <v>1</v>
      </c>
      <c r="I634" s="725" t="s">
        <v>1403</v>
      </c>
      <c r="J634" s="721" t="s">
        <v>265</v>
      </c>
      <c r="K634" s="721" t="s">
        <v>270</v>
      </c>
      <c r="L634" s="813"/>
      <c r="M634" s="813" t="s">
        <v>6426</v>
      </c>
      <c r="N634" s="722" t="s">
        <v>2099</v>
      </c>
      <c r="O634" s="721" t="s">
        <v>255</v>
      </c>
      <c r="P634" s="727" t="s">
        <v>2418</v>
      </c>
      <c r="Q634" s="734" t="s">
        <v>2411</v>
      </c>
    </row>
    <row r="635" spans="1:17">
      <c r="A635" s="721">
        <v>179</v>
      </c>
      <c r="B635" s="721">
        <v>1</v>
      </c>
      <c r="C635" s="722" t="s">
        <v>2421</v>
      </c>
      <c r="D635" s="723" t="s">
        <v>23</v>
      </c>
      <c r="E635" s="721" t="s">
        <v>221</v>
      </c>
      <c r="F635" s="721" t="s">
        <v>2422</v>
      </c>
      <c r="G635" s="956">
        <v>29999</v>
      </c>
      <c r="H635" s="795">
        <v>35</v>
      </c>
      <c r="I635" s="725" t="s">
        <v>1403</v>
      </c>
      <c r="J635" s="721" t="s">
        <v>256</v>
      </c>
      <c r="K635" s="721" t="s">
        <v>674</v>
      </c>
      <c r="L635" s="813"/>
      <c r="M635" s="813" t="s">
        <v>6426</v>
      </c>
      <c r="N635" s="722" t="s">
        <v>2099</v>
      </c>
      <c r="O635" s="721" t="s">
        <v>222</v>
      </c>
      <c r="P635" s="727" t="s">
        <v>2420</v>
      </c>
      <c r="Q635" s="722" t="s">
        <v>392</v>
      </c>
    </row>
    <row r="636" spans="1:17">
      <c r="A636" s="721"/>
      <c r="B636" s="721">
        <v>2</v>
      </c>
      <c r="C636" s="722" t="s">
        <v>1129</v>
      </c>
      <c r="D636" s="723" t="s">
        <v>16</v>
      </c>
      <c r="E636" s="721" t="s">
        <v>221</v>
      </c>
      <c r="F636" s="721" t="s">
        <v>22</v>
      </c>
      <c r="G636" s="956">
        <v>30429</v>
      </c>
      <c r="H636" s="795">
        <v>34</v>
      </c>
      <c r="I636" s="725" t="s">
        <v>1403</v>
      </c>
      <c r="J636" s="721" t="s">
        <v>256</v>
      </c>
      <c r="K636" s="721" t="s">
        <v>246</v>
      </c>
      <c r="L636" s="813"/>
      <c r="M636" s="813" t="s">
        <v>6426</v>
      </c>
      <c r="N636" s="722" t="s">
        <v>2099</v>
      </c>
      <c r="O636" s="721" t="s">
        <v>245</v>
      </c>
      <c r="P636" s="727" t="s">
        <v>2424</v>
      </c>
      <c r="Q636" s="722" t="s">
        <v>392</v>
      </c>
    </row>
    <row r="637" spans="1:17">
      <c r="A637" s="721"/>
      <c r="B637" s="721">
        <v>3</v>
      </c>
      <c r="C637" s="722" t="s">
        <v>2427</v>
      </c>
      <c r="D637" s="723" t="s">
        <v>16</v>
      </c>
      <c r="E637" s="721" t="s">
        <v>254</v>
      </c>
      <c r="F637" s="721" t="s">
        <v>230</v>
      </c>
      <c r="G637" s="956">
        <v>39291</v>
      </c>
      <c r="H637" s="795">
        <v>10</v>
      </c>
      <c r="I637" s="725" t="s">
        <v>1403</v>
      </c>
      <c r="J637" s="721" t="s">
        <v>2003</v>
      </c>
      <c r="K637" s="721" t="s">
        <v>266</v>
      </c>
      <c r="L637" s="813"/>
      <c r="M637" s="813" t="s">
        <v>6426</v>
      </c>
      <c r="N637" s="722" t="s">
        <v>2099</v>
      </c>
      <c r="O637" s="721" t="s">
        <v>255</v>
      </c>
      <c r="P637" s="727" t="s">
        <v>2426</v>
      </c>
      <c r="Q637" s="722" t="s">
        <v>392</v>
      </c>
    </row>
    <row r="638" spans="1:17">
      <c r="A638" s="721"/>
      <c r="B638" s="721">
        <v>4</v>
      </c>
      <c r="C638" s="722" t="s">
        <v>2429</v>
      </c>
      <c r="D638" s="723" t="s">
        <v>16</v>
      </c>
      <c r="E638" s="721" t="s">
        <v>254</v>
      </c>
      <c r="F638" s="721" t="s">
        <v>230</v>
      </c>
      <c r="G638" s="956">
        <v>40725</v>
      </c>
      <c r="H638" s="795">
        <v>6</v>
      </c>
      <c r="I638" s="725" t="s">
        <v>1403</v>
      </c>
      <c r="J638" s="721" t="s">
        <v>265</v>
      </c>
      <c r="K638" s="721" t="s">
        <v>270</v>
      </c>
      <c r="L638" s="813"/>
      <c r="M638" s="813" t="s">
        <v>6426</v>
      </c>
      <c r="N638" s="722" t="s">
        <v>2099</v>
      </c>
      <c r="O638" s="721" t="s">
        <v>255</v>
      </c>
      <c r="P638" s="727" t="s">
        <v>2428</v>
      </c>
      <c r="Q638" s="722" t="s">
        <v>392</v>
      </c>
    </row>
    <row r="639" spans="1:17">
      <c r="A639" s="721">
        <v>180</v>
      </c>
      <c r="B639" s="733">
        <v>1</v>
      </c>
      <c r="C639" s="732" t="s">
        <v>2431</v>
      </c>
      <c r="D639" s="723" t="s">
        <v>23</v>
      </c>
      <c r="E639" s="738" t="s">
        <v>221</v>
      </c>
      <c r="F639" s="738" t="s">
        <v>22</v>
      </c>
      <c r="G639" s="956">
        <v>27057</v>
      </c>
      <c r="H639" s="795">
        <v>43</v>
      </c>
      <c r="I639" s="725" t="s">
        <v>1403</v>
      </c>
      <c r="J639" s="721" t="s">
        <v>256</v>
      </c>
      <c r="K639" s="738" t="s">
        <v>674</v>
      </c>
      <c r="L639" s="813"/>
      <c r="M639" s="813" t="s">
        <v>6426</v>
      </c>
      <c r="N639" s="722" t="s">
        <v>2099</v>
      </c>
      <c r="O639" s="738" t="s">
        <v>222</v>
      </c>
      <c r="P639" s="734" t="s">
        <v>2430</v>
      </c>
      <c r="Q639" s="734" t="s">
        <v>2433</v>
      </c>
    </row>
    <row r="640" spans="1:17">
      <c r="A640" s="721"/>
      <c r="B640" s="721">
        <v>2</v>
      </c>
      <c r="C640" s="732" t="s">
        <v>2436</v>
      </c>
      <c r="D640" s="723" t="s">
        <v>16</v>
      </c>
      <c r="E640" s="738" t="s">
        <v>221</v>
      </c>
      <c r="F640" s="738" t="s">
        <v>452</v>
      </c>
      <c r="G640" s="956">
        <v>30837</v>
      </c>
      <c r="H640" s="795">
        <v>33</v>
      </c>
      <c r="I640" s="725" t="s">
        <v>1403</v>
      </c>
      <c r="J640" s="738" t="s">
        <v>223</v>
      </c>
      <c r="K640" s="738" t="s">
        <v>246</v>
      </c>
      <c r="L640" s="813"/>
      <c r="M640" s="813" t="s">
        <v>6426</v>
      </c>
      <c r="N640" s="722" t="s">
        <v>2099</v>
      </c>
      <c r="O640" s="721" t="s">
        <v>245</v>
      </c>
      <c r="P640" s="734" t="s">
        <v>2435</v>
      </c>
      <c r="Q640" s="734" t="s">
        <v>2433</v>
      </c>
    </row>
    <row r="641" spans="1:17">
      <c r="A641" s="721"/>
      <c r="B641" s="721">
        <v>3</v>
      </c>
      <c r="C641" s="732" t="s">
        <v>2438</v>
      </c>
      <c r="D641" s="723" t="s">
        <v>23</v>
      </c>
      <c r="E641" s="738" t="s">
        <v>254</v>
      </c>
      <c r="F641" s="738" t="s">
        <v>2439</v>
      </c>
      <c r="G641" s="956">
        <v>36575</v>
      </c>
      <c r="H641" s="795">
        <v>17</v>
      </c>
      <c r="I641" s="725" t="s">
        <v>1403</v>
      </c>
      <c r="J641" s="721" t="s">
        <v>289</v>
      </c>
      <c r="K641" s="738" t="s">
        <v>266</v>
      </c>
      <c r="L641" s="813"/>
      <c r="M641" s="813" t="s">
        <v>6426</v>
      </c>
      <c r="N641" s="722" t="s">
        <v>2099</v>
      </c>
      <c r="O641" s="721" t="s">
        <v>255</v>
      </c>
      <c r="P641" s="734" t="s">
        <v>2437</v>
      </c>
      <c r="Q641" s="734" t="s">
        <v>2433</v>
      </c>
    </row>
    <row r="642" spans="1:17">
      <c r="A642" s="721"/>
      <c r="B642" s="721">
        <v>4</v>
      </c>
      <c r="C642" s="722" t="s">
        <v>2441</v>
      </c>
      <c r="D642" s="723" t="s">
        <v>16</v>
      </c>
      <c r="E642" s="738" t="s">
        <v>254</v>
      </c>
      <c r="F642" s="738" t="s">
        <v>2442</v>
      </c>
      <c r="G642" s="956">
        <v>38059</v>
      </c>
      <c r="H642" s="795">
        <v>13</v>
      </c>
      <c r="I642" s="725" t="s">
        <v>1403</v>
      </c>
      <c r="J642" s="721" t="s">
        <v>348</v>
      </c>
      <c r="K642" s="738" t="s">
        <v>266</v>
      </c>
      <c r="L642" s="813"/>
      <c r="M642" s="813" t="s">
        <v>6426</v>
      </c>
      <c r="N642" s="722" t="s">
        <v>2099</v>
      </c>
      <c r="O642" s="721" t="s">
        <v>255</v>
      </c>
      <c r="P642" s="734" t="s">
        <v>2440</v>
      </c>
      <c r="Q642" s="734" t="s">
        <v>2433</v>
      </c>
    </row>
    <row r="643" spans="1:17">
      <c r="A643" s="721"/>
      <c r="B643" s="721">
        <v>5</v>
      </c>
      <c r="C643" s="722" t="s">
        <v>2444</v>
      </c>
      <c r="D643" s="723" t="s">
        <v>16</v>
      </c>
      <c r="E643" s="738" t="s">
        <v>254</v>
      </c>
      <c r="F643" s="738" t="s">
        <v>2442</v>
      </c>
      <c r="G643" s="956">
        <v>38059</v>
      </c>
      <c r="H643" s="795">
        <v>13</v>
      </c>
      <c r="I643" s="725" t="s">
        <v>1403</v>
      </c>
      <c r="J643" s="721" t="s">
        <v>348</v>
      </c>
      <c r="K643" s="738" t="s">
        <v>266</v>
      </c>
      <c r="L643" s="813"/>
      <c r="M643" s="813" t="s">
        <v>6426</v>
      </c>
      <c r="N643" s="722" t="s">
        <v>2099</v>
      </c>
      <c r="O643" s="721" t="s">
        <v>255</v>
      </c>
      <c r="P643" s="734" t="s">
        <v>2443</v>
      </c>
      <c r="Q643" s="734" t="s">
        <v>2433</v>
      </c>
    </row>
    <row r="644" spans="1:17">
      <c r="A644" s="721"/>
      <c r="B644" s="721">
        <v>6</v>
      </c>
      <c r="C644" s="722" t="s">
        <v>2446</v>
      </c>
      <c r="D644" s="723" t="s">
        <v>23</v>
      </c>
      <c r="E644" s="738" t="s">
        <v>254</v>
      </c>
      <c r="F644" s="738" t="s">
        <v>229</v>
      </c>
      <c r="G644" s="956">
        <v>41949</v>
      </c>
      <c r="H644" s="795">
        <v>2</v>
      </c>
      <c r="I644" s="747" t="s">
        <v>1403</v>
      </c>
      <c r="J644" s="738" t="s">
        <v>265</v>
      </c>
      <c r="K644" s="738" t="s">
        <v>270</v>
      </c>
      <c r="L644" s="813"/>
      <c r="M644" s="813" t="s">
        <v>6426</v>
      </c>
      <c r="N644" s="722" t="s">
        <v>2099</v>
      </c>
      <c r="O644" s="738" t="s">
        <v>255</v>
      </c>
      <c r="P644" s="736" t="s">
        <v>2445</v>
      </c>
      <c r="Q644" s="734" t="s">
        <v>2433</v>
      </c>
    </row>
    <row r="645" spans="1:17">
      <c r="A645" s="721">
        <v>181</v>
      </c>
      <c r="B645" s="721">
        <v>1</v>
      </c>
      <c r="C645" s="722" t="s">
        <v>2448</v>
      </c>
      <c r="D645" s="723" t="s">
        <v>23</v>
      </c>
      <c r="E645" s="721" t="s">
        <v>221</v>
      </c>
      <c r="F645" s="721" t="s">
        <v>2449</v>
      </c>
      <c r="G645" s="956">
        <v>30108</v>
      </c>
      <c r="H645" s="795">
        <v>35</v>
      </c>
      <c r="I645" s="725" t="s">
        <v>1403</v>
      </c>
      <c r="J645" s="721" t="s">
        <v>223</v>
      </c>
      <c r="K645" s="721" t="s">
        <v>224</v>
      </c>
      <c r="L645" s="813"/>
      <c r="M645" s="813" t="s">
        <v>6426</v>
      </c>
      <c r="N645" s="722" t="s">
        <v>2099</v>
      </c>
      <c r="O645" s="721" t="s">
        <v>222</v>
      </c>
      <c r="P645" s="722" t="s">
        <v>2447</v>
      </c>
      <c r="Q645" s="722" t="s">
        <v>2451</v>
      </c>
    </row>
    <row r="646" spans="1:17">
      <c r="A646" s="721"/>
      <c r="B646" s="721">
        <v>2</v>
      </c>
      <c r="C646" s="722" t="s">
        <v>2453</v>
      </c>
      <c r="D646" s="723" t="s">
        <v>16</v>
      </c>
      <c r="E646" s="721" t="s">
        <v>254</v>
      </c>
      <c r="F646" s="721" t="s">
        <v>22</v>
      </c>
      <c r="G646" s="956">
        <v>39345</v>
      </c>
      <c r="H646" s="795">
        <v>9</v>
      </c>
      <c r="I646" s="725" t="s">
        <v>1403</v>
      </c>
      <c r="J646" s="721" t="s">
        <v>369</v>
      </c>
      <c r="K646" s="721" t="s">
        <v>266</v>
      </c>
      <c r="L646" s="813"/>
      <c r="M646" s="813" t="s">
        <v>6426</v>
      </c>
      <c r="N646" s="722" t="s">
        <v>2099</v>
      </c>
      <c r="O646" s="721" t="s">
        <v>255</v>
      </c>
      <c r="P646" s="734" t="s">
        <v>2452</v>
      </c>
      <c r="Q646" s="722" t="s">
        <v>2451</v>
      </c>
    </row>
    <row r="647" spans="1:17">
      <c r="A647" s="721">
        <v>182</v>
      </c>
      <c r="B647" s="721">
        <v>1</v>
      </c>
      <c r="C647" s="722" t="s">
        <v>2456</v>
      </c>
      <c r="D647" s="723" t="s">
        <v>23</v>
      </c>
      <c r="E647" s="721" t="s">
        <v>221</v>
      </c>
      <c r="F647" s="721" t="s">
        <v>691</v>
      </c>
      <c r="G647" s="956">
        <v>32903</v>
      </c>
      <c r="H647" s="795">
        <v>27</v>
      </c>
      <c r="I647" s="725" t="s">
        <v>1403</v>
      </c>
      <c r="J647" s="721" t="s">
        <v>527</v>
      </c>
      <c r="K647" s="738" t="s">
        <v>261</v>
      </c>
      <c r="L647" s="813"/>
      <c r="M647" s="813" t="s">
        <v>6426</v>
      </c>
      <c r="N647" s="722" t="s">
        <v>2099</v>
      </c>
      <c r="O647" s="721" t="s">
        <v>222</v>
      </c>
      <c r="P647" s="727" t="s">
        <v>2455</v>
      </c>
      <c r="Q647" s="734" t="s">
        <v>2459</v>
      </c>
    </row>
    <row r="648" spans="1:17">
      <c r="A648" s="721"/>
      <c r="B648" s="721">
        <v>2</v>
      </c>
      <c r="C648" s="722" t="s">
        <v>356</v>
      </c>
      <c r="D648" s="723" t="s">
        <v>16</v>
      </c>
      <c r="E648" s="721" t="s">
        <v>221</v>
      </c>
      <c r="F648" s="721" t="s">
        <v>414</v>
      </c>
      <c r="G648" s="956">
        <v>32461</v>
      </c>
      <c r="H648" s="795">
        <v>28</v>
      </c>
      <c r="I648" s="725" t="s">
        <v>1403</v>
      </c>
      <c r="J648" s="721" t="s">
        <v>469</v>
      </c>
      <c r="K648" s="721" t="s">
        <v>246</v>
      </c>
      <c r="L648" s="813"/>
      <c r="M648" s="813" t="s">
        <v>6426</v>
      </c>
      <c r="N648" s="722" t="s">
        <v>2099</v>
      </c>
      <c r="O648" s="721" t="s">
        <v>245</v>
      </c>
      <c r="P648" s="722" t="s">
        <v>2460</v>
      </c>
      <c r="Q648" s="734" t="s">
        <v>2459</v>
      </c>
    </row>
    <row r="649" spans="1:17">
      <c r="A649" s="721"/>
      <c r="B649" s="721">
        <v>3</v>
      </c>
      <c r="C649" s="722" t="s">
        <v>2462</v>
      </c>
      <c r="D649" s="723" t="s">
        <v>23</v>
      </c>
      <c r="E649" s="721" t="s">
        <v>254</v>
      </c>
      <c r="F649" s="721" t="s">
        <v>229</v>
      </c>
      <c r="G649" s="956">
        <v>42278</v>
      </c>
      <c r="H649" s="795">
        <v>1</v>
      </c>
      <c r="I649" s="725" t="s">
        <v>1403</v>
      </c>
      <c r="J649" s="721" t="s">
        <v>265</v>
      </c>
      <c r="K649" s="721" t="s">
        <v>270</v>
      </c>
      <c r="L649" s="813"/>
      <c r="M649" s="813" t="s">
        <v>6426</v>
      </c>
      <c r="N649" s="722" t="s">
        <v>2099</v>
      </c>
      <c r="O649" s="721" t="s">
        <v>255</v>
      </c>
      <c r="P649" s="727" t="s">
        <v>2461</v>
      </c>
      <c r="Q649" s="734" t="s">
        <v>2459</v>
      </c>
    </row>
    <row r="650" spans="1:17">
      <c r="A650" s="815"/>
      <c r="B650" s="816">
        <v>4</v>
      </c>
      <c r="C650" s="817" t="s">
        <v>6683</v>
      </c>
      <c r="D650" s="818" t="s">
        <v>23</v>
      </c>
      <c r="E650" s="816" t="s">
        <v>254</v>
      </c>
      <c r="F650" s="816" t="s">
        <v>229</v>
      </c>
      <c r="G650" s="966">
        <v>42774</v>
      </c>
      <c r="H650" s="815"/>
      <c r="I650" s="819" t="s">
        <v>1403</v>
      </c>
      <c r="J650" s="816" t="s">
        <v>265</v>
      </c>
      <c r="K650" s="816" t="s">
        <v>270</v>
      </c>
      <c r="L650" s="815"/>
      <c r="M650" s="820" t="s">
        <v>6426</v>
      </c>
      <c r="N650" s="817" t="s">
        <v>6436</v>
      </c>
      <c r="O650" s="815"/>
      <c r="P650" s="815"/>
      <c r="Q650" s="815"/>
    </row>
    <row r="651" spans="1:17">
      <c r="A651" s="721">
        <v>183</v>
      </c>
      <c r="B651" s="721">
        <v>1</v>
      </c>
      <c r="C651" s="722" t="s">
        <v>2217</v>
      </c>
      <c r="D651" s="723" t="s">
        <v>23</v>
      </c>
      <c r="E651" s="721" t="s">
        <v>221</v>
      </c>
      <c r="F651" s="737" t="s">
        <v>219</v>
      </c>
      <c r="G651" s="961" t="s">
        <v>2466</v>
      </c>
      <c r="H651" s="795">
        <v>31</v>
      </c>
      <c r="I651" s="725" t="s">
        <v>1403</v>
      </c>
      <c r="J651" s="721" t="s">
        <v>223</v>
      </c>
      <c r="K651" s="738" t="s">
        <v>283</v>
      </c>
      <c r="L651" s="813"/>
      <c r="M651" s="813" t="s">
        <v>6426</v>
      </c>
      <c r="N651" s="722" t="s">
        <v>2099</v>
      </c>
      <c r="O651" s="721" t="s">
        <v>222</v>
      </c>
      <c r="P651" s="741" t="s">
        <v>2465</v>
      </c>
      <c r="Q651" s="734" t="s">
        <v>2467</v>
      </c>
    </row>
    <row r="652" spans="1:17">
      <c r="A652" s="721"/>
      <c r="B652" s="721">
        <v>2</v>
      </c>
      <c r="C652" s="722" t="s">
        <v>2469</v>
      </c>
      <c r="D652" s="723" t="s">
        <v>16</v>
      </c>
      <c r="E652" s="738" t="s">
        <v>221</v>
      </c>
      <c r="F652" s="737" t="s">
        <v>2470</v>
      </c>
      <c r="G652" s="961" t="s">
        <v>2471</v>
      </c>
      <c r="H652" s="795">
        <v>37</v>
      </c>
      <c r="I652" s="725" t="s">
        <v>1403</v>
      </c>
      <c r="J652" s="738" t="s">
        <v>256</v>
      </c>
      <c r="K652" s="738" t="s">
        <v>246</v>
      </c>
      <c r="L652" s="813"/>
      <c r="M652" s="813" t="s">
        <v>6426</v>
      </c>
      <c r="N652" s="722" t="s">
        <v>2099</v>
      </c>
      <c r="O652" s="738" t="s">
        <v>245</v>
      </c>
      <c r="P652" s="734" t="s">
        <v>2468</v>
      </c>
      <c r="Q652" s="734" t="s">
        <v>2467</v>
      </c>
    </row>
    <row r="653" spans="1:17">
      <c r="A653" s="721"/>
      <c r="B653" s="721">
        <v>3</v>
      </c>
      <c r="C653" s="734" t="s">
        <v>2475</v>
      </c>
      <c r="D653" s="723" t="s">
        <v>16</v>
      </c>
      <c r="E653" s="738" t="s">
        <v>254</v>
      </c>
      <c r="F653" s="737" t="s">
        <v>229</v>
      </c>
      <c r="G653" s="961" t="s">
        <v>2476</v>
      </c>
      <c r="H653" s="795">
        <v>2</v>
      </c>
      <c r="I653" s="725" t="s">
        <v>1403</v>
      </c>
      <c r="J653" s="738" t="s">
        <v>265</v>
      </c>
      <c r="K653" s="738" t="s">
        <v>270</v>
      </c>
      <c r="L653" s="813"/>
      <c r="M653" s="813" t="s">
        <v>6426</v>
      </c>
      <c r="N653" s="722" t="s">
        <v>2099</v>
      </c>
      <c r="O653" s="738" t="s">
        <v>255</v>
      </c>
      <c r="P653" s="734" t="s">
        <v>2474</v>
      </c>
      <c r="Q653" s="734" t="s">
        <v>2467</v>
      </c>
    </row>
    <row r="654" spans="1:17">
      <c r="A654" s="721">
        <v>184</v>
      </c>
      <c r="B654" s="721">
        <v>1</v>
      </c>
      <c r="C654" s="722" t="s">
        <v>2478</v>
      </c>
      <c r="D654" s="723" t="s">
        <v>23</v>
      </c>
      <c r="E654" s="721" t="s">
        <v>221</v>
      </c>
      <c r="F654" s="721" t="s">
        <v>2479</v>
      </c>
      <c r="G654" s="956">
        <v>25009</v>
      </c>
      <c r="H654" s="795">
        <v>49</v>
      </c>
      <c r="I654" s="725" t="s">
        <v>1403</v>
      </c>
      <c r="J654" s="721" t="s">
        <v>223</v>
      </c>
      <c r="K654" s="721" t="s">
        <v>283</v>
      </c>
      <c r="L654" s="813"/>
      <c r="M654" s="813" t="s">
        <v>6426</v>
      </c>
      <c r="N654" s="722" t="s">
        <v>2099</v>
      </c>
      <c r="O654" s="721" t="s">
        <v>222</v>
      </c>
      <c r="P654" s="722" t="s">
        <v>2477</v>
      </c>
      <c r="Q654" s="722" t="s">
        <v>2480</v>
      </c>
    </row>
    <row r="655" spans="1:17">
      <c r="A655" s="721"/>
      <c r="B655" s="721">
        <v>2</v>
      </c>
      <c r="C655" s="722" t="s">
        <v>2482</v>
      </c>
      <c r="D655" s="723" t="s">
        <v>16</v>
      </c>
      <c r="E655" s="721" t="s">
        <v>221</v>
      </c>
      <c r="F655" s="721" t="s">
        <v>2479</v>
      </c>
      <c r="G655" s="956">
        <v>25569</v>
      </c>
      <c r="H655" s="795">
        <v>47</v>
      </c>
      <c r="I655" s="725" t="s">
        <v>1403</v>
      </c>
      <c r="J655" s="721" t="s">
        <v>223</v>
      </c>
      <c r="K655" s="721" t="s">
        <v>470</v>
      </c>
      <c r="L655" s="813"/>
      <c r="M655" s="813" t="s">
        <v>6426</v>
      </c>
      <c r="N655" s="722" t="s">
        <v>2099</v>
      </c>
      <c r="O655" s="721" t="s">
        <v>245</v>
      </c>
      <c r="P655" s="722" t="s">
        <v>2481</v>
      </c>
      <c r="Q655" s="722" t="s">
        <v>2480</v>
      </c>
    </row>
    <row r="656" spans="1:17">
      <c r="A656" s="721"/>
      <c r="B656" s="721">
        <v>3</v>
      </c>
      <c r="C656" s="722" t="s">
        <v>2486</v>
      </c>
      <c r="D656" s="723" t="s">
        <v>23</v>
      </c>
      <c r="E656" s="721" t="s">
        <v>254</v>
      </c>
      <c r="F656" s="721" t="s">
        <v>524</v>
      </c>
      <c r="G656" s="956">
        <v>36297</v>
      </c>
      <c r="H656" s="795">
        <v>18</v>
      </c>
      <c r="I656" s="725" t="s">
        <v>1403</v>
      </c>
      <c r="J656" s="721" t="s">
        <v>886</v>
      </c>
      <c r="K656" s="721" t="s">
        <v>266</v>
      </c>
      <c r="L656" s="813"/>
      <c r="M656" s="813" t="s">
        <v>6426</v>
      </c>
      <c r="N656" s="722" t="s">
        <v>2099</v>
      </c>
      <c r="O656" s="721" t="s">
        <v>255</v>
      </c>
      <c r="P656" s="722" t="s">
        <v>2485</v>
      </c>
      <c r="Q656" s="722" t="s">
        <v>2480</v>
      </c>
    </row>
    <row r="657" spans="1:17">
      <c r="A657" s="721"/>
      <c r="B657" s="721">
        <v>4</v>
      </c>
      <c r="C657" s="722" t="s">
        <v>2488</v>
      </c>
      <c r="D657" s="723" t="s">
        <v>16</v>
      </c>
      <c r="E657" s="721" t="s">
        <v>254</v>
      </c>
      <c r="F657" s="721" t="s">
        <v>229</v>
      </c>
      <c r="G657" s="956">
        <v>39594</v>
      </c>
      <c r="H657" s="795">
        <v>9</v>
      </c>
      <c r="I657" s="725" t="s">
        <v>1403</v>
      </c>
      <c r="J657" s="721" t="s">
        <v>369</v>
      </c>
      <c r="K657" s="721" t="s">
        <v>266</v>
      </c>
      <c r="L657" s="813"/>
      <c r="M657" s="813" t="s">
        <v>6426</v>
      </c>
      <c r="N657" s="722" t="s">
        <v>2099</v>
      </c>
      <c r="O657" s="721" t="s">
        <v>255</v>
      </c>
      <c r="P657" s="727" t="s">
        <v>2487</v>
      </c>
      <c r="Q657" s="722" t="s">
        <v>2480</v>
      </c>
    </row>
    <row r="658" spans="1:17">
      <c r="A658" s="721">
        <v>185</v>
      </c>
      <c r="B658" s="721">
        <v>1</v>
      </c>
      <c r="C658" s="722" t="s">
        <v>2490</v>
      </c>
      <c r="D658" s="723" t="s">
        <v>23</v>
      </c>
      <c r="E658" s="721" t="s">
        <v>221</v>
      </c>
      <c r="F658" s="721" t="s">
        <v>524</v>
      </c>
      <c r="G658" s="956">
        <v>28709</v>
      </c>
      <c r="H658" s="795">
        <v>38</v>
      </c>
      <c r="I658" s="725" t="s">
        <v>1403</v>
      </c>
      <c r="J658" s="721" t="s">
        <v>2491</v>
      </c>
      <c r="K658" s="721" t="s">
        <v>261</v>
      </c>
      <c r="L658" s="813"/>
      <c r="M658" s="813" t="s">
        <v>6426</v>
      </c>
      <c r="N658" s="722" t="s">
        <v>2099</v>
      </c>
      <c r="O658" s="721" t="s">
        <v>222</v>
      </c>
      <c r="P658" s="727" t="s">
        <v>2489</v>
      </c>
      <c r="Q658" s="727" t="s">
        <v>2494</v>
      </c>
    </row>
    <row r="659" spans="1:17">
      <c r="A659" s="721"/>
      <c r="B659" s="738">
        <v>2</v>
      </c>
      <c r="C659" s="722" t="s">
        <v>2496</v>
      </c>
      <c r="D659" s="723" t="s">
        <v>16</v>
      </c>
      <c r="E659" s="721" t="s">
        <v>221</v>
      </c>
      <c r="F659" s="721" t="s">
        <v>1402</v>
      </c>
      <c r="G659" s="956">
        <v>31011</v>
      </c>
      <c r="H659" s="795">
        <v>32</v>
      </c>
      <c r="I659" s="725" t="s">
        <v>1403</v>
      </c>
      <c r="J659" s="721" t="s">
        <v>785</v>
      </c>
      <c r="K659" s="721" t="s">
        <v>2497</v>
      </c>
      <c r="L659" s="813"/>
      <c r="M659" s="813" t="s">
        <v>6426</v>
      </c>
      <c r="N659" s="722" t="s">
        <v>2099</v>
      </c>
      <c r="O659" s="721" t="s">
        <v>245</v>
      </c>
      <c r="P659" s="727" t="s">
        <v>2495</v>
      </c>
      <c r="Q659" s="727" t="s">
        <v>2494</v>
      </c>
    </row>
    <row r="660" spans="1:17">
      <c r="A660" s="721"/>
      <c r="B660" s="738">
        <v>3</v>
      </c>
      <c r="C660" s="722" t="s">
        <v>2499</v>
      </c>
      <c r="D660" s="723" t="s">
        <v>23</v>
      </c>
      <c r="E660" s="721" t="s">
        <v>254</v>
      </c>
      <c r="F660" s="721" t="s">
        <v>376</v>
      </c>
      <c r="G660" s="956">
        <v>36286</v>
      </c>
      <c r="H660" s="795">
        <v>18</v>
      </c>
      <c r="I660" s="725" t="s">
        <v>1403</v>
      </c>
      <c r="J660" s="721" t="s">
        <v>785</v>
      </c>
      <c r="K660" s="721" t="s">
        <v>270</v>
      </c>
      <c r="L660" s="813"/>
      <c r="M660" s="813" t="s">
        <v>6426</v>
      </c>
      <c r="N660" s="722" t="s">
        <v>2099</v>
      </c>
      <c r="O660" s="721" t="s">
        <v>255</v>
      </c>
      <c r="P660" s="727" t="s">
        <v>2498</v>
      </c>
      <c r="Q660" s="727" t="s">
        <v>2494</v>
      </c>
    </row>
    <row r="661" spans="1:17">
      <c r="A661" s="721"/>
      <c r="B661" s="738">
        <v>4</v>
      </c>
      <c r="C661" s="722" t="s">
        <v>2502</v>
      </c>
      <c r="D661" s="723" t="s">
        <v>23</v>
      </c>
      <c r="E661" s="738" t="s">
        <v>254</v>
      </c>
      <c r="F661" s="738" t="s">
        <v>231</v>
      </c>
      <c r="G661" s="956">
        <v>39068</v>
      </c>
      <c r="H661" s="795">
        <v>10</v>
      </c>
      <c r="I661" s="747" t="s">
        <v>1403</v>
      </c>
      <c r="J661" s="738" t="s">
        <v>369</v>
      </c>
      <c r="K661" s="738" t="s">
        <v>266</v>
      </c>
      <c r="L661" s="813"/>
      <c r="M661" s="813" t="s">
        <v>6426</v>
      </c>
      <c r="N661" s="722" t="s">
        <v>2504</v>
      </c>
      <c r="O661" s="738" t="s">
        <v>255</v>
      </c>
      <c r="P661" s="727" t="s">
        <v>2501</v>
      </c>
      <c r="Q661" s="727" t="s">
        <v>2494</v>
      </c>
    </row>
    <row r="662" spans="1:17">
      <c r="A662" s="721"/>
      <c r="B662" s="738">
        <v>5</v>
      </c>
      <c r="C662" s="722" t="s">
        <v>2506</v>
      </c>
      <c r="D662" s="723" t="s">
        <v>16</v>
      </c>
      <c r="E662" s="721" t="s">
        <v>254</v>
      </c>
      <c r="F662" s="721" t="s">
        <v>376</v>
      </c>
      <c r="G662" s="956">
        <v>41908</v>
      </c>
      <c r="H662" s="795">
        <v>2</v>
      </c>
      <c r="I662" s="725" t="s">
        <v>1403</v>
      </c>
      <c r="J662" s="721" t="s">
        <v>265</v>
      </c>
      <c r="K662" s="721" t="s">
        <v>270</v>
      </c>
      <c r="L662" s="813"/>
      <c r="M662" s="813" t="s">
        <v>6426</v>
      </c>
      <c r="N662" s="722" t="s">
        <v>2099</v>
      </c>
      <c r="O662" s="721" t="s">
        <v>255</v>
      </c>
      <c r="P662" s="727" t="s">
        <v>2505</v>
      </c>
      <c r="Q662" s="727" t="s">
        <v>2494</v>
      </c>
    </row>
    <row r="663" spans="1:17">
      <c r="A663" s="721"/>
      <c r="B663" s="738">
        <v>6</v>
      </c>
      <c r="C663" s="722" t="s">
        <v>7085</v>
      </c>
      <c r="D663" s="723" t="s">
        <v>16</v>
      </c>
      <c r="E663" s="721" t="s">
        <v>254</v>
      </c>
      <c r="F663" s="721"/>
      <c r="G663" s="956"/>
      <c r="H663" s="795"/>
      <c r="I663" s="725" t="s">
        <v>1403</v>
      </c>
      <c r="J663" s="721"/>
      <c r="K663" s="721"/>
      <c r="L663" s="813"/>
      <c r="M663" s="813"/>
      <c r="N663" s="722"/>
      <c r="O663" s="721"/>
      <c r="P663" s="727"/>
      <c r="Q663" s="727"/>
    </row>
    <row r="664" spans="1:17">
      <c r="A664" s="721">
        <v>186</v>
      </c>
      <c r="B664" s="721">
        <v>1</v>
      </c>
      <c r="C664" s="722" t="s">
        <v>2510</v>
      </c>
      <c r="D664" s="723" t="s">
        <v>23</v>
      </c>
      <c r="E664" s="738" t="s">
        <v>221</v>
      </c>
      <c r="F664" s="738" t="s">
        <v>297</v>
      </c>
      <c r="G664" s="956">
        <v>30885</v>
      </c>
      <c r="H664" s="795">
        <v>33</v>
      </c>
      <c r="I664" s="725" t="s">
        <v>1403</v>
      </c>
      <c r="J664" s="738" t="s">
        <v>2491</v>
      </c>
      <c r="K664" s="738" t="s">
        <v>283</v>
      </c>
      <c r="L664" s="813"/>
      <c r="M664" s="813" t="s">
        <v>6426</v>
      </c>
      <c r="N664" s="722" t="s">
        <v>2099</v>
      </c>
      <c r="O664" s="738" t="s">
        <v>222</v>
      </c>
      <c r="P664" s="727" t="s">
        <v>2509</v>
      </c>
      <c r="Q664" s="722"/>
    </row>
    <row r="665" spans="1:17">
      <c r="A665" s="721"/>
      <c r="B665" s="721">
        <v>2</v>
      </c>
      <c r="C665" s="722" t="s">
        <v>2514</v>
      </c>
      <c r="D665" s="723" t="s">
        <v>16</v>
      </c>
      <c r="E665" s="721" t="s">
        <v>221</v>
      </c>
      <c r="F665" s="721" t="s">
        <v>244</v>
      </c>
      <c r="G665" s="956">
        <v>34705</v>
      </c>
      <c r="H665" s="795">
        <v>22</v>
      </c>
      <c r="I665" s="725" t="s">
        <v>1403</v>
      </c>
      <c r="J665" s="721" t="s">
        <v>289</v>
      </c>
      <c r="K665" s="721" t="s">
        <v>246</v>
      </c>
      <c r="L665" s="813"/>
      <c r="M665" s="813" t="s">
        <v>6426</v>
      </c>
      <c r="N665" s="722" t="s">
        <v>2099</v>
      </c>
      <c r="O665" s="721" t="s">
        <v>245</v>
      </c>
      <c r="P665" s="722" t="s">
        <v>2513</v>
      </c>
      <c r="Q665" s="722"/>
    </row>
    <row r="666" spans="1:17">
      <c r="A666" s="721">
        <v>187</v>
      </c>
      <c r="B666" s="738">
        <v>1</v>
      </c>
      <c r="C666" s="722" t="s">
        <v>2516</v>
      </c>
      <c r="D666" s="723" t="s">
        <v>23</v>
      </c>
      <c r="E666" s="721" t="s">
        <v>221</v>
      </c>
      <c r="F666" s="721" t="s">
        <v>230</v>
      </c>
      <c r="G666" s="956">
        <v>34115</v>
      </c>
      <c r="H666" s="795">
        <v>24</v>
      </c>
      <c r="I666" s="725" t="s">
        <v>1403</v>
      </c>
      <c r="J666" s="721" t="s">
        <v>223</v>
      </c>
      <c r="K666" s="721" t="s">
        <v>261</v>
      </c>
      <c r="L666" s="813"/>
      <c r="M666" s="813" t="s">
        <v>6426</v>
      </c>
      <c r="N666" s="722" t="s">
        <v>2099</v>
      </c>
      <c r="O666" s="721" t="s">
        <v>222</v>
      </c>
      <c r="P666" s="727" t="s">
        <v>2515</v>
      </c>
      <c r="Q666" s="722"/>
    </row>
    <row r="667" spans="1:17">
      <c r="A667" s="721"/>
      <c r="B667" s="721">
        <v>2</v>
      </c>
      <c r="C667" s="722" t="s">
        <v>2289</v>
      </c>
      <c r="D667" s="723" t="s">
        <v>16</v>
      </c>
      <c r="E667" s="721" t="s">
        <v>221</v>
      </c>
      <c r="F667" s="721" t="s">
        <v>230</v>
      </c>
      <c r="G667" s="956">
        <v>35985</v>
      </c>
      <c r="H667" s="795">
        <v>19</v>
      </c>
      <c r="I667" s="725" t="s">
        <v>1403</v>
      </c>
      <c r="J667" s="721" t="s">
        <v>223</v>
      </c>
      <c r="K667" s="721" t="s">
        <v>246</v>
      </c>
      <c r="L667" s="813"/>
      <c r="M667" s="813" t="s">
        <v>6426</v>
      </c>
      <c r="N667" s="722" t="s">
        <v>2099</v>
      </c>
      <c r="O667" s="721" t="s">
        <v>245</v>
      </c>
      <c r="P667" s="722" t="s">
        <v>2288</v>
      </c>
      <c r="Q667" s="722"/>
    </row>
    <row r="668" spans="1:17">
      <c r="A668" s="721"/>
      <c r="B668" s="721">
        <v>3</v>
      </c>
      <c r="C668" s="722" t="s">
        <v>7095</v>
      </c>
      <c r="D668" s="723" t="s">
        <v>23</v>
      </c>
      <c r="E668" s="721" t="s">
        <v>254</v>
      </c>
      <c r="F668" s="721"/>
      <c r="G668" s="956"/>
      <c r="H668" s="795"/>
      <c r="I668" s="725" t="s">
        <v>1403</v>
      </c>
      <c r="J668" s="721" t="s">
        <v>265</v>
      </c>
      <c r="K668" s="721" t="s">
        <v>6622</v>
      </c>
      <c r="L668" s="813"/>
      <c r="M668" s="813" t="s">
        <v>6426</v>
      </c>
      <c r="N668" s="722" t="s">
        <v>2099</v>
      </c>
      <c r="O668" s="721" t="s">
        <v>255</v>
      </c>
      <c r="P668" s="722"/>
      <c r="Q668" s="722"/>
    </row>
    <row r="669" spans="1:17">
      <c r="A669" s="839">
        <v>188</v>
      </c>
      <c r="B669" s="721">
        <v>1</v>
      </c>
      <c r="C669" s="722" t="s">
        <v>388</v>
      </c>
      <c r="D669" s="723" t="s">
        <v>23</v>
      </c>
      <c r="E669" s="721" t="s">
        <v>221</v>
      </c>
      <c r="F669" s="721" t="s">
        <v>389</v>
      </c>
      <c r="G669" s="956">
        <v>21707</v>
      </c>
      <c r="H669" s="795">
        <v>58</v>
      </c>
      <c r="I669" s="725" t="s">
        <v>1403</v>
      </c>
      <c r="J669" s="721" t="s">
        <v>256</v>
      </c>
      <c r="K669" s="721" t="s">
        <v>283</v>
      </c>
      <c r="L669" s="726"/>
      <c r="M669" s="726" t="s">
        <v>6426</v>
      </c>
      <c r="N669" s="722" t="s">
        <v>2099</v>
      </c>
      <c r="O669" s="721" t="s">
        <v>222</v>
      </c>
      <c r="P669" s="734" t="s">
        <v>387</v>
      </c>
      <c r="Q669" s="722" t="s">
        <v>392</v>
      </c>
    </row>
    <row r="670" spans="1:17">
      <c r="A670" s="839"/>
      <c r="B670" s="721">
        <v>2</v>
      </c>
      <c r="C670" s="722" t="s">
        <v>394</v>
      </c>
      <c r="D670" s="723" t="s">
        <v>16</v>
      </c>
      <c r="E670" s="721" t="s">
        <v>221</v>
      </c>
      <c r="F670" s="721" t="s">
        <v>389</v>
      </c>
      <c r="G670" s="956">
        <v>22267</v>
      </c>
      <c r="H670" s="724">
        <f t="shared" ref="H670:H675" ca="1" si="2">DATEDIF(G670,TODAY(),"Y")</f>
        <v>59</v>
      </c>
      <c r="I670" s="725" t="s">
        <v>1403</v>
      </c>
      <c r="J670" s="721" t="s">
        <v>241</v>
      </c>
      <c r="K670" s="721" t="s">
        <v>6621</v>
      </c>
      <c r="L670" s="726"/>
      <c r="M670" s="726" t="s">
        <v>6426</v>
      </c>
      <c r="N670" s="722" t="s">
        <v>228</v>
      </c>
      <c r="O670" s="721" t="s">
        <v>245</v>
      </c>
      <c r="P670" s="722" t="s">
        <v>393</v>
      </c>
      <c r="Q670" s="722" t="s">
        <v>392</v>
      </c>
    </row>
    <row r="671" spans="1:17">
      <c r="A671" s="839"/>
      <c r="B671" s="721">
        <v>3</v>
      </c>
      <c r="C671" s="722" t="s">
        <v>398</v>
      </c>
      <c r="D671" s="723" t="s">
        <v>23</v>
      </c>
      <c r="E671" s="721" t="s">
        <v>254</v>
      </c>
      <c r="F671" s="721" t="s">
        <v>22</v>
      </c>
      <c r="G671" s="956">
        <v>36082</v>
      </c>
      <c r="H671" s="724">
        <f t="shared" ca="1" si="2"/>
        <v>21</v>
      </c>
      <c r="I671" s="725" t="s">
        <v>1403</v>
      </c>
      <c r="J671" s="721" t="s">
        <v>258</v>
      </c>
      <c r="K671" s="721" t="s">
        <v>6623</v>
      </c>
      <c r="L671" s="726"/>
      <c r="M671" s="726" t="s">
        <v>6426</v>
      </c>
      <c r="N671" s="722" t="s">
        <v>228</v>
      </c>
      <c r="O671" s="721" t="s">
        <v>6640</v>
      </c>
      <c r="P671" s="722" t="s">
        <v>397</v>
      </c>
      <c r="Q671" s="722" t="s">
        <v>392</v>
      </c>
    </row>
    <row r="672" spans="1:17">
      <c r="A672" s="839">
        <v>189</v>
      </c>
      <c r="B672" s="721">
        <v>1</v>
      </c>
      <c r="C672" s="722" t="s">
        <v>6876</v>
      </c>
      <c r="D672" s="723" t="s">
        <v>23</v>
      </c>
      <c r="E672" s="733" t="s">
        <v>221</v>
      </c>
      <c r="F672" s="733" t="s">
        <v>6880</v>
      </c>
      <c r="G672" s="956">
        <v>33889</v>
      </c>
      <c r="H672" s="724">
        <f t="shared" ca="1" si="2"/>
        <v>27</v>
      </c>
      <c r="I672" s="725" t="s">
        <v>1403</v>
      </c>
      <c r="J672" s="733" t="s">
        <v>241</v>
      </c>
      <c r="K672" s="733" t="s">
        <v>165</v>
      </c>
      <c r="L672" s="726"/>
      <c r="M672" s="726" t="s">
        <v>6426</v>
      </c>
      <c r="N672" s="722" t="s">
        <v>2099</v>
      </c>
      <c r="O672" s="733" t="s">
        <v>222</v>
      </c>
      <c r="P672" s="727"/>
      <c r="Q672" s="741"/>
    </row>
    <row r="673" spans="1:17">
      <c r="A673" s="839"/>
      <c r="B673" s="721">
        <v>2</v>
      </c>
      <c r="C673" s="722" t="s">
        <v>6877</v>
      </c>
      <c r="D673" s="723" t="s">
        <v>16</v>
      </c>
      <c r="E673" s="733" t="s">
        <v>221</v>
      </c>
      <c r="F673" s="733" t="s">
        <v>524</v>
      </c>
      <c r="G673" s="956">
        <v>33625</v>
      </c>
      <c r="H673" s="724">
        <f t="shared" ca="1" si="2"/>
        <v>28</v>
      </c>
      <c r="I673" s="725" t="s">
        <v>1403</v>
      </c>
      <c r="J673" s="733" t="s">
        <v>241</v>
      </c>
      <c r="K673" s="733" t="s">
        <v>6621</v>
      </c>
      <c r="L673" s="726"/>
      <c r="M673" s="726" t="s">
        <v>6426</v>
      </c>
      <c r="N673" s="722" t="s">
        <v>2099</v>
      </c>
      <c r="O673" s="733" t="s">
        <v>245</v>
      </c>
      <c r="P673" s="727"/>
      <c r="Q673" s="741"/>
    </row>
    <row r="674" spans="1:17">
      <c r="A674" s="839"/>
      <c r="B674" s="721">
        <v>3</v>
      </c>
      <c r="C674" s="722" t="s">
        <v>6878</v>
      </c>
      <c r="D674" s="723" t="s">
        <v>23</v>
      </c>
      <c r="E674" s="733" t="s">
        <v>254</v>
      </c>
      <c r="F674" s="733" t="s">
        <v>229</v>
      </c>
      <c r="G674" s="956">
        <v>42086</v>
      </c>
      <c r="H674" s="724">
        <f t="shared" ca="1" si="2"/>
        <v>5</v>
      </c>
      <c r="I674" s="725" t="s">
        <v>1403</v>
      </c>
      <c r="J674" s="733" t="s">
        <v>6624</v>
      </c>
      <c r="K674" s="733" t="s">
        <v>6622</v>
      </c>
      <c r="L674" s="726"/>
      <c r="M674" s="726" t="s">
        <v>6426</v>
      </c>
      <c r="N674" s="722" t="s">
        <v>2099</v>
      </c>
      <c r="O674" s="733" t="s">
        <v>6640</v>
      </c>
      <c r="P674" s="727"/>
      <c r="Q674" s="741"/>
    </row>
    <row r="675" spans="1:17">
      <c r="A675" s="839"/>
      <c r="B675" s="721">
        <v>4</v>
      </c>
      <c r="C675" s="722" t="s">
        <v>6879</v>
      </c>
      <c r="D675" s="723" t="s">
        <v>16</v>
      </c>
      <c r="E675" s="733" t="s">
        <v>254</v>
      </c>
      <c r="F675" s="733" t="s">
        <v>229</v>
      </c>
      <c r="G675" s="956">
        <v>42717</v>
      </c>
      <c r="H675" s="724">
        <f t="shared" ca="1" si="2"/>
        <v>3</v>
      </c>
      <c r="I675" s="725" t="s">
        <v>1403</v>
      </c>
      <c r="J675" s="733" t="s">
        <v>6624</v>
      </c>
      <c r="K675" s="733" t="s">
        <v>6622</v>
      </c>
      <c r="L675" s="726"/>
      <c r="M675" s="726" t="s">
        <v>6426</v>
      </c>
      <c r="N675" s="722" t="s">
        <v>2099</v>
      </c>
      <c r="O675" s="733" t="s">
        <v>6640</v>
      </c>
      <c r="P675" s="727"/>
      <c r="Q675" s="741"/>
    </row>
    <row r="676" spans="1:17">
      <c r="A676" s="839">
        <v>190</v>
      </c>
      <c r="B676" s="721">
        <v>1</v>
      </c>
      <c r="C676" s="722" t="s">
        <v>2823</v>
      </c>
      <c r="D676" s="723" t="s">
        <v>23</v>
      </c>
      <c r="E676" s="721" t="s">
        <v>221</v>
      </c>
      <c r="F676" s="721" t="s">
        <v>2720</v>
      </c>
      <c r="G676" s="956">
        <v>25273</v>
      </c>
      <c r="H676" s="795">
        <v>48</v>
      </c>
      <c r="I676" s="725" t="s">
        <v>1403</v>
      </c>
      <c r="J676" s="721" t="s">
        <v>2491</v>
      </c>
      <c r="K676" s="721" t="s">
        <v>2497</v>
      </c>
      <c r="L676" s="726"/>
      <c r="M676" s="726" t="s">
        <v>6426</v>
      </c>
      <c r="N676" s="722" t="s">
        <v>2099</v>
      </c>
      <c r="O676" s="721" t="s">
        <v>222</v>
      </c>
      <c r="P676" s="727" t="s">
        <v>2822</v>
      </c>
      <c r="Q676" s="736" t="s">
        <v>2826</v>
      </c>
    </row>
    <row r="677" spans="1:17">
      <c r="A677" s="839"/>
      <c r="B677" s="721">
        <v>2</v>
      </c>
      <c r="C677" s="722" t="s">
        <v>2828</v>
      </c>
      <c r="D677" s="723" t="s">
        <v>16</v>
      </c>
      <c r="E677" s="721" t="s">
        <v>221</v>
      </c>
      <c r="F677" s="721" t="s">
        <v>2720</v>
      </c>
      <c r="G677" s="956">
        <v>26790</v>
      </c>
      <c r="H677" s="795">
        <v>44</v>
      </c>
      <c r="I677" s="725" t="s">
        <v>1403</v>
      </c>
      <c r="J677" s="721" t="s">
        <v>289</v>
      </c>
      <c r="K677" s="721" t="s">
        <v>246</v>
      </c>
      <c r="L677" s="726"/>
      <c r="M677" s="726" t="s">
        <v>6426</v>
      </c>
      <c r="N677" s="722" t="s">
        <v>2099</v>
      </c>
      <c r="O677" s="721" t="s">
        <v>245</v>
      </c>
      <c r="P677" s="727" t="s">
        <v>2827</v>
      </c>
      <c r="Q677" s="736" t="s">
        <v>2826</v>
      </c>
    </row>
    <row r="678" spans="1:17">
      <c r="A678" s="839"/>
      <c r="B678" s="721">
        <v>3</v>
      </c>
      <c r="C678" s="722" t="s">
        <v>2834</v>
      </c>
      <c r="D678" s="723" t="s">
        <v>23</v>
      </c>
      <c r="E678" s="721" t="s">
        <v>254</v>
      </c>
      <c r="F678" s="721" t="s">
        <v>2835</v>
      </c>
      <c r="G678" s="956">
        <v>39508</v>
      </c>
      <c r="H678" s="795">
        <v>9</v>
      </c>
      <c r="I678" s="725" t="s">
        <v>1403</v>
      </c>
      <c r="J678" s="721" t="s">
        <v>369</v>
      </c>
      <c r="K678" s="721" t="s">
        <v>266</v>
      </c>
      <c r="L678" s="726"/>
      <c r="M678" s="726" t="s">
        <v>6426</v>
      </c>
      <c r="N678" s="722" t="s">
        <v>2099</v>
      </c>
      <c r="O678" s="721" t="s">
        <v>255</v>
      </c>
      <c r="P678" s="727" t="s">
        <v>2833</v>
      </c>
      <c r="Q678" s="736" t="s">
        <v>2826</v>
      </c>
    </row>
    <row r="679" spans="1:17">
      <c r="A679" s="839">
        <v>191</v>
      </c>
      <c r="B679" s="738">
        <v>1</v>
      </c>
      <c r="C679" s="722" t="s">
        <v>7096</v>
      </c>
      <c r="D679" s="757" t="s">
        <v>23</v>
      </c>
      <c r="E679" s="738" t="s">
        <v>221</v>
      </c>
      <c r="F679" s="40"/>
      <c r="G679" s="953"/>
      <c r="H679" s="40"/>
      <c r="I679" s="839" t="s">
        <v>1403</v>
      </c>
      <c r="J679" s="40"/>
      <c r="K679" s="738" t="s">
        <v>283</v>
      </c>
      <c r="L679" s="40"/>
      <c r="M679" s="726" t="s">
        <v>6426</v>
      </c>
      <c r="N679" s="722" t="s">
        <v>2099</v>
      </c>
      <c r="O679" s="738" t="s">
        <v>222</v>
      </c>
      <c r="P679" s="40"/>
      <c r="Q679" s="40"/>
    </row>
    <row r="680" spans="1:17">
      <c r="A680" s="839"/>
      <c r="B680" s="738">
        <v>2</v>
      </c>
      <c r="C680" s="722" t="s">
        <v>4663</v>
      </c>
      <c r="D680" s="757" t="s">
        <v>16</v>
      </c>
      <c r="E680" s="738" t="s">
        <v>221</v>
      </c>
      <c r="F680" s="40"/>
      <c r="G680" s="953"/>
      <c r="H680" s="40"/>
      <c r="I680" s="839" t="s">
        <v>1403</v>
      </c>
      <c r="J680" s="40"/>
      <c r="K680" s="738" t="s">
        <v>6621</v>
      </c>
      <c r="L680" s="40"/>
      <c r="M680" s="726" t="s">
        <v>6426</v>
      </c>
      <c r="N680" s="722" t="s">
        <v>2099</v>
      </c>
      <c r="O680" s="738" t="s">
        <v>245</v>
      </c>
      <c r="P680" s="40"/>
      <c r="Q680" s="40"/>
    </row>
    <row r="681" spans="1:17">
      <c r="A681" s="839">
        <v>192</v>
      </c>
      <c r="B681" s="738">
        <v>1</v>
      </c>
      <c r="C681" s="722" t="s">
        <v>7097</v>
      </c>
      <c r="D681" s="757" t="s">
        <v>23</v>
      </c>
      <c r="E681" s="738" t="s">
        <v>221</v>
      </c>
      <c r="F681" s="40"/>
      <c r="G681" s="953"/>
      <c r="H681" s="40"/>
      <c r="I681" s="839" t="s">
        <v>1403</v>
      </c>
      <c r="J681" s="40"/>
      <c r="K681" s="738" t="s">
        <v>283</v>
      </c>
      <c r="L681" s="40"/>
      <c r="M681" s="726" t="s">
        <v>6426</v>
      </c>
      <c r="N681" s="722" t="s">
        <v>2099</v>
      </c>
      <c r="O681" s="738" t="s">
        <v>222</v>
      </c>
      <c r="P681" s="40"/>
      <c r="Q681" s="40"/>
    </row>
    <row r="682" spans="1:17">
      <c r="A682" s="839"/>
      <c r="B682" s="738">
        <v>2</v>
      </c>
      <c r="C682" s="722" t="s">
        <v>2214</v>
      </c>
      <c r="D682" s="757" t="s">
        <v>16</v>
      </c>
      <c r="E682" s="738" t="s">
        <v>221</v>
      </c>
      <c r="F682" s="40"/>
      <c r="G682" s="953"/>
      <c r="H682" s="40"/>
      <c r="I682" s="839" t="s">
        <v>1403</v>
      </c>
      <c r="J682" s="40"/>
      <c r="K682" s="738" t="s">
        <v>6621</v>
      </c>
      <c r="L682" s="40"/>
      <c r="M682" s="726" t="s">
        <v>6426</v>
      </c>
      <c r="N682" s="722" t="s">
        <v>2099</v>
      </c>
      <c r="O682" s="738" t="s">
        <v>245</v>
      </c>
      <c r="P682" s="40"/>
      <c r="Q682" s="40"/>
    </row>
    <row r="683" spans="1:17">
      <c r="A683" s="722">
        <v>193</v>
      </c>
      <c r="B683" s="722">
        <v>1</v>
      </c>
      <c r="C683" s="722" t="s">
        <v>2521</v>
      </c>
      <c r="D683" s="744" t="s">
        <v>23</v>
      </c>
      <c r="E683" s="722" t="s">
        <v>221</v>
      </c>
      <c r="F683" s="722" t="s">
        <v>288</v>
      </c>
      <c r="G683" s="957">
        <v>27590</v>
      </c>
      <c r="H683" s="724">
        <v>42</v>
      </c>
      <c r="I683" s="769" t="s">
        <v>1403</v>
      </c>
      <c r="J683" s="722" t="s">
        <v>223</v>
      </c>
      <c r="K683" s="722" t="s">
        <v>283</v>
      </c>
      <c r="L683" s="770"/>
      <c r="M683" s="770" t="s">
        <v>6426</v>
      </c>
      <c r="N683" s="722" t="s">
        <v>2525</v>
      </c>
      <c r="O683" s="722" t="s">
        <v>222</v>
      </c>
      <c r="P683" s="727" t="s">
        <v>2520</v>
      </c>
      <c r="Q683" s="727" t="s">
        <v>2524</v>
      </c>
    </row>
    <row r="684" spans="1:17">
      <c r="A684" s="721"/>
      <c r="B684" s="721">
        <v>2</v>
      </c>
      <c r="C684" s="722" t="s">
        <v>1558</v>
      </c>
      <c r="D684" s="723" t="s">
        <v>16</v>
      </c>
      <c r="E684" s="721" t="s">
        <v>221</v>
      </c>
      <c r="F684" s="721" t="s">
        <v>2228</v>
      </c>
      <c r="G684" s="956">
        <v>28587</v>
      </c>
      <c r="H684" s="795">
        <v>39</v>
      </c>
      <c r="I684" s="725" t="s">
        <v>1403</v>
      </c>
      <c r="J684" s="721" t="s">
        <v>256</v>
      </c>
      <c r="K684" s="721" t="s">
        <v>246</v>
      </c>
      <c r="L684" s="726"/>
      <c r="M684" s="726" t="s">
        <v>6426</v>
      </c>
      <c r="N684" s="722" t="s">
        <v>2525</v>
      </c>
      <c r="O684" s="721" t="s">
        <v>245</v>
      </c>
      <c r="P684" s="727" t="s">
        <v>2527</v>
      </c>
      <c r="Q684" s="727" t="s">
        <v>2524</v>
      </c>
    </row>
    <row r="685" spans="1:17">
      <c r="A685" s="721"/>
      <c r="B685" s="721">
        <v>3</v>
      </c>
      <c r="C685" s="722" t="s">
        <v>2531</v>
      </c>
      <c r="D685" s="723" t="s">
        <v>16</v>
      </c>
      <c r="E685" s="721" t="s">
        <v>254</v>
      </c>
      <c r="F685" s="721" t="s">
        <v>2228</v>
      </c>
      <c r="G685" s="956">
        <v>36289</v>
      </c>
      <c r="H685" s="795">
        <v>18</v>
      </c>
      <c r="I685" s="725" t="s">
        <v>1403</v>
      </c>
      <c r="J685" s="721" t="s">
        <v>785</v>
      </c>
      <c r="K685" s="721" t="s">
        <v>266</v>
      </c>
      <c r="L685" s="726"/>
      <c r="M685" s="726" t="s">
        <v>6426</v>
      </c>
      <c r="N685" s="722" t="s">
        <v>2525</v>
      </c>
      <c r="O685" s="721" t="s">
        <v>255</v>
      </c>
      <c r="P685" s="727" t="s">
        <v>2530</v>
      </c>
      <c r="Q685" s="727" t="s">
        <v>2524</v>
      </c>
    </row>
    <row r="686" spans="1:17">
      <c r="A686" s="721"/>
      <c r="B686" s="721">
        <v>4</v>
      </c>
      <c r="C686" s="722" t="s">
        <v>2533</v>
      </c>
      <c r="D686" s="723" t="s">
        <v>23</v>
      </c>
      <c r="E686" s="721" t="s">
        <v>254</v>
      </c>
      <c r="F686" s="721" t="s">
        <v>230</v>
      </c>
      <c r="G686" s="956">
        <v>39508</v>
      </c>
      <c r="H686" s="795">
        <v>9</v>
      </c>
      <c r="I686" s="725" t="s">
        <v>1403</v>
      </c>
      <c r="J686" s="721" t="s">
        <v>369</v>
      </c>
      <c r="K686" s="721" t="s">
        <v>266</v>
      </c>
      <c r="L686" s="726"/>
      <c r="M686" s="726" t="s">
        <v>6426</v>
      </c>
      <c r="N686" s="722" t="s">
        <v>2525</v>
      </c>
      <c r="O686" s="721" t="s">
        <v>255</v>
      </c>
      <c r="P686" s="727" t="s">
        <v>2532</v>
      </c>
      <c r="Q686" s="727" t="s">
        <v>2524</v>
      </c>
    </row>
    <row r="687" spans="1:17">
      <c r="A687" s="721"/>
      <c r="B687" s="721">
        <v>5</v>
      </c>
      <c r="C687" s="722" t="s">
        <v>2534</v>
      </c>
      <c r="D687" s="723" t="s">
        <v>16</v>
      </c>
      <c r="E687" s="721" t="s">
        <v>254</v>
      </c>
      <c r="F687" s="721" t="s">
        <v>244</v>
      </c>
      <c r="G687" s="956">
        <v>37015</v>
      </c>
      <c r="H687" s="795">
        <v>16</v>
      </c>
      <c r="I687" s="725" t="s">
        <v>1403</v>
      </c>
      <c r="J687" s="721" t="s">
        <v>348</v>
      </c>
      <c r="K687" s="721" t="s">
        <v>266</v>
      </c>
      <c r="L687" s="726"/>
      <c r="M687" s="726" t="s">
        <v>6426</v>
      </c>
      <c r="N687" s="722" t="s">
        <v>2525</v>
      </c>
      <c r="O687" s="721" t="s">
        <v>1845</v>
      </c>
      <c r="P687" s="722"/>
      <c r="Q687" s="727" t="s">
        <v>2524</v>
      </c>
    </row>
    <row r="688" spans="1:17">
      <c r="A688" s="721">
        <v>194</v>
      </c>
      <c r="B688" s="721">
        <v>1</v>
      </c>
      <c r="C688" s="722" t="s">
        <v>2538</v>
      </c>
      <c r="D688" s="723" t="s">
        <v>23</v>
      </c>
      <c r="E688" s="721" t="s">
        <v>221</v>
      </c>
      <c r="F688" s="721" t="s">
        <v>524</v>
      </c>
      <c r="G688" s="956">
        <v>24228</v>
      </c>
      <c r="H688" s="795">
        <v>51</v>
      </c>
      <c r="I688" s="725" t="s">
        <v>1403</v>
      </c>
      <c r="J688" s="721" t="s">
        <v>223</v>
      </c>
      <c r="K688" s="721" t="s">
        <v>283</v>
      </c>
      <c r="L688" s="726"/>
      <c r="M688" s="726" t="s">
        <v>6426</v>
      </c>
      <c r="N688" s="722" t="s">
        <v>2525</v>
      </c>
      <c r="O688" s="721" t="s">
        <v>222</v>
      </c>
      <c r="P688" s="722" t="s">
        <v>2537</v>
      </c>
      <c r="Q688" s="722" t="s">
        <v>2540</v>
      </c>
    </row>
    <row r="689" spans="1:17">
      <c r="A689" s="721"/>
      <c r="B689" s="721">
        <v>2</v>
      </c>
      <c r="C689" s="722" t="s">
        <v>2542</v>
      </c>
      <c r="D689" s="723" t="s">
        <v>16</v>
      </c>
      <c r="E689" s="721" t="s">
        <v>221</v>
      </c>
      <c r="F689" s="721" t="s">
        <v>1414</v>
      </c>
      <c r="G689" s="956">
        <v>25917</v>
      </c>
      <c r="H689" s="795">
        <v>46</v>
      </c>
      <c r="I689" s="725" t="s">
        <v>1403</v>
      </c>
      <c r="J689" s="721" t="s">
        <v>469</v>
      </c>
      <c r="K689" s="721" t="s">
        <v>470</v>
      </c>
      <c r="L689" s="726"/>
      <c r="M689" s="726" t="s">
        <v>6426</v>
      </c>
      <c r="N689" s="722" t="s">
        <v>2525</v>
      </c>
      <c r="O689" s="721" t="s">
        <v>245</v>
      </c>
      <c r="P689" s="722" t="s">
        <v>2541</v>
      </c>
      <c r="Q689" s="722" t="s">
        <v>2540</v>
      </c>
    </row>
    <row r="690" spans="1:17">
      <c r="A690" s="721"/>
      <c r="B690" s="721">
        <v>3</v>
      </c>
      <c r="C690" s="722" t="s">
        <v>2545</v>
      </c>
      <c r="D690" s="723" t="s">
        <v>16</v>
      </c>
      <c r="E690" s="721" t="s">
        <v>254</v>
      </c>
      <c r="F690" s="721" t="s">
        <v>524</v>
      </c>
      <c r="G690" s="956">
        <v>35509</v>
      </c>
      <c r="H690" s="795">
        <v>20</v>
      </c>
      <c r="I690" s="725" t="s">
        <v>1403</v>
      </c>
      <c r="J690" s="721" t="s">
        <v>344</v>
      </c>
      <c r="K690" s="721" t="s">
        <v>266</v>
      </c>
      <c r="L690" s="726"/>
      <c r="M690" s="726" t="s">
        <v>6426</v>
      </c>
      <c r="N690" s="722" t="s">
        <v>2525</v>
      </c>
      <c r="O690" s="721" t="s">
        <v>255</v>
      </c>
      <c r="P690" s="722" t="s">
        <v>2544</v>
      </c>
      <c r="Q690" s="722" t="s">
        <v>2540</v>
      </c>
    </row>
    <row r="691" spans="1:17">
      <c r="A691" s="721"/>
      <c r="B691" s="721">
        <v>4</v>
      </c>
      <c r="C691" s="722" t="s">
        <v>2547</v>
      </c>
      <c r="D691" s="723" t="s">
        <v>16</v>
      </c>
      <c r="E691" s="721" t="s">
        <v>254</v>
      </c>
      <c r="F691" s="721" t="s">
        <v>22</v>
      </c>
      <c r="G691" s="956">
        <v>38451</v>
      </c>
      <c r="H691" s="795">
        <v>12</v>
      </c>
      <c r="I691" s="725" t="s">
        <v>1403</v>
      </c>
      <c r="J691" s="721" t="s">
        <v>369</v>
      </c>
      <c r="K691" s="721" t="s">
        <v>266</v>
      </c>
      <c r="L691" s="726"/>
      <c r="M691" s="726" t="s">
        <v>6426</v>
      </c>
      <c r="N691" s="722" t="s">
        <v>2525</v>
      </c>
      <c r="O691" s="721" t="s">
        <v>255</v>
      </c>
      <c r="P691" s="722" t="s">
        <v>2546</v>
      </c>
      <c r="Q691" s="722" t="s">
        <v>2540</v>
      </c>
    </row>
    <row r="692" spans="1:17">
      <c r="A692" s="721">
        <v>195</v>
      </c>
      <c r="B692" s="721">
        <v>1</v>
      </c>
      <c r="C692" s="722" t="s">
        <v>2549</v>
      </c>
      <c r="D692" s="723" t="s">
        <v>23</v>
      </c>
      <c r="E692" s="721" t="s">
        <v>221</v>
      </c>
      <c r="F692" s="721" t="s">
        <v>288</v>
      </c>
      <c r="G692" s="956">
        <v>30196</v>
      </c>
      <c r="H692" s="795">
        <v>34</v>
      </c>
      <c r="I692" s="725" t="s">
        <v>1403</v>
      </c>
      <c r="J692" s="721" t="s">
        <v>256</v>
      </c>
      <c r="K692" s="721" t="s">
        <v>283</v>
      </c>
      <c r="L692" s="726"/>
      <c r="M692" s="726" t="s">
        <v>6426</v>
      </c>
      <c r="N692" s="722" t="s">
        <v>2525</v>
      </c>
      <c r="O692" s="721" t="s">
        <v>222</v>
      </c>
      <c r="P692" s="722" t="s">
        <v>2548</v>
      </c>
      <c r="Q692" s="722" t="s">
        <v>2550</v>
      </c>
    </row>
    <row r="693" spans="1:17">
      <c r="A693" s="721"/>
      <c r="B693" s="721">
        <v>2</v>
      </c>
      <c r="C693" s="722" t="s">
        <v>2552</v>
      </c>
      <c r="D693" s="723" t="s">
        <v>16</v>
      </c>
      <c r="E693" s="721" t="s">
        <v>221</v>
      </c>
      <c r="F693" s="721" t="s">
        <v>288</v>
      </c>
      <c r="G693" s="956">
        <v>30895</v>
      </c>
      <c r="H693" s="795">
        <v>33</v>
      </c>
      <c r="I693" s="725" t="s">
        <v>1403</v>
      </c>
      <c r="J693" s="721" t="s">
        <v>256</v>
      </c>
      <c r="K693" s="721" t="s">
        <v>246</v>
      </c>
      <c r="L693" s="726"/>
      <c r="M693" s="726" t="s">
        <v>6426</v>
      </c>
      <c r="N693" s="722" t="s">
        <v>2525</v>
      </c>
      <c r="O693" s="721" t="s">
        <v>245</v>
      </c>
      <c r="P693" s="722" t="s">
        <v>2551</v>
      </c>
      <c r="Q693" s="722" t="s">
        <v>2550</v>
      </c>
    </row>
    <row r="694" spans="1:17">
      <c r="A694" s="721"/>
      <c r="B694" s="721">
        <v>3</v>
      </c>
      <c r="C694" s="722" t="s">
        <v>2556</v>
      </c>
      <c r="D694" s="723" t="s">
        <v>16</v>
      </c>
      <c r="E694" s="721" t="s">
        <v>254</v>
      </c>
      <c r="F694" s="721" t="s">
        <v>230</v>
      </c>
      <c r="G694" s="956">
        <v>38336</v>
      </c>
      <c r="H694" s="795">
        <v>12</v>
      </c>
      <c r="I694" s="725" t="s">
        <v>1403</v>
      </c>
      <c r="J694" s="721" t="s">
        <v>348</v>
      </c>
      <c r="K694" s="721" t="s">
        <v>266</v>
      </c>
      <c r="L694" s="726"/>
      <c r="M694" s="726" t="s">
        <v>6426</v>
      </c>
      <c r="N694" s="722" t="s">
        <v>2525</v>
      </c>
      <c r="O694" s="721" t="s">
        <v>255</v>
      </c>
      <c r="P694" s="722" t="s">
        <v>2555</v>
      </c>
      <c r="Q694" s="722" t="s">
        <v>2550</v>
      </c>
    </row>
    <row r="695" spans="1:17">
      <c r="A695" s="721">
        <v>196</v>
      </c>
      <c r="B695" s="721">
        <v>1</v>
      </c>
      <c r="C695" s="722" t="s">
        <v>2558</v>
      </c>
      <c r="D695" s="723" t="s">
        <v>23</v>
      </c>
      <c r="E695" s="721" t="s">
        <v>221</v>
      </c>
      <c r="F695" s="721" t="s">
        <v>288</v>
      </c>
      <c r="G695" s="956">
        <v>23533</v>
      </c>
      <c r="H695" s="795">
        <v>53</v>
      </c>
      <c r="I695" s="725" t="s">
        <v>1403</v>
      </c>
      <c r="J695" s="721" t="s">
        <v>223</v>
      </c>
      <c r="K695" s="721" t="s">
        <v>2559</v>
      </c>
      <c r="L695" s="726"/>
      <c r="M695" s="726" t="s">
        <v>6426</v>
      </c>
      <c r="N695" s="722" t="s">
        <v>2525</v>
      </c>
      <c r="O695" s="721" t="s">
        <v>222</v>
      </c>
      <c r="P695" s="727" t="s">
        <v>2557</v>
      </c>
      <c r="Q695" s="722" t="s">
        <v>2562</v>
      </c>
    </row>
    <row r="696" spans="1:17">
      <c r="A696" s="721"/>
      <c r="B696" s="721">
        <v>2</v>
      </c>
      <c r="C696" s="722" t="s">
        <v>2564</v>
      </c>
      <c r="D696" s="723" t="s">
        <v>16</v>
      </c>
      <c r="E696" s="721" t="s">
        <v>221</v>
      </c>
      <c r="F696" s="721" t="s">
        <v>288</v>
      </c>
      <c r="G696" s="956">
        <v>26501</v>
      </c>
      <c r="H696" s="795">
        <v>45</v>
      </c>
      <c r="I696" s="725" t="s">
        <v>1403</v>
      </c>
      <c r="J696" s="721" t="s">
        <v>256</v>
      </c>
      <c r="K696" s="721" t="s">
        <v>246</v>
      </c>
      <c r="L696" s="726"/>
      <c r="M696" s="726" t="s">
        <v>6426</v>
      </c>
      <c r="N696" s="722" t="s">
        <v>2525</v>
      </c>
      <c r="O696" s="721" t="s">
        <v>245</v>
      </c>
      <c r="P696" s="722" t="s">
        <v>2563</v>
      </c>
      <c r="Q696" s="722" t="s">
        <v>2562</v>
      </c>
    </row>
    <row r="697" spans="1:17">
      <c r="A697" s="721"/>
      <c r="B697" s="721">
        <v>3</v>
      </c>
      <c r="C697" s="722" t="s">
        <v>2566</v>
      </c>
      <c r="D697" s="723" t="s">
        <v>23</v>
      </c>
      <c r="E697" s="721" t="s">
        <v>254</v>
      </c>
      <c r="F697" s="721" t="s">
        <v>230</v>
      </c>
      <c r="G697" s="956">
        <v>35217</v>
      </c>
      <c r="H697" s="795">
        <v>21</v>
      </c>
      <c r="I697" s="725" t="s">
        <v>1403</v>
      </c>
      <c r="J697" s="721" t="s">
        <v>223</v>
      </c>
      <c r="K697" s="721" t="s">
        <v>266</v>
      </c>
      <c r="L697" s="726"/>
      <c r="M697" s="726" t="s">
        <v>6426</v>
      </c>
      <c r="N697" s="722" t="s">
        <v>2525</v>
      </c>
      <c r="O697" s="721" t="s">
        <v>255</v>
      </c>
      <c r="P697" s="722" t="s">
        <v>2565</v>
      </c>
      <c r="Q697" s="722" t="s">
        <v>2562</v>
      </c>
    </row>
    <row r="698" spans="1:17">
      <c r="A698" s="721"/>
      <c r="B698" s="721">
        <v>4</v>
      </c>
      <c r="C698" s="722" t="s">
        <v>2568</v>
      </c>
      <c r="D698" s="723" t="s">
        <v>23</v>
      </c>
      <c r="E698" s="721" t="s">
        <v>254</v>
      </c>
      <c r="F698" s="721" t="s">
        <v>288</v>
      </c>
      <c r="G698" s="956">
        <v>32749</v>
      </c>
      <c r="H698" s="795">
        <v>27</v>
      </c>
      <c r="I698" s="725" t="s">
        <v>1403</v>
      </c>
      <c r="J698" s="721" t="s">
        <v>289</v>
      </c>
      <c r="K698" s="721" t="s">
        <v>270</v>
      </c>
      <c r="L698" s="726"/>
      <c r="M698" s="726" t="s">
        <v>6426</v>
      </c>
      <c r="N698" s="722" t="s">
        <v>2525</v>
      </c>
      <c r="O698" s="721" t="s">
        <v>255</v>
      </c>
      <c r="P698" s="722" t="s">
        <v>2567</v>
      </c>
      <c r="Q698" s="722" t="s">
        <v>2562</v>
      </c>
    </row>
    <row r="699" spans="1:17">
      <c r="A699" s="721">
        <v>197</v>
      </c>
      <c r="B699" s="721">
        <v>1</v>
      </c>
      <c r="C699" s="722" t="s">
        <v>2570</v>
      </c>
      <c r="D699" s="723" t="s">
        <v>23</v>
      </c>
      <c r="E699" s="721" t="s">
        <v>221</v>
      </c>
      <c r="F699" s="721" t="s">
        <v>2571</v>
      </c>
      <c r="G699" s="956">
        <v>27122</v>
      </c>
      <c r="H699" s="795">
        <v>43</v>
      </c>
      <c r="I699" s="725" t="s">
        <v>1403</v>
      </c>
      <c r="J699" s="721" t="s">
        <v>289</v>
      </c>
      <c r="K699" s="721" t="s">
        <v>674</v>
      </c>
      <c r="L699" s="726"/>
      <c r="M699" s="726" t="s">
        <v>6426</v>
      </c>
      <c r="N699" s="722" t="s">
        <v>2525</v>
      </c>
      <c r="O699" s="721" t="s">
        <v>222</v>
      </c>
      <c r="P699" s="722" t="s">
        <v>2569</v>
      </c>
      <c r="Q699" s="722" t="s">
        <v>2574</v>
      </c>
    </row>
    <row r="700" spans="1:17">
      <c r="A700" s="721"/>
      <c r="B700" s="721">
        <v>2</v>
      </c>
      <c r="C700" s="722" t="s">
        <v>2576</v>
      </c>
      <c r="D700" s="723" t="s">
        <v>16</v>
      </c>
      <c r="E700" s="721" t="s">
        <v>221</v>
      </c>
      <c r="F700" s="721" t="s">
        <v>288</v>
      </c>
      <c r="G700" s="956">
        <v>30476</v>
      </c>
      <c r="H700" s="795">
        <v>34</v>
      </c>
      <c r="I700" s="725" t="s">
        <v>1403</v>
      </c>
      <c r="J700" s="721" t="s">
        <v>223</v>
      </c>
      <c r="K700" s="721" t="s">
        <v>246</v>
      </c>
      <c r="L700" s="726"/>
      <c r="M700" s="726" t="s">
        <v>6426</v>
      </c>
      <c r="N700" s="722" t="s">
        <v>2525</v>
      </c>
      <c r="O700" s="721" t="s">
        <v>245</v>
      </c>
      <c r="P700" s="722" t="s">
        <v>2575</v>
      </c>
      <c r="Q700" s="722" t="s">
        <v>2574</v>
      </c>
    </row>
    <row r="701" spans="1:17">
      <c r="A701" s="721"/>
      <c r="B701" s="721">
        <v>3</v>
      </c>
      <c r="C701" s="722" t="s">
        <v>2580</v>
      </c>
      <c r="D701" s="723" t="s">
        <v>16</v>
      </c>
      <c r="E701" s="721" t="s">
        <v>254</v>
      </c>
      <c r="F701" s="721" t="s">
        <v>230</v>
      </c>
      <c r="G701" s="956">
        <v>38445</v>
      </c>
      <c r="H701" s="795">
        <v>12</v>
      </c>
      <c r="I701" s="725" t="s">
        <v>1403</v>
      </c>
      <c r="J701" s="721" t="s">
        <v>369</v>
      </c>
      <c r="K701" s="721" t="s">
        <v>266</v>
      </c>
      <c r="L701" s="726"/>
      <c r="M701" s="726" t="s">
        <v>6426</v>
      </c>
      <c r="N701" s="722" t="s">
        <v>2525</v>
      </c>
      <c r="O701" s="721" t="s">
        <v>255</v>
      </c>
      <c r="P701" s="722" t="s">
        <v>2579</v>
      </c>
      <c r="Q701" s="722" t="s">
        <v>2574</v>
      </c>
    </row>
    <row r="702" spans="1:17">
      <c r="A702" s="721"/>
      <c r="B702" s="721">
        <v>4</v>
      </c>
      <c r="C702" s="722" t="s">
        <v>2582</v>
      </c>
      <c r="D702" s="723" t="s">
        <v>23</v>
      </c>
      <c r="E702" s="721" t="s">
        <v>254</v>
      </c>
      <c r="F702" s="721" t="s">
        <v>230</v>
      </c>
      <c r="G702" s="956">
        <v>40498</v>
      </c>
      <c r="H702" s="795">
        <v>6</v>
      </c>
      <c r="I702" s="725" t="s">
        <v>1403</v>
      </c>
      <c r="J702" s="721" t="s">
        <v>265</v>
      </c>
      <c r="K702" s="721" t="s">
        <v>270</v>
      </c>
      <c r="L702" s="726"/>
      <c r="M702" s="726" t="s">
        <v>6426</v>
      </c>
      <c r="N702" s="722" t="s">
        <v>2525</v>
      </c>
      <c r="O702" s="721" t="s">
        <v>255</v>
      </c>
      <c r="P702" s="727" t="s">
        <v>2581</v>
      </c>
      <c r="Q702" s="722" t="s">
        <v>2574</v>
      </c>
    </row>
    <row r="703" spans="1:17">
      <c r="A703" s="721">
        <v>198</v>
      </c>
      <c r="B703" s="721">
        <v>1</v>
      </c>
      <c r="C703" s="722" t="s">
        <v>2584</v>
      </c>
      <c r="D703" s="723" t="s">
        <v>23</v>
      </c>
      <c r="E703" s="721" t="s">
        <v>221</v>
      </c>
      <c r="F703" s="721" t="s">
        <v>2585</v>
      </c>
      <c r="G703" s="956">
        <v>23723</v>
      </c>
      <c r="H703" s="795">
        <v>52</v>
      </c>
      <c r="I703" s="725" t="s">
        <v>1403</v>
      </c>
      <c r="J703" s="721" t="s">
        <v>256</v>
      </c>
      <c r="K703" s="721" t="s">
        <v>283</v>
      </c>
      <c r="L703" s="726"/>
      <c r="M703" s="726" t="s">
        <v>6426</v>
      </c>
      <c r="N703" s="722" t="s">
        <v>2525</v>
      </c>
      <c r="O703" s="721" t="s">
        <v>222</v>
      </c>
      <c r="P703" s="722" t="s">
        <v>2583</v>
      </c>
      <c r="Q703" s="722" t="s">
        <v>2588</v>
      </c>
    </row>
    <row r="704" spans="1:17">
      <c r="A704" s="721"/>
      <c r="B704" s="721">
        <v>3</v>
      </c>
      <c r="C704" s="722" t="s">
        <v>2590</v>
      </c>
      <c r="D704" s="723" t="s">
        <v>23</v>
      </c>
      <c r="E704" s="721" t="s">
        <v>254</v>
      </c>
      <c r="F704" s="721" t="s">
        <v>2585</v>
      </c>
      <c r="G704" s="956">
        <v>36623</v>
      </c>
      <c r="H704" s="795">
        <v>17</v>
      </c>
      <c r="I704" s="725" t="s">
        <v>1403</v>
      </c>
      <c r="J704" s="721" t="s">
        <v>289</v>
      </c>
      <c r="K704" s="721" t="s">
        <v>270</v>
      </c>
      <c r="L704" s="726"/>
      <c r="M704" s="726" t="s">
        <v>6426</v>
      </c>
      <c r="N704" s="722" t="s">
        <v>2525</v>
      </c>
      <c r="O704" s="721" t="s">
        <v>255</v>
      </c>
      <c r="P704" s="727" t="s">
        <v>2589</v>
      </c>
      <c r="Q704" s="722" t="s">
        <v>2588</v>
      </c>
    </row>
    <row r="705" spans="1:17">
      <c r="A705" s="721"/>
      <c r="B705" s="721">
        <v>4</v>
      </c>
      <c r="C705" s="722" t="s">
        <v>2593</v>
      </c>
      <c r="D705" s="723" t="s">
        <v>16</v>
      </c>
      <c r="E705" s="721" t="s">
        <v>254</v>
      </c>
      <c r="F705" s="721" t="s">
        <v>2585</v>
      </c>
      <c r="G705" s="956">
        <v>39143</v>
      </c>
      <c r="H705" s="795">
        <v>10</v>
      </c>
      <c r="I705" s="725" t="s">
        <v>1403</v>
      </c>
      <c r="J705" s="721" t="s">
        <v>369</v>
      </c>
      <c r="K705" s="721" t="s">
        <v>266</v>
      </c>
      <c r="L705" s="726"/>
      <c r="M705" s="726" t="s">
        <v>6426</v>
      </c>
      <c r="N705" s="722" t="s">
        <v>2525</v>
      </c>
      <c r="O705" s="721" t="s">
        <v>255</v>
      </c>
      <c r="P705" s="722" t="s">
        <v>2592</v>
      </c>
      <c r="Q705" s="722" t="s">
        <v>2588</v>
      </c>
    </row>
    <row r="706" spans="1:17">
      <c r="A706" s="721">
        <v>199</v>
      </c>
      <c r="B706" s="721">
        <v>1</v>
      </c>
      <c r="C706" s="722" t="s">
        <v>2595</v>
      </c>
      <c r="D706" s="723" t="s">
        <v>23</v>
      </c>
      <c r="E706" s="721" t="s">
        <v>221</v>
      </c>
      <c r="F706" s="721" t="s">
        <v>22</v>
      </c>
      <c r="G706" s="956">
        <v>22112</v>
      </c>
      <c r="H706" s="795">
        <v>57</v>
      </c>
      <c r="I706" s="725" t="s">
        <v>1403</v>
      </c>
      <c r="J706" s="721" t="s">
        <v>256</v>
      </c>
      <c r="K706" s="721" t="s">
        <v>283</v>
      </c>
      <c r="L706" s="726"/>
      <c r="M706" s="726" t="s">
        <v>6426</v>
      </c>
      <c r="N706" s="722" t="s">
        <v>2525</v>
      </c>
      <c r="O706" s="721" t="s">
        <v>222</v>
      </c>
      <c r="P706" s="722" t="s">
        <v>2594</v>
      </c>
      <c r="Q706" s="722" t="s">
        <v>2598</v>
      </c>
    </row>
    <row r="707" spans="1:17">
      <c r="A707" s="721"/>
      <c r="B707" s="721">
        <v>2</v>
      </c>
      <c r="C707" s="722" t="s">
        <v>2603</v>
      </c>
      <c r="D707" s="723" t="s">
        <v>23</v>
      </c>
      <c r="E707" s="721" t="s">
        <v>254</v>
      </c>
      <c r="F707" s="721" t="s">
        <v>22</v>
      </c>
      <c r="G707" s="956">
        <v>30009</v>
      </c>
      <c r="H707" s="795">
        <v>35</v>
      </c>
      <c r="I707" s="725" t="s">
        <v>1403</v>
      </c>
      <c r="J707" s="721" t="s">
        <v>289</v>
      </c>
      <c r="K707" s="721" t="s">
        <v>283</v>
      </c>
      <c r="L707" s="726"/>
      <c r="M707" s="726" t="s">
        <v>6426</v>
      </c>
      <c r="N707" s="722" t="s">
        <v>2525</v>
      </c>
      <c r="O707" s="721" t="s">
        <v>255</v>
      </c>
      <c r="P707" s="722" t="s">
        <v>2602</v>
      </c>
      <c r="Q707" s="722" t="s">
        <v>2598</v>
      </c>
    </row>
    <row r="708" spans="1:17">
      <c r="A708" s="721"/>
      <c r="B708" s="721">
        <v>3</v>
      </c>
      <c r="C708" s="722" t="s">
        <v>2605</v>
      </c>
      <c r="D708" s="723" t="s">
        <v>23</v>
      </c>
      <c r="E708" s="721" t="s">
        <v>254</v>
      </c>
      <c r="F708" s="721" t="s">
        <v>22</v>
      </c>
      <c r="G708" s="956">
        <v>31761</v>
      </c>
      <c r="H708" s="795">
        <v>30</v>
      </c>
      <c r="I708" s="725" t="s">
        <v>1403</v>
      </c>
      <c r="J708" s="721" t="s">
        <v>289</v>
      </c>
      <c r="K708" s="721" t="s">
        <v>283</v>
      </c>
      <c r="L708" s="726"/>
      <c r="M708" s="726" t="s">
        <v>6426</v>
      </c>
      <c r="N708" s="722" t="s">
        <v>2525</v>
      </c>
      <c r="O708" s="721" t="s">
        <v>255</v>
      </c>
      <c r="P708" s="722" t="s">
        <v>2604</v>
      </c>
      <c r="Q708" s="722" t="s">
        <v>2598</v>
      </c>
    </row>
    <row r="709" spans="1:17">
      <c r="A709" s="721"/>
      <c r="B709" s="721">
        <v>4</v>
      </c>
      <c r="C709" s="722" t="s">
        <v>2607</v>
      </c>
      <c r="D709" s="723" t="s">
        <v>23</v>
      </c>
      <c r="E709" s="721" t="s">
        <v>254</v>
      </c>
      <c r="F709" s="721" t="s">
        <v>22</v>
      </c>
      <c r="G709" s="956">
        <v>32241</v>
      </c>
      <c r="H709" s="795">
        <v>29</v>
      </c>
      <c r="I709" s="725" t="s">
        <v>1403</v>
      </c>
      <c r="J709" s="721" t="s">
        <v>289</v>
      </c>
      <c r="K709" s="721" t="s">
        <v>283</v>
      </c>
      <c r="L709" s="726"/>
      <c r="M709" s="726" t="s">
        <v>6426</v>
      </c>
      <c r="N709" s="722" t="s">
        <v>2525</v>
      </c>
      <c r="O709" s="721" t="s">
        <v>255</v>
      </c>
      <c r="P709" s="722" t="s">
        <v>2606</v>
      </c>
      <c r="Q709" s="722" t="s">
        <v>2598</v>
      </c>
    </row>
    <row r="710" spans="1:17">
      <c r="A710" s="721"/>
      <c r="B710" s="721">
        <v>5</v>
      </c>
      <c r="C710" s="722" t="s">
        <v>2609</v>
      </c>
      <c r="D710" s="723" t="s">
        <v>16</v>
      </c>
      <c r="E710" s="721" t="s">
        <v>254</v>
      </c>
      <c r="F710" s="721" t="s">
        <v>22</v>
      </c>
      <c r="G710" s="956">
        <v>33101</v>
      </c>
      <c r="H710" s="795">
        <v>26</v>
      </c>
      <c r="I710" s="725" t="s">
        <v>1403</v>
      </c>
      <c r="J710" s="721" t="s">
        <v>289</v>
      </c>
      <c r="K710" s="721" t="s">
        <v>246</v>
      </c>
      <c r="L710" s="726"/>
      <c r="M710" s="726" t="s">
        <v>6426</v>
      </c>
      <c r="N710" s="722" t="s">
        <v>2525</v>
      </c>
      <c r="O710" s="721" t="s">
        <v>255</v>
      </c>
      <c r="P710" s="722" t="s">
        <v>2608</v>
      </c>
      <c r="Q710" s="722" t="s">
        <v>2598</v>
      </c>
    </row>
    <row r="711" spans="1:17">
      <c r="A711" s="721"/>
      <c r="B711" s="721">
        <v>6</v>
      </c>
      <c r="C711" s="722" t="s">
        <v>2611</v>
      </c>
      <c r="D711" s="723" t="s">
        <v>23</v>
      </c>
      <c r="E711" s="721" t="s">
        <v>254</v>
      </c>
      <c r="F711" s="721" t="s">
        <v>22</v>
      </c>
      <c r="G711" s="956">
        <v>34641</v>
      </c>
      <c r="H711" s="795">
        <v>22</v>
      </c>
      <c r="I711" s="725" t="s">
        <v>1403</v>
      </c>
      <c r="J711" s="721" t="s">
        <v>256</v>
      </c>
      <c r="K711" s="721" t="s">
        <v>266</v>
      </c>
      <c r="L711" s="726"/>
      <c r="M711" s="726" t="s">
        <v>6426</v>
      </c>
      <c r="N711" s="722" t="s">
        <v>2525</v>
      </c>
      <c r="O711" s="721" t="s">
        <v>255</v>
      </c>
      <c r="P711" s="722" t="s">
        <v>2610</v>
      </c>
      <c r="Q711" s="722" t="s">
        <v>2598</v>
      </c>
    </row>
    <row r="712" spans="1:17">
      <c r="A712" s="721"/>
      <c r="B712" s="721">
        <v>7</v>
      </c>
      <c r="C712" s="722" t="s">
        <v>2613</v>
      </c>
      <c r="D712" s="723" t="s">
        <v>23</v>
      </c>
      <c r="E712" s="721" t="s">
        <v>254</v>
      </c>
      <c r="F712" s="721" t="s">
        <v>22</v>
      </c>
      <c r="G712" s="956">
        <v>35251</v>
      </c>
      <c r="H712" s="795">
        <v>21</v>
      </c>
      <c r="I712" s="725" t="s">
        <v>1403</v>
      </c>
      <c r="J712" s="721" t="s">
        <v>256</v>
      </c>
      <c r="K712" s="721" t="s">
        <v>266</v>
      </c>
      <c r="L712" s="726"/>
      <c r="M712" s="726" t="s">
        <v>6426</v>
      </c>
      <c r="N712" s="722" t="s">
        <v>2525</v>
      </c>
      <c r="O712" s="721" t="s">
        <v>255</v>
      </c>
      <c r="P712" s="722" t="s">
        <v>2612</v>
      </c>
      <c r="Q712" s="722" t="s">
        <v>2598</v>
      </c>
    </row>
    <row r="713" spans="1:17">
      <c r="A713" s="721"/>
      <c r="B713" s="721">
        <v>8</v>
      </c>
      <c r="C713" s="722" t="s">
        <v>2615</v>
      </c>
      <c r="D713" s="723" t="s">
        <v>16</v>
      </c>
      <c r="E713" s="721" t="s">
        <v>254</v>
      </c>
      <c r="F713" s="721" t="s">
        <v>22</v>
      </c>
      <c r="G713" s="956">
        <v>36432</v>
      </c>
      <c r="H713" s="795">
        <v>17</v>
      </c>
      <c r="I713" s="725" t="s">
        <v>1403</v>
      </c>
      <c r="J713" s="721" t="s">
        <v>289</v>
      </c>
      <c r="K713" s="721" t="s">
        <v>266</v>
      </c>
      <c r="L713" s="726"/>
      <c r="M713" s="726" t="s">
        <v>6426</v>
      </c>
      <c r="N713" s="722" t="s">
        <v>2525</v>
      </c>
      <c r="O713" s="721" t="s">
        <v>255</v>
      </c>
      <c r="P713" s="722" t="s">
        <v>2614</v>
      </c>
      <c r="Q713" s="722" t="s">
        <v>2598</v>
      </c>
    </row>
    <row r="714" spans="1:17">
      <c r="A714" s="721"/>
      <c r="B714" s="721">
        <v>9</v>
      </c>
      <c r="C714" s="722" t="s">
        <v>2617</v>
      </c>
      <c r="D714" s="723" t="s">
        <v>23</v>
      </c>
      <c r="E714" s="721" t="s">
        <v>254</v>
      </c>
      <c r="F714" s="721" t="s">
        <v>22</v>
      </c>
      <c r="G714" s="956">
        <v>36947</v>
      </c>
      <c r="H714" s="795">
        <v>16</v>
      </c>
      <c r="I714" s="725" t="s">
        <v>1403</v>
      </c>
      <c r="J714" s="721" t="s">
        <v>289</v>
      </c>
      <c r="K714" s="721" t="s">
        <v>270</v>
      </c>
      <c r="L714" s="726"/>
      <c r="M714" s="726" t="s">
        <v>6426</v>
      </c>
      <c r="N714" s="722" t="s">
        <v>2525</v>
      </c>
      <c r="O714" s="721" t="s">
        <v>255</v>
      </c>
      <c r="P714" s="722" t="s">
        <v>2616</v>
      </c>
      <c r="Q714" s="722" t="s">
        <v>2598</v>
      </c>
    </row>
    <row r="715" spans="1:17">
      <c r="A715" s="721">
        <v>200</v>
      </c>
      <c r="B715" s="721">
        <v>1</v>
      </c>
      <c r="C715" s="722" t="s">
        <v>2619</v>
      </c>
      <c r="D715" s="723" t="s">
        <v>23</v>
      </c>
      <c r="E715" s="721" t="s">
        <v>221</v>
      </c>
      <c r="F715" s="721" t="s">
        <v>1500</v>
      </c>
      <c r="G715" s="956">
        <v>23543</v>
      </c>
      <c r="H715" s="795">
        <v>53</v>
      </c>
      <c r="I715" s="725" t="s">
        <v>1403</v>
      </c>
      <c r="J715" s="721" t="s">
        <v>289</v>
      </c>
      <c r="K715" s="721" t="s">
        <v>283</v>
      </c>
      <c r="L715" s="726"/>
      <c r="M715" s="726" t="s">
        <v>6426</v>
      </c>
      <c r="N715" s="722" t="s">
        <v>2525</v>
      </c>
      <c r="O715" s="721" t="s">
        <v>222</v>
      </c>
      <c r="P715" s="722" t="s">
        <v>2618</v>
      </c>
      <c r="Q715" s="722" t="s">
        <v>2622</v>
      </c>
    </row>
    <row r="716" spans="1:17">
      <c r="A716" s="721"/>
      <c r="B716" s="721">
        <v>2</v>
      </c>
      <c r="C716" s="722" t="s">
        <v>2625</v>
      </c>
      <c r="D716" s="723" t="s">
        <v>16</v>
      </c>
      <c r="E716" s="721" t="s">
        <v>221</v>
      </c>
      <c r="F716" s="721" t="s">
        <v>1500</v>
      </c>
      <c r="G716" s="956">
        <v>22683</v>
      </c>
      <c r="H716" s="795">
        <v>55</v>
      </c>
      <c r="I716" s="725" t="s">
        <v>1403</v>
      </c>
      <c r="J716" s="721" t="s">
        <v>256</v>
      </c>
      <c r="K716" s="721" t="s">
        <v>246</v>
      </c>
      <c r="L716" s="726"/>
      <c r="M716" s="726" t="s">
        <v>6426</v>
      </c>
      <c r="N716" s="722" t="s">
        <v>2525</v>
      </c>
      <c r="O716" s="721" t="s">
        <v>245</v>
      </c>
      <c r="P716" s="722" t="s">
        <v>2624</v>
      </c>
      <c r="Q716" s="722" t="s">
        <v>2622</v>
      </c>
    </row>
    <row r="717" spans="1:17">
      <c r="A717" s="721"/>
      <c r="B717" s="721">
        <v>3</v>
      </c>
      <c r="C717" s="722" t="s">
        <v>2629</v>
      </c>
      <c r="D717" s="723" t="s">
        <v>23</v>
      </c>
      <c r="E717" s="721" t="s">
        <v>254</v>
      </c>
      <c r="F717" s="721" t="s">
        <v>1500</v>
      </c>
      <c r="G717" s="956">
        <v>31376</v>
      </c>
      <c r="H717" s="795">
        <v>31</v>
      </c>
      <c r="I717" s="725" t="s">
        <v>1403</v>
      </c>
      <c r="J717" s="721" t="s">
        <v>223</v>
      </c>
      <c r="K717" s="721" t="s">
        <v>2559</v>
      </c>
      <c r="L717" s="726"/>
      <c r="M717" s="726" t="s">
        <v>6426</v>
      </c>
      <c r="N717" s="722" t="s">
        <v>2525</v>
      </c>
      <c r="O717" s="721" t="s">
        <v>255</v>
      </c>
      <c r="P717" s="722" t="s">
        <v>2628</v>
      </c>
      <c r="Q717" s="722" t="s">
        <v>2622</v>
      </c>
    </row>
    <row r="718" spans="1:17">
      <c r="A718" s="721"/>
      <c r="B718" s="721">
        <v>4</v>
      </c>
      <c r="C718" s="722" t="s">
        <v>2631</v>
      </c>
      <c r="D718" s="723" t="s">
        <v>16</v>
      </c>
      <c r="E718" s="721" t="s">
        <v>254</v>
      </c>
      <c r="F718" s="721" t="s">
        <v>1500</v>
      </c>
      <c r="G718" s="956">
        <v>33308</v>
      </c>
      <c r="H718" s="795">
        <v>26</v>
      </c>
      <c r="I718" s="725" t="s">
        <v>1403</v>
      </c>
      <c r="J718" s="721" t="s">
        <v>344</v>
      </c>
      <c r="K718" s="721" t="s">
        <v>266</v>
      </c>
      <c r="L718" s="726"/>
      <c r="M718" s="726" t="s">
        <v>6426</v>
      </c>
      <c r="N718" s="722" t="s">
        <v>2525</v>
      </c>
      <c r="O718" s="721" t="s">
        <v>255</v>
      </c>
      <c r="P718" s="722" t="s">
        <v>2630</v>
      </c>
      <c r="Q718" s="722" t="s">
        <v>2622</v>
      </c>
    </row>
    <row r="719" spans="1:17">
      <c r="A719" s="721">
        <v>201</v>
      </c>
      <c r="B719" s="721">
        <v>1</v>
      </c>
      <c r="C719" s="722" t="s">
        <v>2633</v>
      </c>
      <c r="D719" s="723" t="s">
        <v>16</v>
      </c>
      <c r="E719" s="721" t="s">
        <v>2634</v>
      </c>
      <c r="F719" s="721" t="s">
        <v>244</v>
      </c>
      <c r="G719" s="956">
        <v>19211</v>
      </c>
      <c r="H719" s="795">
        <v>65</v>
      </c>
      <c r="I719" s="725" t="s">
        <v>1403</v>
      </c>
      <c r="J719" s="721" t="s">
        <v>289</v>
      </c>
      <c r="K719" s="721" t="s">
        <v>246</v>
      </c>
      <c r="L719" s="726"/>
      <c r="M719" s="726" t="s">
        <v>6426</v>
      </c>
      <c r="N719" s="722" t="s">
        <v>2525</v>
      </c>
      <c r="O719" s="721" t="s">
        <v>222</v>
      </c>
      <c r="P719" s="722" t="s">
        <v>2632</v>
      </c>
      <c r="Q719" s="722" t="s">
        <v>2637</v>
      </c>
    </row>
    <row r="720" spans="1:17">
      <c r="A720" s="721"/>
      <c r="B720" s="721">
        <v>3</v>
      </c>
      <c r="C720" s="722" t="s">
        <v>2247</v>
      </c>
      <c r="D720" s="723" t="s">
        <v>23</v>
      </c>
      <c r="E720" s="721" t="s">
        <v>254</v>
      </c>
      <c r="F720" s="721" t="s">
        <v>244</v>
      </c>
      <c r="G720" s="956">
        <v>28826</v>
      </c>
      <c r="H720" s="795">
        <v>38</v>
      </c>
      <c r="I720" s="725" t="s">
        <v>1403</v>
      </c>
      <c r="J720" s="721" t="s">
        <v>256</v>
      </c>
      <c r="K720" s="721" t="s">
        <v>283</v>
      </c>
      <c r="L720" s="726"/>
      <c r="M720" s="726" t="s">
        <v>6426</v>
      </c>
      <c r="N720" s="722" t="s">
        <v>2525</v>
      </c>
      <c r="O720" s="721" t="s">
        <v>255</v>
      </c>
      <c r="P720" s="722" t="s">
        <v>2639</v>
      </c>
      <c r="Q720" s="722" t="s">
        <v>2637</v>
      </c>
    </row>
    <row r="721" spans="1:17">
      <c r="A721" s="721">
        <v>202</v>
      </c>
      <c r="B721" s="721">
        <v>1</v>
      </c>
      <c r="C721" s="722" t="s">
        <v>2641</v>
      </c>
      <c r="D721" s="723" t="s">
        <v>23</v>
      </c>
      <c r="E721" s="721" t="s">
        <v>221</v>
      </c>
      <c r="F721" s="721" t="s">
        <v>915</v>
      </c>
      <c r="G721" s="956">
        <v>29914</v>
      </c>
      <c r="H721" s="795">
        <v>35</v>
      </c>
      <c r="I721" s="725" t="s">
        <v>1403</v>
      </c>
      <c r="J721" s="721" t="s">
        <v>289</v>
      </c>
      <c r="K721" s="721" t="s">
        <v>283</v>
      </c>
      <c r="L721" s="726"/>
      <c r="M721" s="726" t="s">
        <v>6426</v>
      </c>
      <c r="N721" s="722" t="s">
        <v>2525</v>
      </c>
      <c r="O721" s="721" t="s">
        <v>222</v>
      </c>
      <c r="P721" s="722" t="s">
        <v>2640</v>
      </c>
      <c r="Q721" s="722" t="s">
        <v>2643</v>
      </c>
    </row>
    <row r="722" spans="1:17">
      <c r="A722" s="721"/>
      <c r="B722" s="721">
        <v>2</v>
      </c>
      <c r="C722" s="722" t="s">
        <v>1129</v>
      </c>
      <c r="D722" s="723" t="s">
        <v>16</v>
      </c>
      <c r="E722" s="721" t="s">
        <v>221</v>
      </c>
      <c r="F722" s="721" t="s">
        <v>2645</v>
      </c>
      <c r="G722" s="956">
        <v>31908</v>
      </c>
      <c r="H722" s="795">
        <v>30</v>
      </c>
      <c r="I722" s="725" t="s">
        <v>1403</v>
      </c>
      <c r="J722" s="721" t="s">
        <v>223</v>
      </c>
      <c r="K722" s="721" t="s">
        <v>246</v>
      </c>
      <c r="L722" s="726"/>
      <c r="M722" s="726" t="s">
        <v>6426</v>
      </c>
      <c r="N722" s="722" t="s">
        <v>2525</v>
      </c>
      <c r="O722" s="721" t="s">
        <v>245</v>
      </c>
      <c r="P722" s="727" t="s">
        <v>2644</v>
      </c>
      <c r="Q722" s="722" t="s">
        <v>2643</v>
      </c>
    </row>
    <row r="723" spans="1:17">
      <c r="A723" s="721"/>
      <c r="B723" s="721">
        <v>3</v>
      </c>
      <c r="C723" s="722" t="s">
        <v>2649</v>
      </c>
      <c r="D723" s="723" t="s">
        <v>23</v>
      </c>
      <c r="E723" s="721" t="s">
        <v>254</v>
      </c>
      <c r="F723" s="721" t="s">
        <v>230</v>
      </c>
      <c r="G723" s="956">
        <v>39337</v>
      </c>
      <c r="H723" s="795">
        <v>9</v>
      </c>
      <c r="I723" s="725" t="s">
        <v>1403</v>
      </c>
      <c r="J723" s="721" t="s">
        <v>369</v>
      </c>
      <c r="K723" s="721" t="s">
        <v>266</v>
      </c>
      <c r="L723" s="726"/>
      <c r="M723" s="726" t="s">
        <v>6426</v>
      </c>
      <c r="N723" s="722" t="s">
        <v>2525</v>
      </c>
      <c r="O723" s="721" t="s">
        <v>255</v>
      </c>
      <c r="P723" s="727" t="s">
        <v>2648</v>
      </c>
      <c r="Q723" s="722" t="s">
        <v>2643</v>
      </c>
    </row>
    <row r="724" spans="1:17">
      <c r="A724" s="721"/>
      <c r="B724" s="721">
        <v>4</v>
      </c>
      <c r="C724" s="722" t="s">
        <v>2651</v>
      </c>
      <c r="D724" s="723" t="s">
        <v>16</v>
      </c>
      <c r="E724" s="721" t="s">
        <v>254</v>
      </c>
      <c r="F724" s="721" t="s">
        <v>229</v>
      </c>
      <c r="G724" s="956">
        <v>41128</v>
      </c>
      <c r="H724" s="795">
        <v>4</v>
      </c>
      <c r="I724" s="725" t="s">
        <v>1403</v>
      </c>
      <c r="J724" s="721" t="s">
        <v>265</v>
      </c>
      <c r="K724" s="721" t="s">
        <v>270</v>
      </c>
      <c r="L724" s="726"/>
      <c r="M724" s="726" t="s">
        <v>6426</v>
      </c>
      <c r="N724" s="722" t="s">
        <v>2525</v>
      </c>
      <c r="O724" s="721" t="s">
        <v>255</v>
      </c>
      <c r="P724" s="727" t="s">
        <v>2650</v>
      </c>
      <c r="Q724" s="722" t="s">
        <v>2643</v>
      </c>
    </row>
    <row r="725" spans="1:17">
      <c r="A725" s="721">
        <v>203</v>
      </c>
      <c r="B725" s="721">
        <v>1</v>
      </c>
      <c r="C725" s="722" t="s">
        <v>362</v>
      </c>
      <c r="D725" s="723" t="s">
        <v>23</v>
      </c>
      <c r="E725" s="721" t="s">
        <v>221</v>
      </c>
      <c r="F725" s="721" t="s">
        <v>297</v>
      </c>
      <c r="G725" s="956">
        <v>23781</v>
      </c>
      <c r="H725" s="795">
        <v>52</v>
      </c>
      <c r="I725" s="725" t="s">
        <v>1403</v>
      </c>
      <c r="J725" s="721" t="s">
        <v>256</v>
      </c>
      <c r="K725" s="721" t="s">
        <v>283</v>
      </c>
      <c r="L725" s="726"/>
      <c r="M725" s="726" t="s">
        <v>6426</v>
      </c>
      <c r="N725" s="722" t="s">
        <v>2525</v>
      </c>
      <c r="O725" s="721" t="s">
        <v>222</v>
      </c>
      <c r="P725" s="722" t="s">
        <v>2652</v>
      </c>
      <c r="Q725" s="722" t="s">
        <v>2653</v>
      </c>
    </row>
    <row r="726" spans="1:17">
      <c r="A726" s="721"/>
      <c r="B726" s="721">
        <v>2</v>
      </c>
      <c r="C726" s="722" t="s">
        <v>2646</v>
      </c>
      <c r="D726" s="723" t="s">
        <v>16</v>
      </c>
      <c r="E726" s="721" t="s">
        <v>221</v>
      </c>
      <c r="F726" s="721" t="s">
        <v>297</v>
      </c>
      <c r="G726" s="956">
        <v>24659</v>
      </c>
      <c r="H726" s="795">
        <v>50</v>
      </c>
      <c r="I726" s="725" t="s">
        <v>1403</v>
      </c>
      <c r="J726" s="721" t="s">
        <v>256</v>
      </c>
      <c r="K726" s="721" t="s">
        <v>246</v>
      </c>
      <c r="L726" s="726"/>
      <c r="M726" s="726" t="s">
        <v>6426</v>
      </c>
      <c r="N726" s="722" t="s">
        <v>2525</v>
      </c>
      <c r="O726" s="721" t="s">
        <v>245</v>
      </c>
      <c r="P726" s="722" t="s">
        <v>2654</v>
      </c>
      <c r="Q726" s="722" t="s">
        <v>2653</v>
      </c>
    </row>
    <row r="727" spans="1:17">
      <c r="A727" s="721"/>
      <c r="B727" s="721">
        <v>3</v>
      </c>
      <c r="C727" s="722" t="s">
        <v>2656</v>
      </c>
      <c r="D727" s="723" t="s">
        <v>23</v>
      </c>
      <c r="E727" s="721" t="s">
        <v>254</v>
      </c>
      <c r="F727" s="721" t="s">
        <v>2657</v>
      </c>
      <c r="G727" s="956">
        <v>37564</v>
      </c>
      <c r="H727" s="795">
        <v>14</v>
      </c>
      <c r="I727" s="725" t="s">
        <v>1403</v>
      </c>
      <c r="J727" s="721" t="s">
        <v>262</v>
      </c>
      <c r="K727" s="721" t="s">
        <v>266</v>
      </c>
      <c r="L727" s="726"/>
      <c r="M727" s="726" t="s">
        <v>6426</v>
      </c>
      <c r="N727" s="722" t="s">
        <v>2525</v>
      </c>
      <c r="O727" s="721" t="s">
        <v>255</v>
      </c>
      <c r="P727" s="722" t="s">
        <v>2655</v>
      </c>
      <c r="Q727" s="722" t="s">
        <v>2653</v>
      </c>
    </row>
    <row r="728" spans="1:17">
      <c r="A728" s="721">
        <v>204</v>
      </c>
      <c r="B728" s="721">
        <v>1</v>
      </c>
      <c r="C728" s="722" t="s">
        <v>2659</v>
      </c>
      <c r="D728" s="723" t="s">
        <v>16</v>
      </c>
      <c r="E728" s="721" t="s">
        <v>2634</v>
      </c>
      <c r="F728" s="721" t="s">
        <v>452</v>
      </c>
      <c r="G728" s="956">
        <v>17039</v>
      </c>
      <c r="H728" s="795">
        <v>70</v>
      </c>
      <c r="I728" s="725" t="s">
        <v>1403</v>
      </c>
      <c r="J728" s="721" t="s">
        <v>256</v>
      </c>
      <c r="K728" s="721" t="s">
        <v>283</v>
      </c>
      <c r="L728" s="726"/>
      <c r="M728" s="726" t="s">
        <v>6426</v>
      </c>
      <c r="N728" s="722" t="s">
        <v>2525</v>
      </c>
      <c r="O728" s="721" t="s">
        <v>222</v>
      </c>
      <c r="P728" s="722" t="s">
        <v>2658</v>
      </c>
      <c r="Q728" s="722" t="s">
        <v>2662</v>
      </c>
    </row>
    <row r="729" spans="1:17">
      <c r="A729" s="721"/>
      <c r="B729" s="721">
        <v>2</v>
      </c>
      <c r="C729" s="722" t="s">
        <v>2663</v>
      </c>
      <c r="D729" s="723" t="s">
        <v>23</v>
      </c>
      <c r="E729" s="721" t="s">
        <v>254</v>
      </c>
      <c r="F729" s="740" t="s">
        <v>288</v>
      </c>
      <c r="G729" s="956">
        <v>27186</v>
      </c>
      <c r="H729" s="795">
        <v>43</v>
      </c>
      <c r="I729" s="725" t="s">
        <v>1403</v>
      </c>
      <c r="J729" s="721" t="s">
        <v>256</v>
      </c>
      <c r="K729" s="721" t="s">
        <v>283</v>
      </c>
      <c r="L729" s="726"/>
      <c r="M729" s="726" t="s">
        <v>6426</v>
      </c>
      <c r="N729" s="722" t="s">
        <v>2525</v>
      </c>
      <c r="O729" s="721" t="s">
        <v>1845</v>
      </c>
      <c r="P729" s="760" t="s">
        <v>2662</v>
      </c>
      <c r="Q729" s="722" t="s">
        <v>2662</v>
      </c>
    </row>
    <row r="730" spans="1:17">
      <c r="A730" s="721">
        <v>205</v>
      </c>
      <c r="B730" s="721">
        <v>1</v>
      </c>
      <c r="C730" s="722" t="s">
        <v>2665</v>
      </c>
      <c r="D730" s="723" t="s">
        <v>23</v>
      </c>
      <c r="E730" s="721" t="s">
        <v>221</v>
      </c>
      <c r="F730" s="721" t="s">
        <v>288</v>
      </c>
      <c r="G730" s="956">
        <v>24522</v>
      </c>
      <c r="H730" s="795">
        <v>50</v>
      </c>
      <c r="I730" s="725" t="s">
        <v>1403</v>
      </c>
      <c r="J730" s="721" t="s">
        <v>223</v>
      </c>
      <c r="K730" s="721" t="s">
        <v>283</v>
      </c>
      <c r="L730" s="726"/>
      <c r="M730" s="726" t="s">
        <v>6426</v>
      </c>
      <c r="N730" s="722" t="s">
        <v>2525</v>
      </c>
      <c r="O730" s="721" t="s">
        <v>222</v>
      </c>
      <c r="P730" s="722" t="s">
        <v>2664</v>
      </c>
      <c r="Q730" s="722" t="s">
        <v>2667</v>
      </c>
    </row>
    <row r="731" spans="1:17">
      <c r="A731" s="721"/>
      <c r="B731" s="721">
        <v>2</v>
      </c>
      <c r="C731" s="722" t="s">
        <v>2669</v>
      </c>
      <c r="D731" s="723" t="s">
        <v>16</v>
      </c>
      <c r="E731" s="721" t="s">
        <v>221</v>
      </c>
      <c r="F731" s="721" t="s">
        <v>288</v>
      </c>
      <c r="G731" s="956">
        <v>26775</v>
      </c>
      <c r="H731" s="795">
        <v>44</v>
      </c>
      <c r="I731" s="725" t="s">
        <v>1403</v>
      </c>
      <c r="J731" s="721" t="s">
        <v>223</v>
      </c>
      <c r="K731" s="721" t="s">
        <v>246</v>
      </c>
      <c r="L731" s="726"/>
      <c r="M731" s="726" t="s">
        <v>6426</v>
      </c>
      <c r="N731" s="722" t="s">
        <v>2525</v>
      </c>
      <c r="O731" s="721" t="s">
        <v>245</v>
      </c>
      <c r="P731" s="722" t="s">
        <v>2668</v>
      </c>
      <c r="Q731" s="722" t="s">
        <v>2667</v>
      </c>
    </row>
    <row r="732" spans="1:17">
      <c r="A732" s="721"/>
      <c r="B732" s="721">
        <v>3</v>
      </c>
      <c r="C732" s="722" t="s">
        <v>2672</v>
      </c>
      <c r="D732" s="723" t="s">
        <v>16</v>
      </c>
      <c r="E732" s="721" t="s">
        <v>254</v>
      </c>
      <c r="F732" s="721" t="s">
        <v>288</v>
      </c>
      <c r="G732" s="956">
        <v>33755</v>
      </c>
      <c r="H732" s="795">
        <v>25</v>
      </c>
      <c r="I732" s="725" t="s">
        <v>1403</v>
      </c>
      <c r="J732" s="721" t="s">
        <v>344</v>
      </c>
      <c r="K732" s="721" t="s">
        <v>266</v>
      </c>
      <c r="L732" s="726"/>
      <c r="M732" s="726" t="s">
        <v>6426</v>
      </c>
      <c r="N732" s="722" t="s">
        <v>2525</v>
      </c>
      <c r="O732" s="721" t="s">
        <v>255</v>
      </c>
      <c r="P732" s="722" t="s">
        <v>2671</v>
      </c>
      <c r="Q732" s="722" t="s">
        <v>2667</v>
      </c>
    </row>
    <row r="733" spans="1:17">
      <c r="A733" s="721"/>
      <c r="B733" s="738">
        <v>4</v>
      </c>
      <c r="C733" s="722" t="s">
        <v>2674</v>
      </c>
      <c r="D733" s="723" t="s">
        <v>16</v>
      </c>
      <c r="E733" s="721" t="s">
        <v>254</v>
      </c>
      <c r="F733" s="721" t="s">
        <v>230</v>
      </c>
      <c r="G733" s="956">
        <v>36138</v>
      </c>
      <c r="H733" s="795">
        <v>18</v>
      </c>
      <c r="I733" s="725" t="s">
        <v>1403</v>
      </c>
      <c r="J733" s="721" t="s">
        <v>344</v>
      </c>
      <c r="K733" s="721" t="s">
        <v>266</v>
      </c>
      <c r="L733" s="726"/>
      <c r="M733" s="726" t="s">
        <v>6426</v>
      </c>
      <c r="N733" s="722" t="s">
        <v>2525</v>
      </c>
      <c r="O733" s="721" t="s">
        <v>255</v>
      </c>
      <c r="P733" s="722" t="s">
        <v>2673</v>
      </c>
      <c r="Q733" s="722" t="s">
        <v>2667</v>
      </c>
    </row>
    <row r="734" spans="1:17">
      <c r="A734" s="721">
        <v>206</v>
      </c>
      <c r="B734" s="721">
        <v>1</v>
      </c>
      <c r="C734" s="722" t="s">
        <v>2676</v>
      </c>
      <c r="D734" s="723" t="s">
        <v>23</v>
      </c>
      <c r="E734" s="721" t="s">
        <v>221</v>
      </c>
      <c r="F734" s="721" t="s">
        <v>288</v>
      </c>
      <c r="G734" s="956">
        <v>26902</v>
      </c>
      <c r="H734" s="795">
        <v>43</v>
      </c>
      <c r="I734" s="725" t="s">
        <v>1403</v>
      </c>
      <c r="J734" s="721" t="s">
        <v>289</v>
      </c>
      <c r="K734" s="721" t="s">
        <v>283</v>
      </c>
      <c r="L734" s="726"/>
      <c r="M734" s="726" t="s">
        <v>6426</v>
      </c>
      <c r="N734" s="722" t="s">
        <v>2525</v>
      </c>
      <c r="O734" s="721" t="s">
        <v>222</v>
      </c>
      <c r="P734" s="722" t="s">
        <v>2675</v>
      </c>
      <c r="Q734" s="722" t="s">
        <v>2677</v>
      </c>
    </row>
    <row r="735" spans="1:17">
      <c r="A735" s="721"/>
      <c r="B735" s="721">
        <v>2</v>
      </c>
      <c r="C735" s="722" t="s">
        <v>2679</v>
      </c>
      <c r="D735" s="723" t="s">
        <v>16</v>
      </c>
      <c r="E735" s="721" t="s">
        <v>221</v>
      </c>
      <c r="F735" s="721" t="s">
        <v>2680</v>
      </c>
      <c r="G735" s="956">
        <v>27531</v>
      </c>
      <c r="H735" s="795">
        <v>42</v>
      </c>
      <c r="I735" s="725" t="s">
        <v>1403</v>
      </c>
      <c r="J735" s="721" t="s">
        <v>256</v>
      </c>
      <c r="K735" s="721" t="s">
        <v>246</v>
      </c>
      <c r="L735" s="726"/>
      <c r="M735" s="726" t="s">
        <v>6426</v>
      </c>
      <c r="N735" s="722" t="s">
        <v>2525</v>
      </c>
      <c r="O735" s="721" t="s">
        <v>245</v>
      </c>
      <c r="P735" s="722" t="s">
        <v>2678</v>
      </c>
      <c r="Q735" s="722" t="s">
        <v>2677</v>
      </c>
    </row>
    <row r="736" spans="1:17">
      <c r="A736" s="721"/>
      <c r="B736" s="721">
        <v>3</v>
      </c>
      <c r="C736" s="722" t="s">
        <v>2684</v>
      </c>
      <c r="D736" s="723" t="s">
        <v>23</v>
      </c>
      <c r="E736" s="721" t="s">
        <v>254</v>
      </c>
      <c r="F736" s="721" t="s">
        <v>2680</v>
      </c>
      <c r="G736" s="956">
        <v>35180</v>
      </c>
      <c r="H736" s="795">
        <v>21</v>
      </c>
      <c r="I736" s="725" t="s">
        <v>1403</v>
      </c>
      <c r="J736" s="721" t="s">
        <v>223</v>
      </c>
      <c r="K736" s="721" t="s">
        <v>270</v>
      </c>
      <c r="L736" s="726"/>
      <c r="M736" s="726" t="s">
        <v>6426</v>
      </c>
      <c r="N736" s="722" t="s">
        <v>2525</v>
      </c>
      <c r="O736" s="721" t="s">
        <v>255</v>
      </c>
      <c r="P736" s="722" t="s">
        <v>2683</v>
      </c>
      <c r="Q736" s="722" t="s">
        <v>2677</v>
      </c>
    </row>
    <row r="737" spans="1:17">
      <c r="A737" s="721"/>
      <c r="B737" s="721">
        <v>4</v>
      </c>
      <c r="C737" s="722" t="s">
        <v>2686</v>
      </c>
      <c r="D737" s="723" t="s">
        <v>23</v>
      </c>
      <c r="E737" s="721" t="s">
        <v>254</v>
      </c>
      <c r="F737" s="721" t="s">
        <v>230</v>
      </c>
      <c r="G737" s="956">
        <v>36309</v>
      </c>
      <c r="H737" s="795">
        <v>18</v>
      </c>
      <c r="I737" s="725" t="s">
        <v>1403</v>
      </c>
      <c r="J737" s="721" t="s">
        <v>886</v>
      </c>
      <c r="K737" s="721" t="s">
        <v>266</v>
      </c>
      <c r="L737" s="726"/>
      <c r="M737" s="726" t="s">
        <v>6426</v>
      </c>
      <c r="N737" s="722" t="s">
        <v>2525</v>
      </c>
      <c r="O737" s="721" t="s">
        <v>255</v>
      </c>
      <c r="P737" s="722" t="s">
        <v>2685</v>
      </c>
      <c r="Q737" s="722" t="s">
        <v>2677</v>
      </c>
    </row>
    <row r="738" spans="1:17">
      <c r="A738" s="721">
        <v>207</v>
      </c>
      <c r="B738" s="721">
        <v>1</v>
      </c>
      <c r="C738" s="722" t="s">
        <v>2688</v>
      </c>
      <c r="D738" s="723" t="s">
        <v>23</v>
      </c>
      <c r="E738" s="721" t="s">
        <v>221</v>
      </c>
      <c r="F738" s="721" t="s">
        <v>288</v>
      </c>
      <c r="G738" s="956">
        <v>32868</v>
      </c>
      <c r="H738" s="795">
        <v>27</v>
      </c>
      <c r="I738" s="725" t="s">
        <v>1403</v>
      </c>
      <c r="J738" s="721" t="s">
        <v>289</v>
      </c>
      <c r="K738" s="721" t="s">
        <v>674</v>
      </c>
      <c r="L738" s="726"/>
      <c r="M738" s="726" t="s">
        <v>6426</v>
      </c>
      <c r="N738" s="722" t="s">
        <v>2525</v>
      </c>
      <c r="O738" s="721" t="s">
        <v>222</v>
      </c>
      <c r="P738" s="722" t="s">
        <v>2687</v>
      </c>
      <c r="Q738" s="722" t="s">
        <v>2677</v>
      </c>
    </row>
    <row r="739" spans="1:17">
      <c r="A739" s="721"/>
      <c r="B739" s="721">
        <v>2</v>
      </c>
      <c r="C739" s="722" t="s">
        <v>2692</v>
      </c>
      <c r="D739" s="723" t="s">
        <v>16</v>
      </c>
      <c r="E739" s="738" t="s">
        <v>221</v>
      </c>
      <c r="F739" s="738" t="s">
        <v>22</v>
      </c>
      <c r="G739" s="956">
        <v>35012</v>
      </c>
      <c r="H739" s="795">
        <v>21</v>
      </c>
      <c r="I739" s="725" t="s">
        <v>1403</v>
      </c>
      <c r="J739" s="738" t="s">
        <v>223</v>
      </c>
      <c r="K739" s="738" t="s">
        <v>246</v>
      </c>
      <c r="L739" s="726"/>
      <c r="M739" s="726" t="s">
        <v>6426</v>
      </c>
      <c r="N739" s="722" t="s">
        <v>2525</v>
      </c>
      <c r="O739" s="738" t="s">
        <v>245</v>
      </c>
      <c r="P739" s="727" t="s">
        <v>2691</v>
      </c>
      <c r="Q739" s="722" t="s">
        <v>2677</v>
      </c>
    </row>
    <row r="740" spans="1:17">
      <c r="A740" s="721"/>
      <c r="B740" s="721">
        <v>3</v>
      </c>
      <c r="C740" s="722" t="s">
        <v>2696</v>
      </c>
      <c r="D740" s="723" t="s">
        <v>23</v>
      </c>
      <c r="E740" s="738" t="s">
        <v>254</v>
      </c>
      <c r="F740" s="721" t="s">
        <v>230</v>
      </c>
      <c r="G740" s="956">
        <v>42452</v>
      </c>
      <c r="H740" s="795">
        <v>1</v>
      </c>
      <c r="I740" s="725" t="s">
        <v>1403</v>
      </c>
      <c r="J740" s="738" t="s">
        <v>265</v>
      </c>
      <c r="K740" s="738" t="s">
        <v>270</v>
      </c>
      <c r="L740" s="726"/>
      <c r="M740" s="726" t="s">
        <v>6426</v>
      </c>
      <c r="N740" s="722" t="s">
        <v>2525</v>
      </c>
      <c r="O740" s="738" t="s">
        <v>255</v>
      </c>
      <c r="P740" s="727" t="s">
        <v>2695</v>
      </c>
      <c r="Q740" s="722" t="s">
        <v>2677</v>
      </c>
    </row>
    <row r="741" spans="1:17">
      <c r="A741" s="721">
        <v>208</v>
      </c>
      <c r="B741" s="721">
        <v>1</v>
      </c>
      <c r="C741" s="722" t="s">
        <v>2698</v>
      </c>
      <c r="D741" s="723" t="s">
        <v>23</v>
      </c>
      <c r="E741" s="721" t="s">
        <v>221</v>
      </c>
      <c r="F741" s="721" t="s">
        <v>618</v>
      </c>
      <c r="G741" s="956">
        <v>21860</v>
      </c>
      <c r="H741" s="795">
        <v>57</v>
      </c>
      <c r="I741" s="725" t="s">
        <v>1403</v>
      </c>
      <c r="J741" s="721" t="s">
        <v>223</v>
      </c>
      <c r="K741" s="721" t="s">
        <v>283</v>
      </c>
      <c r="L741" s="726"/>
      <c r="M741" s="726" t="s">
        <v>6426</v>
      </c>
      <c r="N741" s="722" t="s">
        <v>2525</v>
      </c>
      <c r="O741" s="721" t="s">
        <v>222</v>
      </c>
      <c r="P741" s="722" t="s">
        <v>2697</v>
      </c>
      <c r="Q741" s="722" t="s">
        <v>2701</v>
      </c>
    </row>
    <row r="742" spans="1:17">
      <c r="A742" s="721"/>
      <c r="B742" s="721">
        <v>2</v>
      </c>
      <c r="C742" s="722" t="s">
        <v>2703</v>
      </c>
      <c r="D742" s="723" t="s">
        <v>16</v>
      </c>
      <c r="E742" s="721" t="s">
        <v>221</v>
      </c>
      <c r="F742" s="721" t="s">
        <v>288</v>
      </c>
      <c r="G742" s="956">
        <v>23905</v>
      </c>
      <c r="H742" s="795">
        <v>52</v>
      </c>
      <c r="I742" s="725" t="s">
        <v>1403</v>
      </c>
      <c r="J742" s="721" t="s">
        <v>256</v>
      </c>
      <c r="K742" s="721" t="s">
        <v>246</v>
      </c>
      <c r="L742" s="726"/>
      <c r="M742" s="726" t="s">
        <v>6426</v>
      </c>
      <c r="N742" s="722" t="s">
        <v>2525</v>
      </c>
      <c r="O742" s="721" t="s">
        <v>245</v>
      </c>
      <c r="P742" s="722" t="s">
        <v>2702</v>
      </c>
      <c r="Q742" s="722" t="s">
        <v>2701</v>
      </c>
    </row>
    <row r="743" spans="1:17">
      <c r="A743" s="721"/>
      <c r="B743" s="721">
        <v>3</v>
      </c>
      <c r="C743" s="722" t="s">
        <v>2705</v>
      </c>
      <c r="D743" s="723" t="s">
        <v>16</v>
      </c>
      <c r="E743" s="721" t="s">
        <v>254</v>
      </c>
      <c r="F743" s="721" t="s">
        <v>288</v>
      </c>
      <c r="G743" s="956">
        <v>36151</v>
      </c>
      <c r="H743" s="795">
        <v>18</v>
      </c>
      <c r="I743" s="725" t="s">
        <v>1403</v>
      </c>
      <c r="J743" s="721" t="s">
        <v>344</v>
      </c>
      <c r="K743" s="721" t="s">
        <v>266</v>
      </c>
      <c r="L743" s="726"/>
      <c r="M743" s="726" t="s">
        <v>6426</v>
      </c>
      <c r="N743" s="722" t="s">
        <v>2525</v>
      </c>
      <c r="O743" s="721" t="s">
        <v>255</v>
      </c>
      <c r="P743" s="727" t="s">
        <v>2704</v>
      </c>
      <c r="Q743" s="722" t="s">
        <v>2701</v>
      </c>
    </row>
    <row r="744" spans="1:17">
      <c r="A744" s="721">
        <v>209</v>
      </c>
      <c r="B744" s="721">
        <v>1</v>
      </c>
      <c r="C744" s="722" t="s">
        <v>2707</v>
      </c>
      <c r="D744" s="723" t="s">
        <v>23</v>
      </c>
      <c r="E744" s="721" t="s">
        <v>221</v>
      </c>
      <c r="F744" s="721" t="s">
        <v>288</v>
      </c>
      <c r="G744" s="956">
        <v>27561</v>
      </c>
      <c r="H744" s="795">
        <v>42</v>
      </c>
      <c r="I744" s="725" t="s">
        <v>1403</v>
      </c>
      <c r="J744" s="721" t="s">
        <v>289</v>
      </c>
      <c r="K744" s="721" t="s">
        <v>674</v>
      </c>
      <c r="L744" s="726"/>
      <c r="M744" s="726" t="s">
        <v>6426</v>
      </c>
      <c r="N744" s="722" t="s">
        <v>2525</v>
      </c>
      <c r="O744" s="721" t="s">
        <v>222</v>
      </c>
      <c r="P744" s="722" t="s">
        <v>2706</v>
      </c>
      <c r="Q744" s="722" t="s">
        <v>2708</v>
      </c>
    </row>
    <row r="745" spans="1:17">
      <c r="A745" s="721"/>
      <c r="B745" s="721">
        <v>2</v>
      </c>
      <c r="C745" s="722" t="s">
        <v>2710</v>
      </c>
      <c r="D745" s="723" t="s">
        <v>16</v>
      </c>
      <c r="E745" s="721" t="s">
        <v>221</v>
      </c>
      <c r="F745" s="721" t="s">
        <v>288</v>
      </c>
      <c r="G745" s="956">
        <v>30780</v>
      </c>
      <c r="H745" s="795">
        <v>33</v>
      </c>
      <c r="I745" s="725" t="s">
        <v>1403</v>
      </c>
      <c r="J745" s="721" t="s">
        <v>289</v>
      </c>
      <c r="K745" s="721" t="s">
        <v>246</v>
      </c>
      <c r="L745" s="726"/>
      <c r="M745" s="726" t="s">
        <v>6426</v>
      </c>
      <c r="N745" s="722" t="s">
        <v>2525</v>
      </c>
      <c r="O745" s="721" t="s">
        <v>245</v>
      </c>
      <c r="P745" s="722" t="s">
        <v>2709</v>
      </c>
      <c r="Q745" s="722" t="s">
        <v>2708</v>
      </c>
    </row>
    <row r="746" spans="1:17">
      <c r="A746" s="721"/>
      <c r="B746" s="721">
        <v>3</v>
      </c>
      <c r="C746" s="722" t="s">
        <v>2714</v>
      </c>
      <c r="D746" s="723" t="s">
        <v>16</v>
      </c>
      <c r="E746" s="721" t="s">
        <v>254</v>
      </c>
      <c r="F746" s="721" t="s">
        <v>22</v>
      </c>
      <c r="G746" s="956">
        <v>37299</v>
      </c>
      <c r="H746" s="795">
        <v>15</v>
      </c>
      <c r="I746" s="725" t="s">
        <v>1403</v>
      </c>
      <c r="J746" s="721" t="s">
        <v>348</v>
      </c>
      <c r="K746" s="721" t="s">
        <v>266</v>
      </c>
      <c r="L746" s="726"/>
      <c r="M746" s="726" t="s">
        <v>6426</v>
      </c>
      <c r="N746" s="722" t="s">
        <v>2525</v>
      </c>
      <c r="O746" s="721" t="s">
        <v>255</v>
      </c>
      <c r="P746" s="722" t="s">
        <v>2713</v>
      </c>
      <c r="Q746" s="722" t="s">
        <v>2708</v>
      </c>
    </row>
    <row r="747" spans="1:17">
      <c r="A747" s="721"/>
      <c r="B747" s="721">
        <v>4</v>
      </c>
      <c r="C747" s="722" t="s">
        <v>2717</v>
      </c>
      <c r="D747" s="723" t="s">
        <v>16</v>
      </c>
      <c r="E747" s="721" t="s">
        <v>254</v>
      </c>
      <c r="F747" s="721" t="s">
        <v>230</v>
      </c>
      <c r="G747" s="956">
        <v>38862</v>
      </c>
      <c r="H747" s="795">
        <v>11</v>
      </c>
      <c r="I747" s="725" t="s">
        <v>1403</v>
      </c>
      <c r="J747" s="721" t="s">
        <v>369</v>
      </c>
      <c r="K747" s="721" t="s">
        <v>266</v>
      </c>
      <c r="L747" s="726"/>
      <c r="M747" s="726" t="s">
        <v>6426</v>
      </c>
      <c r="N747" s="722" t="s">
        <v>2525</v>
      </c>
      <c r="O747" s="721" t="s">
        <v>255</v>
      </c>
      <c r="P747" s="722" t="s">
        <v>2716</v>
      </c>
      <c r="Q747" s="722" t="s">
        <v>2708</v>
      </c>
    </row>
    <row r="748" spans="1:17">
      <c r="A748" s="721">
        <v>210</v>
      </c>
      <c r="B748" s="733">
        <v>1</v>
      </c>
      <c r="C748" s="732" t="s">
        <v>2719</v>
      </c>
      <c r="D748" s="723" t="s">
        <v>23</v>
      </c>
      <c r="E748" s="733" t="s">
        <v>221</v>
      </c>
      <c r="F748" s="733" t="s">
        <v>2720</v>
      </c>
      <c r="G748" s="958">
        <v>29286</v>
      </c>
      <c r="H748" s="795">
        <v>37</v>
      </c>
      <c r="I748" s="723" t="s">
        <v>1403</v>
      </c>
      <c r="J748" s="733" t="s">
        <v>256</v>
      </c>
      <c r="K748" s="733" t="s">
        <v>674</v>
      </c>
      <c r="L748" s="726"/>
      <c r="M748" s="726" t="s">
        <v>6426</v>
      </c>
      <c r="N748" s="732" t="s">
        <v>2525</v>
      </c>
      <c r="O748" s="733" t="s">
        <v>222</v>
      </c>
      <c r="P748" s="748" t="s">
        <v>2718</v>
      </c>
      <c r="Q748" s="732" t="s">
        <v>2723</v>
      </c>
    </row>
    <row r="749" spans="1:17">
      <c r="A749" s="721"/>
      <c r="B749" s="733">
        <v>2</v>
      </c>
      <c r="C749" s="732" t="s">
        <v>2725</v>
      </c>
      <c r="D749" s="723" t="s">
        <v>16</v>
      </c>
      <c r="E749" s="733" t="s">
        <v>221</v>
      </c>
      <c r="F749" s="733" t="s">
        <v>2726</v>
      </c>
      <c r="G749" s="958">
        <v>30517</v>
      </c>
      <c r="H749" s="795">
        <v>34</v>
      </c>
      <c r="I749" s="723" t="s">
        <v>1403</v>
      </c>
      <c r="J749" s="733" t="s">
        <v>256</v>
      </c>
      <c r="K749" s="733" t="s">
        <v>246</v>
      </c>
      <c r="L749" s="726"/>
      <c r="M749" s="726" t="s">
        <v>6426</v>
      </c>
      <c r="N749" s="732" t="s">
        <v>2525</v>
      </c>
      <c r="O749" s="733" t="s">
        <v>245</v>
      </c>
      <c r="P749" s="748" t="s">
        <v>2724</v>
      </c>
      <c r="Q749" s="732" t="s">
        <v>2723</v>
      </c>
    </row>
    <row r="750" spans="1:17">
      <c r="A750" s="721"/>
      <c r="B750" s="733">
        <v>3</v>
      </c>
      <c r="C750" s="732" t="s">
        <v>2730</v>
      </c>
      <c r="D750" s="723" t="s">
        <v>16</v>
      </c>
      <c r="E750" s="733" t="s">
        <v>254</v>
      </c>
      <c r="F750" s="733" t="s">
        <v>1605</v>
      </c>
      <c r="G750" s="958">
        <v>37073</v>
      </c>
      <c r="H750" s="795">
        <v>16</v>
      </c>
      <c r="I750" s="723" t="s">
        <v>1403</v>
      </c>
      <c r="J750" s="733" t="s">
        <v>2325</v>
      </c>
      <c r="K750" s="733" t="s">
        <v>266</v>
      </c>
      <c r="L750" s="726"/>
      <c r="M750" s="726" t="s">
        <v>6426</v>
      </c>
      <c r="N750" s="732" t="s">
        <v>2525</v>
      </c>
      <c r="O750" s="733" t="s">
        <v>255</v>
      </c>
      <c r="P750" s="748" t="s">
        <v>2729</v>
      </c>
      <c r="Q750" s="732" t="s">
        <v>2723</v>
      </c>
    </row>
    <row r="751" spans="1:17">
      <c r="A751" s="721"/>
      <c r="B751" s="733">
        <v>4</v>
      </c>
      <c r="C751" s="732" t="s">
        <v>2732</v>
      </c>
      <c r="D751" s="723" t="s">
        <v>16</v>
      </c>
      <c r="E751" s="733" t="s">
        <v>254</v>
      </c>
      <c r="F751" s="733" t="s">
        <v>288</v>
      </c>
      <c r="G751" s="958">
        <v>38167</v>
      </c>
      <c r="H751" s="795">
        <v>13</v>
      </c>
      <c r="I751" s="723" t="s">
        <v>1403</v>
      </c>
      <c r="J751" s="733" t="s">
        <v>369</v>
      </c>
      <c r="K751" s="733" t="s">
        <v>266</v>
      </c>
      <c r="L751" s="726"/>
      <c r="M751" s="726" t="s">
        <v>6426</v>
      </c>
      <c r="N751" s="732" t="s">
        <v>2525</v>
      </c>
      <c r="O751" s="733" t="s">
        <v>255</v>
      </c>
      <c r="P751" s="748" t="s">
        <v>2731</v>
      </c>
      <c r="Q751" s="732" t="s">
        <v>2723</v>
      </c>
    </row>
    <row r="752" spans="1:17">
      <c r="A752" s="721"/>
      <c r="B752" s="733">
        <v>5</v>
      </c>
      <c r="C752" s="732" t="s">
        <v>2734</v>
      </c>
      <c r="D752" s="723" t="s">
        <v>16</v>
      </c>
      <c r="E752" s="733" t="s">
        <v>254</v>
      </c>
      <c r="F752" s="733" t="s">
        <v>22</v>
      </c>
      <c r="G752" s="958">
        <v>39661</v>
      </c>
      <c r="H752" s="795">
        <v>9</v>
      </c>
      <c r="I752" s="723" t="s">
        <v>1403</v>
      </c>
      <c r="J752" s="733" t="s">
        <v>369</v>
      </c>
      <c r="K752" s="733" t="s">
        <v>266</v>
      </c>
      <c r="L752" s="726"/>
      <c r="M752" s="726" t="s">
        <v>6426</v>
      </c>
      <c r="N752" s="732" t="s">
        <v>2525</v>
      </c>
      <c r="O752" s="733" t="s">
        <v>255</v>
      </c>
      <c r="P752" s="748" t="s">
        <v>2733</v>
      </c>
      <c r="Q752" s="732" t="s">
        <v>2723</v>
      </c>
    </row>
    <row r="753" spans="1:17">
      <c r="A753" s="721">
        <v>211</v>
      </c>
      <c r="B753" s="721">
        <v>1</v>
      </c>
      <c r="C753" s="722" t="s">
        <v>2736</v>
      </c>
      <c r="D753" s="723" t="s">
        <v>23</v>
      </c>
      <c r="E753" s="721" t="s">
        <v>221</v>
      </c>
      <c r="F753" s="721" t="s">
        <v>727</v>
      </c>
      <c r="G753" s="956">
        <v>31968</v>
      </c>
      <c r="H753" s="795">
        <v>30</v>
      </c>
      <c r="I753" s="725" t="s">
        <v>1403</v>
      </c>
      <c r="J753" s="721" t="s">
        <v>223</v>
      </c>
      <c r="K753" s="721" t="s">
        <v>1172</v>
      </c>
      <c r="L753" s="726"/>
      <c r="M753" s="726" t="s">
        <v>6426</v>
      </c>
      <c r="N753" s="722" t="s">
        <v>2525</v>
      </c>
      <c r="O753" s="721" t="s">
        <v>222</v>
      </c>
      <c r="P753" s="727" t="s">
        <v>2735</v>
      </c>
      <c r="Q753" s="734" t="s">
        <v>2739</v>
      </c>
    </row>
    <row r="754" spans="1:17">
      <c r="A754" s="721"/>
      <c r="B754" s="721">
        <v>2</v>
      </c>
      <c r="C754" s="722" t="s">
        <v>2741</v>
      </c>
      <c r="D754" s="723" t="s">
        <v>16</v>
      </c>
      <c r="E754" s="721" t="s">
        <v>221</v>
      </c>
      <c r="F754" s="721" t="s">
        <v>2742</v>
      </c>
      <c r="G754" s="956">
        <v>31626</v>
      </c>
      <c r="H754" s="795">
        <v>31</v>
      </c>
      <c r="I754" s="725" t="s">
        <v>1403</v>
      </c>
      <c r="J754" s="721" t="s">
        <v>2743</v>
      </c>
      <c r="K754" s="721" t="s">
        <v>2744</v>
      </c>
      <c r="L754" s="726"/>
      <c r="M754" s="726" t="s">
        <v>6426</v>
      </c>
      <c r="N754" s="722" t="s">
        <v>2525</v>
      </c>
      <c r="O754" s="721" t="s">
        <v>245</v>
      </c>
      <c r="P754" s="727" t="s">
        <v>2740</v>
      </c>
      <c r="Q754" s="734" t="s">
        <v>2739</v>
      </c>
    </row>
    <row r="755" spans="1:17">
      <c r="A755" s="721"/>
      <c r="B755" s="721">
        <v>3</v>
      </c>
      <c r="C755" s="722" t="s">
        <v>2746</v>
      </c>
      <c r="D755" s="723" t="s">
        <v>23</v>
      </c>
      <c r="E755" s="721" t="s">
        <v>254</v>
      </c>
      <c r="F755" s="721" t="s">
        <v>22</v>
      </c>
      <c r="G755" s="956">
        <v>40429</v>
      </c>
      <c r="H755" s="795">
        <v>6</v>
      </c>
      <c r="I755" s="725" t="s">
        <v>1403</v>
      </c>
      <c r="J755" s="721" t="s">
        <v>265</v>
      </c>
      <c r="K755" s="721" t="s">
        <v>270</v>
      </c>
      <c r="L755" s="726"/>
      <c r="M755" s="726" t="s">
        <v>6426</v>
      </c>
      <c r="N755" s="722" t="s">
        <v>2525</v>
      </c>
      <c r="O755" s="721" t="s">
        <v>255</v>
      </c>
      <c r="P755" s="727" t="s">
        <v>2745</v>
      </c>
      <c r="Q755" s="734" t="s">
        <v>2739</v>
      </c>
    </row>
    <row r="756" spans="1:17">
      <c r="A756" s="721">
        <v>212</v>
      </c>
      <c r="B756" s="721">
        <v>1</v>
      </c>
      <c r="C756" s="722" t="s">
        <v>2748</v>
      </c>
      <c r="D756" s="723" t="s">
        <v>23</v>
      </c>
      <c r="E756" s="721" t="s">
        <v>254</v>
      </c>
      <c r="F756" s="721" t="s">
        <v>2720</v>
      </c>
      <c r="G756" s="956">
        <v>31711</v>
      </c>
      <c r="H756" s="795">
        <v>30</v>
      </c>
      <c r="I756" s="725" t="s">
        <v>1403</v>
      </c>
      <c r="J756" s="721" t="s">
        <v>223</v>
      </c>
      <c r="K756" s="721" t="s">
        <v>283</v>
      </c>
      <c r="L756" s="726"/>
      <c r="M756" s="726" t="s">
        <v>6426</v>
      </c>
      <c r="N756" s="722" t="s">
        <v>2525</v>
      </c>
      <c r="O756" s="721" t="s">
        <v>222</v>
      </c>
      <c r="P756" s="727" t="s">
        <v>2747</v>
      </c>
      <c r="Q756" s="734"/>
    </row>
    <row r="757" spans="1:17">
      <c r="A757" s="721"/>
      <c r="B757" s="721">
        <v>2</v>
      </c>
      <c r="C757" s="722" t="s">
        <v>2752</v>
      </c>
      <c r="D757" s="723" t="s">
        <v>16</v>
      </c>
      <c r="E757" s="721" t="s">
        <v>221</v>
      </c>
      <c r="F757" s="721" t="s">
        <v>288</v>
      </c>
      <c r="G757" s="956">
        <v>33793</v>
      </c>
      <c r="H757" s="795">
        <v>25</v>
      </c>
      <c r="I757" s="725" t="s">
        <v>1403</v>
      </c>
      <c r="J757" s="721" t="s">
        <v>223</v>
      </c>
      <c r="K757" s="721" t="s">
        <v>246</v>
      </c>
      <c r="L757" s="726"/>
      <c r="M757" s="726" t="s">
        <v>6426</v>
      </c>
      <c r="N757" s="722" t="s">
        <v>2525</v>
      </c>
      <c r="O757" s="721" t="s">
        <v>245</v>
      </c>
      <c r="P757" s="722" t="s">
        <v>2751</v>
      </c>
      <c r="Q757" s="734"/>
    </row>
    <row r="758" spans="1:17">
      <c r="A758" s="721"/>
      <c r="B758" s="721">
        <v>3</v>
      </c>
      <c r="C758" s="722" t="s">
        <v>2754</v>
      </c>
      <c r="D758" s="723" t="s">
        <v>23</v>
      </c>
      <c r="E758" s="721" t="s">
        <v>254</v>
      </c>
      <c r="F758" s="721" t="s">
        <v>230</v>
      </c>
      <c r="G758" s="956">
        <v>40701</v>
      </c>
      <c r="H758" s="795">
        <v>6</v>
      </c>
      <c r="I758" s="725" t="s">
        <v>1403</v>
      </c>
      <c r="J758" s="721" t="s">
        <v>265</v>
      </c>
      <c r="K758" s="721" t="s">
        <v>270</v>
      </c>
      <c r="L758" s="726"/>
      <c r="M758" s="726" t="s">
        <v>6426</v>
      </c>
      <c r="N758" s="722" t="s">
        <v>2525</v>
      </c>
      <c r="O758" s="721" t="s">
        <v>255</v>
      </c>
      <c r="P758" s="727" t="s">
        <v>2753</v>
      </c>
      <c r="Q758" s="734"/>
    </row>
    <row r="759" spans="1:17">
      <c r="A759" s="721">
        <v>213</v>
      </c>
      <c r="B759" s="721">
        <v>1</v>
      </c>
      <c r="C759" s="722" t="s">
        <v>2757</v>
      </c>
      <c r="D759" s="723" t="s">
        <v>23</v>
      </c>
      <c r="E759" s="721" t="s">
        <v>254</v>
      </c>
      <c r="F759" s="721" t="s">
        <v>288</v>
      </c>
      <c r="G759" s="956">
        <v>28619</v>
      </c>
      <c r="H759" s="795">
        <v>39</v>
      </c>
      <c r="I759" s="725" t="s">
        <v>1403</v>
      </c>
      <c r="J759" s="721" t="s">
        <v>256</v>
      </c>
      <c r="K759" s="721" t="s">
        <v>674</v>
      </c>
      <c r="L759" s="726"/>
      <c r="M759" s="726" t="s">
        <v>6426</v>
      </c>
      <c r="N759" s="722" t="s">
        <v>2525</v>
      </c>
      <c r="O759" s="721" t="s">
        <v>222</v>
      </c>
      <c r="P759" s="741" t="s">
        <v>2756</v>
      </c>
      <c r="Q759" s="741" t="s">
        <v>2701</v>
      </c>
    </row>
    <row r="760" spans="1:17">
      <c r="A760" s="721"/>
      <c r="B760" s="721">
        <v>2</v>
      </c>
      <c r="C760" s="722" t="s">
        <v>2760</v>
      </c>
      <c r="D760" s="723" t="s">
        <v>23</v>
      </c>
      <c r="E760" s="721" t="s">
        <v>254</v>
      </c>
      <c r="F760" s="721" t="s">
        <v>288</v>
      </c>
      <c r="G760" s="956">
        <v>33803</v>
      </c>
      <c r="H760" s="795">
        <v>25</v>
      </c>
      <c r="I760" s="725" t="s">
        <v>1403</v>
      </c>
      <c r="J760" s="721" t="s">
        <v>256</v>
      </c>
      <c r="K760" s="721" t="s">
        <v>674</v>
      </c>
      <c r="L760" s="726"/>
      <c r="M760" s="726" t="s">
        <v>6426</v>
      </c>
      <c r="N760" s="722" t="s">
        <v>2525</v>
      </c>
      <c r="O760" s="721" t="s">
        <v>2761</v>
      </c>
      <c r="P760" s="741" t="s">
        <v>2759</v>
      </c>
      <c r="Q760" s="741" t="s">
        <v>2701</v>
      </c>
    </row>
    <row r="761" spans="1:17">
      <c r="A761" s="721">
        <v>214</v>
      </c>
      <c r="B761" s="721">
        <v>1</v>
      </c>
      <c r="C761" s="722" t="s">
        <v>2763</v>
      </c>
      <c r="D761" s="723" t="s">
        <v>23</v>
      </c>
      <c r="E761" s="721" t="s">
        <v>221</v>
      </c>
      <c r="F761" s="721" t="s">
        <v>727</v>
      </c>
      <c r="G761" s="956">
        <v>30676</v>
      </c>
      <c r="H761" s="795">
        <v>33</v>
      </c>
      <c r="I761" s="725" t="s">
        <v>1403</v>
      </c>
      <c r="J761" s="721" t="s">
        <v>256</v>
      </c>
      <c r="K761" s="721" t="s">
        <v>674</v>
      </c>
      <c r="L761" s="726"/>
      <c r="M761" s="726" t="s">
        <v>6426</v>
      </c>
      <c r="N761" s="722" t="s">
        <v>2525</v>
      </c>
      <c r="O761" s="721" t="s">
        <v>222</v>
      </c>
      <c r="P761" s="741" t="s">
        <v>2762</v>
      </c>
      <c r="Q761" s="734" t="s">
        <v>2766</v>
      </c>
    </row>
    <row r="762" spans="1:17">
      <c r="A762" s="721"/>
      <c r="B762" s="721">
        <v>2</v>
      </c>
      <c r="C762" s="722" t="s">
        <v>2768</v>
      </c>
      <c r="D762" s="723" t="s">
        <v>16</v>
      </c>
      <c r="E762" s="721" t="s">
        <v>221</v>
      </c>
      <c r="F762" s="721" t="s">
        <v>727</v>
      </c>
      <c r="G762" s="956">
        <v>31652</v>
      </c>
      <c r="H762" s="795">
        <v>30</v>
      </c>
      <c r="I762" s="725" t="s">
        <v>1403</v>
      </c>
      <c r="J762" s="721" t="s">
        <v>256</v>
      </c>
      <c r="K762" s="721" t="s">
        <v>246</v>
      </c>
      <c r="L762" s="726"/>
      <c r="M762" s="726" t="s">
        <v>6426</v>
      </c>
      <c r="N762" s="722" t="s">
        <v>2525</v>
      </c>
      <c r="O762" s="721" t="s">
        <v>245</v>
      </c>
      <c r="P762" s="741" t="s">
        <v>2767</v>
      </c>
      <c r="Q762" s="734" t="s">
        <v>2766</v>
      </c>
    </row>
    <row r="763" spans="1:17">
      <c r="A763" s="721"/>
      <c r="B763" s="721">
        <v>3</v>
      </c>
      <c r="C763" s="722" t="s">
        <v>2771</v>
      </c>
      <c r="D763" s="723" t="s">
        <v>16</v>
      </c>
      <c r="E763" s="721" t="s">
        <v>254</v>
      </c>
      <c r="F763" s="721" t="s">
        <v>727</v>
      </c>
      <c r="G763" s="956">
        <v>37892</v>
      </c>
      <c r="H763" s="795">
        <v>13</v>
      </c>
      <c r="I763" s="725" t="s">
        <v>1403</v>
      </c>
      <c r="J763" s="721" t="s">
        <v>348</v>
      </c>
      <c r="K763" s="721" t="s">
        <v>266</v>
      </c>
      <c r="L763" s="726"/>
      <c r="M763" s="726" t="s">
        <v>6426</v>
      </c>
      <c r="N763" s="722" t="s">
        <v>2525</v>
      </c>
      <c r="O763" s="721" t="s">
        <v>255</v>
      </c>
      <c r="P763" s="734" t="s">
        <v>2770</v>
      </c>
      <c r="Q763" s="734" t="s">
        <v>2766</v>
      </c>
    </row>
    <row r="764" spans="1:17">
      <c r="A764" s="721">
        <v>215</v>
      </c>
      <c r="B764" s="721">
        <v>1</v>
      </c>
      <c r="C764" s="722" t="s">
        <v>2773</v>
      </c>
      <c r="D764" s="723" t="s">
        <v>23</v>
      </c>
      <c r="E764" s="721" t="s">
        <v>221</v>
      </c>
      <c r="F764" s="721" t="s">
        <v>452</v>
      </c>
      <c r="G764" s="956">
        <v>22174</v>
      </c>
      <c r="H764" s="795">
        <v>56</v>
      </c>
      <c r="I764" s="725" t="s">
        <v>1403</v>
      </c>
      <c r="J764" s="721" t="s">
        <v>256</v>
      </c>
      <c r="K764" s="721" t="s">
        <v>283</v>
      </c>
      <c r="L764" s="726"/>
      <c r="M764" s="726" t="s">
        <v>6426</v>
      </c>
      <c r="N764" s="722" t="s">
        <v>2525</v>
      </c>
      <c r="O764" s="721" t="s">
        <v>222</v>
      </c>
      <c r="P764" s="727" t="s">
        <v>2772</v>
      </c>
      <c r="Q764" s="734" t="s">
        <v>2723</v>
      </c>
    </row>
    <row r="765" spans="1:17">
      <c r="A765" s="721"/>
      <c r="B765" s="721">
        <v>2</v>
      </c>
      <c r="C765" s="722" t="s">
        <v>2777</v>
      </c>
      <c r="D765" s="723" t="s">
        <v>16</v>
      </c>
      <c r="E765" s="721" t="s">
        <v>221</v>
      </c>
      <c r="F765" s="721" t="s">
        <v>452</v>
      </c>
      <c r="G765" s="956">
        <v>23009</v>
      </c>
      <c r="H765" s="795">
        <v>54</v>
      </c>
      <c r="I765" s="725" t="s">
        <v>1403</v>
      </c>
      <c r="J765" s="721" t="s">
        <v>256</v>
      </c>
      <c r="K765" s="721" t="s">
        <v>246</v>
      </c>
      <c r="L765" s="726"/>
      <c r="M765" s="726" t="s">
        <v>6426</v>
      </c>
      <c r="N765" s="722" t="s">
        <v>2525</v>
      </c>
      <c r="O765" s="721" t="s">
        <v>245</v>
      </c>
      <c r="P765" s="727" t="s">
        <v>2776</v>
      </c>
      <c r="Q765" s="734" t="s">
        <v>2723</v>
      </c>
    </row>
    <row r="766" spans="1:17">
      <c r="A766" s="721"/>
      <c r="B766" s="721">
        <v>3</v>
      </c>
      <c r="C766" s="722" t="s">
        <v>2730</v>
      </c>
      <c r="D766" s="723" t="s">
        <v>16</v>
      </c>
      <c r="E766" s="721" t="s">
        <v>254</v>
      </c>
      <c r="F766" s="721" t="s">
        <v>288</v>
      </c>
      <c r="G766" s="956">
        <v>37605</v>
      </c>
      <c r="H766" s="795">
        <v>14</v>
      </c>
      <c r="I766" s="725" t="s">
        <v>1403</v>
      </c>
      <c r="J766" s="721" t="s">
        <v>262</v>
      </c>
      <c r="K766" s="721" t="s">
        <v>266</v>
      </c>
      <c r="L766" s="726"/>
      <c r="M766" s="726" t="s">
        <v>6426</v>
      </c>
      <c r="N766" s="722" t="s">
        <v>2525</v>
      </c>
      <c r="O766" s="721" t="s">
        <v>1445</v>
      </c>
      <c r="P766" s="727" t="s">
        <v>2780</v>
      </c>
      <c r="Q766" s="734" t="s">
        <v>2723</v>
      </c>
    </row>
    <row r="767" spans="1:17">
      <c r="A767" s="721">
        <v>216</v>
      </c>
      <c r="B767" s="721">
        <v>1</v>
      </c>
      <c r="C767" s="722" t="s">
        <v>2782</v>
      </c>
      <c r="D767" s="723" t="s">
        <v>23</v>
      </c>
      <c r="E767" s="721" t="s">
        <v>221</v>
      </c>
      <c r="F767" s="721" t="s">
        <v>2783</v>
      </c>
      <c r="G767" s="956">
        <v>28332</v>
      </c>
      <c r="H767" s="795">
        <v>40</v>
      </c>
      <c r="I767" s="725" t="s">
        <v>1403</v>
      </c>
      <c r="J767" s="721" t="s">
        <v>223</v>
      </c>
      <c r="K767" s="721" t="s">
        <v>674</v>
      </c>
      <c r="L767" s="726"/>
      <c r="M767" s="726" t="s">
        <v>6426</v>
      </c>
      <c r="N767" s="722" t="s">
        <v>2525</v>
      </c>
      <c r="O767" s="721" t="s">
        <v>222</v>
      </c>
      <c r="P767" s="727" t="s">
        <v>2781</v>
      </c>
      <c r="Q767" s="734" t="s">
        <v>2785</v>
      </c>
    </row>
    <row r="768" spans="1:17">
      <c r="A768" s="721"/>
      <c r="B768" s="721">
        <v>2</v>
      </c>
      <c r="C768" s="722" t="s">
        <v>2787</v>
      </c>
      <c r="D768" s="723" t="s">
        <v>16</v>
      </c>
      <c r="E768" s="721" t="s">
        <v>221</v>
      </c>
      <c r="F768" s="721" t="s">
        <v>288</v>
      </c>
      <c r="G768" s="956">
        <v>28950</v>
      </c>
      <c r="H768" s="795">
        <v>38</v>
      </c>
      <c r="I768" s="725" t="s">
        <v>1403</v>
      </c>
      <c r="J768" s="721" t="s">
        <v>289</v>
      </c>
      <c r="K768" s="721" t="s">
        <v>246</v>
      </c>
      <c r="L768" s="726"/>
      <c r="M768" s="726" t="s">
        <v>6426</v>
      </c>
      <c r="N768" s="722" t="s">
        <v>2525</v>
      </c>
      <c r="O768" s="721" t="s">
        <v>245</v>
      </c>
      <c r="P768" s="727" t="s">
        <v>2786</v>
      </c>
      <c r="Q768" s="734" t="s">
        <v>2785</v>
      </c>
    </row>
    <row r="769" spans="1:17">
      <c r="A769" s="721"/>
      <c r="B769" s="721">
        <v>3</v>
      </c>
      <c r="C769" s="722" t="s">
        <v>2791</v>
      </c>
      <c r="D769" s="723" t="s">
        <v>16</v>
      </c>
      <c r="E769" s="721" t="s">
        <v>254</v>
      </c>
      <c r="F769" s="721" t="s">
        <v>2792</v>
      </c>
      <c r="G769" s="956">
        <v>40274</v>
      </c>
      <c r="H769" s="795">
        <v>7</v>
      </c>
      <c r="I769" s="725" t="s">
        <v>1403</v>
      </c>
      <c r="J769" s="721" t="s">
        <v>369</v>
      </c>
      <c r="K769" s="721" t="s">
        <v>266</v>
      </c>
      <c r="L769" s="726"/>
      <c r="M769" s="726" t="s">
        <v>6426</v>
      </c>
      <c r="N769" s="722" t="s">
        <v>2525</v>
      </c>
      <c r="O769" s="721" t="s">
        <v>255</v>
      </c>
      <c r="P769" s="727" t="s">
        <v>2790</v>
      </c>
      <c r="Q769" s="734" t="s">
        <v>2785</v>
      </c>
    </row>
    <row r="770" spans="1:17">
      <c r="A770" s="721">
        <v>217</v>
      </c>
      <c r="B770" s="721">
        <v>1</v>
      </c>
      <c r="C770" s="722" t="s">
        <v>2794</v>
      </c>
      <c r="D770" s="723" t="s">
        <v>23</v>
      </c>
      <c r="E770" s="721" t="s">
        <v>221</v>
      </c>
      <c r="F770" s="721" t="s">
        <v>727</v>
      </c>
      <c r="G770" s="956">
        <v>29024</v>
      </c>
      <c r="H770" s="795">
        <v>38</v>
      </c>
      <c r="I770" s="725" t="s">
        <v>1403</v>
      </c>
      <c r="J770" s="721" t="s">
        <v>527</v>
      </c>
      <c r="K770" s="721" t="s">
        <v>283</v>
      </c>
      <c r="L770" s="726"/>
      <c r="M770" s="726" t="s">
        <v>6426</v>
      </c>
      <c r="N770" s="722" t="s">
        <v>2525</v>
      </c>
      <c r="O770" s="721" t="s">
        <v>222</v>
      </c>
      <c r="P770" s="727" t="s">
        <v>2793</v>
      </c>
      <c r="Q770" s="734" t="s">
        <v>2797</v>
      </c>
    </row>
    <row r="771" spans="1:17">
      <c r="A771" s="721"/>
      <c r="B771" s="721">
        <v>2</v>
      </c>
      <c r="C771" s="722" t="s">
        <v>2799</v>
      </c>
      <c r="D771" s="723" t="s">
        <v>16</v>
      </c>
      <c r="E771" s="721" t="s">
        <v>221</v>
      </c>
      <c r="F771" s="721" t="s">
        <v>315</v>
      </c>
      <c r="G771" s="956">
        <v>29355</v>
      </c>
      <c r="H771" s="795">
        <v>37</v>
      </c>
      <c r="I771" s="725" t="s">
        <v>1403</v>
      </c>
      <c r="J771" s="721" t="s">
        <v>223</v>
      </c>
      <c r="K771" s="721" t="s">
        <v>246</v>
      </c>
      <c r="L771" s="726"/>
      <c r="M771" s="726" t="s">
        <v>6426</v>
      </c>
      <c r="N771" s="722" t="s">
        <v>2525</v>
      </c>
      <c r="O771" s="721" t="s">
        <v>245</v>
      </c>
      <c r="P771" s="727" t="s">
        <v>2798</v>
      </c>
      <c r="Q771" s="734" t="s">
        <v>2797</v>
      </c>
    </row>
    <row r="772" spans="1:17">
      <c r="A772" s="721"/>
      <c r="B772" s="721">
        <v>3</v>
      </c>
      <c r="C772" s="722" t="s">
        <v>2803</v>
      </c>
      <c r="D772" s="723" t="s">
        <v>23</v>
      </c>
      <c r="E772" s="721" t="s">
        <v>254</v>
      </c>
      <c r="F772" s="721" t="s">
        <v>2804</v>
      </c>
      <c r="G772" s="956">
        <v>38815</v>
      </c>
      <c r="H772" s="795">
        <v>11</v>
      </c>
      <c r="I772" s="725" t="s">
        <v>1403</v>
      </c>
      <c r="J772" s="721" t="s">
        <v>369</v>
      </c>
      <c r="K772" s="721" t="s">
        <v>266</v>
      </c>
      <c r="L772" s="726"/>
      <c r="M772" s="726" t="s">
        <v>6426</v>
      </c>
      <c r="N772" s="722" t="s">
        <v>2525</v>
      </c>
      <c r="O772" s="721" t="s">
        <v>255</v>
      </c>
      <c r="P772" s="727" t="s">
        <v>2802</v>
      </c>
      <c r="Q772" s="734" t="s">
        <v>2797</v>
      </c>
    </row>
    <row r="773" spans="1:17">
      <c r="A773" s="721"/>
      <c r="B773" s="721">
        <v>4</v>
      </c>
      <c r="C773" s="722" t="s">
        <v>2806</v>
      </c>
      <c r="D773" s="723" t="s">
        <v>16</v>
      </c>
      <c r="E773" s="721" t="s">
        <v>254</v>
      </c>
      <c r="F773" s="721" t="s">
        <v>2804</v>
      </c>
      <c r="G773" s="956">
        <v>39228</v>
      </c>
      <c r="H773" s="795">
        <v>10</v>
      </c>
      <c r="I773" s="725" t="s">
        <v>1403</v>
      </c>
      <c r="J773" s="721" t="s">
        <v>369</v>
      </c>
      <c r="K773" s="721" t="s">
        <v>266</v>
      </c>
      <c r="L773" s="726"/>
      <c r="M773" s="726" t="s">
        <v>6426</v>
      </c>
      <c r="N773" s="722" t="s">
        <v>2525</v>
      </c>
      <c r="O773" s="721" t="s">
        <v>255</v>
      </c>
      <c r="P773" s="727" t="s">
        <v>2805</v>
      </c>
      <c r="Q773" s="734" t="s">
        <v>2797</v>
      </c>
    </row>
    <row r="774" spans="1:17">
      <c r="A774" s="721"/>
      <c r="B774" s="721">
        <v>5</v>
      </c>
      <c r="C774" s="722" t="s">
        <v>2808</v>
      </c>
      <c r="D774" s="723" t="s">
        <v>16</v>
      </c>
      <c r="E774" s="721" t="s">
        <v>254</v>
      </c>
      <c r="F774" s="721" t="s">
        <v>727</v>
      </c>
      <c r="G774" s="956">
        <v>39691</v>
      </c>
      <c r="H774" s="795">
        <v>8</v>
      </c>
      <c r="I774" s="725" t="s">
        <v>1403</v>
      </c>
      <c r="J774" s="721" t="s">
        <v>369</v>
      </c>
      <c r="K774" s="721" t="s">
        <v>266</v>
      </c>
      <c r="L774" s="726"/>
      <c r="M774" s="726" t="s">
        <v>6426</v>
      </c>
      <c r="N774" s="722" t="s">
        <v>2525</v>
      </c>
      <c r="O774" s="721" t="s">
        <v>255</v>
      </c>
      <c r="P774" s="727" t="s">
        <v>2807</v>
      </c>
      <c r="Q774" s="734" t="s">
        <v>2797</v>
      </c>
    </row>
    <row r="775" spans="1:17">
      <c r="A775" s="721">
        <v>218</v>
      </c>
      <c r="B775" s="721">
        <v>1</v>
      </c>
      <c r="C775" s="722" t="s">
        <v>2810</v>
      </c>
      <c r="D775" s="723" t="s">
        <v>23</v>
      </c>
      <c r="E775" s="721" t="s">
        <v>221</v>
      </c>
      <c r="F775" s="721" t="s">
        <v>309</v>
      </c>
      <c r="G775" s="956">
        <v>29409</v>
      </c>
      <c r="H775" s="795">
        <v>37</v>
      </c>
      <c r="I775" s="725" t="s">
        <v>1403</v>
      </c>
      <c r="J775" s="721" t="s">
        <v>289</v>
      </c>
      <c r="K775" s="721" t="s">
        <v>283</v>
      </c>
      <c r="L775" s="726"/>
      <c r="M775" s="726" t="s">
        <v>6426</v>
      </c>
      <c r="N775" s="722" t="s">
        <v>2525</v>
      </c>
      <c r="O775" s="721" t="s">
        <v>222</v>
      </c>
      <c r="P775" s="727" t="s">
        <v>2809</v>
      </c>
      <c r="Q775" s="734" t="s">
        <v>2813</v>
      </c>
    </row>
    <row r="776" spans="1:17">
      <c r="A776" s="721"/>
      <c r="B776" s="721">
        <v>2</v>
      </c>
      <c r="C776" s="722" t="s">
        <v>2815</v>
      </c>
      <c r="D776" s="723" t="s">
        <v>16</v>
      </c>
      <c r="E776" s="721" t="s">
        <v>221</v>
      </c>
      <c r="F776" s="721" t="s">
        <v>309</v>
      </c>
      <c r="G776" s="956">
        <v>31869</v>
      </c>
      <c r="H776" s="795">
        <v>30</v>
      </c>
      <c r="I776" s="725" t="s">
        <v>1403</v>
      </c>
      <c r="J776" s="721" t="s">
        <v>223</v>
      </c>
      <c r="K776" s="721" t="s">
        <v>246</v>
      </c>
      <c r="L776" s="726"/>
      <c r="M776" s="726" t="s">
        <v>6426</v>
      </c>
      <c r="N776" s="722" t="s">
        <v>2525</v>
      </c>
      <c r="O776" s="721" t="s">
        <v>245</v>
      </c>
      <c r="P776" s="727" t="s">
        <v>2814</v>
      </c>
      <c r="Q776" s="734" t="s">
        <v>2813</v>
      </c>
    </row>
    <row r="777" spans="1:17">
      <c r="A777" s="721"/>
      <c r="B777" s="721">
        <v>3</v>
      </c>
      <c r="C777" s="722" t="s">
        <v>2819</v>
      </c>
      <c r="D777" s="723" t="s">
        <v>16</v>
      </c>
      <c r="E777" s="721" t="s">
        <v>254</v>
      </c>
      <c r="F777" s="721" t="s">
        <v>309</v>
      </c>
      <c r="G777" s="956">
        <v>39835</v>
      </c>
      <c r="H777" s="795">
        <v>8</v>
      </c>
      <c r="I777" s="725" t="s">
        <v>1403</v>
      </c>
      <c r="J777" s="721" t="s">
        <v>369</v>
      </c>
      <c r="K777" s="721" t="s">
        <v>266</v>
      </c>
      <c r="L777" s="726"/>
      <c r="M777" s="726" t="s">
        <v>6426</v>
      </c>
      <c r="N777" s="722" t="s">
        <v>2525</v>
      </c>
      <c r="O777" s="721" t="s">
        <v>255</v>
      </c>
      <c r="P777" s="727" t="s">
        <v>2818</v>
      </c>
      <c r="Q777" s="734" t="s">
        <v>2813</v>
      </c>
    </row>
    <row r="778" spans="1:17">
      <c r="A778" s="721"/>
      <c r="B778" s="738">
        <v>4</v>
      </c>
      <c r="C778" s="722" t="s">
        <v>2821</v>
      </c>
      <c r="D778" s="723" t="s">
        <v>23</v>
      </c>
      <c r="E778" s="738" t="s">
        <v>254</v>
      </c>
      <c r="F778" s="738" t="s">
        <v>229</v>
      </c>
      <c r="G778" s="956">
        <v>42238</v>
      </c>
      <c r="H778" s="795">
        <v>1</v>
      </c>
      <c r="I778" s="725" t="s">
        <v>1403</v>
      </c>
      <c r="J778" s="738" t="s">
        <v>265</v>
      </c>
      <c r="K778" s="738" t="s">
        <v>270</v>
      </c>
      <c r="L778" s="726"/>
      <c r="M778" s="726" t="s">
        <v>6426</v>
      </c>
      <c r="N778" s="722" t="s">
        <v>2525</v>
      </c>
      <c r="O778" s="738" t="s">
        <v>255</v>
      </c>
      <c r="P778" s="727" t="s">
        <v>2820</v>
      </c>
      <c r="Q778" s="734" t="s">
        <v>2813</v>
      </c>
    </row>
    <row r="779" spans="1:17">
      <c r="A779" s="721">
        <v>219</v>
      </c>
      <c r="B779" s="721">
        <v>1</v>
      </c>
      <c r="C779" s="722" t="s">
        <v>1429</v>
      </c>
      <c r="D779" s="723" t="s">
        <v>23</v>
      </c>
      <c r="E779" s="721" t="s">
        <v>1440</v>
      </c>
      <c r="F779" s="721" t="s">
        <v>1785</v>
      </c>
      <c r="G779" s="956">
        <v>23774</v>
      </c>
      <c r="H779" s="795">
        <v>52</v>
      </c>
      <c r="I779" s="725" t="s">
        <v>1403</v>
      </c>
      <c r="J779" s="721" t="s">
        <v>223</v>
      </c>
      <c r="K779" s="721" t="s">
        <v>283</v>
      </c>
      <c r="L779" s="726"/>
      <c r="M779" s="726" t="s">
        <v>6426</v>
      </c>
      <c r="N779" s="722" t="s">
        <v>2525</v>
      </c>
      <c r="O779" s="721" t="s">
        <v>222</v>
      </c>
      <c r="P779" s="727" t="s">
        <v>2836</v>
      </c>
      <c r="Q779" s="734" t="s">
        <v>2839</v>
      </c>
    </row>
    <row r="780" spans="1:17">
      <c r="A780" s="721"/>
      <c r="B780" s="721">
        <v>3</v>
      </c>
      <c r="C780" s="722" t="s">
        <v>2841</v>
      </c>
      <c r="D780" s="723" t="s">
        <v>23</v>
      </c>
      <c r="E780" s="721" t="s">
        <v>254</v>
      </c>
      <c r="F780" s="721" t="s">
        <v>22</v>
      </c>
      <c r="G780" s="956">
        <v>35920</v>
      </c>
      <c r="H780" s="795">
        <v>19</v>
      </c>
      <c r="I780" s="725" t="s">
        <v>1403</v>
      </c>
      <c r="J780" s="721" t="s">
        <v>289</v>
      </c>
      <c r="K780" s="721" t="s">
        <v>266</v>
      </c>
      <c r="L780" s="726"/>
      <c r="M780" s="726" t="s">
        <v>6426</v>
      </c>
      <c r="N780" s="722" t="s">
        <v>2525</v>
      </c>
      <c r="O780" s="721" t="s">
        <v>255</v>
      </c>
      <c r="P780" s="727" t="s">
        <v>2840</v>
      </c>
      <c r="Q780" s="734" t="s">
        <v>2839</v>
      </c>
    </row>
    <row r="781" spans="1:17">
      <c r="A781" s="721">
        <v>220</v>
      </c>
      <c r="B781" s="721">
        <v>1</v>
      </c>
      <c r="C781" s="722" t="s">
        <v>2844</v>
      </c>
      <c r="D781" s="723" t="s">
        <v>23</v>
      </c>
      <c r="E781" s="721" t="s">
        <v>221</v>
      </c>
      <c r="F781" s="721" t="s">
        <v>2845</v>
      </c>
      <c r="G781" s="956">
        <v>31171</v>
      </c>
      <c r="H781" s="795">
        <v>32</v>
      </c>
      <c r="I781" s="725" t="s">
        <v>1403</v>
      </c>
      <c r="J781" s="721" t="s">
        <v>289</v>
      </c>
      <c r="K781" s="721" t="s">
        <v>674</v>
      </c>
      <c r="L781" s="726"/>
      <c r="M781" s="726" t="s">
        <v>6426</v>
      </c>
      <c r="N781" s="722" t="s">
        <v>2525</v>
      </c>
      <c r="O781" s="721" t="s">
        <v>222</v>
      </c>
      <c r="P781" s="727" t="s">
        <v>2843</v>
      </c>
      <c r="Q781" s="734" t="s">
        <v>2848</v>
      </c>
    </row>
    <row r="782" spans="1:17">
      <c r="A782" s="721"/>
      <c r="B782" s="721">
        <v>2</v>
      </c>
      <c r="C782" s="722" t="s">
        <v>451</v>
      </c>
      <c r="D782" s="723" t="s">
        <v>16</v>
      </c>
      <c r="E782" s="721" t="s">
        <v>221</v>
      </c>
      <c r="F782" s="721" t="s">
        <v>2720</v>
      </c>
      <c r="G782" s="956">
        <v>32738</v>
      </c>
      <c r="H782" s="795">
        <v>27</v>
      </c>
      <c r="I782" s="725" t="s">
        <v>1403</v>
      </c>
      <c r="J782" s="721" t="s">
        <v>223</v>
      </c>
      <c r="K782" s="721" t="s">
        <v>246</v>
      </c>
      <c r="L782" s="726"/>
      <c r="M782" s="726" t="s">
        <v>6426</v>
      </c>
      <c r="N782" s="722" t="s">
        <v>2525</v>
      </c>
      <c r="O782" s="721" t="s">
        <v>245</v>
      </c>
      <c r="P782" s="727" t="s">
        <v>2849</v>
      </c>
      <c r="Q782" s="734" t="s">
        <v>2848</v>
      </c>
    </row>
    <row r="783" spans="1:17">
      <c r="A783" s="721"/>
      <c r="B783" s="721">
        <v>3</v>
      </c>
      <c r="C783" s="722" t="s">
        <v>2853</v>
      </c>
      <c r="D783" s="723" t="s">
        <v>23</v>
      </c>
      <c r="E783" s="721" t="s">
        <v>254</v>
      </c>
      <c r="F783" s="721" t="s">
        <v>230</v>
      </c>
      <c r="G783" s="956">
        <v>40484</v>
      </c>
      <c r="H783" s="795">
        <v>6</v>
      </c>
      <c r="I783" s="725" t="s">
        <v>1403</v>
      </c>
      <c r="J783" s="721" t="s">
        <v>265</v>
      </c>
      <c r="K783" s="721" t="s">
        <v>270</v>
      </c>
      <c r="L783" s="726"/>
      <c r="M783" s="726" t="s">
        <v>6426</v>
      </c>
      <c r="N783" s="722" t="s">
        <v>2525</v>
      </c>
      <c r="O783" s="721" t="s">
        <v>255</v>
      </c>
      <c r="P783" s="727" t="s">
        <v>2852</v>
      </c>
      <c r="Q783" s="734" t="s">
        <v>2848</v>
      </c>
    </row>
    <row r="784" spans="1:17">
      <c r="A784" s="721"/>
      <c r="B784" s="721">
        <v>4</v>
      </c>
      <c r="C784" s="722"/>
      <c r="D784" s="723" t="s">
        <v>16</v>
      </c>
      <c r="E784" s="721" t="s">
        <v>254</v>
      </c>
      <c r="F784" s="721"/>
      <c r="G784" s="956"/>
      <c r="H784" s="795"/>
      <c r="I784" s="725" t="s">
        <v>1403</v>
      </c>
      <c r="J784" s="721" t="s">
        <v>265</v>
      </c>
      <c r="K784" s="721" t="s">
        <v>270</v>
      </c>
      <c r="L784" s="726"/>
      <c r="M784" s="726" t="s">
        <v>6426</v>
      </c>
      <c r="N784" s="722" t="s">
        <v>2525</v>
      </c>
      <c r="O784" s="721" t="s">
        <v>255</v>
      </c>
      <c r="P784" s="727"/>
      <c r="Q784" s="734"/>
    </row>
    <row r="785" spans="1:17">
      <c r="A785" s="721">
        <v>221</v>
      </c>
      <c r="B785" s="721">
        <v>1</v>
      </c>
      <c r="C785" s="722" t="s">
        <v>2855</v>
      </c>
      <c r="D785" s="723" t="s">
        <v>23</v>
      </c>
      <c r="E785" s="721" t="s">
        <v>221</v>
      </c>
      <c r="F785" s="721" t="s">
        <v>2856</v>
      </c>
      <c r="G785" s="956">
        <v>28980</v>
      </c>
      <c r="H785" s="795">
        <v>38</v>
      </c>
      <c r="I785" s="725" t="s">
        <v>1403</v>
      </c>
      <c r="J785" s="721" t="s">
        <v>256</v>
      </c>
      <c r="K785" s="721" t="s">
        <v>283</v>
      </c>
      <c r="L785" s="726"/>
      <c r="M785" s="726" t="s">
        <v>6426</v>
      </c>
      <c r="N785" s="722" t="s">
        <v>2525</v>
      </c>
      <c r="O785" s="721" t="s">
        <v>222</v>
      </c>
      <c r="P785" s="727" t="s">
        <v>2854</v>
      </c>
      <c r="Q785" s="734" t="s">
        <v>2859</v>
      </c>
    </row>
    <row r="786" spans="1:17">
      <c r="A786" s="721"/>
      <c r="B786" s="721">
        <v>2</v>
      </c>
      <c r="C786" s="722" t="s">
        <v>2861</v>
      </c>
      <c r="D786" s="723" t="s">
        <v>16</v>
      </c>
      <c r="E786" s="721" t="s">
        <v>221</v>
      </c>
      <c r="F786" s="721" t="s">
        <v>288</v>
      </c>
      <c r="G786" s="956">
        <v>29932</v>
      </c>
      <c r="H786" s="795">
        <v>35</v>
      </c>
      <c r="I786" s="725" t="s">
        <v>1403</v>
      </c>
      <c r="J786" s="721" t="s">
        <v>256</v>
      </c>
      <c r="K786" s="721" t="s">
        <v>246</v>
      </c>
      <c r="L786" s="726"/>
      <c r="M786" s="726" t="s">
        <v>6426</v>
      </c>
      <c r="N786" s="722" t="s">
        <v>2525</v>
      </c>
      <c r="O786" s="721" t="s">
        <v>245</v>
      </c>
      <c r="P786" s="727" t="s">
        <v>2860</v>
      </c>
      <c r="Q786" s="734" t="s">
        <v>2859</v>
      </c>
    </row>
    <row r="787" spans="1:17">
      <c r="A787" s="721"/>
      <c r="B787" s="721">
        <v>3</v>
      </c>
      <c r="C787" s="722" t="s">
        <v>2863</v>
      </c>
      <c r="D787" s="723" t="s">
        <v>16</v>
      </c>
      <c r="E787" s="721" t="s">
        <v>254</v>
      </c>
      <c r="F787" s="721" t="s">
        <v>288</v>
      </c>
      <c r="G787" s="956">
        <v>35964</v>
      </c>
      <c r="H787" s="795">
        <v>19</v>
      </c>
      <c r="I787" s="725" t="s">
        <v>1403</v>
      </c>
      <c r="J787" s="721" t="s">
        <v>344</v>
      </c>
      <c r="K787" s="721" t="s">
        <v>266</v>
      </c>
      <c r="L787" s="726"/>
      <c r="M787" s="726" t="s">
        <v>6426</v>
      </c>
      <c r="N787" s="722" t="s">
        <v>2525</v>
      </c>
      <c r="O787" s="721" t="s">
        <v>255</v>
      </c>
      <c r="P787" s="727" t="s">
        <v>2862</v>
      </c>
      <c r="Q787" s="734" t="s">
        <v>2859</v>
      </c>
    </row>
    <row r="788" spans="1:17">
      <c r="A788" s="721"/>
      <c r="B788" s="721">
        <v>4</v>
      </c>
      <c r="C788" s="722" t="s">
        <v>2865</v>
      </c>
      <c r="D788" s="723" t="s">
        <v>16</v>
      </c>
      <c r="E788" s="721" t="s">
        <v>254</v>
      </c>
      <c r="F788" s="721" t="s">
        <v>22</v>
      </c>
      <c r="G788" s="956">
        <v>37453</v>
      </c>
      <c r="H788" s="795">
        <v>15</v>
      </c>
      <c r="I788" s="725" t="s">
        <v>1403</v>
      </c>
      <c r="J788" s="721" t="s">
        <v>262</v>
      </c>
      <c r="K788" s="721" t="s">
        <v>266</v>
      </c>
      <c r="L788" s="726"/>
      <c r="M788" s="726" t="s">
        <v>6426</v>
      </c>
      <c r="N788" s="722" t="s">
        <v>2525</v>
      </c>
      <c r="O788" s="721" t="s">
        <v>255</v>
      </c>
      <c r="P788" s="727" t="s">
        <v>2864</v>
      </c>
      <c r="Q788" s="734" t="s">
        <v>2859</v>
      </c>
    </row>
    <row r="789" spans="1:17">
      <c r="A789" s="721"/>
      <c r="B789" s="721">
        <v>5</v>
      </c>
      <c r="C789" s="722" t="s">
        <v>2867</v>
      </c>
      <c r="D789" s="723" t="s">
        <v>16</v>
      </c>
      <c r="E789" s="721" t="s">
        <v>254</v>
      </c>
      <c r="F789" s="721" t="s">
        <v>22</v>
      </c>
      <c r="G789" s="956">
        <v>39201</v>
      </c>
      <c r="H789" s="795">
        <v>10</v>
      </c>
      <c r="I789" s="725" t="s">
        <v>1403</v>
      </c>
      <c r="J789" s="721" t="s">
        <v>369</v>
      </c>
      <c r="K789" s="721" t="s">
        <v>266</v>
      </c>
      <c r="L789" s="726"/>
      <c r="M789" s="726" t="s">
        <v>6426</v>
      </c>
      <c r="N789" s="722" t="s">
        <v>2525</v>
      </c>
      <c r="O789" s="721" t="s">
        <v>255</v>
      </c>
      <c r="P789" s="727" t="s">
        <v>2866</v>
      </c>
      <c r="Q789" s="734" t="s">
        <v>2859</v>
      </c>
    </row>
    <row r="790" spans="1:17">
      <c r="A790" s="721"/>
      <c r="B790" s="721">
        <v>6</v>
      </c>
      <c r="C790" s="734" t="s">
        <v>2869</v>
      </c>
      <c r="D790" s="723" t="s">
        <v>16</v>
      </c>
      <c r="E790" s="721" t="s">
        <v>254</v>
      </c>
      <c r="F790" s="721" t="s">
        <v>230</v>
      </c>
      <c r="G790" s="961" t="s">
        <v>2870</v>
      </c>
      <c r="H790" s="795">
        <v>1</v>
      </c>
      <c r="I790" s="725" t="s">
        <v>1403</v>
      </c>
      <c r="J790" s="721" t="s">
        <v>265</v>
      </c>
      <c r="K790" s="721" t="s">
        <v>270</v>
      </c>
      <c r="L790" s="726"/>
      <c r="M790" s="726" t="s">
        <v>6426</v>
      </c>
      <c r="N790" s="722" t="s">
        <v>2525</v>
      </c>
      <c r="O790" s="721" t="s">
        <v>255</v>
      </c>
      <c r="P790" s="727" t="s">
        <v>2868</v>
      </c>
      <c r="Q790" s="734" t="s">
        <v>2859</v>
      </c>
    </row>
    <row r="791" spans="1:17">
      <c r="A791" s="721"/>
      <c r="B791" s="721">
        <v>7</v>
      </c>
      <c r="C791" s="722" t="s">
        <v>2858</v>
      </c>
      <c r="D791" s="723" t="s">
        <v>23</v>
      </c>
      <c r="E791" s="721" t="s">
        <v>1440</v>
      </c>
      <c r="F791" s="721" t="s">
        <v>1290</v>
      </c>
      <c r="G791" s="956">
        <v>18617</v>
      </c>
      <c r="H791" s="795">
        <v>66</v>
      </c>
      <c r="I791" s="725" t="s">
        <v>1403</v>
      </c>
      <c r="J791" s="721" t="s">
        <v>1291</v>
      </c>
      <c r="K791" s="721" t="s">
        <v>283</v>
      </c>
      <c r="L791" s="726"/>
      <c r="M791" s="726" t="s">
        <v>6426</v>
      </c>
      <c r="N791" s="722" t="s">
        <v>2525</v>
      </c>
      <c r="O791" s="721" t="s">
        <v>327</v>
      </c>
      <c r="P791" s="727" t="s">
        <v>2871</v>
      </c>
      <c r="Q791" s="734" t="s">
        <v>2859</v>
      </c>
    </row>
    <row r="792" spans="1:17">
      <c r="A792" s="721">
        <v>222</v>
      </c>
      <c r="B792" s="721">
        <v>1</v>
      </c>
      <c r="C792" s="722" t="s">
        <v>2873</v>
      </c>
      <c r="D792" s="723" t="s">
        <v>23</v>
      </c>
      <c r="E792" s="721" t="s">
        <v>221</v>
      </c>
      <c r="F792" s="721" t="s">
        <v>309</v>
      </c>
      <c r="G792" s="956">
        <v>29750</v>
      </c>
      <c r="H792" s="795">
        <v>36</v>
      </c>
      <c r="I792" s="725" t="s">
        <v>1403</v>
      </c>
      <c r="J792" s="721" t="s">
        <v>289</v>
      </c>
      <c r="K792" s="721" t="s">
        <v>283</v>
      </c>
      <c r="L792" s="726"/>
      <c r="M792" s="726" t="s">
        <v>6426</v>
      </c>
      <c r="N792" s="722" t="s">
        <v>2525</v>
      </c>
      <c r="O792" s="721" t="s">
        <v>222</v>
      </c>
      <c r="P792" s="727" t="s">
        <v>2872</v>
      </c>
      <c r="Q792" s="734" t="s">
        <v>2874</v>
      </c>
    </row>
    <row r="793" spans="1:17">
      <c r="A793" s="721"/>
      <c r="B793" s="721">
        <v>2</v>
      </c>
      <c r="C793" s="722" t="s">
        <v>2876</v>
      </c>
      <c r="D793" s="723" t="s">
        <v>23</v>
      </c>
      <c r="E793" s="721" t="s">
        <v>221</v>
      </c>
      <c r="F793" s="721" t="s">
        <v>309</v>
      </c>
      <c r="G793" s="956">
        <v>30430</v>
      </c>
      <c r="H793" s="795">
        <v>34</v>
      </c>
      <c r="I793" s="725" t="s">
        <v>1403</v>
      </c>
      <c r="J793" s="721" t="s">
        <v>289</v>
      </c>
      <c r="K793" s="721" t="s">
        <v>246</v>
      </c>
      <c r="L793" s="726"/>
      <c r="M793" s="726" t="s">
        <v>6426</v>
      </c>
      <c r="N793" s="722" t="s">
        <v>2525</v>
      </c>
      <c r="O793" s="721" t="s">
        <v>245</v>
      </c>
      <c r="P793" s="727" t="s">
        <v>2875</v>
      </c>
      <c r="Q793" s="734" t="s">
        <v>2874</v>
      </c>
    </row>
    <row r="794" spans="1:17">
      <c r="A794" s="721"/>
      <c r="B794" s="721">
        <v>3</v>
      </c>
      <c r="C794" s="722" t="s">
        <v>2880</v>
      </c>
      <c r="D794" s="723" t="s">
        <v>23</v>
      </c>
      <c r="E794" s="721" t="s">
        <v>254</v>
      </c>
      <c r="F794" s="721" t="s">
        <v>244</v>
      </c>
      <c r="G794" s="956">
        <v>37518</v>
      </c>
      <c r="H794" s="795">
        <v>14</v>
      </c>
      <c r="I794" s="725" t="s">
        <v>1403</v>
      </c>
      <c r="J794" s="721" t="s">
        <v>2325</v>
      </c>
      <c r="K794" s="721" t="s">
        <v>266</v>
      </c>
      <c r="L794" s="726"/>
      <c r="M794" s="726" t="s">
        <v>6426</v>
      </c>
      <c r="N794" s="722" t="s">
        <v>2525</v>
      </c>
      <c r="O794" s="721" t="s">
        <v>255</v>
      </c>
      <c r="P794" s="727" t="s">
        <v>2879</v>
      </c>
      <c r="Q794" s="734" t="s">
        <v>2874</v>
      </c>
    </row>
    <row r="795" spans="1:17">
      <c r="A795" s="721">
        <v>223</v>
      </c>
      <c r="B795" s="721">
        <v>1</v>
      </c>
      <c r="C795" s="722" t="s">
        <v>2882</v>
      </c>
      <c r="D795" s="723" t="s">
        <v>23</v>
      </c>
      <c r="E795" s="721" t="s">
        <v>221</v>
      </c>
      <c r="F795" s="721" t="s">
        <v>2883</v>
      </c>
      <c r="G795" s="956">
        <v>23742</v>
      </c>
      <c r="H795" s="795">
        <v>52</v>
      </c>
      <c r="I795" s="725" t="s">
        <v>1403</v>
      </c>
      <c r="J795" s="721" t="s">
        <v>2884</v>
      </c>
      <c r="K795" s="721" t="s">
        <v>283</v>
      </c>
      <c r="L795" s="726"/>
      <c r="M795" s="726" t="s">
        <v>6426</v>
      </c>
      <c r="N795" s="722" t="s">
        <v>2525</v>
      </c>
      <c r="O795" s="721" t="s">
        <v>222</v>
      </c>
      <c r="P795" s="741" t="s">
        <v>2881</v>
      </c>
      <c r="Q795" s="734" t="s">
        <v>2887</v>
      </c>
    </row>
    <row r="796" spans="1:17">
      <c r="A796" s="721"/>
      <c r="B796" s="721">
        <v>2</v>
      </c>
      <c r="C796" s="722" t="s">
        <v>2889</v>
      </c>
      <c r="D796" s="723" t="s">
        <v>16</v>
      </c>
      <c r="E796" s="721" t="s">
        <v>221</v>
      </c>
      <c r="F796" s="721" t="s">
        <v>727</v>
      </c>
      <c r="G796" s="956">
        <v>26459</v>
      </c>
      <c r="H796" s="795">
        <v>45</v>
      </c>
      <c r="I796" s="725" t="s">
        <v>1403</v>
      </c>
      <c r="J796" s="721" t="s">
        <v>2884</v>
      </c>
      <c r="K796" s="721" t="s">
        <v>246</v>
      </c>
      <c r="L796" s="726"/>
      <c r="M796" s="726" t="s">
        <v>6426</v>
      </c>
      <c r="N796" s="722" t="s">
        <v>2525</v>
      </c>
      <c r="O796" s="721" t="s">
        <v>245</v>
      </c>
      <c r="P796" s="741" t="s">
        <v>2888</v>
      </c>
      <c r="Q796" s="734" t="s">
        <v>2887</v>
      </c>
    </row>
    <row r="797" spans="1:17">
      <c r="A797" s="721"/>
      <c r="B797" s="721">
        <v>3</v>
      </c>
      <c r="C797" s="722" t="s">
        <v>2892</v>
      </c>
      <c r="D797" s="723" t="s">
        <v>16</v>
      </c>
      <c r="E797" s="721" t="s">
        <v>254</v>
      </c>
      <c r="F797" s="721" t="s">
        <v>727</v>
      </c>
      <c r="G797" s="956">
        <v>34727</v>
      </c>
      <c r="H797" s="795">
        <v>22</v>
      </c>
      <c r="I797" s="725" t="s">
        <v>1403</v>
      </c>
      <c r="J797" s="721" t="s">
        <v>223</v>
      </c>
      <c r="K797" s="721" t="s">
        <v>266</v>
      </c>
      <c r="L797" s="726"/>
      <c r="M797" s="726" t="s">
        <v>6426</v>
      </c>
      <c r="N797" s="722" t="s">
        <v>2525</v>
      </c>
      <c r="O797" s="721" t="s">
        <v>255</v>
      </c>
      <c r="P797" s="741" t="s">
        <v>2891</v>
      </c>
      <c r="Q797" s="734" t="s">
        <v>2887</v>
      </c>
    </row>
    <row r="798" spans="1:17">
      <c r="A798" s="721"/>
      <c r="B798" s="721">
        <v>4</v>
      </c>
      <c r="C798" s="722" t="s">
        <v>2893</v>
      </c>
      <c r="D798" s="723" t="s">
        <v>23</v>
      </c>
      <c r="E798" s="721" t="s">
        <v>254</v>
      </c>
      <c r="F798" s="721" t="s">
        <v>727</v>
      </c>
      <c r="G798" s="956">
        <v>40417</v>
      </c>
      <c r="H798" s="795">
        <v>6</v>
      </c>
      <c r="I798" s="725" t="s">
        <v>1403</v>
      </c>
      <c r="J798" s="721" t="s">
        <v>265</v>
      </c>
      <c r="K798" s="721" t="s">
        <v>266</v>
      </c>
      <c r="L798" s="726"/>
      <c r="M798" s="726" t="s">
        <v>6426</v>
      </c>
      <c r="N798" s="722" t="s">
        <v>2525</v>
      </c>
      <c r="O798" s="721" t="s">
        <v>255</v>
      </c>
      <c r="P798" s="722"/>
      <c r="Q798" s="734" t="s">
        <v>2887</v>
      </c>
    </row>
    <row r="799" spans="1:17">
      <c r="A799" s="721">
        <v>224</v>
      </c>
      <c r="B799" s="721">
        <v>1</v>
      </c>
      <c r="C799" s="722" t="s">
        <v>2895</v>
      </c>
      <c r="D799" s="723" t="s">
        <v>23</v>
      </c>
      <c r="E799" s="721" t="s">
        <v>221</v>
      </c>
      <c r="F799" s="721" t="s">
        <v>970</v>
      </c>
      <c r="G799" s="956">
        <v>28725</v>
      </c>
      <c r="H799" s="795">
        <v>38</v>
      </c>
      <c r="I799" s="725" t="s">
        <v>1403</v>
      </c>
      <c r="J799" s="721" t="s">
        <v>289</v>
      </c>
      <c r="K799" s="721" t="s">
        <v>283</v>
      </c>
      <c r="L799" s="726"/>
      <c r="M799" s="726" t="s">
        <v>6426</v>
      </c>
      <c r="N799" s="722" t="s">
        <v>2525</v>
      </c>
      <c r="O799" s="721" t="s">
        <v>222</v>
      </c>
      <c r="P799" s="727" t="s">
        <v>2894</v>
      </c>
      <c r="Q799" s="734" t="s">
        <v>2898</v>
      </c>
    </row>
    <row r="800" spans="1:17">
      <c r="A800" s="721"/>
      <c r="B800" s="721">
        <v>2</v>
      </c>
      <c r="C800" s="722" t="s">
        <v>2857</v>
      </c>
      <c r="D800" s="723" t="s">
        <v>16</v>
      </c>
      <c r="E800" s="721" t="s">
        <v>221</v>
      </c>
      <c r="F800" s="721" t="s">
        <v>970</v>
      </c>
      <c r="G800" s="956">
        <v>26735</v>
      </c>
      <c r="H800" s="795">
        <v>44</v>
      </c>
      <c r="I800" s="725" t="s">
        <v>1403</v>
      </c>
      <c r="J800" s="721" t="s">
        <v>289</v>
      </c>
      <c r="K800" s="721" t="s">
        <v>246</v>
      </c>
      <c r="L800" s="726"/>
      <c r="M800" s="726" t="s">
        <v>6426</v>
      </c>
      <c r="N800" s="722" t="s">
        <v>2525</v>
      </c>
      <c r="O800" s="721" t="s">
        <v>245</v>
      </c>
      <c r="P800" s="727" t="s">
        <v>2899</v>
      </c>
      <c r="Q800" s="734" t="s">
        <v>2898</v>
      </c>
    </row>
    <row r="801" spans="1:17">
      <c r="A801" s="721"/>
      <c r="B801" s="721">
        <v>3</v>
      </c>
      <c r="C801" s="722" t="s">
        <v>2902</v>
      </c>
      <c r="D801" s="723" t="s">
        <v>16</v>
      </c>
      <c r="E801" s="721" t="s">
        <v>254</v>
      </c>
      <c r="F801" s="721" t="s">
        <v>230</v>
      </c>
      <c r="G801" s="949">
        <v>41336</v>
      </c>
      <c r="H801" s="798">
        <v>4</v>
      </c>
      <c r="I801" s="725" t="s">
        <v>1403</v>
      </c>
      <c r="J801" s="721" t="s">
        <v>265</v>
      </c>
      <c r="K801" s="721" t="s">
        <v>270</v>
      </c>
      <c r="L801" s="726"/>
      <c r="M801" s="726" t="s">
        <v>6426</v>
      </c>
      <c r="N801" s="722" t="s">
        <v>2525</v>
      </c>
      <c r="O801" s="721" t="s">
        <v>255</v>
      </c>
      <c r="P801" s="722"/>
      <c r="Q801" s="734" t="s">
        <v>2898</v>
      </c>
    </row>
    <row r="802" spans="1:17">
      <c r="A802" s="721">
        <v>225</v>
      </c>
      <c r="B802" s="721">
        <v>1</v>
      </c>
      <c r="C802" s="722" t="s">
        <v>2760</v>
      </c>
      <c r="D802" s="723" t="s">
        <v>23</v>
      </c>
      <c r="E802" s="721" t="s">
        <v>221</v>
      </c>
      <c r="F802" s="721" t="s">
        <v>315</v>
      </c>
      <c r="G802" s="956">
        <v>30483</v>
      </c>
      <c r="H802" s="795">
        <v>34</v>
      </c>
      <c r="I802" s="725" t="s">
        <v>1403</v>
      </c>
      <c r="J802" s="721" t="s">
        <v>256</v>
      </c>
      <c r="K802" s="721" t="s">
        <v>674</v>
      </c>
      <c r="L802" s="726"/>
      <c r="M802" s="726" t="s">
        <v>6426</v>
      </c>
      <c r="N802" s="722" t="s">
        <v>2525</v>
      </c>
      <c r="O802" s="721" t="s">
        <v>222</v>
      </c>
      <c r="P802" s="734" t="s">
        <v>2903</v>
      </c>
      <c r="Q802" s="734" t="s">
        <v>2905</v>
      </c>
    </row>
    <row r="803" spans="1:17">
      <c r="A803" s="721"/>
      <c r="B803" s="721">
        <v>2</v>
      </c>
      <c r="C803" s="722" t="s">
        <v>2907</v>
      </c>
      <c r="D803" s="723" t="s">
        <v>16</v>
      </c>
      <c r="E803" s="721" t="s">
        <v>221</v>
      </c>
      <c r="F803" s="721" t="s">
        <v>1605</v>
      </c>
      <c r="G803" s="956">
        <v>33429</v>
      </c>
      <c r="H803" s="795">
        <v>26</v>
      </c>
      <c r="I803" s="725" t="s">
        <v>1403</v>
      </c>
      <c r="J803" s="721" t="s">
        <v>223</v>
      </c>
      <c r="K803" s="721" t="s">
        <v>246</v>
      </c>
      <c r="L803" s="726"/>
      <c r="M803" s="726" t="s">
        <v>6426</v>
      </c>
      <c r="N803" s="722" t="s">
        <v>2525</v>
      </c>
      <c r="O803" s="721" t="s">
        <v>245</v>
      </c>
      <c r="P803" s="734" t="s">
        <v>2906</v>
      </c>
      <c r="Q803" s="734" t="s">
        <v>2905</v>
      </c>
    </row>
    <row r="804" spans="1:17">
      <c r="A804" s="721"/>
      <c r="B804" s="738">
        <v>3</v>
      </c>
      <c r="C804" s="722" t="s">
        <v>2910</v>
      </c>
      <c r="D804" s="723" t="s">
        <v>23</v>
      </c>
      <c r="E804" s="721" t="s">
        <v>254</v>
      </c>
      <c r="F804" s="721" t="s">
        <v>22</v>
      </c>
      <c r="G804" s="956">
        <v>40181</v>
      </c>
      <c r="H804" s="795">
        <v>7</v>
      </c>
      <c r="I804" s="725" t="s">
        <v>1403</v>
      </c>
      <c r="J804" s="721" t="s">
        <v>249</v>
      </c>
      <c r="K804" s="721" t="s">
        <v>266</v>
      </c>
      <c r="L804" s="726"/>
      <c r="M804" s="726" t="s">
        <v>6426</v>
      </c>
      <c r="N804" s="722" t="s">
        <v>2525</v>
      </c>
      <c r="O804" s="721" t="s">
        <v>255</v>
      </c>
      <c r="P804" s="734" t="s">
        <v>2909</v>
      </c>
      <c r="Q804" s="734" t="s">
        <v>2905</v>
      </c>
    </row>
    <row r="805" spans="1:17">
      <c r="A805" s="721">
        <v>226</v>
      </c>
      <c r="B805" s="721">
        <v>1</v>
      </c>
      <c r="C805" s="722" t="s">
        <v>2912</v>
      </c>
      <c r="D805" s="723" t="s">
        <v>23</v>
      </c>
      <c r="E805" s="721" t="s">
        <v>221</v>
      </c>
      <c r="F805" s="721" t="s">
        <v>288</v>
      </c>
      <c r="G805" s="956">
        <v>33300</v>
      </c>
      <c r="H805" s="795">
        <v>26</v>
      </c>
      <c r="I805" s="725" t="s">
        <v>1403</v>
      </c>
      <c r="J805" s="721" t="s">
        <v>223</v>
      </c>
      <c r="K805" s="721" t="s">
        <v>674</v>
      </c>
      <c r="L805" s="726"/>
      <c r="M805" s="726" t="s">
        <v>6426</v>
      </c>
      <c r="N805" s="722" t="s">
        <v>2525</v>
      </c>
      <c r="O805" s="721" t="s">
        <v>222</v>
      </c>
      <c r="P805" s="722" t="s">
        <v>2911</v>
      </c>
      <c r="Q805" s="734" t="s">
        <v>2915</v>
      </c>
    </row>
    <row r="806" spans="1:17">
      <c r="A806" s="721"/>
      <c r="B806" s="721">
        <v>2</v>
      </c>
      <c r="C806" s="722" t="s">
        <v>2917</v>
      </c>
      <c r="D806" s="723" t="s">
        <v>16</v>
      </c>
      <c r="E806" s="721" t="s">
        <v>221</v>
      </c>
      <c r="F806" s="721" t="s">
        <v>760</v>
      </c>
      <c r="G806" s="956">
        <v>32912</v>
      </c>
      <c r="H806" s="795">
        <v>27</v>
      </c>
      <c r="I806" s="725" t="s">
        <v>1403</v>
      </c>
      <c r="J806" s="721" t="s">
        <v>289</v>
      </c>
      <c r="K806" s="721" t="s">
        <v>246</v>
      </c>
      <c r="L806" s="726"/>
      <c r="M806" s="726" t="s">
        <v>6426</v>
      </c>
      <c r="N806" s="722" t="s">
        <v>2525</v>
      </c>
      <c r="O806" s="721" t="s">
        <v>245</v>
      </c>
      <c r="P806" s="727" t="s">
        <v>2916</v>
      </c>
      <c r="Q806" s="734" t="s">
        <v>2915</v>
      </c>
    </row>
    <row r="807" spans="1:17">
      <c r="A807" s="721">
        <v>227</v>
      </c>
      <c r="B807" s="738">
        <v>1</v>
      </c>
      <c r="C807" s="722" t="s">
        <v>2921</v>
      </c>
      <c r="D807" s="723" t="s">
        <v>23</v>
      </c>
      <c r="E807" s="721" t="s">
        <v>221</v>
      </c>
      <c r="F807" s="721" t="s">
        <v>1650</v>
      </c>
      <c r="G807" s="956">
        <v>28897</v>
      </c>
      <c r="H807" s="795">
        <v>38</v>
      </c>
      <c r="I807" s="725" t="s">
        <v>1403</v>
      </c>
      <c r="J807" s="721" t="s">
        <v>289</v>
      </c>
      <c r="K807" s="721" t="s">
        <v>283</v>
      </c>
      <c r="L807" s="726"/>
      <c r="M807" s="726" t="s">
        <v>6426</v>
      </c>
      <c r="N807" s="722" t="s">
        <v>2525</v>
      </c>
      <c r="O807" s="721" t="s">
        <v>222</v>
      </c>
      <c r="P807" s="727" t="s">
        <v>2920</v>
      </c>
      <c r="Q807" s="734" t="s">
        <v>2922</v>
      </c>
    </row>
    <row r="808" spans="1:17">
      <c r="A808" s="721"/>
      <c r="B808" s="738">
        <v>2</v>
      </c>
      <c r="C808" s="722" t="s">
        <v>2924</v>
      </c>
      <c r="D808" s="723" t="s">
        <v>16</v>
      </c>
      <c r="E808" s="721" t="s">
        <v>221</v>
      </c>
      <c r="F808" s="721" t="s">
        <v>376</v>
      </c>
      <c r="G808" s="956">
        <v>30971</v>
      </c>
      <c r="H808" s="795">
        <v>32</v>
      </c>
      <c r="I808" s="725" t="s">
        <v>1403</v>
      </c>
      <c r="J808" s="721" t="s">
        <v>289</v>
      </c>
      <c r="K808" s="721" t="s">
        <v>246</v>
      </c>
      <c r="L808" s="726"/>
      <c r="M808" s="726" t="s">
        <v>6426</v>
      </c>
      <c r="N808" s="722" t="s">
        <v>2525</v>
      </c>
      <c r="O808" s="721" t="s">
        <v>245</v>
      </c>
      <c r="P808" s="727" t="s">
        <v>2923</v>
      </c>
      <c r="Q808" s="734" t="s">
        <v>2922</v>
      </c>
    </row>
    <row r="809" spans="1:17">
      <c r="A809" s="721"/>
      <c r="B809" s="738">
        <v>3</v>
      </c>
      <c r="C809" s="722" t="s">
        <v>2091</v>
      </c>
      <c r="D809" s="723" t="s">
        <v>16</v>
      </c>
      <c r="E809" s="738" t="s">
        <v>254</v>
      </c>
      <c r="F809" s="738" t="s">
        <v>376</v>
      </c>
      <c r="G809" s="956">
        <v>39122</v>
      </c>
      <c r="H809" s="795">
        <v>10</v>
      </c>
      <c r="I809" s="725" t="s">
        <v>1403</v>
      </c>
      <c r="J809" s="738" t="s">
        <v>249</v>
      </c>
      <c r="K809" s="738" t="s">
        <v>266</v>
      </c>
      <c r="L809" s="726"/>
      <c r="M809" s="726" t="s">
        <v>6426</v>
      </c>
      <c r="N809" s="722" t="s">
        <v>2525</v>
      </c>
      <c r="O809" s="738" t="s">
        <v>255</v>
      </c>
      <c r="P809" s="727" t="s">
        <v>2090</v>
      </c>
      <c r="Q809" s="734" t="s">
        <v>2922</v>
      </c>
    </row>
    <row r="810" spans="1:17">
      <c r="A810" s="721"/>
      <c r="B810" s="738">
        <v>4</v>
      </c>
      <c r="C810" s="722" t="s">
        <v>2928</v>
      </c>
      <c r="D810" s="723" t="s">
        <v>16</v>
      </c>
      <c r="E810" s="738" t="s">
        <v>254</v>
      </c>
      <c r="F810" s="738" t="s">
        <v>376</v>
      </c>
      <c r="G810" s="956">
        <v>40897</v>
      </c>
      <c r="H810" s="795">
        <v>5</v>
      </c>
      <c r="I810" s="747" t="s">
        <v>1403</v>
      </c>
      <c r="J810" s="738" t="s">
        <v>265</v>
      </c>
      <c r="K810" s="738" t="s">
        <v>270</v>
      </c>
      <c r="L810" s="726"/>
      <c r="M810" s="726" t="s">
        <v>6426</v>
      </c>
      <c r="N810" s="722" t="s">
        <v>2525</v>
      </c>
      <c r="O810" s="738" t="s">
        <v>255</v>
      </c>
      <c r="P810" s="727" t="s">
        <v>2927</v>
      </c>
      <c r="Q810" s="734" t="s">
        <v>2922</v>
      </c>
    </row>
    <row r="811" spans="1:17">
      <c r="A811" s="721"/>
      <c r="B811" s="738">
        <v>5</v>
      </c>
      <c r="C811" s="722" t="s">
        <v>2930</v>
      </c>
      <c r="D811" s="723" t="s">
        <v>16</v>
      </c>
      <c r="E811" s="738" t="s">
        <v>254</v>
      </c>
      <c r="F811" s="738" t="s">
        <v>230</v>
      </c>
      <c r="G811" s="956">
        <v>42405</v>
      </c>
      <c r="H811" s="795">
        <v>1</v>
      </c>
      <c r="I811" s="747" t="s">
        <v>1403</v>
      </c>
      <c r="J811" s="738" t="s">
        <v>265</v>
      </c>
      <c r="K811" s="738" t="s">
        <v>270</v>
      </c>
      <c r="L811" s="726"/>
      <c r="M811" s="726" t="s">
        <v>6426</v>
      </c>
      <c r="N811" s="722" t="s">
        <v>2525</v>
      </c>
      <c r="O811" s="738" t="s">
        <v>255</v>
      </c>
      <c r="P811" s="727" t="s">
        <v>2929</v>
      </c>
      <c r="Q811" s="734" t="s">
        <v>2922</v>
      </c>
    </row>
    <row r="812" spans="1:17">
      <c r="A812" s="721">
        <v>228</v>
      </c>
      <c r="B812" s="738">
        <v>1</v>
      </c>
      <c r="C812" s="722" t="s">
        <v>2932</v>
      </c>
      <c r="D812" s="723" t="s">
        <v>23</v>
      </c>
      <c r="E812" s="721" t="s">
        <v>221</v>
      </c>
      <c r="F812" s="721" t="s">
        <v>2933</v>
      </c>
      <c r="G812" s="956">
        <v>27731</v>
      </c>
      <c r="H812" s="795">
        <v>41</v>
      </c>
      <c r="I812" s="725" t="s">
        <v>1403</v>
      </c>
      <c r="J812" s="721" t="s">
        <v>256</v>
      </c>
      <c r="K812" s="721" t="s">
        <v>360</v>
      </c>
      <c r="L812" s="726"/>
      <c r="M812" s="726" t="s">
        <v>6426</v>
      </c>
      <c r="N812" s="722" t="s">
        <v>2525</v>
      </c>
      <c r="O812" s="721" t="s">
        <v>222</v>
      </c>
      <c r="P812" s="722" t="s">
        <v>2931</v>
      </c>
      <c r="Q812" s="722" t="s">
        <v>2935</v>
      </c>
    </row>
    <row r="813" spans="1:17">
      <c r="A813" s="721"/>
      <c r="B813" s="738">
        <v>2</v>
      </c>
      <c r="C813" s="722" t="s">
        <v>2937</v>
      </c>
      <c r="D813" s="723" t="s">
        <v>16</v>
      </c>
      <c r="E813" s="721" t="s">
        <v>221</v>
      </c>
      <c r="F813" s="721" t="s">
        <v>2933</v>
      </c>
      <c r="G813" s="956">
        <v>27718</v>
      </c>
      <c r="H813" s="795">
        <v>41</v>
      </c>
      <c r="I813" s="725" t="s">
        <v>1403</v>
      </c>
      <c r="J813" s="721" t="s">
        <v>256</v>
      </c>
      <c r="K813" s="721" t="s">
        <v>246</v>
      </c>
      <c r="L813" s="726"/>
      <c r="M813" s="726" t="s">
        <v>6426</v>
      </c>
      <c r="N813" s="722" t="s">
        <v>2525</v>
      </c>
      <c r="O813" s="721" t="s">
        <v>245</v>
      </c>
      <c r="P813" s="722" t="s">
        <v>2936</v>
      </c>
      <c r="Q813" s="722" t="s">
        <v>2935</v>
      </c>
    </row>
    <row r="814" spans="1:17">
      <c r="A814" s="721"/>
      <c r="B814" s="738">
        <v>3</v>
      </c>
      <c r="C814" s="722" t="s">
        <v>2939</v>
      </c>
      <c r="D814" s="723" t="s">
        <v>16</v>
      </c>
      <c r="E814" s="721" t="s">
        <v>254</v>
      </c>
      <c r="F814" s="721" t="s">
        <v>22</v>
      </c>
      <c r="G814" s="956">
        <v>37699</v>
      </c>
      <c r="H814" s="795">
        <v>14</v>
      </c>
      <c r="I814" s="725" t="s">
        <v>1403</v>
      </c>
      <c r="J814" s="721" t="s">
        <v>262</v>
      </c>
      <c r="K814" s="721" t="s">
        <v>266</v>
      </c>
      <c r="L814" s="726"/>
      <c r="M814" s="726" t="s">
        <v>6426</v>
      </c>
      <c r="N814" s="722" t="s">
        <v>2525</v>
      </c>
      <c r="O814" s="721" t="s">
        <v>255</v>
      </c>
      <c r="P814" s="722" t="s">
        <v>2938</v>
      </c>
      <c r="Q814" s="722" t="s">
        <v>2935</v>
      </c>
    </row>
    <row r="815" spans="1:17">
      <c r="A815" s="721"/>
      <c r="B815" s="738">
        <v>4</v>
      </c>
      <c r="C815" s="722" t="s">
        <v>2941</v>
      </c>
      <c r="D815" s="723" t="s">
        <v>16</v>
      </c>
      <c r="E815" s="721" t="s">
        <v>254</v>
      </c>
      <c r="F815" s="721" t="s">
        <v>230</v>
      </c>
      <c r="G815" s="956">
        <v>39136</v>
      </c>
      <c r="H815" s="795">
        <v>10</v>
      </c>
      <c r="I815" s="725" t="s">
        <v>1403</v>
      </c>
      <c r="J815" s="721" t="s">
        <v>369</v>
      </c>
      <c r="K815" s="721" t="s">
        <v>266</v>
      </c>
      <c r="L815" s="726"/>
      <c r="M815" s="726" t="s">
        <v>6426</v>
      </c>
      <c r="N815" s="722" t="s">
        <v>2525</v>
      </c>
      <c r="O815" s="721" t="s">
        <v>255</v>
      </c>
      <c r="P815" s="722" t="s">
        <v>2940</v>
      </c>
      <c r="Q815" s="722" t="s">
        <v>2935</v>
      </c>
    </row>
    <row r="816" spans="1:17">
      <c r="A816" s="721"/>
      <c r="B816" s="738">
        <v>5</v>
      </c>
      <c r="C816" s="722" t="s">
        <v>2943</v>
      </c>
      <c r="D816" s="723" t="s">
        <v>23</v>
      </c>
      <c r="E816" s="721" t="s">
        <v>254</v>
      </c>
      <c r="F816" s="721" t="s">
        <v>230</v>
      </c>
      <c r="G816" s="956">
        <v>42363</v>
      </c>
      <c r="H816" s="795">
        <v>1</v>
      </c>
      <c r="I816" s="725" t="s">
        <v>1403</v>
      </c>
      <c r="J816" s="721" t="s">
        <v>265</v>
      </c>
      <c r="K816" s="721" t="s">
        <v>270</v>
      </c>
      <c r="L816" s="726"/>
      <c r="M816" s="726" t="s">
        <v>6426</v>
      </c>
      <c r="N816" s="722" t="s">
        <v>2525</v>
      </c>
      <c r="O816" s="721" t="s">
        <v>255</v>
      </c>
      <c r="P816" s="727" t="s">
        <v>2942</v>
      </c>
      <c r="Q816" s="722" t="s">
        <v>2935</v>
      </c>
    </row>
    <row r="817" spans="1:17">
      <c r="A817" s="721">
        <v>229</v>
      </c>
      <c r="B817" s="738">
        <v>1</v>
      </c>
      <c r="C817" s="722" t="s">
        <v>101</v>
      </c>
      <c r="D817" s="723" t="s">
        <v>23</v>
      </c>
      <c r="E817" s="738" t="s">
        <v>6684</v>
      </c>
      <c r="F817" s="738" t="s">
        <v>2945</v>
      </c>
      <c r="G817" s="956">
        <v>31650</v>
      </c>
      <c r="H817" s="795">
        <v>30</v>
      </c>
      <c r="I817" s="725" t="s">
        <v>1403</v>
      </c>
      <c r="J817" s="738" t="s">
        <v>289</v>
      </c>
      <c r="K817" s="738" t="s">
        <v>674</v>
      </c>
      <c r="L817" s="726"/>
      <c r="M817" s="726" t="s">
        <v>6426</v>
      </c>
      <c r="N817" s="722" t="s">
        <v>2525</v>
      </c>
      <c r="O817" s="738" t="s">
        <v>222</v>
      </c>
      <c r="P817" s="734" t="s">
        <v>2944</v>
      </c>
      <c r="Q817" s="734" t="s">
        <v>2947</v>
      </c>
    </row>
    <row r="818" spans="1:17">
      <c r="A818" s="721"/>
      <c r="B818" s="738">
        <v>2</v>
      </c>
      <c r="C818" s="722" t="s">
        <v>2949</v>
      </c>
      <c r="D818" s="723" t="s">
        <v>16</v>
      </c>
      <c r="E818" s="738" t="s">
        <v>221</v>
      </c>
      <c r="F818" s="738" t="s">
        <v>727</v>
      </c>
      <c r="G818" s="956">
        <v>34163</v>
      </c>
      <c r="H818" s="795">
        <v>24</v>
      </c>
      <c r="I818" s="725" t="s">
        <v>1403</v>
      </c>
      <c r="J818" s="738" t="s">
        <v>223</v>
      </c>
      <c r="K818" s="738" t="s">
        <v>2559</v>
      </c>
      <c r="L818" s="726"/>
      <c r="M818" s="726" t="s">
        <v>6426</v>
      </c>
      <c r="N818" s="722" t="s">
        <v>2525</v>
      </c>
      <c r="O818" s="738" t="s">
        <v>245</v>
      </c>
      <c r="P818" s="734" t="s">
        <v>2948</v>
      </c>
      <c r="Q818" s="734" t="s">
        <v>2947</v>
      </c>
    </row>
    <row r="819" spans="1:17">
      <c r="A819" s="721"/>
      <c r="B819" s="738">
        <v>3</v>
      </c>
      <c r="C819" s="722" t="s">
        <v>2952</v>
      </c>
      <c r="D819" s="723" t="s">
        <v>23</v>
      </c>
      <c r="E819" s="721" t="s">
        <v>254</v>
      </c>
      <c r="F819" s="721" t="s">
        <v>230</v>
      </c>
      <c r="G819" s="956">
        <v>41292</v>
      </c>
      <c r="H819" s="795">
        <v>4</v>
      </c>
      <c r="I819" s="725" t="s">
        <v>1403</v>
      </c>
      <c r="J819" s="721" t="s">
        <v>265</v>
      </c>
      <c r="K819" s="721" t="s">
        <v>270</v>
      </c>
      <c r="L819" s="726"/>
      <c r="M819" s="726" t="s">
        <v>6426</v>
      </c>
      <c r="N819" s="722" t="s">
        <v>2525</v>
      </c>
      <c r="O819" s="721" t="s">
        <v>255</v>
      </c>
      <c r="P819" s="734" t="s">
        <v>2951</v>
      </c>
      <c r="Q819" s="734" t="s">
        <v>2947</v>
      </c>
    </row>
    <row r="820" spans="1:17">
      <c r="A820" s="721">
        <v>230</v>
      </c>
      <c r="B820" s="738">
        <v>1</v>
      </c>
      <c r="C820" s="722" t="s">
        <v>2954</v>
      </c>
      <c r="D820" s="723" t="s">
        <v>23</v>
      </c>
      <c r="E820" s="738" t="s">
        <v>221</v>
      </c>
      <c r="F820" s="721" t="s">
        <v>524</v>
      </c>
      <c r="G820" s="967">
        <v>32724</v>
      </c>
      <c r="H820" s="795">
        <v>28</v>
      </c>
      <c r="I820" s="725" t="s">
        <v>1403</v>
      </c>
      <c r="J820" s="738" t="s">
        <v>2491</v>
      </c>
      <c r="K820" s="738" t="s">
        <v>283</v>
      </c>
      <c r="L820" s="726"/>
      <c r="M820" s="726" t="s">
        <v>6426</v>
      </c>
      <c r="N820" s="722" t="s">
        <v>2525</v>
      </c>
      <c r="O820" s="738" t="s">
        <v>222</v>
      </c>
      <c r="P820" s="727" t="s">
        <v>2953</v>
      </c>
      <c r="Q820" s="722"/>
    </row>
    <row r="821" spans="1:17">
      <c r="A821" s="721"/>
      <c r="B821" s="738">
        <v>2</v>
      </c>
      <c r="C821" s="722" t="s">
        <v>2957</v>
      </c>
      <c r="D821" s="757" t="s">
        <v>16</v>
      </c>
      <c r="E821" s="738" t="s">
        <v>221</v>
      </c>
      <c r="F821" s="738" t="s">
        <v>1506</v>
      </c>
      <c r="G821" s="967">
        <v>34776</v>
      </c>
      <c r="H821" s="795">
        <v>22</v>
      </c>
      <c r="I821" s="747" t="s">
        <v>1403</v>
      </c>
      <c r="J821" s="738" t="s">
        <v>2491</v>
      </c>
      <c r="K821" s="738" t="s">
        <v>246</v>
      </c>
      <c r="L821" s="726"/>
      <c r="M821" s="726" t="s">
        <v>6426</v>
      </c>
      <c r="N821" s="722" t="s">
        <v>2525</v>
      </c>
      <c r="O821" s="738" t="s">
        <v>245</v>
      </c>
      <c r="P821" s="727" t="s">
        <v>2956</v>
      </c>
      <c r="Q821" s="722"/>
    </row>
    <row r="822" spans="1:17">
      <c r="A822" s="721"/>
      <c r="B822" s="738">
        <v>3</v>
      </c>
      <c r="C822" s="722"/>
      <c r="D822" s="757" t="s">
        <v>16</v>
      </c>
      <c r="E822" s="738" t="s">
        <v>254</v>
      </c>
      <c r="F822" s="738"/>
      <c r="G822" s="967"/>
      <c r="H822" s="795"/>
      <c r="I822" s="747" t="s">
        <v>1403</v>
      </c>
      <c r="J822" s="738" t="s">
        <v>265</v>
      </c>
      <c r="K822" s="738" t="s">
        <v>270</v>
      </c>
      <c r="L822" s="726"/>
      <c r="M822" s="726" t="s">
        <v>6426</v>
      </c>
      <c r="N822" s="722" t="s">
        <v>2525</v>
      </c>
      <c r="O822" s="738" t="s">
        <v>255</v>
      </c>
      <c r="P822" s="727"/>
      <c r="Q822" s="722"/>
    </row>
    <row r="823" spans="1:17">
      <c r="A823" s="721">
        <v>231</v>
      </c>
      <c r="B823" s="721">
        <v>1</v>
      </c>
      <c r="C823" s="722" t="s">
        <v>2832</v>
      </c>
      <c r="D823" s="723" t="s">
        <v>23</v>
      </c>
      <c r="E823" s="721" t="s">
        <v>221</v>
      </c>
      <c r="F823" s="721" t="s">
        <v>2720</v>
      </c>
      <c r="G823" s="956">
        <v>34226</v>
      </c>
      <c r="H823" s="795">
        <v>23</v>
      </c>
      <c r="I823" s="725" t="s">
        <v>1403</v>
      </c>
      <c r="J823" s="721" t="s">
        <v>223</v>
      </c>
      <c r="K823" s="721" t="s">
        <v>270</v>
      </c>
      <c r="L823" s="726"/>
      <c r="M823" s="726" t="s">
        <v>6426</v>
      </c>
      <c r="N823" s="722" t="s">
        <v>2525</v>
      </c>
      <c r="O823" s="721" t="s">
        <v>255</v>
      </c>
      <c r="P823" s="727" t="s">
        <v>2831</v>
      </c>
      <c r="Q823" s="736" t="s">
        <v>2826</v>
      </c>
    </row>
    <row r="824" spans="1:17">
      <c r="A824" s="721"/>
      <c r="B824" s="738">
        <v>2</v>
      </c>
      <c r="C824" s="722" t="s">
        <v>6864</v>
      </c>
      <c r="D824" s="757" t="s">
        <v>16</v>
      </c>
      <c r="E824" s="738" t="s">
        <v>221</v>
      </c>
      <c r="F824" s="738"/>
      <c r="G824" s="967"/>
      <c r="H824" s="795"/>
      <c r="I824" s="747" t="s">
        <v>1403</v>
      </c>
      <c r="J824" s="738" t="s">
        <v>265</v>
      </c>
      <c r="K824" s="738" t="s">
        <v>270</v>
      </c>
      <c r="L824" s="726"/>
      <c r="M824" s="726" t="s">
        <v>6426</v>
      </c>
      <c r="N824" s="722" t="s">
        <v>2525</v>
      </c>
      <c r="O824" s="738" t="s">
        <v>245</v>
      </c>
      <c r="P824" s="727"/>
      <c r="Q824" s="722"/>
    </row>
    <row r="825" spans="1:17">
      <c r="A825" s="721"/>
      <c r="B825" s="738">
        <v>3</v>
      </c>
      <c r="C825" s="722"/>
      <c r="D825" s="757" t="s">
        <v>16</v>
      </c>
      <c r="E825" s="738" t="s">
        <v>254</v>
      </c>
      <c r="F825" s="738"/>
      <c r="G825" s="967"/>
      <c r="H825" s="795"/>
      <c r="I825" s="747" t="s">
        <v>1403</v>
      </c>
      <c r="J825" s="738" t="s">
        <v>265</v>
      </c>
      <c r="K825" s="738" t="s">
        <v>270</v>
      </c>
      <c r="L825" s="726"/>
      <c r="M825" s="726" t="s">
        <v>6426</v>
      </c>
      <c r="N825" s="722" t="s">
        <v>2525</v>
      </c>
      <c r="O825" s="738" t="s">
        <v>255</v>
      </c>
      <c r="P825" s="727"/>
      <c r="Q825" s="722"/>
    </row>
    <row r="826" spans="1:17">
      <c r="A826" s="722">
        <v>232</v>
      </c>
      <c r="B826" s="722">
        <v>1</v>
      </c>
      <c r="C826" s="722" t="s">
        <v>2962</v>
      </c>
      <c r="D826" s="744" t="s">
        <v>23</v>
      </c>
      <c r="E826" s="722" t="s">
        <v>221</v>
      </c>
      <c r="F826" s="722" t="s">
        <v>2963</v>
      </c>
      <c r="G826" s="957">
        <v>22955</v>
      </c>
      <c r="H826" s="724">
        <v>54</v>
      </c>
      <c r="I826" s="769" t="s">
        <v>1403</v>
      </c>
      <c r="J826" s="722" t="s">
        <v>256</v>
      </c>
      <c r="K826" s="722" t="s">
        <v>283</v>
      </c>
      <c r="L826" s="770"/>
      <c r="M826" s="770" t="s">
        <v>6426</v>
      </c>
      <c r="N826" s="722" t="s">
        <v>2967</v>
      </c>
      <c r="O826" s="722" t="s">
        <v>222</v>
      </c>
      <c r="P826" s="727" t="s">
        <v>2961</v>
      </c>
      <c r="Q826" s="727" t="s">
        <v>2966</v>
      </c>
    </row>
    <row r="827" spans="1:17">
      <c r="A827" s="721"/>
      <c r="B827" s="738">
        <v>2</v>
      </c>
      <c r="C827" s="722" t="s">
        <v>2970</v>
      </c>
      <c r="D827" s="723" t="s">
        <v>16</v>
      </c>
      <c r="E827" s="721" t="s">
        <v>221</v>
      </c>
      <c r="F827" s="721" t="s">
        <v>337</v>
      </c>
      <c r="G827" s="956">
        <v>24142</v>
      </c>
      <c r="H827" s="795">
        <v>51</v>
      </c>
      <c r="I827" s="725" t="s">
        <v>1403</v>
      </c>
      <c r="J827" s="721" t="s">
        <v>256</v>
      </c>
      <c r="K827" s="721" t="s">
        <v>246</v>
      </c>
      <c r="L827" s="726"/>
      <c r="M827" s="726" t="s">
        <v>6426</v>
      </c>
      <c r="N827" s="722" t="s">
        <v>2967</v>
      </c>
      <c r="O827" s="721" t="s">
        <v>245</v>
      </c>
      <c r="P827" s="727" t="s">
        <v>2969</v>
      </c>
      <c r="Q827" s="727" t="s">
        <v>2966</v>
      </c>
    </row>
    <row r="828" spans="1:17">
      <c r="A828" s="721"/>
      <c r="B828" s="721">
        <v>3</v>
      </c>
      <c r="C828" s="722" t="s">
        <v>2974</v>
      </c>
      <c r="D828" s="723" t="s">
        <v>23</v>
      </c>
      <c r="E828" s="721" t="s">
        <v>254</v>
      </c>
      <c r="F828" s="721" t="s">
        <v>230</v>
      </c>
      <c r="G828" s="956">
        <v>35527</v>
      </c>
      <c r="H828" s="795">
        <v>20</v>
      </c>
      <c r="I828" s="725" t="s">
        <v>1403</v>
      </c>
      <c r="J828" s="721" t="s">
        <v>256</v>
      </c>
      <c r="K828" s="721" t="s">
        <v>266</v>
      </c>
      <c r="L828" s="726"/>
      <c r="M828" s="726" t="s">
        <v>6426</v>
      </c>
      <c r="N828" s="722" t="s">
        <v>2967</v>
      </c>
      <c r="O828" s="721" t="s">
        <v>255</v>
      </c>
      <c r="P828" s="727" t="s">
        <v>2973</v>
      </c>
      <c r="Q828" s="727" t="s">
        <v>2966</v>
      </c>
    </row>
    <row r="829" spans="1:17">
      <c r="A829" s="721">
        <v>233</v>
      </c>
      <c r="B829" s="721">
        <v>1</v>
      </c>
      <c r="C829" s="722" t="s">
        <v>2982</v>
      </c>
      <c r="D829" s="723" t="s">
        <v>23</v>
      </c>
      <c r="E829" s="721" t="s">
        <v>221</v>
      </c>
      <c r="F829" s="721" t="s">
        <v>733</v>
      </c>
      <c r="G829" s="956">
        <v>24329</v>
      </c>
      <c r="H829" s="795">
        <v>50</v>
      </c>
      <c r="I829" s="725" t="s">
        <v>1403</v>
      </c>
      <c r="J829" s="721" t="s">
        <v>256</v>
      </c>
      <c r="K829" s="721" t="s">
        <v>283</v>
      </c>
      <c r="L829" s="726"/>
      <c r="M829" s="726" t="s">
        <v>6426</v>
      </c>
      <c r="N829" s="722" t="s">
        <v>2967</v>
      </c>
      <c r="O829" s="721" t="s">
        <v>222</v>
      </c>
      <c r="P829" s="722" t="s">
        <v>2981</v>
      </c>
      <c r="Q829" s="722" t="s">
        <v>2984</v>
      </c>
    </row>
    <row r="830" spans="1:17">
      <c r="A830" s="721"/>
      <c r="B830" s="721">
        <v>2</v>
      </c>
      <c r="C830" s="722" t="s">
        <v>2987</v>
      </c>
      <c r="D830" s="723" t="s">
        <v>16</v>
      </c>
      <c r="E830" s="721" t="s">
        <v>221</v>
      </c>
      <c r="F830" s="721" t="s">
        <v>733</v>
      </c>
      <c r="G830" s="956">
        <v>25376</v>
      </c>
      <c r="H830" s="795">
        <v>48</v>
      </c>
      <c r="I830" s="725" t="s">
        <v>1403</v>
      </c>
      <c r="J830" s="721" t="s">
        <v>256</v>
      </c>
      <c r="K830" s="721" t="s">
        <v>246</v>
      </c>
      <c r="L830" s="726"/>
      <c r="M830" s="726" t="s">
        <v>6426</v>
      </c>
      <c r="N830" s="722" t="s">
        <v>2967</v>
      </c>
      <c r="O830" s="721" t="s">
        <v>245</v>
      </c>
      <c r="P830" s="722" t="s">
        <v>2986</v>
      </c>
      <c r="Q830" s="722" t="s">
        <v>2984</v>
      </c>
    </row>
    <row r="831" spans="1:17">
      <c r="A831" s="721"/>
      <c r="B831" s="721">
        <v>3</v>
      </c>
      <c r="C831" s="722" t="s">
        <v>2991</v>
      </c>
      <c r="D831" s="723" t="s">
        <v>23</v>
      </c>
      <c r="E831" s="721" t="s">
        <v>254</v>
      </c>
      <c r="F831" s="721" t="s">
        <v>733</v>
      </c>
      <c r="G831" s="956">
        <v>33675</v>
      </c>
      <c r="H831" s="795">
        <v>25</v>
      </c>
      <c r="I831" s="725" t="s">
        <v>1403</v>
      </c>
      <c r="J831" s="721" t="s">
        <v>289</v>
      </c>
      <c r="K831" s="721" t="s">
        <v>261</v>
      </c>
      <c r="L831" s="726"/>
      <c r="M831" s="726" t="s">
        <v>6426</v>
      </c>
      <c r="N831" s="722" t="s">
        <v>2967</v>
      </c>
      <c r="O831" s="721" t="s">
        <v>255</v>
      </c>
      <c r="P831" s="722" t="s">
        <v>2990</v>
      </c>
      <c r="Q831" s="722" t="s">
        <v>2984</v>
      </c>
    </row>
    <row r="832" spans="1:17">
      <c r="A832" s="721"/>
      <c r="B832" s="721">
        <v>4</v>
      </c>
      <c r="C832" s="722" t="s">
        <v>2993</v>
      </c>
      <c r="D832" s="723" t="s">
        <v>16</v>
      </c>
      <c r="E832" s="721" t="s">
        <v>254</v>
      </c>
      <c r="F832" s="721" t="s">
        <v>733</v>
      </c>
      <c r="G832" s="956">
        <v>35028</v>
      </c>
      <c r="H832" s="795">
        <v>21</v>
      </c>
      <c r="I832" s="725" t="s">
        <v>1403</v>
      </c>
      <c r="J832" s="721" t="s">
        <v>223</v>
      </c>
      <c r="K832" s="721" t="s">
        <v>266</v>
      </c>
      <c r="L832" s="726"/>
      <c r="M832" s="726" t="s">
        <v>6426</v>
      </c>
      <c r="N832" s="722" t="s">
        <v>2967</v>
      </c>
      <c r="O832" s="721" t="s">
        <v>255</v>
      </c>
      <c r="P832" s="722" t="s">
        <v>2992</v>
      </c>
      <c r="Q832" s="722" t="s">
        <v>2984</v>
      </c>
    </row>
    <row r="833" spans="1:17">
      <c r="A833" s="721"/>
      <c r="B833" s="721">
        <v>5</v>
      </c>
      <c r="C833" s="722" t="s">
        <v>726</v>
      </c>
      <c r="D833" s="723" t="s">
        <v>23</v>
      </c>
      <c r="E833" s="721" t="s">
        <v>254</v>
      </c>
      <c r="F833" s="721" t="s">
        <v>733</v>
      </c>
      <c r="G833" s="956">
        <v>36340</v>
      </c>
      <c r="H833" s="795">
        <v>18</v>
      </c>
      <c r="I833" s="725" t="s">
        <v>1403</v>
      </c>
      <c r="J833" s="721" t="s">
        <v>289</v>
      </c>
      <c r="K833" s="721" t="s">
        <v>266</v>
      </c>
      <c r="L833" s="726"/>
      <c r="M833" s="726" t="s">
        <v>6426</v>
      </c>
      <c r="N833" s="722" t="s">
        <v>2967</v>
      </c>
      <c r="O833" s="721" t="s">
        <v>255</v>
      </c>
      <c r="P833" s="722" t="s">
        <v>2994</v>
      </c>
      <c r="Q833" s="722" t="s">
        <v>2984</v>
      </c>
    </row>
    <row r="834" spans="1:17">
      <c r="A834" s="721">
        <v>234</v>
      </c>
      <c r="B834" s="721">
        <v>1</v>
      </c>
      <c r="C834" s="722" t="s">
        <v>2996</v>
      </c>
      <c r="D834" s="723" t="s">
        <v>23</v>
      </c>
      <c r="E834" s="721" t="s">
        <v>221</v>
      </c>
      <c r="F834" s="721" t="s">
        <v>452</v>
      </c>
      <c r="G834" s="956">
        <v>22875</v>
      </c>
      <c r="H834" s="795">
        <v>54</v>
      </c>
      <c r="I834" s="725" t="s">
        <v>1403</v>
      </c>
      <c r="J834" s="721" t="s">
        <v>256</v>
      </c>
      <c r="K834" s="721" t="s">
        <v>428</v>
      </c>
      <c r="L834" s="726"/>
      <c r="M834" s="726" t="s">
        <v>6426</v>
      </c>
      <c r="N834" s="722" t="s">
        <v>2967</v>
      </c>
      <c r="O834" s="721" t="s">
        <v>222</v>
      </c>
      <c r="P834" s="722" t="s">
        <v>2995</v>
      </c>
      <c r="Q834" s="722" t="s">
        <v>2999</v>
      </c>
    </row>
    <row r="835" spans="1:17">
      <c r="A835" s="721"/>
      <c r="B835" s="721">
        <v>2</v>
      </c>
      <c r="C835" s="722" t="s">
        <v>3001</v>
      </c>
      <c r="D835" s="723" t="s">
        <v>16</v>
      </c>
      <c r="E835" s="721" t="s">
        <v>221</v>
      </c>
      <c r="F835" s="721" t="s">
        <v>452</v>
      </c>
      <c r="G835" s="956">
        <v>24936</v>
      </c>
      <c r="H835" s="795">
        <v>49</v>
      </c>
      <c r="I835" s="725" t="s">
        <v>1403</v>
      </c>
      <c r="J835" s="721" t="s">
        <v>256</v>
      </c>
      <c r="K835" s="721" t="s">
        <v>246</v>
      </c>
      <c r="L835" s="726"/>
      <c r="M835" s="726" t="s">
        <v>6426</v>
      </c>
      <c r="N835" s="722" t="s">
        <v>2967</v>
      </c>
      <c r="O835" s="721" t="s">
        <v>245</v>
      </c>
      <c r="P835" s="722" t="s">
        <v>3000</v>
      </c>
      <c r="Q835" s="722" t="s">
        <v>2999</v>
      </c>
    </row>
    <row r="836" spans="1:17">
      <c r="A836" s="721"/>
      <c r="B836" s="738">
        <v>3</v>
      </c>
      <c r="C836" s="722" t="s">
        <v>2049</v>
      </c>
      <c r="D836" s="723" t="s">
        <v>16</v>
      </c>
      <c r="E836" s="721" t="s">
        <v>254</v>
      </c>
      <c r="F836" s="721" t="s">
        <v>230</v>
      </c>
      <c r="G836" s="956">
        <v>36640</v>
      </c>
      <c r="H836" s="795">
        <v>17</v>
      </c>
      <c r="I836" s="725" t="s">
        <v>1403</v>
      </c>
      <c r="J836" s="721" t="s">
        <v>348</v>
      </c>
      <c r="K836" s="721" t="s">
        <v>266</v>
      </c>
      <c r="L836" s="726"/>
      <c r="M836" s="726" t="s">
        <v>6426</v>
      </c>
      <c r="N836" s="722" t="s">
        <v>2967</v>
      </c>
      <c r="O836" s="721" t="s">
        <v>255</v>
      </c>
      <c r="P836" s="722" t="s">
        <v>3004</v>
      </c>
      <c r="Q836" s="722" t="s">
        <v>2999</v>
      </c>
    </row>
    <row r="837" spans="1:17">
      <c r="A837" s="721">
        <v>235</v>
      </c>
      <c r="B837" s="721">
        <v>1</v>
      </c>
      <c r="C837" s="722" t="s">
        <v>3006</v>
      </c>
      <c r="D837" s="723" t="s">
        <v>23</v>
      </c>
      <c r="E837" s="721" t="s">
        <v>221</v>
      </c>
      <c r="F837" s="721" t="s">
        <v>452</v>
      </c>
      <c r="G837" s="956">
        <v>33282</v>
      </c>
      <c r="H837" s="795">
        <v>26</v>
      </c>
      <c r="I837" s="725" t="s">
        <v>1403</v>
      </c>
      <c r="J837" s="721" t="s">
        <v>289</v>
      </c>
      <c r="K837" s="721" t="s">
        <v>283</v>
      </c>
      <c r="L837" s="726"/>
      <c r="M837" s="726" t="s">
        <v>6426</v>
      </c>
      <c r="N837" s="722" t="s">
        <v>2967</v>
      </c>
      <c r="O837" s="721" t="s">
        <v>222</v>
      </c>
      <c r="P837" s="722" t="s">
        <v>3005</v>
      </c>
      <c r="Q837" s="727" t="s">
        <v>3007</v>
      </c>
    </row>
    <row r="838" spans="1:17">
      <c r="A838" s="721"/>
      <c r="B838" s="738">
        <v>2</v>
      </c>
      <c r="C838" s="722" t="s">
        <v>3009</v>
      </c>
      <c r="D838" s="723" t="s">
        <v>16</v>
      </c>
      <c r="E838" s="738" t="s">
        <v>221</v>
      </c>
      <c r="F838" s="738" t="s">
        <v>3010</v>
      </c>
      <c r="G838" s="956">
        <v>34902</v>
      </c>
      <c r="H838" s="795">
        <v>22</v>
      </c>
      <c r="I838" s="725" t="s">
        <v>1403</v>
      </c>
      <c r="J838" s="738" t="s">
        <v>289</v>
      </c>
      <c r="K838" s="738" t="s">
        <v>246</v>
      </c>
      <c r="L838" s="726"/>
      <c r="M838" s="726" t="s">
        <v>6426</v>
      </c>
      <c r="N838" s="722" t="s">
        <v>2967</v>
      </c>
      <c r="O838" s="738" t="s">
        <v>245</v>
      </c>
      <c r="P838" s="727" t="s">
        <v>3008</v>
      </c>
      <c r="Q838" s="727" t="s">
        <v>3007</v>
      </c>
    </row>
    <row r="839" spans="1:17">
      <c r="A839" s="721"/>
      <c r="B839" s="738">
        <v>3</v>
      </c>
      <c r="C839" s="722" t="s">
        <v>3013</v>
      </c>
      <c r="D839" s="723" t="s">
        <v>16</v>
      </c>
      <c r="E839" s="738" t="s">
        <v>254</v>
      </c>
      <c r="F839" s="738" t="s">
        <v>1227</v>
      </c>
      <c r="G839" s="956">
        <v>42301</v>
      </c>
      <c r="H839" s="795">
        <v>1</v>
      </c>
      <c r="I839" s="725" t="s">
        <v>1403</v>
      </c>
      <c r="J839" s="738" t="s">
        <v>265</v>
      </c>
      <c r="K839" s="738" t="s">
        <v>270</v>
      </c>
      <c r="L839" s="726"/>
      <c r="M839" s="726" t="s">
        <v>6426</v>
      </c>
      <c r="N839" s="722" t="s">
        <v>2967</v>
      </c>
      <c r="O839" s="738" t="s">
        <v>255</v>
      </c>
      <c r="P839" s="727" t="s">
        <v>3012</v>
      </c>
      <c r="Q839" s="727" t="s">
        <v>3007</v>
      </c>
    </row>
    <row r="840" spans="1:17">
      <c r="A840" s="721">
        <v>236</v>
      </c>
      <c r="B840" s="721">
        <v>1</v>
      </c>
      <c r="C840" s="722" t="s">
        <v>3015</v>
      </c>
      <c r="D840" s="723" t="s">
        <v>23</v>
      </c>
      <c r="E840" s="721" t="s">
        <v>221</v>
      </c>
      <c r="F840" s="721" t="s">
        <v>970</v>
      </c>
      <c r="G840" s="956">
        <v>21715</v>
      </c>
      <c r="H840" s="795">
        <v>58</v>
      </c>
      <c r="I840" s="725" t="s">
        <v>1403</v>
      </c>
      <c r="J840" s="721" t="s">
        <v>289</v>
      </c>
      <c r="K840" s="721" t="s">
        <v>283</v>
      </c>
      <c r="L840" s="726"/>
      <c r="M840" s="726" t="s">
        <v>6426</v>
      </c>
      <c r="N840" s="722" t="s">
        <v>2967</v>
      </c>
      <c r="O840" s="721" t="s">
        <v>222</v>
      </c>
      <c r="P840" s="722" t="s">
        <v>3014</v>
      </c>
      <c r="Q840" s="722" t="s">
        <v>3018</v>
      </c>
    </row>
    <row r="841" spans="1:17">
      <c r="A841" s="721"/>
      <c r="B841" s="721">
        <v>2</v>
      </c>
      <c r="C841" s="722" t="s">
        <v>3021</v>
      </c>
      <c r="D841" s="723" t="s">
        <v>16</v>
      </c>
      <c r="E841" s="721" t="s">
        <v>221</v>
      </c>
      <c r="F841" s="721" t="s">
        <v>970</v>
      </c>
      <c r="G841" s="956">
        <v>23548</v>
      </c>
      <c r="H841" s="795">
        <v>53</v>
      </c>
      <c r="I841" s="725" t="s">
        <v>1403</v>
      </c>
      <c r="J841" s="721" t="s">
        <v>289</v>
      </c>
      <c r="K841" s="721" t="s">
        <v>246</v>
      </c>
      <c r="L841" s="726"/>
      <c r="M841" s="726" t="s">
        <v>6426</v>
      </c>
      <c r="N841" s="722" t="s">
        <v>2967</v>
      </c>
      <c r="O841" s="721" t="s">
        <v>245</v>
      </c>
      <c r="P841" s="722" t="s">
        <v>3020</v>
      </c>
      <c r="Q841" s="722" t="s">
        <v>3018</v>
      </c>
    </row>
    <row r="842" spans="1:17">
      <c r="A842" s="721"/>
      <c r="B842" s="721">
        <v>3</v>
      </c>
      <c r="C842" s="722" t="s">
        <v>3023</v>
      </c>
      <c r="D842" s="723" t="s">
        <v>23</v>
      </c>
      <c r="E842" s="721" t="s">
        <v>221</v>
      </c>
      <c r="F842" s="721" t="s">
        <v>970</v>
      </c>
      <c r="G842" s="956">
        <v>31378</v>
      </c>
      <c r="H842" s="795">
        <v>31</v>
      </c>
      <c r="I842" s="725" t="s">
        <v>1403</v>
      </c>
      <c r="J842" s="721" t="s">
        <v>289</v>
      </c>
      <c r="K842" s="721" t="s">
        <v>283</v>
      </c>
      <c r="L842" s="726"/>
      <c r="M842" s="726" t="s">
        <v>6426</v>
      </c>
      <c r="N842" s="722" t="s">
        <v>2967</v>
      </c>
      <c r="O842" s="721" t="s">
        <v>255</v>
      </c>
      <c r="P842" s="722" t="s">
        <v>3022</v>
      </c>
      <c r="Q842" s="722" t="s">
        <v>3018</v>
      </c>
    </row>
    <row r="843" spans="1:17">
      <c r="A843" s="721"/>
      <c r="B843" s="721">
        <v>4</v>
      </c>
      <c r="C843" s="722" t="s">
        <v>3025</v>
      </c>
      <c r="D843" s="723" t="s">
        <v>16</v>
      </c>
      <c r="E843" s="721" t="s">
        <v>254</v>
      </c>
      <c r="F843" s="721" t="s">
        <v>230</v>
      </c>
      <c r="G843" s="956">
        <v>36113</v>
      </c>
      <c r="H843" s="795">
        <v>18</v>
      </c>
      <c r="I843" s="725" t="s">
        <v>1403</v>
      </c>
      <c r="J843" s="721" t="s">
        <v>348</v>
      </c>
      <c r="K843" s="721" t="s">
        <v>266</v>
      </c>
      <c r="L843" s="726"/>
      <c r="M843" s="726" t="s">
        <v>6426</v>
      </c>
      <c r="N843" s="722" t="s">
        <v>2967</v>
      </c>
      <c r="O843" s="721" t="s">
        <v>255</v>
      </c>
      <c r="P843" s="722" t="s">
        <v>3024</v>
      </c>
      <c r="Q843" s="722" t="s">
        <v>3018</v>
      </c>
    </row>
    <row r="844" spans="1:17">
      <c r="A844" s="721">
        <v>237</v>
      </c>
      <c r="B844" s="721">
        <v>1</v>
      </c>
      <c r="C844" s="722" t="s">
        <v>3027</v>
      </c>
      <c r="D844" s="723" t="s">
        <v>23</v>
      </c>
      <c r="E844" s="721" t="s">
        <v>221</v>
      </c>
      <c r="F844" s="721" t="s">
        <v>1500</v>
      </c>
      <c r="G844" s="956">
        <v>22262</v>
      </c>
      <c r="H844" s="795">
        <v>56</v>
      </c>
      <c r="I844" s="725" t="s">
        <v>1403</v>
      </c>
      <c r="J844" s="721" t="s">
        <v>256</v>
      </c>
      <c r="K844" s="721" t="s">
        <v>2169</v>
      </c>
      <c r="L844" s="726"/>
      <c r="M844" s="726" t="s">
        <v>6426</v>
      </c>
      <c r="N844" s="722" t="s">
        <v>2967</v>
      </c>
      <c r="O844" s="721" t="s">
        <v>222</v>
      </c>
      <c r="P844" s="722" t="s">
        <v>3026</v>
      </c>
      <c r="Q844" s="722" t="s">
        <v>3030</v>
      </c>
    </row>
    <row r="845" spans="1:17">
      <c r="A845" s="721"/>
      <c r="B845" s="721">
        <v>2</v>
      </c>
      <c r="C845" s="722" t="s">
        <v>1469</v>
      </c>
      <c r="D845" s="723" t="s">
        <v>16</v>
      </c>
      <c r="E845" s="721" t="s">
        <v>221</v>
      </c>
      <c r="F845" s="721" t="s">
        <v>1500</v>
      </c>
      <c r="G845" s="956">
        <v>23357</v>
      </c>
      <c r="H845" s="795">
        <v>53</v>
      </c>
      <c r="I845" s="725" t="s">
        <v>1403</v>
      </c>
      <c r="J845" s="721" t="s">
        <v>256</v>
      </c>
      <c r="K845" s="721" t="s">
        <v>246</v>
      </c>
      <c r="L845" s="726"/>
      <c r="M845" s="726" t="s">
        <v>6426</v>
      </c>
      <c r="N845" s="722" t="s">
        <v>2967</v>
      </c>
      <c r="O845" s="721" t="s">
        <v>245</v>
      </c>
      <c r="P845" s="722" t="s">
        <v>3031</v>
      </c>
      <c r="Q845" s="722" t="s">
        <v>3030</v>
      </c>
    </row>
    <row r="846" spans="1:17">
      <c r="A846" s="721">
        <v>238</v>
      </c>
      <c r="B846" s="721">
        <v>1</v>
      </c>
      <c r="C846" s="732" t="s">
        <v>3035</v>
      </c>
      <c r="D846" s="723" t="s">
        <v>23</v>
      </c>
      <c r="E846" s="721" t="s">
        <v>221</v>
      </c>
      <c r="F846" s="721" t="s">
        <v>3036</v>
      </c>
      <c r="G846" s="956">
        <v>29961</v>
      </c>
      <c r="H846" s="795">
        <v>35</v>
      </c>
      <c r="I846" s="725" t="s">
        <v>1403</v>
      </c>
      <c r="J846" s="721" t="s">
        <v>256</v>
      </c>
      <c r="K846" s="721" t="s">
        <v>283</v>
      </c>
      <c r="L846" s="726"/>
      <c r="M846" s="726" t="s">
        <v>6426</v>
      </c>
      <c r="N846" s="722" t="s">
        <v>2967</v>
      </c>
      <c r="O846" s="721" t="s">
        <v>222</v>
      </c>
      <c r="P846" s="722" t="s">
        <v>3034</v>
      </c>
      <c r="Q846" s="722" t="s">
        <v>3039</v>
      </c>
    </row>
    <row r="847" spans="1:17">
      <c r="A847" s="721"/>
      <c r="B847" s="721">
        <v>2</v>
      </c>
      <c r="C847" s="732" t="s">
        <v>3041</v>
      </c>
      <c r="D847" s="723" t="s">
        <v>16</v>
      </c>
      <c r="E847" s="721" t="s">
        <v>221</v>
      </c>
      <c r="F847" s="721" t="s">
        <v>3042</v>
      </c>
      <c r="G847" s="956">
        <v>31114</v>
      </c>
      <c r="H847" s="795">
        <v>32</v>
      </c>
      <c r="I847" s="725" t="s">
        <v>1403</v>
      </c>
      <c r="J847" s="721" t="s">
        <v>256</v>
      </c>
      <c r="K847" s="733" t="s">
        <v>246</v>
      </c>
      <c r="L847" s="726"/>
      <c r="M847" s="726" t="s">
        <v>6426</v>
      </c>
      <c r="N847" s="722" t="s">
        <v>2967</v>
      </c>
      <c r="O847" s="721" t="s">
        <v>245</v>
      </c>
      <c r="P847" s="734" t="s">
        <v>3040</v>
      </c>
      <c r="Q847" s="722" t="s">
        <v>3039</v>
      </c>
    </row>
    <row r="848" spans="1:17">
      <c r="A848" s="721">
        <v>239</v>
      </c>
      <c r="B848" s="721">
        <v>1</v>
      </c>
      <c r="C848" s="722" t="s">
        <v>3045</v>
      </c>
      <c r="D848" s="723" t="s">
        <v>23</v>
      </c>
      <c r="E848" s="721" t="s">
        <v>254</v>
      </c>
      <c r="F848" s="721" t="s">
        <v>3046</v>
      </c>
      <c r="G848" s="956">
        <v>32703</v>
      </c>
      <c r="H848" s="795">
        <v>28</v>
      </c>
      <c r="I848" s="725" t="s">
        <v>1403</v>
      </c>
      <c r="J848" s="721" t="s">
        <v>256</v>
      </c>
      <c r="K848" s="721" t="s">
        <v>283</v>
      </c>
      <c r="L848" s="726"/>
      <c r="M848" s="726" t="s">
        <v>6426</v>
      </c>
      <c r="N848" s="722" t="s">
        <v>2967</v>
      </c>
      <c r="O848" s="721" t="s">
        <v>222</v>
      </c>
      <c r="P848" s="722" t="s">
        <v>3044</v>
      </c>
      <c r="Q848" s="722"/>
    </row>
    <row r="849" spans="1:17">
      <c r="A849" s="721"/>
      <c r="B849" s="721">
        <v>2</v>
      </c>
      <c r="C849" s="722" t="s">
        <v>3048</v>
      </c>
      <c r="D849" s="723" t="s">
        <v>23</v>
      </c>
      <c r="E849" s="721" t="s">
        <v>254</v>
      </c>
      <c r="F849" s="721" t="s">
        <v>1605</v>
      </c>
      <c r="G849" s="956">
        <v>34495</v>
      </c>
      <c r="H849" s="795">
        <v>23</v>
      </c>
      <c r="I849" s="725" t="s">
        <v>1403</v>
      </c>
      <c r="J849" s="721" t="s">
        <v>256</v>
      </c>
      <c r="K849" s="721" t="s">
        <v>283</v>
      </c>
      <c r="L849" s="726"/>
      <c r="M849" s="726" t="s">
        <v>6426</v>
      </c>
      <c r="N849" s="722" t="s">
        <v>2967</v>
      </c>
      <c r="O849" s="721" t="s">
        <v>2761</v>
      </c>
      <c r="P849" s="722" t="s">
        <v>3047</v>
      </c>
      <c r="Q849" s="722"/>
    </row>
    <row r="850" spans="1:17">
      <c r="A850" s="721"/>
      <c r="B850" s="721">
        <v>3</v>
      </c>
      <c r="C850" s="722" t="s">
        <v>3050</v>
      </c>
      <c r="D850" s="723" t="s">
        <v>16</v>
      </c>
      <c r="E850" s="721" t="s">
        <v>254</v>
      </c>
      <c r="F850" s="721" t="s">
        <v>1605</v>
      </c>
      <c r="G850" s="956">
        <v>34065</v>
      </c>
      <c r="H850" s="795">
        <v>24</v>
      </c>
      <c r="I850" s="725" t="s">
        <v>1403</v>
      </c>
      <c r="J850" s="721" t="s">
        <v>223</v>
      </c>
      <c r="K850" s="721" t="s">
        <v>266</v>
      </c>
      <c r="L850" s="726"/>
      <c r="M850" s="726" t="s">
        <v>6426</v>
      </c>
      <c r="N850" s="722" t="s">
        <v>2967</v>
      </c>
      <c r="O850" s="721" t="s">
        <v>2761</v>
      </c>
      <c r="P850" s="722" t="s">
        <v>3049</v>
      </c>
      <c r="Q850" s="722"/>
    </row>
    <row r="851" spans="1:17">
      <c r="A851" s="721">
        <v>240</v>
      </c>
      <c r="B851" s="721">
        <v>1</v>
      </c>
      <c r="C851" s="722" t="s">
        <v>3052</v>
      </c>
      <c r="D851" s="723" t="s">
        <v>23</v>
      </c>
      <c r="E851" s="721" t="s">
        <v>221</v>
      </c>
      <c r="F851" s="721" t="s">
        <v>733</v>
      </c>
      <c r="G851" s="956">
        <v>21155</v>
      </c>
      <c r="H851" s="795">
        <v>59</v>
      </c>
      <c r="I851" s="725" t="s">
        <v>1403</v>
      </c>
      <c r="J851" s="721" t="s">
        <v>256</v>
      </c>
      <c r="K851" s="721" t="s">
        <v>283</v>
      </c>
      <c r="L851" s="726"/>
      <c r="M851" s="726" t="s">
        <v>6426</v>
      </c>
      <c r="N851" s="722" t="s">
        <v>2967</v>
      </c>
      <c r="O851" s="721" t="s">
        <v>222</v>
      </c>
      <c r="P851" s="722" t="s">
        <v>3051</v>
      </c>
      <c r="Q851" s="722" t="s">
        <v>3055</v>
      </c>
    </row>
    <row r="852" spans="1:17">
      <c r="A852" s="721"/>
      <c r="B852" s="721">
        <v>2</v>
      </c>
      <c r="C852" s="722" t="s">
        <v>2531</v>
      </c>
      <c r="D852" s="723" t="s">
        <v>16</v>
      </c>
      <c r="E852" s="721" t="s">
        <v>221</v>
      </c>
      <c r="F852" s="721" t="s">
        <v>733</v>
      </c>
      <c r="G852" s="956">
        <v>23595</v>
      </c>
      <c r="H852" s="795">
        <v>53</v>
      </c>
      <c r="I852" s="725" t="s">
        <v>1403</v>
      </c>
      <c r="J852" s="721" t="s">
        <v>256</v>
      </c>
      <c r="K852" s="721" t="s">
        <v>246</v>
      </c>
      <c r="L852" s="726"/>
      <c r="M852" s="726" t="s">
        <v>6426</v>
      </c>
      <c r="N852" s="722" t="s">
        <v>2967</v>
      </c>
      <c r="O852" s="721" t="s">
        <v>245</v>
      </c>
      <c r="P852" s="722" t="s">
        <v>3056</v>
      </c>
      <c r="Q852" s="722" t="s">
        <v>3055</v>
      </c>
    </row>
    <row r="853" spans="1:17">
      <c r="A853" s="721"/>
      <c r="B853" s="721">
        <v>8</v>
      </c>
      <c r="C853" s="722" t="s">
        <v>3053</v>
      </c>
      <c r="D853" s="723" t="s">
        <v>16</v>
      </c>
      <c r="E853" s="721" t="s">
        <v>2634</v>
      </c>
      <c r="F853" s="721" t="s">
        <v>733</v>
      </c>
      <c r="G853" s="956">
        <v>15322</v>
      </c>
      <c r="H853" s="795">
        <v>75</v>
      </c>
      <c r="I853" s="725" t="s">
        <v>1403</v>
      </c>
      <c r="J853" s="721" t="s">
        <v>256</v>
      </c>
      <c r="K853" s="721" t="s">
        <v>270</v>
      </c>
      <c r="L853" s="726"/>
      <c r="M853" s="726" t="s">
        <v>6426</v>
      </c>
      <c r="N853" s="722" t="s">
        <v>2967</v>
      </c>
      <c r="O853" s="721" t="s">
        <v>327</v>
      </c>
      <c r="P853" s="727" t="s">
        <v>3059</v>
      </c>
      <c r="Q853" s="722" t="s">
        <v>3055</v>
      </c>
    </row>
    <row r="854" spans="1:17">
      <c r="A854" s="721">
        <v>241</v>
      </c>
      <c r="B854" s="721">
        <v>1</v>
      </c>
      <c r="C854" s="722" t="s">
        <v>3062</v>
      </c>
      <c r="D854" s="723" t="s">
        <v>23</v>
      </c>
      <c r="E854" s="721" t="s">
        <v>221</v>
      </c>
      <c r="F854" s="721" t="s">
        <v>288</v>
      </c>
      <c r="G854" s="956">
        <v>27571</v>
      </c>
      <c r="H854" s="795">
        <v>42</v>
      </c>
      <c r="I854" s="725" t="s">
        <v>1403</v>
      </c>
      <c r="J854" s="721" t="s">
        <v>256</v>
      </c>
      <c r="K854" s="721" t="s">
        <v>2169</v>
      </c>
      <c r="L854" s="726"/>
      <c r="M854" s="726" t="s">
        <v>6426</v>
      </c>
      <c r="N854" s="722" t="s">
        <v>2967</v>
      </c>
      <c r="O854" s="721" t="s">
        <v>222</v>
      </c>
      <c r="P854" s="722" t="s">
        <v>3061</v>
      </c>
      <c r="Q854" s="722" t="s">
        <v>3065</v>
      </c>
    </row>
    <row r="855" spans="1:17">
      <c r="A855" s="721"/>
      <c r="B855" s="721">
        <v>2</v>
      </c>
      <c r="C855" s="722" t="s">
        <v>1742</v>
      </c>
      <c r="D855" s="723" t="s">
        <v>16</v>
      </c>
      <c r="E855" s="721" t="s">
        <v>221</v>
      </c>
      <c r="F855" s="721" t="s">
        <v>691</v>
      </c>
      <c r="G855" s="956">
        <v>29460</v>
      </c>
      <c r="H855" s="795">
        <v>36</v>
      </c>
      <c r="I855" s="725" t="s">
        <v>1403</v>
      </c>
      <c r="J855" s="721" t="s">
        <v>256</v>
      </c>
      <c r="K855" s="721" t="s">
        <v>246</v>
      </c>
      <c r="L855" s="726"/>
      <c r="M855" s="726" t="s">
        <v>6426</v>
      </c>
      <c r="N855" s="722" t="s">
        <v>2967</v>
      </c>
      <c r="O855" s="721" t="s">
        <v>245</v>
      </c>
      <c r="P855" s="722" t="s">
        <v>3066</v>
      </c>
      <c r="Q855" s="722" t="s">
        <v>3065</v>
      </c>
    </row>
    <row r="856" spans="1:17">
      <c r="A856" s="721"/>
      <c r="B856" s="721">
        <v>3</v>
      </c>
      <c r="C856" s="722" t="s">
        <v>3070</v>
      </c>
      <c r="D856" s="723" t="s">
        <v>23</v>
      </c>
      <c r="E856" s="721" t="s">
        <v>254</v>
      </c>
      <c r="F856" s="721" t="s">
        <v>288</v>
      </c>
      <c r="G856" s="956">
        <v>36675</v>
      </c>
      <c r="H856" s="795">
        <v>17</v>
      </c>
      <c r="I856" s="725" t="s">
        <v>1403</v>
      </c>
      <c r="J856" s="721" t="s">
        <v>348</v>
      </c>
      <c r="K856" s="721" t="s">
        <v>266</v>
      </c>
      <c r="L856" s="726"/>
      <c r="M856" s="726" t="s">
        <v>6426</v>
      </c>
      <c r="N856" s="722" t="s">
        <v>2967</v>
      </c>
      <c r="O856" s="721" t="s">
        <v>255</v>
      </c>
      <c r="P856" s="722" t="s">
        <v>3069</v>
      </c>
      <c r="Q856" s="722" t="s">
        <v>3065</v>
      </c>
    </row>
    <row r="857" spans="1:17">
      <c r="A857" s="721">
        <v>242</v>
      </c>
      <c r="B857" s="721">
        <v>1</v>
      </c>
      <c r="C857" s="722" t="s">
        <v>3072</v>
      </c>
      <c r="D857" s="723" t="s">
        <v>23</v>
      </c>
      <c r="E857" s="721" t="s">
        <v>221</v>
      </c>
      <c r="F857" s="721" t="s">
        <v>288</v>
      </c>
      <c r="G857" s="956">
        <v>26348</v>
      </c>
      <c r="H857" s="795">
        <v>45</v>
      </c>
      <c r="I857" s="725" t="s">
        <v>1403</v>
      </c>
      <c r="J857" s="721" t="s">
        <v>223</v>
      </c>
      <c r="K857" s="721" t="s">
        <v>283</v>
      </c>
      <c r="L857" s="726"/>
      <c r="M857" s="726" t="s">
        <v>6426</v>
      </c>
      <c r="N857" s="722" t="s">
        <v>2967</v>
      </c>
      <c r="O857" s="721" t="s">
        <v>222</v>
      </c>
      <c r="P857" s="722" t="s">
        <v>3071</v>
      </c>
      <c r="Q857" s="722" t="s">
        <v>3073</v>
      </c>
    </row>
    <row r="858" spans="1:17">
      <c r="A858" s="721"/>
      <c r="B858" s="721">
        <v>2</v>
      </c>
      <c r="C858" s="722" t="s">
        <v>3075</v>
      </c>
      <c r="D858" s="723" t="s">
        <v>16</v>
      </c>
      <c r="E858" s="721" t="s">
        <v>221</v>
      </c>
      <c r="F858" s="721" t="s">
        <v>288</v>
      </c>
      <c r="G858" s="956">
        <v>27431</v>
      </c>
      <c r="H858" s="795">
        <v>42</v>
      </c>
      <c r="I858" s="725" t="s">
        <v>1403</v>
      </c>
      <c r="J858" s="721" t="s">
        <v>289</v>
      </c>
      <c r="K858" s="721" t="s">
        <v>246</v>
      </c>
      <c r="L858" s="726"/>
      <c r="M858" s="726" t="s">
        <v>6426</v>
      </c>
      <c r="N858" s="722" t="s">
        <v>2967</v>
      </c>
      <c r="O858" s="721" t="s">
        <v>245</v>
      </c>
      <c r="P858" s="722" t="s">
        <v>3074</v>
      </c>
      <c r="Q858" s="722" t="s">
        <v>3073</v>
      </c>
    </row>
    <row r="859" spans="1:17">
      <c r="A859" s="721"/>
      <c r="B859" s="721">
        <v>3</v>
      </c>
      <c r="C859" s="722" t="s">
        <v>3079</v>
      </c>
      <c r="D859" s="723" t="s">
        <v>23</v>
      </c>
      <c r="E859" s="721" t="s">
        <v>254</v>
      </c>
      <c r="F859" s="721" t="s">
        <v>288</v>
      </c>
      <c r="G859" s="956">
        <v>34715</v>
      </c>
      <c r="H859" s="795">
        <v>22</v>
      </c>
      <c r="I859" s="725" t="s">
        <v>1403</v>
      </c>
      <c r="J859" s="721" t="s">
        <v>344</v>
      </c>
      <c r="K859" s="721" t="s">
        <v>266</v>
      </c>
      <c r="L859" s="726"/>
      <c r="M859" s="726" t="s">
        <v>6426</v>
      </c>
      <c r="N859" s="722" t="s">
        <v>2967</v>
      </c>
      <c r="O859" s="721" t="s">
        <v>255</v>
      </c>
      <c r="P859" s="722" t="s">
        <v>3078</v>
      </c>
      <c r="Q859" s="722" t="s">
        <v>3073</v>
      </c>
    </row>
    <row r="860" spans="1:17">
      <c r="A860" s="721"/>
      <c r="B860" s="721">
        <v>4</v>
      </c>
      <c r="C860" s="722" t="s">
        <v>3081</v>
      </c>
      <c r="D860" s="723" t="s">
        <v>16</v>
      </c>
      <c r="E860" s="721" t="s">
        <v>254</v>
      </c>
      <c r="F860" s="721" t="s">
        <v>22</v>
      </c>
      <c r="G860" s="956">
        <v>37788</v>
      </c>
      <c r="H860" s="795">
        <v>14</v>
      </c>
      <c r="I860" s="725" t="s">
        <v>1403</v>
      </c>
      <c r="J860" s="721" t="s">
        <v>369</v>
      </c>
      <c r="K860" s="721" t="s">
        <v>266</v>
      </c>
      <c r="L860" s="726"/>
      <c r="M860" s="726" t="s">
        <v>6426</v>
      </c>
      <c r="N860" s="722" t="s">
        <v>2967</v>
      </c>
      <c r="O860" s="721" t="s">
        <v>255</v>
      </c>
      <c r="P860" s="722" t="s">
        <v>3080</v>
      </c>
      <c r="Q860" s="722" t="s">
        <v>3073</v>
      </c>
    </row>
    <row r="861" spans="1:17">
      <c r="A861" s="721">
        <v>243</v>
      </c>
      <c r="B861" s="721">
        <v>1</v>
      </c>
      <c r="C861" s="722" t="s">
        <v>356</v>
      </c>
      <c r="D861" s="723" t="s">
        <v>16</v>
      </c>
      <c r="E861" s="721" t="s">
        <v>2634</v>
      </c>
      <c r="F861" s="721" t="s">
        <v>733</v>
      </c>
      <c r="G861" s="956">
        <v>22457</v>
      </c>
      <c r="H861" s="795">
        <v>56</v>
      </c>
      <c r="I861" s="725" t="s">
        <v>1403</v>
      </c>
      <c r="J861" s="721" t="s">
        <v>256</v>
      </c>
      <c r="K861" s="721" t="s">
        <v>246</v>
      </c>
      <c r="L861" s="726"/>
      <c r="M861" s="726" t="s">
        <v>6426</v>
      </c>
      <c r="N861" s="722" t="s">
        <v>2967</v>
      </c>
      <c r="O861" s="721" t="s">
        <v>222</v>
      </c>
      <c r="P861" s="722" t="s">
        <v>3082</v>
      </c>
      <c r="Q861" s="722" t="s">
        <v>3085</v>
      </c>
    </row>
    <row r="862" spans="1:17">
      <c r="A862" s="721"/>
      <c r="B862" s="721">
        <v>3</v>
      </c>
      <c r="C862" s="722" t="s">
        <v>3088</v>
      </c>
      <c r="D862" s="723" t="s">
        <v>23</v>
      </c>
      <c r="E862" s="721" t="s">
        <v>254</v>
      </c>
      <c r="F862" s="721" t="s">
        <v>733</v>
      </c>
      <c r="G862" s="956">
        <v>34502</v>
      </c>
      <c r="H862" s="795">
        <v>23</v>
      </c>
      <c r="I862" s="725" t="s">
        <v>1403</v>
      </c>
      <c r="J862" s="721" t="s">
        <v>223</v>
      </c>
      <c r="K862" s="721" t="s">
        <v>266</v>
      </c>
      <c r="L862" s="726"/>
      <c r="M862" s="726" t="s">
        <v>6426</v>
      </c>
      <c r="N862" s="722" t="s">
        <v>2967</v>
      </c>
      <c r="O862" s="721" t="s">
        <v>255</v>
      </c>
      <c r="P862" s="722" t="s">
        <v>3087</v>
      </c>
      <c r="Q862" s="722" t="s">
        <v>3085</v>
      </c>
    </row>
    <row r="863" spans="1:17">
      <c r="A863" s="721">
        <v>244</v>
      </c>
      <c r="B863" s="721">
        <v>1</v>
      </c>
      <c r="C863" s="722" t="s">
        <v>3090</v>
      </c>
      <c r="D863" s="723" t="s">
        <v>23</v>
      </c>
      <c r="E863" s="721" t="s">
        <v>221</v>
      </c>
      <c r="F863" s="721" t="s">
        <v>733</v>
      </c>
      <c r="G863" s="956">
        <v>30079</v>
      </c>
      <c r="H863" s="795">
        <v>35</v>
      </c>
      <c r="I863" s="725" t="s">
        <v>1403</v>
      </c>
      <c r="J863" s="721" t="s">
        <v>289</v>
      </c>
      <c r="K863" s="721" t="s">
        <v>283</v>
      </c>
      <c r="L863" s="726"/>
      <c r="M863" s="726" t="s">
        <v>6426</v>
      </c>
      <c r="N863" s="722" t="s">
        <v>2967</v>
      </c>
      <c r="O863" s="721" t="s">
        <v>222</v>
      </c>
      <c r="P863" s="727" t="s">
        <v>3089</v>
      </c>
      <c r="Q863" s="727" t="s">
        <v>3091</v>
      </c>
    </row>
    <row r="864" spans="1:17">
      <c r="A864" s="721"/>
      <c r="B864" s="738">
        <v>2</v>
      </c>
      <c r="C864" s="722" t="s">
        <v>3093</v>
      </c>
      <c r="D864" s="723" t="s">
        <v>16</v>
      </c>
      <c r="E864" s="721" t="s">
        <v>221</v>
      </c>
      <c r="F864" s="721" t="s">
        <v>22</v>
      </c>
      <c r="G864" s="956">
        <v>35125</v>
      </c>
      <c r="H864" s="795">
        <v>21</v>
      </c>
      <c r="I864" s="725" t="s">
        <v>1403</v>
      </c>
      <c r="J864" s="721" t="s">
        <v>289</v>
      </c>
      <c r="K864" s="721" t="s">
        <v>246</v>
      </c>
      <c r="L864" s="726"/>
      <c r="M864" s="726" t="s">
        <v>6426</v>
      </c>
      <c r="N864" s="722" t="s">
        <v>2967</v>
      </c>
      <c r="O864" s="721" t="s">
        <v>245</v>
      </c>
      <c r="P864" s="727" t="s">
        <v>3092</v>
      </c>
      <c r="Q864" s="727" t="s">
        <v>3091</v>
      </c>
    </row>
    <row r="865" spans="1:17">
      <c r="A865" s="721"/>
      <c r="B865" s="721">
        <v>3</v>
      </c>
      <c r="C865" s="722" t="s">
        <v>3097</v>
      </c>
      <c r="D865" s="723" t="s">
        <v>16</v>
      </c>
      <c r="E865" s="721" t="s">
        <v>254</v>
      </c>
      <c r="F865" s="721" t="s">
        <v>230</v>
      </c>
      <c r="G865" s="949">
        <v>42398</v>
      </c>
      <c r="H865" s="795">
        <v>1</v>
      </c>
      <c r="I865" s="725" t="s">
        <v>1403</v>
      </c>
      <c r="J865" s="721" t="s">
        <v>265</v>
      </c>
      <c r="K865" s="721" t="s">
        <v>270</v>
      </c>
      <c r="L865" s="726"/>
      <c r="M865" s="726" t="s">
        <v>6426</v>
      </c>
      <c r="N865" s="722" t="s">
        <v>2967</v>
      </c>
      <c r="O865" s="721" t="s">
        <v>255</v>
      </c>
      <c r="P865" s="727" t="s">
        <v>3096</v>
      </c>
      <c r="Q865" s="727" t="s">
        <v>3091</v>
      </c>
    </row>
    <row r="866" spans="1:17">
      <c r="A866" s="721">
        <v>245</v>
      </c>
      <c r="B866" s="721">
        <v>1</v>
      </c>
      <c r="C866" s="722" t="s">
        <v>3099</v>
      </c>
      <c r="D866" s="723" t="s">
        <v>23</v>
      </c>
      <c r="E866" s="721" t="s">
        <v>221</v>
      </c>
      <c r="F866" s="721" t="s">
        <v>733</v>
      </c>
      <c r="G866" s="956">
        <v>25974</v>
      </c>
      <c r="H866" s="795">
        <v>46</v>
      </c>
      <c r="I866" s="725" t="s">
        <v>1403</v>
      </c>
      <c r="J866" s="721" t="s">
        <v>256</v>
      </c>
      <c r="K866" s="721" t="s">
        <v>283</v>
      </c>
      <c r="L866" s="726"/>
      <c r="M866" s="726" t="s">
        <v>6426</v>
      </c>
      <c r="N866" s="722" t="s">
        <v>2967</v>
      </c>
      <c r="O866" s="721" t="s">
        <v>222</v>
      </c>
      <c r="P866" s="722" t="s">
        <v>3098</v>
      </c>
      <c r="Q866" s="722" t="s">
        <v>3102</v>
      </c>
    </row>
    <row r="867" spans="1:17">
      <c r="A867" s="721"/>
      <c r="B867" s="721">
        <v>2</v>
      </c>
      <c r="C867" s="722" t="s">
        <v>3104</v>
      </c>
      <c r="D867" s="723" t="s">
        <v>16</v>
      </c>
      <c r="E867" s="721" t="s">
        <v>221</v>
      </c>
      <c r="F867" s="721" t="s">
        <v>733</v>
      </c>
      <c r="G867" s="956">
        <v>28937</v>
      </c>
      <c r="H867" s="795">
        <v>38</v>
      </c>
      <c r="I867" s="725" t="s">
        <v>1403</v>
      </c>
      <c r="J867" s="721" t="s">
        <v>256</v>
      </c>
      <c r="K867" s="721" t="s">
        <v>246</v>
      </c>
      <c r="L867" s="726"/>
      <c r="M867" s="726" t="s">
        <v>6426</v>
      </c>
      <c r="N867" s="722" t="s">
        <v>2967</v>
      </c>
      <c r="O867" s="721" t="s">
        <v>245</v>
      </c>
      <c r="P867" s="722" t="s">
        <v>3103</v>
      </c>
      <c r="Q867" s="722" t="s">
        <v>3102</v>
      </c>
    </row>
    <row r="868" spans="1:17">
      <c r="A868" s="721"/>
      <c r="B868" s="738">
        <v>3</v>
      </c>
      <c r="C868" s="722" t="s">
        <v>3107</v>
      </c>
      <c r="D868" s="723" t="s">
        <v>23</v>
      </c>
      <c r="E868" s="721" t="s">
        <v>254</v>
      </c>
      <c r="F868" s="721" t="s">
        <v>230</v>
      </c>
      <c r="G868" s="956">
        <v>37703</v>
      </c>
      <c r="H868" s="795">
        <v>14</v>
      </c>
      <c r="I868" s="725" t="s">
        <v>1403</v>
      </c>
      <c r="J868" s="721" t="s">
        <v>369</v>
      </c>
      <c r="K868" s="721" t="s">
        <v>266</v>
      </c>
      <c r="L868" s="726"/>
      <c r="M868" s="726" t="s">
        <v>6426</v>
      </c>
      <c r="N868" s="722" t="s">
        <v>2967</v>
      </c>
      <c r="O868" s="721" t="s">
        <v>255</v>
      </c>
      <c r="P868" s="722" t="s">
        <v>3106</v>
      </c>
      <c r="Q868" s="722" t="s">
        <v>3102</v>
      </c>
    </row>
    <row r="869" spans="1:17">
      <c r="A869" s="721">
        <v>246</v>
      </c>
      <c r="B869" s="721">
        <v>1</v>
      </c>
      <c r="C869" s="722" t="s">
        <v>3109</v>
      </c>
      <c r="D869" s="723" t="s">
        <v>23</v>
      </c>
      <c r="E869" s="721" t="s">
        <v>221</v>
      </c>
      <c r="F869" s="721" t="s">
        <v>22</v>
      </c>
      <c r="G869" s="956">
        <v>35264</v>
      </c>
      <c r="H869" s="795">
        <v>21</v>
      </c>
      <c r="I869" s="725" t="s">
        <v>1403</v>
      </c>
      <c r="J869" s="721" t="s">
        <v>289</v>
      </c>
      <c r="K869" s="721" t="s">
        <v>266</v>
      </c>
      <c r="L869" s="726"/>
      <c r="M869" s="726" t="s">
        <v>6426</v>
      </c>
      <c r="N869" s="722" t="s">
        <v>2967</v>
      </c>
      <c r="O869" s="721" t="s">
        <v>222</v>
      </c>
      <c r="P869" s="722" t="s">
        <v>3108</v>
      </c>
      <c r="Q869" s="734" t="s">
        <v>3110</v>
      </c>
    </row>
    <row r="870" spans="1:17">
      <c r="A870" s="721"/>
      <c r="B870" s="721">
        <v>2</v>
      </c>
      <c r="C870" s="722" t="s">
        <v>3112</v>
      </c>
      <c r="D870" s="723" t="s">
        <v>16</v>
      </c>
      <c r="E870" s="738" t="s">
        <v>221</v>
      </c>
      <c r="F870" s="738" t="s">
        <v>733</v>
      </c>
      <c r="G870" s="956">
        <v>35301</v>
      </c>
      <c r="H870" s="795">
        <v>20</v>
      </c>
      <c r="I870" s="725" t="s">
        <v>1403</v>
      </c>
      <c r="J870" s="738" t="s">
        <v>289</v>
      </c>
      <c r="K870" s="738" t="s">
        <v>246</v>
      </c>
      <c r="L870" s="726"/>
      <c r="M870" s="726" t="s">
        <v>6426</v>
      </c>
      <c r="N870" s="722" t="s">
        <v>2967</v>
      </c>
      <c r="O870" s="738" t="s">
        <v>245</v>
      </c>
      <c r="P870" s="727" t="s">
        <v>3111</v>
      </c>
      <c r="Q870" s="734" t="s">
        <v>3110</v>
      </c>
    </row>
    <row r="871" spans="1:17">
      <c r="A871" s="721"/>
      <c r="B871" s="721">
        <v>3</v>
      </c>
      <c r="C871" s="722" t="s">
        <v>24</v>
      </c>
      <c r="D871" s="723" t="s">
        <v>16</v>
      </c>
      <c r="E871" s="738" t="s">
        <v>254</v>
      </c>
      <c r="F871" s="738" t="s">
        <v>22</v>
      </c>
      <c r="G871" s="956">
        <v>42748</v>
      </c>
      <c r="H871" s="795">
        <v>0</v>
      </c>
      <c r="I871" s="747" t="s">
        <v>1403</v>
      </c>
      <c r="J871" s="738" t="s">
        <v>265</v>
      </c>
      <c r="K871" s="738" t="s">
        <v>270</v>
      </c>
      <c r="L871" s="726"/>
      <c r="M871" s="726" t="s">
        <v>6426</v>
      </c>
      <c r="N871" s="722" t="s">
        <v>2967</v>
      </c>
      <c r="O871" s="738" t="s">
        <v>255</v>
      </c>
      <c r="P871" s="727"/>
      <c r="Q871" s="734" t="s">
        <v>3110</v>
      </c>
    </row>
    <row r="872" spans="1:17">
      <c r="A872" s="721">
        <v>247</v>
      </c>
      <c r="B872" s="721">
        <v>1</v>
      </c>
      <c r="C872" s="722" t="s">
        <v>3116</v>
      </c>
      <c r="D872" s="723" t="s">
        <v>23</v>
      </c>
      <c r="E872" s="721" t="s">
        <v>221</v>
      </c>
      <c r="F872" s="721" t="s">
        <v>756</v>
      </c>
      <c r="G872" s="956">
        <v>25022</v>
      </c>
      <c r="H872" s="795">
        <v>49</v>
      </c>
      <c r="I872" s="725" t="s">
        <v>1403</v>
      </c>
      <c r="J872" s="721" t="s">
        <v>256</v>
      </c>
      <c r="K872" s="721" t="s">
        <v>224</v>
      </c>
      <c r="L872" s="726"/>
      <c r="M872" s="726" t="s">
        <v>6426</v>
      </c>
      <c r="N872" s="722" t="s">
        <v>2967</v>
      </c>
      <c r="O872" s="721" t="s">
        <v>222</v>
      </c>
      <c r="P872" s="727" t="s">
        <v>3115</v>
      </c>
      <c r="Q872" s="722" t="s">
        <v>3119</v>
      </c>
    </row>
    <row r="873" spans="1:17">
      <c r="A873" s="721"/>
      <c r="B873" s="721">
        <v>2</v>
      </c>
      <c r="C873" s="722" t="s">
        <v>3121</v>
      </c>
      <c r="D873" s="723" t="s">
        <v>16</v>
      </c>
      <c r="E873" s="721" t="s">
        <v>221</v>
      </c>
      <c r="F873" s="721" t="s">
        <v>536</v>
      </c>
      <c r="G873" s="956">
        <v>27581</v>
      </c>
      <c r="H873" s="795">
        <v>42</v>
      </c>
      <c r="I873" s="725" t="s">
        <v>1403</v>
      </c>
      <c r="J873" s="721" t="s">
        <v>256</v>
      </c>
      <c r="K873" s="721" t="s">
        <v>246</v>
      </c>
      <c r="L873" s="726"/>
      <c r="M873" s="726" t="s">
        <v>6426</v>
      </c>
      <c r="N873" s="722" t="s">
        <v>2967</v>
      </c>
      <c r="O873" s="721" t="s">
        <v>245</v>
      </c>
      <c r="P873" s="727" t="s">
        <v>3120</v>
      </c>
      <c r="Q873" s="722" t="s">
        <v>3119</v>
      </c>
    </row>
    <row r="874" spans="1:17">
      <c r="A874" s="721"/>
      <c r="B874" s="721">
        <v>3</v>
      </c>
      <c r="C874" s="722" t="s">
        <v>3124</v>
      </c>
      <c r="D874" s="723" t="s">
        <v>16</v>
      </c>
      <c r="E874" s="721" t="s">
        <v>254</v>
      </c>
      <c r="F874" s="721" t="s">
        <v>536</v>
      </c>
      <c r="G874" s="956">
        <v>34300</v>
      </c>
      <c r="H874" s="795">
        <v>23</v>
      </c>
      <c r="I874" s="725" t="s">
        <v>1403</v>
      </c>
      <c r="J874" s="721" t="s">
        <v>344</v>
      </c>
      <c r="K874" s="721" t="s">
        <v>266</v>
      </c>
      <c r="L874" s="726"/>
      <c r="M874" s="726" t="s">
        <v>6426</v>
      </c>
      <c r="N874" s="722" t="s">
        <v>2967</v>
      </c>
      <c r="O874" s="721" t="s">
        <v>255</v>
      </c>
      <c r="P874" s="727" t="s">
        <v>3123</v>
      </c>
      <c r="Q874" s="722" t="s">
        <v>3119</v>
      </c>
    </row>
    <row r="875" spans="1:17">
      <c r="A875" s="721"/>
      <c r="B875" s="721">
        <v>4</v>
      </c>
      <c r="C875" s="722" t="s">
        <v>3126</v>
      </c>
      <c r="D875" s="723" t="s">
        <v>23</v>
      </c>
      <c r="E875" s="721" t="s">
        <v>254</v>
      </c>
      <c r="F875" s="721" t="s">
        <v>22</v>
      </c>
      <c r="G875" s="956">
        <v>36746</v>
      </c>
      <c r="H875" s="795">
        <v>16</v>
      </c>
      <c r="I875" s="725" t="s">
        <v>1403</v>
      </c>
      <c r="J875" s="721" t="s">
        <v>348</v>
      </c>
      <c r="K875" s="721" t="s">
        <v>266</v>
      </c>
      <c r="L875" s="726"/>
      <c r="M875" s="726" t="s">
        <v>6426</v>
      </c>
      <c r="N875" s="722" t="s">
        <v>2967</v>
      </c>
      <c r="O875" s="721" t="s">
        <v>255</v>
      </c>
      <c r="P875" s="727" t="s">
        <v>3125</v>
      </c>
      <c r="Q875" s="722" t="s">
        <v>3119</v>
      </c>
    </row>
    <row r="876" spans="1:17">
      <c r="A876" s="721"/>
      <c r="B876" s="721">
        <v>5</v>
      </c>
      <c r="C876" s="722" t="s">
        <v>3128</v>
      </c>
      <c r="D876" s="723" t="s">
        <v>23</v>
      </c>
      <c r="E876" s="721" t="s">
        <v>254</v>
      </c>
      <c r="F876" s="721" t="s">
        <v>22</v>
      </c>
      <c r="G876" s="956">
        <v>40068</v>
      </c>
      <c r="H876" s="795">
        <v>7</v>
      </c>
      <c r="I876" s="725" t="s">
        <v>1403</v>
      </c>
      <c r="J876" s="721" t="s">
        <v>369</v>
      </c>
      <c r="K876" s="721" t="s">
        <v>266</v>
      </c>
      <c r="L876" s="726"/>
      <c r="M876" s="726" t="s">
        <v>6426</v>
      </c>
      <c r="N876" s="722" t="s">
        <v>2967</v>
      </c>
      <c r="O876" s="721" t="s">
        <v>255</v>
      </c>
      <c r="P876" s="727" t="s">
        <v>3127</v>
      </c>
      <c r="Q876" s="722" t="s">
        <v>3119</v>
      </c>
    </row>
    <row r="877" spans="1:17">
      <c r="A877" s="721">
        <v>248</v>
      </c>
      <c r="B877" s="721">
        <v>1</v>
      </c>
      <c r="C877" s="722" t="s">
        <v>3130</v>
      </c>
      <c r="D877" s="723" t="s">
        <v>23</v>
      </c>
      <c r="E877" s="721" t="s">
        <v>221</v>
      </c>
      <c r="F877" s="721" t="s">
        <v>1500</v>
      </c>
      <c r="G877" s="956">
        <v>27403</v>
      </c>
      <c r="H877" s="795">
        <v>42</v>
      </c>
      <c r="I877" s="725" t="s">
        <v>1403</v>
      </c>
      <c r="J877" s="721" t="s">
        <v>223</v>
      </c>
      <c r="K877" s="721" t="s">
        <v>283</v>
      </c>
      <c r="L877" s="726"/>
      <c r="M877" s="726" t="s">
        <v>6426</v>
      </c>
      <c r="N877" s="722" t="s">
        <v>2967</v>
      </c>
      <c r="O877" s="721" t="s">
        <v>222</v>
      </c>
      <c r="P877" s="722" t="s">
        <v>3129</v>
      </c>
      <c r="Q877" s="722" t="s">
        <v>3132</v>
      </c>
    </row>
    <row r="878" spans="1:17">
      <c r="A878" s="721"/>
      <c r="B878" s="721">
        <v>2</v>
      </c>
      <c r="C878" s="722" t="s">
        <v>3135</v>
      </c>
      <c r="D878" s="723" t="s">
        <v>16</v>
      </c>
      <c r="E878" s="721" t="s">
        <v>221</v>
      </c>
      <c r="F878" s="721" t="s">
        <v>1500</v>
      </c>
      <c r="G878" s="956">
        <v>29711</v>
      </c>
      <c r="H878" s="795">
        <v>36</v>
      </c>
      <c r="I878" s="725" t="s">
        <v>1403</v>
      </c>
      <c r="J878" s="721" t="s">
        <v>289</v>
      </c>
      <c r="K878" s="721" t="s">
        <v>246</v>
      </c>
      <c r="L878" s="726"/>
      <c r="M878" s="726" t="s">
        <v>6426</v>
      </c>
      <c r="N878" s="722" t="s">
        <v>2967</v>
      </c>
      <c r="O878" s="721" t="s">
        <v>245</v>
      </c>
      <c r="P878" s="722" t="s">
        <v>3134</v>
      </c>
      <c r="Q878" s="722" t="s">
        <v>3132</v>
      </c>
    </row>
    <row r="879" spans="1:17">
      <c r="A879" s="721"/>
      <c r="B879" s="721">
        <v>3</v>
      </c>
      <c r="C879" s="722" t="s">
        <v>3137</v>
      </c>
      <c r="D879" s="723" t="s">
        <v>23</v>
      </c>
      <c r="E879" s="721" t="s">
        <v>254</v>
      </c>
      <c r="F879" s="721" t="s">
        <v>1500</v>
      </c>
      <c r="G879" s="956">
        <v>35980</v>
      </c>
      <c r="H879" s="795">
        <v>19</v>
      </c>
      <c r="I879" s="725" t="s">
        <v>1403</v>
      </c>
      <c r="J879" s="721" t="s">
        <v>223</v>
      </c>
      <c r="K879" s="721" t="s">
        <v>266</v>
      </c>
      <c r="L879" s="726"/>
      <c r="M879" s="726" t="s">
        <v>6426</v>
      </c>
      <c r="N879" s="722" t="s">
        <v>2967</v>
      </c>
      <c r="O879" s="721" t="s">
        <v>255</v>
      </c>
      <c r="P879" s="722" t="s">
        <v>3136</v>
      </c>
      <c r="Q879" s="722" t="s">
        <v>3132</v>
      </c>
    </row>
    <row r="880" spans="1:17">
      <c r="A880" s="721"/>
      <c r="B880" s="721">
        <v>4</v>
      </c>
      <c r="C880" s="722" t="s">
        <v>3139</v>
      </c>
      <c r="D880" s="723" t="s">
        <v>16</v>
      </c>
      <c r="E880" s="721" t="s">
        <v>254</v>
      </c>
      <c r="F880" s="721" t="s">
        <v>22</v>
      </c>
      <c r="G880" s="956">
        <v>38045</v>
      </c>
      <c r="H880" s="795">
        <v>13</v>
      </c>
      <c r="I880" s="725" t="s">
        <v>1403</v>
      </c>
      <c r="J880" s="721" t="s">
        <v>3140</v>
      </c>
      <c r="K880" s="721" t="s">
        <v>266</v>
      </c>
      <c r="L880" s="726"/>
      <c r="M880" s="726" t="s">
        <v>6426</v>
      </c>
      <c r="N880" s="722" t="s">
        <v>2967</v>
      </c>
      <c r="O880" s="721" t="s">
        <v>255</v>
      </c>
      <c r="P880" s="722" t="s">
        <v>3138</v>
      </c>
      <c r="Q880" s="722" t="s">
        <v>3132</v>
      </c>
    </row>
    <row r="881" spans="1:17">
      <c r="A881" s="721"/>
      <c r="B881" s="738">
        <v>5</v>
      </c>
      <c r="C881" s="722" t="s">
        <v>21</v>
      </c>
      <c r="D881" s="723" t="s">
        <v>16</v>
      </c>
      <c r="E881" s="721" t="s">
        <v>254</v>
      </c>
      <c r="F881" s="721" t="s">
        <v>22</v>
      </c>
      <c r="G881" s="956">
        <v>42744</v>
      </c>
      <c r="H881" s="795">
        <v>0</v>
      </c>
      <c r="I881" s="725" t="s">
        <v>1403</v>
      </c>
      <c r="J881" s="721" t="s">
        <v>265</v>
      </c>
      <c r="K881" s="721" t="s">
        <v>270</v>
      </c>
      <c r="L881" s="726"/>
      <c r="M881" s="726" t="s">
        <v>6426</v>
      </c>
      <c r="N881" s="722" t="s">
        <v>2967</v>
      </c>
      <c r="O881" s="721" t="s">
        <v>255</v>
      </c>
      <c r="P881" s="722"/>
      <c r="Q881" s="722" t="s">
        <v>3132</v>
      </c>
    </row>
    <row r="882" spans="1:17">
      <c r="A882" s="721"/>
      <c r="B882" s="738">
        <v>6</v>
      </c>
      <c r="C882" s="722"/>
      <c r="D882" s="723" t="s">
        <v>16</v>
      </c>
      <c r="E882" s="721" t="s">
        <v>254</v>
      </c>
      <c r="F882" s="721" t="s">
        <v>22</v>
      </c>
      <c r="G882" s="956"/>
      <c r="H882" s="795"/>
      <c r="I882" s="725" t="s">
        <v>1403</v>
      </c>
      <c r="J882" s="721" t="s">
        <v>265</v>
      </c>
      <c r="K882" s="721" t="s">
        <v>270</v>
      </c>
      <c r="L882" s="726"/>
      <c r="M882" s="726" t="s">
        <v>6426</v>
      </c>
      <c r="N882" s="722" t="s">
        <v>2967</v>
      </c>
      <c r="O882" s="721" t="s">
        <v>255</v>
      </c>
      <c r="P882" s="722"/>
      <c r="Q882" s="722"/>
    </row>
    <row r="883" spans="1:17">
      <c r="A883" s="721">
        <v>249</v>
      </c>
      <c r="B883" s="721">
        <v>1</v>
      </c>
      <c r="C883" s="722" t="s">
        <v>3142</v>
      </c>
      <c r="D883" s="723" t="s">
        <v>23</v>
      </c>
      <c r="E883" s="721" t="s">
        <v>221</v>
      </c>
      <c r="F883" s="721" t="s">
        <v>3143</v>
      </c>
      <c r="G883" s="956">
        <v>24215</v>
      </c>
      <c r="H883" s="795">
        <v>51</v>
      </c>
      <c r="I883" s="725" t="s">
        <v>1403</v>
      </c>
      <c r="J883" s="721" t="s">
        <v>256</v>
      </c>
      <c r="K883" s="721" t="s">
        <v>283</v>
      </c>
      <c r="L883" s="726"/>
      <c r="M883" s="726" t="s">
        <v>6426</v>
      </c>
      <c r="N883" s="722" t="s">
        <v>2967</v>
      </c>
      <c r="O883" s="721" t="s">
        <v>222</v>
      </c>
      <c r="P883" s="722" t="s">
        <v>3141</v>
      </c>
      <c r="Q883" s="722" t="s">
        <v>3146</v>
      </c>
    </row>
    <row r="884" spans="1:17">
      <c r="A884" s="721"/>
      <c r="B884" s="721">
        <v>2</v>
      </c>
      <c r="C884" s="722" t="s">
        <v>1044</v>
      </c>
      <c r="D884" s="723" t="s">
        <v>16</v>
      </c>
      <c r="E884" s="721" t="s">
        <v>221</v>
      </c>
      <c r="F884" s="721" t="s">
        <v>3143</v>
      </c>
      <c r="G884" s="956">
        <v>26027</v>
      </c>
      <c r="H884" s="795">
        <v>46</v>
      </c>
      <c r="I884" s="725" t="s">
        <v>1403</v>
      </c>
      <c r="J884" s="721" t="s">
        <v>256</v>
      </c>
      <c r="K884" s="721" t="s">
        <v>246</v>
      </c>
      <c r="L884" s="726"/>
      <c r="M884" s="726" t="s">
        <v>6426</v>
      </c>
      <c r="N884" s="722" t="s">
        <v>2967</v>
      </c>
      <c r="O884" s="721" t="s">
        <v>245</v>
      </c>
      <c r="P884" s="722" t="s">
        <v>3147</v>
      </c>
      <c r="Q884" s="722" t="s">
        <v>3146</v>
      </c>
    </row>
    <row r="885" spans="1:17">
      <c r="A885" s="721"/>
      <c r="B885" s="721">
        <v>3</v>
      </c>
      <c r="C885" s="722" t="s">
        <v>3150</v>
      </c>
      <c r="D885" s="723" t="s">
        <v>23</v>
      </c>
      <c r="E885" s="721" t="s">
        <v>254</v>
      </c>
      <c r="F885" s="721" t="s">
        <v>3143</v>
      </c>
      <c r="G885" s="956">
        <v>35765</v>
      </c>
      <c r="H885" s="795">
        <v>19</v>
      </c>
      <c r="I885" s="725" t="s">
        <v>1403</v>
      </c>
      <c r="J885" s="721" t="s">
        <v>886</v>
      </c>
      <c r="K885" s="721" t="s">
        <v>266</v>
      </c>
      <c r="L885" s="726"/>
      <c r="M885" s="726" t="s">
        <v>6426</v>
      </c>
      <c r="N885" s="722" t="s">
        <v>2967</v>
      </c>
      <c r="O885" s="721" t="s">
        <v>255</v>
      </c>
      <c r="P885" s="722" t="s">
        <v>3149</v>
      </c>
      <c r="Q885" s="722" t="s">
        <v>3146</v>
      </c>
    </row>
    <row r="886" spans="1:17">
      <c r="A886" s="721">
        <v>250</v>
      </c>
      <c r="B886" s="721">
        <v>1</v>
      </c>
      <c r="C886" s="722" t="s">
        <v>3152</v>
      </c>
      <c r="D886" s="723" t="s">
        <v>23</v>
      </c>
      <c r="E886" s="721" t="s">
        <v>254</v>
      </c>
      <c r="F886" s="721" t="s">
        <v>288</v>
      </c>
      <c r="G886" s="956">
        <v>29030</v>
      </c>
      <c r="H886" s="795">
        <v>38</v>
      </c>
      <c r="I886" s="725" t="s">
        <v>1403</v>
      </c>
      <c r="J886" s="721" t="s">
        <v>223</v>
      </c>
      <c r="K886" s="721" t="s">
        <v>224</v>
      </c>
      <c r="L886" s="726"/>
      <c r="M886" s="726" t="s">
        <v>6426</v>
      </c>
      <c r="N886" s="722" t="s">
        <v>2967</v>
      </c>
      <c r="O886" s="721" t="s">
        <v>222</v>
      </c>
      <c r="P886" s="727" t="s">
        <v>3151</v>
      </c>
      <c r="Q886" s="722" t="s">
        <v>3154</v>
      </c>
    </row>
    <row r="887" spans="1:17">
      <c r="A887" s="721"/>
      <c r="B887" s="721">
        <v>2</v>
      </c>
      <c r="C887" s="722" t="s">
        <v>316</v>
      </c>
      <c r="D887" s="723" t="s">
        <v>23</v>
      </c>
      <c r="E887" s="721" t="s">
        <v>254</v>
      </c>
      <c r="F887" s="721" t="s">
        <v>288</v>
      </c>
      <c r="G887" s="956">
        <v>31016</v>
      </c>
      <c r="H887" s="795">
        <v>32</v>
      </c>
      <c r="I887" s="725" t="s">
        <v>1403</v>
      </c>
      <c r="J887" s="721" t="s">
        <v>223</v>
      </c>
      <c r="K887" s="721" t="s">
        <v>283</v>
      </c>
      <c r="L887" s="726"/>
      <c r="M887" s="726" t="s">
        <v>6426</v>
      </c>
      <c r="N887" s="722" t="s">
        <v>2967</v>
      </c>
      <c r="O887" s="721" t="s">
        <v>2761</v>
      </c>
      <c r="P887" s="727" t="s">
        <v>3156</v>
      </c>
      <c r="Q887" s="722" t="s">
        <v>3154</v>
      </c>
    </row>
    <row r="888" spans="1:17">
      <c r="A888" s="721">
        <v>251</v>
      </c>
      <c r="B888" s="721">
        <v>1</v>
      </c>
      <c r="C888" s="722" t="s">
        <v>3162</v>
      </c>
      <c r="D888" s="723" t="s">
        <v>23</v>
      </c>
      <c r="E888" s="721" t="s">
        <v>221</v>
      </c>
      <c r="F888" s="721" t="s">
        <v>288</v>
      </c>
      <c r="G888" s="956">
        <v>31425</v>
      </c>
      <c r="H888" s="795">
        <v>31</v>
      </c>
      <c r="I888" s="725" t="s">
        <v>1403</v>
      </c>
      <c r="J888" s="721" t="s">
        <v>256</v>
      </c>
      <c r="K888" s="721" t="s">
        <v>674</v>
      </c>
      <c r="L888" s="726"/>
      <c r="M888" s="726" t="s">
        <v>6426</v>
      </c>
      <c r="N888" s="722" t="s">
        <v>2967</v>
      </c>
      <c r="O888" s="721" t="s">
        <v>222</v>
      </c>
      <c r="P888" s="722" t="s">
        <v>3161</v>
      </c>
      <c r="Q888" s="722" t="s">
        <v>3164</v>
      </c>
    </row>
    <row r="889" spans="1:17">
      <c r="A889" s="721"/>
      <c r="B889" s="721">
        <v>2</v>
      </c>
      <c r="C889" s="722" t="s">
        <v>3166</v>
      </c>
      <c r="D889" s="723" t="s">
        <v>16</v>
      </c>
      <c r="E889" s="721" t="s">
        <v>221</v>
      </c>
      <c r="F889" s="721" t="s">
        <v>230</v>
      </c>
      <c r="G889" s="956">
        <v>32422</v>
      </c>
      <c r="H889" s="795">
        <v>28</v>
      </c>
      <c r="I889" s="725" t="s">
        <v>1403</v>
      </c>
      <c r="J889" s="721" t="s">
        <v>289</v>
      </c>
      <c r="K889" s="721" t="s">
        <v>246</v>
      </c>
      <c r="L889" s="726"/>
      <c r="M889" s="726" t="s">
        <v>6426</v>
      </c>
      <c r="N889" s="722" t="s">
        <v>2967</v>
      </c>
      <c r="O889" s="721" t="s">
        <v>245</v>
      </c>
      <c r="P889" s="734" t="s">
        <v>3165</v>
      </c>
      <c r="Q889" s="722" t="s">
        <v>3164</v>
      </c>
    </row>
    <row r="890" spans="1:17">
      <c r="A890" s="721"/>
      <c r="B890" s="721">
        <v>3</v>
      </c>
      <c r="C890" s="722" t="s">
        <v>3169</v>
      </c>
      <c r="D890" s="723" t="s">
        <v>16</v>
      </c>
      <c r="E890" s="721" t="s">
        <v>254</v>
      </c>
      <c r="F890" s="721" t="s">
        <v>22</v>
      </c>
      <c r="G890" s="956">
        <v>39973</v>
      </c>
      <c r="H890" s="795">
        <v>8</v>
      </c>
      <c r="I890" s="725" t="s">
        <v>1403</v>
      </c>
      <c r="J890" s="721" t="s">
        <v>265</v>
      </c>
      <c r="K890" s="721" t="s">
        <v>266</v>
      </c>
      <c r="L890" s="726"/>
      <c r="M890" s="726" t="s">
        <v>6426</v>
      </c>
      <c r="N890" s="722" t="s">
        <v>2967</v>
      </c>
      <c r="O890" s="721" t="s">
        <v>255</v>
      </c>
      <c r="P890" s="727" t="s">
        <v>3168</v>
      </c>
      <c r="Q890" s="722" t="s">
        <v>3164</v>
      </c>
    </row>
    <row r="891" spans="1:17">
      <c r="A891" s="721"/>
      <c r="B891" s="721">
        <v>4</v>
      </c>
      <c r="C891" s="722" t="s">
        <v>3171</v>
      </c>
      <c r="D891" s="723" t="s">
        <v>16</v>
      </c>
      <c r="E891" s="721" t="s">
        <v>254</v>
      </c>
      <c r="F891" s="721" t="s">
        <v>230</v>
      </c>
      <c r="G891" s="956">
        <v>42166</v>
      </c>
      <c r="H891" s="795">
        <v>2</v>
      </c>
      <c r="I891" s="725" t="s">
        <v>1403</v>
      </c>
      <c r="J891" s="721" t="s">
        <v>265</v>
      </c>
      <c r="K891" s="721" t="s">
        <v>270</v>
      </c>
      <c r="L891" s="726"/>
      <c r="M891" s="726" t="s">
        <v>6426</v>
      </c>
      <c r="N891" s="722" t="s">
        <v>2967</v>
      </c>
      <c r="O891" s="721" t="s">
        <v>255</v>
      </c>
      <c r="P891" s="727" t="s">
        <v>3170</v>
      </c>
      <c r="Q891" s="722" t="s">
        <v>3164</v>
      </c>
    </row>
    <row r="892" spans="1:17">
      <c r="A892" s="721">
        <v>252</v>
      </c>
      <c r="B892" s="721">
        <v>1</v>
      </c>
      <c r="C892" s="722" t="s">
        <v>3173</v>
      </c>
      <c r="D892" s="723" t="s">
        <v>23</v>
      </c>
      <c r="E892" s="721" t="s">
        <v>221</v>
      </c>
      <c r="F892" s="721" t="s">
        <v>288</v>
      </c>
      <c r="G892" s="956">
        <v>32951</v>
      </c>
      <c r="H892" s="795">
        <v>27</v>
      </c>
      <c r="I892" s="725" t="s">
        <v>1403</v>
      </c>
      <c r="J892" s="721" t="s">
        <v>256</v>
      </c>
      <c r="K892" s="721" t="s">
        <v>674</v>
      </c>
      <c r="L892" s="726"/>
      <c r="M892" s="726" t="s">
        <v>6426</v>
      </c>
      <c r="N892" s="722" t="s">
        <v>2967</v>
      </c>
      <c r="O892" s="721" t="s">
        <v>222</v>
      </c>
      <c r="P892" s="722" t="s">
        <v>3172</v>
      </c>
      <c r="Q892" s="722" t="s">
        <v>3164</v>
      </c>
    </row>
    <row r="893" spans="1:17">
      <c r="A893" s="721"/>
      <c r="B893" s="721">
        <v>2</v>
      </c>
      <c r="C893" s="722" t="s">
        <v>3175</v>
      </c>
      <c r="D893" s="723" t="s">
        <v>16</v>
      </c>
      <c r="E893" s="721" t="s">
        <v>221</v>
      </c>
      <c r="F893" s="721" t="s">
        <v>288</v>
      </c>
      <c r="G893" s="956">
        <v>33678</v>
      </c>
      <c r="H893" s="795">
        <v>25</v>
      </c>
      <c r="I893" s="725" t="s">
        <v>1403</v>
      </c>
      <c r="J893" s="721" t="s">
        <v>256</v>
      </c>
      <c r="K893" s="721" t="s">
        <v>246</v>
      </c>
      <c r="L893" s="726"/>
      <c r="M893" s="726" t="s">
        <v>6426</v>
      </c>
      <c r="N893" s="722" t="s">
        <v>2967</v>
      </c>
      <c r="O893" s="721" t="s">
        <v>245</v>
      </c>
      <c r="P893" s="727" t="s">
        <v>3174</v>
      </c>
      <c r="Q893" s="722" t="s">
        <v>3164</v>
      </c>
    </row>
    <row r="894" spans="1:17">
      <c r="A894" s="721"/>
      <c r="B894" s="721">
        <v>3</v>
      </c>
      <c r="C894" s="722" t="s">
        <v>3179</v>
      </c>
      <c r="D894" s="723" t="s">
        <v>23</v>
      </c>
      <c r="E894" s="721" t="s">
        <v>254</v>
      </c>
      <c r="F894" s="721" t="s">
        <v>230</v>
      </c>
      <c r="G894" s="956">
        <v>40423</v>
      </c>
      <c r="H894" s="795">
        <v>6</v>
      </c>
      <c r="I894" s="725" t="s">
        <v>1403</v>
      </c>
      <c r="J894" s="721" t="s">
        <v>265</v>
      </c>
      <c r="K894" s="721" t="s">
        <v>270</v>
      </c>
      <c r="L894" s="726"/>
      <c r="M894" s="726" t="s">
        <v>6426</v>
      </c>
      <c r="N894" s="722" t="s">
        <v>2967</v>
      </c>
      <c r="O894" s="721" t="s">
        <v>255</v>
      </c>
      <c r="P894" s="727" t="s">
        <v>3178</v>
      </c>
      <c r="Q894" s="722" t="s">
        <v>3164</v>
      </c>
    </row>
    <row r="895" spans="1:17">
      <c r="A895" s="721">
        <v>253</v>
      </c>
      <c r="B895" s="721">
        <v>1</v>
      </c>
      <c r="C895" s="722" t="s">
        <v>3181</v>
      </c>
      <c r="D895" s="723" t="s">
        <v>23</v>
      </c>
      <c r="E895" s="721" t="s">
        <v>221</v>
      </c>
      <c r="F895" s="721" t="s">
        <v>452</v>
      </c>
      <c r="G895" s="956">
        <v>31235</v>
      </c>
      <c r="H895" s="795">
        <v>32</v>
      </c>
      <c r="I895" s="725" t="s">
        <v>1403</v>
      </c>
      <c r="J895" s="721" t="s">
        <v>289</v>
      </c>
      <c r="K895" s="721" t="s">
        <v>674</v>
      </c>
      <c r="L895" s="726"/>
      <c r="M895" s="726" t="s">
        <v>6426</v>
      </c>
      <c r="N895" s="722" t="s">
        <v>2967</v>
      </c>
      <c r="O895" s="721" t="s">
        <v>222</v>
      </c>
      <c r="P895" s="722" t="s">
        <v>3180</v>
      </c>
      <c r="Q895" s="722" t="s">
        <v>2999</v>
      </c>
    </row>
    <row r="896" spans="1:17">
      <c r="A896" s="721"/>
      <c r="B896" s="721">
        <v>2</v>
      </c>
      <c r="C896" s="722" t="s">
        <v>3183</v>
      </c>
      <c r="D896" s="723" t="s">
        <v>16</v>
      </c>
      <c r="E896" s="721" t="s">
        <v>221</v>
      </c>
      <c r="F896" s="721" t="s">
        <v>970</v>
      </c>
      <c r="G896" s="956">
        <v>33493</v>
      </c>
      <c r="H896" s="795">
        <v>25</v>
      </c>
      <c r="I896" s="725" t="s">
        <v>1403</v>
      </c>
      <c r="J896" s="721" t="s">
        <v>289</v>
      </c>
      <c r="K896" s="721" t="s">
        <v>246</v>
      </c>
      <c r="L896" s="726"/>
      <c r="M896" s="726" t="s">
        <v>6426</v>
      </c>
      <c r="N896" s="722" t="s">
        <v>2967</v>
      </c>
      <c r="O896" s="721" t="s">
        <v>245</v>
      </c>
      <c r="P896" s="727" t="s">
        <v>3182</v>
      </c>
      <c r="Q896" s="722" t="s">
        <v>2999</v>
      </c>
    </row>
    <row r="897" spans="1:17">
      <c r="A897" s="721"/>
      <c r="B897" s="721">
        <v>3</v>
      </c>
      <c r="C897" s="722" t="s">
        <v>3187</v>
      </c>
      <c r="D897" s="723" t="s">
        <v>16</v>
      </c>
      <c r="E897" s="721" t="s">
        <v>254</v>
      </c>
      <c r="F897" s="721" t="s">
        <v>22</v>
      </c>
      <c r="G897" s="956">
        <v>39955</v>
      </c>
      <c r="H897" s="795">
        <v>8</v>
      </c>
      <c r="I897" s="725" t="s">
        <v>1403</v>
      </c>
      <c r="J897" s="721" t="s">
        <v>265</v>
      </c>
      <c r="K897" s="721" t="s">
        <v>266</v>
      </c>
      <c r="L897" s="726"/>
      <c r="M897" s="726" t="s">
        <v>6426</v>
      </c>
      <c r="N897" s="722" t="s">
        <v>2967</v>
      </c>
      <c r="O897" s="721" t="s">
        <v>255</v>
      </c>
      <c r="P897" s="727" t="s">
        <v>3186</v>
      </c>
      <c r="Q897" s="722" t="s">
        <v>2999</v>
      </c>
    </row>
    <row r="898" spans="1:17">
      <c r="A898" s="721"/>
      <c r="B898" s="721">
        <v>4</v>
      </c>
      <c r="C898" s="722" t="s">
        <v>3189</v>
      </c>
      <c r="D898" s="723" t="s">
        <v>16</v>
      </c>
      <c r="E898" s="721" t="s">
        <v>254</v>
      </c>
      <c r="F898" s="721" t="s">
        <v>230</v>
      </c>
      <c r="G898" s="956">
        <v>42303</v>
      </c>
      <c r="H898" s="795">
        <v>1</v>
      </c>
      <c r="I898" s="725" t="s">
        <v>1403</v>
      </c>
      <c r="J898" s="721" t="s">
        <v>265</v>
      </c>
      <c r="K898" s="721" t="s">
        <v>270</v>
      </c>
      <c r="L898" s="726"/>
      <c r="M898" s="726" t="s">
        <v>6426</v>
      </c>
      <c r="N898" s="722" t="s">
        <v>2967</v>
      </c>
      <c r="O898" s="721" t="s">
        <v>255</v>
      </c>
      <c r="P898" s="727" t="s">
        <v>3188</v>
      </c>
      <c r="Q898" s="722" t="s">
        <v>2999</v>
      </c>
    </row>
    <row r="899" spans="1:17">
      <c r="A899" s="721">
        <v>254</v>
      </c>
      <c r="B899" s="721">
        <v>1</v>
      </c>
      <c r="C899" s="722" t="s">
        <v>3191</v>
      </c>
      <c r="D899" s="723" t="s">
        <v>23</v>
      </c>
      <c r="E899" s="721" t="s">
        <v>221</v>
      </c>
      <c r="F899" s="721" t="s">
        <v>3192</v>
      </c>
      <c r="G899" s="956">
        <v>30845</v>
      </c>
      <c r="H899" s="795">
        <v>33</v>
      </c>
      <c r="I899" s="725" t="s">
        <v>1403</v>
      </c>
      <c r="J899" s="721" t="s">
        <v>289</v>
      </c>
      <c r="K899" s="721" t="s">
        <v>674</v>
      </c>
      <c r="L899" s="726"/>
      <c r="M899" s="726" t="s">
        <v>6426</v>
      </c>
      <c r="N899" s="722" t="s">
        <v>2967</v>
      </c>
      <c r="O899" s="721" t="s">
        <v>222</v>
      </c>
      <c r="P899" s="727" t="s">
        <v>3190</v>
      </c>
      <c r="Q899" s="722" t="s">
        <v>3030</v>
      </c>
    </row>
    <row r="900" spans="1:17">
      <c r="A900" s="721"/>
      <c r="B900" s="721">
        <v>2</v>
      </c>
      <c r="C900" s="722" t="s">
        <v>3196</v>
      </c>
      <c r="D900" s="723" t="s">
        <v>16</v>
      </c>
      <c r="E900" s="721" t="s">
        <v>221</v>
      </c>
      <c r="F900" s="721" t="s">
        <v>1500</v>
      </c>
      <c r="G900" s="956">
        <v>31856</v>
      </c>
      <c r="H900" s="795">
        <v>30</v>
      </c>
      <c r="I900" s="725" t="s">
        <v>1403</v>
      </c>
      <c r="J900" s="721" t="s">
        <v>289</v>
      </c>
      <c r="K900" s="721" t="s">
        <v>246</v>
      </c>
      <c r="L900" s="726"/>
      <c r="M900" s="726" t="s">
        <v>6426</v>
      </c>
      <c r="N900" s="722" t="s">
        <v>2967</v>
      </c>
      <c r="O900" s="721" t="s">
        <v>245</v>
      </c>
      <c r="P900" s="727" t="s">
        <v>3195</v>
      </c>
      <c r="Q900" s="722" t="s">
        <v>3030</v>
      </c>
    </row>
    <row r="901" spans="1:17">
      <c r="A901" s="721"/>
      <c r="B901" s="721">
        <v>3</v>
      </c>
      <c r="C901" s="722" t="s">
        <v>3198</v>
      </c>
      <c r="D901" s="723" t="s">
        <v>23</v>
      </c>
      <c r="E901" s="721" t="s">
        <v>254</v>
      </c>
      <c r="F901" s="721" t="s">
        <v>22</v>
      </c>
      <c r="G901" s="956">
        <v>40413</v>
      </c>
      <c r="H901" s="795">
        <v>6</v>
      </c>
      <c r="I901" s="725" t="s">
        <v>1403</v>
      </c>
      <c r="J901" s="721" t="s">
        <v>265</v>
      </c>
      <c r="K901" s="721" t="s">
        <v>270</v>
      </c>
      <c r="L901" s="726"/>
      <c r="M901" s="726" t="s">
        <v>6426</v>
      </c>
      <c r="N901" s="722" t="s">
        <v>2967</v>
      </c>
      <c r="O901" s="721" t="s">
        <v>255</v>
      </c>
      <c r="P901" s="727" t="s">
        <v>3197</v>
      </c>
      <c r="Q901" s="722" t="s">
        <v>3030</v>
      </c>
    </row>
    <row r="902" spans="1:17">
      <c r="A902" s="721">
        <v>255</v>
      </c>
      <c r="B902" s="721">
        <v>1</v>
      </c>
      <c r="C902" s="722" t="s">
        <v>3201</v>
      </c>
      <c r="D902" s="723" t="s">
        <v>23</v>
      </c>
      <c r="E902" s="721" t="s">
        <v>221</v>
      </c>
      <c r="F902" s="721" t="s">
        <v>452</v>
      </c>
      <c r="G902" s="956">
        <v>30474</v>
      </c>
      <c r="H902" s="795">
        <v>34</v>
      </c>
      <c r="I902" s="725" t="s">
        <v>1403</v>
      </c>
      <c r="J902" s="721" t="s">
        <v>256</v>
      </c>
      <c r="K902" s="721" t="s">
        <v>1179</v>
      </c>
      <c r="L902" s="726"/>
      <c r="M902" s="726" t="s">
        <v>6426</v>
      </c>
      <c r="N902" s="722" t="s">
        <v>2967</v>
      </c>
      <c r="O902" s="721" t="s">
        <v>222</v>
      </c>
      <c r="P902" s="727" t="s">
        <v>3200</v>
      </c>
      <c r="Q902" s="727" t="s">
        <v>3204</v>
      </c>
    </row>
    <row r="903" spans="1:17">
      <c r="A903" s="721"/>
      <c r="B903" s="721">
        <v>2</v>
      </c>
      <c r="C903" s="722" t="s">
        <v>3206</v>
      </c>
      <c r="D903" s="723" t="s">
        <v>16</v>
      </c>
      <c r="E903" s="721" t="s">
        <v>221</v>
      </c>
      <c r="F903" s="721" t="s">
        <v>3046</v>
      </c>
      <c r="G903" s="956">
        <v>33125</v>
      </c>
      <c r="H903" s="795">
        <v>26</v>
      </c>
      <c r="I903" s="725" t="s">
        <v>1403</v>
      </c>
      <c r="J903" s="721" t="s">
        <v>256</v>
      </c>
      <c r="K903" s="721" t="s">
        <v>283</v>
      </c>
      <c r="L903" s="726"/>
      <c r="M903" s="726" t="s">
        <v>6426</v>
      </c>
      <c r="N903" s="722" t="s">
        <v>2967</v>
      </c>
      <c r="O903" s="721" t="s">
        <v>245</v>
      </c>
      <c r="P903" s="727" t="s">
        <v>3205</v>
      </c>
      <c r="Q903" s="727" t="s">
        <v>3204</v>
      </c>
    </row>
    <row r="904" spans="1:17">
      <c r="A904" s="721"/>
      <c r="B904" s="721">
        <v>3</v>
      </c>
      <c r="C904" s="722" t="s">
        <v>3208</v>
      </c>
      <c r="D904" s="723" t="s">
        <v>16</v>
      </c>
      <c r="E904" s="721" t="s">
        <v>254</v>
      </c>
      <c r="F904" s="721" t="s">
        <v>22</v>
      </c>
      <c r="G904" s="956">
        <v>39764</v>
      </c>
      <c r="H904" s="795">
        <v>8</v>
      </c>
      <c r="I904" s="725" t="s">
        <v>1403</v>
      </c>
      <c r="J904" s="721" t="s">
        <v>265</v>
      </c>
      <c r="K904" s="721" t="s">
        <v>266</v>
      </c>
      <c r="L904" s="726"/>
      <c r="M904" s="726" t="s">
        <v>6426</v>
      </c>
      <c r="N904" s="722" t="s">
        <v>2967</v>
      </c>
      <c r="O904" s="721" t="s">
        <v>255</v>
      </c>
      <c r="P904" s="727" t="s">
        <v>3207</v>
      </c>
      <c r="Q904" s="727" t="s">
        <v>3204</v>
      </c>
    </row>
    <row r="905" spans="1:17">
      <c r="A905" s="721"/>
      <c r="B905" s="738">
        <v>4</v>
      </c>
      <c r="C905" s="722" t="s">
        <v>3211</v>
      </c>
      <c r="D905" s="757" t="s">
        <v>23</v>
      </c>
      <c r="E905" s="738" t="s">
        <v>254</v>
      </c>
      <c r="F905" s="738" t="s">
        <v>229</v>
      </c>
      <c r="G905" s="949">
        <v>41440</v>
      </c>
      <c r="H905" s="811">
        <v>4</v>
      </c>
      <c r="I905" s="725" t="s">
        <v>1403</v>
      </c>
      <c r="J905" s="738" t="s">
        <v>265</v>
      </c>
      <c r="K905" s="738" t="s">
        <v>270</v>
      </c>
      <c r="L905" s="726"/>
      <c r="M905" s="726" t="s">
        <v>6426</v>
      </c>
      <c r="N905" s="722" t="s">
        <v>2967</v>
      </c>
      <c r="O905" s="738" t="s">
        <v>255</v>
      </c>
      <c r="P905" s="727" t="s">
        <v>3210</v>
      </c>
      <c r="Q905" s="727" t="s">
        <v>3204</v>
      </c>
    </row>
    <row r="906" spans="1:17">
      <c r="A906" s="721">
        <v>256</v>
      </c>
      <c r="B906" s="721">
        <v>1</v>
      </c>
      <c r="C906" s="722" t="s">
        <v>3213</v>
      </c>
      <c r="D906" s="723" t="s">
        <v>23</v>
      </c>
      <c r="E906" s="721" t="s">
        <v>221</v>
      </c>
      <c r="F906" s="721" t="s">
        <v>733</v>
      </c>
      <c r="G906" s="956">
        <v>29944</v>
      </c>
      <c r="H906" s="795">
        <v>35</v>
      </c>
      <c r="I906" s="725" t="s">
        <v>1403</v>
      </c>
      <c r="J906" s="721" t="s">
        <v>223</v>
      </c>
      <c r="K906" s="721" t="s">
        <v>283</v>
      </c>
      <c r="L906" s="726"/>
      <c r="M906" s="726" t="s">
        <v>6426</v>
      </c>
      <c r="N906" s="722" t="s">
        <v>2967</v>
      </c>
      <c r="O906" s="721" t="s">
        <v>222</v>
      </c>
      <c r="P906" s="722" t="s">
        <v>3212</v>
      </c>
      <c r="Q906" s="722" t="s">
        <v>3055</v>
      </c>
    </row>
    <row r="907" spans="1:17">
      <c r="A907" s="721"/>
      <c r="B907" s="721">
        <v>2</v>
      </c>
      <c r="C907" s="722" t="s">
        <v>3216</v>
      </c>
      <c r="D907" s="723" t="s">
        <v>16</v>
      </c>
      <c r="E907" s="721" t="s">
        <v>221</v>
      </c>
      <c r="F907" s="721" t="s">
        <v>733</v>
      </c>
      <c r="G907" s="956">
        <v>29944</v>
      </c>
      <c r="H907" s="795">
        <v>35</v>
      </c>
      <c r="I907" s="725" t="s">
        <v>1403</v>
      </c>
      <c r="J907" s="721" t="s">
        <v>223</v>
      </c>
      <c r="K907" s="721" t="s">
        <v>246</v>
      </c>
      <c r="L907" s="726"/>
      <c r="M907" s="726" t="s">
        <v>6426</v>
      </c>
      <c r="N907" s="722" t="s">
        <v>2967</v>
      </c>
      <c r="O907" s="721" t="s">
        <v>245</v>
      </c>
      <c r="P907" s="734" t="s">
        <v>3215</v>
      </c>
      <c r="Q907" s="722" t="s">
        <v>3055</v>
      </c>
    </row>
    <row r="908" spans="1:17">
      <c r="A908" s="721"/>
      <c r="B908" s="721">
        <v>3</v>
      </c>
      <c r="C908" s="722" t="s">
        <v>3219</v>
      </c>
      <c r="D908" s="723" t="s">
        <v>23</v>
      </c>
      <c r="E908" s="721" t="s">
        <v>254</v>
      </c>
      <c r="F908" s="721" t="s">
        <v>230</v>
      </c>
      <c r="G908" s="956">
        <v>40322</v>
      </c>
      <c r="H908" s="795">
        <v>7</v>
      </c>
      <c r="I908" s="725" t="s">
        <v>1403</v>
      </c>
      <c r="J908" s="721" t="s">
        <v>265</v>
      </c>
      <c r="K908" s="721" t="s">
        <v>270</v>
      </c>
      <c r="L908" s="726"/>
      <c r="M908" s="726" t="s">
        <v>6426</v>
      </c>
      <c r="N908" s="722" t="s">
        <v>2967</v>
      </c>
      <c r="O908" s="721" t="s">
        <v>255</v>
      </c>
      <c r="P908" s="734" t="s">
        <v>3218</v>
      </c>
      <c r="Q908" s="722" t="s">
        <v>3055</v>
      </c>
    </row>
    <row r="909" spans="1:17">
      <c r="A909" s="721"/>
      <c r="B909" s="721">
        <v>4</v>
      </c>
      <c r="C909" s="722" t="s">
        <v>3221</v>
      </c>
      <c r="D909" s="723" t="s">
        <v>23</v>
      </c>
      <c r="E909" s="721" t="s">
        <v>254</v>
      </c>
      <c r="F909" s="721" t="s">
        <v>230</v>
      </c>
      <c r="G909" s="956">
        <v>41943</v>
      </c>
      <c r="H909" s="795">
        <v>2</v>
      </c>
      <c r="I909" s="725" t="s">
        <v>1403</v>
      </c>
      <c r="J909" s="721" t="s">
        <v>265</v>
      </c>
      <c r="K909" s="721" t="s">
        <v>270</v>
      </c>
      <c r="L909" s="726"/>
      <c r="M909" s="726" t="s">
        <v>6426</v>
      </c>
      <c r="N909" s="722" t="s">
        <v>2967</v>
      </c>
      <c r="O909" s="721" t="s">
        <v>255</v>
      </c>
      <c r="P909" s="727" t="s">
        <v>3220</v>
      </c>
      <c r="Q909" s="722" t="s">
        <v>3055</v>
      </c>
    </row>
    <row r="910" spans="1:17">
      <c r="A910" s="721">
        <v>257</v>
      </c>
      <c r="B910" s="721">
        <v>1</v>
      </c>
      <c r="C910" s="722" t="s">
        <v>3223</v>
      </c>
      <c r="D910" s="723" t="s">
        <v>23</v>
      </c>
      <c r="E910" s="721" t="s">
        <v>221</v>
      </c>
      <c r="F910" s="721" t="s">
        <v>583</v>
      </c>
      <c r="G910" s="956">
        <v>32331</v>
      </c>
      <c r="H910" s="795">
        <v>29</v>
      </c>
      <c r="I910" s="725" t="s">
        <v>1403</v>
      </c>
      <c r="J910" s="721" t="s">
        <v>223</v>
      </c>
      <c r="K910" s="721" t="s">
        <v>674</v>
      </c>
      <c r="L910" s="726"/>
      <c r="M910" s="726" t="s">
        <v>6426</v>
      </c>
      <c r="N910" s="722" t="s">
        <v>2967</v>
      </c>
      <c r="O910" s="721" t="s">
        <v>222</v>
      </c>
      <c r="P910" s="727" t="s">
        <v>3222</v>
      </c>
      <c r="Q910" s="734" t="s">
        <v>3226</v>
      </c>
    </row>
    <row r="911" spans="1:17">
      <c r="A911" s="721"/>
      <c r="B911" s="721">
        <v>2</v>
      </c>
      <c r="C911" s="722" t="s">
        <v>3228</v>
      </c>
      <c r="D911" s="723" t="s">
        <v>16</v>
      </c>
      <c r="E911" s="721" t="s">
        <v>221</v>
      </c>
      <c r="F911" s="721" t="s">
        <v>3229</v>
      </c>
      <c r="G911" s="956">
        <v>33481</v>
      </c>
      <c r="H911" s="795">
        <v>25</v>
      </c>
      <c r="I911" s="725" t="s">
        <v>1403</v>
      </c>
      <c r="J911" s="721" t="s">
        <v>223</v>
      </c>
      <c r="K911" s="721" t="s">
        <v>246</v>
      </c>
      <c r="L911" s="726"/>
      <c r="M911" s="726" t="s">
        <v>6426</v>
      </c>
      <c r="N911" s="722" t="s">
        <v>2967</v>
      </c>
      <c r="O911" s="721" t="s">
        <v>245</v>
      </c>
      <c r="P911" s="727" t="s">
        <v>3227</v>
      </c>
      <c r="Q911" s="734" t="s">
        <v>3226</v>
      </c>
    </row>
    <row r="912" spans="1:17">
      <c r="A912" s="721"/>
      <c r="B912" s="721">
        <v>3</v>
      </c>
      <c r="C912" s="722" t="s">
        <v>3231</v>
      </c>
      <c r="D912" s="723" t="s">
        <v>16</v>
      </c>
      <c r="E912" s="721" t="s">
        <v>254</v>
      </c>
      <c r="F912" s="721" t="s">
        <v>22</v>
      </c>
      <c r="G912" s="956">
        <v>40661</v>
      </c>
      <c r="H912" s="795">
        <v>6</v>
      </c>
      <c r="I912" s="725" t="s">
        <v>1403</v>
      </c>
      <c r="J912" s="721" t="s">
        <v>265</v>
      </c>
      <c r="K912" s="721" t="s">
        <v>270</v>
      </c>
      <c r="L912" s="726"/>
      <c r="M912" s="726" t="s">
        <v>6426</v>
      </c>
      <c r="N912" s="722" t="s">
        <v>2967</v>
      </c>
      <c r="O912" s="721" t="s">
        <v>255</v>
      </c>
      <c r="P912" s="727" t="s">
        <v>3230</v>
      </c>
      <c r="Q912" s="734" t="s">
        <v>3226</v>
      </c>
    </row>
    <row r="913" spans="1:17">
      <c r="A913" s="721">
        <v>258</v>
      </c>
      <c r="B913" s="721">
        <v>1</v>
      </c>
      <c r="C913" s="722" t="s">
        <v>3233</v>
      </c>
      <c r="D913" s="723" t="s">
        <v>23</v>
      </c>
      <c r="E913" s="721" t="s">
        <v>221</v>
      </c>
      <c r="F913" s="721" t="s">
        <v>288</v>
      </c>
      <c r="G913" s="956">
        <v>32061</v>
      </c>
      <c r="H913" s="795">
        <v>29</v>
      </c>
      <c r="I913" s="725" t="s">
        <v>1403</v>
      </c>
      <c r="J913" s="721" t="s">
        <v>223</v>
      </c>
      <c r="K913" s="721" t="s">
        <v>674</v>
      </c>
      <c r="L913" s="726"/>
      <c r="M913" s="726" t="s">
        <v>6426</v>
      </c>
      <c r="N913" s="722" t="s">
        <v>2967</v>
      </c>
      <c r="O913" s="721" t="s">
        <v>222</v>
      </c>
      <c r="P913" s="727" t="s">
        <v>3232</v>
      </c>
      <c r="Q913" s="734" t="s">
        <v>3234</v>
      </c>
    </row>
    <row r="914" spans="1:17">
      <c r="A914" s="721"/>
      <c r="B914" s="721">
        <v>2</v>
      </c>
      <c r="C914" s="722" t="s">
        <v>3237</v>
      </c>
      <c r="D914" s="723" t="s">
        <v>16</v>
      </c>
      <c r="E914" s="721" t="s">
        <v>221</v>
      </c>
      <c r="F914" s="721" t="s">
        <v>288</v>
      </c>
      <c r="G914" s="956">
        <v>33937</v>
      </c>
      <c r="H914" s="795">
        <v>24</v>
      </c>
      <c r="I914" s="725" t="s">
        <v>1403</v>
      </c>
      <c r="J914" s="721" t="s">
        <v>289</v>
      </c>
      <c r="K914" s="721" t="s">
        <v>246</v>
      </c>
      <c r="L914" s="726"/>
      <c r="M914" s="726" t="s">
        <v>6426</v>
      </c>
      <c r="N914" s="722" t="s">
        <v>2967</v>
      </c>
      <c r="O914" s="721" t="s">
        <v>245</v>
      </c>
      <c r="P914" s="727" t="s">
        <v>3236</v>
      </c>
      <c r="Q914" s="734" t="s">
        <v>3234</v>
      </c>
    </row>
    <row r="915" spans="1:17">
      <c r="A915" s="721"/>
      <c r="B915" s="738">
        <v>3</v>
      </c>
      <c r="C915" s="722" t="s">
        <v>3241</v>
      </c>
      <c r="D915" s="723" t="s">
        <v>16</v>
      </c>
      <c r="E915" s="721" t="s">
        <v>254</v>
      </c>
      <c r="F915" s="721" t="s">
        <v>2792</v>
      </c>
      <c r="G915" s="956">
        <v>40965</v>
      </c>
      <c r="H915" s="795">
        <v>5</v>
      </c>
      <c r="I915" s="725" t="s">
        <v>1403</v>
      </c>
      <c r="J915" s="721" t="s">
        <v>265</v>
      </c>
      <c r="K915" s="738" t="s">
        <v>270</v>
      </c>
      <c r="L915" s="726"/>
      <c r="M915" s="726" t="s">
        <v>6426</v>
      </c>
      <c r="N915" s="722" t="s">
        <v>2967</v>
      </c>
      <c r="O915" s="721" t="s">
        <v>255</v>
      </c>
      <c r="P915" s="727" t="s">
        <v>3240</v>
      </c>
      <c r="Q915" s="734" t="s">
        <v>3234</v>
      </c>
    </row>
    <row r="916" spans="1:17">
      <c r="A916" s="721"/>
      <c r="B916" s="738">
        <v>4</v>
      </c>
      <c r="C916" s="722"/>
      <c r="D916" s="723" t="s">
        <v>23</v>
      </c>
      <c r="E916" s="721" t="s">
        <v>254</v>
      </c>
      <c r="F916" s="721"/>
      <c r="G916" s="956"/>
      <c r="H916" s="795"/>
      <c r="I916" s="725" t="s">
        <v>1403</v>
      </c>
      <c r="J916" s="721" t="s">
        <v>265</v>
      </c>
      <c r="K916" s="738" t="s">
        <v>270</v>
      </c>
      <c r="L916" s="726"/>
      <c r="M916" s="726" t="s">
        <v>6426</v>
      </c>
      <c r="N916" s="722" t="s">
        <v>2967</v>
      </c>
      <c r="O916" s="721" t="s">
        <v>255</v>
      </c>
      <c r="P916" s="727"/>
      <c r="Q916" s="734"/>
    </row>
    <row r="917" spans="1:17">
      <c r="A917" s="721">
        <v>259</v>
      </c>
      <c r="B917" s="721">
        <v>1</v>
      </c>
      <c r="C917" s="722" t="s">
        <v>2750</v>
      </c>
      <c r="D917" s="723" t="s">
        <v>23</v>
      </c>
      <c r="E917" s="721" t="s">
        <v>221</v>
      </c>
      <c r="F917" s="721" t="s">
        <v>2720</v>
      </c>
      <c r="G917" s="956">
        <v>23997</v>
      </c>
      <c r="H917" s="795">
        <v>51</v>
      </c>
      <c r="I917" s="725" t="s">
        <v>1403</v>
      </c>
      <c r="J917" s="721" t="s">
        <v>256</v>
      </c>
      <c r="K917" s="721" t="s">
        <v>674</v>
      </c>
      <c r="L917" s="726"/>
      <c r="M917" s="726" t="s">
        <v>6426</v>
      </c>
      <c r="N917" s="722" t="s">
        <v>2967</v>
      </c>
      <c r="O917" s="721" t="s">
        <v>222</v>
      </c>
      <c r="P917" s="727" t="s">
        <v>3243</v>
      </c>
      <c r="Q917" s="734" t="s">
        <v>3245</v>
      </c>
    </row>
    <row r="918" spans="1:17">
      <c r="A918" s="721"/>
      <c r="B918" s="721">
        <v>2</v>
      </c>
      <c r="C918" s="722" t="s">
        <v>2749</v>
      </c>
      <c r="D918" s="723" t="s">
        <v>16</v>
      </c>
      <c r="E918" s="721" t="s">
        <v>221</v>
      </c>
      <c r="F918" s="721" t="s">
        <v>2720</v>
      </c>
      <c r="G918" s="956">
        <v>24964</v>
      </c>
      <c r="H918" s="795">
        <v>49</v>
      </c>
      <c r="I918" s="725" t="s">
        <v>1403</v>
      </c>
      <c r="J918" s="721" t="s">
        <v>289</v>
      </c>
      <c r="K918" s="721" t="s">
        <v>246</v>
      </c>
      <c r="L918" s="726"/>
      <c r="M918" s="726" t="s">
        <v>6426</v>
      </c>
      <c r="N918" s="722" t="s">
        <v>2967</v>
      </c>
      <c r="O918" s="721" t="s">
        <v>245</v>
      </c>
      <c r="P918" s="727" t="s">
        <v>3246</v>
      </c>
      <c r="Q918" s="734" t="s">
        <v>3245</v>
      </c>
    </row>
    <row r="919" spans="1:17">
      <c r="A919" s="721"/>
      <c r="B919" s="721">
        <v>3</v>
      </c>
      <c r="C919" s="722" t="s">
        <v>3250</v>
      </c>
      <c r="D919" s="723" t="s">
        <v>23</v>
      </c>
      <c r="E919" s="721" t="s">
        <v>254</v>
      </c>
      <c r="F919" s="721" t="s">
        <v>288</v>
      </c>
      <c r="G919" s="956">
        <v>34851</v>
      </c>
      <c r="H919" s="795">
        <v>22</v>
      </c>
      <c r="I919" s="725" t="s">
        <v>1403</v>
      </c>
      <c r="J919" s="721" t="s">
        <v>344</v>
      </c>
      <c r="K919" s="721" t="s">
        <v>266</v>
      </c>
      <c r="L919" s="726"/>
      <c r="M919" s="726" t="s">
        <v>6426</v>
      </c>
      <c r="N919" s="722" t="s">
        <v>2967</v>
      </c>
      <c r="O919" s="721" t="s">
        <v>255</v>
      </c>
      <c r="P919" s="727" t="s">
        <v>3249</v>
      </c>
      <c r="Q919" s="734" t="s">
        <v>3245</v>
      </c>
    </row>
    <row r="920" spans="1:17">
      <c r="A920" s="721">
        <v>260</v>
      </c>
      <c r="B920" s="721">
        <v>1</v>
      </c>
      <c r="C920" s="722" t="s">
        <v>104</v>
      </c>
      <c r="D920" s="723" t="s">
        <v>23</v>
      </c>
      <c r="E920" s="721" t="s">
        <v>221</v>
      </c>
      <c r="F920" s="721" t="s">
        <v>1154</v>
      </c>
      <c r="G920" s="956">
        <v>30407</v>
      </c>
      <c r="H920" s="795">
        <v>34</v>
      </c>
      <c r="I920" s="725" t="s">
        <v>1403</v>
      </c>
      <c r="J920" s="721" t="s">
        <v>289</v>
      </c>
      <c r="K920" s="721" t="s">
        <v>674</v>
      </c>
      <c r="L920" s="726"/>
      <c r="M920" s="726" t="s">
        <v>6426</v>
      </c>
      <c r="N920" s="722" t="s">
        <v>2967</v>
      </c>
      <c r="O920" s="721" t="s">
        <v>222</v>
      </c>
      <c r="P920" s="727" t="s">
        <v>3251</v>
      </c>
      <c r="Q920" s="734" t="s">
        <v>3254</v>
      </c>
    </row>
    <row r="921" spans="1:17">
      <c r="A921" s="721"/>
      <c r="B921" s="738">
        <v>2</v>
      </c>
      <c r="C921" s="722" t="s">
        <v>3256</v>
      </c>
      <c r="D921" s="723" t="s">
        <v>16</v>
      </c>
      <c r="E921" s="721" t="s">
        <v>221</v>
      </c>
      <c r="F921" s="721" t="s">
        <v>3257</v>
      </c>
      <c r="G921" s="956">
        <v>32370</v>
      </c>
      <c r="H921" s="795">
        <v>28</v>
      </c>
      <c r="I921" s="725" t="s">
        <v>1403</v>
      </c>
      <c r="J921" s="721" t="s">
        <v>289</v>
      </c>
      <c r="K921" s="721" t="s">
        <v>246</v>
      </c>
      <c r="L921" s="726"/>
      <c r="M921" s="726" t="s">
        <v>6426</v>
      </c>
      <c r="N921" s="722" t="s">
        <v>2967</v>
      </c>
      <c r="O921" s="721" t="s">
        <v>245</v>
      </c>
      <c r="P921" s="727" t="s">
        <v>3255</v>
      </c>
      <c r="Q921" s="734" t="s">
        <v>3254</v>
      </c>
    </row>
    <row r="922" spans="1:17">
      <c r="A922" s="721"/>
      <c r="B922" s="721">
        <v>3</v>
      </c>
      <c r="C922" s="722" t="s">
        <v>3261</v>
      </c>
      <c r="D922" s="723" t="s">
        <v>23</v>
      </c>
      <c r="E922" s="738" t="s">
        <v>254</v>
      </c>
      <c r="F922" s="721" t="s">
        <v>3257</v>
      </c>
      <c r="G922" s="956">
        <v>40983</v>
      </c>
      <c r="H922" s="795">
        <v>5</v>
      </c>
      <c r="I922" s="725" t="s">
        <v>1403</v>
      </c>
      <c r="J922" s="738" t="s">
        <v>265</v>
      </c>
      <c r="K922" s="738" t="s">
        <v>270</v>
      </c>
      <c r="L922" s="726"/>
      <c r="M922" s="726" t="s">
        <v>6426</v>
      </c>
      <c r="N922" s="722" t="s">
        <v>2967</v>
      </c>
      <c r="O922" s="738" t="s">
        <v>255</v>
      </c>
      <c r="P922" s="727" t="s">
        <v>3260</v>
      </c>
      <c r="Q922" s="734" t="s">
        <v>3254</v>
      </c>
    </row>
    <row r="923" spans="1:17">
      <c r="A923" s="721"/>
      <c r="B923" s="721">
        <v>4</v>
      </c>
      <c r="C923" s="722" t="s">
        <v>3262</v>
      </c>
      <c r="D923" s="723" t="s">
        <v>23</v>
      </c>
      <c r="E923" s="738" t="s">
        <v>254</v>
      </c>
      <c r="F923" s="721" t="s">
        <v>3257</v>
      </c>
      <c r="G923" s="956">
        <v>42089</v>
      </c>
      <c r="H923" s="795">
        <v>2</v>
      </c>
      <c r="I923" s="725" t="s">
        <v>1403</v>
      </c>
      <c r="J923" s="738" t="s">
        <v>265</v>
      </c>
      <c r="K923" s="738" t="s">
        <v>270</v>
      </c>
      <c r="L923" s="726"/>
      <c r="M923" s="726" t="s">
        <v>6426</v>
      </c>
      <c r="N923" s="722" t="s">
        <v>2967</v>
      </c>
      <c r="O923" s="738" t="s">
        <v>255</v>
      </c>
      <c r="P923" s="722"/>
      <c r="Q923" s="734" t="s">
        <v>3254</v>
      </c>
    </row>
    <row r="924" spans="1:17">
      <c r="A924" s="721">
        <v>261</v>
      </c>
      <c r="B924" s="721">
        <v>1</v>
      </c>
      <c r="C924" s="722" t="s">
        <v>3264</v>
      </c>
      <c r="D924" s="723" t="s">
        <v>23</v>
      </c>
      <c r="E924" s="738" t="s">
        <v>221</v>
      </c>
      <c r="F924" s="721" t="s">
        <v>3265</v>
      </c>
      <c r="G924" s="956">
        <v>36068</v>
      </c>
      <c r="H924" s="795">
        <v>18</v>
      </c>
      <c r="I924" s="725" t="s">
        <v>1403</v>
      </c>
      <c r="J924" s="721" t="s">
        <v>256</v>
      </c>
      <c r="K924" s="738" t="s">
        <v>283</v>
      </c>
      <c r="L924" s="726"/>
      <c r="M924" s="726" t="s">
        <v>6426</v>
      </c>
      <c r="N924" s="722" t="s">
        <v>2967</v>
      </c>
      <c r="O924" s="738" t="s">
        <v>222</v>
      </c>
      <c r="P924" s="727" t="s">
        <v>3263</v>
      </c>
      <c r="Q924" s="734" t="s">
        <v>3266</v>
      </c>
    </row>
    <row r="925" spans="1:17">
      <c r="A925" s="721"/>
      <c r="B925" s="721">
        <v>2</v>
      </c>
      <c r="C925" s="722" t="s">
        <v>3268</v>
      </c>
      <c r="D925" s="723" t="s">
        <v>16</v>
      </c>
      <c r="E925" s="721" t="s">
        <v>221</v>
      </c>
      <c r="F925" s="721" t="s">
        <v>389</v>
      </c>
      <c r="G925" s="956">
        <v>33709</v>
      </c>
      <c r="H925" s="795">
        <v>25</v>
      </c>
      <c r="I925" s="725" t="s">
        <v>1403</v>
      </c>
      <c r="J925" s="721" t="s">
        <v>223</v>
      </c>
      <c r="K925" s="721" t="s">
        <v>246</v>
      </c>
      <c r="L925" s="726"/>
      <c r="M925" s="726" t="s">
        <v>6426</v>
      </c>
      <c r="N925" s="722" t="s">
        <v>2967</v>
      </c>
      <c r="O925" s="721" t="s">
        <v>245</v>
      </c>
      <c r="P925" s="727" t="s">
        <v>3267</v>
      </c>
      <c r="Q925" s="734" t="s">
        <v>3266</v>
      </c>
    </row>
    <row r="926" spans="1:17">
      <c r="A926" s="721"/>
      <c r="B926" s="738">
        <v>3</v>
      </c>
      <c r="C926" s="722" t="s">
        <v>3270</v>
      </c>
      <c r="D926" s="723" t="s">
        <v>16</v>
      </c>
      <c r="E926" s="721" t="s">
        <v>254</v>
      </c>
      <c r="F926" s="721" t="s">
        <v>1227</v>
      </c>
      <c r="G926" s="956">
        <v>42694</v>
      </c>
      <c r="H926" s="795">
        <v>0</v>
      </c>
      <c r="I926" s="725" t="s">
        <v>1403</v>
      </c>
      <c r="J926" s="721" t="s">
        <v>265</v>
      </c>
      <c r="K926" s="721" t="s">
        <v>270</v>
      </c>
      <c r="L926" s="726"/>
      <c r="M926" s="726" t="s">
        <v>6426</v>
      </c>
      <c r="N926" s="722" t="s">
        <v>2967</v>
      </c>
      <c r="O926" s="721" t="s">
        <v>255</v>
      </c>
      <c r="P926" s="727" t="s">
        <v>3269</v>
      </c>
      <c r="Q926" s="734" t="s">
        <v>3266</v>
      </c>
    </row>
    <row r="927" spans="1:17">
      <c r="A927" s="721">
        <v>262</v>
      </c>
      <c r="B927" s="738">
        <v>1</v>
      </c>
      <c r="C927" s="722" t="s">
        <v>3272</v>
      </c>
      <c r="D927" s="723" t="s">
        <v>23</v>
      </c>
      <c r="E927" s="721" t="s">
        <v>221</v>
      </c>
      <c r="F927" s="721" t="s">
        <v>541</v>
      </c>
      <c r="G927" s="956">
        <v>26570</v>
      </c>
      <c r="H927" s="795">
        <v>44</v>
      </c>
      <c r="I927" s="725" t="s">
        <v>1403</v>
      </c>
      <c r="J927" s="721" t="s">
        <v>256</v>
      </c>
      <c r="K927" s="721" t="s">
        <v>283</v>
      </c>
      <c r="L927" s="726"/>
      <c r="M927" s="726" t="s">
        <v>6426</v>
      </c>
      <c r="N927" s="722" t="s">
        <v>2967</v>
      </c>
      <c r="O927" s="721" t="s">
        <v>222</v>
      </c>
      <c r="P927" s="727" t="s">
        <v>3271</v>
      </c>
      <c r="Q927" s="734" t="s">
        <v>3275</v>
      </c>
    </row>
    <row r="928" spans="1:17">
      <c r="A928" s="721"/>
      <c r="B928" s="738">
        <v>2</v>
      </c>
      <c r="C928" s="722" t="s">
        <v>3277</v>
      </c>
      <c r="D928" s="723" t="s">
        <v>16</v>
      </c>
      <c r="E928" s="721" t="s">
        <v>221</v>
      </c>
      <c r="F928" s="721" t="s">
        <v>3265</v>
      </c>
      <c r="G928" s="956">
        <v>30665</v>
      </c>
      <c r="H928" s="795">
        <v>33</v>
      </c>
      <c r="I928" s="725" t="s">
        <v>1403</v>
      </c>
      <c r="J928" s="721" t="s">
        <v>256</v>
      </c>
      <c r="K928" s="721" t="s">
        <v>246</v>
      </c>
      <c r="L928" s="726"/>
      <c r="M928" s="726" t="s">
        <v>6426</v>
      </c>
      <c r="N928" s="722" t="s">
        <v>2967</v>
      </c>
      <c r="O928" s="721" t="s">
        <v>245</v>
      </c>
      <c r="P928" s="727" t="s">
        <v>3276</v>
      </c>
      <c r="Q928" s="734" t="s">
        <v>3275</v>
      </c>
    </row>
    <row r="929" spans="1:17">
      <c r="A929" s="721"/>
      <c r="B929" s="738">
        <v>3</v>
      </c>
      <c r="C929" s="722" t="s">
        <v>3281</v>
      </c>
      <c r="D929" s="723" t="s">
        <v>23</v>
      </c>
      <c r="E929" s="721" t="s">
        <v>254</v>
      </c>
      <c r="F929" s="721" t="s">
        <v>541</v>
      </c>
      <c r="G929" s="956">
        <v>38874</v>
      </c>
      <c r="H929" s="795">
        <v>11</v>
      </c>
      <c r="I929" s="725" t="s">
        <v>1403</v>
      </c>
      <c r="J929" s="721" t="s">
        <v>369</v>
      </c>
      <c r="K929" s="721" t="s">
        <v>266</v>
      </c>
      <c r="L929" s="726"/>
      <c r="M929" s="726" t="s">
        <v>6426</v>
      </c>
      <c r="N929" s="722" t="s">
        <v>2967</v>
      </c>
      <c r="O929" s="721" t="s">
        <v>255</v>
      </c>
      <c r="P929" s="727" t="s">
        <v>3280</v>
      </c>
      <c r="Q929" s="734" t="s">
        <v>3275</v>
      </c>
    </row>
    <row r="930" spans="1:17">
      <c r="A930" s="721"/>
      <c r="B930" s="738">
        <v>4</v>
      </c>
      <c r="C930" s="722" t="s">
        <v>3283</v>
      </c>
      <c r="D930" s="723" t="s">
        <v>16</v>
      </c>
      <c r="E930" s="721" t="s">
        <v>254</v>
      </c>
      <c r="F930" s="721" t="s">
        <v>22</v>
      </c>
      <c r="G930" s="956">
        <v>41954</v>
      </c>
      <c r="H930" s="795">
        <v>2</v>
      </c>
      <c r="I930" s="725" t="s">
        <v>1403</v>
      </c>
      <c r="J930" s="721" t="s">
        <v>265</v>
      </c>
      <c r="K930" s="721" t="s">
        <v>270</v>
      </c>
      <c r="L930" s="726"/>
      <c r="M930" s="726" t="s">
        <v>6426</v>
      </c>
      <c r="N930" s="722" t="s">
        <v>2967</v>
      </c>
      <c r="O930" s="721" t="s">
        <v>255</v>
      </c>
      <c r="P930" s="727" t="s">
        <v>3282</v>
      </c>
      <c r="Q930" s="734" t="s">
        <v>3275</v>
      </c>
    </row>
    <row r="931" spans="1:17">
      <c r="A931" s="721">
        <v>263</v>
      </c>
      <c r="B931" s="721">
        <v>1</v>
      </c>
      <c r="C931" s="722" t="s">
        <v>3285</v>
      </c>
      <c r="D931" s="723" t="s">
        <v>23</v>
      </c>
      <c r="E931" s="721" t="s">
        <v>221</v>
      </c>
      <c r="F931" s="721" t="s">
        <v>756</v>
      </c>
      <c r="G931" s="956">
        <v>32489</v>
      </c>
      <c r="H931" s="724">
        <f ca="1">DATEDIF(G931,TODAY(),"Y")</f>
        <v>31</v>
      </c>
      <c r="I931" s="725" t="s">
        <v>1403</v>
      </c>
      <c r="J931" s="721" t="s">
        <v>258</v>
      </c>
      <c r="K931" s="721" t="s">
        <v>261</v>
      </c>
      <c r="L931" s="726"/>
      <c r="M931" s="726" t="s">
        <v>6426</v>
      </c>
      <c r="N931" s="722" t="s">
        <v>2967</v>
      </c>
      <c r="O931" s="721" t="s">
        <v>222</v>
      </c>
      <c r="P931" s="727" t="s">
        <v>3284</v>
      </c>
      <c r="Q931" s="734" t="s">
        <v>3287</v>
      </c>
    </row>
    <row r="932" spans="1:17">
      <c r="A932" s="721"/>
      <c r="B932" s="721">
        <v>2</v>
      </c>
      <c r="C932" s="722" t="s">
        <v>6865</v>
      </c>
      <c r="D932" s="723" t="s">
        <v>16</v>
      </c>
      <c r="E932" s="721" t="s">
        <v>221</v>
      </c>
      <c r="F932" s="721" t="s">
        <v>6866</v>
      </c>
      <c r="G932" s="956">
        <v>34267</v>
      </c>
      <c r="H932" s="724">
        <f ca="1">DATEDIF(G932,TODAY(),"Y")</f>
        <v>26</v>
      </c>
      <c r="I932" s="725" t="s">
        <v>1403</v>
      </c>
      <c r="J932" s="721" t="s">
        <v>267</v>
      </c>
      <c r="K932" s="721" t="s">
        <v>6621</v>
      </c>
      <c r="L932" s="726"/>
      <c r="M932" s="726" t="s">
        <v>6426</v>
      </c>
      <c r="N932" s="722" t="s">
        <v>2967</v>
      </c>
      <c r="O932" s="721" t="s">
        <v>245</v>
      </c>
      <c r="P932" s="734" t="s">
        <v>3288</v>
      </c>
      <c r="Q932" s="734" t="s">
        <v>3287</v>
      </c>
    </row>
    <row r="933" spans="1:17">
      <c r="A933" s="721"/>
      <c r="B933" s="721">
        <v>3</v>
      </c>
      <c r="C933" s="722"/>
      <c r="D933" s="723" t="s">
        <v>16</v>
      </c>
      <c r="E933" s="721" t="s">
        <v>254</v>
      </c>
      <c r="F933" s="721"/>
      <c r="G933" s="956"/>
      <c r="H933" s="795"/>
      <c r="I933" s="725" t="s">
        <v>1403</v>
      </c>
      <c r="J933" s="721" t="s">
        <v>265</v>
      </c>
      <c r="K933" s="721" t="s">
        <v>270</v>
      </c>
      <c r="L933" s="726"/>
      <c r="M933" s="726" t="s">
        <v>6426</v>
      </c>
      <c r="N933" s="722" t="s">
        <v>2967</v>
      </c>
      <c r="O933" s="721" t="s">
        <v>255</v>
      </c>
      <c r="P933" s="727"/>
      <c r="Q933" s="734"/>
    </row>
    <row r="934" spans="1:17">
      <c r="A934" s="721">
        <v>264</v>
      </c>
      <c r="B934" s="721">
        <v>1</v>
      </c>
      <c r="C934" s="722" t="s">
        <v>3292</v>
      </c>
      <c r="D934" s="723" t="s">
        <v>23</v>
      </c>
      <c r="E934" s="721" t="s">
        <v>221</v>
      </c>
      <c r="F934" s="721" t="s">
        <v>219</v>
      </c>
      <c r="G934" s="956">
        <v>32753</v>
      </c>
      <c r="H934" s="795">
        <v>27</v>
      </c>
      <c r="I934" s="725" t="s">
        <v>1403</v>
      </c>
      <c r="J934" s="721" t="s">
        <v>289</v>
      </c>
      <c r="K934" s="721" t="s">
        <v>674</v>
      </c>
      <c r="L934" s="726"/>
      <c r="M934" s="726" t="s">
        <v>6426</v>
      </c>
      <c r="N934" s="722" t="s">
        <v>2967</v>
      </c>
      <c r="O934" s="721" t="s">
        <v>222</v>
      </c>
      <c r="P934" s="727" t="s">
        <v>3291</v>
      </c>
      <c r="Q934" s="734" t="s">
        <v>3293</v>
      </c>
    </row>
    <row r="935" spans="1:17">
      <c r="A935" s="721"/>
      <c r="B935" s="721">
        <v>2</v>
      </c>
      <c r="C935" s="722" t="s">
        <v>3295</v>
      </c>
      <c r="D935" s="723" t="s">
        <v>16</v>
      </c>
      <c r="E935" s="721" t="s">
        <v>221</v>
      </c>
      <c r="F935" s="721" t="s">
        <v>1136</v>
      </c>
      <c r="G935" s="956">
        <v>34744</v>
      </c>
      <c r="H935" s="795">
        <v>22</v>
      </c>
      <c r="I935" s="725" t="s">
        <v>1403</v>
      </c>
      <c r="J935" s="721" t="s">
        <v>289</v>
      </c>
      <c r="K935" s="721" t="s">
        <v>246</v>
      </c>
      <c r="L935" s="726"/>
      <c r="M935" s="726" t="s">
        <v>6426</v>
      </c>
      <c r="N935" s="722" t="s">
        <v>2967</v>
      </c>
      <c r="O935" s="721" t="s">
        <v>245</v>
      </c>
      <c r="P935" s="727" t="s">
        <v>3294</v>
      </c>
      <c r="Q935" s="734" t="s">
        <v>3293</v>
      </c>
    </row>
    <row r="936" spans="1:17">
      <c r="A936" s="721"/>
      <c r="B936" s="721">
        <v>3</v>
      </c>
      <c r="C936" s="722" t="s">
        <v>3298</v>
      </c>
      <c r="D936" s="723" t="s">
        <v>23</v>
      </c>
      <c r="E936" s="721" t="s">
        <v>254</v>
      </c>
      <c r="F936" s="721" t="s">
        <v>1227</v>
      </c>
      <c r="G936" s="956">
        <v>41003</v>
      </c>
      <c r="H936" s="795">
        <v>5</v>
      </c>
      <c r="I936" s="725" t="s">
        <v>1403</v>
      </c>
      <c r="J936" s="721" t="s">
        <v>265</v>
      </c>
      <c r="K936" s="721" t="s">
        <v>270</v>
      </c>
      <c r="L936" s="726"/>
      <c r="M936" s="726" t="s">
        <v>6426</v>
      </c>
      <c r="N936" s="722" t="s">
        <v>2967</v>
      </c>
      <c r="O936" s="721" t="s">
        <v>255</v>
      </c>
      <c r="P936" s="727" t="s">
        <v>3297</v>
      </c>
      <c r="Q936" s="734" t="s">
        <v>3293</v>
      </c>
    </row>
    <row r="937" spans="1:17">
      <c r="A937" s="721">
        <v>265</v>
      </c>
      <c r="B937" s="721">
        <v>1</v>
      </c>
      <c r="C937" s="722" t="s">
        <v>3301</v>
      </c>
      <c r="D937" s="723" t="s">
        <v>23</v>
      </c>
      <c r="E937" s="721" t="s">
        <v>221</v>
      </c>
      <c r="F937" s="721" t="s">
        <v>3302</v>
      </c>
      <c r="G937" s="956">
        <v>29575</v>
      </c>
      <c r="H937" s="795">
        <v>36</v>
      </c>
      <c r="I937" s="725" t="s">
        <v>4508</v>
      </c>
      <c r="J937" s="738" t="s">
        <v>223</v>
      </c>
      <c r="K937" s="738" t="s">
        <v>283</v>
      </c>
      <c r="L937" s="726"/>
      <c r="M937" s="726" t="s">
        <v>6426</v>
      </c>
      <c r="N937" s="722" t="s">
        <v>2967</v>
      </c>
      <c r="O937" s="738" t="s">
        <v>222</v>
      </c>
      <c r="P937" s="734" t="s">
        <v>3300</v>
      </c>
      <c r="Q937" s="734" t="s">
        <v>3305</v>
      </c>
    </row>
    <row r="938" spans="1:17">
      <c r="A938" s="721"/>
      <c r="B938" s="721">
        <v>2</v>
      </c>
      <c r="C938" s="722" t="s">
        <v>3308</v>
      </c>
      <c r="D938" s="723" t="s">
        <v>16</v>
      </c>
      <c r="E938" s="721" t="s">
        <v>221</v>
      </c>
      <c r="F938" s="721" t="s">
        <v>3309</v>
      </c>
      <c r="G938" s="956">
        <v>30483</v>
      </c>
      <c r="H938" s="795">
        <v>34</v>
      </c>
      <c r="I938" s="725" t="s">
        <v>4508</v>
      </c>
      <c r="J938" s="738" t="s">
        <v>223</v>
      </c>
      <c r="K938" s="738" t="s">
        <v>246</v>
      </c>
      <c r="L938" s="726"/>
      <c r="M938" s="726" t="s">
        <v>6426</v>
      </c>
      <c r="N938" s="722" t="s">
        <v>2967</v>
      </c>
      <c r="O938" s="738" t="s">
        <v>245</v>
      </c>
      <c r="P938" s="734" t="s">
        <v>3307</v>
      </c>
      <c r="Q938" s="734" t="s">
        <v>3305</v>
      </c>
    </row>
    <row r="939" spans="1:17">
      <c r="A939" s="721"/>
      <c r="B939" s="738">
        <v>3</v>
      </c>
      <c r="C939" s="722" t="s">
        <v>3313</v>
      </c>
      <c r="D939" s="723" t="s">
        <v>23</v>
      </c>
      <c r="E939" s="721" t="s">
        <v>254</v>
      </c>
      <c r="F939" s="721" t="s">
        <v>376</v>
      </c>
      <c r="G939" s="956">
        <v>39180</v>
      </c>
      <c r="H939" s="795">
        <v>10</v>
      </c>
      <c r="I939" s="725" t="s">
        <v>4508</v>
      </c>
      <c r="J939" s="738" t="s">
        <v>369</v>
      </c>
      <c r="K939" s="738" t="s">
        <v>266</v>
      </c>
      <c r="L939" s="726"/>
      <c r="M939" s="726" t="s">
        <v>6426</v>
      </c>
      <c r="N939" s="722" t="s">
        <v>2967</v>
      </c>
      <c r="O939" s="738" t="s">
        <v>255</v>
      </c>
      <c r="P939" s="734" t="s">
        <v>3312</v>
      </c>
      <c r="Q939" s="734" t="s">
        <v>3305</v>
      </c>
    </row>
    <row r="940" spans="1:17">
      <c r="A940" s="721"/>
      <c r="B940" s="721">
        <v>4</v>
      </c>
      <c r="C940" s="722" t="s">
        <v>3315</v>
      </c>
      <c r="D940" s="723" t="s">
        <v>23</v>
      </c>
      <c r="E940" s="721" t="s">
        <v>254</v>
      </c>
      <c r="F940" s="721" t="s">
        <v>376</v>
      </c>
      <c r="G940" s="956">
        <v>41368</v>
      </c>
      <c r="H940" s="795">
        <v>4</v>
      </c>
      <c r="I940" s="725" t="s">
        <v>4508</v>
      </c>
      <c r="J940" s="738" t="s">
        <v>265</v>
      </c>
      <c r="K940" s="738" t="s">
        <v>270</v>
      </c>
      <c r="L940" s="726"/>
      <c r="M940" s="726" t="s">
        <v>6426</v>
      </c>
      <c r="N940" s="722" t="s">
        <v>2967</v>
      </c>
      <c r="O940" s="738" t="s">
        <v>255</v>
      </c>
      <c r="P940" s="736" t="s">
        <v>3314</v>
      </c>
      <c r="Q940" s="734" t="s">
        <v>3305</v>
      </c>
    </row>
    <row r="941" spans="1:17">
      <c r="A941" s="721">
        <v>266</v>
      </c>
      <c r="B941" s="722">
        <v>1</v>
      </c>
      <c r="C941" s="722" t="s">
        <v>3317</v>
      </c>
      <c r="D941" s="723" t="s">
        <v>23</v>
      </c>
      <c r="E941" s="738" t="s">
        <v>221</v>
      </c>
      <c r="F941" s="738" t="s">
        <v>733</v>
      </c>
      <c r="G941" s="956">
        <v>32489</v>
      </c>
      <c r="H941" s="795">
        <v>28</v>
      </c>
      <c r="I941" s="747" t="s">
        <v>1403</v>
      </c>
      <c r="J941" s="738" t="s">
        <v>289</v>
      </c>
      <c r="K941" s="738" t="s">
        <v>283</v>
      </c>
      <c r="L941" s="726"/>
      <c r="M941" s="726" t="s">
        <v>6426</v>
      </c>
      <c r="N941" s="722" t="s">
        <v>2967</v>
      </c>
      <c r="O941" s="738" t="s">
        <v>222</v>
      </c>
      <c r="P941" s="736" t="s">
        <v>3316</v>
      </c>
      <c r="Q941" s="736" t="s">
        <v>3318</v>
      </c>
    </row>
    <row r="942" spans="1:17">
      <c r="A942" s="721"/>
      <c r="B942" s="738">
        <v>2</v>
      </c>
      <c r="C942" s="722" t="s">
        <v>3320</v>
      </c>
      <c r="D942" s="723" t="s">
        <v>16</v>
      </c>
      <c r="E942" s="721" t="s">
        <v>221</v>
      </c>
      <c r="F942" s="721" t="s">
        <v>733</v>
      </c>
      <c r="G942" s="949">
        <v>34097</v>
      </c>
      <c r="H942" s="795">
        <v>24</v>
      </c>
      <c r="I942" s="725" t="s">
        <v>1403</v>
      </c>
      <c r="J942" s="721" t="s">
        <v>289</v>
      </c>
      <c r="K942" s="721" t="s">
        <v>246</v>
      </c>
      <c r="L942" s="726"/>
      <c r="M942" s="726" t="s">
        <v>6426</v>
      </c>
      <c r="N942" s="722" t="s">
        <v>2967</v>
      </c>
      <c r="O942" s="721" t="s">
        <v>245</v>
      </c>
      <c r="P942" s="727" t="s">
        <v>3319</v>
      </c>
      <c r="Q942" s="736" t="s">
        <v>3318</v>
      </c>
    </row>
    <row r="943" spans="1:17">
      <c r="A943" s="721"/>
      <c r="B943" s="738">
        <v>3</v>
      </c>
      <c r="C943" s="722" t="s">
        <v>3324</v>
      </c>
      <c r="D943" s="723" t="s">
        <v>23</v>
      </c>
      <c r="E943" s="738" t="s">
        <v>254</v>
      </c>
      <c r="F943" s="738" t="s">
        <v>230</v>
      </c>
      <c r="G943" s="956">
        <v>40369</v>
      </c>
      <c r="H943" s="795">
        <v>7</v>
      </c>
      <c r="I943" s="747" t="s">
        <v>1403</v>
      </c>
      <c r="J943" s="738" t="s">
        <v>265</v>
      </c>
      <c r="K943" s="738" t="s">
        <v>270</v>
      </c>
      <c r="L943" s="726"/>
      <c r="M943" s="726" t="s">
        <v>6426</v>
      </c>
      <c r="N943" s="722" t="s">
        <v>2967</v>
      </c>
      <c r="O943" s="738" t="s">
        <v>255</v>
      </c>
      <c r="P943" s="727" t="s">
        <v>3323</v>
      </c>
      <c r="Q943" s="736" t="s">
        <v>3318</v>
      </c>
    </row>
    <row r="944" spans="1:17">
      <c r="A944" s="721">
        <v>267</v>
      </c>
      <c r="B944" s="722">
        <v>1</v>
      </c>
      <c r="C944" s="722" t="s">
        <v>3326</v>
      </c>
      <c r="D944" s="723" t="s">
        <v>23</v>
      </c>
      <c r="E944" s="738" t="s">
        <v>1440</v>
      </c>
      <c r="F944" s="738" t="s">
        <v>1154</v>
      </c>
      <c r="G944" s="956">
        <v>28784</v>
      </c>
      <c r="H944" s="795">
        <v>38</v>
      </c>
      <c r="I944" s="747" t="s">
        <v>1403</v>
      </c>
      <c r="J944" s="738" t="s">
        <v>223</v>
      </c>
      <c r="K944" s="738" t="s">
        <v>261</v>
      </c>
      <c r="L944" s="726"/>
      <c r="M944" s="726" t="s">
        <v>6426</v>
      </c>
      <c r="N944" s="722" t="s">
        <v>2967</v>
      </c>
      <c r="O944" s="738" t="s">
        <v>222</v>
      </c>
      <c r="P944" s="727" t="s">
        <v>3325</v>
      </c>
      <c r="Q944" s="727" t="s">
        <v>3327</v>
      </c>
    </row>
    <row r="945" spans="1:17">
      <c r="A945" s="721"/>
      <c r="B945" s="738">
        <v>2</v>
      </c>
      <c r="C945" s="722" t="s">
        <v>3329</v>
      </c>
      <c r="D945" s="723" t="s">
        <v>23</v>
      </c>
      <c r="E945" s="738" t="s">
        <v>254</v>
      </c>
      <c r="F945" s="738" t="s">
        <v>376</v>
      </c>
      <c r="G945" s="956">
        <v>36584</v>
      </c>
      <c r="H945" s="795">
        <v>17</v>
      </c>
      <c r="I945" s="747" t="s">
        <v>1403</v>
      </c>
      <c r="J945" s="738" t="s">
        <v>289</v>
      </c>
      <c r="K945" s="738" t="s">
        <v>270</v>
      </c>
      <c r="L945" s="726"/>
      <c r="M945" s="726" t="s">
        <v>6426</v>
      </c>
      <c r="N945" s="722" t="s">
        <v>2967</v>
      </c>
      <c r="O945" s="738" t="s">
        <v>255</v>
      </c>
      <c r="P945" s="727" t="s">
        <v>3328</v>
      </c>
      <c r="Q945" s="727" t="s">
        <v>3327</v>
      </c>
    </row>
    <row r="946" spans="1:17">
      <c r="A946" s="839">
        <v>268</v>
      </c>
      <c r="B946" s="738">
        <v>1</v>
      </c>
      <c r="C946" s="722" t="s">
        <v>3691</v>
      </c>
      <c r="D946" s="723" t="s">
        <v>16</v>
      </c>
      <c r="E946" s="738" t="s">
        <v>254</v>
      </c>
      <c r="F946" s="738" t="s">
        <v>524</v>
      </c>
      <c r="G946" s="956">
        <v>31388</v>
      </c>
      <c r="H946" s="795">
        <v>31</v>
      </c>
      <c r="I946" s="747" t="s">
        <v>1403</v>
      </c>
      <c r="J946" s="738" t="s">
        <v>256</v>
      </c>
      <c r="K946" s="738" t="s">
        <v>246</v>
      </c>
      <c r="L946" s="726"/>
      <c r="M946" s="726" t="s">
        <v>6426</v>
      </c>
      <c r="N946" s="722" t="s">
        <v>3334</v>
      </c>
      <c r="O946" s="738" t="s">
        <v>245</v>
      </c>
      <c r="P946" s="727" t="s">
        <v>3690</v>
      </c>
      <c r="Q946" s="736" t="s">
        <v>3689</v>
      </c>
    </row>
    <row r="947" spans="1:17">
      <c r="A947" s="839"/>
      <c r="B947" s="738">
        <v>2</v>
      </c>
      <c r="C947" s="722" t="s">
        <v>3695</v>
      </c>
      <c r="D947" s="723" t="s">
        <v>23</v>
      </c>
      <c r="E947" s="738" t="s">
        <v>221</v>
      </c>
      <c r="F947" s="738" t="s">
        <v>230</v>
      </c>
      <c r="G947" s="956">
        <v>38333</v>
      </c>
      <c r="H947" s="795">
        <v>12</v>
      </c>
      <c r="I947" s="747" t="s">
        <v>1403</v>
      </c>
      <c r="J947" s="738" t="s">
        <v>369</v>
      </c>
      <c r="K947" s="738" t="s">
        <v>266</v>
      </c>
      <c r="L947" s="726"/>
      <c r="M947" s="726" t="s">
        <v>6426</v>
      </c>
      <c r="N947" s="722" t="s">
        <v>3334</v>
      </c>
      <c r="O947" s="738" t="s">
        <v>255</v>
      </c>
      <c r="P947" s="727" t="s">
        <v>3694</v>
      </c>
      <c r="Q947" s="736" t="s">
        <v>3689</v>
      </c>
    </row>
    <row r="948" spans="1:17">
      <c r="A948" s="839">
        <v>269</v>
      </c>
      <c r="B948" s="722">
        <v>1</v>
      </c>
      <c r="C948" s="722" t="s">
        <v>3693</v>
      </c>
      <c r="D948" s="723" t="s">
        <v>23</v>
      </c>
      <c r="E948" s="721" t="s">
        <v>221</v>
      </c>
      <c r="F948" s="721" t="s">
        <v>524</v>
      </c>
      <c r="G948" s="956">
        <v>22627</v>
      </c>
      <c r="H948" s="795">
        <v>55</v>
      </c>
      <c r="I948" s="725" t="s">
        <v>1403</v>
      </c>
      <c r="J948" s="721" t="s">
        <v>256</v>
      </c>
      <c r="K948" s="721" t="s">
        <v>283</v>
      </c>
      <c r="L948" s="726"/>
      <c r="M948" s="726" t="s">
        <v>6426</v>
      </c>
      <c r="N948" s="722" t="s">
        <v>3334</v>
      </c>
      <c r="O948" s="721" t="s">
        <v>222</v>
      </c>
      <c r="P948" s="722" t="s">
        <v>3696</v>
      </c>
      <c r="Q948" s="722" t="s">
        <v>3699</v>
      </c>
    </row>
    <row r="949" spans="1:17">
      <c r="A949" s="839"/>
      <c r="B949" s="738">
        <v>2</v>
      </c>
      <c r="C949" s="722" t="s">
        <v>3701</v>
      </c>
      <c r="D949" s="723" t="s">
        <v>16</v>
      </c>
      <c r="E949" s="721" t="s">
        <v>221</v>
      </c>
      <c r="F949" s="721" t="s">
        <v>524</v>
      </c>
      <c r="G949" s="956">
        <v>24453</v>
      </c>
      <c r="H949" s="795">
        <v>50</v>
      </c>
      <c r="I949" s="725" t="s">
        <v>1403</v>
      </c>
      <c r="J949" s="721" t="s">
        <v>256</v>
      </c>
      <c r="K949" s="721" t="s">
        <v>246</v>
      </c>
      <c r="L949" s="726"/>
      <c r="M949" s="726" t="s">
        <v>6426</v>
      </c>
      <c r="N949" s="722" t="s">
        <v>3334</v>
      </c>
      <c r="O949" s="721" t="s">
        <v>245</v>
      </c>
      <c r="P949" s="722" t="s">
        <v>3700</v>
      </c>
      <c r="Q949" s="722" t="s">
        <v>3699</v>
      </c>
    </row>
    <row r="950" spans="1:17">
      <c r="A950" s="839"/>
      <c r="B950" s="738">
        <v>3</v>
      </c>
      <c r="C950" s="722" t="s">
        <v>3705</v>
      </c>
      <c r="D950" s="723" t="s">
        <v>23</v>
      </c>
      <c r="E950" s="721" t="s">
        <v>254</v>
      </c>
      <c r="F950" s="721" t="s">
        <v>22</v>
      </c>
      <c r="G950" s="956">
        <v>36141</v>
      </c>
      <c r="H950" s="795">
        <v>18</v>
      </c>
      <c r="I950" s="725" t="s">
        <v>1403</v>
      </c>
      <c r="J950" s="721" t="s">
        <v>289</v>
      </c>
      <c r="K950" s="721" t="s">
        <v>266</v>
      </c>
      <c r="L950" s="726"/>
      <c r="M950" s="726" t="s">
        <v>6426</v>
      </c>
      <c r="N950" s="722" t="s">
        <v>3334</v>
      </c>
      <c r="O950" s="721" t="s">
        <v>255</v>
      </c>
      <c r="P950" s="722" t="s">
        <v>3704</v>
      </c>
      <c r="Q950" s="722" t="s">
        <v>3699</v>
      </c>
    </row>
    <row r="951" spans="1:17">
      <c r="A951" s="707">
        <v>270</v>
      </c>
      <c r="B951" s="721">
        <v>1</v>
      </c>
      <c r="C951" s="722" t="s">
        <v>3785</v>
      </c>
      <c r="D951" s="723" t="s">
        <v>23</v>
      </c>
      <c r="E951" s="721" t="s">
        <v>254</v>
      </c>
      <c r="F951" s="721" t="s">
        <v>583</v>
      </c>
      <c r="G951" s="956">
        <v>34827</v>
      </c>
      <c r="H951" s="795">
        <v>22</v>
      </c>
      <c r="I951" s="725" t="s">
        <v>1403</v>
      </c>
      <c r="J951" s="721" t="s">
        <v>3786</v>
      </c>
      <c r="K951" s="721" t="s">
        <v>224</v>
      </c>
      <c r="L951" s="813"/>
      <c r="M951" s="813" t="s">
        <v>6426</v>
      </c>
      <c r="N951" s="722" t="s">
        <v>3744</v>
      </c>
      <c r="O951" s="721" t="s">
        <v>255</v>
      </c>
      <c r="P951" s="722" t="s">
        <v>3784</v>
      </c>
      <c r="Q951" s="722" t="s">
        <v>3781</v>
      </c>
    </row>
    <row r="952" spans="1:17">
      <c r="A952" s="707"/>
      <c r="B952" s="721">
        <v>2</v>
      </c>
      <c r="C952" s="722" t="s">
        <v>3124</v>
      </c>
      <c r="D952" s="723" t="s">
        <v>16</v>
      </c>
      <c r="E952" s="733" t="s">
        <v>221</v>
      </c>
      <c r="F952" s="733" t="s">
        <v>691</v>
      </c>
      <c r="G952" s="956">
        <v>34300</v>
      </c>
      <c r="H952" s="724">
        <f ca="1">DATEDIF(G952,TODAY(),"Y")</f>
        <v>26</v>
      </c>
      <c r="I952" s="725" t="s">
        <v>1403</v>
      </c>
      <c r="J952" s="733" t="s">
        <v>6956</v>
      </c>
      <c r="K952" s="733" t="s">
        <v>6621</v>
      </c>
      <c r="L952" s="726"/>
      <c r="M952" s="726" t="s">
        <v>6426</v>
      </c>
      <c r="N952" s="722" t="s">
        <v>1826</v>
      </c>
      <c r="O952" s="733" t="s">
        <v>245</v>
      </c>
      <c r="P952" s="727"/>
      <c r="Q952" s="741"/>
    </row>
    <row r="953" spans="1:17">
      <c r="A953" s="707"/>
      <c r="B953" s="721">
        <v>3</v>
      </c>
      <c r="C953" s="722" t="s">
        <v>6882</v>
      </c>
      <c r="D953" s="723" t="s">
        <v>16</v>
      </c>
      <c r="E953" s="733" t="s">
        <v>254</v>
      </c>
      <c r="F953" s="733" t="s">
        <v>229</v>
      </c>
      <c r="G953" s="956">
        <v>42839</v>
      </c>
      <c r="H953" s="724">
        <f ca="1">DATEDIF(G953,TODAY(),"Y")</f>
        <v>2</v>
      </c>
      <c r="I953" s="725" t="s">
        <v>1403</v>
      </c>
      <c r="J953" s="733" t="s">
        <v>6624</v>
      </c>
      <c r="K953" s="733" t="s">
        <v>6622</v>
      </c>
      <c r="L953" s="726"/>
      <c r="M953" s="726" t="s">
        <v>6426</v>
      </c>
      <c r="N953" s="722" t="s">
        <v>1826</v>
      </c>
      <c r="O953" s="733" t="s">
        <v>6640</v>
      </c>
      <c r="P953" s="727"/>
      <c r="Q953" s="741"/>
    </row>
    <row r="954" spans="1:17">
      <c r="A954" s="722">
        <v>271</v>
      </c>
      <c r="B954" s="722">
        <v>1</v>
      </c>
      <c r="C954" s="722" t="s">
        <v>2858</v>
      </c>
      <c r="D954" s="744" t="s">
        <v>23</v>
      </c>
      <c r="E954" s="722" t="s">
        <v>221</v>
      </c>
      <c r="F954" s="722" t="s">
        <v>524</v>
      </c>
      <c r="G954" s="957">
        <v>17897</v>
      </c>
      <c r="H954" s="724">
        <v>68</v>
      </c>
      <c r="I954" s="769" t="s">
        <v>1403</v>
      </c>
      <c r="J954" s="722" t="s">
        <v>256</v>
      </c>
      <c r="K954" s="722" t="s">
        <v>283</v>
      </c>
      <c r="L954" s="770"/>
      <c r="M954" s="770" t="s">
        <v>6426</v>
      </c>
      <c r="N954" s="722" t="s">
        <v>3334</v>
      </c>
      <c r="O954" s="722" t="s">
        <v>222</v>
      </c>
      <c r="P954" s="727" t="s">
        <v>3332</v>
      </c>
      <c r="Q954" s="734" t="s">
        <v>3333</v>
      </c>
    </row>
    <row r="955" spans="1:17">
      <c r="A955" s="721"/>
      <c r="B955" s="721">
        <v>2</v>
      </c>
      <c r="C955" s="722" t="s">
        <v>3337</v>
      </c>
      <c r="D955" s="723" t="s">
        <v>16</v>
      </c>
      <c r="E955" s="721" t="s">
        <v>221</v>
      </c>
      <c r="F955" s="721" t="s">
        <v>524</v>
      </c>
      <c r="G955" s="956">
        <v>20285</v>
      </c>
      <c r="H955" s="795">
        <v>62</v>
      </c>
      <c r="I955" s="725" t="s">
        <v>1403</v>
      </c>
      <c r="J955" s="721" t="s">
        <v>256</v>
      </c>
      <c r="K955" s="721" t="s">
        <v>246</v>
      </c>
      <c r="L955" s="726"/>
      <c r="M955" s="726" t="s">
        <v>6426</v>
      </c>
      <c r="N955" s="722" t="s">
        <v>3334</v>
      </c>
      <c r="O955" s="721" t="s">
        <v>245</v>
      </c>
      <c r="P955" s="722" t="s">
        <v>3336</v>
      </c>
      <c r="Q955" s="734" t="s">
        <v>3333</v>
      </c>
    </row>
    <row r="956" spans="1:17">
      <c r="A956" s="721">
        <v>272</v>
      </c>
      <c r="B956" s="721">
        <v>1</v>
      </c>
      <c r="C956" s="722" t="s">
        <v>3342</v>
      </c>
      <c r="D956" s="723" t="s">
        <v>23</v>
      </c>
      <c r="E956" s="721" t="s">
        <v>221</v>
      </c>
      <c r="F956" s="721" t="s">
        <v>524</v>
      </c>
      <c r="G956" s="956">
        <v>27329</v>
      </c>
      <c r="H956" s="795">
        <v>42</v>
      </c>
      <c r="I956" s="725" t="s">
        <v>1403</v>
      </c>
      <c r="J956" s="721" t="s">
        <v>223</v>
      </c>
      <c r="K956" s="721" t="s">
        <v>283</v>
      </c>
      <c r="L956" s="726"/>
      <c r="M956" s="726" t="s">
        <v>6426</v>
      </c>
      <c r="N956" s="722" t="s">
        <v>3334</v>
      </c>
      <c r="O956" s="721" t="s">
        <v>222</v>
      </c>
      <c r="P956" s="722" t="s">
        <v>3341</v>
      </c>
      <c r="Q956" s="722" t="s">
        <v>3344</v>
      </c>
    </row>
    <row r="957" spans="1:17">
      <c r="A957" s="721"/>
      <c r="B957" s="721">
        <v>2</v>
      </c>
      <c r="C957" s="722" t="s">
        <v>3346</v>
      </c>
      <c r="D957" s="723" t="s">
        <v>16</v>
      </c>
      <c r="E957" s="721" t="s">
        <v>221</v>
      </c>
      <c r="F957" s="721" t="s">
        <v>524</v>
      </c>
      <c r="G957" s="956">
        <v>29774</v>
      </c>
      <c r="H957" s="795">
        <v>36</v>
      </c>
      <c r="I957" s="725" t="s">
        <v>1403</v>
      </c>
      <c r="J957" s="721" t="s">
        <v>289</v>
      </c>
      <c r="K957" s="721" t="s">
        <v>246</v>
      </c>
      <c r="L957" s="726"/>
      <c r="M957" s="726" t="s">
        <v>6426</v>
      </c>
      <c r="N957" s="722" t="s">
        <v>3334</v>
      </c>
      <c r="O957" s="721" t="s">
        <v>245</v>
      </c>
      <c r="P957" s="734" t="s">
        <v>3345</v>
      </c>
      <c r="Q957" s="722" t="s">
        <v>3344</v>
      </c>
    </row>
    <row r="958" spans="1:17">
      <c r="A958" s="721"/>
      <c r="B958" s="721">
        <v>3</v>
      </c>
      <c r="C958" s="722" t="s">
        <v>3350</v>
      </c>
      <c r="D958" s="723" t="s">
        <v>23</v>
      </c>
      <c r="E958" s="721" t="s">
        <v>254</v>
      </c>
      <c r="F958" s="721" t="s">
        <v>524</v>
      </c>
      <c r="G958" s="956">
        <v>36544</v>
      </c>
      <c r="H958" s="795">
        <v>17</v>
      </c>
      <c r="I958" s="725" t="s">
        <v>1403</v>
      </c>
      <c r="J958" s="721" t="s">
        <v>289</v>
      </c>
      <c r="K958" s="721" t="s">
        <v>266</v>
      </c>
      <c r="L958" s="726"/>
      <c r="M958" s="726" t="s">
        <v>6426</v>
      </c>
      <c r="N958" s="722" t="s">
        <v>3334</v>
      </c>
      <c r="O958" s="721" t="s">
        <v>255</v>
      </c>
      <c r="P958" s="734" t="s">
        <v>3349</v>
      </c>
      <c r="Q958" s="722" t="s">
        <v>3344</v>
      </c>
    </row>
    <row r="959" spans="1:17">
      <c r="A959" s="721"/>
      <c r="B959" s="721">
        <v>4</v>
      </c>
      <c r="C959" s="722" t="s">
        <v>3352</v>
      </c>
      <c r="D959" s="723" t="s">
        <v>16</v>
      </c>
      <c r="E959" s="721" t="s">
        <v>254</v>
      </c>
      <c r="F959" s="721" t="s">
        <v>524</v>
      </c>
      <c r="G959" s="956">
        <v>41400</v>
      </c>
      <c r="H959" s="795">
        <v>4</v>
      </c>
      <c r="I959" s="725" t="s">
        <v>1403</v>
      </c>
      <c r="J959" s="721" t="s">
        <v>265</v>
      </c>
      <c r="K959" s="721" t="s">
        <v>270</v>
      </c>
      <c r="L959" s="726"/>
      <c r="M959" s="726" t="s">
        <v>6426</v>
      </c>
      <c r="N959" s="722" t="s">
        <v>3334</v>
      </c>
      <c r="O959" s="721" t="s">
        <v>255</v>
      </c>
      <c r="P959" s="734" t="s">
        <v>3351</v>
      </c>
      <c r="Q959" s="722" t="s">
        <v>3344</v>
      </c>
    </row>
    <row r="960" spans="1:17">
      <c r="A960" s="721"/>
      <c r="B960" s="721">
        <v>5</v>
      </c>
      <c r="C960" s="722" t="s">
        <v>3348</v>
      </c>
      <c r="D960" s="723" t="s">
        <v>23</v>
      </c>
      <c r="E960" s="721" t="s">
        <v>221</v>
      </c>
      <c r="F960" s="721" t="s">
        <v>524</v>
      </c>
      <c r="G960" s="956">
        <v>19064</v>
      </c>
      <c r="H960" s="795">
        <v>65</v>
      </c>
      <c r="I960" s="725" t="s">
        <v>1403</v>
      </c>
      <c r="J960" s="721" t="s">
        <v>256</v>
      </c>
      <c r="K960" s="721" t="s">
        <v>283</v>
      </c>
      <c r="L960" s="726"/>
      <c r="M960" s="726" t="s">
        <v>6426</v>
      </c>
      <c r="N960" s="722" t="s">
        <v>3334</v>
      </c>
      <c r="O960" s="721" t="s">
        <v>1261</v>
      </c>
      <c r="P960" s="741" t="s">
        <v>3353</v>
      </c>
      <c r="Q960" s="722" t="s">
        <v>3344</v>
      </c>
    </row>
    <row r="961" spans="1:17">
      <c r="A961" s="721">
        <v>273</v>
      </c>
      <c r="B961" s="721">
        <v>1</v>
      </c>
      <c r="C961" s="722" t="s">
        <v>3366</v>
      </c>
      <c r="D961" s="723" t="s">
        <v>23</v>
      </c>
      <c r="E961" s="721" t="s">
        <v>221</v>
      </c>
      <c r="F961" s="721" t="s">
        <v>22</v>
      </c>
      <c r="G961" s="956">
        <v>27130</v>
      </c>
      <c r="H961" s="795">
        <v>43</v>
      </c>
      <c r="I961" s="725" t="s">
        <v>1403</v>
      </c>
      <c r="J961" s="721" t="s">
        <v>289</v>
      </c>
      <c r="K961" s="721" t="s">
        <v>283</v>
      </c>
      <c r="L961" s="726"/>
      <c r="M961" s="726" t="s">
        <v>6426</v>
      </c>
      <c r="N961" s="722" t="s">
        <v>3334</v>
      </c>
      <c r="O961" s="721" t="s">
        <v>222</v>
      </c>
      <c r="P961" s="722" t="s">
        <v>3365</v>
      </c>
      <c r="Q961" s="722" t="s">
        <v>3367</v>
      </c>
    </row>
    <row r="962" spans="1:17">
      <c r="A962" s="721"/>
      <c r="B962" s="721">
        <v>2</v>
      </c>
      <c r="C962" s="722" t="s">
        <v>3369</v>
      </c>
      <c r="D962" s="723" t="s">
        <v>16</v>
      </c>
      <c r="E962" s="721" t="s">
        <v>221</v>
      </c>
      <c r="F962" s="721" t="s">
        <v>524</v>
      </c>
      <c r="G962" s="956">
        <v>29230</v>
      </c>
      <c r="H962" s="795">
        <v>37</v>
      </c>
      <c r="I962" s="725" t="s">
        <v>1403</v>
      </c>
      <c r="J962" s="721" t="s">
        <v>256</v>
      </c>
      <c r="K962" s="721" t="s">
        <v>283</v>
      </c>
      <c r="L962" s="726"/>
      <c r="M962" s="726" t="s">
        <v>6426</v>
      </c>
      <c r="N962" s="722" t="s">
        <v>3334</v>
      </c>
      <c r="O962" s="721" t="s">
        <v>245</v>
      </c>
      <c r="P962" s="722" t="s">
        <v>3368</v>
      </c>
      <c r="Q962" s="722" t="s">
        <v>3367</v>
      </c>
    </row>
    <row r="963" spans="1:17">
      <c r="A963" s="721"/>
      <c r="B963" s="721">
        <v>3</v>
      </c>
      <c r="C963" s="722" t="s">
        <v>3373</v>
      </c>
      <c r="D963" s="723" t="s">
        <v>16</v>
      </c>
      <c r="E963" s="721" t="s">
        <v>254</v>
      </c>
      <c r="F963" s="721" t="s">
        <v>524</v>
      </c>
      <c r="G963" s="956">
        <v>35274</v>
      </c>
      <c r="H963" s="795">
        <v>21</v>
      </c>
      <c r="I963" s="725" t="s">
        <v>1403</v>
      </c>
      <c r="J963" s="721" t="s">
        <v>344</v>
      </c>
      <c r="K963" s="721" t="s">
        <v>266</v>
      </c>
      <c r="L963" s="726"/>
      <c r="M963" s="726" t="s">
        <v>6426</v>
      </c>
      <c r="N963" s="722" t="s">
        <v>3334</v>
      </c>
      <c r="O963" s="721" t="s">
        <v>255</v>
      </c>
      <c r="P963" s="722" t="s">
        <v>3372</v>
      </c>
      <c r="Q963" s="722" t="s">
        <v>3367</v>
      </c>
    </row>
    <row r="964" spans="1:17">
      <c r="A964" s="721"/>
      <c r="B964" s="721">
        <v>4</v>
      </c>
      <c r="C964" s="722" t="s">
        <v>3376</v>
      </c>
      <c r="D964" s="723" t="s">
        <v>23</v>
      </c>
      <c r="E964" s="721" t="s">
        <v>221</v>
      </c>
      <c r="F964" s="721" t="s">
        <v>524</v>
      </c>
      <c r="G964" s="956">
        <v>38989</v>
      </c>
      <c r="H964" s="795">
        <v>10</v>
      </c>
      <c r="I964" s="725" t="s">
        <v>1403</v>
      </c>
      <c r="J964" s="721" t="s">
        <v>369</v>
      </c>
      <c r="K964" s="721" t="s">
        <v>266</v>
      </c>
      <c r="L964" s="726"/>
      <c r="M964" s="726" t="s">
        <v>6426</v>
      </c>
      <c r="N964" s="722" t="s">
        <v>3334</v>
      </c>
      <c r="O964" s="721" t="s">
        <v>255</v>
      </c>
      <c r="P964" s="722" t="s">
        <v>3375</v>
      </c>
      <c r="Q964" s="722" t="s">
        <v>3367</v>
      </c>
    </row>
    <row r="965" spans="1:17">
      <c r="A965" s="721">
        <v>274</v>
      </c>
      <c r="B965" s="733">
        <v>1</v>
      </c>
      <c r="C965" s="732" t="s">
        <v>3379</v>
      </c>
      <c r="D965" s="723" t="s">
        <v>23</v>
      </c>
      <c r="E965" s="733" t="s">
        <v>221</v>
      </c>
      <c r="F965" s="733" t="s">
        <v>524</v>
      </c>
      <c r="G965" s="958">
        <v>27287</v>
      </c>
      <c r="H965" s="795">
        <v>42</v>
      </c>
      <c r="I965" s="723" t="s">
        <v>1403</v>
      </c>
      <c r="J965" s="733" t="s">
        <v>289</v>
      </c>
      <c r="K965" s="733" t="s">
        <v>283</v>
      </c>
      <c r="L965" s="726"/>
      <c r="M965" s="726" t="s">
        <v>6426</v>
      </c>
      <c r="N965" s="722" t="s">
        <v>3334</v>
      </c>
      <c r="O965" s="733" t="s">
        <v>222</v>
      </c>
      <c r="P965" s="732" t="s">
        <v>3378</v>
      </c>
      <c r="Q965" s="732" t="s">
        <v>3382</v>
      </c>
    </row>
    <row r="966" spans="1:17">
      <c r="A966" s="721"/>
      <c r="B966" s="733">
        <v>2</v>
      </c>
      <c r="C966" s="732" t="s">
        <v>3384</v>
      </c>
      <c r="D966" s="723" t="s">
        <v>16</v>
      </c>
      <c r="E966" s="733" t="s">
        <v>221</v>
      </c>
      <c r="F966" s="733" t="s">
        <v>524</v>
      </c>
      <c r="G966" s="958">
        <v>29221</v>
      </c>
      <c r="H966" s="795">
        <v>37</v>
      </c>
      <c r="I966" s="723" t="s">
        <v>1403</v>
      </c>
      <c r="J966" s="733" t="s">
        <v>256</v>
      </c>
      <c r="K966" s="733" t="s">
        <v>246</v>
      </c>
      <c r="L966" s="726"/>
      <c r="M966" s="726" t="s">
        <v>6426</v>
      </c>
      <c r="N966" s="722" t="s">
        <v>3334</v>
      </c>
      <c r="O966" s="733" t="s">
        <v>245</v>
      </c>
      <c r="P966" s="732" t="s">
        <v>3383</v>
      </c>
      <c r="Q966" s="732" t="s">
        <v>3382</v>
      </c>
    </row>
    <row r="967" spans="1:17">
      <c r="A967" s="721"/>
      <c r="B967" s="733">
        <v>3</v>
      </c>
      <c r="C967" s="732" t="s">
        <v>3387</v>
      </c>
      <c r="D967" s="723" t="s">
        <v>16</v>
      </c>
      <c r="E967" s="733" t="s">
        <v>254</v>
      </c>
      <c r="F967" s="733" t="s">
        <v>524</v>
      </c>
      <c r="G967" s="958">
        <v>40898</v>
      </c>
      <c r="H967" s="795">
        <v>5</v>
      </c>
      <c r="I967" s="723" t="s">
        <v>1403</v>
      </c>
      <c r="J967" s="733" t="s">
        <v>265</v>
      </c>
      <c r="K967" s="733" t="s">
        <v>270</v>
      </c>
      <c r="L967" s="726"/>
      <c r="M967" s="726" t="s">
        <v>6426</v>
      </c>
      <c r="N967" s="722" t="s">
        <v>3334</v>
      </c>
      <c r="O967" s="733" t="s">
        <v>255</v>
      </c>
      <c r="P967" s="732"/>
      <c r="Q967" s="732" t="s">
        <v>3382</v>
      </c>
    </row>
    <row r="968" spans="1:17">
      <c r="A968" s="721"/>
      <c r="B968" s="733">
        <v>4</v>
      </c>
      <c r="C968" s="732" t="s">
        <v>3389</v>
      </c>
      <c r="D968" s="723" t="s">
        <v>23</v>
      </c>
      <c r="E968" s="733" t="s">
        <v>254</v>
      </c>
      <c r="F968" s="733" t="s">
        <v>524</v>
      </c>
      <c r="G968" s="958">
        <v>36020</v>
      </c>
      <c r="H968" s="795">
        <v>18</v>
      </c>
      <c r="I968" s="723" t="s">
        <v>1403</v>
      </c>
      <c r="J968" s="733" t="s">
        <v>886</v>
      </c>
      <c r="K968" s="733" t="s">
        <v>266</v>
      </c>
      <c r="L968" s="726"/>
      <c r="M968" s="726" t="s">
        <v>6426</v>
      </c>
      <c r="N968" s="722" t="s">
        <v>3334</v>
      </c>
      <c r="O968" s="733" t="s">
        <v>255</v>
      </c>
      <c r="P968" s="741" t="s">
        <v>3388</v>
      </c>
      <c r="Q968" s="732" t="s">
        <v>3382</v>
      </c>
    </row>
    <row r="969" spans="1:17">
      <c r="A969" s="721">
        <v>275</v>
      </c>
      <c r="B969" s="721">
        <v>1</v>
      </c>
      <c r="C969" s="722" t="s">
        <v>3416</v>
      </c>
      <c r="D969" s="723" t="s">
        <v>23</v>
      </c>
      <c r="E969" s="721" t="s">
        <v>221</v>
      </c>
      <c r="F969" s="721" t="s">
        <v>22</v>
      </c>
      <c r="G969" s="956">
        <v>22746</v>
      </c>
      <c r="H969" s="795">
        <v>55</v>
      </c>
      <c r="I969" s="725" t="s">
        <v>1403</v>
      </c>
      <c r="J969" s="721" t="s">
        <v>289</v>
      </c>
      <c r="K969" s="721" t="s">
        <v>283</v>
      </c>
      <c r="L969" s="726"/>
      <c r="M969" s="726" t="s">
        <v>6426</v>
      </c>
      <c r="N969" s="722" t="s">
        <v>3334</v>
      </c>
      <c r="O969" s="721" t="s">
        <v>222</v>
      </c>
      <c r="P969" s="722" t="s">
        <v>3415</v>
      </c>
      <c r="Q969" s="722" t="s">
        <v>3418</v>
      </c>
    </row>
    <row r="970" spans="1:17">
      <c r="A970" s="721"/>
      <c r="B970" s="721">
        <v>2</v>
      </c>
      <c r="C970" s="722" t="s">
        <v>3409</v>
      </c>
      <c r="D970" s="723" t="s">
        <v>16</v>
      </c>
      <c r="E970" s="721" t="s">
        <v>221</v>
      </c>
      <c r="F970" s="721" t="s">
        <v>524</v>
      </c>
      <c r="G970" s="956">
        <v>25034</v>
      </c>
      <c r="H970" s="795">
        <v>49</v>
      </c>
      <c r="I970" s="725" t="s">
        <v>1403</v>
      </c>
      <c r="J970" s="721" t="s">
        <v>256</v>
      </c>
      <c r="K970" s="721" t="s">
        <v>246</v>
      </c>
      <c r="L970" s="726"/>
      <c r="M970" s="726" t="s">
        <v>6426</v>
      </c>
      <c r="N970" s="722" t="s">
        <v>3334</v>
      </c>
      <c r="O970" s="721" t="s">
        <v>245</v>
      </c>
      <c r="P970" s="722" t="s">
        <v>3419</v>
      </c>
      <c r="Q970" s="722" t="s">
        <v>3418</v>
      </c>
    </row>
    <row r="971" spans="1:17">
      <c r="A971" s="721">
        <v>276</v>
      </c>
      <c r="B971" s="721">
        <v>1</v>
      </c>
      <c r="C971" s="722" t="s">
        <v>3422</v>
      </c>
      <c r="D971" s="723" t="s">
        <v>23</v>
      </c>
      <c r="E971" s="721" t="s">
        <v>221</v>
      </c>
      <c r="F971" s="721" t="s">
        <v>524</v>
      </c>
      <c r="G971" s="956">
        <v>29781</v>
      </c>
      <c r="H971" s="795">
        <v>36</v>
      </c>
      <c r="I971" s="725" t="s">
        <v>1403</v>
      </c>
      <c r="J971" s="721" t="s">
        <v>850</v>
      </c>
      <c r="K971" s="721" t="s">
        <v>3423</v>
      </c>
      <c r="L971" s="726"/>
      <c r="M971" s="726" t="s">
        <v>6426</v>
      </c>
      <c r="N971" s="722" t="s">
        <v>3334</v>
      </c>
      <c r="O971" s="721" t="s">
        <v>222</v>
      </c>
      <c r="P971" s="722" t="s">
        <v>3421</v>
      </c>
      <c r="Q971" s="722" t="s">
        <v>3360</v>
      </c>
    </row>
    <row r="972" spans="1:17">
      <c r="A972" s="721"/>
      <c r="B972" s="721">
        <v>2</v>
      </c>
      <c r="C972" s="722" t="s">
        <v>3425</v>
      </c>
      <c r="D972" s="723" t="s">
        <v>16</v>
      </c>
      <c r="E972" s="721" t="s">
        <v>221</v>
      </c>
      <c r="F972" s="721" t="s">
        <v>524</v>
      </c>
      <c r="G972" s="956">
        <v>31754</v>
      </c>
      <c r="H972" s="795">
        <v>30</v>
      </c>
      <c r="I972" s="725" t="s">
        <v>1403</v>
      </c>
      <c r="J972" s="721" t="s">
        <v>3426</v>
      </c>
      <c r="K972" s="721" t="s">
        <v>246</v>
      </c>
      <c r="L972" s="726"/>
      <c r="M972" s="726" t="s">
        <v>6426</v>
      </c>
      <c r="N972" s="722" t="s">
        <v>3334</v>
      </c>
      <c r="O972" s="721" t="s">
        <v>245</v>
      </c>
      <c r="P972" s="734" t="s">
        <v>3424</v>
      </c>
      <c r="Q972" s="722" t="s">
        <v>3360</v>
      </c>
    </row>
    <row r="973" spans="1:17">
      <c r="A973" s="721"/>
      <c r="B973" s="721">
        <v>3</v>
      </c>
      <c r="C973" s="722" t="s">
        <v>3429</v>
      </c>
      <c r="D973" s="723" t="s">
        <v>23</v>
      </c>
      <c r="E973" s="721" t="s">
        <v>254</v>
      </c>
      <c r="F973" s="721" t="s">
        <v>3430</v>
      </c>
      <c r="G973" s="956">
        <v>40138</v>
      </c>
      <c r="H973" s="795">
        <v>7</v>
      </c>
      <c r="I973" s="725" t="s">
        <v>1403</v>
      </c>
      <c r="J973" s="721" t="s">
        <v>265</v>
      </c>
      <c r="K973" s="721" t="s">
        <v>270</v>
      </c>
      <c r="L973" s="726"/>
      <c r="M973" s="726" t="s">
        <v>6426</v>
      </c>
      <c r="N973" s="722" t="s">
        <v>3334</v>
      </c>
      <c r="O973" s="721" t="s">
        <v>255</v>
      </c>
      <c r="P973" s="722"/>
      <c r="Q973" s="722" t="s">
        <v>3360</v>
      </c>
    </row>
    <row r="974" spans="1:17">
      <c r="A974" s="721">
        <v>277</v>
      </c>
      <c r="B974" s="721">
        <v>1</v>
      </c>
      <c r="C974" s="722" t="s">
        <v>3437</v>
      </c>
      <c r="D974" s="723" t="s">
        <v>23</v>
      </c>
      <c r="E974" s="721" t="s">
        <v>221</v>
      </c>
      <c r="F974" s="721" t="s">
        <v>3010</v>
      </c>
      <c r="G974" s="956">
        <v>25756</v>
      </c>
      <c r="H974" s="795">
        <v>47</v>
      </c>
      <c r="I974" s="725" t="s">
        <v>1403</v>
      </c>
      <c r="J974" s="721" t="s">
        <v>289</v>
      </c>
      <c r="K974" s="721" t="s">
        <v>283</v>
      </c>
      <c r="L974" s="726"/>
      <c r="M974" s="726" t="s">
        <v>6426</v>
      </c>
      <c r="N974" s="722" t="s">
        <v>3334</v>
      </c>
      <c r="O974" s="721" t="s">
        <v>222</v>
      </c>
      <c r="P974" s="722" t="s">
        <v>3436</v>
      </c>
      <c r="Q974" s="722" t="s">
        <v>3438</v>
      </c>
    </row>
    <row r="975" spans="1:17">
      <c r="A975" s="721"/>
      <c r="B975" s="721">
        <v>2</v>
      </c>
      <c r="C975" s="722" t="s">
        <v>3440</v>
      </c>
      <c r="D975" s="723" t="s">
        <v>16</v>
      </c>
      <c r="E975" s="721" t="s">
        <v>221</v>
      </c>
      <c r="F975" s="721" t="s">
        <v>3441</v>
      </c>
      <c r="G975" s="956">
        <v>30004</v>
      </c>
      <c r="H975" s="795">
        <v>35</v>
      </c>
      <c r="I975" s="725" t="s">
        <v>1403</v>
      </c>
      <c r="J975" s="721" t="s">
        <v>289</v>
      </c>
      <c r="K975" s="721" t="s">
        <v>246</v>
      </c>
      <c r="L975" s="726"/>
      <c r="M975" s="726" t="s">
        <v>6426</v>
      </c>
      <c r="N975" s="722" t="s">
        <v>3334</v>
      </c>
      <c r="O975" s="721" t="s">
        <v>245</v>
      </c>
      <c r="P975" s="722" t="s">
        <v>3439</v>
      </c>
      <c r="Q975" s="722" t="s">
        <v>3438</v>
      </c>
    </row>
    <row r="976" spans="1:17">
      <c r="A976" s="721"/>
      <c r="B976" s="721">
        <v>3</v>
      </c>
      <c r="C976" s="722" t="s">
        <v>3445</v>
      </c>
      <c r="D976" s="723" t="s">
        <v>23</v>
      </c>
      <c r="E976" s="721" t="s">
        <v>254</v>
      </c>
      <c r="F976" s="721" t="s">
        <v>288</v>
      </c>
      <c r="G976" s="956">
        <v>36786</v>
      </c>
      <c r="H976" s="795">
        <v>16</v>
      </c>
      <c r="I976" s="725" t="s">
        <v>1403</v>
      </c>
      <c r="J976" s="721" t="s">
        <v>256</v>
      </c>
      <c r="K976" s="721" t="s">
        <v>266</v>
      </c>
      <c r="L976" s="726"/>
      <c r="M976" s="726" t="s">
        <v>6426</v>
      </c>
      <c r="N976" s="722" t="s">
        <v>3334</v>
      </c>
      <c r="O976" s="721" t="s">
        <v>255</v>
      </c>
      <c r="P976" s="722" t="s">
        <v>3444</v>
      </c>
      <c r="Q976" s="722" t="s">
        <v>3438</v>
      </c>
    </row>
    <row r="977" spans="1:17">
      <c r="A977" s="721"/>
      <c r="B977" s="721">
        <v>4</v>
      </c>
      <c r="C977" s="722" t="s">
        <v>3447</v>
      </c>
      <c r="D977" s="723" t="s">
        <v>23</v>
      </c>
      <c r="E977" s="721" t="s">
        <v>254</v>
      </c>
      <c r="F977" s="721" t="s">
        <v>230</v>
      </c>
      <c r="G977" s="956">
        <v>38927</v>
      </c>
      <c r="H977" s="795">
        <v>11</v>
      </c>
      <c r="I977" s="725" t="s">
        <v>1403</v>
      </c>
      <c r="J977" s="721" t="s">
        <v>369</v>
      </c>
      <c r="K977" s="721" t="s">
        <v>266</v>
      </c>
      <c r="L977" s="726"/>
      <c r="M977" s="726" t="s">
        <v>6426</v>
      </c>
      <c r="N977" s="722" t="s">
        <v>3334</v>
      </c>
      <c r="O977" s="721" t="s">
        <v>255</v>
      </c>
      <c r="P977" s="722" t="s">
        <v>3446</v>
      </c>
      <c r="Q977" s="722" t="s">
        <v>3438</v>
      </c>
    </row>
    <row r="978" spans="1:17">
      <c r="A978" s="721"/>
      <c r="B978" s="721">
        <v>5</v>
      </c>
      <c r="C978" s="722" t="s">
        <v>3449</v>
      </c>
      <c r="D978" s="723" t="s">
        <v>16</v>
      </c>
      <c r="E978" s="721" t="s">
        <v>254</v>
      </c>
      <c r="F978" s="721" t="s">
        <v>230</v>
      </c>
      <c r="G978" s="956">
        <v>40721</v>
      </c>
      <c r="H978" s="795">
        <v>6</v>
      </c>
      <c r="I978" s="725" t="s">
        <v>1403</v>
      </c>
      <c r="J978" s="721" t="s">
        <v>265</v>
      </c>
      <c r="K978" s="721" t="s">
        <v>270</v>
      </c>
      <c r="L978" s="726"/>
      <c r="M978" s="726" t="s">
        <v>6426</v>
      </c>
      <c r="N978" s="722" t="s">
        <v>3334</v>
      </c>
      <c r="O978" s="721" t="s">
        <v>255</v>
      </c>
      <c r="P978" s="734" t="s">
        <v>3448</v>
      </c>
      <c r="Q978" s="722" t="s">
        <v>3438</v>
      </c>
    </row>
    <row r="979" spans="1:17">
      <c r="A979" s="721"/>
      <c r="B979" s="721">
        <v>6</v>
      </c>
      <c r="C979" s="722" t="s">
        <v>3451</v>
      </c>
      <c r="D979" s="723" t="s">
        <v>23</v>
      </c>
      <c r="E979" s="721" t="s">
        <v>254</v>
      </c>
      <c r="F979" s="721" t="s">
        <v>288</v>
      </c>
      <c r="G979" s="956">
        <v>32776</v>
      </c>
      <c r="H979" s="795">
        <v>27</v>
      </c>
      <c r="I979" s="725" t="s">
        <v>1403</v>
      </c>
      <c r="J979" s="721" t="s">
        <v>289</v>
      </c>
      <c r="K979" s="721" t="s">
        <v>283</v>
      </c>
      <c r="L979" s="726"/>
      <c r="M979" s="726" t="s">
        <v>6426</v>
      </c>
      <c r="N979" s="722" t="s">
        <v>3334</v>
      </c>
      <c r="O979" s="721" t="s">
        <v>1845</v>
      </c>
      <c r="P979" s="741" t="s">
        <v>3450</v>
      </c>
      <c r="Q979" s="722" t="s">
        <v>3438</v>
      </c>
    </row>
    <row r="980" spans="1:17">
      <c r="A980" s="721">
        <v>278</v>
      </c>
      <c r="B980" s="721">
        <v>1</v>
      </c>
      <c r="C980" s="722" t="s">
        <v>3454</v>
      </c>
      <c r="D980" s="723" t="s">
        <v>23</v>
      </c>
      <c r="E980" s="721" t="s">
        <v>254</v>
      </c>
      <c r="F980" s="721" t="s">
        <v>524</v>
      </c>
      <c r="G980" s="956">
        <v>29313</v>
      </c>
      <c r="H980" s="795">
        <v>37</v>
      </c>
      <c r="I980" s="725" t="s">
        <v>1403</v>
      </c>
      <c r="J980" s="721" t="s">
        <v>850</v>
      </c>
      <c r="K980" s="721" t="s">
        <v>3423</v>
      </c>
      <c r="L980" s="726"/>
      <c r="M980" s="726" t="s">
        <v>6426</v>
      </c>
      <c r="N980" s="722" t="s">
        <v>3334</v>
      </c>
      <c r="O980" s="721" t="s">
        <v>222</v>
      </c>
      <c r="P980" s="727" t="s">
        <v>3453</v>
      </c>
      <c r="Q980" s="722" t="s">
        <v>3457</v>
      </c>
    </row>
    <row r="981" spans="1:17">
      <c r="A981" s="721"/>
      <c r="B981" s="721">
        <v>2</v>
      </c>
      <c r="C981" s="722" t="s">
        <v>3465</v>
      </c>
      <c r="D981" s="723" t="s">
        <v>16</v>
      </c>
      <c r="E981" s="738" t="s">
        <v>221</v>
      </c>
      <c r="F981" s="738" t="s">
        <v>524</v>
      </c>
      <c r="G981" s="956">
        <v>27601</v>
      </c>
      <c r="H981" s="795">
        <v>42</v>
      </c>
      <c r="I981" s="725" t="s">
        <v>1403</v>
      </c>
      <c r="J981" s="738" t="s">
        <v>289</v>
      </c>
      <c r="K981" s="738" t="s">
        <v>246</v>
      </c>
      <c r="L981" s="726"/>
      <c r="M981" s="726" t="s">
        <v>6426</v>
      </c>
      <c r="N981" s="722" t="s">
        <v>3334</v>
      </c>
      <c r="O981" s="738" t="s">
        <v>245</v>
      </c>
      <c r="P981" s="734" t="s">
        <v>3464</v>
      </c>
      <c r="Q981" s="734" t="s">
        <v>3463</v>
      </c>
    </row>
    <row r="982" spans="1:17">
      <c r="A982" s="721"/>
      <c r="B982" s="721">
        <v>3</v>
      </c>
      <c r="C982" s="722" t="s">
        <v>3469</v>
      </c>
      <c r="D982" s="723" t="s">
        <v>23</v>
      </c>
      <c r="E982" s="738" t="s">
        <v>254</v>
      </c>
      <c r="F982" s="738" t="s">
        <v>524</v>
      </c>
      <c r="G982" s="956">
        <v>36057</v>
      </c>
      <c r="H982" s="795">
        <v>18</v>
      </c>
      <c r="I982" s="725" t="s">
        <v>1403</v>
      </c>
      <c r="J982" s="738" t="s">
        <v>289</v>
      </c>
      <c r="K982" s="738" t="s">
        <v>266</v>
      </c>
      <c r="L982" s="726"/>
      <c r="M982" s="726" t="s">
        <v>6426</v>
      </c>
      <c r="N982" s="722" t="s">
        <v>3334</v>
      </c>
      <c r="O982" s="738" t="s">
        <v>255</v>
      </c>
      <c r="P982" s="734" t="s">
        <v>3468</v>
      </c>
      <c r="Q982" s="734" t="s">
        <v>3463</v>
      </c>
    </row>
    <row r="983" spans="1:17">
      <c r="A983" s="721"/>
      <c r="B983" s="721">
        <v>4</v>
      </c>
      <c r="C983" s="722" t="s">
        <v>3471</v>
      </c>
      <c r="D983" s="723" t="s">
        <v>23</v>
      </c>
      <c r="E983" s="738" t="s">
        <v>254</v>
      </c>
      <c r="F983" s="738" t="s">
        <v>524</v>
      </c>
      <c r="G983" s="956">
        <v>39561</v>
      </c>
      <c r="H983" s="795">
        <v>9</v>
      </c>
      <c r="I983" s="725" t="s">
        <v>1403</v>
      </c>
      <c r="J983" s="738" t="s">
        <v>369</v>
      </c>
      <c r="K983" s="738" t="s">
        <v>266</v>
      </c>
      <c r="L983" s="726"/>
      <c r="M983" s="726" t="s">
        <v>6426</v>
      </c>
      <c r="N983" s="722" t="s">
        <v>3334</v>
      </c>
      <c r="O983" s="738" t="s">
        <v>255</v>
      </c>
      <c r="P983" s="734" t="s">
        <v>3470</v>
      </c>
      <c r="Q983" s="734" t="s">
        <v>3463</v>
      </c>
    </row>
    <row r="984" spans="1:17">
      <c r="A984" s="721">
        <v>279</v>
      </c>
      <c r="B984" s="721">
        <v>1</v>
      </c>
      <c r="C984" s="722" t="s">
        <v>3473</v>
      </c>
      <c r="D984" s="723" t="s">
        <v>23</v>
      </c>
      <c r="E984" s="721" t="s">
        <v>221</v>
      </c>
      <c r="F984" s="721" t="s">
        <v>524</v>
      </c>
      <c r="G984" s="956">
        <v>29898</v>
      </c>
      <c r="H984" s="795">
        <v>35</v>
      </c>
      <c r="I984" s="725" t="s">
        <v>1403</v>
      </c>
      <c r="J984" s="721" t="s">
        <v>289</v>
      </c>
      <c r="K984" s="721" t="s">
        <v>283</v>
      </c>
      <c r="L984" s="726"/>
      <c r="M984" s="726" t="s">
        <v>6426</v>
      </c>
      <c r="N984" s="722" t="s">
        <v>3334</v>
      </c>
      <c r="O984" s="721" t="s">
        <v>222</v>
      </c>
      <c r="P984" s="734" t="s">
        <v>3472</v>
      </c>
      <c r="Q984" s="734" t="s">
        <v>3476</v>
      </c>
    </row>
    <row r="985" spans="1:17">
      <c r="A985" s="721"/>
      <c r="B985" s="721">
        <v>2</v>
      </c>
      <c r="C985" s="722" t="s">
        <v>3478</v>
      </c>
      <c r="D985" s="723" t="s">
        <v>16</v>
      </c>
      <c r="E985" s="721" t="s">
        <v>221</v>
      </c>
      <c r="F985" s="721" t="s">
        <v>524</v>
      </c>
      <c r="G985" s="956">
        <v>30934</v>
      </c>
      <c r="H985" s="795">
        <v>32</v>
      </c>
      <c r="I985" s="725" t="s">
        <v>1403</v>
      </c>
      <c r="J985" s="721" t="s">
        <v>289</v>
      </c>
      <c r="K985" s="721" t="s">
        <v>246</v>
      </c>
      <c r="L985" s="726"/>
      <c r="M985" s="726" t="s">
        <v>6426</v>
      </c>
      <c r="N985" s="722" t="s">
        <v>3334</v>
      </c>
      <c r="O985" s="721" t="s">
        <v>245</v>
      </c>
      <c r="P985" s="734" t="s">
        <v>3477</v>
      </c>
      <c r="Q985" s="734" t="s">
        <v>3476</v>
      </c>
    </row>
    <row r="986" spans="1:17">
      <c r="A986" s="721">
        <v>280</v>
      </c>
      <c r="B986" s="721">
        <v>1</v>
      </c>
      <c r="C986" s="722" t="s">
        <v>3481</v>
      </c>
      <c r="D986" s="723" t="s">
        <v>23</v>
      </c>
      <c r="E986" s="721" t="s">
        <v>221</v>
      </c>
      <c r="F986" s="721" t="s">
        <v>22</v>
      </c>
      <c r="G986" s="956">
        <v>25808</v>
      </c>
      <c r="H986" s="795">
        <v>46</v>
      </c>
      <c r="I986" s="725" t="s">
        <v>1403</v>
      </c>
      <c r="J986" s="721" t="s">
        <v>223</v>
      </c>
      <c r="K986" s="721" t="s">
        <v>2559</v>
      </c>
      <c r="L986" s="726"/>
      <c r="M986" s="726" t="s">
        <v>6426</v>
      </c>
      <c r="N986" s="722" t="s">
        <v>3334</v>
      </c>
      <c r="O986" s="721" t="s">
        <v>222</v>
      </c>
      <c r="P986" s="722" t="s">
        <v>3480</v>
      </c>
      <c r="Q986" s="722" t="s">
        <v>3482</v>
      </c>
    </row>
    <row r="987" spans="1:17">
      <c r="A987" s="721"/>
      <c r="B987" s="721">
        <v>2</v>
      </c>
      <c r="C987" s="722" t="s">
        <v>3484</v>
      </c>
      <c r="D987" s="723" t="s">
        <v>16</v>
      </c>
      <c r="E987" s="721" t="s">
        <v>221</v>
      </c>
      <c r="F987" s="721" t="s">
        <v>22</v>
      </c>
      <c r="G987" s="956">
        <v>28205</v>
      </c>
      <c r="H987" s="795">
        <v>40</v>
      </c>
      <c r="I987" s="725" t="s">
        <v>1403</v>
      </c>
      <c r="J987" s="721" t="s">
        <v>850</v>
      </c>
      <c r="K987" s="721" t="s">
        <v>3485</v>
      </c>
      <c r="L987" s="726"/>
      <c r="M987" s="726" t="s">
        <v>6426</v>
      </c>
      <c r="N987" s="722" t="s">
        <v>3334</v>
      </c>
      <c r="O987" s="721" t="s">
        <v>245</v>
      </c>
      <c r="P987" s="734" t="s">
        <v>3483</v>
      </c>
      <c r="Q987" s="722" t="s">
        <v>3482</v>
      </c>
    </row>
    <row r="988" spans="1:17">
      <c r="A988" s="721"/>
      <c r="B988" s="738">
        <v>3</v>
      </c>
      <c r="C988" s="722" t="s">
        <v>3489</v>
      </c>
      <c r="D988" s="723" t="s">
        <v>16</v>
      </c>
      <c r="E988" s="738" t="s">
        <v>221</v>
      </c>
      <c r="F988" s="738" t="s">
        <v>22</v>
      </c>
      <c r="G988" s="956">
        <v>42219</v>
      </c>
      <c r="H988" s="795">
        <v>2</v>
      </c>
      <c r="I988" s="725" t="s">
        <v>1403</v>
      </c>
      <c r="J988" s="738" t="s">
        <v>265</v>
      </c>
      <c r="K988" s="738" t="s">
        <v>270</v>
      </c>
      <c r="L988" s="726"/>
      <c r="M988" s="726" t="s">
        <v>6426</v>
      </c>
      <c r="N988" s="722" t="s">
        <v>3334</v>
      </c>
      <c r="O988" s="738" t="s">
        <v>255</v>
      </c>
      <c r="P988" s="734" t="s">
        <v>3488</v>
      </c>
      <c r="Q988" s="722"/>
    </row>
    <row r="989" spans="1:17">
      <c r="A989" s="721">
        <v>281</v>
      </c>
      <c r="B989" s="721">
        <v>1</v>
      </c>
      <c r="C989" s="722" t="s">
        <v>3491</v>
      </c>
      <c r="D989" s="723" t="s">
        <v>23</v>
      </c>
      <c r="E989" s="721" t="s">
        <v>221</v>
      </c>
      <c r="F989" s="721" t="s">
        <v>1280</v>
      </c>
      <c r="G989" s="956">
        <v>26165</v>
      </c>
      <c r="H989" s="795">
        <v>45</v>
      </c>
      <c r="I989" s="725" t="s">
        <v>1403</v>
      </c>
      <c r="J989" s="721" t="s">
        <v>469</v>
      </c>
      <c r="K989" s="721" t="s">
        <v>470</v>
      </c>
      <c r="L989" s="726"/>
      <c r="M989" s="726" t="s">
        <v>6426</v>
      </c>
      <c r="N989" s="722" t="s">
        <v>3334</v>
      </c>
      <c r="O989" s="721" t="s">
        <v>222</v>
      </c>
      <c r="P989" s="722" t="s">
        <v>3490</v>
      </c>
      <c r="Q989" s="722" t="s">
        <v>3493</v>
      </c>
    </row>
    <row r="990" spans="1:17">
      <c r="A990" s="721"/>
      <c r="B990" s="721">
        <v>2</v>
      </c>
      <c r="C990" s="722" t="s">
        <v>3495</v>
      </c>
      <c r="D990" s="723" t="s">
        <v>16</v>
      </c>
      <c r="E990" s="721" t="s">
        <v>221</v>
      </c>
      <c r="F990" s="721" t="s">
        <v>524</v>
      </c>
      <c r="G990" s="956">
        <v>27218</v>
      </c>
      <c r="H990" s="795">
        <v>43</v>
      </c>
      <c r="I990" s="725" t="s">
        <v>1403</v>
      </c>
      <c r="J990" s="721" t="s">
        <v>469</v>
      </c>
      <c r="K990" s="721" t="s">
        <v>470</v>
      </c>
      <c r="L990" s="726"/>
      <c r="M990" s="726" t="s">
        <v>6426</v>
      </c>
      <c r="N990" s="722" t="s">
        <v>3334</v>
      </c>
      <c r="O990" s="721" t="s">
        <v>245</v>
      </c>
      <c r="P990" s="722" t="s">
        <v>3494</v>
      </c>
      <c r="Q990" s="722" t="s">
        <v>3493</v>
      </c>
    </row>
    <row r="991" spans="1:17">
      <c r="A991" s="721"/>
      <c r="B991" s="721">
        <v>3</v>
      </c>
      <c r="C991" s="722" t="s">
        <v>3499</v>
      </c>
      <c r="D991" s="723" t="s">
        <v>16</v>
      </c>
      <c r="E991" s="721" t="s">
        <v>254</v>
      </c>
      <c r="F991" s="721" t="s">
        <v>524</v>
      </c>
      <c r="G991" s="956">
        <v>35936</v>
      </c>
      <c r="H991" s="795">
        <v>19</v>
      </c>
      <c r="I991" s="725" t="s">
        <v>1403</v>
      </c>
      <c r="J991" s="721" t="s">
        <v>886</v>
      </c>
      <c r="K991" s="721" t="s">
        <v>266</v>
      </c>
      <c r="L991" s="726"/>
      <c r="M991" s="726" t="s">
        <v>6426</v>
      </c>
      <c r="N991" s="722" t="s">
        <v>3334</v>
      </c>
      <c r="O991" s="721" t="s">
        <v>255</v>
      </c>
      <c r="P991" s="722" t="s">
        <v>3498</v>
      </c>
      <c r="Q991" s="722" t="s">
        <v>3493</v>
      </c>
    </row>
    <row r="992" spans="1:17">
      <c r="A992" s="721"/>
      <c r="B992" s="721">
        <v>4</v>
      </c>
      <c r="C992" s="722" t="s">
        <v>3501</v>
      </c>
      <c r="D992" s="723" t="s">
        <v>23</v>
      </c>
      <c r="E992" s="721" t="s">
        <v>254</v>
      </c>
      <c r="F992" s="721" t="s">
        <v>230</v>
      </c>
      <c r="G992" s="957">
        <v>39794</v>
      </c>
      <c r="H992" s="795">
        <v>8</v>
      </c>
      <c r="I992" s="725" t="s">
        <v>1403</v>
      </c>
      <c r="J992" s="721" t="s">
        <v>369</v>
      </c>
      <c r="K992" s="721" t="s">
        <v>266</v>
      </c>
      <c r="L992" s="726"/>
      <c r="M992" s="726" t="s">
        <v>6426</v>
      </c>
      <c r="N992" s="722" t="s">
        <v>3334</v>
      </c>
      <c r="O992" s="721" t="s">
        <v>255</v>
      </c>
      <c r="P992" s="734" t="s">
        <v>3500</v>
      </c>
      <c r="Q992" s="722" t="s">
        <v>3493</v>
      </c>
    </row>
    <row r="993" spans="1:17">
      <c r="A993" s="721">
        <v>282</v>
      </c>
      <c r="B993" s="721">
        <v>1</v>
      </c>
      <c r="C993" s="722" t="s">
        <v>3503</v>
      </c>
      <c r="D993" s="723" t="s">
        <v>23</v>
      </c>
      <c r="E993" s="721" t="s">
        <v>221</v>
      </c>
      <c r="F993" s="721" t="s">
        <v>673</v>
      </c>
      <c r="G993" s="956">
        <v>28921</v>
      </c>
      <c r="H993" s="795">
        <v>38</v>
      </c>
      <c r="I993" s="725" t="s">
        <v>1403</v>
      </c>
      <c r="J993" s="721" t="s">
        <v>469</v>
      </c>
      <c r="K993" s="721" t="s">
        <v>470</v>
      </c>
      <c r="L993" s="726"/>
      <c r="M993" s="726" t="s">
        <v>6426</v>
      </c>
      <c r="N993" s="722" t="s">
        <v>3334</v>
      </c>
      <c r="O993" s="721" t="s">
        <v>222</v>
      </c>
      <c r="P993" s="722" t="s">
        <v>3502</v>
      </c>
      <c r="Q993" s="722" t="s">
        <v>3504</v>
      </c>
    </row>
    <row r="994" spans="1:17">
      <c r="A994" s="721"/>
      <c r="B994" s="721">
        <v>2</v>
      </c>
      <c r="C994" s="722" t="s">
        <v>943</v>
      </c>
      <c r="D994" s="723" t="s">
        <v>16</v>
      </c>
      <c r="E994" s="721" t="s">
        <v>221</v>
      </c>
      <c r="F994" s="721" t="s">
        <v>673</v>
      </c>
      <c r="G994" s="956">
        <v>30484</v>
      </c>
      <c r="H994" s="795">
        <v>34</v>
      </c>
      <c r="I994" s="725" t="s">
        <v>1403</v>
      </c>
      <c r="J994" s="721" t="s">
        <v>469</v>
      </c>
      <c r="K994" s="721" t="s">
        <v>246</v>
      </c>
      <c r="L994" s="726"/>
      <c r="M994" s="726" t="s">
        <v>6426</v>
      </c>
      <c r="N994" s="722" t="s">
        <v>3334</v>
      </c>
      <c r="O994" s="721" t="s">
        <v>245</v>
      </c>
      <c r="P994" s="722" t="s">
        <v>3505</v>
      </c>
      <c r="Q994" s="722" t="s">
        <v>3504</v>
      </c>
    </row>
    <row r="995" spans="1:17">
      <c r="A995" s="721"/>
      <c r="B995" s="721">
        <v>3</v>
      </c>
      <c r="C995" s="722" t="s">
        <v>3508</v>
      </c>
      <c r="D995" s="723" t="s">
        <v>16</v>
      </c>
      <c r="E995" s="721" t="s">
        <v>254</v>
      </c>
      <c r="F995" s="721" t="s">
        <v>230</v>
      </c>
      <c r="G995" s="956">
        <v>38835</v>
      </c>
      <c r="H995" s="795">
        <v>11</v>
      </c>
      <c r="I995" s="725" t="s">
        <v>1403</v>
      </c>
      <c r="J995" s="721" t="s">
        <v>369</v>
      </c>
      <c r="K995" s="721" t="s">
        <v>266</v>
      </c>
      <c r="L995" s="726"/>
      <c r="M995" s="726" t="s">
        <v>6426</v>
      </c>
      <c r="N995" s="722" t="s">
        <v>3334</v>
      </c>
      <c r="O995" s="721" t="s">
        <v>255</v>
      </c>
      <c r="P995" s="722" t="s">
        <v>3507</v>
      </c>
      <c r="Q995" s="722" t="s">
        <v>3504</v>
      </c>
    </row>
    <row r="996" spans="1:17">
      <c r="A996" s="721">
        <v>283</v>
      </c>
      <c r="B996" s="721">
        <v>1</v>
      </c>
      <c r="C996" s="722" t="s">
        <v>3510</v>
      </c>
      <c r="D996" s="723" t="s">
        <v>23</v>
      </c>
      <c r="E996" s="721" t="s">
        <v>221</v>
      </c>
      <c r="F996" s="721" t="s">
        <v>3511</v>
      </c>
      <c r="G996" s="956">
        <v>14349</v>
      </c>
      <c r="H996" s="795">
        <v>78</v>
      </c>
      <c r="I996" s="725" t="s">
        <v>1403</v>
      </c>
      <c r="J996" s="721" t="s">
        <v>256</v>
      </c>
      <c r="K996" s="721" t="s">
        <v>283</v>
      </c>
      <c r="L996" s="726"/>
      <c r="M996" s="726" t="s">
        <v>6426</v>
      </c>
      <c r="N996" s="722" t="s">
        <v>3334</v>
      </c>
      <c r="O996" s="721" t="s">
        <v>222</v>
      </c>
      <c r="P996" s="722" t="s">
        <v>3509</v>
      </c>
      <c r="Q996" s="722" t="s">
        <v>3514</v>
      </c>
    </row>
    <row r="997" spans="1:17">
      <c r="A997" s="721"/>
      <c r="B997" s="721">
        <v>2</v>
      </c>
      <c r="C997" s="722" t="s">
        <v>1914</v>
      </c>
      <c r="D997" s="723" t="s">
        <v>16</v>
      </c>
      <c r="E997" s="721" t="s">
        <v>221</v>
      </c>
      <c r="F997" s="721" t="s">
        <v>3511</v>
      </c>
      <c r="G997" s="956">
        <v>19162</v>
      </c>
      <c r="H997" s="795">
        <v>65</v>
      </c>
      <c r="I997" s="725" t="s">
        <v>1403</v>
      </c>
      <c r="J997" s="721" t="s">
        <v>256</v>
      </c>
      <c r="K997" s="721" t="s">
        <v>246</v>
      </c>
      <c r="L997" s="726"/>
      <c r="M997" s="726" t="s">
        <v>6426</v>
      </c>
      <c r="N997" s="722" t="s">
        <v>3334</v>
      </c>
      <c r="O997" s="721" t="s">
        <v>245</v>
      </c>
      <c r="P997" s="722" t="s">
        <v>3515</v>
      </c>
      <c r="Q997" s="722" t="s">
        <v>3514</v>
      </c>
    </row>
    <row r="998" spans="1:17">
      <c r="A998" s="721"/>
      <c r="B998" s="721">
        <v>3</v>
      </c>
      <c r="C998" s="722" t="s">
        <v>3518</v>
      </c>
      <c r="D998" s="723" t="s">
        <v>23</v>
      </c>
      <c r="E998" s="721" t="s">
        <v>254</v>
      </c>
      <c r="F998" s="721" t="s">
        <v>22</v>
      </c>
      <c r="G998" s="956">
        <v>37986</v>
      </c>
      <c r="H998" s="795">
        <v>13</v>
      </c>
      <c r="I998" s="725" t="s">
        <v>1403</v>
      </c>
      <c r="J998" s="721" t="s">
        <v>369</v>
      </c>
      <c r="K998" s="721" t="s">
        <v>266</v>
      </c>
      <c r="L998" s="726"/>
      <c r="M998" s="726" t="s">
        <v>6426</v>
      </c>
      <c r="N998" s="722" t="s">
        <v>3334</v>
      </c>
      <c r="O998" s="721" t="s">
        <v>1445</v>
      </c>
      <c r="P998" s="722"/>
      <c r="Q998" s="722" t="s">
        <v>3514</v>
      </c>
    </row>
    <row r="999" spans="1:17">
      <c r="A999" s="721">
        <v>284</v>
      </c>
      <c r="B999" s="721">
        <v>1</v>
      </c>
      <c r="C999" s="722" t="s">
        <v>3543</v>
      </c>
      <c r="D999" s="723" t="s">
        <v>23</v>
      </c>
      <c r="E999" s="721" t="s">
        <v>221</v>
      </c>
      <c r="F999" s="721" t="s">
        <v>524</v>
      </c>
      <c r="G999" s="956">
        <v>26872</v>
      </c>
      <c r="H999" s="795">
        <v>44</v>
      </c>
      <c r="I999" s="725" t="s">
        <v>1403</v>
      </c>
      <c r="J999" s="721" t="s">
        <v>289</v>
      </c>
      <c r="K999" s="721" t="s">
        <v>283</v>
      </c>
      <c r="L999" s="726"/>
      <c r="M999" s="726" t="s">
        <v>6426</v>
      </c>
      <c r="N999" s="722" t="s">
        <v>3334</v>
      </c>
      <c r="O999" s="721" t="s">
        <v>222</v>
      </c>
      <c r="P999" s="722" t="s">
        <v>3542</v>
      </c>
      <c r="Q999" s="722" t="s">
        <v>3395</v>
      </c>
    </row>
    <row r="1000" spans="1:17">
      <c r="A1000" s="721"/>
      <c r="B1000" s="721">
        <v>2</v>
      </c>
      <c r="C1000" s="722" t="s">
        <v>3547</v>
      </c>
      <c r="D1000" s="723" t="s">
        <v>16</v>
      </c>
      <c r="E1000" s="721" t="s">
        <v>221</v>
      </c>
      <c r="F1000" s="721" t="s">
        <v>524</v>
      </c>
      <c r="G1000" s="956">
        <v>30030</v>
      </c>
      <c r="H1000" s="795">
        <v>35</v>
      </c>
      <c r="I1000" s="725" t="s">
        <v>1403</v>
      </c>
      <c r="J1000" s="721" t="s">
        <v>256</v>
      </c>
      <c r="K1000" s="721" t="s">
        <v>246</v>
      </c>
      <c r="L1000" s="726"/>
      <c r="M1000" s="726" t="s">
        <v>6426</v>
      </c>
      <c r="N1000" s="722" t="s">
        <v>3334</v>
      </c>
      <c r="O1000" s="721" t="s">
        <v>245</v>
      </c>
      <c r="P1000" s="734" t="s">
        <v>3546</v>
      </c>
      <c r="Q1000" s="722" t="s">
        <v>3395</v>
      </c>
    </row>
    <row r="1001" spans="1:17">
      <c r="A1001" s="721"/>
      <c r="B1001" s="721">
        <v>3</v>
      </c>
      <c r="C1001" s="722" t="s">
        <v>3551</v>
      </c>
      <c r="D1001" s="723" t="s">
        <v>23</v>
      </c>
      <c r="E1001" s="721" t="s">
        <v>254</v>
      </c>
      <c r="F1001" s="721" t="s">
        <v>524</v>
      </c>
      <c r="G1001" s="956">
        <v>36797</v>
      </c>
      <c r="H1001" s="795">
        <v>16</v>
      </c>
      <c r="I1001" s="725" t="s">
        <v>1403</v>
      </c>
      <c r="J1001" s="721" t="s">
        <v>256</v>
      </c>
      <c r="K1001" s="721" t="s">
        <v>266</v>
      </c>
      <c r="L1001" s="726"/>
      <c r="M1001" s="726" t="s">
        <v>6426</v>
      </c>
      <c r="N1001" s="722" t="s">
        <v>3334</v>
      </c>
      <c r="O1001" s="721" t="s">
        <v>255</v>
      </c>
      <c r="P1001" s="734" t="s">
        <v>3550</v>
      </c>
      <c r="Q1001" s="722" t="s">
        <v>3395</v>
      </c>
    </row>
    <row r="1002" spans="1:17">
      <c r="A1002" s="721"/>
      <c r="B1002" s="721">
        <v>4</v>
      </c>
      <c r="C1002" s="722" t="s">
        <v>3553</v>
      </c>
      <c r="D1002" s="723" t="s">
        <v>16</v>
      </c>
      <c r="E1002" s="721" t="s">
        <v>254</v>
      </c>
      <c r="F1002" s="721" t="s">
        <v>524</v>
      </c>
      <c r="G1002" s="956">
        <v>40786</v>
      </c>
      <c r="H1002" s="795">
        <v>5</v>
      </c>
      <c r="I1002" s="725" t="s">
        <v>1403</v>
      </c>
      <c r="J1002" s="721" t="s">
        <v>265</v>
      </c>
      <c r="K1002" s="721" t="s">
        <v>270</v>
      </c>
      <c r="L1002" s="726"/>
      <c r="M1002" s="726" t="s">
        <v>6426</v>
      </c>
      <c r="N1002" s="722" t="s">
        <v>3334</v>
      </c>
      <c r="O1002" s="721" t="s">
        <v>255</v>
      </c>
      <c r="P1002" s="734" t="s">
        <v>3552</v>
      </c>
      <c r="Q1002" s="722" t="s">
        <v>3395</v>
      </c>
    </row>
    <row r="1003" spans="1:17">
      <c r="A1003" s="721">
        <v>285</v>
      </c>
      <c r="B1003" s="721">
        <v>1</v>
      </c>
      <c r="C1003" s="722" t="s">
        <v>3555</v>
      </c>
      <c r="D1003" s="723" t="s">
        <v>23</v>
      </c>
      <c r="E1003" s="721" t="s">
        <v>221</v>
      </c>
      <c r="F1003" s="721" t="s">
        <v>524</v>
      </c>
      <c r="G1003" s="956">
        <v>28286</v>
      </c>
      <c r="H1003" s="795">
        <v>40</v>
      </c>
      <c r="I1003" s="725" t="s">
        <v>1403</v>
      </c>
      <c r="J1003" s="721" t="s">
        <v>223</v>
      </c>
      <c r="K1003" s="721" t="s">
        <v>283</v>
      </c>
      <c r="L1003" s="726"/>
      <c r="M1003" s="726" t="s">
        <v>6426</v>
      </c>
      <c r="N1003" s="722" t="s">
        <v>3334</v>
      </c>
      <c r="O1003" s="721" t="s">
        <v>222</v>
      </c>
      <c r="P1003" s="734" t="s">
        <v>3554</v>
      </c>
      <c r="Q1003" s="734" t="s">
        <v>3557</v>
      </c>
    </row>
    <row r="1004" spans="1:17">
      <c r="A1004" s="721"/>
      <c r="B1004" s="721">
        <v>2</v>
      </c>
      <c r="C1004" s="722" t="s">
        <v>3559</v>
      </c>
      <c r="D1004" s="723" t="s">
        <v>16</v>
      </c>
      <c r="E1004" s="721" t="s">
        <v>221</v>
      </c>
      <c r="F1004" s="721" t="s">
        <v>524</v>
      </c>
      <c r="G1004" s="956">
        <v>30325</v>
      </c>
      <c r="H1004" s="795">
        <v>34</v>
      </c>
      <c r="I1004" s="725" t="s">
        <v>1403</v>
      </c>
      <c r="J1004" s="721" t="s">
        <v>289</v>
      </c>
      <c r="K1004" s="721" t="s">
        <v>246</v>
      </c>
      <c r="L1004" s="726"/>
      <c r="M1004" s="726" t="s">
        <v>6426</v>
      </c>
      <c r="N1004" s="722" t="s">
        <v>3334</v>
      </c>
      <c r="O1004" s="721" t="s">
        <v>245</v>
      </c>
      <c r="P1004" s="734" t="s">
        <v>3558</v>
      </c>
      <c r="Q1004" s="734" t="s">
        <v>3557</v>
      </c>
    </row>
    <row r="1005" spans="1:17">
      <c r="A1005" s="721"/>
      <c r="B1005" s="721">
        <v>3</v>
      </c>
      <c r="C1005" s="722" t="s">
        <v>3562</v>
      </c>
      <c r="D1005" s="723" t="s">
        <v>23</v>
      </c>
      <c r="E1005" s="721" t="s">
        <v>254</v>
      </c>
      <c r="F1005" s="721" t="s">
        <v>524</v>
      </c>
      <c r="G1005" s="956">
        <v>37473</v>
      </c>
      <c r="H1005" s="795">
        <v>15</v>
      </c>
      <c r="I1005" s="725" t="s">
        <v>1403</v>
      </c>
      <c r="J1005" s="721" t="s">
        <v>369</v>
      </c>
      <c r="K1005" s="721" t="s">
        <v>266</v>
      </c>
      <c r="L1005" s="726"/>
      <c r="M1005" s="726" t="s">
        <v>6426</v>
      </c>
      <c r="N1005" s="722" t="s">
        <v>3334</v>
      </c>
      <c r="O1005" s="721" t="s">
        <v>255</v>
      </c>
      <c r="P1005" s="734" t="s">
        <v>3561</v>
      </c>
      <c r="Q1005" s="734" t="s">
        <v>3557</v>
      </c>
    </row>
    <row r="1006" spans="1:17">
      <c r="A1006" s="721"/>
      <c r="B1006" s="721">
        <v>4</v>
      </c>
      <c r="C1006" s="722" t="s">
        <v>3564</v>
      </c>
      <c r="D1006" s="723" t="s">
        <v>16</v>
      </c>
      <c r="E1006" s="721" t="s">
        <v>254</v>
      </c>
      <c r="F1006" s="721" t="s">
        <v>524</v>
      </c>
      <c r="G1006" s="956">
        <v>39185</v>
      </c>
      <c r="H1006" s="795">
        <v>10</v>
      </c>
      <c r="I1006" s="725" t="s">
        <v>1403</v>
      </c>
      <c r="J1006" s="721" t="s">
        <v>369</v>
      </c>
      <c r="K1006" s="721" t="s">
        <v>266</v>
      </c>
      <c r="L1006" s="726"/>
      <c r="M1006" s="726" t="s">
        <v>6426</v>
      </c>
      <c r="N1006" s="722" t="s">
        <v>3334</v>
      </c>
      <c r="O1006" s="721" t="s">
        <v>255</v>
      </c>
      <c r="P1006" s="734" t="s">
        <v>3563</v>
      </c>
      <c r="Q1006" s="734" t="s">
        <v>3557</v>
      </c>
    </row>
    <row r="1007" spans="1:17">
      <c r="A1007" s="721">
        <v>286</v>
      </c>
      <c r="B1007" s="721">
        <v>1</v>
      </c>
      <c r="C1007" s="722" t="s">
        <v>3566</v>
      </c>
      <c r="D1007" s="723" t="s">
        <v>23</v>
      </c>
      <c r="E1007" s="721" t="s">
        <v>221</v>
      </c>
      <c r="F1007" s="721" t="s">
        <v>524</v>
      </c>
      <c r="G1007" s="956">
        <v>29428</v>
      </c>
      <c r="H1007" s="795">
        <v>37</v>
      </c>
      <c r="I1007" s="725" t="s">
        <v>1403</v>
      </c>
      <c r="J1007" s="721" t="s">
        <v>289</v>
      </c>
      <c r="K1007" s="721" t="s">
        <v>283</v>
      </c>
      <c r="L1007" s="726"/>
      <c r="M1007" s="726" t="s">
        <v>6426</v>
      </c>
      <c r="N1007" s="722" t="s">
        <v>3334</v>
      </c>
      <c r="O1007" s="721" t="s">
        <v>222</v>
      </c>
      <c r="P1007" s="734" t="s">
        <v>3565</v>
      </c>
      <c r="Q1007" s="734" t="s">
        <v>3569</v>
      </c>
    </row>
    <row r="1008" spans="1:17">
      <c r="A1008" s="721"/>
      <c r="B1008" s="721">
        <v>2</v>
      </c>
      <c r="C1008" s="722" t="s">
        <v>3571</v>
      </c>
      <c r="D1008" s="723" t="s">
        <v>16</v>
      </c>
      <c r="E1008" s="721" t="s">
        <v>221</v>
      </c>
      <c r="F1008" s="721" t="s">
        <v>524</v>
      </c>
      <c r="G1008" s="956">
        <v>30047</v>
      </c>
      <c r="H1008" s="795">
        <v>35</v>
      </c>
      <c r="I1008" s="725" t="s">
        <v>1403</v>
      </c>
      <c r="J1008" s="721" t="s">
        <v>256</v>
      </c>
      <c r="K1008" s="721" t="s">
        <v>246</v>
      </c>
      <c r="L1008" s="726"/>
      <c r="M1008" s="726" t="s">
        <v>6426</v>
      </c>
      <c r="N1008" s="722" t="s">
        <v>3334</v>
      </c>
      <c r="O1008" s="721" t="s">
        <v>245</v>
      </c>
      <c r="P1008" s="734" t="s">
        <v>3570</v>
      </c>
      <c r="Q1008" s="734" t="s">
        <v>3569</v>
      </c>
    </row>
    <row r="1009" spans="1:17">
      <c r="A1009" s="721"/>
      <c r="B1009" s="721">
        <v>3</v>
      </c>
      <c r="C1009" s="722" t="s">
        <v>3573</v>
      </c>
      <c r="D1009" s="723" t="s">
        <v>16</v>
      </c>
      <c r="E1009" s="721" t="s">
        <v>254</v>
      </c>
      <c r="F1009" s="721" t="s">
        <v>524</v>
      </c>
      <c r="G1009" s="956">
        <v>36638</v>
      </c>
      <c r="H1009" s="795">
        <v>17</v>
      </c>
      <c r="I1009" s="725" t="s">
        <v>1403</v>
      </c>
      <c r="J1009" s="721" t="s">
        <v>256</v>
      </c>
      <c r="K1009" s="721" t="s">
        <v>266</v>
      </c>
      <c r="L1009" s="726"/>
      <c r="M1009" s="726" t="s">
        <v>6426</v>
      </c>
      <c r="N1009" s="722" t="s">
        <v>3334</v>
      </c>
      <c r="O1009" s="721" t="s">
        <v>255</v>
      </c>
      <c r="P1009" s="734" t="s">
        <v>3572</v>
      </c>
      <c r="Q1009" s="734" t="s">
        <v>3569</v>
      </c>
    </row>
    <row r="1010" spans="1:17">
      <c r="A1010" s="721"/>
      <c r="B1010" s="721">
        <v>4</v>
      </c>
      <c r="C1010" s="722" t="s">
        <v>3575</v>
      </c>
      <c r="D1010" s="723" t="s">
        <v>23</v>
      </c>
      <c r="E1010" s="721" t="s">
        <v>254</v>
      </c>
      <c r="F1010" s="721" t="s">
        <v>3392</v>
      </c>
      <c r="G1010" s="956">
        <v>41092</v>
      </c>
      <c r="H1010" s="795">
        <v>5</v>
      </c>
      <c r="I1010" s="725" t="s">
        <v>1403</v>
      </c>
      <c r="J1010" s="721" t="s">
        <v>265</v>
      </c>
      <c r="K1010" s="721" t="s">
        <v>270</v>
      </c>
      <c r="L1010" s="726"/>
      <c r="M1010" s="726" t="s">
        <v>6426</v>
      </c>
      <c r="N1010" s="722" t="s">
        <v>3334</v>
      </c>
      <c r="O1010" s="721" t="s">
        <v>255</v>
      </c>
      <c r="P1010" s="734" t="s">
        <v>3574</v>
      </c>
      <c r="Q1010" s="734" t="s">
        <v>3569</v>
      </c>
    </row>
    <row r="1011" spans="1:17">
      <c r="A1011" s="721">
        <v>287</v>
      </c>
      <c r="B1011" s="721">
        <v>1</v>
      </c>
      <c r="C1011" s="722" t="s">
        <v>1220</v>
      </c>
      <c r="D1011" s="723" t="s">
        <v>16</v>
      </c>
      <c r="E1011" s="721" t="s">
        <v>2634</v>
      </c>
      <c r="F1011" s="721" t="s">
        <v>22</v>
      </c>
      <c r="G1011" s="956">
        <v>13496</v>
      </c>
      <c r="H1011" s="795">
        <v>80</v>
      </c>
      <c r="I1011" s="725" t="s">
        <v>1403</v>
      </c>
      <c r="J1011" s="721" t="s">
        <v>256</v>
      </c>
      <c r="K1011" s="721" t="s">
        <v>246</v>
      </c>
      <c r="L1011" s="726"/>
      <c r="M1011" s="726" t="s">
        <v>6426</v>
      </c>
      <c r="N1011" s="722" t="s">
        <v>3334</v>
      </c>
      <c r="O1011" s="721" t="s">
        <v>222</v>
      </c>
      <c r="P1011" s="741" t="s">
        <v>3576</v>
      </c>
      <c r="Q1011" s="734" t="s">
        <v>3579</v>
      </c>
    </row>
    <row r="1012" spans="1:17">
      <c r="A1012" s="721">
        <v>288</v>
      </c>
      <c r="B1012" s="721">
        <v>1</v>
      </c>
      <c r="C1012" s="722" t="s">
        <v>3581</v>
      </c>
      <c r="D1012" s="723" t="s">
        <v>23</v>
      </c>
      <c r="E1012" s="721" t="s">
        <v>221</v>
      </c>
      <c r="F1012" s="721" t="s">
        <v>524</v>
      </c>
      <c r="G1012" s="956">
        <v>25703</v>
      </c>
      <c r="H1012" s="795">
        <v>47</v>
      </c>
      <c r="I1012" s="725" t="s">
        <v>1403</v>
      </c>
      <c r="J1012" s="721" t="s">
        <v>223</v>
      </c>
      <c r="K1012" s="721" t="s">
        <v>283</v>
      </c>
      <c r="L1012" s="726"/>
      <c r="M1012" s="726" t="s">
        <v>6426</v>
      </c>
      <c r="N1012" s="722" t="s">
        <v>3334</v>
      </c>
      <c r="O1012" s="721" t="s">
        <v>222</v>
      </c>
      <c r="P1012" s="734" t="s">
        <v>3580</v>
      </c>
      <c r="Q1012" s="734" t="s">
        <v>3582</v>
      </c>
    </row>
    <row r="1013" spans="1:17">
      <c r="A1013" s="721"/>
      <c r="B1013" s="721">
        <v>2</v>
      </c>
      <c r="C1013" s="722" t="s">
        <v>3584</v>
      </c>
      <c r="D1013" s="723" t="s">
        <v>16</v>
      </c>
      <c r="E1013" s="721" t="s">
        <v>221</v>
      </c>
      <c r="F1013" s="721" t="s">
        <v>524</v>
      </c>
      <c r="G1013" s="956">
        <v>27196</v>
      </c>
      <c r="H1013" s="795">
        <v>43</v>
      </c>
      <c r="I1013" s="725" t="s">
        <v>1403</v>
      </c>
      <c r="J1013" s="721" t="s">
        <v>289</v>
      </c>
      <c r="K1013" s="721" t="s">
        <v>246</v>
      </c>
      <c r="L1013" s="726"/>
      <c r="M1013" s="726" t="s">
        <v>6426</v>
      </c>
      <c r="N1013" s="722" t="s">
        <v>3334</v>
      </c>
      <c r="O1013" s="721" t="s">
        <v>245</v>
      </c>
      <c r="P1013" s="734" t="s">
        <v>3583</v>
      </c>
      <c r="Q1013" s="734" t="s">
        <v>3582</v>
      </c>
    </row>
    <row r="1014" spans="1:17">
      <c r="A1014" s="721"/>
      <c r="B1014" s="721">
        <v>3</v>
      </c>
      <c r="C1014" s="722" t="s">
        <v>3588</v>
      </c>
      <c r="D1014" s="723" t="s">
        <v>16</v>
      </c>
      <c r="E1014" s="721" t="s">
        <v>254</v>
      </c>
      <c r="F1014" s="721" t="s">
        <v>524</v>
      </c>
      <c r="G1014" s="956">
        <v>35103</v>
      </c>
      <c r="H1014" s="795">
        <v>21</v>
      </c>
      <c r="I1014" s="725" t="s">
        <v>1403</v>
      </c>
      <c r="J1014" s="721" t="s">
        <v>223</v>
      </c>
      <c r="K1014" s="721" t="s">
        <v>266</v>
      </c>
      <c r="L1014" s="726"/>
      <c r="M1014" s="726" t="s">
        <v>6426</v>
      </c>
      <c r="N1014" s="722" t="s">
        <v>3334</v>
      </c>
      <c r="O1014" s="721" t="s">
        <v>255</v>
      </c>
      <c r="P1014" s="734" t="s">
        <v>3587</v>
      </c>
      <c r="Q1014" s="734" t="s">
        <v>3582</v>
      </c>
    </row>
    <row r="1015" spans="1:17">
      <c r="A1015" s="721"/>
      <c r="B1015" s="721">
        <v>4</v>
      </c>
      <c r="C1015" s="722" t="s">
        <v>3590</v>
      </c>
      <c r="D1015" s="723" t="s">
        <v>23</v>
      </c>
      <c r="E1015" s="721" t="s">
        <v>254</v>
      </c>
      <c r="F1015" s="721" t="s">
        <v>524</v>
      </c>
      <c r="G1015" s="956">
        <v>39331</v>
      </c>
      <c r="H1015" s="795">
        <v>9</v>
      </c>
      <c r="I1015" s="725" t="s">
        <v>1403</v>
      </c>
      <c r="J1015" s="721" t="s">
        <v>369</v>
      </c>
      <c r="K1015" s="721" t="s">
        <v>266</v>
      </c>
      <c r="L1015" s="726"/>
      <c r="M1015" s="726" t="s">
        <v>6426</v>
      </c>
      <c r="N1015" s="722" t="s">
        <v>3334</v>
      </c>
      <c r="O1015" s="721" t="s">
        <v>255</v>
      </c>
      <c r="P1015" s="734" t="s">
        <v>3589</v>
      </c>
      <c r="Q1015" s="734" t="s">
        <v>3582</v>
      </c>
    </row>
    <row r="1016" spans="1:17">
      <c r="A1016" s="721">
        <v>289</v>
      </c>
      <c r="B1016" s="721">
        <v>1</v>
      </c>
      <c r="C1016" s="722" t="s">
        <v>3191</v>
      </c>
      <c r="D1016" s="723" t="s">
        <v>23</v>
      </c>
      <c r="E1016" s="721" t="s">
        <v>221</v>
      </c>
      <c r="F1016" s="721" t="s">
        <v>3592</v>
      </c>
      <c r="G1016" s="956">
        <v>26979</v>
      </c>
      <c r="H1016" s="795">
        <v>43</v>
      </c>
      <c r="I1016" s="725" t="s">
        <v>1403</v>
      </c>
      <c r="J1016" s="721" t="s">
        <v>256</v>
      </c>
      <c r="K1016" s="721" t="s">
        <v>283</v>
      </c>
      <c r="L1016" s="726"/>
      <c r="M1016" s="726" t="s">
        <v>6426</v>
      </c>
      <c r="N1016" s="722" t="s">
        <v>3334</v>
      </c>
      <c r="O1016" s="721" t="s">
        <v>222</v>
      </c>
      <c r="P1016" s="734" t="s">
        <v>3591</v>
      </c>
      <c r="Q1016" s="734" t="s">
        <v>3593</v>
      </c>
    </row>
    <row r="1017" spans="1:17">
      <c r="A1017" s="721"/>
      <c r="B1017" s="721">
        <v>2</v>
      </c>
      <c r="C1017" s="722" t="s">
        <v>3595</v>
      </c>
      <c r="D1017" s="723" t="s">
        <v>16</v>
      </c>
      <c r="E1017" s="721" t="s">
        <v>221</v>
      </c>
      <c r="F1017" s="721" t="s">
        <v>524</v>
      </c>
      <c r="G1017" s="956">
        <v>27153</v>
      </c>
      <c r="H1017" s="795">
        <v>43</v>
      </c>
      <c r="I1017" s="725" t="s">
        <v>1403</v>
      </c>
      <c r="J1017" s="721" t="s">
        <v>256</v>
      </c>
      <c r="K1017" s="721" t="s">
        <v>246</v>
      </c>
      <c r="L1017" s="726"/>
      <c r="M1017" s="726" t="s">
        <v>6426</v>
      </c>
      <c r="N1017" s="722" t="s">
        <v>3334</v>
      </c>
      <c r="O1017" s="721" t="s">
        <v>245</v>
      </c>
      <c r="P1017" s="734" t="s">
        <v>3594</v>
      </c>
      <c r="Q1017" s="734" t="s">
        <v>3593</v>
      </c>
    </row>
    <row r="1018" spans="1:17">
      <c r="A1018" s="721"/>
      <c r="B1018" s="721">
        <v>4</v>
      </c>
      <c r="C1018" s="722" t="s">
        <v>3599</v>
      </c>
      <c r="D1018" s="723" t="s">
        <v>16</v>
      </c>
      <c r="E1018" s="721" t="s">
        <v>254</v>
      </c>
      <c r="F1018" s="721" t="s">
        <v>230</v>
      </c>
      <c r="G1018" s="956">
        <v>39527</v>
      </c>
      <c r="H1018" s="795">
        <v>9</v>
      </c>
      <c r="I1018" s="725" t="s">
        <v>1403</v>
      </c>
      <c r="J1018" s="721" t="s">
        <v>369</v>
      </c>
      <c r="K1018" s="721" t="s">
        <v>266</v>
      </c>
      <c r="L1018" s="726"/>
      <c r="M1018" s="726" t="s">
        <v>6426</v>
      </c>
      <c r="N1018" s="722" t="s">
        <v>3334</v>
      </c>
      <c r="O1018" s="721" t="s">
        <v>255</v>
      </c>
      <c r="P1018" s="734" t="s">
        <v>3598</v>
      </c>
      <c r="Q1018" s="734" t="s">
        <v>3593</v>
      </c>
    </row>
    <row r="1019" spans="1:17">
      <c r="A1019" s="721">
        <v>290</v>
      </c>
      <c r="B1019" s="721">
        <v>1</v>
      </c>
      <c r="C1019" s="722" t="s">
        <v>3601</v>
      </c>
      <c r="D1019" s="723" t="s">
        <v>23</v>
      </c>
      <c r="E1019" s="721" t="s">
        <v>221</v>
      </c>
      <c r="F1019" s="721" t="s">
        <v>524</v>
      </c>
      <c r="G1019" s="956">
        <v>30757</v>
      </c>
      <c r="H1019" s="795">
        <v>33</v>
      </c>
      <c r="I1019" s="725" t="s">
        <v>1403</v>
      </c>
      <c r="J1019" s="721" t="s">
        <v>527</v>
      </c>
      <c r="K1019" s="721" t="s">
        <v>3423</v>
      </c>
      <c r="L1019" s="726"/>
      <c r="M1019" s="726" t="s">
        <v>6426</v>
      </c>
      <c r="N1019" s="722" t="s">
        <v>3334</v>
      </c>
      <c r="O1019" s="721" t="s">
        <v>222</v>
      </c>
      <c r="P1019" s="734" t="s">
        <v>3600</v>
      </c>
      <c r="Q1019" s="741" t="s">
        <v>3603</v>
      </c>
    </row>
    <row r="1020" spans="1:17">
      <c r="A1020" s="721"/>
      <c r="B1020" s="721">
        <v>2</v>
      </c>
      <c r="C1020" s="722" t="s">
        <v>3605</v>
      </c>
      <c r="D1020" s="723" t="s">
        <v>16</v>
      </c>
      <c r="E1020" s="721" t="s">
        <v>221</v>
      </c>
      <c r="F1020" s="721" t="s">
        <v>3392</v>
      </c>
      <c r="G1020" s="956">
        <v>32719</v>
      </c>
      <c r="H1020" s="795">
        <v>28</v>
      </c>
      <c r="I1020" s="725" t="s">
        <v>1403</v>
      </c>
      <c r="J1020" s="721" t="s">
        <v>527</v>
      </c>
      <c r="K1020" s="721" t="s">
        <v>246</v>
      </c>
      <c r="L1020" s="726"/>
      <c r="M1020" s="726" t="s">
        <v>6426</v>
      </c>
      <c r="N1020" s="722" t="s">
        <v>3334</v>
      </c>
      <c r="O1020" s="721" t="s">
        <v>245</v>
      </c>
      <c r="P1020" s="741" t="s">
        <v>3604</v>
      </c>
      <c r="Q1020" s="741" t="s">
        <v>3603</v>
      </c>
    </row>
    <row r="1021" spans="1:17">
      <c r="A1021" s="721">
        <v>291</v>
      </c>
      <c r="B1021" s="738">
        <v>1</v>
      </c>
      <c r="C1021" s="722" t="s">
        <v>3609</v>
      </c>
      <c r="D1021" s="723" t="s">
        <v>23</v>
      </c>
      <c r="E1021" s="738" t="s">
        <v>221</v>
      </c>
      <c r="F1021" s="738" t="s">
        <v>3610</v>
      </c>
      <c r="G1021" s="956">
        <v>23566</v>
      </c>
      <c r="H1021" s="795">
        <v>53</v>
      </c>
      <c r="I1021" s="725" t="s">
        <v>1403</v>
      </c>
      <c r="J1021" s="738" t="s">
        <v>223</v>
      </c>
      <c r="K1021" s="738" t="s">
        <v>283</v>
      </c>
      <c r="L1021" s="726"/>
      <c r="M1021" s="726" t="s">
        <v>6426</v>
      </c>
      <c r="N1021" s="722" t="s">
        <v>3334</v>
      </c>
      <c r="O1021" s="738" t="s">
        <v>222</v>
      </c>
      <c r="P1021" s="741" t="s">
        <v>3608</v>
      </c>
      <c r="Q1021" s="741" t="s">
        <v>3613</v>
      </c>
    </row>
    <row r="1022" spans="1:17">
      <c r="A1022" s="721"/>
      <c r="B1022" s="738">
        <v>2</v>
      </c>
      <c r="C1022" s="722" t="s">
        <v>3615</v>
      </c>
      <c r="D1022" s="723" t="s">
        <v>16</v>
      </c>
      <c r="E1022" s="738" t="s">
        <v>221</v>
      </c>
      <c r="F1022" s="738" t="s">
        <v>3610</v>
      </c>
      <c r="G1022" s="956">
        <v>25615</v>
      </c>
      <c r="H1022" s="795">
        <v>47</v>
      </c>
      <c r="I1022" s="725" t="s">
        <v>1403</v>
      </c>
      <c r="J1022" s="738" t="s">
        <v>289</v>
      </c>
      <c r="K1022" s="738" t="s">
        <v>246</v>
      </c>
      <c r="L1022" s="726"/>
      <c r="M1022" s="726" t="s">
        <v>6426</v>
      </c>
      <c r="N1022" s="722" t="s">
        <v>3334</v>
      </c>
      <c r="O1022" s="738" t="s">
        <v>245</v>
      </c>
      <c r="P1022" s="741" t="s">
        <v>3614</v>
      </c>
      <c r="Q1022" s="741" t="s">
        <v>3613</v>
      </c>
    </row>
    <row r="1023" spans="1:17">
      <c r="A1023" s="721"/>
      <c r="B1023" s="738">
        <v>3</v>
      </c>
      <c r="C1023" s="722" t="s">
        <v>3619</v>
      </c>
      <c r="D1023" s="723" t="s">
        <v>23</v>
      </c>
      <c r="E1023" s="738" t="s">
        <v>254</v>
      </c>
      <c r="F1023" s="738" t="s">
        <v>3610</v>
      </c>
      <c r="G1023" s="956">
        <v>34354</v>
      </c>
      <c r="H1023" s="795">
        <v>23</v>
      </c>
      <c r="I1023" s="725" t="s">
        <v>1403</v>
      </c>
      <c r="J1023" s="738" t="s">
        <v>223</v>
      </c>
      <c r="K1023" s="738" t="s">
        <v>266</v>
      </c>
      <c r="L1023" s="726"/>
      <c r="M1023" s="726" t="s">
        <v>6426</v>
      </c>
      <c r="N1023" s="722" t="s">
        <v>3334</v>
      </c>
      <c r="O1023" s="738" t="s">
        <v>255</v>
      </c>
      <c r="P1023" s="741" t="s">
        <v>3618</v>
      </c>
      <c r="Q1023" s="741" t="s">
        <v>3613</v>
      </c>
    </row>
    <row r="1024" spans="1:17">
      <c r="A1024" s="721">
        <v>292</v>
      </c>
      <c r="B1024" s="721">
        <v>1</v>
      </c>
      <c r="C1024" s="722" t="s">
        <v>3621</v>
      </c>
      <c r="D1024" s="723" t="s">
        <v>16</v>
      </c>
      <c r="E1024" s="721" t="s">
        <v>254</v>
      </c>
      <c r="F1024" s="721" t="s">
        <v>3622</v>
      </c>
      <c r="G1024" s="956">
        <v>31743</v>
      </c>
      <c r="H1024" s="795">
        <v>30</v>
      </c>
      <c r="I1024" s="725" t="s">
        <v>4508</v>
      </c>
      <c r="J1024" s="721" t="s">
        <v>527</v>
      </c>
      <c r="K1024" s="721" t="s">
        <v>3423</v>
      </c>
      <c r="L1024" s="726"/>
      <c r="M1024" s="726" t="s">
        <v>6426</v>
      </c>
      <c r="N1024" s="722" t="s">
        <v>3334</v>
      </c>
      <c r="O1024" s="721" t="s">
        <v>222</v>
      </c>
      <c r="P1024" s="736" t="s">
        <v>3620</v>
      </c>
      <c r="Q1024" s="727" t="s">
        <v>3625</v>
      </c>
    </row>
    <row r="1025" spans="1:17">
      <c r="A1025" s="721">
        <v>293</v>
      </c>
      <c r="B1025" s="721">
        <v>1</v>
      </c>
      <c r="C1025" s="722" t="s">
        <v>3627</v>
      </c>
      <c r="D1025" s="723" t="s">
        <v>23</v>
      </c>
      <c r="E1025" s="721" t="s">
        <v>221</v>
      </c>
      <c r="F1025" s="721" t="s">
        <v>3628</v>
      </c>
      <c r="G1025" s="956">
        <v>32315</v>
      </c>
      <c r="H1025" s="795">
        <v>29</v>
      </c>
      <c r="I1025" s="725" t="s">
        <v>1403</v>
      </c>
      <c r="J1025" s="721" t="s">
        <v>3629</v>
      </c>
      <c r="K1025" s="721" t="s">
        <v>261</v>
      </c>
      <c r="L1025" s="726"/>
      <c r="M1025" s="726" t="s">
        <v>6426</v>
      </c>
      <c r="N1025" s="722" t="s">
        <v>3334</v>
      </c>
      <c r="O1025" s="721" t="s">
        <v>222</v>
      </c>
      <c r="P1025" s="734" t="s">
        <v>3626</v>
      </c>
      <c r="Q1025" s="727" t="s">
        <v>3631</v>
      </c>
    </row>
    <row r="1026" spans="1:17">
      <c r="A1026" s="721"/>
      <c r="B1026" s="738">
        <v>2</v>
      </c>
      <c r="C1026" s="722" t="s">
        <v>3633</v>
      </c>
      <c r="D1026" s="723" t="s">
        <v>16</v>
      </c>
      <c r="E1026" s="721" t="s">
        <v>221</v>
      </c>
      <c r="F1026" s="721" t="s">
        <v>3634</v>
      </c>
      <c r="G1026" s="956">
        <v>33524</v>
      </c>
      <c r="H1026" s="795">
        <v>25</v>
      </c>
      <c r="I1026" s="725" t="s">
        <v>1403</v>
      </c>
      <c r="J1026" s="721" t="s">
        <v>1958</v>
      </c>
      <c r="K1026" s="721" t="s">
        <v>246</v>
      </c>
      <c r="L1026" s="726"/>
      <c r="M1026" s="726" t="s">
        <v>6426</v>
      </c>
      <c r="N1026" s="722" t="s">
        <v>3334</v>
      </c>
      <c r="O1026" s="721" t="s">
        <v>245</v>
      </c>
      <c r="P1026" s="727" t="s">
        <v>3632</v>
      </c>
      <c r="Q1026" s="727" t="s">
        <v>3631</v>
      </c>
    </row>
    <row r="1027" spans="1:17">
      <c r="A1027" s="721"/>
      <c r="B1027" s="738">
        <v>3</v>
      </c>
      <c r="C1027" s="722" t="s">
        <v>3638</v>
      </c>
      <c r="D1027" s="723" t="s">
        <v>16</v>
      </c>
      <c r="E1027" s="738" t="s">
        <v>254</v>
      </c>
      <c r="F1027" s="738" t="s">
        <v>229</v>
      </c>
      <c r="G1027" s="956">
        <v>42445</v>
      </c>
      <c r="H1027" s="795">
        <v>1</v>
      </c>
      <c r="I1027" s="725" t="s">
        <v>1403</v>
      </c>
      <c r="J1027" s="738" t="s">
        <v>265</v>
      </c>
      <c r="K1027" s="738" t="s">
        <v>270</v>
      </c>
      <c r="L1027" s="726"/>
      <c r="M1027" s="726" t="s">
        <v>6426</v>
      </c>
      <c r="N1027" s="722" t="s">
        <v>3334</v>
      </c>
      <c r="O1027" s="738" t="s">
        <v>255</v>
      </c>
      <c r="P1027" s="727" t="s">
        <v>3637</v>
      </c>
      <c r="Q1027" s="727" t="s">
        <v>3631</v>
      </c>
    </row>
    <row r="1028" spans="1:17">
      <c r="A1028" s="721">
        <v>294</v>
      </c>
      <c r="B1028" s="732">
        <v>1</v>
      </c>
      <c r="C1028" s="722" t="s">
        <v>29</v>
      </c>
      <c r="D1028" s="744" t="s">
        <v>23</v>
      </c>
      <c r="E1028" s="738" t="s">
        <v>221</v>
      </c>
      <c r="F1028" s="738" t="s">
        <v>524</v>
      </c>
      <c r="G1028" s="964">
        <v>23638</v>
      </c>
      <c r="H1028" s="811">
        <v>52</v>
      </c>
      <c r="I1028" s="747" t="s">
        <v>1403</v>
      </c>
      <c r="J1028" s="738" t="s">
        <v>223</v>
      </c>
      <c r="K1028" s="738" t="s">
        <v>3641</v>
      </c>
      <c r="L1028" s="726"/>
      <c r="M1028" s="726" t="s">
        <v>6426</v>
      </c>
      <c r="N1028" s="722" t="s">
        <v>3334</v>
      </c>
      <c r="O1028" s="738" t="s">
        <v>222</v>
      </c>
      <c r="P1028" s="732" t="s">
        <v>3640</v>
      </c>
      <c r="Q1028" s="727" t="s">
        <v>3642</v>
      </c>
    </row>
    <row r="1029" spans="1:17">
      <c r="A1029" s="721"/>
      <c r="B1029" s="733">
        <v>2</v>
      </c>
      <c r="C1029" s="732" t="s">
        <v>3644</v>
      </c>
      <c r="D1029" s="723" t="s">
        <v>16</v>
      </c>
      <c r="E1029" s="733" t="s">
        <v>221</v>
      </c>
      <c r="F1029" s="733" t="s">
        <v>2479</v>
      </c>
      <c r="G1029" s="958">
        <v>27121</v>
      </c>
      <c r="H1029" s="795">
        <v>43</v>
      </c>
      <c r="I1029" s="725" t="s">
        <v>1403</v>
      </c>
      <c r="J1029" s="733" t="s">
        <v>223</v>
      </c>
      <c r="K1029" s="733" t="s">
        <v>246</v>
      </c>
      <c r="L1029" s="726"/>
      <c r="M1029" s="726" t="s">
        <v>6426</v>
      </c>
      <c r="N1029" s="722" t="s">
        <v>3334</v>
      </c>
      <c r="O1029" s="733" t="s">
        <v>245</v>
      </c>
      <c r="P1029" s="732" t="s">
        <v>3643</v>
      </c>
      <c r="Q1029" s="727" t="s">
        <v>3642</v>
      </c>
    </row>
    <row r="1030" spans="1:17">
      <c r="A1030" s="721"/>
      <c r="B1030" s="733">
        <v>3</v>
      </c>
      <c r="C1030" s="732" t="s">
        <v>3647</v>
      </c>
      <c r="D1030" s="723" t="s">
        <v>16</v>
      </c>
      <c r="E1030" s="733" t="s">
        <v>254</v>
      </c>
      <c r="F1030" s="733" t="s">
        <v>230</v>
      </c>
      <c r="G1030" s="958">
        <v>37926</v>
      </c>
      <c r="H1030" s="795">
        <v>13</v>
      </c>
      <c r="I1030" s="725" t="s">
        <v>1403</v>
      </c>
      <c r="J1030" s="733" t="s">
        <v>369</v>
      </c>
      <c r="K1030" s="733" t="s">
        <v>266</v>
      </c>
      <c r="L1030" s="726"/>
      <c r="M1030" s="726" t="s">
        <v>6426</v>
      </c>
      <c r="N1030" s="722" t="s">
        <v>3334</v>
      </c>
      <c r="O1030" s="733" t="s">
        <v>255</v>
      </c>
      <c r="P1030" s="732" t="s">
        <v>3646</v>
      </c>
      <c r="Q1030" s="727" t="s">
        <v>3642</v>
      </c>
    </row>
    <row r="1031" spans="1:17">
      <c r="A1031" s="721"/>
      <c r="B1031" s="721">
        <v>4</v>
      </c>
      <c r="C1031" s="722" t="s">
        <v>3650</v>
      </c>
      <c r="D1031" s="723" t="s">
        <v>23</v>
      </c>
      <c r="E1031" s="721" t="s">
        <v>254</v>
      </c>
      <c r="F1031" s="721" t="s">
        <v>230</v>
      </c>
      <c r="G1031" s="956">
        <v>38602</v>
      </c>
      <c r="H1031" s="795">
        <v>11</v>
      </c>
      <c r="I1031" s="725" t="s">
        <v>1403</v>
      </c>
      <c r="J1031" s="721" t="s">
        <v>369</v>
      </c>
      <c r="K1031" s="721" t="s">
        <v>266</v>
      </c>
      <c r="L1031" s="726"/>
      <c r="M1031" s="726" t="s">
        <v>6426</v>
      </c>
      <c r="N1031" s="722" t="s">
        <v>3334</v>
      </c>
      <c r="O1031" s="721" t="s">
        <v>255</v>
      </c>
      <c r="P1031" s="748" t="s">
        <v>3649</v>
      </c>
      <c r="Q1031" s="727" t="s">
        <v>3642</v>
      </c>
    </row>
    <row r="1032" spans="1:17">
      <c r="A1032" s="721"/>
      <c r="B1032" s="721">
        <v>5</v>
      </c>
      <c r="C1032" s="722" t="s">
        <v>3652</v>
      </c>
      <c r="D1032" s="723" t="s">
        <v>23</v>
      </c>
      <c r="E1032" s="721" t="s">
        <v>254</v>
      </c>
      <c r="F1032" s="721" t="s">
        <v>230</v>
      </c>
      <c r="G1032" s="964">
        <v>40489</v>
      </c>
      <c r="H1032" s="795">
        <v>6</v>
      </c>
      <c r="I1032" s="725" t="s">
        <v>1403</v>
      </c>
      <c r="J1032" s="721" t="s">
        <v>265</v>
      </c>
      <c r="K1032" s="721" t="s">
        <v>270</v>
      </c>
      <c r="L1032" s="726"/>
      <c r="M1032" s="726" t="s">
        <v>6426</v>
      </c>
      <c r="N1032" s="722" t="s">
        <v>3334</v>
      </c>
      <c r="O1032" s="721" t="s">
        <v>255</v>
      </c>
      <c r="P1032" s="748" t="s">
        <v>3651</v>
      </c>
      <c r="Q1032" s="727" t="s">
        <v>3642</v>
      </c>
    </row>
    <row r="1033" spans="1:17">
      <c r="A1033" s="721"/>
      <c r="B1033" s="721">
        <v>6</v>
      </c>
      <c r="C1033" s="722" t="s">
        <v>3654</v>
      </c>
      <c r="D1033" s="723" t="s">
        <v>23</v>
      </c>
      <c r="E1033" s="721" t="s">
        <v>254</v>
      </c>
      <c r="F1033" s="721" t="s">
        <v>3655</v>
      </c>
      <c r="G1033" s="964">
        <v>36068</v>
      </c>
      <c r="H1033" s="795">
        <v>18</v>
      </c>
      <c r="I1033" s="725" t="s">
        <v>1403</v>
      </c>
      <c r="J1033" s="721" t="s">
        <v>886</v>
      </c>
      <c r="K1033" s="721" t="s">
        <v>266</v>
      </c>
      <c r="L1033" s="726"/>
      <c r="M1033" s="726" t="s">
        <v>6426</v>
      </c>
      <c r="N1033" s="722" t="s">
        <v>3334</v>
      </c>
      <c r="O1033" s="721" t="s">
        <v>1845</v>
      </c>
      <c r="P1033" s="748" t="s">
        <v>3653</v>
      </c>
      <c r="Q1033" s="727" t="s">
        <v>3642</v>
      </c>
    </row>
    <row r="1034" spans="1:17">
      <c r="A1034" s="721">
        <v>295</v>
      </c>
      <c r="B1034" s="721">
        <v>1</v>
      </c>
      <c r="C1034" s="734" t="s">
        <v>3659</v>
      </c>
      <c r="D1034" s="742" t="s">
        <v>23</v>
      </c>
      <c r="E1034" s="737" t="s">
        <v>221</v>
      </c>
      <c r="F1034" s="737" t="s">
        <v>1259</v>
      </c>
      <c r="G1034" s="961" t="s">
        <v>3660</v>
      </c>
      <c r="H1034" s="795">
        <v>48</v>
      </c>
      <c r="I1034" s="725" t="s">
        <v>1403</v>
      </c>
      <c r="J1034" s="737" t="s">
        <v>850</v>
      </c>
      <c r="K1034" s="737" t="s">
        <v>3423</v>
      </c>
      <c r="L1034" s="726"/>
      <c r="M1034" s="726" t="s">
        <v>6426</v>
      </c>
      <c r="N1034" s="722" t="s">
        <v>3334</v>
      </c>
      <c r="O1034" s="737" t="s">
        <v>222</v>
      </c>
      <c r="P1034" s="734" t="s">
        <v>3658</v>
      </c>
      <c r="Q1034" s="734" t="s">
        <v>3663</v>
      </c>
    </row>
    <row r="1035" spans="1:17">
      <c r="A1035" s="721"/>
      <c r="B1035" s="738">
        <v>2</v>
      </c>
      <c r="C1035" s="734" t="s">
        <v>2924</v>
      </c>
      <c r="D1035" s="742" t="s">
        <v>16</v>
      </c>
      <c r="E1035" s="737" t="s">
        <v>221</v>
      </c>
      <c r="F1035" s="737" t="s">
        <v>22</v>
      </c>
      <c r="G1035" s="961" t="s">
        <v>3665</v>
      </c>
      <c r="H1035" s="795">
        <v>46</v>
      </c>
      <c r="I1035" s="725" t="s">
        <v>1403</v>
      </c>
      <c r="J1035" s="737" t="s">
        <v>3667</v>
      </c>
      <c r="K1035" s="737" t="s">
        <v>246</v>
      </c>
      <c r="L1035" s="726"/>
      <c r="M1035" s="726" t="s">
        <v>6426</v>
      </c>
      <c r="N1035" s="722" t="s">
        <v>3334</v>
      </c>
      <c r="O1035" s="737" t="s">
        <v>245</v>
      </c>
      <c r="P1035" s="734" t="s">
        <v>3664</v>
      </c>
      <c r="Q1035" s="734" t="s">
        <v>3663</v>
      </c>
    </row>
    <row r="1036" spans="1:17">
      <c r="A1036" s="721"/>
      <c r="B1036" s="738">
        <v>3</v>
      </c>
      <c r="C1036" s="734" t="s">
        <v>3670</v>
      </c>
      <c r="D1036" s="742" t="s">
        <v>23</v>
      </c>
      <c r="E1036" s="737" t="s">
        <v>254</v>
      </c>
      <c r="F1036" s="737" t="s">
        <v>22</v>
      </c>
      <c r="G1036" s="961" t="s">
        <v>3671</v>
      </c>
      <c r="H1036" s="795">
        <v>20</v>
      </c>
      <c r="I1036" s="725" t="s">
        <v>1403</v>
      </c>
      <c r="J1036" s="737" t="s">
        <v>3667</v>
      </c>
      <c r="K1036" s="737" t="s">
        <v>266</v>
      </c>
      <c r="L1036" s="726"/>
      <c r="M1036" s="726" t="s">
        <v>6426</v>
      </c>
      <c r="N1036" s="722" t="s">
        <v>3334</v>
      </c>
      <c r="O1036" s="737" t="s">
        <v>255</v>
      </c>
      <c r="P1036" s="734" t="s">
        <v>3669</v>
      </c>
      <c r="Q1036" s="734" t="s">
        <v>3663</v>
      </c>
    </row>
    <row r="1037" spans="1:17">
      <c r="A1037" s="721"/>
      <c r="B1037" s="738">
        <v>4</v>
      </c>
      <c r="C1037" s="734" t="s">
        <v>3675</v>
      </c>
      <c r="D1037" s="742" t="s">
        <v>16</v>
      </c>
      <c r="E1037" s="737" t="s">
        <v>254</v>
      </c>
      <c r="F1037" s="737" t="s">
        <v>22</v>
      </c>
      <c r="G1037" s="961" t="s">
        <v>3676</v>
      </c>
      <c r="H1037" s="795">
        <v>18</v>
      </c>
      <c r="I1037" s="725" t="s">
        <v>1403</v>
      </c>
      <c r="J1037" s="737" t="s">
        <v>3677</v>
      </c>
      <c r="K1037" s="737" t="s">
        <v>266</v>
      </c>
      <c r="L1037" s="726"/>
      <c r="M1037" s="726" t="s">
        <v>6426</v>
      </c>
      <c r="N1037" s="722" t="s">
        <v>3334</v>
      </c>
      <c r="O1037" s="737" t="s">
        <v>255</v>
      </c>
      <c r="P1037" s="734" t="s">
        <v>3674</v>
      </c>
      <c r="Q1037" s="734" t="s">
        <v>3663</v>
      </c>
    </row>
    <row r="1038" spans="1:17">
      <c r="A1038" s="721"/>
      <c r="B1038" s="738">
        <v>5</v>
      </c>
      <c r="C1038" s="734" t="s">
        <v>3679</v>
      </c>
      <c r="D1038" s="742" t="s">
        <v>23</v>
      </c>
      <c r="E1038" s="737" t="s">
        <v>254</v>
      </c>
      <c r="F1038" s="737" t="s">
        <v>22</v>
      </c>
      <c r="G1038" s="961" t="s">
        <v>3680</v>
      </c>
      <c r="H1038" s="795">
        <v>9</v>
      </c>
      <c r="I1038" s="725" t="s">
        <v>1403</v>
      </c>
      <c r="J1038" s="737" t="s">
        <v>369</v>
      </c>
      <c r="K1038" s="737" t="s">
        <v>266</v>
      </c>
      <c r="L1038" s="726"/>
      <c r="M1038" s="726" t="s">
        <v>6426</v>
      </c>
      <c r="N1038" s="722" t="s">
        <v>3334</v>
      </c>
      <c r="O1038" s="737" t="s">
        <v>255</v>
      </c>
      <c r="P1038" s="734" t="s">
        <v>3678</v>
      </c>
      <c r="Q1038" s="734" t="s">
        <v>3663</v>
      </c>
    </row>
    <row r="1039" spans="1:17">
      <c r="A1039" s="721"/>
      <c r="B1039" s="738">
        <v>6</v>
      </c>
      <c r="C1039" s="734" t="s">
        <v>3682</v>
      </c>
      <c r="D1039" s="742" t="s">
        <v>16</v>
      </c>
      <c r="E1039" s="737" t="s">
        <v>254</v>
      </c>
      <c r="F1039" s="737" t="s">
        <v>22</v>
      </c>
      <c r="G1039" s="961" t="s">
        <v>3683</v>
      </c>
      <c r="H1039" s="795">
        <v>6</v>
      </c>
      <c r="I1039" s="725" t="s">
        <v>1403</v>
      </c>
      <c r="J1039" s="737" t="s">
        <v>3684</v>
      </c>
      <c r="K1039" s="737" t="s">
        <v>270</v>
      </c>
      <c r="L1039" s="726"/>
      <c r="M1039" s="726" t="s">
        <v>6426</v>
      </c>
      <c r="N1039" s="722" t="s">
        <v>3334</v>
      </c>
      <c r="O1039" s="737" t="s">
        <v>255</v>
      </c>
      <c r="P1039" s="734" t="s">
        <v>3681</v>
      </c>
      <c r="Q1039" s="734" t="s">
        <v>3663</v>
      </c>
    </row>
    <row r="1040" spans="1:17">
      <c r="A1040" s="738">
        <v>296</v>
      </c>
      <c r="B1040" s="738">
        <v>1</v>
      </c>
      <c r="C1040" s="722" t="s">
        <v>3707</v>
      </c>
      <c r="D1040" s="757" t="s">
        <v>23</v>
      </c>
      <c r="E1040" s="738" t="s">
        <v>221</v>
      </c>
      <c r="F1040" s="738" t="s">
        <v>273</v>
      </c>
      <c r="G1040" s="964">
        <v>30134</v>
      </c>
      <c r="H1040" s="811">
        <v>35</v>
      </c>
      <c r="I1040" s="747" t="s">
        <v>1403</v>
      </c>
      <c r="J1040" s="738" t="s">
        <v>223</v>
      </c>
      <c r="K1040" s="738" t="s">
        <v>283</v>
      </c>
      <c r="L1040" s="726"/>
      <c r="M1040" s="726" t="s">
        <v>6426</v>
      </c>
      <c r="N1040" s="722" t="s">
        <v>3334</v>
      </c>
      <c r="O1040" s="738" t="s">
        <v>222</v>
      </c>
      <c r="P1040" s="722" t="s">
        <v>3706</v>
      </c>
      <c r="Q1040" s="722" t="s">
        <v>3709</v>
      </c>
    </row>
    <row r="1041" spans="1:17">
      <c r="A1041" s="721"/>
      <c r="B1041" s="721">
        <v>2</v>
      </c>
      <c r="C1041" s="722" t="s">
        <v>3711</v>
      </c>
      <c r="D1041" s="723" t="s">
        <v>16</v>
      </c>
      <c r="E1041" s="721" t="s">
        <v>221</v>
      </c>
      <c r="F1041" s="721" t="s">
        <v>1375</v>
      </c>
      <c r="G1041" s="956">
        <v>30118</v>
      </c>
      <c r="H1041" s="795">
        <v>35</v>
      </c>
      <c r="I1041" s="725" t="s">
        <v>1403</v>
      </c>
      <c r="J1041" s="721" t="s">
        <v>289</v>
      </c>
      <c r="K1041" s="721" t="s">
        <v>246</v>
      </c>
      <c r="L1041" s="726"/>
      <c r="M1041" s="726" t="s">
        <v>6426</v>
      </c>
      <c r="N1041" s="722" t="s">
        <v>3334</v>
      </c>
      <c r="O1041" s="721" t="s">
        <v>245</v>
      </c>
      <c r="P1041" s="722" t="s">
        <v>3710</v>
      </c>
      <c r="Q1041" s="722" t="s">
        <v>3709</v>
      </c>
    </row>
    <row r="1042" spans="1:17">
      <c r="A1042" s="721"/>
      <c r="B1042" s="721">
        <v>3</v>
      </c>
      <c r="C1042" s="722" t="s">
        <v>3713</v>
      </c>
      <c r="D1042" s="723" t="s">
        <v>16</v>
      </c>
      <c r="E1042" s="721" t="s">
        <v>254</v>
      </c>
      <c r="F1042" s="721" t="s">
        <v>273</v>
      </c>
      <c r="G1042" s="956">
        <v>38235</v>
      </c>
      <c r="H1042" s="795">
        <v>12</v>
      </c>
      <c r="I1042" s="725" t="s">
        <v>1403</v>
      </c>
      <c r="J1042" s="721" t="s">
        <v>369</v>
      </c>
      <c r="K1042" s="721" t="s">
        <v>266</v>
      </c>
      <c r="L1042" s="726"/>
      <c r="M1042" s="726" t="s">
        <v>6426</v>
      </c>
      <c r="N1042" s="722" t="s">
        <v>3334</v>
      </c>
      <c r="O1042" s="721" t="s">
        <v>255</v>
      </c>
      <c r="P1042" s="722" t="s">
        <v>3712</v>
      </c>
      <c r="Q1042" s="722" t="s">
        <v>3709</v>
      </c>
    </row>
    <row r="1043" spans="1:17">
      <c r="A1043" s="721">
        <v>297</v>
      </c>
      <c r="B1043" s="721">
        <v>1</v>
      </c>
      <c r="C1043" s="722" t="s">
        <v>502</v>
      </c>
      <c r="D1043" s="723" t="s">
        <v>23</v>
      </c>
      <c r="E1043" s="721" t="s">
        <v>221</v>
      </c>
      <c r="F1043" s="721" t="s">
        <v>1178</v>
      </c>
      <c r="G1043" s="956">
        <v>25542</v>
      </c>
      <c r="H1043" s="795">
        <v>47</v>
      </c>
      <c r="I1043" s="725" t="s">
        <v>1403</v>
      </c>
      <c r="J1043" s="721" t="s">
        <v>256</v>
      </c>
      <c r="K1043" s="721" t="s">
        <v>283</v>
      </c>
      <c r="L1043" s="726"/>
      <c r="M1043" s="726" t="s">
        <v>6426</v>
      </c>
      <c r="N1043" s="722" t="s">
        <v>3334</v>
      </c>
      <c r="O1043" s="721" t="s">
        <v>222</v>
      </c>
      <c r="P1043" s="734" t="s">
        <v>3714</v>
      </c>
      <c r="Q1043" s="734" t="s">
        <v>3717</v>
      </c>
    </row>
    <row r="1044" spans="1:17">
      <c r="A1044" s="721"/>
      <c r="B1044" s="721">
        <v>2</v>
      </c>
      <c r="C1044" s="722" t="s">
        <v>3719</v>
      </c>
      <c r="D1044" s="723" t="s">
        <v>16</v>
      </c>
      <c r="E1044" s="721" t="s">
        <v>221</v>
      </c>
      <c r="F1044" s="721" t="s">
        <v>1178</v>
      </c>
      <c r="G1044" s="956">
        <v>26104</v>
      </c>
      <c r="H1044" s="795">
        <v>46</v>
      </c>
      <c r="I1044" s="725" t="s">
        <v>1403</v>
      </c>
      <c r="J1044" s="721" t="s">
        <v>256</v>
      </c>
      <c r="K1044" s="721" t="s">
        <v>246</v>
      </c>
      <c r="L1044" s="726"/>
      <c r="M1044" s="726" t="s">
        <v>6426</v>
      </c>
      <c r="N1044" s="722" t="s">
        <v>3334</v>
      </c>
      <c r="O1044" s="721" t="s">
        <v>245</v>
      </c>
      <c r="P1044" s="734" t="s">
        <v>3718</v>
      </c>
      <c r="Q1044" s="734" t="s">
        <v>3717</v>
      </c>
    </row>
    <row r="1045" spans="1:17">
      <c r="A1045" s="721"/>
      <c r="B1045" s="721">
        <v>3</v>
      </c>
      <c r="C1045" s="722" t="s">
        <v>3723</v>
      </c>
      <c r="D1045" s="723" t="s">
        <v>16</v>
      </c>
      <c r="E1045" s="721" t="s">
        <v>254</v>
      </c>
      <c r="F1045" s="721" t="s">
        <v>22</v>
      </c>
      <c r="G1045" s="956">
        <v>37031</v>
      </c>
      <c r="H1045" s="795">
        <v>16</v>
      </c>
      <c r="I1045" s="725" t="s">
        <v>1403</v>
      </c>
      <c r="J1045" s="721" t="s">
        <v>348</v>
      </c>
      <c r="K1045" s="721" t="s">
        <v>266</v>
      </c>
      <c r="L1045" s="726"/>
      <c r="M1045" s="726" t="s">
        <v>6426</v>
      </c>
      <c r="N1045" s="722" t="s">
        <v>3334</v>
      </c>
      <c r="O1045" s="721" t="s">
        <v>255</v>
      </c>
      <c r="P1045" s="734" t="s">
        <v>3722</v>
      </c>
      <c r="Q1045" s="734" t="s">
        <v>3717</v>
      </c>
    </row>
    <row r="1046" spans="1:17">
      <c r="A1046" s="721">
        <v>298</v>
      </c>
      <c r="B1046" s="738">
        <v>1</v>
      </c>
      <c r="C1046" s="722" t="s">
        <v>3725</v>
      </c>
      <c r="D1046" s="723" t="s">
        <v>23</v>
      </c>
      <c r="E1046" s="738" t="s">
        <v>221</v>
      </c>
      <c r="F1046" s="738" t="s">
        <v>3726</v>
      </c>
      <c r="G1046" s="956">
        <v>23451</v>
      </c>
      <c r="H1046" s="795">
        <v>53</v>
      </c>
      <c r="I1046" s="747" t="s">
        <v>1403</v>
      </c>
      <c r="J1046" s="738" t="s">
        <v>1291</v>
      </c>
      <c r="K1046" s="738" t="s">
        <v>360</v>
      </c>
      <c r="L1046" s="726"/>
      <c r="M1046" s="726" t="s">
        <v>6426</v>
      </c>
      <c r="N1046" s="722" t="s">
        <v>3334</v>
      </c>
      <c r="O1046" s="738" t="s">
        <v>222</v>
      </c>
      <c r="P1046" s="727" t="s">
        <v>3724</v>
      </c>
      <c r="Q1046" s="727" t="s">
        <v>3729</v>
      </c>
    </row>
    <row r="1047" spans="1:17">
      <c r="A1047" s="721"/>
      <c r="B1047" s="738">
        <v>2</v>
      </c>
      <c r="C1047" s="722" t="s">
        <v>3731</v>
      </c>
      <c r="D1047" s="723" t="s">
        <v>16</v>
      </c>
      <c r="E1047" s="738" t="s">
        <v>221</v>
      </c>
      <c r="F1047" s="738" t="s">
        <v>3726</v>
      </c>
      <c r="G1047" s="956">
        <v>26498</v>
      </c>
      <c r="H1047" s="795">
        <v>45</v>
      </c>
      <c r="I1047" s="747" t="s">
        <v>1403</v>
      </c>
      <c r="J1047" s="738" t="s">
        <v>1291</v>
      </c>
      <c r="K1047" s="738" t="s">
        <v>360</v>
      </c>
      <c r="L1047" s="726"/>
      <c r="M1047" s="726" t="s">
        <v>6426</v>
      </c>
      <c r="N1047" s="722" t="s">
        <v>3334</v>
      </c>
      <c r="O1047" s="738" t="s">
        <v>245</v>
      </c>
      <c r="P1047" s="727" t="s">
        <v>3730</v>
      </c>
      <c r="Q1047" s="727" t="s">
        <v>3729</v>
      </c>
    </row>
    <row r="1048" spans="1:17">
      <c r="A1048" s="721"/>
      <c r="B1048" s="738">
        <v>3</v>
      </c>
      <c r="C1048" s="722" t="s">
        <v>3734</v>
      </c>
      <c r="D1048" s="723" t="s">
        <v>23</v>
      </c>
      <c r="E1048" s="738" t="s">
        <v>254</v>
      </c>
      <c r="F1048" s="738" t="s">
        <v>252</v>
      </c>
      <c r="G1048" s="956">
        <v>37064</v>
      </c>
      <c r="H1048" s="795">
        <v>16</v>
      </c>
      <c r="I1048" s="747" t="s">
        <v>1403</v>
      </c>
      <c r="J1048" s="738" t="s">
        <v>886</v>
      </c>
      <c r="K1048" s="738" t="s">
        <v>266</v>
      </c>
      <c r="L1048" s="726"/>
      <c r="M1048" s="726" t="s">
        <v>6426</v>
      </c>
      <c r="N1048" s="722" t="s">
        <v>3334</v>
      </c>
      <c r="O1048" s="738" t="s">
        <v>255</v>
      </c>
      <c r="P1048" s="727" t="s">
        <v>3733</v>
      </c>
      <c r="Q1048" s="727" t="s">
        <v>3729</v>
      </c>
    </row>
    <row r="1049" spans="1:17">
      <c r="A1049" s="721"/>
      <c r="B1049" s="738">
        <v>4</v>
      </c>
      <c r="C1049" s="722" t="s">
        <v>3736</v>
      </c>
      <c r="D1049" s="723" t="s">
        <v>23</v>
      </c>
      <c r="E1049" s="738" t="s">
        <v>254</v>
      </c>
      <c r="F1049" s="738" t="s">
        <v>252</v>
      </c>
      <c r="G1049" s="956">
        <v>39066</v>
      </c>
      <c r="H1049" s="795">
        <v>10</v>
      </c>
      <c r="I1049" s="747" t="s">
        <v>1403</v>
      </c>
      <c r="J1049" s="738" t="s">
        <v>369</v>
      </c>
      <c r="K1049" s="738" t="s">
        <v>266</v>
      </c>
      <c r="L1049" s="726"/>
      <c r="M1049" s="726" t="s">
        <v>6426</v>
      </c>
      <c r="N1049" s="722" t="s">
        <v>3334</v>
      </c>
      <c r="O1049" s="738" t="s">
        <v>255</v>
      </c>
      <c r="P1049" s="727" t="s">
        <v>3735</v>
      </c>
      <c r="Q1049" s="727" t="s">
        <v>3729</v>
      </c>
    </row>
    <row r="1050" spans="1:17">
      <c r="A1050" s="721"/>
      <c r="B1050" s="738">
        <v>5</v>
      </c>
      <c r="C1050" s="722" t="s">
        <v>2578</v>
      </c>
      <c r="D1050" s="723" t="s">
        <v>23</v>
      </c>
      <c r="E1050" s="738" t="s">
        <v>221</v>
      </c>
      <c r="F1050" s="738" t="s">
        <v>1870</v>
      </c>
      <c r="G1050" s="956">
        <v>32670</v>
      </c>
      <c r="H1050" s="795">
        <v>28</v>
      </c>
      <c r="I1050" s="747" t="s">
        <v>1403</v>
      </c>
      <c r="J1050" s="738" t="s">
        <v>2491</v>
      </c>
      <c r="K1050" s="738" t="s">
        <v>283</v>
      </c>
      <c r="L1050" s="726"/>
      <c r="M1050" s="726" t="s">
        <v>6426</v>
      </c>
      <c r="N1050" s="722" t="s">
        <v>3334</v>
      </c>
      <c r="O1050" s="738" t="s">
        <v>255</v>
      </c>
      <c r="P1050" s="727" t="s">
        <v>3737</v>
      </c>
      <c r="Q1050" s="727" t="s">
        <v>3729</v>
      </c>
    </row>
    <row r="1051" spans="1:17">
      <c r="A1051" s="839">
        <v>299</v>
      </c>
      <c r="B1051" s="733">
        <v>1</v>
      </c>
      <c r="C1051" s="722" t="s">
        <v>3960</v>
      </c>
      <c r="D1051" s="757" t="s">
        <v>23</v>
      </c>
      <c r="E1051" s="738" t="s">
        <v>221</v>
      </c>
      <c r="F1051" s="738" t="s">
        <v>376</v>
      </c>
      <c r="G1051" s="964">
        <v>26200</v>
      </c>
      <c r="H1051" s="811">
        <v>45</v>
      </c>
      <c r="I1051" s="725" t="s">
        <v>4508</v>
      </c>
      <c r="J1051" s="738" t="s">
        <v>223</v>
      </c>
      <c r="K1051" s="738" t="s">
        <v>283</v>
      </c>
      <c r="L1051" s="813"/>
      <c r="M1051" s="813" t="s">
        <v>6426</v>
      </c>
      <c r="N1051" s="722" t="s">
        <v>3334</v>
      </c>
      <c r="O1051" s="738" t="s">
        <v>222</v>
      </c>
      <c r="P1051" s="722" t="s">
        <v>3959</v>
      </c>
      <c r="Q1051" s="722" t="s">
        <v>3963</v>
      </c>
    </row>
    <row r="1052" spans="1:17">
      <c r="A1052" s="839"/>
      <c r="B1052" s="721">
        <v>2</v>
      </c>
      <c r="C1052" s="722" t="s">
        <v>3965</v>
      </c>
      <c r="D1052" s="723" t="s">
        <v>16</v>
      </c>
      <c r="E1052" s="721" t="s">
        <v>221</v>
      </c>
      <c r="F1052" s="721" t="s">
        <v>376</v>
      </c>
      <c r="G1052" s="956">
        <v>25961</v>
      </c>
      <c r="H1052" s="795">
        <v>46</v>
      </c>
      <c r="I1052" s="725" t="s">
        <v>4508</v>
      </c>
      <c r="J1052" s="721" t="s">
        <v>223</v>
      </c>
      <c r="K1052" s="721" t="s">
        <v>470</v>
      </c>
      <c r="L1052" s="813"/>
      <c r="M1052" s="813" t="s">
        <v>6426</v>
      </c>
      <c r="N1052" s="722" t="s">
        <v>3334</v>
      </c>
      <c r="O1052" s="721" t="s">
        <v>245</v>
      </c>
      <c r="P1052" s="722" t="s">
        <v>3964</v>
      </c>
      <c r="Q1052" s="722" t="s">
        <v>3963</v>
      </c>
    </row>
    <row r="1053" spans="1:17">
      <c r="A1053" s="839"/>
      <c r="B1053" s="721">
        <v>3</v>
      </c>
      <c r="C1053" s="722" t="s">
        <v>3969</v>
      </c>
      <c r="D1053" s="723" t="s">
        <v>23</v>
      </c>
      <c r="E1053" s="721" t="s">
        <v>254</v>
      </c>
      <c r="F1053" s="721" t="s">
        <v>22</v>
      </c>
      <c r="G1053" s="956">
        <v>35071</v>
      </c>
      <c r="H1053" s="795">
        <v>21</v>
      </c>
      <c r="I1053" s="725" t="s">
        <v>4508</v>
      </c>
      <c r="J1053" s="721" t="s">
        <v>344</v>
      </c>
      <c r="K1053" s="721" t="s">
        <v>266</v>
      </c>
      <c r="L1053" s="813"/>
      <c r="M1053" s="813" t="s">
        <v>6426</v>
      </c>
      <c r="N1053" s="722" t="s">
        <v>3334</v>
      </c>
      <c r="O1053" s="721" t="s">
        <v>255</v>
      </c>
      <c r="P1053" s="734" t="s">
        <v>3968</v>
      </c>
      <c r="Q1053" s="722" t="s">
        <v>3963</v>
      </c>
    </row>
    <row r="1054" spans="1:17">
      <c r="A1054" s="839"/>
      <c r="B1054" s="721">
        <v>4</v>
      </c>
      <c r="C1054" s="722" t="s">
        <v>3971</v>
      </c>
      <c r="D1054" s="723" t="s">
        <v>23</v>
      </c>
      <c r="E1054" s="721" t="s">
        <v>254</v>
      </c>
      <c r="F1054" s="721" t="s">
        <v>22</v>
      </c>
      <c r="G1054" s="956">
        <v>36254</v>
      </c>
      <c r="H1054" s="795">
        <v>18</v>
      </c>
      <c r="I1054" s="725" t="s">
        <v>4508</v>
      </c>
      <c r="J1054" s="721" t="s">
        <v>223</v>
      </c>
      <c r="K1054" s="721" t="s">
        <v>266</v>
      </c>
      <c r="L1054" s="813"/>
      <c r="M1054" s="813" t="s">
        <v>6426</v>
      </c>
      <c r="N1054" s="722" t="s">
        <v>3334</v>
      </c>
      <c r="O1054" s="721" t="s">
        <v>255</v>
      </c>
      <c r="P1054" s="734" t="s">
        <v>3970</v>
      </c>
      <c r="Q1054" s="722" t="s">
        <v>3963</v>
      </c>
    </row>
    <row r="1055" spans="1:17">
      <c r="A1055" s="839"/>
      <c r="B1055" s="721">
        <v>5</v>
      </c>
      <c r="C1055" s="722" t="s">
        <v>3973</v>
      </c>
      <c r="D1055" s="723" t="s">
        <v>23</v>
      </c>
      <c r="E1055" s="721" t="s">
        <v>254</v>
      </c>
      <c r="F1055" s="721" t="s">
        <v>22</v>
      </c>
      <c r="G1055" s="956">
        <v>37251</v>
      </c>
      <c r="H1055" s="795">
        <v>15</v>
      </c>
      <c r="I1055" s="725" t="s">
        <v>4508</v>
      </c>
      <c r="J1055" s="721" t="s">
        <v>369</v>
      </c>
      <c r="K1055" s="721" t="s">
        <v>266</v>
      </c>
      <c r="L1055" s="813"/>
      <c r="M1055" s="813" t="s">
        <v>6426</v>
      </c>
      <c r="N1055" s="722" t="s">
        <v>3334</v>
      </c>
      <c r="O1055" s="721" t="s">
        <v>255</v>
      </c>
      <c r="P1055" s="734" t="s">
        <v>3972</v>
      </c>
      <c r="Q1055" s="722" t="s">
        <v>3963</v>
      </c>
    </row>
    <row r="1056" spans="1:17">
      <c r="A1056" s="839"/>
      <c r="B1056" s="721">
        <v>6</v>
      </c>
      <c r="C1056" s="722" t="s">
        <v>3975</v>
      </c>
      <c r="D1056" s="723" t="s">
        <v>16</v>
      </c>
      <c r="E1056" s="721" t="s">
        <v>254</v>
      </c>
      <c r="F1056" s="721" t="s">
        <v>230</v>
      </c>
      <c r="G1056" s="956">
        <v>39809</v>
      </c>
      <c r="H1056" s="795">
        <v>8</v>
      </c>
      <c r="I1056" s="725" t="s">
        <v>4508</v>
      </c>
      <c r="J1056" s="721" t="s">
        <v>369</v>
      </c>
      <c r="K1056" s="721" t="s">
        <v>266</v>
      </c>
      <c r="L1056" s="813"/>
      <c r="M1056" s="813" t="s">
        <v>6426</v>
      </c>
      <c r="N1056" s="722" t="s">
        <v>3334</v>
      </c>
      <c r="O1056" s="721" t="s">
        <v>255</v>
      </c>
      <c r="P1056" s="734" t="s">
        <v>3974</v>
      </c>
      <c r="Q1056" s="722" t="s">
        <v>3963</v>
      </c>
    </row>
    <row r="1057" spans="1:17">
      <c r="A1057" s="839"/>
      <c r="B1057" s="721">
        <v>7</v>
      </c>
      <c r="C1057" s="722" t="s">
        <v>3977</v>
      </c>
      <c r="D1057" s="723" t="s">
        <v>23</v>
      </c>
      <c r="E1057" s="721" t="s">
        <v>254</v>
      </c>
      <c r="F1057" s="721" t="s">
        <v>3978</v>
      </c>
      <c r="G1057" s="956">
        <v>30108</v>
      </c>
      <c r="H1057" s="795">
        <v>35</v>
      </c>
      <c r="I1057" s="725" t="s">
        <v>4508</v>
      </c>
      <c r="J1057" s="721" t="s">
        <v>223</v>
      </c>
      <c r="K1057" s="721" t="s">
        <v>283</v>
      </c>
      <c r="L1057" s="813"/>
      <c r="M1057" s="813" t="s">
        <v>6426</v>
      </c>
      <c r="N1057" s="722" t="s">
        <v>3334</v>
      </c>
      <c r="O1057" s="721" t="s">
        <v>3979</v>
      </c>
      <c r="P1057" s="734" t="s">
        <v>3976</v>
      </c>
      <c r="Q1057" s="722" t="s">
        <v>3963</v>
      </c>
    </row>
    <row r="1058" spans="1:17">
      <c r="A1058" s="839"/>
      <c r="B1058" s="763">
        <v>8</v>
      </c>
      <c r="C1058" s="722" t="s">
        <v>3983</v>
      </c>
      <c r="D1058" s="723" t="s">
        <v>23</v>
      </c>
      <c r="E1058" s="721" t="s">
        <v>254</v>
      </c>
      <c r="F1058" s="721" t="s">
        <v>376</v>
      </c>
      <c r="G1058" s="956">
        <v>28313</v>
      </c>
      <c r="H1058" s="795">
        <v>40</v>
      </c>
      <c r="I1058" s="725" t="s">
        <v>4508</v>
      </c>
      <c r="J1058" s="721" t="s">
        <v>223</v>
      </c>
      <c r="K1058" s="721" t="s">
        <v>283</v>
      </c>
      <c r="L1058" s="813"/>
      <c r="M1058" s="813" t="s">
        <v>6426</v>
      </c>
      <c r="N1058" s="722" t="s">
        <v>3334</v>
      </c>
      <c r="O1058" s="721" t="s">
        <v>3979</v>
      </c>
      <c r="P1058" s="734" t="s">
        <v>3982</v>
      </c>
      <c r="Q1058" s="722" t="s">
        <v>3963</v>
      </c>
    </row>
    <row r="1059" spans="1:17">
      <c r="A1059" s="839"/>
      <c r="B1059" s="721">
        <v>9</v>
      </c>
      <c r="C1059" s="722" t="s">
        <v>3986</v>
      </c>
      <c r="D1059" s="723" t="s">
        <v>23</v>
      </c>
      <c r="E1059" s="721" t="s">
        <v>254</v>
      </c>
      <c r="F1059" s="721" t="s">
        <v>3987</v>
      </c>
      <c r="G1059" s="956">
        <v>30713</v>
      </c>
      <c r="H1059" s="795">
        <v>33</v>
      </c>
      <c r="I1059" s="725" t="s">
        <v>4508</v>
      </c>
      <c r="J1059" s="721" t="s">
        <v>223</v>
      </c>
      <c r="K1059" s="721" t="s">
        <v>283</v>
      </c>
      <c r="L1059" s="813"/>
      <c r="M1059" s="813" t="s">
        <v>6426</v>
      </c>
      <c r="N1059" s="722" t="s">
        <v>3744</v>
      </c>
      <c r="O1059" s="721" t="s">
        <v>3979</v>
      </c>
      <c r="P1059" s="734"/>
      <c r="Q1059" s="722" t="s">
        <v>3963</v>
      </c>
    </row>
    <row r="1060" spans="1:17">
      <c r="A1060" s="721">
        <v>300</v>
      </c>
      <c r="B1060" s="738">
        <v>1</v>
      </c>
      <c r="C1060" s="722" t="s">
        <v>2578</v>
      </c>
      <c r="D1060" s="723" t="s">
        <v>23</v>
      </c>
      <c r="E1060" s="738" t="s">
        <v>221</v>
      </c>
      <c r="F1060" s="738" t="s">
        <v>1870</v>
      </c>
      <c r="G1060" s="956">
        <v>32670</v>
      </c>
      <c r="H1060" s="795">
        <v>28</v>
      </c>
      <c r="I1060" s="747" t="s">
        <v>1403</v>
      </c>
      <c r="J1060" s="738" t="s">
        <v>2491</v>
      </c>
      <c r="K1060" s="738" t="s">
        <v>283</v>
      </c>
      <c r="L1060" s="726"/>
      <c r="M1060" s="726" t="s">
        <v>6426</v>
      </c>
      <c r="N1060" s="722" t="s">
        <v>3334</v>
      </c>
      <c r="O1060" s="738" t="s">
        <v>222</v>
      </c>
      <c r="P1060" s="727" t="s">
        <v>3737</v>
      </c>
      <c r="Q1060" s="727" t="s">
        <v>3729</v>
      </c>
    </row>
    <row r="1061" spans="1:17">
      <c r="A1061" s="721"/>
      <c r="B1061" s="738">
        <v>2</v>
      </c>
      <c r="C1061" s="722"/>
      <c r="D1061" s="723" t="s">
        <v>16</v>
      </c>
      <c r="E1061" s="738" t="s">
        <v>221</v>
      </c>
      <c r="F1061" s="738"/>
      <c r="G1061" s="956"/>
      <c r="H1061" s="795"/>
      <c r="I1061" s="747" t="s">
        <v>1403</v>
      </c>
      <c r="J1061" s="738"/>
      <c r="K1061" s="738"/>
      <c r="L1061" s="726"/>
      <c r="M1061" s="726" t="s">
        <v>6426</v>
      </c>
      <c r="N1061" s="722" t="s">
        <v>3334</v>
      </c>
      <c r="O1061" s="738" t="s">
        <v>245</v>
      </c>
      <c r="P1061" s="727"/>
      <c r="Q1061" s="727"/>
    </row>
    <row r="1062" spans="1:17">
      <c r="A1062" s="721"/>
      <c r="B1062" s="738">
        <v>3</v>
      </c>
      <c r="C1062" s="722"/>
      <c r="D1062" s="723" t="s">
        <v>16</v>
      </c>
      <c r="E1062" s="738" t="s">
        <v>254</v>
      </c>
      <c r="F1062" s="738"/>
      <c r="G1062" s="956"/>
      <c r="H1062" s="795"/>
      <c r="I1062" s="747" t="s">
        <v>1403</v>
      </c>
      <c r="J1062" s="738"/>
      <c r="K1062" s="738"/>
      <c r="L1062" s="726"/>
      <c r="M1062" s="726" t="s">
        <v>6426</v>
      </c>
      <c r="N1062" s="722" t="s">
        <v>3334</v>
      </c>
      <c r="O1062" s="738" t="s">
        <v>255</v>
      </c>
      <c r="P1062" s="727"/>
      <c r="Q1062" s="727"/>
    </row>
    <row r="1063" spans="1:17">
      <c r="A1063" s="721">
        <v>301</v>
      </c>
      <c r="B1063" s="738">
        <v>1</v>
      </c>
      <c r="C1063" s="722" t="s">
        <v>7086</v>
      </c>
      <c r="D1063" s="723" t="s">
        <v>23</v>
      </c>
      <c r="E1063" s="738" t="s">
        <v>221</v>
      </c>
      <c r="F1063" s="738" t="s">
        <v>3392</v>
      </c>
      <c r="G1063" s="956">
        <v>22207</v>
      </c>
      <c r="H1063" s="795"/>
      <c r="I1063" s="747" t="s">
        <v>1403</v>
      </c>
      <c r="J1063" s="738" t="s">
        <v>1291</v>
      </c>
      <c r="K1063" s="738" t="s">
        <v>283</v>
      </c>
      <c r="L1063" s="726"/>
      <c r="M1063" s="726" t="s">
        <v>6426</v>
      </c>
      <c r="N1063" s="722" t="s">
        <v>3334</v>
      </c>
      <c r="O1063" s="738" t="s">
        <v>222</v>
      </c>
      <c r="P1063" s="727"/>
      <c r="Q1063" s="727"/>
    </row>
    <row r="1064" spans="1:17">
      <c r="A1064" s="721"/>
      <c r="B1064" s="738">
        <v>2</v>
      </c>
      <c r="C1064" s="722" t="s">
        <v>7087</v>
      </c>
      <c r="D1064" s="723" t="s">
        <v>16</v>
      </c>
      <c r="E1064" s="738" t="s">
        <v>221</v>
      </c>
      <c r="F1064" s="738" t="s">
        <v>3392</v>
      </c>
      <c r="G1064" s="956">
        <v>29504</v>
      </c>
      <c r="H1064" s="795"/>
      <c r="I1064" s="747" t="s">
        <v>1403</v>
      </c>
      <c r="J1064" s="738" t="s">
        <v>1291</v>
      </c>
      <c r="K1064" s="738" t="s">
        <v>6621</v>
      </c>
      <c r="L1064" s="726"/>
      <c r="M1064" s="726" t="s">
        <v>6426</v>
      </c>
      <c r="N1064" s="722" t="s">
        <v>3334</v>
      </c>
      <c r="O1064" s="738" t="s">
        <v>245</v>
      </c>
      <c r="P1064" s="727"/>
      <c r="Q1064" s="727"/>
    </row>
    <row r="1065" spans="1:17">
      <c r="A1065" s="721"/>
      <c r="B1065" s="738">
        <v>3</v>
      </c>
      <c r="C1065" s="722" t="s">
        <v>7088</v>
      </c>
      <c r="D1065" s="723" t="s">
        <v>16</v>
      </c>
      <c r="E1065" s="738" t="s">
        <v>254</v>
      </c>
      <c r="F1065" s="738" t="s">
        <v>524</v>
      </c>
      <c r="G1065" s="956" t="s">
        <v>7089</v>
      </c>
      <c r="H1065" s="795"/>
      <c r="I1065" s="747" t="s">
        <v>1403</v>
      </c>
      <c r="J1065" s="738" t="s">
        <v>1291</v>
      </c>
      <c r="K1065" s="738" t="s">
        <v>266</v>
      </c>
      <c r="L1065" s="726"/>
      <c r="M1065" s="726" t="s">
        <v>6426</v>
      </c>
      <c r="N1065" s="722" t="s">
        <v>3334</v>
      </c>
      <c r="O1065" s="738" t="s">
        <v>255</v>
      </c>
      <c r="P1065" s="727"/>
      <c r="Q1065" s="727"/>
    </row>
    <row r="1066" spans="1:17">
      <c r="A1066" s="721">
        <v>302</v>
      </c>
      <c r="B1066" s="738">
        <v>1</v>
      </c>
      <c r="C1066" s="722" t="s">
        <v>7090</v>
      </c>
      <c r="D1066" s="723" t="s">
        <v>23</v>
      </c>
      <c r="E1066" s="738" t="s">
        <v>221</v>
      </c>
      <c r="F1066" s="738" t="s">
        <v>7092</v>
      </c>
      <c r="G1066" s="956">
        <v>32240</v>
      </c>
      <c r="H1066" s="795"/>
      <c r="I1066" s="747" t="s">
        <v>1403</v>
      </c>
      <c r="J1066" s="738"/>
      <c r="K1066" s="738" t="s">
        <v>283</v>
      </c>
      <c r="L1066" s="726"/>
      <c r="M1066" s="726" t="s">
        <v>6426</v>
      </c>
      <c r="N1066" s="722" t="s">
        <v>3334</v>
      </c>
      <c r="O1066" s="738" t="s">
        <v>222</v>
      </c>
      <c r="P1066" s="727"/>
      <c r="Q1066" s="727"/>
    </row>
    <row r="1067" spans="1:17">
      <c r="A1067" s="721"/>
      <c r="B1067" s="738">
        <v>2</v>
      </c>
      <c r="C1067" s="722" t="s">
        <v>7091</v>
      </c>
      <c r="D1067" s="723" t="s">
        <v>16</v>
      </c>
      <c r="E1067" s="738" t="s">
        <v>221</v>
      </c>
      <c r="F1067" s="738" t="s">
        <v>3265</v>
      </c>
      <c r="G1067" s="956">
        <v>35983</v>
      </c>
      <c r="H1067" s="795"/>
      <c r="I1067" s="747" t="s">
        <v>1403</v>
      </c>
      <c r="J1067" s="738" t="s">
        <v>527</v>
      </c>
      <c r="K1067" s="738" t="s">
        <v>3423</v>
      </c>
      <c r="L1067" s="726"/>
      <c r="M1067" s="726" t="s">
        <v>6426</v>
      </c>
      <c r="N1067" s="722" t="s">
        <v>3334</v>
      </c>
      <c r="O1067" s="738" t="s">
        <v>245</v>
      </c>
      <c r="P1067" s="727"/>
      <c r="Q1067" s="727"/>
    </row>
    <row r="1068" spans="1:17">
      <c r="A1068" s="721">
        <v>303</v>
      </c>
      <c r="B1068" s="738">
        <v>1</v>
      </c>
      <c r="C1068" s="722" t="s">
        <v>7093</v>
      </c>
      <c r="D1068" s="723" t="s">
        <v>23</v>
      </c>
      <c r="E1068" s="738" t="s">
        <v>221</v>
      </c>
      <c r="F1068" s="738"/>
      <c r="G1068" s="956"/>
      <c r="H1068" s="795"/>
      <c r="I1068" s="747" t="s">
        <v>1403</v>
      </c>
      <c r="J1068" s="738"/>
      <c r="K1068" s="738" t="s">
        <v>283</v>
      </c>
      <c r="L1068" s="726"/>
      <c r="M1068" s="726" t="s">
        <v>6426</v>
      </c>
      <c r="N1068" s="722" t="s">
        <v>3334</v>
      </c>
      <c r="O1068" s="738" t="s">
        <v>222</v>
      </c>
      <c r="P1068" s="727"/>
      <c r="Q1068" s="727"/>
    </row>
    <row r="1069" spans="1:17">
      <c r="A1069" s="721"/>
      <c r="B1069" s="738">
        <v>2</v>
      </c>
      <c r="C1069" s="722"/>
      <c r="D1069" s="723" t="s">
        <v>16</v>
      </c>
      <c r="E1069" s="738" t="s">
        <v>221</v>
      </c>
      <c r="F1069" s="738"/>
      <c r="G1069" s="956"/>
      <c r="H1069" s="795"/>
      <c r="I1069" s="747" t="s">
        <v>1403</v>
      </c>
      <c r="J1069" s="738"/>
      <c r="K1069" s="738" t="s">
        <v>6621</v>
      </c>
      <c r="L1069" s="726"/>
      <c r="M1069" s="726" t="s">
        <v>6426</v>
      </c>
      <c r="N1069" s="722" t="s">
        <v>3334</v>
      </c>
      <c r="O1069" s="738" t="s">
        <v>245</v>
      </c>
      <c r="P1069" s="727"/>
      <c r="Q1069" s="727"/>
    </row>
    <row r="1070" spans="1:17">
      <c r="A1070" s="721"/>
      <c r="B1070" s="738">
        <v>3</v>
      </c>
      <c r="C1070" s="722"/>
      <c r="D1070" s="723" t="s">
        <v>23</v>
      </c>
      <c r="E1070" s="738" t="s">
        <v>254</v>
      </c>
      <c r="F1070" s="738"/>
      <c r="G1070" s="956"/>
      <c r="H1070" s="795"/>
      <c r="I1070" s="747" t="s">
        <v>1403</v>
      </c>
      <c r="J1070" s="738"/>
      <c r="K1070" s="738" t="s">
        <v>270</v>
      </c>
      <c r="L1070" s="726"/>
      <c r="M1070" s="726" t="s">
        <v>6426</v>
      </c>
      <c r="N1070" s="722" t="s">
        <v>3334</v>
      </c>
      <c r="O1070" s="738" t="s">
        <v>255</v>
      </c>
      <c r="P1070" s="727"/>
      <c r="Q1070" s="727"/>
    </row>
    <row r="1071" spans="1:17">
      <c r="A1071" s="722">
        <v>304</v>
      </c>
      <c r="B1071" s="722">
        <v>1</v>
      </c>
      <c r="C1071" s="722" t="s">
        <v>3740</v>
      </c>
      <c r="D1071" s="744" t="s">
        <v>23</v>
      </c>
      <c r="E1071" s="722" t="s">
        <v>221</v>
      </c>
      <c r="F1071" s="722" t="s">
        <v>3741</v>
      </c>
      <c r="G1071" s="957">
        <v>26412</v>
      </c>
      <c r="H1071" s="724">
        <v>45</v>
      </c>
      <c r="I1071" s="769" t="s">
        <v>1403</v>
      </c>
      <c r="J1071" s="722" t="s">
        <v>289</v>
      </c>
      <c r="K1071" s="722" t="s">
        <v>283</v>
      </c>
      <c r="L1071" s="812"/>
      <c r="M1071" s="812" t="s">
        <v>6426</v>
      </c>
      <c r="N1071" s="722" t="s">
        <v>3744</v>
      </c>
      <c r="O1071" s="722" t="s">
        <v>222</v>
      </c>
      <c r="P1071" s="722" t="s">
        <v>3739</v>
      </c>
      <c r="Q1071" s="722" t="s">
        <v>3743</v>
      </c>
    </row>
    <row r="1072" spans="1:17">
      <c r="A1072" s="721"/>
      <c r="B1072" s="721">
        <v>2</v>
      </c>
      <c r="C1072" s="722" t="s">
        <v>3691</v>
      </c>
      <c r="D1072" s="723" t="s">
        <v>16</v>
      </c>
      <c r="E1072" s="721" t="s">
        <v>221</v>
      </c>
      <c r="F1072" s="721" t="s">
        <v>3741</v>
      </c>
      <c r="G1072" s="956">
        <v>28924</v>
      </c>
      <c r="H1072" s="795">
        <v>38</v>
      </c>
      <c r="I1072" s="725" t="s">
        <v>1403</v>
      </c>
      <c r="J1072" s="721" t="s">
        <v>223</v>
      </c>
      <c r="K1072" s="721" t="s">
        <v>246</v>
      </c>
      <c r="L1072" s="813"/>
      <c r="M1072" s="813" t="s">
        <v>6426</v>
      </c>
      <c r="N1072" s="722" t="s">
        <v>3744</v>
      </c>
      <c r="O1072" s="721" t="s">
        <v>245</v>
      </c>
      <c r="P1072" s="722" t="s">
        <v>3746</v>
      </c>
      <c r="Q1072" s="722" t="s">
        <v>3743</v>
      </c>
    </row>
    <row r="1073" spans="1:17">
      <c r="A1073" s="721"/>
      <c r="B1073" s="721">
        <v>3</v>
      </c>
      <c r="C1073" s="722" t="s">
        <v>3750</v>
      </c>
      <c r="D1073" s="723" t="s">
        <v>23</v>
      </c>
      <c r="E1073" s="721" t="s">
        <v>254</v>
      </c>
      <c r="F1073" s="721" t="s">
        <v>22</v>
      </c>
      <c r="G1073" s="956">
        <v>39037</v>
      </c>
      <c r="H1073" s="795">
        <v>10</v>
      </c>
      <c r="I1073" s="725" t="s">
        <v>1403</v>
      </c>
      <c r="J1073" s="721" t="s">
        <v>369</v>
      </c>
      <c r="K1073" s="721" t="s">
        <v>266</v>
      </c>
      <c r="L1073" s="813"/>
      <c r="M1073" s="813" t="s">
        <v>6426</v>
      </c>
      <c r="N1073" s="722" t="s">
        <v>3744</v>
      </c>
      <c r="O1073" s="721" t="s">
        <v>255</v>
      </c>
      <c r="P1073" s="734" t="s">
        <v>3749</v>
      </c>
      <c r="Q1073" s="722" t="s">
        <v>3743</v>
      </c>
    </row>
    <row r="1074" spans="1:17">
      <c r="A1074" s="721">
        <v>305</v>
      </c>
      <c r="B1074" s="721">
        <v>1</v>
      </c>
      <c r="C1074" s="722" t="s">
        <v>3752</v>
      </c>
      <c r="D1074" s="723" t="s">
        <v>23</v>
      </c>
      <c r="E1074" s="721" t="s">
        <v>221</v>
      </c>
      <c r="F1074" s="721" t="s">
        <v>524</v>
      </c>
      <c r="G1074" s="956">
        <v>25306</v>
      </c>
      <c r="H1074" s="795">
        <v>48</v>
      </c>
      <c r="I1074" s="725" t="s">
        <v>1403</v>
      </c>
      <c r="J1074" s="721" t="s">
        <v>223</v>
      </c>
      <c r="K1074" s="721" t="s">
        <v>283</v>
      </c>
      <c r="L1074" s="813"/>
      <c r="M1074" s="813" t="s">
        <v>6426</v>
      </c>
      <c r="N1074" s="722" t="s">
        <v>3744</v>
      </c>
      <c r="O1074" s="721" t="s">
        <v>222</v>
      </c>
      <c r="P1074" s="722" t="s">
        <v>3751</v>
      </c>
      <c r="Q1074" s="722" t="s">
        <v>3755</v>
      </c>
    </row>
    <row r="1075" spans="1:17">
      <c r="A1075" s="721"/>
      <c r="B1075" s="721">
        <v>2</v>
      </c>
      <c r="C1075" s="722" t="s">
        <v>3757</v>
      </c>
      <c r="D1075" s="723" t="s">
        <v>16</v>
      </c>
      <c r="E1075" s="721" t="s">
        <v>221</v>
      </c>
      <c r="F1075" s="721" t="s">
        <v>337</v>
      </c>
      <c r="G1075" s="956">
        <v>29786</v>
      </c>
      <c r="H1075" s="795">
        <v>36</v>
      </c>
      <c r="I1075" s="725" t="s">
        <v>1403</v>
      </c>
      <c r="J1075" s="721" t="s">
        <v>289</v>
      </c>
      <c r="K1075" s="721" t="s">
        <v>246</v>
      </c>
      <c r="L1075" s="813"/>
      <c r="M1075" s="813" t="s">
        <v>6426</v>
      </c>
      <c r="N1075" s="722" t="s">
        <v>3744</v>
      </c>
      <c r="O1075" s="721" t="s">
        <v>245</v>
      </c>
      <c r="P1075" s="722" t="s">
        <v>3756</v>
      </c>
      <c r="Q1075" s="722" t="s">
        <v>3755</v>
      </c>
    </row>
    <row r="1076" spans="1:17">
      <c r="A1076" s="721"/>
      <c r="B1076" s="721">
        <v>3</v>
      </c>
      <c r="C1076" s="722" t="s">
        <v>3761</v>
      </c>
      <c r="D1076" s="723" t="s">
        <v>23</v>
      </c>
      <c r="E1076" s="721" t="s">
        <v>254</v>
      </c>
      <c r="F1076" s="721" t="s">
        <v>230</v>
      </c>
      <c r="G1076" s="956">
        <v>37519</v>
      </c>
      <c r="H1076" s="795">
        <v>14</v>
      </c>
      <c r="I1076" s="725" t="s">
        <v>1403</v>
      </c>
      <c r="J1076" s="721" t="s">
        <v>348</v>
      </c>
      <c r="K1076" s="721" t="s">
        <v>266</v>
      </c>
      <c r="L1076" s="813"/>
      <c r="M1076" s="813" t="s">
        <v>6426</v>
      </c>
      <c r="N1076" s="722" t="s">
        <v>3744</v>
      </c>
      <c r="O1076" s="721" t="s">
        <v>255</v>
      </c>
      <c r="P1076" s="722" t="s">
        <v>3760</v>
      </c>
      <c r="Q1076" s="722" t="s">
        <v>3755</v>
      </c>
    </row>
    <row r="1077" spans="1:17">
      <c r="A1077" s="721"/>
      <c r="B1077" s="721">
        <v>4</v>
      </c>
      <c r="C1077" s="722" t="s">
        <v>3763</v>
      </c>
      <c r="D1077" s="723" t="s">
        <v>23</v>
      </c>
      <c r="E1077" s="721" t="s">
        <v>254</v>
      </c>
      <c r="F1077" s="721" t="s">
        <v>230</v>
      </c>
      <c r="G1077" s="956">
        <v>40166</v>
      </c>
      <c r="H1077" s="795">
        <v>7</v>
      </c>
      <c r="I1077" s="725" t="s">
        <v>1403</v>
      </c>
      <c r="J1077" s="721" t="s">
        <v>265</v>
      </c>
      <c r="K1077" s="721" t="s">
        <v>270</v>
      </c>
      <c r="L1077" s="813"/>
      <c r="M1077" s="813" t="s">
        <v>6426</v>
      </c>
      <c r="N1077" s="722" t="s">
        <v>3744</v>
      </c>
      <c r="O1077" s="721" t="s">
        <v>255</v>
      </c>
      <c r="P1077" s="734" t="s">
        <v>3762</v>
      </c>
      <c r="Q1077" s="722" t="s">
        <v>3755</v>
      </c>
    </row>
    <row r="1078" spans="1:17">
      <c r="A1078" s="721">
        <v>306</v>
      </c>
      <c r="B1078" s="721">
        <v>1</v>
      </c>
      <c r="C1078" s="722" t="s">
        <v>1142</v>
      </c>
      <c r="D1078" s="723" t="s">
        <v>16</v>
      </c>
      <c r="E1078" s="721" t="s">
        <v>221</v>
      </c>
      <c r="F1078" s="721" t="s">
        <v>727</v>
      </c>
      <c r="G1078" s="956">
        <v>27168</v>
      </c>
      <c r="H1078" s="795">
        <v>43</v>
      </c>
      <c r="I1078" s="725" t="s">
        <v>1403</v>
      </c>
      <c r="J1078" s="721" t="s">
        <v>256</v>
      </c>
      <c r="K1078" s="721" t="s">
        <v>246</v>
      </c>
      <c r="L1078" s="813"/>
      <c r="M1078" s="813" t="s">
        <v>6426</v>
      </c>
      <c r="N1078" s="722" t="s">
        <v>3744</v>
      </c>
      <c r="O1078" s="721" t="s">
        <v>222</v>
      </c>
      <c r="P1078" s="722" t="s">
        <v>3764</v>
      </c>
      <c r="Q1078" s="722" t="s">
        <v>3767</v>
      </c>
    </row>
    <row r="1079" spans="1:17">
      <c r="A1079" s="721"/>
      <c r="B1079" s="721">
        <v>2</v>
      </c>
      <c r="C1079" s="722" t="s">
        <v>3769</v>
      </c>
      <c r="D1079" s="723" t="s">
        <v>16</v>
      </c>
      <c r="E1079" s="721" t="s">
        <v>254</v>
      </c>
      <c r="F1079" s="721" t="s">
        <v>230</v>
      </c>
      <c r="G1079" s="956">
        <v>35223</v>
      </c>
      <c r="H1079" s="795">
        <v>21</v>
      </c>
      <c r="I1079" s="725" t="s">
        <v>1403</v>
      </c>
      <c r="J1079" s="721" t="s">
        <v>223</v>
      </c>
      <c r="K1079" s="721" t="s">
        <v>270</v>
      </c>
      <c r="L1079" s="813"/>
      <c r="M1079" s="813" t="s">
        <v>6426</v>
      </c>
      <c r="N1079" s="722" t="s">
        <v>3744</v>
      </c>
      <c r="O1079" s="721" t="s">
        <v>255</v>
      </c>
      <c r="P1079" s="722" t="s">
        <v>3768</v>
      </c>
      <c r="Q1079" s="722" t="s">
        <v>3767</v>
      </c>
    </row>
    <row r="1080" spans="1:17">
      <c r="A1080" s="721">
        <v>307</v>
      </c>
      <c r="B1080" s="721">
        <v>1</v>
      </c>
      <c r="C1080" s="722" t="s">
        <v>113</v>
      </c>
      <c r="D1080" s="723" t="s">
        <v>23</v>
      </c>
      <c r="E1080" s="721" t="s">
        <v>221</v>
      </c>
      <c r="F1080" s="721" t="s">
        <v>244</v>
      </c>
      <c r="G1080" s="956">
        <v>30368</v>
      </c>
      <c r="H1080" s="795">
        <v>34</v>
      </c>
      <c r="I1080" s="725" t="s">
        <v>1403</v>
      </c>
      <c r="J1080" s="721" t="s">
        <v>223</v>
      </c>
      <c r="K1080" s="721" t="s">
        <v>283</v>
      </c>
      <c r="L1080" s="813"/>
      <c r="M1080" s="813" t="s">
        <v>6426</v>
      </c>
      <c r="N1080" s="722" t="s">
        <v>3744</v>
      </c>
      <c r="O1080" s="721" t="s">
        <v>222</v>
      </c>
      <c r="P1080" s="722" t="s">
        <v>3770</v>
      </c>
      <c r="Q1080" s="722" t="s">
        <v>3771</v>
      </c>
    </row>
    <row r="1081" spans="1:17">
      <c r="A1081" s="721"/>
      <c r="B1081" s="721">
        <v>2</v>
      </c>
      <c r="C1081" s="722" t="s">
        <v>2089</v>
      </c>
      <c r="D1081" s="723" t="s">
        <v>16</v>
      </c>
      <c r="E1081" s="721" t="s">
        <v>221</v>
      </c>
      <c r="F1081" s="721" t="s">
        <v>244</v>
      </c>
      <c r="G1081" s="956">
        <v>31951</v>
      </c>
      <c r="H1081" s="795">
        <v>30</v>
      </c>
      <c r="I1081" s="725" t="s">
        <v>1403</v>
      </c>
      <c r="J1081" s="721" t="s">
        <v>289</v>
      </c>
      <c r="K1081" s="721" t="s">
        <v>246</v>
      </c>
      <c r="L1081" s="813"/>
      <c r="M1081" s="813" t="s">
        <v>6426</v>
      </c>
      <c r="N1081" s="722" t="s">
        <v>3744</v>
      </c>
      <c r="O1081" s="721" t="s">
        <v>245</v>
      </c>
      <c r="P1081" s="722" t="s">
        <v>3772</v>
      </c>
      <c r="Q1081" s="722" t="s">
        <v>3771</v>
      </c>
    </row>
    <row r="1082" spans="1:17">
      <c r="A1082" s="721"/>
      <c r="B1082" s="721">
        <v>3</v>
      </c>
      <c r="C1082" s="722" t="s">
        <v>3774</v>
      </c>
      <c r="D1082" s="723" t="s">
        <v>23</v>
      </c>
      <c r="E1082" s="721" t="s">
        <v>254</v>
      </c>
      <c r="F1082" s="721" t="s">
        <v>230</v>
      </c>
      <c r="G1082" s="956">
        <v>38705</v>
      </c>
      <c r="H1082" s="795">
        <v>11</v>
      </c>
      <c r="I1082" s="725" t="s">
        <v>1403</v>
      </c>
      <c r="J1082" s="721" t="s">
        <v>369</v>
      </c>
      <c r="K1082" s="721" t="s">
        <v>266</v>
      </c>
      <c r="L1082" s="813"/>
      <c r="M1082" s="813" t="s">
        <v>6426</v>
      </c>
      <c r="N1082" s="722" t="s">
        <v>3744</v>
      </c>
      <c r="O1082" s="721" t="s">
        <v>255</v>
      </c>
      <c r="P1082" s="722" t="s">
        <v>3773</v>
      </c>
      <c r="Q1082" s="722" t="s">
        <v>3771</v>
      </c>
    </row>
    <row r="1083" spans="1:17">
      <c r="A1083" s="721"/>
      <c r="B1083" s="738">
        <v>4</v>
      </c>
      <c r="C1083" s="734" t="s">
        <v>3776</v>
      </c>
      <c r="D1083" s="723" t="s">
        <v>23</v>
      </c>
      <c r="E1083" s="738" t="s">
        <v>254</v>
      </c>
      <c r="F1083" s="737" t="s">
        <v>230</v>
      </c>
      <c r="G1083" s="961" t="s">
        <v>3777</v>
      </c>
      <c r="H1083" s="795">
        <v>1</v>
      </c>
      <c r="I1083" s="725" t="s">
        <v>1403</v>
      </c>
      <c r="J1083" s="738" t="s">
        <v>265</v>
      </c>
      <c r="K1083" s="738" t="s">
        <v>270</v>
      </c>
      <c r="L1083" s="813"/>
      <c r="M1083" s="813" t="s">
        <v>6426</v>
      </c>
      <c r="N1083" s="722" t="s">
        <v>3744</v>
      </c>
      <c r="O1083" s="738" t="s">
        <v>255</v>
      </c>
      <c r="P1083" s="734" t="s">
        <v>3775</v>
      </c>
      <c r="Q1083" s="722" t="s">
        <v>3771</v>
      </c>
    </row>
    <row r="1084" spans="1:17">
      <c r="A1084" s="721">
        <v>308</v>
      </c>
      <c r="B1084" s="721">
        <v>1</v>
      </c>
      <c r="C1084" s="722" t="s">
        <v>3225</v>
      </c>
      <c r="D1084" s="723" t="s">
        <v>23</v>
      </c>
      <c r="E1084" s="721" t="s">
        <v>221</v>
      </c>
      <c r="F1084" s="721" t="s">
        <v>583</v>
      </c>
      <c r="G1084" s="956">
        <v>21834</v>
      </c>
      <c r="H1084" s="795">
        <v>57</v>
      </c>
      <c r="I1084" s="725" t="s">
        <v>1403</v>
      </c>
      <c r="J1084" s="721" t="s">
        <v>256</v>
      </c>
      <c r="K1084" s="721" t="s">
        <v>283</v>
      </c>
      <c r="L1084" s="813"/>
      <c r="M1084" s="813" t="s">
        <v>6426</v>
      </c>
      <c r="N1084" s="722" t="s">
        <v>3744</v>
      </c>
      <c r="O1084" s="721" t="s">
        <v>222</v>
      </c>
      <c r="P1084" s="722" t="s">
        <v>3778</v>
      </c>
      <c r="Q1084" s="722" t="s">
        <v>3781</v>
      </c>
    </row>
    <row r="1085" spans="1:17">
      <c r="A1085" s="721"/>
      <c r="B1085" s="721">
        <v>2</v>
      </c>
      <c r="C1085" s="722" t="s">
        <v>3224</v>
      </c>
      <c r="D1085" s="723" t="s">
        <v>16</v>
      </c>
      <c r="E1085" s="721" t="s">
        <v>221</v>
      </c>
      <c r="F1085" s="721" t="s">
        <v>583</v>
      </c>
      <c r="G1085" s="956">
        <v>26007</v>
      </c>
      <c r="H1085" s="795">
        <v>46</v>
      </c>
      <c r="I1085" s="725" t="s">
        <v>1403</v>
      </c>
      <c r="J1085" s="721" t="s">
        <v>256</v>
      </c>
      <c r="K1085" s="721" t="s">
        <v>246</v>
      </c>
      <c r="L1085" s="813"/>
      <c r="M1085" s="813" t="s">
        <v>6426</v>
      </c>
      <c r="N1085" s="722" t="s">
        <v>3744</v>
      </c>
      <c r="O1085" s="721" t="s">
        <v>245</v>
      </c>
      <c r="P1085" s="722" t="s">
        <v>3782</v>
      </c>
      <c r="Q1085" s="722" t="s">
        <v>3781</v>
      </c>
    </row>
    <row r="1086" spans="1:17">
      <c r="A1086" s="721">
        <v>309</v>
      </c>
      <c r="B1086" s="721">
        <v>1</v>
      </c>
      <c r="C1086" s="722" t="s">
        <v>1264</v>
      </c>
      <c r="D1086" s="723" t="s">
        <v>23</v>
      </c>
      <c r="E1086" s="721" t="s">
        <v>221</v>
      </c>
      <c r="F1086" s="721" t="s">
        <v>452</v>
      </c>
      <c r="G1086" s="956">
        <v>19225</v>
      </c>
      <c r="H1086" s="795">
        <v>64</v>
      </c>
      <c r="I1086" s="725" t="s">
        <v>1403</v>
      </c>
      <c r="J1086" s="721" t="s">
        <v>256</v>
      </c>
      <c r="K1086" s="721" t="s">
        <v>283</v>
      </c>
      <c r="L1086" s="813"/>
      <c r="M1086" s="813" t="s">
        <v>6426</v>
      </c>
      <c r="N1086" s="722" t="s">
        <v>3744</v>
      </c>
      <c r="O1086" s="721" t="s">
        <v>222</v>
      </c>
      <c r="P1086" s="722" t="s">
        <v>3787</v>
      </c>
      <c r="Q1086" s="722" t="s">
        <v>3790</v>
      </c>
    </row>
    <row r="1087" spans="1:17">
      <c r="A1087" s="721"/>
      <c r="B1087" s="721">
        <v>2</v>
      </c>
      <c r="C1087" s="722" t="s">
        <v>2535</v>
      </c>
      <c r="D1087" s="723" t="s">
        <v>16</v>
      </c>
      <c r="E1087" s="721" t="s">
        <v>221</v>
      </c>
      <c r="F1087" s="721" t="s">
        <v>452</v>
      </c>
      <c r="G1087" s="956">
        <v>21235</v>
      </c>
      <c r="H1087" s="795">
        <v>59</v>
      </c>
      <c r="I1087" s="725" t="s">
        <v>1403</v>
      </c>
      <c r="J1087" s="721" t="s">
        <v>256</v>
      </c>
      <c r="K1087" s="721" t="s">
        <v>246</v>
      </c>
      <c r="L1087" s="813"/>
      <c r="M1087" s="813" t="s">
        <v>6426</v>
      </c>
      <c r="N1087" s="722" t="s">
        <v>3744</v>
      </c>
      <c r="O1087" s="721" t="s">
        <v>245</v>
      </c>
      <c r="P1087" s="722" t="s">
        <v>3791</v>
      </c>
      <c r="Q1087" s="722" t="s">
        <v>3790</v>
      </c>
    </row>
    <row r="1088" spans="1:17">
      <c r="A1088" s="721"/>
      <c r="B1088" s="721">
        <v>3</v>
      </c>
      <c r="C1088" s="722" t="s">
        <v>3795</v>
      </c>
      <c r="D1088" s="723" t="s">
        <v>23</v>
      </c>
      <c r="E1088" s="721" t="s">
        <v>254</v>
      </c>
      <c r="F1088" s="721" t="s">
        <v>230</v>
      </c>
      <c r="G1088" s="956">
        <v>36225</v>
      </c>
      <c r="H1088" s="795">
        <v>18</v>
      </c>
      <c r="I1088" s="725" t="s">
        <v>1403</v>
      </c>
      <c r="J1088" s="721" t="s">
        <v>886</v>
      </c>
      <c r="K1088" s="721" t="s">
        <v>266</v>
      </c>
      <c r="L1088" s="813"/>
      <c r="M1088" s="813" t="s">
        <v>6426</v>
      </c>
      <c r="N1088" s="722" t="s">
        <v>3744</v>
      </c>
      <c r="O1088" s="721" t="s">
        <v>255</v>
      </c>
      <c r="P1088" s="722" t="s">
        <v>3794</v>
      </c>
      <c r="Q1088" s="722" t="s">
        <v>3790</v>
      </c>
    </row>
    <row r="1089" spans="1:17">
      <c r="A1089" s="721">
        <v>310</v>
      </c>
      <c r="B1089" s="721">
        <v>1</v>
      </c>
      <c r="C1089" s="722" t="s">
        <v>3797</v>
      </c>
      <c r="D1089" s="723" t="s">
        <v>23</v>
      </c>
      <c r="E1089" s="721" t="s">
        <v>221</v>
      </c>
      <c r="F1089" s="721" t="s">
        <v>1290</v>
      </c>
      <c r="G1089" s="956">
        <v>21220</v>
      </c>
      <c r="H1089" s="795">
        <v>59</v>
      </c>
      <c r="I1089" s="725" t="s">
        <v>1403</v>
      </c>
      <c r="J1089" s="721" t="s">
        <v>256</v>
      </c>
      <c r="K1089" s="721" t="s">
        <v>283</v>
      </c>
      <c r="L1089" s="813"/>
      <c r="M1089" s="813" t="s">
        <v>6426</v>
      </c>
      <c r="N1089" s="722" t="s">
        <v>3744</v>
      </c>
      <c r="O1089" s="721" t="s">
        <v>222</v>
      </c>
      <c r="P1089" s="722" t="s">
        <v>3796</v>
      </c>
      <c r="Q1089" s="722" t="s">
        <v>3800</v>
      </c>
    </row>
    <row r="1090" spans="1:17">
      <c r="A1090" s="721"/>
      <c r="B1090" s="721">
        <v>2</v>
      </c>
      <c r="C1090" s="722" t="s">
        <v>3802</v>
      </c>
      <c r="D1090" s="723" t="s">
        <v>16</v>
      </c>
      <c r="E1090" s="721" t="s">
        <v>221</v>
      </c>
      <c r="F1090" s="721" t="s">
        <v>1290</v>
      </c>
      <c r="G1090" s="956">
        <v>21916</v>
      </c>
      <c r="H1090" s="795">
        <v>57</v>
      </c>
      <c r="I1090" s="725" t="s">
        <v>1403</v>
      </c>
      <c r="J1090" s="721" t="s">
        <v>256</v>
      </c>
      <c r="K1090" s="721" t="s">
        <v>246</v>
      </c>
      <c r="L1090" s="813"/>
      <c r="M1090" s="813" t="s">
        <v>6426</v>
      </c>
      <c r="N1090" s="722" t="s">
        <v>3744</v>
      </c>
      <c r="O1090" s="721" t="s">
        <v>245</v>
      </c>
      <c r="P1090" s="722" t="s">
        <v>3801</v>
      </c>
      <c r="Q1090" s="722" t="s">
        <v>3800</v>
      </c>
    </row>
    <row r="1091" spans="1:17">
      <c r="A1091" s="721">
        <v>311</v>
      </c>
      <c r="B1091" s="721">
        <v>1</v>
      </c>
      <c r="C1091" s="722" t="s">
        <v>3806</v>
      </c>
      <c r="D1091" s="723" t="s">
        <v>23</v>
      </c>
      <c r="E1091" s="721" t="s">
        <v>221</v>
      </c>
      <c r="F1091" s="721" t="s">
        <v>2470</v>
      </c>
      <c r="G1091" s="956">
        <v>23583</v>
      </c>
      <c r="H1091" s="795">
        <v>53</v>
      </c>
      <c r="I1091" s="725" t="s">
        <v>1403</v>
      </c>
      <c r="J1091" s="721" t="s">
        <v>256</v>
      </c>
      <c r="K1091" s="721" t="s">
        <v>283</v>
      </c>
      <c r="L1091" s="813"/>
      <c r="M1091" s="813" t="s">
        <v>6426</v>
      </c>
      <c r="N1091" s="722" t="s">
        <v>3744</v>
      </c>
      <c r="O1091" s="721" t="s">
        <v>222</v>
      </c>
      <c r="P1091" s="722" t="s">
        <v>3805</v>
      </c>
      <c r="Q1091" s="722" t="s">
        <v>3808</v>
      </c>
    </row>
    <row r="1092" spans="1:17">
      <c r="A1092" s="721"/>
      <c r="B1092" s="721">
        <v>2</v>
      </c>
      <c r="C1092" s="722" t="s">
        <v>3810</v>
      </c>
      <c r="D1092" s="723" t="s">
        <v>16</v>
      </c>
      <c r="E1092" s="721" t="s">
        <v>221</v>
      </c>
      <c r="F1092" s="721" t="s">
        <v>3811</v>
      </c>
      <c r="G1092" s="956">
        <v>25069</v>
      </c>
      <c r="H1092" s="795">
        <v>48</v>
      </c>
      <c r="I1092" s="725" t="s">
        <v>1403</v>
      </c>
      <c r="J1092" s="721" t="s">
        <v>256</v>
      </c>
      <c r="K1092" s="721" t="s">
        <v>246</v>
      </c>
      <c r="L1092" s="813"/>
      <c r="M1092" s="813" t="s">
        <v>6426</v>
      </c>
      <c r="N1092" s="722" t="s">
        <v>3744</v>
      </c>
      <c r="O1092" s="721" t="s">
        <v>245</v>
      </c>
      <c r="P1092" s="722" t="s">
        <v>3809</v>
      </c>
      <c r="Q1092" s="722" t="s">
        <v>3808</v>
      </c>
    </row>
    <row r="1093" spans="1:17">
      <c r="A1093" s="721"/>
      <c r="B1093" s="721">
        <v>3</v>
      </c>
      <c r="C1093" s="722" t="s">
        <v>3815</v>
      </c>
      <c r="D1093" s="723" t="s">
        <v>23</v>
      </c>
      <c r="E1093" s="721" t="s">
        <v>254</v>
      </c>
      <c r="F1093" s="721" t="s">
        <v>230</v>
      </c>
      <c r="G1093" s="956">
        <v>35670</v>
      </c>
      <c r="H1093" s="795">
        <v>19</v>
      </c>
      <c r="I1093" s="725" t="s">
        <v>1403</v>
      </c>
      <c r="J1093" s="721" t="s">
        <v>886</v>
      </c>
      <c r="K1093" s="721" t="s">
        <v>266</v>
      </c>
      <c r="L1093" s="813"/>
      <c r="M1093" s="813" t="s">
        <v>6426</v>
      </c>
      <c r="N1093" s="722" t="s">
        <v>3744</v>
      </c>
      <c r="O1093" s="721" t="s">
        <v>255</v>
      </c>
      <c r="P1093" s="722" t="s">
        <v>3814</v>
      </c>
      <c r="Q1093" s="722" t="s">
        <v>3808</v>
      </c>
    </row>
    <row r="1094" spans="1:17">
      <c r="A1094" s="721">
        <v>312</v>
      </c>
      <c r="B1094" s="721">
        <v>1</v>
      </c>
      <c r="C1094" s="722" t="s">
        <v>3830</v>
      </c>
      <c r="D1094" s="723" t="s">
        <v>23</v>
      </c>
      <c r="E1094" s="721" t="s">
        <v>221</v>
      </c>
      <c r="F1094" s="721" t="s">
        <v>452</v>
      </c>
      <c r="G1094" s="956">
        <v>21678</v>
      </c>
      <c r="H1094" s="795">
        <v>58</v>
      </c>
      <c r="I1094" s="725" t="s">
        <v>1403</v>
      </c>
      <c r="J1094" s="721" t="s">
        <v>256</v>
      </c>
      <c r="K1094" s="721" t="s">
        <v>283</v>
      </c>
      <c r="L1094" s="813"/>
      <c r="M1094" s="813" t="s">
        <v>6426</v>
      </c>
      <c r="N1094" s="722" t="s">
        <v>3744</v>
      </c>
      <c r="O1094" s="721" t="s">
        <v>222</v>
      </c>
      <c r="P1094" s="734" t="s">
        <v>3829</v>
      </c>
      <c r="Q1094" s="722" t="s">
        <v>3833</v>
      </c>
    </row>
    <row r="1095" spans="1:17">
      <c r="A1095" s="721"/>
      <c r="B1095" s="721">
        <v>2</v>
      </c>
      <c r="C1095" s="722" t="s">
        <v>3835</v>
      </c>
      <c r="D1095" s="723" t="s">
        <v>16</v>
      </c>
      <c r="E1095" s="721" t="s">
        <v>221</v>
      </c>
      <c r="F1095" s="721" t="s">
        <v>452</v>
      </c>
      <c r="G1095" s="956">
        <v>22114</v>
      </c>
      <c r="H1095" s="795">
        <v>57</v>
      </c>
      <c r="I1095" s="725" t="s">
        <v>1403</v>
      </c>
      <c r="J1095" s="721" t="s">
        <v>256</v>
      </c>
      <c r="K1095" s="721" t="s">
        <v>246</v>
      </c>
      <c r="L1095" s="813"/>
      <c r="M1095" s="813" t="s">
        <v>6426</v>
      </c>
      <c r="N1095" s="722" t="s">
        <v>3744</v>
      </c>
      <c r="O1095" s="721" t="s">
        <v>245</v>
      </c>
      <c r="P1095" s="722" t="s">
        <v>3834</v>
      </c>
      <c r="Q1095" s="722" t="s">
        <v>3833</v>
      </c>
    </row>
    <row r="1096" spans="1:17">
      <c r="A1096" s="721">
        <v>313</v>
      </c>
      <c r="B1096" s="721">
        <v>1</v>
      </c>
      <c r="C1096" s="722" t="s">
        <v>3839</v>
      </c>
      <c r="D1096" s="723" t="s">
        <v>23</v>
      </c>
      <c r="E1096" s="721" t="s">
        <v>221</v>
      </c>
      <c r="F1096" s="721" t="s">
        <v>733</v>
      </c>
      <c r="G1096" s="956">
        <v>24778</v>
      </c>
      <c r="H1096" s="795">
        <v>49</v>
      </c>
      <c r="I1096" s="725" t="s">
        <v>1403</v>
      </c>
      <c r="J1096" s="721" t="s">
        <v>223</v>
      </c>
      <c r="K1096" s="721" t="s">
        <v>470</v>
      </c>
      <c r="L1096" s="813"/>
      <c r="M1096" s="813" t="s">
        <v>6426</v>
      </c>
      <c r="N1096" s="722" t="s">
        <v>3744</v>
      </c>
      <c r="O1096" s="721" t="s">
        <v>222</v>
      </c>
      <c r="P1096" s="722" t="s">
        <v>3838</v>
      </c>
      <c r="Q1096" s="722" t="s">
        <v>3842</v>
      </c>
    </row>
    <row r="1097" spans="1:17">
      <c r="A1097" s="721"/>
      <c r="B1097" s="721">
        <v>2</v>
      </c>
      <c r="C1097" s="722" t="s">
        <v>3844</v>
      </c>
      <c r="D1097" s="723" t="s">
        <v>16</v>
      </c>
      <c r="E1097" s="721" t="s">
        <v>221</v>
      </c>
      <c r="F1097" s="721" t="s">
        <v>733</v>
      </c>
      <c r="G1097" s="956">
        <v>25549</v>
      </c>
      <c r="H1097" s="795">
        <v>47</v>
      </c>
      <c r="I1097" s="725" t="s">
        <v>1403</v>
      </c>
      <c r="J1097" s="721" t="s">
        <v>289</v>
      </c>
      <c r="K1097" s="721" t="s">
        <v>246</v>
      </c>
      <c r="L1097" s="813"/>
      <c r="M1097" s="813" t="s">
        <v>6426</v>
      </c>
      <c r="N1097" s="722" t="s">
        <v>3744</v>
      </c>
      <c r="O1097" s="721" t="s">
        <v>245</v>
      </c>
      <c r="P1097" s="722" t="s">
        <v>3843</v>
      </c>
      <c r="Q1097" s="722" t="s">
        <v>3842</v>
      </c>
    </row>
    <row r="1098" spans="1:17">
      <c r="A1098" s="721"/>
      <c r="B1098" s="721">
        <v>3</v>
      </c>
      <c r="C1098" s="722" t="s">
        <v>3850</v>
      </c>
      <c r="D1098" s="723" t="s">
        <v>16</v>
      </c>
      <c r="E1098" s="721" t="s">
        <v>254</v>
      </c>
      <c r="F1098" s="721" t="s">
        <v>252</v>
      </c>
      <c r="G1098" s="956">
        <v>34995</v>
      </c>
      <c r="H1098" s="795">
        <v>21</v>
      </c>
      <c r="I1098" s="725" t="s">
        <v>1403</v>
      </c>
      <c r="J1098" s="721" t="s">
        <v>223</v>
      </c>
      <c r="K1098" s="721" t="s">
        <v>270</v>
      </c>
      <c r="L1098" s="813"/>
      <c r="M1098" s="813" t="s">
        <v>6426</v>
      </c>
      <c r="N1098" s="722" t="s">
        <v>3744</v>
      </c>
      <c r="O1098" s="721" t="s">
        <v>255</v>
      </c>
      <c r="P1098" s="722" t="s">
        <v>3849</v>
      </c>
      <c r="Q1098" s="722" t="s">
        <v>3842</v>
      </c>
    </row>
    <row r="1099" spans="1:17">
      <c r="A1099" s="721">
        <v>314</v>
      </c>
      <c r="B1099" s="721">
        <v>1</v>
      </c>
      <c r="C1099" s="722" t="s">
        <v>3852</v>
      </c>
      <c r="D1099" s="723" t="s">
        <v>23</v>
      </c>
      <c r="E1099" s="721" t="s">
        <v>221</v>
      </c>
      <c r="F1099" s="721" t="s">
        <v>219</v>
      </c>
      <c r="G1099" s="956">
        <v>22682</v>
      </c>
      <c r="H1099" s="795">
        <v>55</v>
      </c>
      <c r="I1099" s="725" t="s">
        <v>1403</v>
      </c>
      <c r="J1099" s="721" t="s">
        <v>256</v>
      </c>
      <c r="K1099" s="721" t="s">
        <v>283</v>
      </c>
      <c r="L1099" s="813"/>
      <c r="M1099" s="813" t="s">
        <v>6426</v>
      </c>
      <c r="N1099" s="722" t="s">
        <v>3744</v>
      </c>
      <c r="O1099" s="721" t="s">
        <v>222</v>
      </c>
      <c r="P1099" s="722" t="s">
        <v>3851</v>
      </c>
      <c r="Q1099" s="722" t="s">
        <v>3853</v>
      </c>
    </row>
    <row r="1100" spans="1:17">
      <c r="A1100" s="721"/>
      <c r="B1100" s="721">
        <v>2</v>
      </c>
      <c r="C1100" s="722" t="s">
        <v>2846</v>
      </c>
      <c r="D1100" s="723" t="s">
        <v>16</v>
      </c>
      <c r="E1100" s="721" t="s">
        <v>221</v>
      </c>
      <c r="F1100" s="721" t="s">
        <v>219</v>
      </c>
      <c r="G1100" s="956">
        <v>24333</v>
      </c>
      <c r="H1100" s="795">
        <v>50</v>
      </c>
      <c r="I1100" s="725" t="s">
        <v>1403</v>
      </c>
      <c r="J1100" s="721" t="s">
        <v>256</v>
      </c>
      <c r="K1100" s="721" t="s">
        <v>246</v>
      </c>
      <c r="L1100" s="813"/>
      <c r="M1100" s="813" t="s">
        <v>6426</v>
      </c>
      <c r="N1100" s="722" t="s">
        <v>3744</v>
      </c>
      <c r="O1100" s="721" t="s">
        <v>245</v>
      </c>
      <c r="P1100" s="722" t="s">
        <v>3854</v>
      </c>
      <c r="Q1100" s="722" t="s">
        <v>3853</v>
      </c>
    </row>
    <row r="1101" spans="1:17">
      <c r="A1101" s="721">
        <v>315</v>
      </c>
      <c r="B1101" s="721">
        <v>1</v>
      </c>
      <c r="C1101" s="722" t="s">
        <v>3859</v>
      </c>
      <c r="D1101" s="723" t="s">
        <v>23</v>
      </c>
      <c r="E1101" s="721" t="s">
        <v>221</v>
      </c>
      <c r="F1101" s="721" t="s">
        <v>467</v>
      </c>
      <c r="G1101" s="956">
        <v>22283</v>
      </c>
      <c r="H1101" s="795">
        <v>56</v>
      </c>
      <c r="I1101" s="725" t="s">
        <v>1403</v>
      </c>
      <c r="J1101" s="721" t="s">
        <v>223</v>
      </c>
      <c r="K1101" s="721" t="s">
        <v>283</v>
      </c>
      <c r="L1101" s="813"/>
      <c r="M1101" s="813" t="s">
        <v>6426</v>
      </c>
      <c r="N1101" s="722" t="s">
        <v>3744</v>
      </c>
      <c r="O1101" s="721" t="s">
        <v>222</v>
      </c>
      <c r="P1101" s="722" t="s">
        <v>3858</v>
      </c>
      <c r="Q1101" s="722" t="s">
        <v>3862</v>
      </c>
    </row>
    <row r="1102" spans="1:17">
      <c r="A1102" s="721"/>
      <c r="B1102" s="721">
        <v>2</v>
      </c>
      <c r="C1102" s="722" t="s">
        <v>3864</v>
      </c>
      <c r="D1102" s="723" t="s">
        <v>16</v>
      </c>
      <c r="E1102" s="721" t="s">
        <v>221</v>
      </c>
      <c r="F1102" s="721" t="s">
        <v>219</v>
      </c>
      <c r="G1102" s="956">
        <v>23867</v>
      </c>
      <c r="H1102" s="795">
        <v>52</v>
      </c>
      <c r="I1102" s="725" t="s">
        <v>1403</v>
      </c>
      <c r="J1102" s="721" t="s">
        <v>223</v>
      </c>
      <c r="K1102" s="721" t="s">
        <v>246</v>
      </c>
      <c r="L1102" s="813"/>
      <c r="M1102" s="813" t="s">
        <v>6426</v>
      </c>
      <c r="N1102" s="722" t="s">
        <v>3744</v>
      </c>
      <c r="O1102" s="721" t="s">
        <v>245</v>
      </c>
      <c r="P1102" s="722" t="s">
        <v>3863</v>
      </c>
      <c r="Q1102" s="722" t="s">
        <v>3862</v>
      </c>
    </row>
    <row r="1103" spans="1:17">
      <c r="A1103" s="721"/>
      <c r="B1103" s="721">
        <v>3</v>
      </c>
      <c r="C1103" s="722" t="s">
        <v>3868</v>
      </c>
      <c r="D1103" s="723" t="s">
        <v>16</v>
      </c>
      <c r="E1103" s="721" t="s">
        <v>254</v>
      </c>
      <c r="F1103" s="721" t="s">
        <v>467</v>
      </c>
      <c r="G1103" s="956">
        <v>33629</v>
      </c>
      <c r="H1103" s="795">
        <v>25</v>
      </c>
      <c r="I1103" s="725" t="s">
        <v>1403</v>
      </c>
      <c r="J1103" s="721" t="s">
        <v>2743</v>
      </c>
      <c r="K1103" s="721" t="s">
        <v>270</v>
      </c>
      <c r="L1103" s="813"/>
      <c r="M1103" s="813" t="s">
        <v>6426</v>
      </c>
      <c r="N1103" s="722" t="s">
        <v>3744</v>
      </c>
      <c r="O1103" s="721" t="s">
        <v>255</v>
      </c>
      <c r="P1103" s="722" t="s">
        <v>3867</v>
      </c>
      <c r="Q1103" s="722" t="s">
        <v>3862</v>
      </c>
    </row>
    <row r="1104" spans="1:17">
      <c r="A1104" s="721"/>
      <c r="B1104" s="721">
        <v>4</v>
      </c>
      <c r="C1104" s="722" t="s">
        <v>3870</v>
      </c>
      <c r="D1104" s="723" t="s">
        <v>16</v>
      </c>
      <c r="E1104" s="721" t="s">
        <v>254</v>
      </c>
      <c r="F1104" s="721" t="s">
        <v>230</v>
      </c>
      <c r="G1104" s="956">
        <v>35991</v>
      </c>
      <c r="H1104" s="795">
        <v>19</v>
      </c>
      <c r="I1104" s="725" t="s">
        <v>1403</v>
      </c>
      <c r="J1104" s="721" t="s">
        <v>348</v>
      </c>
      <c r="K1104" s="721" t="s">
        <v>266</v>
      </c>
      <c r="L1104" s="813"/>
      <c r="M1104" s="813" t="s">
        <v>6426</v>
      </c>
      <c r="N1104" s="722" t="s">
        <v>3744</v>
      </c>
      <c r="O1104" s="721" t="s">
        <v>255</v>
      </c>
      <c r="P1104" s="722" t="s">
        <v>3869</v>
      </c>
      <c r="Q1104" s="722" t="s">
        <v>3862</v>
      </c>
    </row>
    <row r="1105" spans="1:17">
      <c r="A1105" s="721">
        <v>316</v>
      </c>
      <c r="B1105" s="721">
        <v>1</v>
      </c>
      <c r="C1105" s="722" t="s">
        <v>3872</v>
      </c>
      <c r="D1105" s="723" t="s">
        <v>23</v>
      </c>
      <c r="E1105" s="721" t="s">
        <v>221</v>
      </c>
      <c r="F1105" s="721" t="s">
        <v>1913</v>
      </c>
      <c r="G1105" s="956">
        <v>26764</v>
      </c>
      <c r="H1105" s="795">
        <v>44</v>
      </c>
      <c r="I1105" s="725" t="s">
        <v>1403</v>
      </c>
      <c r="J1105" s="721" t="s">
        <v>289</v>
      </c>
      <c r="K1105" s="721" t="s">
        <v>360</v>
      </c>
      <c r="L1105" s="813"/>
      <c r="M1105" s="813" t="s">
        <v>6426</v>
      </c>
      <c r="N1105" s="722" t="s">
        <v>3744</v>
      </c>
      <c r="O1105" s="721" t="s">
        <v>222</v>
      </c>
      <c r="P1105" s="722" t="s">
        <v>3871</v>
      </c>
      <c r="Q1105" s="722" t="s">
        <v>3874</v>
      </c>
    </row>
    <row r="1106" spans="1:17">
      <c r="A1106" s="721"/>
      <c r="B1106" s="721">
        <v>2</v>
      </c>
      <c r="C1106" s="722" t="s">
        <v>3876</v>
      </c>
      <c r="D1106" s="723" t="s">
        <v>16</v>
      </c>
      <c r="E1106" s="721" t="s">
        <v>221</v>
      </c>
      <c r="F1106" s="721" t="s">
        <v>1913</v>
      </c>
      <c r="G1106" s="956">
        <v>29070</v>
      </c>
      <c r="H1106" s="795">
        <v>38</v>
      </c>
      <c r="I1106" s="725" t="s">
        <v>1403</v>
      </c>
      <c r="J1106" s="721" t="s">
        <v>289</v>
      </c>
      <c r="K1106" s="721" t="s">
        <v>246</v>
      </c>
      <c r="L1106" s="813"/>
      <c r="M1106" s="813" t="s">
        <v>6426</v>
      </c>
      <c r="N1106" s="722" t="s">
        <v>3744</v>
      </c>
      <c r="O1106" s="721" t="s">
        <v>245</v>
      </c>
      <c r="P1106" s="722" t="s">
        <v>3875</v>
      </c>
      <c r="Q1106" s="722" t="s">
        <v>3874</v>
      </c>
    </row>
    <row r="1107" spans="1:17">
      <c r="A1107" s="721"/>
      <c r="B1107" s="721">
        <v>3</v>
      </c>
      <c r="C1107" s="722" t="s">
        <v>3881</v>
      </c>
      <c r="D1107" s="723" t="s">
        <v>16</v>
      </c>
      <c r="E1107" s="721" t="s">
        <v>254</v>
      </c>
      <c r="F1107" s="721" t="s">
        <v>230</v>
      </c>
      <c r="G1107" s="956">
        <v>37963</v>
      </c>
      <c r="H1107" s="795">
        <v>13</v>
      </c>
      <c r="I1107" s="725" t="s">
        <v>1403</v>
      </c>
      <c r="J1107" s="721" t="s">
        <v>348</v>
      </c>
      <c r="K1107" s="721" t="s">
        <v>266</v>
      </c>
      <c r="L1107" s="813"/>
      <c r="M1107" s="813" t="s">
        <v>6426</v>
      </c>
      <c r="N1107" s="722" t="s">
        <v>3744</v>
      </c>
      <c r="O1107" s="721" t="s">
        <v>255</v>
      </c>
      <c r="P1107" s="722" t="s">
        <v>3880</v>
      </c>
      <c r="Q1107" s="722" t="s">
        <v>3874</v>
      </c>
    </row>
    <row r="1108" spans="1:17">
      <c r="A1108" s="721">
        <v>317</v>
      </c>
      <c r="B1108" s="721">
        <v>1</v>
      </c>
      <c r="C1108" s="722" t="s">
        <v>3883</v>
      </c>
      <c r="D1108" s="723" t="s">
        <v>23</v>
      </c>
      <c r="E1108" s="721" t="s">
        <v>221</v>
      </c>
      <c r="F1108" s="721" t="s">
        <v>727</v>
      </c>
      <c r="G1108" s="956">
        <v>21625</v>
      </c>
      <c r="H1108" s="795">
        <v>58</v>
      </c>
      <c r="I1108" s="725" t="s">
        <v>1403</v>
      </c>
      <c r="J1108" s="721" t="s">
        <v>256</v>
      </c>
      <c r="K1108" s="721" t="s">
        <v>283</v>
      </c>
      <c r="L1108" s="813"/>
      <c r="M1108" s="813" t="s">
        <v>6426</v>
      </c>
      <c r="N1108" s="722" t="s">
        <v>3744</v>
      </c>
      <c r="O1108" s="721" t="s">
        <v>222</v>
      </c>
      <c r="P1108" s="722" t="s">
        <v>3882</v>
      </c>
      <c r="Q1108" s="722" t="s">
        <v>3886</v>
      </c>
    </row>
    <row r="1109" spans="1:17">
      <c r="A1109" s="721"/>
      <c r="B1109" s="721">
        <v>2</v>
      </c>
      <c r="C1109" s="722" t="s">
        <v>3888</v>
      </c>
      <c r="D1109" s="723" t="s">
        <v>16</v>
      </c>
      <c r="E1109" s="721" t="s">
        <v>221</v>
      </c>
      <c r="F1109" s="721" t="s">
        <v>727</v>
      </c>
      <c r="G1109" s="956">
        <v>24572</v>
      </c>
      <c r="H1109" s="795">
        <v>50</v>
      </c>
      <c r="I1109" s="725" t="s">
        <v>1403</v>
      </c>
      <c r="J1109" s="721" t="s">
        <v>256</v>
      </c>
      <c r="K1109" s="721" t="s">
        <v>246</v>
      </c>
      <c r="L1109" s="813"/>
      <c r="M1109" s="813" t="s">
        <v>6426</v>
      </c>
      <c r="N1109" s="722" t="s">
        <v>3744</v>
      </c>
      <c r="O1109" s="721" t="s">
        <v>245</v>
      </c>
      <c r="P1109" s="722" t="s">
        <v>3887</v>
      </c>
      <c r="Q1109" s="722" t="s">
        <v>3886</v>
      </c>
    </row>
    <row r="1110" spans="1:17">
      <c r="A1110" s="721"/>
      <c r="B1110" s="721">
        <v>3</v>
      </c>
      <c r="C1110" s="722" t="s">
        <v>3890</v>
      </c>
      <c r="D1110" s="723" t="s">
        <v>23</v>
      </c>
      <c r="E1110" s="721" t="s">
        <v>254</v>
      </c>
      <c r="F1110" s="721" t="s">
        <v>727</v>
      </c>
      <c r="G1110" s="956">
        <v>31369</v>
      </c>
      <c r="H1110" s="795">
        <v>31</v>
      </c>
      <c r="I1110" s="725" t="s">
        <v>1403</v>
      </c>
      <c r="J1110" s="721" t="s">
        <v>256</v>
      </c>
      <c r="K1110" s="721" t="s">
        <v>283</v>
      </c>
      <c r="L1110" s="813"/>
      <c r="M1110" s="813" t="s">
        <v>6426</v>
      </c>
      <c r="N1110" s="722" t="s">
        <v>3744</v>
      </c>
      <c r="O1110" s="721" t="s">
        <v>255</v>
      </c>
      <c r="P1110" s="722" t="s">
        <v>3889</v>
      </c>
      <c r="Q1110" s="722" t="s">
        <v>3886</v>
      </c>
    </row>
    <row r="1111" spans="1:17">
      <c r="A1111" s="721"/>
      <c r="B1111" s="721">
        <v>4</v>
      </c>
      <c r="C1111" s="722" t="s">
        <v>3892</v>
      </c>
      <c r="D1111" s="723" t="s">
        <v>16</v>
      </c>
      <c r="E1111" s="721" t="s">
        <v>254</v>
      </c>
      <c r="F1111" s="721" t="s">
        <v>230</v>
      </c>
      <c r="G1111" s="956">
        <v>35030</v>
      </c>
      <c r="H1111" s="795">
        <v>21</v>
      </c>
      <c r="I1111" s="725" t="s">
        <v>1403</v>
      </c>
      <c r="J1111" s="721" t="s">
        <v>344</v>
      </c>
      <c r="K1111" s="721" t="s">
        <v>266</v>
      </c>
      <c r="L1111" s="813"/>
      <c r="M1111" s="813" t="s">
        <v>6426</v>
      </c>
      <c r="N1111" s="722" t="s">
        <v>3744</v>
      </c>
      <c r="O1111" s="721" t="s">
        <v>255</v>
      </c>
      <c r="P1111" s="722" t="s">
        <v>3891</v>
      </c>
      <c r="Q1111" s="722" t="s">
        <v>3886</v>
      </c>
    </row>
    <row r="1112" spans="1:17">
      <c r="A1112" s="721">
        <v>318</v>
      </c>
      <c r="B1112" s="721">
        <v>1</v>
      </c>
      <c r="C1112" s="722" t="s">
        <v>3894</v>
      </c>
      <c r="D1112" s="723" t="s">
        <v>23</v>
      </c>
      <c r="E1112" s="721" t="s">
        <v>221</v>
      </c>
      <c r="F1112" s="721" t="s">
        <v>2470</v>
      </c>
      <c r="G1112" s="956">
        <v>27587</v>
      </c>
      <c r="H1112" s="795">
        <v>42</v>
      </c>
      <c r="I1112" s="725" t="s">
        <v>1403</v>
      </c>
      <c r="J1112" s="721" t="s">
        <v>256</v>
      </c>
      <c r="K1112" s="721" t="s">
        <v>360</v>
      </c>
      <c r="L1112" s="813"/>
      <c r="M1112" s="813" t="s">
        <v>6426</v>
      </c>
      <c r="N1112" s="722" t="s">
        <v>3744</v>
      </c>
      <c r="O1112" s="721" t="s">
        <v>222</v>
      </c>
      <c r="P1112" s="734" t="s">
        <v>3893</v>
      </c>
      <c r="Q1112" s="722" t="s">
        <v>3897</v>
      </c>
    </row>
    <row r="1113" spans="1:17">
      <c r="A1113" s="721"/>
      <c r="B1113" s="721">
        <v>2</v>
      </c>
      <c r="C1113" s="722" t="s">
        <v>3899</v>
      </c>
      <c r="D1113" s="723" t="s">
        <v>16</v>
      </c>
      <c r="E1113" s="721" t="s">
        <v>221</v>
      </c>
      <c r="F1113" s="721" t="s">
        <v>337</v>
      </c>
      <c r="G1113" s="956">
        <v>30509</v>
      </c>
      <c r="H1113" s="795">
        <v>34</v>
      </c>
      <c r="I1113" s="725" t="s">
        <v>1403</v>
      </c>
      <c r="J1113" s="721" t="s">
        <v>256</v>
      </c>
      <c r="K1113" s="721" t="s">
        <v>246</v>
      </c>
      <c r="L1113" s="813"/>
      <c r="M1113" s="813" t="s">
        <v>6426</v>
      </c>
      <c r="N1113" s="722" t="s">
        <v>3744</v>
      </c>
      <c r="O1113" s="721" t="s">
        <v>245</v>
      </c>
      <c r="P1113" s="722" t="s">
        <v>3898</v>
      </c>
      <c r="Q1113" s="722" t="s">
        <v>3897</v>
      </c>
    </row>
    <row r="1114" spans="1:17">
      <c r="A1114" s="721"/>
      <c r="B1114" s="721">
        <v>3</v>
      </c>
      <c r="C1114" s="722" t="s">
        <v>3901</v>
      </c>
      <c r="D1114" s="723" t="s">
        <v>23</v>
      </c>
      <c r="E1114" s="721" t="s">
        <v>254</v>
      </c>
      <c r="F1114" s="721" t="s">
        <v>230</v>
      </c>
      <c r="G1114" s="956">
        <v>37128</v>
      </c>
      <c r="H1114" s="795">
        <v>15</v>
      </c>
      <c r="I1114" s="725" t="s">
        <v>1403</v>
      </c>
      <c r="J1114" s="721" t="s">
        <v>348</v>
      </c>
      <c r="K1114" s="721" t="s">
        <v>266</v>
      </c>
      <c r="L1114" s="813"/>
      <c r="M1114" s="813" t="s">
        <v>6426</v>
      </c>
      <c r="N1114" s="722" t="s">
        <v>3744</v>
      </c>
      <c r="O1114" s="721" t="s">
        <v>255</v>
      </c>
      <c r="P1114" s="722" t="s">
        <v>3900</v>
      </c>
      <c r="Q1114" s="722" t="s">
        <v>3897</v>
      </c>
    </row>
    <row r="1115" spans="1:17">
      <c r="A1115" s="721"/>
      <c r="B1115" s="721">
        <v>4</v>
      </c>
      <c r="C1115" s="722" t="s">
        <v>3496</v>
      </c>
      <c r="D1115" s="723" t="s">
        <v>16</v>
      </c>
      <c r="E1115" s="721" t="s">
        <v>254</v>
      </c>
      <c r="F1115" s="721"/>
      <c r="G1115" s="956"/>
      <c r="H1115" s="795"/>
      <c r="I1115" s="725" t="s">
        <v>1403</v>
      </c>
      <c r="J1115" s="721" t="s">
        <v>265</v>
      </c>
      <c r="K1115" s="721" t="s">
        <v>270</v>
      </c>
      <c r="L1115" s="813"/>
      <c r="M1115" s="813" t="s">
        <v>6426</v>
      </c>
      <c r="N1115" s="722" t="s">
        <v>3744</v>
      </c>
      <c r="O1115" s="721" t="s">
        <v>255</v>
      </c>
      <c r="P1115" s="722"/>
      <c r="Q1115" s="722"/>
    </row>
    <row r="1116" spans="1:17">
      <c r="A1116" s="721"/>
      <c r="B1116" s="721">
        <v>5</v>
      </c>
      <c r="C1116" s="722" t="s">
        <v>7076</v>
      </c>
      <c r="D1116" s="723" t="s">
        <v>16</v>
      </c>
      <c r="E1116" s="721" t="s">
        <v>254</v>
      </c>
      <c r="F1116" s="721"/>
      <c r="G1116" s="956"/>
      <c r="H1116" s="795"/>
      <c r="I1116" s="725" t="s">
        <v>1403</v>
      </c>
      <c r="J1116" s="721" t="s">
        <v>265</v>
      </c>
      <c r="K1116" s="721" t="s">
        <v>270</v>
      </c>
      <c r="L1116" s="813"/>
      <c r="M1116" s="813" t="s">
        <v>6426</v>
      </c>
      <c r="N1116" s="722" t="s">
        <v>3744</v>
      </c>
      <c r="O1116" s="721" t="s">
        <v>255</v>
      </c>
      <c r="P1116" s="722"/>
      <c r="Q1116" s="722"/>
    </row>
    <row r="1117" spans="1:17">
      <c r="A1117" s="721">
        <v>319</v>
      </c>
      <c r="B1117" s="721">
        <v>1</v>
      </c>
      <c r="C1117" s="722" t="s">
        <v>3907</v>
      </c>
      <c r="D1117" s="723" t="s">
        <v>16</v>
      </c>
      <c r="E1117" s="721" t="s">
        <v>221</v>
      </c>
      <c r="F1117" s="721" t="s">
        <v>309</v>
      </c>
      <c r="G1117" s="956">
        <v>24668</v>
      </c>
      <c r="H1117" s="795">
        <v>50</v>
      </c>
      <c r="I1117" s="725" t="s">
        <v>1403</v>
      </c>
      <c r="J1117" s="721" t="s">
        <v>256</v>
      </c>
      <c r="K1117" s="721" t="s">
        <v>246</v>
      </c>
      <c r="L1117" s="813"/>
      <c r="M1117" s="813" t="s">
        <v>6426</v>
      </c>
      <c r="N1117" s="722" t="s">
        <v>3744</v>
      </c>
      <c r="O1117" s="721" t="s">
        <v>222</v>
      </c>
      <c r="P1117" s="722" t="s">
        <v>3906</v>
      </c>
      <c r="Q1117" s="722" t="s">
        <v>3905</v>
      </c>
    </row>
    <row r="1118" spans="1:17">
      <c r="A1118" s="721"/>
      <c r="B1118" s="721">
        <v>2</v>
      </c>
      <c r="C1118" s="722" t="s">
        <v>3911</v>
      </c>
      <c r="D1118" s="723" t="s">
        <v>23</v>
      </c>
      <c r="E1118" s="721" t="s">
        <v>254</v>
      </c>
      <c r="F1118" s="721" t="s">
        <v>309</v>
      </c>
      <c r="G1118" s="956">
        <v>34164</v>
      </c>
      <c r="H1118" s="795">
        <v>24</v>
      </c>
      <c r="I1118" s="725" t="s">
        <v>1403</v>
      </c>
      <c r="J1118" s="721" t="s">
        <v>344</v>
      </c>
      <c r="K1118" s="721" t="s">
        <v>266</v>
      </c>
      <c r="L1118" s="813"/>
      <c r="M1118" s="813" t="s">
        <v>6426</v>
      </c>
      <c r="N1118" s="722" t="s">
        <v>3744</v>
      </c>
      <c r="O1118" s="721" t="s">
        <v>255</v>
      </c>
      <c r="P1118" s="722" t="s">
        <v>3910</v>
      </c>
      <c r="Q1118" s="722" t="s">
        <v>3905</v>
      </c>
    </row>
    <row r="1119" spans="1:17">
      <c r="A1119" s="721">
        <v>320</v>
      </c>
      <c r="B1119" s="721">
        <v>1</v>
      </c>
      <c r="C1119" s="722" t="s">
        <v>3920</v>
      </c>
      <c r="D1119" s="723" t="s">
        <v>23</v>
      </c>
      <c r="E1119" s="721" t="s">
        <v>221</v>
      </c>
      <c r="F1119" s="721" t="s">
        <v>288</v>
      </c>
      <c r="G1119" s="956">
        <v>29314</v>
      </c>
      <c r="H1119" s="795">
        <v>37</v>
      </c>
      <c r="I1119" s="725" t="s">
        <v>1403</v>
      </c>
      <c r="J1119" s="721" t="s">
        <v>256</v>
      </c>
      <c r="K1119" s="721" t="s">
        <v>283</v>
      </c>
      <c r="L1119" s="813"/>
      <c r="M1119" s="813" t="s">
        <v>6426</v>
      </c>
      <c r="N1119" s="722" t="s">
        <v>3744</v>
      </c>
      <c r="O1119" s="721" t="s">
        <v>222</v>
      </c>
      <c r="P1119" s="722" t="s">
        <v>3919</v>
      </c>
      <c r="Q1119" s="722" t="s">
        <v>3922</v>
      </c>
    </row>
    <row r="1120" spans="1:17">
      <c r="A1120" s="721"/>
      <c r="B1120" s="721">
        <v>2</v>
      </c>
      <c r="C1120" s="722" t="s">
        <v>3924</v>
      </c>
      <c r="D1120" s="723" t="s">
        <v>16</v>
      </c>
      <c r="E1120" s="721" t="s">
        <v>221</v>
      </c>
      <c r="F1120" s="721" t="s">
        <v>288</v>
      </c>
      <c r="G1120" s="956">
        <v>30476</v>
      </c>
      <c r="H1120" s="795">
        <v>34</v>
      </c>
      <c r="I1120" s="725" t="s">
        <v>1403</v>
      </c>
      <c r="J1120" s="721" t="s">
        <v>256</v>
      </c>
      <c r="K1120" s="721" t="s">
        <v>246</v>
      </c>
      <c r="L1120" s="813"/>
      <c r="M1120" s="813" t="s">
        <v>6426</v>
      </c>
      <c r="N1120" s="722" t="s">
        <v>3744</v>
      </c>
      <c r="O1120" s="721" t="s">
        <v>245</v>
      </c>
      <c r="P1120" s="722" t="s">
        <v>3923</v>
      </c>
      <c r="Q1120" s="722" t="s">
        <v>3922</v>
      </c>
    </row>
    <row r="1121" spans="1:17">
      <c r="A1121" s="721"/>
      <c r="B1121" s="721">
        <v>3</v>
      </c>
      <c r="C1121" s="722" t="s">
        <v>3926</v>
      </c>
      <c r="D1121" s="723" t="s">
        <v>23</v>
      </c>
      <c r="E1121" s="721" t="s">
        <v>254</v>
      </c>
      <c r="F1121" s="721" t="s">
        <v>288</v>
      </c>
      <c r="G1121" s="956">
        <v>37440</v>
      </c>
      <c r="H1121" s="795">
        <v>15</v>
      </c>
      <c r="I1121" s="725" t="s">
        <v>1403</v>
      </c>
      <c r="J1121" s="721" t="s">
        <v>369</v>
      </c>
      <c r="K1121" s="721" t="s">
        <v>266</v>
      </c>
      <c r="L1121" s="813"/>
      <c r="M1121" s="813" t="s">
        <v>6426</v>
      </c>
      <c r="N1121" s="722" t="s">
        <v>3744</v>
      </c>
      <c r="O1121" s="721" t="s">
        <v>255</v>
      </c>
      <c r="P1121" s="722" t="s">
        <v>3925</v>
      </c>
      <c r="Q1121" s="722" t="s">
        <v>3922</v>
      </c>
    </row>
    <row r="1122" spans="1:17">
      <c r="A1122" s="721"/>
      <c r="B1122" s="721">
        <v>4</v>
      </c>
      <c r="C1122" s="722" t="s">
        <v>6447</v>
      </c>
      <c r="D1122" s="723" t="s">
        <v>23</v>
      </c>
      <c r="E1122" s="721" t="s">
        <v>254</v>
      </c>
      <c r="F1122" s="721" t="s">
        <v>288</v>
      </c>
      <c r="G1122" s="956">
        <v>32776</v>
      </c>
      <c r="H1122" s="795">
        <v>28</v>
      </c>
      <c r="I1122" s="725" t="s">
        <v>1403</v>
      </c>
      <c r="J1122" s="721" t="s">
        <v>785</v>
      </c>
      <c r="K1122" s="721" t="s">
        <v>283</v>
      </c>
      <c r="L1122" s="813"/>
      <c r="M1122" s="813" t="s">
        <v>6426</v>
      </c>
      <c r="N1122" s="722" t="s">
        <v>3744</v>
      </c>
      <c r="O1122" s="721" t="s">
        <v>1845</v>
      </c>
      <c r="P1122" s="722"/>
      <c r="Q1122" s="722"/>
    </row>
    <row r="1123" spans="1:17">
      <c r="A1123" s="721">
        <v>321</v>
      </c>
      <c r="B1123" s="721">
        <v>1</v>
      </c>
      <c r="C1123" s="722" t="s">
        <v>3928</v>
      </c>
      <c r="D1123" s="723" t="s">
        <v>23</v>
      </c>
      <c r="E1123" s="721" t="s">
        <v>221</v>
      </c>
      <c r="F1123" s="721" t="s">
        <v>288</v>
      </c>
      <c r="G1123" s="956">
        <v>31758</v>
      </c>
      <c r="H1123" s="795">
        <v>30</v>
      </c>
      <c r="I1123" s="725" t="s">
        <v>1403</v>
      </c>
      <c r="J1123" s="721" t="s">
        <v>289</v>
      </c>
      <c r="K1123" s="721" t="s">
        <v>674</v>
      </c>
      <c r="L1123" s="813"/>
      <c r="M1123" s="813" t="s">
        <v>6426</v>
      </c>
      <c r="N1123" s="722" t="s">
        <v>3744</v>
      </c>
      <c r="O1123" s="721" t="s">
        <v>222</v>
      </c>
      <c r="P1123" s="734" t="s">
        <v>3927</v>
      </c>
      <c r="Q1123" s="734" t="s">
        <v>3930</v>
      </c>
    </row>
    <row r="1124" spans="1:17">
      <c r="A1124" s="721"/>
      <c r="B1124" s="721">
        <v>2</v>
      </c>
      <c r="C1124" s="722" t="s">
        <v>3932</v>
      </c>
      <c r="D1124" s="723" t="s">
        <v>16</v>
      </c>
      <c r="E1124" s="721" t="s">
        <v>254</v>
      </c>
      <c r="F1124" s="721" t="s">
        <v>230</v>
      </c>
      <c r="G1124" s="956">
        <v>40192</v>
      </c>
      <c r="H1124" s="795">
        <v>7</v>
      </c>
      <c r="I1124" s="725" t="s">
        <v>1403</v>
      </c>
      <c r="J1124" s="721" t="s">
        <v>265</v>
      </c>
      <c r="K1124" s="721" t="s">
        <v>270</v>
      </c>
      <c r="L1124" s="813"/>
      <c r="M1124" s="813" t="s">
        <v>6426</v>
      </c>
      <c r="N1124" s="722" t="s">
        <v>3744</v>
      </c>
      <c r="O1124" s="721" t="s">
        <v>255</v>
      </c>
      <c r="P1124" s="734" t="s">
        <v>3931</v>
      </c>
      <c r="Q1124" s="734" t="s">
        <v>3930</v>
      </c>
    </row>
    <row r="1125" spans="1:17">
      <c r="A1125" s="721"/>
      <c r="B1125" s="721">
        <v>3</v>
      </c>
      <c r="C1125" s="762" t="s">
        <v>3935</v>
      </c>
      <c r="D1125" s="742" t="s">
        <v>16</v>
      </c>
      <c r="E1125" s="737" t="s">
        <v>254</v>
      </c>
      <c r="F1125" s="737" t="s">
        <v>229</v>
      </c>
      <c r="G1125" s="961" t="s">
        <v>3936</v>
      </c>
      <c r="H1125" s="795">
        <v>2</v>
      </c>
      <c r="I1125" s="747" t="s">
        <v>1403</v>
      </c>
      <c r="J1125" s="737" t="s">
        <v>3684</v>
      </c>
      <c r="K1125" s="737" t="s">
        <v>270</v>
      </c>
      <c r="L1125" s="813"/>
      <c r="M1125" s="813" t="s">
        <v>6426</v>
      </c>
      <c r="N1125" s="722" t="s">
        <v>3744</v>
      </c>
      <c r="O1125" s="737" t="s">
        <v>255</v>
      </c>
      <c r="P1125" s="734" t="s">
        <v>3934</v>
      </c>
      <c r="Q1125" s="734" t="s">
        <v>3930</v>
      </c>
    </row>
    <row r="1126" spans="1:17">
      <c r="A1126" s="721">
        <v>322</v>
      </c>
      <c r="B1126" s="721">
        <v>1</v>
      </c>
      <c r="C1126" s="722" t="s">
        <v>3939</v>
      </c>
      <c r="D1126" s="723" t="s">
        <v>23</v>
      </c>
      <c r="E1126" s="721" t="s">
        <v>221</v>
      </c>
      <c r="F1126" s="721" t="s">
        <v>288</v>
      </c>
      <c r="G1126" s="956">
        <v>31548</v>
      </c>
      <c r="H1126" s="795">
        <v>31</v>
      </c>
      <c r="I1126" s="725" t="s">
        <v>1403</v>
      </c>
      <c r="J1126" s="721" t="s">
        <v>223</v>
      </c>
      <c r="K1126" s="721" t="s">
        <v>674</v>
      </c>
      <c r="L1126" s="813"/>
      <c r="M1126" s="813" t="s">
        <v>6426</v>
      </c>
      <c r="N1126" s="722" t="s">
        <v>3744</v>
      </c>
      <c r="O1126" s="721" t="s">
        <v>222</v>
      </c>
      <c r="P1126" s="727" t="s">
        <v>3938</v>
      </c>
      <c r="Q1126" s="727" t="s">
        <v>3940</v>
      </c>
    </row>
    <row r="1127" spans="1:17">
      <c r="A1127" s="721"/>
      <c r="B1127" s="721">
        <v>2</v>
      </c>
      <c r="C1127" s="722" t="s">
        <v>3942</v>
      </c>
      <c r="D1127" s="723" t="s">
        <v>16</v>
      </c>
      <c r="E1127" s="721" t="s">
        <v>221</v>
      </c>
      <c r="F1127" s="721" t="s">
        <v>22</v>
      </c>
      <c r="G1127" s="956">
        <v>31413</v>
      </c>
      <c r="H1127" s="795">
        <v>31</v>
      </c>
      <c r="I1127" s="725" t="s">
        <v>1403</v>
      </c>
      <c r="J1127" s="721" t="s">
        <v>223</v>
      </c>
      <c r="K1127" s="721" t="s">
        <v>246</v>
      </c>
      <c r="L1127" s="813"/>
      <c r="M1127" s="813" t="s">
        <v>6426</v>
      </c>
      <c r="N1127" s="722" t="s">
        <v>3744</v>
      </c>
      <c r="O1127" s="721" t="s">
        <v>245</v>
      </c>
      <c r="P1127" s="727" t="s">
        <v>3941</v>
      </c>
      <c r="Q1127" s="727" t="s">
        <v>3940</v>
      </c>
    </row>
    <row r="1128" spans="1:17">
      <c r="A1128" s="721"/>
      <c r="B1128" s="721">
        <v>3</v>
      </c>
      <c r="C1128" s="722" t="s">
        <v>3945</v>
      </c>
      <c r="D1128" s="723" t="s">
        <v>16</v>
      </c>
      <c r="E1128" s="721" t="s">
        <v>254</v>
      </c>
      <c r="F1128" s="721" t="s">
        <v>22</v>
      </c>
      <c r="G1128" s="956">
        <v>39795</v>
      </c>
      <c r="H1128" s="795">
        <v>8</v>
      </c>
      <c r="I1128" s="725" t="s">
        <v>1403</v>
      </c>
      <c r="J1128" s="721" t="s">
        <v>369</v>
      </c>
      <c r="K1128" s="721" t="s">
        <v>266</v>
      </c>
      <c r="L1128" s="813"/>
      <c r="M1128" s="813" t="s">
        <v>6426</v>
      </c>
      <c r="N1128" s="722" t="s">
        <v>3744</v>
      </c>
      <c r="O1128" s="721" t="s">
        <v>255</v>
      </c>
      <c r="P1128" s="727" t="s">
        <v>3944</v>
      </c>
      <c r="Q1128" s="727" t="s">
        <v>3940</v>
      </c>
    </row>
    <row r="1129" spans="1:17">
      <c r="A1129" s="721"/>
      <c r="B1129" s="721">
        <v>4</v>
      </c>
      <c r="C1129" s="722" t="s">
        <v>3947</v>
      </c>
      <c r="D1129" s="723" t="s">
        <v>16</v>
      </c>
      <c r="E1129" s="721" t="s">
        <v>254</v>
      </c>
      <c r="F1129" s="721" t="s">
        <v>22</v>
      </c>
      <c r="G1129" s="956">
        <v>41816</v>
      </c>
      <c r="H1129" s="795">
        <v>3</v>
      </c>
      <c r="I1129" s="725" t="s">
        <v>1403</v>
      </c>
      <c r="J1129" s="721" t="s">
        <v>265</v>
      </c>
      <c r="K1129" s="721" t="s">
        <v>270</v>
      </c>
      <c r="L1129" s="813"/>
      <c r="M1129" s="813" t="s">
        <v>6426</v>
      </c>
      <c r="N1129" s="722" t="s">
        <v>3744</v>
      </c>
      <c r="O1129" s="721" t="s">
        <v>255</v>
      </c>
      <c r="P1129" s="734" t="s">
        <v>3946</v>
      </c>
      <c r="Q1129" s="727" t="s">
        <v>3940</v>
      </c>
    </row>
    <row r="1130" spans="1:17">
      <c r="A1130" s="721">
        <v>323</v>
      </c>
      <c r="B1130" s="721">
        <v>1</v>
      </c>
      <c r="C1130" s="722" t="s">
        <v>3949</v>
      </c>
      <c r="D1130" s="723" t="s">
        <v>23</v>
      </c>
      <c r="E1130" s="721" t="s">
        <v>221</v>
      </c>
      <c r="F1130" s="721" t="s">
        <v>524</v>
      </c>
      <c r="G1130" s="956">
        <v>29461</v>
      </c>
      <c r="H1130" s="795">
        <v>36</v>
      </c>
      <c r="I1130" s="725" t="s">
        <v>1403</v>
      </c>
      <c r="J1130" s="721" t="s">
        <v>223</v>
      </c>
      <c r="K1130" s="721" t="s">
        <v>261</v>
      </c>
      <c r="L1130" s="813"/>
      <c r="M1130" s="813" t="s">
        <v>6426</v>
      </c>
      <c r="N1130" s="722" t="s">
        <v>3744</v>
      </c>
      <c r="O1130" s="721" t="s">
        <v>222</v>
      </c>
      <c r="P1130" s="722" t="s">
        <v>3948</v>
      </c>
      <c r="Q1130" s="722" t="s">
        <v>3950</v>
      </c>
    </row>
    <row r="1131" spans="1:17">
      <c r="A1131" s="721"/>
      <c r="B1131" s="721">
        <v>2</v>
      </c>
      <c r="C1131" s="722" t="s">
        <v>3952</v>
      </c>
      <c r="D1131" s="723" t="s">
        <v>16</v>
      </c>
      <c r="E1131" s="721" t="s">
        <v>221</v>
      </c>
      <c r="F1131" s="721" t="s">
        <v>524</v>
      </c>
      <c r="G1131" s="956">
        <v>31248</v>
      </c>
      <c r="H1131" s="795">
        <v>32</v>
      </c>
      <c r="I1131" s="725" t="s">
        <v>1403</v>
      </c>
      <c r="J1131" s="721" t="s">
        <v>223</v>
      </c>
      <c r="K1131" s="721" t="s">
        <v>246</v>
      </c>
      <c r="L1131" s="813"/>
      <c r="M1131" s="813" t="s">
        <v>6426</v>
      </c>
      <c r="N1131" s="722" t="s">
        <v>3744</v>
      </c>
      <c r="O1131" s="721" t="s">
        <v>245</v>
      </c>
      <c r="P1131" s="722" t="s">
        <v>3951</v>
      </c>
      <c r="Q1131" s="722" t="s">
        <v>3950</v>
      </c>
    </row>
    <row r="1132" spans="1:17">
      <c r="A1132" s="721"/>
      <c r="B1132" s="721">
        <v>3</v>
      </c>
      <c r="C1132" s="722" t="s">
        <v>3956</v>
      </c>
      <c r="D1132" s="723" t="s">
        <v>16</v>
      </c>
      <c r="E1132" s="721" t="s">
        <v>254</v>
      </c>
      <c r="F1132" s="721" t="s">
        <v>3430</v>
      </c>
      <c r="G1132" s="956">
        <v>39247</v>
      </c>
      <c r="H1132" s="795">
        <v>10</v>
      </c>
      <c r="I1132" s="725" t="s">
        <v>1403</v>
      </c>
      <c r="J1132" s="721" t="s">
        <v>369</v>
      </c>
      <c r="K1132" s="721" t="s">
        <v>266</v>
      </c>
      <c r="L1132" s="813"/>
      <c r="M1132" s="813" t="s">
        <v>6426</v>
      </c>
      <c r="N1132" s="722" t="s">
        <v>3744</v>
      </c>
      <c r="O1132" s="721" t="s">
        <v>255</v>
      </c>
      <c r="P1132" s="722" t="s">
        <v>3955</v>
      </c>
      <c r="Q1132" s="722" t="s">
        <v>3950</v>
      </c>
    </row>
    <row r="1133" spans="1:17">
      <c r="A1133" s="721"/>
      <c r="B1133" s="721">
        <v>4</v>
      </c>
      <c r="C1133" s="722" t="s">
        <v>3958</v>
      </c>
      <c r="D1133" s="723" t="s">
        <v>16</v>
      </c>
      <c r="E1133" s="721" t="s">
        <v>254</v>
      </c>
      <c r="F1133" s="721" t="s">
        <v>22</v>
      </c>
      <c r="G1133" s="956">
        <v>42012</v>
      </c>
      <c r="H1133" s="795">
        <v>2</v>
      </c>
      <c r="I1133" s="725" t="s">
        <v>1403</v>
      </c>
      <c r="J1133" s="721" t="s">
        <v>265</v>
      </c>
      <c r="K1133" s="721" t="s">
        <v>270</v>
      </c>
      <c r="L1133" s="813"/>
      <c r="M1133" s="813" t="s">
        <v>6426</v>
      </c>
      <c r="N1133" s="722" t="s">
        <v>3744</v>
      </c>
      <c r="O1133" s="721" t="s">
        <v>255</v>
      </c>
      <c r="P1133" s="734" t="s">
        <v>3957</v>
      </c>
      <c r="Q1133" s="722" t="s">
        <v>3950</v>
      </c>
    </row>
    <row r="1134" spans="1:17">
      <c r="A1134" s="721">
        <v>324</v>
      </c>
      <c r="B1134" s="721">
        <v>1</v>
      </c>
      <c r="C1134" s="722" t="s">
        <v>3991</v>
      </c>
      <c r="D1134" s="723" t="s">
        <v>16</v>
      </c>
      <c r="E1134" s="721" t="s">
        <v>947</v>
      </c>
      <c r="F1134" s="721" t="s">
        <v>524</v>
      </c>
      <c r="G1134" s="956">
        <v>22596</v>
      </c>
      <c r="H1134" s="795">
        <v>55</v>
      </c>
      <c r="I1134" s="725" t="s">
        <v>1403</v>
      </c>
      <c r="J1134" s="721" t="s">
        <v>256</v>
      </c>
      <c r="K1134" s="721" t="s">
        <v>246</v>
      </c>
      <c r="L1134" s="813"/>
      <c r="M1134" s="813" t="s">
        <v>6426</v>
      </c>
      <c r="N1134" s="722" t="s">
        <v>3744</v>
      </c>
      <c r="O1134" s="721" t="s">
        <v>222</v>
      </c>
      <c r="P1134" s="722" t="s">
        <v>3990</v>
      </c>
      <c r="Q1134" s="722" t="s">
        <v>3994</v>
      </c>
    </row>
    <row r="1135" spans="1:17">
      <c r="A1135" s="721"/>
      <c r="B1135" s="721">
        <v>2</v>
      </c>
      <c r="C1135" s="722" t="s">
        <v>3996</v>
      </c>
      <c r="D1135" s="723" t="s">
        <v>23</v>
      </c>
      <c r="E1135" s="721" t="s">
        <v>254</v>
      </c>
      <c r="F1135" s="721" t="s">
        <v>524</v>
      </c>
      <c r="G1135" s="956">
        <v>35226</v>
      </c>
      <c r="H1135" s="795">
        <v>21</v>
      </c>
      <c r="I1135" s="725" t="s">
        <v>1403</v>
      </c>
      <c r="J1135" s="721" t="s">
        <v>223</v>
      </c>
      <c r="K1135" s="721" t="s">
        <v>266</v>
      </c>
      <c r="L1135" s="813"/>
      <c r="M1135" s="813" t="s">
        <v>6426</v>
      </c>
      <c r="N1135" s="722" t="s">
        <v>3744</v>
      </c>
      <c r="O1135" s="721" t="s">
        <v>255</v>
      </c>
      <c r="P1135" s="722" t="s">
        <v>3995</v>
      </c>
      <c r="Q1135" s="722" t="s">
        <v>3994</v>
      </c>
    </row>
    <row r="1136" spans="1:17">
      <c r="A1136" s="721"/>
      <c r="B1136" s="721">
        <v>3</v>
      </c>
      <c r="C1136" s="722" t="s">
        <v>3999</v>
      </c>
      <c r="D1136" s="723" t="s">
        <v>23</v>
      </c>
      <c r="E1136" s="721" t="s">
        <v>221</v>
      </c>
      <c r="F1136" s="721" t="s">
        <v>524</v>
      </c>
      <c r="G1136" s="956">
        <v>19005</v>
      </c>
      <c r="H1136" s="795">
        <v>65</v>
      </c>
      <c r="I1136" s="725" t="s">
        <v>1403</v>
      </c>
      <c r="J1136" s="721" t="s">
        <v>256</v>
      </c>
      <c r="K1136" s="721" t="s">
        <v>283</v>
      </c>
      <c r="L1136" s="813"/>
      <c r="M1136" s="813" t="s">
        <v>6426</v>
      </c>
      <c r="N1136" s="722" t="s">
        <v>3744</v>
      </c>
      <c r="O1136" s="721" t="s">
        <v>1845</v>
      </c>
      <c r="P1136" s="734" t="s">
        <v>3998</v>
      </c>
      <c r="Q1136" s="722" t="s">
        <v>3994</v>
      </c>
    </row>
    <row r="1137" spans="1:17">
      <c r="A1137" s="721">
        <v>325</v>
      </c>
      <c r="B1137" s="721">
        <v>1</v>
      </c>
      <c r="C1137" s="722" t="s">
        <v>4003</v>
      </c>
      <c r="D1137" s="723" t="s">
        <v>23</v>
      </c>
      <c r="E1137" s="721" t="s">
        <v>221</v>
      </c>
      <c r="F1137" s="721" t="s">
        <v>376</v>
      </c>
      <c r="G1137" s="956">
        <v>22411</v>
      </c>
      <c r="H1137" s="795">
        <v>56</v>
      </c>
      <c r="I1137" s="725" t="s">
        <v>4508</v>
      </c>
      <c r="J1137" s="721" t="s">
        <v>289</v>
      </c>
      <c r="K1137" s="721" t="s">
        <v>283</v>
      </c>
      <c r="L1137" s="813"/>
      <c r="M1137" s="813" t="s">
        <v>6426</v>
      </c>
      <c r="N1137" s="722" t="s">
        <v>3744</v>
      </c>
      <c r="O1137" s="721" t="s">
        <v>222</v>
      </c>
      <c r="P1137" s="722" t="s">
        <v>4002</v>
      </c>
      <c r="Q1137" s="722" t="s">
        <v>4006</v>
      </c>
    </row>
    <row r="1138" spans="1:17">
      <c r="A1138" s="721"/>
      <c r="B1138" s="721">
        <v>2</v>
      </c>
      <c r="C1138" s="722" t="s">
        <v>4008</v>
      </c>
      <c r="D1138" s="723" t="s">
        <v>16</v>
      </c>
      <c r="E1138" s="721" t="s">
        <v>221</v>
      </c>
      <c r="F1138" s="721" t="s">
        <v>376</v>
      </c>
      <c r="G1138" s="956">
        <v>23171</v>
      </c>
      <c r="H1138" s="795">
        <v>54</v>
      </c>
      <c r="I1138" s="725" t="s">
        <v>4508</v>
      </c>
      <c r="J1138" s="721" t="s">
        <v>289</v>
      </c>
      <c r="K1138" s="721" t="s">
        <v>246</v>
      </c>
      <c r="L1138" s="813"/>
      <c r="M1138" s="813" t="s">
        <v>6426</v>
      </c>
      <c r="N1138" s="722" t="s">
        <v>3744</v>
      </c>
      <c r="O1138" s="721" t="s">
        <v>245</v>
      </c>
      <c r="P1138" s="722" t="s">
        <v>4007</v>
      </c>
      <c r="Q1138" s="722" t="s">
        <v>4006</v>
      </c>
    </row>
    <row r="1139" spans="1:17">
      <c r="A1139" s="721">
        <v>326</v>
      </c>
      <c r="B1139" s="721">
        <v>1</v>
      </c>
      <c r="C1139" s="722" t="s">
        <v>4019</v>
      </c>
      <c r="D1139" s="723" t="s">
        <v>23</v>
      </c>
      <c r="E1139" s="721" t="s">
        <v>221</v>
      </c>
      <c r="F1139" s="721" t="s">
        <v>524</v>
      </c>
      <c r="G1139" s="956">
        <v>32186</v>
      </c>
      <c r="H1139" s="795">
        <v>29</v>
      </c>
      <c r="I1139" s="725" t="s">
        <v>1403</v>
      </c>
      <c r="J1139" s="721" t="s">
        <v>223</v>
      </c>
      <c r="K1139" s="721" t="s">
        <v>283</v>
      </c>
      <c r="L1139" s="813"/>
      <c r="M1139" s="813" t="s">
        <v>6426</v>
      </c>
      <c r="N1139" s="722" t="s">
        <v>3744</v>
      </c>
      <c r="O1139" s="721" t="s">
        <v>222</v>
      </c>
      <c r="P1139" s="734" t="s">
        <v>4018</v>
      </c>
      <c r="Q1139" s="734" t="s">
        <v>4020</v>
      </c>
    </row>
    <row r="1140" spans="1:17">
      <c r="A1140" s="721"/>
      <c r="B1140" s="721">
        <v>2</v>
      </c>
      <c r="C1140" s="722" t="s">
        <v>4022</v>
      </c>
      <c r="D1140" s="723" t="s">
        <v>16</v>
      </c>
      <c r="E1140" s="721" t="s">
        <v>221</v>
      </c>
      <c r="F1140" s="721" t="s">
        <v>524</v>
      </c>
      <c r="G1140" s="956">
        <v>32975</v>
      </c>
      <c r="H1140" s="795">
        <v>27</v>
      </c>
      <c r="I1140" s="725" t="s">
        <v>1403</v>
      </c>
      <c r="J1140" s="721" t="s">
        <v>223</v>
      </c>
      <c r="K1140" s="721" t="s">
        <v>246</v>
      </c>
      <c r="L1140" s="813"/>
      <c r="M1140" s="813" t="s">
        <v>6426</v>
      </c>
      <c r="N1140" s="722" t="s">
        <v>3744</v>
      </c>
      <c r="O1140" s="721" t="s">
        <v>245</v>
      </c>
      <c r="P1140" s="734" t="s">
        <v>4021</v>
      </c>
      <c r="Q1140" s="734" t="s">
        <v>4020</v>
      </c>
    </row>
    <row r="1141" spans="1:17">
      <c r="A1141" s="721"/>
      <c r="B1141" s="721">
        <v>3</v>
      </c>
      <c r="C1141" s="722" t="s">
        <v>4026</v>
      </c>
      <c r="D1141" s="723" t="s">
        <v>16</v>
      </c>
      <c r="E1141" s="721" t="s">
        <v>254</v>
      </c>
      <c r="F1141" s="721" t="s">
        <v>22</v>
      </c>
      <c r="G1141" s="956">
        <v>40353</v>
      </c>
      <c r="H1141" s="795">
        <v>7</v>
      </c>
      <c r="I1141" s="725" t="s">
        <v>1403</v>
      </c>
      <c r="J1141" s="721" t="s">
        <v>265</v>
      </c>
      <c r="K1141" s="721" t="s">
        <v>270</v>
      </c>
      <c r="L1141" s="813"/>
      <c r="M1141" s="813" t="s">
        <v>6426</v>
      </c>
      <c r="N1141" s="722" t="s">
        <v>3744</v>
      </c>
      <c r="O1141" s="721" t="s">
        <v>255</v>
      </c>
      <c r="P1141" s="734" t="s">
        <v>4025</v>
      </c>
      <c r="Q1141" s="734" t="s">
        <v>4020</v>
      </c>
    </row>
    <row r="1142" spans="1:17">
      <c r="A1142" s="721">
        <v>327</v>
      </c>
      <c r="B1142" s="721">
        <v>1</v>
      </c>
      <c r="C1142" s="722" t="s">
        <v>3759</v>
      </c>
      <c r="D1142" s="723" t="s">
        <v>23</v>
      </c>
      <c r="E1142" s="721" t="s">
        <v>221</v>
      </c>
      <c r="F1142" s="721" t="s">
        <v>337</v>
      </c>
      <c r="G1142" s="956">
        <v>20214</v>
      </c>
      <c r="H1142" s="795">
        <v>62</v>
      </c>
      <c r="I1142" s="725" t="s">
        <v>1403</v>
      </c>
      <c r="J1142" s="721" t="s">
        <v>256</v>
      </c>
      <c r="K1142" s="721" t="s">
        <v>283</v>
      </c>
      <c r="L1142" s="813"/>
      <c r="M1142" s="813" t="s">
        <v>6426</v>
      </c>
      <c r="N1142" s="722" t="s">
        <v>3744</v>
      </c>
      <c r="O1142" s="721" t="s">
        <v>222</v>
      </c>
      <c r="P1142" s="722" t="s">
        <v>4027</v>
      </c>
      <c r="Q1142" s="722" t="s">
        <v>4028</v>
      </c>
    </row>
    <row r="1143" spans="1:17">
      <c r="A1143" s="721"/>
      <c r="B1143" s="721">
        <v>2</v>
      </c>
      <c r="C1143" s="722" t="s">
        <v>3758</v>
      </c>
      <c r="D1143" s="723" t="s">
        <v>16</v>
      </c>
      <c r="E1143" s="721" t="s">
        <v>221</v>
      </c>
      <c r="F1143" s="721" t="s">
        <v>337</v>
      </c>
      <c r="G1143" s="956">
        <v>22504</v>
      </c>
      <c r="H1143" s="795">
        <v>55</v>
      </c>
      <c r="I1143" s="725" t="s">
        <v>1403</v>
      </c>
      <c r="J1143" s="721" t="s">
        <v>256</v>
      </c>
      <c r="K1143" s="721" t="s">
        <v>246</v>
      </c>
      <c r="L1143" s="813"/>
      <c r="M1143" s="813" t="s">
        <v>6426</v>
      </c>
      <c r="N1143" s="722" t="s">
        <v>3744</v>
      </c>
      <c r="O1143" s="721" t="s">
        <v>245</v>
      </c>
      <c r="P1143" s="722" t="s">
        <v>4029</v>
      </c>
      <c r="Q1143" s="722" t="s">
        <v>4028</v>
      </c>
    </row>
    <row r="1144" spans="1:17">
      <c r="A1144" s="721">
        <v>328</v>
      </c>
      <c r="B1144" s="721">
        <v>1</v>
      </c>
      <c r="C1144" s="722" t="s">
        <v>4033</v>
      </c>
      <c r="D1144" s="723" t="s">
        <v>23</v>
      </c>
      <c r="E1144" s="721" t="s">
        <v>254</v>
      </c>
      <c r="F1144" s="721" t="s">
        <v>1913</v>
      </c>
      <c r="G1144" s="956">
        <v>29548</v>
      </c>
      <c r="H1144" s="795">
        <v>36</v>
      </c>
      <c r="I1144" s="725" t="s">
        <v>1403</v>
      </c>
      <c r="J1144" s="721" t="s">
        <v>256</v>
      </c>
      <c r="K1144" s="721" t="s">
        <v>283</v>
      </c>
      <c r="L1144" s="813"/>
      <c r="M1144" s="813" t="s">
        <v>6426</v>
      </c>
      <c r="N1144" s="722" t="s">
        <v>3744</v>
      </c>
      <c r="O1144" s="721" t="s">
        <v>222</v>
      </c>
      <c r="P1144" s="734" t="s">
        <v>4032</v>
      </c>
      <c r="Q1144" s="734" t="s">
        <v>4035</v>
      </c>
    </row>
    <row r="1145" spans="1:17">
      <c r="A1145" s="721"/>
      <c r="B1145" s="721">
        <v>2</v>
      </c>
      <c r="C1145" s="722" t="s">
        <v>4037</v>
      </c>
      <c r="D1145" s="723" t="s">
        <v>16</v>
      </c>
      <c r="E1145" s="721" t="s">
        <v>221</v>
      </c>
      <c r="F1145" s="721" t="s">
        <v>1913</v>
      </c>
      <c r="G1145" s="956">
        <v>31940</v>
      </c>
      <c r="H1145" s="795">
        <v>30</v>
      </c>
      <c r="I1145" s="725" t="s">
        <v>1403</v>
      </c>
      <c r="J1145" s="721" t="s">
        <v>289</v>
      </c>
      <c r="K1145" s="721" t="s">
        <v>246</v>
      </c>
      <c r="L1145" s="813"/>
      <c r="M1145" s="813" t="s">
        <v>6426</v>
      </c>
      <c r="N1145" s="722" t="s">
        <v>3744</v>
      </c>
      <c r="O1145" s="721" t="s">
        <v>245</v>
      </c>
      <c r="P1145" s="734" t="s">
        <v>4036</v>
      </c>
      <c r="Q1145" s="734" t="s">
        <v>4035</v>
      </c>
    </row>
    <row r="1146" spans="1:17">
      <c r="A1146" s="721"/>
      <c r="B1146" s="721">
        <v>3</v>
      </c>
      <c r="C1146" s="722" t="s">
        <v>4040</v>
      </c>
      <c r="D1146" s="723" t="s">
        <v>23</v>
      </c>
      <c r="E1146" s="721" t="s">
        <v>221</v>
      </c>
      <c r="F1146" s="721" t="s">
        <v>230</v>
      </c>
      <c r="G1146" s="956">
        <v>40101</v>
      </c>
      <c r="H1146" s="795">
        <v>7</v>
      </c>
      <c r="I1146" s="725" t="s">
        <v>1403</v>
      </c>
      <c r="J1146" s="721" t="s">
        <v>265</v>
      </c>
      <c r="K1146" s="721" t="s">
        <v>266</v>
      </c>
      <c r="L1146" s="813"/>
      <c r="M1146" s="813" t="s">
        <v>6426</v>
      </c>
      <c r="N1146" s="722" t="s">
        <v>3744</v>
      </c>
      <c r="O1146" s="721" t="s">
        <v>255</v>
      </c>
      <c r="P1146" s="734" t="s">
        <v>4039</v>
      </c>
      <c r="Q1146" s="734" t="s">
        <v>4035</v>
      </c>
    </row>
    <row r="1147" spans="1:17">
      <c r="A1147" s="721"/>
      <c r="B1147" s="721">
        <v>4</v>
      </c>
      <c r="C1147" s="722" t="s">
        <v>7077</v>
      </c>
      <c r="D1147" s="723" t="s">
        <v>16</v>
      </c>
      <c r="E1147" s="721" t="s">
        <v>254</v>
      </c>
      <c r="F1147" s="721"/>
      <c r="G1147" s="956"/>
      <c r="H1147" s="795"/>
      <c r="I1147" s="725" t="s">
        <v>1403</v>
      </c>
      <c r="J1147" s="721" t="s">
        <v>265</v>
      </c>
      <c r="K1147" s="721" t="s">
        <v>270</v>
      </c>
      <c r="L1147" s="813"/>
      <c r="M1147" s="813" t="s">
        <v>6426</v>
      </c>
      <c r="N1147" s="722" t="s">
        <v>3744</v>
      </c>
      <c r="O1147" s="721" t="s">
        <v>255</v>
      </c>
      <c r="P1147" s="734"/>
      <c r="Q1147" s="734"/>
    </row>
    <row r="1148" spans="1:17">
      <c r="A1148" s="721">
        <v>329</v>
      </c>
      <c r="B1148" s="721">
        <v>1</v>
      </c>
      <c r="C1148" s="722" t="s">
        <v>4042</v>
      </c>
      <c r="D1148" s="723" t="s">
        <v>23</v>
      </c>
      <c r="E1148" s="721" t="s">
        <v>221</v>
      </c>
      <c r="F1148" s="721" t="s">
        <v>727</v>
      </c>
      <c r="G1148" s="956">
        <v>29391</v>
      </c>
      <c r="H1148" s="795">
        <v>37</v>
      </c>
      <c r="I1148" s="725" t="s">
        <v>1403</v>
      </c>
      <c r="J1148" s="721" t="s">
        <v>256</v>
      </c>
      <c r="K1148" s="721" t="s">
        <v>283</v>
      </c>
      <c r="L1148" s="813"/>
      <c r="M1148" s="813" t="s">
        <v>6426</v>
      </c>
      <c r="N1148" s="722" t="s">
        <v>3744</v>
      </c>
      <c r="O1148" s="721" t="s">
        <v>222</v>
      </c>
      <c r="P1148" s="734" t="s">
        <v>4041</v>
      </c>
      <c r="Q1148" s="734" t="s">
        <v>4045</v>
      </c>
    </row>
    <row r="1149" spans="1:17">
      <c r="A1149" s="721"/>
      <c r="B1149" s="721">
        <v>2</v>
      </c>
      <c r="C1149" s="722" t="s">
        <v>4047</v>
      </c>
      <c r="D1149" s="723" t="s">
        <v>16</v>
      </c>
      <c r="E1149" s="721" t="s">
        <v>221</v>
      </c>
      <c r="F1149" s="721" t="s">
        <v>524</v>
      </c>
      <c r="G1149" s="956">
        <v>31641</v>
      </c>
      <c r="H1149" s="795">
        <v>30</v>
      </c>
      <c r="I1149" s="725" t="s">
        <v>1403</v>
      </c>
      <c r="J1149" s="721" t="s">
        <v>289</v>
      </c>
      <c r="K1149" s="721" t="s">
        <v>246</v>
      </c>
      <c r="L1149" s="813"/>
      <c r="M1149" s="813" t="s">
        <v>6426</v>
      </c>
      <c r="N1149" s="722" t="s">
        <v>3744</v>
      </c>
      <c r="O1149" s="721" t="s">
        <v>245</v>
      </c>
      <c r="P1149" s="734" t="s">
        <v>4046</v>
      </c>
      <c r="Q1149" s="734" t="s">
        <v>4045</v>
      </c>
    </row>
    <row r="1150" spans="1:17">
      <c r="A1150" s="721"/>
      <c r="B1150" s="721">
        <v>3</v>
      </c>
      <c r="C1150" s="722" t="s">
        <v>4050</v>
      </c>
      <c r="D1150" s="723" t="s">
        <v>16</v>
      </c>
      <c r="E1150" s="721" t="s">
        <v>254</v>
      </c>
      <c r="F1150" s="721" t="s">
        <v>727</v>
      </c>
      <c r="G1150" s="956">
        <v>38241</v>
      </c>
      <c r="H1150" s="795">
        <v>12</v>
      </c>
      <c r="I1150" s="725" t="s">
        <v>1403</v>
      </c>
      <c r="J1150" s="721" t="s">
        <v>369</v>
      </c>
      <c r="K1150" s="721" t="s">
        <v>266</v>
      </c>
      <c r="L1150" s="813"/>
      <c r="M1150" s="813" t="s">
        <v>6426</v>
      </c>
      <c r="N1150" s="722" t="s">
        <v>3744</v>
      </c>
      <c r="O1150" s="721" t="s">
        <v>255</v>
      </c>
      <c r="P1150" s="734" t="s">
        <v>4049</v>
      </c>
      <c r="Q1150" s="734" t="s">
        <v>4045</v>
      </c>
    </row>
    <row r="1151" spans="1:17">
      <c r="A1151" s="721"/>
      <c r="B1151" s="721">
        <v>4</v>
      </c>
      <c r="C1151" s="722" t="s">
        <v>4052</v>
      </c>
      <c r="D1151" s="723" t="s">
        <v>23</v>
      </c>
      <c r="E1151" s="721" t="s">
        <v>254</v>
      </c>
      <c r="F1151" s="721" t="s">
        <v>230</v>
      </c>
      <c r="G1151" s="956">
        <v>41463</v>
      </c>
      <c r="H1151" s="795">
        <v>4</v>
      </c>
      <c r="I1151" s="725" t="s">
        <v>1403</v>
      </c>
      <c r="J1151" s="721" t="s">
        <v>265</v>
      </c>
      <c r="K1151" s="721" t="s">
        <v>270</v>
      </c>
      <c r="L1151" s="813"/>
      <c r="M1151" s="813" t="s">
        <v>6426</v>
      </c>
      <c r="N1151" s="722" t="s">
        <v>3744</v>
      </c>
      <c r="O1151" s="721" t="s">
        <v>255</v>
      </c>
      <c r="P1151" s="722"/>
      <c r="Q1151" s="734" t="s">
        <v>4045</v>
      </c>
    </row>
    <row r="1152" spans="1:17">
      <c r="A1152" s="721">
        <v>330</v>
      </c>
      <c r="B1152" s="721">
        <v>1</v>
      </c>
      <c r="C1152" s="722" t="s">
        <v>4054</v>
      </c>
      <c r="D1152" s="723" t="s">
        <v>23</v>
      </c>
      <c r="E1152" s="721" t="s">
        <v>221</v>
      </c>
      <c r="F1152" s="721" t="s">
        <v>288</v>
      </c>
      <c r="G1152" s="956">
        <v>26742</v>
      </c>
      <c r="H1152" s="795">
        <v>44</v>
      </c>
      <c r="I1152" s="725" t="s">
        <v>1403</v>
      </c>
      <c r="J1152" s="721" t="s">
        <v>223</v>
      </c>
      <c r="K1152" s="721" t="s">
        <v>283</v>
      </c>
      <c r="L1152" s="813"/>
      <c r="M1152" s="813" t="s">
        <v>6426</v>
      </c>
      <c r="N1152" s="722" t="s">
        <v>3744</v>
      </c>
      <c r="O1152" s="721" t="s">
        <v>222</v>
      </c>
      <c r="P1152" s="734" t="s">
        <v>4053</v>
      </c>
      <c r="Q1152" s="734" t="s">
        <v>4056</v>
      </c>
    </row>
    <row r="1153" spans="1:17">
      <c r="A1153" s="721"/>
      <c r="B1153" s="721">
        <v>2</v>
      </c>
      <c r="C1153" s="722" t="s">
        <v>496</v>
      </c>
      <c r="D1153" s="723" t="s">
        <v>16</v>
      </c>
      <c r="E1153" s="721" t="s">
        <v>221</v>
      </c>
      <c r="F1153" s="721" t="s">
        <v>288</v>
      </c>
      <c r="G1153" s="956">
        <v>28105</v>
      </c>
      <c r="H1153" s="795">
        <v>40</v>
      </c>
      <c r="I1153" s="725" t="s">
        <v>1403</v>
      </c>
      <c r="J1153" s="721" t="s">
        <v>256</v>
      </c>
      <c r="K1153" s="721" t="s">
        <v>246</v>
      </c>
      <c r="L1153" s="813"/>
      <c r="M1153" s="813" t="s">
        <v>6426</v>
      </c>
      <c r="N1153" s="722" t="s">
        <v>3744</v>
      </c>
      <c r="O1153" s="721" t="s">
        <v>245</v>
      </c>
      <c r="P1153" s="734" t="s">
        <v>4057</v>
      </c>
      <c r="Q1153" s="734" t="s">
        <v>4056</v>
      </c>
    </row>
    <row r="1154" spans="1:17">
      <c r="A1154" s="721"/>
      <c r="B1154" s="721">
        <v>3</v>
      </c>
      <c r="C1154" s="722" t="s">
        <v>4060</v>
      </c>
      <c r="D1154" s="723" t="s">
        <v>16</v>
      </c>
      <c r="E1154" s="721" t="s">
        <v>254</v>
      </c>
      <c r="F1154" s="721" t="s">
        <v>1605</v>
      </c>
      <c r="G1154" s="956">
        <v>36549</v>
      </c>
      <c r="H1154" s="795">
        <v>17</v>
      </c>
      <c r="I1154" s="725" t="s">
        <v>1403</v>
      </c>
      <c r="J1154" s="721" t="s">
        <v>348</v>
      </c>
      <c r="K1154" s="721" t="s">
        <v>266</v>
      </c>
      <c r="L1154" s="813"/>
      <c r="M1154" s="813" t="s">
        <v>6426</v>
      </c>
      <c r="N1154" s="722" t="s">
        <v>3744</v>
      </c>
      <c r="O1154" s="721" t="s">
        <v>255</v>
      </c>
      <c r="P1154" s="734" t="s">
        <v>4059</v>
      </c>
      <c r="Q1154" s="734" t="s">
        <v>4056</v>
      </c>
    </row>
    <row r="1155" spans="1:17">
      <c r="A1155" s="721"/>
      <c r="B1155" s="721">
        <v>4</v>
      </c>
      <c r="C1155" s="722" t="s">
        <v>4062</v>
      </c>
      <c r="D1155" s="723" t="s">
        <v>23</v>
      </c>
      <c r="E1155" s="721" t="s">
        <v>254</v>
      </c>
      <c r="F1155" s="721" t="s">
        <v>22</v>
      </c>
      <c r="G1155" s="956">
        <v>38366</v>
      </c>
      <c r="H1155" s="795">
        <v>12</v>
      </c>
      <c r="I1155" s="725" t="s">
        <v>1403</v>
      </c>
      <c r="J1155" s="721" t="s">
        <v>369</v>
      </c>
      <c r="K1155" s="721" t="s">
        <v>266</v>
      </c>
      <c r="L1155" s="813"/>
      <c r="M1155" s="813" t="s">
        <v>6426</v>
      </c>
      <c r="N1155" s="722" t="s">
        <v>3744</v>
      </c>
      <c r="O1155" s="721" t="s">
        <v>255</v>
      </c>
      <c r="P1155" s="734" t="s">
        <v>4061</v>
      </c>
      <c r="Q1155" s="734" t="s">
        <v>4056</v>
      </c>
    </row>
    <row r="1156" spans="1:17">
      <c r="A1156" s="721"/>
      <c r="B1156" s="721">
        <v>5</v>
      </c>
      <c r="C1156" s="722" t="s">
        <v>4064</v>
      </c>
      <c r="D1156" s="723" t="s">
        <v>23</v>
      </c>
      <c r="E1156" s="721" t="s">
        <v>254</v>
      </c>
      <c r="F1156" s="721" t="s">
        <v>22</v>
      </c>
      <c r="G1156" s="956">
        <v>38366</v>
      </c>
      <c r="H1156" s="795">
        <v>12</v>
      </c>
      <c r="I1156" s="725" t="s">
        <v>1403</v>
      </c>
      <c r="J1156" s="721" t="s">
        <v>369</v>
      </c>
      <c r="K1156" s="721" t="s">
        <v>266</v>
      </c>
      <c r="L1156" s="813"/>
      <c r="M1156" s="813" t="s">
        <v>6426</v>
      </c>
      <c r="N1156" s="722" t="s">
        <v>3744</v>
      </c>
      <c r="O1156" s="721" t="s">
        <v>255</v>
      </c>
      <c r="P1156" s="734" t="s">
        <v>4063</v>
      </c>
      <c r="Q1156" s="734" t="s">
        <v>4056</v>
      </c>
    </row>
    <row r="1157" spans="1:17">
      <c r="A1157" s="721">
        <v>331</v>
      </c>
      <c r="B1157" s="721">
        <v>1</v>
      </c>
      <c r="C1157" s="722" t="s">
        <v>4066</v>
      </c>
      <c r="D1157" s="723" t="s">
        <v>23</v>
      </c>
      <c r="E1157" s="738" t="s">
        <v>221</v>
      </c>
      <c r="F1157" s="738" t="s">
        <v>452</v>
      </c>
      <c r="G1157" s="956">
        <v>32804</v>
      </c>
      <c r="H1157" s="795">
        <v>27</v>
      </c>
      <c r="I1157" s="725" t="s">
        <v>1403</v>
      </c>
      <c r="J1157" s="738" t="s">
        <v>223</v>
      </c>
      <c r="K1157" s="738" t="s">
        <v>2559</v>
      </c>
      <c r="L1157" s="813"/>
      <c r="M1157" s="813" t="s">
        <v>6426</v>
      </c>
      <c r="N1157" s="722" t="s">
        <v>3744</v>
      </c>
      <c r="O1157" s="738" t="s">
        <v>222</v>
      </c>
      <c r="P1157" s="734" t="s">
        <v>4065</v>
      </c>
      <c r="Q1157" s="734" t="s">
        <v>4067</v>
      </c>
    </row>
    <row r="1158" spans="1:17">
      <c r="A1158" s="721"/>
      <c r="B1158" s="721">
        <v>2</v>
      </c>
      <c r="C1158" s="722" t="s">
        <v>4069</v>
      </c>
      <c r="D1158" s="723" t="s">
        <v>16</v>
      </c>
      <c r="E1158" s="721" t="s">
        <v>221</v>
      </c>
      <c r="F1158" s="721" t="s">
        <v>288</v>
      </c>
      <c r="G1158" s="956">
        <v>33618</v>
      </c>
      <c r="H1158" s="795">
        <v>25</v>
      </c>
      <c r="I1158" s="725" t="s">
        <v>1403</v>
      </c>
      <c r="J1158" s="721" t="s">
        <v>223</v>
      </c>
      <c r="K1158" s="721" t="s">
        <v>246</v>
      </c>
      <c r="L1158" s="813"/>
      <c r="M1158" s="813" t="s">
        <v>6426</v>
      </c>
      <c r="N1158" s="722" t="s">
        <v>3744</v>
      </c>
      <c r="O1158" s="738" t="s">
        <v>245</v>
      </c>
      <c r="P1158" s="734" t="s">
        <v>4068</v>
      </c>
      <c r="Q1158" s="734" t="s">
        <v>4067</v>
      </c>
    </row>
    <row r="1159" spans="1:17">
      <c r="A1159" s="721"/>
      <c r="B1159" s="721">
        <v>3</v>
      </c>
      <c r="C1159" s="722" t="s">
        <v>4073</v>
      </c>
      <c r="D1159" s="723" t="s">
        <v>23</v>
      </c>
      <c r="E1159" s="721" t="s">
        <v>254</v>
      </c>
      <c r="F1159" s="721" t="s">
        <v>230</v>
      </c>
      <c r="G1159" s="956">
        <v>40380</v>
      </c>
      <c r="H1159" s="795">
        <v>7</v>
      </c>
      <c r="I1159" s="725" t="s">
        <v>1403</v>
      </c>
      <c r="J1159" s="721" t="s">
        <v>265</v>
      </c>
      <c r="K1159" s="721" t="s">
        <v>270</v>
      </c>
      <c r="L1159" s="813"/>
      <c r="M1159" s="813" t="s">
        <v>6426</v>
      </c>
      <c r="N1159" s="722" t="s">
        <v>3744</v>
      </c>
      <c r="O1159" s="721" t="s">
        <v>255</v>
      </c>
      <c r="P1159" s="734" t="s">
        <v>4072</v>
      </c>
      <c r="Q1159" s="734" t="s">
        <v>4067</v>
      </c>
    </row>
    <row r="1160" spans="1:17">
      <c r="A1160" s="721">
        <v>332</v>
      </c>
      <c r="B1160" s="738">
        <v>1</v>
      </c>
      <c r="C1160" s="722" t="s">
        <v>4076</v>
      </c>
      <c r="D1160" s="723" t="s">
        <v>23</v>
      </c>
      <c r="E1160" s="721" t="s">
        <v>221</v>
      </c>
      <c r="F1160" s="721" t="s">
        <v>4077</v>
      </c>
      <c r="G1160" s="956">
        <v>34686</v>
      </c>
      <c r="H1160" s="795">
        <v>22</v>
      </c>
      <c r="I1160" s="725" t="s">
        <v>1403</v>
      </c>
      <c r="J1160" s="721" t="s">
        <v>223</v>
      </c>
      <c r="K1160" s="721" t="s">
        <v>674</v>
      </c>
      <c r="L1160" s="813"/>
      <c r="M1160" s="813" t="s">
        <v>6426</v>
      </c>
      <c r="N1160" s="722" t="s">
        <v>3744</v>
      </c>
      <c r="O1160" s="721" t="s">
        <v>222</v>
      </c>
      <c r="P1160" s="734" t="s">
        <v>4075</v>
      </c>
      <c r="Q1160" s="734" t="s">
        <v>4078</v>
      </c>
    </row>
    <row r="1161" spans="1:17">
      <c r="A1161" s="721"/>
      <c r="B1161" s="721">
        <v>2</v>
      </c>
      <c r="C1161" s="722" t="s">
        <v>4080</v>
      </c>
      <c r="D1161" s="723" t="s">
        <v>16</v>
      </c>
      <c r="E1161" s="721" t="s">
        <v>221</v>
      </c>
      <c r="F1161" s="721" t="s">
        <v>230</v>
      </c>
      <c r="G1161" s="956">
        <v>35106</v>
      </c>
      <c r="H1161" s="795">
        <v>21</v>
      </c>
      <c r="I1161" s="725" t="s">
        <v>1403</v>
      </c>
      <c r="J1161" s="721" t="s">
        <v>223</v>
      </c>
      <c r="K1161" s="721" t="s">
        <v>246</v>
      </c>
      <c r="L1161" s="813"/>
      <c r="M1161" s="813" t="s">
        <v>6426</v>
      </c>
      <c r="N1161" s="722" t="s">
        <v>3744</v>
      </c>
      <c r="O1161" s="721" t="s">
        <v>245</v>
      </c>
      <c r="P1161" s="734" t="s">
        <v>4079</v>
      </c>
      <c r="Q1161" s="734" t="s">
        <v>4078</v>
      </c>
    </row>
    <row r="1162" spans="1:17">
      <c r="A1162" s="721"/>
      <c r="B1162" s="721">
        <v>3</v>
      </c>
      <c r="C1162" s="722" t="s">
        <v>4084</v>
      </c>
      <c r="D1162" s="723" t="s">
        <v>16</v>
      </c>
      <c r="E1162" s="738" t="s">
        <v>254</v>
      </c>
      <c r="F1162" s="738" t="s">
        <v>230</v>
      </c>
      <c r="G1162" s="956">
        <v>42211</v>
      </c>
      <c r="H1162" s="795">
        <v>2</v>
      </c>
      <c r="I1162" s="725" t="s">
        <v>1403</v>
      </c>
      <c r="J1162" s="738" t="s">
        <v>265</v>
      </c>
      <c r="K1162" s="738" t="s">
        <v>270</v>
      </c>
      <c r="L1162" s="813"/>
      <c r="M1162" s="813" t="s">
        <v>6426</v>
      </c>
      <c r="N1162" s="722" t="s">
        <v>3744</v>
      </c>
      <c r="O1162" s="738" t="s">
        <v>255</v>
      </c>
      <c r="P1162" s="734" t="s">
        <v>4083</v>
      </c>
      <c r="Q1162" s="734" t="s">
        <v>4078</v>
      </c>
    </row>
    <row r="1163" spans="1:17">
      <c r="A1163" s="721">
        <v>333</v>
      </c>
      <c r="B1163" s="721">
        <v>1</v>
      </c>
      <c r="C1163" s="722" t="s">
        <v>4048</v>
      </c>
      <c r="D1163" s="723" t="s">
        <v>16</v>
      </c>
      <c r="E1163" s="721" t="s">
        <v>221</v>
      </c>
      <c r="F1163" s="738" t="s">
        <v>3741</v>
      </c>
      <c r="G1163" s="956">
        <v>24645</v>
      </c>
      <c r="H1163" s="795">
        <v>50</v>
      </c>
      <c r="I1163" s="725" t="s">
        <v>1403</v>
      </c>
      <c r="J1163" s="721" t="s">
        <v>256</v>
      </c>
      <c r="K1163" s="721" t="s">
        <v>246</v>
      </c>
      <c r="L1163" s="813"/>
      <c r="M1163" s="813" t="s">
        <v>6426</v>
      </c>
      <c r="N1163" s="722" t="s">
        <v>3744</v>
      </c>
      <c r="O1163" s="721" t="s">
        <v>222</v>
      </c>
      <c r="P1163" s="722"/>
      <c r="Q1163" s="722"/>
    </row>
    <row r="1164" spans="1:17">
      <c r="A1164" s="721">
        <v>334</v>
      </c>
      <c r="B1164" s="738">
        <v>1</v>
      </c>
      <c r="C1164" s="722" t="s">
        <v>4102</v>
      </c>
      <c r="D1164" s="723" t="s">
        <v>16</v>
      </c>
      <c r="E1164" s="721" t="s">
        <v>221</v>
      </c>
      <c r="F1164" s="721" t="s">
        <v>1605</v>
      </c>
      <c r="G1164" s="956">
        <v>21746</v>
      </c>
      <c r="H1164" s="795">
        <v>58</v>
      </c>
      <c r="I1164" s="725" t="s">
        <v>1403</v>
      </c>
      <c r="J1164" s="721" t="s">
        <v>256</v>
      </c>
      <c r="K1164" s="721" t="s">
        <v>246</v>
      </c>
      <c r="L1164" s="813"/>
      <c r="M1164" s="813" t="s">
        <v>6426</v>
      </c>
      <c r="N1164" s="722" t="s">
        <v>3744</v>
      </c>
      <c r="O1164" s="721" t="s">
        <v>222</v>
      </c>
      <c r="P1164" s="722" t="s">
        <v>4101</v>
      </c>
      <c r="Q1164" s="722" t="s">
        <v>4104</v>
      </c>
    </row>
    <row r="1165" spans="1:17">
      <c r="A1165" s="721"/>
      <c r="B1165" s="738">
        <v>2</v>
      </c>
      <c r="C1165" s="722" t="s">
        <v>4107</v>
      </c>
      <c r="D1165" s="723" t="s">
        <v>16</v>
      </c>
      <c r="E1165" s="721" t="s">
        <v>254</v>
      </c>
      <c r="F1165" s="721" t="s">
        <v>22</v>
      </c>
      <c r="G1165" s="956">
        <v>31134</v>
      </c>
      <c r="H1165" s="795">
        <v>32</v>
      </c>
      <c r="I1165" s="725" t="s">
        <v>1403</v>
      </c>
      <c r="J1165" s="721" t="s">
        <v>527</v>
      </c>
      <c r="K1165" s="738" t="s">
        <v>266</v>
      </c>
      <c r="L1165" s="813"/>
      <c r="M1165" s="813" t="s">
        <v>6426</v>
      </c>
      <c r="N1165" s="722" t="s">
        <v>3744</v>
      </c>
      <c r="O1165" s="721" t="s">
        <v>255</v>
      </c>
      <c r="P1165" s="734" t="s">
        <v>4106</v>
      </c>
      <c r="Q1165" s="722" t="s">
        <v>4104</v>
      </c>
    </row>
    <row r="1166" spans="1:17">
      <c r="A1166" s="721"/>
      <c r="B1166" s="738">
        <v>3</v>
      </c>
      <c r="C1166" s="722" t="s">
        <v>4109</v>
      </c>
      <c r="D1166" s="723" t="s">
        <v>16</v>
      </c>
      <c r="E1166" s="721" t="s">
        <v>254</v>
      </c>
      <c r="F1166" s="721" t="s">
        <v>230</v>
      </c>
      <c r="G1166" s="956">
        <v>35337</v>
      </c>
      <c r="H1166" s="795">
        <v>20</v>
      </c>
      <c r="I1166" s="725" t="s">
        <v>1403</v>
      </c>
      <c r="J1166" s="721" t="s">
        <v>344</v>
      </c>
      <c r="K1166" s="721" t="s">
        <v>266</v>
      </c>
      <c r="L1166" s="813"/>
      <c r="M1166" s="813" t="s">
        <v>6426</v>
      </c>
      <c r="N1166" s="722" t="s">
        <v>3744</v>
      </c>
      <c r="O1166" s="721" t="s">
        <v>255</v>
      </c>
      <c r="P1166" s="722" t="s">
        <v>4108</v>
      </c>
      <c r="Q1166" s="722" t="s">
        <v>4104</v>
      </c>
    </row>
    <row r="1167" spans="1:17">
      <c r="A1167" s="721">
        <v>335</v>
      </c>
      <c r="B1167" s="722">
        <v>1</v>
      </c>
      <c r="C1167" s="722" t="s">
        <v>4111</v>
      </c>
      <c r="D1167" s="723" t="s">
        <v>23</v>
      </c>
      <c r="E1167" s="721" t="s">
        <v>221</v>
      </c>
      <c r="F1167" s="721" t="s">
        <v>2657</v>
      </c>
      <c r="G1167" s="956">
        <v>30788</v>
      </c>
      <c r="H1167" s="795">
        <v>33</v>
      </c>
      <c r="I1167" s="725" t="s">
        <v>1403</v>
      </c>
      <c r="J1167" s="721" t="s">
        <v>223</v>
      </c>
      <c r="K1167" s="721" t="s">
        <v>283</v>
      </c>
      <c r="L1167" s="813"/>
      <c r="M1167" s="813" t="s">
        <v>6426</v>
      </c>
      <c r="N1167" s="722" t="s">
        <v>3744</v>
      </c>
      <c r="O1167" s="721" t="s">
        <v>222</v>
      </c>
      <c r="P1167" s="722" t="s">
        <v>4110</v>
      </c>
      <c r="Q1167" s="722" t="s">
        <v>3800</v>
      </c>
    </row>
    <row r="1168" spans="1:17">
      <c r="A1168" s="721"/>
      <c r="B1168" s="721">
        <v>2</v>
      </c>
      <c r="C1168" s="722" t="s">
        <v>4113</v>
      </c>
      <c r="D1168" s="723" t="s">
        <v>16</v>
      </c>
      <c r="E1168" s="721" t="s">
        <v>221</v>
      </c>
      <c r="F1168" s="721" t="s">
        <v>22</v>
      </c>
      <c r="G1168" s="956">
        <v>31334</v>
      </c>
      <c r="H1168" s="795">
        <v>31</v>
      </c>
      <c r="I1168" s="725" t="s">
        <v>1403</v>
      </c>
      <c r="J1168" s="721" t="s">
        <v>527</v>
      </c>
      <c r="K1168" s="721" t="s">
        <v>470</v>
      </c>
      <c r="L1168" s="813"/>
      <c r="M1168" s="813" t="s">
        <v>6426</v>
      </c>
      <c r="N1168" s="722" t="s">
        <v>3744</v>
      </c>
      <c r="O1168" s="721" t="s">
        <v>245</v>
      </c>
      <c r="P1168" s="722" t="s">
        <v>4112</v>
      </c>
      <c r="Q1168" s="722" t="s">
        <v>3800</v>
      </c>
    </row>
    <row r="1169" spans="1:17">
      <c r="A1169" s="721"/>
      <c r="B1169" s="721">
        <v>3</v>
      </c>
      <c r="C1169" s="722" t="s">
        <v>4117</v>
      </c>
      <c r="D1169" s="723" t="s">
        <v>16</v>
      </c>
      <c r="E1169" s="721" t="s">
        <v>254</v>
      </c>
      <c r="F1169" s="721" t="s">
        <v>230</v>
      </c>
      <c r="G1169" s="956">
        <v>39447</v>
      </c>
      <c r="H1169" s="795">
        <v>9</v>
      </c>
      <c r="I1169" s="725" t="s">
        <v>1403</v>
      </c>
      <c r="J1169" s="721" t="s">
        <v>369</v>
      </c>
      <c r="K1169" s="721" t="s">
        <v>266</v>
      </c>
      <c r="L1169" s="813"/>
      <c r="M1169" s="813" t="s">
        <v>6426</v>
      </c>
      <c r="N1169" s="722" t="s">
        <v>3744</v>
      </c>
      <c r="O1169" s="721" t="s">
        <v>255</v>
      </c>
      <c r="P1169" s="727" t="s">
        <v>4116</v>
      </c>
      <c r="Q1169" s="722" t="s">
        <v>3800</v>
      </c>
    </row>
    <row r="1170" spans="1:17">
      <c r="A1170" s="721"/>
      <c r="B1170" s="721">
        <v>4</v>
      </c>
      <c r="C1170" s="722" t="s">
        <v>4119</v>
      </c>
      <c r="D1170" s="723" t="s">
        <v>16</v>
      </c>
      <c r="E1170" s="721" t="s">
        <v>254</v>
      </c>
      <c r="F1170" s="721" t="s">
        <v>22</v>
      </c>
      <c r="G1170" s="956">
        <v>41827</v>
      </c>
      <c r="H1170" s="795">
        <v>3</v>
      </c>
      <c r="I1170" s="725" t="s">
        <v>1403</v>
      </c>
      <c r="J1170" s="721" t="s">
        <v>265</v>
      </c>
      <c r="K1170" s="721" t="s">
        <v>270</v>
      </c>
      <c r="L1170" s="813"/>
      <c r="M1170" s="813" t="s">
        <v>6426</v>
      </c>
      <c r="N1170" s="722" t="s">
        <v>3744</v>
      </c>
      <c r="O1170" s="721" t="s">
        <v>255</v>
      </c>
      <c r="P1170" s="727" t="s">
        <v>4118</v>
      </c>
      <c r="Q1170" s="722" t="s">
        <v>3800</v>
      </c>
    </row>
    <row r="1171" spans="1:17">
      <c r="A1171" s="721">
        <v>336</v>
      </c>
      <c r="B1171" s="738">
        <v>1</v>
      </c>
      <c r="C1171" s="722" t="s">
        <v>4120</v>
      </c>
      <c r="D1171" s="723" t="s">
        <v>23</v>
      </c>
      <c r="E1171" s="738" t="s">
        <v>221</v>
      </c>
      <c r="F1171" s="738" t="s">
        <v>4121</v>
      </c>
      <c r="G1171" s="956">
        <v>30189</v>
      </c>
      <c r="H1171" s="795">
        <v>34</v>
      </c>
      <c r="I1171" s="725" t="s">
        <v>1403</v>
      </c>
      <c r="J1171" s="738" t="s">
        <v>223</v>
      </c>
      <c r="K1171" s="738" t="s">
        <v>261</v>
      </c>
      <c r="L1171" s="813"/>
      <c r="M1171" s="813" t="s">
        <v>6426</v>
      </c>
      <c r="N1171" s="722" t="s">
        <v>3744</v>
      </c>
      <c r="O1171" s="738" t="s">
        <v>222</v>
      </c>
      <c r="P1171" s="741" t="s">
        <v>3994</v>
      </c>
      <c r="Q1171" s="741" t="s">
        <v>4122</v>
      </c>
    </row>
    <row r="1172" spans="1:17">
      <c r="A1172" s="721"/>
      <c r="B1172" s="738">
        <v>2</v>
      </c>
      <c r="C1172" s="722" t="s">
        <v>4125</v>
      </c>
      <c r="D1172" s="723" t="s">
        <v>16</v>
      </c>
      <c r="E1172" s="738" t="s">
        <v>221</v>
      </c>
      <c r="F1172" s="738" t="s">
        <v>4126</v>
      </c>
      <c r="G1172" s="956">
        <v>33578</v>
      </c>
      <c r="H1172" s="795">
        <v>25</v>
      </c>
      <c r="I1172" s="725" t="s">
        <v>1403</v>
      </c>
      <c r="J1172" s="738" t="s">
        <v>223</v>
      </c>
      <c r="K1172" s="738" t="s">
        <v>246</v>
      </c>
      <c r="L1172" s="813"/>
      <c r="M1172" s="813" t="s">
        <v>6426</v>
      </c>
      <c r="N1172" s="722" t="s">
        <v>3744</v>
      </c>
      <c r="O1172" s="738" t="s">
        <v>245</v>
      </c>
      <c r="P1172" s="741" t="s">
        <v>4124</v>
      </c>
      <c r="Q1172" s="741" t="s">
        <v>4122</v>
      </c>
    </row>
    <row r="1173" spans="1:17">
      <c r="A1173" s="721"/>
      <c r="B1173" s="738">
        <v>3</v>
      </c>
      <c r="C1173" s="722" t="s">
        <v>4129</v>
      </c>
      <c r="D1173" s="723" t="s">
        <v>16</v>
      </c>
      <c r="E1173" s="738" t="s">
        <v>254</v>
      </c>
      <c r="F1173" s="738" t="s">
        <v>4130</v>
      </c>
      <c r="G1173" s="956">
        <v>41159</v>
      </c>
      <c r="H1173" s="795">
        <v>4</v>
      </c>
      <c r="I1173" s="725" t="s">
        <v>1403</v>
      </c>
      <c r="J1173" s="738" t="s">
        <v>265</v>
      </c>
      <c r="K1173" s="738" t="s">
        <v>270</v>
      </c>
      <c r="L1173" s="813"/>
      <c r="M1173" s="813" t="s">
        <v>6426</v>
      </c>
      <c r="N1173" s="722" t="s">
        <v>3744</v>
      </c>
      <c r="O1173" s="738" t="s">
        <v>255</v>
      </c>
      <c r="P1173" s="764"/>
      <c r="Q1173" s="741" t="s">
        <v>4122</v>
      </c>
    </row>
    <row r="1174" spans="1:17">
      <c r="A1174" s="721">
        <v>337</v>
      </c>
      <c r="B1174" s="738">
        <v>1</v>
      </c>
      <c r="C1174" s="722" t="s">
        <v>4132</v>
      </c>
      <c r="D1174" s="723" t="s">
        <v>23</v>
      </c>
      <c r="E1174" s="738" t="s">
        <v>221</v>
      </c>
      <c r="F1174" s="738" t="s">
        <v>4133</v>
      </c>
      <c r="G1174" s="956">
        <v>27927</v>
      </c>
      <c r="H1174" s="795">
        <v>41</v>
      </c>
      <c r="I1174" s="747" t="s">
        <v>1403</v>
      </c>
      <c r="J1174" s="738" t="s">
        <v>256</v>
      </c>
      <c r="K1174" s="738" t="s">
        <v>283</v>
      </c>
      <c r="L1174" s="813"/>
      <c r="M1174" s="813" t="s">
        <v>6426</v>
      </c>
      <c r="N1174" s="722" t="s">
        <v>3744</v>
      </c>
      <c r="O1174" s="738" t="s">
        <v>222</v>
      </c>
      <c r="P1174" s="736" t="s">
        <v>4131</v>
      </c>
      <c r="Q1174" s="736" t="s">
        <v>4136</v>
      </c>
    </row>
    <row r="1175" spans="1:17">
      <c r="A1175" s="721"/>
      <c r="B1175" s="721">
        <v>2</v>
      </c>
      <c r="C1175" s="722" t="s">
        <v>4139</v>
      </c>
      <c r="D1175" s="723" t="s">
        <v>16</v>
      </c>
      <c r="E1175" s="721" t="s">
        <v>221</v>
      </c>
      <c r="F1175" s="721" t="s">
        <v>22</v>
      </c>
      <c r="G1175" s="956">
        <v>26979</v>
      </c>
      <c r="H1175" s="795">
        <v>43</v>
      </c>
      <c r="I1175" s="725" t="s">
        <v>1403</v>
      </c>
      <c r="J1175" s="721" t="s">
        <v>256</v>
      </c>
      <c r="K1175" s="721" t="s">
        <v>246</v>
      </c>
      <c r="L1175" s="813"/>
      <c r="M1175" s="813" t="s">
        <v>6426</v>
      </c>
      <c r="N1175" s="722" t="s">
        <v>3744</v>
      </c>
      <c r="O1175" s="721" t="s">
        <v>245</v>
      </c>
      <c r="P1175" s="736" t="s">
        <v>4138</v>
      </c>
      <c r="Q1175" s="736" t="s">
        <v>4136</v>
      </c>
    </row>
    <row r="1176" spans="1:17">
      <c r="A1176" s="721"/>
      <c r="B1176" s="721">
        <v>4</v>
      </c>
      <c r="C1176" s="722" t="s">
        <v>4142</v>
      </c>
      <c r="D1176" s="723" t="s">
        <v>23</v>
      </c>
      <c r="E1176" s="721" t="s">
        <v>254</v>
      </c>
      <c r="F1176" s="721" t="s">
        <v>230</v>
      </c>
      <c r="G1176" s="956">
        <v>39443</v>
      </c>
      <c r="H1176" s="795">
        <v>9</v>
      </c>
      <c r="I1176" s="725" t="s">
        <v>1403</v>
      </c>
      <c r="J1176" s="721" t="s">
        <v>369</v>
      </c>
      <c r="K1176" s="721" t="s">
        <v>266</v>
      </c>
      <c r="L1176" s="813"/>
      <c r="M1176" s="813" t="s">
        <v>6426</v>
      </c>
      <c r="N1176" s="722" t="s">
        <v>3744</v>
      </c>
      <c r="O1176" s="721" t="s">
        <v>255</v>
      </c>
      <c r="P1176" s="734" t="s">
        <v>4141</v>
      </c>
      <c r="Q1176" s="736" t="s">
        <v>4136</v>
      </c>
    </row>
    <row r="1177" spans="1:17">
      <c r="A1177" s="721">
        <v>338</v>
      </c>
      <c r="B1177" s="738">
        <v>1</v>
      </c>
      <c r="C1177" s="722" t="s">
        <v>4145</v>
      </c>
      <c r="D1177" s="723" t="s">
        <v>23</v>
      </c>
      <c r="E1177" s="738" t="s">
        <v>221</v>
      </c>
      <c r="F1177" s="738" t="s">
        <v>288</v>
      </c>
      <c r="G1177" s="956">
        <v>27571</v>
      </c>
      <c r="H1177" s="795">
        <v>42</v>
      </c>
      <c r="I1177" s="747" t="s">
        <v>1403</v>
      </c>
      <c r="J1177" s="738" t="s">
        <v>2491</v>
      </c>
      <c r="K1177" s="738" t="s">
        <v>283</v>
      </c>
      <c r="L1177" s="813"/>
      <c r="M1177" s="813" t="s">
        <v>6426</v>
      </c>
      <c r="N1177" s="722" t="s">
        <v>3744</v>
      </c>
      <c r="O1177" s="738" t="s">
        <v>222</v>
      </c>
      <c r="P1177" s="736" t="s">
        <v>4144</v>
      </c>
      <c r="Q1177" s="736" t="s">
        <v>4147</v>
      </c>
    </row>
    <row r="1178" spans="1:17">
      <c r="A1178" s="721"/>
      <c r="B1178" s="738">
        <v>2</v>
      </c>
      <c r="C1178" s="722" t="s">
        <v>4149</v>
      </c>
      <c r="D1178" s="723" t="s">
        <v>16</v>
      </c>
      <c r="E1178" s="738" t="s">
        <v>221</v>
      </c>
      <c r="F1178" s="738" t="s">
        <v>288</v>
      </c>
      <c r="G1178" s="956">
        <v>28282</v>
      </c>
      <c r="H1178" s="795">
        <v>40</v>
      </c>
      <c r="I1178" s="747" t="s">
        <v>1403</v>
      </c>
      <c r="J1178" s="738" t="s">
        <v>785</v>
      </c>
      <c r="K1178" s="738" t="s">
        <v>246</v>
      </c>
      <c r="L1178" s="813"/>
      <c r="M1178" s="813" t="s">
        <v>6426</v>
      </c>
      <c r="N1178" s="722" t="s">
        <v>3744</v>
      </c>
      <c r="O1178" s="738" t="s">
        <v>245</v>
      </c>
      <c r="P1178" s="736" t="s">
        <v>4148</v>
      </c>
      <c r="Q1178" s="736" t="s">
        <v>4147</v>
      </c>
    </row>
    <row r="1179" spans="1:17">
      <c r="A1179" s="721"/>
      <c r="B1179" s="738">
        <v>3</v>
      </c>
      <c r="C1179" s="722" t="s">
        <v>4153</v>
      </c>
      <c r="D1179" s="723" t="s">
        <v>16</v>
      </c>
      <c r="E1179" s="738" t="s">
        <v>254</v>
      </c>
      <c r="F1179" s="738" t="s">
        <v>2720</v>
      </c>
      <c r="G1179" s="956">
        <v>36551</v>
      </c>
      <c r="H1179" s="795">
        <v>17</v>
      </c>
      <c r="I1179" s="747" t="s">
        <v>1403</v>
      </c>
      <c r="J1179" s="738" t="s">
        <v>886</v>
      </c>
      <c r="K1179" s="738" t="s">
        <v>266</v>
      </c>
      <c r="L1179" s="813"/>
      <c r="M1179" s="813" t="s">
        <v>6426</v>
      </c>
      <c r="N1179" s="722" t="s">
        <v>3744</v>
      </c>
      <c r="O1179" s="738" t="s">
        <v>255</v>
      </c>
      <c r="P1179" s="736" t="s">
        <v>4152</v>
      </c>
      <c r="Q1179" s="736" t="s">
        <v>4147</v>
      </c>
    </row>
    <row r="1180" spans="1:17">
      <c r="A1180" s="721"/>
      <c r="B1180" s="738">
        <v>4</v>
      </c>
      <c r="C1180" s="722" t="s">
        <v>4155</v>
      </c>
      <c r="D1180" s="723" t="s">
        <v>23</v>
      </c>
      <c r="E1180" s="738" t="s">
        <v>254</v>
      </c>
      <c r="F1180" s="738" t="s">
        <v>2720</v>
      </c>
      <c r="G1180" s="956">
        <v>40298</v>
      </c>
      <c r="H1180" s="795">
        <v>7</v>
      </c>
      <c r="I1180" s="747" t="s">
        <v>1403</v>
      </c>
      <c r="J1180" s="738" t="s">
        <v>369</v>
      </c>
      <c r="K1180" s="738" t="s">
        <v>266</v>
      </c>
      <c r="L1180" s="813"/>
      <c r="M1180" s="813" t="s">
        <v>6426</v>
      </c>
      <c r="N1180" s="722" t="s">
        <v>3744</v>
      </c>
      <c r="O1180" s="738" t="s">
        <v>255</v>
      </c>
      <c r="P1180" s="736" t="s">
        <v>4154</v>
      </c>
      <c r="Q1180" s="736" t="s">
        <v>4147</v>
      </c>
    </row>
    <row r="1181" spans="1:17">
      <c r="A1181" s="721">
        <v>339</v>
      </c>
      <c r="B1181" s="738">
        <v>1</v>
      </c>
      <c r="C1181" s="722" t="s">
        <v>4157</v>
      </c>
      <c r="D1181" s="723" t="s">
        <v>23</v>
      </c>
      <c r="E1181" s="738" t="s">
        <v>221</v>
      </c>
      <c r="F1181" s="738" t="s">
        <v>452</v>
      </c>
      <c r="G1181" s="956">
        <v>27421</v>
      </c>
      <c r="H1181" s="795">
        <v>42</v>
      </c>
      <c r="I1181" s="747" t="s">
        <v>1403</v>
      </c>
      <c r="J1181" s="738" t="s">
        <v>785</v>
      </c>
      <c r="K1181" s="738" t="s">
        <v>283</v>
      </c>
      <c r="L1181" s="813"/>
      <c r="M1181" s="813" t="s">
        <v>6426</v>
      </c>
      <c r="N1181" s="722" t="s">
        <v>3744</v>
      </c>
      <c r="O1181" s="738" t="s">
        <v>222</v>
      </c>
      <c r="P1181" s="736" t="s">
        <v>4156</v>
      </c>
      <c r="Q1181" s="736" t="s">
        <v>4159</v>
      </c>
    </row>
    <row r="1182" spans="1:17">
      <c r="A1182" s="721"/>
      <c r="B1182" s="738">
        <v>2</v>
      </c>
      <c r="C1182" s="722" t="s">
        <v>4161</v>
      </c>
      <c r="D1182" s="723" t="s">
        <v>16</v>
      </c>
      <c r="E1182" s="738" t="s">
        <v>221</v>
      </c>
      <c r="F1182" s="738" t="s">
        <v>452</v>
      </c>
      <c r="G1182" s="956">
        <v>28594</v>
      </c>
      <c r="H1182" s="795">
        <v>39</v>
      </c>
      <c r="I1182" s="747" t="s">
        <v>1403</v>
      </c>
      <c r="J1182" s="738" t="s">
        <v>1291</v>
      </c>
      <c r="K1182" s="738" t="s">
        <v>246</v>
      </c>
      <c r="L1182" s="813"/>
      <c r="M1182" s="813" t="s">
        <v>6426</v>
      </c>
      <c r="N1182" s="722" t="s">
        <v>3744</v>
      </c>
      <c r="O1182" s="738" t="s">
        <v>245</v>
      </c>
      <c r="P1182" s="736" t="s">
        <v>4160</v>
      </c>
      <c r="Q1182" s="736" t="s">
        <v>4159</v>
      </c>
    </row>
    <row r="1183" spans="1:17">
      <c r="A1183" s="721"/>
      <c r="B1183" s="738">
        <v>3</v>
      </c>
      <c r="C1183" s="722" t="s">
        <v>4165</v>
      </c>
      <c r="D1183" s="723" t="s">
        <v>23</v>
      </c>
      <c r="E1183" s="738" t="s">
        <v>254</v>
      </c>
      <c r="F1183" s="738" t="s">
        <v>452</v>
      </c>
      <c r="G1183" s="956">
        <v>38897</v>
      </c>
      <c r="H1183" s="795">
        <v>11</v>
      </c>
      <c r="I1183" s="747" t="s">
        <v>1403</v>
      </c>
      <c r="J1183" s="738" t="s">
        <v>1709</v>
      </c>
      <c r="K1183" s="738" t="s">
        <v>266</v>
      </c>
      <c r="L1183" s="813"/>
      <c r="M1183" s="813" t="s">
        <v>6426</v>
      </c>
      <c r="N1183" s="722" t="s">
        <v>3744</v>
      </c>
      <c r="O1183" s="738" t="s">
        <v>255</v>
      </c>
      <c r="P1183" s="736" t="s">
        <v>4164</v>
      </c>
      <c r="Q1183" s="736" t="s">
        <v>4159</v>
      </c>
    </row>
    <row r="1184" spans="1:17">
      <c r="A1184" s="721"/>
      <c r="B1184" s="738">
        <v>4</v>
      </c>
      <c r="C1184" s="722" t="s">
        <v>4168</v>
      </c>
      <c r="D1184" s="723" t="s">
        <v>16</v>
      </c>
      <c r="E1184" s="738" t="s">
        <v>254</v>
      </c>
      <c r="F1184" s="738" t="s">
        <v>230</v>
      </c>
      <c r="G1184" s="956">
        <v>40637</v>
      </c>
      <c r="H1184" s="795">
        <v>6</v>
      </c>
      <c r="I1184" s="747" t="s">
        <v>1403</v>
      </c>
      <c r="J1184" s="738" t="s">
        <v>265</v>
      </c>
      <c r="K1184" s="738" t="s">
        <v>270</v>
      </c>
      <c r="L1184" s="813"/>
      <c r="M1184" s="813" t="s">
        <v>6426</v>
      </c>
      <c r="N1184" s="722" t="s">
        <v>3744</v>
      </c>
      <c r="O1184" s="738" t="s">
        <v>255</v>
      </c>
      <c r="P1184" s="736" t="s">
        <v>4167</v>
      </c>
      <c r="Q1184" s="736" t="s">
        <v>4159</v>
      </c>
    </row>
    <row r="1185" spans="1:17">
      <c r="A1185" s="721">
        <v>340</v>
      </c>
      <c r="B1185" s="738">
        <v>1</v>
      </c>
      <c r="C1185" s="722" t="s">
        <v>4169</v>
      </c>
      <c r="D1185" s="723" t="s">
        <v>23</v>
      </c>
      <c r="E1185" s="738" t="s">
        <v>221</v>
      </c>
      <c r="F1185" s="738" t="s">
        <v>750</v>
      </c>
      <c r="G1185" s="949">
        <v>36382</v>
      </c>
      <c r="H1185" s="811">
        <v>17</v>
      </c>
      <c r="I1185" s="747" t="s">
        <v>1403</v>
      </c>
      <c r="J1185" s="738" t="s">
        <v>2491</v>
      </c>
      <c r="K1185" s="738" t="s">
        <v>283</v>
      </c>
      <c r="L1185" s="813"/>
      <c r="M1185" s="813" t="s">
        <v>6426</v>
      </c>
      <c r="N1185" s="722" t="s">
        <v>3744</v>
      </c>
      <c r="O1185" s="738" t="s">
        <v>222</v>
      </c>
      <c r="P1185" s="722"/>
      <c r="Q1185" s="722"/>
    </row>
    <row r="1186" spans="1:17">
      <c r="A1186" s="721"/>
      <c r="B1186" s="721">
        <v>2</v>
      </c>
      <c r="C1186" s="722" t="s">
        <v>4173</v>
      </c>
      <c r="D1186" s="723" t="s">
        <v>16</v>
      </c>
      <c r="E1186" s="721" t="s">
        <v>221</v>
      </c>
      <c r="F1186" s="721" t="s">
        <v>524</v>
      </c>
      <c r="G1186" s="956">
        <v>36242</v>
      </c>
      <c r="H1186" s="795">
        <v>18</v>
      </c>
      <c r="I1186" s="725" t="s">
        <v>1403</v>
      </c>
      <c r="J1186" s="721" t="s">
        <v>2491</v>
      </c>
      <c r="K1186" s="721" t="s">
        <v>246</v>
      </c>
      <c r="L1186" s="813"/>
      <c r="M1186" s="813" t="s">
        <v>6426</v>
      </c>
      <c r="N1186" s="722" t="s">
        <v>3744</v>
      </c>
      <c r="O1186" s="721" t="s">
        <v>245</v>
      </c>
      <c r="P1186" s="736" t="s">
        <v>4172</v>
      </c>
      <c r="Q1186" s="736"/>
    </row>
    <row r="1187" spans="1:17">
      <c r="A1187" s="823">
        <v>341</v>
      </c>
      <c r="B1187" s="738">
        <v>1</v>
      </c>
      <c r="C1187" s="722" t="s">
        <v>6448</v>
      </c>
      <c r="D1187" s="757" t="s">
        <v>23</v>
      </c>
      <c r="E1187" s="738" t="s">
        <v>221</v>
      </c>
      <c r="F1187" s="738" t="s">
        <v>6451</v>
      </c>
      <c r="G1187" s="747" t="s">
        <v>6452</v>
      </c>
      <c r="H1187" s="811">
        <v>33</v>
      </c>
      <c r="I1187" s="747" t="s">
        <v>1403</v>
      </c>
      <c r="J1187" s="738" t="s">
        <v>2491</v>
      </c>
      <c r="K1187" s="738" t="s">
        <v>283</v>
      </c>
      <c r="L1187" s="823"/>
      <c r="M1187" s="824" t="s">
        <v>6426</v>
      </c>
      <c r="N1187" s="722" t="s">
        <v>3744</v>
      </c>
      <c r="O1187" s="738" t="s">
        <v>222</v>
      </c>
      <c r="P1187" s="736" t="s">
        <v>6455</v>
      </c>
      <c r="Q1187" s="736" t="s">
        <v>6458</v>
      </c>
    </row>
    <row r="1188" spans="1:17">
      <c r="A1188" s="823"/>
      <c r="B1188" s="738">
        <v>2</v>
      </c>
      <c r="C1188" s="722" t="s">
        <v>6449</v>
      </c>
      <c r="D1188" s="757" t="s">
        <v>16</v>
      </c>
      <c r="E1188" s="738" t="s">
        <v>221</v>
      </c>
      <c r="F1188" s="738" t="s">
        <v>288</v>
      </c>
      <c r="G1188" s="747" t="s">
        <v>6453</v>
      </c>
      <c r="H1188" s="811">
        <v>28</v>
      </c>
      <c r="I1188" s="747" t="s">
        <v>1403</v>
      </c>
      <c r="J1188" s="738" t="s">
        <v>2491</v>
      </c>
      <c r="K1188" s="738" t="s">
        <v>246</v>
      </c>
      <c r="L1188" s="823"/>
      <c r="M1188" s="824" t="s">
        <v>6426</v>
      </c>
      <c r="N1188" s="722" t="s">
        <v>3744</v>
      </c>
      <c r="O1188" s="738" t="s">
        <v>245</v>
      </c>
      <c r="P1188" s="825" t="s">
        <v>6457</v>
      </c>
      <c r="Q1188" s="736" t="s">
        <v>6458</v>
      </c>
    </row>
    <row r="1189" spans="1:17">
      <c r="A1189" s="823"/>
      <c r="B1189" s="738">
        <v>3</v>
      </c>
      <c r="C1189" s="722" t="s">
        <v>6450</v>
      </c>
      <c r="D1189" s="757" t="s">
        <v>23</v>
      </c>
      <c r="E1189" s="738" t="s">
        <v>254</v>
      </c>
      <c r="F1189" s="738" t="s">
        <v>230</v>
      </c>
      <c r="G1189" s="747" t="s">
        <v>6454</v>
      </c>
      <c r="H1189" s="811">
        <v>4</v>
      </c>
      <c r="I1189" s="747" t="s">
        <v>1403</v>
      </c>
      <c r="J1189" s="738" t="s">
        <v>265</v>
      </c>
      <c r="K1189" s="738" t="s">
        <v>270</v>
      </c>
      <c r="L1189" s="823"/>
      <c r="M1189" s="824" t="s">
        <v>6426</v>
      </c>
      <c r="N1189" s="722" t="s">
        <v>3744</v>
      </c>
      <c r="O1189" s="738" t="s">
        <v>255</v>
      </c>
      <c r="P1189" s="736" t="s">
        <v>6456</v>
      </c>
      <c r="Q1189" s="736" t="s">
        <v>6458</v>
      </c>
    </row>
    <row r="1190" spans="1:17">
      <c r="A1190" s="722">
        <v>342</v>
      </c>
      <c r="B1190" s="722">
        <v>1</v>
      </c>
      <c r="C1190" s="722" t="s">
        <v>3296</v>
      </c>
      <c r="D1190" s="744" t="s">
        <v>23</v>
      </c>
      <c r="E1190" s="722" t="s">
        <v>221</v>
      </c>
      <c r="F1190" s="722" t="s">
        <v>288</v>
      </c>
      <c r="G1190" s="957">
        <v>27520</v>
      </c>
      <c r="H1190" s="724">
        <v>42</v>
      </c>
      <c r="I1190" s="769" t="s">
        <v>1403</v>
      </c>
      <c r="J1190" s="722" t="s">
        <v>289</v>
      </c>
      <c r="K1190" s="722" t="s">
        <v>283</v>
      </c>
      <c r="L1190" s="770"/>
      <c r="M1190" s="770" t="s">
        <v>6426</v>
      </c>
      <c r="N1190" s="722" t="s">
        <v>4179</v>
      </c>
      <c r="O1190" s="722" t="s">
        <v>222</v>
      </c>
      <c r="P1190" s="727" t="s">
        <v>4175</v>
      </c>
      <c r="Q1190" s="722" t="s">
        <v>4178</v>
      </c>
    </row>
    <row r="1191" spans="1:17">
      <c r="A1191" s="721"/>
      <c r="B1191" s="721">
        <v>2</v>
      </c>
      <c r="C1191" s="722" t="s">
        <v>4183</v>
      </c>
      <c r="D1191" s="723" t="s">
        <v>16</v>
      </c>
      <c r="E1191" s="721" t="s">
        <v>221</v>
      </c>
      <c r="F1191" s="721" t="s">
        <v>1136</v>
      </c>
      <c r="G1191" s="956">
        <v>30534</v>
      </c>
      <c r="H1191" s="795">
        <v>34</v>
      </c>
      <c r="I1191" s="725" t="s">
        <v>1403</v>
      </c>
      <c r="J1191" s="721" t="s">
        <v>289</v>
      </c>
      <c r="K1191" s="721" t="s">
        <v>246</v>
      </c>
      <c r="L1191" s="726"/>
      <c r="M1191" s="726" t="s">
        <v>6426</v>
      </c>
      <c r="N1191" s="722" t="s">
        <v>4179</v>
      </c>
      <c r="O1191" s="721" t="s">
        <v>245</v>
      </c>
      <c r="P1191" s="722" t="s">
        <v>4182</v>
      </c>
      <c r="Q1191" s="722" t="s">
        <v>4178</v>
      </c>
    </row>
    <row r="1192" spans="1:17">
      <c r="A1192" s="721"/>
      <c r="B1192" s="721">
        <v>3</v>
      </c>
      <c r="C1192" s="722" t="s">
        <v>4186</v>
      </c>
      <c r="D1192" s="723" t="s">
        <v>16</v>
      </c>
      <c r="E1192" s="721" t="s">
        <v>254</v>
      </c>
      <c r="F1192" s="721" t="s">
        <v>288</v>
      </c>
      <c r="G1192" s="956">
        <v>37581</v>
      </c>
      <c r="H1192" s="795">
        <v>14</v>
      </c>
      <c r="I1192" s="725" t="s">
        <v>1403</v>
      </c>
      <c r="J1192" s="721" t="s">
        <v>369</v>
      </c>
      <c r="K1192" s="721" t="s">
        <v>266</v>
      </c>
      <c r="L1192" s="726"/>
      <c r="M1192" s="726" t="s">
        <v>6426</v>
      </c>
      <c r="N1192" s="722" t="s">
        <v>4179</v>
      </c>
      <c r="O1192" s="721" t="s">
        <v>255</v>
      </c>
      <c r="P1192" s="722" t="s">
        <v>4185</v>
      </c>
      <c r="Q1192" s="722" t="s">
        <v>4178</v>
      </c>
    </row>
    <row r="1193" spans="1:17">
      <c r="A1193" s="721"/>
      <c r="B1193" s="721">
        <v>4</v>
      </c>
      <c r="C1193" s="762" t="s">
        <v>4188</v>
      </c>
      <c r="D1193" s="742" t="s">
        <v>16</v>
      </c>
      <c r="E1193" s="738" t="s">
        <v>254</v>
      </c>
      <c r="F1193" s="737" t="s">
        <v>1227</v>
      </c>
      <c r="G1193" s="961" t="s">
        <v>4189</v>
      </c>
      <c r="H1193" s="795">
        <v>5</v>
      </c>
      <c r="I1193" s="725" t="s">
        <v>1403</v>
      </c>
      <c r="J1193" s="738" t="s">
        <v>265</v>
      </c>
      <c r="K1193" s="738" t="s">
        <v>270</v>
      </c>
      <c r="L1193" s="726"/>
      <c r="M1193" s="726" t="s">
        <v>6426</v>
      </c>
      <c r="N1193" s="722" t="s">
        <v>4179</v>
      </c>
      <c r="O1193" s="738" t="s">
        <v>255</v>
      </c>
      <c r="P1193" s="734" t="s">
        <v>4187</v>
      </c>
      <c r="Q1193" s="722" t="s">
        <v>4178</v>
      </c>
    </row>
    <row r="1194" spans="1:17">
      <c r="A1194" s="721">
        <v>343</v>
      </c>
      <c r="B1194" s="721">
        <v>1</v>
      </c>
      <c r="C1194" s="722" t="s">
        <v>4191</v>
      </c>
      <c r="D1194" s="723" t="s">
        <v>23</v>
      </c>
      <c r="E1194" s="721" t="s">
        <v>221</v>
      </c>
      <c r="F1194" s="721" t="s">
        <v>22</v>
      </c>
      <c r="G1194" s="956">
        <v>25672</v>
      </c>
      <c r="H1194" s="795">
        <v>47</v>
      </c>
      <c r="I1194" s="725" t="s">
        <v>1403</v>
      </c>
      <c r="J1194" s="721" t="s">
        <v>289</v>
      </c>
      <c r="K1194" s="721" t="s">
        <v>283</v>
      </c>
      <c r="L1194" s="726"/>
      <c r="M1194" s="726" t="s">
        <v>6426</v>
      </c>
      <c r="N1194" s="722" t="s">
        <v>4179</v>
      </c>
      <c r="O1194" s="721" t="s">
        <v>222</v>
      </c>
      <c r="P1194" s="722" t="s">
        <v>4190</v>
      </c>
      <c r="Q1194" s="722" t="s">
        <v>4192</v>
      </c>
    </row>
    <row r="1195" spans="1:17">
      <c r="A1195" s="721"/>
      <c r="B1195" s="721">
        <v>2</v>
      </c>
      <c r="C1195" s="722" t="s">
        <v>4194</v>
      </c>
      <c r="D1195" s="723" t="s">
        <v>16</v>
      </c>
      <c r="E1195" s="721" t="s">
        <v>221</v>
      </c>
      <c r="F1195" s="721" t="s">
        <v>3741</v>
      </c>
      <c r="G1195" s="956">
        <v>27947</v>
      </c>
      <c r="H1195" s="795">
        <v>41</v>
      </c>
      <c r="I1195" s="725" t="s">
        <v>1403</v>
      </c>
      <c r="J1195" s="721" t="s">
        <v>223</v>
      </c>
      <c r="K1195" s="721" t="s">
        <v>246</v>
      </c>
      <c r="L1195" s="726"/>
      <c r="M1195" s="726" t="s">
        <v>6426</v>
      </c>
      <c r="N1195" s="722" t="s">
        <v>4179</v>
      </c>
      <c r="O1195" s="721" t="s">
        <v>245</v>
      </c>
      <c r="P1195" s="722" t="s">
        <v>4193</v>
      </c>
      <c r="Q1195" s="722" t="s">
        <v>4192</v>
      </c>
    </row>
    <row r="1196" spans="1:17">
      <c r="A1196" s="721"/>
      <c r="B1196" s="721">
        <v>3</v>
      </c>
      <c r="C1196" s="722" t="s">
        <v>4198</v>
      </c>
      <c r="D1196" s="723" t="s">
        <v>16</v>
      </c>
      <c r="E1196" s="721" t="s">
        <v>254</v>
      </c>
      <c r="F1196" s="721" t="s">
        <v>22</v>
      </c>
      <c r="G1196" s="956">
        <v>38351</v>
      </c>
      <c r="H1196" s="795">
        <v>12</v>
      </c>
      <c r="I1196" s="725" t="s">
        <v>1403</v>
      </c>
      <c r="J1196" s="721" t="s">
        <v>369</v>
      </c>
      <c r="K1196" s="721" t="s">
        <v>266</v>
      </c>
      <c r="L1196" s="726"/>
      <c r="M1196" s="726" t="s">
        <v>6426</v>
      </c>
      <c r="N1196" s="722" t="s">
        <v>4179</v>
      </c>
      <c r="O1196" s="721" t="s">
        <v>255</v>
      </c>
      <c r="P1196" s="722" t="s">
        <v>4197</v>
      </c>
      <c r="Q1196" s="722" t="s">
        <v>4192</v>
      </c>
    </row>
    <row r="1197" spans="1:17">
      <c r="A1197" s="721">
        <v>344</v>
      </c>
      <c r="B1197" s="721">
        <v>1</v>
      </c>
      <c r="C1197" s="722" t="s">
        <v>4200</v>
      </c>
      <c r="D1197" s="723" t="s">
        <v>23</v>
      </c>
      <c r="E1197" s="721" t="s">
        <v>221</v>
      </c>
      <c r="F1197" s="721" t="s">
        <v>4201</v>
      </c>
      <c r="G1197" s="956">
        <v>25018</v>
      </c>
      <c r="H1197" s="795">
        <v>49</v>
      </c>
      <c r="I1197" s="725" t="s">
        <v>4508</v>
      </c>
      <c r="J1197" s="721" t="s">
        <v>289</v>
      </c>
      <c r="K1197" s="721" t="s">
        <v>283</v>
      </c>
      <c r="L1197" s="726"/>
      <c r="M1197" s="726" t="s">
        <v>6426</v>
      </c>
      <c r="N1197" s="722" t="s">
        <v>4179</v>
      </c>
      <c r="O1197" s="721" t="s">
        <v>222</v>
      </c>
      <c r="P1197" s="722" t="s">
        <v>4199</v>
      </c>
      <c r="Q1197" s="722" t="s">
        <v>4204</v>
      </c>
    </row>
    <row r="1198" spans="1:17">
      <c r="A1198" s="721"/>
      <c r="B1198" s="721">
        <v>2</v>
      </c>
      <c r="C1198" s="722" t="s">
        <v>4207</v>
      </c>
      <c r="D1198" s="723" t="s">
        <v>16</v>
      </c>
      <c r="E1198" s="721" t="s">
        <v>221</v>
      </c>
      <c r="F1198" s="721" t="s">
        <v>4201</v>
      </c>
      <c r="G1198" s="956">
        <v>25169</v>
      </c>
      <c r="H1198" s="795">
        <v>48</v>
      </c>
      <c r="I1198" s="725" t="s">
        <v>4508</v>
      </c>
      <c r="J1198" s="721" t="s">
        <v>289</v>
      </c>
      <c r="K1198" s="721" t="s">
        <v>246</v>
      </c>
      <c r="L1198" s="726"/>
      <c r="M1198" s="726" t="s">
        <v>6426</v>
      </c>
      <c r="N1198" s="722" t="s">
        <v>4179</v>
      </c>
      <c r="O1198" s="721" t="s">
        <v>245</v>
      </c>
      <c r="P1198" s="722" t="s">
        <v>4206</v>
      </c>
      <c r="Q1198" s="722" t="s">
        <v>4204</v>
      </c>
    </row>
    <row r="1199" spans="1:17">
      <c r="A1199" s="721"/>
      <c r="B1199" s="721">
        <v>3</v>
      </c>
      <c r="C1199" s="722" t="s">
        <v>4211</v>
      </c>
      <c r="D1199" s="723" t="s">
        <v>16</v>
      </c>
      <c r="E1199" s="721" t="s">
        <v>254</v>
      </c>
      <c r="F1199" s="721" t="s">
        <v>22</v>
      </c>
      <c r="G1199" s="956">
        <v>35410</v>
      </c>
      <c r="H1199" s="795">
        <v>20</v>
      </c>
      <c r="I1199" s="725" t="s">
        <v>4508</v>
      </c>
      <c r="J1199" s="721" t="s">
        <v>344</v>
      </c>
      <c r="K1199" s="721" t="s">
        <v>270</v>
      </c>
      <c r="L1199" s="726"/>
      <c r="M1199" s="726" t="s">
        <v>6426</v>
      </c>
      <c r="N1199" s="722" t="s">
        <v>4179</v>
      </c>
      <c r="O1199" s="721" t="s">
        <v>255</v>
      </c>
      <c r="P1199" s="727" t="s">
        <v>4210</v>
      </c>
      <c r="Q1199" s="722" t="s">
        <v>4204</v>
      </c>
    </row>
    <row r="1200" spans="1:17">
      <c r="A1200" s="721"/>
      <c r="B1200" s="721">
        <v>4</v>
      </c>
      <c r="C1200" s="722" t="s">
        <v>4213</v>
      </c>
      <c r="D1200" s="723" t="s">
        <v>16</v>
      </c>
      <c r="E1200" s="721" t="s">
        <v>254</v>
      </c>
      <c r="F1200" s="721" t="s">
        <v>22</v>
      </c>
      <c r="G1200" s="956">
        <v>36047</v>
      </c>
      <c r="H1200" s="795">
        <v>18</v>
      </c>
      <c r="I1200" s="725" t="s">
        <v>4508</v>
      </c>
      <c r="J1200" s="721" t="s">
        <v>886</v>
      </c>
      <c r="K1200" s="721" t="s">
        <v>266</v>
      </c>
      <c r="L1200" s="726"/>
      <c r="M1200" s="726" t="s">
        <v>6426</v>
      </c>
      <c r="N1200" s="722" t="s">
        <v>4179</v>
      </c>
      <c r="O1200" s="721" t="s">
        <v>255</v>
      </c>
      <c r="P1200" s="722" t="s">
        <v>4212</v>
      </c>
      <c r="Q1200" s="722" t="s">
        <v>4204</v>
      </c>
    </row>
    <row r="1201" spans="1:17">
      <c r="A1201" s="721"/>
      <c r="B1201" s="721">
        <v>5</v>
      </c>
      <c r="C1201" s="722" t="s">
        <v>4215</v>
      </c>
      <c r="D1201" s="723" t="s">
        <v>16</v>
      </c>
      <c r="E1201" s="721" t="s">
        <v>254</v>
      </c>
      <c r="F1201" s="721" t="s">
        <v>22</v>
      </c>
      <c r="G1201" s="956">
        <v>39354</v>
      </c>
      <c r="H1201" s="795">
        <v>9</v>
      </c>
      <c r="I1201" s="725" t="s">
        <v>4508</v>
      </c>
      <c r="J1201" s="721" t="s">
        <v>369</v>
      </c>
      <c r="K1201" s="721" t="s">
        <v>266</v>
      </c>
      <c r="L1201" s="726"/>
      <c r="M1201" s="726" t="s">
        <v>6426</v>
      </c>
      <c r="N1201" s="722" t="s">
        <v>4179</v>
      </c>
      <c r="O1201" s="721" t="s">
        <v>255</v>
      </c>
      <c r="P1201" s="722" t="s">
        <v>4214</v>
      </c>
      <c r="Q1201" s="722" t="s">
        <v>4204</v>
      </c>
    </row>
    <row r="1202" spans="1:17">
      <c r="A1202" s="721"/>
      <c r="B1202" s="721">
        <v>6</v>
      </c>
      <c r="C1202" s="722" t="s">
        <v>4217</v>
      </c>
      <c r="D1202" s="723" t="s">
        <v>23</v>
      </c>
      <c r="E1202" s="721" t="s">
        <v>254</v>
      </c>
      <c r="F1202" s="721" t="s">
        <v>22</v>
      </c>
      <c r="G1202" s="956">
        <v>38481</v>
      </c>
      <c r="H1202" s="795">
        <v>12</v>
      </c>
      <c r="I1202" s="725" t="s">
        <v>4508</v>
      </c>
      <c r="J1202" s="721" t="s">
        <v>369</v>
      </c>
      <c r="K1202" s="721" t="s">
        <v>266</v>
      </c>
      <c r="L1202" s="726"/>
      <c r="M1202" s="726" t="s">
        <v>6426</v>
      </c>
      <c r="N1202" s="722" t="s">
        <v>4179</v>
      </c>
      <c r="O1202" s="721" t="s">
        <v>255</v>
      </c>
      <c r="P1202" s="722" t="s">
        <v>4216</v>
      </c>
      <c r="Q1202" s="722" t="s">
        <v>4204</v>
      </c>
    </row>
    <row r="1203" spans="1:17">
      <c r="A1203" s="721">
        <v>345</v>
      </c>
      <c r="B1203" s="721">
        <v>1</v>
      </c>
      <c r="C1203" s="722" t="s">
        <v>4219</v>
      </c>
      <c r="D1203" s="723" t="s">
        <v>23</v>
      </c>
      <c r="E1203" s="721" t="s">
        <v>221</v>
      </c>
      <c r="F1203" s="721" t="s">
        <v>309</v>
      </c>
      <c r="G1203" s="956">
        <v>26025</v>
      </c>
      <c r="H1203" s="795">
        <v>46</v>
      </c>
      <c r="I1203" s="725" t="s">
        <v>1403</v>
      </c>
      <c r="J1203" s="721" t="s">
        <v>256</v>
      </c>
      <c r="K1203" s="721" t="s">
        <v>283</v>
      </c>
      <c r="L1203" s="726"/>
      <c r="M1203" s="726" t="s">
        <v>6426</v>
      </c>
      <c r="N1203" s="722" t="s">
        <v>4179</v>
      </c>
      <c r="O1203" s="721" t="s">
        <v>222</v>
      </c>
      <c r="P1203" s="722" t="s">
        <v>4218</v>
      </c>
      <c r="Q1203" s="722" t="s">
        <v>4222</v>
      </c>
    </row>
    <row r="1204" spans="1:17">
      <c r="A1204" s="721"/>
      <c r="B1204" s="721">
        <v>2</v>
      </c>
      <c r="C1204" s="722" t="s">
        <v>4224</v>
      </c>
      <c r="D1204" s="723" t="s">
        <v>16</v>
      </c>
      <c r="E1204" s="721" t="s">
        <v>221</v>
      </c>
      <c r="F1204" s="721" t="s">
        <v>3441</v>
      </c>
      <c r="G1204" s="956">
        <v>25519</v>
      </c>
      <c r="H1204" s="795">
        <v>47</v>
      </c>
      <c r="I1204" s="725" t="s">
        <v>1403</v>
      </c>
      <c r="J1204" s="721" t="s">
        <v>256</v>
      </c>
      <c r="K1204" s="721" t="s">
        <v>246</v>
      </c>
      <c r="L1204" s="726"/>
      <c r="M1204" s="726" t="s">
        <v>6426</v>
      </c>
      <c r="N1204" s="722" t="s">
        <v>4179</v>
      </c>
      <c r="O1204" s="721" t="s">
        <v>245</v>
      </c>
      <c r="P1204" s="722" t="s">
        <v>4223</v>
      </c>
      <c r="Q1204" s="722" t="s">
        <v>4222</v>
      </c>
    </row>
    <row r="1205" spans="1:17">
      <c r="A1205" s="721"/>
      <c r="B1205" s="721">
        <v>3</v>
      </c>
      <c r="C1205" s="722" t="s">
        <v>4227</v>
      </c>
      <c r="D1205" s="723" t="s">
        <v>16</v>
      </c>
      <c r="E1205" s="721" t="s">
        <v>254</v>
      </c>
      <c r="F1205" s="721" t="s">
        <v>22</v>
      </c>
      <c r="G1205" s="956">
        <v>35052</v>
      </c>
      <c r="H1205" s="795">
        <v>21</v>
      </c>
      <c r="I1205" s="725" t="s">
        <v>1403</v>
      </c>
      <c r="J1205" s="721" t="s">
        <v>344</v>
      </c>
      <c r="K1205" s="721" t="s">
        <v>270</v>
      </c>
      <c r="L1205" s="726"/>
      <c r="M1205" s="726" t="s">
        <v>6426</v>
      </c>
      <c r="N1205" s="722" t="s">
        <v>4179</v>
      </c>
      <c r="O1205" s="721" t="s">
        <v>255</v>
      </c>
      <c r="P1205" s="722" t="s">
        <v>4226</v>
      </c>
      <c r="Q1205" s="722" t="s">
        <v>4222</v>
      </c>
    </row>
    <row r="1206" spans="1:17">
      <c r="A1206" s="721"/>
      <c r="B1206" s="721">
        <v>4</v>
      </c>
      <c r="C1206" s="722" t="s">
        <v>4229</v>
      </c>
      <c r="D1206" s="723" t="s">
        <v>23</v>
      </c>
      <c r="E1206" s="721" t="s">
        <v>254</v>
      </c>
      <c r="F1206" s="721" t="s">
        <v>22</v>
      </c>
      <c r="G1206" s="956">
        <v>36159</v>
      </c>
      <c r="H1206" s="795">
        <v>18</v>
      </c>
      <c r="I1206" s="725" t="s">
        <v>1403</v>
      </c>
      <c r="J1206" s="721" t="s">
        <v>886</v>
      </c>
      <c r="K1206" s="721" t="s">
        <v>266</v>
      </c>
      <c r="L1206" s="726"/>
      <c r="M1206" s="726" t="s">
        <v>6426</v>
      </c>
      <c r="N1206" s="722" t="s">
        <v>4179</v>
      </c>
      <c r="O1206" s="721" t="s">
        <v>255</v>
      </c>
      <c r="P1206" s="722" t="s">
        <v>4228</v>
      </c>
      <c r="Q1206" s="722" t="s">
        <v>4222</v>
      </c>
    </row>
    <row r="1207" spans="1:17">
      <c r="A1207" s="721">
        <v>346</v>
      </c>
      <c r="B1207" s="721">
        <v>1</v>
      </c>
      <c r="C1207" s="722" t="s">
        <v>4231</v>
      </c>
      <c r="D1207" s="723" t="s">
        <v>23</v>
      </c>
      <c r="E1207" s="721" t="s">
        <v>221</v>
      </c>
      <c r="F1207" s="721" t="s">
        <v>4232</v>
      </c>
      <c r="G1207" s="956">
        <v>23626</v>
      </c>
      <c r="H1207" s="795">
        <v>52</v>
      </c>
      <c r="I1207" s="725" t="s">
        <v>1403</v>
      </c>
      <c r="J1207" s="721" t="s">
        <v>289</v>
      </c>
      <c r="K1207" s="721" t="s">
        <v>283</v>
      </c>
      <c r="L1207" s="726"/>
      <c r="M1207" s="726" t="s">
        <v>6426</v>
      </c>
      <c r="N1207" s="722" t="s">
        <v>4179</v>
      </c>
      <c r="O1207" s="721" t="s">
        <v>222</v>
      </c>
      <c r="P1207" s="722" t="s">
        <v>4230</v>
      </c>
      <c r="Q1207" s="722" t="s">
        <v>4235</v>
      </c>
    </row>
    <row r="1208" spans="1:17">
      <c r="A1208" s="721"/>
      <c r="B1208" s="721">
        <v>2</v>
      </c>
      <c r="C1208" s="722" t="s">
        <v>4237</v>
      </c>
      <c r="D1208" s="723" t="s">
        <v>16</v>
      </c>
      <c r="E1208" s="721" t="s">
        <v>221</v>
      </c>
      <c r="F1208" s="721" t="s">
        <v>4238</v>
      </c>
      <c r="G1208" s="956">
        <v>26304</v>
      </c>
      <c r="H1208" s="795">
        <v>45</v>
      </c>
      <c r="I1208" s="725" t="s">
        <v>1403</v>
      </c>
      <c r="J1208" s="721" t="s">
        <v>289</v>
      </c>
      <c r="K1208" s="721" t="s">
        <v>246</v>
      </c>
      <c r="L1208" s="726"/>
      <c r="M1208" s="726" t="s">
        <v>6426</v>
      </c>
      <c r="N1208" s="722" t="s">
        <v>4179</v>
      </c>
      <c r="O1208" s="721" t="s">
        <v>245</v>
      </c>
      <c r="P1208" s="722" t="s">
        <v>4236</v>
      </c>
      <c r="Q1208" s="722" t="s">
        <v>4235</v>
      </c>
    </row>
    <row r="1209" spans="1:17">
      <c r="A1209" s="721"/>
      <c r="B1209" s="721">
        <v>3</v>
      </c>
      <c r="C1209" s="722" t="s">
        <v>4240</v>
      </c>
      <c r="D1209" s="723" t="s">
        <v>23</v>
      </c>
      <c r="E1209" s="721" t="s">
        <v>254</v>
      </c>
      <c r="F1209" s="721" t="s">
        <v>22</v>
      </c>
      <c r="G1209" s="956">
        <v>38085</v>
      </c>
      <c r="H1209" s="795">
        <v>13</v>
      </c>
      <c r="I1209" s="725" t="s">
        <v>1403</v>
      </c>
      <c r="J1209" s="721" t="s">
        <v>369</v>
      </c>
      <c r="K1209" s="721" t="s">
        <v>266</v>
      </c>
      <c r="L1209" s="726"/>
      <c r="M1209" s="726" t="s">
        <v>6426</v>
      </c>
      <c r="N1209" s="722" t="s">
        <v>4179</v>
      </c>
      <c r="O1209" s="721" t="s">
        <v>255</v>
      </c>
      <c r="P1209" s="722" t="s">
        <v>4239</v>
      </c>
      <c r="Q1209" s="722" t="s">
        <v>4235</v>
      </c>
    </row>
    <row r="1210" spans="1:17">
      <c r="A1210" s="721">
        <v>347</v>
      </c>
      <c r="B1210" s="721">
        <v>1</v>
      </c>
      <c r="C1210" s="722" t="s">
        <v>4242</v>
      </c>
      <c r="D1210" s="723" t="s">
        <v>16</v>
      </c>
      <c r="E1210" s="721" t="s">
        <v>221</v>
      </c>
      <c r="F1210" s="721" t="s">
        <v>4243</v>
      </c>
      <c r="G1210" s="956">
        <v>27284</v>
      </c>
      <c r="H1210" s="795">
        <v>42</v>
      </c>
      <c r="I1210" s="725" t="s">
        <v>4508</v>
      </c>
      <c r="J1210" s="721" t="s">
        <v>289</v>
      </c>
      <c r="K1210" s="721" t="s">
        <v>246</v>
      </c>
      <c r="L1210" s="726"/>
      <c r="M1210" s="726" t="s">
        <v>6426</v>
      </c>
      <c r="N1210" s="722" t="s">
        <v>4179</v>
      </c>
      <c r="O1210" s="721" t="s">
        <v>222</v>
      </c>
      <c r="P1210" s="722" t="s">
        <v>4241</v>
      </c>
      <c r="Q1210" s="722" t="s">
        <v>4246</v>
      </c>
    </row>
    <row r="1211" spans="1:17">
      <c r="A1211" s="721"/>
      <c r="B1211" s="721">
        <v>3</v>
      </c>
      <c r="C1211" s="722" t="s">
        <v>4249</v>
      </c>
      <c r="D1211" s="723" t="s">
        <v>23</v>
      </c>
      <c r="E1211" s="721" t="s">
        <v>254</v>
      </c>
      <c r="F1211" s="721" t="s">
        <v>229</v>
      </c>
      <c r="G1211" s="956">
        <v>35130</v>
      </c>
      <c r="H1211" s="795">
        <v>21</v>
      </c>
      <c r="I1211" s="725" t="s">
        <v>4508</v>
      </c>
      <c r="J1211" s="721" t="s">
        <v>223</v>
      </c>
      <c r="K1211" s="721" t="s">
        <v>266</v>
      </c>
      <c r="L1211" s="726"/>
      <c r="M1211" s="726" t="s">
        <v>6426</v>
      </c>
      <c r="N1211" s="722" t="s">
        <v>4179</v>
      </c>
      <c r="O1211" s="721" t="s">
        <v>255</v>
      </c>
      <c r="P1211" s="722" t="s">
        <v>4248</v>
      </c>
      <c r="Q1211" s="722" t="s">
        <v>4246</v>
      </c>
    </row>
    <row r="1212" spans="1:17">
      <c r="A1212" s="721"/>
      <c r="B1212" s="721">
        <v>4</v>
      </c>
      <c r="C1212" s="722" t="s">
        <v>4251</v>
      </c>
      <c r="D1212" s="723" t="s">
        <v>23</v>
      </c>
      <c r="E1212" s="721" t="s">
        <v>254</v>
      </c>
      <c r="F1212" s="721" t="s">
        <v>229</v>
      </c>
      <c r="G1212" s="956">
        <v>36116</v>
      </c>
      <c r="H1212" s="795">
        <v>18</v>
      </c>
      <c r="I1212" s="725" t="s">
        <v>4508</v>
      </c>
      <c r="J1212" s="721" t="s">
        <v>886</v>
      </c>
      <c r="K1212" s="721" t="s">
        <v>266</v>
      </c>
      <c r="L1212" s="726"/>
      <c r="M1212" s="726" t="s">
        <v>6426</v>
      </c>
      <c r="N1212" s="722" t="s">
        <v>4179</v>
      </c>
      <c r="O1212" s="721" t="s">
        <v>255</v>
      </c>
      <c r="P1212" s="722" t="s">
        <v>4250</v>
      </c>
      <c r="Q1212" s="722" t="s">
        <v>4246</v>
      </c>
    </row>
    <row r="1213" spans="1:17">
      <c r="A1213" s="721"/>
      <c r="B1213" s="721">
        <v>5</v>
      </c>
      <c r="C1213" s="722" t="s">
        <v>4253</v>
      </c>
      <c r="D1213" s="723" t="s">
        <v>23</v>
      </c>
      <c r="E1213" s="721" t="s">
        <v>254</v>
      </c>
      <c r="F1213" s="721" t="s">
        <v>229</v>
      </c>
      <c r="G1213" s="956">
        <v>36835</v>
      </c>
      <c r="H1213" s="795">
        <v>16</v>
      </c>
      <c r="I1213" s="725" t="s">
        <v>4508</v>
      </c>
      <c r="J1213" s="721" t="s">
        <v>348</v>
      </c>
      <c r="K1213" s="721" t="s">
        <v>266</v>
      </c>
      <c r="L1213" s="726"/>
      <c r="M1213" s="726" t="s">
        <v>6426</v>
      </c>
      <c r="N1213" s="722" t="s">
        <v>4179</v>
      </c>
      <c r="O1213" s="721" t="s">
        <v>255</v>
      </c>
      <c r="P1213" s="722" t="s">
        <v>4252</v>
      </c>
      <c r="Q1213" s="722" t="s">
        <v>4246</v>
      </c>
    </row>
    <row r="1214" spans="1:17">
      <c r="A1214" s="721"/>
      <c r="B1214" s="721">
        <v>6</v>
      </c>
      <c r="C1214" s="722" t="s">
        <v>4255</v>
      </c>
      <c r="D1214" s="723" t="s">
        <v>23</v>
      </c>
      <c r="E1214" s="721" t="s">
        <v>254</v>
      </c>
      <c r="F1214" s="721" t="s">
        <v>229</v>
      </c>
      <c r="G1214" s="956">
        <v>39190</v>
      </c>
      <c r="H1214" s="795">
        <v>10</v>
      </c>
      <c r="I1214" s="725" t="s">
        <v>4508</v>
      </c>
      <c r="J1214" s="721" t="s">
        <v>369</v>
      </c>
      <c r="K1214" s="721" t="s">
        <v>266</v>
      </c>
      <c r="L1214" s="726"/>
      <c r="M1214" s="726" t="s">
        <v>6426</v>
      </c>
      <c r="N1214" s="722" t="s">
        <v>4179</v>
      </c>
      <c r="O1214" s="721" t="s">
        <v>255</v>
      </c>
      <c r="P1214" s="722" t="s">
        <v>4254</v>
      </c>
      <c r="Q1214" s="722" t="s">
        <v>4246</v>
      </c>
    </row>
    <row r="1215" spans="1:17">
      <c r="A1215" s="721">
        <v>348</v>
      </c>
      <c r="B1215" s="721">
        <v>1</v>
      </c>
      <c r="C1215" s="722" t="s">
        <v>4257</v>
      </c>
      <c r="D1215" s="723" t="s">
        <v>23</v>
      </c>
      <c r="E1215" s="721" t="s">
        <v>221</v>
      </c>
      <c r="F1215" s="721" t="s">
        <v>1055</v>
      </c>
      <c r="G1215" s="956">
        <v>18720</v>
      </c>
      <c r="H1215" s="795">
        <v>66</v>
      </c>
      <c r="I1215" s="725" t="s">
        <v>1403</v>
      </c>
      <c r="J1215" s="721" t="s">
        <v>256</v>
      </c>
      <c r="K1215" s="721" t="s">
        <v>283</v>
      </c>
      <c r="L1215" s="726"/>
      <c r="M1215" s="726" t="s">
        <v>6426</v>
      </c>
      <c r="N1215" s="722" t="s">
        <v>4179</v>
      </c>
      <c r="O1215" s="721" t="s">
        <v>222</v>
      </c>
      <c r="P1215" s="722" t="s">
        <v>4256</v>
      </c>
      <c r="Q1215" s="722" t="s">
        <v>4259</v>
      </c>
    </row>
    <row r="1216" spans="1:17">
      <c r="A1216" s="721"/>
      <c r="B1216" s="721">
        <v>2</v>
      </c>
      <c r="C1216" s="722" t="s">
        <v>4261</v>
      </c>
      <c r="D1216" s="723" t="s">
        <v>16</v>
      </c>
      <c r="E1216" s="721" t="s">
        <v>221</v>
      </c>
      <c r="F1216" s="721" t="s">
        <v>1055</v>
      </c>
      <c r="G1216" s="956">
        <v>20526</v>
      </c>
      <c r="H1216" s="795">
        <v>61</v>
      </c>
      <c r="I1216" s="725" t="s">
        <v>1403</v>
      </c>
      <c r="J1216" s="721" t="s">
        <v>256</v>
      </c>
      <c r="K1216" s="721" t="s">
        <v>246</v>
      </c>
      <c r="L1216" s="726"/>
      <c r="M1216" s="726" t="s">
        <v>6426</v>
      </c>
      <c r="N1216" s="722" t="s">
        <v>4179</v>
      </c>
      <c r="O1216" s="721" t="s">
        <v>245</v>
      </c>
      <c r="P1216" s="722" t="s">
        <v>4260</v>
      </c>
      <c r="Q1216" s="722" t="s">
        <v>4259</v>
      </c>
    </row>
    <row r="1217" spans="1:17">
      <c r="A1217" s="721">
        <v>349</v>
      </c>
      <c r="B1217" s="721">
        <v>1</v>
      </c>
      <c r="C1217" s="722" t="s">
        <v>1129</v>
      </c>
      <c r="D1217" s="723" t="s">
        <v>16</v>
      </c>
      <c r="E1217" s="721" t="s">
        <v>2634</v>
      </c>
      <c r="F1217" s="721" t="s">
        <v>4267</v>
      </c>
      <c r="G1217" s="956">
        <v>22169</v>
      </c>
      <c r="H1217" s="795">
        <v>56</v>
      </c>
      <c r="I1217" s="725" t="s">
        <v>1403</v>
      </c>
      <c r="J1217" s="721" t="s">
        <v>256</v>
      </c>
      <c r="K1217" s="721" t="s">
        <v>246</v>
      </c>
      <c r="L1217" s="726"/>
      <c r="M1217" s="726" t="s">
        <v>6426</v>
      </c>
      <c r="N1217" s="722" t="s">
        <v>4179</v>
      </c>
      <c r="O1217" s="721" t="s">
        <v>222</v>
      </c>
      <c r="P1217" s="722" t="s">
        <v>4266</v>
      </c>
      <c r="Q1217" s="722" t="s">
        <v>4270</v>
      </c>
    </row>
    <row r="1218" spans="1:17">
      <c r="A1218" s="721"/>
      <c r="B1218" s="721">
        <v>2</v>
      </c>
      <c r="C1218" s="722" t="s">
        <v>4274</v>
      </c>
      <c r="D1218" s="723" t="s">
        <v>23</v>
      </c>
      <c r="E1218" s="721" t="s">
        <v>254</v>
      </c>
      <c r="F1218" s="721" t="s">
        <v>4267</v>
      </c>
      <c r="G1218" s="956">
        <v>30567</v>
      </c>
      <c r="H1218" s="795">
        <v>33</v>
      </c>
      <c r="I1218" s="725" t="s">
        <v>1403</v>
      </c>
      <c r="J1218" s="721" t="s">
        <v>289</v>
      </c>
      <c r="K1218" s="721" t="s">
        <v>283</v>
      </c>
      <c r="L1218" s="726"/>
      <c r="M1218" s="726" t="s">
        <v>6426</v>
      </c>
      <c r="N1218" s="722" t="s">
        <v>4179</v>
      </c>
      <c r="O1218" s="721" t="s">
        <v>255</v>
      </c>
      <c r="P1218" s="722" t="s">
        <v>4273</v>
      </c>
      <c r="Q1218" s="722" t="s">
        <v>4270</v>
      </c>
    </row>
    <row r="1219" spans="1:17">
      <c r="A1219" s="721"/>
      <c r="B1219" s="721">
        <v>3</v>
      </c>
      <c r="C1219" s="722" t="s">
        <v>4276</v>
      </c>
      <c r="D1219" s="723" t="s">
        <v>23</v>
      </c>
      <c r="E1219" s="721" t="s">
        <v>254</v>
      </c>
      <c r="F1219" s="721" t="s">
        <v>4267</v>
      </c>
      <c r="G1219" s="956">
        <v>32086</v>
      </c>
      <c r="H1219" s="795">
        <v>29</v>
      </c>
      <c r="I1219" s="725" t="s">
        <v>1403</v>
      </c>
      <c r="J1219" s="721" t="s">
        <v>289</v>
      </c>
      <c r="K1219" s="721" t="s">
        <v>283</v>
      </c>
      <c r="L1219" s="726"/>
      <c r="M1219" s="726" t="s">
        <v>6426</v>
      </c>
      <c r="N1219" s="722" t="s">
        <v>4179</v>
      </c>
      <c r="O1219" s="721" t="s">
        <v>255</v>
      </c>
      <c r="P1219" s="722" t="s">
        <v>4275</v>
      </c>
      <c r="Q1219" s="722" t="s">
        <v>4270</v>
      </c>
    </row>
    <row r="1220" spans="1:17">
      <c r="A1220" s="721"/>
      <c r="B1220" s="721">
        <v>4</v>
      </c>
      <c r="C1220" s="722" t="s">
        <v>4278</v>
      </c>
      <c r="D1220" s="723" t="s">
        <v>23</v>
      </c>
      <c r="E1220" s="721" t="s">
        <v>254</v>
      </c>
      <c r="F1220" s="721" t="s">
        <v>4267</v>
      </c>
      <c r="G1220" s="956">
        <v>35697</v>
      </c>
      <c r="H1220" s="795">
        <v>19</v>
      </c>
      <c r="I1220" s="725" t="s">
        <v>1403</v>
      </c>
      <c r="J1220" s="721" t="s">
        <v>256</v>
      </c>
      <c r="K1220" s="721" t="s">
        <v>266</v>
      </c>
      <c r="L1220" s="726"/>
      <c r="M1220" s="726" t="s">
        <v>6426</v>
      </c>
      <c r="N1220" s="722" t="s">
        <v>4179</v>
      </c>
      <c r="O1220" s="721" t="s">
        <v>255</v>
      </c>
      <c r="P1220" s="722" t="s">
        <v>4277</v>
      </c>
      <c r="Q1220" s="722" t="s">
        <v>4270</v>
      </c>
    </row>
    <row r="1221" spans="1:17">
      <c r="A1221" s="721">
        <v>350</v>
      </c>
      <c r="B1221" s="721">
        <v>1</v>
      </c>
      <c r="C1221" s="722" t="s">
        <v>4280</v>
      </c>
      <c r="D1221" s="723" t="s">
        <v>23</v>
      </c>
      <c r="E1221" s="721" t="s">
        <v>221</v>
      </c>
      <c r="F1221" s="721" t="s">
        <v>4281</v>
      </c>
      <c r="G1221" s="956">
        <v>19481</v>
      </c>
      <c r="H1221" s="795">
        <v>64</v>
      </c>
      <c r="I1221" s="725" t="s">
        <v>1403</v>
      </c>
      <c r="J1221" s="721" t="s">
        <v>256</v>
      </c>
      <c r="K1221" s="721" t="s">
        <v>283</v>
      </c>
      <c r="L1221" s="726"/>
      <c r="M1221" s="726" t="s">
        <v>6426</v>
      </c>
      <c r="N1221" s="722" t="s">
        <v>4179</v>
      </c>
      <c r="O1221" s="721" t="s">
        <v>222</v>
      </c>
      <c r="P1221" s="722" t="s">
        <v>4279</v>
      </c>
      <c r="Q1221" s="722" t="s">
        <v>4284</v>
      </c>
    </row>
    <row r="1222" spans="1:17">
      <c r="A1222" s="721"/>
      <c r="B1222" s="721">
        <v>2</v>
      </c>
      <c r="C1222" s="722" t="s">
        <v>4286</v>
      </c>
      <c r="D1222" s="723" t="s">
        <v>16</v>
      </c>
      <c r="E1222" s="721" t="s">
        <v>221</v>
      </c>
      <c r="F1222" s="721" t="s">
        <v>4281</v>
      </c>
      <c r="G1222" s="956">
        <v>25034</v>
      </c>
      <c r="H1222" s="795">
        <v>49</v>
      </c>
      <c r="I1222" s="725" t="s">
        <v>1403</v>
      </c>
      <c r="J1222" s="721" t="s">
        <v>256</v>
      </c>
      <c r="K1222" s="721" t="s">
        <v>246</v>
      </c>
      <c r="L1222" s="726"/>
      <c r="M1222" s="726" t="s">
        <v>6426</v>
      </c>
      <c r="N1222" s="722" t="s">
        <v>4179</v>
      </c>
      <c r="O1222" s="721" t="s">
        <v>245</v>
      </c>
      <c r="P1222" s="722" t="s">
        <v>4285</v>
      </c>
      <c r="Q1222" s="722" t="s">
        <v>4284</v>
      </c>
    </row>
    <row r="1223" spans="1:17">
      <c r="A1223" s="721"/>
      <c r="B1223" s="721">
        <v>3</v>
      </c>
      <c r="C1223" s="722" t="s">
        <v>333</v>
      </c>
      <c r="D1223" s="723" t="s">
        <v>23</v>
      </c>
      <c r="E1223" s="721" t="s">
        <v>221</v>
      </c>
      <c r="F1223" s="721" t="s">
        <v>4281</v>
      </c>
      <c r="G1223" s="956">
        <v>33031</v>
      </c>
      <c r="H1223" s="795">
        <v>23</v>
      </c>
      <c r="I1223" s="725" t="s">
        <v>1403</v>
      </c>
      <c r="J1223" s="721" t="s">
        <v>223</v>
      </c>
      <c r="K1223" s="721" t="s">
        <v>283</v>
      </c>
      <c r="L1223" s="726"/>
      <c r="M1223" s="726" t="s">
        <v>6426</v>
      </c>
      <c r="N1223" s="722" t="s">
        <v>4179</v>
      </c>
      <c r="O1223" s="721" t="s">
        <v>255</v>
      </c>
      <c r="P1223" s="741" t="s">
        <v>4289</v>
      </c>
      <c r="Q1223" s="722" t="s">
        <v>4284</v>
      </c>
    </row>
    <row r="1224" spans="1:17">
      <c r="A1224" s="721">
        <v>351</v>
      </c>
      <c r="B1224" s="721">
        <v>1</v>
      </c>
      <c r="C1224" s="722" t="s">
        <v>4291</v>
      </c>
      <c r="D1224" s="723" t="s">
        <v>23</v>
      </c>
      <c r="E1224" s="721" t="s">
        <v>221</v>
      </c>
      <c r="F1224" s="721" t="s">
        <v>4292</v>
      </c>
      <c r="G1224" s="956">
        <v>23091</v>
      </c>
      <c r="H1224" s="795">
        <v>54</v>
      </c>
      <c r="I1224" s="725" t="s">
        <v>1403</v>
      </c>
      <c r="J1224" s="721" t="s">
        <v>223</v>
      </c>
      <c r="K1224" s="721" t="s">
        <v>283</v>
      </c>
      <c r="L1224" s="726"/>
      <c r="M1224" s="726" t="s">
        <v>6426</v>
      </c>
      <c r="N1224" s="722" t="s">
        <v>4179</v>
      </c>
      <c r="O1224" s="721" t="s">
        <v>222</v>
      </c>
      <c r="P1224" s="722" t="s">
        <v>4290</v>
      </c>
      <c r="Q1224" s="722" t="s">
        <v>4294</v>
      </c>
    </row>
    <row r="1225" spans="1:17">
      <c r="A1225" s="721"/>
      <c r="B1225" s="721">
        <v>2</v>
      </c>
      <c r="C1225" s="722" t="s">
        <v>4296</v>
      </c>
      <c r="D1225" s="723" t="s">
        <v>16</v>
      </c>
      <c r="E1225" s="721" t="s">
        <v>221</v>
      </c>
      <c r="F1225" s="721" t="s">
        <v>4297</v>
      </c>
      <c r="G1225" s="956">
        <v>28047</v>
      </c>
      <c r="H1225" s="795">
        <v>40</v>
      </c>
      <c r="I1225" s="725" t="s">
        <v>1403</v>
      </c>
      <c r="J1225" s="721" t="s">
        <v>289</v>
      </c>
      <c r="K1225" s="721" t="s">
        <v>246</v>
      </c>
      <c r="L1225" s="726"/>
      <c r="M1225" s="726" t="s">
        <v>6426</v>
      </c>
      <c r="N1225" s="722" t="s">
        <v>4179</v>
      </c>
      <c r="O1225" s="721" t="s">
        <v>245</v>
      </c>
      <c r="P1225" s="722" t="s">
        <v>4295</v>
      </c>
      <c r="Q1225" s="722" t="s">
        <v>4294</v>
      </c>
    </row>
    <row r="1226" spans="1:17">
      <c r="A1226" s="721"/>
      <c r="B1226" s="721">
        <v>3</v>
      </c>
      <c r="C1226" s="722" t="s">
        <v>4301</v>
      </c>
      <c r="D1226" s="723" t="s">
        <v>23</v>
      </c>
      <c r="E1226" s="721" t="s">
        <v>254</v>
      </c>
      <c r="F1226" s="721" t="s">
        <v>22</v>
      </c>
      <c r="G1226" s="956">
        <v>35090</v>
      </c>
      <c r="H1226" s="795">
        <v>21</v>
      </c>
      <c r="I1226" s="725" t="s">
        <v>1403</v>
      </c>
      <c r="J1226" s="721" t="s">
        <v>223</v>
      </c>
      <c r="K1226" s="721" t="s">
        <v>266</v>
      </c>
      <c r="L1226" s="726"/>
      <c r="M1226" s="726" t="s">
        <v>6426</v>
      </c>
      <c r="N1226" s="722" t="s">
        <v>4179</v>
      </c>
      <c r="O1226" s="721" t="s">
        <v>255</v>
      </c>
      <c r="P1226" s="722" t="s">
        <v>4300</v>
      </c>
      <c r="Q1226" s="722" t="s">
        <v>4294</v>
      </c>
    </row>
    <row r="1227" spans="1:17">
      <c r="A1227" s="721"/>
      <c r="B1227" s="721">
        <v>4</v>
      </c>
      <c r="C1227" s="722" t="s">
        <v>4303</v>
      </c>
      <c r="D1227" s="723" t="s">
        <v>23</v>
      </c>
      <c r="E1227" s="721" t="s">
        <v>254</v>
      </c>
      <c r="F1227" s="721" t="s">
        <v>2109</v>
      </c>
      <c r="G1227" s="956">
        <v>36499</v>
      </c>
      <c r="H1227" s="795">
        <v>17</v>
      </c>
      <c r="I1227" s="725" t="s">
        <v>1403</v>
      </c>
      <c r="J1227" s="721" t="s">
        <v>348</v>
      </c>
      <c r="K1227" s="721" t="s">
        <v>266</v>
      </c>
      <c r="L1227" s="726"/>
      <c r="M1227" s="726" t="s">
        <v>6426</v>
      </c>
      <c r="N1227" s="722" t="s">
        <v>4179</v>
      </c>
      <c r="O1227" s="721" t="s">
        <v>255</v>
      </c>
      <c r="P1227" s="722" t="s">
        <v>4302</v>
      </c>
      <c r="Q1227" s="722" t="s">
        <v>4294</v>
      </c>
    </row>
    <row r="1228" spans="1:17">
      <c r="A1228" s="721"/>
      <c r="B1228" s="721">
        <v>5</v>
      </c>
      <c r="C1228" s="722" t="s">
        <v>4305</v>
      </c>
      <c r="D1228" s="723" t="s">
        <v>16</v>
      </c>
      <c r="E1228" s="721" t="s">
        <v>254</v>
      </c>
      <c r="F1228" s="721" t="s">
        <v>230</v>
      </c>
      <c r="G1228" s="956">
        <v>38739</v>
      </c>
      <c r="H1228" s="795">
        <v>11</v>
      </c>
      <c r="I1228" s="725" t="s">
        <v>1403</v>
      </c>
      <c r="J1228" s="721" t="s">
        <v>369</v>
      </c>
      <c r="K1228" s="721" t="s">
        <v>266</v>
      </c>
      <c r="L1228" s="726"/>
      <c r="M1228" s="726" t="s">
        <v>6426</v>
      </c>
      <c r="N1228" s="722" t="s">
        <v>4179</v>
      </c>
      <c r="O1228" s="721" t="s">
        <v>255</v>
      </c>
      <c r="P1228" s="722" t="s">
        <v>4304</v>
      </c>
      <c r="Q1228" s="722" t="s">
        <v>4294</v>
      </c>
    </row>
    <row r="1229" spans="1:17">
      <c r="A1229" s="721">
        <v>352</v>
      </c>
      <c r="B1229" s="721">
        <v>1</v>
      </c>
      <c r="C1229" s="722" t="s">
        <v>4307</v>
      </c>
      <c r="D1229" s="723" t="s">
        <v>23</v>
      </c>
      <c r="E1229" s="721" t="s">
        <v>221</v>
      </c>
      <c r="F1229" s="721" t="s">
        <v>4308</v>
      </c>
      <c r="G1229" s="956">
        <v>26964</v>
      </c>
      <c r="H1229" s="795">
        <v>43</v>
      </c>
      <c r="I1229" s="725" t="s">
        <v>4508</v>
      </c>
      <c r="J1229" s="721" t="s">
        <v>223</v>
      </c>
      <c r="K1229" s="721" t="s">
        <v>283</v>
      </c>
      <c r="L1229" s="726"/>
      <c r="M1229" s="726" t="s">
        <v>6426</v>
      </c>
      <c r="N1229" s="722" t="s">
        <v>4179</v>
      </c>
      <c r="O1229" s="721" t="s">
        <v>222</v>
      </c>
      <c r="P1229" s="722" t="s">
        <v>4306</v>
      </c>
      <c r="Q1229" s="722" t="s">
        <v>4311</v>
      </c>
    </row>
    <row r="1230" spans="1:17">
      <c r="A1230" s="721"/>
      <c r="B1230" s="721">
        <v>2</v>
      </c>
      <c r="C1230" s="722" t="s">
        <v>4314</v>
      </c>
      <c r="D1230" s="723" t="s">
        <v>16</v>
      </c>
      <c r="E1230" s="721" t="s">
        <v>221</v>
      </c>
      <c r="F1230" s="721" t="s">
        <v>4315</v>
      </c>
      <c r="G1230" s="956">
        <v>27346</v>
      </c>
      <c r="H1230" s="795">
        <v>42</v>
      </c>
      <c r="I1230" s="725" t="s">
        <v>4508</v>
      </c>
      <c r="J1230" s="721" t="s">
        <v>223</v>
      </c>
      <c r="K1230" s="721" t="s">
        <v>246</v>
      </c>
      <c r="L1230" s="726"/>
      <c r="M1230" s="726" t="s">
        <v>6426</v>
      </c>
      <c r="N1230" s="722" t="s">
        <v>4179</v>
      </c>
      <c r="O1230" s="721" t="s">
        <v>245</v>
      </c>
      <c r="P1230" s="722" t="s">
        <v>4313</v>
      </c>
      <c r="Q1230" s="722" t="s">
        <v>4311</v>
      </c>
    </row>
    <row r="1231" spans="1:17">
      <c r="A1231" s="721"/>
      <c r="B1231" s="721">
        <v>3</v>
      </c>
      <c r="C1231" s="722" t="s">
        <v>4319</v>
      </c>
      <c r="D1231" s="723" t="s">
        <v>16</v>
      </c>
      <c r="E1231" s="721" t="s">
        <v>254</v>
      </c>
      <c r="F1231" s="721" t="s">
        <v>376</v>
      </c>
      <c r="G1231" s="956">
        <v>35962</v>
      </c>
      <c r="H1231" s="795">
        <v>19</v>
      </c>
      <c r="I1231" s="725" t="s">
        <v>4508</v>
      </c>
      <c r="J1231" s="721" t="s">
        <v>785</v>
      </c>
      <c r="K1231" s="721" t="s">
        <v>266</v>
      </c>
      <c r="L1231" s="726"/>
      <c r="M1231" s="726" t="s">
        <v>6426</v>
      </c>
      <c r="N1231" s="722" t="s">
        <v>4179</v>
      </c>
      <c r="O1231" s="721" t="s">
        <v>255</v>
      </c>
      <c r="P1231" s="722" t="s">
        <v>4318</v>
      </c>
      <c r="Q1231" s="722" t="s">
        <v>4311</v>
      </c>
    </row>
    <row r="1232" spans="1:17">
      <c r="A1232" s="721"/>
      <c r="B1232" s="721">
        <v>4</v>
      </c>
      <c r="C1232" s="722" t="s">
        <v>4321</v>
      </c>
      <c r="D1232" s="723" t="s">
        <v>16</v>
      </c>
      <c r="E1232" s="721" t="s">
        <v>254</v>
      </c>
      <c r="F1232" s="721" t="s">
        <v>4308</v>
      </c>
      <c r="G1232" s="956">
        <v>36800</v>
      </c>
      <c r="H1232" s="795">
        <v>16</v>
      </c>
      <c r="I1232" s="725" t="s">
        <v>4508</v>
      </c>
      <c r="J1232" s="721" t="s">
        <v>886</v>
      </c>
      <c r="K1232" s="721" t="s">
        <v>266</v>
      </c>
      <c r="L1232" s="726"/>
      <c r="M1232" s="726" t="s">
        <v>6426</v>
      </c>
      <c r="N1232" s="722" t="s">
        <v>4179</v>
      </c>
      <c r="O1232" s="721" t="s">
        <v>255</v>
      </c>
      <c r="P1232" s="722" t="s">
        <v>4320</v>
      </c>
      <c r="Q1232" s="722" t="s">
        <v>4311</v>
      </c>
    </row>
    <row r="1233" spans="1:17">
      <c r="A1233" s="721"/>
      <c r="B1233" s="721">
        <v>5</v>
      </c>
      <c r="C1233" s="722" t="s">
        <v>4323</v>
      </c>
      <c r="D1233" s="723" t="s">
        <v>23</v>
      </c>
      <c r="E1233" s="721" t="s">
        <v>254</v>
      </c>
      <c r="F1233" s="721" t="s">
        <v>22</v>
      </c>
      <c r="G1233" s="956">
        <v>38843</v>
      </c>
      <c r="H1233" s="795">
        <v>11</v>
      </c>
      <c r="I1233" s="725" t="s">
        <v>4508</v>
      </c>
      <c r="J1233" s="721" t="s">
        <v>369</v>
      </c>
      <c r="K1233" s="721" t="s">
        <v>266</v>
      </c>
      <c r="L1233" s="726"/>
      <c r="M1233" s="726" t="s">
        <v>6426</v>
      </c>
      <c r="N1233" s="722" t="s">
        <v>4179</v>
      </c>
      <c r="O1233" s="721" t="s">
        <v>255</v>
      </c>
      <c r="P1233" s="722" t="s">
        <v>4322</v>
      </c>
      <c r="Q1233" s="722" t="s">
        <v>4311</v>
      </c>
    </row>
    <row r="1234" spans="1:17">
      <c r="A1234" s="721"/>
      <c r="B1234" s="721">
        <v>6</v>
      </c>
      <c r="C1234" s="722" t="s">
        <v>4325</v>
      </c>
      <c r="D1234" s="723" t="s">
        <v>16</v>
      </c>
      <c r="E1234" s="721" t="s">
        <v>254</v>
      </c>
      <c r="F1234" s="721" t="s">
        <v>22</v>
      </c>
      <c r="G1234" s="956">
        <v>39577</v>
      </c>
      <c r="H1234" s="795">
        <v>9</v>
      </c>
      <c r="I1234" s="725" t="s">
        <v>4508</v>
      </c>
      <c r="J1234" s="721" t="s">
        <v>369</v>
      </c>
      <c r="K1234" s="721" t="s">
        <v>266</v>
      </c>
      <c r="L1234" s="726"/>
      <c r="M1234" s="726" t="s">
        <v>6426</v>
      </c>
      <c r="N1234" s="722" t="s">
        <v>4179</v>
      </c>
      <c r="O1234" s="721" t="s">
        <v>255</v>
      </c>
      <c r="P1234" s="734" t="s">
        <v>4324</v>
      </c>
      <c r="Q1234" s="722" t="s">
        <v>4311</v>
      </c>
    </row>
    <row r="1235" spans="1:17">
      <c r="A1235" s="721"/>
      <c r="B1235" s="721">
        <v>7</v>
      </c>
      <c r="C1235" s="722" t="s">
        <v>4327</v>
      </c>
      <c r="D1235" s="723" t="s">
        <v>23</v>
      </c>
      <c r="E1235" s="721" t="s">
        <v>254</v>
      </c>
      <c r="F1235" s="721" t="s">
        <v>22</v>
      </c>
      <c r="G1235" s="956">
        <v>40205</v>
      </c>
      <c r="H1235" s="795">
        <v>7</v>
      </c>
      <c r="I1235" s="725" t="s">
        <v>4508</v>
      </c>
      <c r="J1235" s="721" t="s">
        <v>369</v>
      </c>
      <c r="K1235" s="721" t="s">
        <v>266</v>
      </c>
      <c r="L1235" s="726"/>
      <c r="M1235" s="726" t="s">
        <v>6426</v>
      </c>
      <c r="N1235" s="722" t="s">
        <v>4179</v>
      </c>
      <c r="O1235" s="721" t="s">
        <v>255</v>
      </c>
      <c r="P1235" s="734" t="s">
        <v>4326</v>
      </c>
      <c r="Q1235" s="722" t="s">
        <v>4311</v>
      </c>
    </row>
    <row r="1236" spans="1:17">
      <c r="A1236" s="721">
        <v>353</v>
      </c>
      <c r="B1236" s="721">
        <v>1</v>
      </c>
      <c r="C1236" s="722" t="s">
        <v>2900</v>
      </c>
      <c r="D1236" s="723" t="s">
        <v>23</v>
      </c>
      <c r="E1236" s="721" t="s">
        <v>221</v>
      </c>
      <c r="F1236" s="721" t="s">
        <v>297</v>
      </c>
      <c r="G1236" s="956">
        <v>24603</v>
      </c>
      <c r="H1236" s="795">
        <v>50</v>
      </c>
      <c r="I1236" s="725" t="s">
        <v>1403</v>
      </c>
      <c r="J1236" s="721" t="s">
        <v>256</v>
      </c>
      <c r="K1236" s="721" t="s">
        <v>283</v>
      </c>
      <c r="L1236" s="726"/>
      <c r="M1236" s="726" t="s">
        <v>6426</v>
      </c>
      <c r="N1236" s="722" t="s">
        <v>4179</v>
      </c>
      <c r="O1236" s="721" t="s">
        <v>222</v>
      </c>
      <c r="P1236" s="722" t="s">
        <v>4328</v>
      </c>
      <c r="Q1236" s="722" t="s">
        <v>4330</v>
      </c>
    </row>
    <row r="1237" spans="1:17">
      <c r="A1237" s="721"/>
      <c r="B1237" s="738">
        <v>2</v>
      </c>
      <c r="C1237" s="722" t="s">
        <v>4333</v>
      </c>
      <c r="D1237" s="723" t="s">
        <v>16</v>
      </c>
      <c r="E1237" s="721" t="s">
        <v>221</v>
      </c>
      <c r="F1237" s="721" t="s">
        <v>297</v>
      </c>
      <c r="G1237" s="956">
        <v>24603</v>
      </c>
      <c r="H1237" s="795">
        <v>50</v>
      </c>
      <c r="I1237" s="725" t="s">
        <v>1403</v>
      </c>
      <c r="J1237" s="721" t="s">
        <v>256</v>
      </c>
      <c r="K1237" s="721" t="s">
        <v>246</v>
      </c>
      <c r="L1237" s="726"/>
      <c r="M1237" s="726" t="s">
        <v>6426</v>
      </c>
      <c r="N1237" s="722" t="s">
        <v>4179</v>
      </c>
      <c r="O1237" s="721" t="s">
        <v>245</v>
      </c>
      <c r="P1237" s="722" t="s">
        <v>4332</v>
      </c>
      <c r="Q1237" s="722" t="s">
        <v>4330</v>
      </c>
    </row>
    <row r="1238" spans="1:17">
      <c r="A1238" s="721">
        <v>354</v>
      </c>
      <c r="B1238" s="721">
        <v>1</v>
      </c>
      <c r="C1238" s="722" t="s">
        <v>4336</v>
      </c>
      <c r="D1238" s="723" t="s">
        <v>23</v>
      </c>
      <c r="E1238" s="721" t="s">
        <v>221</v>
      </c>
      <c r="F1238" s="721" t="s">
        <v>4337</v>
      </c>
      <c r="G1238" s="956">
        <v>28304</v>
      </c>
      <c r="H1238" s="795">
        <v>40</v>
      </c>
      <c r="I1238" s="725" t="s">
        <v>1403</v>
      </c>
      <c r="J1238" s="721" t="s">
        <v>256</v>
      </c>
      <c r="K1238" s="721" t="s">
        <v>674</v>
      </c>
      <c r="L1238" s="726"/>
      <c r="M1238" s="726" t="s">
        <v>6426</v>
      </c>
      <c r="N1238" s="722" t="s">
        <v>4179</v>
      </c>
      <c r="O1238" s="721" t="s">
        <v>222</v>
      </c>
      <c r="P1238" s="734" t="s">
        <v>4335</v>
      </c>
      <c r="Q1238" s="734" t="s">
        <v>4340</v>
      </c>
    </row>
    <row r="1239" spans="1:17">
      <c r="A1239" s="721"/>
      <c r="B1239" s="721">
        <v>2</v>
      </c>
      <c r="C1239" s="722" t="s">
        <v>4342</v>
      </c>
      <c r="D1239" s="723" t="s">
        <v>16</v>
      </c>
      <c r="E1239" s="721" t="s">
        <v>221</v>
      </c>
      <c r="F1239" s="721" t="s">
        <v>733</v>
      </c>
      <c r="G1239" s="956">
        <v>32151</v>
      </c>
      <c r="H1239" s="795">
        <v>29</v>
      </c>
      <c r="I1239" s="725" t="s">
        <v>1403</v>
      </c>
      <c r="J1239" s="721" t="s">
        <v>289</v>
      </c>
      <c r="K1239" s="721" t="s">
        <v>246</v>
      </c>
      <c r="L1239" s="726"/>
      <c r="M1239" s="726" t="s">
        <v>6426</v>
      </c>
      <c r="N1239" s="722" t="s">
        <v>4179</v>
      </c>
      <c r="O1239" s="721" t="s">
        <v>245</v>
      </c>
      <c r="P1239" s="734" t="s">
        <v>4341</v>
      </c>
      <c r="Q1239" s="734" t="s">
        <v>4340</v>
      </c>
    </row>
    <row r="1240" spans="1:17">
      <c r="A1240" s="721"/>
      <c r="B1240" s="721">
        <v>3</v>
      </c>
      <c r="C1240" s="722" t="s">
        <v>4344</v>
      </c>
      <c r="D1240" s="723" t="s">
        <v>23</v>
      </c>
      <c r="E1240" s="721" t="s">
        <v>254</v>
      </c>
      <c r="F1240" s="721" t="s">
        <v>4345</v>
      </c>
      <c r="G1240" s="956">
        <v>38867</v>
      </c>
      <c r="H1240" s="795">
        <v>11</v>
      </c>
      <c r="I1240" s="725" t="s">
        <v>1403</v>
      </c>
      <c r="J1240" s="721" t="s">
        <v>369</v>
      </c>
      <c r="K1240" s="721" t="s">
        <v>266</v>
      </c>
      <c r="L1240" s="726"/>
      <c r="M1240" s="726" t="s">
        <v>6426</v>
      </c>
      <c r="N1240" s="722" t="s">
        <v>4179</v>
      </c>
      <c r="O1240" s="721" t="s">
        <v>255</v>
      </c>
      <c r="P1240" s="734" t="s">
        <v>4343</v>
      </c>
      <c r="Q1240" s="734" t="s">
        <v>4340</v>
      </c>
    </row>
    <row r="1241" spans="1:17">
      <c r="A1241" s="721">
        <v>355</v>
      </c>
      <c r="B1241" s="721">
        <v>1</v>
      </c>
      <c r="C1241" s="722" t="s">
        <v>3177</v>
      </c>
      <c r="D1241" s="723" t="s">
        <v>23</v>
      </c>
      <c r="E1241" s="721" t="s">
        <v>221</v>
      </c>
      <c r="F1241" s="721" t="s">
        <v>4349</v>
      </c>
      <c r="G1241" s="956">
        <v>20760</v>
      </c>
      <c r="H1241" s="795">
        <v>60</v>
      </c>
      <c r="I1241" s="725" t="s">
        <v>1403</v>
      </c>
      <c r="J1241" s="721" t="s">
        <v>289</v>
      </c>
      <c r="K1241" s="721" t="s">
        <v>283</v>
      </c>
      <c r="L1241" s="726"/>
      <c r="M1241" s="726" t="s">
        <v>6426</v>
      </c>
      <c r="N1241" s="722" t="s">
        <v>4179</v>
      </c>
      <c r="O1241" s="721" t="s">
        <v>222</v>
      </c>
      <c r="P1241" s="734" t="s">
        <v>4348</v>
      </c>
      <c r="Q1241" s="734" t="s">
        <v>4352</v>
      </c>
    </row>
    <row r="1242" spans="1:17">
      <c r="A1242" s="721"/>
      <c r="B1242" s="721">
        <v>2</v>
      </c>
      <c r="C1242" s="722" t="s">
        <v>1296</v>
      </c>
      <c r="D1242" s="723" t="s">
        <v>16</v>
      </c>
      <c r="E1242" s="721" t="s">
        <v>221</v>
      </c>
      <c r="F1242" s="721" t="s">
        <v>22</v>
      </c>
      <c r="G1242" s="956">
        <v>22262</v>
      </c>
      <c r="H1242" s="795">
        <v>56</v>
      </c>
      <c r="I1242" s="725" t="s">
        <v>1403</v>
      </c>
      <c r="J1242" s="721" t="s">
        <v>256</v>
      </c>
      <c r="K1242" s="721" t="s">
        <v>246</v>
      </c>
      <c r="L1242" s="726"/>
      <c r="M1242" s="726" t="s">
        <v>6426</v>
      </c>
      <c r="N1242" s="722" t="s">
        <v>4179</v>
      </c>
      <c r="O1242" s="721" t="s">
        <v>245</v>
      </c>
      <c r="P1242" s="734" t="s">
        <v>4353</v>
      </c>
      <c r="Q1242" s="734" t="s">
        <v>4352</v>
      </c>
    </row>
    <row r="1243" spans="1:17">
      <c r="A1243" s="721"/>
      <c r="B1243" s="721">
        <v>3</v>
      </c>
      <c r="C1243" s="722" t="s">
        <v>4357</v>
      </c>
      <c r="D1243" s="723" t="s">
        <v>16</v>
      </c>
      <c r="E1243" s="721" t="s">
        <v>254</v>
      </c>
      <c r="F1243" s="721" t="s">
        <v>22</v>
      </c>
      <c r="G1243" s="956">
        <v>31758</v>
      </c>
      <c r="H1243" s="795">
        <v>30</v>
      </c>
      <c r="I1243" s="725" t="s">
        <v>1403</v>
      </c>
      <c r="J1243" s="721" t="s">
        <v>223</v>
      </c>
      <c r="K1243" s="738" t="s">
        <v>270</v>
      </c>
      <c r="L1243" s="726"/>
      <c r="M1243" s="726" t="s">
        <v>6426</v>
      </c>
      <c r="N1243" s="722" t="s">
        <v>4179</v>
      </c>
      <c r="O1243" s="721" t="s">
        <v>255</v>
      </c>
      <c r="P1243" s="734" t="s">
        <v>4356</v>
      </c>
      <c r="Q1243" s="734" t="s">
        <v>4352</v>
      </c>
    </row>
    <row r="1244" spans="1:17">
      <c r="A1244" s="721"/>
      <c r="B1244" s="721">
        <v>4</v>
      </c>
      <c r="C1244" s="722" t="s">
        <v>4360</v>
      </c>
      <c r="D1244" s="723" t="s">
        <v>16</v>
      </c>
      <c r="E1244" s="721" t="s">
        <v>254</v>
      </c>
      <c r="F1244" s="721" t="s">
        <v>22</v>
      </c>
      <c r="G1244" s="956">
        <v>33950</v>
      </c>
      <c r="H1244" s="795">
        <v>24</v>
      </c>
      <c r="I1244" s="725" t="s">
        <v>1403</v>
      </c>
      <c r="J1244" s="721" t="s">
        <v>344</v>
      </c>
      <c r="K1244" s="721" t="s">
        <v>266</v>
      </c>
      <c r="L1244" s="726"/>
      <c r="M1244" s="726" t="s">
        <v>6426</v>
      </c>
      <c r="N1244" s="722" t="s">
        <v>4179</v>
      </c>
      <c r="O1244" s="721" t="s">
        <v>255</v>
      </c>
      <c r="P1244" s="734" t="s">
        <v>4359</v>
      </c>
      <c r="Q1244" s="734" t="s">
        <v>4352</v>
      </c>
    </row>
    <row r="1245" spans="1:17">
      <c r="A1245" s="721">
        <v>356</v>
      </c>
      <c r="B1245" s="733">
        <v>1</v>
      </c>
      <c r="C1245" s="732" t="s">
        <v>123</v>
      </c>
      <c r="D1245" s="723" t="s">
        <v>23</v>
      </c>
      <c r="E1245" s="733" t="s">
        <v>221</v>
      </c>
      <c r="F1245" s="733" t="s">
        <v>877</v>
      </c>
      <c r="G1245" s="958">
        <v>24506</v>
      </c>
      <c r="H1245" s="807">
        <v>50</v>
      </c>
      <c r="I1245" s="725" t="s">
        <v>1403</v>
      </c>
      <c r="J1245" s="733" t="s">
        <v>289</v>
      </c>
      <c r="K1245" s="733" t="s">
        <v>283</v>
      </c>
      <c r="L1245" s="726"/>
      <c r="M1245" s="726" t="s">
        <v>6426</v>
      </c>
      <c r="N1245" s="722" t="s">
        <v>4179</v>
      </c>
      <c r="O1245" s="733" t="s">
        <v>222</v>
      </c>
      <c r="P1245" s="732" t="s">
        <v>4361</v>
      </c>
      <c r="Q1245" s="732" t="s">
        <v>4364</v>
      </c>
    </row>
    <row r="1246" spans="1:17">
      <c r="A1246" s="721"/>
      <c r="B1246" s="733">
        <v>2</v>
      </c>
      <c r="C1246" s="732" t="s">
        <v>1446</v>
      </c>
      <c r="D1246" s="723" t="s">
        <v>16</v>
      </c>
      <c r="E1246" s="733" t="s">
        <v>221</v>
      </c>
      <c r="F1246" s="733" t="s">
        <v>877</v>
      </c>
      <c r="G1246" s="958">
        <v>26848</v>
      </c>
      <c r="H1246" s="795">
        <v>44</v>
      </c>
      <c r="I1246" s="725" t="s">
        <v>1403</v>
      </c>
      <c r="J1246" s="733" t="s">
        <v>256</v>
      </c>
      <c r="K1246" s="733" t="s">
        <v>246</v>
      </c>
      <c r="L1246" s="726"/>
      <c r="M1246" s="726" t="s">
        <v>6426</v>
      </c>
      <c r="N1246" s="722" t="s">
        <v>4179</v>
      </c>
      <c r="O1246" s="733" t="s">
        <v>245</v>
      </c>
      <c r="P1246" s="732" t="s">
        <v>4365</v>
      </c>
      <c r="Q1246" s="732" t="s">
        <v>4364</v>
      </c>
    </row>
    <row r="1247" spans="1:17">
      <c r="A1247" s="721"/>
      <c r="B1247" s="733">
        <v>3</v>
      </c>
      <c r="C1247" s="732" t="s">
        <v>4369</v>
      </c>
      <c r="D1247" s="723" t="s">
        <v>23</v>
      </c>
      <c r="E1247" s="733" t="s">
        <v>254</v>
      </c>
      <c r="F1247" s="733" t="s">
        <v>4370</v>
      </c>
      <c r="G1247" s="958">
        <v>34373</v>
      </c>
      <c r="H1247" s="807">
        <v>23</v>
      </c>
      <c r="I1247" s="725" t="s">
        <v>1403</v>
      </c>
      <c r="J1247" s="733" t="s">
        <v>223</v>
      </c>
      <c r="K1247" s="733" t="s">
        <v>266</v>
      </c>
      <c r="L1247" s="726"/>
      <c r="M1247" s="726" t="s">
        <v>6426</v>
      </c>
      <c r="N1247" s="722" t="s">
        <v>4179</v>
      </c>
      <c r="O1247" s="733" t="s">
        <v>255</v>
      </c>
      <c r="P1247" s="732" t="s">
        <v>4368</v>
      </c>
      <c r="Q1247" s="732" t="s">
        <v>4364</v>
      </c>
    </row>
    <row r="1248" spans="1:17">
      <c r="A1248" s="721">
        <v>357</v>
      </c>
      <c r="B1248" s="721">
        <v>1</v>
      </c>
      <c r="C1248" s="734" t="s">
        <v>4372</v>
      </c>
      <c r="D1248" s="742" t="s">
        <v>23</v>
      </c>
      <c r="E1248" s="737" t="s">
        <v>221</v>
      </c>
      <c r="F1248" s="737" t="s">
        <v>4373</v>
      </c>
      <c r="G1248" s="961" t="s">
        <v>4374</v>
      </c>
      <c r="H1248" s="807">
        <v>23</v>
      </c>
      <c r="I1248" s="725" t="s">
        <v>1403</v>
      </c>
      <c r="J1248" s="737" t="s">
        <v>3667</v>
      </c>
      <c r="K1248" s="737" t="s">
        <v>261</v>
      </c>
      <c r="L1248" s="726"/>
      <c r="M1248" s="726" t="s">
        <v>6426</v>
      </c>
      <c r="N1248" s="722" t="s">
        <v>4179</v>
      </c>
      <c r="O1248" s="737" t="s">
        <v>222</v>
      </c>
      <c r="P1248" s="734" t="s">
        <v>4371</v>
      </c>
      <c r="Q1248" s="734" t="s">
        <v>4376</v>
      </c>
    </row>
    <row r="1249" spans="1:17">
      <c r="A1249" s="721"/>
      <c r="B1249" s="721">
        <v>2</v>
      </c>
      <c r="C1249" s="734" t="s">
        <v>4378</v>
      </c>
      <c r="D1249" s="742" t="s">
        <v>16</v>
      </c>
      <c r="E1249" s="737" t="s">
        <v>221</v>
      </c>
      <c r="F1249" s="737" t="s">
        <v>288</v>
      </c>
      <c r="G1249" s="961" t="s">
        <v>4379</v>
      </c>
      <c r="H1249" s="807">
        <v>22</v>
      </c>
      <c r="I1249" s="725" t="s">
        <v>1403</v>
      </c>
      <c r="J1249" s="737" t="s">
        <v>3667</v>
      </c>
      <c r="K1249" s="737" t="s">
        <v>246</v>
      </c>
      <c r="L1249" s="726"/>
      <c r="M1249" s="726" t="s">
        <v>6426</v>
      </c>
      <c r="N1249" s="722" t="s">
        <v>4179</v>
      </c>
      <c r="O1249" s="737" t="s">
        <v>245</v>
      </c>
      <c r="P1249" s="734" t="s">
        <v>4377</v>
      </c>
      <c r="Q1249" s="734" t="s">
        <v>4376</v>
      </c>
    </row>
    <row r="1250" spans="1:17">
      <c r="A1250" s="721"/>
      <c r="B1250" s="721">
        <v>3</v>
      </c>
      <c r="C1250" s="734" t="s">
        <v>4381</v>
      </c>
      <c r="D1250" s="742" t="s">
        <v>23</v>
      </c>
      <c r="E1250" s="737" t="s">
        <v>254</v>
      </c>
      <c r="F1250" s="737" t="s">
        <v>22</v>
      </c>
      <c r="G1250" s="961" t="s">
        <v>4382</v>
      </c>
      <c r="H1250" s="807">
        <v>3</v>
      </c>
      <c r="I1250" s="725" t="s">
        <v>1403</v>
      </c>
      <c r="J1250" s="737" t="s">
        <v>3684</v>
      </c>
      <c r="K1250" s="737" t="s">
        <v>270</v>
      </c>
      <c r="L1250" s="726"/>
      <c r="M1250" s="726" t="s">
        <v>6426</v>
      </c>
      <c r="N1250" s="722" t="s">
        <v>4179</v>
      </c>
      <c r="O1250" s="737" t="s">
        <v>255</v>
      </c>
      <c r="P1250" s="734" t="s">
        <v>4380</v>
      </c>
      <c r="Q1250" s="734" t="s">
        <v>4376</v>
      </c>
    </row>
    <row r="1251" spans="1:17">
      <c r="A1251" s="721">
        <v>358</v>
      </c>
      <c r="B1251" s="733">
        <v>1</v>
      </c>
      <c r="C1251" s="732" t="s">
        <v>4397</v>
      </c>
      <c r="D1251" s="723" t="s">
        <v>23</v>
      </c>
      <c r="E1251" s="733" t="s">
        <v>221</v>
      </c>
      <c r="F1251" s="733" t="s">
        <v>288</v>
      </c>
      <c r="G1251" s="958">
        <v>25846</v>
      </c>
      <c r="H1251" s="807">
        <v>46</v>
      </c>
      <c r="I1251" s="725" t="s">
        <v>1403</v>
      </c>
      <c r="J1251" s="733" t="s">
        <v>256</v>
      </c>
      <c r="K1251" s="733" t="s">
        <v>674</v>
      </c>
      <c r="L1251" s="726"/>
      <c r="M1251" s="726" t="s">
        <v>6426</v>
      </c>
      <c r="N1251" s="722" t="s">
        <v>4179</v>
      </c>
      <c r="O1251" s="733" t="s">
        <v>222</v>
      </c>
      <c r="P1251" s="732" t="s">
        <v>4396</v>
      </c>
      <c r="Q1251" s="732" t="s">
        <v>4399</v>
      </c>
    </row>
    <row r="1252" spans="1:17">
      <c r="A1252" s="721"/>
      <c r="B1252" s="733">
        <v>2</v>
      </c>
      <c r="C1252" s="732" t="s">
        <v>4401</v>
      </c>
      <c r="D1252" s="723" t="s">
        <v>16</v>
      </c>
      <c r="E1252" s="733" t="s">
        <v>221</v>
      </c>
      <c r="F1252" s="733" t="s">
        <v>288</v>
      </c>
      <c r="G1252" s="958">
        <v>29051</v>
      </c>
      <c r="H1252" s="795">
        <v>38</v>
      </c>
      <c r="I1252" s="725" t="s">
        <v>1403</v>
      </c>
      <c r="J1252" s="733" t="s">
        <v>256</v>
      </c>
      <c r="K1252" s="733" t="s">
        <v>246</v>
      </c>
      <c r="L1252" s="726"/>
      <c r="M1252" s="726" t="s">
        <v>6426</v>
      </c>
      <c r="N1252" s="722" t="s">
        <v>4179</v>
      </c>
      <c r="O1252" s="733" t="s">
        <v>245</v>
      </c>
      <c r="P1252" s="732" t="s">
        <v>4400</v>
      </c>
      <c r="Q1252" s="732" t="s">
        <v>4399</v>
      </c>
    </row>
    <row r="1253" spans="1:17">
      <c r="A1253" s="721"/>
      <c r="B1253" s="733">
        <v>4</v>
      </c>
      <c r="C1253" s="732" t="s">
        <v>3075</v>
      </c>
      <c r="D1253" s="723" t="s">
        <v>16</v>
      </c>
      <c r="E1253" s="733" t="s">
        <v>254</v>
      </c>
      <c r="F1253" s="733" t="s">
        <v>288</v>
      </c>
      <c r="G1253" s="958">
        <v>36440</v>
      </c>
      <c r="H1253" s="795">
        <v>17</v>
      </c>
      <c r="I1253" s="725" t="s">
        <v>1403</v>
      </c>
      <c r="J1253" s="733" t="s">
        <v>785</v>
      </c>
      <c r="K1253" s="733" t="s">
        <v>270</v>
      </c>
      <c r="L1253" s="726"/>
      <c r="M1253" s="726" t="s">
        <v>6426</v>
      </c>
      <c r="N1253" s="722" t="s">
        <v>4179</v>
      </c>
      <c r="O1253" s="733" t="s">
        <v>255</v>
      </c>
      <c r="P1253" s="732" t="s">
        <v>4404</v>
      </c>
      <c r="Q1253" s="732" t="s">
        <v>4399</v>
      </c>
    </row>
    <row r="1254" spans="1:17">
      <c r="A1254" s="721"/>
      <c r="B1254" s="721">
        <v>5</v>
      </c>
      <c r="C1254" s="722" t="s">
        <v>4406</v>
      </c>
      <c r="D1254" s="723" t="s">
        <v>16</v>
      </c>
      <c r="E1254" s="721" t="s">
        <v>254</v>
      </c>
      <c r="F1254" s="721" t="s">
        <v>22</v>
      </c>
      <c r="G1254" s="956">
        <v>39391</v>
      </c>
      <c r="H1254" s="795">
        <v>9</v>
      </c>
      <c r="I1254" s="725" t="s">
        <v>1403</v>
      </c>
      <c r="J1254" s="721" t="s">
        <v>265</v>
      </c>
      <c r="K1254" s="721" t="s">
        <v>266</v>
      </c>
      <c r="L1254" s="726"/>
      <c r="M1254" s="726" t="s">
        <v>6426</v>
      </c>
      <c r="N1254" s="722" t="s">
        <v>4179</v>
      </c>
      <c r="O1254" s="721" t="s">
        <v>255</v>
      </c>
      <c r="P1254" s="734" t="s">
        <v>4405</v>
      </c>
      <c r="Q1254" s="732" t="s">
        <v>4399</v>
      </c>
    </row>
    <row r="1255" spans="1:17">
      <c r="A1255" s="721">
        <v>359</v>
      </c>
      <c r="B1255" s="733">
        <v>1</v>
      </c>
      <c r="C1255" s="722" t="s">
        <v>4408</v>
      </c>
      <c r="D1255" s="723" t="s">
        <v>23</v>
      </c>
      <c r="E1255" s="733" t="s">
        <v>221</v>
      </c>
      <c r="F1255" s="733" t="s">
        <v>4409</v>
      </c>
      <c r="G1255" s="956">
        <v>27566</v>
      </c>
      <c r="H1255" s="807">
        <v>42</v>
      </c>
      <c r="I1255" s="725" t="s">
        <v>4508</v>
      </c>
      <c r="J1255" s="733" t="s">
        <v>223</v>
      </c>
      <c r="K1255" s="733" t="s">
        <v>283</v>
      </c>
      <c r="L1255" s="726"/>
      <c r="M1255" s="726" t="s">
        <v>6426</v>
      </c>
      <c r="N1255" s="722" t="s">
        <v>4179</v>
      </c>
      <c r="O1255" s="733" t="s">
        <v>222</v>
      </c>
      <c r="P1255" s="734" t="s">
        <v>4407</v>
      </c>
      <c r="Q1255" s="734" t="s">
        <v>4412</v>
      </c>
    </row>
    <row r="1256" spans="1:17">
      <c r="A1256" s="721"/>
      <c r="B1256" s="733">
        <v>2</v>
      </c>
      <c r="C1256" s="722" t="s">
        <v>4414</v>
      </c>
      <c r="D1256" s="723" t="s">
        <v>16</v>
      </c>
      <c r="E1256" s="733" t="s">
        <v>221</v>
      </c>
      <c r="F1256" s="733" t="s">
        <v>4415</v>
      </c>
      <c r="G1256" s="956">
        <v>27857</v>
      </c>
      <c r="H1256" s="795">
        <v>41</v>
      </c>
      <c r="I1256" s="725" t="s">
        <v>4508</v>
      </c>
      <c r="J1256" s="733" t="s">
        <v>289</v>
      </c>
      <c r="K1256" s="733" t="s">
        <v>246</v>
      </c>
      <c r="L1256" s="726"/>
      <c r="M1256" s="726" t="s">
        <v>6426</v>
      </c>
      <c r="N1256" s="722" t="s">
        <v>4179</v>
      </c>
      <c r="O1256" s="733" t="s">
        <v>245</v>
      </c>
      <c r="P1256" s="734" t="s">
        <v>4413</v>
      </c>
      <c r="Q1256" s="734" t="s">
        <v>4412</v>
      </c>
    </row>
    <row r="1257" spans="1:17">
      <c r="A1257" s="721"/>
      <c r="B1257" s="733">
        <v>3</v>
      </c>
      <c r="C1257" s="722" t="s">
        <v>4419</v>
      </c>
      <c r="D1257" s="723" t="s">
        <v>16</v>
      </c>
      <c r="E1257" s="733" t="s">
        <v>254</v>
      </c>
      <c r="F1257" s="733" t="s">
        <v>4409</v>
      </c>
      <c r="G1257" s="956">
        <v>36858</v>
      </c>
      <c r="H1257" s="795">
        <v>16</v>
      </c>
      <c r="I1257" s="725" t="s">
        <v>4508</v>
      </c>
      <c r="J1257" s="733" t="s">
        <v>348</v>
      </c>
      <c r="K1257" s="733" t="s">
        <v>266</v>
      </c>
      <c r="L1257" s="726"/>
      <c r="M1257" s="726" t="s">
        <v>6426</v>
      </c>
      <c r="N1257" s="722" t="s">
        <v>4179</v>
      </c>
      <c r="O1257" s="733" t="s">
        <v>255</v>
      </c>
      <c r="P1257" s="734" t="s">
        <v>4418</v>
      </c>
      <c r="Q1257" s="734" t="s">
        <v>4412</v>
      </c>
    </row>
    <row r="1258" spans="1:17">
      <c r="A1258" s="721"/>
      <c r="B1258" s="733">
        <v>4</v>
      </c>
      <c r="C1258" s="722" t="s">
        <v>4421</v>
      </c>
      <c r="D1258" s="723" t="s">
        <v>23</v>
      </c>
      <c r="E1258" s="733" t="s">
        <v>254</v>
      </c>
      <c r="F1258" s="733" t="s">
        <v>4409</v>
      </c>
      <c r="G1258" s="956">
        <v>37383</v>
      </c>
      <c r="H1258" s="807">
        <v>15</v>
      </c>
      <c r="I1258" s="725" t="s">
        <v>4508</v>
      </c>
      <c r="J1258" s="733" t="s">
        <v>369</v>
      </c>
      <c r="K1258" s="733" t="s">
        <v>266</v>
      </c>
      <c r="L1258" s="726"/>
      <c r="M1258" s="726" t="s">
        <v>6426</v>
      </c>
      <c r="N1258" s="722" t="s">
        <v>4179</v>
      </c>
      <c r="O1258" s="733" t="s">
        <v>255</v>
      </c>
      <c r="P1258" s="734" t="s">
        <v>4420</v>
      </c>
      <c r="Q1258" s="734" t="s">
        <v>4412</v>
      </c>
    </row>
    <row r="1259" spans="1:17">
      <c r="A1259" s="721"/>
      <c r="B1259" s="733">
        <v>5</v>
      </c>
      <c r="C1259" s="722" t="s">
        <v>4423</v>
      </c>
      <c r="D1259" s="723" t="s">
        <v>23</v>
      </c>
      <c r="E1259" s="733" t="s">
        <v>254</v>
      </c>
      <c r="F1259" s="733" t="s">
        <v>4409</v>
      </c>
      <c r="G1259" s="956">
        <v>38041</v>
      </c>
      <c r="H1259" s="807">
        <v>13</v>
      </c>
      <c r="I1259" s="725" t="s">
        <v>4508</v>
      </c>
      <c r="J1259" s="733" t="s">
        <v>369</v>
      </c>
      <c r="K1259" s="733" t="s">
        <v>266</v>
      </c>
      <c r="L1259" s="726"/>
      <c r="M1259" s="726" t="s">
        <v>6426</v>
      </c>
      <c r="N1259" s="722" t="s">
        <v>4179</v>
      </c>
      <c r="O1259" s="733" t="s">
        <v>255</v>
      </c>
      <c r="P1259" s="734" t="s">
        <v>4422</v>
      </c>
      <c r="Q1259" s="734" t="s">
        <v>4412</v>
      </c>
    </row>
    <row r="1260" spans="1:17">
      <c r="A1260" s="721"/>
      <c r="B1260" s="733">
        <v>6</v>
      </c>
      <c r="C1260" s="722" t="s">
        <v>4425</v>
      </c>
      <c r="D1260" s="723" t="s">
        <v>23</v>
      </c>
      <c r="E1260" s="733" t="s">
        <v>254</v>
      </c>
      <c r="F1260" s="733" t="s">
        <v>4409</v>
      </c>
      <c r="G1260" s="956">
        <v>39091</v>
      </c>
      <c r="H1260" s="807">
        <v>10</v>
      </c>
      <c r="I1260" s="725" t="s">
        <v>4508</v>
      </c>
      <c r="J1260" s="733" t="s">
        <v>369</v>
      </c>
      <c r="K1260" s="733" t="s">
        <v>266</v>
      </c>
      <c r="L1260" s="726"/>
      <c r="M1260" s="726" t="s">
        <v>6426</v>
      </c>
      <c r="N1260" s="722" t="s">
        <v>4179</v>
      </c>
      <c r="O1260" s="733" t="s">
        <v>255</v>
      </c>
      <c r="P1260" s="734" t="s">
        <v>4424</v>
      </c>
      <c r="Q1260" s="734" t="s">
        <v>4412</v>
      </c>
    </row>
    <row r="1261" spans="1:17">
      <c r="A1261" s="721"/>
      <c r="B1261" s="733">
        <v>7</v>
      </c>
      <c r="C1261" s="722" t="s">
        <v>4427</v>
      </c>
      <c r="D1261" s="723" t="s">
        <v>23</v>
      </c>
      <c r="E1261" s="733" t="s">
        <v>254</v>
      </c>
      <c r="F1261" s="733" t="s">
        <v>4409</v>
      </c>
      <c r="G1261" s="956">
        <v>40005</v>
      </c>
      <c r="H1261" s="807">
        <v>8</v>
      </c>
      <c r="I1261" s="725" t="s">
        <v>4508</v>
      </c>
      <c r="J1261" s="733" t="s">
        <v>265</v>
      </c>
      <c r="K1261" s="733" t="s">
        <v>266</v>
      </c>
      <c r="L1261" s="726"/>
      <c r="M1261" s="726" t="s">
        <v>6426</v>
      </c>
      <c r="N1261" s="722" t="s">
        <v>4179</v>
      </c>
      <c r="O1261" s="733" t="s">
        <v>255</v>
      </c>
      <c r="P1261" s="734" t="s">
        <v>4426</v>
      </c>
      <c r="Q1261" s="734" t="s">
        <v>4412</v>
      </c>
    </row>
    <row r="1262" spans="1:17">
      <c r="A1262" s="721">
        <v>360</v>
      </c>
      <c r="B1262" s="721">
        <v>1</v>
      </c>
      <c r="C1262" s="722" t="s">
        <v>4429</v>
      </c>
      <c r="D1262" s="723" t="s">
        <v>23</v>
      </c>
      <c r="E1262" s="733" t="s">
        <v>221</v>
      </c>
      <c r="F1262" s="733" t="s">
        <v>376</v>
      </c>
      <c r="G1262" s="956">
        <v>26470</v>
      </c>
      <c r="H1262" s="795">
        <v>45</v>
      </c>
      <c r="I1262" s="725" t="s">
        <v>4508</v>
      </c>
      <c r="J1262" s="733" t="s">
        <v>289</v>
      </c>
      <c r="K1262" s="733" t="s">
        <v>283</v>
      </c>
      <c r="L1262" s="726"/>
      <c r="M1262" s="726" t="s">
        <v>6426</v>
      </c>
      <c r="N1262" s="722" t="s">
        <v>4179</v>
      </c>
      <c r="O1262" s="733" t="s">
        <v>222</v>
      </c>
      <c r="P1262" s="734" t="s">
        <v>4428</v>
      </c>
      <c r="Q1262" s="734" t="s">
        <v>4432</v>
      </c>
    </row>
    <row r="1263" spans="1:17">
      <c r="A1263" s="721"/>
      <c r="B1263" s="738">
        <v>2</v>
      </c>
      <c r="C1263" s="722" t="s">
        <v>4434</v>
      </c>
      <c r="D1263" s="723" t="s">
        <v>16</v>
      </c>
      <c r="E1263" s="733" t="s">
        <v>221</v>
      </c>
      <c r="F1263" s="733" t="s">
        <v>376</v>
      </c>
      <c r="G1263" s="956">
        <v>26634</v>
      </c>
      <c r="H1263" s="795">
        <v>44</v>
      </c>
      <c r="I1263" s="725" t="s">
        <v>4508</v>
      </c>
      <c r="J1263" s="733" t="s">
        <v>289</v>
      </c>
      <c r="K1263" s="733" t="s">
        <v>246</v>
      </c>
      <c r="L1263" s="726"/>
      <c r="M1263" s="726" t="s">
        <v>6426</v>
      </c>
      <c r="N1263" s="722" t="s">
        <v>4179</v>
      </c>
      <c r="O1263" s="733" t="s">
        <v>245</v>
      </c>
      <c r="P1263" s="734" t="s">
        <v>4433</v>
      </c>
      <c r="Q1263" s="734" t="s">
        <v>4432</v>
      </c>
    </row>
    <row r="1264" spans="1:17">
      <c r="A1264" s="721"/>
      <c r="B1264" s="721">
        <v>3</v>
      </c>
      <c r="C1264" s="722" t="s">
        <v>4438</v>
      </c>
      <c r="D1264" s="723" t="s">
        <v>23</v>
      </c>
      <c r="E1264" s="733" t="s">
        <v>254</v>
      </c>
      <c r="F1264" s="733" t="s">
        <v>376</v>
      </c>
      <c r="G1264" s="956">
        <v>35526</v>
      </c>
      <c r="H1264" s="795">
        <v>20</v>
      </c>
      <c r="I1264" s="725" t="s">
        <v>4508</v>
      </c>
      <c r="J1264" s="733" t="s">
        <v>886</v>
      </c>
      <c r="K1264" s="733" t="s">
        <v>266</v>
      </c>
      <c r="L1264" s="726"/>
      <c r="M1264" s="726" t="s">
        <v>6426</v>
      </c>
      <c r="N1264" s="722" t="s">
        <v>4179</v>
      </c>
      <c r="O1264" s="733" t="s">
        <v>255</v>
      </c>
      <c r="P1264" s="734" t="s">
        <v>4437</v>
      </c>
      <c r="Q1264" s="734" t="s">
        <v>4432</v>
      </c>
    </row>
    <row r="1265" spans="1:17">
      <c r="A1265" s="721"/>
      <c r="B1265" s="738">
        <v>4</v>
      </c>
      <c r="C1265" s="722" t="s">
        <v>4440</v>
      </c>
      <c r="D1265" s="723" t="s">
        <v>16</v>
      </c>
      <c r="E1265" s="733" t="s">
        <v>254</v>
      </c>
      <c r="F1265" s="733" t="s">
        <v>376</v>
      </c>
      <c r="G1265" s="956">
        <v>36249</v>
      </c>
      <c r="H1265" s="795">
        <v>18</v>
      </c>
      <c r="I1265" s="725" t="s">
        <v>4508</v>
      </c>
      <c r="J1265" s="733" t="s">
        <v>348</v>
      </c>
      <c r="K1265" s="733" t="s">
        <v>266</v>
      </c>
      <c r="L1265" s="726"/>
      <c r="M1265" s="726" t="s">
        <v>6426</v>
      </c>
      <c r="N1265" s="722" t="s">
        <v>4179</v>
      </c>
      <c r="O1265" s="733" t="s">
        <v>255</v>
      </c>
      <c r="P1265" s="734" t="s">
        <v>4439</v>
      </c>
      <c r="Q1265" s="734" t="s">
        <v>4432</v>
      </c>
    </row>
    <row r="1266" spans="1:17">
      <c r="A1266" s="721"/>
      <c r="B1266" s="721">
        <v>5</v>
      </c>
      <c r="C1266" s="722" t="s">
        <v>4442</v>
      </c>
      <c r="D1266" s="723" t="s">
        <v>16</v>
      </c>
      <c r="E1266" s="733" t="s">
        <v>254</v>
      </c>
      <c r="F1266" s="733" t="s">
        <v>22</v>
      </c>
      <c r="G1266" s="956">
        <v>37133</v>
      </c>
      <c r="H1266" s="795">
        <v>15</v>
      </c>
      <c r="I1266" s="725" t="s">
        <v>4508</v>
      </c>
      <c r="J1266" s="733" t="s">
        <v>348</v>
      </c>
      <c r="K1266" s="733" t="s">
        <v>266</v>
      </c>
      <c r="L1266" s="726"/>
      <c r="M1266" s="726" t="s">
        <v>6426</v>
      </c>
      <c r="N1266" s="722" t="s">
        <v>4179</v>
      </c>
      <c r="O1266" s="733" t="s">
        <v>255</v>
      </c>
      <c r="P1266" s="734" t="s">
        <v>4441</v>
      </c>
      <c r="Q1266" s="734" t="s">
        <v>4432</v>
      </c>
    </row>
    <row r="1267" spans="1:17">
      <c r="A1267" s="721"/>
      <c r="B1267" s="738">
        <v>6</v>
      </c>
      <c r="C1267" s="722" t="s">
        <v>4444</v>
      </c>
      <c r="D1267" s="723" t="s">
        <v>23</v>
      </c>
      <c r="E1267" s="733" t="s">
        <v>254</v>
      </c>
      <c r="F1267" s="733" t="s">
        <v>22</v>
      </c>
      <c r="G1267" s="956">
        <v>38608</v>
      </c>
      <c r="H1267" s="795">
        <v>11</v>
      </c>
      <c r="I1267" s="725" t="s">
        <v>4508</v>
      </c>
      <c r="J1267" s="733" t="s">
        <v>369</v>
      </c>
      <c r="K1267" s="733" t="s">
        <v>266</v>
      </c>
      <c r="L1267" s="726"/>
      <c r="M1267" s="726" t="s">
        <v>6426</v>
      </c>
      <c r="N1267" s="722" t="s">
        <v>4179</v>
      </c>
      <c r="O1267" s="733" t="s">
        <v>255</v>
      </c>
      <c r="P1267" s="734" t="s">
        <v>4443</v>
      </c>
      <c r="Q1267" s="734" t="s">
        <v>4432</v>
      </c>
    </row>
    <row r="1268" spans="1:17">
      <c r="A1268" s="721"/>
      <c r="B1268" s="721">
        <v>7</v>
      </c>
      <c r="C1268" s="722" t="s">
        <v>4446</v>
      </c>
      <c r="D1268" s="723" t="s">
        <v>16</v>
      </c>
      <c r="E1268" s="733" t="s">
        <v>254</v>
      </c>
      <c r="F1268" s="733" t="s">
        <v>22</v>
      </c>
      <c r="G1268" s="956">
        <v>39428</v>
      </c>
      <c r="H1268" s="795">
        <v>9</v>
      </c>
      <c r="I1268" s="725" t="s">
        <v>4508</v>
      </c>
      <c r="J1268" s="733" t="s">
        <v>369</v>
      </c>
      <c r="K1268" s="733" t="s">
        <v>266</v>
      </c>
      <c r="L1268" s="726"/>
      <c r="M1268" s="726" t="s">
        <v>6426</v>
      </c>
      <c r="N1268" s="722" t="s">
        <v>4179</v>
      </c>
      <c r="O1268" s="733" t="s">
        <v>255</v>
      </c>
      <c r="P1268" s="734" t="s">
        <v>4445</v>
      </c>
      <c r="Q1268" s="734" t="s">
        <v>4432</v>
      </c>
    </row>
    <row r="1269" spans="1:17">
      <c r="A1269" s="721"/>
      <c r="B1269" s="738">
        <v>8</v>
      </c>
      <c r="C1269" s="722" t="s">
        <v>4448</v>
      </c>
      <c r="D1269" s="723" t="s">
        <v>16</v>
      </c>
      <c r="E1269" s="733" t="s">
        <v>254</v>
      </c>
      <c r="F1269" s="733" t="s">
        <v>22</v>
      </c>
      <c r="G1269" s="956">
        <v>40624</v>
      </c>
      <c r="H1269" s="795">
        <v>6</v>
      </c>
      <c r="I1269" s="725" t="s">
        <v>4508</v>
      </c>
      <c r="J1269" s="721" t="s">
        <v>265</v>
      </c>
      <c r="K1269" s="721" t="s">
        <v>270</v>
      </c>
      <c r="L1269" s="726"/>
      <c r="M1269" s="726" t="s">
        <v>6426</v>
      </c>
      <c r="N1269" s="722" t="s">
        <v>4179</v>
      </c>
      <c r="O1269" s="733" t="s">
        <v>255</v>
      </c>
      <c r="P1269" s="734" t="s">
        <v>4447</v>
      </c>
      <c r="Q1269" s="734" t="s">
        <v>4432</v>
      </c>
    </row>
    <row r="1270" spans="1:17">
      <c r="A1270" s="721">
        <v>361</v>
      </c>
      <c r="B1270" s="738">
        <v>1</v>
      </c>
      <c r="C1270" s="722" t="s">
        <v>4450</v>
      </c>
      <c r="D1270" s="723" t="s">
        <v>23</v>
      </c>
      <c r="E1270" s="721" t="s">
        <v>221</v>
      </c>
      <c r="F1270" s="721" t="s">
        <v>4451</v>
      </c>
      <c r="G1270" s="956">
        <v>30397</v>
      </c>
      <c r="H1270" s="795">
        <v>34</v>
      </c>
      <c r="I1270" s="725" t="s">
        <v>4508</v>
      </c>
      <c r="J1270" s="721" t="s">
        <v>223</v>
      </c>
      <c r="K1270" s="721" t="s">
        <v>2559</v>
      </c>
      <c r="L1270" s="726"/>
      <c r="M1270" s="726" t="s">
        <v>6426</v>
      </c>
      <c r="N1270" s="722" t="s">
        <v>4179</v>
      </c>
      <c r="O1270" s="721" t="s">
        <v>222</v>
      </c>
      <c r="P1270" s="734" t="s">
        <v>4449</v>
      </c>
      <c r="Q1270" s="741" t="s">
        <v>4453</v>
      </c>
    </row>
    <row r="1271" spans="1:17">
      <c r="A1271" s="721"/>
      <c r="B1271" s="738">
        <v>2</v>
      </c>
      <c r="C1271" s="722" t="s">
        <v>4455</v>
      </c>
      <c r="D1271" s="723" t="s">
        <v>16</v>
      </c>
      <c r="E1271" s="745" t="s">
        <v>221</v>
      </c>
      <c r="F1271" s="745" t="s">
        <v>4456</v>
      </c>
      <c r="G1271" s="956">
        <v>32856</v>
      </c>
      <c r="H1271" s="795">
        <v>27</v>
      </c>
      <c r="I1271" s="747" t="s">
        <v>4508</v>
      </c>
      <c r="J1271" s="745" t="s">
        <v>223</v>
      </c>
      <c r="K1271" s="745" t="s">
        <v>246</v>
      </c>
      <c r="L1271" s="726"/>
      <c r="M1271" s="726" t="s">
        <v>6426</v>
      </c>
      <c r="N1271" s="722" t="s">
        <v>4179</v>
      </c>
      <c r="O1271" s="745" t="s">
        <v>245</v>
      </c>
      <c r="P1271" s="734" t="s">
        <v>4454</v>
      </c>
      <c r="Q1271" s="741" t="s">
        <v>4453</v>
      </c>
    </row>
    <row r="1272" spans="1:17">
      <c r="A1272" s="721"/>
      <c r="B1272" s="738">
        <v>3</v>
      </c>
      <c r="C1272" s="722" t="s">
        <v>4459</v>
      </c>
      <c r="D1272" s="723" t="s">
        <v>23</v>
      </c>
      <c r="E1272" s="745" t="s">
        <v>254</v>
      </c>
      <c r="F1272" s="745" t="s">
        <v>230</v>
      </c>
      <c r="G1272" s="956">
        <v>41419</v>
      </c>
      <c r="H1272" s="795">
        <v>4</v>
      </c>
      <c r="I1272" s="747" t="s">
        <v>4508</v>
      </c>
      <c r="J1272" s="745" t="s">
        <v>265</v>
      </c>
      <c r="K1272" s="745" t="s">
        <v>270</v>
      </c>
      <c r="L1272" s="726"/>
      <c r="M1272" s="726" t="s">
        <v>6426</v>
      </c>
      <c r="N1272" s="722" t="s">
        <v>4179</v>
      </c>
      <c r="O1272" s="745" t="s">
        <v>255</v>
      </c>
      <c r="P1272" s="734"/>
      <c r="Q1272" s="741" t="s">
        <v>4453</v>
      </c>
    </row>
    <row r="1273" spans="1:17">
      <c r="A1273" s="721"/>
      <c r="B1273" s="738">
        <v>4</v>
      </c>
      <c r="C1273" s="722" t="s">
        <v>4460</v>
      </c>
      <c r="D1273" s="723" t="s">
        <v>16</v>
      </c>
      <c r="E1273" s="745" t="s">
        <v>254</v>
      </c>
      <c r="F1273" s="745" t="s">
        <v>230</v>
      </c>
      <c r="G1273" s="956">
        <v>42456</v>
      </c>
      <c r="H1273" s="795">
        <v>1</v>
      </c>
      <c r="I1273" s="747" t="s">
        <v>4508</v>
      </c>
      <c r="J1273" s="745" t="s">
        <v>265</v>
      </c>
      <c r="K1273" s="745" t="s">
        <v>270</v>
      </c>
      <c r="L1273" s="726"/>
      <c r="M1273" s="726" t="s">
        <v>6426</v>
      </c>
      <c r="N1273" s="722" t="s">
        <v>4179</v>
      </c>
      <c r="O1273" s="745" t="s">
        <v>255</v>
      </c>
      <c r="P1273" s="734"/>
      <c r="Q1273" s="741" t="s">
        <v>4453</v>
      </c>
    </row>
    <row r="1274" spans="1:17">
      <c r="A1274" s="721">
        <v>362</v>
      </c>
      <c r="B1274" s="721">
        <v>1</v>
      </c>
      <c r="C1274" s="722" t="s">
        <v>4462</v>
      </c>
      <c r="D1274" s="723" t="s">
        <v>23</v>
      </c>
      <c r="E1274" s="745" t="s">
        <v>221</v>
      </c>
      <c r="F1274" s="745" t="s">
        <v>297</v>
      </c>
      <c r="G1274" s="956">
        <v>29054</v>
      </c>
      <c r="H1274" s="795">
        <v>38</v>
      </c>
      <c r="I1274" s="747" t="s">
        <v>1403</v>
      </c>
      <c r="J1274" s="745" t="s">
        <v>256</v>
      </c>
      <c r="K1274" s="745" t="s">
        <v>283</v>
      </c>
      <c r="L1274" s="726"/>
      <c r="M1274" s="726" t="s">
        <v>6426</v>
      </c>
      <c r="N1274" s="722" t="s">
        <v>4179</v>
      </c>
      <c r="O1274" s="745" t="s">
        <v>222</v>
      </c>
      <c r="P1274" s="736" t="s">
        <v>4461</v>
      </c>
      <c r="Q1274" s="727" t="s">
        <v>4464</v>
      </c>
    </row>
    <row r="1275" spans="1:17">
      <c r="A1275" s="721"/>
      <c r="B1275" s="738">
        <v>2</v>
      </c>
      <c r="C1275" s="722" t="s">
        <v>4466</v>
      </c>
      <c r="D1275" s="723" t="s">
        <v>16</v>
      </c>
      <c r="E1275" s="745" t="s">
        <v>221</v>
      </c>
      <c r="F1275" s="745" t="s">
        <v>464</v>
      </c>
      <c r="G1275" s="956">
        <v>30115</v>
      </c>
      <c r="H1275" s="795">
        <v>35</v>
      </c>
      <c r="I1275" s="747" t="s">
        <v>1403</v>
      </c>
      <c r="J1275" s="745" t="s">
        <v>256</v>
      </c>
      <c r="K1275" s="745" t="s">
        <v>246</v>
      </c>
      <c r="L1275" s="726"/>
      <c r="M1275" s="726" t="s">
        <v>6426</v>
      </c>
      <c r="N1275" s="722" t="s">
        <v>4179</v>
      </c>
      <c r="O1275" s="745" t="s">
        <v>245</v>
      </c>
      <c r="P1275" s="736" t="s">
        <v>4465</v>
      </c>
      <c r="Q1275" s="727" t="s">
        <v>4464</v>
      </c>
    </row>
    <row r="1276" spans="1:17">
      <c r="A1276" s="721"/>
      <c r="B1276" s="738">
        <v>3</v>
      </c>
      <c r="C1276" s="722" t="s">
        <v>4470</v>
      </c>
      <c r="D1276" s="723" t="s">
        <v>16</v>
      </c>
      <c r="E1276" s="745" t="s">
        <v>254</v>
      </c>
      <c r="F1276" s="745" t="s">
        <v>22</v>
      </c>
      <c r="G1276" s="956">
        <v>37858</v>
      </c>
      <c r="H1276" s="795">
        <v>13</v>
      </c>
      <c r="I1276" s="747" t="s">
        <v>1403</v>
      </c>
      <c r="J1276" s="745" t="s">
        <v>369</v>
      </c>
      <c r="K1276" s="745" t="s">
        <v>266</v>
      </c>
      <c r="L1276" s="726"/>
      <c r="M1276" s="726" t="s">
        <v>6426</v>
      </c>
      <c r="N1276" s="722" t="s">
        <v>4179</v>
      </c>
      <c r="O1276" s="745" t="s">
        <v>255</v>
      </c>
      <c r="P1276" s="736" t="s">
        <v>4469</v>
      </c>
      <c r="Q1276" s="727" t="s">
        <v>4464</v>
      </c>
    </row>
    <row r="1277" spans="1:17">
      <c r="A1277" s="721"/>
      <c r="B1277" s="738">
        <v>4</v>
      </c>
      <c r="C1277" s="722" t="s">
        <v>4472</v>
      </c>
      <c r="D1277" s="723" t="s">
        <v>23</v>
      </c>
      <c r="E1277" s="745" t="s">
        <v>254</v>
      </c>
      <c r="F1277" s="745" t="s">
        <v>22</v>
      </c>
      <c r="G1277" s="956">
        <v>40461</v>
      </c>
      <c r="H1277" s="795">
        <v>6</v>
      </c>
      <c r="I1277" s="747" t="s">
        <v>1403</v>
      </c>
      <c r="J1277" s="745" t="s">
        <v>265</v>
      </c>
      <c r="K1277" s="745" t="s">
        <v>270</v>
      </c>
      <c r="L1277" s="726"/>
      <c r="M1277" s="726" t="s">
        <v>6426</v>
      </c>
      <c r="N1277" s="722" t="s">
        <v>4179</v>
      </c>
      <c r="O1277" s="745" t="s">
        <v>255</v>
      </c>
      <c r="P1277" s="736" t="s">
        <v>4471</v>
      </c>
      <c r="Q1277" s="727" t="s">
        <v>4464</v>
      </c>
    </row>
    <row r="1278" spans="1:17">
      <c r="A1278" s="721">
        <v>363</v>
      </c>
      <c r="B1278" s="738">
        <v>1</v>
      </c>
      <c r="C1278" s="722" t="s">
        <v>4474</v>
      </c>
      <c r="D1278" s="723" t="s">
        <v>23</v>
      </c>
      <c r="E1278" s="745" t="s">
        <v>221</v>
      </c>
      <c r="F1278" s="745" t="s">
        <v>4475</v>
      </c>
      <c r="G1278" s="956">
        <v>30287</v>
      </c>
      <c r="H1278" s="795">
        <v>34</v>
      </c>
      <c r="I1278" s="747" t="s">
        <v>1403</v>
      </c>
      <c r="J1278" s="745" t="s">
        <v>4476</v>
      </c>
      <c r="K1278" s="745" t="s">
        <v>283</v>
      </c>
      <c r="L1278" s="726"/>
      <c r="M1278" s="726" t="s">
        <v>6426</v>
      </c>
      <c r="N1278" s="722" t="s">
        <v>4179</v>
      </c>
      <c r="O1278" s="745" t="s">
        <v>222</v>
      </c>
      <c r="P1278" s="736" t="s">
        <v>4473</v>
      </c>
      <c r="Q1278" s="727" t="s">
        <v>4479</v>
      </c>
    </row>
    <row r="1279" spans="1:17">
      <c r="A1279" s="721"/>
      <c r="B1279" s="738">
        <v>2</v>
      </c>
      <c r="C1279" s="722" t="s">
        <v>4481</v>
      </c>
      <c r="D1279" s="723" t="s">
        <v>16</v>
      </c>
      <c r="E1279" s="745" t="s">
        <v>221</v>
      </c>
      <c r="F1279" s="745" t="s">
        <v>219</v>
      </c>
      <c r="G1279" s="956">
        <v>30590</v>
      </c>
      <c r="H1279" s="795">
        <v>33</v>
      </c>
      <c r="I1279" s="747" t="s">
        <v>1403</v>
      </c>
      <c r="J1279" s="745" t="s">
        <v>2491</v>
      </c>
      <c r="K1279" s="745" t="s">
        <v>246</v>
      </c>
      <c r="L1279" s="726"/>
      <c r="M1279" s="726" t="s">
        <v>6426</v>
      </c>
      <c r="N1279" s="722" t="s">
        <v>4179</v>
      </c>
      <c r="O1279" s="745" t="s">
        <v>245</v>
      </c>
      <c r="P1279" s="736" t="s">
        <v>4480</v>
      </c>
      <c r="Q1279" s="727" t="s">
        <v>4479</v>
      </c>
    </row>
    <row r="1280" spans="1:17">
      <c r="A1280" s="721"/>
      <c r="B1280" s="738">
        <v>3</v>
      </c>
      <c r="C1280" s="722" t="s">
        <v>4485</v>
      </c>
      <c r="D1280" s="723" t="s">
        <v>23</v>
      </c>
      <c r="E1280" s="745" t="s">
        <v>254</v>
      </c>
      <c r="F1280" s="745" t="s">
        <v>4475</v>
      </c>
      <c r="G1280" s="956">
        <v>37899</v>
      </c>
      <c r="H1280" s="795">
        <v>13</v>
      </c>
      <c r="I1280" s="747" t="s">
        <v>1403</v>
      </c>
      <c r="J1280" s="745" t="s">
        <v>369</v>
      </c>
      <c r="K1280" s="745" t="s">
        <v>266</v>
      </c>
      <c r="L1280" s="726"/>
      <c r="M1280" s="726" t="s">
        <v>6426</v>
      </c>
      <c r="N1280" s="722" t="s">
        <v>4179</v>
      </c>
      <c r="O1280" s="745" t="s">
        <v>255</v>
      </c>
      <c r="P1280" s="736" t="s">
        <v>4484</v>
      </c>
      <c r="Q1280" s="727" t="s">
        <v>4479</v>
      </c>
    </row>
    <row r="1281" spans="1:17">
      <c r="A1281" s="721"/>
      <c r="B1281" s="738">
        <v>4</v>
      </c>
      <c r="C1281" s="722" t="s">
        <v>4487</v>
      </c>
      <c r="D1281" s="723" t="s">
        <v>23</v>
      </c>
      <c r="E1281" s="745" t="s">
        <v>254</v>
      </c>
      <c r="F1281" s="745" t="s">
        <v>229</v>
      </c>
      <c r="G1281" s="956">
        <v>41280</v>
      </c>
      <c r="H1281" s="795">
        <v>4</v>
      </c>
      <c r="I1281" s="747" t="s">
        <v>1403</v>
      </c>
      <c r="J1281" s="745" t="s">
        <v>265</v>
      </c>
      <c r="K1281" s="745" t="s">
        <v>270</v>
      </c>
      <c r="L1281" s="726"/>
      <c r="M1281" s="726" t="s">
        <v>6426</v>
      </c>
      <c r="N1281" s="722" t="s">
        <v>4179</v>
      </c>
      <c r="O1281" s="745" t="s">
        <v>255</v>
      </c>
      <c r="P1281" s="736" t="s">
        <v>4486</v>
      </c>
      <c r="Q1281" s="727" t="s">
        <v>4479</v>
      </c>
    </row>
    <row r="1282" spans="1:17">
      <c r="A1282" s="721">
        <v>364</v>
      </c>
      <c r="B1282" s="738">
        <v>1</v>
      </c>
      <c r="C1282" s="722" t="s">
        <v>4489</v>
      </c>
      <c r="D1282" s="723" t="s">
        <v>23</v>
      </c>
      <c r="E1282" s="738" t="s">
        <v>221</v>
      </c>
      <c r="F1282" s="738" t="s">
        <v>376</v>
      </c>
      <c r="G1282" s="956">
        <v>30969</v>
      </c>
      <c r="H1282" s="795">
        <v>32</v>
      </c>
      <c r="I1282" s="747" t="s">
        <v>4508</v>
      </c>
      <c r="J1282" s="738" t="s">
        <v>785</v>
      </c>
      <c r="K1282" s="738" t="s">
        <v>283</v>
      </c>
      <c r="L1282" s="726"/>
      <c r="M1282" s="726" t="s">
        <v>6426</v>
      </c>
      <c r="N1282" s="722" t="s">
        <v>4179</v>
      </c>
      <c r="O1282" s="738" t="s">
        <v>222</v>
      </c>
      <c r="P1282" s="727" t="s">
        <v>4488</v>
      </c>
      <c r="Q1282" s="727" t="s">
        <v>4492</v>
      </c>
    </row>
    <row r="1283" spans="1:17">
      <c r="A1283" s="721"/>
      <c r="B1283" s="738">
        <v>2</v>
      </c>
      <c r="C1283" s="722" t="s">
        <v>4495</v>
      </c>
      <c r="D1283" s="723" t="s">
        <v>16</v>
      </c>
      <c r="E1283" s="745" t="s">
        <v>221</v>
      </c>
      <c r="F1283" s="745" t="s">
        <v>4496</v>
      </c>
      <c r="G1283" s="956">
        <v>32752</v>
      </c>
      <c r="H1283" s="795">
        <v>27</v>
      </c>
      <c r="I1283" s="747" t="s">
        <v>4508</v>
      </c>
      <c r="J1283" s="745" t="s">
        <v>785</v>
      </c>
      <c r="K1283" s="745" t="s">
        <v>246</v>
      </c>
      <c r="L1283" s="726"/>
      <c r="M1283" s="726" t="s">
        <v>6426</v>
      </c>
      <c r="N1283" s="722" t="s">
        <v>4179</v>
      </c>
      <c r="O1283" s="745" t="s">
        <v>245</v>
      </c>
      <c r="P1283" s="736" t="s">
        <v>4494</v>
      </c>
      <c r="Q1283" s="727" t="s">
        <v>4492</v>
      </c>
    </row>
    <row r="1284" spans="1:17">
      <c r="A1284" s="721"/>
      <c r="B1284" s="738">
        <v>3</v>
      </c>
      <c r="C1284" s="722" t="s">
        <v>4499</v>
      </c>
      <c r="D1284" s="723" t="s">
        <v>23</v>
      </c>
      <c r="E1284" s="745" t="s">
        <v>254</v>
      </c>
      <c r="F1284" s="745" t="s">
        <v>231</v>
      </c>
      <c r="G1284" s="956">
        <v>40322</v>
      </c>
      <c r="H1284" s="795">
        <v>7</v>
      </c>
      <c r="I1284" s="747" t="s">
        <v>4508</v>
      </c>
      <c r="J1284" s="745" t="s">
        <v>265</v>
      </c>
      <c r="K1284" s="745" t="s">
        <v>270</v>
      </c>
      <c r="L1284" s="726"/>
      <c r="M1284" s="726" t="s">
        <v>6426</v>
      </c>
      <c r="N1284" s="722" t="s">
        <v>4179</v>
      </c>
      <c r="O1284" s="745" t="s">
        <v>255</v>
      </c>
      <c r="P1284" s="736" t="s">
        <v>4498</v>
      </c>
      <c r="Q1284" s="727" t="s">
        <v>4492</v>
      </c>
    </row>
    <row r="1285" spans="1:17">
      <c r="A1285" s="721"/>
      <c r="B1285" s="738">
        <v>4</v>
      </c>
      <c r="C1285" s="722" t="s">
        <v>4501</v>
      </c>
      <c r="D1285" s="723" t="s">
        <v>16</v>
      </c>
      <c r="E1285" s="745" t="s">
        <v>254</v>
      </c>
      <c r="F1285" s="745" t="s">
        <v>4502</v>
      </c>
      <c r="G1285" s="956">
        <v>41539</v>
      </c>
      <c r="H1285" s="795">
        <v>3</v>
      </c>
      <c r="I1285" s="747" t="s">
        <v>4508</v>
      </c>
      <c r="J1285" s="745" t="s">
        <v>265</v>
      </c>
      <c r="K1285" s="745" t="s">
        <v>270</v>
      </c>
      <c r="L1285" s="726"/>
      <c r="M1285" s="726" t="s">
        <v>6426</v>
      </c>
      <c r="N1285" s="722" t="s">
        <v>4179</v>
      </c>
      <c r="O1285" s="745" t="s">
        <v>255</v>
      </c>
      <c r="P1285" s="736" t="s">
        <v>4500</v>
      </c>
      <c r="Q1285" s="727" t="s">
        <v>4492</v>
      </c>
    </row>
    <row r="1286" spans="1:17">
      <c r="A1286" s="721"/>
      <c r="B1286" s="738">
        <v>5</v>
      </c>
      <c r="C1286" s="722" t="s">
        <v>4504</v>
      </c>
      <c r="D1286" s="723" t="s">
        <v>23</v>
      </c>
      <c r="E1286" s="745" t="s">
        <v>254</v>
      </c>
      <c r="F1286" s="745" t="s">
        <v>1870</v>
      </c>
      <c r="G1286" s="956">
        <v>38313</v>
      </c>
      <c r="H1286" s="795">
        <v>12</v>
      </c>
      <c r="I1286" s="747" t="s">
        <v>4508</v>
      </c>
      <c r="J1286" s="745" t="s">
        <v>369</v>
      </c>
      <c r="K1286" s="745" t="s">
        <v>266</v>
      </c>
      <c r="L1286" s="726"/>
      <c r="M1286" s="726" t="s">
        <v>6426</v>
      </c>
      <c r="N1286" s="722" t="s">
        <v>4179</v>
      </c>
      <c r="O1286" s="745" t="s">
        <v>1845</v>
      </c>
      <c r="P1286" s="736" t="s">
        <v>4503</v>
      </c>
      <c r="Q1286" s="727" t="s">
        <v>4492</v>
      </c>
    </row>
    <row r="1287" spans="1:17">
      <c r="A1287" s="721"/>
      <c r="B1287" s="738">
        <v>6</v>
      </c>
      <c r="C1287" s="722" t="s">
        <v>7075</v>
      </c>
      <c r="D1287" s="723" t="s">
        <v>16</v>
      </c>
      <c r="E1287" s="745" t="s">
        <v>254</v>
      </c>
      <c r="F1287" s="745" t="s">
        <v>22</v>
      </c>
      <c r="G1287" s="956">
        <v>43192</v>
      </c>
      <c r="H1287" s="795"/>
      <c r="I1287" s="747" t="s">
        <v>4508</v>
      </c>
      <c r="J1287" s="745" t="s">
        <v>265</v>
      </c>
      <c r="K1287" s="745" t="s">
        <v>6622</v>
      </c>
      <c r="L1287" s="726"/>
      <c r="M1287" s="726" t="s">
        <v>6426</v>
      </c>
      <c r="N1287" s="722" t="s">
        <v>4179</v>
      </c>
      <c r="O1287" s="745"/>
      <c r="P1287" s="736"/>
      <c r="Q1287" s="727"/>
    </row>
    <row r="1288" spans="1:17">
      <c r="A1288" s="721">
        <v>365</v>
      </c>
      <c r="B1288" s="738">
        <v>1</v>
      </c>
      <c r="C1288" s="722" t="s">
        <v>4507</v>
      </c>
      <c r="D1288" s="723" t="s">
        <v>23</v>
      </c>
      <c r="E1288" s="745" t="s">
        <v>221</v>
      </c>
      <c r="F1288" s="745" t="s">
        <v>376</v>
      </c>
      <c r="G1288" s="956">
        <v>30248</v>
      </c>
      <c r="H1288" s="795">
        <v>34</v>
      </c>
      <c r="I1288" s="747" t="s">
        <v>4508</v>
      </c>
      <c r="J1288" s="745" t="s">
        <v>785</v>
      </c>
      <c r="K1288" s="745" t="s">
        <v>283</v>
      </c>
      <c r="L1288" s="726"/>
      <c r="M1288" s="726" t="s">
        <v>6426</v>
      </c>
      <c r="N1288" s="722" t="s">
        <v>4179</v>
      </c>
      <c r="O1288" s="745" t="s">
        <v>222</v>
      </c>
      <c r="P1288" s="736" t="s">
        <v>4506</v>
      </c>
      <c r="Q1288" s="727"/>
    </row>
    <row r="1289" spans="1:17">
      <c r="A1289" s="721"/>
      <c r="B1289" s="738">
        <v>2</v>
      </c>
      <c r="C1289" s="722" t="s">
        <v>4511</v>
      </c>
      <c r="D1289" s="723" t="s">
        <v>16</v>
      </c>
      <c r="E1289" s="745" t="s">
        <v>221</v>
      </c>
      <c r="F1289" s="745" t="s">
        <v>376</v>
      </c>
      <c r="G1289" s="956">
        <v>31138</v>
      </c>
      <c r="H1289" s="795">
        <v>32</v>
      </c>
      <c r="I1289" s="747" t="s">
        <v>4508</v>
      </c>
      <c r="J1289" s="745" t="s">
        <v>785</v>
      </c>
      <c r="K1289" s="745" t="s">
        <v>246</v>
      </c>
      <c r="L1289" s="726"/>
      <c r="M1289" s="726" t="s">
        <v>6426</v>
      </c>
      <c r="N1289" s="722" t="s">
        <v>4179</v>
      </c>
      <c r="O1289" s="745" t="s">
        <v>245</v>
      </c>
      <c r="P1289" s="736"/>
      <c r="Q1289" s="727"/>
    </row>
    <row r="1290" spans="1:17">
      <c r="A1290" s="721">
        <v>366</v>
      </c>
      <c r="B1290" s="738">
        <v>1</v>
      </c>
      <c r="C1290" s="722" t="s">
        <v>6734</v>
      </c>
      <c r="D1290" s="723" t="s">
        <v>23</v>
      </c>
      <c r="E1290" s="745" t="s">
        <v>221</v>
      </c>
      <c r="F1290" s="745"/>
      <c r="G1290" s="956">
        <v>31307</v>
      </c>
      <c r="H1290" s="724">
        <f t="shared" ref="H1290:H1301" ca="1" si="3">DATEDIF(G1290,TODAY(),"Y")</f>
        <v>34</v>
      </c>
      <c r="I1290" s="747" t="s">
        <v>4508</v>
      </c>
      <c r="J1290" s="745" t="s">
        <v>267</v>
      </c>
      <c r="K1290" s="745" t="s">
        <v>6822</v>
      </c>
      <c r="L1290" s="726"/>
      <c r="M1290" s="726" t="s">
        <v>6426</v>
      </c>
      <c r="N1290" s="722" t="s">
        <v>4179</v>
      </c>
      <c r="O1290" s="745" t="s">
        <v>222</v>
      </c>
      <c r="P1290" s="736"/>
      <c r="Q1290" s="727"/>
    </row>
    <row r="1291" spans="1:17">
      <c r="A1291" s="721"/>
      <c r="B1291" s="738">
        <v>2</v>
      </c>
      <c r="C1291" s="722" t="s">
        <v>6735</v>
      </c>
      <c r="D1291" s="723" t="s">
        <v>16</v>
      </c>
      <c r="E1291" s="745" t="s">
        <v>221</v>
      </c>
      <c r="F1291" s="745"/>
      <c r="G1291" s="956">
        <v>31753</v>
      </c>
      <c r="H1291" s="724">
        <f t="shared" ca="1" si="3"/>
        <v>33</v>
      </c>
      <c r="I1291" s="747" t="s">
        <v>4508</v>
      </c>
      <c r="J1291" s="745" t="s">
        <v>267</v>
      </c>
      <c r="K1291" s="745" t="s">
        <v>6621</v>
      </c>
      <c r="L1291" s="726"/>
      <c r="M1291" s="726" t="s">
        <v>6426</v>
      </c>
      <c r="N1291" s="722" t="s">
        <v>4179</v>
      </c>
      <c r="O1291" s="745" t="s">
        <v>245</v>
      </c>
      <c r="P1291" s="736"/>
      <c r="Q1291" s="727"/>
    </row>
    <row r="1292" spans="1:17">
      <c r="A1292" s="721"/>
      <c r="B1292" s="738">
        <v>3</v>
      </c>
      <c r="C1292" s="722" t="s">
        <v>6736</v>
      </c>
      <c r="D1292" s="723" t="s">
        <v>23</v>
      </c>
      <c r="E1292" s="745" t="s">
        <v>254</v>
      </c>
      <c r="F1292" s="745"/>
      <c r="G1292" s="956">
        <v>42910</v>
      </c>
      <c r="H1292" s="724">
        <f t="shared" ca="1" si="3"/>
        <v>2</v>
      </c>
      <c r="I1292" s="747" t="s">
        <v>4508</v>
      </c>
      <c r="J1292" s="745" t="s">
        <v>6624</v>
      </c>
      <c r="K1292" s="745" t="s">
        <v>6622</v>
      </c>
      <c r="L1292" s="726"/>
      <c r="M1292" s="726" t="s">
        <v>6426</v>
      </c>
      <c r="N1292" s="722" t="s">
        <v>4179</v>
      </c>
      <c r="O1292" s="745" t="s">
        <v>6640</v>
      </c>
      <c r="P1292" s="736"/>
      <c r="Q1292" s="727"/>
    </row>
    <row r="1293" spans="1:17">
      <c r="A1293" s="721">
        <v>367</v>
      </c>
      <c r="B1293" s="738">
        <v>1</v>
      </c>
      <c r="C1293" s="722" t="s">
        <v>6737</v>
      </c>
      <c r="D1293" s="723" t="s">
        <v>23</v>
      </c>
      <c r="E1293" s="745" t="s">
        <v>221</v>
      </c>
      <c r="F1293" s="745"/>
      <c r="G1293" s="956">
        <v>29335</v>
      </c>
      <c r="H1293" s="724">
        <f t="shared" ca="1" si="3"/>
        <v>39</v>
      </c>
      <c r="I1293" s="747" t="s">
        <v>1403</v>
      </c>
      <c r="J1293" s="745" t="s">
        <v>258</v>
      </c>
      <c r="K1293" s="745" t="s">
        <v>6822</v>
      </c>
      <c r="L1293" s="726"/>
      <c r="M1293" s="726" t="s">
        <v>6426</v>
      </c>
      <c r="N1293" s="722" t="s">
        <v>4179</v>
      </c>
      <c r="O1293" s="745" t="s">
        <v>222</v>
      </c>
      <c r="P1293" s="736"/>
      <c r="Q1293" s="727"/>
    </row>
    <row r="1294" spans="1:17">
      <c r="A1294" s="721"/>
      <c r="B1294" s="738">
        <v>2</v>
      </c>
      <c r="C1294" s="722" t="s">
        <v>6738</v>
      </c>
      <c r="D1294" s="723" t="s">
        <v>16</v>
      </c>
      <c r="E1294" s="745" t="s">
        <v>221</v>
      </c>
      <c r="F1294" s="745"/>
      <c r="G1294" s="956">
        <v>29469</v>
      </c>
      <c r="H1294" s="724">
        <f t="shared" ca="1" si="3"/>
        <v>39</v>
      </c>
      <c r="I1294" s="747" t="s">
        <v>1403</v>
      </c>
      <c r="J1294" s="745" t="s">
        <v>258</v>
      </c>
      <c r="K1294" s="745" t="s">
        <v>6621</v>
      </c>
      <c r="L1294" s="726"/>
      <c r="M1294" s="726" t="s">
        <v>6426</v>
      </c>
      <c r="N1294" s="722" t="s">
        <v>4179</v>
      </c>
      <c r="O1294" s="745" t="s">
        <v>245</v>
      </c>
      <c r="P1294" s="736"/>
      <c r="Q1294" s="727"/>
    </row>
    <row r="1295" spans="1:17">
      <c r="A1295" s="721"/>
      <c r="B1295" s="738">
        <v>3</v>
      </c>
      <c r="C1295" s="722" t="s">
        <v>6739</v>
      </c>
      <c r="D1295" s="723" t="s">
        <v>16</v>
      </c>
      <c r="E1295" s="745" t="s">
        <v>254</v>
      </c>
      <c r="F1295" s="745"/>
      <c r="G1295" s="956">
        <v>38732</v>
      </c>
      <c r="H1295" s="724">
        <f t="shared" ca="1" si="3"/>
        <v>14</v>
      </c>
      <c r="I1295" s="747" t="s">
        <v>1403</v>
      </c>
      <c r="J1295" s="745" t="s">
        <v>249</v>
      </c>
      <c r="K1295" s="745" t="s">
        <v>6622</v>
      </c>
      <c r="L1295" s="726"/>
      <c r="M1295" s="726" t="s">
        <v>6426</v>
      </c>
      <c r="N1295" s="722" t="s">
        <v>4179</v>
      </c>
      <c r="O1295" s="745" t="s">
        <v>6640</v>
      </c>
      <c r="P1295" s="736"/>
      <c r="Q1295" s="727"/>
    </row>
    <row r="1296" spans="1:17">
      <c r="A1296" s="721"/>
      <c r="B1296" s="738">
        <v>4</v>
      </c>
      <c r="C1296" s="722" t="s">
        <v>6740</v>
      </c>
      <c r="D1296" s="723" t="s">
        <v>23</v>
      </c>
      <c r="E1296" s="745" t="s">
        <v>254</v>
      </c>
      <c r="F1296" s="745"/>
      <c r="G1296" s="956">
        <v>41193</v>
      </c>
      <c r="H1296" s="724">
        <f t="shared" ca="1" si="3"/>
        <v>7</v>
      </c>
      <c r="I1296" s="747" t="s">
        <v>1403</v>
      </c>
      <c r="J1296" s="745" t="s">
        <v>6624</v>
      </c>
      <c r="K1296" s="745" t="s">
        <v>6622</v>
      </c>
      <c r="L1296" s="726"/>
      <c r="M1296" s="726" t="s">
        <v>6426</v>
      </c>
      <c r="N1296" s="722" t="s">
        <v>4179</v>
      </c>
      <c r="O1296" s="745" t="s">
        <v>6640</v>
      </c>
      <c r="P1296" s="736"/>
      <c r="Q1296" s="727"/>
    </row>
    <row r="1297" spans="1:17">
      <c r="A1297" s="721">
        <v>368</v>
      </c>
      <c r="B1297" s="738">
        <v>1</v>
      </c>
      <c r="C1297" s="722" t="s">
        <v>6741</v>
      </c>
      <c r="D1297" s="723" t="s">
        <v>23</v>
      </c>
      <c r="E1297" s="745" t="s">
        <v>221</v>
      </c>
      <c r="F1297" s="745"/>
      <c r="G1297" s="956">
        <v>34847</v>
      </c>
      <c r="H1297" s="724">
        <f t="shared" ca="1" si="3"/>
        <v>24</v>
      </c>
      <c r="I1297" s="747" t="s">
        <v>1403</v>
      </c>
      <c r="J1297" s="745" t="s">
        <v>267</v>
      </c>
      <c r="K1297" s="745" t="s">
        <v>6822</v>
      </c>
      <c r="L1297" s="726"/>
      <c r="M1297" s="726" t="s">
        <v>6426</v>
      </c>
      <c r="N1297" s="722" t="s">
        <v>4179</v>
      </c>
      <c r="O1297" s="745" t="s">
        <v>222</v>
      </c>
      <c r="P1297" s="736"/>
      <c r="Q1297" s="727"/>
    </row>
    <row r="1298" spans="1:17">
      <c r="A1298" s="721"/>
      <c r="B1298" s="738">
        <v>2</v>
      </c>
      <c r="C1298" s="722" t="s">
        <v>6742</v>
      </c>
      <c r="D1298" s="723" t="s">
        <v>16</v>
      </c>
      <c r="E1298" s="745" t="s">
        <v>221</v>
      </c>
      <c r="F1298" s="745"/>
      <c r="G1298" s="956">
        <v>34653</v>
      </c>
      <c r="H1298" s="724">
        <f t="shared" ca="1" si="3"/>
        <v>25</v>
      </c>
      <c r="I1298" s="747" t="s">
        <v>1403</v>
      </c>
      <c r="J1298" s="745" t="s">
        <v>267</v>
      </c>
      <c r="K1298" s="745" t="s">
        <v>6621</v>
      </c>
      <c r="L1298" s="726"/>
      <c r="M1298" s="726" t="s">
        <v>6426</v>
      </c>
      <c r="N1298" s="722" t="s">
        <v>4179</v>
      </c>
      <c r="O1298" s="745" t="s">
        <v>245</v>
      </c>
      <c r="P1298" s="736"/>
      <c r="Q1298" s="727"/>
    </row>
    <row r="1299" spans="1:17">
      <c r="A1299" s="721">
        <v>369</v>
      </c>
      <c r="B1299" s="738">
        <v>1</v>
      </c>
      <c r="C1299" s="722" t="s">
        <v>7072</v>
      </c>
      <c r="D1299" s="723" t="s">
        <v>23</v>
      </c>
      <c r="E1299" s="745" t="s">
        <v>221</v>
      </c>
      <c r="F1299" s="745"/>
      <c r="G1299" s="956">
        <v>24937</v>
      </c>
      <c r="H1299" s="724">
        <f t="shared" ca="1" si="3"/>
        <v>52</v>
      </c>
      <c r="I1299" s="747" t="s">
        <v>1403</v>
      </c>
      <c r="J1299" s="745" t="s">
        <v>258</v>
      </c>
      <c r="K1299" s="745" t="s">
        <v>165</v>
      </c>
      <c r="L1299" s="726"/>
      <c r="M1299" s="726" t="s">
        <v>6426</v>
      </c>
      <c r="N1299" s="722" t="s">
        <v>4179</v>
      </c>
      <c r="O1299" s="745" t="s">
        <v>222</v>
      </c>
      <c r="P1299" s="736"/>
      <c r="Q1299" s="727"/>
    </row>
    <row r="1300" spans="1:17">
      <c r="A1300" s="721"/>
      <c r="B1300" s="738">
        <v>2</v>
      </c>
      <c r="C1300" s="722" t="s">
        <v>6188</v>
      </c>
      <c r="D1300" s="723" t="s">
        <v>16</v>
      </c>
      <c r="E1300" s="745" t="s">
        <v>221</v>
      </c>
      <c r="F1300" s="745"/>
      <c r="G1300" s="956">
        <v>24383</v>
      </c>
      <c r="H1300" s="724">
        <f t="shared" ca="1" si="3"/>
        <v>53</v>
      </c>
      <c r="I1300" s="747" t="s">
        <v>1403</v>
      </c>
      <c r="J1300" s="745" t="s">
        <v>258</v>
      </c>
      <c r="K1300" s="745" t="s">
        <v>6621</v>
      </c>
      <c r="L1300" s="726"/>
      <c r="M1300" s="726" t="s">
        <v>6426</v>
      </c>
      <c r="N1300" s="722" t="s">
        <v>4179</v>
      </c>
      <c r="O1300" s="745" t="s">
        <v>245</v>
      </c>
      <c r="P1300" s="736"/>
      <c r="Q1300" s="727"/>
    </row>
    <row r="1301" spans="1:17">
      <c r="A1301" s="721"/>
      <c r="B1301" s="738">
        <v>3</v>
      </c>
      <c r="C1301" s="722" t="s">
        <v>6847</v>
      </c>
      <c r="D1301" s="723" t="s">
        <v>23</v>
      </c>
      <c r="E1301" s="745" t="s">
        <v>254</v>
      </c>
      <c r="F1301" s="745" t="s">
        <v>230</v>
      </c>
      <c r="G1301" s="956">
        <v>36944</v>
      </c>
      <c r="H1301" s="724">
        <f t="shared" ca="1" si="3"/>
        <v>19</v>
      </c>
      <c r="I1301" s="747" t="s">
        <v>1403</v>
      </c>
      <c r="J1301" s="745" t="s">
        <v>258</v>
      </c>
      <c r="K1301" s="745" t="s">
        <v>6622</v>
      </c>
      <c r="L1301" s="726"/>
      <c r="M1301" s="726" t="s">
        <v>6426</v>
      </c>
      <c r="N1301" s="722" t="s">
        <v>4179</v>
      </c>
      <c r="O1301" s="745" t="s">
        <v>6640</v>
      </c>
      <c r="P1301" s="736"/>
      <c r="Q1301" s="727"/>
    </row>
    <row r="1302" spans="1:17">
      <c r="A1302" s="721">
        <v>370</v>
      </c>
      <c r="B1302" s="738">
        <v>1</v>
      </c>
      <c r="C1302" s="722" t="s">
        <v>6848</v>
      </c>
      <c r="D1302" s="723" t="s">
        <v>23</v>
      </c>
      <c r="E1302" s="745" t="s">
        <v>221</v>
      </c>
      <c r="F1302" s="745"/>
      <c r="G1302" s="956"/>
      <c r="H1302" s="724"/>
      <c r="I1302" s="747" t="s">
        <v>1403</v>
      </c>
      <c r="J1302" s="745" t="s">
        <v>241</v>
      </c>
      <c r="K1302" s="745" t="s">
        <v>6822</v>
      </c>
      <c r="L1302" s="726"/>
      <c r="M1302" s="726" t="s">
        <v>6426</v>
      </c>
      <c r="N1302" s="722" t="s">
        <v>4179</v>
      </c>
      <c r="O1302" s="745" t="s">
        <v>222</v>
      </c>
      <c r="P1302" s="736"/>
      <c r="Q1302" s="727"/>
    </row>
    <row r="1303" spans="1:17">
      <c r="A1303" s="721"/>
      <c r="B1303" s="738">
        <v>2</v>
      </c>
      <c r="C1303" s="722" t="s">
        <v>6849</v>
      </c>
      <c r="D1303" s="723" t="s">
        <v>16</v>
      </c>
      <c r="E1303" s="745" t="s">
        <v>221</v>
      </c>
      <c r="F1303" s="745"/>
      <c r="G1303" s="956"/>
      <c r="H1303" s="724"/>
      <c r="I1303" s="747" t="s">
        <v>1403</v>
      </c>
      <c r="J1303" s="745" t="s">
        <v>241</v>
      </c>
      <c r="K1303" s="745" t="s">
        <v>6621</v>
      </c>
      <c r="L1303" s="726"/>
      <c r="M1303" s="726" t="s">
        <v>6426</v>
      </c>
      <c r="N1303" s="722" t="s">
        <v>4179</v>
      </c>
      <c r="O1303" s="745" t="s">
        <v>245</v>
      </c>
      <c r="P1303" s="736"/>
      <c r="Q1303" s="727"/>
    </row>
    <row r="1304" spans="1:17">
      <c r="A1304" s="721"/>
      <c r="B1304" s="738">
        <v>3</v>
      </c>
      <c r="C1304" s="722" t="s">
        <v>6850</v>
      </c>
      <c r="D1304" s="723" t="s">
        <v>23</v>
      </c>
      <c r="E1304" s="745" t="s">
        <v>254</v>
      </c>
      <c r="F1304" s="745"/>
      <c r="G1304" s="956"/>
      <c r="H1304" s="724"/>
      <c r="I1304" s="747" t="s">
        <v>1403</v>
      </c>
      <c r="J1304" s="745" t="s">
        <v>6624</v>
      </c>
      <c r="K1304" s="745" t="s">
        <v>6622</v>
      </c>
      <c r="L1304" s="726"/>
      <c r="M1304" s="726" t="s">
        <v>6426</v>
      </c>
      <c r="N1304" s="722" t="s">
        <v>4179</v>
      </c>
      <c r="O1304" s="745" t="s">
        <v>6640</v>
      </c>
      <c r="P1304" s="736"/>
      <c r="Q1304" s="727"/>
    </row>
    <row r="1305" spans="1:17">
      <c r="A1305" s="721"/>
      <c r="B1305" s="738">
        <v>4</v>
      </c>
      <c r="C1305" s="722" t="s">
        <v>7073</v>
      </c>
      <c r="D1305" s="723" t="s">
        <v>16</v>
      </c>
      <c r="E1305" s="745" t="s">
        <v>254</v>
      </c>
      <c r="F1305" s="745"/>
      <c r="G1305" s="956"/>
      <c r="H1305" s="724"/>
      <c r="I1305" s="747" t="s">
        <v>1403</v>
      </c>
      <c r="J1305" s="745" t="s">
        <v>6733</v>
      </c>
      <c r="K1305" s="745"/>
      <c r="L1305" s="726"/>
      <c r="M1305" s="726" t="s">
        <v>6426</v>
      </c>
      <c r="N1305" s="722" t="s">
        <v>4179</v>
      </c>
      <c r="O1305" s="745" t="s">
        <v>6640</v>
      </c>
      <c r="P1305" s="736"/>
      <c r="Q1305" s="727"/>
    </row>
    <row r="1306" spans="1:17">
      <c r="A1306" s="721"/>
      <c r="B1306" s="738">
        <v>5</v>
      </c>
      <c r="C1306" s="722" t="s">
        <v>7074</v>
      </c>
      <c r="D1306" s="723" t="s">
        <v>16</v>
      </c>
      <c r="E1306" s="745" t="s">
        <v>254</v>
      </c>
      <c r="F1306" s="745"/>
      <c r="G1306" s="956"/>
      <c r="H1306" s="724"/>
      <c r="I1306" s="747" t="s">
        <v>1403</v>
      </c>
      <c r="J1306" s="745" t="s">
        <v>6624</v>
      </c>
      <c r="K1306" s="745" t="s">
        <v>6622</v>
      </c>
      <c r="L1306" s="726"/>
      <c r="M1306" s="726" t="s">
        <v>6426</v>
      </c>
      <c r="N1306" s="722" t="s">
        <v>4179</v>
      </c>
      <c r="O1306" s="745" t="s">
        <v>6640</v>
      </c>
      <c r="P1306" s="736"/>
      <c r="Q1306" s="727"/>
    </row>
    <row r="1307" spans="1:17">
      <c r="A1307" s="722">
        <v>371</v>
      </c>
      <c r="B1307" s="722">
        <v>1</v>
      </c>
      <c r="C1307" s="722" t="s">
        <v>4516</v>
      </c>
      <c r="D1307" s="744" t="s">
        <v>23</v>
      </c>
      <c r="E1307" s="722" t="s">
        <v>221</v>
      </c>
      <c r="F1307" s="722" t="s">
        <v>376</v>
      </c>
      <c r="G1307" s="957">
        <v>25272</v>
      </c>
      <c r="H1307" s="724">
        <v>48</v>
      </c>
      <c r="I1307" s="769" t="s">
        <v>4508</v>
      </c>
      <c r="J1307" s="722" t="s">
        <v>289</v>
      </c>
      <c r="K1307" s="722" t="s">
        <v>283</v>
      </c>
      <c r="L1307" s="770"/>
      <c r="M1307" s="770" t="s">
        <v>6426</v>
      </c>
      <c r="N1307" s="722" t="s">
        <v>4521</v>
      </c>
      <c r="O1307" s="722" t="s">
        <v>222</v>
      </c>
      <c r="P1307" s="722" t="s">
        <v>4515</v>
      </c>
      <c r="Q1307" s="722" t="s">
        <v>4519</v>
      </c>
    </row>
    <row r="1308" spans="1:17">
      <c r="A1308" s="721"/>
      <c r="B1308" s="721">
        <v>2</v>
      </c>
      <c r="C1308" s="722" t="s">
        <v>4524</v>
      </c>
      <c r="D1308" s="723" t="s">
        <v>16</v>
      </c>
      <c r="E1308" s="721" t="s">
        <v>221</v>
      </c>
      <c r="F1308" s="721" t="s">
        <v>376</v>
      </c>
      <c r="G1308" s="956">
        <v>26784</v>
      </c>
      <c r="H1308" s="795">
        <v>44</v>
      </c>
      <c r="I1308" s="725" t="s">
        <v>4508</v>
      </c>
      <c r="J1308" s="721" t="s">
        <v>223</v>
      </c>
      <c r="K1308" s="721" t="s">
        <v>246</v>
      </c>
      <c r="L1308" s="726"/>
      <c r="M1308" s="726" t="s">
        <v>6426</v>
      </c>
      <c r="N1308" s="722" t="s">
        <v>4521</v>
      </c>
      <c r="O1308" s="721" t="s">
        <v>245</v>
      </c>
      <c r="P1308" s="722" t="s">
        <v>4523</v>
      </c>
      <c r="Q1308" s="722" t="s">
        <v>4519</v>
      </c>
    </row>
    <row r="1309" spans="1:17">
      <c r="A1309" s="721"/>
      <c r="B1309" s="721">
        <v>3</v>
      </c>
      <c r="C1309" s="722" t="s">
        <v>4528</v>
      </c>
      <c r="D1309" s="723" t="s">
        <v>23</v>
      </c>
      <c r="E1309" s="721" t="s">
        <v>254</v>
      </c>
      <c r="F1309" s="721" t="s">
        <v>4529</v>
      </c>
      <c r="G1309" s="956">
        <v>34392</v>
      </c>
      <c r="H1309" s="795">
        <v>23</v>
      </c>
      <c r="I1309" s="725" t="s">
        <v>4508</v>
      </c>
      <c r="J1309" s="721" t="s">
        <v>344</v>
      </c>
      <c r="K1309" s="721" t="s">
        <v>266</v>
      </c>
      <c r="L1309" s="726"/>
      <c r="M1309" s="726" t="s">
        <v>6426</v>
      </c>
      <c r="N1309" s="722" t="s">
        <v>4521</v>
      </c>
      <c r="O1309" s="721" t="s">
        <v>255</v>
      </c>
      <c r="P1309" s="722" t="s">
        <v>4527</v>
      </c>
      <c r="Q1309" s="722" t="s">
        <v>4519</v>
      </c>
    </row>
    <row r="1310" spans="1:17">
      <c r="A1310" s="721"/>
      <c r="B1310" s="721">
        <v>4</v>
      </c>
      <c r="C1310" s="722" t="s">
        <v>4531</v>
      </c>
      <c r="D1310" s="723" t="s">
        <v>16</v>
      </c>
      <c r="E1310" s="721" t="s">
        <v>254</v>
      </c>
      <c r="F1310" s="721" t="s">
        <v>4532</v>
      </c>
      <c r="G1310" s="956">
        <v>36242</v>
      </c>
      <c r="H1310" s="795">
        <v>18</v>
      </c>
      <c r="I1310" s="725" t="s">
        <v>4508</v>
      </c>
      <c r="J1310" s="721" t="s">
        <v>348</v>
      </c>
      <c r="K1310" s="721" t="s">
        <v>266</v>
      </c>
      <c r="L1310" s="726"/>
      <c r="M1310" s="726" t="s">
        <v>6426</v>
      </c>
      <c r="N1310" s="722" t="s">
        <v>4521</v>
      </c>
      <c r="O1310" s="721" t="s">
        <v>255</v>
      </c>
      <c r="P1310" s="722" t="s">
        <v>4530</v>
      </c>
      <c r="Q1310" s="722" t="s">
        <v>4519</v>
      </c>
    </row>
    <row r="1311" spans="1:17">
      <c r="A1311" s="721"/>
      <c r="B1311" s="721">
        <v>5</v>
      </c>
      <c r="C1311" s="722" t="s">
        <v>4534</v>
      </c>
      <c r="D1311" s="723" t="s">
        <v>16</v>
      </c>
      <c r="E1311" s="721" t="s">
        <v>254</v>
      </c>
      <c r="F1311" s="721" t="s">
        <v>230</v>
      </c>
      <c r="G1311" s="956">
        <v>37995</v>
      </c>
      <c r="H1311" s="795">
        <v>13</v>
      </c>
      <c r="I1311" s="725" t="s">
        <v>4508</v>
      </c>
      <c r="J1311" s="721" t="s">
        <v>369</v>
      </c>
      <c r="K1311" s="721" t="s">
        <v>266</v>
      </c>
      <c r="L1311" s="726"/>
      <c r="M1311" s="726" t="s">
        <v>6426</v>
      </c>
      <c r="N1311" s="722" t="s">
        <v>4521</v>
      </c>
      <c r="O1311" s="721" t="s">
        <v>255</v>
      </c>
      <c r="P1311" s="722" t="s">
        <v>4533</v>
      </c>
      <c r="Q1311" s="722" t="s">
        <v>4519</v>
      </c>
    </row>
    <row r="1312" spans="1:17">
      <c r="A1312" s="721"/>
      <c r="B1312" s="721">
        <v>6</v>
      </c>
      <c r="C1312" s="722" t="s">
        <v>4536</v>
      </c>
      <c r="D1312" s="723" t="s">
        <v>16</v>
      </c>
      <c r="E1312" s="721" t="s">
        <v>254</v>
      </c>
      <c r="F1312" s="721" t="s">
        <v>230</v>
      </c>
      <c r="G1312" s="956">
        <v>38940</v>
      </c>
      <c r="H1312" s="795">
        <v>10</v>
      </c>
      <c r="I1312" s="725" t="s">
        <v>4508</v>
      </c>
      <c r="J1312" s="721" t="s">
        <v>369</v>
      </c>
      <c r="K1312" s="721" t="s">
        <v>266</v>
      </c>
      <c r="L1312" s="726"/>
      <c r="M1312" s="726" t="s">
        <v>6426</v>
      </c>
      <c r="N1312" s="722" t="s">
        <v>4521</v>
      </c>
      <c r="O1312" s="721" t="s">
        <v>255</v>
      </c>
      <c r="P1312" s="722" t="s">
        <v>4535</v>
      </c>
      <c r="Q1312" s="722" t="s">
        <v>4519</v>
      </c>
    </row>
    <row r="1313" spans="1:17">
      <c r="A1313" s="721">
        <v>372</v>
      </c>
      <c r="B1313" s="721">
        <v>1</v>
      </c>
      <c r="C1313" s="722" t="s">
        <v>4538</v>
      </c>
      <c r="D1313" s="723" t="s">
        <v>23</v>
      </c>
      <c r="E1313" s="721" t="s">
        <v>221</v>
      </c>
      <c r="F1313" s="721" t="s">
        <v>376</v>
      </c>
      <c r="G1313" s="956">
        <v>19343</v>
      </c>
      <c r="H1313" s="795">
        <v>64</v>
      </c>
      <c r="I1313" s="725" t="s">
        <v>1403</v>
      </c>
      <c r="J1313" s="721" t="s">
        <v>256</v>
      </c>
      <c r="K1313" s="721" t="s">
        <v>283</v>
      </c>
      <c r="L1313" s="726"/>
      <c r="M1313" s="726" t="s">
        <v>6426</v>
      </c>
      <c r="N1313" s="722" t="s">
        <v>4521</v>
      </c>
      <c r="O1313" s="721" t="s">
        <v>222</v>
      </c>
      <c r="P1313" s="722" t="s">
        <v>4537</v>
      </c>
      <c r="Q1313" s="722" t="s">
        <v>4540</v>
      </c>
    </row>
    <row r="1314" spans="1:17">
      <c r="A1314" s="721"/>
      <c r="B1314" s="721">
        <v>2</v>
      </c>
      <c r="C1314" s="722" t="s">
        <v>4542</v>
      </c>
      <c r="D1314" s="723" t="s">
        <v>16</v>
      </c>
      <c r="E1314" s="721" t="s">
        <v>221</v>
      </c>
      <c r="F1314" s="721" t="s">
        <v>376</v>
      </c>
      <c r="G1314" s="956">
        <v>21715</v>
      </c>
      <c r="H1314" s="795">
        <v>58</v>
      </c>
      <c r="I1314" s="725" t="s">
        <v>1403</v>
      </c>
      <c r="J1314" s="721" t="s">
        <v>256</v>
      </c>
      <c r="K1314" s="721" t="s">
        <v>246</v>
      </c>
      <c r="L1314" s="726"/>
      <c r="M1314" s="726" t="s">
        <v>6426</v>
      </c>
      <c r="N1314" s="722" t="s">
        <v>4521</v>
      </c>
      <c r="O1314" s="721" t="s">
        <v>245</v>
      </c>
      <c r="P1314" s="722" t="s">
        <v>4541</v>
      </c>
      <c r="Q1314" s="722" t="s">
        <v>4540</v>
      </c>
    </row>
    <row r="1315" spans="1:17">
      <c r="A1315" s="721">
        <v>373</v>
      </c>
      <c r="B1315" s="721">
        <v>1</v>
      </c>
      <c r="C1315" s="722" t="s">
        <v>118</v>
      </c>
      <c r="D1315" s="723" t="s">
        <v>23</v>
      </c>
      <c r="E1315" s="721" t="s">
        <v>221</v>
      </c>
      <c r="F1315" s="721" t="s">
        <v>376</v>
      </c>
      <c r="G1315" s="956">
        <v>25756</v>
      </c>
      <c r="H1315" s="795">
        <v>47</v>
      </c>
      <c r="I1315" s="725" t="s">
        <v>1403</v>
      </c>
      <c r="J1315" s="721" t="s">
        <v>289</v>
      </c>
      <c r="K1315" s="721" t="s">
        <v>224</v>
      </c>
      <c r="L1315" s="726"/>
      <c r="M1315" s="726" t="s">
        <v>6426</v>
      </c>
      <c r="N1315" s="722" t="s">
        <v>4521</v>
      </c>
      <c r="O1315" s="721" t="s">
        <v>222</v>
      </c>
      <c r="P1315" s="722" t="s">
        <v>4545</v>
      </c>
      <c r="Q1315" s="722" t="s">
        <v>4548</v>
      </c>
    </row>
    <row r="1316" spans="1:17">
      <c r="A1316" s="721"/>
      <c r="B1316" s="721">
        <v>2</v>
      </c>
      <c r="C1316" s="722" t="s">
        <v>4550</v>
      </c>
      <c r="D1316" s="723" t="s">
        <v>16</v>
      </c>
      <c r="E1316" s="721" t="s">
        <v>221</v>
      </c>
      <c r="F1316" s="721" t="s">
        <v>376</v>
      </c>
      <c r="G1316" s="956">
        <v>27628</v>
      </c>
      <c r="H1316" s="795">
        <v>41</v>
      </c>
      <c r="I1316" s="725" t="s">
        <v>1403</v>
      </c>
      <c r="J1316" s="721" t="s">
        <v>256</v>
      </c>
      <c r="K1316" s="721" t="s">
        <v>246</v>
      </c>
      <c r="L1316" s="726"/>
      <c r="M1316" s="726" t="s">
        <v>6426</v>
      </c>
      <c r="N1316" s="722" t="s">
        <v>4521</v>
      </c>
      <c r="O1316" s="721" t="s">
        <v>245</v>
      </c>
      <c r="P1316" s="722" t="s">
        <v>4549</v>
      </c>
      <c r="Q1316" s="722" t="s">
        <v>4548</v>
      </c>
    </row>
    <row r="1317" spans="1:17">
      <c r="A1317" s="721"/>
      <c r="B1317" s="721">
        <v>3</v>
      </c>
      <c r="C1317" s="722" t="s">
        <v>4553</v>
      </c>
      <c r="D1317" s="723" t="s">
        <v>23</v>
      </c>
      <c r="E1317" s="721" t="s">
        <v>254</v>
      </c>
      <c r="F1317" s="721" t="s">
        <v>230</v>
      </c>
      <c r="G1317" s="956">
        <v>35983</v>
      </c>
      <c r="H1317" s="795">
        <v>19</v>
      </c>
      <c r="I1317" s="725" t="s">
        <v>1403</v>
      </c>
      <c r="J1317" s="721" t="s">
        <v>886</v>
      </c>
      <c r="K1317" s="721" t="s">
        <v>266</v>
      </c>
      <c r="L1317" s="726"/>
      <c r="M1317" s="726" t="s">
        <v>6426</v>
      </c>
      <c r="N1317" s="722" t="s">
        <v>4521</v>
      </c>
      <c r="O1317" s="721" t="s">
        <v>255</v>
      </c>
      <c r="P1317" s="722" t="s">
        <v>4552</v>
      </c>
      <c r="Q1317" s="722" t="s">
        <v>4548</v>
      </c>
    </row>
    <row r="1318" spans="1:17">
      <c r="A1318" s="721"/>
      <c r="B1318" s="721">
        <v>4</v>
      </c>
      <c r="C1318" s="722" t="s">
        <v>4555</v>
      </c>
      <c r="D1318" s="723" t="s">
        <v>16</v>
      </c>
      <c r="E1318" s="721" t="s">
        <v>254</v>
      </c>
      <c r="F1318" s="721" t="s">
        <v>230</v>
      </c>
      <c r="G1318" s="956">
        <v>38736</v>
      </c>
      <c r="H1318" s="795">
        <v>11</v>
      </c>
      <c r="I1318" s="725" t="s">
        <v>1403</v>
      </c>
      <c r="J1318" s="721" t="s">
        <v>369</v>
      </c>
      <c r="K1318" s="721" t="s">
        <v>266</v>
      </c>
      <c r="L1318" s="726"/>
      <c r="M1318" s="726" t="s">
        <v>6426</v>
      </c>
      <c r="N1318" s="722" t="s">
        <v>4521</v>
      </c>
      <c r="O1318" s="721" t="s">
        <v>255</v>
      </c>
      <c r="P1318" s="722" t="s">
        <v>4554</v>
      </c>
      <c r="Q1318" s="722" t="s">
        <v>4548</v>
      </c>
    </row>
    <row r="1319" spans="1:17">
      <c r="A1319" s="721"/>
      <c r="B1319" s="721">
        <v>5</v>
      </c>
      <c r="C1319" s="722" t="s">
        <v>4557</v>
      </c>
      <c r="D1319" s="723" t="s">
        <v>16</v>
      </c>
      <c r="E1319" s="721" t="s">
        <v>254</v>
      </c>
      <c r="F1319" s="721" t="s">
        <v>230</v>
      </c>
      <c r="G1319" s="956">
        <v>40020</v>
      </c>
      <c r="H1319" s="795">
        <v>8</v>
      </c>
      <c r="I1319" s="725" t="s">
        <v>1403</v>
      </c>
      <c r="J1319" s="721" t="s">
        <v>4558</v>
      </c>
      <c r="K1319" s="721" t="s">
        <v>266</v>
      </c>
      <c r="L1319" s="726"/>
      <c r="M1319" s="726" t="s">
        <v>6426</v>
      </c>
      <c r="N1319" s="722" t="s">
        <v>4521</v>
      </c>
      <c r="O1319" s="721" t="s">
        <v>255</v>
      </c>
      <c r="P1319" s="734" t="s">
        <v>4556</v>
      </c>
      <c r="Q1319" s="722" t="s">
        <v>4548</v>
      </c>
    </row>
    <row r="1320" spans="1:17">
      <c r="A1320" s="721">
        <v>374</v>
      </c>
      <c r="B1320" s="721">
        <v>1</v>
      </c>
      <c r="C1320" s="722" t="s">
        <v>4560</v>
      </c>
      <c r="D1320" s="723" t="s">
        <v>23</v>
      </c>
      <c r="E1320" s="721" t="s">
        <v>221</v>
      </c>
      <c r="F1320" s="721" t="s">
        <v>376</v>
      </c>
      <c r="G1320" s="956">
        <v>29409</v>
      </c>
      <c r="H1320" s="795">
        <v>37</v>
      </c>
      <c r="I1320" s="725" t="s">
        <v>1403</v>
      </c>
      <c r="J1320" s="721" t="s">
        <v>289</v>
      </c>
      <c r="K1320" s="721" t="s">
        <v>224</v>
      </c>
      <c r="L1320" s="726"/>
      <c r="M1320" s="726" t="s">
        <v>6426</v>
      </c>
      <c r="N1320" s="722" t="s">
        <v>4521</v>
      </c>
      <c r="O1320" s="721" t="s">
        <v>222</v>
      </c>
      <c r="P1320" s="722" t="s">
        <v>4559</v>
      </c>
      <c r="Q1320" s="722" t="s">
        <v>4561</v>
      </c>
    </row>
    <row r="1321" spans="1:17">
      <c r="A1321" s="721"/>
      <c r="B1321" s="721">
        <v>2</v>
      </c>
      <c r="C1321" s="722" t="s">
        <v>4563</v>
      </c>
      <c r="D1321" s="723" t="s">
        <v>16</v>
      </c>
      <c r="E1321" s="721" t="s">
        <v>221</v>
      </c>
      <c r="F1321" s="721" t="s">
        <v>524</v>
      </c>
      <c r="G1321" s="956">
        <v>29540</v>
      </c>
      <c r="H1321" s="795">
        <v>36</v>
      </c>
      <c r="I1321" s="725" t="s">
        <v>1403</v>
      </c>
      <c r="J1321" s="721" t="s">
        <v>289</v>
      </c>
      <c r="K1321" s="721" t="s">
        <v>246</v>
      </c>
      <c r="L1321" s="726"/>
      <c r="M1321" s="726" t="s">
        <v>6426</v>
      </c>
      <c r="N1321" s="722" t="s">
        <v>4521</v>
      </c>
      <c r="O1321" s="721" t="s">
        <v>245</v>
      </c>
      <c r="P1321" s="722" t="s">
        <v>4562</v>
      </c>
      <c r="Q1321" s="722" t="s">
        <v>4561</v>
      </c>
    </row>
    <row r="1322" spans="1:17">
      <c r="A1322" s="721"/>
      <c r="B1322" s="721">
        <v>3</v>
      </c>
      <c r="C1322" s="722" t="s">
        <v>4567</v>
      </c>
      <c r="D1322" s="723" t="s">
        <v>16</v>
      </c>
      <c r="E1322" s="721" t="s">
        <v>254</v>
      </c>
      <c r="F1322" s="721" t="s">
        <v>230</v>
      </c>
      <c r="G1322" s="956">
        <v>37304</v>
      </c>
      <c r="H1322" s="795">
        <v>15</v>
      </c>
      <c r="I1322" s="725" t="s">
        <v>1403</v>
      </c>
      <c r="J1322" s="721" t="s">
        <v>369</v>
      </c>
      <c r="K1322" s="721" t="s">
        <v>266</v>
      </c>
      <c r="L1322" s="726"/>
      <c r="M1322" s="726" t="s">
        <v>6426</v>
      </c>
      <c r="N1322" s="722" t="s">
        <v>4521</v>
      </c>
      <c r="O1322" s="721" t="s">
        <v>255</v>
      </c>
      <c r="P1322" s="722" t="s">
        <v>4566</v>
      </c>
      <c r="Q1322" s="722" t="s">
        <v>4561</v>
      </c>
    </row>
    <row r="1323" spans="1:17">
      <c r="A1323" s="721"/>
      <c r="B1323" s="721">
        <v>4</v>
      </c>
      <c r="C1323" s="722" t="s">
        <v>4569</v>
      </c>
      <c r="D1323" s="723" t="s">
        <v>23</v>
      </c>
      <c r="E1323" s="721" t="s">
        <v>254</v>
      </c>
      <c r="F1323" s="721" t="s">
        <v>230</v>
      </c>
      <c r="G1323" s="956">
        <v>39976</v>
      </c>
      <c r="H1323" s="795">
        <v>8</v>
      </c>
      <c r="I1323" s="725" t="s">
        <v>1403</v>
      </c>
      <c r="J1323" s="721" t="s">
        <v>369</v>
      </c>
      <c r="K1323" s="721" t="s">
        <v>266</v>
      </c>
      <c r="L1323" s="726"/>
      <c r="M1323" s="726" t="s">
        <v>6426</v>
      </c>
      <c r="N1323" s="722" t="s">
        <v>4521</v>
      </c>
      <c r="O1323" s="721" t="s">
        <v>255</v>
      </c>
      <c r="P1323" s="734" t="s">
        <v>4568</v>
      </c>
      <c r="Q1323" s="722" t="s">
        <v>4561</v>
      </c>
    </row>
    <row r="1324" spans="1:17">
      <c r="A1324" s="721">
        <v>375</v>
      </c>
      <c r="B1324" s="721">
        <v>1</v>
      </c>
      <c r="C1324" s="722" t="s">
        <v>4571</v>
      </c>
      <c r="D1324" s="723" t="s">
        <v>23</v>
      </c>
      <c r="E1324" s="721" t="s">
        <v>221</v>
      </c>
      <c r="F1324" s="721" t="s">
        <v>4572</v>
      </c>
      <c r="G1324" s="956">
        <v>27491</v>
      </c>
      <c r="H1324" s="795">
        <v>42</v>
      </c>
      <c r="I1324" s="725" t="s">
        <v>1403</v>
      </c>
      <c r="J1324" s="721" t="s">
        <v>223</v>
      </c>
      <c r="K1324" s="721" t="s">
        <v>283</v>
      </c>
      <c r="L1324" s="726"/>
      <c r="M1324" s="726" t="s">
        <v>6426</v>
      </c>
      <c r="N1324" s="722" t="s">
        <v>4521</v>
      </c>
      <c r="O1324" s="721" t="s">
        <v>222</v>
      </c>
      <c r="P1324" s="722" t="s">
        <v>4570</v>
      </c>
      <c r="Q1324" s="722" t="s">
        <v>4575</v>
      </c>
    </row>
    <row r="1325" spans="1:17">
      <c r="A1325" s="721"/>
      <c r="B1325" s="721">
        <v>2</v>
      </c>
      <c r="C1325" s="722" t="s">
        <v>2531</v>
      </c>
      <c r="D1325" s="723" t="s">
        <v>16</v>
      </c>
      <c r="E1325" s="721" t="s">
        <v>221</v>
      </c>
      <c r="F1325" s="721" t="s">
        <v>4572</v>
      </c>
      <c r="G1325" s="956">
        <v>29217</v>
      </c>
      <c r="H1325" s="795">
        <v>37</v>
      </c>
      <c r="I1325" s="725" t="s">
        <v>1403</v>
      </c>
      <c r="J1325" s="721" t="s">
        <v>223</v>
      </c>
      <c r="K1325" s="721" t="s">
        <v>246</v>
      </c>
      <c r="L1325" s="726"/>
      <c r="M1325" s="726" t="s">
        <v>6426</v>
      </c>
      <c r="N1325" s="722" t="s">
        <v>4521</v>
      </c>
      <c r="O1325" s="721" t="s">
        <v>245</v>
      </c>
      <c r="P1325" s="722" t="s">
        <v>4576</v>
      </c>
      <c r="Q1325" s="722" t="s">
        <v>4575</v>
      </c>
    </row>
    <row r="1326" spans="1:17">
      <c r="A1326" s="721"/>
      <c r="B1326" s="721">
        <v>3</v>
      </c>
      <c r="C1326" s="722" t="s">
        <v>4579</v>
      </c>
      <c r="D1326" s="723" t="s">
        <v>16</v>
      </c>
      <c r="E1326" s="721" t="s">
        <v>254</v>
      </c>
      <c r="F1326" s="721" t="s">
        <v>4572</v>
      </c>
      <c r="G1326" s="956">
        <v>37745</v>
      </c>
      <c r="H1326" s="795">
        <v>14</v>
      </c>
      <c r="I1326" s="725" t="s">
        <v>1403</v>
      </c>
      <c r="J1326" s="721" t="s">
        <v>369</v>
      </c>
      <c r="K1326" s="721" t="s">
        <v>266</v>
      </c>
      <c r="L1326" s="726"/>
      <c r="M1326" s="726" t="s">
        <v>6426</v>
      </c>
      <c r="N1326" s="722" t="s">
        <v>4521</v>
      </c>
      <c r="O1326" s="721" t="s">
        <v>255</v>
      </c>
      <c r="P1326" s="722" t="s">
        <v>4578</v>
      </c>
      <c r="Q1326" s="722" t="s">
        <v>4575</v>
      </c>
    </row>
    <row r="1327" spans="1:17">
      <c r="A1327" s="721"/>
      <c r="B1327" s="721">
        <v>4</v>
      </c>
      <c r="C1327" s="722" t="s">
        <v>4580</v>
      </c>
      <c r="D1327" s="723" t="s">
        <v>23</v>
      </c>
      <c r="E1327" s="721" t="s">
        <v>254</v>
      </c>
      <c r="F1327" s="721" t="s">
        <v>230</v>
      </c>
      <c r="G1327" s="956">
        <v>40221</v>
      </c>
      <c r="H1327" s="795">
        <v>7</v>
      </c>
      <c r="I1327" s="725" t="s">
        <v>1403</v>
      </c>
      <c r="J1327" s="721" t="s">
        <v>265</v>
      </c>
      <c r="K1327" s="721" t="s">
        <v>270</v>
      </c>
      <c r="L1327" s="726"/>
      <c r="M1327" s="726" t="s">
        <v>6426</v>
      </c>
      <c r="N1327" s="722" t="s">
        <v>4521</v>
      </c>
      <c r="O1327" s="721" t="s">
        <v>255</v>
      </c>
      <c r="P1327" s="734" t="s">
        <v>1973</v>
      </c>
      <c r="Q1327" s="722" t="s">
        <v>4575</v>
      </c>
    </row>
    <row r="1328" spans="1:17">
      <c r="A1328" s="721">
        <v>376</v>
      </c>
      <c r="B1328" s="721">
        <v>1</v>
      </c>
      <c r="C1328" s="722" t="s">
        <v>1299</v>
      </c>
      <c r="D1328" s="723" t="s">
        <v>23</v>
      </c>
      <c r="E1328" s="721" t="s">
        <v>221</v>
      </c>
      <c r="F1328" s="721" t="s">
        <v>464</v>
      </c>
      <c r="G1328" s="956">
        <v>15532</v>
      </c>
      <c r="H1328" s="795">
        <v>75</v>
      </c>
      <c r="I1328" s="725" t="s">
        <v>1403</v>
      </c>
      <c r="J1328" s="721" t="s">
        <v>256</v>
      </c>
      <c r="K1328" s="721" t="s">
        <v>283</v>
      </c>
      <c r="L1328" s="726"/>
      <c r="M1328" s="726" t="s">
        <v>6426</v>
      </c>
      <c r="N1328" s="722" t="s">
        <v>4521</v>
      </c>
      <c r="O1328" s="721" t="s">
        <v>222</v>
      </c>
      <c r="P1328" s="722" t="s">
        <v>4581</v>
      </c>
      <c r="Q1328" s="722" t="s">
        <v>4584</v>
      </c>
    </row>
    <row r="1329" spans="1:17">
      <c r="A1329" s="721"/>
      <c r="B1329" s="721">
        <v>2</v>
      </c>
      <c r="C1329" s="722" t="s">
        <v>1298</v>
      </c>
      <c r="D1329" s="723" t="s">
        <v>16</v>
      </c>
      <c r="E1329" s="721" t="s">
        <v>221</v>
      </c>
      <c r="F1329" s="721" t="s">
        <v>464</v>
      </c>
      <c r="G1329" s="956">
        <v>19064</v>
      </c>
      <c r="H1329" s="795">
        <v>65</v>
      </c>
      <c r="I1329" s="725" t="s">
        <v>1403</v>
      </c>
      <c r="J1329" s="721" t="s">
        <v>256</v>
      </c>
      <c r="K1329" s="721" t="s">
        <v>246</v>
      </c>
      <c r="L1329" s="726"/>
      <c r="M1329" s="726" t="s">
        <v>6426</v>
      </c>
      <c r="N1329" s="722" t="s">
        <v>4521</v>
      </c>
      <c r="O1329" s="721" t="s">
        <v>245</v>
      </c>
      <c r="P1329" s="722" t="s">
        <v>4585</v>
      </c>
      <c r="Q1329" s="722" t="s">
        <v>4584</v>
      </c>
    </row>
    <row r="1330" spans="1:17">
      <c r="A1330" s="721"/>
      <c r="B1330" s="721">
        <v>3</v>
      </c>
      <c r="C1330" s="722" t="s">
        <v>4588</v>
      </c>
      <c r="D1330" s="723" t="s">
        <v>16</v>
      </c>
      <c r="E1330" s="721" t="s">
        <v>254</v>
      </c>
      <c r="F1330" s="721" t="s">
        <v>288</v>
      </c>
      <c r="G1330" s="956">
        <v>26399</v>
      </c>
      <c r="H1330" s="795">
        <v>45</v>
      </c>
      <c r="I1330" s="725" t="s">
        <v>1403</v>
      </c>
      <c r="J1330" s="721" t="s">
        <v>256</v>
      </c>
      <c r="K1330" s="721" t="s">
        <v>266</v>
      </c>
      <c r="L1330" s="726"/>
      <c r="M1330" s="726" t="s">
        <v>6426</v>
      </c>
      <c r="N1330" s="722" t="s">
        <v>4521</v>
      </c>
      <c r="O1330" s="721" t="s">
        <v>255</v>
      </c>
      <c r="P1330" s="722" t="s">
        <v>4587</v>
      </c>
      <c r="Q1330" s="722" t="s">
        <v>4584</v>
      </c>
    </row>
    <row r="1331" spans="1:17">
      <c r="A1331" s="721"/>
      <c r="B1331" s="721">
        <v>4</v>
      </c>
      <c r="C1331" s="722" t="s">
        <v>4590</v>
      </c>
      <c r="D1331" s="723" t="s">
        <v>23</v>
      </c>
      <c r="E1331" s="721" t="s">
        <v>254</v>
      </c>
      <c r="F1331" s="721" t="s">
        <v>288</v>
      </c>
      <c r="G1331" s="956">
        <v>32259</v>
      </c>
      <c r="H1331" s="795">
        <v>29</v>
      </c>
      <c r="I1331" s="725" t="s">
        <v>1403</v>
      </c>
      <c r="J1331" s="721" t="s">
        <v>256</v>
      </c>
      <c r="K1331" s="721" t="s">
        <v>261</v>
      </c>
      <c r="L1331" s="726"/>
      <c r="M1331" s="726" t="s">
        <v>6426</v>
      </c>
      <c r="N1331" s="722" t="s">
        <v>4521</v>
      </c>
      <c r="O1331" s="721" t="s">
        <v>255</v>
      </c>
      <c r="P1331" s="722" t="s">
        <v>4589</v>
      </c>
      <c r="Q1331" s="722" t="s">
        <v>4584</v>
      </c>
    </row>
    <row r="1332" spans="1:17">
      <c r="A1332" s="721">
        <v>377</v>
      </c>
      <c r="B1332" s="721">
        <v>1</v>
      </c>
      <c r="C1332" s="722" t="s">
        <v>4592</v>
      </c>
      <c r="D1332" s="723" t="s">
        <v>23</v>
      </c>
      <c r="E1332" s="721" t="s">
        <v>221</v>
      </c>
      <c r="F1332" s="721" t="s">
        <v>464</v>
      </c>
      <c r="G1332" s="956">
        <v>28849</v>
      </c>
      <c r="H1332" s="795">
        <v>38</v>
      </c>
      <c r="I1332" s="725" t="s">
        <v>1403</v>
      </c>
      <c r="J1332" s="721" t="s">
        <v>289</v>
      </c>
      <c r="K1332" s="721" t="s">
        <v>283</v>
      </c>
      <c r="L1332" s="726"/>
      <c r="M1332" s="726" t="s">
        <v>6426</v>
      </c>
      <c r="N1332" s="722" t="s">
        <v>4521</v>
      </c>
      <c r="O1332" s="721" t="s">
        <v>222</v>
      </c>
      <c r="P1332" s="722" t="s">
        <v>4591</v>
      </c>
      <c r="Q1332" s="722" t="s">
        <v>4595</v>
      </c>
    </row>
    <row r="1333" spans="1:17">
      <c r="A1333" s="721"/>
      <c r="B1333" s="721">
        <v>2</v>
      </c>
      <c r="C1333" s="722" t="s">
        <v>4597</v>
      </c>
      <c r="D1333" s="723" t="s">
        <v>16</v>
      </c>
      <c r="E1333" s="721" t="s">
        <v>254</v>
      </c>
      <c r="F1333" s="721" t="s">
        <v>4598</v>
      </c>
      <c r="G1333" s="956">
        <v>37009</v>
      </c>
      <c r="H1333" s="795">
        <v>16</v>
      </c>
      <c r="I1333" s="725" t="s">
        <v>1403</v>
      </c>
      <c r="J1333" s="721" t="s">
        <v>348</v>
      </c>
      <c r="K1333" s="721" t="s">
        <v>266</v>
      </c>
      <c r="L1333" s="726"/>
      <c r="M1333" s="726" t="s">
        <v>6426</v>
      </c>
      <c r="N1333" s="722" t="s">
        <v>4521</v>
      </c>
      <c r="O1333" s="721" t="s">
        <v>255</v>
      </c>
      <c r="P1333" s="722" t="s">
        <v>4596</v>
      </c>
      <c r="Q1333" s="722" t="s">
        <v>4595</v>
      </c>
    </row>
    <row r="1334" spans="1:17">
      <c r="A1334" s="721"/>
      <c r="B1334" s="721">
        <v>3</v>
      </c>
      <c r="C1334" s="722" t="s">
        <v>4601</v>
      </c>
      <c r="D1334" s="723" t="s">
        <v>23</v>
      </c>
      <c r="E1334" s="721" t="s">
        <v>254</v>
      </c>
      <c r="F1334" s="721" t="s">
        <v>230</v>
      </c>
      <c r="G1334" s="956">
        <v>39892</v>
      </c>
      <c r="H1334" s="795">
        <v>8</v>
      </c>
      <c r="I1334" s="725" t="s">
        <v>1403</v>
      </c>
      <c r="J1334" s="721" t="s">
        <v>369</v>
      </c>
      <c r="K1334" s="721" t="s">
        <v>266</v>
      </c>
      <c r="L1334" s="726"/>
      <c r="M1334" s="726" t="s">
        <v>6426</v>
      </c>
      <c r="N1334" s="722" t="s">
        <v>4521</v>
      </c>
      <c r="O1334" s="721" t="s">
        <v>255</v>
      </c>
      <c r="P1334" s="734" t="s">
        <v>4600</v>
      </c>
      <c r="Q1334" s="722" t="s">
        <v>4595</v>
      </c>
    </row>
    <row r="1335" spans="1:17">
      <c r="A1335" s="721">
        <v>378</v>
      </c>
      <c r="B1335" s="721">
        <v>1</v>
      </c>
      <c r="C1335" s="722" t="s">
        <v>4603</v>
      </c>
      <c r="D1335" s="723" t="s">
        <v>23</v>
      </c>
      <c r="E1335" s="721" t="s">
        <v>221</v>
      </c>
      <c r="F1335" s="721" t="s">
        <v>376</v>
      </c>
      <c r="G1335" s="956">
        <v>19210</v>
      </c>
      <c r="H1335" s="795">
        <v>65</v>
      </c>
      <c r="I1335" s="725" t="s">
        <v>1403</v>
      </c>
      <c r="J1335" s="721" t="s">
        <v>256</v>
      </c>
      <c r="K1335" s="721" t="s">
        <v>283</v>
      </c>
      <c r="L1335" s="726"/>
      <c r="M1335" s="726" t="s">
        <v>6426</v>
      </c>
      <c r="N1335" s="722" t="s">
        <v>4521</v>
      </c>
      <c r="O1335" s="721" t="s">
        <v>222</v>
      </c>
      <c r="P1335" s="722" t="s">
        <v>4602</v>
      </c>
      <c r="Q1335" s="722" t="s">
        <v>4605</v>
      </c>
    </row>
    <row r="1336" spans="1:17">
      <c r="A1336" s="721"/>
      <c r="B1336" s="721">
        <v>2</v>
      </c>
      <c r="C1336" s="722" t="s">
        <v>1129</v>
      </c>
      <c r="D1336" s="723" t="s">
        <v>16</v>
      </c>
      <c r="E1336" s="721" t="s">
        <v>254</v>
      </c>
      <c r="F1336" s="721" t="s">
        <v>230</v>
      </c>
      <c r="G1336" s="956">
        <v>35100</v>
      </c>
      <c r="H1336" s="795">
        <v>21</v>
      </c>
      <c r="I1336" s="725" t="s">
        <v>1403</v>
      </c>
      <c r="J1336" s="721" t="s">
        <v>289</v>
      </c>
      <c r="K1336" s="721" t="s">
        <v>270</v>
      </c>
      <c r="L1336" s="726"/>
      <c r="M1336" s="726" t="s">
        <v>6426</v>
      </c>
      <c r="N1336" s="722" t="s">
        <v>4521</v>
      </c>
      <c r="O1336" s="721" t="s">
        <v>255</v>
      </c>
      <c r="P1336" s="722" t="s">
        <v>4606</v>
      </c>
      <c r="Q1336" s="722" t="s">
        <v>4605</v>
      </c>
    </row>
    <row r="1337" spans="1:17">
      <c r="A1337" s="721"/>
      <c r="B1337" s="721">
        <v>3</v>
      </c>
      <c r="C1337" s="722" t="s">
        <v>4609</v>
      </c>
      <c r="D1337" s="723" t="s">
        <v>23</v>
      </c>
      <c r="E1337" s="721" t="s">
        <v>254</v>
      </c>
      <c r="F1337" s="721" t="s">
        <v>230</v>
      </c>
      <c r="G1337" s="956">
        <v>36801</v>
      </c>
      <c r="H1337" s="795">
        <v>16</v>
      </c>
      <c r="I1337" s="725" t="s">
        <v>1403</v>
      </c>
      <c r="J1337" s="721" t="s">
        <v>348</v>
      </c>
      <c r="K1337" s="721" t="s">
        <v>266</v>
      </c>
      <c r="L1337" s="726"/>
      <c r="M1337" s="726" t="s">
        <v>6426</v>
      </c>
      <c r="N1337" s="722" t="s">
        <v>4521</v>
      </c>
      <c r="O1337" s="721" t="s">
        <v>255</v>
      </c>
      <c r="P1337" s="722" t="s">
        <v>4608</v>
      </c>
      <c r="Q1337" s="722" t="s">
        <v>4605</v>
      </c>
    </row>
    <row r="1338" spans="1:17">
      <c r="A1338" s="721">
        <v>379</v>
      </c>
      <c r="B1338" s="721">
        <v>1</v>
      </c>
      <c r="C1338" s="722" t="s">
        <v>4611</v>
      </c>
      <c r="D1338" s="723" t="s">
        <v>23</v>
      </c>
      <c r="E1338" s="721" t="s">
        <v>221</v>
      </c>
      <c r="F1338" s="721" t="s">
        <v>288</v>
      </c>
      <c r="G1338" s="956">
        <v>30181</v>
      </c>
      <c r="H1338" s="795">
        <v>34</v>
      </c>
      <c r="I1338" s="725" t="s">
        <v>1403</v>
      </c>
      <c r="J1338" s="721" t="s">
        <v>256</v>
      </c>
      <c r="K1338" s="721" t="s">
        <v>224</v>
      </c>
      <c r="L1338" s="726"/>
      <c r="M1338" s="726" t="s">
        <v>6426</v>
      </c>
      <c r="N1338" s="722" t="s">
        <v>4521</v>
      </c>
      <c r="O1338" s="721" t="s">
        <v>222</v>
      </c>
      <c r="P1338" s="722" t="s">
        <v>4610</v>
      </c>
      <c r="Q1338" s="727" t="s">
        <v>4612</v>
      </c>
    </row>
    <row r="1339" spans="1:17">
      <c r="A1339" s="721"/>
      <c r="B1339" s="721">
        <v>2</v>
      </c>
      <c r="C1339" s="722" t="s">
        <v>3992</v>
      </c>
      <c r="D1339" s="723" t="s">
        <v>16</v>
      </c>
      <c r="E1339" s="721" t="s">
        <v>221</v>
      </c>
      <c r="F1339" s="721" t="s">
        <v>376</v>
      </c>
      <c r="G1339" s="956">
        <v>30286</v>
      </c>
      <c r="H1339" s="795">
        <v>34</v>
      </c>
      <c r="I1339" s="725" t="s">
        <v>1403</v>
      </c>
      <c r="J1339" s="721" t="s">
        <v>289</v>
      </c>
      <c r="K1339" s="721" t="s">
        <v>246</v>
      </c>
      <c r="L1339" s="726"/>
      <c r="M1339" s="726" t="s">
        <v>6426</v>
      </c>
      <c r="N1339" s="722" t="s">
        <v>4521</v>
      </c>
      <c r="O1339" s="721" t="s">
        <v>245</v>
      </c>
      <c r="P1339" s="722" t="s">
        <v>4613</v>
      </c>
      <c r="Q1339" s="727" t="s">
        <v>4612</v>
      </c>
    </row>
    <row r="1340" spans="1:17">
      <c r="A1340" s="721"/>
      <c r="B1340" s="721">
        <v>3</v>
      </c>
      <c r="C1340" s="722" t="s">
        <v>4616</v>
      </c>
      <c r="D1340" s="723" t="s">
        <v>23</v>
      </c>
      <c r="E1340" s="721" t="s">
        <v>254</v>
      </c>
      <c r="F1340" s="721" t="s">
        <v>230</v>
      </c>
      <c r="G1340" s="956">
        <v>38800</v>
      </c>
      <c r="H1340" s="795">
        <v>11</v>
      </c>
      <c r="I1340" s="725" t="s">
        <v>1403</v>
      </c>
      <c r="J1340" s="721" t="s">
        <v>369</v>
      </c>
      <c r="K1340" s="721" t="s">
        <v>266</v>
      </c>
      <c r="L1340" s="726"/>
      <c r="M1340" s="726" t="s">
        <v>6426</v>
      </c>
      <c r="N1340" s="722" t="s">
        <v>4521</v>
      </c>
      <c r="O1340" s="721" t="s">
        <v>255</v>
      </c>
      <c r="P1340" s="722" t="s">
        <v>4615</v>
      </c>
      <c r="Q1340" s="727" t="s">
        <v>4612</v>
      </c>
    </row>
    <row r="1341" spans="1:17">
      <c r="A1341" s="721"/>
      <c r="B1341" s="721">
        <v>4</v>
      </c>
      <c r="C1341" s="722" t="s">
        <v>4618</v>
      </c>
      <c r="D1341" s="723" t="s">
        <v>23</v>
      </c>
      <c r="E1341" s="721" t="s">
        <v>254</v>
      </c>
      <c r="F1341" s="721" t="s">
        <v>22</v>
      </c>
      <c r="G1341" s="956">
        <v>41972</v>
      </c>
      <c r="H1341" s="795">
        <v>2</v>
      </c>
      <c r="I1341" s="725" t="s">
        <v>1403</v>
      </c>
      <c r="J1341" s="721" t="s">
        <v>265</v>
      </c>
      <c r="K1341" s="721" t="s">
        <v>270</v>
      </c>
      <c r="L1341" s="726"/>
      <c r="M1341" s="726" t="s">
        <v>6426</v>
      </c>
      <c r="N1341" s="722" t="s">
        <v>4619</v>
      </c>
      <c r="O1341" s="721" t="s">
        <v>255</v>
      </c>
      <c r="P1341" s="734" t="s">
        <v>4617</v>
      </c>
      <c r="Q1341" s="727" t="s">
        <v>4612</v>
      </c>
    </row>
    <row r="1342" spans="1:17">
      <c r="A1342" s="721">
        <v>380</v>
      </c>
      <c r="B1342" s="721">
        <v>1</v>
      </c>
      <c r="C1342" s="722" t="s">
        <v>4621</v>
      </c>
      <c r="D1342" s="723" t="s">
        <v>23</v>
      </c>
      <c r="E1342" s="721" t="s">
        <v>221</v>
      </c>
      <c r="F1342" s="721" t="s">
        <v>376</v>
      </c>
      <c r="G1342" s="956">
        <v>22244</v>
      </c>
      <c r="H1342" s="795">
        <v>56</v>
      </c>
      <c r="I1342" s="725" t="s">
        <v>4508</v>
      </c>
      <c r="J1342" s="721" t="s">
        <v>289</v>
      </c>
      <c r="K1342" s="721" t="s">
        <v>283</v>
      </c>
      <c r="L1342" s="726"/>
      <c r="M1342" s="726" t="s">
        <v>6426</v>
      </c>
      <c r="N1342" s="722" t="s">
        <v>4521</v>
      </c>
      <c r="O1342" s="721" t="s">
        <v>222</v>
      </c>
      <c r="P1342" s="722" t="s">
        <v>4620</v>
      </c>
      <c r="Q1342" s="722" t="s">
        <v>4623</v>
      </c>
    </row>
    <row r="1343" spans="1:17">
      <c r="A1343" s="721"/>
      <c r="B1343" s="721">
        <v>2</v>
      </c>
      <c r="C1343" s="722" t="s">
        <v>4625</v>
      </c>
      <c r="D1343" s="723" t="s">
        <v>16</v>
      </c>
      <c r="E1343" s="721" t="s">
        <v>221</v>
      </c>
      <c r="F1343" s="721" t="s">
        <v>376</v>
      </c>
      <c r="G1343" s="956">
        <v>23729</v>
      </c>
      <c r="H1343" s="795">
        <v>52</v>
      </c>
      <c r="I1343" s="725" t="s">
        <v>4508</v>
      </c>
      <c r="J1343" s="721" t="s">
        <v>223</v>
      </c>
      <c r="K1343" s="721" t="s">
        <v>246</v>
      </c>
      <c r="L1343" s="726"/>
      <c r="M1343" s="726" t="s">
        <v>6426</v>
      </c>
      <c r="N1343" s="722" t="s">
        <v>4521</v>
      </c>
      <c r="O1343" s="721" t="s">
        <v>245</v>
      </c>
      <c r="P1343" s="722" t="s">
        <v>4624</v>
      </c>
      <c r="Q1343" s="722" t="s">
        <v>4623</v>
      </c>
    </row>
    <row r="1344" spans="1:17">
      <c r="A1344" s="721"/>
      <c r="B1344" s="721">
        <v>3</v>
      </c>
      <c r="C1344" s="722" t="s">
        <v>4629</v>
      </c>
      <c r="D1344" s="723" t="s">
        <v>16</v>
      </c>
      <c r="E1344" s="721" t="s">
        <v>254</v>
      </c>
      <c r="F1344" s="721" t="s">
        <v>376</v>
      </c>
      <c r="G1344" s="956">
        <v>32905</v>
      </c>
      <c r="H1344" s="795">
        <v>27</v>
      </c>
      <c r="I1344" s="725" t="s">
        <v>4508</v>
      </c>
      <c r="J1344" s="721" t="s">
        <v>527</v>
      </c>
      <c r="K1344" s="721" t="s">
        <v>270</v>
      </c>
      <c r="L1344" s="726"/>
      <c r="M1344" s="726" t="s">
        <v>6426</v>
      </c>
      <c r="N1344" s="722" t="s">
        <v>4521</v>
      </c>
      <c r="O1344" s="721" t="s">
        <v>255</v>
      </c>
      <c r="P1344" s="722" t="s">
        <v>4628</v>
      </c>
      <c r="Q1344" s="722" t="s">
        <v>4623</v>
      </c>
    </row>
    <row r="1345" spans="1:17">
      <c r="A1345" s="721"/>
      <c r="B1345" s="721">
        <v>4</v>
      </c>
      <c r="C1345" s="722" t="s">
        <v>4631</v>
      </c>
      <c r="D1345" s="723" t="s">
        <v>23</v>
      </c>
      <c r="E1345" s="721" t="s">
        <v>254</v>
      </c>
      <c r="F1345" s="721" t="s">
        <v>376</v>
      </c>
      <c r="G1345" s="956">
        <v>33314</v>
      </c>
      <c r="H1345" s="795">
        <v>26</v>
      </c>
      <c r="I1345" s="725" t="s">
        <v>4508</v>
      </c>
      <c r="J1345" s="721" t="s">
        <v>527</v>
      </c>
      <c r="K1345" s="721" t="s">
        <v>270</v>
      </c>
      <c r="L1345" s="726"/>
      <c r="M1345" s="726" t="s">
        <v>6426</v>
      </c>
      <c r="N1345" s="722" t="s">
        <v>4521</v>
      </c>
      <c r="O1345" s="721" t="s">
        <v>255</v>
      </c>
      <c r="P1345" s="722" t="s">
        <v>4630</v>
      </c>
      <c r="Q1345" s="722" t="s">
        <v>4623</v>
      </c>
    </row>
    <row r="1346" spans="1:17">
      <c r="A1346" s="721"/>
      <c r="B1346" s="721">
        <v>5</v>
      </c>
      <c r="C1346" s="722" t="s">
        <v>4633</v>
      </c>
      <c r="D1346" s="723" t="s">
        <v>23</v>
      </c>
      <c r="E1346" s="721" t="s">
        <v>254</v>
      </c>
      <c r="F1346" s="721" t="s">
        <v>376</v>
      </c>
      <c r="G1346" s="956">
        <v>33923</v>
      </c>
      <c r="H1346" s="795">
        <v>24</v>
      </c>
      <c r="I1346" s="725" t="s">
        <v>4508</v>
      </c>
      <c r="J1346" s="721" t="s">
        <v>223</v>
      </c>
      <c r="K1346" s="721" t="s">
        <v>1104</v>
      </c>
      <c r="L1346" s="726"/>
      <c r="M1346" s="726" t="s">
        <v>6426</v>
      </c>
      <c r="N1346" s="722" t="s">
        <v>4521</v>
      </c>
      <c r="O1346" s="721" t="s">
        <v>255</v>
      </c>
      <c r="P1346" s="722" t="s">
        <v>4632</v>
      </c>
      <c r="Q1346" s="722" t="s">
        <v>4623</v>
      </c>
    </row>
    <row r="1347" spans="1:17">
      <c r="A1347" s="721"/>
      <c r="B1347" s="721">
        <v>6</v>
      </c>
      <c r="C1347" s="722" t="s">
        <v>4635</v>
      </c>
      <c r="D1347" s="723" t="s">
        <v>16</v>
      </c>
      <c r="E1347" s="721" t="s">
        <v>254</v>
      </c>
      <c r="F1347" s="721" t="s">
        <v>231</v>
      </c>
      <c r="G1347" s="956">
        <v>35499</v>
      </c>
      <c r="H1347" s="795">
        <v>20</v>
      </c>
      <c r="I1347" s="725" t="s">
        <v>4508</v>
      </c>
      <c r="J1347" s="721" t="s">
        <v>344</v>
      </c>
      <c r="K1347" s="721" t="s">
        <v>270</v>
      </c>
      <c r="L1347" s="726"/>
      <c r="M1347" s="726" t="s">
        <v>6426</v>
      </c>
      <c r="N1347" s="722" t="s">
        <v>4521</v>
      </c>
      <c r="O1347" s="721" t="s">
        <v>255</v>
      </c>
      <c r="P1347" s="722" t="s">
        <v>4634</v>
      </c>
      <c r="Q1347" s="722" t="s">
        <v>4623</v>
      </c>
    </row>
    <row r="1348" spans="1:17">
      <c r="A1348" s="721">
        <v>381</v>
      </c>
      <c r="B1348" s="721">
        <v>1</v>
      </c>
      <c r="C1348" s="722" t="s">
        <v>4637</v>
      </c>
      <c r="D1348" s="723" t="s">
        <v>23</v>
      </c>
      <c r="E1348" s="721" t="s">
        <v>221</v>
      </c>
      <c r="F1348" s="721" t="s">
        <v>376</v>
      </c>
      <c r="G1348" s="956">
        <v>28725</v>
      </c>
      <c r="H1348" s="795">
        <v>38</v>
      </c>
      <c r="I1348" s="725" t="s">
        <v>4508</v>
      </c>
      <c r="J1348" s="721" t="s">
        <v>1782</v>
      </c>
      <c r="K1348" s="721" t="s">
        <v>2330</v>
      </c>
      <c r="L1348" s="726"/>
      <c r="M1348" s="726" t="s">
        <v>6426</v>
      </c>
      <c r="N1348" s="722" t="s">
        <v>4521</v>
      </c>
      <c r="O1348" s="721" t="s">
        <v>222</v>
      </c>
      <c r="P1348" s="722" t="s">
        <v>4636</v>
      </c>
      <c r="Q1348" s="722" t="s">
        <v>4640</v>
      </c>
    </row>
    <row r="1349" spans="1:17">
      <c r="A1349" s="721"/>
      <c r="B1349" s="721">
        <v>2</v>
      </c>
      <c r="C1349" s="722" t="s">
        <v>4642</v>
      </c>
      <c r="D1349" s="723" t="s">
        <v>16</v>
      </c>
      <c r="E1349" s="721" t="s">
        <v>221</v>
      </c>
      <c r="F1349" s="721" t="s">
        <v>376</v>
      </c>
      <c r="G1349" s="956">
        <v>29914</v>
      </c>
      <c r="H1349" s="795">
        <v>35</v>
      </c>
      <c r="I1349" s="725" t="s">
        <v>4508</v>
      </c>
      <c r="J1349" s="721" t="s">
        <v>223</v>
      </c>
      <c r="K1349" s="721" t="s">
        <v>246</v>
      </c>
      <c r="L1349" s="726"/>
      <c r="M1349" s="726" t="s">
        <v>6426</v>
      </c>
      <c r="N1349" s="722" t="s">
        <v>4521</v>
      </c>
      <c r="O1349" s="721" t="s">
        <v>245</v>
      </c>
      <c r="P1349" s="722" t="s">
        <v>4641</v>
      </c>
      <c r="Q1349" s="722" t="s">
        <v>4640</v>
      </c>
    </row>
    <row r="1350" spans="1:17">
      <c r="A1350" s="721"/>
      <c r="B1350" s="721">
        <v>3</v>
      </c>
      <c r="C1350" s="722" t="s">
        <v>4646</v>
      </c>
      <c r="D1350" s="723" t="s">
        <v>23</v>
      </c>
      <c r="E1350" s="721" t="s">
        <v>254</v>
      </c>
      <c r="F1350" s="721" t="s">
        <v>4647</v>
      </c>
      <c r="G1350" s="956">
        <v>39048</v>
      </c>
      <c r="H1350" s="795">
        <v>10</v>
      </c>
      <c r="I1350" s="725" t="s">
        <v>4508</v>
      </c>
      <c r="J1350" s="721" t="s">
        <v>369</v>
      </c>
      <c r="K1350" s="721" t="s">
        <v>266</v>
      </c>
      <c r="L1350" s="726"/>
      <c r="M1350" s="726" t="s">
        <v>6426</v>
      </c>
      <c r="N1350" s="722" t="s">
        <v>4521</v>
      </c>
      <c r="O1350" s="721" t="s">
        <v>255</v>
      </c>
      <c r="P1350" s="722" t="s">
        <v>4645</v>
      </c>
      <c r="Q1350" s="722" t="s">
        <v>4640</v>
      </c>
    </row>
    <row r="1351" spans="1:17">
      <c r="A1351" s="721"/>
      <c r="B1351" s="721">
        <v>4</v>
      </c>
      <c r="C1351" s="722" t="s">
        <v>4649</v>
      </c>
      <c r="D1351" s="723" t="s">
        <v>16</v>
      </c>
      <c r="E1351" s="721" t="s">
        <v>254</v>
      </c>
      <c r="F1351" s="721" t="s">
        <v>22</v>
      </c>
      <c r="G1351" s="956">
        <v>40395</v>
      </c>
      <c r="H1351" s="795">
        <v>7</v>
      </c>
      <c r="I1351" s="725" t="s">
        <v>4508</v>
      </c>
      <c r="J1351" s="721" t="s">
        <v>265</v>
      </c>
      <c r="K1351" s="721" t="s">
        <v>270</v>
      </c>
      <c r="L1351" s="726"/>
      <c r="M1351" s="726" t="s">
        <v>6426</v>
      </c>
      <c r="N1351" s="722" t="s">
        <v>4521</v>
      </c>
      <c r="O1351" s="721" t="s">
        <v>255</v>
      </c>
      <c r="P1351" s="734" t="s">
        <v>4648</v>
      </c>
      <c r="Q1351" s="722" t="s">
        <v>4640</v>
      </c>
    </row>
    <row r="1352" spans="1:17">
      <c r="A1352" s="721"/>
      <c r="B1352" s="721">
        <v>5</v>
      </c>
      <c r="C1352" s="734" t="s">
        <v>4651</v>
      </c>
      <c r="D1352" s="742" t="s">
        <v>16</v>
      </c>
      <c r="E1352" s="721" t="s">
        <v>254</v>
      </c>
      <c r="F1352" s="737" t="s">
        <v>22</v>
      </c>
      <c r="G1352" s="961" t="s">
        <v>4652</v>
      </c>
      <c r="H1352" s="795">
        <v>2</v>
      </c>
      <c r="I1352" s="725" t="s">
        <v>4508</v>
      </c>
      <c r="J1352" s="721" t="s">
        <v>265</v>
      </c>
      <c r="K1352" s="721" t="s">
        <v>270</v>
      </c>
      <c r="L1352" s="726"/>
      <c r="M1352" s="726" t="s">
        <v>6426</v>
      </c>
      <c r="N1352" s="722" t="s">
        <v>4521</v>
      </c>
      <c r="O1352" s="721" t="s">
        <v>255</v>
      </c>
      <c r="P1352" s="734" t="s">
        <v>4650</v>
      </c>
      <c r="Q1352" s="722" t="s">
        <v>4640</v>
      </c>
    </row>
    <row r="1353" spans="1:17">
      <c r="A1353" s="721">
        <v>382</v>
      </c>
      <c r="B1353" s="721">
        <v>1</v>
      </c>
      <c r="C1353" s="722" t="s">
        <v>4654</v>
      </c>
      <c r="D1353" s="723" t="s">
        <v>23</v>
      </c>
      <c r="E1353" s="721" t="s">
        <v>221</v>
      </c>
      <c r="F1353" s="721" t="s">
        <v>4655</v>
      </c>
      <c r="G1353" s="956">
        <v>22268</v>
      </c>
      <c r="H1353" s="795">
        <v>56</v>
      </c>
      <c r="I1353" s="725" t="s">
        <v>1403</v>
      </c>
      <c r="J1353" s="721" t="s">
        <v>223</v>
      </c>
      <c r="K1353" s="721" t="s">
        <v>283</v>
      </c>
      <c r="L1353" s="726"/>
      <c r="M1353" s="726" t="s">
        <v>6426</v>
      </c>
      <c r="N1353" s="722" t="s">
        <v>4521</v>
      </c>
      <c r="O1353" s="721" t="s">
        <v>222</v>
      </c>
      <c r="P1353" s="727" t="s">
        <v>4653</v>
      </c>
      <c r="Q1353" s="727" t="s">
        <v>4657</v>
      </c>
    </row>
    <row r="1354" spans="1:17">
      <c r="A1354" s="721"/>
      <c r="B1354" s="721">
        <v>2</v>
      </c>
      <c r="C1354" s="722" t="s">
        <v>4659</v>
      </c>
      <c r="D1354" s="723" t="s">
        <v>16</v>
      </c>
      <c r="E1354" s="721" t="s">
        <v>221</v>
      </c>
      <c r="F1354" s="721" t="s">
        <v>288</v>
      </c>
      <c r="G1354" s="956">
        <v>25549</v>
      </c>
      <c r="H1354" s="795">
        <v>47</v>
      </c>
      <c r="I1354" s="725" t="s">
        <v>1403</v>
      </c>
      <c r="J1354" s="721" t="s">
        <v>223</v>
      </c>
      <c r="K1354" s="721" t="s">
        <v>246</v>
      </c>
      <c r="L1354" s="726"/>
      <c r="M1354" s="726" t="s">
        <v>6426</v>
      </c>
      <c r="N1354" s="722" t="s">
        <v>4521</v>
      </c>
      <c r="O1354" s="721" t="s">
        <v>245</v>
      </c>
      <c r="P1354" s="727" t="s">
        <v>4658</v>
      </c>
      <c r="Q1354" s="727" t="s">
        <v>4657</v>
      </c>
    </row>
    <row r="1355" spans="1:17">
      <c r="A1355" s="721"/>
      <c r="B1355" s="721">
        <v>3</v>
      </c>
      <c r="C1355" s="722" t="s">
        <v>4663</v>
      </c>
      <c r="D1355" s="723" t="s">
        <v>16</v>
      </c>
      <c r="E1355" s="721" t="s">
        <v>254</v>
      </c>
      <c r="F1355" s="721" t="s">
        <v>230</v>
      </c>
      <c r="G1355" s="956">
        <v>35261</v>
      </c>
      <c r="H1355" s="795">
        <v>21</v>
      </c>
      <c r="I1355" s="725" t="s">
        <v>1403</v>
      </c>
      <c r="J1355" s="721" t="s">
        <v>785</v>
      </c>
      <c r="K1355" s="721" t="s">
        <v>1172</v>
      </c>
      <c r="L1355" s="726"/>
      <c r="M1355" s="726" t="s">
        <v>6426</v>
      </c>
      <c r="N1355" s="722" t="s">
        <v>4521</v>
      </c>
      <c r="O1355" s="721" t="s">
        <v>255</v>
      </c>
      <c r="P1355" s="734" t="s">
        <v>4662</v>
      </c>
      <c r="Q1355" s="727" t="s">
        <v>4657</v>
      </c>
    </row>
    <row r="1356" spans="1:17">
      <c r="A1356" s="721"/>
      <c r="B1356" s="721">
        <v>4</v>
      </c>
      <c r="C1356" s="722" t="s">
        <v>4665</v>
      </c>
      <c r="D1356" s="723" t="s">
        <v>16</v>
      </c>
      <c r="E1356" s="721" t="s">
        <v>254</v>
      </c>
      <c r="F1356" s="721" t="s">
        <v>2792</v>
      </c>
      <c r="G1356" s="956">
        <v>37307</v>
      </c>
      <c r="H1356" s="795">
        <v>15</v>
      </c>
      <c r="I1356" s="725" t="s">
        <v>1403</v>
      </c>
      <c r="J1356" s="721" t="s">
        <v>348</v>
      </c>
      <c r="K1356" s="721" t="s">
        <v>266</v>
      </c>
      <c r="L1356" s="726"/>
      <c r="M1356" s="726" t="s">
        <v>6426</v>
      </c>
      <c r="N1356" s="722" t="s">
        <v>4521</v>
      </c>
      <c r="O1356" s="721" t="s">
        <v>255</v>
      </c>
      <c r="P1356" s="727" t="s">
        <v>4664</v>
      </c>
      <c r="Q1356" s="727" t="s">
        <v>4657</v>
      </c>
    </row>
    <row r="1357" spans="1:17">
      <c r="A1357" s="721">
        <v>383</v>
      </c>
      <c r="B1357" s="721">
        <v>1</v>
      </c>
      <c r="C1357" s="722" t="s">
        <v>4667</v>
      </c>
      <c r="D1357" s="723" t="s">
        <v>23</v>
      </c>
      <c r="E1357" s="721" t="s">
        <v>221</v>
      </c>
      <c r="F1357" s="721" t="s">
        <v>4668</v>
      </c>
      <c r="G1357" s="956">
        <v>15522</v>
      </c>
      <c r="H1357" s="795">
        <v>75</v>
      </c>
      <c r="I1357" s="725" t="s">
        <v>1403</v>
      </c>
      <c r="J1357" s="721" t="s">
        <v>256</v>
      </c>
      <c r="K1357" s="721" t="s">
        <v>283</v>
      </c>
      <c r="L1357" s="726"/>
      <c r="M1357" s="726" t="s">
        <v>6426</v>
      </c>
      <c r="N1357" s="722" t="s">
        <v>4521</v>
      </c>
      <c r="O1357" s="721" t="s">
        <v>222</v>
      </c>
      <c r="P1357" s="722" t="s">
        <v>4666</v>
      </c>
      <c r="Q1357" s="722" t="s">
        <v>4671</v>
      </c>
    </row>
    <row r="1358" spans="1:17">
      <c r="A1358" s="721"/>
      <c r="B1358" s="721">
        <v>2</v>
      </c>
      <c r="C1358" s="722" t="s">
        <v>1008</v>
      </c>
      <c r="D1358" s="723" t="s">
        <v>16</v>
      </c>
      <c r="E1358" s="721" t="s">
        <v>221</v>
      </c>
      <c r="F1358" s="721" t="s">
        <v>4668</v>
      </c>
      <c r="G1358" s="956">
        <v>17325</v>
      </c>
      <c r="H1358" s="795">
        <v>70</v>
      </c>
      <c r="I1358" s="725" t="s">
        <v>1403</v>
      </c>
      <c r="J1358" s="721" t="s">
        <v>256</v>
      </c>
      <c r="K1358" s="721" t="s">
        <v>246</v>
      </c>
      <c r="L1358" s="726"/>
      <c r="M1358" s="726" t="s">
        <v>6426</v>
      </c>
      <c r="N1358" s="722" t="s">
        <v>4521</v>
      </c>
      <c r="O1358" s="721" t="s">
        <v>245</v>
      </c>
      <c r="P1358" s="722" t="s">
        <v>4672</v>
      </c>
      <c r="Q1358" s="722" t="s">
        <v>4671</v>
      </c>
    </row>
    <row r="1359" spans="1:17">
      <c r="A1359" s="721">
        <v>384</v>
      </c>
      <c r="B1359" s="721">
        <v>1</v>
      </c>
      <c r="C1359" s="722" t="s">
        <v>4676</v>
      </c>
      <c r="D1359" s="723" t="s">
        <v>16</v>
      </c>
      <c r="E1359" s="721" t="s">
        <v>221</v>
      </c>
      <c r="F1359" s="721" t="s">
        <v>376</v>
      </c>
      <c r="G1359" s="956">
        <v>24993</v>
      </c>
      <c r="H1359" s="795">
        <v>49</v>
      </c>
      <c r="I1359" s="725" t="s">
        <v>4508</v>
      </c>
      <c r="J1359" s="721" t="s">
        <v>223</v>
      </c>
      <c r="K1359" s="721" t="s">
        <v>246</v>
      </c>
      <c r="L1359" s="726"/>
      <c r="M1359" s="726" t="s">
        <v>6426</v>
      </c>
      <c r="N1359" s="722" t="s">
        <v>4521</v>
      </c>
      <c r="O1359" s="721" t="s">
        <v>222</v>
      </c>
      <c r="P1359" s="722" t="s">
        <v>4675</v>
      </c>
      <c r="Q1359" s="722" t="s">
        <v>4679</v>
      </c>
    </row>
    <row r="1360" spans="1:17">
      <c r="A1360" s="721"/>
      <c r="B1360" s="721">
        <v>2</v>
      </c>
      <c r="C1360" s="722" t="s">
        <v>4682</v>
      </c>
      <c r="D1360" s="723" t="s">
        <v>23</v>
      </c>
      <c r="E1360" s="721" t="s">
        <v>254</v>
      </c>
      <c r="F1360" s="721" t="s">
        <v>4683</v>
      </c>
      <c r="G1360" s="956">
        <v>33732</v>
      </c>
      <c r="H1360" s="795">
        <v>25</v>
      </c>
      <c r="I1360" s="725" t="s">
        <v>4508</v>
      </c>
      <c r="J1360" s="721" t="s">
        <v>223</v>
      </c>
      <c r="K1360" s="721" t="s">
        <v>270</v>
      </c>
      <c r="L1360" s="726"/>
      <c r="M1360" s="726" t="s">
        <v>6426</v>
      </c>
      <c r="N1360" s="722" t="s">
        <v>4521</v>
      </c>
      <c r="O1360" s="721" t="s">
        <v>255</v>
      </c>
      <c r="P1360" s="722" t="s">
        <v>4681</v>
      </c>
      <c r="Q1360" s="722" t="s">
        <v>4679</v>
      </c>
    </row>
    <row r="1361" spans="1:17">
      <c r="A1361" s="721"/>
      <c r="B1361" s="721">
        <v>3</v>
      </c>
      <c r="C1361" s="722" t="s">
        <v>4685</v>
      </c>
      <c r="D1361" s="723" t="s">
        <v>16</v>
      </c>
      <c r="E1361" s="721" t="s">
        <v>254</v>
      </c>
      <c r="F1361" s="721" t="s">
        <v>1605</v>
      </c>
      <c r="G1361" s="956">
        <v>34364</v>
      </c>
      <c r="H1361" s="795">
        <v>23</v>
      </c>
      <c r="I1361" s="725" t="s">
        <v>4508</v>
      </c>
      <c r="J1361" s="721" t="s">
        <v>344</v>
      </c>
      <c r="K1361" s="721" t="s">
        <v>266</v>
      </c>
      <c r="L1361" s="726"/>
      <c r="M1361" s="726" t="s">
        <v>6426</v>
      </c>
      <c r="N1361" s="722" t="s">
        <v>4521</v>
      </c>
      <c r="O1361" s="721" t="s">
        <v>255</v>
      </c>
      <c r="P1361" s="722" t="s">
        <v>4684</v>
      </c>
      <c r="Q1361" s="722" t="s">
        <v>4679</v>
      </c>
    </row>
    <row r="1362" spans="1:17">
      <c r="A1362" s="721"/>
      <c r="B1362" s="721">
        <v>4</v>
      </c>
      <c r="C1362" s="722" t="s">
        <v>4687</v>
      </c>
      <c r="D1362" s="723" t="s">
        <v>16</v>
      </c>
      <c r="E1362" s="721" t="s">
        <v>254</v>
      </c>
      <c r="F1362" s="721" t="s">
        <v>1605</v>
      </c>
      <c r="G1362" s="956">
        <v>35248</v>
      </c>
      <c r="H1362" s="795">
        <v>21</v>
      </c>
      <c r="I1362" s="725" t="s">
        <v>4508</v>
      </c>
      <c r="J1362" s="721" t="s">
        <v>344</v>
      </c>
      <c r="K1362" s="721" t="s">
        <v>266</v>
      </c>
      <c r="L1362" s="726"/>
      <c r="M1362" s="726" t="s">
        <v>6426</v>
      </c>
      <c r="N1362" s="722" t="s">
        <v>4521</v>
      </c>
      <c r="O1362" s="721" t="s">
        <v>255</v>
      </c>
      <c r="P1362" s="722" t="s">
        <v>4686</v>
      </c>
      <c r="Q1362" s="722" t="s">
        <v>4679</v>
      </c>
    </row>
    <row r="1363" spans="1:17">
      <c r="A1363" s="721"/>
      <c r="B1363" s="721">
        <v>5</v>
      </c>
      <c r="C1363" s="722" t="s">
        <v>4689</v>
      </c>
      <c r="D1363" s="723" t="s">
        <v>16</v>
      </c>
      <c r="E1363" s="721" t="s">
        <v>254</v>
      </c>
      <c r="F1363" s="721" t="s">
        <v>4683</v>
      </c>
      <c r="G1363" s="956">
        <v>37885</v>
      </c>
      <c r="H1363" s="795">
        <v>13</v>
      </c>
      <c r="I1363" s="725" t="s">
        <v>4508</v>
      </c>
      <c r="J1363" s="721" t="s">
        <v>369</v>
      </c>
      <c r="K1363" s="721" t="s">
        <v>266</v>
      </c>
      <c r="L1363" s="726"/>
      <c r="M1363" s="726" t="s">
        <v>6426</v>
      </c>
      <c r="N1363" s="722" t="s">
        <v>4521</v>
      </c>
      <c r="O1363" s="721" t="s">
        <v>255</v>
      </c>
      <c r="P1363" s="722" t="s">
        <v>4688</v>
      </c>
      <c r="Q1363" s="722" t="s">
        <v>4679</v>
      </c>
    </row>
    <row r="1364" spans="1:17">
      <c r="A1364" s="721">
        <v>385</v>
      </c>
      <c r="B1364" s="721">
        <v>1</v>
      </c>
      <c r="C1364" s="722" t="s">
        <v>4691</v>
      </c>
      <c r="D1364" s="723" t="s">
        <v>23</v>
      </c>
      <c r="E1364" s="721" t="s">
        <v>221</v>
      </c>
      <c r="F1364" s="721" t="s">
        <v>3441</v>
      </c>
      <c r="G1364" s="956">
        <v>25180</v>
      </c>
      <c r="H1364" s="795">
        <v>48</v>
      </c>
      <c r="I1364" s="725" t="s">
        <v>1403</v>
      </c>
      <c r="J1364" s="721" t="s">
        <v>289</v>
      </c>
      <c r="K1364" s="721" t="s">
        <v>283</v>
      </c>
      <c r="L1364" s="726"/>
      <c r="M1364" s="726" t="s">
        <v>6426</v>
      </c>
      <c r="N1364" s="722" t="s">
        <v>4521</v>
      </c>
      <c r="O1364" s="721" t="s">
        <v>222</v>
      </c>
      <c r="P1364" s="722" t="s">
        <v>4690</v>
      </c>
      <c r="Q1364" s="722" t="s">
        <v>4694</v>
      </c>
    </row>
    <row r="1365" spans="1:17">
      <c r="A1365" s="721"/>
      <c r="B1365" s="721">
        <v>2</v>
      </c>
      <c r="C1365" s="722" t="s">
        <v>4696</v>
      </c>
      <c r="D1365" s="723" t="s">
        <v>16</v>
      </c>
      <c r="E1365" s="721" t="s">
        <v>221</v>
      </c>
      <c r="F1365" s="721" t="s">
        <v>3441</v>
      </c>
      <c r="G1365" s="956">
        <v>27643</v>
      </c>
      <c r="H1365" s="795">
        <v>41</v>
      </c>
      <c r="I1365" s="725" t="s">
        <v>1403</v>
      </c>
      <c r="J1365" s="721" t="s">
        <v>289</v>
      </c>
      <c r="K1365" s="721" t="s">
        <v>246</v>
      </c>
      <c r="L1365" s="726"/>
      <c r="M1365" s="726" t="s">
        <v>6426</v>
      </c>
      <c r="N1365" s="722" t="s">
        <v>4521</v>
      </c>
      <c r="O1365" s="721" t="s">
        <v>245</v>
      </c>
      <c r="P1365" s="722" t="s">
        <v>4695</v>
      </c>
      <c r="Q1365" s="722" t="s">
        <v>4694</v>
      </c>
    </row>
    <row r="1366" spans="1:17">
      <c r="A1366" s="721"/>
      <c r="B1366" s="721">
        <v>3</v>
      </c>
      <c r="C1366" s="722" t="s">
        <v>4699</v>
      </c>
      <c r="D1366" s="723" t="s">
        <v>23</v>
      </c>
      <c r="E1366" s="721" t="s">
        <v>254</v>
      </c>
      <c r="F1366" s="721" t="s">
        <v>230</v>
      </c>
      <c r="G1366" s="956">
        <v>36215</v>
      </c>
      <c r="H1366" s="795">
        <v>18</v>
      </c>
      <c r="I1366" s="725" t="s">
        <v>1403</v>
      </c>
      <c r="J1366" s="721" t="s">
        <v>369</v>
      </c>
      <c r="K1366" s="721" t="s">
        <v>266</v>
      </c>
      <c r="L1366" s="726"/>
      <c r="M1366" s="726" t="s">
        <v>6426</v>
      </c>
      <c r="N1366" s="722" t="s">
        <v>4521</v>
      </c>
      <c r="O1366" s="721" t="s">
        <v>255</v>
      </c>
      <c r="P1366" s="722" t="s">
        <v>4698</v>
      </c>
      <c r="Q1366" s="722" t="s">
        <v>4694</v>
      </c>
    </row>
    <row r="1367" spans="1:17">
      <c r="A1367" s="721">
        <v>386</v>
      </c>
      <c r="B1367" s="721">
        <v>1</v>
      </c>
      <c r="C1367" s="722" t="s">
        <v>4701</v>
      </c>
      <c r="D1367" s="723" t="s">
        <v>23</v>
      </c>
      <c r="E1367" s="721" t="s">
        <v>221</v>
      </c>
      <c r="F1367" s="721" t="s">
        <v>288</v>
      </c>
      <c r="G1367" s="956">
        <v>33561</v>
      </c>
      <c r="H1367" s="795">
        <v>25</v>
      </c>
      <c r="I1367" s="725" t="s">
        <v>1403</v>
      </c>
      <c r="J1367" s="721" t="s">
        <v>289</v>
      </c>
      <c r="K1367" s="721" t="s">
        <v>283</v>
      </c>
      <c r="L1367" s="726"/>
      <c r="M1367" s="726" t="s">
        <v>6426</v>
      </c>
      <c r="N1367" s="722" t="s">
        <v>4521</v>
      </c>
      <c r="O1367" s="721" t="s">
        <v>222</v>
      </c>
      <c r="P1367" s="734" t="s">
        <v>4700</v>
      </c>
      <c r="Q1367" s="734" t="s">
        <v>4702</v>
      </c>
    </row>
    <row r="1368" spans="1:17">
      <c r="A1368" s="721"/>
      <c r="B1368" s="721">
        <v>2</v>
      </c>
      <c r="C1368" s="722" t="s">
        <v>4704</v>
      </c>
      <c r="D1368" s="723" t="s">
        <v>16</v>
      </c>
      <c r="E1368" s="721" t="s">
        <v>221</v>
      </c>
      <c r="F1368" s="721" t="s">
        <v>230</v>
      </c>
      <c r="G1368" s="956">
        <v>34178</v>
      </c>
      <c r="H1368" s="795">
        <v>24</v>
      </c>
      <c r="I1368" s="725" t="s">
        <v>1403</v>
      </c>
      <c r="J1368" s="721" t="s">
        <v>289</v>
      </c>
      <c r="K1368" s="721" t="s">
        <v>246</v>
      </c>
      <c r="L1368" s="726"/>
      <c r="M1368" s="726" t="s">
        <v>6426</v>
      </c>
      <c r="N1368" s="722" t="s">
        <v>4521</v>
      </c>
      <c r="O1368" s="721" t="s">
        <v>245</v>
      </c>
      <c r="P1368" s="734" t="s">
        <v>4703</v>
      </c>
      <c r="Q1368" s="734" t="s">
        <v>4702</v>
      </c>
    </row>
    <row r="1369" spans="1:17">
      <c r="A1369" s="721"/>
      <c r="B1369" s="721">
        <v>3</v>
      </c>
      <c r="C1369" s="722" t="s">
        <v>4708</v>
      </c>
      <c r="D1369" s="723" t="s">
        <v>23</v>
      </c>
      <c r="E1369" s="721" t="s">
        <v>254</v>
      </c>
      <c r="F1369" s="721" t="s">
        <v>230</v>
      </c>
      <c r="G1369" s="956">
        <v>40764</v>
      </c>
      <c r="H1369" s="795">
        <v>5</v>
      </c>
      <c r="I1369" s="725" t="s">
        <v>1403</v>
      </c>
      <c r="J1369" s="721" t="s">
        <v>265</v>
      </c>
      <c r="K1369" s="721" t="s">
        <v>270</v>
      </c>
      <c r="L1369" s="726"/>
      <c r="M1369" s="726" t="s">
        <v>6426</v>
      </c>
      <c r="N1369" s="722" t="s">
        <v>4521</v>
      </c>
      <c r="O1369" s="721" t="s">
        <v>255</v>
      </c>
      <c r="P1369" s="734" t="s">
        <v>4707</v>
      </c>
      <c r="Q1369" s="734" t="s">
        <v>4702</v>
      </c>
    </row>
    <row r="1370" spans="1:17">
      <c r="A1370" s="721"/>
      <c r="B1370" s="721">
        <v>4</v>
      </c>
      <c r="C1370" s="722" t="s">
        <v>4710</v>
      </c>
      <c r="D1370" s="723" t="s">
        <v>16</v>
      </c>
      <c r="E1370" s="721" t="s">
        <v>254</v>
      </c>
      <c r="F1370" s="721" t="s">
        <v>22</v>
      </c>
      <c r="G1370" s="956">
        <v>41849</v>
      </c>
      <c r="H1370" s="795">
        <v>3</v>
      </c>
      <c r="I1370" s="725" t="s">
        <v>1403</v>
      </c>
      <c r="J1370" s="721" t="s">
        <v>265</v>
      </c>
      <c r="K1370" s="721" t="s">
        <v>270</v>
      </c>
      <c r="L1370" s="726"/>
      <c r="M1370" s="726" t="s">
        <v>6426</v>
      </c>
      <c r="N1370" s="722" t="s">
        <v>4521</v>
      </c>
      <c r="O1370" s="721" t="s">
        <v>255</v>
      </c>
      <c r="P1370" s="734" t="s">
        <v>4709</v>
      </c>
      <c r="Q1370" s="734" t="s">
        <v>4702</v>
      </c>
    </row>
    <row r="1371" spans="1:17">
      <c r="A1371" s="721">
        <v>387</v>
      </c>
      <c r="B1371" s="721">
        <v>1</v>
      </c>
      <c r="C1371" s="722" t="s">
        <v>4712</v>
      </c>
      <c r="D1371" s="723" t="s">
        <v>23</v>
      </c>
      <c r="E1371" s="721" t="s">
        <v>221</v>
      </c>
      <c r="F1371" s="721" t="s">
        <v>376</v>
      </c>
      <c r="G1371" s="956">
        <v>30324</v>
      </c>
      <c r="H1371" s="795">
        <v>34</v>
      </c>
      <c r="I1371" s="725" t="s">
        <v>1403</v>
      </c>
      <c r="J1371" s="721" t="s">
        <v>256</v>
      </c>
      <c r="K1371" s="721" t="s">
        <v>224</v>
      </c>
      <c r="L1371" s="726"/>
      <c r="M1371" s="726" t="s">
        <v>6426</v>
      </c>
      <c r="N1371" s="722" t="s">
        <v>4521</v>
      </c>
      <c r="O1371" s="721" t="s">
        <v>222</v>
      </c>
      <c r="P1371" s="734" t="s">
        <v>4711</v>
      </c>
      <c r="Q1371" s="734" t="s">
        <v>4713</v>
      </c>
    </row>
    <row r="1372" spans="1:17">
      <c r="A1372" s="721"/>
      <c r="B1372" s="738">
        <v>2</v>
      </c>
      <c r="C1372" s="722" t="s">
        <v>4716</v>
      </c>
      <c r="D1372" s="723" t="s">
        <v>16</v>
      </c>
      <c r="E1372" s="721" t="s">
        <v>221</v>
      </c>
      <c r="F1372" s="721" t="s">
        <v>376</v>
      </c>
      <c r="G1372" s="956">
        <v>32664</v>
      </c>
      <c r="H1372" s="795">
        <v>28</v>
      </c>
      <c r="I1372" s="725" t="s">
        <v>1403</v>
      </c>
      <c r="J1372" s="721" t="s">
        <v>223</v>
      </c>
      <c r="K1372" s="721" t="s">
        <v>246</v>
      </c>
      <c r="L1372" s="726"/>
      <c r="M1372" s="726" t="s">
        <v>6426</v>
      </c>
      <c r="N1372" s="722" t="s">
        <v>4521</v>
      </c>
      <c r="O1372" s="721" t="s">
        <v>245</v>
      </c>
      <c r="P1372" s="734" t="s">
        <v>4715</v>
      </c>
      <c r="Q1372" s="734" t="s">
        <v>4713</v>
      </c>
    </row>
    <row r="1373" spans="1:17">
      <c r="A1373" s="721"/>
      <c r="B1373" s="721">
        <v>3</v>
      </c>
      <c r="C1373" s="722" t="s">
        <v>4720</v>
      </c>
      <c r="D1373" s="723" t="s">
        <v>16</v>
      </c>
      <c r="E1373" s="721" t="s">
        <v>254</v>
      </c>
      <c r="F1373" s="721" t="s">
        <v>376</v>
      </c>
      <c r="G1373" s="956">
        <v>39979</v>
      </c>
      <c r="H1373" s="795">
        <v>8</v>
      </c>
      <c r="I1373" s="725" t="s">
        <v>1403</v>
      </c>
      <c r="J1373" s="721" t="s">
        <v>369</v>
      </c>
      <c r="K1373" s="721" t="s">
        <v>266</v>
      </c>
      <c r="L1373" s="726"/>
      <c r="M1373" s="726" t="s">
        <v>6426</v>
      </c>
      <c r="N1373" s="722" t="s">
        <v>4521</v>
      </c>
      <c r="O1373" s="721" t="s">
        <v>255</v>
      </c>
      <c r="P1373" s="734" t="s">
        <v>4719</v>
      </c>
      <c r="Q1373" s="734" t="s">
        <v>4713</v>
      </c>
    </row>
    <row r="1374" spans="1:17">
      <c r="A1374" s="721"/>
      <c r="B1374" s="721">
        <v>4</v>
      </c>
      <c r="C1374" s="722" t="s">
        <v>4722</v>
      </c>
      <c r="D1374" s="723" t="s">
        <v>23</v>
      </c>
      <c r="E1374" s="721" t="s">
        <v>254</v>
      </c>
      <c r="F1374" s="721" t="s">
        <v>376</v>
      </c>
      <c r="G1374" s="956">
        <v>40570</v>
      </c>
      <c r="H1374" s="795">
        <v>6</v>
      </c>
      <c r="I1374" s="725" t="s">
        <v>1403</v>
      </c>
      <c r="J1374" s="721" t="s">
        <v>265</v>
      </c>
      <c r="K1374" s="721" t="s">
        <v>270</v>
      </c>
      <c r="L1374" s="726"/>
      <c r="M1374" s="726" t="s">
        <v>6426</v>
      </c>
      <c r="N1374" s="722" t="s">
        <v>4521</v>
      </c>
      <c r="O1374" s="721" t="s">
        <v>255</v>
      </c>
      <c r="P1374" s="734" t="s">
        <v>4721</v>
      </c>
      <c r="Q1374" s="734" t="s">
        <v>4713</v>
      </c>
    </row>
    <row r="1375" spans="1:17">
      <c r="A1375" s="721">
        <v>388</v>
      </c>
      <c r="B1375" s="721">
        <v>1</v>
      </c>
      <c r="C1375" s="722" t="s">
        <v>4724</v>
      </c>
      <c r="D1375" s="723" t="s">
        <v>23</v>
      </c>
      <c r="E1375" s="721" t="s">
        <v>221</v>
      </c>
      <c r="F1375" s="721" t="s">
        <v>4725</v>
      </c>
      <c r="G1375" s="956">
        <v>27304</v>
      </c>
      <c r="H1375" s="795">
        <v>42</v>
      </c>
      <c r="I1375" s="725" t="s">
        <v>4508</v>
      </c>
      <c r="J1375" s="721" t="s">
        <v>289</v>
      </c>
      <c r="K1375" s="721" t="s">
        <v>283</v>
      </c>
      <c r="L1375" s="726"/>
      <c r="M1375" s="726" t="s">
        <v>6426</v>
      </c>
      <c r="N1375" s="722" t="s">
        <v>4521</v>
      </c>
      <c r="O1375" s="721" t="s">
        <v>222</v>
      </c>
      <c r="P1375" s="734" t="s">
        <v>4723</v>
      </c>
      <c r="Q1375" s="734" t="s">
        <v>4728</v>
      </c>
    </row>
    <row r="1376" spans="1:17">
      <c r="A1376" s="721"/>
      <c r="B1376" s="721">
        <v>2</v>
      </c>
      <c r="C1376" s="722" t="s">
        <v>4730</v>
      </c>
      <c r="D1376" s="723" t="s">
        <v>16</v>
      </c>
      <c r="E1376" s="721" t="s">
        <v>221</v>
      </c>
      <c r="F1376" s="721" t="s">
        <v>376</v>
      </c>
      <c r="G1376" s="956">
        <v>28774</v>
      </c>
      <c r="H1376" s="795">
        <v>38</v>
      </c>
      <c r="I1376" s="725" t="s">
        <v>4508</v>
      </c>
      <c r="J1376" s="721" t="s">
        <v>223</v>
      </c>
      <c r="K1376" s="721" t="s">
        <v>246</v>
      </c>
      <c r="L1376" s="726"/>
      <c r="M1376" s="726" t="s">
        <v>6426</v>
      </c>
      <c r="N1376" s="722" t="s">
        <v>4521</v>
      </c>
      <c r="O1376" s="721" t="s">
        <v>245</v>
      </c>
      <c r="P1376" s="734" t="s">
        <v>4729</v>
      </c>
      <c r="Q1376" s="734" t="s">
        <v>4728</v>
      </c>
    </row>
    <row r="1377" spans="1:17">
      <c r="A1377" s="721"/>
      <c r="B1377" s="721">
        <v>3</v>
      </c>
      <c r="C1377" s="722" t="s">
        <v>4734</v>
      </c>
      <c r="D1377" s="723" t="s">
        <v>16</v>
      </c>
      <c r="E1377" s="721" t="s">
        <v>254</v>
      </c>
      <c r="F1377" s="721" t="s">
        <v>230</v>
      </c>
      <c r="G1377" s="956">
        <v>37797</v>
      </c>
      <c r="H1377" s="795">
        <v>14</v>
      </c>
      <c r="I1377" s="725" t="s">
        <v>4508</v>
      </c>
      <c r="J1377" s="721" t="s">
        <v>369</v>
      </c>
      <c r="K1377" s="721" t="s">
        <v>266</v>
      </c>
      <c r="L1377" s="726"/>
      <c r="M1377" s="726" t="s">
        <v>6426</v>
      </c>
      <c r="N1377" s="722" t="s">
        <v>4521</v>
      </c>
      <c r="O1377" s="721" t="s">
        <v>255</v>
      </c>
      <c r="P1377" s="734" t="s">
        <v>4733</v>
      </c>
      <c r="Q1377" s="734" t="s">
        <v>4728</v>
      </c>
    </row>
    <row r="1378" spans="1:17">
      <c r="A1378" s="721"/>
      <c r="B1378" s="721">
        <v>4</v>
      </c>
      <c r="C1378" s="722" t="s">
        <v>4737</v>
      </c>
      <c r="D1378" s="723" t="s">
        <v>16</v>
      </c>
      <c r="E1378" s="721" t="s">
        <v>254</v>
      </c>
      <c r="F1378" s="721" t="s">
        <v>230</v>
      </c>
      <c r="G1378" s="956">
        <v>39240</v>
      </c>
      <c r="H1378" s="795">
        <v>10</v>
      </c>
      <c r="I1378" s="725" t="s">
        <v>4508</v>
      </c>
      <c r="J1378" s="721" t="s">
        <v>369</v>
      </c>
      <c r="K1378" s="721" t="s">
        <v>266</v>
      </c>
      <c r="L1378" s="726"/>
      <c r="M1378" s="726" t="s">
        <v>6426</v>
      </c>
      <c r="N1378" s="722" t="s">
        <v>4521</v>
      </c>
      <c r="O1378" s="721" t="s">
        <v>255</v>
      </c>
      <c r="P1378" s="734" t="s">
        <v>4736</v>
      </c>
      <c r="Q1378" s="734" t="s">
        <v>4728</v>
      </c>
    </row>
    <row r="1379" spans="1:17">
      <c r="A1379" s="721"/>
      <c r="B1379" s="721">
        <v>5</v>
      </c>
      <c r="C1379" s="722" t="s">
        <v>4739</v>
      </c>
      <c r="D1379" s="723" t="s">
        <v>23</v>
      </c>
      <c r="E1379" s="721" t="s">
        <v>254</v>
      </c>
      <c r="F1379" s="721" t="s">
        <v>230</v>
      </c>
      <c r="G1379" s="956">
        <v>40269</v>
      </c>
      <c r="H1379" s="795">
        <v>7</v>
      </c>
      <c r="I1379" s="725" t="s">
        <v>4508</v>
      </c>
      <c r="J1379" s="721" t="s">
        <v>265</v>
      </c>
      <c r="K1379" s="721" t="s">
        <v>270</v>
      </c>
      <c r="L1379" s="726"/>
      <c r="M1379" s="726" t="s">
        <v>6426</v>
      </c>
      <c r="N1379" s="722" t="s">
        <v>4521</v>
      </c>
      <c r="O1379" s="721" t="s">
        <v>255</v>
      </c>
      <c r="P1379" s="734" t="s">
        <v>4738</v>
      </c>
      <c r="Q1379" s="734" t="s">
        <v>4728</v>
      </c>
    </row>
    <row r="1380" spans="1:17">
      <c r="A1380" s="721">
        <v>389</v>
      </c>
      <c r="B1380" s="721">
        <v>1</v>
      </c>
      <c r="C1380" s="722" t="s">
        <v>4741</v>
      </c>
      <c r="D1380" s="723" t="s">
        <v>23</v>
      </c>
      <c r="E1380" s="721" t="s">
        <v>221</v>
      </c>
      <c r="F1380" s="721" t="s">
        <v>4742</v>
      </c>
      <c r="G1380" s="956">
        <v>29253</v>
      </c>
      <c r="H1380" s="795">
        <v>37</v>
      </c>
      <c r="I1380" s="725" t="s">
        <v>1403</v>
      </c>
      <c r="J1380" s="721" t="s">
        <v>289</v>
      </c>
      <c r="K1380" s="721" t="s">
        <v>283</v>
      </c>
      <c r="L1380" s="726"/>
      <c r="M1380" s="726" t="s">
        <v>6426</v>
      </c>
      <c r="N1380" s="722" t="s">
        <v>4521</v>
      </c>
      <c r="O1380" s="721" t="s">
        <v>222</v>
      </c>
      <c r="P1380" s="722" t="s">
        <v>4740</v>
      </c>
      <c r="Q1380" s="727" t="s">
        <v>4745</v>
      </c>
    </row>
    <row r="1381" spans="1:17">
      <c r="A1381" s="721"/>
      <c r="B1381" s="721">
        <v>2</v>
      </c>
      <c r="C1381" s="722" t="s">
        <v>4747</v>
      </c>
      <c r="D1381" s="723" t="s">
        <v>16</v>
      </c>
      <c r="E1381" s="721" t="s">
        <v>221</v>
      </c>
      <c r="F1381" s="721" t="s">
        <v>1514</v>
      </c>
      <c r="G1381" s="956">
        <v>30786</v>
      </c>
      <c r="H1381" s="795">
        <v>33</v>
      </c>
      <c r="I1381" s="725" t="s">
        <v>1403</v>
      </c>
      <c r="J1381" s="721" t="s">
        <v>223</v>
      </c>
      <c r="K1381" s="721" t="s">
        <v>246</v>
      </c>
      <c r="L1381" s="726"/>
      <c r="M1381" s="726" t="s">
        <v>6426</v>
      </c>
      <c r="N1381" s="722" t="s">
        <v>4521</v>
      </c>
      <c r="O1381" s="721" t="s">
        <v>245</v>
      </c>
      <c r="P1381" s="722" t="s">
        <v>4746</v>
      </c>
      <c r="Q1381" s="727" t="s">
        <v>4745</v>
      </c>
    </row>
    <row r="1382" spans="1:17">
      <c r="A1382" s="721"/>
      <c r="B1382" s="721">
        <v>3</v>
      </c>
      <c r="C1382" s="722" t="s">
        <v>4751</v>
      </c>
      <c r="D1382" s="723" t="s">
        <v>23</v>
      </c>
      <c r="E1382" s="721" t="s">
        <v>254</v>
      </c>
      <c r="F1382" s="721" t="s">
        <v>1514</v>
      </c>
      <c r="G1382" s="956">
        <v>38484</v>
      </c>
      <c r="H1382" s="795">
        <v>12</v>
      </c>
      <c r="I1382" s="725" t="s">
        <v>1403</v>
      </c>
      <c r="J1382" s="721" t="s">
        <v>369</v>
      </c>
      <c r="K1382" s="721" t="s">
        <v>266</v>
      </c>
      <c r="L1382" s="726"/>
      <c r="M1382" s="726" t="s">
        <v>6426</v>
      </c>
      <c r="N1382" s="722" t="s">
        <v>4521</v>
      </c>
      <c r="O1382" s="721" t="s">
        <v>255</v>
      </c>
      <c r="P1382" s="722" t="s">
        <v>4750</v>
      </c>
      <c r="Q1382" s="727" t="s">
        <v>4745</v>
      </c>
    </row>
    <row r="1383" spans="1:17">
      <c r="A1383" s="721"/>
      <c r="B1383" s="721">
        <v>4</v>
      </c>
      <c r="C1383" s="722" t="s">
        <v>4753</v>
      </c>
      <c r="D1383" s="723" t="s">
        <v>16</v>
      </c>
      <c r="E1383" s="721" t="s">
        <v>254</v>
      </c>
      <c r="F1383" s="721" t="s">
        <v>230</v>
      </c>
      <c r="G1383" s="956">
        <v>41998</v>
      </c>
      <c r="H1383" s="795">
        <v>2</v>
      </c>
      <c r="I1383" s="725" t="s">
        <v>1403</v>
      </c>
      <c r="J1383" s="721" t="s">
        <v>265</v>
      </c>
      <c r="K1383" s="721" t="s">
        <v>270</v>
      </c>
      <c r="L1383" s="726"/>
      <c r="M1383" s="726" t="s">
        <v>6426</v>
      </c>
      <c r="N1383" s="722" t="s">
        <v>4521</v>
      </c>
      <c r="O1383" s="721" t="s">
        <v>255</v>
      </c>
      <c r="P1383" s="734" t="s">
        <v>4752</v>
      </c>
      <c r="Q1383" s="727" t="s">
        <v>4745</v>
      </c>
    </row>
    <row r="1384" spans="1:17">
      <c r="A1384" s="721">
        <v>390</v>
      </c>
      <c r="B1384" s="721">
        <v>1</v>
      </c>
      <c r="C1384" s="722" t="s">
        <v>4755</v>
      </c>
      <c r="D1384" s="723" t="s">
        <v>23</v>
      </c>
      <c r="E1384" s="721" t="s">
        <v>221</v>
      </c>
      <c r="F1384" s="721" t="s">
        <v>376</v>
      </c>
      <c r="G1384" s="956">
        <v>23899</v>
      </c>
      <c r="H1384" s="795">
        <v>52</v>
      </c>
      <c r="I1384" s="725" t="s">
        <v>4508</v>
      </c>
      <c r="J1384" s="721" t="s">
        <v>223</v>
      </c>
      <c r="K1384" s="721" t="s">
        <v>283</v>
      </c>
      <c r="L1384" s="726"/>
      <c r="M1384" s="726" t="s">
        <v>6426</v>
      </c>
      <c r="N1384" s="722" t="s">
        <v>4521</v>
      </c>
      <c r="O1384" s="721" t="s">
        <v>222</v>
      </c>
      <c r="P1384" s="734" t="s">
        <v>4754</v>
      </c>
      <c r="Q1384" s="734" t="s">
        <v>4758</v>
      </c>
    </row>
    <row r="1385" spans="1:17">
      <c r="A1385" s="721"/>
      <c r="B1385" s="721">
        <v>2</v>
      </c>
      <c r="C1385" s="722" t="s">
        <v>4761</v>
      </c>
      <c r="D1385" s="723" t="s">
        <v>16</v>
      </c>
      <c r="E1385" s="721" t="s">
        <v>221</v>
      </c>
      <c r="F1385" s="721" t="s">
        <v>376</v>
      </c>
      <c r="G1385" s="956">
        <v>27406</v>
      </c>
      <c r="H1385" s="795">
        <v>42</v>
      </c>
      <c r="I1385" s="725" t="s">
        <v>4508</v>
      </c>
      <c r="J1385" s="721" t="s">
        <v>223</v>
      </c>
      <c r="K1385" s="721" t="s">
        <v>246</v>
      </c>
      <c r="L1385" s="726"/>
      <c r="M1385" s="726" t="s">
        <v>6426</v>
      </c>
      <c r="N1385" s="722" t="s">
        <v>4521</v>
      </c>
      <c r="O1385" s="721" t="s">
        <v>245</v>
      </c>
      <c r="P1385" s="734" t="s">
        <v>4760</v>
      </c>
      <c r="Q1385" s="734" t="s">
        <v>4758</v>
      </c>
    </row>
    <row r="1386" spans="1:17">
      <c r="A1386" s="721"/>
      <c r="B1386" s="721">
        <v>3</v>
      </c>
      <c r="C1386" s="722" t="s">
        <v>4765</v>
      </c>
      <c r="D1386" s="723" t="s">
        <v>16</v>
      </c>
      <c r="E1386" s="721" t="s">
        <v>254</v>
      </c>
      <c r="F1386" s="721" t="s">
        <v>1605</v>
      </c>
      <c r="G1386" s="956">
        <v>35073</v>
      </c>
      <c r="H1386" s="795">
        <v>21</v>
      </c>
      <c r="I1386" s="725" t="s">
        <v>4508</v>
      </c>
      <c r="J1386" s="721" t="s">
        <v>344</v>
      </c>
      <c r="K1386" s="721" t="s">
        <v>266</v>
      </c>
      <c r="L1386" s="726"/>
      <c r="M1386" s="726" t="s">
        <v>6426</v>
      </c>
      <c r="N1386" s="722" t="s">
        <v>4521</v>
      </c>
      <c r="O1386" s="721" t="s">
        <v>255</v>
      </c>
      <c r="P1386" s="734" t="s">
        <v>4764</v>
      </c>
      <c r="Q1386" s="734" t="s">
        <v>4758</v>
      </c>
    </row>
    <row r="1387" spans="1:17">
      <c r="A1387" s="721"/>
      <c r="B1387" s="721">
        <v>4</v>
      </c>
      <c r="C1387" s="722" t="s">
        <v>4767</v>
      </c>
      <c r="D1387" s="723" t="s">
        <v>16</v>
      </c>
      <c r="E1387" s="721" t="s">
        <v>254</v>
      </c>
      <c r="F1387" s="721" t="s">
        <v>230</v>
      </c>
      <c r="G1387" s="956">
        <v>36414</v>
      </c>
      <c r="H1387" s="795">
        <v>17</v>
      </c>
      <c r="I1387" s="725" t="s">
        <v>4508</v>
      </c>
      <c r="J1387" s="721" t="s">
        <v>886</v>
      </c>
      <c r="K1387" s="721" t="s">
        <v>266</v>
      </c>
      <c r="L1387" s="726"/>
      <c r="M1387" s="726" t="s">
        <v>6426</v>
      </c>
      <c r="N1387" s="722" t="s">
        <v>4521</v>
      </c>
      <c r="O1387" s="721" t="s">
        <v>255</v>
      </c>
      <c r="P1387" s="734" t="s">
        <v>4766</v>
      </c>
      <c r="Q1387" s="734" t="s">
        <v>4758</v>
      </c>
    </row>
    <row r="1388" spans="1:17">
      <c r="A1388" s="721"/>
      <c r="B1388" s="721">
        <v>5</v>
      </c>
      <c r="C1388" s="722" t="s">
        <v>4769</v>
      </c>
      <c r="D1388" s="723" t="s">
        <v>23</v>
      </c>
      <c r="E1388" s="721" t="s">
        <v>254</v>
      </c>
      <c r="F1388" s="721" t="s">
        <v>230</v>
      </c>
      <c r="G1388" s="956">
        <v>38070</v>
      </c>
      <c r="H1388" s="795">
        <v>13</v>
      </c>
      <c r="I1388" s="725" t="s">
        <v>4508</v>
      </c>
      <c r="J1388" s="721" t="s">
        <v>369</v>
      </c>
      <c r="K1388" s="721" t="s">
        <v>266</v>
      </c>
      <c r="L1388" s="726"/>
      <c r="M1388" s="726" t="s">
        <v>6426</v>
      </c>
      <c r="N1388" s="722" t="s">
        <v>4521</v>
      </c>
      <c r="O1388" s="721" t="s">
        <v>255</v>
      </c>
      <c r="P1388" s="734" t="s">
        <v>4768</v>
      </c>
      <c r="Q1388" s="734" t="s">
        <v>4758</v>
      </c>
    </row>
    <row r="1389" spans="1:17">
      <c r="A1389" s="721"/>
      <c r="B1389" s="721">
        <v>6</v>
      </c>
      <c r="C1389" s="722" t="s">
        <v>4771</v>
      </c>
      <c r="D1389" s="723" t="s">
        <v>23</v>
      </c>
      <c r="E1389" s="721" t="s">
        <v>254</v>
      </c>
      <c r="F1389" s="721" t="s">
        <v>230</v>
      </c>
      <c r="G1389" s="956">
        <v>38706</v>
      </c>
      <c r="H1389" s="795">
        <v>11</v>
      </c>
      <c r="I1389" s="725" t="s">
        <v>4508</v>
      </c>
      <c r="J1389" s="721" t="s">
        <v>369</v>
      </c>
      <c r="K1389" s="721" t="s">
        <v>266</v>
      </c>
      <c r="L1389" s="726"/>
      <c r="M1389" s="726" t="s">
        <v>6426</v>
      </c>
      <c r="N1389" s="722" t="s">
        <v>4521</v>
      </c>
      <c r="O1389" s="721" t="s">
        <v>255</v>
      </c>
      <c r="P1389" s="734" t="s">
        <v>4770</v>
      </c>
      <c r="Q1389" s="734" t="s">
        <v>4758</v>
      </c>
    </row>
    <row r="1390" spans="1:17">
      <c r="A1390" s="721">
        <v>391</v>
      </c>
      <c r="B1390" s="738">
        <v>1</v>
      </c>
      <c r="C1390" s="722" t="s">
        <v>4773</v>
      </c>
      <c r="D1390" s="723" t="s">
        <v>23</v>
      </c>
      <c r="E1390" s="738" t="s">
        <v>221</v>
      </c>
      <c r="F1390" s="738" t="s">
        <v>1650</v>
      </c>
      <c r="G1390" s="956">
        <v>33964</v>
      </c>
      <c r="H1390" s="795">
        <v>24</v>
      </c>
      <c r="I1390" s="725" t="s">
        <v>1403</v>
      </c>
      <c r="J1390" s="738" t="s">
        <v>223</v>
      </c>
      <c r="K1390" s="738" t="s">
        <v>261</v>
      </c>
      <c r="L1390" s="726"/>
      <c r="M1390" s="726" t="s">
        <v>6426</v>
      </c>
      <c r="N1390" s="722" t="s">
        <v>4521</v>
      </c>
      <c r="O1390" s="738" t="s">
        <v>222</v>
      </c>
      <c r="P1390" s="736" t="s">
        <v>4772</v>
      </c>
      <c r="Q1390" s="727" t="s">
        <v>4775</v>
      </c>
    </row>
    <row r="1391" spans="1:17">
      <c r="A1391" s="721"/>
      <c r="B1391" s="738">
        <v>2</v>
      </c>
      <c r="C1391" s="722" t="s">
        <v>4777</v>
      </c>
      <c r="D1391" s="723" t="s">
        <v>16</v>
      </c>
      <c r="E1391" s="738" t="s">
        <v>221</v>
      </c>
      <c r="F1391" s="738" t="s">
        <v>4778</v>
      </c>
      <c r="G1391" s="956">
        <v>35149</v>
      </c>
      <c r="H1391" s="795">
        <v>21</v>
      </c>
      <c r="I1391" s="725" t="s">
        <v>1403</v>
      </c>
      <c r="J1391" s="738" t="s">
        <v>223</v>
      </c>
      <c r="K1391" s="738" t="s">
        <v>246</v>
      </c>
      <c r="L1391" s="726"/>
      <c r="M1391" s="726" t="s">
        <v>6426</v>
      </c>
      <c r="N1391" s="722" t="s">
        <v>4521</v>
      </c>
      <c r="O1391" s="738" t="s">
        <v>245</v>
      </c>
      <c r="P1391" s="736" t="s">
        <v>4776</v>
      </c>
      <c r="Q1391" s="727" t="s">
        <v>4775</v>
      </c>
    </row>
    <row r="1392" spans="1:17">
      <c r="A1392" s="721"/>
      <c r="B1392" s="738">
        <v>3</v>
      </c>
      <c r="C1392" s="722" t="s">
        <v>4781</v>
      </c>
      <c r="D1392" s="723" t="s">
        <v>23</v>
      </c>
      <c r="E1392" s="738" t="s">
        <v>254</v>
      </c>
      <c r="F1392" s="738" t="s">
        <v>4782</v>
      </c>
      <c r="G1392" s="956">
        <v>42244</v>
      </c>
      <c r="H1392" s="795">
        <v>1</v>
      </c>
      <c r="I1392" s="725" t="s">
        <v>1403</v>
      </c>
      <c r="J1392" s="738" t="s">
        <v>265</v>
      </c>
      <c r="K1392" s="738" t="s">
        <v>270</v>
      </c>
      <c r="L1392" s="726"/>
      <c r="M1392" s="726" t="s">
        <v>6426</v>
      </c>
      <c r="N1392" s="722" t="s">
        <v>4521</v>
      </c>
      <c r="O1392" s="738" t="s">
        <v>255</v>
      </c>
      <c r="P1392" s="736"/>
      <c r="Q1392" s="727" t="s">
        <v>4775</v>
      </c>
    </row>
    <row r="1393" spans="1:17">
      <c r="A1393" s="721">
        <v>392</v>
      </c>
      <c r="B1393" s="738">
        <v>1</v>
      </c>
      <c r="C1393" s="722" t="s">
        <v>4784</v>
      </c>
      <c r="D1393" s="723" t="s">
        <v>23</v>
      </c>
      <c r="E1393" s="745" t="s">
        <v>221</v>
      </c>
      <c r="F1393" s="745" t="s">
        <v>4785</v>
      </c>
      <c r="G1393" s="956">
        <v>26736</v>
      </c>
      <c r="H1393" s="795">
        <v>44</v>
      </c>
      <c r="I1393" s="747" t="s">
        <v>4508</v>
      </c>
      <c r="J1393" s="745" t="s">
        <v>223</v>
      </c>
      <c r="K1393" s="745" t="s">
        <v>283</v>
      </c>
      <c r="L1393" s="726"/>
      <c r="M1393" s="726" t="s">
        <v>6426</v>
      </c>
      <c r="N1393" s="722" t="s">
        <v>4521</v>
      </c>
      <c r="O1393" s="745" t="s">
        <v>222</v>
      </c>
      <c r="P1393" s="736" t="s">
        <v>4783</v>
      </c>
      <c r="Q1393" s="727" t="s">
        <v>4788</v>
      </c>
    </row>
    <row r="1394" spans="1:17">
      <c r="A1394" s="721"/>
      <c r="B1394" s="738">
        <v>2</v>
      </c>
      <c r="C1394" s="722" t="s">
        <v>4790</v>
      </c>
      <c r="D1394" s="723" t="s">
        <v>16</v>
      </c>
      <c r="E1394" s="745" t="s">
        <v>221</v>
      </c>
      <c r="F1394" s="745" t="s">
        <v>4791</v>
      </c>
      <c r="G1394" s="956">
        <v>28537</v>
      </c>
      <c r="H1394" s="795">
        <v>39</v>
      </c>
      <c r="I1394" s="747" t="s">
        <v>4508</v>
      </c>
      <c r="J1394" s="745" t="s">
        <v>223</v>
      </c>
      <c r="K1394" s="745" t="s">
        <v>246</v>
      </c>
      <c r="L1394" s="726"/>
      <c r="M1394" s="726" t="s">
        <v>6426</v>
      </c>
      <c r="N1394" s="722" t="s">
        <v>4521</v>
      </c>
      <c r="O1394" s="745" t="s">
        <v>245</v>
      </c>
      <c r="P1394" s="736" t="s">
        <v>4789</v>
      </c>
      <c r="Q1394" s="727" t="s">
        <v>4788</v>
      </c>
    </row>
    <row r="1395" spans="1:17">
      <c r="A1395" s="721"/>
      <c r="B1395" s="738">
        <v>3</v>
      </c>
      <c r="C1395" s="722" t="s">
        <v>4794</v>
      </c>
      <c r="D1395" s="723" t="s">
        <v>16</v>
      </c>
      <c r="E1395" s="745" t="s">
        <v>254</v>
      </c>
      <c r="F1395" s="745" t="s">
        <v>376</v>
      </c>
      <c r="G1395" s="956">
        <v>37520</v>
      </c>
      <c r="H1395" s="795">
        <v>14</v>
      </c>
      <c r="I1395" s="747" t="s">
        <v>4508</v>
      </c>
      <c r="J1395" s="745" t="s">
        <v>348</v>
      </c>
      <c r="K1395" s="745" t="s">
        <v>266</v>
      </c>
      <c r="L1395" s="726"/>
      <c r="M1395" s="726" t="s">
        <v>6426</v>
      </c>
      <c r="N1395" s="722" t="s">
        <v>4521</v>
      </c>
      <c r="O1395" s="745" t="s">
        <v>255</v>
      </c>
      <c r="P1395" s="736" t="s">
        <v>4793</v>
      </c>
      <c r="Q1395" s="727" t="s">
        <v>4788</v>
      </c>
    </row>
    <row r="1396" spans="1:17">
      <c r="A1396" s="721"/>
      <c r="B1396" s="738">
        <v>4</v>
      </c>
      <c r="C1396" s="722" t="s">
        <v>4796</v>
      </c>
      <c r="D1396" s="723" t="s">
        <v>16</v>
      </c>
      <c r="E1396" s="745" t="s">
        <v>254</v>
      </c>
      <c r="F1396" s="745" t="s">
        <v>376</v>
      </c>
      <c r="G1396" s="956">
        <v>38068</v>
      </c>
      <c r="H1396" s="795">
        <v>13</v>
      </c>
      <c r="I1396" s="747" t="s">
        <v>4508</v>
      </c>
      <c r="J1396" s="745" t="s">
        <v>369</v>
      </c>
      <c r="K1396" s="745" t="s">
        <v>266</v>
      </c>
      <c r="L1396" s="726"/>
      <c r="M1396" s="726" t="s">
        <v>6426</v>
      </c>
      <c r="N1396" s="722" t="s">
        <v>4521</v>
      </c>
      <c r="O1396" s="745" t="s">
        <v>255</v>
      </c>
      <c r="P1396" s="736" t="s">
        <v>4795</v>
      </c>
      <c r="Q1396" s="727" t="s">
        <v>4788</v>
      </c>
    </row>
    <row r="1397" spans="1:17">
      <c r="A1397" s="721"/>
      <c r="B1397" s="738">
        <v>5</v>
      </c>
      <c r="C1397" s="722" t="s">
        <v>4798</v>
      </c>
      <c r="D1397" s="723" t="s">
        <v>23</v>
      </c>
      <c r="E1397" s="745" t="s">
        <v>254</v>
      </c>
      <c r="F1397" s="745" t="s">
        <v>22</v>
      </c>
      <c r="G1397" s="956">
        <v>39207</v>
      </c>
      <c r="H1397" s="795">
        <v>10</v>
      </c>
      <c r="I1397" s="747" t="s">
        <v>4508</v>
      </c>
      <c r="J1397" s="745" t="s">
        <v>369</v>
      </c>
      <c r="K1397" s="745" t="s">
        <v>266</v>
      </c>
      <c r="L1397" s="726"/>
      <c r="M1397" s="726" t="s">
        <v>6426</v>
      </c>
      <c r="N1397" s="722" t="s">
        <v>4521</v>
      </c>
      <c r="O1397" s="745" t="s">
        <v>255</v>
      </c>
      <c r="P1397" s="736" t="s">
        <v>4797</v>
      </c>
      <c r="Q1397" s="727" t="s">
        <v>4788</v>
      </c>
    </row>
    <row r="1398" spans="1:17">
      <c r="A1398" s="721"/>
      <c r="B1398" s="738">
        <v>6</v>
      </c>
      <c r="C1398" s="722" t="s">
        <v>4800</v>
      </c>
      <c r="D1398" s="723" t="s">
        <v>23</v>
      </c>
      <c r="E1398" s="745" t="s">
        <v>254</v>
      </c>
      <c r="F1398" s="745" t="s">
        <v>4801</v>
      </c>
      <c r="G1398" s="956">
        <v>40011</v>
      </c>
      <c r="H1398" s="795">
        <v>8</v>
      </c>
      <c r="I1398" s="747" t="s">
        <v>4508</v>
      </c>
      <c r="J1398" s="745" t="s">
        <v>369</v>
      </c>
      <c r="K1398" s="745" t="s">
        <v>266</v>
      </c>
      <c r="L1398" s="726"/>
      <c r="M1398" s="726" t="s">
        <v>6426</v>
      </c>
      <c r="N1398" s="722" t="s">
        <v>4521</v>
      </c>
      <c r="O1398" s="745" t="s">
        <v>255</v>
      </c>
      <c r="P1398" s="736" t="s">
        <v>4799</v>
      </c>
      <c r="Q1398" s="727" t="s">
        <v>4788</v>
      </c>
    </row>
    <row r="1399" spans="1:17">
      <c r="A1399" s="721"/>
      <c r="B1399" s="738">
        <v>7</v>
      </c>
      <c r="C1399" s="722" t="s">
        <v>4802</v>
      </c>
      <c r="D1399" s="723" t="s">
        <v>16</v>
      </c>
      <c r="E1399" s="745" t="s">
        <v>254</v>
      </c>
      <c r="F1399" s="745" t="s">
        <v>2792</v>
      </c>
      <c r="G1399" s="956">
        <v>42569</v>
      </c>
      <c r="H1399" s="795">
        <v>1</v>
      </c>
      <c r="I1399" s="747" t="s">
        <v>4508</v>
      </c>
      <c r="J1399" s="745" t="s">
        <v>265</v>
      </c>
      <c r="K1399" s="745" t="s">
        <v>270</v>
      </c>
      <c r="L1399" s="726"/>
      <c r="M1399" s="726" t="s">
        <v>6426</v>
      </c>
      <c r="N1399" s="722" t="s">
        <v>4521</v>
      </c>
      <c r="O1399" s="745" t="s">
        <v>255</v>
      </c>
      <c r="P1399" s="734"/>
      <c r="Q1399" s="727" t="s">
        <v>4788</v>
      </c>
    </row>
    <row r="1400" spans="1:17">
      <c r="A1400" s="721">
        <v>393</v>
      </c>
      <c r="B1400" s="738">
        <v>1</v>
      </c>
      <c r="C1400" s="722" t="s">
        <v>4804</v>
      </c>
      <c r="D1400" s="723" t="s">
        <v>23</v>
      </c>
      <c r="E1400" s="745" t="s">
        <v>221</v>
      </c>
      <c r="F1400" s="745" t="s">
        <v>877</v>
      </c>
      <c r="G1400" s="956">
        <v>27743</v>
      </c>
      <c r="H1400" s="795">
        <v>41</v>
      </c>
      <c r="I1400" s="747" t="s">
        <v>1403</v>
      </c>
      <c r="J1400" s="745" t="s">
        <v>1291</v>
      </c>
      <c r="K1400" s="745" t="s">
        <v>283</v>
      </c>
      <c r="L1400" s="726"/>
      <c r="M1400" s="726" t="s">
        <v>6426</v>
      </c>
      <c r="N1400" s="722" t="s">
        <v>4521</v>
      </c>
      <c r="O1400" s="745" t="s">
        <v>222</v>
      </c>
      <c r="P1400" s="736" t="s">
        <v>4803</v>
      </c>
      <c r="Q1400" s="727" t="s">
        <v>4807</v>
      </c>
    </row>
    <row r="1401" spans="1:17">
      <c r="A1401" s="721"/>
      <c r="B1401" s="738">
        <v>2</v>
      </c>
      <c r="C1401" s="722" t="s">
        <v>4809</v>
      </c>
      <c r="D1401" s="723" t="s">
        <v>16</v>
      </c>
      <c r="E1401" s="745" t="s">
        <v>221</v>
      </c>
      <c r="F1401" s="745" t="s">
        <v>376</v>
      </c>
      <c r="G1401" s="956">
        <v>29587</v>
      </c>
      <c r="H1401" s="795">
        <v>36</v>
      </c>
      <c r="I1401" s="747" t="s">
        <v>1403</v>
      </c>
      <c r="J1401" s="745" t="s">
        <v>2491</v>
      </c>
      <c r="K1401" s="745" t="s">
        <v>246</v>
      </c>
      <c r="L1401" s="726"/>
      <c r="M1401" s="726" t="s">
        <v>6426</v>
      </c>
      <c r="N1401" s="722" t="s">
        <v>4521</v>
      </c>
      <c r="O1401" s="745" t="s">
        <v>245</v>
      </c>
      <c r="P1401" s="736" t="s">
        <v>4808</v>
      </c>
      <c r="Q1401" s="727" t="s">
        <v>4807</v>
      </c>
    </row>
    <row r="1402" spans="1:17">
      <c r="A1402" s="721"/>
      <c r="B1402" s="738">
        <v>3</v>
      </c>
      <c r="C1402" s="722" t="s">
        <v>4812</v>
      </c>
      <c r="D1402" s="723" t="s">
        <v>23</v>
      </c>
      <c r="E1402" s="745" t="s">
        <v>254</v>
      </c>
      <c r="F1402" s="745" t="s">
        <v>877</v>
      </c>
      <c r="G1402" s="956">
        <v>37012</v>
      </c>
      <c r="H1402" s="795">
        <v>16</v>
      </c>
      <c r="I1402" s="747" t="s">
        <v>1403</v>
      </c>
      <c r="J1402" s="745" t="s">
        <v>348</v>
      </c>
      <c r="K1402" s="745" t="s">
        <v>266</v>
      </c>
      <c r="L1402" s="726"/>
      <c r="M1402" s="726" t="s">
        <v>6426</v>
      </c>
      <c r="N1402" s="722" t="s">
        <v>4521</v>
      </c>
      <c r="O1402" s="745" t="s">
        <v>255</v>
      </c>
      <c r="P1402" s="736" t="s">
        <v>4811</v>
      </c>
      <c r="Q1402" s="727" t="s">
        <v>4807</v>
      </c>
    </row>
    <row r="1403" spans="1:17">
      <c r="A1403" s="721"/>
      <c r="B1403" s="738">
        <v>4</v>
      </c>
      <c r="C1403" s="722" t="s">
        <v>4815</v>
      </c>
      <c r="D1403" s="723" t="s">
        <v>16</v>
      </c>
      <c r="E1403" s="745" t="s">
        <v>254</v>
      </c>
      <c r="F1403" s="745" t="s">
        <v>376</v>
      </c>
      <c r="G1403" s="956">
        <v>38449</v>
      </c>
      <c r="H1403" s="795">
        <v>12</v>
      </c>
      <c r="I1403" s="747" t="s">
        <v>1403</v>
      </c>
      <c r="J1403" s="745" t="s">
        <v>369</v>
      </c>
      <c r="K1403" s="745" t="s">
        <v>266</v>
      </c>
      <c r="L1403" s="726"/>
      <c r="M1403" s="726" t="s">
        <v>6426</v>
      </c>
      <c r="N1403" s="722" t="s">
        <v>4521</v>
      </c>
      <c r="O1403" s="745" t="s">
        <v>255</v>
      </c>
      <c r="P1403" s="736" t="s">
        <v>4814</v>
      </c>
      <c r="Q1403" s="727" t="s">
        <v>4807</v>
      </c>
    </row>
    <row r="1404" spans="1:17">
      <c r="A1404" s="721">
        <v>394</v>
      </c>
      <c r="B1404" s="721">
        <v>1</v>
      </c>
      <c r="C1404" s="722" t="s">
        <v>4818</v>
      </c>
      <c r="D1404" s="723" t="s">
        <v>23</v>
      </c>
      <c r="E1404" s="721" t="s">
        <v>221</v>
      </c>
      <c r="F1404" s="721" t="s">
        <v>4819</v>
      </c>
      <c r="G1404" s="956">
        <v>33623</v>
      </c>
      <c r="H1404" s="795">
        <v>25</v>
      </c>
      <c r="I1404" s="725" t="s">
        <v>1403</v>
      </c>
      <c r="J1404" s="721" t="s">
        <v>289</v>
      </c>
      <c r="K1404" s="721" t="s">
        <v>224</v>
      </c>
      <c r="L1404" s="726"/>
      <c r="M1404" s="726" t="s">
        <v>6426</v>
      </c>
      <c r="N1404" s="722" t="s">
        <v>4521</v>
      </c>
      <c r="O1404" s="721" t="s">
        <v>222</v>
      </c>
      <c r="P1404" s="722" t="s">
        <v>4817</v>
      </c>
      <c r="Q1404" s="727" t="s">
        <v>4821</v>
      </c>
    </row>
    <row r="1405" spans="1:17">
      <c r="A1405" s="721"/>
      <c r="B1405" s="721">
        <v>2</v>
      </c>
      <c r="C1405" s="722" t="s">
        <v>4823</v>
      </c>
      <c r="D1405" s="723" t="s">
        <v>16</v>
      </c>
      <c r="E1405" s="745" t="s">
        <v>221</v>
      </c>
      <c r="F1405" s="745" t="s">
        <v>4824</v>
      </c>
      <c r="G1405" s="956">
        <v>34528</v>
      </c>
      <c r="H1405" s="795">
        <v>23</v>
      </c>
      <c r="I1405" s="725" t="s">
        <v>1403</v>
      </c>
      <c r="J1405" s="745" t="s">
        <v>289</v>
      </c>
      <c r="K1405" s="745" t="s">
        <v>246</v>
      </c>
      <c r="L1405" s="726"/>
      <c r="M1405" s="726" t="s">
        <v>6426</v>
      </c>
      <c r="N1405" s="722" t="s">
        <v>4521</v>
      </c>
      <c r="O1405" s="745" t="s">
        <v>245</v>
      </c>
      <c r="P1405" s="727" t="s">
        <v>4822</v>
      </c>
      <c r="Q1405" s="727" t="s">
        <v>4821</v>
      </c>
    </row>
    <row r="1406" spans="1:17">
      <c r="A1406" s="721"/>
      <c r="B1406" s="721">
        <v>3</v>
      </c>
      <c r="C1406" s="722" t="s">
        <v>4828</v>
      </c>
      <c r="D1406" s="723" t="s">
        <v>16</v>
      </c>
      <c r="E1406" s="745" t="s">
        <v>254</v>
      </c>
      <c r="F1406" s="745" t="s">
        <v>4829</v>
      </c>
      <c r="G1406" s="956">
        <v>41113</v>
      </c>
      <c r="H1406" s="795">
        <v>5</v>
      </c>
      <c r="I1406" s="725" t="s">
        <v>1403</v>
      </c>
      <c r="J1406" s="745" t="s">
        <v>265</v>
      </c>
      <c r="K1406" s="745" t="s">
        <v>270</v>
      </c>
      <c r="L1406" s="726"/>
      <c r="M1406" s="726" t="s">
        <v>6426</v>
      </c>
      <c r="N1406" s="722" t="s">
        <v>4521</v>
      </c>
      <c r="O1406" s="745" t="s">
        <v>255</v>
      </c>
      <c r="P1406" s="727" t="s">
        <v>4827</v>
      </c>
      <c r="Q1406" s="727" t="s">
        <v>4821</v>
      </c>
    </row>
    <row r="1407" spans="1:17">
      <c r="A1407" s="721">
        <v>395</v>
      </c>
      <c r="B1407" s="721">
        <v>1</v>
      </c>
      <c r="C1407" s="722" t="s">
        <v>4831</v>
      </c>
      <c r="D1407" s="723" t="s">
        <v>23</v>
      </c>
      <c r="E1407" s="721" t="s">
        <v>221</v>
      </c>
      <c r="F1407" s="721" t="s">
        <v>288</v>
      </c>
      <c r="G1407" s="956">
        <v>34973</v>
      </c>
      <c r="H1407" s="795">
        <v>21</v>
      </c>
      <c r="I1407" s="725" t="s">
        <v>1403</v>
      </c>
      <c r="J1407" s="721" t="s">
        <v>289</v>
      </c>
      <c r="K1407" s="721" t="s">
        <v>283</v>
      </c>
      <c r="L1407" s="726"/>
      <c r="M1407" s="726" t="s">
        <v>6426</v>
      </c>
      <c r="N1407" s="722" t="s">
        <v>4521</v>
      </c>
      <c r="O1407" s="721" t="s">
        <v>222</v>
      </c>
      <c r="P1407" s="722" t="s">
        <v>4830</v>
      </c>
      <c r="Q1407" s="722" t="s">
        <v>4694</v>
      </c>
    </row>
    <row r="1408" spans="1:17">
      <c r="A1408" s="721">
        <v>396</v>
      </c>
      <c r="B1408" s="721">
        <v>1</v>
      </c>
      <c r="C1408" s="732" t="s">
        <v>4834</v>
      </c>
      <c r="D1408" s="723" t="s">
        <v>23</v>
      </c>
      <c r="E1408" s="733" t="s">
        <v>221</v>
      </c>
      <c r="F1408" s="733" t="s">
        <v>577</v>
      </c>
      <c r="G1408" s="956">
        <v>20298</v>
      </c>
      <c r="H1408" s="795">
        <v>62</v>
      </c>
      <c r="I1408" s="725" t="s">
        <v>1403</v>
      </c>
      <c r="J1408" s="733" t="s">
        <v>256</v>
      </c>
      <c r="K1408" s="733" t="s">
        <v>283</v>
      </c>
      <c r="L1408" s="726"/>
      <c r="M1408" s="726" t="s">
        <v>6426</v>
      </c>
      <c r="N1408" s="722" t="s">
        <v>4521</v>
      </c>
      <c r="O1408" s="733" t="s">
        <v>222</v>
      </c>
      <c r="P1408" s="734" t="s">
        <v>4833</v>
      </c>
      <c r="Q1408" s="734" t="s">
        <v>4837</v>
      </c>
    </row>
    <row r="1409" spans="1:17">
      <c r="A1409" s="721"/>
      <c r="B1409" s="738">
        <v>2</v>
      </c>
      <c r="C1409" s="722" t="s">
        <v>4839</v>
      </c>
      <c r="D1409" s="723" t="s">
        <v>16</v>
      </c>
      <c r="E1409" s="733" t="s">
        <v>221</v>
      </c>
      <c r="F1409" s="733" t="s">
        <v>577</v>
      </c>
      <c r="G1409" s="956">
        <v>23231</v>
      </c>
      <c r="H1409" s="795">
        <v>53</v>
      </c>
      <c r="I1409" s="725" t="s">
        <v>1403</v>
      </c>
      <c r="J1409" s="733" t="s">
        <v>256</v>
      </c>
      <c r="K1409" s="733" t="s">
        <v>246</v>
      </c>
      <c r="L1409" s="726"/>
      <c r="M1409" s="726" t="s">
        <v>6426</v>
      </c>
      <c r="N1409" s="722" t="s">
        <v>4521</v>
      </c>
      <c r="O1409" s="733" t="s">
        <v>245</v>
      </c>
      <c r="P1409" s="734" t="s">
        <v>4838</v>
      </c>
      <c r="Q1409" s="734" t="s">
        <v>4837</v>
      </c>
    </row>
    <row r="1410" spans="1:17">
      <c r="A1410" s="721"/>
      <c r="B1410" s="738">
        <v>4</v>
      </c>
      <c r="C1410" s="722" t="s">
        <v>4843</v>
      </c>
      <c r="D1410" s="723" t="s">
        <v>23</v>
      </c>
      <c r="E1410" s="733" t="s">
        <v>254</v>
      </c>
      <c r="F1410" s="733" t="s">
        <v>244</v>
      </c>
      <c r="G1410" s="956">
        <v>35431</v>
      </c>
      <c r="H1410" s="795">
        <v>20</v>
      </c>
      <c r="I1410" s="725" t="s">
        <v>1403</v>
      </c>
      <c r="J1410" s="733" t="s">
        <v>289</v>
      </c>
      <c r="K1410" s="733" t="s">
        <v>266</v>
      </c>
      <c r="L1410" s="726"/>
      <c r="M1410" s="726" t="s">
        <v>6426</v>
      </c>
      <c r="N1410" s="722" t="s">
        <v>4521</v>
      </c>
      <c r="O1410" s="733" t="s">
        <v>255</v>
      </c>
      <c r="P1410" s="734" t="s">
        <v>4842</v>
      </c>
      <c r="Q1410" s="734" t="s">
        <v>4837</v>
      </c>
    </row>
    <row r="1411" spans="1:17">
      <c r="A1411" s="721"/>
      <c r="B1411" s="721">
        <v>5</v>
      </c>
      <c r="C1411" s="722" t="s">
        <v>4845</v>
      </c>
      <c r="D1411" s="723" t="s">
        <v>23</v>
      </c>
      <c r="E1411" s="733" t="s">
        <v>254</v>
      </c>
      <c r="F1411" s="733" t="s">
        <v>244</v>
      </c>
      <c r="G1411" s="956">
        <v>36124</v>
      </c>
      <c r="H1411" s="795">
        <v>18</v>
      </c>
      <c r="I1411" s="725" t="s">
        <v>1403</v>
      </c>
      <c r="J1411" s="733" t="s">
        <v>289</v>
      </c>
      <c r="K1411" s="733" t="s">
        <v>261</v>
      </c>
      <c r="L1411" s="726"/>
      <c r="M1411" s="726" t="s">
        <v>6426</v>
      </c>
      <c r="N1411" s="722" t="s">
        <v>4521</v>
      </c>
      <c r="O1411" s="733" t="s">
        <v>255</v>
      </c>
      <c r="P1411" s="734" t="s">
        <v>4844</v>
      </c>
      <c r="Q1411" s="734" t="s">
        <v>4837</v>
      </c>
    </row>
    <row r="1412" spans="1:17">
      <c r="A1412" s="721">
        <v>397</v>
      </c>
      <c r="B1412" s="721">
        <v>1</v>
      </c>
      <c r="C1412" s="722" t="s">
        <v>4847</v>
      </c>
      <c r="D1412" s="723" t="s">
        <v>23</v>
      </c>
      <c r="E1412" s="721" t="s">
        <v>221</v>
      </c>
      <c r="F1412" s="721" t="s">
        <v>524</v>
      </c>
      <c r="G1412" s="956">
        <v>28102</v>
      </c>
      <c r="H1412" s="795">
        <v>40</v>
      </c>
      <c r="I1412" s="725" t="s">
        <v>1403</v>
      </c>
      <c r="J1412" s="721" t="s">
        <v>289</v>
      </c>
      <c r="K1412" s="721" t="s">
        <v>283</v>
      </c>
      <c r="L1412" s="726"/>
      <c r="M1412" s="726" t="s">
        <v>6426</v>
      </c>
      <c r="N1412" s="722" t="s">
        <v>4521</v>
      </c>
      <c r="O1412" s="721" t="s">
        <v>222</v>
      </c>
      <c r="P1412" s="741" t="s">
        <v>4846</v>
      </c>
      <c r="Q1412" s="722" t="s">
        <v>3699</v>
      </c>
    </row>
    <row r="1413" spans="1:17">
      <c r="A1413" s="721"/>
      <c r="B1413" s="721">
        <v>2</v>
      </c>
      <c r="C1413" s="722" t="s">
        <v>4851</v>
      </c>
      <c r="D1413" s="723" t="s">
        <v>16</v>
      </c>
      <c r="E1413" s="721" t="s">
        <v>221</v>
      </c>
      <c r="F1413" s="721" t="s">
        <v>524</v>
      </c>
      <c r="G1413" s="956">
        <v>28288</v>
      </c>
      <c r="H1413" s="795">
        <v>40</v>
      </c>
      <c r="I1413" s="725" t="s">
        <v>1403</v>
      </c>
      <c r="J1413" s="721" t="s">
        <v>223</v>
      </c>
      <c r="K1413" s="721" t="s">
        <v>246</v>
      </c>
      <c r="L1413" s="726"/>
      <c r="M1413" s="726" t="s">
        <v>6426</v>
      </c>
      <c r="N1413" s="722" t="s">
        <v>4521</v>
      </c>
      <c r="O1413" s="721" t="s">
        <v>245</v>
      </c>
      <c r="P1413" s="741" t="s">
        <v>4850</v>
      </c>
      <c r="Q1413" s="722" t="s">
        <v>3699</v>
      </c>
    </row>
    <row r="1414" spans="1:17">
      <c r="A1414" s="721"/>
      <c r="B1414" s="721">
        <v>3</v>
      </c>
      <c r="C1414" s="722" t="s">
        <v>4857</v>
      </c>
      <c r="D1414" s="723" t="s">
        <v>23</v>
      </c>
      <c r="E1414" s="721" t="s">
        <v>254</v>
      </c>
      <c r="F1414" s="721" t="s">
        <v>524</v>
      </c>
      <c r="G1414" s="956">
        <v>40882</v>
      </c>
      <c r="H1414" s="795">
        <v>5</v>
      </c>
      <c r="I1414" s="725" t="s">
        <v>1403</v>
      </c>
      <c r="J1414" s="721" t="s">
        <v>265</v>
      </c>
      <c r="K1414" s="721" t="s">
        <v>270</v>
      </c>
      <c r="L1414" s="726"/>
      <c r="M1414" s="726" t="s">
        <v>6426</v>
      </c>
      <c r="N1414" s="722" t="s">
        <v>4521</v>
      </c>
      <c r="O1414" s="721" t="s">
        <v>255</v>
      </c>
      <c r="P1414" s="734" t="s">
        <v>4856</v>
      </c>
      <c r="Q1414" s="722" t="s">
        <v>3699</v>
      </c>
    </row>
    <row r="1415" spans="1:17">
      <c r="A1415" s="721">
        <v>398</v>
      </c>
      <c r="B1415" s="721">
        <v>1</v>
      </c>
      <c r="C1415" s="722" t="s">
        <v>6991</v>
      </c>
      <c r="D1415" s="723" t="s">
        <v>23</v>
      </c>
      <c r="E1415" s="721" t="s">
        <v>221</v>
      </c>
      <c r="F1415" s="721"/>
      <c r="G1415" s="956"/>
      <c r="H1415" s="795"/>
      <c r="I1415" s="725" t="s">
        <v>4508</v>
      </c>
      <c r="J1415" s="721"/>
      <c r="K1415" s="721" t="s">
        <v>283</v>
      </c>
      <c r="L1415" s="726"/>
      <c r="M1415" s="726" t="s">
        <v>6426</v>
      </c>
      <c r="N1415" s="722" t="s">
        <v>4521</v>
      </c>
      <c r="O1415" s="721" t="s">
        <v>222</v>
      </c>
      <c r="P1415" s="734"/>
      <c r="Q1415" s="722"/>
    </row>
    <row r="1416" spans="1:17">
      <c r="A1416" s="721"/>
      <c r="B1416" s="721">
        <v>2</v>
      </c>
      <c r="C1416" s="722"/>
      <c r="D1416" s="723" t="s">
        <v>16</v>
      </c>
      <c r="E1416" s="721" t="s">
        <v>221</v>
      </c>
      <c r="F1416" s="721"/>
      <c r="G1416" s="956"/>
      <c r="H1416" s="795"/>
      <c r="I1416" s="725" t="s">
        <v>4508</v>
      </c>
      <c r="J1416" s="721"/>
      <c r="K1416" s="721" t="s">
        <v>6621</v>
      </c>
      <c r="L1416" s="726"/>
      <c r="M1416" s="726" t="s">
        <v>6426</v>
      </c>
      <c r="N1416" s="722" t="s">
        <v>4521</v>
      </c>
      <c r="O1416" s="721" t="s">
        <v>245</v>
      </c>
      <c r="P1416" s="734"/>
      <c r="Q1416" s="722"/>
    </row>
    <row r="1417" spans="1:17">
      <c r="A1417" s="721"/>
      <c r="B1417" s="721">
        <v>3</v>
      </c>
      <c r="C1417" s="722"/>
      <c r="D1417" s="723" t="s">
        <v>16</v>
      </c>
      <c r="E1417" s="721" t="s">
        <v>254</v>
      </c>
      <c r="F1417" s="721"/>
      <c r="G1417" s="956"/>
      <c r="H1417" s="795"/>
      <c r="I1417" s="725" t="s">
        <v>4508</v>
      </c>
      <c r="J1417" s="721" t="s">
        <v>369</v>
      </c>
      <c r="K1417" s="721" t="s">
        <v>6623</v>
      </c>
      <c r="L1417" s="726"/>
      <c r="M1417" s="726" t="s">
        <v>6426</v>
      </c>
      <c r="N1417" s="722" t="s">
        <v>4521</v>
      </c>
      <c r="O1417" s="721" t="s">
        <v>255</v>
      </c>
      <c r="P1417" s="734"/>
      <c r="Q1417" s="722"/>
    </row>
    <row r="1418" spans="1:17">
      <c r="A1418" s="721"/>
      <c r="B1418" s="721">
        <v>4</v>
      </c>
      <c r="C1418" s="722"/>
      <c r="D1418" s="723" t="s">
        <v>16</v>
      </c>
      <c r="E1418" s="721" t="s">
        <v>254</v>
      </c>
      <c r="F1418" s="721"/>
      <c r="G1418" s="956"/>
      <c r="H1418" s="795"/>
      <c r="I1418" s="725" t="s">
        <v>4508</v>
      </c>
      <c r="J1418" s="721" t="s">
        <v>265</v>
      </c>
      <c r="K1418" s="721" t="s">
        <v>270</v>
      </c>
      <c r="L1418" s="726"/>
      <c r="M1418" s="726" t="s">
        <v>6426</v>
      </c>
      <c r="N1418" s="722" t="s">
        <v>4521</v>
      </c>
      <c r="O1418" s="721" t="s">
        <v>255</v>
      </c>
      <c r="P1418" s="734"/>
      <c r="Q1418" s="722"/>
    </row>
    <row r="1419" spans="1:17">
      <c r="A1419" s="722">
        <v>399</v>
      </c>
      <c r="B1419" s="722">
        <v>1</v>
      </c>
      <c r="C1419" s="722" t="s">
        <v>2539</v>
      </c>
      <c r="D1419" s="744" t="s">
        <v>23</v>
      </c>
      <c r="E1419" s="722" t="s">
        <v>221</v>
      </c>
      <c r="F1419" s="722" t="s">
        <v>524</v>
      </c>
      <c r="G1419" s="957">
        <v>25956</v>
      </c>
      <c r="H1419" s="724">
        <v>46</v>
      </c>
      <c r="I1419" s="769" t="s">
        <v>1403</v>
      </c>
      <c r="J1419" s="722" t="s">
        <v>256</v>
      </c>
      <c r="K1419" s="722" t="s">
        <v>283</v>
      </c>
      <c r="L1419" s="770"/>
      <c r="M1419" s="770" t="s">
        <v>6426</v>
      </c>
      <c r="N1419" s="722" t="s">
        <v>4862</v>
      </c>
      <c r="O1419" s="722" t="s">
        <v>222</v>
      </c>
      <c r="P1419" s="722" t="s">
        <v>4859</v>
      </c>
      <c r="Q1419" s="722" t="s">
        <v>4861</v>
      </c>
    </row>
    <row r="1420" spans="1:17">
      <c r="A1420" s="721"/>
      <c r="B1420" s="721">
        <v>2</v>
      </c>
      <c r="C1420" s="722" t="s">
        <v>4865</v>
      </c>
      <c r="D1420" s="723" t="s">
        <v>16</v>
      </c>
      <c r="E1420" s="721" t="s">
        <v>221</v>
      </c>
      <c r="F1420" s="721" t="s">
        <v>524</v>
      </c>
      <c r="G1420" s="956">
        <v>27740</v>
      </c>
      <c r="H1420" s="795">
        <v>41</v>
      </c>
      <c r="I1420" s="725" t="s">
        <v>1403</v>
      </c>
      <c r="J1420" s="721" t="s">
        <v>256</v>
      </c>
      <c r="K1420" s="721" t="s">
        <v>246</v>
      </c>
      <c r="L1420" s="726"/>
      <c r="M1420" s="726" t="s">
        <v>6426</v>
      </c>
      <c r="N1420" s="722" t="s">
        <v>4862</v>
      </c>
      <c r="O1420" s="721" t="s">
        <v>245</v>
      </c>
      <c r="P1420" s="722" t="s">
        <v>4864</v>
      </c>
      <c r="Q1420" s="722" t="s">
        <v>4861</v>
      </c>
    </row>
    <row r="1421" spans="1:17">
      <c r="A1421" s="721"/>
      <c r="B1421" s="721">
        <v>3</v>
      </c>
      <c r="C1421" s="722" t="s">
        <v>4867</v>
      </c>
      <c r="D1421" s="723" t="s">
        <v>23</v>
      </c>
      <c r="E1421" s="721" t="s">
        <v>254</v>
      </c>
      <c r="F1421" s="721" t="s">
        <v>524</v>
      </c>
      <c r="G1421" s="956">
        <v>34222</v>
      </c>
      <c r="H1421" s="795">
        <v>23</v>
      </c>
      <c r="I1421" s="725" t="s">
        <v>1403</v>
      </c>
      <c r="J1421" s="721" t="s">
        <v>223</v>
      </c>
      <c r="K1421" s="721" t="s">
        <v>266</v>
      </c>
      <c r="L1421" s="726"/>
      <c r="M1421" s="726" t="s">
        <v>6426</v>
      </c>
      <c r="N1421" s="722" t="s">
        <v>4862</v>
      </c>
      <c r="O1421" s="721" t="s">
        <v>255</v>
      </c>
      <c r="P1421" s="722" t="s">
        <v>4866</v>
      </c>
      <c r="Q1421" s="722" t="s">
        <v>4861</v>
      </c>
    </row>
    <row r="1422" spans="1:17">
      <c r="A1422" s="721"/>
      <c r="B1422" s="721">
        <v>4</v>
      </c>
      <c r="C1422" s="722" t="s">
        <v>4869</v>
      </c>
      <c r="D1422" s="723" t="s">
        <v>23</v>
      </c>
      <c r="E1422" s="721" t="s">
        <v>254</v>
      </c>
      <c r="F1422" s="721" t="s">
        <v>524</v>
      </c>
      <c r="G1422" s="956">
        <v>34378</v>
      </c>
      <c r="H1422" s="795">
        <v>23</v>
      </c>
      <c r="I1422" s="725" t="s">
        <v>1403</v>
      </c>
      <c r="J1422" s="721" t="s">
        <v>256</v>
      </c>
      <c r="K1422" s="721" t="s">
        <v>266</v>
      </c>
      <c r="L1422" s="726"/>
      <c r="M1422" s="726" t="s">
        <v>6426</v>
      </c>
      <c r="N1422" s="722" t="s">
        <v>4862</v>
      </c>
      <c r="O1422" s="721" t="s">
        <v>255</v>
      </c>
      <c r="P1422" s="722" t="s">
        <v>4868</v>
      </c>
      <c r="Q1422" s="722" t="s">
        <v>4861</v>
      </c>
    </row>
    <row r="1423" spans="1:17">
      <c r="A1423" s="721"/>
      <c r="B1423" s="721">
        <v>5</v>
      </c>
      <c r="C1423" s="722" t="s">
        <v>4871</v>
      </c>
      <c r="D1423" s="723" t="s">
        <v>16</v>
      </c>
      <c r="E1423" s="721" t="s">
        <v>254</v>
      </c>
      <c r="F1423" s="721" t="s">
        <v>524</v>
      </c>
      <c r="G1423" s="956">
        <v>37900</v>
      </c>
      <c r="H1423" s="795">
        <v>13</v>
      </c>
      <c r="I1423" s="725" t="s">
        <v>1403</v>
      </c>
      <c r="J1423" s="721" t="s">
        <v>369</v>
      </c>
      <c r="K1423" s="721" t="s">
        <v>266</v>
      </c>
      <c r="L1423" s="726"/>
      <c r="M1423" s="726" t="s">
        <v>6426</v>
      </c>
      <c r="N1423" s="722" t="s">
        <v>4862</v>
      </c>
      <c r="O1423" s="721" t="s">
        <v>255</v>
      </c>
      <c r="P1423" s="722" t="s">
        <v>4870</v>
      </c>
      <c r="Q1423" s="722" t="s">
        <v>4861</v>
      </c>
    </row>
    <row r="1424" spans="1:17">
      <c r="A1424" s="721">
        <v>400</v>
      </c>
      <c r="B1424" s="721">
        <v>1</v>
      </c>
      <c r="C1424" s="722" t="s">
        <v>4890</v>
      </c>
      <c r="D1424" s="723" t="s">
        <v>23</v>
      </c>
      <c r="E1424" s="721" t="s">
        <v>221</v>
      </c>
      <c r="F1424" s="721" t="s">
        <v>1514</v>
      </c>
      <c r="G1424" s="956">
        <v>27835</v>
      </c>
      <c r="H1424" s="795">
        <v>41</v>
      </c>
      <c r="I1424" s="725" t="s">
        <v>1403</v>
      </c>
      <c r="J1424" s="721" t="s">
        <v>256</v>
      </c>
      <c r="K1424" s="721" t="s">
        <v>283</v>
      </c>
      <c r="L1424" s="726"/>
      <c r="M1424" s="726" t="s">
        <v>6426</v>
      </c>
      <c r="N1424" s="722" t="s">
        <v>4862</v>
      </c>
      <c r="O1424" s="721" t="s">
        <v>222</v>
      </c>
      <c r="P1424" s="722" t="s">
        <v>4889</v>
      </c>
      <c r="Q1424" s="722" t="s">
        <v>4893</v>
      </c>
    </row>
    <row r="1425" spans="1:17">
      <c r="A1425" s="721"/>
      <c r="B1425" s="721">
        <v>2</v>
      </c>
      <c r="C1425" s="722" t="s">
        <v>4895</v>
      </c>
      <c r="D1425" s="723" t="s">
        <v>16</v>
      </c>
      <c r="E1425" s="721" t="s">
        <v>221</v>
      </c>
      <c r="F1425" s="721" t="s">
        <v>2657</v>
      </c>
      <c r="G1425" s="956">
        <v>29690</v>
      </c>
      <c r="H1425" s="795">
        <v>36</v>
      </c>
      <c r="I1425" s="725" t="s">
        <v>1403</v>
      </c>
      <c r="J1425" s="721" t="s">
        <v>256</v>
      </c>
      <c r="K1425" s="721" t="s">
        <v>246</v>
      </c>
      <c r="L1425" s="726"/>
      <c r="M1425" s="726" t="s">
        <v>6426</v>
      </c>
      <c r="N1425" s="722" t="s">
        <v>4862</v>
      </c>
      <c r="O1425" s="721" t="s">
        <v>245</v>
      </c>
      <c r="P1425" s="722" t="s">
        <v>4894</v>
      </c>
      <c r="Q1425" s="722" t="s">
        <v>4893</v>
      </c>
    </row>
    <row r="1426" spans="1:17">
      <c r="A1426" s="721"/>
      <c r="B1426" s="721">
        <v>3</v>
      </c>
      <c r="C1426" s="722" t="s">
        <v>4899</v>
      </c>
      <c r="D1426" s="723" t="s">
        <v>23</v>
      </c>
      <c r="E1426" s="721" t="s">
        <v>254</v>
      </c>
      <c r="F1426" s="721" t="s">
        <v>1514</v>
      </c>
      <c r="G1426" s="956">
        <v>35335</v>
      </c>
      <c r="H1426" s="795">
        <v>20</v>
      </c>
      <c r="I1426" s="725" t="s">
        <v>1403</v>
      </c>
      <c r="J1426" s="721" t="s">
        <v>289</v>
      </c>
      <c r="K1426" s="721" t="s">
        <v>266</v>
      </c>
      <c r="L1426" s="726"/>
      <c r="M1426" s="726" t="s">
        <v>6426</v>
      </c>
      <c r="N1426" s="722" t="s">
        <v>4862</v>
      </c>
      <c r="O1426" s="721" t="s">
        <v>255</v>
      </c>
      <c r="P1426" s="722" t="s">
        <v>4898</v>
      </c>
      <c r="Q1426" s="722" t="s">
        <v>4893</v>
      </c>
    </row>
    <row r="1427" spans="1:17">
      <c r="A1427" s="721"/>
      <c r="B1427" s="721">
        <v>4</v>
      </c>
      <c r="C1427" s="722" t="s">
        <v>4901</v>
      </c>
      <c r="D1427" s="723" t="s">
        <v>16</v>
      </c>
      <c r="E1427" s="721" t="s">
        <v>254</v>
      </c>
      <c r="F1427" s="721" t="s">
        <v>230</v>
      </c>
      <c r="G1427" s="956">
        <v>38400</v>
      </c>
      <c r="H1427" s="795">
        <v>12</v>
      </c>
      <c r="I1427" s="725" t="s">
        <v>1403</v>
      </c>
      <c r="J1427" s="721" t="s">
        <v>369</v>
      </c>
      <c r="K1427" s="721" t="s">
        <v>266</v>
      </c>
      <c r="L1427" s="726"/>
      <c r="M1427" s="726" t="s">
        <v>6426</v>
      </c>
      <c r="N1427" s="722" t="s">
        <v>4862</v>
      </c>
      <c r="O1427" s="721" t="s">
        <v>255</v>
      </c>
      <c r="P1427" s="722" t="s">
        <v>4900</v>
      </c>
      <c r="Q1427" s="722" t="s">
        <v>4893</v>
      </c>
    </row>
    <row r="1428" spans="1:17">
      <c r="A1428" s="721"/>
      <c r="B1428" s="721">
        <v>5</v>
      </c>
      <c r="C1428" s="722" t="s">
        <v>4902</v>
      </c>
      <c r="D1428" s="723" t="s">
        <v>23</v>
      </c>
      <c r="E1428" s="721" t="s">
        <v>254</v>
      </c>
      <c r="F1428" s="721" t="s">
        <v>230</v>
      </c>
      <c r="G1428" s="956">
        <v>41353</v>
      </c>
      <c r="H1428" s="795">
        <v>4</v>
      </c>
      <c r="I1428" s="725" t="s">
        <v>1403</v>
      </c>
      <c r="J1428" s="721" t="s">
        <v>265</v>
      </c>
      <c r="K1428" s="721" t="s">
        <v>270</v>
      </c>
      <c r="L1428" s="726"/>
      <c r="M1428" s="726" t="s">
        <v>6426</v>
      </c>
      <c r="N1428" s="722" t="s">
        <v>4862</v>
      </c>
      <c r="O1428" s="721" t="s">
        <v>255</v>
      </c>
      <c r="P1428" s="722"/>
      <c r="Q1428" s="722" t="s">
        <v>4893</v>
      </c>
    </row>
    <row r="1429" spans="1:17">
      <c r="A1429" s="721">
        <v>401</v>
      </c>
      <c r="B1429" s="721">
        <v>1</v>
      </c>
      <c r="C1429" s="722" t="s">
        <v>4915</v>
      </c>
      <c r="D1429" s="723" t="s">
        <v>23</v>
      </c>
      <c r="E1429" s="721" t="s">
        <v>221</v>
      </c>
      <c r="F1429" s="721" t="s">
        <v>4916</v>
      </c>
      <c r="G1429" s="956">
        <v>25116</v>
      </c>
      <c r="H1429" s="795">
        <v>48</v>
      </c>
      <c r="I1429" s="725" t="s">
        <v>1403</v>
      </c>
      <c r="J1429" s="721" t="s">
        <v>256</v>
      </c>
      <c r="K1429" s="721" t="s">
        <v>283</v>
      </c>
      <c r="L1429" s="726"/>
      <c r="M1429" s="726" t="s">
        <v>6426</v>
      </c>
      <c r="N1429" s="722" t="s">
        <v>4862</v>
      </c>
      <c r="O1429" s="721" t="s">
        <v>222</v>
      </c>
      <c r="P1429" s="722" t="s">
        <v>4914</v>
      </c>
      <c r="Q1429" s="722" t="s">
        <v>4919</v>
      </c>
    </row>
    <row r="1430" spans="1:17">
      <c r="A1430" s="721"/>
      <c r="B1430" s="721">
        <v>2</v>
      </c>
      <c r="C1430" s="722" t="s">
        <v>3370</v>
      </c>
      <c r="D1430" s="723" t="s">
        <v>16</v>
      </c>
      <c r="E1430" s="721" t="s">
        <v>221</v>
      </c>
      <c r="F1430" s="721" t="s">
        <v>4921</v>
      </c>
      <c r="G1430" s="956">
        <v>28249</v>
      </c>
      <c r="H1430" s="795">
        <v>40</v>
      </c>
      <c r="I1430" s="725" t="s">
        <v>1403</v>
      </c>
      <c r="J1430" s="721" t="s">
        <v>256</v>
      </c>
      <c r="K1430" s="721" t="s">
        <v>246</v>
      </c>
      <c r="L1430" s="726"/>
      <c r="M1430" s="726" t="s">
        <v>6426</v>
      </c>
      <c r="N1430" s="722" t="s">
        <v>4862</v>
      </c>
      <c r="O1430" s="721" t="s">
        <v>245</v>
      </c>
      <c r="P1430" s="722" t="s">
        <v>4920</v>
      </c>
      <c r="Q1430" s="722" t="s">
        <v>4919</v>
      </c>
    </row>
    <row r="1431" spans="1:17">
      <c r="A1431" s="721"/>
      <c r="B1431" s="721">
        <v>3</v>
      </c>
      <c r="C1431" s="722" t="s">
        <v>4925</v>
      </c>
      <c r="D1431" s="723" t="s">
        <v>16</v>
      </c>
      <c r="E1431" s="721" t="s">
        <v>254</v>
      </c>
      <c r="F1431" s="721" t="s">
        <v>1514</v>
      </c>
      <c r="G1431" s="956">
        <v>35390</v>
      </c>
      <c r="H1431" s="795">
        <v>20</v>
      </c>
      <c r="I1431" s="725" t="s">
        <v>1403</v>
      </c>
      <c r="J1431" s="721" t="s">
        <v>344</v>
      </c>
      <c r="K1431" s="721" t="s">
        <v>266</v>
      </c>
      <c r="L1431" s="726"/>
      <c r="M1431" s="726" t="s">
        <v>6426</v>
      </c>
      <c r="N1431" s="722" t="s">
        <v>4862</v>
      </c>
      <c r="O1431" s="721" t="s">
        <v>255</v>
      </c>
      <c r="P1431" s="722" t="s">
        <v>4924</v>
      </c>
      <c r="Q1431" s="722" t="s">
        <v>4919</v>
      </c>
    </row>
    <row r="1432" spans="1:17">
      <c r="A1432" s="721"/>
      <c r="B1432" s="721">
        <v>4</v>
      </c>
      <c r="C1432" s="722" t="s">
        <v>4928</v>
      </c>
      <c r="D1432" s="723" t="s">
        <v>23</v>
      </c>
      <c r="E1432" s="721" t="s">
        <v>254</v>
      </c>
      <c r="F1432" s="721" t="s">
        <v>376</v>
      </c>
      <c r="G1432" s="956">
        <v>36732</v>
      </c>
      <c r="H1432" s="795">
        <v>17</v>
      </c>
      <c r="I1432" s="725" t="s">
        <v>1403</v>
      </c>
      <c r="J1432" s="721" t="s">
        <v>348</v>
      </c>
      <c r="K1432" s="721" t="s">
        <v>266</v>
      </c>
      <c r="L1432" s="726"/>
      <c r="M1432" s="726" t="s">
        <v>6426</v>
      </c>
      <c r="N1432" s="722" t="s">
        <v>4862</v>
      </c>
      <c r="O1432" s="721" t="s">
        <v>255</v>
      </c>
      <c r="P1432" s="722" t="s">
        <v>4927</v>
      </c>
      <c r="Q1432" s="722" t="s">
        <v>4919</v>
      </c>
    </row>
    <row r="1433" spans="1:17">
      <c r="A1433" s="721"/>
      <c r="B1433" s="721">
        <v>5</v>
      </c>
      <c r="C1433" s="722" t="s">
        <v>4931</v>
      </c>
      <c r="D1433" s="723" t="s">
        <v>23</v>
      </c>
      <c r="E1433" s="721" t="s">
        <v>254</v>
      </c>
      <c r="F1433" s="721" t="s">
        <v>22</v>
      </c>
      <c r="G1433" s="956">
        <v>39038</v>
      </c>
      <c r="H1433" s="795">
        <v>10</v>
      </c>
      <c r="I1433" s="725" t="s">
        <v>1403</v>
      </c>
      <c r="J1433" s="721" t="s">
        <v>369</v>
      </c>
      <c r="K1433" s="721" t="s">
        <v>266</v>
      </c>
      <c r="L1433" s="726"/>
      <c r="M1433" s="726" t="s">
        <v>6426</v>
      </c>
      <c r="N1433" s="722" t="s">
        <v>4862</v>
      </c>
      <c r="O1433" s="721" t="s">
        <v>255</v>
      </c>
      <c r="P1433" s="734" t="s">
        <v>4930</v>
      </c>
      <c r="Q1433" s="722" t="s">
        <v>4919</v>
      </c>
    </row>
    <row r="1434" spans="1:17">
      <c r="A1434" s="721">
        <v>402</v>
      </c>
      <c r="B1434" s="721">
        <v>1</v>
      </c>
      <c r="C1434" s="722" t="s">
        <v>4933</v>
      </c>
      <c r="D1434" s="723" t="s">
        <v>23</v>
      </c>
      <c r="E1434" s="721" t="s">
        <v>221</v>
      </c>
      <c r="F1434" s="721" t="s">
        <v>1514</v>
      </c>
      <c r="G1434" s="956">
        <v>30599</v>
      </c>
      <c r="H1434" s="795">
        <v>33</v>
      </c>
      <c r="I1434" s="725" t="s">
        <v>1403</v>
      </c>
      <c r="J1434" s="721" t="s">
        <v>256</v>
      </c>
      <c r="K1434" s="721" t="s">
        <v>283</v>
      </c>
      <c r="L1434" s="726"/>
      <c r="M1434" s="726" t="s">
        <v>6426</v>
      </c>
      <c r="N1434" s="722" t="s">
        <v>4862</v>
      </c>
      <c r="O1434" s="721" t="s">
        <v>222</v>
      </c>
      <c r="P1434" s="722" t="s">
        <v>4932</v>
      </c>
      <c r="Q1434" s="722" t="s">
        <v>4936</v>
      </c>
    </row>
    <row r="1435" spans="1:17">
      <c r="A1435" s="721"/>
      <c r="B1435" s="721">
        <v>2</v>
      </c>
      <c r="C1435" s="722" t="s">
        <v>4938</v>
      </c>
      <c r="D1435" s="723" t="s">
        <v>16</v>
      </c>
      <c r="E1435" s="721" t="s">
        <v>221</v>
      </c>
      <c r="F1435" s="721" t="s">
        <v>618</v>
      </c>
      <c r="G1435" s="956">
        <v>26729</v>
      </c>
      <c r="H1435" s="795">
        <v>44</v>
      </c>
      <c r="I1435" s="725" t="s">
        <v>1403</v>
      </c>
      <c r="J1435" s="721" t="s">
        <v>223</v>
      </c>
      <c r="K1435" s="721" t="s">
        <v>246</v>
      </c>
      <c r="L1435" s="726"/>
      <c r="M1435" s="726" t="s">
        <v>6426</v>
      </c>
      <c r="N1435" s="722" t="s">
        <v>4862</v>
      </c>
      <c r="O1435" s="721" t="s">
        <v>245</v>
      </c>
      <c r="P1435" s="722" t="s">
        <v>4937</v>
      </c>
      <c r="Q1435" s="722" t="s">
        <v>4936</v>
      </c>
    </row>
    <row r="1436" spans="1:17">
      <c r="A1436" s="721"/>
      <c r="B1436" s="721">
        <v>3</v>
      </c>
      <c r="C1436" s="722" t="s">
        <v>4941</v>
      </c>
      <c r="D1436" s="723" t="s">
        <v>16</v>
      </c>
      <c r="E1436" s="721" t="s">
        <v>254</v>
      </c>
      <c r="F1436" s="721" t="s">
        <v>230</v>
      </c>
      <c r="G1436" s="956">
        <v>38233</v>
      </c>
      <c r="H1436" s="795">
        <v>12</v>
      </c>
      <c r="I1436" s="725" t="s">
        <v>1403</v>
      </c>
      <c r="J1436" s="721" t="s">
        <v>369</v>
      </c>
      <c r="K1436" s="721" t="s">
        <v>266</v>
      </c>
      <c r="L1436" s="726"/>
      <c r="M1436" s="726" t="s">
        <v>6426</v>
      </c>
      <c r="N1436" s="722" t="s">
        <v>4862</v>
      </c>
      <c r="O1436" s="721" t="s">
        <v>255</v>
      </c>
      <c r="P1436" s="722" t="s">
        <v>4940</v>
      </c>
      <c r="Q1436" s="722" t="s">
        <v>4936</v>
      </c>
    </row>
    <row r="1437" spans="1:17">
      <c r="A1437" s="721"/>
      <c r="B1437" s="721">
        <v>4</v>
      </c>
      <c r="C1437" s="722" t="s">
        <v>4943</v>
      </c>
      <c r="D1437" s="723" t="s">
        <v>23</v>
      </c>
      <c r="E1437" s="721" t="s">
        <v>254</v>
      </c>
      <c r="F1437" s="721" t="s">
        <v>230</v>
      </c>
      <c r="G1437" s="956">
        <v>39891</v>
      </c>
      <c r="H1437" s="795">
        <v>8</v>
      </c>
      <c r="I1437" s="725" t="s">
        <v>1403</v>
      </c>
      <c r="J1437" s="721" t="s">
        <v>4944</v>
      </c>
      <c r="K1437" s="721" t="s">
        <v>266</v>
      </c>
      <c r="L1437" s="726"/>
      <c r="M1437" s="726" t="s">
        <v>6426</v>
      </c>
      <c r="N1437" s="722" t="s">
        <v>4862</v>
      </c>
      <c r="O1437" s="721" t="s">
        <v>255</v>
      </c>
      <c r="P1437" s="727" t="s">
        <v>4942</v>
      </c>
      <c r="Q1437" s="722" t="s">
        <v>4936</v>
      </c>
    </row>
    <row r="1438" spans="1:17">
      <c r="A1438" s="721">
        <v>403</v>
      </c>
      <c r="B1438" s="721">
        <v>1</v>
      </c>
      <c r="C1438" s="722" t="s">
        <v>4946</v>
      </c>
      <c r="D1438" s="723" t="s">
        <v>23</v>
      </c>
      <c r="E1438" s="721" t="s">
        <v>221</v>
      </c>
      <c r="F1438" s="721" t="s">
        <v>4947</v>
      </c>
      <c r="G1438" s="956">
        <v>28095</v>
      </c>
      <c r="H1438" s="795">
        <v>40</v>
      </c>
      <c r="I1438" s="725" t="s">
        <v>1403</v>
      </c>
      <c r="J1438" s="721" t="s">
        <v>256</v>
      </c>
      <c r="K1438" s="721" t="s">
        <v>283</v>
      </c>
      <c r="L1438" s="726"/>
      <c r="M1438" s="726" t="s">
        <v>6426</v>
      </c>
      <c r="N1438" s="722" t="s">
        <v>4862</v>
      </c>
      <c r="O1438" s="721" t="s">
        <v>222</v>
      </c>
      <c r="P1438" s="722" t="s">
        <v>4945</v>
      </c>
      <c r="Q1438" s="722" t="s">
        <v>4949</v>
      </c>
    </row>
    <row r="1439" spans="1:17">
      <c r="A1439" s="721"/>
      <c r="B1439" s="721">
        <v>2</v>
      </c>
      <c r="C1439" s="722" t="s">
        <v>4951</v>
      </c>
      <c r="D1439" s="723" t="s">
        <v>16</v>
      </c>
      <c r="E1439" s="721" t="s">
        <v>221</v>
      </c>
      <c r="F1439" s="721" t="s">
        <v>970</v>
      </c>
      <c r="G1439" s="956">
        <v>30482</v>
      </c>
      <c r="H1439" s="795">
        <v>34</v>
      </c>
      <c r="I1439" s="725" t="s">
        <v>1403</v>
      </c>
      <c r="J1439" s="721" t="s">
        <v>223</v>
      </c>
      <c r="K1439" s="721" t="s">
        <v>246</v>
      </c>
      <c r="L1439" s="726"/>
      <c r="M1439" s="726" t="s">
        <v>6426</v>
      </c>
      <c r="N1439" s="722" t="s">
        <v>4862</v>
      </c>
      <c r="O1439" s="721" t="s">
        <v>245</v>
      </c>
      <c r="P1439" s="722" t="s">
        <v>4950</v>
      </c>
      <c r="Q1439" s="722" t="s">
        <v>4949</v>
      </c>
    </row>
    <row r="1440" spans="1:17">
      <c r="A1440" s="721"/>
      <c r="B1440" s="721">
        <v>3</v>
      </c>
      <c r="C1440" s="722" t="s">
        <v>4953</v>
      </c>
      <c r="D1440" s="723" t="s">
        <v>23</v>
      </c>
      <c r="E1440" s="721" t="s">
        <v>254</v>
      </c>
      <c r="F1440" s="721" t="s">
        <v>22</v>
      </c>
      <c r="G1440" s="956">
        <v>35824</v>
      </c>
      <c r="H1440" s="795">
        <v>19</v>
      </c>
      <c r="I1440" s="725" t="s">
        <v>1403</v>
      </c>
      <c r="J1440" s="721" t="s">
        <v>886</v>
      </c>
      <c r="K1440" s="721" t="s">
        <v>266</v>
      </c>
      <c r="L1440" s="726"/>
      <c r="M1440" s="726" t="s">
        <v>6426</v>
      </c>
      <c r="N1440" s="722" t="s">
        <v>4862</v>
      </c>
      <c r="O1440" s="721" t="s">
        <v>255</v>
      </c>
      <c r="P1440" s="734" t="s">
        <v>4952</v>
      </c>
      <c r="Q1440" s="722" t="s">
        <v>4949</v>
      </c>
    </row>
    <row r="1441" spans="1:17">
      <c r="A1441" s="721"/>
      <c r="B1441" s="733">
        <v>4</v>
      </c>
      <c r="C1441" s="722" t="s">
        <v>4956</v>
      </c>
      <c r="D1441" s="723" t="s">
        <v>16</v>
      </c>
      <c r="E1441" s="721" t="s">
        <v>254</v>
      </c>
      <c r="F1441" s="721" t="s">
        <v>22</v>
      </c>
      <c r="G1441" s="956">
        <v>40272</v>
      </c>
      <c r="H1441" s="795">
        <v>7</v>
      </c>
      <c r="I1441" s="725" t="s">
        <v>1403</v>
      </c>
      <c r="J1441" s="721" t="s">
        <v>265</v>
      </c>
      <c r="K1441" s="721" t="s">
        <v>270</v>
      </c>
      <c r="L1441" s="726"/>
      <c r="M1441" s="726" t="s">
        <v>6426</v>
      </c>
      <c r="N1441" s="722" t="s">
        <v>4862</v>
      </c>
      <c r="O1441" s="721" t="s">
        <v>255</v>
      </c>
      <c r="P1441" s="734" t="s">
        <v>4955</v>
      </c>
      <c r="Q1441" s="722" t="s">
        <v>4949</v>
      </c>
    </row>
    <row r="1442" spans="1:17">
      <c r="A1442" s="721">
        <v>404</v>
      </c>
      <c r="B1442" s="733">
        <v>1</v>
      </c>
      <c r="C1442" s="722" t="s">
        <v>4958</v>
      </c>
      <c r="D1442" s="723" t="s">
        <v>23</v>
      </c>
      <c r="E1442" s="733" t="s">
        <v>221</v>
      </c>
      <c r="F1442" s="733" t="s">
        <v>1375</v>
      </c>
      <c r="G1442" s="956">
        <v>32229</v>
      </c>
      <c r="H1442" s="795">
        <v>29</v>
      </c>
      <c r="I1442" s="725" t="s">
        <v>1403</v>
      </c>
      <c r="J1442" s="733" t="s">
        <v>256</v>
      </c>
      <c r="K1442" s="733" t="s">
        <v>283</v>
      </c>
      <c r="L1442" s="726"/>
      <c r="M1442" s="726" t="s">
        <v>6426</v>
      </c>
      <c r="N1442" s="722" t="s">
        <v>4862</v>
      </c>
      <c r="O1442" s="733" t="s">
        <v>222</v>
      </c>
      <c r="P1442" s="727" t="s">
        <v>4957</v>
      </c>
      <c r="Q1442" s="727" t="s">
        <v>4961</v>
      </c>
    </row>
    <row r="1443" spans="1:17">
      <c r="A1443" s="721"/>
      <c r="B1443" s="733">
        <v>2</v>
      </c>
      <c r="C1443" s="722" t="s">
        <v>4963</v>
      </c>
      <c r="D1443" s="723" t="s">
        <v>16</v>
      </c>
      <c r="E1443" s="733" t="s">
        <v>221</v>
      </c>
      <c r="F1443" s="733" t="s">
        <v>4964</v>
      </c>
      <c r="G1443" s="956">
        <v>32761</v>
      </c>
      <c r="H1443" s="795">
        <v>27</v>
      </c>
      <c r="I1443" s="725" t="s">
        <v>1403</v>
      </c>
      <c r="J1443" s="733" t="s">
        <v>256</v>
      </c>
      <c r="K1443" s="733" t="s">
        <v>246</v>
      </c>
      <c r="L1443" s="726"/>
      <c r="M1443" s="726" t="s">
        <v>6426</v>
      </c>
      <c r="N1443" s="722" t="s">
        <v>4862</v>
      </c>
      <c r="O1443" s="733" t="s">
        <v>245</v>
      </c>
      <c r="P1443" s="727" t="s">
        <v>4962</v>
      </c>
      <c r="Q1443" s="727" t="s">
        <v>4961</v>
      </c>
    </row>
    <row r="1444" spans="1:17">
      <c r="A1444" s="721"/>
      <c r="B1444" s="733">
        <v>3</v>
      </c>
      <c r="C1444" s="722" t="s">
        <v>4968</v>
      </c>
      <c r="D1444" s="723" t="s">
        <v>16</v>
      </c>
      <c r="E1444" s="733" t="s">
        <v>254</v>
      </c>
      <c r="F1444" s="733" t="s">
        <v>244</v>
      </c>
      <c r="G1444" s="956">
        <v>41151</v>
      </c>
      <c r="H1444" s="795">
        <v>4</v>
      </c>
      <c r="I1444" s="725" t="s">
        <v>1403</v>
      </c>
      <c r="J1444" s="733" t="s">
        <v>265</v>
      </c>
      <c r="K1444" s="733" t="s">
        <v>270</v>
      </c>
      <c r="L1444" s="726"/>
      <c r="M1444" s="726" t="s">
        <v>6426</v>
      </c>
      <c r="N1444" s="722" t="s">
        <v>4862</v>
      </c>
      <c r="O1444" s="733" t="s">
        <v>255</v>
      </c>
      <c r="P1444" s="727" t="s">
        <v>4967</v>
      </c>
      <c r="Q1444" s="727" t="s">
        <v>4961</v>
      </c>
    </row>
    <row r="1445" spans="1:17">
      <c r="A1445" s="721">
        <v>405</v>
      </c>
      <c r="B1445" s="721">
        <v>1</v>
      </c>
      <c r="C1445" s="722" t="s">
        <v>119</v>
      </c>
      <c r="D1445" s="723" t="s">
        <v>23</v>
      </c>
      <c r="E1445" s="733" t="s">
        <v>221</v>
      </c>
      <c r="F1445" s="733" t="s">
        <v>4970</v>
      </c>
      <c r="G1445" s="956">
        <v>29135</v>
      </c>
      <c r="H1445" s="795">
        <v>37</v>
      </c>
      <c r="I1445" s="725" t="s">
        <v>1403</v>
      </c>
      <c r="J1445" s="733" t="s">
        <v>256</v>
      </c>
      <c r="K1445" s="733" t="s">
        <v>283</v>
      </c>
      <c r="L1445" s="726"/>
      <c r="M1445" s="726" t="s">
        <v>6426</v>
      </c>
      <c r="N1445" s="722" t="s">
        <v>4862</v>
      </c>
      <c r="O1445" s="733" t="s">
        <v>222</v>
      </c>
      <c r="P1445" s="734" t="s">
        <v>4969</v>
      </c>
      <c r="Q1445" s="727" t="s">
        <v>4973</v>
      </c>
    </row>
    <row r="1446" spans="1:17">
      <c r="A1446" s="721"/>
      <c r="B1446" s="733">
        <v>2</v>
      </c>
      <c r="C1446" s="722" t="s">
        <v>4975</v>
      </c>
      <c r="D1446" s="723" t="s">
        <v>16</v>
      </c>
      <c r="E1446" s="733" t="s">
        <v>221</v>
      </c>
      <c r="F1446" s="733" t="s">
        <v>4970</v>
      </c>
      <c r="G1446" s="956">
        <v>30800</v>
      </c>
      <c r="H1446" s="795">
        <v>33</v>
      </c>
      <c r="I1446" s="725" t="s">
        <v>1403</v>
      </c>
      <c r="J1446" s="733" t="s">
        <v>256</v>
      </c>
      <c r="K1446" s="733" t="s">
        <v>246</v>
      </c>
      <c r="L1446" s="726"/>
      <c r="M1446" s="726" t="s">
        <v>6426</v>
      </c>
      <c r="N1446" s="722" t="s">
        <v>4862</v>
      </c>
      <c r="O1446" s="733" t="s">
        <v>245</v>
      </c>
      <c r="P1446" s="734" t="s">
        <v>4974</v>
      </c>
      <c r="Q1446" s="727" t="s">
        <v>4973</v>
      </c>
    </row>
    <row r="1447" spans="1:17">
      <c r="A1447" s="721"/>
      <c r="B1447" s="733">
        <v>3</v>
      </c>
      <c r="C1447" s="734" t="s">
        <v>4977</v>
      </c>
      <c r="D1447" s="723" t="s">
        <v>16</v>
      </c>
      <c r="E1447" s="733" t="s">
        <v>254</v>
      </c>
      <c r="F1447" s="733" t="s">
        <v>4970</v>
      </c>
      <c r="G1447" s="956">
        <v>37985</v>
      </c>
      <c r="H1447" s="795">
        <v>13</v>
      </c>
      <c r="I1447" s="725" t="s">
        <v>1403</v>
      </c>
      <c r="J1447" s="733" t="s">
        <v>369</v>
      </c>
      <c r="K1447" s="733" t="s">
        <v>266</v>
      </c>
      <c r="L1447" s="726"/>
      <c r="M1447" s="726" t="s">
        <v>6426</v>
      </c>
      <c r="N1447" s="722" t="s">
        <v>4862</v>
      </c>
      <c r="O1447" s="733" t="s">
        <v>255</v>
      </c>
      <c r="P1447" s="734" t="s">
        <v>4976</v>
      </c>
      <c r="Q1447" s="727" t="s">
        <v>4973</v>
      </c>
    </row>
    <row r="1448" spans="1:17">
      <c r="A1448" s="721"/>
      <c r="B1448" s="733">
        <v>4</v>
      </c>
      <c r="C1448" s="734" t="s">
        <v>4979</v>
      </c>
      <c r="D1448" s="723" t="s">
        <v>16</v>
      </c>
      <c r="E1448" s="733" t="s">
        <v>254</v>
      </c>
      <c r="F1448" s="733" t="s">
        <v>4970</v>
      </c>
      <c r="G1448" s="956">
        <v>40155</v>
      </c>
      <c r="H1448" s="795">
        <v>7</v>
      </c>
      <c r="I1448" s="725" t="s">
        <v>1403</v>
      </c>
      <c r="J1448" s="745" t="s">
        <v>265</v>
      </c>
      <c r="K1448" s="745" t="s">
        <v>270</v>
      </c>
      <c r="L1448" s="726"/>
      <c r="M1448" s="726" t="s">
        <v>6426</v>
      </c>
      <c r="N1448" s="722" t="s">
        <v>4862</v>
      </c>
      <c r="O1448" s="733" t="s">
        <v>255</v>
      </c>
      <c r="P1448" s="734" t="s">
        <v>4978</v>
      </c>
      <c r="Q1448" s="727" t="s">
        <v>4973</v>
      </c>
    </row>
    <row r="1449" spans="1:17">
      <c r="A1449" s="721"/>
      <c r="B1449" s="733">
        <v>5</v>
      </c>
      <c r="C1449" s="734" t="s">
        <v>7094</v>
      </c>
      <c r="D1449" s="723" t="s">
        <v>23</v>
      </c>
      <c r="E1449" s="733" t="s">
        <v>254</v>
      </c>
      <c r="F1449" s="733"/>
      <c r="G1449" s="956"/>
      <c r="H1449" s="795"/>
      <c r="I1449" s="725" t="s">
        <v>1403</v>
      </c>
      <c r="J1449" s="745" t="s">
        <v>265</v>
      </c>
      <c r="K1449" s="745" t="s">
        <v>270</v>
      </c>
      <c r="L1449" s="726"/>
      <c r="M1449" s="726" t="s">
        <v>6426</v>
      </c>
      <c r="N1449" s="722" t="s">
        <v>4862</v>
      </c>
      <c r="O1449" s="733" t="s">
        <v>255</v>
      </c>
      <c r="P1449" s="734"/>
      <c r="Q1449" s="727"/>
    </row>
    <row r="1450" spans="1:17">
      <c r="A1450" s="721">
        <v>406</v>
      </c>
      <c r="B1450" s="721">
        <v>1</v>
      </c>
      <c r="C1450" s="722" t="s">
        <v>4981</v>
      </c>
      <c r="D1450" s="723" t="s">
        <v>23</v>
      </c>
      <c r="E1450" s="733" t="s">
        <v>221</v>
      </c>
      <c r="F1450" s="733" t="s">
        <v>4982</v>
      </c>
      <c r="G1450" s="956">
        <v>24068</v>
      </c>
      <c r="H1450" s="795">
        <v>51</v>
      </c>
      <c r="I1450" s="725" t="s">
        <v>1403</v>
      </c>
      <c r="J1450" s="733" t="s">
        <v>223</v>
      </c>
      <c r="K1450" s="733" t="s">
        <v>283</v>
      </c>
      <c r="L1450" s="726"/>
      <c r="M1450" s="726" t="s">
        <v>6426</v>
      </c>
      <c r="N1450" s="722" t="s">
        <v>4862</v>
      </c>
      <c r="O1450" s="733" t="s">
        <v>222</v>
      </c>
      <c r="P1450" s="727" t="s">
        <v>4980</v>
      </c>
      <c r="Q1450" s="727" t="s">
        <v>4985</v>
      </c>
    </row>
    <row r="1451" spans="1:17">
      <c r="A1451" s="721"/>
      <c r="B1451" s="721">
        <v>2</v>
      </c>
      <c r="C1451" s="722" t="s">
        <v>4779</v>
      </c>
      <c r="D1451" s="723" t="s">
        <v>16</v>
      </c>
      <c r="E1451" s="733" t="s">
        <v>221</v>
      </c>
      <c r="F1451" s="733" t="s">
        <v>4916</v>
      </c>
      <c r="G1451" s="956">
        <v>25019</v>
      </c>
      <c r="H1451" s="795">
        <v>49</v>
      </c>
      <c r="I1451" s="725" t="s">
        <v>1403</v>
      </c>
      <c r="J1451" s="733" t="s">
        <v>256</v>
      </c>
      <c r="K1451" s="733" t="s">
        <v>246</v>
      </c>
      <c r="L1451" s="726"/>
      <c r="M1451" s="726" t="s">
        <v>6426</v>
      </c>
      <c r="N1451" s="722" t="s">
        <v>4862</v>
      </c>
      <c r="O1451" s="733" t="s">
        <v>245</v>
      </c>
      <c r="P1451" s="727" t="s">
        <v>4986</v>
      </c>
      <c r="Q1451" s="727" t="s">
        <v>4985</v>
      </c>
    </row>
    <row r="1452" spans="1:17">
      <c r="A1452" s="721">
        <v>407</v>
      </c>
      <c r="B1452" s="738">
        <v>1</v>
      </c>
      <c r="C1452" s="722" t="s">
        <v>4959</v>
      </c>
      <c r="D1452" s="723" t="s">
        <v>16</v>
      </c>
      <c r="E1452" s="733" t="s">
        <v>221</v>
      </c>
      <c r="F1452" s="733" t="s">
        <v>1375</v>
      </c>
      <c r="G1452" s="956">
        <v>22440</v>
      </c>
      <c r="H1452" s="795">
        <v>56</v>
      </c>
      <c r="I1452" s="725" t="s">
        <v>1403</v>
      </c>
      <c r="J1452" s="733" t="s">
        <v>256</v>
      </c>
      <c r="K1452" s="733" t="s">
        <v>246</v>
      </c>
      <c r="L1452" s="726"/>
      <c r="M1452" s="726" t="s">
        <v>6426</v>
      </c>
      <c r="N1452" s="722" t="s">
        <v>4862</v>
      </c>
      <c r="O1452" s="733" t="s">
        <v>222</v>
      </c>
      <c r="P1452" s="734" t="s">
        <v>4988</v>
      </c>
      <c r="Q1452" s="734" t="s">
        <v>4991</v>
      </c>
    </row>
    <row r="1453" spans="1:17">
      <c r="A1453" s="721"/>
      <c r="B1453" s="721">
        <v>2</v>
      </c>
      <c r="C1453" s="722" t="s">
        <v>4994</v>
      </c>
      <c r="D1453" s="723" t="s">
        <v>16</v>
      </c>
      <c r="E1453" s="733" t="s">
        <v>254</v>
      </c>
      <c r="F1453" s="733" t="s">
        <v>1375</v>
      </c>
      <c r="G1453" s="956">
        <v>35996</v>
      </c>
      <c r="H1453" s="795">
        <v>19</v>
      </c>
      <c r="I1453" s="725" t="s">
        <v>1403</v>
      </c>
      <c r="J1453" s="733" t="s">
        <v>289</v>
      </c>
      <c r="K1453" s="733" t="s">
        <v>266</v>
      </c>
      <c r="L1453" s="726"/>
      <c r="M1453" s="726" t="s">
        <v>6426</v>
      </c>
      <c r="N1453" s="722" t="s">
        <v>4862</v>
      </c>
      <c r="O1453" s="733" t="s">
        <v>255</v>
      </c>
      <c r="P1453" s="734" t="s">
        <v>4993</v>
      </c>
      <c r="Q1453" s="734" t="s">
        <v>4991</v>
      </c>
    </row>
    <row r="1454" spans="1:17">
      <c r="A1454" s="721"/>
      <c r="B1454" s="738">
        <v>3</v>
      </c>
      <c r="C1454" s="722" t="s">
        <v>4996</v>
      </c>
      <c r="D1454" s="723" t="s">
        <v>16</v>
      </c>
      <c r="E1454" s="721" t="s">
        <v>254</v>
      </c>
      <c r="F1454" s="733" t="s">
        <v>1375</v>
      </c>
      <c r="G1454" s="956">
        <v>36766</v>
      </c>
      <c r="H1454" s="795">
        <v>16</v>
      </c>
      <c r="I1454" s="725" t="s">
        <v>1403</v>
      </c>
      <c r="J1454" s="733" t="s">
        <v>348</v>
      </c>
      <c r="K1454" s="733" t="s">
        <v>266</v>
      </c>
      <c r="L1454" s="726"/>
      <c r="M1454" s="726" t="s">
        <v>6426</v>
      </c>
      <c r="N1454" s="722" t="s">
        <v>4862</v>
      </c>
      <c r="O1454" s="733" t="s">
        <v>255</v>
      </c>
      <c r="P1454" s="734" t="s">
        <v>4995</v>
      </c>
      <c r="Q1454" s="734" t="s">
        <v>4991</v>
      </c>
    </row>
    <row r="1455" spans="1:17">
      <c r="A1455" s="721">
        <v>408</v>
      </c>
      <c r="B1455" s="721">
        <v>1</v>
      </c>
      <c r="C1455" s="722" t="s">
        <v>4998</v>
      </c>
      <c r="D1455" s="723" t="s">
        <v>23</v>
      </c>
      <c r="E1455" s="733" t="s">
        <v>221</v>
      </c>
      <c r="F1455" s="733" t="s">
        <v>4916</v>
      </c>
      <c r="G1455" s="956">
        <v>29314</v>
      </c>
      <c r="H1455" s="795">
        <v>37</v>
      </c>
      <c r="I1455" s="725" t="s">
        <v>1403</v>
      </c>
      <c r="J1455" s="733" t="s">
        <v>256</v>
      </c>
      <c r="K1455" s="733" t="s">
        <v>283</v>
      </c>
      <c r="L1455" s="726"/>
      <c r="M1455" s="726" t="s">
        <v>6426</v>
      </c>
      <c r="N1455" s="722" t="s">
        <v>4862</v>
      </c>
      <c r="O1455" s="733" t="s">
        <v>222</v>
      </c>
      <c r="P1455" s="734" t="s">
        <v>4997</v>
      </c>
      <c r="Q1455" s="734" t="s">
        <v>5001</v>
      </c>
    </row>
    <row r="1456" spans="1:17">
      <c r="A1456" s="721"/>
      <c r="B1456" s="738">
        <v>2</v>
      </c>
      <c r="C1456" s="722" t="s">
        <v>5003</v>
      </c>
      <c r="D1456" s="723" t="s">
        <v>16</v>
      </c>
      <c r="E1456" s="733" t="s">
        <v>221</v>
      </c>
      <c r="F1456" s="733" t="s">
        <v>1375</v>
      </c>
      <c r="G1456" s="956">
        <v>30317</v>
      </c>
      <c r="H1456" s="795">
        <v>34</v>
      </c>
      <c r="I1456" s="725" t="s">
        <v>1403</v>
      </c>
      <c r="J1456" s="733" t="s">
        <v>256</v>
      </c>
      <c r="K1456" s="733" t="s">
        <v>246</v>
      </c>
      <c r="L1456" s="726"/>
      <c r="M1456" s="726" t="s">
        <v>6426</v>
      </c>
      <c r="N1456" s="722" t="s">
        <v>4862</v>
      </c>
      <c r="O1456" s="733" t="s">
        <v>245</v>
      </c>
      <c r="P1456" s="734" t="s">
        <v>5002</v>
      </c>
      <c r="Q1456" s="734" t="s">
        <v>5001</v>
      </c>
    </row>
    <row r="1457" spans="1:17">
      <c r="A1457" s="721"/>
      <c r="B1457" s="721">
        <v>3</v>
      </c>
      <c r="C1457" s="734" t="s">
        <v>5006</v>
      </c>
      <c r="D1457" s="742" t="s">
        <v>16</v>
      </c>
      <c r="E1457" s="733" t="s">
        <v>254</v>
      </c>
      <c r="F1457" s="737" t="s">
        <v>524</v>
      </c>
      <c r="G1457" s="961" t="s">
        <v>5007</v>
      </c>
      <c r="H1457" s="795">
        <v>16</v>
      </c>
      <c r="I1457" s="725" t="s">
        <v>1403</v>
      </c>
      <c r="J1457" s="733" t="s">
        <v>348</v>
      </c>
      <c r="K1457" s="733" t="s">
        <v>266</v>
      </c>
      <c r="L1457" s="726"/>
      <c r="M1457" s="726" t="s">
        <v>6426</v>
      </c>
      <c r="N1457" s="722" t="s">
        <v>4862</v>
      </c>
      <c r="O1457" s="733" t="s">
        <v>255</v>
      </c>
      <c r="P1457" s="734" t="s">
        <v>5005</v>
      </c>
      <c r="Q1457" s="734" t="s">
        <v>5001</v>
      </c>
    </row>
    <row r="1458" spans="1:17">
      <c r="A1458" s="721"/>
      <c r="B1458" s="738">
        <v>4</v>
      </c>
      <c r="C1458" s="722" t="s">
        <v>5009</v>
      </c>
      <c r="D1458" s="723" t="s">
        <v>16</v>
      </c>
      <c r="E1458" s="733" t="s">
        <v>254</v>
      </c>
      <c r="F1458" s="733" t="s">
        <v>22</v>
      </c>
      <c r="G1458" s="956">
        <v>38090</v>
      </c>
      <c r="H1458" s="795">
        <v>13</v>
      </c>
      <c r="I1458" s="725" t="s">
        <v>1403</v>
      </c>
      <c r="J1458" s="733" t="s">
        <v>369</v>
      </c>
      <c r="K1458" s="733" t="s">
        <v>266</v>
      </c>
      <c r="L1458" s="726"/>
      <c r="M1458" s="726" t="s">
        <v>6426</v>
      </c>
      <c r="N1458" s="722" t="s">
        <v>4862</v>
      </c>
      <c r="O1458" s="733" t="s">
        <v>255</v>
      </c>
      <c r="P1458" s="734" t="s">
        <v>5008</v>
      </c>
      <c r="Q1458" s="734" t="s">
        <v>5001</v>
      </c>
    </row>
    <row r="1459" spans="1:17">
      <c r="A1459" s="721"/>
      <c r="B1459" s="721">
        <v>5</v>
      </c>
      <c r="C1459" s="722" t="s">
        <v>5011</v>
      </c>
      <c r="D1459" s="723" t="s">
        <v>16</v>
      </c>
      <c r="E1459" s="733" t="s">
        <v>254</v>
      </c>
      <c r="F1459" s="733" t="s">
        <v>22</v>
      </c>
      <c r="G1459" s="956">
        <v>40563</v>
      </c>
      <c r="H1459" s="795">
        <v>6</v>
      </c>
      <c r="I1459" s="725" t="s">
        <v>1403</v>
      </c>
      <c r="J1459" s="733" t="s">
        <v>265</v>
      </c>
      <c r="K1459" s="733" t="s">
        <v>270</v>
      </c>
      <c r="L1459" s="726"/>
      <c r="M1459" s="726" t="s">
        <v>6426</v>
      </c>
      <c r="N1459" s="722" t="s">
        <v>4862</v>
      </c>
      <c r="O1459" s="733" t="s">
        <v>255</v>
      </c>
      <c r="P1459" s="734" t="s">
        <v>5010</v>
      </c>
      <c r="Q1459" s="734" t="s">
        <v>5001</v>
      </c>
    </row>
    <row r="1460" spans="1:17">
      <c r="A1460" s="721">
        <v>409</v>
      </c>
      <c r="B1460" s="738">
        <v>1</v>
      </c>
      <c r="C1460" s="722" t="s">
        <v>3095</v>
      </c>
      <c r="D1460" s="723" t="s">
        <v>23</v>
      </c>
      <c r="E1460" s="733" t="s">
        <v>221</v>
      </c>
      <c r="F1460" s="733" t="s">
        <v>2057</v>
      </c>
      <c r="G1460" s="956">
        <v>25617</v>
      </c>
      <c r="H1460" s="795">
        <v>47</v>
      </c>
      <c r="I1460" s="725" t="s">
        <v>1403</v>
      </c>
      <c r="J1460" s="733" t="s">
        <v>223</v>
      </c>
      <c r="K1460" s="733" t="s">
        <v>283</v>
      </c>
      <c r="L1460" s="726"/>
      <c r="M1460" s="726" t="s">
        <v>6426</v>
      </c>
      <c r="N1460" s="722" t="s">
        <v>4862</v>
      </c>
      <c r="O1460" s="733" t="s">
        <v>222</v>
      </c>
      <c r="P1460" s="734" t="s">
        <v>5012</v>
      </c>
      <c r="Q1460" s="734" t="s">
        <v>5014</v>
      </c>
    </row>
    <row r="1461" spans="1:17">
      <c r="A1461" s="721"/>
      <c r="B1461" s="721">
        <v>2</v>
      </c>
      <c r="C1461" s="722" t="s">
        <v>5016</v>
      </c>
      <c r="D1461" s="723" t="s">
        <v>23</v>
      </c>
      <c r="E1461" s="733" t="s">
        <v>254</v>
      </c>
      <c r="F1461" s="733" t="s">
        <v>5017</v>
      </c>
      <c r="G1461" s="956">
        <v>36320</v>
      </c>
      <c r="H1461" s="795">
        <v>18</v>
      </c>
      <c r="I1461" s="725" t="s">
        <v>1403</v>
      </c>
      <c r="J1461" s="733" t="s">
        <v>348</v>
      </c>
      <c r="K1461" s="733" t="s">
        <v>266</v>
      </c>
      <c r="L1461" s="726"/>
      <c r="M1461" s="726" t="s">
        <v>6426</v>
      </c>
      <c r="N1461" s="722" t="s">
        <v>4862</v>
      </c>
      <c r="O1461" s="733" t="s">
        <v>255</v>
      </c>
      <c r="P1461" s="734" t="s">
        <v>5015</v>
      </c>
      <c r="Q1461" s="734" t="s">
        <v>5014</v>
      </c>
    </row>
    <row r="1462" spans="1:17">
      <c r="A1462" s="721"/>
      <c r="B1462" s="738">
        <v>3</v>
      </c>
      <c r="C1462" s="722" t="s">
        <v>5020</v>
      </c>
      <c r="D1462" s="723" t="s">
        <v>23</v>
      </c>
      <c r="E1462" s="733" t="s">
        <v>254</v>
      </c>
      <c r="F1462" s="733" t="s">
        <v>230</v>
      </c>
      <c r="G1462" s="956">
        <v>38635</v>
      </c>
      <c r="H1462" s="795">
        <v>11</v>
      </c>
      <c r="I1462" s="725" t="s">
        <v>1403</v>
      </c>
      <c r="J1462" s="733" t="s">
        <v>369</v>
      </c>
      <c r="K1462" s="733" t="s">
        <v>266</v>
      </c>
      <c r="L1462" s="726"/>
      <c r="M1462" s="726" t="s">
        <v>6426</v>
      </c>
      <c r="N1462" s="722" t="s">
        <v>4862</v>
      </c>
      <c r="O1462" s="733" t="s">
        <v>255</v>
      </c>
      <c r="P1462" s="734" t="s">
        <v>5019</v>
      </c>
      <c r="Q1462" s="734" t="s">
        <v>5014</v>
      </c>
    </row>
    <row r="1463" spans="1:17">
      <c r="A1463" s="721">
        <v>410</v>
      </c>
      <c r="B1463" s="721">
        <v>1</v>
      </c>
      <c r="C1463" s="722" t="s">
        <v>1608</v>
      </c>
      <c r="D1463" s="723" t="s">
        <v>23</v>
      </c>
      <c r="E1463" s="733" t="s">
        <v>221</v>
      </c>
      <c r="F1463" s="733" t="s">
        <v>244</v>
      </c>
      <c r="G1463" s="956">
        <v>29711</v>
      </c>
      <c r="H1463" s="795">
        <v>36</v>
      </c>
      <c r="I1463" s="725" t="s">
        <v>1403</v>
      </c>
      <c r="J1463" s="733" t="s">
        <v>289</v>
      </c>
      <c r="K1463" s="733" t="s">
        <v>283</v>
      </c>
      <c r="L1463" s="726"/>
      <c r="M1463" s="726" t="s">
        <v>6426</v>
      </c>
      <c r="N1463" s="722" t="s">
        <v>4862</v>
      </c>
      <c r="O1463" s="733" t="s">
        <v>222</v>
      </c>
      <c r="P1463" s="734" t="s">
        <v>5021</v>
      </c>
      <c r="Q1463" s="734" t="s">
        <v>5024</v>
      </c>
    </row>
    <row r="1464" spans="1:17">
      <c r="A1464" s="721"/>
      <c r="B1464" s="738">
        <v>2</v>
      </c>
      <c r="C1464" s="722" t="s">
        <v>5026</v>
      </c>
      <c r="D1464" s="723" t="s">
        <v>16</v>
      </c>
      <c r="E1464" s="733" t="s">
        <v>221</v>
      </c>
      <c r="F1464" s="733" t="s">
        <v>288</v>
      </c>
      <c r="G1464" s="956">
        <v>32245</v>
      </c>
      <c r="H1464" s="795">
        <v>29</v>
      </c>
      <c r="I1464" s="725" t="s">
        <v>1403</v>
      </c>
      <c r="J1464" s="733" t="s">
        <v>289</v>
      </c>
      <c r="K1464" s="733" t="s">
        <v>246</v>
      </c>
      <c r="L1464" s="726"/>
      <c r="M1464" s="726" t="s">
        <v>6426</v>
      </c>
      <c r="N1464" s="722" t="s">
        <v>4862</v>
      </c>
      <c r="O1464" s="733" t="s">
        <v>245</v>
      </c>
      <c r="P1464" s="734" t="s">
        <v>5025</v>
      </c>
      <c r="Q1464" s="734" t="s">
        <v>5024</v>
      </c>
    </row>
    <row r="1465" spans="1:17">
      <c r="A1465" s="721"/>
      <c r="B1465" s="721">
        <v>3</v>
      </c>
      <c r="C1465" s="722" t="s">
        <v>5030</v>
      </c>
      <c r="D1465" s="723" t="s">
        <v>16</v>
      </c>
      <c r="E1465" s="733" t="s">
        <v>254</v>
      </c>
      <c r="F1465" s="733" t="s">
        <v>288</v>
      </c>
      <c r="G1465" s="956">
        <v>38831</v>
      </c>
      <c r="H1465" s="795">
        <v>11</v>
      </c>
      <c r="I1465" s="725" t="s">
        <v>1403</v>
      </c>
      <c r="J1465" s="733" t="s">
        <v>369</v>
      </c>
      <c r="K1465" s="733" t="s">
        <v>266</v>
      </c>
      <c r="L1465" s="726"/>
      <c r="M1465" s="726" t="s">
        <v>6426</v>
      </c>
      <c r="N1465" s="722" t="s">
        <v>4862</v>
      </c>
      <c r="O1465" s="733" t="s">
        <v>255</v>
      </c>
      <c r="P1465" s="734" t="s">
        <v>5029</v>
      </c>
      <c r="Q1465" s="734" t="s">
        <v>5024</v>
      </c>
    </row>
    <row r="1466" spans="1:17">
      <c r="A1466" s="721"/>
      <c r="B1466" s="738">
        <v>4</v>
      </c>
      <c r="C1466" s="722" t="s">
        <v>5033</v>
      </c>
      <c r="D1466" s="723" t="s">
        <v>23</v>
      </c>
      <c r="E1466" s="733" t="s">
        <v>254</v>
      </c>
      <c r="F1466" s="733" t="s">
        <v>22</v>
      </c>
      <c r="G1466" s="956">
        <v>40751</v>
      </c>
      <c r="H1466" s="795">
        <v>6</v>
      </c>
      <c r="I1466" s="725" t="s">
        <v>1403</v>
      </c>
      <c r="J1466" s="733" t="s">
        <v>265</v>
      </c>
      <c r="K1466" s="733" t="s">
        <v>270</v>
      </c>
      <c r="L1466" s="726"/>
      <c r="M1466" s="726" t="s">
        <v>6426</v>
      </c>
      <c r="N1466" s="722" t="s">
        <v>4862</v>
      </c>
      <c r="O1466" s="733" t="s">
        <v>255</v>
      </c>
      <c r="P1466" s="734" t="s">
        <v>5032</v>
      </c>
      <c r="Q1466" s="734" t="s">
        <v>5024</v>
      </c>
    </row>
    <row r="1467" spans="1:17">
      <c r="A1467" s="721">
        <v>411</v>
      </c>
      <c r="B1467" s="721">
        <v>1</v>
      </c>
      <c r="C1467" s="722" t="s">
        <v>3929</v>
      </c>
      <c r="D1467" s="723" t="s">
        <v>23</v>
      </c>
      <c r="E1467" s="733" t="s">
        <v>221</v>
      </c>
      <c r="F1467" s="765" t="s">
        <v>1375</v>
      </c>
      <c r="G1467" s="956">
        <v>24715</v>
      </c>
      <c r="H1467" s="795">
        <v>49</v>
      </c>
      <c r="I1467" s="725" t="s">
        <v>1403</v>
      </c>
      <c r="J1467" s="733" t="s">
        <v>256</v>
      </c>
      <c r="K1467" s="733" t="s">
        <v>283</v>
      </c>
      <c r="L1467" s="726"/>
      <c r="M1467" s="726" t="s">
        <v>6426</v>
      </c>
      <c r="N1467" s="722" t="s">
        <v>4862</v>
      </c>
      <c r="O1467" s="733" t="s">
        <v>222</v>
      </c>
      <c r="P1467" s="727" t="s">
        <v>5034</v>
      </c>
      <c r="Q1467" s="734" t="s">
        <v>5037</v>
      </c>
    </row>
    <row r="1468" spans="1:17">
      <c r="A1468" s="721"/>
      <c r="B1468" s="738">
        <v>2</v>
      </c>
      <c r="C1468" s="722" t="s">
        <v>5039</v>
      </c>
      <c r="D1468" s="723" t="s">
        <v>16</v>
      </c>
      <c r="E1468" s="733" t="s">
        <v>221</v>
      </c>
      <c r="F1468" s="733" t="s">
        <v>1375</v>
      </c>
      <c r="G1468" s="956">
        <v>26746</v>
      </c>
      <c r="H1468" s="795">
        <v>44</v>
      </c>
      <c r="I1468" s="725" t="s">
        <v>1403</v>
      </c>
      <c r="J1468" s="733" t="s">
        <v>256</v>
      </c>
      <c r="K1468" s="733" t="s">
        <v>246</v>
      </c>
      <c r="L1468" s="726"/>
      <c r="M1468" s="726" t="s">
        <v>6426</v>
      </c>
      <c r="N1468" s="722" t="s">
        <v>4862</v>
      </c>
      <c r="O1468" s="733" t="s">
        <v>245</v>
      </c>
      <c r="P1468" s="727" t="s">
        <v>5038</v>
      </c>
      <c r="Q1468" s="734" t="s">
        <v>5037</v>
      </c>
    </row>
    <row r="1469" spans="1:17">
      <c r="A1469" s="721"/>
      <c r="B1469" s="721">
        <v>3</v>
      </c>
      <c r="C1469" s="722" t="s">
        <v>5041</v>
      </c>
      <c r="D1469" s="723" t="s">
        <v>23</v>
      </c>
      <c r="E1469" s="733" t="s">
        <v>254</v>
      </c>
      <c r="F1469" s="733" t="s">
        <v>1375</v>
      </c>
      <c r="G1469" s="956">
        <v>34393</v>
      </c>
      <c r="H1469" s="795">
        <v>23</v>
      </c>
      <c r="I1469" s="725" t="s">
        <v>1403</v>
      </c>
      <c r="J1469" s="733" t="s">
        <v>223</v>
      </c>
      <c r="K1469" s="733" t="s">
        <v>1660</v>
      </c>
      <c r="L1469" s="726"/>
      <c r="M1469" s="726" t="s">
        <v>6426</v>
      </c>
      <c r="N1469" s="722" t="s">
        <v>4862</v>
      </c>
      <c r="O1469" s="733" t="s">
        <v>255</v>
      </c>
      <c r="P1469" s="727" t="s">
        <v>5040</v>
      </c>
      <c r="Q1469" s="734" t="s">
        <v>5037</v>
      </c>
    </row>
    <row r="1470" spans="1:17">
      <c r="A1470" s="721"/>
      <c r="B1470" s="738">
        <v>4</v>
      </c>
      <c r="C1470" s="722" t="s">
        <v>5044</v>
      </c>
      <c r="D1470" s="723" t="s">
        <v>16</v>
      </c>
      <c r="E1470" s="733" t="s">
        <v>254</v>
      </c>
      <c r="F1470" s="733" t="s">
        <v>22</v>
      </c>
      <c r="G1470" s="956">
        <v>36943</v>
      </c>
      <c r="H1470" s="795">
        <v>16</v>
      </c>
      <c r="I1470" s="725" t="s">
        <v>1403</v>
      </c>
      <c r="J1470" s="733" t="s">
        <v>348</v>
      </c>
      <c r="K1470" s="733" t="s">
        <v>266</v>
      </c>
      <c r="L1470" s="726"/>
      <c r="M1470" s="726" t="s">
        <v>6426</v>
      </c>
      <c r="N1470" s="722" t="s">
        <v>4862</v>
      </c>
      <c r="O1470" s="733" t="s">
        <v>255</v>
      </c>
      <c r="P1470" s="727" t="s">
        <v>5043</v>
      </c>
      <c r="Q1470" s="734" t="s">
        <v>5037</v>
      </c>
    </row>
    <row r="1471" spans="1:17">
      <c r="A1471" s="721">
        <v>412</v>
      </c>
      <c r="B1471" s="721">
        <v>1</v>
      </c>
      <c r="C1471" s="722" t="s">
        <v>5046</v>
      </c>
      <c r="D1471" s="723" t="s">
        <v>23</v>
      </c>
      <c r="E1471" s="733" t="s">
        <v>221</v>
      </c>
      <c r="F1471" s="733" t="s">
        <v>1055</v>
      </c>
      <c r="G1471" s="956">
        <v>26599</v>
      </c>
      <c r="H1471" s="795">
        <v>44</v>
      </c>
      <c r="I1471" s="725" t="s">
        <v>1403</v>
      </c>
      <c r="J1471" s="733" t="s">
        <v>256</v>
      </c>
      <c r="K1471" s="733" t="s">
        <v>283</v>
      </c>
      <c r="L1471" s="726"/>
      <c r="M1471" s="726" t="s">
        <v>6426</v>
      </c>
      <c r="N1471" s="722" t="s">
        <v>4862</v>
      </c>
      <c r="O1471" s="733" t="s">
        <v>222</v>
      </c>
      <c r="P1471" s="727" t="s">
        <v>5045</v>
      </c>
      <c r="Q1471" s="734" t="s">
        <v>5049</v>
      </c>
    </row>
    <row r="1472" spans="1:17">
      <c r="A1472" s="721"/>
      <c r="B1472" s="738">
        <v>2</v>
      </c>
      <c r="C1472" s="722" t="s">
        <v>5051</v>
      </c>
      <c r="D1472" s="723" t="s">
        <v>16</v>
      </c>
      <c r="E1472" s="733" t="s">
        <v>221</v>
      </c>
      <c r="F1472" s="733" t="s">
        <v>1055</v>
      </c>
      <c r="G1472" s="956">
        <v>28671</v>
      </c>
      <c r="H1472" s="795">
        <v>39</v>
      </c>
      <c r="I1472" s="725" t="s">
        <v>1403</v>
      </c>
      <c r="J1472" s="733" t="s">
        <v>256</v>
      </c>
      <c r="K1472" s="733" t="s">
        <v>246</v>
      </c>
      <c r="L1472" s="726"/>
      <c r="M1472" s="726" t="s">
        <v>6426</v>
      </c>
      <c r="N1472" s="722" t="s">
        <v>4862</v>
      </c>
      <c r="O1472" s="733" t="s">
        <v>245</v>
      </c>
      <c r="P1472" s="727" t="s">
        <v>5050</v>
      </c>
      <c r="Q1472" s="734" t="s">
        <v>5049</v>
      </c>
    </row>
    <row r="1473" spans="1:17">
      <c r="A1473" s="721"/>
      <c r="B1473" s="721">
        <v>3</v>
      </c>
      <c r="C1473" s="722" t="s">
        <v>5055</v>
      </c>
      <c r="D1473" s="723" t="s">
        <v>16</v>
      </c>
      <c r="E1473" s="733" t="s">
        <v>254</v>
      </c>
      <c r="F1473" s="733" t="s">
        <v>1055</v>
      </c>
      <c r="G1473" s="956">
        <v>38222</v>
      </c>
      <c r="H1473" s="795">
        <v>12</v>
      </c>
      <c r="I1473" s="725" t="s">
        <v>1403</v>
      </c>
      <c r="J1473" s="733" t="s">
        <v>369</v>
      </c>
      <c r="K1473" s="733" t="s">
        <v>266</v>
      </c>
      <c r="L1473" s="726"/>
      <c r="M1473" s="726" t="s">
        <v>6426</v>
      </c>
      <c r="N1473" s="722" t="s">
        <v>4862</v>
      </c>
      <c r="O1473" s="733" t="s">
        <v>255</v>
      </c>
      <c r="P1473" s="727" t="s">
        <v>5054</v>
      </c>
      <c r="Q1473" s="734" t="s">
        <v>5049</v>
      </c>
    </row>
    <row r="1474" spans="1:17">
      <c r="A1474" s="721">
        <v>413</v>
      </c>
      <c r="B1474" s="738">
        <v>4</v>
      </c>
      <c r="C1474" s="722" t="s">
        <v>5058</v>
      </c>
      <c r="D1474" s="723" t="s">
        <v>23</v>
      </c>
      <c r="E1474" s="733" t="s">
        <v>254</v>
      </c>
      <c r="F1474" s="733" t="s">
        <v>22</v>
      </c>
      <c r="G1474" s="956">
        <v>40388</v>
      </c>
      <c r="H1474" s="795">
        <v>7</v>
      </c>
      <c r="I1474" s="725" t="s">
        <v>1403</v>
      </c>
      <c r="J1474" s="733" t="s">
        <v>265</v>
      </c>
      <c r="K1474" s="721" t="s">
        <v>270</v>
      </c>
      <c r="L1474" s="726"/>
      <c r="M1474" s="726" t="s">
        <v>6426</v>
      </c>
      <c r="N1474" s="722" t="s">
        <v>4862</v>
      </c>
      <c r="O1474" s="733" t="s">
        <v>255</v>
      </c>
      <c r="P1474" s="727" t="s">
        <v>5057</v>
      </c>
      <c r="Q1474" s="734" t="s">
        <v>5049</v>
      </c>
    </row>
    <row r="1475" spans="1:17">
      <c r="A1475" s="721">
        <v>414</v>
      </c>
      <c r="B1475" s="721">
        <v>1</v>
      </c>
      <c r="C1475" s="722" t="s">
        <v>5060</v>
      </c>
      <c r="D1475" s="723" t="s">
        <v>23</v>
      </c>
      <c r="E1475" s="733" t="s">
        <v>221</v>
      </c>
      <c r="F1475" s="733" t="s">
        <v>376</v>
      </c>
      <c r="G1475" s="956">
        <v>30264</v>
      </c>
      <c r="H1475" s="795">
        <v>34</v>
      </c>
      <c r="I1475" s="725" t="s">
        <v>4508</v>
      </c>
      <c r="J1475" s="733" t="s">
        <v>223</v>
      </c>
      <c r="K1475" s="733" t="s">
        <v>283</v>
      </c>
      <c r="L1475" s="726"/>
      <c r="M1475" s="726" t="s">
        <v>6426</v>
      </c>
      <c r="N1475" s="722" t="s">
        <v>4862</v>
      </c>
      <c r="O1475" s="733" t="s">
        <v>222</v>
      </c>
      <c r="P1475" s="727" t="s">
        <v>5059</v>
      </c>
      <c r="Q1475" s="734" t="s">
        <v>5063</v>
      </c>
    </row>
    <row r="1476" spans="1:17">
      <c r="A1476" s="721"/>
      <c r="B1476" s="738">
        <v>2</v>
      </c>
      <c r="C1476" s="722" t="s">
        <v>5065</v>
      </c>
      <c r="D1476" s="723" t="s">
        <v>16</v>
      </c>
      <c r="E1476" s="733" t="s">
        <v>221</v>
      </c>
      <c r="F1476" s="733" t="s">
        <v>376</v>
      </c>
      <c r="G1476" s="956">
        <v>31307</v>
      </c>
      <c r="H1476" s="795">
        <v>31</v>
      </c>
      <c r="I1476" s="725" t="s">
        <v>4508</v>
      </c>
      <c r="J1476" s="733" t="s">
        <v>223</v>
      </c>
      <c r="K1476" s="733" t="s">
        <v>246</v>
      </c>
      <c r="L1476" s="726"/>
      <c r="M1476" s="726" t="s">
        <v>6426</v>
      </c>
      <c r="N1476" s="722" t="s">
        <v>4862</v>
      </c>
      <c r="O1476" s="733" t="s">
        <v>245</v>
      </c>
      <c r="P1476" s="727" t="s">
        <v>5064</v>
      </c>
      <c r="Q1476" s="734" t="s">
        <v>5063</v>
      </c>
    </row>
    <row r="1477" spans="1:17">
      <c r="A1477" s="721"/>
      <c r="B1477" s="721">
        <v>3</v>
      </c>
      <c r="C1477" s="722" t="s">
        <v>5069</v>
      </c>
      <c r="D1477" s="723" t="s">
        <v>23</v>
      </c>
      <c r="E1477" s="733" t="s">
        <v>254</v>
      </c>
      <c r="F1477" s="733" t="s">
        <v>22</v>
      </c>
      <c r="G1477" s="956">
        <v>40083</v>
      </c>
      <c r="H1477" s="795">
        <v>7</v>
      </c>
      <c r="I1477" s="725" t="s">
        <v>4508</v>
      </c>
      <c r="J1477" s="733" t="s">
        <v>265</v>
      </c>
      <c r="K1477" s="733" t="s">
        <v>266</v>
      </c>
      <c r="L1477" s="726"/>
      <c r="M1477" s="726" t="s">
        <v>6426</v>
      </c>
      <c r="N1477" s="722" t="s">
        <v>4862</v>
      </c>
      <c r="O1477" s="733" t="s">
        <v>255</v>
      </c>
      <c r="P1477" s="727" t="s">
        <v>5068</v>
      </c>
      <c r="Q1477" s="734" t="s">
        <v>5063</v>
      </c>
    </row>
    <row r="1478" spans="1:17">
      <c r="A1478" s="721"/>
      <c r="B1478" s="738">
        <v>4</v>
      </c>
      <c r="C1478" s="722" t="s">
        <v>5071</v>
      </c>
      <c r="D1478" s="723" t="s">
        <v>16</v>
      </c>
      <c r="E1478" s="733" t="s">
        <v>254</v>
      </c>
      <c r="F1478" s="733" t="s">
        <v>22</v>
      </c>
      <c r="G1478" s="956">
        <v>41383</v>
      </c>
      <c r="H1478" s="795">
        <v>4</v>
      </c>
      <c r="I1478" s="725" t="s">
        <v>4508</v>
      </c>
      <c r="J1478" s="733" t="s">
        <v>265</v>
      </c>
      <c r="K1478" s="733" t="s">
        <v>270</v>
      </c>
      <c r="L1478" s="726"/>
      <c r="M1478" s="726" t="s">
        <v>6426</v>
      </c>
      <c r="N1478" s="722" t="s">
        <v>4862</v>
      </c>
      <c r="O1478" s="733" t="s">
        <v>255</v>
      </c>
      <c r="P1478" s="727" t="s">
        <v>5070</v>
      </c>
      <c r="Q1478" s="734" t="s">
        <v>5063</v>
      </c>
    </row>
    <row r="1479" spans="1:17">
      <c r="A1479" s="721">
        <v>415</v>
      </c>
      <c r="B1479" s="721">
        <v>1</v>
      </c>
      <c r="C1479" s="722" t="s">
        <v>5084</v>
      </c>
      <c r="D1479" s="723" t="s">
        <v>23</v>
      </c>
      <c r="E1479" s="733" t="s">
        <v>221</v>
      </c>
      <c r="F1479" s="733" t="s">
        <v>376</v>
      </c>
      <c r="G1479" s="956">
        <v>29376</v>
      </c>
      <c r="H1479" s="795">
        <v>37</v>
      </c>
      <c r="I1479" s="725" t="s">
        <v>4508</v>
      </c>
      <c r="J1479" s="733" t="s">
        <v>223</v>
      </c>
      <c r="K1479" s="733" t="s">
        <v>283</v>
      </c>
      <c r="L1479" s="726"/>
      <c r="M1479" s="726" t="s">
        <v>6426</v>
      </c>
      <c r="N1479" s="722" t="s">
        <v>4862</v>
      </c>
      <c r="O1479" s="733" t="s">
        <v>222</v>
      </c>
      <c r="P1479" s="734" t="s">
        <v>5083</v>
      </c>
      <c r="Q1479" s="734" t="s">
        <v>5086</v>
      </c>
    </row>
    <row r="1480" spans="1:17">
      <c r="A1480" s="721"/>
      <c r="B1480" s="738">
        <v>2</v>
      </c>
      <c r="C1480" s="722" t="s">
        <v>5089</v>
      </c>
      <c r="D1480" s="723" t="s">
        <v>16</v>
      </c>
      <c r="E1480" s="733" t="s">
        <v>221</v>
      </c>
      <c r="F1480" s="733" t="s">
        <v>376</v>
      </c>
      <c r="G1480" s="956">
        <v>32212</v>
      </c>
      <c r="H1480" s="795">
        <v>29</v>
      </c>
      <c r="I1480" s="725" t="s">
        <v>4508</v>
      </c>
      <c r="J1480" s="733" t="s">
        <v>223</v>
      </c>
      <c r="K1480" s="733" t="s">
        <v>246</v>
      </c>
      <c r="L1480" s="726"/>
      <c r="M1480" s="726" t="s">
        <v>6426</v>
      </c>
      <c r="N1480" s="722" t="s">
        <v>4862</v>
      </c>
      <c r="O1480" s="733" t="s">
        <v>245</v>
      </c>
      <c r="P1480" s="734" t="s">
        <v>5088</v>
      </c>
      <c r="Q1480" s="734" t="s">
        <v>5086</v>
      </c>
    </row>
    <row r="1481" spans="1:17">
      <c r="A1481" s="721"/>
      <c r="B1481" s="721">
        <v>3</v>
      </c>
      <c r="C1481" s="722" t="s">
        <v>5093</v>
      </c>
      <c r="D1481" s="723" t="s">
        <v>23</v>
      </c>
      <c r="E1481" s="733" t="s">
        <v>254</v>
      </c>
      <c r="F1481" s="733" t="s">
        <v>22</v>
      </c>
      <c r="G1481" s="956">
        <v>39964</v>
      </c>
      <c r="H1481" s="795">
        <v>8</v>
      </c>
      <c r="I1481" s="725" t="s">
        <v>4508</v>
      </c>
      <c r="J1481" s="721" t="s">
        <v>369</v>
      </c>
      <c r="K1481" s="733" t="s">
        <v>266</v>
      </c>
      <c r="L1481" s="726"/>
      <c r="M1481" s="726" t="s">
        <v>6426</v>
      </c>
      <c r="N1481" s="722" t="s">
        <v>4862</v>
      </c>
      <c r="O1481" s="733" t="s">
        <v>255</v>
      </c>
      <c r="P1481" s="727" t="s">
        <v>5092</v>
      </c>
      <c r="Q1481" s="734" t="s">
        <v>5086</v>
      </c>
    </row>
    <row r="1482" spans="1:17">
      <c r="A1482" s="721"/>
      <c r="B1482" s="738">
        <v>4</v>
      </c>
      <c r="C1482" s="722" t="s">
        <v>5096</v>
      </c>
      <c r="D1482" s="723" t="s">
        <v>23</v>
      </c>
      <c r="E1482" s="733" t="s">
        <v>254</v>
      </c>
      <c r="F1482" s="733" t="s">
        <v>230</v>
      </c>
      <c r="G1482" s="956">
        <v>40965</v>
      </c>
      <c r="H1482" s="795">
        <v>5</v>
      </c>
      <c r="I1482" s="725" t="s">
        <v>4508</v>
      </c>
      <c r="J1482" s="733" t="s">
        <v>265</v>
      </c>
      <c r="K1482" s="733" t="s">
        <v>270</v>
      </c>
      <c r="L1482" s="726"/>
      <c r="M1482" s="726" t="s">
        <v>6426</v>
      </c>
      <c r="N1482" s="722" t="s">
        <v>4862</v>
      </c>
      <c r="O1482" s="733" t="s">
        <v>255</v>
      </c>
      <c r="P1482" s="727" t="s">
        <v>5095</v>
      </c>
      <c r="Q1482" s="734" t="s">
        <v>5086</v>
      </c>
    </row>
    <row r="1483" spans="1:17">
      <c r="A1483" s="721">
        <v>416</v>
      </c>
      <c r="B1483" s="721">
        <v>1</v>
      </c>
      <c r="C1483" s="722" t="s">
        <v>5098</v>
      </c>
      <c r="D1483" s="723" t="s">
        <v>23</v>
      </c>
      <c r="E1483" s="721" t="s">
        <v>221</v>
      </c>
      <c r="F1483" s="721" t="s">
        <v>2470</v>
      </c>
      <c r="G1483" s="956">
        <v>29996</v>
      </c>
      <c r="H1483" s="795">
        <v>35</v>
      </c>
      <c r="I1483" s="725" t="s">
        <v>1403</v>
      </c>
      <c r="J1483" s="721" t="s">
        <v>223</v>
      </c>
      <c r="K1483" s="721" t="s">
        <v>283</v>
      </c>
      <c r="L1483" s="726"/>
      <c r="M1483" s="726" t="s">
        <v>6426</v>
      </c>
      <c r="N1483" s="722" t="s">
        <v>4862</v>
      </c>
      <c r="O1483" s="721" t="s">
        <v>222</v>
      </c>
      <c r="P1483" s="734" t="s">
        <v>5097</v>
      </c>
      <c r="Q1483" s="734" t="s">
        <v>5100</v>
      </c>
    </row>
    <row r="1484" spans="1:17">
      <c r="A1484" s="721"/>
      <c r="B1484" s="738">
        <v>2</v>
      </c>
      <c r="C1484" s="722" t="s">
        <v>5102</v>
      </c>
      <c r="D1484" s="723" t="s">
        <v>16</v>
      </c>
      <c r="E1484" s="733" t="s">
        <v>221</v>
      </c>
      <c r="F1484" s="733" t="s">
        <v>452</v>
      </c>
      <c r="G1484" s="956">
        <v>32314</v>
      </c>
      <c r="H1484" s="795">
        <v>29</v>
      </c>
      <c r="I1484" s="725" t="s">
        <v>1403</v>
      </c>
      <c r="J1484" s="733" t="s">
        <v>289</v>
      </c>
      <c r="K1484" s="733" t="s">
        <v>246</v>
      </c>
      <c r="L1484" s="726"/>
      <c r="M1484" s="726" t="s">
        <v>6426</v>
      </c>
      <c r="N1484" s="722" t="s">
        <v>4862</v>
      </c>
      <c r="O1484" s="733" t="s">
        <v>245</v>
      </c>
      <c r="P1484" s="734" t="s">
        <v>5101</v>
      </c>
      <c r="Q1484" s="734" t="s">
        <v>5100</v>
      </c>
    </row>
    <row r="1485" spans="1:17">
      <c r="A1485" s="721"/>
      <c r="B1485" s="721">
        <v>3</v>
      </c>
      <c r="C1485" s="722" t="s">
        <v>5106</v>
      </c>
      <c r="D1485" s="723" t="s">
        <v>16</v>
      </c>
      <c r="E1485" s="733" t="s">
        <v>254</v>
      </c>
      <c r="F1485" s="733" t="s">
        <v>2442</v>
      </c>
      <c r="G1485" s="956">
        <v>39955</v>
      </c>
      <c r="H1485" s="795">
        <v>8</v>
      </c>
      <c r="I1485" s="725" t="s">
        <v>1403</v>
      </c>
      <c r="J1485" s="733" t="s">
        <v>369</v>
      </c>
      <c r="K1485" s="733" t="s">
        <v>266</v>
      </c>
      <c r="L1485" s="726"/>
      <c r="M1485" s="726" t="s">
        <v>6426</v>
      </c>
      <c r="N1485" s="722" t="s">
        <v>4862</v>
      </c>
      <c r="O1485" s="733" t="s">
        <v>255</v>
      </c>
      <c r="P1485" s="734" t="s">
        <v>5105</v>
      </c>
      <c r="Q1485" s="734" t="s">
        <v>5100</v>
      </c>
    </row>
    <row r="1486" spans="1:17">
      <c r="A1486" s="721"/>
      <c r="B1486" s="738">
        <v>4</v>
      </c>
      <c r="C1486" s="722" t="s">
        <v>5108</v>
      </c>
      <c r="D1486" s="723" t="s">
        <v>23</v>
      </c>
      <c r="E1486" s="733" t="s">
        <v>254</v>
      </c>
      <c r="F1486" s="733" t="s">
        <v>452</v>
      </c>
      <c r="G1486" s="956">
        <v>42301</v>
      </c>
      <c r="H1486" s="795">
        <v>1</v>
      </c>
      <c r="I1486" s="747" t="s">
        <v>1403</v>
      </c>
      <c r="J1486" s="733" t="s">
        <v>265</v>
      </c>
      <c r="K1486" s="733" t="s">
        <v>270</v>
      </c>
      <c r="L1486" s="726"/>
      <c r="M1486" s="726" t="s">
        <v>6426</v>
      </c>
      <c r="N1486" s="722" t="s">
        <v>4862</v>
      </c>
      <c r="O1486" s="733" t="s">
        <v>255</v>
      </c>
      <c r="P1486" s="736" t="s">
        <v>5107</v>
      </c>
      <c r="Q1486" s="734" t="s">
        <v>5100</v>
      </c>
    </row>
    <row r="1487" spans="1:17">
      <c r="A1487" s="721">
        <v>417</v>
      </c>
      <c r="B1487" s="721">
        <v>1</v>
      </c>
      <c r="C1487" s="722" t="s">
        <v>5110</v>
      </c>
      <c r="D1487" s="723" t="s">
        <v>23</v>
      </c>
      <c r="E1487" s="733" t="s">
        <v>221</v>
      </c>
      <c r="F1487" s="733" t="s">
        <v>5111</v>
      </c>
      <c r="G1487" s="956">
        <v>30082</v>
      </c>
      <c r="H1487" s="795">
        <v>35</v>
      </c>
      <c r="I1487" s="725" t="s">
        <v>1403</v>
      </c>
      <c r="J1487" s="733" t="s">
        <v>256</v>
      </c>
      <c r="K1487" s="733" t="s">
        <v>283</v>
      </c>
      <c r="L1487" s="726"/>
      <c r="M1487" s="726" t="s">
        <v>6426</v>
      </c>
      <c r="N1487" s="722" t="s">
        <v>4862</v>
      </c>
      <c r="O1487" s="733" t="s">
        <v>222</v>
      </c>
      <c r="P1487" s="734" t="s">
        <v>5109</v>
      </c>
      <c r="Q1487" s="734" t="s">
        <v>5114</v>
      </c>
    </row>
    <row r="1488" spans="1:17">
      <c r="A1488" s="721"/>
      <c r="B1488" s="721">
        <v>2</v>
      </c>
      <c r="C1488" s="722" t="s">
        <v>5116</v>
      </c>
      <c r="D1488" s="723" t="s">
        <v>16</v>
      </c>
      <c r="E1488" s="733" t="s">
        <v>221</v>
      </c>
      <c r="F1488" s="733" t="s">
        <v>1055</v>
      </c>
      <c r="G1488" s="956">
        <v>30079</v>
      </c>
      <c r="H1488" s="795">
        <v>35</v>
      </c>
      <c r="I1488" s="725" t="s">
        <v>1403</v>
      </c>
      <c r="J1488" s="733" t="s">
        <v>256</v>
      </c>
      <c r="K1488" s="733" t="s">
        <v>283</v>
      </c>
      <c r="L1488" s="726"/>
      <c r="M1488" s="726" t="s">
        <v>6426</v>
      </c>
      <c r="N1488" s="722" t="s">
        <v>4862</v>
      </c>
      <c r="O1488" s="733" t="s">
        <v>245</v>
      </c>
      <c r="P1488" s="734" t="s">
        <v>5115</v>
      </c>
      <c r="Q1488" s="734" t="s">
        <v>5114</v>
      </c>
    </row>
    <row r="1489" spans="1:17">
      <c r="A1489" s="721"/>
      <c r="B1489" s="721">
        <v>3</v>
      </c>
      <c r="C1489" s="722" t="s">
        <v>5118</v>
      </c>
      <c r="D1489" s="723" t="s">
        <v>16</v>
      </c>
      <c r="E1489" s="733" t="s">
        <v>254</v>
      </c>
      <c r="F1489" s="733" t="s">
        <v>5119</v>
      </c>
      <c r="G1489" s="956">
        <v>39568</v>
      </c>
      <c r="H1489" s="795">
        <v>9</v>
      </c>
      <c r="I1489" s="725" t="s">
        <v>1403</v>
      </c>
      <c r="J1489" s="733" t="s">
        <v>369</v>
      </c>
      <c r="K1489" s="733" t="s">
        <v>266</v>
      </c>
      <c r="L1489" s="726"/>
      <c r="M1489" s="726" t="s">
        <v>6426</v>
      </c>
      <c r="N1489" s="722" t="s">
        <v>4862</v>
      </c>
      <c r="O1489" s="733" t="s">
        <v>255</v>
      </c>
      <c r="P1489" s="734" t="s">
        <v>5117</v>
      </c>
      <c r="Q1489" s="734" t="s">
        <v>5114</v>
      </c>
    </row>
    <row r="1490" spans="1:17">
      <c r="A1490" s="721"/>
      <c r="B1490" s="721">
        <v>4</v>
      </c>
      <c r="C1490" s="722" t="s">
        <v>5121</v>
      </c>
      <c r="D1490" s="723" t="s">
        <v>16</v>
      </c>
      <c r="E1490" s="733" t="s">
        <v>254</v>
      </c>
      <c r="F1490" s="733" t="s">
        <v>2792</v>
      </c>
      <c r="G1490" s="956">
        <v>41678</v>
      </c>
      <c r="H1490" s="795">
        <v>3</v>
      </c>
      <c r="I1490" s="725" t="s">
        <v>1403</v>
      </c>
      <c r="J1490" s="733" t="s">
        <v>265</v>
      </c>
      <c r="K1490" s="733" t="s">
        <v>270</v>
      </c>
      <c r="L1490" s="726"/>
      <c r="M1490" s="726" t="s">
        <v>6426</v>
      </c>
      <c r="N1490" s="722" t="s">
        <v>4862</v>
      </c>
      <c r="O1490" s="733" t="s">
        <v>255</v>
      </c>
      <c r="P1490" s="736" t="s">
        <v>5120</v>
      </c>
      <c r="Q1490" s="734" t="s">
        <v>5114</v>
      </c>
    </row>
    <row r="1491" spans="1:17">
      <c r="A1491" s="721">
        <v>418</v>
      </c>
      <c r="B1491" s="766">
        <v>1</v>
      </c>
      <c r="C1491" s="722" t="s">
        <v>5123</v>
      </c>
      <c r="D1491" s="723" t="s">
        <v>16</v>
      </c>
      <c r="E1491" s="733" t="s">
        <v>221</v>
      </c>
      <c r="F1491" s="733" t="s">
        <v>376</v>
      </c>
      <c r="G1491" s="956">
        <v>25005</v>
      </c>
      <c r="H1491" s="795">
        <v>49</v>
      </c>
      <c r="I1491" s="747" t="s">
        <v>4508</v>
      </c>
      <c r="J1491" s="733" t="s">
        <v>223</v>
      </c>
      <c r="K1491" s="733" t="s">
        <v>246</v>
      </c>
      <c r="L1491" s="726"/>
      <c r="M1491" s="726" t="s">
        <v>6426</v>
      </c>
      <c r="N1491" s="722" t="s">
        <v>4862</v>
      </c>
      <c r="O1491" s="733" t="s">
        <v>222</v>
      </c>
      <c r="P1491" s="734" t="s">
        <v>5122</v>
      </c>
      <c r="Q1491" s="734" t="s">
        <v>5126</v>
      </c>
    </row>
    <row r="1492" spans="1:17">
      <c r="A1492" s="721"/>
      <c r="B1492" s="766">
        <v>2</v>
      </c>
      <c r="C1492" s="722" t="s">
        <v>5129</v>
      </c>
      <c r="D1492" s="723" t="s">
        <v>23</v>
      </c>
      <c r="E1492" s="733" t="s">
        <v>254</v>
      </c>
      <c r="F1492" s="733" t="s">
        <v>376</v>
      </c>
      <c r="G1492" s="956">
        <v>33405</v>
      </c>
      <c r="H1492" s="795">
        <v>26</v>
      </c>
      <c r="I1492" s="747" t="s">
        <v>4508</v>
      </c>
      <c r="J1492" s="733" t="s">
        <v>289</v>
      </c>
      <c r="K1492" s="733" t="s">
        <v>266</v>
      </c>
      <c r="L1492" s="726"/>
      <c r="M1492" s="726" t="s">
        <v>6426</v>
      </c>
      <c r="N1492" s="722" t="s">
        <v>4862</v>
      </c>
      <c r="O1492" s="733" t="s">
        <v>255</v>
      </c>
      <c r="P1492" s="734" t="s">
        <v>5128</v>
      </c>
      <c r="Q1492" s="734" t="s">
        <v>5126</v>
      </c>
    </row>
    <row r="1493" spans="1:17">
      <c r="A1493" s="721"/>
      <c r="B1493" s="766">
        <v>3</v>
      </c>
      <c r="C1493" s="722" t="s">
        <v>5132</v>
      </c>
      <c r="D1493" s="723" t="s">
        <v>23</v>
      </c>
      <c r="E1493" s="733" t="s">
        <v>254</v>
      </c>
      <c r="F1493" s="733" t="s">
        <v>230</v>
      </c>
      <c r="G1493" s="956">
        <v>36670</v>
      </c>
      <c r="H1493" s="795">
        <v>17</v>
      </c>
      <c r="I1493" s="747" t="s">
        <v>4508</v>
      </c>
      <c r="J1493" s="733" t="s">
        <v>348</v>
      </c>
      <c r="K1493" s="733" t="s">
        <v>266</v>
      </c>
      <c r="L1493" s="726"/>
      <c r="M1493" s="726" t="s">
        <v>6426</v>
      </c>
      <c r="N1493" s="722" t="s">
        <v>4862</v>
      </c>
      <c r="O1493" s="733" t="s">
        <v>255</v>
      </c>
      <c r="P1493" s="734" t="s">
        <v>5131</v>
      </c>
      <c r="Q1493" s="734" t="s">
        <v>5126</v>
      </c>
    </row>
    <row r="1494" spans="1:17">
      <c r="A1494" s="721"/>
      <c r="B1494" s="766">
        <v>4</v>
      </c>
      <c r="C1494" s="722" t="s">
        <v>5134</v>
      </c>
      <c r="D1494" s="723" t="s">
        <v>16</v>
      </c>
      <c r="E1494" s="733" t="s">
        <v>254</v>
      </c>
      <c r="F1494" s="733" t="s">
        <v>230</v>
      </c>
      <c r="G1494" s="956">
        <v>37636</v>
      </c>
      <c r="H1494" s="795">
        <v>14</v>
      </c>
      <c r="I1494" s="747" t="s">
        <v>4508</v>
      </c>
      <c r="J1494" s="733" t="s">
        <v>369</v>
      </c>
      <c r="K1494" s="733" t="s">
        <v>266</v>
      </c>
      <c r="L1494" s="726"/>
      <c r="M1494" s="726" t="s">
        <v>6426</v>
      </c>
      <c r="N1494" s="722" t="s">
        <v>4862</v>
      </c>
      <c r="O1494" s="733" t="s">
        <v>255</v>
      </c>
      <c r="P1494" s="734" t="s">
        <v>5133</v>
      </c>
      <c r="Q1494" s="734" t="s">
        <v>5126</v>
      </c>
    </row>
    <row r="1495" spans="1:17">
      <c r="A1495" s="721"/>
      <c r="B1495" s="766">
        <v>5</v>
      </c>
      <c r="C1495" s="722" t="s">
        <v>5136</v>
      </c>
      <c r="D1495" s="723" t="s">
        <v>23</v>
      </c>
      <c r="E1495" s="733" t="s">
        <v>254</v>
      </c>
      <c r="F1495" s="733" t="s">
        <v>230</v>
      </c>
      <c r="G1495" s="956">
        <v>38544</v>
      </c>
      <c r="H1495" s="795">
        <v>12</v>
      </c>
      <c r="I1495" s="747" t="s">
        <v>4508</v>
      </c>
      <c r="J1495" s="733" t="s">
        <v>369</v>
      </c>
      <c r="K1495" s="733" t="s">
        <v>266</v>
      </c>
      <c r="L1495" s="726"/>
      <c r="M1495" s="726" t="s">
        <v>6426</v>
      </c>
      <c r="N1495" s="722" t="s">
        <v>4862</v>
      </c>
      <c r="O1495" s="733" t="s">
        <v>255</v>
      </c>
      <c r="P1495" s="734" t="s">
        <v>5135</v>
      </c>
      <c r="Q1495" s="734" t="s">
        <v>5126</v>
      </c>
    </row>
    <row r="1496" spans="1:17">
      <c r="A1496" s="721">
        <v>419</v>
      </c>
      <c r="B1496" s="721">
        <v>1</v>
      </c>
      <c r="C1496" s="722" t="s">
        <v>5138</v>
      </c>
      <c r="D1496" s="723" t="s">
        <v>23</v>
      </c>
      <c r="E1496" s="733" t="s">
        <v>221</v>
      </c>
      <c r="F1496" s="733" t="s">
        <v>5139</v>
      </c>
      <c r="G1496" s="956">
        <v>28307</v>
      </c>
      <c r="H1496" s="795">
        <v>40</v>
      </c>
      <c r="I1496" s="747" t="s">
        <v>1403</v>
      </c>
      <c r="J1496" s="733" t="s">
        <v>256</v>
      </c>
      <c r="K1496" s="733" t="s">
        <v>283</v>
      </c>
      <c r="L1496" s="726"/>
      <c r="M1496" s="726" t="s">
        <v>6426</v>
      </c>
      <c r="N1496" s="722" t="s">
        <v>4862</v>
      </c>
      <c r="O1496" s="733" t="s">
        <v>222</v>
      </c>
      <c r="P1496" s="736" t="s">
        <v>5137</v>
      </c>
      <c r="Q1496" s="734" t="s">
        <v>5141</v>
      </c>
    </row>
    <row r="1497" spans="1:17">
      <c r="A1497" s="721"/>
      <c r="B1497" s="721">
        <v>2</v>
      </c>
      <c r="C1497" s="722" t="s">
        <v>5143</v>
      </c>
      <c r="D1497" s="723" t="s">
        <v>16</v>
      </c>
      <c r="E1497" s="733" t="s">
        <v>221</v>
      </c>
      <c r="F1497" s="733" t="s">
        <v>5144</v>
      </c>
      <c r="G1497" s="956">
        <v>28672</v>
      </c>
      <c r="H1497" s="795">
        <v>39</v>
      </c>
      <c r="I1497" s="747" t="s">
        <v>1403</v>
      </c>
      <c r="J1497" s="733" t="s">
        <v>256</v>
      </c>
      <c r="K1497" s="733" t="s">
        <v>283</v>
      </c>
      <c r="L1497" s="726"/>
      <c r="M1497" s="726" t="s">
        <v>6426</v>
      </c>
      <c r="N1497" s="722" t="s">
        <v>4862</v>
      </c>
      <c r="O1497" s="733" t="s">
        <v>245</v>
      </c>
      <c r="P1497" s="736" t="s">
        <v>5142</v>
      </c>
      <c r="Q1497" s="734" t="s">
        <v>5141</v>
      </c>
    </row>
    <row r="1498" spans="1:17">
      <c r="A1498" s="721"/>
      <c r="B1498" s="721">
        <v>3</v>
      </c>
      <c r="C1498" s="722" t="s">
        <v>5148</v>
      </c>
      <c r="D1498" s="723" t="s">
        <v>16</v>
      </c>
      <c r="E1498" s="733" t="s">
        <v>254</v>
      </c>
      <c r="F1498" s="733" t="s">
        <v>5144</v>
      </c>
      <c r="G1498" s="956">
        <v>35940</v>
      </c>
      <c r="H1498" s="795">
        <v>19</v>
      </c>
      <c r="I1498" s="747" t="s">
        <v>1403</v>
      </c>
      <c r="J1498" s="733" t="s">
        <v>886</v>
      </c>
      <c r="K1498" s="733" t="s">
        <v>266</v>
      </c>
      <c r="L1498" s="726"/>
      <c r="M1498" s="726" t="s">
        <v>6426</v>
      </c>
      <c r="N1498" s="722" t="s">
        <v>4862</v>
      </c>
      <c r="O1498" s="733" t="s">
        <v>255</v>
      </c>
      <c r="P1498" s="736" t="s">
        <v>5147</v>
      </c>
      <c r="Q1498" s="734" t="s">
        <v>5141</v>
      </c>
    </row>
    <row r="1499" spans="1:17">
      <c r="A1499" s="721"/>
      <c r="B1499" s="721">
        <v>4</v>
      </c>
      <c r="C1499" s="722" t="s">
        <v>5151</v>
      </c>
      <c r="D1499" s="723" t="s">
        <v>23</v>
      </c>
      <c r="E1499" s="733" t="s">
        <v>254</v>
      </c>
      <c r="F1499" s="733" t="s">
        <v>5144</v>
      </c>
      <c r="G1499" s="956">
        <v>37199</v>
      </c>
      <c r="H1499" s="795">
        <v>15</v>
      </c>
      <c r="I1499" s="747" t="s">
        <v>1403</v>
      </c>
      <c r="J1499" s="733" t="s">
        <v>886</v>
      </c>
      <c r="K1499" s="733" t="s">
        <v>266</v>
      </c>
      <c r="L1499" s="726"/>
      <c r="M1499" s="726" t="s">
        <v>6426</v>
      </c>
      <c r="N1499" s="722" t="s">
        <v>4862</v>
      </c>
      <c r="O1499" s="733" t="s">
        <v>255</v>
      </c>
      <c r="P1499" s="736" t="s">
        <v>5150</v>
      </c>
      <c r="Q1499" s="734" t="s">
        <v>5141</v>
      </c>
    </row>
    <row r="1500" spans="1:17">
      <c r="A1500" s="721"/>
      <c r="B1500" s="738">
        <v>5</v>
      </c>
      <c r="C1500" s="722" t="s">
        <v>5153</v>
      </c>
      <c r="D1500" s="723" t="s">
        <v>23</v>
      </c>
      <c r="E1500" s="733" t="s">
        <v>254</v>
      </c>
      <c r="F1500" s="733" t="s">
        <v>5144</v>
      </c>
      <c r="G1500" s="956">
        <v>38737</v>
      </c>
      <c r="H1500" s="795">
        <v>11</v>
      </c>
      <c r="I1500" s="747" t="s">
        <v>1403</v>
      </c>
      <c r="J1500" s="733" t="s">
        <v>369</v>
      </c>
      <c r="K1500" s="733" t="s">
        <v>266</v>
      </c>
      <c r="L1500" s="726"/>
      <c r="M1500" s="726" t="s">
        <v>6426</v>
      </c>
      <c r="N1500" s="722" t="s">
        <v>4862</v>
      </c>
      <c r="O1500" s="733" t="s">
        <v>255</v>
      </c>
      <c r="P1500" s="736" t="s">
        <v>5152</v>
      </c>
      <c r="Q1500" s="734" t="s">
        <v>5141</v>
      </c>
    </row>
    <row r="1501" spans="1:17">
      <c r="A1501" s="721">
        <v>420</v>
      </c>
      <c r="B1501" s="738">
        <v>1</v>
      </c>
      <c r="C1501" s="722" t="s">
        <v>5155</v>
      </c>
      <c r="D1501" s="723" t="s">
        <v>23</v>
      </c>
      <c r="E1501" s="721" t="s">
        <v>221</v>
      </c>
      <c r="F1501" s="721" t="s">
        <v>288</v>
      </c>
      <c r="G1501" s="956">
        <v>27551</v>
      </c>
      <c r="H1501" s="795">
        <v>42</v>
      </c>
      <c r="I1501" s="725" t="s">
        <v>1403</v>
      </c>
      <c r="J1501" s="721" t="s">
        <v>289</v>
      </c>
      <c r="K1501" s="721" t="s">
        <v>224</v>
      </c>
      <c r="L1501" s="726"/>
      <c r="M1501" s="726" t="s">
        <v>6426</v>
      </c>
      <c r="N1501" s="722" t="s">
        <v>4862</v>
      </c>
      <c r="O1501" s="721" t="s">
        <v>222</v>
      </c>
      <c r="P1501" s="722" t="s">
        <v>5154</v>
      </c>
      <c r="Q1501" s="722" t="s">
        <v>5156</v>
      </c>
    </row>
    <row r="1502" spans="1:17">
      <c r="A1502" s="721"/>
      <c r="B1502" s="738">
        <v>2</v>
      </c>
      <c r="C1502" s="722" t="s">
        <v>5159</v>
      </c>
      <c r="D1502" s="723" t="s">
        <v>16</v>
      </c>
      <c r="E1502" s="721" t="s">
        <v>221</v>
      </c>
      <c r="F1502" s="721" t="s">
        <v>288</v>
      </c>
      <c r="G1502" s="956">
        <v>27710</v>
      </c>
      <c r="H1502" s="795">
        <v>41</v>
      </c>
      <c r="I1502" s="725" t="s">
        <v>1403</v>
      </c>
      <c r="J1502" s="721" t="s">
        <v>256</v>
      </c>
      <c r="K1502" s="721" t="s">
        <v>246</v>
      </c>
      <c r="L1502" s="726"/>
      <c r="M1502" s="726" t="s">
        <v>6426</v>
      </c>
      <c r="N1502" s="722" t="s">
        <v>4862</v>
      </c>
      <c r="O1502" s="721" t="s">
        <v>245</v>
      </c>
      <c r="P1502" s="722" t="s">
        <v>5158</v>
      </c>
      <c r="Q1502" s="722" t="s">
        <v>5156</v>
      </c>
    </row>
    <row r="1503" spans="1:17">
      <c r="A1503" s="721"/>
      <c r="B1503" s="738">
        <v>3</v>
      </c>
      <c r="C1503" s="722" t="s">
        <v>5162</v>
      </c>
      <c r="D1503" s="723" t="s">
        <v>23</v>
      </c>
      <c r="E1503" s="721" t="s">
        <v>254</v>
      </c>
      <c r="F1503" s="721" t="s">
        <v>288</v>
      </c>
      <c r="G1503" s="956">
        <v>37187</v>
      </c>
      <c r="H1503" s="795">
        <v>15</v>
      </c>
      <c r="I1503" s="725" t="s">
        <v>1403</v>
      </c>
      <c r="J1503" s="721" t="s">
        <v>256</v>
      </c>
      <c r="K1503" s="721" t="s">
        <v>266</v>
      </c>
      <c r="L1503" s="726"/>
      <c r="M1503" s="726" t="s">
        <v>6426</v>
      </c>
      <c r="N1503" s="722" t="s">
        <v>4862</v>
      </c>
      <c r="O1503" s="721" t="s">
        <v>255</v>
      </c>
      <c r="P1503" s="722" t="s">
        <v>5161</v>
      </c>
      <c r="Q1503" s="722" t="s">
        <v>5156</v>
      </c>
    </row>
    <row r="1504" spans="1:17">
      <c r="A1504" s="721"/>
      <c r="B1504" s="738">
        <v>4</v>
      </c>
      <c r="C1504" s="722" t="s">
        <v>5164</v>
      </c>
      <c r="D1504" s="723" t="s">
        <v>23</v>
      </c>
      <c r="E1504" s="721" t="s">
        <v>254</v>
      </c>
      <c r="F1504" s="721" t="s">
        <v>22</v>
      </c>
      <c r="G1504" s="956">
        <v>37708</v>
      </c>
      <c r="H1504" s="795">
        <v>14</v>
      </c>
      <c r="I1504" s="725" t="s">
        <v>1403</v>
      </c>
      <c r="J1504" s="721" t="s">
        <v>369</v>
      </c>
      <c r="K1504" s="721" t="s">
        <v>266</v>
      </c>
      <c r="L1504" s="726"/>
      <c r="M1504" s="726" t="s">
        <v>6426</v>
      </c>
      <c r="N1504" s="722" t="s">
        <v>4862</v>
      </c>
      <c r="O1504" s="721" t="s">
        <v>255</v>
      </c>
      <c r="P1504" s="722" t="s">
        <v>5163</v>
      </c>
      <c r="Q1504" s="722" t="s">
        <v>5156</v>
      </c>
    </row>
    <row r="1505" spans="1:17">
      <c r="A1505" s="721"/>
      <c r="B1505" s="738">
        <v>5</v>
      </c>
      <c r="C1505" s="722" t="s">
        <v>5166</v>
      </c>
      <c r="D1505" s="723" t="s">
        <v>23</v>
      </c>
      <c r="E1505" s="721" t="s">
        <v>254</v>
      </c>
      <c r="F1505" s="721" t="s">
        <v>22</v>
      </c>
      <c r="G1505" s="956">
        <v>40243</v>
      </c>
      <c r="H1505" s="795">
        <v>7</v>
      </c>
      <c r="I1505" s="725" t="s">
        <v>1403</v>
      </c>
      <c r="J1505" s="721" t="s">
        <v>265</v>
      </c>
      <c r="K1505" s="721" t="s">
        <v>270</v>
      </c>
      <c r="L1505" s="726"/>
      <c r="M1505" s="726" t="s">
        <v>6426</v>
      </c>
      <c r="N1505" s="722" t="s">
        <v>4862</v>
      </c>
      <c r="O1505" s="721" t="s">
        <v>255</v>
      </c>
      <c r="P1505" s="734" t="s">
        <v>5165</v>
      </c>
      <c r="Q1505" s="722" t="s">
        <v>5156</v>
      </c>
    </row>
    <row r="1506" spans="1:17">
      <c r="A1506" s="721">
        <v>421</v>
      </c>
      <c r="B1506" s="738">
        <v>1</v>
      </c>
      <c r="C1506" s="722" t="s">
        <v>5168</v>
      </c>
      <c r="D1506" s="723" t="s">
        <v>23</v>
      </c>
      <c r="E1506" s="733" t="s">
        <v>221</v>
      </c>
      <c r="F1506" s="733" t="s">
        <v>376</v>
      </c>
      <c r="G1506" s="956">
        <v>28738</v>
      </c>
      <c r="H1506" s="795">
        <v>38</v>
      </c>
      <c r="I1506" s="747" t="s">
        <v>4508</v>
      </c>
      <c r="J1506" s="733"/>
      <c r="K1506" s="733" t="s">
        <v>283</v>
      </c>
      <c r="L1506" s="726"/>
      <c r="M1506" s="726" t="s">
        <v>6426</v>
      </c>
      <c r="N1506" s="722" t="s">
        <v>4862</v>
      </c>
      <c r="O1506" s="733" t="s">
        <v>222</v>
      </c>
      <c r="P1506" s="736" t="s">
        <v>5167</v>
      </c>
      <c r="Q1506" s="736" t="s">
        <v>5169</v>
      </c>
    </row>
    <row r="1507" spans="1:17">
      <c r="A1507" s="721"/>
      <c r="B1507" s="738">
        <v>2</v>
      </c>
      <c r="C1507" s="722" t="s">
        <v>5171</v>
      </c>
      <c r="D1507" s="723" t="s">
        <v>16</v>
      </c>
      <c r="E1507" s="733" t="s">
        <v>221</v>
      </c>
      <c r="F1507" s="733" t="s">
        <v>376</v>
      </c>
      <c r="G1507" s="956">
        <v>30693</v>
      </c>
      <c r="H1507" s="795">
        <v>33</v>
      </c>
      <c r="I1507" s="747" t="s">
        <v>4508</v>
      </c>
      <c r="J1507" s="733"/>
      <c r="K1507" s="733" t="s">
        <v>246</v>
      </c>
      <c r="L1507" s="726"/>
      <c r="M1507" s="726" t="s">
        <v>6426</v>
      </c>
      <c r="N1507" s="722" t="s">
        <v>4862</v>
      </c>
      <c r="O1507" s="733" t="s">
        <v>245</v>
      </c>
      <c r="P1507" s="736" t="s">
        <v>5170</v>
      </c>
      <c r="Q1507" s="736" t="s">
        <v>5169</v>
      </c>
    </row>
    <row r="1508" spans="1:17">
      <c r="A1508" s="721"/>
      <c r="B1508" s="738">
        <v>3</v>
      </c>
      <c r="C1508" s="722" t="s">
        <v>5173</v>
      </c>
      <c r="D1508" s="723" t="s">
        <v>16</v>
      </c>
      <c r="E1508" s="721" t="s">
        <v>254</v>
      </c>
      <c r="F1508" s="721" t="s">
        <v>22</v>
      </c>
      <c r="G1508" s="956">
        <v>39393</v>
      </c>
      <c r="H1508" s="795">
        <v>9</v>
      </c>
      <c r="I1508" s="747" t="s">
        <v>4508</v>
      </c>
      <c r="J1508" s="738" t="s">
        <v>369</v>
      </c>
      <c r="K1508" s="738" t="s">
        <v>266</v>
      </c>
      <c r="L1508" s="726"/>
      <c r="M1508" s="726" t="s">
        <v>6426</v>
      </c>
      <c r="N1508" s="722" t="s">
        <v>4862</v>
      </c>
      <c r="O1508" s="721" t="s">
        <v>255</v>
      </c>
      <c r="P1508" s="727" t="s">
        <v>5172</v>
      </c>
      <c r="Q1508" s="736" t="s">
        <v>5169</v>
      </c>
    </row>
    <row r="1509" spans="1:17">
      <c r="A1509" s="721"/>
      <c r="B1509" s="738">
        <v>4</v>
      </c>
      <c r="C1509" s="722" t="s">
        <v>5176</v>
      </c>
      <c r="D1509" s="723" t="s">
        <v>23</v>
      </c>
      <c r="E1509" s="738" t="s">
        <v>254</v>
      </c>
      <c r="F1509" s="738" t="s">
        <v>22</v>
      </c>
      <c r="G1509" s="956">
        <v>41588</v>
      </c>
      <c r="H1509" s="795">
        <v>3</v>
      </c>
      <c r="I1509" s="747" t="s">
        <v>4508</v>
      </c>
      <c r="J1509" s="738" t="s">
        <v>265</v>
      </c>
      <c r="K1509" s="738" t="s">
        <v>270</v>
      </c>
      <c r="L1509" s="726"/>
      <c r="M1509" s="726" t="s">
        <v>6426</v>
      </c>
      <c r="N1509" s="722" t="s">
        <v>4862</v>
      </c>
      <c r="O1509" s="738" t="s">
        <v>255</v>
      </c>
      <c r="P1509" s="727" t="s">
        <v>5175</v>
      </c>
      <c r="Q1509" s="736" t="s">
        <v>5169</v>
      </c>
    </row>
    <row r="1510" spans="1:17">
      <c r="A1510" s="721">
        <v>422</v>
      </c>
      <c r="B1510" s="738">
        <v>1</v>
      </c>
      <c r="C1510" s="722" t="s">
        <v>2425</v>
      </c>
      <c r="D1510" s="723" t="s">
        <v>23</v>
      </c>
      <c r="E1510" s="738" t="s">
        <v>221</v>
      </c>
      <c r="F1510" s="738" t="s">
        <v>4916</v>
      </c>
      <c r="G1510" s="956">
        <v>24169</v>
      </c>
      <c r="H1510" s="795">
        <v>51</v>
      </c>
      <c r="I1510" s="747" t="s">
        <v>1403</v>
      </c>
      <c r="J1510" s="721"/>
      <c r="K1510" s="738" t="s">
        <v>283</v>
      </c>
      <c r="L1510" s="726"/>
      <c r="M1510" s="726" t="s">
        <v>6426</v>
      </c>
      <c r="N1510" s="722" t="s">
        <v>4862</v>
      </c>
      <c r="O1510" s="738" t="s">
        <v>222</v>
      </c>
      <c r="P1510" s="727" t="s">
        <v>5177</v>
      </c>
      <c r="Q1510" s="727" t="s">
        <v>5180</v>
      </c>
    </row>
    <row r="1511" spans="1:17">
      <c r="A1511" s="721">
        <v>423</v>
      </c>
      <c r="B1511" s="738">
        <v>1</v>
      </c>
      <c r="C1511" s="722" t="s">
        <v>5182</v>
      </c>
      <c r="D1511" s="723" t="s">
        <v>23</v>
      </c>
      <c r="E1511" s="738" t="s">
        <v>221</v>
      </c>
      <c r="F1511" s="738" t="s">
        <v>4921</v>
      </c>
      <c r="G1511" s="956">
        <v>28720</v>
      </c>
      <c r="H1511" s="795">
        <v>38</v>
      </c>
      <c r="I1511" s="747" t="s">
        <v>1403</v>
      </c>
      <c r="J1511" s="721"/>
      <c r="K1511" s="738" t="s">
        <v>283</v>
      </c>
      <c r="L1511" s="726"/>
      <c r="M1511" s="726" t="s">
        <v>6426</v>
      </c>
      <c r="N1511" s="722" t="s">
        <v>4862</v>
      </c>
      <c r="O1511" s="738" t="s">
        <v>222</v>
      </c>
      <c r="P1511" s="741" t="s">
        <v>5181</v>
      </c>
      <c r="Q1511" s="767" t="s">
        <v>5184</v>
      </c>
    </row>
    <row r="1512" spans="1:17">
      <c r="A1512" s="721"/>
      <c r="B1512" s="738">
        <v>2</v>
      </c>
      <c r="C1512" s="722" t="s">
        <v>5186</v>
      </c>
      <c r="D1512" s="723" t="s">
        <v>16</v>
      </c>
      <c r="E1512" s="738" t="s">
        <v>221</v>
      </c>
      <c r="F1512" s="738" t="s">
        <v>1514</v>
      </c>
      <c r="G1512" s="956">
        <v>29677</v>
      </c>
      <c r="H1512" s="795">
        <v>36</v>
      </c>
      <c r="I1512" s="747" t="s">
        <v>1403</v>
      </c>
      <c r="J1512" s="721"/>
      <c r="K1512" s="738" t="s">
        <v>246</v>
      </c>
      <c r="L1512" s="726"/>
      <c r="M1512" s="726" t="s">
        <v>6426</v>
      </c>
      <c r="N1512" s="722" t="s">
        <v>4862</v>
      </c>
      <c r="O1512" s="738" t="s">
        <v>245</v>
      </c>
      <c r="P1512" s="741" t="s">
        <v>5185</v>
      </c>
      <c r="Q1512" s="767" t="s">
        <v>5184</v>
      </c>
    </row>
    <row r="1513" spans="1:17">
      <c r="A1513" s="721"/>
      <c r="B1513" s="738">
        <v>3</v>
      </c>
      <c r="C1513" s="722" t="s">
        <v>5187</v>
      </c>
      <c r="D1513" s="723" t="s">
        <v>16</v>
      </c>
      <c r="E1513" s="738" t="s">
        <v>254</v>
      </c>
      <c r="F1513" s="738" t="s">
        <v>22</v>
      </c>
      <c r="G1513" s="956">
        <v>40552</v>
      </c>
      <c r="H1513" s="795">
        <v>6</v>
      </c>
      <c r="I1513" s="747" t="s">
        <v>1403</v>
      </c>
      <c r="J1513" s="721"/>
      <c r="K1513" s="738" t="s">
        <v>270</v>
      </c>
      <c r="L1513" s="726"/>
      <c r="M1513" s="726" t="s">
        <v>6426</v>
      </c>
      <c r="N1513" s="722" t="s">
        <v>4862</v>
      </c>
      <c r="O1513" s="738" t="s">
        <v>255</v>
      </c>
      <c r="P1513" s="722"/>
      <c r="Q1513" s="767" t="s">
        <v>5184</v>
      </c>
    </row>
    <row r="1514" spans="1:17">
      <c r="A1514" s="721">
        <v>424</v>
      </c>
      <c r="B1514" s="721">
        <v>1</v>
      </c>
      <c r="C1514" s="722" t="s">
        <v>5189</v>
      </c>
      <c r="D1514" s="723" t="s">
        <v>23</v>
      </c>
      <c r="E1514" s="721" t="s">
        <v>221</v>
      </c>
      <c r="F1514" s="721" t="s">
        <v>376</v>
      </c>
      <c r="G1514" s="956">
        <v>27008</v>
      </c>
      <c r="H1514" s="795">
        <v>43</v>
      </c>
      <c r="I1514" s="725" t="s">
        <v>4508</v>
      </c>
      <c r="J1514" s="721" t="s">
        <v>223</v>
      </c>
      <c r="K1514" s="721" t="s">
        <v>283</v>
      </c>
      <c r="L1514" s="726"/>
      <c r="M1514" s="726" t="s">
        <v>6426</v>
      </c>
      <c r="N1514" s="722" t="s">
        <v>4862</v>
      </c>
      <c r="O1514" s="721" t="s">
        <v>222</v>
      </c>
      <c r="P1514" s="741" t="s">
        <v>5188</v>
      </c>
      <c r="Q1514" s="722"/>
    </row>
    <row r="1515" spans="1:17">
      <c r="A1515" s="721"/>
      <c r="B1515" s="721">
        <v>2</v>
      </c>
      <c r="C1515" s="722" t="s">
        <v>5194</v>
      </c>
      <c r="D1515" s="723" t="s">
        <v>16</v>
      </c>
      <c r="E1515" s="721" t="s">
        <v>221</v>
      </c>
      <c r="F1515" s="721" t="s">
        <v>376</v>
      </c>
      <c r="G1515" s="956">
        <v>28106</v>
      </c>
      <c r="H1515" s="795">
        <v>40</v>
      </c>
      <c r="I1515" s="725" t="s">
        <v>4508</v>
      </c>
      <c r="J1515" s="721" t="s">
        <v>289</v>
      </c>
      <c r="K1515" s="721" t="s">
        <v>246</v>
      </c>
      <c r="L1515" s="726"/>
      <c r="M1515" s="726" t="s">
        <v>6426</v>
      </c>
      <c r="N1515" s="722" t="s">
        <v>4862</v>
      </c>
      <c r="O1515" s="721" t="s">
        <v>245</v>
      </c>
      <c r="P1515" s="741" t="s">
        <v>5193</v>
      </c>
      <c r="Q1515" s="722"/>
    </row>
    <row r="1516" spans="1:17">
      <c r="A1516" s="721"/>
      <c r="B1516" s="721">
        <v>3</v>
      </c>
      <c r="C1516" s="722" t="s">
        <v>5198</v>
      </c>
      <c r="D1516" s="723" t="s">
        <v>16</v>
      </c>
      <c r="E1516" s="721" t="s">
        <v>254</v>
      </c>
      <c r="F1516" s="721" t="s">
        <v>376</v>
      </c>
      <c r="G1516" s="956">
        <v>34682</v>
      </c>
      <c r="H1516" s="795">
        <v>22</v>
      </c>
      <c r="I1516" s="725" t="s">
        <v>4508</v>
      </c>
      <c r="J1516" s="721" t="s">
        <v>256</v>
      </c>
      <c r="K1516" s="721" t="s">
        <v>283</v>
      </c>
      <c r="L1516" s="726"/>
      <c r="M1516" s="726" t="s">
        <v>6426</v>
      </c>
      <c r="N1516" s="722" t="s">
        <v>4862</v>
      </c>
      <c r="O1516" s="721" t="s">
        <v>255</v>
      </c>
      <c r="P1516" s="741" t="s">
        <v>5197</v>
      </c>
      <c r="Q1516" s="722"/>
    </row>
    <row r="1517" spans="1:17">
      <c r="A1517" s="721"/>
      <c r="B1517" s="721">
        <v>4</v>
      </c>
      <c r="C1517" s="722" t="s">
        <v>5201</v>
      </c>
      <c r="D1517" s="723" t="s">
        <v>23</v>
      </c>
      <c r="E1517" s="721" t="s">
        <v>254</v>
      </c>
      <c r="F1517" s="721" t="s">
        <v>376</v>
      </c>
      <c r="G1517" s="956">
        <v>36263</v>
      </c>
      <c r="H1517" s="795">
        <v>18</v>
      </c>
      <c r="I1517" s="725" t="s">
        <v>4508</v>
      </c>
      <c r="J1517" s="721" t="s">
        <v>348</v>
      </c>
      <c r="K1517" s="721" t="s">
        <v>266</v>
      </c>
      <c r="L1517" s="726"/>
      <c r="M1517" s="726" t="s">
        <v>6426</v>
      </c>
      <c r="N1517" s="722" t="s">
        <v>4862</v>
      </c>
      <c r="O1517" s="721" t="s">
        <v>255</v>
      </c>
      <c r="P1517" s="741" t="s">
        <v>5200</v>
      </c>
      <c r="Q1517" s="722"/>
    </row>
    <row r="1518" spans="1:17">
      <c r="A1518" s="721"/>
      <c r="B1518" s="721">
        <v>5</v>
      </c>
      <c r="C1518" s="722" t="s">
        <v>5202</v>
      </c>
      <c r="D1518" s="723" t="s">
        <v>16</v>
      </c>
      <c r="E1518" s="721" t="s">
        <v>254</v>
      </c>
      <c r="F1518" s="721" t="s">
        <v>376</v>
      </c>
      <c r="G1518" s="956">
        <v>37170</v>
      </c>
      <c r="H1518" s="795">
        <v>15</v>
      </c>
      <c r="I1518" s="725" t="s">
        <v>4508</v>
      </c>
      <c r="J1518" s="721" t="s">
        <v>348</v>
      </c>
      <c r="K1518" s="721" t="s">
        <v>266</v>
      </c>
      <c r="L1518" s="726"/>
      <c r="M1518" s="726" t="s">
        <v>6426</v>
      </c>
      <c r="N1518" s="722" t="s">
        <v>4862</v>
      </c>
      <c r="O1518" s="721" t="s">
        <v>255</v>
      </c>
      <c r="P1518" s="722"/>
      <c r="Q1518" s="722"/>
    </row>
    <row r="1519" spans="1:17">
      <c r="A1519" s="721"/>
      <c r="B1519" s="721">
        <v>6</v>
      </c>
      <c r="C1519" s="722" t="s">
        <v>5203</v>
      </c>
      <c r="D1519" s="723" t="s">
        <v>16</v>
      </c>
      <c r="E1519" s="721" t="s">
        <v>254</v>
      </c>
      <c r="F1519" s="721" t="s">
        <v>376</v>
      </c>
      <c r="G1519" s="956">
        <v>38850</v>
      </c>
      <c r="H1519" s="795">
        <v>11</v>
      </c>
      <c r="I1519" s="725" t="s">
        <v>4508</v>
      </c>
      <c r="J1519" s="721" t="s">
        <v>369</v>
      </c>
      <c r="K1519" s="721" t="s">
        <v>266</v>
      </c>
      <c r="L1519" s="726"/>
      <c r="M1519" s="726" t="s">
        <v>6426</v>
      </c>
      <c r="N1519" s="722" t="s">
        <v>4862</v>
      </c>
      <c r="O1519" s="721" t="s">
        <v>255</v>
      </c>
      <c r="P1519" s="722"/>
      <c r="Q1519" s="722"/>
    </row>
    <row r="1520" spans="1:17">
      <c r="A1520" s="721"/>
      <c r="B1520" s="721">
        <v>7</v>
      </c>
      <c r="C1520" s="722" t="s">
        <v>5204</v>
      </c>
      <c r="D1520" s="723" t="s">
        <v>16</v>
      </c>
      <c r="E1520" s="721" t="s">
        <v>254</v>
      </c>
      <c r="F1520" s="721" t="s">
        <v>22</v>
      </c>
      <c r="G1520" s="956">
        <v>40615</v>
      </c>
      <c r="H1520" s="795">
        <v>6</v>
      </c>
      <c r="I1520" s="725" t="s">
        <v>4508</v>
      </c>
      <c r="J1520" s="721" t="s">
        <v>265</v>
      </c>
      <c r="K1520" s="721" t="s">
        <v>270</v>
      </c>
      <c r="L1520" s="726"/>
      <c r="M1520" s="726" t="s">
        <v>6426</v>
      </c>
      <c r="N1520" s="722" t="s">
        <v>4862</v>
      </c>
      <c r="O1520" s="721" t="s">
        <v>255</v>
      </c>
      <c r="P1520" s="722"/>
      <c r="Q1520" s="722"/>
    </row>
    <row r="1521" spans="1:17">
      <c r="A1521" s="738">
        <v>425</v>
      </c>
      <c r="B1521" s="738">
        <v>1</v>
      </c>
      <c r="C1521" s="722" t="s">
        <v>5206</v>
      </c>
      <c r="D1521" s="723" t="s">
        <v>23</v>
      </c>
      <c r="E1521" s="737" t="s">
        <v>221</v>
      </c>
      <c r="F1521" s="768" t="s">
        <v>5207</v>
      </c>
      <c r="G1521" s="949">
        <v>30779</v>
      </c>
      <c r="H1521" s="795">
        <v>33</v>
      </c>
      <c r="I1521" s="747" t="s">
        <v>1403</v>
      </c>
      <c r="J1521" s="737" t="s">
        <v>1291</v>
      </c>
      <c r="K1521" s="737" t="s">
        <v>1172</v>
      </c>
      <c r="L1521" s="726"/>
      <c r="M1521" s="726" t="s">
        <v>6426</v>
      </c>
      <c r="N1521" s="722" t="s">
        <v>4862</v>
      </c>
      <c r="O1521" s="737" t="s">
        <v>222</v>
      </c>
      <c r="P1521" s="727" t="s">
        <v>5205</v>
      </c>
      <c r="Q1521" s="727"/>
    </row>
    <row r="1522" spans="1:17">
      <c r="A1522" s="738"/>
      <c r="B1522" s="738">
        <v>2</v>
      </c>
      <c r="C1522" s="722" t="s">
        <v>5211</v>
      </c>
      <c r="D1522" s="723" t="s">
        <v>16</v>
      </c>
      <c r="E1522" s="737" t="s">
        <v>221</v>
      </c>
      <c r="F1522" s="721" t="s">
        <v>1375</v>
      </c>
      <c r="G1522" s="949">
        <v>30865</v>
      </c>
      <c r="H1522" s="795">
        <v>33</v>
      </c>
      <c r="I1522" s="747" t="s">
        <v>1403</v>
      </c>
      <c r="J1522" s="737" t="s">
        <v>1291</v>
      </c>
      <c r="K1522" s="737" t="s">
        <v>1172</v>
      </c>
      <c r="L1522" s="726"/>
      <c r="M1522" s="726" t="s">
        <v>6426</v>
      </c>
      <c r="N1522" s="722" t="s">
        <v>4862</v>
      </c>
      <c r="O1522" s="737" t="s">
        <v>245</v>
      </c>
      <c r="P1522" s="727" t="s">
        <v>5210</v>
      </c>
      <c r="Q1522" s="727"/>
    </row>
    <row r="1523" spans="1:17">
      <c r="A1523" s="738"/>
      <c r="B1523" s="738">
        <v>3</v>
      </c>
      <c r="C1523" s="722" t="s">
        <v>5214</v>
      </c>
      <c r="D1523" s="723" t="s">
        <v>23</v>
      </c>
      <c r="E1523" s="737" t="s">
        <v>254</v>
      </c>
      <c r="F1523" s="738" t="s">
        <v>22</v>
      </c>
      <c r="G1523" s="949">
        <v>38458</v>
      </c>
      <c r="H1523" s="795">
        <v>12</v>
      </c>
      <c r="I1523" s="747" t="s">
        <v>1403</v>
      </c>
      <c r="J1523" s="737" t="s">
        <v>369</v>
      </c>
      <c r="K1523" s="737" t="s">
        <v>266</v>
      </c>
      <c r="L1523" s="726"/>
      <c r="M1523" s="726" t="s">
        <v>6426</v>
      </c>
      <c r="N1523" s="722" t="s">
        <v>4862</v>
      </c>
      <c r="O1523" s="737" t="s">
        <v>255</v>
      </c>
      <c r="P1523" s="727" t="s">
        <v>5213</v>
      </c>
      <c r="Q1523" s="727"/>
    </row>
    <row r="1524" spans="1:17">
      <c r="A1524" s="738"/>
      <c r="B1524" s="738">
        <v>4</v>
      </c>
      <c r="C1524" s="722" t="s">
        <v>5216</v>
      </c>
      <c r="D1524" s="723" t="s">
        <v>16</v>
      </c>
      <c r="E1524" s="737" t="s">
        <v>254</v>
      </c>
      <c r="F1524" s="738" t="s">
        <v>5217</v>
      </c>
      <c r="G1524" s="949">
        <v>39704</v>
      </c>
      <c r="H1524" s="795">
        <v>8</v>
      </c>
      <c r="I1524" s="747" t="s">
        <v>1403</v>
      </c>
      <c r="J1524" s="737" t="s">
        <v>369</v>
      </c>
      <c r="K1524" s="737" t="s">
        <v>266</v>
      </c>
      <c r="L1524" s="726"/>
      <c r="M1524" s="726" t="s">
        <v>6426</v>
      </c>
      <c r="N1524" s="722" t="s">
        <v>4862</v>
      </c>
      <c r="O1524" s="737" t="s">
        <v>255</v>
      </c>
      <c r="P1524" s="727" t="s">
        <v>5215</v>
      </c>
      <c r="Q1524" s="727"/>
    </row>
    <row r="1525" spans="1:17">
      <c r="A1525" s="738"/>
      <c r="B1525" s="738">
        <v>5</v>
      </c>
      <c r="C1525" s="722" t="s">
        <v>5219</v>
      </c>
      <c r="D1525" s="723" t="s">
        <v>16</v>
      </c>
      <c r="E1525" s="737" t="s">
        <v>254</v>
      </c>
      <c r="F1525" s="738" t="s">
        <v>5220</v>
      </c>
      <c r="G1525" s="949">
        <v>41503</v>
      </c>
      <c r="H1525" s="795">
        <v>3</v>
      </c>
      <c r="I1525" s="747" t="s">
        <v>1403</v>
      </c>
      <c r="J1525" s="737" t="s">
        <v>265</v>
      </c>
      <c r="K1525" s="737" t="s">
        <v>270</v>
      </c>
      <c r="L1525" s="726"/>
      <c r="M1525" s="726" t="s">
        <v>6426</v>
      </c>
      <c r="N1525" s="722" t="s">
        <v>4862</v>
      </c>
      <c r="O1525" s="737" t="s">
        <v>255</v>
      </c>
      <c r="P1525" s="727" t="s">
        <v>5218</v>
      </c>
      <c r="Q1525" s="727"/>
    </row>
    <row r="1526" spans="1:17">
      <c r="A1526" s="738"/>
      <c r="B1526" s="738">
        <v>6</v>
      </c>
      <c r="C1526" s="722" t="s">
        <v>5222</v>
      </c>
      <c r="D1526" s="723" t="s">
        <v>16</v>
      </c>
      <c r="E1526" s="737" t="s">
        <v>254</v>
      </c>
      <c r="F1526" s="738" t="s">
        <v>5220</v>
      </c>
      <c r="G1526" s="949">
        <v>42713</v>
      </c>
      <c r="H1526" s="795">
        <v>0</v>
      </c>
      <c r="I1526" s="747" t="s">
        <v>1403</v>
      </c>
      <c r="J1526" s="737" t="s">
        <v>265</v>
      </c>
      <c r="K1526" s="737" t="s">
        <v>270</v>
      </c>
      <c r="L1526" s="726"/>
      <c r="M1526" s="726" t="s">
        <v>6426</v>
      </c>
      <c r="N1526" s="722" t="s">
        <v>4862</v>
      </c>
      <c r="O1526" s="737" t="s">
        <v>255</v>
      </c>
      <c r="P1526" s="727" t="s">
        <v>5221</v>
      </c>
      <c r="Q1526" s="727"/>
    </row>
    <row r="1527" spans="1:17">
      <c r="A1527" s="721">
        <v>426</v>
      </c>
      <c r="B1527" s="721">
        <v>1</v>
      </c>
      <c r="C1527" s="732" t="s">
        <v>5224</v>
      </c>
      <c r="D1527" s="723" t="s">
        <v>23</v>
      </c>
      <c r="E1527" s="721" t="s">
        <v>221</v>
      </c>
      <c r="F1527" s="721" t="s">
        <v>5225</v>
      </c>
      <c r="G1527" s="956">
        <v>25657</v>
      </c>
      <c r="H1527" s="795">
        <v>47</v>
      </c>
      <c r="I1527" s="725" t="s">
        <v>4508</v>
      </c>
      <c r="J1527" s="721" t="s">
        <v>223</v>
      </c>
      <c r="K1527" s="721" t="s">
        <v>283</v>
      </c>
      <c r="L1527" s="726"/>
      <c r="M1527" s="726" t="s">
        <v>6426</v>
      </c>
      <c r="N1527" s="722" t="s">
        <v>4862</v>
      </c>
      <c r="O1527" s="721" t="s">
        <v>222</v>
      </c>
      <c r="P1527" s="734" t="s">
        <v>5223</v>
      </c>
      <c r="Q1527" s="734" t="s">
        <v>5228</v>
      </c>
    </row>
    <row r="1528" spans="1:17">
      <c r="A1528" s="721"/>
      <c r="B1528" s="721">
        <v>2</v>
      </c>
      <c r="C1528" s="732" t="s">
        <v>5231</v>
      </c>
      <c r="D1528" s="723" t="s">
        <v>16</v>
      </c>
      <c r="E1528" s="721" t="s">
        <v>221</v>
      </c>
      <c r="F1528" s="721" t="s">
        <v>376</v>
      </c>
      <c r="G1528" s="956">
        <v>26272</v>
      </c>
      <c r="H1528" s="795">
        <v>45</v>
      </c>
      <c r="I1528" s="725" t="s">
        <v>4508</v>
      </c>
      <c r="J1528" s="721" t="s">
        <v>289</v>
      </c>
      <c r="K1528" s="721" t="s">
        <v>246</v>
      </c>
      <c r="L1528" s="726"/>
      <c r="M1528" s="726" t="s">
        <v>6426</v>
      </c>
      <c r="N1528" s="722" t="s">
        <v>5234</v>
      </c>
      <c r="O1528" s="721" t="s">
        <v>245</v>
      </c>
      <c r="P1528" s="734" t="s">
        <v>5230</v>
      </c>
      <c r="Q1528" s="734" t="s">
        <v>5228</v>
      </c>
    </row>
    <row r="1529" spans="1:17">
      <c r="A1529" s="721"/>
      <c r="B1529" s="721">
        <v>3</v>
      </c>
      <c r="C1529" s="732" t="s">
        <v>5236</v>
      </c>
      <c r="D1529" s="723" t="s">
        <v>23</v>
      </c>
      <c r="E1529" s="721" t="s">
        <v>254</v>
      </c>
      <c r="F1529" s="721" t="s">
        <v>5237</v>
      </c>
      <c r="G1529" s="956">
        <v>34227</v>
      </c>
      <c r="H1529" s="795">
        <v>23</v>
      </c>
      <c r="I1529" s="725" t="s">
        <v>4508</v>
      </c>
      <c r="J1529" s="721" t="s">
        <v>223</v>
      </c>
      <c r="K1529" s="721" t="s">
        <v>266</v>
      </c>
      <c r="L1529" s="726"/>
      <c r="M1529" s="726" t="s">
        <v>6426</v>
      </c>
      <c r="N1529" s="722" t="s">
        <v>5238</v>
      </c>
      <c r="O1529" s="721" t="s">
        <v>255</v>
      </c>
      <c r="P1529" s="734" t="s">
        <v>5235</v>
      </c>
      <c r="Q1529" s="734" t="s">
        <v>5228</v>
      </c>
    </row>
    <row r="1530" spans="1:17">
      <c r="A1530" s="721"/>
      <c r="B1530" s="721">
        <v>4</v>
      </c>
      <c r="C1530" s="732" t="s">
        <v>5240</v>
      </c>
      <c r="D1530" s="723" t="s">
        <v>16</v>
      </c>
      <c r="E1530" s="721" t="s">
        <v>254</v>
      </c>
      <c r="F1530" s="721" t="s">
        <v>5237</v>
      </c>
      <c r="G1530" s="956">
        <v>35805</v>
      </c>
      <c r="H1530" s="795">
        <v>19</v>
      </c>
      <c r="I1530" s="725" t="s">
        <v>4508</v>
      </c>
      <c r="J1530" s="721" t="s">
        <v>886</v>
      </c>
      <c r="K1530" s="721" t="s">
        <v>266</v>
      </c>
      <c r="L1530" s="726"/>
      <c r="M1530" s="726" t="s">
        <v>6426</v>
      </c>
      <c r="N1530" s="722" t="s">
        <v>5241</v>
      </c>
      <c r="O1530" s="721" t="s">
        <v>255</v>
      </c>
      <c r="P1530" s="734" t="s">
        <v>5239</v>
      </c>
      <c r="Q1530" s="734" t="s">
        <v>5228</v>
      </c>
    </row>
    <row r="1531" spans="1:17">
      <c r="A1531" s="721"/>
      <c r="B1531" s="721">
        <v>5</v>
      </c>
      <c r="C1531" s="732" t="s">
        <v>5243</v>
      </c>
      <c r="D1531" s="723" t="s">
        <v>23</v>
      </c>
      <c r="E1531" s="721" t="s">
        <v>254</v>
      </c>
      <c r="F1531" s="721" t="s">
        <v>5244</v>
      </c>
      <c r="G1531" s="956">
        <v>39452</v>
      </c>
      <c r="H1531" s="795">
        <v>9</v>
      </c>
      <c r="I1531" s="725" t="s">
        <v>4508</v>
      </c>
      <c r="J1531" s="721" t="s">
        <v>369</v>
      </c>
      <c r="K1531" s="721" t="s">
        <v>266</v>
      </c>
      <c r="L1531" s="726"/>
      <c r="M1531" s="726" t="s">
        <v>6426</v>
      </c>
      <c r="N1531" s="722" t="s">
        <v>5245</v>
      </c>
      <c r="O1531" s="721" t="s">
        <v>255</v>
      </c>
      <c r="P1531" s="734" t="s">
        <v>5242</v>
      </c>
      <c r="Q1531" s="734" t="s">
        <v>5228</v>
      </c>
    </row>
    <row r="1532" spans="1:17">
      <c r="A1532" s="738">
        <v>427</v>
      </c>
      <c r="B1532" s="766">
        <v>1</v>
      </c>
      <c r="C1532" s="722" t="s">
        <v>5247</v>
      </c>
      <c r="D1532" s="723" t="s">
        <v>23</v>
      </c>
      <c r="E1532" s="733" t="s">
        <v>221</v>
      </c>
      <c r="F1532" s="733" t="s">
        <v>376</v>
      </c>
      <c r="G1532" s="956">
        <v>32931</v>
      </c>
      <c r="H1532" s="795">
        <v>27</v>
      </c>
      <c r="I1532" s="747" t="s">
        <v>4508</v>
      </c>
      <c r="J1532" s="733" t="s">
        <v>289</v>
      </c>
      <c r="K1532" s="733" t="s">
        <v>1172</v>
      </c>
      <c r="L1532" s="726"/>
      <c r="M1532" s="726" t="s">
        <v>6426</v>
      </c>
      <c r="N1532" s="722" t="s">
        <v>4862</v>
      </c>
      <c r="O1532" s="733" t="s">
        <v>222</v>
      </c>
      <c r="P1532" s="734" t="s">
        <v>5246</v>
      </c>
      <c r="Q1532" s="736" t="s">
        <v>5248</v>
      </c>
    </row>
    <row r="1533" spans="1:17">
      <c r="A1533" s="721"/>
      <c r="B1533" s="738">
        <v>2</v>
      </c>
      <c r="C1533" s="722" t="s">
        <v>5250</v>
      </c>
      <c r="D1533" s="723" t="s">
        <v>16</v>
      </c>
      <c r="E1533" s="733" t="s">
        <v>221</v>
      </c>
      <c r="F1533" s="733" t="s">
        <v>5251</v>
      </c>
      <c r="G1533" s="956">
        <v>33377</v>
      </c>
      <c r="H1533" s="795">
        <v>26</v>
      </c>
      <c r="I1533" s="747" t="s">
        <v>4508</v>
      </c>
      <c r="J1533" s="733" t="s">
        <v>223</v>
      </c>
      <c r="K1533" s="733" t="s">
        <v>1172</v>
      </c>
      <c r="L1533" s="726"/>
      <c r="M1533" s="726" t="s">
        <v>6426</v>
      </c>
      <c r="N1533" s="722" t="s">
        <v>4862</v>
      </c>
      <c r="O1533" s="733" t="s">
        <v>245</v>
      </c>
      <c r="P1533" s="736" t="s">
        <v>5249</v>
      </c>
      <c r="Q1533" s="736" t="s">
        <v>5248</v>
      </c>
    </row>
    <row r="1534" spans="1:17">
      <c r="A1534" s="707">
        <v>428</v>
      </c>
      <c r="B1534" s="721">
        <v>1</v>
      </c>
      <c r="C1534" s="722" t="s">
        <v>4953</v>
      </c>
      <c r="D1534" s="723" t="s">
        <v>23</v>
      </c>
      <c r="E1534" s="721" t="s">
        <v>221</v>
      </c>
      <c r="F1534" s="721" t="s">
        <v>22</v>
      </c>
      <c r="G1534" s="956">
        <v>35824</v>
      </c>
      <c r="H1534" s="795">
        <v>19</v>
      </c>
      <c r="I1534" s="725" t="s">
        <v>1403</v>
      </c>
      <c r="J1534" s="721" t="s">
        <v>785</v>
      </c>
      <c r="K1534" s="721" t="s">
        <v>266</v>
      </c>
      <c r="L1534" s="726"/>
      <c r="M1534" s="726" t="s">
        <v>6426</v>
      </c>
      <c r="N1534" s="722" t="s">
        <v>4862</v>
      </c>
      <c r="O1534" s="721" t="s">
        <v>222</v>
      </c>
      <c r="P1534" s="734" t="s">
        <v>4952</v>
      </c>
      <c r="Q1534" s="722"/>
    </row>
    <row r="1535" spans="1:17">
      <c r="A1535" s="707"/>
      <c r="B1535" s="721">
        <v>2</v>
      </c>
      <c r="C1535" s="722" t="s">
        <v>1922</v>
      </c>
      <c r="D1535" s="723" t="s">
        <v>16</v>
      </c>
      <c r="E1535" s="721" t="s">
        <v>221</v>
      </c>
      <c r="F1535" s="721" t="s">
        <v>230</v>
      </c>
      <c r="G1535" s="956">
        <v>36671</v>
      </c>
      <c r="H1535" s="724">
        <f t="shared" ref="H1535:H1562" ca="1" si="4">DATEDIF(G1535,TODAY(),"Y")</f>
        <v>19</v>
      </c>
      <c r="I1535" s="725" t="s">
        <v>1403</v>
      </c>
      <c r="J1535" s="721" t="s">
        <v>785</v>
      </c>
      <c r="K1535" s="721" t="s">
        <v>6623</v>
      </c>
      <c r="L1535" s="726"/>
      <c r="M1535" s="726" t="s">
        <v>6426</v>
      </c>
      <c r="N1535" s="722" t="s">
        <v>4862</v>
      </c>
      <c r="O1535" s="721" t="s">
        <v>245</v>
      </c>
      <c r="P1535" s="722" t="s">
        <v>1921</v>
      </c>
      <c r="Q1535" s="722"/>
    </row>
    <row r="1536" spans="1:17">
      <c r="A1536" s="707">
        <v>429</v>
      </c>
      <c r="B1536" s="738">
        <v>1</v>
      </c>
      <c r="C1536" s="722" t="s">
        <v>6751</v>
      </c>
      <c r="D1536" s="723" t="s">
        <v>23</v>
      </c>
      <c r="E1536" s="733" t="s">
        <v>221</v>
      </c>
      <c r="F1536" s="733" t="s">
        <v>1178</v>
      </c>
      <c r="G1536" s="956">
        <v>27590</v>
      </c>
      <c r="H1536" s="724">
        <f t="shared" ca="1" si="4"/>
        <v>44</v>
      </c>
      <c r="I1536" s="747" t="s">
        <v>1403</v>
      </c>
      <c r="J1536" s="733" t="s">
        <v>267</v>
      </c>
      <c r="K1536" s="733" t="s">
        <v>6757</v>
      </c>
      <c r="L1536" s="726"/>
      <c r="M1536" s="726" t="s">
        <v>6426</v>
      </c>
      <c r="N1536" s="722" t="s">
        <v>4862</v>
      </c>
      <c r="O1536" s="733" t="s">
        <v>222</v>
      </c>
      <c r="P1536" s="736"/>
      <c r="Q1536" s="736"/>
    </row>
    <row r="1537" spans="1:17">
      <c r="A1537" s="707"/>
      <c r="B1537" s="738">
        <v>2</v>
      </c>
      <c r="C1537" s="722" t="s">
        <v>6144</v>
      </c>
      <c r="D1537" s="723" t="s">
        <v>16</v>
      </c>
      <c r="E1537" s="733" t="s">
        <v>221</v>
      </c>
      <c r="F1537" s="733" t="s">
        <v>1178</v>
      </c>
      <c r="G1537" s="956">
        <v>28939</v>
      </c>
      <c r="H1537" s="724">
        <f t="shared" ca="1" si="4"/>
        <v>41</v>
      </c>
      <c r="I1537" s="747" t="s">
        <v>1403</v>
      </c>
      <c r="J1537" s="733" t="s">
        <v>258</v>
      </c>
      <c r="K1537" s="733" t="s">
        <v>6621</v>
      </c>
      <c r="L1537" s="726"/>
      <c r="M1537" s="726" t="s">
        <v>6426</v>
      </c>
      <c r="N1537" s="722" t="s">
        <v>4862</v>
      </c>
      <c r="O1537" s="733" t="s">
        <v>245</v>
      </c>
      <c r="P1537" s="736"/>
      <c r="Q1537" s="736"/>
    </row>
    <row r="1538" spans="1:17">
      <c r="A1538" s="707"/>
      <c r="B1538" s="738">
        <v>3</v>
      </c>
      <c r="C1538" s="722" t="s">
        <v>6752</v>
      </c>
      <c r="D1538" s="723" t="s">
        <v>23</v>
      </c>
      <c r="E1538" s="733" t="s">
        <v>254</v>
      </c>
      <c r="F1538" s="733" t="s">
        <v>230</v>
      </c>
      <c r="G1538" s="956">
        <v>36140</v>
      </c>
      <c r="H1538" s="724">
        <f t="shared" ca="1" si="4"/>
        <v>21</v>
      </c>
      <c r="I1538" s="747" t="s">
        <v>1403</v>
      </c>
      <c r="J1538" s="733" t="s">
        <v>320</v>
      </c>
      <c r="K1538" s="733" t="s">
        <v>6623</v>
      </c>
      <c r="L1538" s="726"/>
      <c r="M1538" s="726" t="s">
        <v>6426</v>
      </c>
      <c r="N1538" s="722" t="s">
        <v>4862</v>
      </c>
      <c r="O1538" s="733" t="s">
        <v>6640</v>
      </c>
      <c r="P1538" s="736"/>
      <c r="Q1538" s="736"/>
    </row>
    <row r="1539" spans="1:17">
      <c r="A1539" s="707"/>
      <c r="B1539" s="738">
        <v>4</v>
      </c>
      <c r="C1539" s="722" t="s">
        <v>6753</v>
      </c>
      <c r="D1539" s="723" t="s">
        <v>23</v>
      </c>
      <c r="E1539" s="733" t="s">
        <v>254</v>
      </c>
      <c r="F1539" s="733" t="s">
        <v>230</v>
      </c>
      <c r="G1539" s="956">
        <v>38478</v>
      </c>
      <c r="H1539" s="724">
        <f t="shared" ca="1" si="4"/>
        <v>14</v>
      </c>
      <c r="I1539" s="747" t="s">
        <v>1403</v>
      </c>
      <c r="J1539" s="733" t="s">
        <v>249</v>
      </c>
      <c r="K1539" s="733" t="s">
        <v>6623</v>
      </c>
      <c r="L1539" s="726"/>
      <c r="M1539" s="726" t="s">
        <v>6426</v>
      </c>
      <c r="N1539" s="722" t="s">
        <v>4862</v>
      </c>
      <c r="O1539" s="733" t="s">
        <v>6640</v>
      </c>
      <c r="P1539" s="736"/>
      <c r="Q1539" s="736"/>
    </row>
    <row r="1540" spans="1:17">
      <c r="A1540" s="707"/>
      <c r="B1540" s="738">
        <v>5</v>
      </c>
      <c r="C1540" s="722" t="s">
        <v>6754</v>
      </c>
      <c r="D1540" s="723" t="s">
        <v>16</v>
      </c>
      <c r="E1540" s="733" t="s">
        <v>254</v>
      </c>
      <c r="F1540" s="733" t="s">
        <v>230</v>
      </c>
      <c r="G1540" s="956">
        <v>39726</v>
      </c>
      <c r="H1540" s="724">
        <f t="shared" ca="1" si="4"/>
        <v>11</v>
      </c>
      <c r="I1540" s="747" t="s">
        <v>1403</v>
      </c>
      <c r="J1540" s="733" t="s">
        <v>6624</v>
      </c>
      <c r="K1540" s="733" t="s">
        <v>6622</v>
      </c>
      <c r="L1540" s="726"/>
      <c r="M1540" s="726" t="s">
        <v>6426</v>
      </c>
      <c r="N1540" s="722" t="s">
        <v>4862</v>
      </c>
      <c r="O1540" s="733" t="s">
        <v>6640</v>
      </c>
      <c r="P1540" s="736"/>
      <c r="Q1540" s="736"/>
    </row>
    <row r="1541" spans="1:17">
      <c r="A1541" s="707"/>
      <c r="B1541" s="738">
        <v>6</v>
      </c>
      <c r="C1541" s="722" t="s">
        <v>6755</v>
      </c>
      <c r="D1541" s="723" t="s">
        <v>16</v>
      </c>
      <c r="E1541" s="733" t="s">
        <v>254</v>
      </c>
      <c r="F1541" s="733" t="s">
        <v>6756</v>
      </c>
      <c r="G1541" s="956">
        <v>41976</v>
      </c>
      <c r="H1541" s="724">
        <f t="shared" ca="1" si="4"/>
        <v>5</v>
      </c>
      <c r="I1541" s="747" t="s">
        <v>1403</v>
      </c>
      <c r="J1541" s="733" t="s">
        <v>6624</v>
      </c>
      <c r="K1541" s="733" t="s">
        <v>6622</v>
      </c>
      <c r="L1541" s="726"/>
      <c r="M1541" s="726" t="s">
        <v>6426</v>
      </c>
      <c r="N1541" s="722" t="s">
        <v>4862</v>
      </c>
      <c r="O1541" s="733" t="s">
        <v>6640</v>
      </c>
      <c r="P1541" s="736"/>
      <c r="Q1541" s="736"/>
    </row>
    <row r="1542" spans="1:17">
      <c r="A1542" s="707">
        <v>430</v>
      </c>
      <c r="B1542" s="738">
        <v>1</v>
      </c>
      <c r="C1542" s="722" t="s">
        <v>6758</v>
      </c>
      <c r="D1542" s="723" t="s">
        <v>23</v>
      </c>
      <c r="E1542" s="733" t="s">
        <v>221</v>
      </c>
      <c r="F1542" s="733" t="s">
        <v>1375</v>
      </c>
      <c r="G1542" s="956">
        <v>34393</v>
      </c>
      <c r="H1542" s="724">
        <f t="shared" ca="1" si="4"/>
        <v>26</v>
      </c>
      <c r="I1542" s="747" t="s">
        <v>1403</v>
      </c>
      <c r="J1542" s="733" t="s">
        <v>267</v>
      </c>
      <c r="K1542" s="733" t="s">
        <v>261</v>
      </c>
      <c r="L1542" s="726"/>
      <c r="M1542" s="726" t="s">
        <v>6426</v>
      </c>
      <c r="N1542" s="722" t="s">
        <v>4862</v>
      </c>
      <c r="O1542" s="733" t="s">
        <v>222</v>
      </c>
      <c r="P1542" s="736" t="s">
        <v>6759</v>
      </c>
      <c r="Q1542" s="736" t="s">
        <v>6760</v>
      </c>
    </row>
    <row r="1543" spans="1:17">
      <c r="A1543" s="707"/>
      <c r="B1543" s="738">
        <v>2</v>
      </c>
      <c r="C1543" s="722" t="s">
        <v>870</v>
      </c>
      <c r="D1543" s="723" t="s">
        <v>16</v>
      </c>
      <c r="E1543" s="733" t="s">
        <v>221</v>
      </c>
      <c r="F1543" s="733" t="s">
        <v>1844</v>
      </c>
      <c r="G1543" s="956">
        <v>35400</v>
      </c>
      <c r="H1543" s="724">
        <f t="shared" ca="1" si="4"/>
        <v>23</v>
      </c>
      <c r="I1543" s="747" t="s">
        <v>1403</v>
      </c>
      <c r="J1543" s="733" t="s">
        <v>267</v>
      </c>
      <c r="K1543" s="733" t="s">
        <v>6621</v>
      </c>
      <c r="L1543" s="726"/>
      <c r="M1543" s="726" t="s">
        <v>6426</v>
      </c>
      <c r="N1543" s="722" t="s">
        <v>4862</v>
      </c>
      <c r="O1543" s="733" t="s">
        <v>245</v>
      </c>
      <c r="P1543" s="736" t="s">
        <v>1843</v>
      </c>
      <c r="Q1543" s="736" t="s">
        <v>6760</v>
      </c>
    </row>
    <row r="1544" spans="1:17">
      <c r="A1544" s="707"/>
      <c r="B1544" s="738">
        <v>1</v>
      </c>
      <c r="C1544" s="722" t="s">
        <v>6761</v>
      </c>
      <c r="D1544" s="723" t="s">
        <v>23</v>
      </c>
      <c r="E1544" s="733" t="s">
        <v>221</v>
      </c>
      <c r="F1544" s="733" t="s">
        <v>6763</v>
      </c>
      <c r="G1544" s="956">
        <v>29984</v>
      </c>
      <c r="H1544" s="724">
        <f t="shared" ca="1" si="4"/>
        <v>38</v>
      </c>
      <c r="I1544" s="747" t="s">
        <v>1403</v>
      </c>
      <c r="J1544" s="733" t="s">
        <v>241</v>
      </c>
      <c r="K1544" s="733" t="s">
        <v>283</v>
      </c>
      <c r="L1544" s="726"/>
      <c r="M1544" s="726" t="s">
        <v>6426</v>
      </c>
      <c r="N1544" s="722" t="s">
        <v>4862</v>
      </c>
      <c r="O1544" s="733" t="s">
        <v>222</v>
      </c>
      <c r="P1544" s="736"/>
      <c r="Q1544" s="736"/>
    </row>
    <row r="1545" spans="1:17">
      <c r="A1545" s="707"/>
      <c r="B1545" s="738">
        <v>2</v>
      </c>
      <c r="C1545" s="722" t="s">
        <v>6762</v>
      </c>
      <c r="D1545" s="723" t="s">
        <v>23</v>
      </c>
      <c r="E1545" s="733" t="s">
        <v>254</v>
      </c>
      <c r="F1545" s="733" t="s">
        <v>6764</v>
      </c>
      <c r="G1545" s="956">
        <v>40256</v>
      </c>
      <c r="H1545" s="724">
        <f t="shared" ca="1" si="4"/>
        <v>10</v>
      </c>
      <c r="I1545" s="747" t="s">
        <v>1403</v>
      </c>
      <c r="J1545" s="733" t="s">
        <v>249</v>
      </c>
      <c r="K1545" s="733" t="s">
        <v>6623</v>
      </c>
      <c r="L1545" s="726"/>
      <c r="M1545" s="726" t="s">
        <v>6426</v>
      </c>
      <c r="N1545" s="722" t="s">
        <v>4862</v>
      </c>
      <c r="O1545" s="733" t="s">
        <v>6640</v>
      </c>
      <c r="P1545" s="736"/>
      <c r="Q1545" s="736"/>
    </row>
    <row r="1546" spans="1:17">
      <c r="A1546" s="707">
        <v>431</v>
      </c>
      <c r="B1546" s="738">
        <v>1</v>
      </c>
      <c r="C1546" s="722" t="s">
        <v>6765</v>
      </c>
      <c r="D1546" s="723" t="s">
        <v>23</v>
      </c>
      <c r="E1546" s="733" t="s">
        <v>221</v>
      </c>
      <c r="F1546" s="733" t="s">
        <v>452</v>
      </c>
      <c r="G1546" s="956">
        <v>29063</v>
      </c>
      <c r="H1546" s="724">
        <f t="shared" ca="1" si="4"/>
        <v>40</v>
      </c>
      <c r="I1546" s="747" t="s">
        <v>1403</v>
      </c>
      <c r="J1546" s="733" t="s">
        <v>267</v>
      </c>
      <c r="K1546" s="733" t="s">
        <v>283</v>
      </c>
      <c r="L1546" s="726"/>
      <c r="M1546" s="726" t="s">
        <v>6426</v>
      </c>
      <c r="N1546" s="722" t="s">
        <v>4862</v>
      </c>
      <c r="O1546" s="733" t="s">
        <v>222</v>
      </c>
      <c r="P1546" s="736"/>
      <c r="Q1546" s="736"/>
    </row>
    <row r="1547" spans="1:17">
      <c r="A1547" s="707"/>
      <c r="B1547" s="738">
        <v>2</v>
      </c>
      <c r="C1547" s="722" t="s">
        <v>6766</v>
      </c>
      <c r="D1547" s="723" t="s">
        <v>16</v>
      </c>
      <c r="E1547" s="733" t="s">
        <v>221</v>
      </c>
      <c r="F1547" s="733" t="s">
        <v>288</v>
      </c>
      <c r="G1547" s="956">
        <v>30878</v>
      </c>
      <c r="H1547" s="724">
        <f t="shared" ca="1" si="4"/>
        <v>35</v>
      </c>
      <c r="I1547" s="747" t="s">
        <v>1403</v>
      </c>
      <c r="J1547" s="733" t="s">
        <v>258</v>
      </c>
      <c r="K1547" s="733" t="s">
        <v>6621</v>
      </c>
      <c r="L1547" s="726"/>
      <c r="M1547" s="726" t="s">
        <v>6426</v>
      </c>
      <c r="N1547" s="722" t="s">
        <v>4862</v>
      </c>
      <c r="O1547" s="733" t="s">
        <v>245</v>
      </c>
      <c r="P1547" s="736"/>
      <c r="Q1547" s="736"/>
    </row>
    <row r="1548" spans="1:17">
      <c r="A1548" s="707"/>
      <c r="B1548" s="738">
        <v>3</v>
      </c>
      <c r="C1548" s="722" t="s">
        <v>6767</v>
      </c>
      <c r="D1548" s="723" t="s">
        <v>23</v>
      </c>
      <c r="E1548" s="733" t="s">
        <v>254</v>
      </c>
      <c r="F1548" s="733" t="s">
        <v>229</v>
      </c>
      <c r="G1548" s="956">
        <v>42874</v>
      </c>
      <c r="H1548" s="724">
        <f t="shared" ca="1" si="4"/>
        <v>2</v>
      </c>
      <c r="I1548" s="747" t="s">
        <v>1403</v>
      </c>
      <c r="J1548" s="733" t="s">
        <v>6624</v>
      </c>
      <c r="K1548" s="733" t="s">
        <v>6622</v>
      </c>
      <c r="L1548" s="726"/>
      <c r="M1548" s="726" t="s">
        <v>6426</v>
      </c>
      <c r="N1548" s="722" t="s">
        <v>4862</v>
      </c>
      <c r="O1548" s="733" t="s">
        <v>6640</v>
      </c>
      <c r="P1548" s="736"/>
      <c r="Q1548" s="736"/>
    </row>
    <row r="1549" spans="1:17">
      <c r="A1549" s="707">
        <v>432</v>
      </c>
      <c r="B1549" s="738">
        <v>1</v>
      </c>
      <c r="C1549" s="722" t="s">
        <v>6768</v>
      </c>
      <c r="D1549" s="723" t="s">
        <v>23</v>
      </c>
      <c r="E1549" s="733" t="s">
        <v>221</v>
      </c>
      <c r="F1549" s="733" t="s">
        <v>1375</v>
      </c>
      <c r="G1549" s="956">
        <v>31028</v>
      </c>
      <c r="H1549" s="724">
        <f t="shared" ca="1" si="4"/>
        <v>35</v>
      </c>
      <c r="I1549" s="747" t="s">
        <v>1403</v>
      </c>
      <c r="J1549" s="733" t="s">
        <v>267</v>
      </c>
      <c r="K1549" s="733" t="s">
        <v>1172</v>
      </c>
      <c r="L1549" s="726"/>
      <c r="M1549" s="726" t="s">
        <v>6426</v>
      </c>
      <c r="N1549" s="722" t="s">
        <v>4862</v>
      </c>
      <c r="O1549" s="733" t="s">
        <v>222</v>
      </c>
      <c r="P1549" s="736"/>
      <c r="Q1549" s="736"/>
    </row>
    <row r="1550" spans="1:17">
      <c r="A1550" s="707"/>
      <c r="B1550" s="738">
        <v>2</v>
      </c>
      <c r="C1550" s="722" t="s">
        <v>4030</v>
      </c>
      <c r="D1550" s="723" t="s">
        <v>16</v>
      </c>
      <c r="E1550" s="733" t="s">
        <v>221</v>
      </c>
      <c r="F1550" s="733" t="s">
        <v>2422</v>
      </c>
      <c r="G1550" s="956">
        <v>30971</v>
      </c>
      <c r="H1550" s="724">
        <f t="shared" ca="1" si="4"/>
        <v>35</v>
      </c>
      <c r="I1550" s="747" t="s">
        <v>1403</v>
      </c>
      <c r="J1550" s="733" t="s">
        <v>241</v>
      </c>
      <c r="K1550" s="733" t="s">
        <v>1172</v>
      </c>
      <c r="L1550" s="726"/>
      <c r="M1550" s="726" t="s">
        <v>6426</v>
      </c>
      <c r="N1550" s="722" t="s">
        <v>4862</v>
      </c>
      <c r="O1550" s="733" t="s">
        <v>245</v>
      </c>
      <c r="P1550" s="736"/>
      <c r="Q1550" s="736"/>
    </row>
    <row r="1551" spans="1:17">
      <c r="A1551" s="707"/>
      <c r="B1551" s="738">
        <v>3</v>
      </c>
      <c r="C1551" s="722" t="s">
        <v>6769</v>
      </c>
      <c r="D1551" s="723" t="s">
        <v>16</v>
      </c>
      <c r="E1551" s="733" t="s">
        <v>254</v>
      </c>
      <c r="F1551" s="733" t="s">
        <v>6772</v>
      </c>
      <c r="G1551" s="956">
        <v>39426</v>
      </c>
      <c r="H1551" s="724">
        <f t="shared" ca="1" si="4"/>
        <v>12</v>
      </c>
      <c r="I1551" s="747" t="s">
        <v>1403</v>
      </c>
      <c r="J1551" s="733" t="s">
        <v>249</v>
      </c>
      <c r="K1551" s="733" t="s">
        <v>6622</v>
      </c>
      <c r="L1551" s="726"/>
      <c r="M1551" s="726" t="s">
        <v>6426</v>
      </c>
      <c r="N1551" s="722" t="s">
        <v>4862</v>
      </c>
      <c r="O1551" s="733" t="s">
        <v>6640</v>
      </c>
      <c r="P1551" s="736"/>
      <c r="Q1551" s="736"/>
    </row>
    <row r="1552" spans="1:17">
      <c r="A1552" s="707"/>
      <c r="B1552" s="738">
        <v>4</v>
      </c>
      <c r="C1552" s="722" t="s">
        <v>6770</v>
      </c>
      <c r="D1552" s="723" t="s">
        <v>23</v>
      </c>
      <c r="E1552" s="733" t="s">
        <v>254</v>
      </c>
      <c r="F1552" s="733" t="s">
        <v>5220</v>
      </c>
      <c r="G1552" s="956">
        <v>41274</v>
      </c>
      <c r="H1552" s="724">
        <f t="shared" ca="1" si="4"/>
        <v>7</v>
      </c>
      <c r="I1552" s="747" t="s">
        <v>1403</v>
      </c>
      <c r="J1552" s="733" t="s">
        <v>6624</v>
      </c>
      <c r="K1552" s="733" t="s">
        <v>6622</v>
      </c>
      <c r="L1552" s="726"/>
      <c r="M1552" s="726" t="s">
        <v>6426</v>
      </c>
      <c r="N1552" s="722" t="s">
        <v>4862</v>
      </c>
      <c r="O1552" s="733" t="s">
        <v>6640</v>
      </c>
      <c r="P1552" s="736"/>
      <c r="Q1552" s="736"/>
    </row>
    <row r="1553" spans="1:17">
      <c r="A1553" s="707"/>
      <c r="B1553" s="738">
        <v>5</v>
      </c>
      <c r="C1553" s="722" t="s">
        <v>6771</v>
      </c>
      <c r="D1553" s="723" t="s">
        <v>23</v>
      </c>
      <c r="E1553" s="733" t="s">
        <v>254</v>
      </c>
      <c r="F1553" s="733" t="s">
        <v>5220</v>
      </c>
      <c r="G1553" s="956">
        <v>42498</v>
      </c>
      <c r="H1553" s="724">
        <f t="shared" ca="1" si="4"/>
        <v>3</v>
      </c>
      <c r="I1553" s="747" t="s">
        <v>1403</v>
      </c>
      <c r="J1553" s="733" t="s">
        <v>6624</v>
      </c>
      <c r="K1553" s="733" t="s">
        <v>6622</v>
      </c>
      <c r="L1553" s="726"/>
      <c r="M1553" s="726" t="s">
        <v>6426</v>
      </c>
      <c r="N1553" s="722" t="s">
        <v>4862</v>
      </c>
      <c r="O1553" s="733" t="s">
        <v>6640</v>
      </c>
      <c r="P1553" s="736"/>
      <c r="Q1553" s="736"/>
    </row>
    <row r="1554" spans="1:17">
      <c r="A1554" s="707">
        <v>433</v>
      </c>
      <c r="B1554" s="738">
        <v>1</v>
      </c>
      <c r="C1554" s="722" t="s">
        <v>6773</v>
      </c>
      <c r="D1554" s="723" t="s">
        <v>23</v>
      </c>
      <c r="E1554" s="733" t="s">
        <v>221</v>
      </c>
      <c r="F1554" s="733" t="s">
        <v>6776</v>
      </c>
      <c r="G1554" s="956">
        <v>30439</v>
      </c>
      <c r="H1554" s="724">
        <f t="shared" ca="1" si="4"/>
        <v>36</v>
      </c>
      <c r="I1554" s="747" t="s">
        <v>4508</v>
      </c>
      <c r="J1554" s="733" t="s">
        <v>258</v>
      </c>
      <c r="K1554" s="733" t="s">
        <v>283</v>
      </c>
      <c r="L1554" s="726"/>
      <c r="M1554" s="726" t="s">
        <v>6426</v>
      </c>
      <c r="N1554" s="722" t="s">
        <v>4862</v>
      </c>
      <c r="O1554" s="733" t="s">
        <v>222</v>
      </c>
      <c r="P1554" s="736"/>
      <c r="Q1554" s="736"/>
    </row>
    <row r="1555" spans="1:17">
      <c r="A1555" s="707"/>
      <c r="B1555" s="738">
        <v>2</v>
      </c>
      <c r="C1555" s="722" t="s">
        <v>6774</v>
      </c>
      <c r="D1555" s="723" t="s">
        <v>16</v>
      </c>
      <c r="E1555" s="733" t="s">
        <v>221</v>
      </c>
      <c r="F1555" s="733" t="s">
        <v>376</v>
      </c>
      <c r="G1555" s="956">
        <v>35022</v>
      </c>
      <c r="H1555" s="724">
        <f t="shared" ca="1" si="4"/>
        <v>24</v>
      </c>
      <c r="I1555" s="747" t="s">
        <v>4508</v>
      </c>
      <c r="J1555" s="733" t="s">
        <v>258</v>
      </c>
      <c r="K1555" s="733" t="s">
        <v>6621</v>
      </c>
      <c r="L1555" s="726"/>
      <c r="M1555" s="726" t="s">
        <v>6426</v>
      </c>
      <c r="N1555" s="722" t="s">
        <v>4862</v>
      </c>
      <c r="O1555" s="733" t="s">
        <v>245</v>
      </c>
      <c r="P1555" s="736"/>
      <c r="Q1555" s="736"/>
    </row>
    <row r="1556" spans="1:17">
      <c r="A1556" s="707"/>
      <c r="B1556" s="738">
        <v>3</v>
      </c>
      <c r="C1556" s="722" t="s">
        <v>6775</v>
      </c>
      <c r="D1556" s="723" t="s">
        <v>23</v>
      </c>
      <c r="E1556" s="733" t="s">
        <v>254</v>
      </c>
      <c r="F1556" s="733" t="s">
        <v>230</v>
      </c>
      <c r="G1556" s="956">
        <v>42725</v>
      </c>
      <c r="H1556" s="724">
        <f t="shared" ca="1" si="4"/>
        <v>3</v>
      </c>
      <c r="I1556" s="747" t="s">
        <v>4508</v>
      </c>
      <c r="J1556" s="733" t="s">
        <v>6624</v>
      </c>
      <c r="K1556" s="733" t="s">
        <v>6622</v>
      </c>
      <c r="L1556" s="726"/>
      <c r="M1556" s="726" t="s">
        <v>6426</v>
      </c>
      <c r="N1556" s="722" t="s">
        <v>4862</v>
      </c>
      <c r="O1556" s="733" t="s">
        <v>6640</v>
      </c>
      <c r="P1556" s="736"/>
      <c r="Q1556" s="736"/>
    </row>
    <row r="1557" spans="1:17">
      <c r="A1557" s="707">
        <v>434</v>
      </c>
      <c r="B1557" s="738">
        <v>1</v>
      </c>
      <c r="C1557" s="722" t="s">
        <v>6777</v>
      </c>
      <c r="D1557" s="723" t="s">
        <v>16</v>
      </c>
      <c r="E1557" s="733" t="s">
        <v>221</v>
      </c>
      <c r="F1557" s="733" t="s">
        <v>4916</v>
      </c>
      <c r="G1557" s="956">
        <v>26840</v>
      </c>
      <c r="H1557" s="724">
        <f t="shared" ca="1" si="4"/>
        <v>46</v>
      </c>
      <c r="I1557" s="747" t="s">
        <v>1403</v>
      </c>
      <c r="J1557" s="733" t="s">
        <v>241</v>
      </c>
      <c r="K1557" s="733" t="s">
        <v>261</v>
      </c>
      <c r="L1557" s="726"/>
      <c r="M1557" s="726" t="s">
        <v>6426</v>
      </c>
      <c r="N1557" s="722" t="s">
        <v>4862</v>
      </c>
      <c r="O1557" s="733" t="s">
        <v>222</v>
      </c>
      <c r="P1557" s="736"/>
      <c r="Q1557" s="736"/>
    </row>
    <row r="1558" spans="1:17">
      <c r="A1558" s="707"/>
      <c r="B1558" s="738">
        <v>2</v>
      </c>
      <c r="C1558" s="722" t="s">
        <v>6778</v>
      </c>
      <c r="D1558" s="723" t="s">
        <v>16</v>
      </c>
      <c r="E1558" s="733" t="s">
        <v>254</v>
      </c>
      <c r="F1558" s="733" t="s">
        <v>4916</v>
      </c>
      <c r="G1558" s="956">
        <v>37614</v>
      </c>
      <c r="H1558" s="724">
        <f t="shared" ca="1" si="4"/>
        <v>17</v>
      </c>
      <c r="I1558" s="747" t="s">
        <v>1403</v>
      </c>
      <c r="J1558" s="733" t="s">
        <v>262</v>
      </c>
      <c r="K1558" s="733" t="s">
        <v>6622</v>
      </c>
      <c r="L1558" s="726"/>
      <c r="M1558" s="726" t="s">
        <v>6426</v>
      </c>
      <c r="N1558" s="722" t="s">
        <v>4862</v>
      </c>
      <c r="O1558" s="733" t="s">
        <v>6640</v>
      </c>
      <c r="P1558" s="736"/>
      <c r="Q1558" s="736"/>
    </row>
    <row r="1559" spans="1:17">
      <c r="A1559" s="707">
        <v>435</v>
      </c>
      <c r="B1559" s="738">
        <v>1</v>
      </c>
      <c r="C1559" s="722" t="s">
        <v>5028</v>
      </c>
      <c r="D1559" s="723" t="s">
        <v>23</v>
      </c>
      <c r="E1559" s="733" t="s">
        <v>221</v>
      </c>
      <c r="F1559" s="733" t="s">
        <v>6858</v>
      </c>
      <c r="G1559" s="956">
        <v>22497</v>
      </c>
      <c r="H1559" s="724">
        <f t="shared" ca="1" si="4"/>
        <v>58</v>
      </c>
      <c r="I1559" s="747" t="s">
        <v>1403</v>
      </c>
      <c r="J1559" s="733" t="s">
        <v>241</v>
      </c>
      <c r="K1559" s="733" t="s">
        <v>6822</v>
      </c>
      <c r="L1559" s="726"/>
      <c r="M1559" s="726" t="s">
        <v>6426</v>
      </c>
      <c r="N1559" s="722" t="s">
        <v>4862</v>
      </c>
      <c r="O1559" s="733" t="s">
        <v>222</v>
      </c>
      <c r="P1559" s="736"/>
      <c r="Q1559" s="736"/>
    </row>
    <row r="1560" spans="1:17">
      <c r="A1560" s="707"/>
      <c r="B1560" s="738">
        <v>2</v>
      </c>
      <c r="C1560" s="722" t="s">
        <v>6854</v>
      </c>
      <c r="D1560" s="723" t="s">
        <v>16</v>
      </c>
      <c r="E1560" s="733" t="s">
        <v>221</v>
      </c>
      <c r="F1560" s="733" t="s">
        <v>6858</v>
      </c>
      <c r="G1560" s="956">
        <v>23323</v>
      </c>
      <c r="H1560" s="724">
        <f t="shared" ca="1" si="4"/>
        <v>56</v>
      </c>
      <c r="I1560" s="747" t="s">
        <v>1403</v>
      </c>
      <c r="J1560" s="733" t="s">
        <v>241</v>
      </c>
      <c r="K1560" s="733" t="s">
        <v>6621</v>
      </c>
      <c r="L1560" s="726"/>
      <c r="M1560" s="726" t="s">
        <v>6426</v>
      </c>
      <c r="N1560" s="722" t="s">
        <v>4862</v>
      </c>
      <c r="O1560" s="733" t="s">
        <v>245</v>
      </c>
      <c r="P1560" s="736"/>
      <c r="Q1560" s="736"/>
    </row>
    <row r="1561" spans="1:17">
      <c r="A1561" s="707"/>
      <c r="B1561" s="738">
        <v>3</v>
      </c>
      <c r="C1561" s="722" t="s">
        <v>6855</v>
      </c>
      <c r="D1561" s="723" t="s">
        <v>16</v>
      </c>
      <c r="E1561" s="733" t="s">
        <v>254</v>
      </c>
      <c r="F1561" s="733" t="s">
        <v>6857</v>
      </c>
      <c r="G1561" s="956">
        <v>36356</v>
      </c>
      <c r="H1561" s="724">
        <f t="shared" ca="1" si="4"/>
        <v>20</v>
      </c>
      <c r="I1561" s="747" t="s">
        <v>1403</v>
      </c>
      <c r="J1561" s="733" t="s">
        <v>258</v>
      </c>
      <c r="K1561" s="733" t="s">
        <v>6622</v>
      </c>
      <c r="L1561" s="726"/>
      <c r="M1561" s="726" t="s">
        <v>6426</v>
      </c>
      <c r="N1561" s="722" t="s">
        <v>4862</v>
      </c>
      <c r="O1561" s="733" t="s">
        <v>6640</v>
      </c>
      <c r="P1561" s="736"/>
      <c r="Q1561" s="736"/>
    </row>
    <row r="1562" spans="1:17">
      <c r="A1562" s="707"/>
      <c r="B1562" s="738">
        <v>4</v>
      </c>
      <c r="C1562" s="722" t="s">
        <v>6856</v>
      </c>
      <c r="D1562" s="723" t="s">
        <v>23</v>
      </c>
      <c r="E1562" s="733" t="s">
        <v>254</v>
      </c>
      <c r="F1562" s="733" t="s">
        <v>6857</v>
      </c>
      <c r="G1562" s="956">
        <v>38885</v>
      </c>
      <c r="H1562" s="724">
        <f t="shared" ca="1" si="4"/>
        <v>13</v>
      </c>
      <c r="I1562" s="747" t="s">
        <v>1403</v>
      </c>
      <c r="J1562" s="733" t="s">
        <v>249</v>
      </c>
      <c r="K1562" s="733" t="s">
        <v>6622</v>
      </c>
      <c r="L1562" s="726"/>
      <c r="M1562" s="726" t="s">
        <v>6426</v>
      </c>
      <c r="N1562" s="722" t="s">
        <v>4862</v>
      </c>
      <c r="O1562" s="733" t="s">
        <v>6640</v>
      </c>
      <c r="P1562" s="736"/>
      <c r="Q1562" s="736"/>
    </row>
    <row r="1563" spans="1:17">
      <c r="A1563" s="722">
        <v>436</v>
      </c>
      <c r="B1563" s="722">
        <v>1</v>
      </c>
      <c r="C1563" s="722" t="s">
        <v>5256</v>
      </c>
      <c r="D1563" s="744" t="s">
        <v>23</v>
      </c>
      <c r="E1563" s="722" t="s">
        <v>221</v>
      </c>
      <c r="F1563" s="722" t="s">
        <v>452</v>
      </c>
      <c r="G1563" s="957">
        <v>25636</v>
      </c>
      <c r="H1563" s="724">
        <v>47</v>
      </c>
      <c r="I1563" s="769" t="s">
        <v>1403</v>
      </c>
      <c r="J1563" s="722" t="s">
        <v>256</v>
      </c>
      <c r="K1563" s="722" t="s">
        <v>283</v>
      </c>
      <c r="L1563" s="770"/>
      <c r="M1563" s="770" t="s">
        <v>6426</v>
      </c>
      <c r="N1563" s="722" t="s">
        <v>5260</v>
      </c>
      <c r="O1563" s="722" t="s">
        <v>222</v>
      </c>
      <c r="P1563" s="722" t="s">
        <v>5255</v>
      </c>
      <c r="Q1563" s="722" t="s">
        <v>5259</v>
      </c>
    </row>
    <row r="1564" spans="1:17">
      <c r="A1564" s="721"/>
      <c r="B1564" s="721">
        <v>2</v>
      </c>
      <c r="C1564" s="722" t="s">
        <v>5262</v>
      </c>
      <c r="D1564" s="723" t="s">
        <v>16</v>
      </c>
      <c r="E1564" s="721" t="s">
        <v>221</v>
      </c>
      <c r="F1564" s="721" t="s">
        <v>622</v>
      </c>
      <c r="G1564" s="956">
        <v>27159</v>
      </c>
      <c r="H1564" s="795">
        <v>43</v>
      </c>
      <c r="I1564" s="725" t="s">
        <v>1403</v>
      </c>
      <c r="J1564" s="721" t="s">
        <v>256</v>
      </c>
      <c r="K1564" s="721" t="s">
        <v>246</v>
      </c>
      <c r="L1564" s="726"/>
      <c r="M1564" s="726" t="s">
        <v>6426</v>
      </c>
      <c r="N1564" s="722" t="s">
        <v>5260</v>
      </c>
      <c r="O1564" s="721" t="s">
        <v>245</v>
      </c>
      <c r="P1564" s="722" t="s">
        <v>5261</v>
      </c>
      <c r="Q1564" s="722" t="s">
        <v>5259</v>
      </c>
    </row>
    <row r="1565" spans="1:17">
      <c r="A1565" s="721"/>
      <c r="B1565" s="721">
        <v>3</v>
      </c>
      <c r="C1565" s="722" t="s">
        <v>5266</v>
      </c>
      <c r="D1565" s="723" t="s">
        <v>16</v>
      </c>
      <c r="E1565" s="721" t="s">
        <v>254</v>
      </c>
      <c r="F1565" s="721" t="s">
        <v>5225</v>
      </c>
      <c r="G1565" s="956">
        <v>34612</v>
      </c>
      <c r="H1565" s="795">
        <v>22</v>
      </c>
      <c r="I1565" s="725" t="s">
        <v>1403</v>
      </c>
      <c r="J1565" s="721" t="s">
        <v>223</v>
      </c>
      <c r="K1565" s="721" t="s">
        <v>270</v>
      </c>
      <c r="L1565" s="726"/>
      <c r="M1565" s="726" t="s">
        <v>6426</v>
      </c>
      <c r="N1565" s="722" t="s">
        <v>5260</v>
      </c>
      <c r="O1565" s="721" t="s">
        <v>255</v>
      </c>
      <c r="P1565" s="722" t="s">
        <v>5265</v>
      </c>
      <c r="Q1565" s="722" t="s">
        <v>5259</v>
      </c>
    </row>
    <row r="1566" spans="1:17">
      <c r="A1566" s="721">
        <v>436</v>
      </c>
      <c r="B1566" s="721">
        <v>1</v>
      </c>
      <c r="C1566" s="722" t="s">
        <v>5268</v>
      </c>
      <c r="D1566" s="723" t="s">
        <v>23</v>
      </c>
      <c r="E1566" s="721" t="s">
        <v>254</v>
      </c>
      <c r="F1566" s="721" t="s">
        <v>5269</v>
      </c>
      <c r="G1566" s="956">
        <v>37528</v>
      </c>
      <c r="H1566" s="795">
        <v>14</v>
      </c>
      <c r="I1566" s="725" t="s">
        <v>1403</v>
      </c>
      <c r="J1566" s="721" t="s">
        <v>369</v>
      </c>
      <c r="K1566" s="721" t="s">
        <v>266</v>
      </c>
      <c r="L1566" s="726"/>
      <c r="M1566" s="726" t="s">
        <v>6426</v>
      </c>
      <c r="N1566" s="722" t="s">
        <v>5260</v>
      </c>
      <c r="O1566" s="721" t="s">
        <v>255</v>
      </c>
      <c r="P1566" s="722" t="s">
        <v>5267</v>
      </c>
      <c r="Q1566" s="722" t="s">
        <v>5259</v>
      </c>
    </row>
    <row r="1567" spans="1:17">
      <c r="A1567" s="721"/>
      <c r="B1567" s="721">
        <v>2</v>
      </c>
      <c r="C1567" s="722" t="s">
        <v>5271</v>
      </c>
      <c r="D1567" s="723" t="s">
        <v>23</v>
      </c>
      <c r="E1567" s="721" t="s">
        <v>254</v>
      </c>
      <c r="F1567" s="721" t="s">
        <v>230</v>
      </c>
      <c r="G1567" s="956">
        <v>40674</v>
      </c>
      <c r="H1567" s="795">
        <v>6</v>
      </c>
      <c r="I1567" s="725" t="s">
        <v>1403</v>
      </c>
      <c r="J1567" s="721" t="s">
        <v>265</v>
      </c>
      <c r="K1567" s="721" t="s">
        <v>270</v>
      </c>
      <c r="L1567" s="726"/>
      <c r="M1567" s="726" t="s">
        <v>6426</v>
      </c>
      <c r="N1567" s="722" t="s">
        <v>5260</v>
      </c>
      <c r="O1567" s="721" t="s">
        <v>255</v>
      </c>
      <c r="P1567" s="734" t="s">
        <v>5270</v>
      </c>
      <c r="Q1567" s="722" t="s">
        <v>5259</v>
      </c>
    </row>
    <row r="1568" spans="1:17">
      <c r="A1568" s="721">
        <v>437</v>
      </c>
      <c r="B1568" s="721">
        <v>1</v>
      </c>
      <c r="C1568" s="722" t="s">
        <v>5273</v>
      </c>
      <c r="D1568" s="723" t="s">
        <v>23</v>
      </c>
      <c r="E1568" s="721" t="s">
        <v>221</v>
      </c>
      <c r="F1568" s="721" t="s">
        <v>22</v>
      </c>
      <c r="G1568" s="956">
        <v>26528</v>
      </c>
      <c r="H1568" s="795">
        <v>44</v>
      </c>
      <c r="I1568" s="725" t="s">
        <v>1403</v>
      </c>
      <c r="J1568" s="721" t="s">
        <v>223</v>
      </c>
      <c r="K1568" s="721" t="s">
        <v>283</v>
      </c>
      <c r="L1568" s="726"/>
      <c r="M1568" s="726" t="s">
        <v>6426</v>
      </c>
      <c r="N1568" s="722" t="s">
        <v>5260</v>
      </c>
      <c r="O1568" s="721" t="s">
        <v>222</v>
      </c>
      <c r="P1568" s="722" t="s">
        <v>5272</v>
      </c>
      <c r="Q1568" s="722" t="s">
        <v>5276</v>
      </c>
    </row>
    <row r="1569" spans="1:17">
      <c r="A1569" s="721"/>
      <c r="B1569" s="721">
        <v>2</v>
      </c>
      <c r="C1569" s="722" t="s">
        <v>3992</v>
      </c>
      <c r="D1569" s="723" t="s">
        <v>16</v>
      </c>
      <c r="E1569" s="721" t="s">
        <v>221</v>
      </c>
      <c r="F1569" s="721" t="s">
        <v>5279</v>
      </c>
      <c r="G1569" s="956">
        <v>28314</v>
      </c>
      <c r="H1569" s="795">
        <v>40</v>
      </c>
      <c r="I1569" s="725" t="s">
        <v>1403</v>
      </c>
      <c r="J1569" s="721" t="s">
        <v>289</v>
      </c>
      <c r="K1569" s="721" t="s">
        <v>246</v>
      </c>
      <c r="L1569" s="726"/>
      <c r="M1569" s="726" t="s">
        <v>6426</v>
      </c>
      <c r="N1569" s="722" t="s">
        <v>5260</v>
      </c>
      <c r="O1569" s="721" t="s">
        <v>245</v>
      </c>
      <c r="P1569" s="722" t="s">
        <v>5278</v>
      </c>
      <c r="Q1569" s="722" t="s">
        <v>5276</v>
      </c>
    </row>
    <row r="1570" spans="1:17">
      <c r="A1570" s="721"/>
      <c r="B1570" s="721">
        <v>3</v>
      </c>
      <c r="C1570" s="722" t="s">
        <v>5282</v>
      </c>
      <c r="D1570" s="723" t="s">
        <v>23</v>
      </c>
      <c r="E1570" s="721" t="s">
        <v>254</v>
      </c>
      <c r="F1570" s="721" t="s">
        <v>22</v>
      </c>
      <c r="G1570" s="956">
        <v>36874</v>
      </c>
      <c r="H1570" s="795">
        <v>16</v>
      </c>
      <c r="I1570" s="725" t="s">
        <v>1403</v>
      </c>
      <c r="J1570" s="721" t="s">
        <v>348</v>
      </c>
      <c r="K1570" s="721" t="s">
        <v>266</v>
      </c>
      <c r="L1570" s="726"/>
      <c r="M1570" s="726" t="s">
        <v>6426</v>
      </c>
      <c r="N1570" s="722" t="s">
        <v>5260</v>
      </c>
      <c r="O1570" s="721" t="s">
        <v>255</v>
      </c>
      <c r="P1570" s="722" t="s">
        <v>5281</v>
      </c>
      <c r="Q1570" s="722" t="s">
        <v>5276</v>
      </c>
    </row>
    <row r="1571" spans="1:17">
      <c r="A1571" s="721">
        <v>438</v>
      </c>
      <c r="B1571" s="721">
        <v>1</v>
      </c>
      <c r="C1571" s="722" t="s">
        <v>5284</v>
      </c>
      <c r="D1571" s="723" t="s">
        <v>23</v>
      </c>
      <c r="E1571" s="721" t="s">
        <v>221</v>
      </c>
      <c r="F1571" s="721" t="s">
        <v>4916</v>
      </c>
      <c r="G1571" s="956">
        <v>25929</v>
      </c>
      <c r="H1571" s="795">
        <v>46</v>
      </c>
      <c r="I1571" s="725" t="s">
        <v>1403</v>
      </c>
      <c r="J1571" s="721" t="s">
        <v>223</v>
      </c>
      <c r="K1571" s="721" t="s">
        <v>283</v>
      </c>
      <c r="L1571" s="726"/>
      <c r="M1571" s="726" t="s">
        <v>6426</v>
      </c>
      <c r="N1571" s="722" t="s">
        <v>5260</v>
      </c>
      <c r="O1571" s="721" t="s">
        <v>222</v>
      </c>
      <c r="P1571" s="722" t="s">
        <v>5283</v>
      </c>
      <c r="Q1571" s="722" t="s">
        <v>5287</v>
      </c>
    </row>
    <row r="1572" spans="1:17">
      <c r="A1572" s="721"/>
      <c r="B1572" s="721">
        <v>2</v>
      </c>
      <c r="C1572" s="722" t="s">
        <v>5289</v>
      </c>
      <c r="D1572" s="723" t="s">
        <v>16</v>
      </c>
      <c r="E1572" s="721" t="s">
        <v>221</v>
      </c>
      <c r="F1572" s="721" t="s">
        <v>4916</v>
      </c>
      <c r="G1572" s="956">
        <v>26964</v>
      </c>
      <c r="H1572" s="795">
        <v>43</v>
      </c>
      <c r="I1572" s="725" t="s">
        <v>1403</v>
      </c>
      <c r="J1572" s="721" t="s">
        <v>223</v>
      </c>
      <c r="K1572" s="721" t="s">
        <v>246</v>
      </c>
      <c r="L1572" s="726"/>
      <c r="M1572" s="726" t="s">
        <v>6426</v>
      </c>
      <c r="N1572" s="722" t="s">
        <v>5260</v>
      </c>
      <c r="O1572" s="721" t="s">
        <v>245</v>
      </c>
      <c r="P1572" s="722" t="s">
        <v>5288</v>
      </c>
      <c r="Q1572" s="722" t="s">
        <v>5287</v>
      </c>
    </row>
    <row r="1573" spans="1:17">
      <c r="A1573" s="721"/>
      <c r="B1573" s="721">
        <v>3</v>
      </c>
      <c r="C1573" s="722" t="s">
        <v>5292</v>
      </c>
      <c r="D1573" s="723" t="s">
        <v>23</v>
      </c>
      <c r="E1573" s="721" t="s">
        <v>254</v>
      </c>
      <c r="F1573" s="721" t="s">
        <v>4916</v>
      </c>
      <c r="G1573" s="956">
        <v>36109</v>
      </c>
      <c r="H1573" s="795">
        <v>18</v>
      </c>
      <c r="I1573" s="725" t="s">
        <v>1403</v>
      </c>
      <c r="J1573" s="721" t="s">
        <v>886</v>
      </c>
      <c r="K1573" s="721" t="s">
        <v>266</v>
      </c>
      <c r="L1573" s="726"/>
      <c r="M1573" s="726" t="s">
        <v>6426</v>
      </c>
      <c r="N1573" s="722" t="s">
        <v>5260</v>
      </c>
      <c r="O1573" s="721" t="s">
        <v>255</v>
      </c>
      <c r="P1573" s="722" t="s">
        <v>5291</v>
      </c>
      <c r="Q1573" s="722" t="s">
        <v>5287</v>
      </c>
    </row>
    <row r="1574" spans="1:17">
      <c r="A1574" s="721">
        <v>439</v>
      </c>
      <c r="B1574" s="721">
        <v>4</v>
      </c>
      <c r="C1574" s="722" t="s">
        <v>5294</v>
      </c>
      <c r="D1574" s="723" t="s">
        <v>23</v>
      </c>
      <c r="E1574" s="721" t="s">
        <v>254</v>
      </c>
      <c r="F1574" s="721" t="s">
        <v>22</v>
      </c>
      <c r="G1574" s="956">
        <v>38874</v>
      </c>
      <c r="H1574" s="795">
        <v>11</v>
      </c>
      <c r="I1574" s="725" t="s">
        <v>1403</v>
      </c>
      <c r="J1574" s="721" t="s">
        <v>369</v>
      </c>
      <c r="K1574" s="721" t="s">
        <v>266</v>
      </c>
      <c r="L1574" s="726"/>
      <c r="M1574" s="726" t="s">
        <v>6426</v>
      </c>
      <c r="N1574" s="722" t="s">
        <v>5260</v>
      </c>
      <c r="O1574" s="721" t="s">
        <v>255</v>
      </c>
      <c r="P1574" s="722" t="s">
        <v>5293</v>
      </c>
      <c r="Q1574" s="722" t="s">
        <v>5287</v>
      </c>
    </row>
    <row r="1575" spans="1:17">
      <c r="A1575" s="721">
        <v>440</v>
      </c>
      <c r="B1575" s="721">
        <v>1</v>
      </c>
      <c r="C1575" s="722" t="s">
        <v>5296</v>
      </c>
      <c r="D1575" s="723" t="s">
        <v>23</v>
      </c>
      <c r="E1575" s="721" t="s">
        <v>221</v>
      </c>
      <c r="F1575" s="721" t="s">
        <v>938</v>
      </c>
      <c r="G1575" s="956">
        <v>26007</v>
      </c>
      <c r="H1575" s="795">
        <v>46</v>
      </c>
      <c r="I1575" s="725" t="s">
        <v>1403</v>
      </c>
      <c r="J1575" s="721" t="s">
        <v>289</v>
      </c>
      <c r="K1575" s="721" t="s">
        <v>283</v>
      </c>
      <c r="L1575" s="726"/>
      <c r="M1575" s="726" t="s">
        <v>6426</v>
      </c>
      <c r="N1575" s="722" t="s">
        <v>5260</v>
      </c>
      <c r="O1575" s="721" t="s">
        <v>222</v>
      </c>
      <c r="P1575" s="722" t="s">
        <v>5295</v>
      </c>
      <c r="Q1575" s="722" t="s">
        <v>5299</v>
      </c>
    </row>
    <row r="1576" spans="1:17">
      <c r="A1576" s="721"/>
      <c r="B1576" s="721">
        <v>2</v>
      </c>
      <c r="C1576" s="722" t="s">
        <v>2285</v>
      </c>
      <c r="D1576" s="723" t="s">
        <v>16</v>
      </c>
      <c r="E1576" s="721" t="s">
        <v>221</v>
      </c>
      <c r="F1576" s="721" t="s">
        <v>938</v>
      </c>
      <c r="G1576" s="956">
        <v>28737</v>
      </c>
      <c r="H1576" s="795">
        <v>38</v>
      </c>
      <c r="I1576" s="725" t="s">
        <v>1403</v>
      </c>
      <c r="J1576" s="721" t="s">
        <v>256</v>
      </c>
      <c r="K1576" s="721" t="s">
        <v>246</v>
      </c>
      <c r="L1576" s="726"/>
      <c r="M1576" s="726" t="s">
        <v>6426</v>
      </c>
      <c r="N1576" s="722" t="s">
        <v>5260</v>
      </c>
      <c r="O1576" s="721" t="s">
        <v>245</v>
      </c>
      <c r="P1576" s="722" t="s">
        <v>5300</v>
      </c>
      <c r="Q1576" s="722" t="s">
        <v>5299</v>
      </c>
    </row>
    <row r="1577" spans="1:17">
      <c r="A1577" s="721"/>
      <c r="B1577" s="721">
        <v>3</v>
      </c>
      <c r="C1577" s="722" t="s">
        <v>5302</v>
      </c>
      <c r="D1577" s="723" t="s">
        <v>16</v>
      </c>
      <c r="E1577" s="721" t="s">
        <v>254</v>
      </c>
      <c r="F1577" s="721" t="s">
        <v>230</v>
      </c>
      <c r="G1577" s="956">
        <v>37056</v>
      </c>
      <c r="H1577" s="795">
        <v>16</v>
      </c>
      <c r="I1577" s="725" t="s">
        <v>1403</v>
      </c>
      <c r="J1577" s="721" t="s">
        <v>348</v>
      </c>
      <c r="K1577" s="721" t="s">
        <v>266</v>
      </c>
      <c r="L1577" s="726"/>
      <c r="M1577" s="726" t="s">
        <v>6426</v>
      </c>
      <c r="N1577" s="722" t="s">
        <v>5260</v>
      </c>
      <c r="O1577" s="721" t="s">
        <v>255</v>
      </c>
      <c r="P1577" s="722" t="s">
        <v>5301</v>
      </c>
      <c r="Q1577" s="722" t="s">
        <v>5299</v>
      </c>
    </row>
    <row r="1578" spans="1:17">
      <c r="A1578" s="721"/>
      <c r="B1578" s="721">
        <v>4</v>
      </c>
      <c r="C1578" s="722" t="s">
        <v>5304</v>
      </c>
      <c r="D1578" s="723" t="s">
        <v>16</v>
      </c>
      <c r="E1578" s="721" t="s">
        <v>254</v>
      </c>
      <c r="F1578" s="721" t="s">
        <v>230</v>
      </c>
      <c r="G1578" s="956">
        <v>40524</v>
      </c>
      <c r="H1578" s="795">
        <v>6</v>
      </c>
      <c r="I1578" s="725" t="s">
        <v>1403</v>
      </c>
      <c r="J1578" s="721" t="s">
        <v>265</v>
      </c>
      <c r="K1578" s="721" t="s">
        <v>270</v>
      </c>
      <c r="L1578" s="726"/>
      <c r="M1578" s="726" t="s">
        <v>6426</v>
      </c>
      <c r="N1578" s="722" t="s">
        <v>5260</v>
      </c>
      <c r="O1578" s="721" t="s">
        <v>255</v>
      </c>
      <c r="P1578" s="734" t="s">
        <v>5303</v>
      </c>
      <c r="Q1578" s="722" t="s">
        <v>5299</v>
      </c>
    </row>
    <row r="1579" spans="1:17">
      <c r="A1579" s="721">
        <v>441</v>
      </c>
      <c r="B1579" s="721">
        <v>1</v>
      </c>
      <c r="C1579" s="722" t="s">
        <v>5311</v>
      </c>
      <c r="D1579" s="723" t="s">
        <v>16</v>
      </c>
      <c r="E1579" s="721" t="s">
        <v>221</v>
      </c>
      <c r="F1579" s="721" t="s">
        <v>5312</v>
      </c>
      <c r="G1579" s="956">
        <v>26050</v>
      </c>
      <c r="H1579" s="795">
        <v>46</v>
      </c>
      <c r="I1579" s="725" t="s">
        <v>1403</v>
      </c>
      <c r="J1579" s="721" t="s">
        <v>289</v>
      </c>
      <c r="K1579" s="721" t="s">
        <v>246</v>
      </c>
      <c r="L1579" s="726"/>
      <c r="M1579" s="726" t="s">
        <v>6426</v>
      </c>
      <c r="N1579" s="722" t="s">
        <v>5260</v>
      </c>
      <c r="O1579" s="721" t="s">
        <v>245</v>
      </c>
      <c r="P1579" s="722" t="s">
        <v>5310</v>
      </c>
      <c r="Q1579" s="722" t="s">
        <v>5309</v>
      </c>
    </row>
    <row r="1580" spans="1:17">
      <c r="A1580" s="721"/>
      <c r="B1580" s="721">
        <v>2</v>
      </c>
      <c r="C1580" s="722" t="s">
        <v>5316</v>
      </c>
      <c r="D1580" s="723" t="s">
        <v>23</v>
      </c>
      <c r="E1580" s="721" t="s">
        <v>254</v>
      </c>
      <c r="F1580" s="721" t="s">
        <v>1514</v>
      </c>
      <c r="G1580" s="956">
        <v>35862</v>
      </c>
      <c r="H1580" s="795">
        <v>19</v>
      </c>
      <c r="I1580" s="725" t="s">
        <v>1403</v>
      </c>
      <c r="J1580" s="721" t="s">
        <v>886</v>
      </c>
      <c r="K1580" s="721" t="s">
        <v>266</v>
      </c>
      <c r="L1580" s="726"/>
      <c r="M1580" s="726" t="s">
        <v>6426</v>
      </c>
      <c r="N1580" s="722" t="s">
        <v>5260</v>
      </c>
      <c r="O1580" s="721" t="s">
        <v>255</v>
      </c>
      <c r="P1580" s="722" t="s">
        <v>5315</v>
      </c>
      <c r="Q1580" s="722" t="s">
        <v>5309</v>
      </c>
    </row>
    <row r="1581" spans="1:17">
      <c r="A1581" s="721">
        <v>442</v>
      </c>
      <c r="B1581" s="721">
        <v>1</v>
      </c>
      <c r="C1581" s="722" t="s">
        <v>5318</v>
      </c>
      <c r="D1581" s="723" t="s">
        <v>23</v>
      </c>
      <c r="E1581" s="721" t="s">
        <v>221</v>
      </c>
      <c r="F1581" s="721" t="s">
        <v>877</v>
      </c>
      <c r="G1581" s="956">
        <v>23982</v>
      </c>
      <c r="H1581" s="795">
        <v>51</v>
      </c>
      <c r="I1581" s="725" t="s">
        <v>1403</v>
      </c>
      <c r="J1581" s="721" t="s">
        <v>289</v>
      </c>
      <c r="K1581" s="721" t="s">
        <v>428</v>
      </c>
      <c r="L1581" s="726"/>
      <c r="M1581" s="726" t="s">
        <v>6426</v>
      </c>
      <c r="N1581" s="722" t="s">
        <v>5260</v>
      </c>
      <c r="O1581" s="721" t="s">
        <v>222</v>
      </c>
      <c r="P1581" s="722" t="s">
        <v>5317</v>
      </c>
      <c r="Q1581" s="722" t="s">
        <v>5319</v>
      </c>
    </row>
    <row r="1582" spans="1:17">
      <c r="A1582" s="721"/>
      <c r="B1582" s="721">
        <v>2</v>
      </c>
      <c r="C1582" s="722" t="s">
        <v>2353</v>
      </c>
      <c r="D1582" s="723" t="s">
        <v>16</v>
      </c>
      <c r="E1582" s="721" t="s">
        <v>221</v>
      </c>
      <c r="F1582" s="721" t="s">
        <v>877</v>
      </c>
      <c r="G1582" s="956">
        <v>25569</v>
      </c>
      <c r="H1582" s="795">
        <v>47</v>
      </c>
      <c r="I1582" s="725" t="s">
        <v>1403</v>
      </c>
      <c r="J1582" s="721" t="s">
        <v>256</v>
      </c>
      <c r="K1582" s="721" t="s">
        <v>246</v>
      </c>
      <c r="L1582" s="726"/>
      <c r="M1582" s="726" t="s">
        <v>6426</v>
      </c>
      <c r="N1582" s="722" t="s">
        <v>5260</v>
      </c>
      <c r="O1582" s="721" t="s">
        <v>245</v>
      </c>
      <c r="P1582" s="722" t="s">
        <v>5320</v>
      </c>
      <c r="Q1582" s="722" t="s">
        <v>5319</v>
      </c>
    </row>
    <row r="1583" spans="1:17">
      <c r="A1583" s="721"/>
      <c r="B1583" s="721">
        <v>3</v>
      </c>
      <c r="C1583" s="722" t="s">
        <v>5324</v>
      </c>
      <c r="D1583" s="723" t="s">
        <v>23</v>
      </c>
      <c r="E1583" s="721" t="s">
        <v>254</v>
      </c>
      <c r="F1583" s="721" t="s">
        <v>1514</v>
      </c>
      <c r="G1583" s="956">
        <v>34027</v>
      </c>
      <c r="H1583" s="795">
        <v>24</v>
      </c>
      <c r="I1583" s="725" t="s">
        <v>1403</v>
      </c>
      <c r="J1583" s="721" t="s">
        <v>344</v>
      </c>
      <c r="K1583" s="721" t="s">
        <v>266</v>
      </c>
      <c r="L1583" s="726"/>
      <c r="M1583" s="726" t="s">
        <v>6426</v>
      </c>
      <c r="N1583" s="722" t="s">
        <v>5260</v>
      </c>
      <c r="O1583" s="721" t="s">
        <v>255</v>
      </c>
      <c r="P1583" s="722" t="s">
        <v>5323</v>
      </c>
      <c r="Q1583" s="722" t="s">
        <v>5319</v>
      </c>
    </row>
    <row r="1584" spans="1:17">
      <c r="A1584" s="721"/>
      <c r="B1584" s="721">
        <v>4</v>
      </c>
      <c r="C1584" s="722" t="s">
        <v>5326</v>
      </c>
      <c r="D1584" s="723" t="s">
        <v>23</v>
      </c>
      <c r="E1584" s="721" t="s">
        <v>254</v>
      </c>
      <c r="F1584" s="721" t="s">
        <v>230</v>
      </c>
      <c r="G1584" s="956">
        <v>38185</v>
      </c>
      <c r="H1584" s="795">
        <v>13</v>
      </c>
      <c r="I1584" s="725" t="s">
        <v>1403</v>
      </c>
      <c r="J1584" s="721" t="s">
        <v>369</v>
      </c>
      <c r="K1584" s="721" t="s">
        <v>266</v>
      </c>
      <c r="L1584" s="726"/>
      <c r="M1584" s="726" t="s">
        <v>6426</v>
      </c>
      <c r="N1584" s="722" t="s">
        <v>5260</v>
      </c>
      <c r="O1584" s="721" t="s">
        <v>255</v>
      </c>
      <c r="P1584" s="734" t="s">
        <v>5325</v>
      </c>
      <c r="Q1584" s="722" t="s">
        <v>5319</v>
      </c>
    </row>
    <row r="1585" spans="1:17">
      <c r="A1585" s="721">
        <v>443</v>
      </c>
      <c r="B1585" s="721">
        <v>1</v>
      </c>
      <c r="C1585" s="722" t="s">
        <v>5328</v>
      </c>
      <c r="D1585" s="723" t="s">
        <v>23</v>
      </c>
      <c r="E1585" s="721" t="s">
        <v>221</v>
      </c>
      <c r="F1585" s="721" t="s">
        <v>452</v>
      </c>
      <c r="G1585" s="956">
        <v>16020</v>
      </c>
      <c r="H1585" s="795">
        <v>73</v>
      </c>
      <c r="I1585" s="725" t="s">
        <v>1403</v>
      </c>
      <c r="J1585" s="721" t="s">
        <v>289</v>
      </c>
      <c r="K1585" s="721" t="s">
        <v>283</v>
      </c>
      <c r="L1585" s="726"/>
      <c r="M1585" s="726" t="s">
        <v>6426</v>
      </c>
      <c r="N1585" s="722" t="s">
        <v>5260</v>
      </c>
      <c r="O1585" s="721" t="s">
        <v>222</v>
      </c>
      <c r="P1585" s="722" t="s">
        <v>5327</v>
      </c>
      <c r="Q1585" s="722" t="s">
        <v>5331</v>
      </c>
    </row>
    <row r="1586" spans="1:17">
      <c r="A1586" s="721"/>
      <c r="B1586" s="721">
        <v>2</v>
      </c>
      <c r="C1586" s="722" t="s">
        <v>5333</v>
      </c>
      <c r="D1586" s="723" t="s">
        <v>16</v>
      </c>
      <c r="E1586" s="721" t="s">
        <v>221</v>
      </c>
      <c r="F1586" s="721" t="s">
        <v>452</v>
      </c>
      <c r="G1586" s="956">
        <v>18368</v>
      </c>
      <c r="H1586" s="795">
        <v>67</v>
      </c>
      <c r="I1586" s="725" t="s">
        <v>1403</v>
      </c>
      <c r="J1586" s="721" t="s">
        <v>289</v>
      </c>
      <c r="K1586" s="721" t="s">
        <v>246</v>
      </c>
      <c r="L1586" s="726"/>
      <c r="M1586" s="726" t="s">
        <v>6426</v>
      </c>
      <c r="N1586" s="722" t="s">
        <v>5260</v>
      </c>
      <c r="O1586" s="721" t="s">
        <v>245</v>
      </c>
      <c r="P1586" s="722" t="s">
        <v>5332</v>
      </c>
      <c r="Q1586" s="722" t="s">
        <v>5331</v>
      </c>
    </row>
    <row r="1587" spans="1:17">
      <c r="A1587" s="721">
        <v>444</v>
      </c>
      <c r="B1587" s="721">
        <v>1</v>
      </c>
      <c r="C1587" s="722" t="s">
        <v>5337</v>
      </c>
      <c r="D1587" s="723" t="s">
        <v>23</v>
      </c>
      <c r="E1587" s="721" t="s">
        <v>221</v>
      </c>
      <c r="F1587" s="721" t="s">
        <v>3010</v>
      </c>
      <c r="G1587" s="956">
        <v>25726</v>
      </c>
      <c r="H1587" s="795">
        <v>47</v>
      </c>
      <c r="I1587" s="725" t="s">
        <v>1403</v>
      </c>
      <c r="J1587" s="721" t="s">
        <v>256</v>
      </c>
      <c r="K1587" s="721" t="s">
        <v>283</v>
      </c>
      <c r="L1587" s="726"/>
      <c r="M1587" s="726" t="s">
        <v>6426</v>
      </c>
      <c r="N1587" s="722" t="s">
        <v>5260</v>
      </c>
      <c r="O1587" s="721" t="s">
        <v>222</v>
      </c>
      <c r="P1587" s="722" t="s">
        <v>5336</v>
      </c>
      <c r="Q1587" s="722" t="s">
        <v>5339</v>
      </c>
    </row>
    <row r="1588" spans="1:17">
      <c r="A1588" s="721"/>
      <c r="B1588" s="721">
        <v>2</v>
      </c>
      <c r="C1588" s="722" t="s">
        <v>5341</v>
      </c>
      <c r="D1588" s="723" t="s">
        <v>16</v>
      </c>
      <c r="E1588" s="721" t="s">
        <v>221</v>
      </c>
      <c r="F1588" s="721" t="s">
        <v>376</v>
      </c>
      <c r="G1588" s="956">
        <v>28219</v>
      </c>
      <c r="H1588" s="795">
        <v>40</v>
      </c>
      <c r="I1588" s="725" t="s">
        <v>1403</v>
      </c>
      <c r="J1588" s="721" t="s">
        <v>256</v>
      </c>
      <c r="K1588" s="721" t="s">
        <v>246</v>
      </c>
      <c r="L1588" s="726"/>
      <c r="M1588" s="726" t="s">
        <v>6426</v>
      </c>
      <c r="N1588" s="722" t="s">
        <v>5260</v>
      </c>
      <c r="O1588" s="721" t="s">
        <v>245</v>
      </c>
      <c r="P1588" s="722" t="s">
        <v>5340</v>
      </c>
      <c r="Q1588" s="722" t="s">
        <v>5339</v>
      </c>
    </row>
    <row r="1589" spans="1:17">
      <c r="A1589" s="721"/>
      <c r="B1589" s="721">
        <v>3</v>
      </c>
      <c r="C1589" s="722" t="s">
        <v>5343</v>
      </c>
      <c r="D1589" s="723" t="s">
        <v>16</v>
      </c>
      <c r="E1589" s="721" t="s">
        <v>254</v>
      </c>
      <c r="F1589" s="721" t="s">
        <v>230</v>
      </c>
      <c r="G1589" s="956">
        <v>35859</v>
      </c>
      <c r="H1589" s="795">
        <v>19</v>
      </c>
      <c r="I1589" s="725" t="s">
        <v>1403</v>
      </c>
      <c r="J1589" s="721" t="s">
        <v>223</v>
      </c>
      <c r="K1589" s="721" t="s">
        <v>266</v>
      </c>
      <c r="L1589" s="726"/>
      <c r="M1589" s="726" t="s">
        <v>6426</v>
      </c>
      <c r="N1589" s="722" t="s">
        <v>5260</v>
      </c>
      <c r="O1589" s="721" t="s">
        <v>255</v>
      </c>
      <c r="P1589" s="722" t="s">
        <v>5342</v>
      </c>
      <c r="Q1589" s="722" t="s">
        <v>5339</v>
      </c>
    </row>
    <row r="1590" spans="1:17">
      <c r="A1590" s="721"/>
      <c r="B1590" s="721">
        <v>4</v>
      </c>
      <c r="C1590" s="722" t="s">
        <v>5345</v>
      </c>
      <c r="D1590" s="723" t="s">
        <v>16</v>
      </c>
      <c r="E1590" s="721" t="s">
        <v>254</v>
      </c>
      <c r="F1590" s="721" t="s">
        <v>230</v>
      </c>
      <c r="G1590" s="956">
        <v>38075</v>
      </c>
      <c r="H1590" s="795">
        <v>13</v>
      </c>
      <c r="I1590" s="725" t="s">
        <v>1403</v>
      </c>
      <c r="J1590" s="721" t="s">
        <v>369</v>
      </c>
      <c r="K1590" s="721" t="s">
        <v>266</v>
      </c>
      <c r="L1590" s="726"/>
      <c r="M1590" s="726" t="s">
        <v>6426</v>
      </c>
      <c r="N1590" s="722" t="s">
        <v>5260</v>
      </c>
      <c r="O1590" s="721" t="s">
        <v>255</v>
      </c>
      <c r="P1590" s="722" t="s">
        <v>5344</v>
      </c>
      <c r="Q1590" s="722" t="s">
        <v>5339</v>
      </c>
    </row>
    <row r="1591" spans="1:17">
      <c r="A1591" s="721"/>
      <c r="B1591" s="721">
        <v>5</v>
      </c>
      <c r="C1591" s="722" t="s">
        <v>1231</v>
      </c>
      <c r="D1591" s="723" t="s">
        <v>23</v>
      </c>
      <c r="E1591" s="721" t="s">
        <v>254</v>
      </c>
      <c r="F1591" s="721" t="s">
        <v>230</v>
      </c>
      <c r="G1591" s="956">
        <v>38497</v>
      </c>
      <c r="H1591" s="795">
        <v>12</v>
      </c>
      <c r="I1591" s="725" t="s">
        <v>1403</v>
      </c>
      <c r="J1591" s="721" t="s">
        <v>369</v>
      </c>
      <c r="K1591" s="721" t="s">
        <v>266</v>
      </c>
      <c r="L1591" s="726"/>
      <c r="M1591" s="726" t="s">
        <v>6426</v>
      </c>
      <c r="N1591" s="722" t="s">
        <v>5260</v>
      </c>
      <c r="O1591" s="721" t="s">
        <v>255</v>
      </c>
      <c r="P1591" s="722" t="s">
        <v>5346</v>
      </c>
      <c r="Q1591" s="722" t="s">
        <v>5339</v>
      </c>
    </row>
    <row r="1592" spans="1:17">
      <c r="A1592" s="721">
        <v>445</v>
      </c>
      <c r="B1592" s="721">
        <v>1</v>
      </c>
      <c r="C1592" s="722" t="s">
        <v>5348</v>
      </c>
      <c r="D1592" s="723" t="s">
        <v>23</v>
      </c>
      <c r="E1592" s="721" t="s">
        <v>221</v>
      </c>
      <c r="F1592" s="721" t="s">
        <v>1609</v>
      </c>
      <c r="G1592" s="956">
        <v>28697</v>
      </c>
      <c r="H1592" s="795">
        <v>39</v>
      </c>
      <c r="I1592" s="725" t="s">
        <v>1403</v>
      </c>
      <c r="J1592" s="721" t="s">
        <v>223</v>
      </c>
      <c r="K1592" s="721" t="s">
        <v>428</v>
      </c>
      <c r="L1592" s="726"/>
      <c r="M1592" s="726" t="s">
        <v>6426</v>
      </c>
      <c r="N1592" s="722" t="s">
        <v>5260</v>
      </c>
      <c r="O1592" s="721" t="s">
        <v>222</v>
      </c>
      <c r="P1592" s="722" t="s">
        <v>5347</v>
      </c>
      <c r="Q1592" s="722" t="s">
        <v>5350</v>
      </c>
    </row>
    <row r="1593" spans="1:17">
      <c r="A1593" s="721"/>
      <c r="B1593" s="721">
        <v>2</v>
      </c>
      <c r="C1593" s="722" t="s">
        <v>5352</v>
      </c>
      <c r="D1593" s="723" t="s">
        <v>16</v>
      </c>
      <c r="E1593" s="721" t="s">
        <v>221</v>
      </c>
      <c r="F1593" s="721" t="s">
        <v>1609</v>
      </c>
      <c r="G1593" s="956">
        <v>29994</v>
      </c>
      <c r="H1593" s="795">
        <v>35</v>
      </c>
      <c r="I1593" s="725" t="s">
        <v>1403</v>
      </c>
      <c r="J1593" s="721" t="s">
        <v>289</v>
      </c>
      <c r="K1593" s="721" t="s">
        <v>246</v>
      </c>
      <c r="L1593" s="726"/>
      <c r="M1593" s="726" t="s">
        <v>6426</v>
      </c>
      <c r="N1593" s="722" t="s">
        <v>5260</v>
      </c>
      <c r="O1593" s="721" t="s">
        <v>245</v>
      </c>
      <c r="P1593" s="722" t="s">
        <v>5351</v>
      </c>
      <c r="Q1593" s="722" t="s">
        <v>5350</v>
      </c>
    </row>
    <row r="1594" spans="1:17">
      <c r="A1594" s="721"/>
      <c r="B1594" s="721">
        <v>3</v>
      </c>
      <c r="C1594" s="722" t="s">
        <v>5354</v>
      </c>
      <c r="D1594" s="723" t="s">
        <v>23</v>
      </c>
      <c r="E1594" s="721" t="s">
        <v>254</v>
      </c>
      <c r="F1594" s="721" t="s">
        <v>230</v>
      </c>
      <c r="G1594" s="956">
        <v>37001</v>
      </c>
      <c r="H1594" s="795">
        <v>16</v>
      </c>
      <c r="I1594" s="725" t="s">
        <v>1403</v>
      </c>
      <c r="J1594" s="721" t="s">
        <v>348</v>
      </c>
      <c r="K1594" s="721" t="s">
        <v>266</v>
      </c>
      <c r="L1594" s="726"/>
      <c r="M1594" s="726" t="s">
        <v>6426</v>
      </c>
      <c r="N1594" s="722" t="s">
        <v>5260</v>
      </c>
      <c r="O1594" s="721" t="s">
        <v>255</v>
      </c>
      <c r="P1594" s="722" t="s">
        <v>5353</v>
      </c>
      <c r="Q1594" s="722" t="s">
        <v>5350</v>
      </c>
    </row>
    <row r="1595" spans="1:17">
      <c r="A1595" s="721"/>
      <c r="B1595" s="721">
        <v>4</v>
      </c>
      <c r="C1595" s="722" t="s">
        <v>5356</v>
      </c>
      <c r="D1595" s="723" t="s">
        <v>23</v>
      </c>
      <c r="E1595" s="721" t="s">
        <v>254</v>
      </c>
      <c r="F1595" s="721" t="s">
        <v>230</v>
      </c>
      <c r="G1595" s="956">
        <v>38685</v>
      </c>
      <c r="H1595" s="795">
        <v>11</v>
      </c>
      <c r="I1595" s="725" t="s">
        <v>1403</v>
      </c>
      <c r="J1595" s="721" t="s">
        <v>369</v>
      </c>
      <c r="K1595" s="721" t="s">
        <v>266</v>
      </c>
      <c r="L1595" s="726"/>
      <c r="M1595" s="726" t="s">
        <v>6426</v>
      </c>
      <c r="N1595" s="722" t="s">
        <v>5260</v>
      </c>
      <c r="O1595" s="721" t="s">
        <v>255</v>
      </c>
      <c r="P1595" s="722" t="s">
        <v>5355</v>
      </c>
      <c r="Q1595" s="722" t="s">
        <v>5350</v>
      </c>
    </row>
    <row r="1596" spans="1:17">
      <c r="A1596" s="721"/>
      <c r="B1596" s="721">
        <v>5</v>
      </c>
      <c r="C1596" s="722" t="s">
        <v>5358</v>
      </c>
      <c r="D1596" s="723" t="s">
        <v>23</v>
      </c>
      <c r="E1596" s="721" t="s">
        <v>254</v>
      </c>
      <c r="F1596" s="721" t="s">
        <v>22</v>
      </c>
      <c r="G1596" s="956">
        <v>41937</v>
      </c>
      <c r="H1596" s="795">
        <v>2</v>
      </c>
      <c r="I1596" s="725" t="s">
        <v>1403</v>
      </c>
      <c r="J1596" s="721" t="s">
        <v>265</v>
      </c>
      <c r="K1596" s="721" t="s">
        <v>270</v>
      </c>
      <c r="L1596" s="726"/>
      <c r="M1596" s="726" t="s">
        <v>6426</v>
      </c>
      <c r="N1596" s="722" t="s">
        <v>5359</v>
      </c>
      <c r="O1596" s="721" t="s">
        <v>255</v>
      </c>
      <c r="P1596" s="734" t="s">
        <v>5357</v>
      </c>
      <c r="Q1596" s="722" t="s">
        <v>5350</v>
      </c>
    </row>
    <row r="1597" spans="1:17">
      <c r="A1597" s="721">
        <v>446</v>
      </c>
      <c r="B1597" s="721">
        <v>1</v>
      </c>
      <c r="C1597" s="722" t="s">
        <v>5361</v>
      </c>
      <c r="D1597" s="723" t="s">
        <v>23</v>
      </c>
      <c r="E1597" s="721" t="s">
        <v>221</v>
      </c>
      <c r="F1597" s="721" t="s">
        <v>1290</v>
      </c>
      <c r="G1597" s="956">
        <v>27744</v>
      </c>
      <c r="H1597" s="795">
        <v>41</v>
      </c>
      <c r="I1597" s="725" t="s">
        <v>1403</v>
      </c>
      <c r="J1597" s="721" t="s">
        <v>289</v>
      </c>
      <c r="K1597" s="721" t="s">
        <v>283</v>
      </c>
      <c r="L1597" s="726"/>
      <c r="M1597" s="726" t="s">
        <v>6426</v>
      </c>
      <c r="N1597" s="722" t="s">
        <v>5260</v>
      </c>
      <c r="O1597" s="721" t="s">
        <v>222</v>
      </c>
      <c r="P1597" s="722" t="s">
        <v>5360</v>
      </c>
      <c r="Q1597" s="722" t="s">
        <v>5363</v>
      </c>
    </row>
    <row r="1598" spans="1:17">
      <c r="A1598" s="721"/>
      <c r="B1598" s="721">
        <v>2</v>
      </c>
      <c r="C1598" s="722" t="s">
        <v>5365</v>
      </c>
      <c r="D1598" s="723" t="s">
        <v>16</v>
      </c>
      <c r="E1598" s="721" t="s">
        <v>221</v>
      </c>
      <c r="F1598" s="721" t="s">
        <v>376</v>
      </c>
      <c r="G1598" s="956">
        <v>31060</v>
      </c>
      <c r="H1598" s="795">
        <v>32</v>
      </c>
      <c r="I1598" s="725" t="s">
        <v>1403</v>
      </c>
      <c r="J1598" s="721" t="s">
        <v>289</v>
      </c>
      <c r="K1598" s="721" t="s">
        <v>246</v>
      </c>
      <c r="L1598" s="726"/>
      <c r="M1598" s="726" t="s">
        <v>6426</v>
      </c>
      <c r="N1598" s="722" t="s">
        <v>5260</v>
      </c>
      <c r="O1598" s="721" t="s">
        <v>245</v>
      </c>
      <c r="P1598" s="722" t="s">
        <v>5364</v>
      </c>
      <c r="Q1598" s="722" t="s">
        <v>5363</v>
      </c>
    </row>
    <row r="1599" spans="1:17">
      <c r="A1599" s="721"/>
      <c r="B1599" s="721">
        <v>3</v>
      </c>
      <c r="C1599" s="722" t="s">
        <v>5367</v>
      </c>
      <c r="D1599" s="723" t="s">
        <v>16</v>
      </c>
      <c r="E1599" s="721" t="s">
        <v>254</v>
      </c>
      <c r="F1599" s="721" t="s">
        <v>230</v>
      </c>
      <c r="G1599" s="956">
        <v>38874</v>
      </c>
      <c r="H1599" s="795">
        <v>11</v>
      </c>
      <c r="I1599" s="725" t="s">
        <v>1403</v>
      </c>
      <c r="J1599" s="721" t="s">
        <v>369</v>
      </c>
      <c r="K1599" s="721" t="s">
        <v>266</v>
      </c>
      <c r="L1599" s="726"/>
      <c r="M1599" s="726" t="s">
        <v>6426</v>
      </c>
      <c r="N1599" s="722" t="s">
        <v>5260</v>
      </c>
      <c r="O1599" s="721" t="s">
        <v>255</v>
      </c>
      <c r="P1599" s="722" t="s">
        <v>5366</v>
      </c>
      <c r="Q1599" s="722" t="s">
        <v>5363</v>
      </c>
    </row>
    <row r="1600" spans="1:17">
      <c r="A1600" s="721"/>
      <c r="B1600" s="721">
        <v>4</v>
      </c>
      <c r="C1600" s="722" t="s">
        <v>5369</v>
      </c>
      <c r="D1600" s="723" t="s">
        <v>23</v>
      </c>
      <c r="E1600" s="721" t="s">
        <v>254</v>
      </c>
      <c r="F1600" s="721" t="s">
        <v>230</v>
      </c>
      <c r="G1600" s="956">
        <v>40637</v>
      </c>
      <c r="H1600" s="795">
        <v>6</v>
      </c>
      <c r="I1600" s="725" t="s">
        <v>1403</v>
      </c>
      <c r="J1600" s="721" t="s">
        <v>265</v>
      </c>
      <c r="K1600" s="721" t="s">
        <v>270</v>
      </c>
      <c r="L1600" s="726"/>
      <c r="M1600" s="726" t="s">
        <v>6426</v>
      </c>
      <c r="N1600" s="722" t="s">
        <v>5260</v>
      </c>
      <c r="O1600" s="721" t="s">
        <v>255</v>
      </c>
      <c r="P1600" s="727" t="s">
        <v>5368</v>
      </c>
      <c r="Q1600" s="722" t="s">
        <v>5363</v>
      </c>
    </row>
    <row r="1601" spans="1:17">
      <c r="A1601" s="721"/>
      <c r="B1601" s="721">
        <v>5</v>
      </c>
      <c r="C1601" s="722" t="s">
        <v>5371</v>
      </c>
      <c r="D1601" s="723" t="s">
        <v>23</v>
      </c>
      <c r="E1601" s="721" t="s">
        <v>254</v>
      </c>
      <c r="F1601" s="721" t="s">
        <v>1055</v>
      </c>
      <c r="G1601" s="956">
        <v>33092</v>
      </c>
      <c r="H1601" s="795">
        <v>26</v>
      </c>
      <c r="I1601" s="725" t="s">
        <v>1403</v>
      </c>
      <c r="J1601" s="721" t="s">
        <v>223</v>
      </c>
      <c r="K1601" s="721" t="s">
        <v>283</v>
      </c>
      <c r="L1601" s="726"/>
      <c r="M1601" s="726" t="s">
        <v>6426</v>
      </c>
      <c r="N1601" s="722" t="s">
        <v>5260</v>
      </c>
      <c r="O1601" s="721" t="s">
        <v>1845</v>
      </c>
      <c r="P1601" s="727" t="s">
        <v>5370</v>
      </c>
      <c r="Q1601" s="722" t="s">
        <v>5363</v>
      </c>
    </row>
    <row r="1602" spans="1:17">
      <c r="A1602" s="721">
        <v>447</v>
      </c>
      <c r="B1602" s="721">
        <v>1</v>
      </c>
      <c r="C1602" s="722" t="s">
        <v>5375</v>
      </c>
      <c r="D1602" s="723" t="s">
        <v>23</v>
      </c>
      <c r="E1602" s="721" t="s">
        <v>221</v>
      </c>
      <c r="F1602" s="721" t="s">
        <v>376</v>
      </c>
      <c r="G1602" s="956">
        <v>28451</v>
      </c>
      <c r="H1602" s="795">
        <v>39</v>
      </c>
      <c r="I1602" s="725" t="s">
        <v>4508</v>
      </c>
      <c r="J1602" s="721" t="s">
        <v>289</v>
      </c>
      <c r="K1602" s="721" t="s">
        <v>283</v>
      </c>
      <c r="L1602" s="726"/>
      <c r="M1602" s="726" t="s">
        <v>6426</v>
      </c>
      <c r="N1602" s="722" t="s">
        <v>5260</v>
      </c>
      <c r="O1602" s="721" t="s">
        <v>222</v>
      </c>
      <c r="P1602" s="734" t="s">
        <v>5374</v>
      </c>
      <c r="Q1602" s="734" t="s">
        <v>5377</v>
      </c>
    </row>
    <row r="1603" spans="1:17">
      <c r="A1603" s="721"/>
      <c r="B1603" s="721">
        <v>2</v>
      </c>
      <c r="C1603" s="722" t="s">
        <v>5379</v>
      </c>
      <c r="D1603" s="723" t="s">
        <v>16</v>
      </c>
      <c r="E1603" s="721" t="s">
        <v>221</v>
      </c>
      <c r="F1603" s="721" t="s">
        <v>376</v>
      </c>
      <c r="G1603" s="956">
        <v>28607</v>
      </c>
      <c r="H1603" s="795">
        <v>39</v>
      </c>
      <c r="I1603" s="725" t="s">
        <v>4508</v>
      </c>
      <c r="J1603" s="721" t="s">
        <v>289</v>
      </c>
      <c r="K1603" s="721" t="s">
        <v>246</v>
      </c>
      <c r="L1603" s="726"/>
      <c r="M1603" s="726" t="s">
        <v>6426</v>
      </c>
      <c r="N1603" s="722" t="s">
        <v>5260</v>
      </c>
      <c r="O1603" s="721" t="s">
        <v>245</v>
      </c>
      <c r="P1603" s="734" t="s">
        <v>5378</v>
      </c>
      <c r="Q1603" s="734" t="s">
        <v>5377</v>
      </c>
    </row>
    <row r="1604" spans="1:17">
      <c r="A1604" s="721"/>
      <c r="B1604" s="721">
        <v>3</v>
      </c>
      <c r="C1604" s="722" t="s">
        <v>5383</v>
      </c>
      <c r="D1604" s="723" t="s">
        <v>23</v>
      </c>
      <c r="E1604" s="721" t="s">
        <v>254</v>
      </c>
      <c r="F1604" s="721" t="s">
        <v>376</v>
      </c>
      <c r="G1604" s="956">
        <v>38320</v>
      </c>
      <c r="H1604" s="795">
        <v>12</v>
      </c>
      <c r="I1604" s="725" t="s">
        <v>4508</v>
      </c>
      <c r="J1604" s="721" t="s">
        <v>369</v>
      </c>
      <c r="K1604" s="721" t="s">
        <v>266</v>
      </c>
      <c r="L1604" s="726"/>
      <c r="M1604" s="726" t="s">
        <v>6426</v>
      </c>
      <c r="N1604" s="722" t="s">
        <v>5260</v>
      </c>
      <c r="O1604" s="721" t="s">
        <v>255</v>
      </c>
      <c r="P1604" s="734" t="s">
        <v>5382</v>
      </c>
      <c r="Q1604" s="734" t="s">
        <v>5377</v>
      </c>
    </row>
    <row r="1605" spans="1:17">
      <c r="A1605" s="721"/>
      <c r="B1605" s="721">
        <v>4</v>
      </c>
      <c r="C1605" s="722" t="s">
        <v>5385</v>
      </c>
      <c r="D1605" s="723" t="s">
        <v>16</v>
      </c>
      <c r="E1605" s="721" t="s">
        <v>254</v>
      </c>
      <c r="F1605" s="721" t="s">
        <v>376</v>
      </c>
      <c r="G1605" s="956">
        <v>39407</v>
      </c>
      <c r="H1605" s="795">
        <v>9</v>
      </c>
      <c r="I1605" s="725" t="s">
        <v>4508</v>
      </c>
      <c r="J1605" s="721" t="s">
        <v>369</v>
      </c>
      <c r="K1605" s="721" t="s">
        <v>266</v>
      </c>
      <c r="L1605" s="726"/>
      <c r="M1605" s="726" t="s">
        <v>6426</v>
      </c>
      <c r="N1605" s="722" t="s">
        <v>5260</v>
      </c>
      <c r="O1605" s="721" t="s">
        <v>255</v>
      </c>
      <c r="P1605" s="734" t="s">
        <v>5384</v>
      </c>
      <c r="Q1605" s="734" t="s">
        <v>5377</v>
      </c>
    </row>
    <row r="1606" spans="1:17">
      <c r="A1606" s="721">
        <v>448</v>
      </c>
      <c r="B1606" s="721">
        <v>1</v>
      </c>
      <c r="C1606" s="722" t="s">
        <v>5387</v>
      </c>
      <c r="D1606" s="723" t="s">
        <v>23</v>
      </c>
      <c r="E1606" s="721" t="s">
        <v>221</v>
      </c>
      <c r="F1606" s="721" t="s">
        <v>970</v>
      </c>
      <c r="G1606" s="956">
        <v>30973</v>
      </c>
      <c r="H1606" s="795">
        <v>32</v>
      </c>
      <c r="I1606" s="725" t="s">
        <v>1403</v>
      </c>
      <c r="J1606" s="721" t="s">
        <v>289</v>
      </c>
      <c r="K1606" s="721" t="s">
        <v>674</v>
      </c>
      <c r="L1606" s="726"/>
      <c r="M1606" s="726" t="s">
        <v>6426</v>
      </c>
      <c r="N1606" s="722" t="s">
        <v>5260</v>
      </c>
      <c r="O1606" s="721" t="s">
        <v>222</v>
      </c>
      <c r="P1606" s="734" t="s">
        <v>5386</v>
      </c>
      <c r="Q1606" s="736" t="s">
        <v>5390</v>
      </c>
    </row>
    <row r="1607" spans="1:17">
      <c r="A1607" s="721"/>
      <c r="B1607" s="721">
        <v>2</v>
      </c>
      <c r="C1607" s="722" t="s">
        <v>5392</v>
      </c>
      <c r="D1607" s="723" t="s">
        <v>16</v>
      </c>
      <c r="E1607" s="721" t="s">
        <v>221</v>
      </c>
      <c r="F1607" s="721" t="s">
        <v>970</v>
      </c>
      <c r="G1607" s="956">
        <v>31776</v>
      </c>
      <c r="H1607" s="795">
        <v>30</v>
      </c>
      <c r="I1607" s="725" t="s">
        <v>1403</v>
      </c>
      <c r="J1607" s="721" t="s">
        <v>289</v>
      </c>
      <c r="K1607" s="721" t="s">
        <v>246</v>
      </c>
      <c r="L1607" s="726"/>
      <c r="M1607" s="726" t="s">
        <v>6426</v>
      </c>
      <c r="N1607" s="722" t="s">
        <v>5260</v>
      </c>
      <c r="O1607" s="721" t="s">
        <v>245</v>
      </c>
      <c r="P1607" s="734" t="s">
        <v>5391</v>
      </c>
      <c r="Q1607" s="736" t="s">
        <v>5390</v>
      </c>
    </row>
    <row r="1608" spans="1:17">
      <c r="A1608" s="721"/>
      <c r="B1608" s="721">
        <v>3</v>
      </c>
      <c r="C1608" s="722" t="s">
        <v>5395</v>
      </c>
      <c r="D1608" s="723" t="s">
        <v>16</v>
      </c>
      <c r="E1608" s="721" t="s">
        <v>254</v>
      </c>
      <c r="F1608" s="721" t="s">
        <v>970</v>
      </c>
      <c r="G1608" s="956">
        <v>38924</v>
      </c>
      <c r="H1608" s="795">
        <v>11</v>
      </c>
      <c r="I1608" s="725" t="s">
        <v>1403</v>
      </c>
      <c r="J1608" s="721" t="s">
        <v>369</v>
      </c>
      <c r="K1608" s="721" t="s">
        <v>266</v>
      </c>
      <c r="L1608" s="726"/>
      <c r="M1608" s="726" t="s">
        <v>6426</v>
      </c>
      <c r="N1608" s="722" t="s">
        <v>5260</v>
      </c>
      <c r="O1608" s="721" t="s">
        <v>255</v>
      </c>
      <c r="P1608" s="727" t="s">
        <v>5394</v>
      </c>
      <c r="Q1608" s="736" t="s">
        <v>5390</v>
      </c>
    </row>
    <row r="1609" spans="1:17">
      <c r="A1609" s="721"/>
      <c r="B1609" s="721">
        <v>4</v>
      </c>
      <c r="C1609" s="722" t="s">
        <v>5397</v>
      </c>
      <c r="D1609" s="723" t="s">
        <v>16</v>
      </c>
      <c r="E1609" s="721" t="s">
        <v>254</v>
      </c>
      <c r="F1609" s="721" t="s">
        <v>229</v>
      </c>
      <c r="G1609" s="956">
        <v>41377</v>
      </c>
      <c r="H1609" s="795">
        <v>4</v>
      </c>
      <c r="I1609" s="725" t="s">
        <v>1403</v>
      </c>
      <c r="J1609" s="721" t="s">
        <v>265</v>
      </c>
      <c r="K1609" s="721" t="s">
        <v>270</v>
      </c>
      <c r="L1609" s="726"/>
      <c r="M1609" s="726" t="s">
        <v>6426</v>
      </c>
      <c r="N1609" s="722" t="s">
        <v>5260</v>
      </c>
      <c r="O1609" s="721" t="s">
        <v>255</v>
      </c>
      <c r="P1609" s="727" t="s">
        <v>5396</v>
      </c>
      <c r="Q1609" s="736" t="s">
        <v>5390</v>
      </c>
    </row>
    <row r="1610" spans="1:17">
      <c r="A1610" s="721">
        <v>449</v>
      </c>
      <c r="B1610" s="721">
        <v>1</v>
      </c>
      <c r="C1610" s="722" t="s">
        <v>5399</v>
      </c>
      <c r="D1610" s="723" t="s">
        <v>23</v>
      </c>
      <c r="E1610" s="721" t="s">
        <v>221</v>
      </c>
      <c r="F1610" s="721" t="s">
        <v>376</v>
      </c>
      <c r="G1610" s="956">
        <v>23617</v>
      </c>
      <c r="H1610" s="795">
        <v>52</v>
      </c>
      <c r="I1610" s="725" t="s">
        <v>1403</v>
      </c>
      <c r="J1610" s="721" t="s">
        <v>223</v>
      </c>
      <c r="K1610" s="721" t="s">
        <v>283</v>
      </c>
      <c r="L1610" s="726"/>
      <c r="M1610" s="726" t="s">
        <v>6426</v>
      </c>
      <c r="N1610" s="722" t="s">
        <v>5260</v>
      </c>
      <c r="O1610" s="721" t="s">
        <v>222</v>
      </c>
      <c r="P1610" s="734" t="s">
        <v>5398</v>
      </c>
      <c r="Q1610" s="734" t="s">
        <v>5402</v>
      </c>
    </row>
    <row r="1611" spans="1:17">
      <c r="A1611" s="721"/>
      <c r="B1611" s="721">
        <v>2</v>
      </c>
      <c r="C1611" s="722" t="s">
        <v>5404</v>
      </c>
      <c r="D1611" s="723" t="s">
        <v>16</v>
      </c>
      <c r="E1611" s="721" t="s">
        <v>221</v>
      </c>
      <c r="F1611" s="721" t="s">
        <v>1582</v>
      </c>
      <c r="G1611" s="956">
        <v>24967</v>
      </c>
      <c r="H1611" s="795">
        <v>49</v>
      </c>
      <c r="I1611" s="725" t="s">
        <v>1403</v>
      </c>
      <c r="J1611" s="721" t="s">
        <v>223</v>
      </c>
      <c r="K1611" s="721" t="s">
        <v>246</v>
      </c>
      <c r="L1611" s="726"/>
      <c r="M1611" s="726" t="s">
        <v>6426</v>
      </c>
      <c r="N1611" s="722" t="s">
        <v>5260</v>
      </c>
      <c r="O1611" s="721" t="s">
        <v>245</v>
      </c>
      <c r="P1611" s="734" t="s">
        <v>5403</v>
      </c>
      <c r="Q1611" s="734" t="s">
        <v>5402</v>
      </c>
    </row>
    <row r="1612" spans="1:17">
      <c r="A1612" s="721"/>
      <c r="B1612" s="721">
        <v>3</v>
      </c>
      <c r="C1612" s="722" t="s">
        <v>5408</v>
      </c>
      <c r="D1612" s="723" t="s">
        <v>23</v>
      </c>
      <c r="E1612" s="721" t="s">
        <v>254</v>
      </c>
      <c r="F1612" s="721" t="s">
        <v>230</v>
      </c>
      <c r="G1612" s="956">
        <v>35244</v>
      </c>
      <c r="H1612" s="795">
        <v>21</v>
      </c>
      <c r="I1612" s="725" t="s">
        <v>1403</v>
      </c>
      <c r="J1612" s="721" t="s">
        <v>886</v>
      </c>
      <c r="K1612" s="721" t="s">
        <v>266</v>
      </c>
      <c r="L1612" s="726"/>
      <c r="M1612" s="726" t="s">
        <v>6426</v>
      </c>
      <c r="N1612" s="722" t="s">
        <v>5260</v>
      </c>
      <c r="O1612" s="721" t="s">
        <v>255</v>
      </c>
      <c r="P1612" s="734" t="s">
        <v>5407</v>
      </c>
      <c r="Q1612" s="734" t="s">
        <v>5402</v>
      </c>
    </row>
    <row r="1613" spans="1:17">
      <c r="A1613" s="721"/>
      <c r="B1613" s="721">
        <v>4</v>
      </c>
      <c r="C1613" s="722" t="s">
        <v>5411</v>
      </c>
      <c r="D1613" s="723" t="s">
        <v>23</v>
      </c>
      <c r="E1613" s="721" t="s">
        <v>254</v>
      </c>
      <c r="F1613" s="721" t="s">
        <v>230</v>
      </c>
      <c r="G1613" s="956">
        <v>35912</v>
      </c>
      <c r="H1613" s="795">
        <v>19</v>
      </c>
      <c r="I1613" s="725" t="s">
        <v>1403</v>
      </c>
      <c r="J1613" s="721" t="s">
        <v>886</v>
      </c>
      <c r="K1613" s="721" t="s">
        <v>266</v>
      </c>
      <c r="L1613" s="726"/>
      <c r="M1613" s="726" t="s">
        <v>6426</v>
      </c>
      <c r="N1613" s="722" t="s">
        <v>5260</v>
      </c>
      <c r="O1613" s="721" t="s">
        <v>255</v>
      </c>
      <c r="P1613" s="734" t="s">
        <v>5410</v>
      </c>
      <c r="Q1613" s="734" t="s">
        <v>5402</v>
      </c>
    </row>
    <row r="1614" spans="1:17">
      <c r="A1614" s="721"/>
      <c r="B1614" s="721">
        <v>5</v>
      </c>
      <c r="C1614" s="722" t="s">
        <v>5413</v>
      </c>
      <c r="D1614" s="723" t="s">
        <v>16</v>
      </c>
      <c r="E1614" s="721" t="s">
        <v>254</v>
      </c>
      <c r="F1614" s="721" t="s">
        <v>22</v>
      </c>
      <c r="G1614" s="956">
        <v>36558</v>
      </c>
      <c r="H1614" s="795">
        <v>17</v>
      </c>
      <c r="I1614" s="725" t="s">
        <v>1403</v>
      </c>
      <c r="J1614" s="721" t="s">
        <v>348</v>
      </c>
      <c r="K1614" s="721" t="s">
        <v>266</v>
      </c>
      <c r="L1614" s="726"/>
      <c r="M1614" s="726" t="s">
        <v>6426</v>
      </c>
      <c r="N1614" s="722" t="s">
        <v>5260</v>
      </c>
      <c r="O1614" s="721" t="s">
        <v>255</v>
      </c>
      <c r="P1614" s="734" t="s">
        <v>5412</v>
      </c>
      <c r="Q1614" s="734" t="s">
        <v>5402</v>
      </c>
    </row>
    <row r="1615" spans="1:17">
      <c r="A1615" s="721">
        <v>450</v>
      </c>
      <c r="B1615" s="721">
        <v>1</v>
      </c>
      <c r="C1615" s="722" t="s">
        <v>5415</v>
      </c>
      <c r="D1615" s="723" t="s">
        <v>23</v>
      </c>
      <c r="E1615" s="721" t="s">
        <v>221</v>
      </c>
      <c r="F1615" s="721" t="s">
        <v>297</v>
      </c>
      <c r="G1615" s="956">
        <v>23626</v>
      </c>
      <c r="H1615" s="795">
        <v>52</v>
      </c>
      <c r="I1615" s="725" t="s">
        <v>1403</v>
      </c>
      <c r="J1615" s="721" t="s">
        <v>256</v>
      </c>
      <c r="K1615" s="721" t="s">
        <v>283</v>
      </c>
      <c r="L1615" s="726"/>
      <c r="M1615" s="726" t="s">
        <v>6426</v>
      </c>
      <c r="N1615" s="722" t="s">
        <v>5260</v>
      </c>
      <c r="O1615" s="721" t="s">
        <v>222</v>
      </c>
      <c r="P1615" s="722" t="s">
        <v>5414</v>
      </c>
      <c r="Q1615" s="722" t="s">
        <v>5417</v>
      </c>
    </row>
    <row r="1616" spans="1:17">
      <c r="A1616" s="721"/>
      <c r="B1616" s="721">
        <v>2</v>
      </c>
      <c r="C1616" s="722" t="s">
        <v>4463</v>
      </c>
      <c r="D1616" s="723" t="s">
        <v>16</v>
      </c>
      <c r="E1616" s="721" t="s">
        <v>221</v>
      </c>
      <c r="F1616" s="721" t="s">
        <v>938</v>
      </c>
      <c r="G1616" s="956">
        <v>24221</v>
      </c>
      <c r="H1616" s="795">
        <v>51</v>
      </c>
      <c r="I1616" s="725" t="s">
        <v>1403</v>
      </c>
      <c r="J1616" s="721" t="s">
        <v>256</v>
      </c>
      <c r="K1616" s="721" t="s">
        <v>246</v>
      </c>
      <c r="L1616" s="726"/>
      <c r="M1616" s="726" t="s">
        <v>6426</v>
      </c>
      <c r="N1616" s="722" t="s">
        <v>5260</v>
      </c>
      <c r="O1616" s="721" t="s">
        <v>245</v>
      </c>
      <c r="P1616" s="722" t="s">
        <v>5418</v>
      </c>
      <c r="Q1616" s="722" t="s">
        <v>5417</v>
      </c>
    </row>
    <row r="1617" spans="1:17">
      <c r="A1617" s="721"/>
      <c r="B1617" s="721">
        <v>3</v>
      </c>
      <c r="C1617" s="722" t="s">
        <v>5422</v>
      </c>
      <c r="D1617" s="723" t="s">
        <v>23</v>
      </c>
      <c r="E1617" s="721" t="s">
        <v>254</v>
      </c>
      <c r="F1617" s="721" t="s">
        <v>938</v>
      </c>
      <c r="G1617" s="956">
        <v>31659</v>
      </c>
      <c r="H1617" s="795">
        <v>30</v>
      </c>
      <c r="I1617" s="725" t="s">
        <v>1403</v>
      </c>
      <c r="J1617" s="721" t="s">
        <v>223</v>
      </c>
      <c r="K1617" s="721" t="s">
        <v>261</v>
      </c>
      <c r="L1617" s="726"/>
      <c r="M1617" s="726" t="s">
        <v>6426</v>
      </c>
      <c r="N1617" s="722" t="s">
        <v>5260</v>
      </c>
      <c r="O1617" s="721" t="s">
        <v>255</v>
      </c>
      <c r="P1617" s="722" t="s">
        <v>5421</v>
      </c>
      <c r="Q1617" s="722" t="s">
        <v>5417</v>
      </c>
    </row>
    <row r="1618" spans="1:17">
      <c r="A1618" s="721"/>
      <c r="B1618" s="721">
        <v>4</v>
      </c>
      <c r="C1618" s="722" t="s">
        <v>5424</v>
      </c>
      <c r="D1618" s="723" t="s">
        <v>23</v>
      </c>
      <c r="E1618" s="721" t="s">
        <v>254</v>
      </c>
      <c r="F1618" s="721" t="s">
        <v>22</v>
      </c>
      <c r="G1618" s="956">
        <v>33849</v>
      </c>
      <c r="H1618" s="795">
        <v>24</v>
      </c>
      <c r="I1618" s="725" t="s">
        <v>1403</v>
      </c>
      <c r="J1618" s="721" t="s">
        <v>223</v>
      </c>
      <c r="K1618" s="721" t="s">
        <v>261</v>
      </c>
      <c r="L1618" s="726"/>
      <c r="M1618" s="726" t="s">
        <v>6426</v>
      </c>
      <c r="N1618" s="722" t="s">
        <v>5260</v>
      </c>
      <c r="O1618" s="721" t="s">
        <v>255</v>
      </c>
      <c r="P1618" s="722" t="s">
        <v>5423</v>
      </c>
      <c r="Q1618" s="722" t="s">
        <v>5417</v>
      </c>
    </row>
    <row r="1619" spans="1:17">
      <c r="A1619" s="721">
        <v>451</v>
      </c>
      <c r="B1619" s="738">
        <v>1</v>
      </c>
      <c r="C1619" s="722" t="s">
        <v>5426</v>
      </c>
      <c r="D1619" s="723" t="s">
        <v>23</v>
      </c>
      <c r="E1619" s="721" t="s">
        <v>221</v>
      </c>
      <c r="F1619" s="721" t="s">
        <v>288</v>
      </c>
      <c r="G1619" s="956">
        <v>27124</v>
      </c>
      <c r="H1619" s="795">
        <v>43</v>
      </c>
      <c r="I1619" s="725" t="s">
        <v>1403</v>
      </c>
      <c r="J1619" s="721" t="s">
        <v>1291</v>
      </c>
      <c r="K1619" s="721" t="s">
        <v>283</v>
      </c>
      <c r="L1619" s="726"/>
      <c r="M1619" s="726" t="s">
        <v>6426</v>
      </c>
      <c r="N1619" s="722" t="s">
        <v>5260</v>
      </c>
      <c r="O1619" s="721" t="s">
        <v>222</v>
      </c>
      <c r="P1619" s="727" t="s">
        <v>5425</v>
      </c>
      <c r="Q1619" s="727" t="s">
        <v>5427</v>
      </c>
    </row>
    <row r="1620" spans="1:17">
      <c r="A1620" s="721"/>
      <c r="B1620" s="738">
        <v>2</v>
      </c>
      <c r="C1620" s="722" t="s">
        <v>5429</v>
      </c>
      <c r="D1620" s="723" t="s">
        <v>16</v>
      </c>
      <c r="E1620" s="721" t="s">
        <v>221</v>
      </c>
      <c r="F1620" s="721" t="s">
        <v>337</v>
      </c>
      <c r="G1620" s="956">
        <v>27364</v>
      </c>
      <c r="H1620" s="795">
        <v>42</v>
      </c>
      <c r="I1620" s="725" t="s">
        <v>1403</v>
      </c>
      <c r="J1620" s="721" t="s">
        <v>1291</v>
      </c>
      <c r="K1620" s="721" t="s">
        <v>246</v>
      </c>
      <c r="L1620" s="726"/>
      <c r="M1620" s="726" t="s">
        <v>6426</v>
      </c>
      <c r="N1620" s="722" t="s">
        <v>5260</v>
      </c>
      <c r="O1620" s="721" t="s">
        <v>245</v>
      </c>
      <c r="P1620" s="727" t="s">
        <v>5428</v>
      </c>
      <c r="Q1620" s="727" t="s">
        <v>5427</v>
      </c>
    </row>
    <row r="1621" spans="1:17">
      <c r="A1621" s="721"/>
      <c r="B1621" s="738">
        <v>3</v>
      </c>
      <c r="C1621" s="722" t="s">
        <v>5432</v>
      </c>
      <c r="D1621" s="723" t="s">
        <v>23</v>
      </c>
      <c r="E1621" s="721" t="s">
        <v>254</v>
      </c>
      <c r="F1621" s="721" t="s">
        <v>230</v>
      </c>
      <c r="G1621" s="956">
        <v>36711</v>
      </c>
      <c r="H1621" s="795">
        <v>17</v>
      </c>
      <c r="I1621" s="725" t="s">
        <v>1403</v>
      </c>
      <c r="J1621" s="721" t="s">
        <v>2491</v>
      </c>
      <c r="K1621" s="721" t="s">
        <v>261</v>
      </c>
      <c r="L1621" s="726"/>
      <c r="M1621" s="726" t="s">
        <v>6426</v>
      </c>
      <c r="N1621" s="722" t="s">
        <v>5260</v>
      </c>
      <c r="O1621" s="721" t="s">
        <v>255</v>
      </c>
      <c r="P1621" s="727" t="s">
        <v>5431</v>
      </c>
      <c r="Q1621" s="727" t="s">
        <v>5427</v>
      </c>
    </row>
    <row r="1622" spans="1:17">
      <c r="A1622" s="721">
        <v>452</v>
      </c>
      <c r="B1622" s="738">
        <v>1</v>
      </c>
      <c r="C1622" s="762" t="s">
        <v>5435</v>
      </c>
      <c r="D1622" s="742" t="s">
        <v>23</v>
      </c>
      <c r="E1622" s="737" t="s">
        <v>221</v>
      </c>
      <c r="F1622" s="737" t="s">
        <v>2470</v>
      </c>
      <c r="G1622" s="961" t="s">
        <v>5436</v>
      </c>
      <c r="H1622" s="795">
        <v>39</v>
      </c>
      <c r="I1622" s="725" t="s">
        <v>1403</v>
      </c>
      <c r="J1622" s="737" t="s">
        <v>3677</v>
      </c>
      <c r="K1622" s="737" t="s">
        <v>261</v>
      </c>
      <c r="L1622" s="726"/>
      <c r="M1622" s="726" t="s">
        <v>6426</v>
      </c>
      <c r="N1622" s="722" t="s">
        <v>5260</v>
      </c>
      <c r="O1622" s="737" t="s">
        <v>222</v>
      </c>
      <c r="P1622" s="734" t="s">
        <v>5434</v>
      </c>
      <c r="Q1622" s="734" t="s">
        <v>5439</v>
      </c>
    </row>
    <row r="1623" spans="1:17">
      <c r="A1623" s="721"/>
      <c r="B1623" s="738">
        <v>2</v>
      </c>
      <c r="C1623" s="734" t="s">
        <v>5441</v>
      </c>
      <c r="D1623" s="742" t="s">
        <v>16</v>
      </c>
      <c r="E1623" s="737" t="s">
        <v>221</v>
      </c>
      <c r="F1623" s="737" t="s">
        <v>5442</v>
      </c>
      <c r="G1623" s="961" t="s">
        <v>5443</v>
      </c>
      <c r="H1623" s="795">
        <v>26</v>
      </c>
      <c r="I1623" s="725" t="s">
        <v>1403</v>
      </c>
      <c r="J1623" s="737" t="s">
        <v>3677</v>
      </c>
      <c r="K1623" s="737" t="s">
        <v>246</v>
      </c>
      <c r="L1623" s="726"/>
      <c r="M1623" s="726" t="s">
        <v>6426</v>
      </c>
      <c r="N1623" s="722" t="s">
        <v>5260</v>
      </c>
      <c r="O1623" s="737" t="s">
        <v>245</v>
      </c>
      <c r="P1623" s="734" t="s">
        <v>5440</v>
      </c>
      <c r="Q1623" s="734" t="s">
        <v>5439</v>
      </c>
    </row>
    <row r="1624" spans="1:17">
      <c r="A1624" s="738"/>
      <c r="B1624" s="738">
        <v>3</v>
      </c>
      <c r="C1624" s="734" t="s">
        <v>5447</v>
      </c>
      <c r="D1624" s="742" t="s">
        <v>23</v>
      </c>
      <c r="E1624" s="737" t="s">
        <v>254</v>
      </c>
      <c r="F1624" s="737" t="s">
        <v>2470</v>
      </c>
      <c r="G1624" s="961" t="s">
        <v>5448</v>
      </c>
      <c r="H1624" s="795">
        <v>5</v>
      </c>
      <c r="I1624" s="725" t="s">
        <v>1403</v>
      </c>
      <c r="J1624" s="737" t="s">
        <v>3684</v>
      </c>
      <c r="K1624" s="737" t="s">
        <v>270</v>
      </c>
      <c r="L1624" s="726"/>
      <c r="M1624" s="726" t="s">
        <v>6426</v>
      </c>
      <c r="N1624" s="722" t="s">
        <v>5260</v>
      </c>
      <c r="O1624" s="737" t="s">
        <v>255</v>
      </c>
      <c r="P1624" s="734" t="s">
        <v>5446</v>
      </c>
      <c r="Q1624" s="734" t="s">
        <v>5439</v>
      </c>
    </row>
    <row r="1625" spans="1:17">
      <c r="A1625" s="738">
        <v>453</v>
      </c>
      <c r="B1625" s="738">
        <v>1</v>
      </c>
      <c r="C1625" s="734" t="s">
        <v>1264</v>
      </c>
      <c r="D1625" s="742" t="s">
        <v>23</v>
      </c>
      <c r="E1625" s="737" t="s">
        <v>221</v>
      </c>
      <c r="F1625" s="737" t="s">
        <v>5450</v>
      </c>
      <c r="G1625" s="961" t="s">
        <v>5451</v>
      </c>
      <c r="H1625" s="795">
        <v>39</v>
      </c>
      <c r="I1625" s="725" t="s">
        <v>1403</v>
      </c>
      <c r="J1625" s="737" t="s">
        <v>2491</v>
      </c>
      <c r="K1625" s="737" t="s">
        <v>1172</v>
      </c>
      <c r="L1625" s="726"/>
      <c r="M1625" s="726" t="s">
        <v>6426</v>
      </c>
      <c r="N1625" s="722" t="s">
        <v>5260</v>
      </c>
      <c r="O1625" s="737" t="s">
        <v>222</v>
      </c>
      <c r="P1625" s="736" t="s">
        <v>5449</v>
      </c>
      <c r="Q1625" s="736" t="s">
        <v>5454</v>
      </c>
    </row>
    <row r="1626" spans="1:17">
      <c r="A1626" s="738"/>
      <c r="B1626" s="738">
        <v>2</v>
      </c>
      <c r="C1626" s="734" t="s">
        <v>5456</v>
      </c>
      <c r="D1626" s="742" t="s">
        <v>16</v>
      </c>
      <c r="E1626" s="737" t="s">
        <v>221</v>
      </c>
      <c r="F1626" s="737" t="s">
        <v>452</v>
      </c>
      <c r="G1626" s="961" t="s">
        <v>5457</v>
      </c>
      <c r="H1626" s="795">
        <v>38</v>
      </c>
      <c r="I1626" s="725" t="s">
        <v>1403</v>
      </c>
      <c r="J1626" s="737" t="s">
        <v>785</v>
      </c>
      <c r="K1626" s="737" t="s">
        <v>246</v>
      </c>
      <c r="L1626" s="726"/>
      <c r="M1626" s="726" t="s">
        <v>6426</v>
      </c>
      <c r="N1626" s="722" t="s">
        <v>5260</v>
      </c>
      <c r="O1626" s="737" t="s">
        <v>245</v>
      </c>
      <c r="P1626" s="736" t="s">
        <v>5455</v>
      </c>
      <c r="Q1626" s="736" t="s">
        <v>5454</v>
      </c>
    </row>
    <row r="1627" spans="1:17">
      <c r="A1627" s="738"/>
      <c r="B1627" s="738">
        <v>3</v>
      </c>
      <c r="C1627" s="734" t="s">
        <v>5459</v>
      </c>
      <c r="D1627" s="742" t="s">
        <v>16</v>
      </c>
      <c r="E1627" s="737" t="s">
        <v>254</v>
      </c>
      <c r="F1627" s="737" t="s">
        <v>230</v>
      </c>
      <c r="G1627" s="961" t="s">
        <v>5460</v>
      </c>
      <c r="H1627" s="795">
        <v>15</v>
      </c>
      <c r="I1627" s="725" t="s">
        <v>1403</v>
      </c>
      <c r="J1627" s="737" t="s">
        <v>348</v>
      </c>
      <c r="K1627" s="737" t="s">
        <v>266</v>
      </c>
      <c r="L1627" s="726"/>
      <c r="M1627" s="726" t="s">
        <v>6426</v>
      </c>
      <c r="N1627" s="722" t="s">
        <v>5260</v>
      </c>
      <c r="O1627" s="737" t="s">
        <v>255</v>
      </c>
      <c r="P1627" s="736" t="s">
        <v>5458</v>
      </c>
      <c r="Q1627" s="736" t="s">
        <v>5454</v>
      </c>
    </row>
    <row r="1628" spans="1:17">
      <c r="A1628" s="738"/>
      <c r="B1628" s="738">
        <v>4</v>
      </c>
      <c r="C1628" s="734" t="s">
        <v>5462</v>
      </c>
      <c r="D1628" s="742" t="s">
        <v>16</v>
      </c>
      <c r="E1628" s="737" t="s">
        <v>254</v>
      </c>
      <c r="F1628" s="737" t="s">
        <v>230</v>
      </c>
      <c r="G1628" s="961" t="s">
        <v>5463</v>
      </c>
      <c r="H1628" s="795">
        <v>11</v>
      </c>
      <c r="I1628" s="725" t="s">
        <v>1403</v>
      </c>
      <c r="J1628" s="737" t="s">
        <v>369</v>
      </c>
      <c r="K1628" s="737" t="s">
        <v>266</v>
      </c>
      <c r="L1628" s="726"/>
      <c r="M1628" s="726" t="s">
        <v>6426</v>
      </c>
      <c r="N1628" s="722" t="s">
        <v>5260</v>
      </c>
      <c r="O1628" s="737" t="s">
        <v>255</v>
      </c>
      <c r="P1628" s="736" t="s">
        <v>5461</v>
      </c>
      <c r="Q1628" s="736" t="s">
        <v>5454</v>
      </c>
    </row>
    <row r="1629" spans="1:17">
      <c r="A1629" s="738"/>
      <c r="B1629" s="738">
        <v>5</v>
      </c>
      <c r="C1629" s="734" t="s">
        <v>5465</v>
      </c>
      <c r="D1629" s="742" t="s">
        <v>23</v>
      </c>
      <c r="E1629" s="737" t="s">
        <v>254</v>
      </c>
      <c r="F1629" s="737" t="s">
        <v>230</v>
      </c>
      <c r="G1629" s="961" t="s">
        <v>5466</v>
      </c>
      <c r="H1629" s="795">
        <v>7</v>
      </c>
      <c r="I1629" s="725" t="s">
        <v>1403</v>
      </c>
      <c r="J1629" s="737" t="s">
        <v>369</v>
      </c>
      <c r="K1629" s="737" t="s">
        <v>266</v>
      </c>
      <c r="L1629" s="726"/>
      <c r="M1629" s="726" t="s">
        <v>6426</v>
      </c>
      <c r="N1629" s="722" t="s">
        <v>5260</v>
      </c>
      <c r="O1629" s="737" t="s">
        <v>255</v>
      </c>
      <c r="P1629" s="736" t="s">
        <v>5464</v>
      </c>
      <c r="Q1629" s="736" t="s">
        <v>5454</v>
      </c>
    </row>
    <row r="1630" spans="1:17">
      <c r="A1630" s="738">
        <v>454</v>
      </c>
      <c r="B1630" s="738">
        <v>1</v>
      </c>
      <c r="C1630" s="734" t="s">
        <v>5468</v>
      </c>
      <c r="D1630" s="742" t="s">
        <v>23</v>
      </c>
      <c r="E1630" s="737" t="s">
        <v>221</v>
      </c>
      <c r="F1630" s="737" t="s">
        <v>5469</v>
      </c>
      <c r="G1630" s="961" t="s">
        <v>5470</v>
      </c>
      <c r="H1630" s="795">
        <v>60</v>
      </c>
      <c r="I1630" s="747" t="s">
        <v>4508</v>
      </c>
      <c r="J1630" s="737"/>
      <c r="K1630" s="737" t="s">
        <v>283</v>
      </c>
      <c r="L1630" s="726"/>
      <c r="M1630" s="726" t="s">
        <v>6426</v>
      </c>
      <c r="N1630" s="722" t="s">
        <v>5260</v>
      </c>
      <c r="O1630" s="737" t="s">
        <v>222</v>
      </c>
      <c r="P1630" s="736" t="s">
        <v>5467</v>
      </c>
      <c r="Q1630" s="736"/>
    </row>
    <row r="1631" spans="1:17">
      <c r="A1631" s="738"/>
      <c r="B1631" s="738">
        <v>2</v>
      </c>
      <c r="C1631" s="734" t="s">
        <v>5474</v>
      </c>
      <c r="D1631" s="742" t="s">
        <v>16</v>
      </c>
      <c r="E1631" s="737" t="s">
        <v>221</v>
      </c>
      <c r="F1631" s="737" t="s">
        <v>230</v>
      </c>
      <c r="G1631" s="961" t="s">
        <v>5475</v>
      </c>
      <c r="H1631" s="795">
        <v>24</v>
      </c>
      <c r="I1631" s="747" t="s">
        <v>4508</v>
      </c>
      <c r="J1631" s="737"/>
      <c r="K1631" s="737" t="s">
        <v>246</v>
      </c>
      <c r="L1631" s="726"/>
      <c r="M1631" s="726" t="s">
        <v>6426</v>
      </c>
      <c r="N1631" s="722" t="s">
        <v>5260</v>
      </c>
      <c r="O1631" s="737" t="s">
        <v>255</v>
      </c>
      <c r="P1631" s="741" t="s">
        <v>5473</v>
      </c>
      <c r="Q1631" s="736"/>
    </row>
    <row r="1632" spans="1:17">
      <c r="A1632" s="738">
        <v>455</v>
      </c>
      <c r="B1632" s="738">
        <v>1</v>
      </c>
      <c r="C1632" s="734" t="s">
        <v>5476</v>
      </c>
      <c r="D1632" s="742" t="s">
        <v>23</v>
      </c>
      <c r="E1632" s="737" t="s">
        <v>221</v>
      </c>
      <c r="F1632" s="737" t="s">
        <v>1402</v>
      </c>
      <c r="G1632" s="961" t="s">
        <v>5477</v>
      </c>
      <c r="H1632" s="795">
        <v>46</v>
      </c>
      <c r="I1632" s="747" t="s">
        <v>1403</v>
      </c>
      <c r="J1632" s="737"/>
      <c r="K1632" s="737" t="s">
        <v>283</v>
      </c>
      <c r="L1632" s="726"/>
      <c r="M1632" s="726" t="s">
        <v>6426</v>
      </c>
      <c r="N1632" s="722" t="s">
        <v>5260</v>
      </c>
      <c r="O1632" s="737" t="s">
        <v>222</v>
      </c>
      <c r="P1632" s="736" t="s">
        <v>2096</v>
      </c>
      <c r="Q1632" s="736"/>
    </row>
    <row r="1633" spans="1:17">
      <c r="A1633" s="738">
        <v>456</v>
      </c>
      <c r="B1633" s="738">
        <v>1</v>
      </c>
      <c r="C1633" s="734" t="s">
        <v>5484</v>
      </c>
      <c r="D1633" s="742" t="s">
        <v>23</v>
      </c>
      <c r="E1633" s="737" t="s">
        <v>221</v>
      </c>
      <c r="F1633" s="737" t="s">
        <v>376</v>
      </c>
      <c r="G1633" s="961" t="s">
        <v>5485</v>
      </c>
      <c r="H1633" s="795">
        <v>36</v>
      </c>
      <c r="I1633" s="725" t="s">
        <v>4508</v>
      </c>
      <c r="J1633" s="737"/>
      <c r="K1633" s="737" t="s">
        <v>283</v>
      </c>
      <c r="L1633" s="726"/>
      <c r="M1633" s="726" t="s">
        <v>6426</v>
      </c>
      <c r="N1633" s="722" t="s">
        <v>5260</v>
      </c>
      <c r="O1633" s="737" t="s">
        <v>222</v>
      </c>
      <c r="P1633" s="736"/>
      <c r="Q1633" s="736"/>
    </row>
    <row r="1634" spans="1:17">
      <c r="A1634" s="738"/>
      <c r="B1634" s="738">
        <v>2</v>
      </c>
      <c r="C1634" s="734" t="s">
        <v>5487</v>
      </c>
      <c r="D1634" s="742" t="s">
        <v>16</v>
      </c>
      <c r="E1634" s="737" t="s">
        <v>221</v>
      </c>
      <c r="F1634" s="737" t="s">
        <v>376</v>
      </c>
      <c r="G1634" s="961" t="s">
        <v>5488</v>
      </c>
      <c r="H1634" s="795">
        <v>39</v>
      </c>
      <c r="I1634" s="747" t="s">
        <v>4508</v>
      </c>
      <c r="J1634" s="737"/>
      <c r="K1634" s="737" t="s">
        <v>246</v>
      </c>
      <c r="L1634" s="726"/>
      <c r="M1634" s="726" t="s">
        <v>6426</v>
      </c>
      <c r="N1634" s="722" t="s">
        <v>5260</v>
      </c>
      <c r="O1634" s="737" t="s">
        <v>245</v>
      </c>
      <c r="P1634" s="736"/>
      <c r="Q1634" s="736"/>
    </row>
    <row r="1635" spans="1:17">
      <c r="A1635" s="839">
        <v>457</v>
      </c>
      <c r="B1635" s="839">
        <v>1</v>
      </c>
      <c r="C1635" s="839" t="s">
        <v>5611</v>
      </c>
      <c r="D1635" s="726" t="s">
        <v>23</v>
      </c>
      <c r="E1635" s="839" t="s">
        <v>221</v>
      </c>
      <c r="F1635" s="839"/>
      <c r="G1635" s="726"/>
      <c r="H1635" s="839"/>
      <c r="I1635" s="839" t="s">
        <v>1403</v>
      </c>
      <c r="J1635" s="839"/>
      <c r="K1635" s="839" t="s">
        <v>283</v>
      </c>
      <c r="L1635" s="839"/>
      <c r="M1635" s="726" t="s">
        <v>6426</v>
      </c>
      <c r="N1635" s="722" t="s">
        <v>5260</v>
      </c>
      <c r="O1635" s="839" t="s">
        <v>222</v>
      </c>
      <c r="P1635" s="839"/>
      <c r="Q1635" s="839"/>
    </row>
    <row r="1636" spans="1:17">
      <c r="A1636" s="839"/>
      <c r="B1636" s="839">
        <v>2</v>
      </c>
      <c r="C1636" s="839" t="s">
        <v>1159</v>
      </c>
      <c r="D1636" s="726" t="s">
        <v>16</v>
      </c>
      <c r="E1636" s="839" t="s">
        <v>221</v>
      </c>
      <c r="F1636" s="839"/>
      <c r="G1636" s="726"/>
      <c r="H1636" s="839"/>
      <c r="I1636" s="839" t="s">
        <v>1403</v>
      </c>
      <c r="J1636" s="839"/>
      <c r="K1636" s="839" t="s">
        <v>246</v>
      </c>
      <c r="L1636" s="839"/>
      <c r="M1636" s="726" t="s">
        <v>6426</v>
      </c>
      <c r="N1636" s="722" t="s">
        <v>5260</v>
      </c>
      <c r="O1636" s="839" t="s">
        <v>245</v>
      </c>
      <c r="P1636" s="839"/>
      <c r="Q1636" s="839"/>
    </row>
    <row r="1637" spans="1:17">
      <c r="A1637" s="839"/>
      <c r="B1637" s="839">
        <v>3</v>
      </c>
      <c r="C1637" s="839" t="s">
        <v>7071</v>
      </c>
      <c r="D1637" s="726" t="s">
        <v>23</v>
      </c>
      <c r="E1637" s="839" t="s">
        <v>254</v>
      </c>
      <c r="F1637" s="839"/>
      <c r="G1637" s="726"/>
      <c r="H1637" s="839"/>
      <c r="I1637" s="839" t="s">
        <v>1403</v>
      </c>
      <c r="J1637" s="839"/>
      <c r="K1637" s="839"/>
      <c r="L1637" s="839"/>
      <c r="M1637" s="726" t="s">
        <v>6426</v>
      </c>
      <c r="N1637" s="722" t="s">
        <v>5260</v>
      </c>
      <c r="O1637" s="839" t="s">
        <v>255</v>
      </c>
      <c r="P1637" s="839"/>
      <c r="Q1637" s="839"/>
    </row>
    <row r="1638" spans="1:17">
      <c r="A1638" s="722">
        <v>458</v>
      </c>
      <c r="B1638" s="722">
        <v>1</v>
      </c>
      <c r="C1638" s="722" t="s">
        <v>5496</v>
      </c>
      <c r="D1638" s="744" t="s">
        <v>23</v>
      </c>
      <c r="E1638" s="722" t="s">
        <v>221</v>
      </c>
      <c r="F1638" s="722" t="s">
        <v>4921</v>
      </c>
      <c r="G1638" s="957">
        <v>27975</v>
      </c>
      <c r="H1638" s="724">
        <v>41</v>
      </c>
      <c r="I1638" s="769" t="s">
        <v>1403</v>
      </c>
      <c r="J1638" s="722" t="s">
        <v>256</v>
      </c>
      <c r="K1638" s="722" t="s">
        <v>283</v>
      </c>
      <c r="L1638" s="812"/>
      <c r="M1638" s="812" t="s">
        <v>6426</v>
      </c>
      <c r="N1638" s="722" t="s">
        <v>5500</v>
      </c>
      <c r="O1638" s="722" t="s">
        <v>222</v>
      </c>
      <c r="P1638" s="722" t="s">
        <v>5495</v>
      </c>
      <c r="Q1638" s="722" t="s">
        <v>5499</v>
      </c>
    </row>
    <row r="1639" spans="1:17">
      <c r="A1639" s="721"/>
      <c r="B1639" s="721">
        <v>2</v>
      </c>
      <c r="C1639" s="722" t="s">
        <v>5503</v>
      </c>
      <c r="D1639" s="723" t="s">
        <v>16</v>
      </c>
      <c r="E1639" s="721" t="s">
        <v>221</v>
      </c>
      <c r="F1639" s="721" t="s">
        <v>970</v>
      </c>
      <c r="G1639" s="956">
        <v>30169</v>
      </c>
      <c r="H1639" s="795">
        <v>35</v>
      </c>
      <c r="I1639" s="747" t="s">
        <v>1403</v>
      </c>
      <c r="J1639" s="721" t="s">
        <v>256</v>
      </c>
      <c r="K1639" s="738" t="s">
        <v>246</v>
      </c>
      <c r="L1639" s="813"/>
      <c r="M1639" s="813" t="s">
        <v>6426</v>
      </c>
      <c r="N1639" s="722" t="s">
        <v>5500</v>
      </c>
      <c r="O1639" s="721" t="s">
        <v>245</v>
      </c>
      <c r="P1639" s="722" t="s">
        <v>5502</v>
      </c>
      <c r="Q1639" s="722" t="s">
        <v>5499</v>
      </c>
    </row>
    <row r="1640" spans="1:17">
      <c r="A1640" s="721"/>
      <c r="B1640" s="721">
        <v>3</v>
      </c>
      <c r="C1640" s="722" t="s">
        <v>5507</v>
      </c>
      <c r="D1640" s="723" t="s">
        <v>23</v>
      </c>
      <c r="E1640" s="721" t="s">
        <v>254</v>
      </c>
      <c r="F1640" s="721" t="s">
        <v>22</v>
      </c>
      <c r="G1640" s="956">
        <v>38251</v>
      </c>
      <c r="H1640" s="795">
        <v>12</v>
      </c>
      <c r="I1640" s="747" t="s">
        <v>1403</v>
      </c>
      <c r="J1640" s="721" t="s">
        <v>369</v>
      </c>
      <c r="K1640" s="738" t="s">
        <v>266</v>
      </c>
      <c r="L1640" s="813"/>
      <c r="M1640" s="813" t="s">
        <v>6426</v>
      </c>
      <c r="N1640" s="722" t="s">
        <v>5500</v>
      </c>
      <c r="O1640" s="721" t="s">
        <v>255</v>
      </c>
      <c r="P1640" s="722" t="s">
        <v>5506</v>
      </c>
      <c r="Q1640" s="722" t="s">
        <v>5499</v>
      </c>
    </row>
    <row r="1641" spans="1:17">
      <c r="A1641" s="721">
        <v>459</v>
      </c>
      <c r="B1641" s="722">
        <v>1</v>
      </c>
      <c r="C1641" s="722" t="s">
        <v>5510</v>
      </c>
      <c r="D1641" s="757" t="s">
        <v>23</v>
      </c>
      <c r="E1641" s="738" t="s">
        <v>221</v>
      </c>
      <c r="F1641" s="738" t="s">
        <v>5511</v>
      </c>
      <c r="G1641" s="964">
        <v>27926</v>
      </c>
      <c r="H1641" s="811">
        <v>41</v>
      </c>
      <c r="I1641" s="747" t="s">
        <v>1403</v>
      </c>
      <c r="J1641" s="738" t="s">
        <v>256</v>
      </c>
      <c r="K1641" s="738" t="s">
        <v>283</v>
      </c>
      <c r="L1641" s="813"/>
      <c r="M1641" s="813" t="s">
        <v>6426</v>
      </c>
      <c r="N1641" s="722" t="s">
        <v>5500</v>
      </c>
      <c r="O1641" s="738" t="s">
        <v>222</v>
      </c>
      <c r="P1641" s="722" t="s">
        <v>5509</v>
      </c>
      <c r="Q1641" s="722" t="s">
        <v>5513</v>
      </c>
    </row>
    <row r="1642" spans="1:17">
      <c r="A1642" s="721"/>
      <c r="B1642" s="721">
        <v>2</v>
      </c>
      <c r="C1642" s="722" t="s">
        <v>5515</v>
      </c>
      <c r="D1642" s="723" t="s">
        <v>16</v>
      </c>
      <c r="E1642" s="721" t="s">
        <v>221</v>
      </c>
      <c r="F1642" s="721" t="s">
        <v>5511</v>
      </c>
      <c r="G1642" s="956">
        <v>27427</v>
      </c>
      <c r="H1642" s="795">
        <v>42</v>
      </c>
      <c r="I1642" s="725" t="s">
        <v>1403</v>
      </c>
      <c r="J1642" s="721" t="s">
        <v>256</v>
      </c>
      <c r="K1642" s="721" t="s">
        <v>246</v>
      </c>
      <c r="L1642" s="813"/>
      <c r="M1642" s="813" t="s">
        <v>6426</v>
      </c>
      <c r="N1642" s="722" t="s">
        <v>5500</v>
      </c>
      <c r="O1642" s="721" t="s">
        <v>245</v>
      </c>
      <c r="P1642" s="722" t="s">
        <v>5514</v>
      </c>
      <c r="Q1642" s="722" t="s">
        <v>5513</v>
      </c>
    </row>
    <row r="1643" spans="1:17">
      <c r="A1643" s="721"/>
      <c r="B1643" s="721">
        <v>3</v>
      </c>
      <c r="C1643" s="722" t="s">
        <v>5519</v>
      </c>
      <c r="D1643" s="723" t="s">
        <v>23</v>
      </c>
      <c r="E1643" s="721" t="s">
        <v>254</v>
      </c>
      <c r="F1643" s="721" t="s">
        <v>1605</v>
      </c>
      <c r="G1643" s="956">
        <v>36256</v>
      </c>
      <c r="H1643" s="795">
        <v>18</v>
      </c>
      <c r="I1643" s="725" t="s">
        <v>1403</v>
      </c>
      <c r="J1643" s="721" t="s">
        <v>886</v>
      </c>
      <c r="K1643" s="721" t="s">
        <v>266</v>
      </c>
      <c r="L1643" s="813"/>
      <c r="M1643" s="813" t="s">
        <v>6426</v>
      </c>
      <c r="N1643" s="722" t="s">
        <v>5500</v>
      </c>
      <c r="O1643" s="721" t="s">
        <v>255</v>
      </c>
      <c r="P1643" s="722" t="s">
        <v>5518</v>
      </c>
      <c r="Q1643" s="722" t="s">
        <v>5513</v>
      </c>
    </row>
    <row r="1644" spans="1:17">
      <c r="A1644" s="721"/>
      <c r="B1644" s="721">
        <v>4</v>
      </c>
      <c r="C1644" s="722" t="s">
        <v>5521</v>
      </c>
      <c r="D1644" s="723" t="s">
        <v>23</v>
      </c>
      <c r="E1644" s="721" t="s">
        <v>254</v>
      </c>
      <c r="F1644" s="721" t="s">
        <v>22</v>
      </c>
      <c r="G1644" s="956">
        <v>38849</v>
      </c>
      <c r="H1644" s="795">
        <v>11</v>
      </c>
      <c r="I1644" s="725" t="s">
        <v>1403</v>
      </c>
      <c r="J1644" s="721" t="s">
        <v>369</v>
      </c>
      <c r="K1644" s="721" t="s">
        <v>266</v>
      </c>
      <c r="L1644" s="813"/>
      <c r="M1644" s="813" t="s">
        <v>6426</v>
      </c>
      <c r="N1644" s="722" t="s">
        <v>5500</v>
      </c>
      <c r="O1644" s="721" t="s">
        <v>255</v>
      </c>
      <c r="P1644" s="722" t="s">
        <v>5520</v>
      </c>
      <c r="Q1644" s="722" t="s">
        <v>5513</v>
      </c>
    </row>
    <row r="1645" spans="1:17">
      <c r="A1645" s="721">
        <v>460</v>
      </c>
      <c r="B1645" s="721">
        <v>1</v>
      </c>
      <c r="C1645" s="722" t="s">
        <v>121</v>
      </c>
      <c r="D1645" s="723" t="s">
        <v>23</v>
      </c>
      <c r="E1645" s="721" t="s">
        <v>221</v>
      </c>
      <c r="F1645" s="721" t="s">
        <v>244</v>
      </c>
      <c r="G1645" s="956">
        <v>30027</v>
      </c>
      <c r="H1645" s="795">
        <v>35</v>
      </c>
      <c r="I1645" s="725" t="s">
        <v>1403</v>
      </c>
      <c r="J1645" s="721" t="s">
        <v>256</v>
      </c>
      <c r="K1645" s="721" t="s">
        <v>283</v>
      </c>
      <c r="L1645" s="813"/>
      <c r="M1645" s="813" t="s">
        <v>6426</v>
      </c>
      <c r="N1645" s="722" t="s">
        <v>5500</v>
      </c>
      <c r="O1645" s="721" t="s">
        <v>222</v>
      </c>
      <c r="P1645" s="722" t="s">
        <v>5522</v>
      </c>
      <c r="Q1645" s="722" t="s">
        <v>5523</v>
      </c>
    </row>
    <row r="1646" spans="1:17">
      <c r="A1646" s="721"/>
      <c r="B1646" s="721">
        <v>2</v>
      </c>
      <c r="C1646" s="722" t="s">
        <v>5525</v>
      </c>
      <c r="D1646" s="723" t="s">
        <v>16</v>
      </c>
      <c r="E1646" s="721" t="s">
        <v>221</v>
      </c>
      <c r="F1646" s="721" t="s">
        <v>5526</v>
      </c>
      <c r="G1646" s="956">
        <v>31608</v>
      </c>
      <c r="H1646" s="795">
        <v>31</v>
      </c>
      <c r="I1646" s="725" t="s">
        <v>1403</v>
      </c>
      <c r="J1646" s="721" t="s">
        <v>256</v>
      </c>
      <c r="K1646" s="721" t="s">
        <v>246</v>
      </c>
      <c r="L1646" s="813"/>
      <c r="M1646" s="813" t="s">
        <v>6426</v>
      </c>
      <c r="N1646" s="722" t="s">
        <v>5500</v>
      </c>
      <c r="O1646" s="721" t="s">
        <v>245</v>
      </c>
      <c r="P1646" s="722" t="s">
        <v>5524</v>
      </c>
      <c r="Q1646" s="722" t="s">
        <v>5523</v>
      </c>
    </row>
    <row r="1647" spans="1:17">
      <c r="A1647" s="721"/>
      <c r="B1647" s="721">
        <v>3</v>
      </c>
      <c r="C1647" s="722" t="s">
        <v>5529</v>
      </c>
      <c r="D1647" s="723" t="s">
        <v>16</v>
      </c>
      <c r="E1647" s="721" t="s">
        <v>254</v>
      </c>
      <c r="F1647" s="721" t="s">
        <v>22</v>
      </c>
      <c r="G1647" s="956">
        <v>38114</v>
      </c>
      <c r="H1647" s="795">
        <v>13</v>
      </c>
      <c r="I1647" s="725" t="s">
        <v>1403</v>
      </c>
      <c r="J1647" s="721" t="s">
        <v>369</v>
      </c>
      <c r="K1647" s="721" t="s">
        <v>266</v>
      </c>
      <c r="L1647" s="813"/>
      <c r="M1647" s="813" t="s">
        <v>6426</v>
      </c>
      <c r="N1647" s="722" t="s">
        <v>5500</v>
      </c>
      <c r="O1647" s="721" t="s">
        <v>255</v>
      </c>
      <c r="P1647" s="722" t="s">
        <v>5528</v>
      </c>
      <c r="Q1647" s="722" t="s">
        <v>5523</v>
      </c>
    </row>
    <row r="1648" spans="1:17">
      <c r="A1648" s="721"/>
      <c r="B1648" s="721">
        <v>4</v>
      </c>
      <c r="C1648" s="722" t="s">
        <v>5532</v>
      </c>
      <c r="D1648" s="723" t="s">
        <v>16</v>
      </c>
      <c r="E1648" s="721" t="s">
        <v>254</v>
      </c>
      <c r="F1648" s="721" t="s">
        <v>230</v>
      </c>
      <c r="G1648" s="956">
        <v>41022</v>
      </c>
      <c r="H1648" s="795">
        <v>5</v>
      </c>
      <c r="I1648" s="725" t="s">
        <v>1403</v>
      </c>
      <c r="J1648" s="721" t="s">
        <v>265</v>
      </c>
      <c r="K1648" s="721" t="s">
        <v>270</v>
      </c>
      <c r="L1648" s="813"/>
      <c r="M1648" s="813" t="s">
        <v>6426</v>
      </c>
      <c r="N1648" s="722" t="s">
        <v>5500</v>
      </c>
      <c r="O1648" s="721" t="s">
        <v>255</v>
      </c>
      <c r="P1648" s="734" t="s">
        <v>5531</v>
      </c>
      <c r="Q1648" s="722" t="s">
        <v>5523</v>
      </c>
    </row>
    <row r="1649" spans="1:17">
      <c r="A1649" s="721"/>
      <c r="B1649" s="721">
        <v>5</v>
      </c>
      <c r="C1649" s="722" t="s">
        <v>7100</v>
      </c>
      <c r="D1649" s="723" t="s">
        <v>23</v>
      </c>
      <c r="E1649" s="721" t="s">
        <v>254</v>
      </c>
      <c r="F1649" s="721"/>
      <c r="G1649" s="956"/>
      <c r="H1649" s="795"/>
      <c r="I1649" s="725" t="s">
        <v>1403</v>
      </c>
      <c r="J1649" s="721" t="s">
        <v>265</v>
      </c>
      <c r="K1649" s="721" t="s">
        <v>270</v>
      </c>
      <c r="L1649" s="813"/>
      <c r="M1649" s="813" t="s">
        <v>6426</v>
      </c>
      <c r="N1649" s="722" t="s">
        <v>5500</v>
      </c>
      <c r="O1649" s="721" t="s">
        <v>255</v>
      </c>
      <c r="P1649" s="734"/>
      <c r="Q1649" s="722"/>
    </row>
    <row r="1650" spans="1:17">
      <c r="A1650" s="721">
        <v>461</v>
      </c>
      <c r="B1650" s="721">
        <v>1</v>
      </c>
      <c r="C1650" s="722" t="s">
        <v>5527</v>
      </c>
      <c r="D1650" s="723" t="s">
        <v>23</v>
      </c>
      <c r="E1650" s="721" t="s">
        <v>221</v>
      </c>
      <c r="F1650" s="721" t="s">
        <v>3010</v>
      </c>
      <c r="G1650" s="956">
        <v>23736</v>
      </c>
      <c r="H1650" s="795">
        <v>52</v>
      </c>
      <c r="I1650" s="725" t="s">
        <v>1403</v>
      </c>
      <c r="J1650" s="721" t="s">
        <v>256</v>
      </c>
      <c r="K1650" s="721" t="s">
        <v>283</v>
      </c>
      <c r="L1650" s="813"/>
      <c r="M1650" s="813" t="s">
        <v>6426</v>
      </c>
      <c r="N1650" s="722" t="s">
        <v>5500</v>
      </c>
      <c r="O1650" s="721" t="s">
        <v>222</v>
      </c>
      <c r="P1650" s="722" t="s">
        <v>5533</v>
      </c>
      <c r="Q1650" s="722" t="s">
        <v>5536</v>
      </c>
    </row>
    <row r="1651" spans="1:17">
      <c r="A1651" s="721"/>
      <c r="B1651" s="721">
        <v>2</v>
      </c>
      <c r="C1651" s="722" t="s">
        <v>1953</v>
      </c>
      <c r="D1651" s="723" t="s">
        <v>16</v>
      </c>
      <c r="E1651" s="721" t="s">
        <v>221</v>
      </c>
      <c r="F1651" s="721" t="s">
        <v>3010</v>
      </c>
      <c r="G1651" s="956">
        <v>24837</v>
      </c>
      <c r="H1651" s="795">
        <v>49</v>
      </c>
      <c r="I1651" s="725" t="s">
        <v>1403</v>
      </c>
      <c r="J1651" s="721" t="s">
        <v>256</v>
      </c>
      <c r="K1651" s="721" t="s">
        <v>246</v>
      </c>
      <c r="L1651" s="813"/>
      <c r="M1651" s="813" t="s">
        <v>6426</v>
      </c>
      <c r="N1651" s="722" t="s">
        <v>5500</v>
      </c>
      <c r="O1651" s="721" t="s">
        <v>245</v>
      </c>
      <c r="P1651" s="722" t="s">
        <v>5537</v>
      </c>
      <c r="Q1651" s="722" t="s">
        <v>5536</v>
      </c>
    </row>
    <row r="1652" spans="1:17">
      <c r="A1652" s="721">
        <v>462</v>
      </c>
      <c r="B1652" s="721">
        <v>1</v>
      </c>
      <c r="C1652" s="722" t="s">
        <v>1966</v>
      </c>
      <c r="D1652" s="723" t="s">
        <v>23</v>
      </c>
      <c r="E1652" s="721" t="s">
        <v>221</v>
      </c>
      <c r="F1652" s="721" t="s">
        <v>452</v>
      </c>
      <c r="G1652" s="956">
        <v>29747</v>
      </c>
      <c r="H1652" s="795">
        <v>36</v>
      </c>
      <c r="I1652" s="725" t="s">
        <v>1403</v>
      </c>
      <c r="J1652" s="721" t="s">
        <v>256</v>
      </c>
      <c r="K1652" s="721" t="s">
        <v>283</v>
      </c>
      <c r="L1652" s="813"/>
      <c r="M1652" s="813" t="s">
        <v>6426</v>
      </c>
      <c r="N1652" s="722" t="s">
        <v>5500</v>
      </c>
      <c r="O1652" s="721" t="s">
        <v>222</v>
      </c>
      <c r="P1652" s="722" t="s">
        <v>5539</v>
      </c>
      <c r="Q1652" s="722" t="s">
        <v>5542</v>
      </c>
    </row>
    <row r="1653" spans="1:17">
      <c r="A1653" s="721"/>
      <c r="B1653" s="721">
        <v>2</v>
      </c>
      <c r="C1653" s="722" t="s">
        <v>5544</v>
      </c>
      <c r="D1653" s="723" t="s">
        <v>16</v>
      </c>
      <c r="E1653" s="721" t="s">
        <v>221</v>
      </c>
      <c r="F1653" s="721" t="s">
        <v>1402</v>
      </c>
      <c r="G1653" s="956">
        <v>30048</v>
      </c>
      <c r="H1653" s="795">
        <v>35</v>
      </c>
      <c r="I1653" s="725" t="s">
        <v>1403</v>
      </c>
      <c r="J1653" s="721" t="s">
        <v>256</v>
      </c>
      <c r="K1653" s="721" t="s">
        <v>246</v>
      </c>
      <c r="L1653" s="813"/>
      <c r="M1653" s="813" t="s">
        <v>6426</v>
      </c>
      <c r="N1653" s="722" t="s">
        <v>5500</v>
      </c>
      <c r="O1653" s="721" t="s">
        <v>245</v>
      </c>
      <c r="P1653" s="722" t="s">
        <v>5543</v>
      </c>
      <c r="Q1653" s="722" t="s">
        <v>5542</v>
      </c>
    </row>
    <row r="1654" spans="1:17">
      <c r="A1654" s="721"/>
      <c r="B1654" s="721">
        <v>3</v>
      </c>
      <c r="C1654" s="722" t="s">
        <v>5547</v>
      </c>
      <c r="D1654" s="723" t="s">
        <v>16</v>
      </c>
      <c r="E1654" s="721" t="s">
        <v>254</v>
      </c>
      <c r="F1654" s="721" t="s">
        <v>1605</v>
      </c>
      <c r="G1654" s="956">
        <v>37859</v>
      </c>
      <c r="H1654" s="795">
        <v>13</v>
      </c>
      <c r="I1654" s="725" t="s">
        <v>1403</v>
      </c>
      <c r="J1654" s="721" t="s">
        <v>369</v>
      </c>
      <c r="K1654" s="721" t="s">
        <v>266</v>
      </c>
      <c r="L1654" s="813"/>
      <c r="M1654" s="813" t="s">
        <v>6426</v>
      </c>
      <c r="N1654" s="722" t="s">
        <v>5500</v>
      </c>
      <c r="O1654" s="721" t="s">
        <v>255</v>
      </c>
      <c r="P1654" s="722" t="s">
        <v>5546</v>
      </c>
      <c r="Q1654" s="722" t="s">
        <v>5542</v>
      </c>
    </row>
    <row r="1655" spans="1:17">
      <c r="A1655" s="721"/>
      <c r="B1655" s="721">
        <v>4</v>
      </c>
      <c r="C1655" s="722" t="s">
        <v>5548</v>
      </c>
      <c r="D1655" s="723" t="s">
        <v>23</v>
      </c>
      <c r="E1655" s="721" t="s">
        <v>254</v>
      </c>
      <c r="F1655" s="721" t="s">
        <v>230</v>
      </c>
      <c r="G1655" s="956">
        <v>40515</v>
      </c>
      <c r="H1655" s="795">
        <v>6</v>
      </c>
      <c r="I1655" s="725" t="s">
        <v>1403</v>
      </c>
      <c r="J1655" s="721" t="s">
        <v>265</v>
      </c>
      <c r="K1655" s="721" t="s">
        <v>270</v>
      </c>
      <c r="L1655" s="813"/>
      <c r="M1655" s="813" t="s">
        <v>6426</v>
      </c>
      <c r="N1655" s="722" t="s">
        <v>5500</v>
      </c>
      <c r="O1655" s="721" t="s">
        <v>255</v>
      </c>
      <c r="P1655" s="722"/>
      <c r="Q1655" s="722" t="s">
        <v>5542</v>
      </c>
    </row>
    <row r="1656" spans="1:17">
      <c r="A1656" s="721">
        <v>463</v>
      </c>
      <c r="B1656" s="721">
        <v>1</v>
      </c>
      <c r="C1656" s="722" t="s">
        <v>5550</v>
      </c>
      <c r="D1656" s="723" t="s">
        <v>23</v>
      </c>
      <c r="E1656" s="721" t="s">
        <v>221</v>
      </c>
      <c r="F1656" s="721" t="s">
        <v>1402</v>
      </c>
      <c r="G1656" s="956">
        <v>21620</v>
      </c>
      <c r="H1656" s="795">
        <v>58</v>
      </c>
      <c r="I1656" s="725" t="s">
        <v>1403</v>
      </c>
      <c r="J1656" s="721" t="s">
        <v>223</v>
      </c>
      <c r="K1656" s="721" t="s">
        <v>360</v>
      </c>
      <c r="L1656" s="813"/>
      <c r="M1656" s="813" t="s">
        <v>6426</v>
      </c>
      <c r="N1656" s="722" t="s">
        <v>5500</v>
      </c>
      <c r="O1656" s="721" t="s">
        <v>222</v>
      </c>
      <c r="P1656" s="722" t="s">
        <v>5549</v>
      </c>
      <c r="Q1656" s="722" t="s">
        <v>5553</v>
      </c>
    </row>
    <row r="1657" spans="1:17">
      <c r="A1657" s="721"/>
      <c r="B1657" s="721">
        <v>2</v>
      </c>
      <c r="C1657" s="722" t="s">
        <v>5555</v>
      </c>
      <c r="D1657" s="723" t="s">
        <v>16</v>
      </c>
      <c r="E1657" s="721" t="s">
        <v>221</v>
      </c>
      <c r="F1657" s="721" t="s">
        <v>4982</v>
      </c>
      <c r="G1657" s="956">
        <v>21562</v>
      </c>
      <c r="H1657" s="795">
        <v>58</v>
      </c>
      <c r="I1657" s="725" t="s">
        <v>1403</v>
      </c>
      <c r="J1657" s="721" t="s">
        <v>223</v>
      </c>
      <c r="K1657" s="721" t="s">
        <v>246</v>
      </c>
      <c r="L1657" s="813"/>
      <c r="M1657" s="813" t="s">
        <v>6426</v>
      </c>
      <c r="N1657" s="722" t="s">
        <v>5500</v>
      </c>
      <c r="O1657" s="721" t="s">
        <v>245</v>
      </c>
      <c r="P1657" s="722" t="s">
        <v>5554</v>
      </c>
      <c r="Q1657" s="722" t="s">
        <v>5553</v>
      </c>
    </row>
    <row r="1658" spans="1:17">
      <c r="A1658" s="721">
        <v>464</v>
      </c>
      <c r="B1658" s="721">
        <v>1</v>
      </c>
      <c r="C1658" s="722" t="s">
        <v>5559</v>
      </c>
      <c r="D1658" s="723" t="s">
        <v>23</v>
      </c>
      <c r="E1658" s="721" t="s">
        <v>221</v>
      </c>
      <c r="F1658" s="721" t="s">
        <v>3823</v>
      </c>
      <c r="G1658" s="956">
        <v>26282</v>
      </c>
      <c r="H1658" s="795">
        <v>45</v>
      </c>
      <c r="I1658" s="725" t="s">
        <v>1403</v>
      </c>
      <c r="J1658" s="721" t="s">
        <v>256</v>
      </c>
      <c r="K1658" s="721" t="s">
        <v>283</v>
      </c>
      <c r="L1658" s="813"/>
      <c r="M1658" s="813" t="s">
        <v>6426</v>
      </c>
      <c r="N1658" s="722" t="s">
        <v>5500</v>
      </c>
      <c r="O1658" s="721" t="s">
        <v>222</v>
      </c>
      <c r="P1658" s="722" t="s">
        <v>5558</v>
      </c>
      <c r="Q1658" s="722" t="s">
        <v>5562</v>
      </c>
    </row>
    <row r="1659" spans="1:17">
      <c r="A1659" s="721"/>
      <c r="B1659" s="721">
        <v>2</v>
      </c>
      <c r="C1659" s="722" t="s">
        <v>3144</v>
      </c>
      <c r="D1659" s="723" t="s">
        <v>16</v>
      </c>
      <c r="E1659" s="721" t="s">
        <v>221</v>
      </c>
      <c r="F1659" s="721" t="s">
        <v>3823</v>
      </c>
      <c r="G1659" s="956">
        <v>28948</v>
      </c>
      <c r="H1659" s="795">
        <v>38</v>
      </c>
      <c r="I1659" s="725" t="s">
        <v>1403</v>
      </c>
      <c r="J1659" s="721" t="s">
        <v>256</v>
      </c>
      <c r="K1659" s="721" t="s">
        <v>246</v>
      </c>
      <c r="L1659" s="813"/>
      <c r="M1659" s="813" t="s">
        <v>6426</v>
      </c>
      <c r="N1659" s="722" t="s">
        <v>5500</v>
      </c>
      <c r="O1659" s="721" t="s">
        <v>245</v>
      </c>
      <c r="P1659" s="734" t="s">
        <v>5563</v>
      </c>
      <c r="Q1659" s="722" t="s">
        <v>5562</v>
      </c>
    </row>
    <row r="1660" spans="1:17">
      <c r="A1660" s="721"/>
      <c r="B1660" s="721">
        <v>3</v>
      </c>
      <c r="C1660" s="722" t="s">
        <v>5566</v>
      </c>
      <c r="D1660" s="723" t="s">
        <v>16</v>
      </c>
      <c r="E1660" s="721" t="s">
        <v>254</v>
      </c>
      <c r="F1660" s="721" t="s">
        <v>3823</v>
      </c>
      <c r="G1660" s="956">
        <v>40711</v>
      </c>
      <c r="H1660" s="795">
        <v>6</v>
      </c>
      <c r="I1660" s="725" t="s">
        <v>1403</v>
      </c>
      <c r="J1660" s="721" t="s">
        <v>265</v>
      </c>
      <c r="K1660" s="721" t="s">
        <v>270</v>
      </c>
      <c r="L1660" s="813"/>
      <c r="M1660" s="813" t="s">
        <v>6426</v>
      </c>
      <c r="N1660" s="722" t="s">
        <v>5500</v>
      </c>
      <c r="O1660" s="721" t="s">
        <v>255</v>
      </c>
      <c r="P1660" s="734" t="s">
        <v>5565</v>
      </c>
      <c r="Q1660" s="722" t="s">
        <v>5562</v>
      </c>
    </row>
    <row r="1661" spans="1:17">
      <c r="A1661" s="721">
        <v>465</v>
      </c>
      <c r="B1661" s="721">
        <v>1</v>
      </c>
      <c r="C1661" s="722" t="s">
        <v>5568</v>
      </c>
      <c r="D1661" s="723" t="s">
        <v>23</v>
      </c>
      <c r="E1661" s="721" t="s">
        <v>221</v>
      </c>
      <c r="F1661" s="721" t="s">
        <v>22</v>
      </c>
      <c r="G1661" s="956">
        <v>28320</v>
      </c>
      <c r="H1661" s="795">
        <v>40</v>
      </c>
      <c r="I1661" s="725" t="s">
        <v>1403</v>
      </c>
      <c r="J1661" s="721" t="s">
        <v>223</v>
      </c>
      <c r="K1661" s="721" t="s">
        <v>283</v>
      </c>
      <c r="L1661" s="813"/>
      <c r="M1661" s="813" t="s">
        <v>6426</v>
      </c>
      <c r="N1661" s="722" t="s">
        <v>5500</v>
      </c>
      <c r="O1661" s="721" t="s">
        <v>222</v>
      </c>
      <c r="P1661" s="722" t="s">
        <v>5567</v>
      </c>
      <c r="Q1661" s="734" t="s">
        <v>5571</v>
      </c>
    </row>
    <row r="1662" spans="1:17">
      <c r="A1662" s="721"/>
      <c r="B1662" s="721">
        <v>2</v>
      </c>
      <c r="C1662" s="722" t="s">
        <v>5573</v>
      </c>
      <c r="D1662" s="723" t="s">
        <v>16</v>
      </c>
      <c r="E1662" s="721" t="s">
        <v>221</v>
      </c>
      <c r="F1662" s="721" t="s">
        <v>5574</v>
      </c>
      <c r="G1662" s="956">
        <v>30807</v>
      </c>
      <c r="H1662" s="795">
        <v>33</v>
      </c>
      <c r="I1662" s="725" t="s">
        <v>1403</v>
      </c>
      <c r="J1662" s="721" t="s">
        <v>2491</v>
      </c>
      <c r="K1662" s="721" t="s">
        <v>246</v>
      </c>
      <c r="L1662" s="813"/>
      <c r="M1662" s="813" t="s">
        <v>6426</v>
      </c>
      <c r="N1662" s="722" t="s">
        <v>5500</v>
      </c>
      <c r="O1662" s="721" t="s">
        <v>245</v>
      </c>
      <c r="P1662" s="727" t="s">
        <v>5572</v>
      </c>
      <c r="Q1662" s="734" t="s">
        <v>5571</v>
      </c>
    </row>
    <row r="1663" spans="1:17">
      <c r="A1663" s="721"/>
      <c r="B1663" s="721">
        <v>3</v>
      </c>
      <c r="C1663" s="722" t="s">
        <v>5577</v>
      </c>
      <c r="D1663" s="723" t="s">
        <v>23</v>
      </c>
      <c r="E1663" s="721" t="s">
        <v>254</v>
      </c>
      <c r="F1663" s="721" t="s">
        <v>230</v>
      </c>
      <c r="G1663" s="956">
        <v>40950</v>
      </c>
      <c r="H1663" s="795">
        <v>5</v>
      </c>
      <c r="I1663" s="725" t="s">
        <v>1403</v>
      </c>
      <c r="J1663" s="721" t="s">
        <v>265</v>
      </c>
      <c r="K1663" s="721" t="s">
        <v>270</v>
      </c>
      <c r="L1663" s="813"/>
      <c r="M1663" s="813" t="s">
        <v>6426</v>
      </c>
      <c r="N1663" s="722" t="s">
        <v>5500</v>
      </c>
      <c r="O1663" s="721" t="s">
        <v>255</v>
      </c>
      <c r="P1663" s="727" t="s">
        <v>5576</v>
      </c>
      <c r="Q1663" s="734" t="s">
        <v>5571</v>
      </c>
    </row>
    <row r="1664" spans="1:17">
      <c r="A1664" s="721">
        <v>466</v>
      </c>
      <c r="B1664" s="721">
        <v>1</v>
      </c>
      <c r="C1664" s="722" t="s">
        <v>5580</v>
      </c>
      <c r="D1664" s="723" t="s">
        <v>23</v>
      </c>
      <c r="E1664" s="721" t="s">
        <v>221</v>
      </c>
      <c r="F1664" s="721" t="s">
        <v>4982</v>
      </c>
      <c r="G1664" s="956">
        <v>21805</v>
      </c>
      <c r="H1664" s="795">
        <v>57</v>
      </c>
      <c r="I1664" s="725" t="s">
        <v>1403</v>
      </c>
      <c r="J1664" s="721" t="s">
        <v>223</v>
      </c>
      <c r="K1664" s="721" t="s">
        <v>283</v>
      </c>
      <c r="L1664" s="813"/>
      <c r="M1664" s="813" t="s">
        <v>6426</v>
      </c>
      <c r="N1664" s="722" t="s">
        <v>5500</v>
      </c>
      <c r="O1664" s="721" t="s">
        <v>222</v>
      </c>
      <c r="P1664" s="722" t="s">
        <v>5579</v>
      </c>
      <c r="Q1664" s="722" t="s">
        <v>5582</v>
      </c>
    </row>
    <row r="1665" spans="1:17">
      <c r="A1665" s="721"/>
      <c r="B1665" s="721">
        <v>2</v>
      </c>
      <c r="C1665" s="722" t="s">
        <v>5584</v>
      </c>
      <c r="D1665" s="723" t="s">
        <v>16</v>
      </c>
      <c r="E1665" s="721" t="s">
        <v>221</v>
      </c>
      <c r="F1665" s="721" t="s">
        <v>1402</v>
      </c>
      <c r="G1665" s="956">
        <v>22397</v>
      </c>
      <c r="H1665" s="795">
        <v>56</v>
      </c>
      <c r="I1665" s="725" t="s">
        <v>1403</v>
      </c>
      <c r="J1665" s="721" t="s">
        <v>223</v>
      </c>
      <c r="K1665" s="721" t="s">
        <v>246</v>
      </c>
      <c r="L1665" s="813"/>
      <c r="M1665" s="813" t="s">
        <v>6426</v>
      </c>
      <c r="N1665" s="722" t="s">
        <v>5500</v>
      </c>
      <c r="O1665" s="721" t="s">
        <v>245</v>
      </c>
      <c r="P1665" s="722" t="s">
        <v>5583</v>
      </c>
      <c r="Q1665" s="722" t="s">
        <v>5582</v>
      </c>
    </row>
    <row r="1666" spans="1:17">
      <c r="A1666" s="721">
        <v>467</v>
      </c>
      <c r="B1666" s="721">
        <v>1</v>
      </c>
      <c r="C1666" s="722" t="s">
        <v>5587</v>
      </c>
      <c r="D1666" s="723" t="s">
        <v>23</v>
      </c>
      <c r="E1666" s="721" t="s">
        <v>221</v>
      </c>
      <c r="F1666" s="721" t="s">
        <v>4916</v>
      </c>
      <c r="G1666" s="956">
        <v>26129</v>
      </c>
      <c r="H1666" s="795">
        <v>46</v>
      </c>
      <c r="I1666" s="725" t="s">
        <v>1403</v>
      </c>
      <c r="J1666" s="721" t="s">
        <v>256</v>
      </c>
      <c r="K1666" s="721" t="s">
        <v>428</v>
      </c>
      <c r="L1666" s="813"/>
      <c r="M1666" s="813" t="s">
        <v>6426</v>
      </c>
      <c r="N1666" s="722" t="s">
        <v>5500</v>
      </c>
      <c r="O1666" s="721" t="s">
        <v>222</v>
      </c>
      <c r="P1666" s="722" t="s">
        <v>5586</v>
      </c>
      <c r="Q1666" s="722" t="s">
        <v>5590</v>
      </c>
    </row>
    <row r="1667" spans="1:17">
      <c r="A1667" s="721"/>
      <c r="B1667" s="721">
        <v>2</v>
      </c>
      <c r="C1667" s="722" t="s">
        <v>5592</v>
      </c>
      <c r="D1667" s="723" t="s">
        <v>16</v>
      </c>
      <c r="E1667" s="721" t="s">
        <v>221</v>
      </c>
      <c r="F1667" s="721" t="s">
        <v>4916</v>
      </c>
      <c r="G1667" s="956">
        <v>26129</v>
      </c>
      <c r="H1667" s="795">
        <v>46</v>
      </c>
      <c r="I1667" s="725" t="s">
        <v>1403</v>
      </c>
      <c r="J1667" s="721" t="s">
        <v>256</v>
      </c>
      <c r="K1667" s="721" t="s">
        <v>246</v>
      </c>
      <c r="L1667" s="813"/>
      <c r="M1667" s="813" t="s">
        <v>6426</v>
      </c>
      <c r="N1667" s="722" t="s">
        <v>5500</v>
      </c>
      <c r="O1667" s="721" t="s">
        <v>245</v>
      </c>
      <c r="P1667" s="722" t="s">
        <v>5591</v>
      </c>
      <c r="Q1667" s="722" t="s">
        <v>5590</v>
      </c>
    </row>
    <row r="1668" spans="1:17">
      <c r="A1668" s="721"/>
      <c r="B1668" s="721">
        <v>3</v>
      </c>
      <c r="C1668" s="722" t="s">
        <v>5595</v>
      </c>
      <c r="D1668" s="723" t="s">
        <v>23</v>
      </c>
      <c r="E1668" s="721" t="s">
        <v>254</v>
      </c>
      <c r="F1668" s="721" t="s">
        <v>4916</v>
      </c>
      <c r="G1668" s="956">
        <v>34119</v>
      </c>
      <c r="H1668" s="795">
        <v>24</v>
      </c>
      <c r="I1668" s="725" t="s">
        <v>1403</v>
      </c>
      <c r="J1668" s="721" t="s">
        <v>223</v>
      </c>
      <c r="K1668" s="721" t="s">
        <v>266</v>
      </c>
      <c r="L1668" s="813"/>
      <c r="M1668" s="813" t="s">
        <v>6426</v>
      </c>
      <c r="N1668" s="722" t="s">
        <v>5500</v>
      </c>
      <c r="O1668" s="721" t="s">
        <v>255</v>
      </c>
      <c r="P1668" s="734" t="s">
        <v>5594</v>
      </c>
      <c r="Q1668" s="722" t="s">
        <v>5590</v>
      </c>
    </row>
    <row r="1669" spans="1:17">
      <c r="A1669" s="721"/>
      <c r="B1669" s="721">
        <v>4</v>
      </c>
      <c r="C1669" s="722" t="s">
        <v>5598</v>
      </c>
      <c r="D1669" s="723" t="s">
        <v>23</v>
      </c>
      <c r="E1669" s="721" t="s">
        <v>254</v>
      </c>
      <c r="F1669" s="721" t="s">
        <v>230</v>
      </c>
      <c r="G1669" s="956">
        <v>36223</v>
      </c>
      <c r="H1669" s="795">
        <v>18</v>
      </c>
      <c r="I1669" s="725" t="s">
        <v>1403</v>
      </c>
      <c r="J1669" s="721" t="s">
        <v>886</v>
      </c>
      <c r="K1669" s="721" t="s">
        <v>266</v>
      </c>
      <c r="L1669" s="813"/>
      <c r="M1669" s="813" t="s">
        <v>6426</v>
      </c>
      <c r="N1669" s="722" t="s">
        <v>5500</v>
      </c>
      <c r="O1669" s="721" t="s">
        <v>255</v>
      </c>
      <c r="P1669" s="734" t="s">
        <v>5597</v>
      </c>
      <c r="Q1669" s="722" t="s">
        <v>5590</v>
      </c>
    </row>
    <row r="1670" spans="1:17">
      <c r="A1670" s="721"/>
      <c r="B1670" s="721">
        <v>5</v>
      </c>
      <c r="C1670" s="722" t="s">
        <v>5599</v>
      </c>
      <c r="D1670" s="723" t="s">
        <v>16</v>
      </c>
      <c r="E1670" s="721" t="s">
        <v>254</v>
      </c>
      <c r="F1670" s="721" t="s">
        <v>230</v>
      </c>
      <c r="G1670" s="956">
        <v>39465</v>
      </c>
      <c r="H1670" s="795">
        <v>9</v>
      </c>
      <c r="I1670" s="725" t="s">
        <v>1403</v>
      </c>
      <c r="J1670" s="721" t="s">
        <v>369</v>
      </c>
      <c r="K1670" s="721" t="s">
        <v>266</v>
      </c>
      <c r="L1670" s="813"/>
      <c r="M1670" s="813" t="s">
        <v>6426</v>
      </c>
      <c r="N1670" s="722" t="s">
        <v>5500</v>
      </c>
      <c r="O1670" s="721" t="s">
        <v>255</v>
      </c>
      <c r="P1670" s="734"/>
      <c r="Q1670" s="722" t="s">
        <v>5590</v>
      </c>
    </row>
    <row r="1671" spans="1:17">
      <c r="A1671" s="721"/>
      <c r="B1671" s="721">
        <v>6</v>
      </c>
      <c r="C1671" s="722" t="s">
        <v>5601</v>
      </c>
      <c r="D1671" s="723" t="s">
        <v>16</v>
      </c>
      <c r="E1671" s="721" t="s">
        <v>1260</v>
      </c>
      <c r="F1671" s="721" t="s">
        <v>4916</v>
      </c>
      <c r="G1671" s="956">
        <v>14774</v>
      </c>
      <c r="H1671" s="795">
        <v>77</v>
      </c>
      <c r="I1671" s="725" t="s">
        <v>1403</v>
      </c>
      <c r="J1671" s="721" t="s">
        <v>256</v>
      </c>
      <c r="K1671" s="721" t="s">
        <v>270</v>
      </c>
      <c r="L1671" s="813"/>
      <c r="M1671" s="813" t="s">
        <v>6426</v>
      </c>
      <c r="N1671" s="722" t="s">
        <v>5500</v>
      </c>
      <c r="O1671" s="721" t="s">
        <v>327</v>
      </c>
      <c r="P1671" s="722" t="s">
        <v>5600</v>
      </c>
      <c r="Q1671" s="722" t="s">
        <v>5590</v>
      </c>
    </row>
    <row r="1672" spans="1:17">
      <c r="A1672" s="721">
        <v>468</v>
      </c>
      <c r="B1672" s="721">
        <v>1</v>
      </c>
      <c r="C1672" s="722" t="s">
        <v>5603</v>
      </c>
      <c r="D1672" s="723" t="s">
        <v>23</v>
      </c>
      <c r="E1672" s="721" t="s">
        <v>221</v>
      </c>
      <c r="F1672" s="721" t="s">
        <v>5574</v>
      </c>
      <c r="G1672" s="956">
        <v>24932</v>
      </c>
      <c r="H1672" s="795">
        <v>49</v>
      </c>
      <c r="I1672" s="725" t="s">
        <v>1403</v>
      </c>
      <c r="J1672" s="721" t="s">
        <v>256</v>
      </c>
      <c r="K1672" s="721" t="s">
        <v>283</v>
      </c>
      <c r="L1672" s="813"/>
      <c r="M1672" s="813" t="s">
        <v>6426</v>
      </c>
      <c r="N1672" s="722" t="s">
        <v>5500</v>
      </c>
      <c r="O1672" s="721" t="s">
        <v>222</v>
      </c>
      <c r="P1672" s="722" t="s">
        <v>5602</v>
      </c>
      <c r="Q1672" s="722" t="s">
        <v>5605</v>
      </c>
    </row>
    <row r="1673" spans="1:17">
      <c r="A1673" s="721"/>
      <c r="B1673" s="721">
        <v>2</v>
      </c>
      <c r="C1673" s="722" t="s">
        <v>5607</v>
      </c>
      <c r="D1673" s="723" t="s">
        <v>16</v>
      </c>
      <c r="E1673" s="721" t="s">
        <v>221</v>
      </c>
      <c r="F1673" s="721" t="s">
        <v>5574</v>
      </c>
      <c r="G1673" s="956">
        <v>28021</v>
      </c>
      <c r="H1673" s="795">
        <v>40</v>
      </c>
      <c r="I1673" s="725" t="s">
        <v>1403</v>
      </c>
      <c r="J1673" s="721" t="s">
        <v>256</v>
      </c>
      <c r="K1673" s="721" t="s">
        <v>246</v>
      </c>
      <c r="L1673" s="813"/>
      <c r="M1673" s="813" t="s">
        <v>6426</v>
      </c>
      <c r="N1673" s="722" t="s">
        <v>5500</v>
      </c>
      <c r="O1673" s="721" t="s">
        <v>245</v>
      </c>
      <c r="P1673" s="722" t="s">
        <v>5606</v>
      </c>
      <c r="Q1673" s="722" t="s">
        <v>5605</v>
      </c>
    </row>
    <row r="1674" spans="1:17">
      <c r="A1674" s="721"/>
      <c r="B1674" s="721">
        <v>3</v>
      </c>
      <c r="C1674" s="722" t="s">
        <v>5611</v>
      </c>
      <c r="D1674" s="723" t="s">
        <v>23</v>
      </c>
      <c r="E1674" s="721" t="s">
        <v>254</v>
      </c>
      <c r="F1674" s="721" t="s">
        <v>5574</v>
      </c>
      <c r="G1674" s="956">
        <v>33642</v>
      </c>
      <c r="H1674" s="795">
        <v>25</v>
      </c>
      <c r="I1674" s="725" t="s">
        <v>1403</v>
      </c>
      <c r="J1674" s="721" t="s">
        <v>289</v>
      </c>
      <c r="K1674" s="721" t="s">
        <v>270</v>
      </c>
      <c r="L1674" s="813"/>
      <c r="M1674" s="813" t="s">
        <v>6426</v>
      </c>
      <c r="N1674" s="722" t="s">
        <v>5500</v>
      </c>
      <c r="O1674" s="721" t="s">
        <v>255</v>
      </c>
      <c r="P1674" s="722" t="s">
        <v>5610</v>
      </c>
      <c r="Q1674" s="722" t="s">
        <v>5605</v>
      </c>
    </row>
    <row r="1675" spans="1:17">
      <c r="A1675" s="721"/>
      <c r="B1675" s="721">
        <v>4</v>
      </c>
      <c r="C1675" s="722" t="s">
        <v>5613</v>
      </c>
      <c r="D1675" s="723" t="s">
        <v>23</v>
      </c>
      <c r="E1675" s="721" t="s">
        <v>254</v>
      </c>
      <c r="F1675" s="721" t="s">
        <v>230</v>
      </c>
      <c r="G1675" s="956">
        <v>37865</v>
      </c>
      <c r="H1675" s="795">
        <v>13</v>
      </c>
      <c r="I1675" s="725" t="s">
        <v>1403</v>
      </c>
      <c r="J1675" s="721" t="s">
        <v>369</v>
      </c>
      <c r="K1675" s="721" t="s">
        <v>266</v>
      </c>
      <c r="L1675" s="813"/>
      <c r="M1675" s="813" t="s">
        <v>6426</v>
      </c>
      <c r="N1675" s="722" t="s">
        <v>5500</v>
      </c>
      <c r="O1675" s="721" t="s">
        <v>255</v>
      </c>
      <c r="P1675" s="722" t="s">
        <v>5612</v>
      </c>
      <c r="Q1675" s="722" t="s">
        <v>5605</v>
      </c>
    </row>
    <row r="1676" spans="1:17">
      <c r="A1676" s="721"/>
      <c r="B1676" s="721">
        <v>5</v>
      </c>
      <c r="C1676" s="722" t="s">
        <v>5615</v>
      </c>
      <c r="D1676" s="723" t="s">
        <v>16</v>
      </c>
      <c r="E1676" s="721" t="s">
        <v>254</v>
      </c>
      <c r="F1676" s="721" t="s">
        <v>230</v>
      </c>
      <c r="G1676" s="956">
        <v>40715</v>
      </c>
      <c r="H1676" s="795">
        <v>6</v>
      </c>
      <c r="I1676" s="725" t="s">
        <v>1403</v>
      </c>
      <c r="J1676" s="721" t="s">
        <v>265</v>
      </c>
      <c r="K1676" s="721" t="s">
        <v>270</v>
      </c>
      <c r="L1676" s="813"/>
      <c r="M1676" s="813" t="s">
        <v>6426</v>
      </c>
      <c r="N1676" s="722" t="s">
        <v>5500</v>
      </c>
      <c r="O1676" s="721" t="s">
        <v>255</v>
      </c>
      <c r="P1676" s="734" t="s">
        <v>5614</v>
      </c>
      <c r="Q1676" s="722" t="s">
        <v>5605</v>
      </c>
    </row>
    <row r="1677" spans="1:17">
      <c r="A1677" s="721">
        <v>469</v>
      </c>
      <c r="B1677" s="721">
        <v>1</v>
      </c>
      <c r="C1677" s="722" t="s">
        <v>3443</v>
      </c>
      <c r="D1677" s="723" t="s">
        <v>23</v>
      </c>
      <c r="E1677" s="721" t="s">
        <v>221</v>
      </c>
      <c r="F1677" s="721" t="s">
        <v>3823</v>
      </c>
      <c r="G1677" s="956">
        <v>27951</v>
      </c>
      <c r="H1677" s="795">
        <v>41</v>
      </c>
      <c r="I1677" s="725" t="s">
        <v>1403</v>
      </c>
      <c r="J1677" s="721" t="s">
        <v>289</v>
      </c>
      <c r="K1677" s="721" t="s">
        <v>283</v>
      </c>
      <c r="L1677" s="813"/>
      <c r="M1677" s="813" t="s">
        <v>6426</v>
      </c>
      <c r="N1677" s="722" t="s">
        <v>5500</v>
      </c>
      <c r="O1677" s="721" t="s">
        <v>222</v>
      </c>
      <c r="P1677" s="722" t="s">
        <v>5616</v>
      </c>
      <c r="Q1677" s="722" t="s">
        <v>5619</v>
      </c>
    </row>
    <row r="1678" spans="1:17">
      <c r="A1678" s="721"/>
      <c r="B1678" s="721">
        <v>2</v>
      </c>
      <c r="C1678" s="722" t="s">
        <v>5621</v>
      </c>
      <c r="D1678" s="723" t="s">
        <v>16</v>
      </c>
      <c r="E1678" s="721" t="s">
        <v>221</v>
      </c>
      <c r="F1678" s="721" t="s">
        <v>3823</v>
      </c>
      <c r="G1678" s="956">
        <v>29288</v>
      </c>
      <c r="H1678" s="795">
        <v>37</v>
      </c>
      <c r="I1678" s="725" t="s">
        <v>1403</v>
      </c>
      <c r="J1678" s="721" t="s">
        <v>289</v>
      </c>
      <c r="K1678" s="721" t="s">
        <v>246</v>
      </c>
      <c r="L1678" s="813"/>
      <c r="M1678" s="813" t="s">
        <v>6426</v>
      </c>
      <c r="N1678" s="722" t="s">
        <v>5500</v>
      </c>
      <c r="O1678" s="721" t="s">
        <v>245</v>
      </c>
      <c r="P1678" s="722" t="s">
        <v>5620</v>
      </c>
      <c r="Q1678" s="722" t="s">
        <v>5619</v>
      </c>
    </row>
    <row r="1679" spans="1:17">
      <c r="A1679" s="721"/>
      <c r="B1679" s="721">
        <v>3</v>
      </c>
      <c r="C1679" s="722" t="s">
        <v>5625</v>
      </c>
      <c r="D1679" s="723" t="s">
        <v>23</v>
      </c>
      <c r="E1679" s="721" t="s">
        <v>254</v>
      </c>
      <c r="F1679" s="721" t="s">
        <v>230</v>
      </c>
      <c r="G1679" s="956">
        <v>35862</v>
      </c>
      <c r="H1679" s="795">
        <v>19</v>
      </c>
      <c r="I1679" s="725" t="s">
        <v>1403</v>
      </c>
      <c r="J1679" s="721" t="s">
        <v>886</v>
      </c>
      <c r="K1679" s="721" t="s">
        <v>266</v>
      </c>
      <c r="L1679" s="813"/>
      <c r="M1679" s="813" t="s">
        <v>6426</v>
      </c>
      <c r="N1679" s="722" t="s">
        <v>5500</v>
      </c>
      <c r="O1679" s="721" t="s">
        <v>255</v>
      </c>
      <c r="P1679" s="722" t="s">
        <v>5624</v>
      </c>
      <c r="Q1679" s="722" t="s">
        <v>5619</v>
      </c>
    </row>
    <row r="1680" spans="1:17">
      <c r="A1680" s="721"/>
      <c r="B1680" s="721">
        <v>4</v>
      </c>
      <c r="C1680" s="722" t="s">
        <v>5628</v>
      </c>
      <c r="D1680" s="723" t="s">
        <v>23</v>
      </c>
      <c r="E1680" s="721" t="s">
        <v>254</v>
      </c>
      <c r="F1680" s="721" t="s">
        <v>230</v>
      </c>
      <c r="G1680" s="956">
        <v>38913</v>
      </c>
      <c r="H1680" s="795">
        <v>11</v>
      </c>
      <c r="I1680" s="725" t="s">
        <v>1403</v>
      </c>
      <c r="J1680" s="721" t="s">
        <v>369</v>
      </c>
      <c r="K1680" s="721" t="s">
        <v>266</v>
      </c>
      <c r="L1680" s="813"/>
      <c r="M1680" s="813" t="s">
        <v>6426</v>
      </c>
      <c r="N1680" s="722" t="s">
        <v>5500</v>
      </c>
      <c r="O1680" s="721" t="s">
        <v>255</v>
      </c>
      <c r="P1680" s="722" t="s">
        <v>5627</v>
      </c>
      <c r="Q1680" s="722" t="s">
        <v>5619</v>
      </c>
    </row>
    <row r="1681" spans="1:17">
      <c r="A1681" s="721"/>
      <c r="B1681" s="721">
        <v>5</v>
      </c>
      <c r="C1681" s="722" t="s">
        <v>5630</v>
      </c>
      <c r="D1681" s="723" t="s">
        <v>16</v>
      </c>
      <c r="E1681" s="721" t="s">
        <v>254</v>
      </c>
      <c r="F1681" s="721" t="s">
        <v>230</v>
      </c>
      <c r="G1681" s="964">
        <v>39509</v>
      </c>
      <c r="H1681" s="795">
        <v>9</v>
      </c>
      <c r="I1681" s="725" t="s">
        <v>1403</v>
      </c>
      <c r="J1681" s="721" t="s">
        <v>369</v>
      </c>
      <c r="K1681" s="721" t="s">
        <v>266</v>
      </c>
      <c r="L1681" s="813"/>
      <c r="M1681" s="813" t="s">
        <v>6426</v>
      </c>
      <c r="N1681" s="722" t="s">
        <v>5500</v>
      </c>
      <c r="O1681" s="721" t="s">
        <v>255</v>
      </c>
      <c r="P1681" s="734" t="s">
        <v>5629</v>
      </c>
      <c r="Q1681" s="722" t="s">
        <v>5619</v>
      </c>
    </row>
    <row r="1682" spans="1:17">
      <c r="A1682" s="721">
        <v>470</v>
      </c>
      <c r="B1682" s="721">
        <v>1</v>
      </c>
      <c r="C1682" s="722" t="s">
        <v>5632</v>
      </c>
      <c r="D1682" s="723" t="s">
        <v>23</v>
      </c>
      <c r="E1682" s="721" t="s">
        <v>221</v>
      </c>
      <c r="F1682" s="721" t="s">
        <v>4982</v>
      </c>
      <c r="G1682" s="956">
        <v>31455</v>
      </c>
      <c r="H1682" s="795">
        <v>31</v>
      </c>
      <c r="I1682" s="725" t="s">
        <v>1403</v>
      </c>
      <c r="J1682" s="721" t="s">
        <v>289</v>
      </c>
      <c r="K1682" s="721" t="s">
        <v>674</v>
      </c>
      <c r="L1682" s="813"/>
      <c r="M1682" s="813" t="s">
        <v>6426</v>
      </c>
      <c r="N1682" s="722" t="s">
        <v>5500</v>
      </c>
      <c r="O1682" s="721" t="s">
        <v>222</v>
      </c>
      <c r="P1682" s="722" t="s">
        <v>5631</v>
      </c>
      <c r="Q1682" s="734" t="s">
        <v>5633</v>
      </c>
    </row>
    <row r="1683" spans="1:17">
      <c r="A1683" s="721"/>
      <c r="B1683" s="721">
        <v>2</v>
      </c>
      <c r="C1683" s="722" t="s">
        <v>5636</v>
      </c>
      <c r="D1683" s="723" t="s">
        <v>16</v>
      </c>
      <c r="E1683" s="721" t="s">
        <v>221</v>
      </c>
      <c r="F1683" s="721" t="s">
        <v>1500</v>
      </c>
      <c r="G1683" s="956">
        <v>33044</v>
      </c>
      <c r="H1683" s="795">
        <v>27</v>
      </c>
      <c r="I1683" s="725" t="s">
        <v>1403</v>
      </c>
      <c r="J1683" s="721" t="s">
        <v>223</v>
      </c>
      <c r="K1683" s="721" t="s">
        <v>266</v>
      </c>
      <c r="L1683" s="813"/>
      <c r="M1683" s="813" t="s">
        <v>6426</v>
      </c>
      <c r="N1683" s="722" t="s">
        <v>5500</v>
      </c>
      <c r="O1683" s="721" t="s">
        <v>245</v>
      </c>
      <c r="P1683" s="722" t="s">
        <v>5635</v>
      </c>
      <c r="Q1683" s="734" t="s">
        <v>5633</v>
      </c>
    </row>
    <row r="1684" spans="1:17">
      <c r="A1684" s="721"/>
      <c r="B1684" s="721">
        <v>3</v>
      </c>
      <c r="C1684" s="722" t="s">
        <v>5637</v>
      </c>
      <c r="D1684" s="723" t="s">
        <v>16</v>
      </c>
      <c r="E1684" s="721" t="s">
        <v>254</v>
      </c>
      <c r="F1684" s="721" t="s">
        <v>230</v>
      </c>
      <c r="G1684" s="956">
        <v>40669</v>
      </c>
      <c r="H1684" s="795">
        <v>6</v>
      </c>
      <c r="I1684" s="725" t="s">
        <v>1403</v>
      </c>
      <c r="J1684" s="721" t="s">
        <v>265</v>
      </c>
      <c r="K1684" s="721" t="s">
        <v>270</v>
      </c>
      <c r="L1684" s="813"/>
      <c r="M1684" s="813" t="s">
        <v>6426</v>
      </c>
      <c r="N1684" s="722" t="s">
        <v>5500</v>
      </c>
      <c r="O1684" s="721" t="s">
        <v>255</v>
      </c>
      <c r="P1684" s="722"/>
      <c r="Q1684" s="734" t="s">
        <v>5633</v>
      </c>
    </row>
    <row r="1685" spans="1:17">
      <c r="A1685" s="721">
        <v>471</v>
      </c>
      <c r="B1685" s="721">
        <v>1</v>
      </c>
      <c r="C1685" s="722" t="s">
        <v>5639</v>
      </c>
      <c r="D1685" s="723" t="s">
        <v>23</v>
      </c>
      <c r="E1685" s="721" t="s">
        <v>221</v>
      </c>
      <c r="F1685" s="721" t="s">
        <v>1290</v>
      </c>
      <c r="G1685" s="956">
        <v>25296</v>
      </c>
      <c r="H1685" s="795">
        <v>48</v>
      </c>
      <c r="I1685" s="725" t="s">
        <v>1403</v>
      </c>
      <c r="J1685" s="721" t="s">
        <v>289</v>
      </c>
      <c r="K1685" s="721" t="s">
        <v>283</v>
      </c>
      <c r="L1685" s="813"/>
      <c r="M1685" s="813" t="s">
        <v>6426</v>
      </c>
      <c r="N1685" s="722" t="s">
        <v>5500</v>
      </c>
      <c r="O1685" s="721" t="s">
        <v>222</v>
      </c>
      <c r="P1685" s="722" t="s">
        <v>5638</v>
      </c>
      <c r="Q1685" s="722" t="s">
        <v>5642</v>
      </c>
    </row>
    <row r="1686" spans="1:17">
      <c r="A1686" s="721"/>
      <c r="B1686" s="721">
        <v>2</v>
      </c>
      <c r="C1686" s="722" t="s">
        <v>5644</v>
      </c>
      <c r="D1686" s="723" t="s">
        <v>16</v>
      </c>
      <c r="E1686" s="721" t="s">
        <v>221</v>
      </c>
      <c r="F1686" s="721" t="s">
        <v>297</v>
      </c>
      <c r="G1686" s="956">
        <v>26275</v>
      </c>
      <c r="H1686" s="795">
        <v>45</v>
      </c>
      <c r="I1686" s="725" t="s">
        <v>1403</v>
      </c>
      <c r="J1686" s="721" t="s">
        <v>256</v>
      </c>
      <c r="K1686" s="721" t="s">
        <v>246</v>
      </c>
      <c r="L1686" s="813"/>
      <c r="M1686" s="813" t="s">
        <v>6426</v>
      </c>
      <c r="N1686" s="722" t="s">
        <v>5500</v>
      </c>
      <c r="O1686" s="721" t="s">
        <v>245</v>
      </c>
      <c r="P1686" s="722" t="s">
        <v>5643</v>
      </c>
      <c r="Q1686" s="722" t="s">
        <v>5642</v>
      </c>
    </row>
    <row r="1687" spans="1:17">
      <c r="A1687" s="721"/>
      <c r="B1687" s="721">
        <v>3</v>
      </c>
      <c r="C1687" s="722" t="s">
        <v>5647</v>
      </c>
      <c r="D1687" s="723" t="s">
        <v>23</v>
      </c>
      <c r="E1687" s="721" t="s">
        <v>254</v>
      </c>
      <c r="F1687" s="721" t="s">
        <v>244</v>
      </c>
      <c r="G1687" s="956">
        <v>35041</v>
      </c>
      <c r="H1687" s="795">
        <v>21</v>
      </c>
      <c r="I1687" s="725" t="s">
        <v>1403</v>
      </c>
      <c r="J1687" s="721" t="s">
        <v>223</v>
      </c>
      <c r="K1687" s="721" t="s">
        <v>266</v>
      </c>
      <c r="L1687" s="813"/>
      <c r="M1687" s="813" t="s">
        <v>6426</v>
      </c>
      <c r="N1687" s="722" t="s">
        <v>5500</v>
      </c>
      <c r="O1687" s="721" t="s">
        <v>255</v>
      </c>
      <c r="P1687" s="722" t="s">
        <v>5646</v>
      </c>
      <c r="Q1687" s="722" t="s">
        <v>5642</v>
      </c>
    </row>
    <row r="1688" spans="1:17">
      <c r="A1688" s="721"/>
      <c r="B1688" s="721">
        <v>4</v>
      </c>
      <c r="C1688" s="722" t="s">
        <v>5649</v>
      </c>
      <c r="D1688" s="723" t="s">
        <v>23</v>
      </c>
      <c r="E1688" s="721" t="s">
        <v>254</v>
      </c>
      <c r="F1688" s="721" t="s">
        <v>230</v>
      </c>
      <c r="G1688" s="956">
        <v>38337</v>
      </c>
      <c r="H1688" s="795">
        <v>12</v>
      </c>
      <c r="I1688" s="725" t="s">
        <v>1403</v>
      </c>
      <c r="J1688" s="721" t="s">
        <v>369</v>
      </c>
      <c r="K1688" s="721" t="s">
        <v>266</v>
      </c>
      <c r="L1688" s="813"/>
      <c r="M1688" s="813" t="s">
        <v>6426</v>
      </c>
      <c r="N1688" s="722" t="s">
        <v>5500</v>
      </c>
      <c r="O1688" s="721" t="s">
        <v>255</v>
      </c>
      <c r="P1688" s="722" t="s">
        <v>5648</v>
      </c>
      <c r="Q1688" s="722" t="s">
        <v>5642</v>
      </c>
    </row>
    <row r="1689" spans="1:17">
      <c r="A1689" s="721"/>
      <c r="B1689" s="721">
        <v>5</v>
      </c>
      <c r="C1689" s="722" t="s">
        <v>5650</v>
      </c>
      <c r="D1689" s="723" t="s">
        <v>16</v>
      </c>
      <c r="E1689" s="721" t="s">
        <v>254</v>
      </c>
      <c r="F1689" s="721" t="s">
        <v>230</v>
      </c>
      <c r="G1689" s="956">
        <v>39253</v>
      </c>
      <c r="H1689" s="795">
        <v>10</v>
      </c>
      <c r="I1689" s="725" t="s">
        <v>1403</v>
      </c>
      <c r="J1689" s="721" t="s">
        <v>369</v>
      </c>
      <c r="K1689" s="721" t="s">
        <v>266</v>
      </c>
      <c r="L1689" s="813"/>
      <c r="M1689" s="813" t="s">
        <v>6426</v>
      </c>
      <c r="N1689" s="722" t="s">
        <v>5500</v>
      </c>
      <c r="O1689" s="721" t="s">
        <v>255</v>
      </c>
      <c r="P1689" s="722"/>
      <c r="Q1689" s="722" t="s">
        <v>5642</v>
      </c>
    </row>
    <row r="1690" spans="1:17">
      <c r="A1690" s="721">
        <v>472</v>
      </c>
      <c r="B1690" s="721">
        <v>1</v>
      </c>
      <c r="C1690" s="722" t="s">
        <v>5660</v>
      </c>
      <c r="D1690" s="723" t="s">
        <v>23</v>
      </c>
      <c r="E1690" s="721" t="s">
        <v>221</v>
      </c>
      <c r="F1690" s="721" t="s">
        <v>244</v>
      </c>
      <c r="G1690" s="956">
        <v>29285</v>
      </c>
      <c r="H1690" s="795">
        <v>37</v>
      </c>
      <c r="I1690" s="725" t="s">
        <v>1403</v>
      </c>
      <c r="J1690" s="721" t="s">
        <v>289</v>
      </c>
      <c r="K1690" s="721" t="s">
        <v>283</v>
      </c>
      <c r="L1690" s="813"/>
      <c r="M1690" s="813" t="s">
        <v>6426</v>
      </c>
      <c r="N1690" s="722" t="s">
        <v>5500</v>
      </c>
      <c r="O1690" s="721" t="s">
        <v>222</v>
      </c>
      <c r="P1690" s="734" t="s">
        <v>5659</v>
      </c>
      <c r="Q1690" s="734" t="s">
        <v>5662</v>
      </c>
    </row>
    <row r="1691" spans="1:17">
      <c r="A1691" s="721"/>
      <c r="B1691" s="721">
        <v>2</v>
      </c>
      <c r="C1691" s="722" t="s">
        <v>5664</v>
      </c>
      <c r="D1691" s="723" t="s">
        <v>16</v>
      </c>
      <c r="E1691" s="721" t="s">
        <v>221</v>
      </c>
      <c r="F1691" s="721" t="s">
        <v>970</v>
      </c>
      <c r="G1691" s="956">
        <v>30626</v>
      </c>
      <c r="H1691" s="795">
        <v>33</v>
      </c>
      <c r="I1691" s="725" t="s">
        <v>1403</v>
      </c>
      <c r="J1691" s="721" t="s">
        <v>289</v>
      </c>
      <c r="K1691" s="721" t="s">
        <v>246</v>
      </c>
      <c r="L1691" s="813"/>
      <c r="M1691" s="813" t="s">
        <v>6426</v>
      </c>
      <c r="N1691" s="722" t="s">
        <v>5500</v>
      </c>
      <c r="O1691" s="721" t="s">
        <v>245</v>
      </c>
      <c r="P1691" s="734" t="s">
        <v>5663</v>
      </c>
      <c r="Q1691" s="734" t="s">
        <v>5662</v>
      </c>
    </row>
    <row r="1692" spans="1:17">
      <c r="A1692" s="721"/>
      <c r="B1692" s="721">
        <v>3</v>
      </c>
      <c r="C1692" s="722" t="s">
        <v>5668</v>
      </c>
      <c r="D1692" s="723" t="s">
        <v>23</v>
      </c>
      <c r="E1692" s="721" t="s">
        <v>254</v>
      </c>
      <c r="F1692" s="721" t="s">
        <v>5669</v>
      </c>
      <c r="G1692" s="956">
        <v>38286</v>
      </c>
      <c r="H1692" s="795">
        <v>12</v>
      </c>
      <c r="I1692" s="725" t="s">
        <v>1403</v>
      </c>
      <c r="J1692" s="721" t="s">
        <v>369</v>
      </c>
      <c r="K1692" s="721" t="s">
        <v>266</v>
      </c>
      <c r="L1692" s="813"/>
      <c r="M1692" s="813" t="s">
        <v>6426</v>
      </c>
      <c r="N1692" s="722" t="s">
        <v>5670</v>
      </c>
      <c r="O1692" s="721" t="s">
        <v>255</v>
      </c>
      <c r="P1692" s="727" t="s">
        <v>5667</v>
      </c>
      <c r="Q1692" s="734" t="s">
        <v>5662</v>
      </c>
    </row>
    <row r="1693" spans="1:17">
      <c r="A1693" s="721"/>
      <c r="B1693" s="721">
        <v>4</v>
      </c>
      <c r="C1693" s="722" t="s">
        <v>5672</v>
      </c>
      <c r="D1693" s="723" t="s">
        <v>16</v>
      </c>
      <c r="E1693" s="721" t="s">
        <v>254</v>
      </c>
      <c r="F1693" s="721" t="s">
        <v>230</v>
      </c>
      <c r="G1693" s="956">
        <v>40556</v>
      </c>
      <c r="H1693" s="795">
        <v>6</v>
      </c>
      <c r="I1693" s="725" t="s">
        <v>1403</v>
      </c>
      <c r="J1693" s="721" t="s">
        <v>265</v>
      </c>
      <c r="K1693" s="721" t="s">
        <v>270</v>
      </c>
      <c r="L1693" s="813"/>
      <c r="M1693" s="813" t="s">
        <v>6426</v>
      </c>
      <c r="N1693" s="722" t="s">
        <v>5673</v>
      </c>
      <c r="O1693" s="721" t="s">
        <v>255</v>
      </c>
      <c r="P1693" s="727" t="s">
        <v>5671</v>
      </c>
      <c r="Q1693" s="734" t="s">
        <v>5662</v>
      </c>
    </row>
    <row r="1694" spans="1:17">
      <c r="A1694" s="721">
        <v>473</v>
      </c>
      <c r="B1694" s="733">
        <v>1</v>
      </c>
      <c r="C1694" s="732" t="s">
        <v>5675</v>
      </c>
      <c r="D1694" s="723" t="s">
        <v>23</v>
      </c>
      <c r="E1694" s="733" t="s">
        <v>221</v>
      </c>
      <c r="F1694" s="733" t="s">
        <v>938</v>
      </c>
      <c r="G1694" s="958">
        <v>24025</v>
      </c>
      <c r="H1694" s="807">
        <v>51</v>
      </c>
      <c r="I1694" s="725" t="s">
        <v>1403</v>
      </c>
      <c r="J1694" s="733" t="s">
        <v>256</v>
      </c>
      <c r="K1694" s="733" t="s">
        <v>283</v>
      </c>
      <c r="L1694" s="813"/>
      <c r="M1694" s="813" t="s">
        <v>6426</v>
      </c>
      <c r="N1694" s="722" t="s">
        <v>5500</v>
      </c>
      <c r="O1694" s="733" t="s">
        <v>222</v>
      </c>
      <c r="P1694" s="732" t="s">
        <v>5674</v>
      </c>
      <c r="Q1694" s="732" t="s">
        <v>5678</v>
      </c>
    </row>
    <row r="1695" spans="1:17">
      <c r="A1695" s="721"/>
      <c r="B1695" s="733">
        <v>2</v>
      </c>
      <c r="C1695" s="732" t="s">
        <v>5680</v>
      </c>
      <c r="D1695" s="723" t="s">
        <v>16</v>
      </c>
      <c r="E1695" s="733" t="s">
        <v>221</v>
      </c>
      <c r="F1695" s="733" t="s">
        <v>2657</v>
      </c>
      <c r="G1695" s="958">
        <v>26922</v>
      </c>
      <c r="H1695" s="795">
        <v>43</v>
      </c>
      <c r="I1695" s="725" t="s">
        <v>1403</v>
      </c>
      <c r="J1695" s="733" t="s">
        <v>256</v>
      </c>
      <c r="K1695" s="733" t="s">
        <v>246</v>
      </c>
      <c r="L1695" s="813"/>
      <c r="M1695" s="813" t="s">
        <v>6426</v>
      </c>
      <c r="N1695" s="722" t="s">
        <v>5500</v>
      </c>
      <c r="O1695" s="733" t="s">
        <v>245</v>
      </c>
      <c r="P1695" s="732" t="s">
        <v>5679</v>
      </c>
      <c r="Q1695" s="732" t="s">
        <v>5678</v>
      </c>
    </row>
    <row r="1696" spans="1:17">
      <c r="A1696" s="721"/>
      <c r="B1696" s="733">
        <v>3</v>
      </c>
      <c r="C1696" s="732" t="s">
        <v>5682</v>
      </c>
      <c r="D1696" s="723" t="s">
        <v>16</v>
      </c>
      <c r="E1696" s="733" t="s">
        <v>254</v>
      </c>
      <c r="F1696" s="733" t="s">
        <v>1514</v>
      </c>
      <c r="G1696" s="958">
        <v>30533</v>
      </c>
      <c r="H1696" s="795">
        <v>34</v>
      </c>
      <c r="I1696" s="725" t="s">
        <v>1403</v>
      </c>
      <c r="J1696" s="733" t="s">
        <v>256</v>
      </c>
      <c r="K1696" s="733" t="s">
        <v>283</v>
      </c>
      <c r="L1696" s="813"/>
      <c r="M1696" s="813" t="s">
        <v>6426</v>
      </c>
      <c r="N1696" s="722" t="s">
        <v>5500</v>
      </c>
      <c r="O1696" s="733" t="s">
        <v>255</v>
      </c>
      <c r="P1696" s="732" t="s">
        <v>5681</v>
      </c>
      <c r="Q1696" s="732" t="s">
        <v>5678</v>
      </c>
    </row>
    <row r="1697" spans="1:17">
      <c r="A1697" s="721"/>
      <c r="B1697" s="733">
        <v>4</v>
      </c>
      <c r="C1697" s="722" t="s">
        <v>5684</v>
      </c>
      <c r="D1697" s="723" t="s">
        <v>23</v>
      </c>
      <c r="E1697" s="721" t="s">
        <v>254</v>
      </c>
      <c r="F1697" s="721" t="s">
        <v>230</v>
      </c>
      <c r="G1697" s="956">
        <v>36732</v>
      </c>
      <c r="H1697" s="795">
        <v>17</v>
      </c>
      <c r="I1697" s="725" t="s">
        <v>1403</v>
      </c>
      <c r="J1697" s="721" t="s">
        <v>348</v>
      </c>
      <c r="K1697" s="721" t="s">
        <v>266</v>
      </c>
      <c r="L1697" s="813"/>
      <c r="M1697" s="813" t="s">
        <v>6426</v>
      </c>
      <c r="N1697" s="722" t="s">
        <v>5500</v>
      </c>
      <c r="O1697" s="721" t="s">
        <v>255</v>
      </c>
      <c r="P1697" s="722" t="s">
        <v>5683</v>
      </c>
      <c r="Q1697" s="722" t="s">
        <v>5678</v>
      </c>
    </row>
    <row r="1698" spans="1:17">
      <c r="A1698" s="721">
        <v>474</v>
      </c>
      <c r="B1698" s="733">
        <v>1</v>
      </c>
      <c r="C1698" s="722" t="s">
        <v>5686</v>
      </c>
      <c r="D1698" s="723" t="s">
        <v>23</v>
      </c>
      <c r="E1698" s="733" t="s">
        <v>221</v>
      </c>
      <c r="F1698" s="733" t="s">
        <v>22</v>
      </c>
      <c r="G1698" s="956">
        <v>32551</v>
      </c>
      <c r="H1698" s="795">
        <v>28</v>
      </c>
      <c r="I1698" s="725" t="s">
        <v>1403</v>
      </c>
      <c r="J1698" s="733" t="s">
        <v>289</v>
      </c>
      <c r="K1698" s="733" t="s">
        <v>674</v>
      </c>
      <c r="L1698" s="813"/>
      <c r="M1698" s="813" t="s">
        <v>6426</v>
      </c>
      <c r="N1698" s="722" t="s">
        <v>5670</v>
      </c>
      <c r="O1698" s="733" t="s">
        <v>222</v>
      </c>
      <c r="P1698" s="734" t="s">
        <v>5685</v>
      </c>
      <c r="Q1698" s="734" t="s">
        <v>5688</v>
      </c>
    </row>
    <row r="1699" spans="1:17">
      <c r="A1699" s="721"/>
      <c r="B1699" s="733">
        <v>2</v>
      </c>
      <c r="C1699" s="722" t="s">
        <v>5691</v>
      </c>
      <c r="D1699" s="723" t="s">
        <v>16</v>
      </c>
      <c r="E1699" s="733" t="s">
        <v>221</v>
      </c>
      <c r="F1699" s="733" t="s">
        <v>5692</v>
      </c>
      <c r="G1699" s="956">
        <v>32965</v>
      </c>
      <c r="H1699" s="795">
        <v>27</v>
      </c>
      <c r="I1699" s="725" t="s">
        <v>1403</v>
      </c>
      <c r="J1699" s="733" t="s">
        <v>3426</v>
      </c>
      <c r="K1699" s="733" t="s">
        <v>2559</v>
      </c>
      <c r="L1699" s="813"/>
      <c r="M1699" s="813" t="s">
        <v>6426</v>
      </c>
      <c r="N1699" s="722" t="s">
        <v>5670</v>
      </c>
      <c r="O1699" s="733" t="s">
        <v>245</v>
      </c>
      <c r="P1699" s="734" t="s">
        <v>5690</v>
      </c>
      <c r="Q1699" s="734" t="s">
        <v>5688</v>
      </c>
    </row>
    <row r="1700" spans="1:17">
      <c r="A1700" s="721"/>
      <c r="B1700" s="733">
        <v>3</v>
      </c>
      <c r="C1700" s="722" t="s">
        <v>5694</v>
      </c>
      <c r="D1700" s="723" t="s">
        <v>23</v>
      </c>
      <c r="E1700" s="733" t="s">
        <v>254</v>
      </c>
      <c r="F1700" s="721" t="s">
        <v>22</v>
      </c>
      <c r="G1700" s="956">
        <v>41085</v>
      </c>
      <c r="H1700" s="795">
        <v>5</v>
      </c>
      <c r="I1700" s="725" t="s">
        <v>1403</v>
      </c>
      <c r="J1700" s="721" t="s">
        <v>265</v>
      </c>
      <c r="K1700" s="733" t="s">
        <v>270</v>
      </c>
      <c r="L1700" s="813"/>
      <c r="M1700" s="813" t="s">
        <v>6426</v>
      </c>
      <c r="N1700" s="722" t="s">
        <v>5500</v>
      </c>
      <c r="O1700" s="721" t="s">
        <v>255</v>
      </c>
      <c r="P1700" s="734" t="s">
        <v>5693</v>
      </c>
      <c r="Q1700" s="734" t="s">
        <v>5688</v>
      </c>
    </row>
    <row r="1701" spans="1:17">
      <c r="A1701" s="721"/>
      <c r="B1701" s="733">
        <v>4</v>
      </c>
      <c r="C1701" s="722" t="s">
        <v>7098</v>
      </c>
      <c r="D1701" s="723" t="s">
        <v>23</v>
      </c>
      <c r="E1701" s="733" t="s">
        <v>254</v>
      </c>
      <c r="F1701" s="721" t="s">
        <v>22</v>
      </c>
      <c r="G1701" s="956">
        <v>42886</v>
      </c>
      <c r="H1701" s="795"/>
      <c r="I1701" s="725" t="s">
        <v>1403</v>
      </c>
      <c r="J1701" s="721" t="s">
        <v>265</v>
      </c>
      <c r="K1701" s="733" t="s">
        <v>270</v>
      </c>
      <c r="L1701" s="813"/>
      <c r="M1701" s="813" t="s">
        <v>6426</v>
      </c>
      <c r="N1701" s="722" t="s">
        <v>5500</v>
      </c>
      <c r="O1701" s="721" t="s">
        <v>255</v>
      </c>
      <c r="P1701" s="734"/>
      <c r="Q1701" s="734"/>
    </row>
    <row r="1702" spans="1:17">
      <c r="A1702" s="721"/>
      <c r="B1702" s="733">
        <v>4</v>
      </c>
      <c r="C1702" s="722" t="s">
        <v>5661</v>
      </c>
      <c r="D1702" s="723" t="s">
        <v>16</v>
      </c>
      <c r="E1702" s="721" t="s">
        <v>221</v>
      </c>
      <c r="F1702" s="721" t="s">
        <v>4921</v>
      </c>
      <c r="G1702" s="956">
        <v>26807</v>
      </c>
      <c r="H1702" s="795">
        <v>44</v>
      </c>
      <c r="I1702" s="725" t="s">
        <v>1403</v>
      </c>
      <c r="J1702" s="721" t="s">
        <v>256</v>
      </c>
      <c r="K1702" s="721" t="s">
        <v>246</v>
      </c>
      <c r="L1702" s="813"/>
      <c r="M1702" s="813" t="s">
        <v>6426</v>
      </c>
      <c r="N1702" s="722" t="s">
        <v>5500</v>
      </c>
      <c r="O1702" s="721" t="s">
        <v>1261</v>
      </c>
      <c r="P1702" s="734" t="s">
        <v>5695</v>
      </c>
      <c r="Q1702" s="734" t="s">
        <v>5688</v>
      </c>
    </row>
    <row r="1703" spans="1:17">
      <c r="A1703" s="721">
        <v>475</v>
      </c>
      <c r="B1703" s="733">
        <v>1</v>
      </c>
      <c r="C1703" s="722" t="s">
        <v>5699</v>
      </c>
      <c r="D1703" s="723" t="s">
        <v>23</v>
      </c>
      <c r="E1703" s="733" t="s">
        <v>221</v>
      </c>
      <c r="F1703" s="733" t="s">
        <v>5700</v>
      </c>
      <c r="G1703" s="956">
        <v>33902</v>
      </c>
      <c r="H1703" s="795">
        <v>24</v>
      </c>
      <c r="I1703" s="725" t="s">
        <v>1403</v>
      </c>
      <c r="J1703" s="733" t="s">
        <v>289</v>
      </c>
      <c r="K1703" s="733" t="s">
        <v>674</v>
      </c>
      <c r="L1703" s="813"/>
      <c r="M1703" s="813" t="s">
        <v>6426</v>
      </c>
      <c r="N1703" s="722" t="s">
        <v>5500</v>
      </c>
      <c r="O1703" s="733" t="s">
        <v>222</v>
      </c>
      <c r="P1703" s="734" t="s">
        <v>5698</v>
      </c>
      <c r="Q1703" s="734" t="s">
        <v>5702</v>
      </c>
    </row>
    <row r="1704" spans="1:17">
      <c r="A1704" s="721"/>
      <c r="B1704" s="733">
        <v>2</v>
      </c>
      <c r="C1704" s="722" t="s">
        <v>5704</v>
      </c>
      <c r="D1704" s="723" t="s">
        <v>16</v>
      </c>
      <c r="E1704" s="733" t="s">
        <v>221</v>
      </c>
      <c r="F1704" s="733" t="s">
        <v>22</v>
      </c>
      <c r="G1704" s="956">
        <v>31579</v>
      </c>
      <c r="H1704" s="795">
        <v>31</v>
      </c>
      <c r="I1704" s="725" t="s">
        <v>1403</v>
      </c>
      <c r="J1704" s="733" t="s">
        <v>289</v>
      </c>
      <c r="K1704" s="733" t="s">
        <v>246</v>
      </c>
      <c r="L1704" s="813"/>
      <c r="M1704" s="813" t="s">
        <v>6426</v>
      </c>
      <c r="N1704" s="722" t="s">
        <v>5500</v>
      </c>
      <c r="O1704" s="733" t="s">
        <v>245</v>
      </c>
      <c r="P1704" s="734" t="s">
        <v>5703</v>
      </c>
      <c r="Q1704" s="734" t="s">
        <v>5702</v>
      </c>
    </row>
    <row r="1705" spans="1:17">
      <c r="A1705" s="721"/>
      <c r="B1705" s="733">
        <v>3</v>
      </c>
      <c r="C1705" s="722" t="s">
        <v>5706</v>
      </c>
      <c r="D1705" s="723" t="s">
        <v>16</v>
      </c>
      <c r="E1705" s="733" t="s">
        <v>254</v>
      </c>
      <c r="F1705" s="733" t="s">
        <v>230</v>
      </c>
      <c r="G1705" s="956">
        <v>41630</v>
      </c>
      <c r="H1705" s="795">
        <v>3</v>
      </c>
      <c r="I1705" s="725" t="s">
        <v>1403</v>
      </c>
      <c r="J1705" s="733" t="s">
        <v>265</v>
      </c>
      <c r="K1705" s="733" t="s">
        <v>270</v>
      </c>
      <c r="L1705" s="813"/>
      <c r="M1705" s="813" t="s">
        <v>6426</v>
      </c>
      <c r="N1705" s="722" t="s">
        <v>5500</v>
      </c>
      <c r="O1705" s="733" t="s">
        <v>255</v>
      </c>
      <c r="P1705" s="734" t="s">
        <v>5705</v>
      </c>
      <c r="Q1705" s="734" t="s">
        <v>5702</v>
      </c>
    </row>
    <row r="1706" spans="1:17">
      <c r="A1706" s="721"/>
      <c r="B1706" s="733">
        <v>4</v>
      </c>
      <c r="C1706" s="722" t="s">
        <v>7099</v>
      </c>
      <c r="D1706" s="723" t="s">
        <v>16</v>
      </c>
      <c r="E1706" s="733" t="s">
        <v>254</v>
      </c>
      <c r="F1706" s="733"/>
      <c r="G1706" s="956"/>
      <c r="H1706" s="795"/>
      <c r="I1706" s="725" t="s">
        <v>1403</v>
      </c>
      <c r="J1706" s="733" t="s">
        <v>265</v>
      </c>
      <c r="K1706" s="733" t="s">
        <v>270</v>
      </c>
      <c r="L1706" s="813"/>
      <c r="M1706" s="813" t="s">
        <v>6426</v>
      </c>
      <c r="N1706" s="722" t="s">
        <v>5500</v>
      </c>
      <c r="O1706" s="733" t="s">
        <v>255</v>
      </c>
      <c r="P1706" s="734"/>
      <c r="Q1706" s="734"/>
    </row>
    <row r="1707" spans="1:17">
      <c r="A1707" s="721">
        <v>476</v>
      </c>
      <c r="B1707" s="733">
        <v>1</v>
      </c>
      <c r="C1707" s="722" t="s">
        <v>5708</v>
      </c>
      <c r="D1707" s="723" t="s">
        <v>23</v>
      </c>
      <c r="E1707" s="721" t="s">
        <v>221</v>
      </c>
      <c r="F1707" s="721" t="s">
        <v>1514</v>
      </c>
      <c r="G1707" s="956">
        <v>27738</v>
      </c>
      <c r="H1707" s="795">
        <v>41</v>
      </c>
      <c r="I1707" s="725" t="s">
        <v>1403</v>
      </c>
      <c r="J1707" s="721" t="s">
        <v>256</v>
      </c>
      <c r="K1707" s="721" t="s">
        <v>283</v>
      </c>
      <c r="L1707" s="813"/>
      <c r="M1707" s="813" t="s">
        <v>6426</v>
      </c>
      <c r="N1707" s="722" t="s">
        <v>5500</v>
      </c>
      <c r="O1707" s="721" t="s">
        <v>222</v>
      </c>
      <c r="P1707" s="722" t="s">
        <v>5707</v>
      </c>
      <c r="Q1707" s="722" t="s">
        <v>5710</v>
      </c>
    </row>
    <row r="1708" spans="1:17">
      <c r="A1708" s="721"/>
      <c r="B1708" s="733">
        <v>2</v>
      </c>
      <c r="C1708" s="722" t="s">
        <v>5712</v>
      </c>
      <c r="D1708" s="723" t="s">
        <v>16</v>
      </c>
      <c r="E1708" s="721" t="s">
        <v>221</v>
      </c>
      <c r="F1708" s="721" t="s">
        <v>5713</v>
      </c>
      <c r="G1708" s="956">
        <v>33970</v>
      </c>
      <c r="H1708" s="795">
        <v>24</v>
      </c>
      <c r="I1708" s="725" t="s">
        <v>1403</v>
      </c>
      <c r="J1708" s="721" t="s">
        <v>289</v>
      </c>
      <c r="K1708" s="721" t="s">
        <v>246</v>
      </c>
      <c r="L1708" s="813"/>
      <c r="M1708" s="813" t="s">
        <v>6426</v>
      </c>
      <c r="N1708" s="722" t="s">
        <v>5500</v>
      </c>
      <c r="O1708" s="721" t="s">
        <v>245</v>
      </c>
      <c r="P1708" s="734" t="s">
        <v>5711</v>
      </c>
      <c r="Q1708" s="722" t="s">
        <v>5710</v>
      </c>
    </row>
    <row r="1709" spans="1:17">
      <c r="A1709" s="721"/>
      <c r="B1709" s="733">
        <v>3</v>
      </c>
      <c r="C1709" s="722" t="s">
        <v>5716</v>
      </c>
      <c r="D1709" s="723" t="s">
        <v>16</v>
      </c>
      <c r="E1709" s="721" t="s">
        <v>254</v>
      </c>
      <c r="F1709" s="721" t="s">
        <v>22</v>
      </c>
      <c r="G1709" s="956">
        <v>37344</v>
      </c>
      <c r="H1709" s="795">
        <v>15</v>
      </c>
      <c r="I1709" s="725" t="s">
        <v>1403</v>
      </c>
      <c r="J1709" s="721" t="s">
        <v>369</v>
      </c>
      <c r="K1709" s="721" t="s">
        <v>266</v>
      </c>
      <c r="L1709" s="813"/>
      <c r="M1709" s="813" t="s">
        <v>6426</v>
      </c>
      <c r="N1709" s="722" t="s">
        <v>5500</v>
      </c>
      <c r="O1709" s="721" t="s">
        <v>255</v>
      </c>
      <c r="P1709" s="722" t="s">
        <v>5715</v>
      </c>
      <c r="Q1709" s="722" t="s">
        <v>5710</v>
      </c>
    </row>
    <row r="1710" spans="1:17">
      <c r="A1710" s="721"/>
      <c r="B1710" s="733">
        <v>4</v>
      </c>
      <c r="C1710" s="722" t="s">
        <v>5718</v>
      </c>
      <c r="D1710" s="723" t="s">
        <v>16</v>
      </c>
      <c r="E1710" s="721" t="s">
        <v>254</v>
      </c>
      <c r="F1710" s="721" t="s">
        <v>22</v>
      </c>
      <c r="G1710" s="956">
        <v>40826</v>
      </c>
      <c r="H1710" s="795">
        <v>5</v>
      </c>
      <c r="I1710" s="725" t="s">
        <v>1403</v>
      </c>
      <c r="J1710" s="721" t="s">
        <v>265</v>
      </c>
      <c r="K1710" s="721" t="s">
        <v>270</v>
      </c>
      <c r="L1710" s="813"/>
      <c r="M1710" s="813" t="s">
        <v>6426</v>
      </c>
      <c r="N1710" s="722" t="s">
        <v>5500</v>
      </c>
      <c r="O1710" s="721" t="s">
        <v>255</v>
      </c>
      <c r="P1710" s="722"/>
      <c r="Q1710" s="722" t="s">
        <v>5710</v>
      </c>
    </row>
    <row r="1711" spans="1:17">
      <c r="A1711" s="725">
        <v>477</v>
      </c>
      <c r="B1711" s="723">
        <v>1</v>
      </c>
      <c r="C1711" s="759" t="s">
        <v>6840</v>
      </c>
      <c r="D1711" s="723" t="s">
        <v>23</v>
      </c>
      <c r="E1711" s="747" t="s">
        <v>221</v>
      </c>
      <c r="F1711" s="747"/>
      <c r="G1711" s="949"/>
      <c r="H1711" s="811"/>
      <c r="I1711" s="725" t="s">
        <v>1403</v>
      </c>
      <c r="J1711" s="747"/>
      <c r="K1711" s="827" t="s">
        <v>283</v>
      </c>
      <c r="L1711" s="813"/>
      <c r="M1711" s="813" t="s">
        <v>6426</v>
      </c>
      <c r="N1711" s="722" t="s">
        <v>5500</v>
      </c>
      <c r="O1711" s="827" t="s">
        <v>222</v>
      </c>
      <c r="P1711" s="769"/>
      <c r="Q1711" s="769"/>
    </row>
    <row r="1712" spans="1:17">
      <c r="A1712" s="721"/>
      <c r="B1712" s="733">
        <v>2</v>
      </c>
      <c r="C1712" s="732" t="s">
        <v>4403</v>
      </c>
      <c r="D1712" s="723" t="s">
        <v>16</v>
      </c>
      <c r="E1712" s="733" t="s">
        <v>221</v>
      </c>
      <c r="F1712" s="733" t="s">
        <v>288</v>
      </c>
      <c r="G1712" s="958">
        <v>34997</v>
      </c>
      <c r="H1712" s="795">
        <v>21</v>
      </c>
      <c r="I1712" s="725" t="s">
        <v>1403</v>
      </c>
      <c r="J1712" s="733" t="s">
        <v>289</v>
      </c>
      <c r="K1712" s="733" t="s">
        <v>6621</v>
      </c>
      <c r="L1712" s="726"/>
      <c r="M1712" s="726" t="s">
        <v>6426</v>
      </c>
      <c r="N1712" s="722" t="s">
        <v>5500</v>
      </c>
      <c r="O1712" s="733" t="s">
        <v>245</v>
      </c>
      <c r="P1712" s="732" t="s">
        <v>4402</v>
      </c>
      <c r="Q1712" s="732" t="s">
        <v>4399</v>
      </c>
    </row>
    <row r="1713" spans="1:17">
      <c r="A1713" s="722">
        <v>478</v>
      </c>
      <c r="B1713" s="722">
        <v>1</v>
      </c>
      <c r="C1713" s="722" t="s">
        <v>3272</v>
      </c>
      <c r="D1713" s="744" t="s">
        <v>23</v>
      </c>
      <c r="E1713" s="722" t="s">
        <v>221</v>
      </c>
      <c r="F1713" s="722" t="s">
        <v>3823</v>
      </c>
      <c r="G1713" s="957">
        <v>27624</v>
      </c>
      <c r="H1713" s="724">
        <v>41</v>
      </c>
      <c r="I1713" s="769" t="s">
        <v>1403</v>
      </c>
      <c r="J1713" s="722" t="s">
        <v>223</v>
      </c>
      <c r="K1713" s="722" t="s">
        <v>470</v>
      </c>
      <c r="L1713" s="812"/>
      <c r="M1713" s="812" t="s">
        <v>6426</v>
      </c>
      <c r="N1713" s="722" t="s">
        <v>5723</v>
      </c>
      <c r="O1713" s="722" t="s">
        <v>222</v>
      </c>
      <c r="P1713" s="722" t="s">
        <v>5721</v>
      </c>
      <c r="Q1713" s="722" t="s">
        <v>5722</v>
      </c>
    </row>
    <row r="1714" spans="1:17">
      <c r="A1714" s="721"/>
      <c r="B1714" s="721">
        <v>2</v>
      </c>
      <c r="C1714" s="722" t="s">
        <v>5726</v>
      </c>
      <c r="D1714" s="723" t="s">
        <v>16</v>
      </c>
      <c r="E1714" s="721" t="s">
        <v>221</v>
      </c>
      <c r="F1714" s="721" t="s">
        <v>376</v>
      </c>
      <c r="G1714" s="956">
        <v>28426</v>
      </c>
      <c r="H1714" s="795">
        <v>39</v>
      </c>
      <c r="I1714" s="725" t="s">
        <v>1403</v>
      </c>
      <c r="J1714" s="721" t="s">
        <v>223</v>
      </c>
      <c r="K1714" s="721" t="s">
        <v>246</v>
      </c>
      <c r="L1714" s="813"/>
      <c r="M1714" s="813" t="s">
        <v>6426</v>
      </c>
      <c r="N1714" s="722" t="s">
        <v>5723</v>
      </c>
      <c r="O1714" s="721" t="s">
        <v>245</v>
      </c>
      <c r="P1714" s="722" t="s">
        <v>5725</v>
      </c>
      <c r="Q1714" s="722" t="s">
        <v>5722</v>
      </c>
    </row>
    <row r="1715" spans="1:17">
      <c r="A1715" s="721"/>
      <c r="B1715" s="721">
        <v>3</v>
      </c>
      <c r="C1715" s="722" t="s">
        <v>5731</v>
      </c>
      <c r="D1715" s="723" t="s">
        <v>16</v>
      </c>
      <c r="E1715" s="721" t="s">
        <v>254</v>
      </c>
      <c r="F1715" s="721" t="s">
        <v>230</v>
      </c>
      <c r="G1715" s="956">
        <v>37417</v>
      </c>
      <c r="H1715" s="795">
        <v>15</v>
      </c>
      <c r="I1715" s="725" t="s">
        <v>1403</v>
      </c>
      <c r="J1715" s="721" t="s">
        <v>348</v>
      </c>
      <c r="K1715" s="721" t="s">
        <v>266</v>
      </c>
      <c r="L1715" s="813"/>
      <c r="M1715" s="813" t="s">
        <v>6426</v>
      </c>
      <c r="N1715" s="722" t="s">
        <v>5723</v>
      </c>
      <c r="O1715" s="721" t="s">
        <v>255</v>
      </c>
      <c r="P1715" s="722" t="s">
        <v>5730</v>
      </c>
      <c r="Q1715" s="722" t="s">
        <v>5722</v>
      </c>
    </row>
    <row r="1716" spans="1:17">
      <c r="A1716" s="721"/>
      <c r="B1716" s="721">
        <v>4</v>
      </c>
      <c r="C1716" s="722" t="s">
        <v>5732</v>
      </c>
      <c r="D1716" s="723" t="s">
        <v>23</v>
      </c>
      <c r="E1716" s="721" t="s">
        <v>254</v>
      </c>
      <c r="F1716" s="721" t="s">
        <v>230</v>
      </c>
      <c r="G1716" s="956">
        <v>39994</v>
      </c>
      <c r="H1716" s="795">
        <v>8</v>
      </c>
      <c r="I1716" s="725" t="s">
        <v>1403</v>
      </c>
      <c r="J1716" s="721" t="s">
        <v>369</v>
      </c>
      <c r="K1716" s="721" t="s">
        <v>266</v>
      </c>
      <c r="L1716" s="813"/>
      <c r="M1716" s="813" t="s">
        <v>6426</v>
      </c>
      <c r="N1716" s="722" t="s">
        <v>5723</v>
      </c>
      <c r="O1716" s="721" t="s">
        <v>255</v>
      </c>
      <c r="P1716" s="722"/>
      <c r="Q1716" s="722" t="s">
        <v>5722</v>
      </c>
    </row>
    <row r="1717" spans="1:17">
      <c r="A1717" s="721">
        <v>479</v>
      </c>
      <c r="B1717" s="721">
        <v>1</v>
      </c>
      <c r="C1717" s="722" t="s">
        <v>5734</v>
      </c>
      <c r="D1717" s="723" t="s">
        <v>23</v>
      </c>
      <c r="E1717" s="721" t="s">
        <v>221</v>
      </c>
      <c r="F1717" s="721" t="s">
        <v>877</v>
      </c>
      <c r="G1717" s="956">
        <v>26005</v>
      </c>
      <c r="H1717" s="795">
        <v>46</v>
      </c>
      <c r="I1717" s="725" t="s">
        <v>1403</v>
      </c>
      <c r="J1717" s="721" t="s">
        <v>289</v>
      </c>
      <c r="K1717" s="721" t="s">
        <v>283</v>
      </c>
      <c r="L1717" s="813"/>
      <c r="M1717" s="813" t="s">
        <v>6426</v>
      </c>
      <c r="N1717" s="722" t="s">
        <v>5723</v>
      </c>
      <c r="O1717" s="721" t="s">
        <v>222</v>
      </c>
      <c r="P1717" s="722" t="s">
        <v>5733</v>
      </c>
      <c r="Q1717" s="722" t="s">
        <v>5736</v>
      </c>
    </row>
    <row r="1718" spans="1:17">
      <c r="A1718" s="721"/>
      <c r="B1718" s="721">
        <v>2</v>
      </c>
      <c r="C1718" s="722" t="s">
        <v>5738</v>
      </c>
      <c r="D1718" s="723" t="s">
        <v>16</v>
      </c>
      <c r="E1718" s="721" t="s">
        <v>221</v>
      </c>
      <c r="F1718" s="721" t="s">
        <v>877</v>
      </c>
      <c r="G1718" s="956">
        <v>27590</v>
      </c>
      <c r="H1718" s="795">
        <v>42</v>
      </c>
      <c r="I1718" s="725" t="s">
        <v>1403</v>
      </c>
      <c r="J1718" s="721" t="s">
        <v>256</v>
      </c>
      <c r="K1718" s="721" t="s">
        <v>246</v>
      </c>
      <c r="L1718" s="813"/>
      <c r="M1718" s="813" t="s">
        <v>6426</v>
      </c>
      <c r="N1718" s="722" t="s">
        <v>5723</v>
      </c>
      <c r="O1718" s="721" t="s">
        <v>245</v>
      </c>
      <c r="P1718" s="722" t="s">
        <v>5737</v>
      </c>
      <c r="Q1718" s="722" t="s">
        <v>5736</v>
      </c>
    </row>
    <row r="1719" spans="1:17">
      <c r="A1719" s="721"/>
      <c r="B1719" s="721">
        <v>3</v>
      </c>
      <c r="C1719" s="722" t="s">
        <v>5741</v>
      </c>
      <c r="D1719" s="723" t="s">
        <v>16</v>
      </c>
      <c r="E1719" s="721" t="s">
        <v>254</v>
      </c>
      <c r="F1719" s="721" t="s">
        <v>244</v>
      </c>
      <c r="G1719" s="956">
        <v>35959</v>
      </c>
      <c r="H1719" s="795">
        <v>19</v>
      </c>
      <c r="I1719" s="725" t="s">
        <v>1403</v>
      </c>
      <c r="J1719" s="721" t="s">
        <v>886</v>
      </c>
      <c r="K1719" s="721" t="s">
        <v>266</v>
      </c>
      <c r="L1719" s="813"/>
      <c r="M1719" s="813" t="s">
        <v>6426</v>
      </c>
      <c r="N1719" s="722" t="s">
        <v>5723</v>
      </c>
      <c r="O1719" s="721" t="s">
        <v>255</v>
      </c>
      <c r="P1719" s="722" t="s">
        <v>5740</v>
      </c>
      <c r="Q1719" s="722" t="s">
        <v>5736</v>
      </c>
    </row>
    <row r="1720" spans="1:17">
      <c r="A1720" s="721">
        <v>480</v>
      </c>
      <c r="B1720" s="721">
        <v>1</v>
      </c>
      <c r="C1720" s="722" t="s">
        <v>5743</v>
      </c>
      <c r="D1720" s="723" t="s">
        <v>23</v>
      </c>
      <c r="E1720" s="721" t="s">
        <v>221</v>
      </c>
      <c r="F1720" s="721" t="s">
        <v>3010</v>
      </c>
      <c r="G1720" s="956">
        <v>22111</v>
      </c>
      <c r="H1720" s="795">
        <v>57</v>
      </c>
      <c r="I1720" s="725" t="s">
        <v>1403</v>
      </c>
      <c r="J1720" s="721" t="s">
        <v>223</v>
      </c>
      <c r="K1720" s="721" t="s">
        <v>283</v>
      </c>
      <c r="L1720" s="813"/>
      <c r="M1720" s="813" t="s">
        <v>6426</v>
      </c>
      <c r="N1720" s="722" t="s">
        <v>5723</v>
      </c>
      <c r="O1720" s="721" t="s">
        <v>222</v>
      </c>
      <c r="P1720" s="722" t="s">
        <v>5742</v>
      </c>
      <c r="Q1720" s="722" t="s">
        <v>5745</v>
      </c>
    </row>
    <row r="1721" spans="1:17">
      <c r="A1721" s="721"/>
      <c r="B1721" s="721">
        <v>2</v>
      </c>
      <c r="C1721" s="722" t="s">
        <v>5747</v>
      </c>
      <c r="D1721" s="723" t="s">
        <v>16</v>
      </c>
      <c r="E1721" s="721" t="s">
        <v>221</v>
      </c>
      <c r="F1721" s="721" t="s">
        <v>3010</v>
      </c>
      <c r="G1721" s="956">
        <v>24965</v>
      </c>
      <c r="H1721" s="795">
        <v>49</v>
      </c>
      <c r="I1721" s="725" t="s">
        <v>1403</v>
      </c>
      <c r="J1721" s="721" t="s">
        <v>256</v>
      </c>
      <c r="K1721" s="721" t="s">
        <v>246</v>
      </c>
      <c r="L1721" s="813"/>
      <c r="M1721" s="813" t="s">
        <v>6426</v>
      </c>
      <c r="N1721" s="722" t="s">
        <v>5723</v>
      </c>
      <c r="O1721" s="721" t="s">
        <v>245</v>
      </c>
      <c r="P1721" s="722" t="s">
        <v>5746</v>
      </c>
      <c r="Q1721" s="722" t="s">
        <v>5745</v>
      </c>
    </row>
    <row r="1722" spans="1:17">
      <c r="A1722" s="721"/>
      <c r="B1722" s="721">
        <v>3</v>
      </c>
      <c r="C1722" s="722" t="s">
        <v>5750</v>
      </c>
      <c r="D1722" s="723" t="s">
        <v>23</v>
      </c>
      <c r="E1722" s="721" t="s">
        <v>254</v>
      </c>
      <c r="F1722" s="721" t="s">
        <v>3010</v>
      </c>
      <c r="G1722" s="956">
        <v>33718</v>
      </c>
      <c r="H1722" s="795">
        <v>25</v>
      </c>
      <c r="I1722" s="725" t="s">
        <v>1403</v>
      </c>
      <c r="J1722" s="721" t="s">
        <v>344</v>
      </c>
      <c r="K1722" s="721" t="s">
        <v>266</v>
      </c>
      <c r="L1722" s="813"/>
      <c r="M1722" s="813" t="s">
        <v>6426</v>
      </c>
      <c r="N1722" s="722" t="s">
        <v>5723</v>
      </c>
      <c r="O1722" s="721" t="s">
        <v>255</v>
      </c>
      <c r="P1722" s="722" t="s">
        <v>5749</v>
      </c>
      <c r="Q1722" s="722" t="s">
        <v>5745</v>
      </c>
    </row>
    <row r="1723" spans="1:17">
      <c r="A1723" s="721"/>
      <c r="B1723" s="721">
        <v>4</v>
      </c>
      <c r="C1723" s="722" t="s">
        <v>5752</v>
      </c>
      <c r="D1723" s="723" t="s">
        <v>16</v>
      </c>
      <c r="E1723" s="721" t="s">
        <v>254</v>
      </c>
      <c r="F1723" s="721" t="s">
        <v>2571</v>
      </c>
      <c r="G1723" s="956">
        <v>35417</v>
      </c>
      <c r="H1723" s="795">
        <v>20</v>
      </c>
      <c r="I1723" s="725" t="s">
        <v>1403</v>
      </c>
      <c r="J1723" s="721" t="s">
        <v>223</v>
      </c>
      <c r="K1723" s="721" t="s">
        <v>266</v>
      </c>
      <c r="L1723" s="813"/>
      <c r="M1723" s="813" t="s">
        <v>6426</v>
      </c>
      <c r="N1723" s="722" t="s">
        <v>5723</v>
      </c>
      <c r="O1723" s="721" t="s">
        <v>255</v>
      </c>
      <c r="P1723" s="722" t="s">
        <v>5751</v>
      </c>
      <c r="Q1723" s="722" t="s">
        <v>5745</v>
      </c>
    </row>
    <row r="1724" spans="1:17">
      <c r="A1724" s="721"/>
      <c r="B1724" s="721">
        <v>5</v>
      </c>
      <c r="C1724" s="722" t="s">
        <v>5754</v>
      </c>
      <c r="D1724" s="723" t="s">
        <v>23</v>
      </c>
      <c r="E1724" s="721" t="s">
        <v>254</v>
      </c>
      <c r="F1724" s="721" t="s">
        <v>22</v>
      </c>
      <c r="G1724" s="956">
        <v>38999</v>
      </c>
      <c r="H1724" s="795">
        <v>10</v>
      </c>
      <c r="I1724" s="725" t="s">
        <v>1403</v>
      </c>
      <c r="J1724" s="721" t="s">
        <v>369</v>
      </c>
      <c r="K1724" s="721" t="s">
        <v>266</v>
      </c>
      <c r="L1724" s="813"/>
      <c r="M1724" s="813" t="s">
        <v>6426</v>
      </c>
      <c r="N1724" s="722" t="s">
        <v>5723</v>
      </c>
      <c r="O1724" s="721" t="s">
        <v>255</v>
      </c>
      <c r="P1724" s="734" t="s">
        <v>5753</v>
      </c>
      <c r="Q1724" s="722" t="s">
        <v>5745</v>
      </c>
    </row>
    <row r="1725" spans="1:17">
      <c r="A1725" s="721">
        <v>481</v>
      </c>
      <c r="B1725" s="721">
        <v>1</v>
      </c>
      <c r="C1725" s="722" t="s">
        <v>5756</v>
      </c>
      <c r="D1725" s="723" t="s">
        <v>23</v>
      </c>
      <c r="E1725" s="721" t="s">
        <v>221</v>
      </c>
      <c r="F1725" s="721" t="s">
        <v>452</v>
      </c>
      <c r="G1725" s="956">
        <v>20183</v>
      </c>
      <c r="H1725" s="795">
        <v>62</v>
      </c>
      <c r="I1725" s="725" t="s">
        <v>1403</v>
      </c>
      <c r="J1725" s="721" t="s">
        <v>256</v>
      </c>
      <c r="K1725" s="721" t="s">
        <v>283</v>
      </c>
      <c r="L1725" s="813"/>
      <c r="M1725" s="813" t="s">
        <v>6426</v>
      </c>
      <c r="N1725" s="722" t="s">
        <v>5723</v>
      </c>
      <c r="O1725" s="721" t="s">
        <v>222</v>
      </c>
      <c r="P1725" s="734" t="s">
        <v>5755</v>
      </c>
      <c r="Q1725" s="722" t="s">
        <v>5759</v>
      </c>
    </row>
    <row r="1726" spans="1:17">
      <c r="A1726" s="721"/>
      <c r="B1726" s="721">
        <v>2</v>
      </c>
      <c r="C1726" s="722" t="s">
        <v>5761</v>
      </c>
      <c r="D1726" s="723" t="s">
        <v>16</v>
      </c>
      <c r="E1726" s="721" t="s">
        <v>221</v>
      </c>
      <c r="F1726" s="721" t="s">
        <v>452</v>
      </c>
      <c r="G1726" s="956">
        <v>21444</v>
      </c>
      <c r="H1726" s="795">
        <v>58</v>
      </c>
      <c r="I1726" s="725" t="s">
        <v>1403</v>
      </c>
      <c r="J1726" s="721" t="s">
        <v>256</v>
      </c>
      <c r="K1726" s="721" t="s">
        <v>246</v>
      </c>
      <c r="L1726" s="813"/>
      <c r="M1726" s="813" t="s">
        <v>6426</v>
      </c>
      <c r="N1726" s="722" t="s">
        <v>5723</v>
      </c>
      <c r="O1726" s="721" t="s">
        <v>245</v>
      </c>
      <c r="P1726" s="734" t="s">
        <v>5760</v>
      </c>
      <c r="Q1726" s="722" t="s">
        <v>5759</v>
      </c>
    </row>
    <row r="1727" spans="1:17">
      <c r="A1727" s="721">
        <v>482</v>
      </c>
      <c r="B1727" s="721">
        <v>1</v>
      </c>
      <c r="C1727" s="722" t="s">
        <v>5765</v>
      </c>
      <c r="D1727" s="723" t="s">
        <v>23</v>
      </c>
      <c r="E1727" s="738" t="s">
        <v>221</v>
      </c>
      <c r="F1727" s="738" t="s">
        <v>618</v>
      </c>
      <c r="G1727" s="949">
        <v>30293</v>
      </c>
      <c r="H1727" s="795">
        <v>34</v>
      </c>
      <c r="I1727" s="747" t="s">
        <v>1403</v>
      </c>
      <c r="J1727" s="738" t="s">
        <v>785</v>
      </c>
      <c r="K1727" s="738" t="s">
        <v>283</v>
      </c>
      <c r="L1727" s="813"/>
      <c r="M1727" s="813" t="s">
        <v>6426</v>
      </c>
      <c r="N1727" s="722" t="s">
        <v>5723</v>
      </c>
      <c r="O1727" s="738" t="s">
        <v>222</v>
      </c>
      <c r="P1727" s="727" t="s">
        <v>5764</v>
      </c>
      <c r="Q1727" s="722"/>
    </row>
    <row r="1728" spans="1:17">
      <c r="A1728" s="721"/>
      <c r="B1728" s="721">
        <v>2</v>
      </c>
      <c r="C1728" s="722" t="s">
        <v>5768</v>
      </c>
      <c r="D1728" s="723" t="s">
        <v>16</v>
      </c>
      <c r="E1728" s="721" t="s">
        <v>221</v>
      </c>
      <c r="F1728" s="721" t="s">
        <v>452</v>
      </c>
      <c r="G1728" s="956">
        <v>35376</v>
      </c>
      <c r="H1728" s="795">
        <v>20</v>
      </c>
      <c r="I1728" s="725" t="s">
        <v>1403</v>
      </c>
      <c r="J1728" s="721" t="s">
        <v>223</v>
      </c>
      <c r="K1728" s="721" t="s">
        <v>266</v>
      </c>
      <c r="L1728" s="813"/>
      <c r="M1728" s="813" t="s">
        <v>6426</v>
      </c>
      <c r="N1728" s="722" t="s">
        <v>5723</v>
      </c>
      <c r="O1728" s="721" t="s">
        <v>245</v>
      </c>
      <c r="P1728" s="734" t="s">
        <v>5767</v>
      </c>
      <c r="Q1728" s="722"/>
    </row>
    <row r="1729" spans="1:17">
      <c r="A1729" s="721"/>
      <c r="B1729" s="721">
        <v>3</v>
      </c>
      <c r="C1729" s="722"/>
      <c r="D1729" s="723" t="s">
        <v>16</v>
      </c>
      <c r="E1729" s="721" t="s">
        <v>254</v>
      </c>
      <c r="F1729" s="721"/>
      <c r="G1729" s="956"/>
      <c r="H1729" s="795"/>
      <c r="I1729" s="725" t="s">
        <v>1403</v>
      </c>
      <c r="J1729" s="721" t="s">
        <v>265</v>
      </c>
      <c r="K1729" s="721" t="s">
        <v>270</v>
      </c>
      <c r="L1729" s="813"/>
      <c r="M1729" s="813" t="s">
        <v>6426</v>
      </c>
      <c r="N1729" s="722" t="s">
        <v>5723</v>
      </c>
      <c r="O1729" s="721" t="s">
        <v>255</v>
      </c>
      <c r="P1729" s="734"/>
      <c r="Q1729" s="722"/>
    </row>
    <row r="1730" spans="1:17">
      <c r="A1730" s="721">
        <v>483</v>
      </c>
      <c r="B1730" s="721">
        <v>1</v>
      </c>
      <c r="C1730" s="722" t="s">
        <v>5770</v>
      </c>
      <c r="D1730" s="723" t="s">
        <v>23</v>
      </c>
      <c r="E1730" s="721" t="s">
        <v>221</v>
      </c>
      <c r="F1730" s="721" t="s">
        <v>273</v>
      </c>
      <c r="G1730" s="956">
        <v>29685</v>
      </c>
      <c r="H1730" s="795">
        <v>35</v>
      </c>
      <c r="I1730" s="725" t="s">
        <v>1403</v>
      </c>
      <c r="J1730" s="721" t="s">
        <v>289</v>
      </c>
      <c r="K1730" s="721" t="s">
        <v>283</v>
      </c>
      <c r="L1730" s="813"/>
      <c r="M1730" s="813" t="s">
        <v>6426</v>
      </c>
      <c r="N1730" s="722" t="s">
        <v>5723</v>
      </c>
      <c r="O1730" s="721" t="s">
        <v>222</v>
      </c>
      <c r="P1730" s="722" t="s">
        <v>5769</v>
      </c>
      <c r="Q1730" s="722" t="s">
        <v>5772</v>
      </c>
    </row>
    <row r="1731" spans="1:17">
      <c r="A1731" s="721"/>
      <c r="B1731" s="721">
        <v>2</v>
      </c>
      <c r="C1731" s="722" t="s">
        <v>496</v>
      </c>
      <c r="D1731" s="723" t="s">
        <v>16</v>
      </c>
      <c r="E1731" s="721" t="s">
        <v>221</v>
      </c>
      <c r="F1731" s="721" t="s">
        <v>3823</v>
      </c>
      <c r="G1731" s="956">
        <v>32664</v>
      </c>
      <c r="H1731" s="795">
        <v>33</v>
      </c>
      <c r="I1731" s="725" t="s">
        <v>1403</v>
      </c>
      <c r="J1731" s="721" t="s">
        <v>289</v>
      </c>
      <c r="K1731" s="721" t="s">
        <v>246</v>
      </c>
      <c r="L1731" s="813"/>
      <c r="M1731" s="813" t="s">
        <v>6426</v>
      </c>
      <c r="N1731" s="722" t="s">
        <v>5723</v>
      </c>
      <c r="O1731" s="721" t="s">
        <v>245</v>
      </c>
      <c r="P1731" s="722">
        <v>1505074505890000</v>
      </c>
      <c r="Q1731" s="722" t="s">
        <v>5772</v>
      </c>
    </row>
    <row r="1732" spans="1:17">
      <c r="A1732" s="721"/>
      <c r="B1732" s="738">
        <v>3</v>
      </c>
      <c r="C1732" s="722" t="s">
        <v>5778</v>
      </c>
      <c r="D1732" s="723" t="s">
        <v>23</v>
      </c>
      <c r="E1732" s="721" t="s">
        <v>254</v>
      </c>
      <c r="F1732" s="721" t="s">
        <v>230</v>
      </c>
      <c r="G1732" s="956">
        <v>38897</v>
      </c>
      <c r="H1732" s="795">
        <v>11</v>
      </c>
      <c r="I1732" s="725" t="s">
        <v>1403</v>
      </c>
      <c r="J1732" s="721" t="s">
        <v>369</v>
      </c>
      <c r="K1732" s="721" t="s">
        <v>266</v>
      </c>
      <c r="L1732" s="813"/>
      <c r="M1732" s="813" t="s">
        <v>6426</v>
      </c>
      <c r="N1732" s="722" t="s">
        <v>5723</v>
      </c>
      <c r="O1732" s="721" t="s">
        <v>255</v>
      </c>
      <c r="P1732" s="722" t="s">
        <v>5777</v>
      </c>
      <c r="Q1732" s="722" t="s">
        <v>5772</v>
      </c>
    </row>
    <row r="1733" spans="1:17">
      <c r="A1733" s="721"/>
      <c r="B1733" s="721">
        <v>4</v>
      </c>
      <c r="C1733" s="722" t="s">
        <v>5780</v>
      </c>
      <c r="D1733" s="723" t="s">
        <v>16</v>
      </c>
      <c r="E1733" s="721" t="s">
        <v>254</v>
      </c>
      <c r="F1733" s="721" t="s">
        <v>230</v>
      </c>
      <c r="G1733" s="956">
        <v>41423</v>
      </c>
      <c r="H1733" s="795">
        <v>4</v>
      </c>
      <c r="I1733" s="725" t="s">
        <v>1403</v>
      </c>
      <c r="J1733" s="721" t="s">
        <v>265</v>
      </c>
      <c r="K1733" s="721" t="s">
        <v>270</v>
      </c>
      <c r="L1733" s="813"/>
      <c r="M1733" s="813" t="s">
        <v>6426</v>
      </c>
      <c r="N1733" s="722" t="s">
        <v>5723</v>
      </c>
      <c r="O1733" s="721" t="s">
        <v>255</v>
      </c>
      <c r="P1733" s="727" t="s">
        <v>5779</v>
      </c>
      <c r="Q1733" s="722" t="s">
        <v>5772</v>
      </c>
    </row>
    <row r="1734" spans="1:17">
      <c r="A1734" s="721">
        <v>484</v>
      </c>
      <c r="B1734" s="721">
        <v>1</v>
      </c>
      <c r="C1734" s="722" t="s">
        <v>5793</v>
      </c>
      <c r="D1734" s="723" t="s">
        <v>23</v>
      </c>
      <c r="E1734" s="721" t="s">
        <v>221</v>
      </c>
      <c r="F1734" s="721" t="s">
        <v>970</v>
      </c>
      <c r="G1734" s="956">
        <v>23992</v>
      </c>
      <c r="H1734" s="795">
        <v>51</v>
      </c>
      <c r="I1734" s="725" t="s">
        <v>1403</v>
      </c>
      <c r="J1734" s="721" t="s">
        <v>256</v>
      </c>
      <c r="K1734" s="721" t="s">
        <v>283</v>
      </c>
      <c r="L1734" s="813"/>
      <c r="M1734" s="813" t="s">
        <v>6426</v>
      </c>
      <c r="N1734" s="722" t="s">
        <v>5723</v>
      </c>
      <c r="O1734" s="721" t="s">
        <v>222</v>
      </c>
      <c r="P1734" s="722" t="s">
        <v>5792</v>
      </c>
      <c r="Q1734" s="722" t="s">
        <v>5795</v>
      </c>
    </row>
    <row r="1735" spans="1:17">
      <c r="A1735" s="721"/>
      <c r="B1735" s="721">
        <v>2</v>
      </c>
      <c r="C1735" s="722" t="s">
        <v>5797</v>
      </c>
      <c r="D1735" s="723" t="s">
        <v>16</v>
      </c>
      <c r="E1735" s="721" t="s">
        <v>221</v>
      </c>
      <c r="F1735" s="721" t="s">
        <v>970</v>
      </c>
      <c r="G1735" s="956">
        <v>28439</v>
      </c>
      <c r="H1735" s="795">
        <v>39</v>
      </c>
      <c r="I1735" s="725" t="s">
        <v>1403</v>
      </c>
      <c r="J1735" s="721" t="s">
        <v>256</v>
      </c>
      <c r="K1735" s="721" t="s">
        <v>246</v>
      </c>
      <c r="L1735" s="813"/>
      <c r="M1735" s="813" t="s">
        <v>6426</v>
      </c>
      <c r="N1735" s="722" t="s">
        <v>5723</v>
      </c>
      <c r="O1735" s="721" t="s">
        <v>245</v>
      </c>
      <c r="P1735" s="722" t="s">
        <v>5796</v>
      </c>
      <c r="Q1735" s="722" t="s">
        <v>5795</v>
      </c>
    </row>
    <row r="1736" spans="1:17">
      <c r="A1736" s="721"/>
      <c r="B1736" s="721">
        <v>3</v>
      </c>
      <c r="C1736" s="722" t="s">
        <v>5799</v>
      </c>
      <c r="D1736" s="723" t="s">
        <v>23</v>
      </c>
      <c r="E1736" s="721" t="s">
        <v>254</v>
      </c>
      <c r="F1736" s="721" t="s">
        <v>970</v>
      </c>
      <c r="G1736" s="956">
        <v>34470</v>
      </c>
      <c r="H1736" s="795">
        <v>23</v>
      </c>
      <c r="I1736" s="725" t="s">
        <v>1403</v>
      </c>
      <c r="J1736" s="721" t="s">
        <v>223</v>
      </c>
      <c r="K1736" s="721" t="s">
        <v>266</v>
      </c>
      <c r="L1736" s="813"/>
      <c r="M1736" s="813" t="s">
        <v>6426</v>
      </c>
      <c r="N1736" s="722" t="s">
        <v>5723</v>
      </c>
      <c r="O1736" s="721" t="s">
        <v>255</v>
      </c>
      <c r="P1736" s="722" t="s">
        <v>5798</v>
      </c>
      <c r="Q1736" s="722" t="s">
        <v>5795</v>
      </c>
    </row>
    <row r="1737" spans="1:17">
      <c r="A1737" s="721"/>
      <c r="B1737" s="721">
        <v>4</v>
      </c>
      <c r="C1737" s="722" t="s">
        <v>5805</v>
      </c>
      <c r="D1737" s="723" t="s">
        <v>23</v>
      </c>
      <c r="E1737" s="721" t="s">
        <v>254</v>
      </c>
      <c r="F1737" s="721" t="s">
        <v>230</v>
      </c>
      <c r="G1737" s="956">
        <v>39161</v>
      </c>
      <c r="H1737" s="795">
        <v>10</v>
      </c>
      <c r="I1737" s="725" t="s">
        <v>1403</v>
      </c>
      <c r="J1737" s="721" t="s">
        <v>369</v>
      </c>
      <c r="K1737" s="721" t="s">
        <v>266</v>
      </c>
      <c r="L1737" s="813"/>
      <c r="M1737" s="813" t="s">
        <v>6426</v>
      </c>
      <c r="N1737" s="722" t="s">
        <v>5723</v>
      </c>
      <c r="O1737" s="721" t="s">
        <v>255</v>
      </c>
      <c r="P1737" s="722" t="s">
        <v>5804</v>
      </c>
      <c r="Q1737" s="722" t="s">
        <v>5795</v>
      </c>
    </row>
    <row r="1738" spans="1:17">
      <c r="A1738" s="721">
        <v>485</v>
      </c>
      <c r="B1738" s="721">
        <v>1</v>
      </c>
      <c r="C1738" s="722" t="s">
        <v>5807</v>
      </c>
      <c r="D1738" s="723" t="s">
        <v>23</v>
      </c>
      <c r="E1738" s="721" t="s">
        <v>221</v>
      </c>
      <c r="F1738" s="721" t="s">
        <v>5511</v>
      </c>
      <c r="G1738" s="956">
        <v>25052</v>
      </c>
      <c r="H1738" s="795">
        <v>49</v>
      </c>
      <c r="I1738" s="725" t="s">
        <v>1403</v>
      </c>
      <c r="J1738" s="721" t="s">
        <v>256</v>
      </c>
      <c r="K1738" s="721" t="s">
        <v>283</v>
      </c>
      <c r="L1738" s="813"/>
      <c r="M1738" s="813" t="s">
        <v>6426</v>
      </c>
      <c r="N1738" s="722" t="s">
        <v>5723</v>
      </c>
      <c r="O1738" s="721" t="s">
        <v>222</v>
      </c>
      <c r="P1738" s="722" t="s">
        <v>5806</v>
      </c>
      <c r="Q1738" s="722" t="s">
        <v>5810</v>
      </c>
    </row>
    <row r="1739" spans="1:17">
      <c r="A1739" s="721"/>
      <c r="B1739" s="721">
        <v>2</v>
      </c>
      <c r="C1739" s="722" t="s">
        <v>5813</v>
      </c>
      <c r="D1739" s="723" t="s">
        <v>16</v>
      </c>
      <c r="E1739" s="721" t="s">
        <v>221</v>
      </c>
      <c r="F1739" s="721" t="s">
        <v>5511</v>
      </c>
      <c r="G1739" s="956">
        <v>26461</v>
      </c>
      <c r="H1739" s="795">
        <v>45</v>
      </c>
      <c r="I1739" s="725" t="s">
        <v>1403</v>
      </c>
      <c r="J1739" s="721" t="s">
        <v>256</v>
      </c>
      <c r="K1739" s="721" t="s">
        <v>246</v>
      </c>
      <c r="L1739" s="813"/>
      <c r="M1739" s="813" t="s">
        <v>6426</v>
      </c>
      <c r="N1739" s="722" t="s">
        <v>5723</v>
      </c>
      <c r="O1739" s="721" t="s">
        <v>245</v>
      </c>
      <c r="P1739" s="722" t="s">
        <v>5812</v>
      </c>
      <c r="Q1739" s="722" t="s">
        <v>5810</v>
      </c>
    </row>
    <row r="1740" spans="1:17">
      <c r="A1740" s="721"/>
      <c r="B1740" s="721">
        <v>3</v>
      </c>
      <c r="C1740" s="722" t="s">
        <v>5815</v>
      </c>
      <c r="D1740" s="723" t="s">
        <v>16</v>
      </c>
      <c r="E1740" s="721" t="s">
        <v>254</v>
      </c>
      <c r="F1740" s="721" t="s">
        <v>1136</v>
      </c>
      <c r="G1740" s="956">
        <v>35467</v>
      </c>
      <c r="H1740" s="795">
        <v>20</v>
      </c>
      <c r="I1740" s="725" t="s">
        <v>1403</v>
      </c>
      <c r="J1740" s="721" t="s">
        <v>223</v>
      </c>
      <c r="K1740" s="721" t="s">
        <v>266</v>
      </c>
      <c r="L1740" s="813"/>
      <c r="M1740" s="813" t="s">
        <v>6426</v>
      </c>
      <c r="N1740" s="722" t="s">
        <v>5723</v>
      </c>
      <c r="O1740" s="721" t="s">
        <v>255</v>
      </c>
      <c r="P1740" s="722" t="s">
        <v>5814</v>
      </c>
      <c r="Q1740" s="722" t="s">
        <v>5810</v>
      </c>
    </row>
    <row r="1741" spans="1:17">
      <c r="A1741" s="721"/>
      <c r="B1741" s="721">
        <v>4</v>
      </c>
      <c r="C1741" s="722" t="s">
        <v>5817</v>
      </c>
      <c r="D1741" s="723" t="s">
        <v>23</v>
      </c>
      <c r="E1741" s="721" t="s">
        <v>254</v>
      </c>
      <c r="F1741" s="721" t="s">
        <v>1136</v>
      </c>
      <c r="G1741" s="956">
        <v>36837</v>
      </c>
      <c r="H1741" s="795">
        <v>16</v>
      </c>
      <c r="I1741" s="725" t="s">
        <v>1403</v>
      </c>
      <c r="J1741" s="721" t="s">
        <v>348</v>
      </c>
      <c r="K1741" s="721" t="s">
        <v>266</v>
      </c>
      <c r="L1741" s="813"/>
      <c r="M1741" s="813" t="s">
        <v>6426</v>
      </c>
      <c r="N1741" s="722" t="s">
        <v>5723</v>
      </c>
      <c r="O1741" s="721" t="s">
        <v>255</v>
      </c>
      <c r="P1741" s="722" t="s">
        <v>5816</v>
      </c>
      <c r="Q1741" s="722" t="s">
        <v>5810</v>
      </c>
    </row>
    <row r="1742" spans="1:17">
      <c r="A1742" s="721"/>
      <c r="B1742" s="721">
        <v>5</v>
      </c>
      <c r="C1742" s="722" t="s">
        <v>5819</v>
      </c>
      <c r="D1742" s="723" t="s">
        <v>23</v>
      </c>
      <c r="E1742" s="721" t="s">
        <v>254</v>
      </c>
      <c r="F1742" s="721" t="s">
        <v>230</v>
      </c>
      <c r="G1742" s="956">
        <v>38318</v>
      </c>
      <c r="H1742" s="795">
        <v>12</v>
      </c>
      <c r="I1742" s="725" t="s">
        <v>1403</v>
      </c>
      <c r="J1742" s="721" t="s">
        <v>369</v>
      </c>
      <c r="K1742" s="721" t="s">
        <v>266</v>
      </c>
      <c r="L1742" s="813"/>
      <c r="M1742" s="813" t="s">
        <v>6426</v>
      </c>
      <c r="N1742" s="722" t="s">
        <v>5723</v>
      </c>
      <c r="O1742" s="721" t="s">
        <v>255</v>
      </c>
      <c r="P1742" s="722" t="s">
        <v>5818</v>
      </c>
      <c r="Q1742" s="722" t="s">
        <v>5810</v>
      </c>
    </row>
    <row r="1743" spans="1:17">
      <c r="A1743" s="721">
        <v>486</v>
      </c>
      <c r="B1743" s="721">
        <v>1</v>
      </c>
      <c r="C1743" s="722" t="s">
        <v>123</v>
      </c>
      <c r="D1743" s="723" t="s">
        <v>23</v>
      </c>
      <c r="E1743" s="721" t="s">
        <v>221</v>
      </c>
      <c r="F1743" s="721" t="s">
        <v>4572</v>
      </c>
      <c r="G1743" s="956">
        <v>23257</v>
      </c>
      <c r="H1743" s="795">
        <v>53</v>
      </c>
      <c r="I1743" s="725" t="s">
        <v>1403</v>
      </c>
      <c r="J1743" s="721" t="s">
        <v>256</v>
      </c>
      <c r="K1743" s="721" t="s">
        <v>283</v>
      </c>
      <c r="L1743" s="813"/>
      <c r="M1743" s="813" t="s">
        <v>6426</v>
      </c>
      <c r="N1743" s="722" t="s">
        <v>5723</v>
      </c>
      <c r="O1743" s="721" t="s">
        <v>222</v>
      </c>
      <c r="P1743" s="722" t="s">
        <v>5820</v>
      </c>
      <c r="Q1743" s="722" t="s">
        <v>5823</v>
      </c>
    </row>
    <row r="1744" spans="1:17">
      <c r="A1744" s="721"/>
      <c r="B1744" s="721">
        <v>2</v>
      </c>
      <c r="C1744" s="722" t="s">
        <v>1044</v>
      </c>
      <c r="D1744" s="723" t="s">
        <v>16</v>
      </c>
      <c r="E1744" s="721" t="s">
        <v>221</v>
      </c>
      <c r="F1744" s="721" t="s">
        <v>4572</v>
      </c>
      <c r="G1744" s="956">
        <v>23964</v>
      </c>
      <c r="H1744" s="795">
        <v>51</v>
      </c>
      <c r="I1744" s="725" t="s">
        <v>1403</v>
      </c>
      <c r="J1744" s="721" t="s">
        <v>256</v>
      </c>
      <c r="K1744" s="721" t="s">
        <v>246</v>
      </c>
      <c r="L1744" s="813"/>
      <c r="M1744" s="813" t="s">
        <v>6426</v>
      </c>
      <c r="N1744" s="722" t="s">
        <v>5723</v>
      </c>
      <c r="O1744" s="721" t="s">
        <v>245</v>
      </c>
      <c r="P1744" s="722" t="s">
        <v>5825</v>
      </c>
      <c r="Q1744" s="722" t="s">
        <v>5823</v>
      </c>
    </row>
    <row r="1745" spans="1:17">
      <c r="A1745" s="721"/>
      <c r="B1745" s="721">
        <v>3</v>
      </c>
      <c r="C1745" s="722" t="s">
        <v>5827</v>
      </c>
      <c r="D1745" s="723" t="s">
        <v>16</v>
      </c>
      <c r="E1745" s="721" t="s">
        <v>254</v>
      </c>
      <c r="F1745" s="721" t="s">
        <v>22</v>
      </c>
      <c r="G1745" s="956">
        <v>38382</v>
      </c>
      <c r="H1745" s="795">
        <v>12</v>
      </c>
      <c r="I1745" s="725" t="s">
        <v>1403</v>
      </c>
      <c r="J1745" s="721" t="s">
        <v>369</v>
      </c>
      <c r="K1745" s="721" t="s">
        <v>266</v>
      </c>
      <c r="L1745" s="813"/>
      <c r="M1745" s="813" t="s">
        <v>6426</v>
      </c>
      <c r="N1745" s="722" t="s">
        <v>5723</v>
      </c>
      <c r="O1745" s="721" t="s">
        <v>255</v>
      </c>
      <c r="P1745" s="722" t="s">
        <v>5826</v>
      </c>
      <c r="Q1745" s="722" t="s">
        <v>5823</v>
      </c>
    </row>
    <row r="1746" spans="1:17">
      <c r="A1746" s="721">
        <v>487</v>
      </c>
      <c r="B1746" s="721">
        <v>1</v>
      </c>
      <c r="C1746" s="722" t="s">
        <v>4031</v>
      </c>
      <c r="D1746" s="723" t="s">
        <v>23</v>
      </c>
      <c r="E1746" s="721" t="s">
        <v>221</v>
      </c>
      <c r="F1746" s="721" t="s">
        <v>452</v>
      </c>
      <c r="G1746" s="956">
        <v>29051</v>
      </c>
      <c r="H1746" s="795">
        <v>38</v>
      </c>
      <c r="I1746" s="725" t="s">
        <v>1403</v>
      </c>
      <c r="J1746" s="721" t="s">
        <v>256</v>
      </c>
      <c r="K1746" s="721" t="s">
        <v>283</v>
      </c>
      <c r="L1746" s="813"/>
      <c r="M1746" s="813" t="s">
        <v>6426</v>
      </c>
      <c r="N1746" s="722" t="s">
        <v>5723</v>
      </c>
      <c r="O1746" s="721" t="s">
        <v>222</v>
      </c>
      <c r="P1746" s="722" t="s">
        <v>5829</v>
      </c>
      <c r="Q1746" s="722" t="s">
        <v>5831</v>
      </c>
    </row>
    <row r="1747" spans="1:17">
      <c r="A1747" s="721"/>
      <c r="B1747" s="721">
        <v>2</v>
      </c>
      <c r="C1747" s="722" t="s">
        <v>5833</v>
      </c>
      <c r="D1747" s="723" t="s">
        <v>16</v>
      </c>
      <c r="E1747" s="721" t="s">
        <v>221</v>
      </c>
      <c r="F1747" s="721" t="s">
        <v>452</v>
      </c>
      <c r="G1747" s="956">
        <v>29417</v>
      </c>
      <c r="H1747" s="795">
        <v>37</v>
      </c>
      <c r="I1747" s="725" t="s">
        <v>1403</v>
      </c>
      <c r="J1747" s="721" t="s">
        <v>256</v>
      </c>
      <c r="K1747" s="721" t="s">
        <v>246</v>
      </c>
      <c r="L1747" s="813"/>
      <c r="M1747" s="813" t="s">
        <v>6426</v>
      </c>
      <c r="N1747" s="722" t="s">
        <v>5723</v>
      </c>
      <c r="O1747" s="721" t="s">
        <v>245</v>
      </c>
      <c r="P1747" s="722" t="s">
        <v>5832</v>
      </c>
      <c r="Q1747" s="722" t="s">
        <v>5831</v>
      </c>
    </row>
    <row r="1748" spans="1:17">
      <c r="A1748" s="721">
        <v>488</v>
      </c>
      <c r="B1748" s="721">
        <v>1</v>
      </c>
      <c r="C1748" s="722" t="s">
        <v>5837</v>
      </c>
      <c r="D1748" s="723" t="s">
        <v>23</v>
      </c>
      <c r="E1748" s="721" t="s">
        <v>221</v>
      </c>
      <c r="F1748" s="721" t="s">
        <v>3010</v>
      </c>
      <c r="G1748" s="956">
        <v>28333</v>
      </c>
      <c r="H1748" s="795">
        <v>40</v>
      </c>
      <c r="I1748" s="725" t="s">
        <v>1403</v>
      </c>
      <c r="J1748" s="721" t="s">
        <v>256</v>
      </c>
      <c r="K1748" s="721" t="s">
        <v>283</v>
      </c>
      <c r="L1748" s="813"/>
      <c r="M1748" s="813" t="s">
        <v>6426</v>
      </c>
      <c r="N1748" s="722" t="s">
        <v>5723</v>
      </c>
      <c r="O1748" s="721" t="s">
        <v>222</v>
      </c>
      <c r="P1748" s="722" t="s">
        <v>5836</v>
      </c>
      <c r="Q1748" s="722" t="s">
        <v>5838</v>
      </c>
    </row>
    <row r="1749" spans="1:17">
      <c r="A1749" s="721"/>
      <c r="B1749" s="721">
        <v>2</v>
      </c>
      <c r="C1749" s="722" t="s">
        <v>5840</v>
      </c>
      <c r="D1749" s="723" t="s">
        <v>16</v>
      </c>
      <c r="E1749" s="721" t="s">
        <v>221</v>
      </c>
      <c r="F1749" s="721" t="s">
        <v>452</v>
      </c>
      <c r="G1749" s="956">
        <v>29346</v>
      </c>
      <c r="H1749" s="795">
        <v>37</v>
      </c>
      <c r="I1749" s="725" t="s">
        <v>1403</v>
      </c>
      <c r="J1749" s="721" t="s">
        <v>256</v>
      </c>
      <c r="K1749" s="721" t="s">
        <v>246</v>
      </c>
      <c r="L1749" s="813"/>
      <c r="M1749" s="813" t="s">
        <v>6426</v>
      </c>
      <c r="N1749" s="722" t="s">
        <v>5723</v>
      </c>
      <c r="O1749" s="721" t="s">
        <v>245</v>
      </c>
      <c r="P1749" s="722" t="s">
        <v>5839</v>
      </c>
      <c r="Q1749" s="722" t="s">
        <v>5838</v>
      </c>
    </row>
    <row r="1750" spans="1:17">
      <c r="A1750" s="721"/>
      <c r="B1750" s="721">
        <v>3</v>
      </c>
      <c r="C1750" s="722" t="s">
        <v>5843</v>
      </c>
      <c r="D1750" s="723" t="s">
        <v>23</v>
      </c>
      <c r="E1750" s="721" t="s">
        <v>254</v>
      </c>
      <c r="F1750" s="721" t="s">
        <v>230</v>
      </c>
      <c r="G1750" s="956">
        <v>37141</v>
      </c>
      <c r="H1750" s="795">
        <v>15</v>
      </c>
      <c r="I1750" s="725" t="s">
        <v>1403</v>
      </c>
      <c r="J1750" s="721" t="s">
        <v>348</v>
      </c>
      <c r="K1750" s="721" t="s">
        <v>266</v>
      </c>
      <c r="L1750" s="813"/>
      <c r="M1750" s="813" t="s">
        <v>6426</v>
      </c>
      <c r="N1750" s="722" t="s">
        <v>5723</v>
      </c>
      <c r="O1750" s="721" t="s">
        <v>255</v>
      </c>
      <c r="P1750" s="722" t="s">
        <v>5842</v>
      </c>
      <c r="Q1750" s="722" t="s">
        <v>5838</v>
      </c>
    </row>
    <row r="1751" spans="1:17">
      <c r="A1751" s="721"/>
      <c r="B1751" s="721">
        <v>4</v>
      </c>
      <c r="C1751" s="722" t="s">
        <v>5845</v>
      </c>
      <c r="D1751" s="723" t="s">
        <v>23</v>
      </c>
      <c r="E1751" s="721" t="s">
        <v>254</v>
      </c>
      <c r="F1751" s="721" t="s">
        <v>230</v>
      </c>
      <c r="G1751" s="956">
        <v>40050</v>
      </c>
      <c r="H1751" s="795">
        <v>7</v>
      </c>
      <c r="I1751" s="725" t="s">
        <v>1403</v>
      </c>
      <c r="J1751" s="721" t="s">
        <v>265</v>
      </c>
      <c r="K1751" s="721" t="s">
        <v>266</v>
      </c>
      <c r="L1751" s="813"/>
      <c r="M1751" s="813" t="s">
        <v>6426</v>
      </c>
      <c r="N1751" s="722" t="s">
        <v>5723</v>
      </c>
      <c r="O1751" s="721" t="s">
        <v>255</v>
      </c>
      <c r="P1751" s="727" t="s">
        <v>5844</v>
      </c>
      <c r="Q1751" s="722" t="s">
        <v>5838</v>
      </c>
    </row>
    <row r="1752" spans="1:17">
      <c r="A1752" s="721">
        <v>489</v>
      </c>
      <c r="B1752" s="721">
        <v>1</v>
      </c>
      <c r="C1752" s="722" t="s">
        <v>5847</v>
      </c>
      <c r="D1752" s="723" t="s">
        <v>23</v>
      </c>
      <c r="E1752" s="721" t="s">
        <v>221</v>
      </c>
      <c r="F1752" s="721" t="s">
        <v>3823</v>
      </c>
      <c r="G1752" s="956">
        <v>21846</v>
      </c>
      <c r="H1752" s="795">
        <v>57</v>
      </c>
      <c r="I1752" s="725" t="s">
        <v>1403</v>
      </c>
      <c r="J1752" s="721" t="s">
        <v>256</v>
      </c>
      <c r="K1752" s="721" t="s">
        <v>283</v>
      </c>
      <c r="L1752" s="813"/>
      <c r="M1752" s="813" t="s">
        <v>6426</v>
      </c>
      <c r="N1752" s="722" t="s">
        <v>5723</v>
      </c>
      <c r="O1752" s="721" t="s">
        <v>222</v>
      </c>
      <c r="P1752" s="722" t="s">
        <v>5846</v>
      </c>
      <c r="Q1752" s="722" t="s">
        <v>5850</v>
      </c>
    </row>
    <row r="1753" spans="1:17">
      <c r="A1753" s="721"/>
      <c r="B1753" s="721">
        <v>2</v>
      </c>
      <c r="C1753" s="722" t="s">
        <v>5853</v>
      </c>
      <c r="D1753" s="723" t="s">
        <v>16</v>
      </c>
      <c r="E1753" s="721" t="s">
        <v>221</v>
      </c>
      <c r="F1753" s="721" t="s">
        <v>3823</v>
      </c>
      <c r="G1753" s="956">
        <v>22897</v>
      </c>
      <c r="H1753" s="795">
        <v>54</v>
      </c>
      <c r="I1753" s="725" t="s">
        <v>1403</v>
      </c>
      <c r="J1753" s="721" t="s">
        <v>256</v>
      </c>
      <c r="K1753" s="721" t="s">
        <v>246</v>
      </c>
      <c r="L1753" s="813"/>
      <c r="M1753" s="813" t="s">
        <v>6426</v>
      </c>
      <c r="N1753" s="722" t="s">
        <v>5723</v>
      </c>
      <c r="O1753" s="721" t="s">
        <v>245</v>
      </c>
      <c r="P1753" s="722" t="s">
        <v>5852</v>
      </c>
      <c r="Q1753" s="722" t="s">
        <v>5850</v>
      </c>
    </row>
    <row r="1754" spans="1:17">
      <c r="A1754" s="721">
        <v>490</v>
      </c>
      <c r="B1754" s="721">
        <v>1</v>
      </c>
      <c r="C1754" s="722" t="s">
        <v>5855</v>
      </c>
      <c r="D1754" s="723" t="s">
        <v>23</v>
      </c>
      <c r="E1754" s="721" t="s">
        <v>221</v>
      </c>
      <c r="F1754" s="721" t="s">
        <v>2585</v>
      </c>
      <c r="G1754" s="956">
        <v>20008</v>
      </c>
      <c r="H1754" s="795">
        <v>62</v>
      </c>
      <c r="I1754" s="725" t="s">
        <v>1403</v>
      </c>
      <c r="J1754" s="721" t="s">
        <v>256</v>
      </c>
      <c r="K1754" s="721" t="s">
        <v>283</v>
      </c>
      <c r="L1754" s="813"/>
      <c r="M1754" s="813" t="s">
        <v>6426</v>
      </c>
      <c r="N1754" s="722" t="s">
        <v>5723</v>
      </c>
      <c r="O1754" s="721" t="s">
        <v>222</v>
      </c>
      <c r="P1754" s="722" t="s">
        <v>5854</v>
      </c>
      <c r="Q1754" s="722" t="s">
        <v>5857</v>
      </c>
    </row>
    <row r="1755" spans="1:17">
      <c r="A1755" s="721"/>
      <c r="B1755" s="721">
        <v>2</v>
      </c>
      <c r="C1755" s="722" t="s">
        <v>5859</v>
      </c>
      <c r="D1755" s="723" t="s">
        <v>16</v>
      </c>
      <c r="E1755" s="721" t="s">
        <v>221</v>
      </c>
      <c r="F1755" s="721" t="s">
        <v>2585</v>
      </c>
      <c r="G1755" s="956">
        <v>23334</v>
      </c>
      <c r="H1755" s="795">
        <v>53</v>
      </c>
      <c r="I1755" s="725" t="s">
        <v>1403</v>
      </c>
      <c r="J1755" s="721" t="s">
        <v>256</v>
      </c>
      <c r="K1755" s="721" t="s">
        <v>246</v>
      </c>
      <c r="L1755" s="813"/>
      <c r="M1755" s="813" t="s">
        <v>6426</v>
      </c>
      <c r="N1755" s="722" t="s">
        <v>5723</v>
      </c>
      <c r="O1755" s="721" t="s">
        <v>245</v>
      </c>
      <c r="P1755" s="722" t="s">
        <v>5858</v>
      </c>
      <c r="Q1755" s="722" t="s">
        <v>5857</v>
      </c>
    </row>
    <row r="1756" spans="1:17">
      <c r="A1756" s="721">
        <v>491</v>
      </c>
      <c r="B1756" s="721">
        <v>1</v>
      </c>
      <c r="C1756" s="722" t="s">
        <v>5862</v>
      </c>
      <c r="D1756" s="723" t="s">
        <v>16</v>
      </c>
      <c r="E1756" s="721" t="s">
        <v>2634</v>
      </c>
      <c r="F1756" s="721" t="s">
        <v>244</v>
      </c>
      <c r="G1756" s="956">
        <v>29417</v>
      </c>
      <c r="H1756" s="795">
        <v>37</v>
      </c>
      <c r="I1756" s="725" t="s">
        <v>1403</v>
      </c>
      <c r="J1756" s="721" t="s">
        <v>289</v>
      </c>
      <c r="K1756" s="721" t="s">
        <v>246</v>
      </c>
      <c r="L1756" s="813"/>
      <c r="M1756" s="813" t="s">
        <v>6426</v>
      </c>
      <c r="N1756" s="722" t="s">
        <v>5723</v>
      </c>
      <c r="O1756" s="721" t="s">
        <v>222</v>
      </c>
      <c r="P1756" s="722" t="s">
        <v>5861</v>
      </c>
      <c r="Q1756" s="722" t="s">
        <v>5865</v>
      </c>
    </row>
    <row r="1757" spans="1:17">
      <c r="A1757" s="721"/>
      <c r="B1757" s="721">
        <v>2</v>
      </c>
      <c r="C1757" s="722" t="s">
        <v>5867</v>
      </c>
      <c r="D1757" s="723" t="s">
        <v>23</v>
      </c>
      <c r="E1757" s="721" t="s">
        <v>254</v>
      </c>
      <c r="F1757" s="721" t="s">
        <v>230</v>
      </c>
      <c r="G1757" s="956">
        <v>38306</v>
      </c>
      <c r="H1757" s="795">
        <v>12</v>
      </c>
      <c r="I1757" s="725" t="s">
        <v>1403</v>
      </c>
      <c r="J1757" s="721" t="s">
        <v>369</v>
      </c>
      <c r="K1757" s="721" t="s">
        <v>266</v>
      </c>
      <c r="L1757" s="813"/>
      <c r="M1757" s="813" t="s">
        <v>6426</v>
      </c>
      <c r="N1757" s="722" t="s">
        <v>5723</v>
      </c>
      <c r="O1757" s="721" t="s">
        <v>255</v>
      </c>
      <c r="P1757" s="722" t="s">
        <v>5866</v>
      </c>
      <c r="Q1757" s="722" t="s">
        <v>5865</v>
      </c>
    </row>
    <row r="1758" spans="1:17">
      <c r="A1758" s="721"/>
      <c r="B1758" s="721">
        <v>3</v>
      </c>
      <c r="C1758" s="722" t="s">
        <v>5869</v>
      </c>
      <c r="D1758" s="723" t="s">
        <v>16</v>
      </c>
      <c r="E1758" s="721" t="s">
        <v>254</v>
      </c>
      <c r="F1758" s="721" t="s">
        <v>230</v>
      </c>
      <c r="G1758" s="956">
        <v>40587</v>
      </c>
      <c r="H1758" s="795">
        <v>6</v>
      </c>
      <c r="I1758" s="725" t="s">
        <v>1403</v>
      </c>
      <c r="J1758" s="721" t="s">
        <v>265</v>
      </c>
      <c r="K1758" s="721" t="s">
        <v>270</v>
      </c>
      <c r="L1758" s="813"/>
      <c r="M1758" s="813" t="s">
        <v>6426</v>
      </c>
      <c r="N1758" s="722" t="s">
        <v>5723</v>
      </c>
      <c r="O1758" s="721" t="s">
        <v>255</v>
      </c>
      <c r="P1758" s="727" t="s">
        <v>5868</v>
      </c>
      <c r="Q1758" s="722" t="s">
        <v>5865</v>
      </c>
    </row>
    <row r="1759" spans="1:17">
      <c r="A1759" s="721">
        <v>492</v>
      </c>
      <c r="B1759" s="721">
        <v>1</v>
      </c>
      <c r="C1759" s="722" t="s">
        <v>5871</v>
      </c>
      <c r="D1759" s="723" t="s">
        <v>23</v>
      </c>
      <c r="E1759" s="721" t="s">
        <v>221</v>
      </c>
      <c r="F1759" s="721" t="s">
        <v>5872</v>
      </c>
      <c r="G1759" s="956">
        <v>26361</v>
      </c>
      <c r="H1759" s="795">
        <v>45</v>
      </c>
      <c r="I1759" s="725" t="s">
        <v>1403</v>
      </c>
      <c r="J1759" s="721" t="s">
        <v>256</v>
      </c>
      <c r="K1759" s="721" t="s">
        <v>283</v>
      </c>
      <c r="L1759" s="813"/>
      <c r="M1759" s="813" t="s">
        <v>6426</v>
      </c>
      <c r="N1759" s="722" t="s">
        <v>5723</v>
      </c>
      <c r="O1759" s="721" t="s">
        <v>222</v>
      </c>
      <c r="P1759" s="722" t="s">
        <v>5870</v>
      </c>
      <c r="Q1759" s="722" t="s">
        <v>5873</v>
      </c>
    </row>
    <row r="1760" spans="1:17">
      <c r="A1760" s="721"/>
      <c r="B1760" s="721">
        <v>2</v>
      </c>
      <c r="C1760" s="722" t="s">
        <v>5875</v>
      </c>
      <c r="D1760" s="723" t="s">
        <v>16</v>
      </c>
      <c r="E1760" s="721" t="s">
        <v>221</v>
      </c>
      <c r="F1760" s="721" t="s">
        <v>5872</v>
      </c>
      <c r="G1760" s="956">
        <v>29382</v>
      </c>
      <c r="H1760" s="795">
        <v>37</v>
      </c>
      <c r="I1760" s="725" t="s">
        <v>1403</v>
      </c>
      <c r="J1760" s="721" t="s">
        <v>256</v>
      </c>
      <c r="K1760" s="721" t="s">
        <v>283</v>
      </c>
      <c r="L1760" s="813"/>
      <c r="M1760" s="813" t="s">
        <v>6426</v>
      </c>
      <c r="N1760" s="722" t="s">
        <v>5723</v>
      </c>
      <c r="O1760" s="721" t="s">
        <v>245</v>
      </c>
      <c r="P1760" s="722" t="s">
        <v>5874</v>
      </c>
      <c r="Q1760" s="722" t="s">
        <v>5873</v>
      </c>
    </row>
    <row r="1761" spans="1:17">
      <c r="A1761" s="721"/>
      <c r="B1761" s="721">
        <v>3</v>
      </c>
      <c r="C1761" s="722" t="s">
        <v>5878</v>
      </c>
      <c r="D1761" s="723" t="s">
        <v>23</v>
      </c>
      <c r="E1761" s="721" t="s">
        <v>254</v>
      </c>
      <c r="F1761" s="721" t="s">
        <v>5879</v>
      </c>
      <c r="G1761" s="956">
        <v>35213</v>
      </c>
      <c r="H1761" s="795">
        <v>21</v>
      </c>
      <c r="I1761" s="725" t="s">
        <v>1403</v>
      </c>
      <c r="J1761" s="721" t="s">
        <v>289</v>
      </c>
      <c r="K1761" s="721" t="s">
        <v>270</v>
      </c>
      <c r="L1761" s="813"/>
      <c r="M1761" s="813" t="s">
        <v>6426</v>
      </c>
      <c r="N1761" s="722" t="s">
        <v>5723</v>
      </c>
      <c r="O1761" s="721" t="s">
        <v>255</v>
      </c>
      <c r="P1761" s="722" t="s">
        <v>5877</v>
      </c>
      <c r="Q1761" s="722" t="s">
        <v>5873</v>
      </c>
    </row>
    <row r="1762" spans="1:17">
      <c r="A1762" s="721"/>
      <c r="B1762" s="721">
        <v>4</v>
      </c>
      <c r="C1762" s="722" t="s">
        <v>5881</v>
      </c>
      <c r="D1762" s="723" t="s">
        <v>23</v>
      </c>
      <c r="E1762" s="721" t="s">
        <v>254</v>
      </c>
      <c r="F1762" s="721" t="s">
        <v>5879</v>
      </c>
      <c r="G1762" s="956">
        <v>36973</v>
      </c>
      <c r="H1762" s="795">
        <v>16</v>
      </c>
      <c r="I1762" s="725" t="s">
        <v>1403</v>
      </c>
      <c r="J1762" s="721" t="s">
        <v>256</v>
      </c>
      <c r="K1762" s="721" t="s">
        <v>266</v>
      </c>
      <c r="L1762" s="813"/>
      <c r="M1762" s="813" t="s">
        <v>6426</v>
      </c>
      <c r="N1762" s="722" t="s">
        <v>5723</v>
      </c>
      <c r="O1762" s="721" t="s">
        <v>255</v>
      </c>
      <c r="P1762" s="722" t="s">
        <v>5880</v>
      </c>
      <c r="Q1762" s="722" t="s">
        <v>5873</v>
      </c>
    </row>
    <row r="1763" spans="1:17">
      <c r="A1763" s="721"/>
      <c r="B1763" s="721">
        <v>5</v>
      </c>
      <c r="C1763" s="722" t="s">
        <v>5883</v>
      </c>
      <c r="D1763" s="723" t="s">
        <v>16</v>
      </c>
      <c r="E1763" s="721" t="s">
        <v>254</v>
      </c>
      <c r="F1763" s="721" t="s">
        <v>230</v>
      </c>
      <c r="G1763" s="956">
        <v>40740</v>
      </c>
      <c r="H1763" s="795">
        <v>6</v>
      </c>
      <c r="I1763" s="725" t="s">
        <v>1403</v>
      </c>
      <c r="J1763" s="721" t="s">
        <v>265</v>
      </c>
      <c r="K1763" s="721" t="s">
        <v>270</v>
      </c>
      <c r="L1763" s="813"/>
      <c r="M1763" s="813" t="s">
        <v>6426</v>
      </c>
      <c r="N1763" s="722" t="s">
        <v>5723</v>
      </c>
      <c r="O1763" s="721" t="s">
        <v>255</v>
      </c>
      <c r="P1763" s="734" t="s">
        <v>5882</v>
      </c>
      <c r="Q1763" s="722" t="s">
        <v>5873</v>
      </c>
    </row>
    <row r="1764" spans="1:17">
      <c r="A1764" s="721">
        <v>493</v>
      </c>
      <c r="B1764" s="721">
        <v>1</v>
      </c>
      <c r="C1764" s="722" t="s">
        <v>5885</v>
      </c>
      <c r="D1764" s="723" t="s">
        <v>23</v>
      </c>
      <c r="E1764" s="721" t="s">
        <v>221</v>
      </c>
      <c r="F1764" s="721" t="s">
        <v>4916</v>
      </c>
      <c r="G1764" s="956">
        <v>23897</v>
      </c>
      <c r="H1764" s="795">
        <v>52</v>
      </c>
      <c r="I1764" s="725" t="s">
        <v>1403</v>
      </c>
      <c r="J1764" s="721" t="s">
        <v>256</v>
      </c>
      <c r="K1764" s="721" t="s">
        <v>283</v>
      </c>
      <c r="L1764" s="813"/>
      <c r="M1764" s="813" t="s">
        <v>6426</v>
      </c>
      <c r="N1764" s="722" t="s">
        <v>5723</v>
      </c>
      <c r="O1764" s="721" t="s">
        <v>222</v>
      </c>
      <c r="P1764" s="727" t="s">
        <v>5884</v>
      </c>
      <c r="Q1764" s="734" t="s">
        <v>5887</v>
      </c>
    </row>
    <row r="1765" spans="1:17">
      <c r="A1765" s="721"/>
      <c r="B1765" s="721">
        <v>2</v>
      </c>
      <c r="C1765" s="722" t="s">
        <v>5889</v>
      </c>
      <c r="D1765" s="723" t="s">
        <v>16</v>
      </c>
      <c r="E1765" s="721" t="s">
        <v>254</v>
      </c>
      <c r="F1765" s="721" t="s">
        <v>22</v>
      </c>
      <c r="G1765" s="956">
        <v>36392</v>
      </c>
      <c r="H1765" s="795">
        <v>17</v>
      </c>
      <c r="I1765" s="725" t="s">
        <v>1403</v>
      </c>
      <c r="J1765" s="721" t="s">
        <v>348</v>
      </c>
      <c r="K1765" s="721" t="s">
        <v>266</v>
      </c>
      <c r="L1765" s="813"/>
      <c r="M1765" s="813" t="s">
        <v>6426</v>
      </c>
      <c r="N1765" s="722" t="s">
        <v>5723</v>
      </c>
      <c r="O1765" s="721" t="s">
        <v>255</v>
      </c>
      <c r="P1765" s="727" t="s">
        <v>5888</v>
      </c>
      <c r="Q1765" s="734" t="s">
        <v>5887</v>
      </c>
    </row>
    <row r="1766" spans="1:17">
      <c r="A1766" s="721">
        <v>494</v>
      </c>
      <c r="B1766" s="722">
        <v>1</v>
      </c>
      <c r="C1766" s="722" t="s">
        <v>5892</v>
      </c>
      <c r="D1766" s="723" t="s">
        <v>23</v>
      </c>
      <c r="E1766" s="721" t="s">
        <v>221</v>
      </c>
      <c r="F1766" s="721" t="s">
        <v>4916</v>
      </c>
      <c r="G1766" s="956">
        <v>33029</v>
      </c>
      <c r="H1766" s="795">
        <v>27</v>
      </c>
      <c r="I1766" s="725" t="s">
        <v>1403</v>
      </c>
      <c r="J1766" s="721" t="s">
        <v>223</v>
      </c>
      <c r="K1766" s="721" t="s">
        <v>283</v>
      </c>
      <c r="L1766" s="813"/>
      <c r="M1766" s="813" t="s">
        <v>6426</v>
      </c>
      <c r="N1766" s="722" t="s">
        <v>5723</v>
      </c>
      <c r="O1766" s="721" t="s">
        <v>222</v>
      </c>
      <c r="P1766" s="727" t="s">
        <v>5891</v>
      </c>
      <c r="Q1766" s="727" t="s">
        <v>5893</v>
      </c>
    </row>
    <row r="1767" spans="1:17">
      <c r="A1767" s="721"/>
      <c r="B1767" s="738">
        <v>2</v>
      </c>
      <c r="C1767" s="722" t="s">
        <v>5895</v>
      </c>
      <c r="D1767" s="757" t="s">
        <v>16</v>
      </c>
      <c r="E1767" s="738" t="s">
        <v>221</v>
      </c>
      <c r="F1767" s="738" t="s">
        <v>1100</v>
      </c>
      <c r="G1767" s="949">
        <v>34793</v>
      </c>
      <c r="H1767" s="811">
        <v>22</v>
      </c>
      <c r="I1767" s="725" t="s">
        <v>1403</v>
      </c>
      <c r="J1767" s="721" t="s">
        <v>289</v>
      </c>
      <c r="K1767" s="738" t="s">
        <v>246</v>
      </c>
      <c r="L1767" s="813"/>
      <c r="M1767" s="813" t="s">
        <v>6426</v>
      </c>
      <c r="N1767" s="722" t="s">
        <v>5723</v>
      </c>
      <c r="O1767" s="738" t="s">
        <v>245</v>
      </c>
      <c r="P1767" s="727" t="s">
        <v>5894</v>
      </c>
      <c r="Q1767" s="727" t="s">
        <v>5893</v>
      </c>
    </row>
    <row r="1768" spans="1:17">
      <c r="A1768" s="721"/>
      <c r="B1768" s="721">
        <v>3</v>
      </c>
      <c r="C1768" s="722" t="s">
        <v>5898</v>
      </c>
      <c r="D1768" s="723" t="s">
        <v>16</v>
      </c>
      <c r="E1768" s="721" t="s">
        <v>254</v>
      </c>
      <c r="F1768" s="738" t="s">
        <v>229</v>
      </c>
      <c r="G1768" s="956">
        <v>42468</v>
      </c>
      <c r="H1768" s="795">
        <v>1</v>
      </c>
      <c r="I1768" s="725" t="s">
        <v>1403</v>
      </c>
      <c r="J1768" s="721" t="s">
        <v>265</v>
      </c>
      <c r="K1768" s="721" t="s">
        <v>270</v>
      </c>
      <c r="L1768" s="813"/>
      <c r="M1768" s="813" t="s">
        <v>6426</v>
      </c>
      <c r="N1768" s="722" t="s">
        <v>5723</v>
      </c>
      <c r="O1768" s="721" t="s">
        <v>255</v>
      </c>
      <c r="P1768" s="727" t="s">
        <v>5897</v>
      </c>
      <c r="Q1768" s="727" t="s">
        <v>5893</v>
      </c>
    </row>
    <row r="1769" spans="1:17">
      <c r="A1769" s="721">
        <v>495</v>
      </c>
      <c r="B1769" s="721">
        <v>1</v>
      </c>
      <c r="C1769" s="722" t="s">
        <v>5900</v>
      </c>
      <c r="D1769" s="723" t="s">
        <v>23</v>
      </c>
      <c r="E1769" s="721" t="s">
        <v>221</v>
      </c>
      <c r="F1769" s="721" t="s">
        <v>3823</v>
      </c>
      <c r="G1769" s="956">
        <v>29503</v>
      </c>
      <c r="H1769" s="795">
        <v>36</v>
      </c>
      <c r="I1769" s="725" t="s">
        <v>1403</v>
      </c>
      <c r="J1769" s="721" t="s">
        <v>256</v>
      </c>
      <c r="K1769" s="721" t="s">
        <v>283</v>
      </c>
      <c r="L1769" s="813"/>
      <c r="M1769" s="813" t="s">
        <v>6426</v>
      </c>
      <c r="N1769" s="722" t="s">
        <v>5723</v>
      </c>
      <c r="O1769" s="721" t="s">
        <v>222</v>
      </c>
      <c r="P1769" s="734" t="s">
        <v>5899</v>
      </c>
      <c r="Q1769" s="734" t="s">
        <v>5903</v>
      </c>
    </row>
    <row r="1770" spans="1:17">
      <c r="A1770" s="721"/>
      <c r="B1770" s="721">
        <v>2</v>
      </c>
      <c r="C1770" s="722" t="s">
        <v>5905</v>
      </c>
      <c r="D1770" s="723" t="s">
        <v>16</v>
      </c>
      <c r="E1770" s="721" t="s">
        <v>221</v>
      </c>
      <c r="F1770" s="721" t="s">
        <v>3823</v>
      </c>
      <c r="G1770" s="956">
        <v>31096</v>
      </c>
      <c r="H1770" s="795">
        <v>32</v>
      </c>
      <c r="I1770" s="725" t="s">
        <v>1403</v>
      </c>
      <c r="J1770" s="721" t="s">
        <v>289</v>
      </c>
      <c r="K1770" s="721" t="s">
        <v>246</v>
      </c>
      <c r="L1770" s="813"/>
      <c r="M1770" s="813" t="s">
        <v>6426</v>
      </c>
      <c r="N1770" s="722" t="s">
        <v>5723</v>
      </c>
      <c r="O1770" s="721" t="s">
        <v>245</v>
      </c>
      <c r="P1770" s="734" t="s">
        <v>5904</v>
      </c>
      <c r="Q1770" s="734" t="s">
        <v>5903</v>
      </c>
    </row>
    <row r="1771" spans="1:17">
      <c r="A1771" s="721"/>
      <c r="B1771" s="721">
        <v>3</v>
      </c>
      <c r="C1771" s="722" t="s">
        <v>5908</v>
      </c>
      <c r="D1771" s="723" t="s">
        <v>16</v>
      </c>
      <c r="E1771" s="721" t="s">
        <v>254</v>
      </c>
      <c r="F1771" s="721" t="s">
        <v>230</v>
      </c>
      <c r="G1771" s="956">
        <v>37804</v>
      </c>
      <c r="H1771" s="795">
        <v>14</v>
      </c>
      <c r="I1771" s="725" t="s">
        <v>1403</v>
      </c>
      <c r="J1771" s="721" t="s">
        <v>369</v>
      </c>
      <c r="K1771" s="721" t="s">
        <v>266</v>
      </c>
      <c r="L1771" s="813"/>
      <c r="M1771" s="813" t="s">
        <v>6426</v>
      </c>
      <c r="N1771" s="722" t="s">
        <v>5723</v>
      </c>
      <c r="O1771" s="721" t="s">
        <v>255</v>
      </c>
      <c r="P1771" s="734" t="s">
        <v>5907</v>
      </c>
      <c r="Q1771" s="734" t="s">
        <v>5903</v>
      </c>
    </row>
    <row r="1772" spans="1:17">
      <c r="A1772" s="721"/>
      <c r="B1772" s="721">
        <v>4</v>
      </c>
      <c r="C1772" s="722" t="s">
        <v>5910</v>
      </c>
      <c r="D1772" s="723" t="s">
        <v>16</v>
      </c>
      <c r="E1772" s="721" t="s">
        <v>254</v>
      </c>
      <c r="F1772" s="721" t="s">
        <v>230</v>
      </c>
      <c r="G1772" s="956">
        <v>40264</v>
      </c>
      <c r="H1772" s="795">
        <v>7</v>
      </c>
      <c r="I1772" s="725" t="s">
        <v>1403</v>
      </c>
      <c r="J1772" s="721" t="s">
        <v>265</v>
      </c>
      <c r="K1772" s="721" t="s">
        <v>270</v>
      </c>
      <c r="L1772" s="813"/>
      <c r="M1772" s="813" t="s">
        <v>6426</v>
      </c>
      <c r="N1772" s="722" t="s">
        <v>5723</v>
      </c>
      <c r="O1772" s="721" t="s">
        <v>255</v>
      </c>
      <c r="P1772" s="734" t="s">
        <v>5909</v>
      </c>
      <c r="Q1772" s="734" t="s">
        <v>5903</v>
      </c>
    </row>
    <row r="1773" spans="1:17">
      <c r="A1773" s="721"/>
      <c r="B1773" s="721">
        <v>5</v>
      </c>
      <c r="C1773" s="722" t="s">
        <v>5912</v>
      </c>
      <c r="D1773" s="723" t="s">
        <v>16</v>
      </c>
      <c r="E1773" s="721" t="s">
        <v>254</v>
      </c>
      <c r="F1773" s="721" t="s">
        <v>22</v>
      </c>
      <c r="G1773" s="956">
        <v>41915</v>
      </c>
      <c r="H1773" s="795">
        <v>2</v>
      </c>
      <c r="I1773" s="725" t="s">
        <v>1403</v>
      </c>
      <c r="J1773" s="721" t="s">
        <v>265</v>
      </c>
      <c r="K1773" s="721" t="s">
        <v>270</v>
      </c>
      <c r="L1773" s="813"/>
      <c r="M1773" s="813" t="s">
        <v>6426</v>
      </c>
      <c r="N1773" s="722" t="s">
        <v>5723</v>
      </c>
      <c r="O1773" s="721" t="s">
        <v>255</v>
      </c>
      <c r="P1773" s="727" t="s">
        <v>5911</v>
      </c>
      <c r="Q1773" s="734" t="s">
        <v>5903</v>
      </c>
    </row>
    <row r="1774" spans="1:17">
      <c r="A1774" s="721">
        <v>496</v>
      </c>
      <c r="B1774" s="738">
        <v>1</v>
      </c>
      <c r="C1774" s="722" t="s">
        <v>5914</v>
      </c>
      <c r="D1774" s="723" t="s">
        <v>23</v>
      </c>
      <c r="E1774" s="721" t="s">
        <v>221</v>
      </c>
      <c r="F1774" s="721" t="s">
        <v>4916</v>
      </c>
      <c r="G1774" s="956">
        <v>32507</v>
      </c>
      <c r="H1774" s="795">
        <v>28</v>
      </c>
      <c r="I1774" s="725" t="s">
        <v>1403</v>
      </c>
      <c r="J1774" s="721" t="s">
        <v>256</v>
      </c>
      <c r="K1774" s="721" t="s">
        <v>283</v>
      </c>
      <c r="L1774" s="813"/>
      <c r="M1774" s="813" t="s">
        <v>6426</v>
      </c>
      <c r="N1774" s="722" t="s">
        <v>5723</v>
      </c>
      <c r="O1774" s="721" t="s">
        <v>222</v>
      </c>
      <c r="P1774" s="727" t="s">
        <v>5913</v>
      </c>
      <c r="Q1774" s="727" t="s">
        <v>5916</v>
      </c>
    </row>
    <row r="1775" spans="1:17">
      <c r="A1775" s="721"/>
      <c r="B1775" s="721">
        <v>2</v>
      </c>
      <c r="C1775" s="722" t="s">
        <v>5917</v>
      </c>
      <c r="D1775" s="723" t="s">
        <v>16</v>
      </c>
      <c r="E1775" s="721" t="s">
        <v>221</v>
      </c>
      <c r="F1775" s="738" t="s">
        <v>5225</v>
      </c>
      <c r="G1775" s="956">
        <v>34829</v>
      </c>
      <c r="H1775" s="795">
        <v>22</v>
      </c>
      <c r="I1775" s="725" t="s">
        <v>1403</v>
      </c>
      <c r="J1775" s="721" t="s">
        <v>289</v>
      </c>
      <c r="K1775" s="721" t="s">
        <v>246</v>
      </c>
      <c r="L1775" s="813"/>
      <c r="M1775" s="813" t="s">
        <v>6426</v>
      </c>
      <c r="N1775" s="722" t="s">
        <v>5723</v>
      </c>
      <c r="O1775" s="721" t="s">
        <v>245</v>
      </c>
      <c r="P1775" s="727" t="s">
        <v>5265</v>
      </c>
      <c r="Q1775" s="727" t="s">
        <v>5916</v>
      </c>
    </row>
    <row r="1776" spans="1:17">
      <c r="A1776" s="721"/>
      <c r="B1776" s="721">
        <v>3</v>
      </c>
      <c r="C1776" s="722" t="s">
        <v>5919</v>
      </c>
      <c r="D1776" s="723" t="s">
        <v>23</v>
      </c>
      <c r="E1776" s="721" t="s">
        <v>254</v>
      </c>
      <c r="F1776" s="738" t="s">
        <v>1227</v>
      </c>
      <c r="G1776" s="956">
        <v>42346</v>
      </c>
      <c r="H1776" s="795">
        <v>1</v>
      </c>
      <c r="I1776" s="725" t="s">
        <v>1403</v>
      </c>
      <c r="J1776" s="721" t="s">
        <v>265</v>
      </c>
      <c r="K1776" s="721" t="s">
        <v>270</v>
      </c>
      <c r="L1776" s="813"/>
      <c r="M1776" s="813" t="s">
        <v>6426</v>
      </c>
      <c r="N1776" s="722" t="s">
        <v>5723</v>
      </c>
      <c r="O1776" s="721" t="s">
        <v>255</v>
      </c>
      <c r="P1776" s="727" t="s">
        <v>5918</v>
      </c>
      <c r="Q1776" s="727" t="s">
        <v>5916</v>
      </c>
    </row>
    <row r="1777" spans="1:17">
      <c r="A1777" s="721"/>
      <c r="B1777" s="721">
        <v>4</v>
      </c>
      <c r="C1777" s="722" t="s">
        <v>5588</v>
      </c>
      <c r="D1777" s="723" t="s">
        <v>16</v>
      </c>
      <c r="E1777" s="721" t="s">
        <v>2634</v>
      </c>
      <c r="F1777" s="721" t="s">
        <v>4916</v>
      </c>
      <c r="G1777" s="956">
        <v>14733</v>
      </c>
      <c r="H1777" s="795">
        <v>77</v>
      </c>
      <c r="I1777" s="725" t="s">
        <v>1403</v>
      </c>
      <c r="J1777" s="721" t="s">
        <v>256</v>
      </c>
      <c r="K1777" s="721" t="s">
        <v>246</v>
      </c>
      <c r="L1777" s="813"/>
      <c r="M1777" s="813" t="s">
        <v>6426</v>
      </c>
      <c r="N1777" s="722" t="s">
        <v>5723</v>
      </c>
      <c r="O1777" s="721" t="s">
        <v>327</v>
      </c>
      <c r="P1777" s="727" t="s">
        <v>5921</v>
      </c>
      <c r="Q1777" s="727" t="s">
        <v>5916</v>
      </c>
    </row>
    <row r="1778" spans="1:17">
      <c r="A1778" s="722">
        <v>497</v>
      </c>
      <c r="B1778" s="722">
        <v>1</v>
      </c>
      <c r="C1778" s="722" t="s">
        <v>5936</v>
      </c>
      <c r="D1778" s="744" t="s">
        <v>23</v>
      </c>
      <c r="E1778" s="722" t="s">
        <v>221</v>
      </c>
      <c r="F1778" s="722" t="s">
        <v>22</v>
      </c>
      <c r="G1778" s="957">
        <v>23807</v>
      </c>
      <c r="H1778" s="724">
        <v>52</v>
      </c>
      <c r="I1778" s="769" t="s">
        <v>1403</v>
      </c>
      <c r="J1778" s="722" t="s">
        <v>256</v>
      </c>
      <c r="K1778" s="722" t="s">
        <v>283</v>
      </c>
      <c r="L1778" s="812"/>
      <c r="M1778" s="812" t="s">
        <v>6426</v>
      </c>
      <c r="N1778" s="722" t="s">
        <v>5940</v>
      </c>
      <c r="O1778" s="722" t="s">
        <v>222</v>
      </c>
      <c r="P1778" s="722" t="s">
        <v>5935</v>
      </c>
      <c r="Q1778" s="722" t="s">
        <v>5939</v>
      </c>
    </row>
    <row r="1779" spans="1:17">
      <c r="A1779" s="721"/>
      <c r="B1779" s="721">
        <v>2</v>
      </c>
      <c r="C1779" s="722" t="s">
        <v>5944</v>
      </c>
      <c r="D1779" s="723" t="s">
        <v>16</v>
      </c>
      <c r="E1779" s="721" t="s">
        <v>221</v>
      </c>
      <c r="F1779" s="721" t="s">
        <v>22</v>
      </c>
      <c r="G1779" s="956">
        <v>24657</v>
      </c>
      <c r="H1779" s="795">
        <v>50</v>
      </c>
      <c r="I1779" s="725" t="s">
        <v>1403</v>
      </c>
      <c r="J1779" s="721" t="s">
        <v>256</v>
      </c>
      <c r="K1779" s="721" t="s">
        <v>246</v>
      </c>
      <c r="L1779" s="813"/>
      <c r="M1779" s="813" t="s">
        <v>6426</v>
      </c>
      <c r="N1779" s="722" t="s">
        <v>5940</v>
      </c>
      <c r="O1779" s="721" t="s">
        <v>245</v>
      </c>
      <c r="P1779" s="722" t="s">
        <v>5943</v>
      </c>
      <c r="Q1779" s="722" t="s">
        <v>5939</v>
      </c>
    </row>
    <row r="1780" spans="1:17">
      <c r="A1780" s="721"/>
      <c r="B1780" s="721">
        <v>3</v>
      </c>
      <c r="C1780" s="722" t="s">
        <v>5947</v>
      </c>
      <c r="D1780" s="723" t="s">
        <v>23</v>
      </c>
      <c r="E1780" s="721" t="s">
        <v>254</v>
      </c>
      <c r="F1780" s="721" t="s">
        <v>22</v>
      </c>
      <c r="G1780" s="956">
        <v>33059</v>
      </c>
      <c r="H1780" s="795">
        <v>27</v>
      </c>
      <c r="I1780" s="725" t="s">
        <v>1403</v>
      </c>
      <c r="J1780" s="721" t="s">
        <v>256</v>
      </c>
      <c r="K1780" s="721" t="s">
        <v>283</v>
      </c>
      <c r="L1780" s="813"/>
      <c r="M1780" s="813" t="s">
        <v>6426</v>
      </c>
      <c r="N1780" s="722" t="s">
        <v>5940</v>
      </c>
      <c r="O1780" s="721" t="s">
        <v>255</v>
      </c>
      <c r="P1780" s="722" t="s">
        <v>5946</v>
      </c>
      <c r="Q1780" s="722" t="s">
        <v>5939</v>
      </c>
    </row>
    <row r="1781" spans="1:17">
      <c r="A1781" s="721">
        <v>498</v>
      </c>
      <c r="B1781" s="721">
        <v>1</v>
      </c>
      <c r="C1781" s="722" t="s">
        <v>5965</v>
      </c>
      <c r="D1781" s="723" t="s">
        <v>23</v>
      </c>
      <c r="E1781" s="721" t="s">
        <v>221</v>
      </c>
      <c r="F1781" s="721" t="s">
        <v>337</v>
      </c>
      <c r="G1781" s="956">
        <v>27474</v>
      </c>
      <c r="H1781" s="795">
        <v>42</v>
      </c>
      <c r="I1781" s="725" t="s">
        <v>1403</v>
      </c>
      <c r="J1781" s="721" t="s">
        <v>256</v>
      </c>
      <c r="K1781" s="721" t="s">
        <v>283</v>
      </c>
      <c r="L1781" s="813"/>
      <c r="M1781" s="813" t="s">
        <v>6426</v>
      </c>
      <c r="N1781" s="722" t="s">
        <v>5940</v>
      </c>
      <c r="O1781" s="721" t="s">
        <v>222</v>
      </c>
      <c r="P1781" s="722" t="s">
        <v>5964</v>
      </c>
      <c r="Q1781" s="727" t="s">
        <v>5966</v>
      </c>
    </row>
    <row r="1782" spans="1:17">
      <c r="A1782" s="721"/>
      <c r="B1782" s="721">
        <v>2</v>
      </c>
      <c r="C1782" s="722" t="s">
        <v>5969</v>
      </c>
      <c r="D1782" s="723" t="s">
        <v>16</v>
      </c>
      <c r="E1782" s="721" t="s">
        <v>221</v>
      </c>
      <c r="F1782" s="721" t="s">
        <v>5970</v>
      </c>
      <c r="G1782" s="956">
        <v>28524</v>
      </c>
      <c r="H1782" s="795">
        <v>39</v>
      </c>
      <c r="I1782" s="725" t="s">
        <v>1403</v>
      </c>
      <c r="J1782" s="721" t="s">
        <v>256</v>
      </c>
      <c r="K1782" s="721" t="s">
        <v>246</v>
      </c>
      <c r="L1782" s="813"/>
      <c r="M1782" s="813" t="s">
        <v>6426</v>
      </c>
      <c r="N1782" s="722" t="s">
        <v>5940</v>
      </c>
      <c r="O1782" s="721" t="s">
        <v>245</v>
      </c>
      <c r="P1782" s="722" t="s">
        <v>5968</v>
      </c>
      <c r="Q1782" s="727" t="s">
        <v>5966</v>
      </c>
    </row>
    <row r="1783" spans="1:17">
      <c r="A1783" s="721"/>
      <c r="B1783" s="721">
        <v>3</v>
      </c>
      <c r="C1783" s="722" t="s">
        <v>5974</v>
      </c>
      <c r="D1783" s="723" t="s">
        <v>16</v>
      </c>
      <c r="E1783" s="721" t="s">
        <v>254</v>
      </c>
      <c r="F1783" s="721" t="s">
        <v>337</v>
      </c>
      <c r="G1783" s="956">
        <v>36906</v>
      </c>
      <c r="H1783" s="795">
        <v>16</v>
      </c>
      <c r="I1783" s="725" t="s">
        <v>1403</v>
      </c>
      <c r="J1783" s="721" t="s">
        <v>348</v>
      </c>
      <c r="K1783" s="721" t="s">
        <v>266</v>
      </c>
      <c r="L1783" s="813"/>
      <c r="M1783" s="813" t="s">
        <v>6426</v>
      </c>
      <c r="N1783" s="722" t="s">
        <v>5940</v>
      </c>
      <c r="O1783" s="721" t="s">
        <v>255</v>
      </c>
      <c r="P1783" s="722" t="s">
        <v>5973</v>
      </c>
      <c r="Q1783" s="727" t="s">
        <v>5966</v>
      </c>
    </row>
    <row r="1784" spans="1:17">
      <c r="A1784" s="721"/>
      <c r="B1784" s="721">
        <v>4</v>
      </c>
      <c r="C1784" s="722" t="s">
        <v>5977</v>
      </c>
      <c r="D1784" s="723" t="s">
        <v>23</v>
      </c>
      <c r="E1784" s="721" t="s">
        <v>254</v>
      </c>
      <c r="F1784" s="721" t="s">
        <v>229</v>
      </c>
      <c r="G1784" s="956">
        <v>41393</v>
      </c>
      <c r="H1784" s="795">
        <v>4</v>
      </c>
      <c r="I1784" s="725" t="s">
        <v>1403</v>
      </c>
      <c r="J1784" s="721" t="s">
        <v>265</v>
      </c>
      <c r="K1784" s="721" t="s">
        <v>270</v>
      </c>
      <c r="L1784" s="813"/>
      <c r="M1784" s="813" t="s">
        <v>6426</v>
      </c>
      <c r="N1784" s="722" t="s">
        <v>5940</v>
      </c>
      <c r="O1784" s="721" t="s">
        <v>255</v>
      </c>
      <c r="P1784" s="727" t="s">
        <v>5976</v>
      </c>
      <c r="Q1784" s="727" t="s">
        <v>5966</v>
      </c>
    </row>
    <row r="1785" spans="1:17">
      <c r="A1785" s="721">
        <v>499</v>
      </c>
      <c r="B1785" s="721">
        <v>1</v>
      </c>
      <c r="C1785" s="722" t="s">
        <v>5979</v>
      </c>
      <c r="D1785" s="723" t="s">
        <v>23</v>
      </c>
      <c r="E1785" s="721" t="s">
        <v>221</v>
      </c>
      <c r="F1785" s="721" t="s">
        <v>877</v>
      </c>
      <c r="G1785" s="956">
        <v>22468</v>
      </c>
      <c r="H1785" s="795">
        <v>56</v>
      </c>
      <c r="I1785" s="725" t="s">
        <v>1403</v>
      </c>
      <c r="J1785" s="721" t="s">
        <v>256</v>
      </c>
      <c r="K1785" s="721" t="s">
        <v>283</v>
      </c>
      <c r="L1785" s="813"/>
      <c r="M1785" s="813" t="s">
        <v>6426</v>
      </c>
      <c r="N1785" s="722" t="s">
        <v>5940</v>
      </c>
      <c r="O1785" s="721" t="s">
        <v>222</v>
      </c>
      <c r="P1785" s="722" t="s">
        <v>5978</v>
      </c>
      <c r="Q1785" s="722" t="s">
        <v>5982</v>
      </c>
    </row>
    <row r="1786" spans="1:17">
      <c r="A1786" s="721"/>
      <c r="B1786" s="721">
        <v>2</v>
      </c>
      <c r="C1786" s="722" t="s">
        <v>5863</v>
      </c>
      <c r="D1786" s="723" t="s">
        <v>16</v>
      </c>
      <c r="E1786" s="721" t="s">
        <v>221</v>
      </c>
      <c r="F1786" s="721" t="s">
        <v>877</v>
      </c>
      <c r="G1786" s="956">
        <v>23021</v>
      </c>
      <c r="H1786" s="795">
        <v>54</v>
      </c>
      <c r="I1786" s="725" t="s">
        <v>1403</v>
      </c>
      <c r="J1786" s="721" t="s">
        <v>256</v>
      </c>
      <c r="K1786" s="721" t="s">
        <v>246</v>
      </c>
      <c r="L1786" s="813"/>
      <c r="M1786" s="813" t="s">
        <v>6426</v>
      </c>
      <c r="N1786" s="722" t="s">
        <v>5940</v>
      </c>
      <c r="O1786" s="721" t="s">
        <v>245</v>
      </c>
      <c r="P1786" s="722" t="s">
        <v>5983</v>
      </c>
      <c r="Q1786" s="722" t="s">
        <v>5982</v>
      </c>
    </row>
    <row r="1787" spans="1:17">
      <c r="A1787" s="721"/>
      <c r="B1787" s="721">
        <v>3</v>
      </c>
      <c r="C1787" s="722" t="s">
        <v>5986</v>
      </c>
      <c r="D1787" s="723" t="s">
        <v>16</v>
      </c>
      <c r="E1787" s="721" t="s">
        <v>254</v>
      </c>
      <c r="F1787" s="721" t="s">
        <v>1227</v>
      </c>
      <c r="G1787" s="956">
        <v>41086</v>
      </c>
      <c r="H1787" s="795">
        <v>5</v>
      </c>
      <c r="I1787" s="725" t="s">
        <v>1403</v>
      </c>
      <c r="J1787" s="721" t="s">
        <v>265</v>
      </c>
      <c r="K1787" s="721" t="s">
        <v>270</v>
      </c>
      <c r="L1787" s="813"/>
      <c r="M1787" s="813" t="s">
        <v>6426</v>
      </c>
      <c r="N1787" s="722" t="s">
        <v>5987</v>
      </c>
      <c r="O1787" s="721" t="s">
        <v>255</v>
      </c>
      <c r="P1787" s="734" t="s">
        <v>5985</v>
      </c>
      <c r="Q1787" s="722" t="s">
        <v>5982</v>
      </c>
    </row>
    <row r="1788" spans="1:17">
      <c r="A1788" s="721">
        <v>500</v>
      </c>
      <c r="B1788" s="721">
        <v>1</v>
      </c>
      <c r="C1788" s="722" t="s">
        <v>5989</v>
      </c>
      <c r="D1788" s="723" t="s">
        <v>16</v>
      </c>
      <c r="E1788" s="721" t="s">
        <v>221</v>
      </c>
      <c r="F1788" s="721" t="s">
        <v>2933</v>
      </c>
      <c r="G1788" s="956">
        <v>21621</v>
      </c>
      <c r="H1788" s="795">
        <v>58</v>
      </c>
      <c r="I1788" s="725" t="s">
        <v>1403</v>
      </c>
      <c r="J1788" s="721" t="s">
        <v>256</v>
      </c>
      <c r="K1788" s="721" t="s">
        <v>246</v>
      </c>
      <c r="L1788" s="813"/>
      <c r="M1788" s="813" t="s">
        <v>6426</v>
      </c>
      <c r="N1788" s="722" t="s">
        <v>5940</v>
      </c>
      <c r="O1788" s="721" t="s">
        <v>222</v>
      </c>
      <c r="P1788" s="722" t="s">
        <v>5988</v>
      </c>
      <c r="Q1788" s="722" t="s">
        <v>5992</v>
      </c>
    </row>
    <row r="1789" spans="1:17">
      <c r="A1789" s="721"/>
      <c r="B1789" s="721">
        <v>2</v>
      </c>
      <c r="C1789" s="722" t="s">
        <v>5994</v>
      </c>
      <c r="D1789" s="723" t="s">
        <v>23</v>
      </c>
      <c r="E1789" s="721" t="s">
        <v>254</v>
      </c>
      <c r="F1789" s="721" t="s">
        <v>22</v>
      </c>
      <c r="G1789" s="956">
        <v>34470</v>
      </c>
      <c r="H1789" s="795">
        <v>23</v>
      </c>
      <c r="I1789" s="725" t="s">
        <v>1403</v>
      </c>
      <c r="J1789" s="721" t="s">
        <v>289</v>
      </c>
      <c r="K1789" s="721" t="s">
        <v>266</v>
      </c>
      <c r="L1789" s="813"/>
      <c r="M1789" s="813" t="s">
        <v>6426</v>
      </c>
      <c r="N1789" s="722" t="s">
        <v>5940</v>
      </c>
      <c r="O1789" s="721" t="s">
        <v>255</v>
      </c>
      <c r="P1789" s="722" t="s">
        <v>5993</v>
      </c>
      <c r="Q1789" s="722" t="s">
        <v>5992</v>
      </c>
    </row>
    <row r="1790" spans="1:17">
      <c r="A1790" s="721">
        <v>501</v>
      </c>
      <c r="B1790" s="721">
        <v>1</v>
      </c>
      <c r="C1790" s="722" t="s">
        <v>5997</v>
      </c>
      <c r="D1790" s="723" t="s">
        <v>23</v>
      </c>
      <c r="E1790" s="721" t="s">
        <v>221</v>
      </c>
      <c r="F1790" s="721" t="s">
        <v>244</v>
      </c>
      <c r="G1790" s="956">
        <v>31355</v>
      </c>
      <c r="H1790" s="795">
        <v>31</v>
      </c>
      <c r="I1790" s="725" t="s">
        <v>1403</v>
      </c>
      <c r="J1790" s="721" t="s">
        <v>256</v>
      </c>
      <c r="K1790" s="721" t="s">
        <v>283</v>
      </c>
      <c r="L1790" s="813"/>
      <c r="M1790" s="813" t="s">
        <v>6426</v>
      </c>
      <c r="N1790" s="722" t="s">
        <v>5940</v>
      </c>
      <c r="O1790" s="721" t="s">
        <v>222</v>
      </c>
      <c r="P1790" s="722" t="s">
        <v>5996</v>
      </c>
      <c r="Q1790" s="722" t="s">
        <v>5999</v>
      </c>
    </row>
    <row r="1791" spans="1:17">
      <c r="A1791" s="721"/>
      <c r="B1791" s="721">
        <v>2</v>
      </c>
      <c r="C1791" s="722" t="s">
        <v>3405</v>
      </c>
      <c r="D1791" s="723" t="s">
        <v>16</v>
      </c>
      <c r="E1791" s="721" t="s">
        <v>221</v>
      </c>
      <c r="F1791" s="721" t="s">
        <v>244</v>
      </c>
      <c r="G1791" s="956">
        <v>31488</v>
      </c>
      <c r="H1791" s="795">
        <v>31</v>
      </c>
      <c r="I1791" s="725" t="s">
        <v>1403</v>
      </c>
      <c r="J1791" s="721" t="s">
        <v>256</v>
      </c>
      <c r="K1791" s="721" t="s">
        <v>246</v>
      </c>
      <c r="L1791" s="813"/>
      <c r="M1791" s="813" t="s">
        <v>6426</v>
      </c>
      <c r="N1791" s="722" t="s">
        <v>5940</v>
      </c>
      <c r="O1791" s="721" t="s">
        <v>245</v>
      </c>
      <c r="P1791" s="722" t="s">
        <v>6000</v>
      </c>
      <c r="Q1791" s="722" t="s">
        <v>5999</v>
      </c>
    </row>
    <row r="1792" spans="1:17">
      <c r="A1792" s="721"/>
      <c r="B1792" s="721">
        <v>3</v>
      </c>
      <c r="C1792" s="722" t="s">
        <v>6003</v>
      </c>
      <c r="D1792" s="723" t="s">
        <v>23</v>
      </c>
      <c r="E1792" s="721" t="s">
        <v>254</v>
      </c>
      <c r="F1792" s="721" t="s">
        <v>230</v>
      </c>
      <c r="G1792" s="956">
        <v>38802</v>
      </c>
      <c r="H1792" s="795">
        <v>11</v>
      </c>
      <c r="I1792" s="725" t="s">
        <v>1403</v>
      </c>
      <c r="J1792" s="721" t="s">
        <v>369</v>
      </c>
      <c r="K1792" s="721" t="s">
        <v>266</v>
      </c>
      <c r="L1792" s="813"/>
      <c r="M1792" s="813" t="s">
        <v>6426</v>
      </c>
      <c r="N1792" s="722" t="s">
        <v>5940</v>
      </c>
      <c r="O1792" s="721" t="s">
        <v>255</v>
      </c>
      <c r="P1792" s="722" t="s">
        <v>6002</v>
      </c>
      <c r="Q1792" s="722" t="s">
        <v>5999</v>
      </c>
    </row>
    <row r="1793" spans="1:17">
      <c r="A1793" s="721"/>
      <c r="B1793" s="721">
        <v>4</v>
      </c>
      <c r="C1793" s="722" t="s">
        <v>6005</v>
      </c>
      <c r="D1793" s="723" t="s">
        <v>16</v>
      </c>
      <c r="E1793" s="721" t="s">
        <v>254</v>
      </c>
      <c r="F1793" s="721" t="s">
        <v>230</v>
      </c>
      <c r="G1793" s="956">
        <v>40179</v>
      </c>
      <c r="H1793" s="795">
        <v>7</v>
      </c>
      <c r="I1793" s="725" t="s">
        <v>1403</v>
      </c>
      <c r="J1793" s="721" t="s">
        <v>265</v>
      </c>
      <c r="K1793" s="721" t="s">
        <v>270</v>
      </c>
      <c r="L1793" s="813"/>
      <c r="M1793" s="813" t="s">
        <v>6426</v>
      </c>
      <c r="N1793" s="722" t="s">
        <v>5940</v>
      </c>
      <c r="O1793" s="721" t="s">
        <v>255</v>
      </c>
      <c r="P1793" s="734" t="s">
        <v>6004</v>
      </c>
      <c r="Q1793" s="722" t="s">
        <v>5999</v>
      </c>
    </row>
    <row r="1794" spans="1:17">
      <c r="A1794" s="721">
        <v>502</v>
      </c>
      <c r="B1794" s="721">
        <v>1</v>
      </c>
      <c r="C1794" s="722" t="s">
        <v>6007</v>
      </c>
      <c r="D1794" s="723" t="s">
        <v>23</v>
      </c>
      <c r="E1794" s="721" t="s">
        <v>221</v>
      </c>
      <c r="F1794" s="721" t="s">
        <v>2933</v>
      </c>
      <c r="G1794" s="956">
        <v>27458</v>
      </c>
      <c r="H1794" s="795">
        <v>42</v>
      </c>
      <c r="I1794" s="725" t="s">
        <v>1403</v>
      </c>
      <c r="J1794" s="721" t="s">
        <v>256</v>
      </c>
      <c r="K1794" s="721" t="s">
        <v>1660</v>
      </c>
      <c r="L1794" s="813"/>
      <c r="M1794" s="813" t="s">
        <v>6426</v>
      </c>
      <c r="N1794" s="722" t="s">
        <v>5940</v>
      </c>
      <c r="O1794" s="721" t="s">
        <v>222</v>
      </c>
      <c r="P1794" s="722" t="s">
        <v>6006</v>
      </c>
      <c r="Q1794" s="722" t="s">
        <v>6010</v>
      </c>
    </row>
    <row r="1795" spans="1:17">
      <c r="A1795" s="721"/>
      <c r="B1795" s="721">
        <v>3</v>
      </c>
      <c r="C1795" s="722" t="s">
        <v>6012</v>
      </c>
      <c r="D1795" s="723" t="s">
        <v>16</v>
      </c>
      <c r="E1795" s="721" t="s">
        <v>221</v>
      </c>
      <c r="F1795" s="721" t="s">
        <v>2933</v>
      </c>
      <c r="G1795" s="956">
        <v>26003</v>
      </c>
      <c r="H1795" s="795">
        <v>46</v>
      </c>
      <c r="I1795" s="725" t="s">
        <v>1403</v>
      </c>
      <c r="J1795" s="721" t="s">
        <v>256</v>
      </c>
      <c r="K1795" s="721" t="s">
        <v>246</v>
      </c>
      <c r="L1795" s="813"/>
      <c r="M1795" s="813" t="s">
        <v>6426</v>
      </c>
      <c r="N1795" s="722" t="s">
        <v>5940</v>
      </c>
      <c r="O1795" s="721" t="s">
        <v>245</v>
      </c>
      <c r="P1795" s="722" t="s">
        <v>6011</v>
      </c>
      <c r="Q1795" s="722" t="s">
        <v>6010</v>
      </c>
    </row>
    <row r="1796" spans="1:17">
      <c r="A1796" s="721"/>
      <c r="B1796" s="721">
        <v>4</v>
      </c>
      <c r="C1796" s="722" t="s">
        <v>6016</v>
      </c>
      <c r="D1796" s="723" t="s">
        <v>16</v>
      </c>
      <c r="E1796" s="721" t="s">
        <v>254</v>
      </c>
      <c r="F1796" s="721" t="s">
        <v>22</v>
      </c>
      <c r="G1796" s="956">
        <v>34633</v>
      </c>
      <c r="H1796" s="795">
        <v>22</v>
      </c>
      <c r="I1796" s="725" t="s">
        <v>1403</v>
      </c>
      <c r="J1796" s="721" t="s">
        <v>256</v>
      </c>
      <c r="K1796" s="721" t="s">
        <v>270</v>
      </c>
      <c r="L1796" s="813"/>
      <c r="M1796" s="813" t="s">
        <v>6426</v>
      </c>
      <c r="N1796" s="722" t="s">
        <v>5940</v>
      </c>
      <c r="O1796" s="721" t="s">
        <v>255</v>
      </c>
      <c r="P1796" s="722" t="s">
        <v>6015</v>
      </c>
      <c r="Q1796" s="722" t="s">
        <v>6010</v>
      </c>
    </row>
    <row r="1797" spans="1:17">
      <c r="A1797" s="721"/>
      <c r="B1797" s="721">
        <v>6</v>
      </c>
      <c r="C1797" s="722" t="s">
        <v>6018</v>
      </c>
      <c r="D1797" s="723" t="s">
        <v>23</v>
      </c>
      <c r="E1797" s="721" t="s">
        <v>254</v>
      </c>
      <c r="F1797" s="721" t="s">
        <v>22</v>
      </c>
      <c r="G1797" s="956">
        <v>38488</v>
      </c>
      <c r="H1797" s="795">
        <v>12</v>
      </c>
      <c r="I1797" s="725" t="s">
        <v>1403</v>
      </c>
      <c r="J1797" s="721" t="s">
        <v>369</v>
      </c>
      <c r="K1797" s="721" t="s">
        <v>266</v>
      </c>
      <c r="L1797" s="813"/>
      <c r="M1797" s="813" t="s">
        <v>6426</v>
      </c>
      <c r="N1797" s="722" t="s">
        <v>5940</v>
      </c>
      <c r="O1797" s="721" t="s">
        <v>255</v>
      </c>
      <c r="P1797" s="722" t="s">
        <v>6017</v>
      </c>
      <c r="Q1797" s="722" t="s">
        <v>6010</v>
      </c>
    </row>
    <row r="1798" spans="1:17">
      <c r="A1798" s="721">
        <v>503</v>
      </c>
      <c r="B1798" s="721">
        <v>1</v>
      </c>
      <c r="C1798" s="722" t="s">
        <v>6020</v>
      </c>
      <c r="D1798" s="723" t="s">
        <v>23</v>
      </c>
      <c r="E1798" s="721" t="s">
        <v>221</v>
      </c>
      <c r="F1798" s="721" t="s">
        <v>22</v>
      </c>
      <c r="G1798" s="956">
        <v>35413</v>
      </c>
      <c r="H1798" s="795">
        <v>20</v>
      </c>
      <c r="I1798" s="725" t="s">
        <v>1403</v>
      </c>
      <c r="J1798" s="721" t="s">
        <v>256</v>
      </c>
      <c r="K1798" s="721" t="s">
        <v>261</v>
      </c>
      <c r="L1798" s="813"/>
      <c r="M1798" s="813" t="s">
        <v>6426</v>
      </c>
      <c r="N1798" s="722" t="s">
        <v>5940</v>
      </c>
      <c r="O1798" s="721" t="s">
        <v>222</v>
      </c>
      <c r="P1798" s="722" t="s">
        <v>6019</v>
      </c>
      <c r="Q1798" s="727" t="s">
        <v>6021</v>
      </c>
    </row>
    <row r="1799" spans="1:17">
      <c r="A1799" s="721"/>
      <c r="B1799" s="721"/>
      <c r="C1799" s="722" t="s">
        <v>6022</v>
      </c>
      <c r="D1799" s="723" t="s">
        <v>16</v>
      </c>
      <c r="E1799" s="738" t="s">
        <v>221</v>
      </c>
      <c r="F1799" s="738" t="s">
        <v>952</v>
      </c>
      <c r="G1799" s="956">
        <v>34646</v>
      </c>
      <c r="H1799" s="795">
        <v>22</v>
      </c>
      <c r="I1799" s="747" t="s">
        <v>1403</v>
      </c>
      <c r="J1799" s="738" t="s">
        <v>256</v>
      </c>
      <c r="K1799" s="738" t="s">
        <v>246</v>
      </c>
      <c r="L1799" s="813"/>
      <c r="M1799" s="813" t="s">
        <v>6426</v>
      </c>
      <c r="N1799" s="722" t="s">
        <v>5987</v>
      </c>
      <c r="O1799" s="738" t="s">
        <v>245</v>
      </c>
      <c r="P1799" s="727" t="s">
        <v>6019</v>
      </c>
      <c r="Q1799" s="727" t="s">
        <v>6021</v>
      </c>
    </row>
    <row r="1800" spans="1:17">
      <c r="A1800" s="721"/>
      <c r="B1800" s="721"/>
      <c r="C1800" s="722" t="s">
        <v>6026</v>
      </c>
      <c r="D1800" s="723" t="s">
        <v>23</v>
      </c>
      <c r="E1800" s="738" t="s">
        <v>254</v>
      </c>
      <c r="F1800" s="738" t="s">
        <v>230</v>
      </c>
      <c r="G1800" s="949">
        <v>42182</v>
      </c>
      <c r="H1800" s="811">
        <v>2</v>
      </c>
      <c r="I1800" s="747" t="s">
        <v>1403</v>
      </c>
      <c r="J1800" s="738" t="s">
        <v>265</v>
      </c>
      <c r="K1800" s="738" t="s">
        <v>270</v>
      </c>
      <c r="L1800" s="813"/>
      <c r="M1800" s="813" t="s">
        <v>6426</v>
      </c>
      <c r="N1800" s="722" t="s">
        <v>6028</v>
      </c>
      <c r="O1800" s="738" t="s">
        <v>255</v>
      </c>
      <c r="P1800" s="727" t="s">
        <v>6025</v>
      </c>
      <c r="Q1800" s="727" t="s">
        <v>6021</v>
      </c>
    </row>
    <row r="1801" spans="1:17">
      <c r="A1801" s="721">
        <v>504</v>
      </c>
      <c r="B1801" s="721">
        <v>1</v>
      </c>
      <c r="C1801" s="722" t="s">
        <v>6030</v>
      </c>
      <c r="D1801" s="723" t="s">
        <v>23</v>
      </c>
      <c r="E1801" s="721" t="s">
        <v>221</v>
      </c>
      <c r="F1801" s="721" t="s">
        <v>244</v>
      </c>
      <c r="G1801" s="956">
        <v>30230</v>
      </c>
      <c r="H1801" s="795">
        <v>34</v>
      </c>
      <c r="I1801" s="725" t="s">
        <v>1403</v>
      </c>
      <c r="J1801" s="721" t="s">
        <v>256</v>
      </c>
      <c r="K1801" s="721" t="s">
        <v>283</v>
      </c>
      <c r="L1801" s="813"/>
      <c r="M1801" s="813" t="s">
        <v>6426</v>
      </c>
      <c r="N1801" s="722" t="s">
        <v>5940</v>
      </c>
      <c r="O1801" s="721" t="s">
        <v>222</v>
      </c>
      <c r="P1801" s="722" t="s">
        <v>6029</v>
      </c>
      <c r="Q1801" s="722" t="s">
        <v>6031</v>
      </c>
    </row>
    <row r="1802" spans="1:17">
      <c r="A1802" s="721"/>
      <c r="B1802" s="721">
        <v>2</v>
      </c>
      <c r="C1802" s="722" t="s">
        <v>6033</v>
      </c>
      <c r="D1802" s="723" t="s">
        <v>16</v>
      </c>
      <c r="E1802" s="721" t="s">
        <v>221</v>
      </c>
      <c r="F1802" s="721" t="s">
        <v>5244</v>
      </c>
      <c r="G1802" s="956">
        <v>30653</v>
      </c>
      <c r="H1802" s="795">
        <v>33</v>
      </c>
      <c r="I1802" s="725" t="s">
        <v>1403</v>
      </c>
      <c r="J1802" s="721" t="s">
        <v>289</v>
      </c>
      <c r="K1802" s="721" t="s">
        <v>246</v>
      </c>
      <c r="L1802" s="813"/>
      <c r="M1802" s="813" t="s">
        <v>6426</v>
      </c>
      <c r="N1802" s="722" t="s">
        <v>5940</v>
      </c>
      <c r="O1802" s="721" t="s">
        <v>245</v>
      </c>
      <c r="P1802" s="722" t="s">
        <v>6032</v>
      </c>
      <c r="Q1802" s="722" t="s">
        <v>6031</v>
      </c>
    </row>
    <row r="1803" spans="1:17">
      <c r="A1803" s="721"/>
      <c r="B1803" s="721">
        <v>3</v>
      </c>
      <c r="C1803" s="722" t="s">
        <v>6037</v>
      </c>
      <c r="D1803" s="723" t="s">
        <v>23</v>
      </c>
      <c r="E1803" s="721" t="s">
        <v>254</v>
      </c>
      <c r="F1803" s="721" t="s">
        <v>230</v>
      </c>
      <c r="G1803" s="956">
        <v>38272</v>
      </c>
      <c r="H1803" s="795">
        <v>12</v>
      </c>
      <c r="I1803" s="725" t="s">
        <v>1403</v>
      </c>
      <c r="J1803" s="721" t="s">
        <v>369</v>
      </c>
      <c r="K1803" s="721" t="s">
        <v>266</v>
      </c>
      <c r="L1803" s="813"/>
      <c r="M1803" s="813" t="s">
        <v>6426</v>
      </c>
      <c r="N1803" s="722" t="s">
        <v>5940</v>
      </c>
      <c r="O1803" s="721" t="s">
        <v>255</v>
      </c>
      <c r="P1803" s="722" t="s">
        <v>6036</v>
      </c>
      <c r="Q1803" s="722" t="s">
        <v>6031</v>
      </c>
    </row>
    <row r="1804" spans="1:17">
      <c r="A1804" s="721"/>
      <c r="B1804" s="721">
        <v>4</v>
      </c>
      <c r="C1804" s="722" t="s">
        <v>6039</v>
      </c>
      <c r="D1804" s="723" t="s">
        <v>16</v>
      </c>
      <c r="E1804" s="721" t="s">
        <v>254</v>
      </c>
      <c r="F1804" s="721" t="s">
        <v>230</v>
      </c>
      <c r="G1804" s="956">
        <v>39775</v>
      </c>
      <c r="H1804" s="795">
        <v>8</v>
      </c>
      <c r="I1804" s="725" t="s">
        <v>1403</v>
      </c>
      <c r="J1804" s="721" t="s">
        <v>369</v>
      </c>
      <c r="K1804" s="721" t="s">
        <v>266</v>
      </c>
      <c r="L1804" s="813"/>
      <c r="M1804" s="813" t="s">
        <v>6426</v>
      </c>
      <c r="N1804" s="722" t="s">
        <v>5940</v>
      </c>
      <c r="O1804" s="721" t="s">
        <v>255</v>
      </c>
      <c r="P1804" s="734" t="s">
        <v>6038</v>
      </c>
      <c r="Q1804" s="722" t="s">
        <v>6031</v>
      </c>
    </row>
    <row r="1805" spans="1:17">
      <c r="A1805" s="721"/>
      <c r="B1805" s="721">
        <v>5</v>
      </c>
      <c r="C1805" s="722" t="s">
        <v>6041</v>
      </c>
      <c r="D1805" s="723" t="s">
        <v>23</v>
      </c>
      <c r="E1805" s="721" t="s">
        <v>254</v>
      </c>
      <c r="F1805" s="721" t="s">
        <v>376</v>
      </c>
      <c r="G1805" s="956">
        <v>31108</v>
      </c>
      <c r="H1805" s="795">
        <v>32</v>
      </c>
      <c r="I1805" s="725" t="s">
        <v>4508</v>
      </c>
      <c r="J1805" s="721" t="s">
        <v>256</v>
      </c>
      <c r="K1805" s="721" t="s">
        <v>283</v>
      </c>
      <c r="L1805" s="813"/>
      <c r="M1805" s="813" t="s">
        <v>6426</v>
      </c>
      <c r="N1805" s="722" t="s">
        <v>5940</v>
      </c>
      <c r="O1805" s="721" t="s">
        <v>1845</v>
      </c>
      <c r="P1805" s="734" t="s">
        <v>6040</v>
      </c>
      <c r="Q1805" s="722" t="s">
        <v>6031</v>
      </c>
    </row>
    <row r="1806" spans="1:17">
      <c r="A1806" s="721"/>
      <c r="B1806" s="721">
        <v>6</v>
      </c>
      <c r="C1806" s="722" t="s">
        <v>6043</v>
      </c>
      <c r="D1806" s="723" t="s">
        <v>23</v>
      </c>
      <c r="E1806" s="721" t="s">
        <v>254</v>
      </c>
      <c r="F1806" s="721" t="s">
        <v>376</v>
      </c>
      <c r="G1806" s="956">
        <v>34075</v>
      </c>
      <c r="H1806" s="795">
        <v>24</v>
      </c>
      <c r="I1806" s="725" t="s">
        <v>4508</v>
      </c>
      <c r="J1806" s="721" t="s">
        <v>289</v>
      </c>
      <c r="K1806" s="721" t="s">
        <v>283</v>
      </c>
      <c r="L1806" s="813"/>
      <c r="M1806" s="813" t="s">
        <v>6426</v>
      </c>
      <c r="N1806" s="722" t="s">
        <v>5940</v>
      </c>
      <c r="O1806" s="721" t="s">
        <v>1845</v>
      </c>
      <c r="P1806" s="722" t="s">
        <v>6042</v>
      </c>
      <c r="Q1806" s="722" t="s">
        <v>6031</v>
      </c>
    </row>
    <row r="1807" spans="1:17">
      <c r="A1807" s="721">
        <v>505</v>
      </c>
      <c r="B1807" s="721">
        <v>1</v>
      </c>
      <c r="C1807" s="722" t="s">
        <v>6045</v>
      </c>
      <c r="D1807" s="723" t="s">
        <v>23</v>
      </c>
      <c r="E1807" s="721" t="s">
        <v>221</v>
      </c>
      <c r="F1807" s="721" t="s">
        <v>376</v>
      </c>
      <c r="G1807" s="956">
        <v>23873</v>
      </c>
      <c r="H1807" s="795">
        <v>52</v>
      </c>
      <c r="I1807" s="725" t="s">
        <v>4508</v>
      </c>
      <c r="J1807" s="721" t="s">
        <v>256</v>
      </c>
      <c r="K1807" s="721" t="s">
        <v>283</v>
      </c>
      <c r="L1807" s="813"/>
      <c r="M1807" s="813" t="s">
        <v>6426</v>
      </c>
      <c r="N1807" s="722" t="s">
        <v>5940</v>
      </c>
      <c r="O1807" s="721" t="s">
        <v>222</v>
      </c>
      <c r="P1807" s="722" t="s">
        <v>6044</v>
      </c>
      <c r="Q1807" s="722" t="s">
        <v>6048</v>
      </c>
    </row>
    <row r="1808" spans="1:17">
      <c r="A1808" s="721"/>
      <c r="B1808" s="721">
        <v>2</v>
      </c>
      <c r="C1808" s="722" t="s">
        <v>6050</v>
      </c>
      <c r="D1808" s="723" t="s">
        <v>16</v>
      </c>
      <c r="E1808" s="721" t="s">
        <v>221</v>
      </c>
      <c r="F1808" s="721" t="s">
        <v>376</v>
      </c>
      <c r="G1808" s="956">
        <v>25354</v>
      </c>
      <c r="H1808" s="795">
        <v>48</v>
      </c>
      <c r="I1808" s="725" t="s">
        <v>4508</v>
      </c>
      <c r="J1808" s="721" t="s">
        <v>256</v>
      </c>
      <c r="K1808" s="721" t="s">
        <v>246</v>
      </c>
      <c r="L1808" s="813"/>
      <c r="M1808" s="813" t="s">
        <v>6426</v>
      </c>
      <c r="N1808" s="722" t="s">
        <v>5940</v>
      </c>
      <c r="O1808" s="721" t="s">
        <v>245</v>
      </c>
      <c r="P1808" s="722" t="s">
        <v>6049</v>
      </c>
      <c r="Q1808" s="722" t="s">
        <v>6048</v>
      </c>
    </row>
    <row r="1809" spans="1:17">
      <c r="A1809" s="721"/>
      <c r="B1809" s="721">
        <v>3</v>
      </c>
      <c r="C1809" s="722" t="s">
        <v>6053</v>
      </c>
      <c r="D1809" s="723" t="s">
        <v>16</v>
      </c>
      <c r="E1809" s="721" t="s">
        <v>254</v>
      </c>
      <c r="F1809" s="721" t="s">
        <v>2933</v>
      </c>
      <c r="G1809" s="956">
        <v>36309</v>
      </c>
      <c r="H1809" s="795">
        <v>18</v>
      </c>
      <c r="I1809" s="725" t="s">
        <v>4508</v>
      </c>
      <c r="J1809" s="721" t="s">
        <v>348</v>
      </c>
      <c r="K1809" s="721" t="s">
        <v>266</v>
      </c>
      <c r="L1809" s="813"/>
      <c r="M1809" s="813" t="s">
        <v>6426</v>
      </c>
      <c r="N1809" s="722" t="s">
        <v>5940</v>
      </c>
      <c r="O1809" s="721" t="s">
        <v>255</v>
      </c>
      <c r="P1809" s="722" t="s">
        <v>6052</v>
      </c>
      <c r="Q1809" s="722" t="s">
        <v>6048</v>
      </c>
    </row>
    <row r="1810" spans="1:17">
      <c r="A1810" s="721"/>
      <c r="B1810" s="721">
        <v>4</v>
      </c>
      <c r="C1810" s="722" t="s">
        <v>6055</v>
      </c>
      <c r="D1810" s="723" t="s">
        <v>16</v>
      </c>
      <c r="E1810" s="721" t="s">
        <v>254</v>
      </c>
      <c r="F1810" s="721" t="s">
        <v>2933</v>
      </c>
      <c r="G1810" s="956">
        <v>36740</v>
      </c>
      <c r="H1810" s="795">
        <v>17</v>
      </c>
      <c r="I1810" s="725" t="s">
        <v>4508</v>
      </c>
      <c r="J1810" s="721" t="s">
        <v>348</v>
      </c>
      <c r="K1810" s="721" t="s">
        <v>266</v>
      </c>
      <c r="L1810" s="813"/>
      <c r="M1810" s="813" t="s">
        <v>6426</v>
      </c>
      <c r="N1810" s="722" t="s">
        <v>5940</v>
      </c>
      <c r="O1810" s="721" t="s">
        <v>255</v>
      </c>
      <c r="P1810" s="722" t="s">
        <v>6054</v>
      </c>
      <c r="Q1810" s="722" t="s">
        <v>6048</v>
      </c>
    </row>
    <row r="1811" spans="1:17">
      <c r="A1811" s="721"/>
      <c r="B1811" s="721">
        <v>5</v>
      </c>
      <c r="C1811" s="722" t="s">
        <v>6057</v>
      </c>
      <c r="D1811" s="723" t="s">
        <v>16</v>
      </c>
      <c r="E1811" s="721" t="s">
        <v>254</v>
      </c>
      <c r="F1811" s="721" t="s">
        <v>22</v>
      </c>
      <c r="G1811" s="956">
        <v>37663</v>
      </c>
      <c r="H1811" s="795">
        <v>14</v>
      </c>
      <c r="I1811" s="725" t="s">
        <v>4508</v>
      </c>
      <c r="J1811" s="721" t="s">
        <v>369</v>
      </c>
      <c r="K1811" s="721" t="s">
        <v>266</v>
      </c>
      <c r="L1811" s="813"/>
      <c r="M1811" s="813" t="s">
        <v>6426</v>
      </c>
      <c r="N1811" s="722" t="s">
        <v>5940</v>
      </c>
      <c r="O1811" s="721" t="s">
        <v>255</v>
      </c>
      <c r="P1811" s="722" t="s">
        <v>6056</v>
      </c>
      <c r="Q1811" s="722" t="s">
        <v>6048</v>
      </c>
    </row>
    <row r="1812" spans="1:17">
      <c r="A1812" s="721"/>
      <c r="B1812" s="721">
        <v>6</v>
      </c>
      <c r="C1812" s="722" t="s">
        <v>6059</v>
      </c>
      <c r="D1812" s="723" t="s">
        <v>16</v>
      </c>
      <c r="E1812" s="721" t="s">
        <v>254</v>
      </c>
      <c r="F1812" s="721" t="s">
        <v>22</v>
      </c>
      <c r="G1812" s="956">
        <v>38773</v>
      </c>
      <c r="H1812" s="795">
        <v>11</v>
      </c>
      <c r="I1812" s="725" t="s">
        <v>4508</v>
      </c>
      <c r="J1812" s="721" t="s">
        <v>369</v>
      </c>
      <c r="K1812" s="721" t="s">
        <v>266</v>
      </c>
      <c r="L1812" s="813"/>
      <c r="M1812" s="813" t="s">
        <v>6426</v>
      </c>
      <c r="N1812" s="722" t="s">
        <v>5940</v>
      </c>
      <c r="O1812" s="721" t="s">
        <v>255</v>
      </c>
      <c r="P1812" s="734" t="s">
        <v>6058</v>
      </c>
      <c r="Q1812" s="722" t="s">
        <v>6048</v>
      </c>
    </row>
    <row r="1813" spans="1:17">
      <c r="A1813" s="721"/>
      <c r="B1813" s="721">
        <v>7</v>
      </c>
      <c r="C1813" s="722" t="s">
        <v>6061</v>
      </c>
      <c r="D1813" s="723" t="s">
        <v>23</v>
      </c>
      <c r="E1813" s="721" t="s">
        <v>254</v>
      </c>
      <c r="F1813" s="721" t="s">
        <v>22</v>
      </c>
      <c r="G1813" s="956">
        <v>39555</v>
      </c>
      <c r="H1813" s="795">
        <v>9</v>
      </c>
      <c r="I1813" s="725" t="s">
        <v>4508</v>
      </c>
      <c r="J1813" s="772" t="s">
        <v>369</v>
      </c>
      <c r="K1813" s="721" t="s">
        <v>266</v>
      </c>
      <c r="L1813" s="813"/>
      <c r="M1813" s="813" t="s">
        <v>6426</v>
      </c>
      <c r="N1813" s="722" t="s">
        <v>5940</v>
      </c>
      <c r="O1813" s="721" t="s">
        <v>255</v>
      </c>
      <c r="P1813" s="734" t="s">
        <v>6060</v>
      </c>
      <c r="Q1813" s="722" t="s">
        <v>6048</v>
      </c>
    </row>
    <row r="1814" spans="1:17">
      <c r="A1814" s="721">
        <v>506</v>
      </c>
      <c r="B1814" s="721">
        <v>1</v>
      </c>
      <c r="C1814" s="722" t="s">
        <v>6063</v>
      </c>
      <c r="D1814" s="723" t="s">
        <v>23</v>
      </c>
      <c r="E1814" s="721" t="s">
        <v>221</v>
      </c>
      <c r="F1814" s="721" t="s">
        <v>6064</v>
      </c>
      <c r="G1814" s="956">
        <v>25254</v>
      </c>
      <c r="H1814" s="795">
        <v>48</v>
      </c>
      <c r="I1814" s="725" t="s">
        <v>1403</v>
      </c>
      <c r="J1814" s="721" t="s">
        <v>256</v>
      </c>
      <c r="K1814" s="721" t="s">
        <v>283</v>
      </c>
      <c r="L1814" s="813"/>
      <c r="M1814" s="813" t="s">
        <v>6426</v>
      </c>
      <c r="N1814" s="722" t="s">
        <v>5940</v>
      </c>
      <c r="O1814" s="721" t="s">
        <v>222</v>
      </c>
      <c r="P1814" s="722" t="s">
        <v>6062</v>
      </c>
      <c r="Q1814" s="722" t="s">
        <v>6067</v>
      </c>
    </row>
    <row r="1815" spans="1:17">
      <c r="A1815" s="721"/>
      <c r="B1815" s="721">
        <v>2</v>
      </c>
      <c r="C1815" s="722" t="s">
        <v>6071</v>
      </c>
      <c r="D1815" s="723" t="s">
        <v>16</v>
      </c>
      <c r="E1815" s="721" t="s">
        <v>221</v>
      </c>
      <c r="F1815" s="721" t="s">
        <v>2933</v>
      </c>
      <c r="G1815" s="956">
        <v>30025</v>
      </c>
      <c r="H1815" s="795">
        <v>35</v>
      </c>
      <c r="I1815" s="725" t="s">
        <v>1403</v>
      </c>
      <c r="J1815" s="721" t="s">
        <v>256</v>
      </c>
      <c r="K1815" s="721" t="s">
        <v>246</v>
      </c>
      <c r="L1815" s="813"/>
      <c r="M1815" s="813" t="s">
        <v>6426</v>
      </c>
      <c r="N1815" s="722" t="s">
        <v>5940</v>
      </c>
      <c r="O1815" s="721" t="s">
        <v>245</v>
      </c>
      <c r="P1815" s="722" t="s">
        <v>6070</v>
      </c>
      <c r="Q1815" s="722" t="s">
        <v>6067</v>
      </c>
    </row>
    <row r="1816" spans="1:17">
      <c r="A1816" s="721"/>
      <c r="B1816" s="721">
        <v>3</v>
      </c>
      <c r="C1816" s="722" t="s">
        <v>6073</v>
      </c>
      <c r="D1816" s="723" t="s">
        <v>16</v>
      </c>
      <c r="E1816" s="721" t="s">
        <v>254</v>
      </c>
      <c r="F1816" s="721" t="s">
        <v>6074</v>
      </c>
      <c r="G1816" s="956">
        <v>36873</v>
      </c>
      <c r="H1816" s="795">
        <v>16</v>
      </c>
      <c r="I1816" s="725" t="s">
        <v>1403</v>
      </c>
      <c r="J1816" s="721" t="s">
        <v>348</v>
      </c>
      <c r="K1816" s="721" t="s">
        <v>266</v>
      </c>
      <c r="L1816" s="813"/>
      <c r="M1816" s="813" t="s">
        <v>6426</v>
      </c>
      <c r="N1816" s="722" t="s">
        <v>5940</v>
      </c>
      <c r="O1816" s="721" t="s">
        <v>255</v>
      </c>
      <c r="P1816" s="722" t="s">
        <v>6072</v>
      </c>
      <c r="Q1816" s="722" t="s">
        <v>6067</v>
      </c>
    </row>
    <row r="1817" spans="1:17">
      <c r="A1817" s="721"/>
      <c r="B1817" s="721">
        <v>4</v>
      </c>
      <c r="C1817" s="722" t="s">
        <v>6076</v>
      </c>
      <c r="D1817" s="723" t="s">
        <v>16</v>
      </c>
      <c r="E1817" s="721" t="s">
        <v>254</v>
      </c>
      <c r="F1817" s="721" t="s">
        <v>22</v>
      </c>
      <c r="G1817" s="956">
        <v>38272</v>
      </c>
      <c r="H1817" s="795">
        <v>12</v>
      </c>
      <c r="I1817" s="725" t="s">
        <v>1403</v>
      </c>
      <c r="J1817" s="721" t="s">
        <v>369</v>
      </c>
      <c r="K1817" s="721" t="s">
        <v>266</v>
      </c>
      <c r="L1817" s="813"/>
      <c r="M1817" s="813" t="s">
        <v>6426</v>
      </c>
      <c r="N1817" s="722" t="s">
        <v>5940</v>
      </c>
      <c r="O1817" s="721" t="s">
        <v>255</v>
      </c>
      <c r="P1817" s="722" t="s">
        <v>6075</v>
      </c>
      <c r="Q1817" s="722" t="s">
        <v>6067</v>
      </c>
    </row>
    <row r="1818" spans="1:17">
      <c r="A1818" s="721"/>
      <c r="B1818" s="721">
        <v>5</v>
      </c>
      <c r="C1818" s="722" t="s">
        <v>6078</v>
      </c>
      <c r="D1818" s="723" t="s">
        <v>16</v>
      </c>
      <c r="E1818" s="721" t="s">
        <v>254</v>
      </c>
      <c r="F1818" s="721" t="s">
        <v>22</v>
      </c>
      <c r="G1818" s="956">
        <v>40816</v>
      </c>
      <c r="H1818" s="795">
        <v>5</v>
      </c>
      <c r="I1818" s="725" t="s">
        <v>1403</v>
      </c>
      <c r="J1818" s="721" t="s">
        <v>265</v>
      </c>
      <c r="K1818" s="721" t="s">
        <v>270</v>
      </c>
      <c r="L1818" s="813"/>
      <c r="M1818" s="813" t="s">
        <v>6426</v>
      </c>
      <c r="N1818" s="722" t="s">
        <v>5940</v>
      </c>
      <c r="O1818" s="721" t="s">
        <v>255</v>
      </c>
      <c r="P1818" s="734" t="s">
        <v>6077</v>
      </c>
      <c r="Q1818" s="722" t="s">
        <v>6067</v>
      </c>
    </row>
    <row r="1819" spans="1:17">
      <c r="A1819" s="721">
        <v>507</v>
      </c>
      <c r="B1819" s="721">
        <v>1</v>
      </c>
      <c r="C1819" s="722" t="s">
        <v>6080</v>
      </c>
      <c r="D1819" s="723" t="s">
        <v>23</v>
      </c>
      <c r="E1819" s="721" t="s">
        <v>221</v>
      </c>
      <c r="F1819" s="721" t="s">
        <v>244</v>
      </c>
      <c r="G1819" s="956">
        <v>27338</v>
      </c>
      <c r="H1819" s="795">
        <v>42</v>
      </c>
      <c r="I1819" s="725" t="s">
        <v>1403</v>
      </c>
      <c r="J1819" s="721" t="s">
        <v>256</v>
      </c>
      <c r="K1819" s="721" t="s">
        <v>283</v>
      </c>
      <c r="L1819" s="813"/>
      <c r="M1819" s="813" t="s">
        <v>6426</v>
      </c>
      <c r="N1819" s="722" t="s">
        <v>5940</v>
      </c>
      <c r="O1819" s="721" t="s">
        <v>222</v>
      </c>
      <c r="P1819" s="722" t="s">
        <v>6079</v>
      </c>
      <c r="Q1819" s="722" t="s">
        <v>6081</v>
      </c>
    </row>
    <row r="1820" spans="1:17">
      <c r="A1820" s="721"/>
      <c r="B1820" s="721">
        <v>2</v>
      </c>
      <c r="C1820" s="722" t="s">
        <v>6083</v>
      </c>
      <c r="D1820" s="723" t="s">
        <v>16</v>
      </c>
      <c r="E1820" s="721" t="s">
        <v>221</v>
      </c>
      <c r="F1820" s="721" t="s">
        <v>22</v>
      </c>
      <c r="G1820" s="956">
        <v>25389</v>
      </c>
      <c r="H1820" s="795">
        <v>48</v>
      </c>
      <c r="I1820" s="725" t="s">
        <v>1403</v>
      </c>
      <c r="J1820" s="721" t="s">
        <v>289</v>
      </c>
      <c r="K1820" s="721" t="s">
        <v>246</v>
      </c>
      <c r="L1820" s="813"/>
      <c r="M1820" s="813" t="s">
        <v>6426</v>
      </c>
      <c r="N1820" s="722" t="s">
        <v>5940</v>
      </c>
      <c r="O1820" s="721" t="s">
        <v>245</v>
      </c>
      <c r="P1820" s="722" t="s">
        <v>6082</v>
      </c>
      <c r="Q1820" s="722" t="s">
        <v>6081</v>
      </c>
    </row>
    <row r="1821" spans="1:17">
      <c r="A1821" s="721"/>
      <c r="B1821" s="721">
        <v>3</v>
      </c>
      <c r="C1821" s="722" t="s">
        <v>6087</v>
      </c>
      <c r="D1821" s="723" t="s">
        <v>23</v>
      </c>
      <c r="E1821" s="721" t="s">
        <v>254</v>
      </c>
      <c r="F1821" s="721" t="s">
        <v>6088</v>
      </c>
      <c r="G1821" s="956">
        <v>36923</v>
      </c>
      <c r="H1821" s="795">
        <v>16</v>
      </c>
      <c r="I1821" s="725" t="s">
        <v>1403</v>
      </c>
      <c r="J1821" s="721" t="s">
        <v>256</v>
      </c>
      <c r="K1821" s="721" t="s">
        <v>266</v>
      </c>
      <c r="L1821" s="813"/>
      <c r="M1821" s="813" t="s">
        <v>6426</v>
      </c>
      <c r="N1821" s="722" t="s">
        <v>5940</v>
      </c>
      <c r="O1821" s="721" t="s">
        <v>255</v>
      </c>
      <c r="P1821" s="734" t="s">
        <v>6086</v>
      </c>
      <c r="Q1821" s="722" t="s">
        <v>6081</v>
      </c>
    </row>
    <row r="1822" spans="1:17">
      <c r="A1822" s="721"/>
      <c r="B1822" s="721">
        <v>4</v>
      </c>
      <c r="C1822" s="722" t="s">
        <v>6090</v>
      </c>
      <c r="D1822" s="723" t="s">
        <v>16</v>
      </c>
      <c r="E1822" s="721" t="s">
        <v>254</v>
      </c>
      <c r="F1822" s="721" t="s">
        <v>22</v>
      </c>
      <c r="G1822" s="956">
        <v>37712</v>
      </c>
      <c r="H1822" s="795">
        <v>14</v>
      </c>
      <c r="I1822" s="725" t="s">
        <v>1403</v>
      </c>
      <c r="J1822" s="721" t="s">
        <v>369</v>
      </c>
      <c r="K1822" s="721" t="s">
        <v>266</v>
      </c>
      <c r="L1822" s="813"/>
      <c r="M1822" s="813" t="s">
        <v>6426</v>
      </c>
      <c r="N1822" s="722" t="s">
        <v>5940</v>
      </c>
      <c r="O1822" s="721" t="s">
        <v>255</v>
      </c>
      <c r="P1822" s="734" t="s">
        <v>6089</v>
      </c>
      <c r="Q1822" s="722" t="s">
        <v>6081</v>
      </c>
    </row>
    <row r="1823" spans="1:17">
      <c r="A1823" s="721"/>
      <c r="B1823" s="721">
        <v>5</v>
      </c>
      <c r="C1823" s="722" t="s">
        <v>6092</v>
      </c>
      <c r="D1823" s="723" t="s">
        <v>23</v>
      </c>
      <c r="E1823" s="721" t="s">
        <v>254</v>
      </c>
      <c r="F1823" s="721" t="s">
        <v>6088</v>
      </c>
      <c r="G1823" s="956">
        <v>39520</v>
      </c>
      <c r="H1823" s="795">
        <v>9</v>
      </c>
      <c r="I1823" s="725" t="s">
        <v>1403</v>
      </c>
      <c r="J1823" s="721" t="s">
        <v>369</v>
      </c>
      <c r="K1823" s="721" t="s">
        <v>266</v>
      </c>
      <c r="L1823" s="813"/>
      <c r="M1823" s="813" t="s">
        <v>6426</v>
      </c>
      <c r="N1823" s="722" t="s">
        <v>5940</v>
      </c>
      <c r="O1823" s="721" t="s">
        <v>255</v>
      </c>
      <c r="P1823" s="734" t="s">
        <v>6091</v>
      </c>
      <c r="Q1823" s="722" t="s">
        <v>6081</v>
      </c>
    </row>
    <row r="1824" spans="1:17">
      <c r="A1824" s="721">
        <v>508</v>
      </c>
      <c r="B1824" s="721">
        <v>1</v>
      </c>
      <c r="C1824" s="722" t="s">
        <v>6094</v>
      </c>
      <c r="D1824" s="723" t="s">
        <v>23</v>
      </c>
      <c r="E1824" s="721" t="s">
        <v>221</v>
      </c>
      <c r="F1824" s="721" t="s">
        <v>6088</v>
      </c>
      <c r="G1824" s="956">
        <v>34792</v>
      </c>
      <c r="H1824" s="795">
        <v>22</v>
      </c>
      <c r="I1824" s="725" t="s">
        <v>1403</v>
      </c>
      <c r="J1824" s="721" t="s">
        <v>256</v>
      </c>
      <c r="K1824" s="721" t="s">
        <v>261</v>
      </c>
      <c r="L1824" s="813"/>
      <c r="M1824" s="813" t="s">
        <v>6426</v>
      </c>
      <c r="N1824" s="722" t="s">
        <v>5940</v>
      </c>
      <c r="O1824" s="721" t="s">
        <v>222</v>
      </c>
      <c r="P1824" s="734" t="s">
        <v>6093</v>
      </c>
      <c r="Q1824" s="734" t="s">
        <v>6096</v>
      </c>
    </row>
    <row r="1825" spans="1:17">
      <c r="A1825" s="721"/>
      <c r="B1825" s="738">
        <v>2</v>
      </c>
      <c r="C1825" s="722" t="s">
        <v>6098</v>
      </c>
      <c r="D1825" s="723" t="s">
        <v>16</v>
      </c>
      <c r="E1825" s="721" t="s">
        <v>221</v>
      </c>
      <c r="F1825" s="721" t="s">
        <v>22</v>
      </c>
      <c r="G1825" s="956">
        <v>35013</v>
      </c>
      <c r="H1825" s="795">
        <v>21</v>
      </c>
      <c r="I1825" s="725" t="s">
        <v>1403</v>
      </c>
      <c r="J1825" s="721" t="s">
        <v>289</v>
      </c>
      <c r="K1825" s="721" t="s">
        <v>246</v>
      </c>
      <c r="L1825" s="813"/>
      <c r="M1825" s="813" t="s">
        <v>6426</v>
      </c>
      <c r="N1825" s="722" t="s">
        <v>5940</v>
      </c>
      <c r="O1825" s="721" t="s">
        <v>245</v>
      </c>
      <c r="P1825" s="734" t="s">
        <v>6097</v>
      </c>
      <c r="Q1825" s="734" t="s">
        <v>6096</v>
      </c>
    </row>
    <row r="1826" spans="1:17">
      <c r="A1826" s="721"/>
      <c r="B1826" s="721">
        <v>3</v>
      </c>
      <c r="C1826" s="722" t="s">
        <v>6102</v>
      </c>
      <c r="D1826" s="723" t="s">
        <v>23</v>
      </c>
      <c r="E1826" s="721" t="s">
        <v>221</v>
      </c>
      <c r="F1826" s="721" t="s">
        <v>230</v>
      </c>
      <c r="G1826" s="956">
        <v>41603</v>
      </c>
      <c r="H1826" s="795">
        <v>3</v>
      </c>
      <c r="I1826" s="725" t="s">
        <v>1403</v>
      </c>
      <c r="J1826" s="721" t="s">
        <v>265</v>
      </c>
      <c r="K1826" s="721" t="s">
        <v>270</v>
      </c>
      <c r="L1826" s="813"/>
      <c r="M1826" s="813" t="s">
        <v>6426</v>
      </c>
      <c r="N1826" s="722" t="s">
        <v>5940</v>
      </c>
      <c r="O1826" s="721" t="s">
        <v>255</v>
      </c>
      <c r="P1826" s="734" t="s">
        <v>6101</v>
      </c>
      <c r="Q1826" s="734" t="s">
        <v>6096</v>
      </c>
    </row>
    <row r="1827" spans="1:17">
      <c r="A1827" s="721">
        <v>509</v>
      </c>
      <c r="B1827" s="721">
        <v>1</v>
      </c>
      <c r="C1827" s="722" t="s">
        <v>6104</v>
      </c>
      <c r="D1827" s="723" t="s">
        <v>23</v>
      </c>
      <c r="E1827" s="721" t="s">
        <v>221</v>
      </c>
      <c r="F1827" s="721" t="s">
        <v>376</v>
      </c>
      <c r="G1827" s="956">
        <v>26904</v>
      </c>
      <c r="H1827" s="795">
        <v>43</v>
      </c>
      <c r="I1827" s="725" t="s">
        <v>1403</v>
      </c>
      <c r="J1827" s="721" t="s">
        <v>289</v>
      </c>
      <c r="K1827" s="721" t="s">
        <v>283</v>
      </c>
      <c r="L1827" s="813"/>
      <c r="M1827" s="813" t="s">
        <v>6426</v>
      </c>
      <c r="N1827" s="722" t="s">
        <v>5940</v>
      </c>
      <c r="O1827" s="721" t="s">
        <v>222</v>
      </c>
      <c r="P1827" s="734" t="s">
        <v>6103</v>
      </c>
      <c r="Q1827" s="734" t="s">
        <v>6107</v>
      </c>
    </row>
    <row r="1828" spans="1:17">
      <c r="A1828" s="721"/>
      <c r="B1828" s="721">
        <v>2</v>
      </c>
      <c r="C1828" s="722" t="s">
        <v>4466</v>
      </c>
      <c r="D1828" s="723" t="s">
        <v>16</v>
      </c>
      <c r="E1828" s="721" t="s">
        <v>221</v>
      </c>
      <c r="F1828" s="738" t="s">
        <v>6109</v>
      </c>
      <c r="G1828" s="956">
        <v>31266</v>
      </c>
      <c r="H1828" s="795">
        <v>31</v>
      </c>
      <c r="I1828" s="725" t="s">
        <v>1403</v>
      </c>
      <c r="J1828" s="721" t="s">
        <v>256</v>
      </c>
      <c r="K1828" s="721" t="s">
        <v>246</v>
      </c>
      <c r="L1828" s="813"/>
      <c r="M1828" s="813" t="s">
        <v>6426</v>
      </c>
      <c r="N1828" s="722" t="s">
        <v>5940</v>
      </c>
      <c r="O1828" s="721" t="s">
        <v>245</v>
      </c>
      <c r="P1828" s="734" t="s">
        <v>6108</v>
      </c>
      <c r="Q1828" s="734" t="s">
        <v>6107</v>
      </c>
    </row>
    <row r="1829" spans="1:17">
      <c r="A1829" s="721"/>
      <c r="B1829" s="721">
        <v>3</v>
      </c>
      <c r="C1829" s="722" t="s">
        <v>6112</v>
      </c>
      <c r="D1829" s="723" t="s">
        <v>23</v>
      </c>
      <c r="E1829" s="721" t="s">
        <v>254</v>
      </c>
      <c r="F1829" s="738" t="s">
        <v>952</v>
      </c>
      <c r="G1829" s="956">
        <v>37809</v>
      </c>
      <c r="H1829" s="795">
        <v>14</v>
      </c>
      <c r="I1829" s="725" t="s">
        <v>1403</v>
      </c>
      <c r="J1829" s="721" t="s">
        <v>369</v>
      </c>
      <c r="K1829" s="721" t="s">
        <v>266</v>
      </c>
      <c r="L1829" s="813"/>
      <c r="M1829" s="813" t="s">
        <v>6426</v>
      </c>
      <c r="N1829" s="722" t="s">
        <v>5940</v>
      </c>
      <c r="O1829" s="721" t="s">
        <v>255</v>
      </c>
      <c r="P1829" s="734" t="s">
        <v>6111</v>
      </c>
      <c r="Q1829" s="734" t="s">
        <v>6107</v>
      </c>
    </row>
    <row r="1830" spans="1:17">
      <c r="A1830" s="721"/>
      <c r="B1830" s="721">
        <v>4</v>
      </c>
      <c r="C1830" s="722" t="s">
        <v>6114</v>
      </c>
      <c r="D1830" s="723" t="s">
        <v>23</v>
      </c>
      <c r="E1830" s="721" t="s">
        <v>254</v>
      </c>
      <c r="F1830" s="738" t="s">
        <v>952</v>
      </c>
      <c r="G1830" s="956">
        <v>38738</v>
      </c>
      <c r="H1830" s="795">
        <v>11</v>
      </c>
      <c r="I1830" s="725" t="s">
        <v>1403</v>
      </c>
      <c r="J1830" s="721" t="s">
        <v>369</v>
      </c>
      <c r="K1830" s="721" t="s">
        <v>266</v>
      </c>
      <c r="L1830" s="813"/>
      <c r="M1830" s="813" t="s">
        <v>6426</v>
      </c>
      <c r="N1830" s="722" t="s">
        <v>5940</v>
      </c>
      <c r="O1830" s="721" t="s">
        <v>255</v>
      </c>
      <c r="P1830" s="734" t="s">
        <v>6113</v>
      </c>
      <c r="Q1830" s="734" t="s">
        <v>6107</v>
      </c>
    </row>
    <row r="1831" spans="1:17">
      <c r="A1831" s="721">
        <v>510</v>
      </c>
      <c r="B1831" s="721">
        <v>1</v>
      </c>
      <c r="C1831" s="722" t="s">
        <v>6116</v>
      </c>
      <c r="D1831" s="723" t="s">
        <v>23</v>
      </c>
      <c r="E1831" s="721" t="s">
        <v>221</v>
      </c>
      <c r="F1831" s="721" t="s">
        <v>376</v>
      </c>
      <c r="G1831" s="956">
        <v>23075</v>
      </c>
      <c r="H1831" s="795">
        <v>54</v>
      </c>
      <c r="I1831" s="725" t="s">
        <v>4508</v>
      </c>
      <c r="J1831" s="721" t="s">
        <v>223</v>
      </c>
      <c r="K1831" s="721" t="s">
        <v>283</v>
      </c>
      <c r="L1831" s="813"/>
      <c r="M1831" s="813" t="s">
        <v>6426</v>
      </c>
      <c r="N1831" s="722" t="s">
        <v>5940</v>
      </c>
      <c r="O1831" s="721" t="s">
        <v>222</v>
      </c>
      <c r="P1831" s="734" t="s">
        <v>6115</v>
      </c>
      <c r="Q1831" s="734" t="s">
        <v>6119</v>
      </c>
    </row>
    <row r="1832" spans="1:17">
      <c r="A1832" s="721"/>
      <c r="B1832" s="721">
        <v>2</v>
      </c>
      <c r="C1832" s="722" t="s">
        <v>6121</v>
      </c>
      <c r="D1832" s="723" t="s">
        <v>16</v>
      </c>
      <c r="E1832" s="721" t="s">
        <v>221</v>
      </c>
      <c r="F1832" s="721" t="s">
        <v>3987</v>
      </c>
      <c r="G1832" s="956">
        <v>22822</v>
      </c>
      <c r="H1832" s="795">
        <v>55</v>
      </c>
      <c r="I1832" s="725" t="s">
        <v>4508</v>
      </c>
      <c r="J1832" s="721" t="s">
        <v>289</v>
      </c>
      <c r="K1832" s="721" t="s">
        <v>246</v>
      </c>
      <c r="L1832" s="813"/>
      <c r="M1832" s="813" t="s">
        <v>6426</v>
      </c>
      <c r="N1832" s="722" t="s">
        <v>5940</v>
      </c>
      <c r="O1832" s="721" t="s">
        <v>245</v>
      </c>
      <c r="P1832" s="734" t="s">
        <v>6120</v>
      </c>
      <c r="Q1832" s="734" t="s">
        <v>6119</v>
      </c>
    </row>
    <row r="1833" spans="1:17">
      <c r="A1833" s="721"/>
      <c r="B1833" s="721">
        <v>3</v>
      </c>
      <c r="C1833" s="722" t="s">
        <v>6124</v>
      </c>
      <c r="D1833" s="723" t="s">
        <v>23</v>
      </c>
      <c r="E1833" s="721" t="s">
        <v>254</v>
      </c>
      <c r="F1833" s="721" t="s">
        <v>22</v>
      </c>
      <c r="G1833" s="956">
        <v>36575</v>
      </c>
      <c r="H1833" s="795">
        <v>17</v>
      </c>
      <c r="I1833" s="725" t="s">
        <v>4508</v>
      </c>
      <c r="J1833" s="721" t="s">
        <v>886</v>
      </c>
      <c r="K1833" s="721" t="s">
        <v>266</v>
      </c>
      <c r="L1833" s="813"/>
      <c r="M1833" s="813" t="s">
        <v>6426</v>
      </c>
      <c r="N1833" s="722" t="s">
        <v>5940</v>
      </c>
      <c r="O1833" s="721" t="s">
        <v>255</v>
      </c>
      <c r="P1833" s="734" t="s">
        <v>6123</v>
      </c>
      <c r="Q1833" s="734" t="s">
        <v>6119</v>
      </c>
    </row>
    <row r="1834" spans="1:17">
      <c r="A1834" s="721"/>
      <c r="B1834" s="721">
        <v>4</v>
      </c>
      <c r="C1834" s="722" t="s">
        <v>6126</v>
      </c>
      <c r="D1834" s="723" t="s">
        <v>16</v>
      </c>
      <c r="E1834" s="721" t="s">
        <v>254</v>
      </c>
      <c r="F1834" s="721" t="s">
        <v>22</v>
      </c>
      <c r="G1834" s="956">
        <v>37052</v>
      </c>
      <c r="H1834" s="795">
        <v>16</v>
      </c>
      <c r="I1834" s="725" t="s">
        <v>4508</v>
      </c>
      <c r="J1834" s="721" t="s">
        <v>886</v>
      </c>
      <c r="K1834" s="721" t="s">
        <v>266</v>
      </c>
      <c r="L1834" s="813"/>
      <c r="M1834" s="813" t="s">
        <v>6426</v>
      </c>
      <c r="N1834" s="722" t="s">
        <v>5940</v>
      </c>
      <c r="O1834" s="721" t="s">
        <v>255</v>
      </c>
      <c r="P1834" s="734" t="s">
        <v>6125</v>
      </c>
      <c r="Q1834" s="734" t="s">
        <v>6119</v>
      </c>
    </row>
    <row r="1835" spans="1:17">
      <c r="A1835" s="721"/>
      <c r="B1835" s="721">
        <v>5</v>
      </c>
      <c r="C1835" s="722" t="s">
        <v>6128</v>
      </c>
      <c r="D1835" s="723" t="s">
        <v>23</v>
      </c>
      <c r="E1835" s="721" t="s">
        <v>254</v>
      </c>
      <c r="F1835" s="721" t="s">
        <v>22</v>
      </c>
      <c r="G1835" s="956">
        <v>38831</v>
      </c>
      <c r="H1835" s="795">
        <v>11</v>
      </c>
      <c r="I1835" s="725" t="s">
        <v>4508</v>
      </c>
      <c r="J1835" s="721" t="s">
        <v>6129</v>
      </c>
      <c r="K1835" s="721" t="s">
        <v>266</v>
      </c>
      <c r="L1835" s="813"/>
      <c r="M1835" s="813" t="s">
        <v>6426</v>
      </c>
      <c r="N1835" s="722" t="s">
        <v>5940</v>
      </c>
      <c r="O1835" s="721" t="s">
        <v>255</v>
      </c>
      <c r="P1835" s="734" t="s">
        <v>6127</v>
      </c>
      <c r="Q1835" s="734" t="s">
        <v>6119</v>
      </c>
    </row>
    <row r="1836" spans="1:17">
      <c r="A1836" s="721">
        <v>511</v>
      </c>
      <c r="B1836" s="721">
        <v>1</v>
      </c>
      <c r="C1836" s="722" t="s">
        <v>6131</v>
      </c>
      <c r="D1836" s="723" t="s">
        <v>23</v>
      </c>
      <c r="E1836" s="721" t="s">
        <v>221</v>
      </c>
      <c r="F1836" s="721" t="s">
        <v>244</v>
      </c>
      <c r="G1836" s="956">
        <v>27384</v>
      </c>
      <c r="H1836" s="795">
        <v>42</v>
      </c>
      <c r="I1836" s="725" t="s">
        <v>1403</v>
      </c>
      <c r="J1836" s="721" t="s">
        <v>289</v>
      </c>
      <c r="K1836" s="721" t="s">
        <v>283</v>
      </c>
      <c r="L1836" s="813"/>
      <c r="M1836" s="813" t="s">
        <v>6426</v>
      </c>
      <c r="N1836" s="722" t="s">
        <v>5940</v>
      </c>
      <c r="O1836" s="721" t="s">
        <v>222</v>
      </c>
      <c r="P1836" s="734" t="s">
        <v>6130</v>
      </c>
      <c r="Q1836" s="734" t="s">
        <v>6134</v>
      </c>
    </row>
    <row r="1837" spans="1:17">
      <c r="A1837" s="721"/>
      <c r="B1837" s="721">
        <v>2</v>
      </c>
      <c r="C1837" s="722" t="s">
        <v>6137</v>
      </c>
      <c r="D1837" s="723" t="s">
        <v>16</v>
      </c>
      <c r="E1837" s="721" t="s">
        <v>221</v>
      </c>
      <c r="F1837" s="721" t="s">
        <v>244</v>
      </c>
      <c r="G1837" s="956">
        <v>28836</v>
      </c>
      <c r="H1837" s="795">
        <v>38</v>
      </c>
      <c r="I1837" s="725" t="s">
        <v>1403</v>
      </c>
      <c r="J1837" s="721" t="s">
        <v>256</v>
      </c>
      <c r="K1837" s="721" t="s">
        <v>246</v>
      </c>
      <c r="L1837" s="813"/>
      <c r="M1837" s="813" t="s">
        <v>6426</v>
      </c>
      <c r="N1837" s="722" t="s">
        <v>5940</v>
      </c>
      <c r="O1837" s="721" t="s">
        <v>245</v>
      </c>
      <c r="P1837" s="734" t="s">
        <v>6136</v>
      </c>
      <c r="Q1837" s="734" t="s">
        <v>6134</v>
      </c>
    </row>
    <row r="1838" spans="1:17">
      <c r="A1838" s="721"/>
      <c r="B1838" s="721">
        <v>3</v>
      </c>
      <c r="C1838" s="722" t="s">
        <v>6140</v>
      </c>
      <c r="D1838" s="723" t="s">
        <v>16</v>
      </c>
      <c r="E1838" s="721" t="s">
        <v>254</v>
      </c>
      <c r="F1838" s="721" t="s">
        <v>22</v>
      </c>
      <c r="G1838" s="956">
        <v>38607</v>
      </c>
      <c r="H1838" s="795">
        <v>11</v>
      </c>
      <c r="I1838" s="725" t="s">
        <v>1403</v>
      </c>
      <c r="J1838" s="721" t="s">
        <v>369</v>
      </c>
      <c r="K1838" s="721" t="s">
        <v>266</v>
      </c>
      <c r="L1838" s="813"/>
      <c r="M1838" s="813" t="s">
        <v>6426</v>
      </c>
      <c r="N1838" s="722" t="s">
        <v>5940</v>
      </c>
      <c r="O1838" s="721" t="s">
        <v>255</v>
      </c>
      <c r="P1838" s="734" t="s">
        <v>6139</v>
      </c>
      <c r="Q1838" s="734" t="s">
        <v>6134</v>
      </c>
    </row>
    <row r="1839" spans="1:17">
      <c r="A1839" s="721">
        <v>512</v>
      </c>
      <c r="B1839" s="721">
        <v>1</v>
      </c>
      <c r="C1839" s="722" t="s">
        <v>6143</v>
      </c>
      <c r="D1839" s="723" t="s">
        <v>23</v>
      </c>
      <c r="E1839" s="721" t="s">
        <v>221</v>
      </c>
      <c r="F1839" s="721" t="s">
        <v>22</v>
      </c>
      <c r="G1839" s="956">
        <v>19126</v>
      </c>
      <c r="H1839" s="795">
        <v>65</v>
      </c>
      <c r="I1839" s="725" t="s">
        <v>1403</v>
      </c>
      <c r="J1839" s="721" t="s">
        <v>256</v>
      </c>
      <c r="K1839" s="721" t="s">
        <v>283</v>
      </c>
      <c r="L1839" s="813"/>
      <c r="M1839" s="813" t="s">
        <v>6426</v>
      </c>
      <c r="N1839" s="722" t="s">
        <v>5940</v>
      </c>
      <c r="O1839" s="721" t="s">
        <v>222</v>
      </c>
      <c r="P1839" s="734" t="s">
        <v>6142</v>
      </c>
      <c r="Q1839" s="734" t="s">
        <v>6145</v>
      </c>
    </row>
    <row r="1840" spans="1:17">
      <c r="A1840" s="721"/>
      <c r="B1840" s="721">
        <v>2</v>
      </c>
      <c r="C1840" s="722" t="s">
        <v>4852</v>
      </c>
      <c r="D1840" s="723" t="s">
        <v>16</v>
      </c>
      <c r="E1840" s="721" t="s">
        <v>221</v>
      </c>
      <c r="F1840" s="721" t="s">
        <v>3828</v>
      </c>
      <c r="G1840" s="956">
        <v>22687</v>
      </c>
      <c r="H1840" s="795">
        <v>55</v>
      </c>
      <c r="I1840" s="725" t="s">
        <v>1403</v>
      </c>
      <c r="J1840" s="721" t="s">
        <v>256</v>
      </c>
      <c r="K1840" s="721" t="s">
        <v>246</v>
      </c>
      <c r="L1840" s="813"/>
      <c r="M1840" s="813" t="s">
        <v>6426</v>
      </c>
      <c r="N1840" s="722" t="s">
        <v>5940</v>
      </c>
      <c r="O1840" s="721" t="s">
        <v>245</v>
      </c>
      <c r="P1840" s="734" t="s">
        <v>6146</v>
      </c>
      <c r="Q1840" s="734" t="s">
        <v>6145</v>
      </c>
    </row>
    <row r="1841" spans="1:17">
      <c r="A1841" s="721"/>
      <c r="B1841" s="721">
        <v>3</v>
      </c>
      <c r="C1841" s="722" t="s">
        <v>6150</v>
      </c>
      <c r="D1841" s="723" t="s">
        <v>23</v>
      </c>
      <c r="E1841" s="721" t="s">
        <v>254</v>
      </c>
      <c r="F1841" s="721" t="s">
        <v>2228</v>
      </c>
      <c r="G1841" s="956">
        <v>34543</v>
      </c>
      <c r="H1841" s="795">
        <v>23</v>
      </c>
      <c r="I1841" s="725" t="s">
        <v>1403</v>
      </c>
      <c r="J1841" s="721" t="s">
        <v>289</v>
      </c>
      <c r="K1841" s="721" t="s">
        <v>283</v>
      </c>
      <c r="L1841" s="813"/>
      <c r="M1841" s="813" t="s">
        <v>6426</v>
      </c>
      <c r="N1841" s="722" t="s">
        <v>5940</v>
      </c>
      <c r="O1841" s="721" t="s">
        <v>255</v>
      </c>
      <c r="P1841" s="734" t="s">
        <v>6149</v>
      </c>
      <c r="Q1841" s="734" t="s">
        <v>6145</v>
      </c>
    </row>
    <row r="1842" spans="1:17">
      <c r="A1842" s="721"/>
      <c r="B1842" s="721">
        <v>4</v>
      </c>
      <c r="C1842" s="722" t="s">
        <v>6152</v>
      </c>
      <c r="D1842" s="723" t="s">
        <v>16</v>
      </c>
      <c r="E1842" s="721" t="s">
        <v>254</v>
      </c>
      <c r="F1842" s="721" t="s">
        <v>22</v>
      </c>
      <c r="G1842" s="956">
        <v>36485</v>
      </c>
      <c r="H1842" s="795">
        <v>17</v>
      </c>
      <c r="I1842" s="725" t="s">
        <v>1403</v>
      </c>
      <c r="J1842" s="721" t="s">
        <v>886</v>
      </c>
      <c r="K1842" s="721" t="s">
        <v>266</v>
      </c>
      <c r="L1842" s="813"/>
      <c r="M1842" s="813" t="s">
        <v>6426</v>
      </c>
      <c r="N1842" s="722" t="s">
        <v>5940</v>
      </c>
      <c r="O1842" s="721" t="s">
        <v>255</v>
      </c>
      <c r="P1842" s="734" t="s">
        <v>6151</v>
      </c>
      <c r="Q1842" s="734" t="s">
        <v>6145</v>
      </c>
    </row>
    <row r="1843" spans="1:17">
      <c r="A1843" s="721">
        <v>513</v>
      </c>
      <c r="B1843" s="738">
        <v>1</v>
      </c>
      <c r="C1843" s="722" t="s">
        <v>6154</v>
      </c>
      <c r="D1843" s="723" t="s">
        <v>23</v>
      </c>
      <c r="E1843" s="721" t="s">
        <v>221</v>
      </c>
      <c r="F1843" s="721" t="s">
        <v>4668</v>
      </c>
      <c r="G1843" s="956">
        <v>33962</v>
      </c>
      <c r="H1843" s="795">
        <v>24</v>
      </c>
      <c r="I1843" s="725" t="s">
        <v>1403</v>
      </c>
      <c r="J1843" s="721" t="s">
        <v>785</v>
      </c>
      <c r="K1843" s="721" t="s">
        <v>261</v>
      </c>
      <c r="L1843" s="813"/>
      <c r="M1843" s="813" t="s">
        <v>6426</v>
      </c>
      <c r="N1843" s="722" t="s">
        <v>5940</v>
      </c>
      <c r="O1843" s="721" t="s">
        <v>222</v>
      </c>
      <c r="P1843" s="736" t="s">
        <v>6153</v>
      </c>
      <c r="Q1843" s="736" t="s">
        <v>6156</v>
      </c>
    </row>
    <row r="1844" spans="1:17">
      <c r="A1844" s="721"/>
      <c r="B1844" s="721">
        <v>2</v>
      </c>
      <c r="C1844" s="722" t="s">
        <v>6159</v>
      </c>
      <c r="D1844" s="723" t="s">
        <v>16</v>
      </c>
      <c r="E1844" s="721" t="s">
        <v>221</v>
      </c>
      <c r="F1844" s="721" t="s">
        <v>1514</v>
      </c>
      <c r="G1844" s="956">
        <v>34439</v>
      </c>
      <c r="H1844" s="795">
        <v>23</v>
      </c>
      <c r="I1844" s="725" t="s">
        <v>1403</v>
      </c>
      <c r="J1844" s="721" t="s">
        <v>223</v>
      </c>
      <c r="K1844" s="721" t="s">
        <v>266</v>
      </c>
      <c r="L1844" s="813"/>
      <c r="M1844" s="813" t="s">
        <v>6426</v>
      </c>
      <c r="N1844" s="722" t="s">
        <v>5940</v>
      </c>
      <c r="O1844" s="721" t="s">
        <v>245</v>
      </c>
      <c r="P1844" s="741" t="s">
        <v>6158</v>
      </c>
      <c r="Q1844" s="736" t="s">
        <v>6156</v>
      </c>
    </row>
    <row r="1845" spans="1:17">
      <c r="A1845" s="721"/>
      <c r="B1845" s="721">
        <v>3</v>
      </c>
      <c r="C1845" s="722" t="s">
        <v>6163</v>
      </c>
      <c r="D1845" s="723" t="s">
        <v>16</v>
      </c>
      <c r="E1845" s="721" t="s">
        <v>254</v>
      </c>
      <c r="F1845" s="721" t="s">
        <v>22</v>
      </c>
      <c r="G1845" s="949">
        <v>41718</v>
      </c>
      <c r="H1845" s="795">
        <v>3</v>
      </c>
      <c r="I1845" s="725" t="s">
        <v>1403</v>
      </c>
      <c r="J1845" s="721" t="s">
        <v>265</v>
      </c>
      <c r="K1845" s="721" t="s">
        <v>270</v>
      </c>
      <c r="L1845" s="813"/>
      <c r="M1845" s="813" t="s">
        <v>6426</v>
      </c>
      <c r="N1845" s="722" t="s">
        <v>5940</v>
      </c>
      <c r="O1845" s="721" t="s">
        <v>255</v>
      </c>
      <c r="P1845" s="736" t="s">
        <v>6162</v>
      </c>
      <c r="Q1845" s="736" t="s">
        <v>6156</v>
      </c>
    </row>
    <row r="1846" spans="1:17">
      <c r="A1846" s="721"/>
      <c r="B1846" s="721">
        <v>4</v>
      </c>
      <c r="C1846" s="722" t="s">
        <v>6160</v>
      </c>
      <c r="D1846" s="723" t="s">
        <v>16</v>
      </c>
      <c r="E1846" s="721" t="s">
        <v>2634</v>
      </c>
      <c r="F1846" s="721" t="s">
        <v>6165</v>
      </c>
      <c r="G1846" s="956">
        <v>18316</v>
      </c>
      <c r="H1846" s="795">
        <v>67</v>
      </c>
      <c r="I1846" s="725" t="s">
        <v>1403</v>
      </c>
      <c r="J1846" s="721" t="s">
        <v>256</v>
      </c>
      <c r="K1846" s="721" t="s">
        <v>246</v>
      </c>
      <c r="L1846" s="813"/>
      <c r="M1846" s="813" t="s">
        <v>6426</v>
      </c>
      <c r="N1846" s="722" t="s">
        <v>5940</v>
      </c>
      <c r="O1846" s="721" t="s">
        <v>327</v>
      </c>
      <c r="P1846" s="741" t="s">
        <v>6164</v>
      </c>
      <c r="Q1846" s="736" t="s">
        <v>6156</v>
      </c>
    </row>
    <row r="1847" spans="1:17">
      <c r="A1847" s="721">
        <v>514</v>
      </c>
      <c r="B1847" s="721">
        <v>1</v>
      </c>
      <c r="C1847" s="722" t="s">
        <v>104</v>
      </c>
      <c r="D1847" s="723" t="s">
        <v>23</v>
      </c>
      <c r="E1847" s="721" t="s">
        <v>221</v>
      </c>
      <c r="F1847" s="721" t="s">
        <v>22</v>
      </c>
      <c r="G1847" s="956">
        <v>27255</v>
      </c>
      <c r="H1847" s="795">
        <v>42</v>
      </c>
      <c r="I1847" s="725" t="s">
        <v>1403</v>
      </c>
      <c r="J1847" s="721" t="s">
        <v>256</v>
      </c>
      <c r="K1847" s="721" t="s">
        <v>283</v>
      </c>
      <c r="L1847" s="813"/>
      <c r="M1847" s="813" t="s">
        <v>6426</v>
      </c>
      <c r="N1847" s="722" t="s">
        <v>5940</v>
      </c>
      <c r="O1847" s="721" t="s">
        <v>222</v>
      </c>
      <c r="P1847" s="734" t="s">
        <v>6167</v>
      </c>
      <c r="Q1847" s="734" t="s">
        <v>6168</v>
      </c>
    </row>
    <row r="1848" spans="1:17">
      <c r="A1848" s="721"/>
      <c r="B1848" s="721">
        <v>2</v>
      </c>
      <c r="C1848" s="722" t="s">
        <v>6170</v>
      </c>
      <c r="D1848" s="723" t="s">
        <v>16</v>
      </c>
      <c r="E1848" s="721" t="s">
        <v>221</v>
      </c>
      <c r="F1848" s="721" t="s">
        <v>22</v>
      </c>
      <c r="G1848" s="956">
        <v>28109</v>
      </c>
      <c r="H1848" s="795">
        <v>40</v>
      </c>
      <c r="I1848" s="725" t="s">
        <v>1403</v>
      </c>
      <c r="J1848" s="721" t="s">
        <v>256</v>
      </c>
      <c r="K1848" s="721" t="s">
        <v>246</v>
      </c>
      <c r="L1848" s="813"/>
      <c r="M1848" s="813" t="s">
        <v>6426</v>
      </c>
      <c r="N1848" s="722" t="s">
        <v>5940</v>
      </c>
      <c r="O1848" s="721" t="s">
        <v>245</v>
      </c>
      <c r="P1848" s="734" t="s">
        <v>6169</v>
      </c>
      <c r="Q1848" s="734" t="s">
        <v>6168</v>
      </c>
    </row>
    <row r="1849" spans="1:17">
      <c r="A1849" s="721"/>
      <c r="B1849" s="721">
        <v>3</v>
      </c>
      <c r="C1849" s="722" t="s">
        <v>6173</v>
      </c>
      <c r="D1849" s="723" t="s">
        <v>23</v>
      </c>
      <c r="E1849" s="721" t="s">
        <v>254</v>
      </c>
      <c r="F1849" s="721" t="s">
        <v>22</v>
      </c>
      <c r="G1849" s="956">
        <v>35348</v>
      </c>
      <c r="H1849" s="795">
        <v>20</v>
      </c>
      <c r="I1849" s="725" t="s">
        <v>1403</v>
      </c>
      <c r="J1849" s="721" t="s">
        <v>223</v>
      </c>
      <c r="K1849" s="721" t="s">
        <v>266</v>
      </c>
      <c r="L1849" s="813"/>
      <c r="M1849" s="813" t="s">
        <v>6426</v>
      </c>
      <c r="N1849" s="722" t="s">
        <v>5940</v>
      </c>
      <c r="O1849" s="721" t="s">
        <v>255</v>
      </c>
      <c r="P1849" s="734" t="s">
        <v>6172</v>
      </c>
      <c r="Q1849" s="734" t="s">
        <v>6168</v>
      </c>
    </row>
    <row r="1850" spans="1:17">
      <c r="A1850" s="721"/>
      <c r="B1850" s="721">
        <v>4</v>
      </c>
      <c r="C1850" s="722" t="s">
        <v>6175</v>
      </c>
      <c r="D1850" s="723" t="s">
        <v>23</v>
      </c>
      <c r="E1850" s="721" t="s">
        <v>254</v>
      </c>
      <c r="F1850" s="721" t="s">
        <v>22</v>
      </c>
      <c r="G1850" s="956">
        <v>39066</v>
      </c>
      <c r="H1850" s="795">
        <v>10</v>
      </c>
      <c r="I1850" s="725" t="s">
        <v>1403</v>
      </c>
      <c r="J1850" s="721" t="s">
        <v>369</v>
      </c>
      <c r="K1850" s="721" t="s">
        <v>266</v>
      </c>
      <c r="L1850" s="813"/>
      <c r="M1850" s="813" t="s">
        <v>6426</v>
      </c>
      <c r="N1850" s="722" t="s">
        <v>5940</v>
      </c>
      <c r="O1850" s="721" t="s">
        <v>255</v>
      </c>
      <c r="P1850" s="734" t="s">
        <v>6174</v>
      </c>
      <c r="Q1850" s="734" t="s">
        <v>6168</v>
      </c>
    </row>
    <row r="1851" spans="1:17">
      <c r="A1851" s="721">
        <v>515</v>
      </c>
      <c r="B1851" s="721">
        <v>1</v>
      </c>
      <c r="C1851" s="722" t="s">
        <v>6187</v>
      </c>
      <c r="D1851" s="723" t="s">
        <v>23</v>
      </c>
      <c r="E1851" s="721" t="s">
        <v>221</v>
      </c>
      <c r="F1851" s="721" t="s">
        <v>3143</v>
      </c>
      <c r="G1851" s="956">
        <v>29337</v>
      </c>
      <c r="H1851" s="795">
        <v>37</v>
      </c>
      <c r="I1851" s="725" t="s">
        <v>1403</v>
      </c>
      <c r="J1851" s="721" t="s">
        <v>256</v>
      </c>
      <c r="K1851" s="721" t="s">
        <v>283</v>
      </c>
      <c r="L1851" s="813"/>
      <c r="M1851" s="813" t="s">
        <v>6426</v>
      </c>
      <c r="N1851" s="722" t="s">
        <v>5940</v>
      </c>
      <c r="O1851" s="721" t="s">
        <v>222</v>
      </c>
      <c r="P1851" s="734" t="s">
        <v>6186</v>
      </c>
      <c r="Q1851" s="734" t="s">
        <v>6190</v>
      </c>
    </row>
    <row r="1852" spans="1:17">
      <c r="A1852" s="721"/>
      <c r="B1852" s="721">
        <v>2</v>
      </c>
      <c r="C1852" s="722" t="s">
        <v>638</v>
      </c>
      <c r="D1852" s="723" t="s">
        <v>16</v>
      </c>
      <c r="E1852" s="721" t="s">
        <v>221</v>
      </c>
      <c r="F1852" s="721" t="s">
        <v>6165</v>
      </c>
      <c r="G1852" s="956">
        <v>30325</v>
      </c>
      <c r="H1852" s="795">
        <v>34</v>
      </c>
      <c r="I1852" s="725" t="s">
        <v>1403</v>
      </c>
      <c r="J1852" s="721" t="s">
        <v>256</v>
      </c>
      <c r="K1852" s="721" t="s">
        <v>246</v>
      </c>
      <c r="L1852" s="813"/>
      <c r="M1852" s="813" t="s">
        <v>6426</v>
      </c>
      <c r="N1852" s="722" t="s">
        <v>5940</v>
      </c>
      <c r="O1852" s="721" t="s">
        <v>245</v>
      </c>
      <c r="P1852" s="734" t="s">
        <v>6192</v>
      </c>
      <c r="Q1852" s="734" t="s">
        <v>6190</v>
      </c>
    </row>
    <row r="1853" spans="1:17">
      <c r="A1853" s="721"/>
      <c r="B1853" s="721">
        <v>3</v>
      </c>
      <c r="C1853" s="722" t="s">
        <v>6196</v>
      </c>
      <c r="D1853" s="723" t="s">
        <v>23</v>
      </c>
      <c r="E1853" s="721" t="s">
        <v>254</v>
      </c>
      <c r="F1853" s="721" t="s">
        <v>22</v>
      </c>
      <c r="G1853" s="956">
        <v>38407</v>
      </c>
      <c r="H1853" s="795">
        <v>12</v>
      </c>
      <c r="I1853" s="725" t="s">
        <v>1403</v>
      </c>
      <c r="J1853" s="721" t="s">
        <v>369</v>
      </c>
      <c r="K1853" s="721" t="s">
        <v>266</v>
      </c>
      <c r="L1853" s="813"/>
      <c r="M1853" s="813" t="s">
        <v>6426</v>
      </c>
      <c r="N1853" s="722" t="s">
        <v>5940</v>
      </c>
      <c r="O1853" s="721" t="s">
        <v>255</v>
      </c>
      <c r="P1853" s="727" t="s">
        <v>6195</v>
      </c>
      <c r="Q1853" s="734" t="s">
        <v>6190</v>
      </c>
    </row>
    <row r="1854" spans="1:17">
      <c r="A1854" s="721"/>
      <c r="B1854" s="721">
        <v>4</v>
      </c>
      <c r="C1854" s="722" t="s">
        <v>6198</v>
      </c>
      <c r="D1854" s="723" t="s">
        <v>16</v>
      </c>
      <c r="E1854" s="721" t="s">
        <v>254</v>
      </c>
      <c r="F1854" s="721" t="s">
        <v>22</v>
      </c>
      <c r="G1854" s="956">
        <v>41169</v>
      </c>
      <c r="H1854" s="795">
        <v>4</v>
      </c>
      <c r="I1854" s="725" t="s">
        <v>1403</v>
      </c>
      <c r="J1854" s="721" t="s">
        <v>265</v>
      </c>
      <c r="K1854" s="721" t="s">
        <v>270</v>
      </c>
      <c r="L1854" s="813"/>
      <c r="M1854" s="813" t="s">
        <v>6426</v>
      </c>
      <c r="N1854" s="722" t="s">
        <v>5940</v>
      </c>
      <c r="O1854" s="721" t="s">
        <v>255</v>
      </c>
      <c r="P1854" s="727" t="s">
        <v>6197</v>
      </c>
      <c r="Q1854" s="734" t="s">
        <v>6190</v>
      </c>
    </row>
    <row r="1855" spans="1:17">
      <c r="A1855" s="721">
        <v>516</v>
      </c>
      <c r="B1855" s="721">
        <v>1</v>
      </c>
      <c r="C1855" s="722" t="s">
        <v>6194</v>
      </c>
      <c r="D1855" s="723" t="s">
        <v>23</v>
      </c>
      <c r="E1855" s="721" t="s">
        <v>221</v>
      </c>
      <c r="F1855" s="721" t="s">
        <v>6165</v>
      </c>
      <c r="G1855" s="956">
        <v>21920</v>
      </c>
      <c r="H1855" s="795">
        <v>57</v>
      </c>
      <c r="I1855" s="725" t="s">
        <v>1403</v>
      </c>
      <c r="J1855" s="721" t="s">
        <v>256</v>
      </c>
      <c r="K1855" s="721" t="s">
        <v>283</v>
      </c>
      <c r="L1855" s="813"/>
      <c r="M1855" s="813" t="s">
        <v>6426</v>
      </c>
      <c r="N1855" s="722" t="s">
        <v>5940</v>
      </c>
      <c r="O1855" s="721" t="s">
        <v>222</v>
      </c>
      <c r="P1855" s="734" t="s">
        <v>6199</v>
      </c>
      <c r="Q1855" s="734" t="s">
        <v>6190</v>
      </c>
    </row>
    <row r="1856" spans="1:17">
      <c r="A1856" s="721"/>
      <c r="B1856" s="721">
        <v>2</v>
      </c>
      <c r="C1856" s="722" t="s">
        <v>6193</v>
      </c>
      <c r="D1856" s="723" t="s">
        <v>16</v>
      </c>
      <c r="E1856" s="721" t="s">
        <v>221</v>
      </c>
      <c r="F1856" s="721" t="s">
        <v>6165</v>
      </c>
      <c r="G1856" s="956">
        <v>22646</v>
      </c>
      <c r="H1856" s="795">
        <v>55</v>
      </c>
      <c r="I1856" s="725" t="s">
        <v>1403</v>
      </c>
      <c r="J1856" s="721" t="s">
        <v>256</v>
      </c>
      <c r="K1856" s="721" t="s">
        <v>283</v>
      </c>
      <c r="L1856" s="813"/>
      <c r="M1856" s="813" t="s">
        <v>6426</v>
      </c>
      <c r="N1856" s="722" t="s">
        <v>5940</v>
      </c>
      <c r="O1856" s="721" t="s">
        <v>245</v>
      </c>
      <c r="P1856" s="734" t="s">
        <v>6202</v>
      </c>
      <c r="Q1856" s="734" t="s">
        <v>6190</v>
      </c>
    </row>
    <row r="1857" spans="1:17">
      <c r="A1857" s="721">
        <v>517</v>
      </c>
      <c r="B1857" s="721">
        <v>1</v>
      </c>
      <c r="C1857" s="722" t="s">
        <v>6206</v>
      </c>
      <c r="D1857" s="723" t="s">
        <v>23</v>
      </c>
      <c r="E1857" s="721" t="s">
        <v>221</v>
      </c>
      <c r="F1857" s="721" t="s">
        <v>1514</v>
      </c>
      <c r="G1857" s="956">
        <v>29770</v>
      </c>
      <c r="H1857" s="795">
        <v>36</v>
      </c>
      <c r="I1857" s="725" t="s">
        <v>1403</v>
      </c>
      <c r="J1857" s="721" t="s">
        <v>289</v>
      </c>
      <c r="K1857" s="721" t="s">
        <v>283</v>
      </c>
      <c r="L1857" s="813"/>
      <c r="M1857" s="813" t="s">
        <v>6426</v>
      </c>
      <c r="N1857" s="722" t="s">
        <v>5940</v>
      </c>
      <c r="O1857" s="721" t="s">
        <v>222</v>
      </c>
      <c r="P1857" s="734" t="s">
        <v>6205</v>
      </c>
      <c r="Q1857" s="734" t="s">
        <v>6207</v>
      </c>
    </row>
    <row r="1858" spans="1:17">
      <c r="A1858" s="721"/>
      <c r="B1858" s="721">
        <v>2</v>
      </c>
      <c r="C1858" s="722" t="s">
        <v>6209</v>
      </c>
      <c r="D1858" s="723" t="s">
        <v>16</v>
      </c>
      <c r="E1858" s="721" t="s">
        <v>221</v>
      </c>
      <c r="F1858" s="721" t="s">
        <v>1514</v>
      </c>
      <c r="G1858" s="956">
        <v>32117</v>
      </c>
      <c r="H1858" s="795">
        <v>29</v>
      </c>
      <c r="I1858" s="725" t="s">
        <v>1403</v>
      </c>
      <c r="J1858" s="721" t="s">
        <v>289</v>
      </c>
      <c r="K1858" s="721" t="s">
        <v>246</v>
      </c>
      <c r="L1858" s="813"/>
      <c r="M1858" s="813" t="s">
        <v>6426</v>
      </c>
      <c r="N1858" s="722" t="s">
        <v>5940</v>
      </c>
      <c r="O1858" s="721" t="s">
        <v>245</v>
      </c>
      <c r="P1858" s="734" t="s">
        <v>6208</v>
      </c>
      <c r="Q1858" s="734" t="s">
        <v>6207</v>
      </c>
    </row>
    <row r="1859" spans="1:17">
      <c r="A1859" s="721"/>
      <c r="B1859" s="721">
        <v>3</v>
      </c>
      <c r="C1859" s="722" t="s">
        <v>6213</v>
      </c>
      <c r="D1859" s="723" t="s">
        <v>23</v>
      </c>
      <c r="E1859" s="721" t="s">
        <v>254</v>
      </c>
      <c r="F1859" s="721" t="s">
        <v>1514</v>
      </c>
      <c r="G1859" s="956">
        <v>40587</v>
      </c>
      <c r="H1859" s="795">
        <v>6</v>
      </c>
      <c r="I1859" s="725" t="s">
        <v>1403</v>
      </c>
      <c r="J1859" s="721" t="s">
        <v>265</v>
      </c>
      <c r="K1859" s="721" t="s">
        <v>270</v>
      </c>
      <c r="L1859" s="813"/>
      <c r="M1859" s="813" t="s">
        <v>6426</v>
      </c>
      <c r="N1859" s="722" t="s">
        <v>5940</v>
      </c>
      <c r="O1859" s="721" t="s">
        <v>255</v>
      </c>
      <c r="P1859" s="734" t="s">
        <v>6212</v>
      </c>
      <c r="Q1859" s="734" t="s">
        <v>6207</v>
      </c>
    </row>
    <row r="1860" spans="1:17">
      <c r="A1860" s="721">
        <v>518</v>
      </c>
      <c r="B1860" s="721">
        <v>1</v>
      </c>
      <c r="C1860" s="722" t="s">
        <v>4981</v>
      </c>
      <c r="D1860" s="723" t="s">
        <v>23</v>
      </c>
      <c r="E1860" s="721" t="s">
        <v>221</v>
      </c>
      <c r="F1860" s="721" t="s">
        <v>288</v>
      </c>
      <c r="G1860" s="956">
        <v>27919</v>
      </c>
      <c r="H1860" s="795">
        <v>41</v>
      </c>
      <c r="I1860" s="725" t="s">
        <v>1403</v>
      </c>
      <c r="J1860" s="721" t="s">
        <v>289</v>
      </c>
      <c r="K1860" s="721" t="s">
        <v>283</v>
      </c>
      <c r="L1860" s="813"/>
      <c r="M1860" s="813" t="s">
        <v>6426</v>
      </c>
      <c r="N1860" s="722" t="s">
        <v>5940</v>
      </c>
      <c r="O1860" s="721" t="s">
        <v>222</v>
      </c>
      <c r="P1860" s="734" t="s">
        <v>6214</v>
      </c>
      <c r="Q1860" s="734" t="s">
        <v>6217</v>
      </c>
    </row>
    <row r="1861" spans="1:17">
      <c r="A1861" s="721"/>
      <c r="B1861" s="721">
        <v>2</v>
      </c>
      <c r="C1861" s="722" t="s">
        <v>6219</v>
      </c>
      <c r="D1861" s="723" t="s">
        <v>16</v>
      </c>
      <c r="E1861" s="721" t="s">
        <v>221</v>
      </c>
      <c r="F1861" s="721" t="s">
        <v>288</v>
      </c>
      <c r="G1861" s="956">
        <v>29032</v>
      </c>
      <c r="H1861" s="795">
        <v>38</v>
      </c>
      <c r="I1861" s="725" t="s">
        <v>1403</v>
      </c>
      <c r="J1861" s="721" t="s">
        <v>289</v>
      </c>
      <c r="K1861" s="721" t="s">
        <v>246</v>
      </c>
      <c r="L1861" s="813"/>
      <c r="M1861" s="813" t="s">
        <v>6426</v>
      </c>
      <c r="N1861" s="722" t="s">
        <v>5940</v>
      </c>
      <c r="O1861" s="721" t="s">
        <v>245</v>
      </c>
      <c r="P1861" s="734" t="s">
        <v>6218</v>
      </c>
      <c r="Q1861" s="734" t="s">
        <v>6217</v>
      </c>
    </row>
    <row r="1862" spans="1:17">
      <c r="A1862" s="721"/>
      <c r="B1862" s="721">
        <v>3</v>
      </c>
      <c r="C1862" s="722" t="s">
        <v>6222</v>
      </c>
      <c r="D1862" s="723" t="s">
        <v>23</v>
      </c>
      <c r="E1862" s="721" t="s">
        <v>254</v>
      </c>
      <c r="F1862" s="721" t="s">
        <v>166</v>
      </c>
      <c r="G1862" s="956">
        <v>37791</v>
      </c>
      <c r="H1862" s="795">
        <v>14</v>
      </c>
      <c r="I1862" s="725" t="s">
        <v>1403</v>
      </c>
      <c r="J1862" s="721" t="s">
        <v>369</v>
      </c>
      <c r="K1862" s="721" t="s">
        <v>266</v>
      </c>
      <c r="L1862" s="813"/>
      <c r="M1862" s="813" t="s">
        <v>6426</v>
      </c>
      <c r="N1862" s="722" t="s">
        <v>5940</v>
      </c>
      <c r="O1862" s="721" t="s">
        <v>255</v>
      </c>
      <c r="P1862" s="734" t="s">
        <v>6221</v>
      </c>
      <c r="Q1862" s="734" t="s">
        <v>6217</v>
      </c>
    </row>
    <row r="1863" spans="1:17">
      <c r="A1863" s="721"/>
      <c r="B1863" s="721">
        <v>4</v>
      </c>
      <c r="C1863" s="722" t="s">
        <v>6224</v>
      </c>
      <c r="D1863" s="723" t="s">
        <v>16</v>
      </c>
      <c r="E1863" s="721" t="s">
        <v>254</v>
      </c>
      <c r="F1863" s="721" t="s">
        <v>22</v>
      </c>
      <c r="G1863" s="956">
        <v>40884</v>
      </c>
      <c r="H1863" s="795">
        <v>5</v>
      </c>
      <c r="I1863" s="725" t="s">
        <v>1403</v>
      </c>
      <c r="J1863" s="721" t="s">
        <v>265</v>
      </c>
      <c r="K1863" s="721" t="s">
        <v>270</v>
      </c>
      <c r="L1863" s="813"/>
      <c r="M1863" s="813" t="s">
        <v>6426</v>
      </c>
      <c r="N1863" s="722" t="s">
        <v>5940</v>
      </c>
      <c r="O1863" s="721" t="s">
        <v>255</v>
      </c>
      <c r="P1863" s="734" t="s">
        <v>6223</v>
      </c>
      <c r="Q1863" s="734" t="s">
        <v>6217</v>
      </c>
    </row>
    <row r="1864" spans="1:17">
      <c r="A1864" s="721">
        <v>519</v>
      </c>
      <c r="B1864" s="721">
        <v>1</v>
      </c>
      <c r="C1864" s="722" t="s">
        <v>7124</v>
      </c>
      <c r="D1864" s="723" t="s">
        <v>23</v>
      </c>
      <c r="E1864" s="738" t="s">
        <v>221</v>
      </c>
      <c r="F1864" s="738" t="s">
        <v>6227</v>
      </c>
      <c r="G1864" s="956">
        <v>27948</v>
      </c>
      <c r="H1864" s="795">
        <v>41</v>
      </c>
      <c r="I1864" s="747" t="s">
        <v>1403</v>
      </c>
      <c r="J1864" s="738" t="s">
        <v>785</v>
      </c>
      <c r="K1864" s="738" t="s">
        <v>261</v>
      </c>
      <c r="L1864" s="813"/>
      <c r="M1864" s="813" t="s">
        <v>6426</v>
      </c>
      <c r="N1864" s="722" t="s">
        <v>6231</v>
      </c>
      <c r="O1864" s="721" t="s">
        <v>222</v>
      </c>
      <c r="P1864" s="736" t="s">
        <v>6225</v>
      </c>
      <c r="Q1864" s="736" t="s">
        <v>6230</v>
      </c>
    </row>
    <row r="1865" spans="1:17">
      <c r="A1865" s="721"/>
      <c r="B1865" s="721">
        <v>2</v>
      </c>
      <c r="C1865" s="722" t="s">
        <v>6233</v>
      </c>
      <c r="D1865" s="723" t="s">
        <v>16</v>
      </c>
      <c r="E1865" s="721" t="s">
        <v>221</v>
      </c>
      <c r="F1865" s="721" t="s">
        <v>524</v>
      </c>
      <c r="G1865" s="956">
        <v>31174</v>
      </c>
      <c r="H1865" s="795">
        <v>32</v>
      </c>
      <c r="I1865" s="725" t="s">
        <v>1403</v>
      </c>
      <c r="J1865" s="721" t="s">
        <v>289</v>
      </c>
      <c r="K1865" s="721" t="s">
        <v>246</v>
      </c>
      <c r="L1865" s="813"/>
      <c r="M1865" s="813" t="s">
        <v>6426</v>
      </c>
      <c r="N1865" s="722" t="s">
        <v>5940</v>
      </c>
      <c r="O1865" s="721" t="s">
        <v>245</v>
      </c>
      <c r="P1865" s="727" t="s">
        <v>6232</v>
      </c>
      <c r="Q1865" s="734" t="s">
        <v>6230</v>
      </c>
    </row>
    <row r="1866" spans="1:17">
      <c r="A1866" s="721"/>
      <c r="B1866" s="721">
        <v>3</v>
      </c>
      <c r="C1866" s="722" t="s">
        <v>6237</v>
      </c>
      <c r="D1866" s="723" t="s">
        <v>16</v>
      </c>
      <c r="E1866" s="721" t="s">
        <v>254</v>
      </c>
      <c r="F1866" s="721" t="s">
        <v>22</v>
      </c>
      <c r="G1866" s="956">
        <v>37252</v>
      </c>
      <c r="H1866" s="795">
        <v>15</v>
      </c>
      <c r="I1866" s="725" t="s">
        <v>1403</v>
      </c>
      <c r="J1866" s="721" t="s">
        <v>348</v>
      </c>
      <c r="K1866" s="721" t="s">
        <v>266</v>
      </c>
      <c r="L1866" s="813"/>
      <c r="M1866" s="813" t="s">
        <v>6426</v>
      </c>
      <c r="N1866" s="722" t="s">
        <v>5940</v>
      </c>
      <c r="O1866" s="721" t="s">
        <v>255</v>
      </c>
      <c r="P1866" s="727" t="s">
        <v>6236</v>
      </c>
      <c r="Q1866" s="734" t="s">
        <v>6230</v>
      </c>
    </row>
    <row r="1867" spans="1:17">
      <c r="A1867" s="721"/>
      <c r="B1867" s="721">
        <v>4</v>
      </c>
      <c r="C1867" s="722" t="s">
        <v>1897</v>
      </c>
      <c r="D1867" s="723" t="s">
        <v>23</v>
      </c>
      <c r="E1867" s="721" t="s">
        <v>254</v>
      </c>
      <c r="F1867" s="721" t="s">
        <v>230</v>
      </c>
      <c r="G1867" s="956">
        <v>39586</v>
      </c>
      <c r="H1867" s="795">
        <v>9</v>
      </c>
      <c r="I1867" s="725" t="s">
        <v>1403</v>
      </c>
      <c r="J1867" s="721" t="s">
        <v>369</v>
      </c>
      <c r="K1867" s="721" t="s">
        <v>266</v>
      </c>
      <c r="L1867" s="813"/>
      <c r="M1867" s="813" t="s">
        <v>6426</v>
      </c>
      <c r="N1867" s="722" t="s">
        <v>5940</v>
      </c>
      <c r="O1867" s="721" t="s">
        <v>255</v>
      </c>
      <c r="P1867" s="727" t="s">
        <v>6239</v>
      </c>
      <c r="Q1867" s="734" t="s">
        <v>6230</v>
      </c>
    </row>
    <row r="1868" spans="1:17">
      <c r="A1868" s="721"/>
      <c r="B1868" s="721">
        <v>5</v>
      </c>
      <c r="C1868" s="722" t="s">
        <v>6234</v>
      </c>
      <c r="D1868" s="723" t="s">
        <v>16</v>
      </c>
      <c r="E1868" s="721" t="s">
        <v>2634</v>
      </c>
      <c r="F1868" s="721" t="s">
        <v>524</v>
      </c>
      <c r="G1868" s="956">
        <v>21330</v>
      </c>
      <c r="H1868" s="795">
        <v>59</v>
      </c>
      <c r="I1868" s="725" t="s">
        <v>1403</v>
      </c>
      <c r="J1868" s="721" t="s">
        <v>256</v>
      </c>
      <c r="K1868" s="721" t="s">
        <v>246</v>
      </c>
      <c r="L1868" s="813"/>
      <c r="M1868" s="813" t="s">
        <v>6426</v>
      </c>
      <c r="N1868" s="722" t="s">
        <v>5940</v>
      </c>
      <c r="O1868" s="721" t="s">
        <v>327</v>
      </c>
      <c r="P1868" s="734" t="s">
        <v>6240</v>
      </c>
      <c r="Q1868" s="734" t="s">
        <v>6230</v>
      </c>
    </row>
    <row r="1869" spans="1:17">
      <c r="A1869" s="721">
        <v>520</v>
      </c>
      <c r="B1869" s="721">
        <v>1</v>
      </c>
      <c r="C1869" s="722" t="s">
        <v>3636</v>
      </c>
      <c r="D1869" s="723" t="s">
        <v>23</v>
      </c>
      <c r="E1869" s="721" t="s">
        <v>221</v>
      </c>
      <c r="F1869" s="721" t="s">
        <v>946</v>
      </c>
      <c r="G1869" s="956">
        <v>25543</v>
      </c>
      <c r="H1869" s="795">
        <v>47</v>
      </c>
      <c r="I1869" s="725" t="s">
        <v>1403</v>
      </c>
      <c r="J1869" s="721" t="s">
        <v>256</v>
      </c>
      <c r="K1869" s="721" t="s">
        <v>283</v>
      </c>
      <c r="L1869" s="813"/>
      <c r="M1869" s="813" t="s">
        <v>6426</v>
      </c>
      <c r="N1869" s="722" t="s">
        <v>5940</v>
      </c>
      <c r="O1869" s="721" t="s">
        <v>222</v>
      </c>
      <c r="P1869" s="734" t="s">
        <v>6243</v>
      </c>
      <c r="Q1869" s="734" t="s">
        <v>6246</v>
      </c>
    </row>
    <row r="1870" spans="1:17">
      <c r="A1870" s="721"/>
      <c r="B1870" s="721">
        <v>2</v>
      </c>
      <c r="C1870" s="722" t="s">
        <v>6248</v>
      </c>
      <c r="D1870" s="723" t="s">
        <v>16</v>
      </c>
      <c r="E1870" s="721" t="s">
        <v>221</v>
      </c>
      <c r="F1870" s="721" t="s">
        <v>946</v>
      </c>
      <c r="G1870" s="956">
        <v>28343</v>
      </c>
      <c r="H1870" s="795">
        <v>40</v>
      </c>
      <c r="I1870" s="725" t="s">
        <v>1403</v>
      </c>
      <c r="J1870" s="721" t="s">
        <v>256</v>
      </c>
      <c r="K1870" s="721" t="s">
        <v>246</v>
      </c>
      <c r="L1870" s="813"/>
      <c r="M1870" s="813" t="s">
        <v>6426</v>
      </c>
      <c r="N1870" s="722" t="s">
        <v>5940</v>
      </c>
      <c r="O1870" s="721" t="s">
        <v>245</v>
      </c>
      <c r="P1870" s="734" t="s">
        <v>6247</v>
      </c>
      <c r="Q1870" s="764" t="s">
        <v>6246</v>
      </c>
    </row>
    <row r="1871" spans="1:17">
      <c r="A1871" s="721"/>
      <c r="B1871" s="721">
        <v>3</v>
      </c>
      <c r="C1871" s="722" t="s">
        <v>6252</v>
      </c>
      <c r="D1871" s="723" t="s">
        <v>16</v>
      </c>
      <c r="E1871" s="721" t="s">
        <v>254</v>
      </c>
      <c r="F1871" s="721" t="s">
        <v>22</v>
      </c>
      <c r="G1871" s="956">
        <v>34824</v>
      </c>
      <c r="H1871" s="795">
        <v>22</v>
      </c>
      <c r="I1871" s="725" t="s">
        <v>1403</v>
      </c>
      <c r="J1871" s="721" t="s">
        <v>344</v>
      </c>
      <c r="K1871" s="721" t="s">
        <v>266</v>
      </c>
      <c r="L1871" s="813"/>
      <c r="M1871" s="813" t="s">
        <v>6426</v>
      </c>
      <c r="N1871" s="722" t="s">
        <v>5940</v>
      </c>
      <c r="O1871" s="721" t="s">
        <v>255</v>
      </c>
      <c r="P1871" s="734" t="s">
        <v>6251</v>
      </c>
      <c r="Q1871" s="764" t="s">
        <v>6246</v>
      </c>
    </row>
    <row r="1872" spans="1:17">
      <c r="A1872" s="721"/>
      <c r="B1872" s="721">
        <v>4</v>
      </c>
      <c r="C1872" s="722" t="s">
        <v>6254</v>
      </c>
      <c r="D1872" s="723" t="s">
        <v>23</v>
      </c>
      <c r="E1872" s="721" t="s">
        <v>254</v>
      </c>
      <c r="F1872" s="721" t="s">
        <v>22</v>
      </c>
      <c r="G1872" s="956">
        <v>36796</v>
      </c>
      <c r="H1872" s="795">
        <v>16</v>
      </c>
      <c r="I1872" s="725" t="s">
        <v>1403</v>
      </c>
      <c r="J1872" s="721" t="s">
        <v>348</v>
      </c>
      <c r="K1872" s="721" t="s">
        <v>266</v>
      </c>
      <c r="L1872" s="813"/>
      <c r="M1872" s="813" t="s">
        <v>6426</v>
      </c>
      <c r="N1872" s="722" t="s">
        <v>5940</v>
      </c>
      <c r="O1872" s="721" t="s">
        <v>255</v>
      </c>
      <c r="P1872" s="734" t="s">
        <v>6253</v>
      </c>
      <c r="Q1872" s="764" t="s">
        <v>6246</v>
      </c>
    </row>
    <row r="1873" spans="1:17">
      <c r="A1873" s="721"/>
      <c r="B1873" s="721">
        <v>5</v>
      </c>
      <c r="C1873" s="722" t="s">
        <v>6256</v>
      </c>
      <c r="D1873" s="723" t="s">
        <v>16</v>
      </c>
      <c r="E1873" s="721" t="s">
        <v>254</v>
      </c>
      <c r="F1873" s="721" t="s">
        <v>22</v>
      </c>
      <c r="G1873" s="956">
        <v>39788</v>
      </c>
      <c r="H1873" s="795">
        <v>8</v>
      </c>
      <c r="I1873" s="725" t="s">
        <v>1403</v>
      </c>
      <c r="J1873" s="721" t="s">
        <v>369</v>
      </c>
      <c r="K1873" s="721" t="s">
        <v>266</v>
      </c>
      <c r="L1873" s="813"/>
      <c r="M1873" s="813" t="s">
        <v>6426</v>
      </c>
      <c r="N1873" s="722" t="s">
        <v>5940</v>
      </c>
      <c r="O1873" s="721" t="s">
        <v>255</v>
      </c>
      <c r="P1873" s="734" t="s">
        <v>6255</v>
      </c>
      <c r="Q1873" s="764" t="s">
        <v>6246</v>
      </c>
    </row>
    <row r="1874" spans="1:17">
      <c r="A1874" s="721">
        <v>521</v>
      </c>
      <c r="B1874" s="733">
        <v>1</v>
      </c>
      <c r="C1874" s="732" t="s">
        <v>106</v>
      </c>
      <c r="D1874" s="723" t="s">
        <v>23</v>
      </c>
      <c r="E1874" s="733" t="s">
        <v>221</v>
      </c>
      <c r="F1874" s="733" t="s">
        <v>3828</v>
      </c>
      <c r="G1874" s="958">
        <v>28194</v>
      </c>
      <c r="H1874" s="807">
        <v>40</v>
      </c>
      <c r="I1874" s="725" t="s">
        <v>1403</v>
      </c>
      <c r="J1874" s="733" t="s">
        <v>223</v>
      </c>
      <c r="K1874" s="733" t="s">
        <v>283</v>
      </c>
      <c r="L1874" s="813"/>
      <c r="M1874" s="813" t="s">
        <v>6426</v>
      </c>
      <c r="N1874" s="722" t="s">
        <v>5940</v>
      </c>
      <c r="O1874" s="733" t="s">
        <v>222</v>
      </c>
      <c r="P1874" s="727" t="s">
        <v>6257</v>
      </c>
      <c r="Q1874" s="741" t="s">
        <v>6259</v>
      </c>
    </row>
    <row r="1875" spans="1:17">
      <c r="A1875" s="721"/>
      <c r="B1875" s="733">
        <v>2</v>
      </c>
      <c r="C1875" s="732" t="s">
        <v>6261</v>
      </c>
      <c r="D1875" s="723" t="s">
        <v>16</v>
      </c>
      <c r="E1875" s="733" t="s">
        <v>221</v>
      </c>
      <c r="F1875" s="733" t="s">
        <v>3828</v>
      </c>
      <c r="G1875" s="958">
        <v>30691</v>
      </c>
      <c r="H1875" s="795">
        <v>33</v>
      </c>
      <c r="I1875" s="747" t="s">
        <v>1403</v>
      </c>
      <c r="J1875" s="733" t="s">
        <v>223</v>
      </c>
      <c r="K1875" s="733" t="s">
        <v>246</v>
      </c>
      <c r="L1875" s="813"/>
      <c r="M1875" s="813" t="s">
        <v>6426</v>
      </c>
      <c r="N1875" s="722" t="s">
        <v>5940</v>
      </c>
      <c r="O1875" s="733" t="s">
        <v>245</v>
      </c>
      <c r="P1875" s="727" t="s">
        <v>6260</v>
      </c>
      <c r="Q1875" s="741" t="s">
        <v>6259</v>
      </c>
    </row>
    <row r="1876" spans="1:17">
      <c r="A1876" s="721"/>
      <c r="B1876" s="733">
        <v>3</v>
      </c>
      <c r="C1876" s="732" t="s">
        <v>6265</v>
      </c>
      <c r="D1876" s="723" t="s">
        <v>23</v>
      </c>
      <c r="E1876" s="733" t="s">
        <v>254</v>
      </c>
      <c r="F1876" s="733" t="s">
        <v>4801</v>
      </c>
      <c r="G1876" s="958">
        <v>38812</v>
      </c>
      <c r="H1876" s="807">
        <v>11</v>
      </c>
      <c r="I1876" s="747" t="s">
        <v>1403</v>
      </c>
      <c r="J1876" s="733" t="s">
        <v>369</v>
      </c>
      <c r="K1876" s="733" t="s">
        <v>266</v>
      </c>
      <c r="L1876" s="813"/>
      <c r="M1876" s="813" t="s">
        <v>6426</v>
      </c>
      <c r="N1876" s="722" t="s">
        <v>5940</v>
      </c>
      <c r="O1876" s="733" t="s">
        <v>255</v>
      </c>
      <c r="P1876" s="727" t="s">
        <v>6264</v>
      </c>
      <c r="Q1876" s="741" t="s">
        <v>6259</v>
      </c>
    </row>
    <row r="1877" spans="1:17">
      <c r="A1877" s="721"/>
      <c r="B1877" s="733">
        <v>4</v>
      </c>
      <c r="C1877" s="732" t="s">
        <v>6267</v>
      </c>
      <c r="D1877" s="723" t="s">
        <v>16</v>
      </c>
      <c r="E1877" s="733" t="s">
        <v>254</v>
      </c>
      <c r="F1877" s="733" t="s">
        <v>230</v>
      </c>
      <c r="G1877" s="958">
        <v>40708</v>
      </c>
      <c r="H1877" s="795">
        <v>6</v>
      </c>
      <c r="I1877" s="747" t="s">
        <v>1403</v>
      </c>
      <c r="J1877" s="733" t="s">
        <v>265</v>
      </c>
      <c r="K1877" s="733" t="s">
        <v>270</v>
      </c>
      <c r="L1877" s="813"/>
      <c r="M1877" s="813" t="s">
        <v>6426</v>
      </c>
      <c r="N1877" s="722" t="s">
        <v>5940</v>
      </c>
      <c r="O1877" s="733" t="s">
        <v>255</v>
      </c>
      <c r="P1877" s="727" t="s">
        <v>6266</v>
      </c>
      <c r="Q1877" s="741" t="s">
        <v>6259</v>
      </c>
    </row>
    <row r="1878" spans="1:17">
      <c r="A1878" s="721">
        <v>522</v>
      </c>
      <c r="B1878" s="733">
        <v>1</v>
      </c>
      <c r="C1878" s="732" t="s">
        <v>6269</v>
      </c>
      <c r="D1878" s="723" t="s">
        <v>23</v>
      </c>
      <c r="E1878" s="733" t="s">
        <v>221</v>
      </c>
      <c r="F1878" s="733" t="s">
        <v>6270</v>
      </c>
      <c r="G1878" s="958">
        <v>27244</v>
      </c>
      <c r="H1878" s="807">
        <v>43</v>
      </c>
      <c r="I1878" s="747" t="s">
        <v>1403</v>
      </c>
      <c r="J1878" s="733" t="s">
        <v>256</v>
      </c>
      <c r="K1878" s="733" t="s">
        <v>283</v>
      </c>
      <c r="L1878" s="813"/>
      <c r="M1878" s="813" t="s">
        <v>6426</v>
      </c>
      <c r="N1878" s="722" t="s">
        <v>5940</v>
      </c>
      <c r="O1878" s="733" t="s">
        <v>222</v>
      </c>
      <c r="P1878" s="734" t="s">
        <v>6268</v>
      </c>
      <c r="Q1878" s="734" t="s">
        <v>6273</v>
      </c>
    </row>
    <row r="1879" spans="1:17">
      <c r="A1879" s="721"/>
      <c r="B1879" s="733">
        <v>2</v>
      </c>
      <c r="C1879" s="732" t="s">
        <v>6275</v>
      </c>
      <c r="D1879" s="723" t="s">
        <v>16</v>
      </c>
      <c r="E1879" s="733" t="s">
        <v>221</v>
      </c>
      <c r="F1879" s="733" t="s">
        <v>6270</v>
      </c>
      <c r="G1879" s="958">
        <v>29983</v>
      </c>
      <c r="H1879" s="795">
        <v>35</v>
      </c>
      <c r="I1879" s="747" t="s">
        <v>1403</v>
      </c>
      <c r="J1879" s="733" t="s">
        <v>256</v>
      </c>
      <c r="K1879" s="733" t="s">
        <v>246</v>
      </c>
      <c r="L1879" s="813"/>
      <c r="M1879" s="813" t="s">
        <v>6426</v>
      </c>
      <c r="N1879" s="722" t="s">
        <v>5940</v>
      </c>
      <c r="O1879" s="733" t="s">
        <v>245</v>
      </c>
      <c r="P1879" s="734" t="s">
        <v>6274</v>
      </c>
      <c r="Q1879" s="734" t="s">
        <v>6273</v>
      </c>
    </row>
    <row r="1880" spans="1:17">
      <c r="A1880" s="721"/>
      <c r="B1880" s="733">
        <v>3</v>
      </c>
      <c r="C1880" s="732" t="s">
        <v>6279</v>
      </c>
      <c r="D1880" s="723" t="s">
        <v>23</v>
      </c>
      <c r="E1880" s="733" t="s">
        <v>254</v>
      </c>
      <c r="F1880" s="733" t="s">
        <v>6270</v>
      </c>
      <c r="G1880" s="958">
        <v>40284</v>
      </c>
      <c r="H1880" s="807">
        <v>7</v>
      </c>
      <c r="I1880" s="747" t="s">
        <v>1403</v>
      </c>
      <c r="J1880" s="733" t="s">
        <v>265</v>
      </c>
      <c r="K1880" s="733" t="s">
        <v>270</v>
      </c>
      <c r="L1880" s="813"/>
      <c r="M1880" s="813" t="s">
        <v>6426</v>
      </c>
      <c r="N1880" s="722" t="s">
        <v>5940</v>
      </c>
      <c r="O1880" s="733" t="s">
        <v>255</v>
      </c>
      <c r="P1880" s="734" t="s">
        <v>6278</v>
      </c>
      <c r="Q1880" s="734" t="s">
        <v>6273</v>
      </c>
    </row>
    <row r="1881" spans="1:17">
      <c r="A1881" s="721">
        <v>523</v>
      </c>
      <c r="B1881" s="733">
        <v>1</v>
      </c>
      <c r="C1881" s="732" t="s">
        <v>6281</v>
      </c>
      <c r="D1881" s="723" t="s">
        <v>23</v>
      </c>
      <c r="E1881" s="733" t="s">
        <v>221</v>
      </c>
      <c r="F1881" s="733" t="s">
        <v>6282</v>
      </c>
      <c r="G1881" s="958">
        <v>23056</v>
      </c>
      <c r="H1881" s="795">
        <v>54</v>
      </c>
      <c r="I1881" s="747" t="s">
        <v>1403</v>
      </c>
      <c r="J1881" s="733" t="s">
        <v>256</v>
      </c>
      <c r="K1881" s="733" t="s">
        <v>283</v>
      </c>
      <c r="L1881" s="813"/>
      <c r="M1881" s="813" t="s">
        <v>6426</v>
      </c>
      <c r="N1881" s="722" t="s">
        <v>5940</v>
      </c>
      <c r="O1881" s="733" t="s">
        <v>222</v>
      </c>
      <c r="P1881" s="734" t="s">
        <v>6280</v>
      </c>
      <c r="Q1881" s="734" t="s">
        <v>6284</v>
      </c>
    </row>
    <row r="1882" spans="1:17">
      <c r="A1882" s="721"/>
      <c r="B1882" s="733">
        <v>2</v>
      </c>
      <c r="C1882" s="732" t="s">
        <v>488</v>
      </c>
      <c r="D1882" s="723" t="s">
        <v>16</v>
      </c>
      <c r="E1882" s="733" t="s">
        <v>221</v>
      </c>
      <c r="F1882" s="733" t="s">
        <v>6282</v>
      </c>
      <c r="G1882" s="958">
        <v>28241</v>
      </c>
      <c r="H1882" s="795">
        <v>40</v>
      </c>
      <c r="I1882" s="747" t="s">
        <v>1403</v>
      </c>
      <c r="J1882" s="733" t="s">
        <v>256</v>
      </c>
      <c r="K1882" s="733" t="s">
        <v>283</v>
      </c>
      <c r="L1882" s="813"/>
      <c r="M1882" s="813" t="s">
        <v>6426</v>
      </c>
      <c r="N1882" s="722" t="s">
        <v>5940</v>
      </c>
      <c r="O1882" s="733" t="s">
        <v>245</v>
      </c>
      <c r="P1882" s="734" t="s">
        <v>6285</v>
      </c>
      <c r="Q1882" s="734" t="s">
        <v>6284</v>
      </c>
    </row>
    <row r="1883" spans="1:17">
      <c r="A1883" s="721"/>
      <c r="B1883" s="733">
        <v>3</v>
      </c>
      <c r="C1883" s="732" t="s">
        <v>6288</v>
      </c>
      <c r="D1883" s="723" t="s">
        <v>23</v>
      </c>
      <c r="E1883" s="733" t="s">
        <v>254</v>
      </c>
      <c r="F1883" s="733" t="s">
        <v>6289</v>
      </c>
      <c r="G1883" s="958">
        <v>36738</v>
      </c>
      <c r="H1883" s="795">
        <v>17</v>
      </c>
      <c r="I1883" s="747" t="s">
        <v>1403</v>
      </c>
      <c r="J1883" s="733" t="s">
        <v>348</v>
      </c>
      <c r="K1883" s="733" t="s">
        <v>266</v>
      </c>
      <c r="L1883" s="813"/>
      <c r="M1883" s="813" t="s">
        <v>6426</v>
      </c>
      <c r="N1883" s="722" t="s">
        <v>5940</v>
      </c>
      <c r="O1883" s="733" t="s">
        <v>255</v>
      </c>
      <c r="P1883" s="734" t="s">
        <v>6287</v>
      </c>
      <c r="Q1883" s="734" t="s">
        <v>6284</v>
      </c>
    </row>
    <row r="1884" spans="1:17">
      <c r="A1884" s="721"/>
      <c r="B1884" s="733">
        <v>4</v>
      </c>
      <c r="C1884" s="732" t="s">
        <v>6291</v>
      </c>
      <c r="D1884" s="723" t="s">
        <v>16</v>
      </c>
      <c r="E1884" s="733" t="s">
        <v>254</v>
      </c>
      <c r="F1884" s="733" t="s">
        <v>6289</v>
      </c>
      <c r="G1884" s="958">
        <v>39279</v>
      </c>
      <c r="H1884" s="795">
        <v>10</v>
      </c>
      <c r="I1884" s="747" t="s">
        <v>1403</v>
      </c>
      <c r="J1884" s="733" t="s">
        <v>369</v>
      </c>
      <c r="K1884" s="733" t="s">
        <v>266</v>
      </c>
      <c r="L1884" s="813"/>
      <c r="M1884" s="813" t="s">
        <v>6426</v>
      </c>
      <c r="N1884" s="722" t="s">
        <v>5940</v>
      </c>
      <c r="O1884" s="733" t="s">
        <v>255</v>
      </c>
      <c r="P1884" s="734" t="s">
        <v>6290</v>
      </c>
      <c r="Q1884" s="734" t="s">
        <v>6284</v>
      </c>
    </row>
    <row r="1885" spans="1:17">
      <c r="A1885" s="721">
        <v>524</v>
      </c>
      <c r="B1885" s="733">
        <v>1</v>
      </c>
      <c r="C1885" s="732" t="s">
        <v>2522</v>
      </c>
      <c r="D1885" s="723" t="s">
        <v>16</v>
      </c>
      <c r="E1885" s="733" t="s">
        <v>221</v>
      </c>
      <c r="F1885" s="733" t="s">
        <v>1402</v>
      </c>
      <c r="G1885" s="958">
        <v>21064</v>
      </c>
      <c r="H1885" s="795">
        <v>59</v>
      </c>
      <c r="I1885" s="747" t="s">
        <v>1403</v>
      </c>
      <c r="J1885" s="733" t="s">
        <v>256</v>
      </c>
      <c r="K1885" s="733" t="s">
        <v>360</v>
      </c>
      <c r="L1885" s="813"/>
      <c r="M1885" s="813" t="s">
        <v>6426</v>
      </c>
      <c r="N1885" s="722" t="s">
        <v>5940</v>
      </c>
      <c r="O1885" s="733" t="s">
        <v>222</v>
      </c>
      <c r="P1885" s="732" t="s">
        <v>6308</v>
      </c>
      <c r="Q1885" s="732" t="s">
        <v>6311</v>
      </c>
    </row>
    <row r="1886" spans="1:17">
      <c r="A1886" s="721">
        <v>526</v>
      </c>
      <c r="B1886" s="733">
        <v>1</v>
      </c>
      <c r="C1886" s="732" t="s">
        <v>6313</v>
      </c>
      <c r="D1886" s="723" t="s">
        <v>23</v>
      </c>
      <c r="E1886" s="733" t="s">
        <v>221</v>
      </c>
      <c r="F1886" s="733" t="s">
        <v>22</v>
      </c>
      <c r="G1886" s="958">
        <v>30111</v>
      </c>
      <c r="H1886" s="795">
        <v>35</v>
      </c>
      <c r="I1886" s="747" t="s">
        <v>1403</v>
      </c>
      <c r="J1886" s="733" t="s">
        <v>1291</v>
      </c>
      <c r="K1886" s="733" t="s">
        <v>283</v>
      </c>
      <c r="L1886" s="813"/>
      <c r="M1886" s="813" t="s">
        <v>6426</v>
      </c>
      <c r="N1886" s="722" t="s">
        <v>5940</v>
      </c>
      <c r="O1886" s="733" t="s">
        <v>222</v>
      </c>
      <c r="P1886" s="748" t="s">
        <v>6312</v>
      </c>
      <c r="Q1886" s="748" t="s">
        <v>6316</v>
      </c>
    </row>
    <row r="1887" spans="1:17">
      <c r="A1887" s="721"/>
      <c r="B1887" s="733">
        <v>2</v>
      </c>
      <c r="C1887" s="732" t="s">
        <v>6318</v>
      </c>
      <c r="D1887" s="723" t="s">
        <v>16</v>
      </c>
      <c r="E1887" s="733" t="s">
        <v>221</v>
      </c>
      <c r="F1887" s="733" t="s">
        <v>244</v>
      </c>
      <c r="G1887" s="958">
        <v>31994</v>
      </c>
      <c r="H1887" s="795">
        <v>30</v>
      </c>
      <c r="I1887" s="747" t="s">
        <v>1403</v>
      </c>
      <c r="J1887" s="733" t="s">
        <v>6319</v>
      </c>
      <c r="K1887" s="733" t="s">
        <v>246</v>
      </c>
      <c r="L1887" s="813"/>
      <c r="M1887" s="813" t="s">
        <v>6426</v>
      </c>
      <c r="N1887" s="722" t="s">
        <v>5940</v>
      </c>
      <c r="O1887" s="733" t="s">
        <v>245</v>
      </c>
      <c r="P1887" s="748" t="s">
        <v>6317</v>
      </c>
      <c r="Q1887" s="748" t="s">
        <v>6316</v>
      </c>
    </row>
    <row r="1888" spans="1:17">
      <c r="A1888" s="721"/>
      <c r="B1888" s="733">
        <v>3</v>
      </c>
      <c r="C1888" s="732" t="s">
        <v>6321</v>
      </c>
      <c r="D1888" s="723" t="s">
        <v>23</v>
      </c>
      <c r="E1888" s="733" t="s">
        <v>254</v>
      </c>
      <c r="F1888" s="733" t="s">
        <v>22</v>
      </c>
      <c r="G1888" s="958">
        <v>39334</v>
      </c>
      <c r="H1888" s="795">
        <v>9</v>
      </c>
      <c r="I1888" s="747" t="s">
        <v>1403</v>
      </c>
      <c r="J1888" s="733" t="s">
        <v>369</v>
      </c>
      <c r="K1888" s="733" t="s">
        <v>266</v>
      </c>
      <c r="L1888" s="813"/>
      <c r="M1888" s="813" t="s">
        <v>6426</v>
      </c>
      <c r="N1888" s="722" t="s">
        <v>5940</v>
      </c>
      <c r="O1888" s="733" t="s">
        <v>255</v>
      </c>
      <c r="P1888" s="748" t="s">
        <v>6320</v>
      </c>
      <c r="Q1888" s="748" t="s">
        <v>6316</v>
      </c>
    </row>
    <row r="1889" spans="1:17">
      <c r="A1889" s="721"/>
      <c r="B1889" s="733">
        <v>4</v>
      </c>
      <c r="C1889" s="732" t="s">
        <v>6323</v>
      </c>
      <c r="D1889" s="723" t="s">
        <v>16</v>
      </c>
      <c r="E1889" s="733" t="s">
        <v>254</v>
      </c>
      <c r="F1889" s="733" t="s">
        <v>22</v>
      </c>
      <c r="G1889" s="958">
        <v>41317</v>
      </c>
      <c r="H1889" s="795">
        <v>4</v>
      </c>
      <c r="I1889" s="747" t="s">
        <v>1403</v>
      </c>
      <c r="J1889" s="733" t="s">
        <v>265</v>
      </c>
      <c r="K1889" s="733" t="s">
        <v>270</v>
      </c>
      <c r="L1889" s="813"/>
      <c r="M1889" s="813" t="s">
        <v>6426</v>
      </c>
      <c r="N1889" s="722" t="s">
        <v>5940</v>
      </c>
      <c r="O1889" s="733" t="s">
        <v>255</v>
      </c>
      <c r="P1889" s="748" t="s">
        <v>6322</v>
      </c>
      <c r="Q1889" s="748" t="s">
        <v>6316</v>
      </c>
    </row>
    <row r="1890" spans="1:17">
      <c r="A1890" s="721">
        <v>526</v>
      </c>
      <c r="B1890" s="733">
        <v>1</v>
      </c>
      <c r="C1890" s="732" t="s">
        <v>6325</v>
      </c>
      <c r="D1890" s="723" t="s">
        <v>23</v>
      </c>
      <c r="E1890" s="733" t="s">
        <v>221</v>
      </c>
      <c r="F1890" s="733" t="s">
        <v>244</v>
      </c>
      <c r="G1890" s="958">
        <v>30254</v>
      </c>
      <c r="H1890" s="795">
        <v>34</v>
      </c>
      <c r="I1890" s="747" t="s">
        <v>1403</v>
      </c>
      <c r="J1890" s="733" t="s">
        <v>1291</v>
      </c>
      <c r="K1890" s="733" t="s">
        <v>283</v>
      </c>
      <c r="L1890" s="813"/>
      <c r="M1890" s="813" t="s">
        <v>6426</v>
      </c>
      <c r="N1890" s="722" t="s">
        <v>5940</v>
      </c>
      <c r="O1890" s="733" t="s">
        <v>222</v>
      </c>
      <c r="P1890" s="748" t="s">
        <v>6324</v>
      </c>
      <c r="Q1890" s="748" t="s">
        <v>6328</v>
      </c>
    </row>
    <row r="1891" spans="1:17">
      <c r="A1891" s="721"/>
      <c r="B1891" s="733">
        <v>2</v>
      </c>
      <c r="C1891" s="732" t="s">
        <v>6330</v>
      </c>
      <c r="D1891" s="723" t="s">
        <v>16</v>
      </c>
      <c r="E1891" s="733" t="s">
        <v>221</v>
      </c>
      <c r="F1891" s="733" t="s">
        <v>244</v>
      </c>
      <c r="G1891" s="958">
        <v>32148</v>
      </c>
      <c r="H1891" s="795">
        <v>29</v>
      </c>
      <c r="I1891" s="747" t="s">
        <v>1403</v>
      </c>
      <c r="J1891" s="733" t="s">
        <v>2491</v>
      </c>
      <c r="K1891" s="733" t="s">
        <v>246</v>
      </c>
      <c r="L1891" s="813"/>
      <c r="M1891" s="813" t="s">
        <v>6426</v>
      </c>
      <c r="N1891" s="722" t="s">
        <v>5940</v>
      </c>
      <c r="O1891" s="733" t="s">
        <v>245</v>
      </c>
      <c r="P1891" s="748" t="s">
        <v>6329</v>
      </c>
      <c r="Q1891" s="748" t="s">
        <v>6328</v>
      </c>
    </row>
    <row r="1892" spans="1:17">
      <c r="A1892" s="721"/>
      <c r="B1892" s="733">
        <v>3</v>
      </c>
      <c r="C1892" s="732" t="s">
        <v>6333</v>
      </c>
      <c r="D1892" s="723" t="s">
        <v>16</v>
      </c>
      <c r="E1892" s="733" t="s">
        <v>254</v>
      </c>
      <c r="F1892" s="733" t="s">
        <v>230</v>
      </c>
      <c r="G1892" s="958">
        <v>38983</v>
      </c>
      <c r="H1892" s="795">
        <v>10</v>
      </c>
      <c r="I1892" s="747" t="s">
        <v>1403</v>
      </c>
      <c r="J1892" s="733" t="s">
        <v>369</v>
      </c>
      <c r="K1892" s="733" t="s">
        <v>266</v>
      </c>
      <c r="L1892" s="813"/>
      <c r="M1892" s="813" t="s">
        <v>6426</v>
      </c>
      <c r="N1892" s="722" t="s">
        <v>5940</v>
      </c>
      <c r="O1892" s="733" t="s">
        <v>255</v>
      </c>
      <c r="P1892" s="748" t="s">
        <v>6332</v>
      </c>
      <c r="Q1892" s="748" t="s">
        <v>6328</v>
      </c>
    </row>
    <row r="1893" spans="1:17">
      <c r="A1893" s="721"/>
      <c r="B1893" s="733">
        <v>4</v>
      </c>
      <c r="C1893" s="732" t="s">
        <v>6335</v>
      </c>
      <c r="D1893" s="723" t="s">
        <v>23</v>
      </c>
      <c r="E1893" s="733" t="s">
        <v>254</v>
      </c>
      <c r="F1893" s="733" t="s">
        <v>229</v>
      </c>
      <c r="G1893" s="958">
        <v>41116</v>
      </c>
      <c r="H1893" s="795">
        <v>5</v>
      </c>
      <c r="I1893" s="747" t="s">
        <v>1403</v>
      </c>
      <c r="J1893" s="733" t="s">
        <v>265</v>
      </c>
      <c r="K1893" s="733" t="s">
        <v>270</v>
      </c>
      <c r="L1893" s="813"/>
      <c r="M1893" s="813" t="s">
        <v>6426</v>
      </c>
      <c r="N1893" s="722" t="s">
        <v>5940</v>
      </c>
      <c r="O1893" s="733" t="s">
        <v>255</v>
      </c>
      <c r="P1893" s="748" t="s">
        <v>6334</v>
      </c>
      <c r="Q1893" s="748" t="s">
        <v>6328</v>
      </c>
    </row>
    <row r="1894" spans="1:17">
      <c r="A1894" s="721">
        <v>527</v>
      </c>
      <c r="B1894" s="733">
        <v>1</v>
      </c>
      <c r="C1894" s="732" t="s">
        <v>6336</v>
      </c>
      <c r="D1894" s="723" t="s">
        <v>23</v>
      </c>
      <c r="E1894" s="733" t="s">
        <v>221</v>
      </c>
      <c r="F1894" s="733" t="s">
        <v>22</v>
      </c>
      <c r="G1894" s="958" t="s">
        <v>6337</v>
      </c>
      <c r="H1894" s="795">
        <v>24</v>
      </c>
      <c r="I1894" s="747" t="s">
        <v>1403</v>
      </c>
      <c r="J1894" s="733" t="s">
        <v>1291</v>
      </c>
      <c r="K1894" s="733" t="s">
        <v>6338</v>
      </c>
      <c r="L1894" s="813"/>
      <c r="M1894" s="813" t="s">
        <v>6426</v>
      </c>
      <c r="N1894" s="722" t="s">
        <v>5940</v>
      </c>
      <c r="O1894" s="733" t="s">
        <v>222</v>
      </c>
      <c r="P1894" s="748"/>
      <c r="Q1894" s="732"/>
    </row>
    <row r="1895" spans="1:17">
      <c r="A1895" s="721"/>
      <c r="B1895" s="733">
        <v>2</v>
      </c>
      <c r="C1895" s="732" t="s">
        <v>6339</v>
      </c>
      <c r="D1895" s="723" t="s">
        <v>16</v>
      </c>
      <c r="E1895" s="733" t="s">
        <v>221</v>
      </c>
      <c r="F1895" s="733" t="s">
        <v>230</v>
      </c>
      <c r="G1895" s="958">
        <v>33984</v>
      </c>
      <c r="H1895" s="795">
        <v>24</v>
      </c>
      <c r="I1895" s="747" t="s">
        <v>1403</v>
      </c>
      <c r="J1895" s="733" t="s">
        <v>1291</v>
      </c>
      <c r="K1895" s="733" t="s">
        <v>246</v>
      </c>
      <c r="L1895" s="813"/>
      <c r="M1895" s="813" t="s">
        <v>6426</v>
      </c>
      <c r="N1895" s="722" t="s">
        <v>5940</v>
      </c>
      <c r="O1895" s="733" t="s">
        <v>245</v>
      </c>
      <c r="P1895" s="748"/>
      <c r="Q1895" s="732"/>
    </row>
    <row r="1896" spans="1:17">
      <c r="A1896" s="721"/>
      <c r="B1896" s="733">
        <v>3</v>
      </c>
      <c r="C1896" s="732" t="s">
        <v>6342</v>
      </c>
      <c r="D1896" s="723" t="s">
        <v>23</v>
      </c>
      <c r="E1896" s="733" t="s">
        <v>254</v>
      </c>
      <c r="F1896" s="733" t="s">
        <v>230</v>
      </c>
      <c r="G1896" s="958">
        <v>41723</v>
      </c>
      <c r="H1896" s="795">
        <v>3</v>
      </c>
      <c r="I1896" s="747" t="s">
        <v>1403</v>
      </c>
      <c r="J1896" s="733" t="s">
        <v>265</v>
      </c>
      <c r="K1896" s="733" t="s">
        <v>270</v>
      </c>
      <c r="L1896" s="813"/>
      <c r="M1896" s="813" t="s">
        <v>6426</v>
      </c>
      <c r="N1896" s="722" t="s">
        <v>5940</v>
      </c>
      <c r="O1896" s="733" t="s">
        <v>255</v>
      </c>
      <c r="P1896" s="748"/>
      <c r="Q1896" s="732"/>
    </row>
    <row r="1897" spans="1:17">
      <c r="A1897" s="721">
        <v>528</v>
      </c>
      <c r="B1897" s="733">
        <v>1</v>
      </c>
      <c r="C1897" s="732" t="s">
        <v>6344</v>
      </c>
      <c r="D1897" s="723" t="s">
        <v>23</v>
      </c>
      <c r="E1897" s="733" t="s">
        <v>221</v>
      </c>
      <c r="F1897" s="733" t="s">
        <v>6345</v>
      </c>
      <c r="G1897" s="958">
        <v>32525</v>
      </c>
      <c r="H1897" s="795">
        <v>28</v>
      </c>
      <c r="I1897" s="747" t="s">
        <v>1403</v>
      </c>
      <c r="J1897" s="733" t="s">
        <v>2491</v>
      </c>
      <c r="K1897" s="733" t="s">
        <v>6346</v>
      </c>
      <c r="L1897" s="813"/>
      <c r="M1897" s="813" t="s">
        <v>6426</v>
      </c>
      <c r="N1897" s="722" t="s">
        <v>5940</v>
      </c>
      <c r="O1897" s="733" t="s">
        <v>222</v>
      </c>
      <c r="P1897" s="748" t="s">
        <v>6343</v>
      </c>
      <c r="Q1897" s="732"/>
    </row>
    <row r="1898" spans="1:17">
      <c r="A1898" s="721"/>
      <c r="B1898" s="733">
        <v>2</v>
      </c>
      <c r="C1898" s="732" t="s">
        <v>6349</v>
      </c>
      <c r="D1898" s="723" t="s">
        <v>16</v>
      </c>
      <c r="E1898" s="733" t="s">
        <v>221</v>
      </c>
      <c r="F1898" s="733" t="s">
        <v>6350</v>
      </c>
      <c r="G1898" s="958">
        <v>32761</v>
      </c>
      <c r="H1898" s="795">
        <v>27</v>
      </c>
      <c r="I1898" s="747" t="s">
        <v>1403</v>
      </c>
      <c r="J1898" s="733" t="s">
        <v>1291</v>
      </c>
      <c r="K1898" s="733" t="s">
        <v>246</v>
      </c>
      <c r="L1898" s="813"/>
      <c r="M1898" s="813" t="s">
        <v>6426</v>
      </c>
      <c r="N1898" s="722" t="s">
        <v>5940</v>
      </c>
      <c r="O1898" s="733" t="s">
        <v>245</v>
      </c>
      <c r="P1898" s="748" t="s">
        <v>6343</v>
      </c>
      <c r="Q1898" s="732"/>
    </row>
    <row r="1899" spans="1:17">
      <c r="A1899" s="721"/>
      <c r="B1899" s="733">
        <v>3</v>
      </c>
      <c r="C1899" s="732" t="s">
        <v>3169</v>
      </c>
      <c r="D1899" s="723" t="s">
        <v>16</v>
      </c>
      <c r="E1899" s="733" t="s">
        <v>254</v>
      </c>
      <c r="F1899" s="733" t="s">
        <v>244</v>
      </c>
      <c r="G1899" s="958">
        <v>39115</v>
      </c>
      <c r="H1899" s="795">
        <v>10</v>
      </c>
      <c r="I1899" s="747" t="s">
        <v>1403</v>
      </c>
      <c r="J1899" s="733" t="s">
        <v>6353</v>
      </c>
      <c r="K1899" s="733" t="s">
        <v>266</v>
      </c>
      <c r="L1899" s="813"/>
      <c r="M1899" s="813" t="s">
        <v>6426</v>
      </c>
      <c r="N1899" s="722" t="s">
        <v>5940</v>
      </c>
      <c r="O1899" s="733" t="s">
        <v>255</v>
      </c>
      <c r="P1899" s="748" t="s">
        <v>6352</v>
      </c>
      <c r="Q1899" s="830"/>
    </row>
    <row r="1900" spans="1:17">
      <c r="A1900" s="721"/>
      <c r="B1900" s="733">
        <v>4</v>
      </c>
      <c r="C1900" s="732" t="s">
        <v>6356</v>
      </c>
      <c r="D1900" s="723" t="s">
        <v>23</v>
      </c>
      <c r="E1900" s="733" t="s">
        <v>254</v>
      </c>
      <c r="F1900" s="733" t="s">
        <v>244</v>
      </c>
      <c r="G1900" s="958">
        <v>41960</v>
      </c>
      <c r="H1900" s="795">
        <v>2</v>
      </c>
      <c r="I1900" s="747" t="s">
        <v>1403</v>
      </c>
      <c r="J1900" s="733" t="s">
        <v>265</v>
      </c>
      <c r="K1900" s="733" t="s">
        <v>270</v>
      </c>
      <c r="L1900" s="813"/>
      <c r="M1900" s="813" t="s">
        <v>6426</v>
      </c>
      <c r="N1900" s="722" t="s">
        <v>5940</v>
      </c>
      <c r="O1900" s="733" t="s">
        <v>255</v>
      </c>
      <c r="P1900" s="748" t="s">
        <v>6355</v>
      </c>
      <c r="Q1900" s="830"/>
    </row>
    <row r="1901" spans="1:17">
      <c r="A1901" s="721">
        <v>529</v>
      </c>
      <c r="B1901" s="733">
        <v>1</v>
      </c>
      <c r="C1901" s="732" t="s">
        <v>6934</v>
      </c>
      <c r="D1901" s="723" t="s">
        <v>23</v>
      </c>
      <c r="E1901" s="733" t="s">
        <v>221</v>
      </c>
      <c r="F1901" s="733" t="s">
        <v>452</v>
      </c>
      <c r="G1901" s="958">
        <v>18524</v>
      </c>
      <c r="H1901" s="795"/>
      <c r="I1901" s="747" t="s">
        <v>1403</v>
      </c>
      <c r="J1901" s="733" t="s">
        <v>1291</v>
      </c>
      <c r="K1901" s="733" t="s">
        <v>165</v>
      </c>
      <c r="L1901" s="813"/>
      <c r="M1901" s="813" t="s">
        <v>6426</v>
      </c>
      <c r="N1901" s="722" t="s">
        <v>5940</v>
      </c>
      <c r="O1901" s="733" t="s">
        <v>222</v>
      </c>
      <c r="P1901" s="748"/>
      <c r="Q1901" s="830"/>
    </row>
    <row r="1902" spans="1:17">
      <c r="A1902" s="721">
        <v>530</v>
      </c>
      <c r="B1902" s="733">
        <v>1</v>
      </c>
      <c r="C1902" s="732" t="s">
        <v>6936</v>
      </c>
      <c r="D1902" s="723" t="s">
        <v>23</v>
      </c>
      <c r="E1902" s="733" t="s">
        <v>221</v>
      </c>
      <c r="F1902" s="733" t="s">
        <v>376</v>
      </c>
      <c r="G1902" s="958">
        <v>21042</v>
      </c>
      <c r="H1902" s="795"/>
      <c r="I1902" s="747" t="s">
        <v>4508</v>
      </c>
      <c r="J1902" s="733" t="s">
        <v>785</v>
      </c>
      <c r="K1902" s="733" t="s">
        <v>6346</v>
      </c>
      <c r="L1902" s="813"/>
      <c r="M1902" s="813" t="s">
        <v>6426</v>
      </c>
      <c r="N1902" s="722" t="s">
        <v>5940</v>
      </c>
      <c r="O1902" s="733" t="s">
        <v>222</v>
      </c>
      <c r="P1902" s="748" t="s">
        <v>6940</v>
      </c>
      <c r="Q1902" s="830"/>
    </row>
    <row r="1903" spans="1:17">
      <c r="A1903" s="721"/>
      <c r="B1903" s="733">
        <v>2</v>
      </c>
      <c r="C1903" s="732" t="s">
        <v>6937</v>
      </c>
      <c r="D1903" s="723" t="s">
        <v>16</v>
      </c>
      <c r="E1903" s="733" t="s">
        <v>221</v>
      </c>
      <c r="F1903" s="733" t="s">
        <v>376</v>
      </c>
      <c r="G1903" s="958">
        <v>33458</v>
      </c>
      <c r="H1903" s="795"/>
      <c r="I1903" s="747" t="s">
        <v>4508</v>
      </c>
      <c r="J1903" s="733" t="s">
        <v>1291</v>
      </c>
      <c r="K1903" s="733" t="s">
        <v>246</v>
      </c>
      <c r="L1903" s="813"/>
      <c r="M1903" s="813" t="s">
        <v>6426</v>
      </c>
      <c r="N1903" s="722" t="s">
        <v>5940</v>
      </c>
      <c r="O1903" s="733" t="s">
        <v>245</v>
      </c>
      <c r="P1903" s="748" t="s">
        <v>6941</v>
      </c>
      <c r="Q1903" s="830"/>
    </row>
    <row r="1904" spans="1:17">
      <c r="A1904" s="721"/>
      <c r="B1904" s="733">
        <v>3</v>
      </c>
      <c r="C1904" s="732" t="s">
        <v>6938</v>
      </c>
      <c r="D1904" s="723" t="s">
        <v>16</v>
      </c>
      <c r="E1904" s="733" t="s">
        <v>254</v>
      </c>
      <c r="F1904" s="733" t="s">
        <v>376</v>
      </c>
      <c r="G1904" s="958">
        <v>40472</v>
      </c>
      <c r="H1904" s="795"/>
      <c r="I1904" s="747" t="s">
        <v>4508</v>
      </c>
      <c r="J1904" s="733" t="s">
        <v>265</v>
      </c>
      <c r="K1904" s="733" t="s">
        <v>270</v>
      </c>
      <c r="L1904" s="813"/>
      <c r="M1904" s="813" t="s">
        <v>6426</v>
      </c>
      <c r="N1904" s="722" t="s">
        <v>5940</v>
      </c>
      <c r="O1904" s="733" t="s">
        <v>255</v>
      </c>
      <c r="P1904" s="748" t="s">
        <v>6942</v>
      </c>
      <c r="Q1904" s="830"/>
    </row>
    <row r="1905" spans="1:17">
      <c r="A1905" s="721"/>
      <c r="B1905" s="733">
        <v>4</v>
      </c>
      <c r="C1905" s="732" t="s">
        <v>6939</v>
      </c>
      <c r="D1905" s="723" t="s">
        <v>16</v>
      </c>
      <c r="E1905" s="733" t="s">
        <v>254</v>
      </c>
      <c r="F1905" s="733" t="s">
        <v>244</v>
      </c>
      <c r="G1905" s="958">
        <v>41925</v>
      </c>
      <c r="H1905" s="795"/>
      <c r="I1905" s="747" t="s">
        <v>4508</v>
      </c>
      <c r="J1905" s="733" t="s">
        <v>265</v>
      </c>
      <c r="K1905" s="733" t="s">
        <v>270</v>
      </c>
      <c r="L1905" s="813"/>
      <c r="M1905" s="813" t="s">
        <v>6426</v>
      </c>
      <c r="N1905" s="722" t="s">
        <v>5940</v>
      </c>
      <c r="O1905" s="733" t="s">
        <v>255</v>
      </c>
      <c r="P1905" s="748" t="s">
        <v>6943</v>
      </c>
      <c r="Q1905" s="830"/>
    </row>
    <row r="1906" spans="1:17">
      <c r="I1906" s="819" t="s">
        <v>222</v>
      </c>
    </row>
    <row r="1907" spans="1:17">
      <c r="C1907" s="859" t="s">
        <v>49</v>
      </c>
      <c r="D1907">
        <f>COUNTIF(D3:D1905,"L")</f>
        <v>967</v>
      </c>
      <c r="E1907" s="788" t="s">
        <v>187</v>
      </c>
      <c r="F1907" s="788" t="s">
        <v>1403</v>
      </c>
      <c r="G1907" s="952">
        <f>COUNTIF(I3:I1905,"ISLAM")</f>
        <v>1692</v>
      </c>
      <c r="H1907" t="s">
        <v>7101</v>
      </c>
    </row>
    <row r="1908" spans="1:17">
      <c r="C1908" s="859" t="s">
        <v>45</v>
      </c>
      <c r="D1908">
        <f>COUNTIF(D3:D1905,"P")</f>
        <v>936</v>
      </c>
      <c r="F1908" s="788" t="s">
        <v>4508</v>
      </c>
      <c r="G1908" s="952">
        <f>COUNTIF(I3:I1905,"KRISTEN")</f>
        <v>210</v>
      </c>
      <c r="I1908" s="789" t="s">
        <v>1403</v>
      </c>
      <c r="J1908">
        <f>COUNTIFS(O3:O1905,"KEPALA KELUARGA",I3:I1905,"ISLAM")</f>
        <v>477</v>
      </c>
    </row>
    <row r="1909" spans="1:17">
      <c r="D1909">
        <f>SUM(D1907:D1908)</f>
        <v>1903</v>
      </c>
      <c r="G1909" s="952">
        <f>SUM(G1907:G1908)</f>
        <v>1902</v>
      </c>
      <c r="I1909" s="789" t="s">
        <v>4508</v>
      </c>
      <c r="J1909">
        <f>COUNTIFS(O3:O1905,"KEPALA KELUARGA",I3:I1905,"KRISTEN")</f>
        <v>43</v>
      </c>
    </row>
    <row r="1910" spans="1:17">
      <c r="E1910" s="707"/>
      <c r="J1910">
        <f>SUM(J1908:J1909)</f>
        <v>520</v>
      </c>
    </row>
  </sheetData>
  <mergeCells count="15">
    <mergeCell ref="O1:O2"/>
    <mergeCell ref="P1:P2"/>
    <mergeCell ref="Q1:Q2"/>
    <mergeCell ref="I1:I2"/>
    <mergeCell ref="J1:J2"/>
    <mergeCell ref="K1:K2"/>
    <mergeCell ref="L1:L2"/>
    <mergeCell ref="M1:M2"/>
    <mergeCell ref="N1:N2"/>
    <mergeCell ref="H1:H2"/>
    <mergeCell ref="A1:A2"/>
    <mergeCell ref="B1:C2"/>
    <mergeCell ref="D1:D2"/>
    <mergeCell ref="E1:E2"/>
    <mergeCell ref="F1:G1"/>
  </mergeCells>
  <pageMargins left="0.95" right="0" top="0.75" bottom="0.75" header="0.3" footer="0.3"/>
  <pageSetup paperSize="5" scale="85" orientation="landscape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R1911"/>
  <sheetViews>
    <sheetView zoomScale="90" zoomScaleNormal="90" workbookViewId="0">
      <selection activeCell="A5" sqref="A5:Q6"/>
    </sheetView>
  </sheetViews>
  <sheetFormatPr defaultRowHeight="15"/>
  <cols>
    <col min="1" max="1" width="4" customWidth="1"/>
    <col min="2" max="2" width="2.85546875" customWidth="1"/>
    <col min="3" max="3" width="22.42578125" customWidth="1"/>
    <col min="4" max="4" width="7.28515625" customWidth="1"/>
    <col min="5" max="6" width="11.140625" customWidth="1"/>
    <col min="7" max="7" width="9.85546875" style="717" customWidth="1"/>
    <col min="8" max="8" width="6.5703125" style="622" customWidth="1"/>
    <col min="9" max="9" width="8.42578125" customWidth="1"/>
    <col min="10" max="10" width="19.7109375" customWidth="1"/>
    <col min="11" max="11" width="21.140625" customWidth="1"/>
    <col min="12" max="12" width="8.140625" customWidth="1"/>
    <col min="13" max="13" width="8" customWidth="1"/>
    <col min="14" max="14" width="10.42578125" customWidth="1"/>
    <col min="15" max="15" width="15.28515625" customWidth="1"/>
    <col min="16" max="16" width="14.140625" customWidth="1"/>
    <col min="17" max="17" width="12.85546875" customWidth="1"/>
    <col min="22" max="22" width="12.28515625" customWidth="1"/>
  </cols>
  <sheetData>
    <row r="1" spans="1:18" ht="15" customHeight="1">
      <c r="A1" s="1176" t="s">
        <v>6618</v>
      </c>
      <c r="B1" s="1176"/>
      <c r="C1" s="1176"/>
      <c r="D1" s="1176"/>
      <c r="E1" s="1176"/>
      <c r="F1" s="1176"/>
      <c r="G1" s="1176"/>
      <c r="H1" s="1176"/>
      <c r="I1" s="1176"/>
      <c r="J1" s="1176"/>
      <c r="K1" s="1176"/>
      <c r="L1" s="1176"/>
      <c r="M1" s="1176"/>
      <c r="N1" s="1176"/>
      <c r="O1" s="1176"/>
      <c r="P1" s="1176"/>
      <c r="Q1" s="1176"/>
    </row>
    <row r="2" spans="1:18" ht="15" customHeight="1">
      <c r="A2" s="1176"/>
      <c r="B2" s="1176"/>
      <c r="C2" s="1176"/>
      <c r="D2" s="1176"/>
      <c r="E2" s="1176"/>
      <c r="F2" s="1176"/>
      <c r="G2" s="1176"/>
      <c r="H2" s="1176"/>
      <c r="I2" s="1176"/>
      <c r="J2" s="1176"/>
      <c r="K2" s="1176"/>
      <c r="L2" s="1176"/>
      <c r="M2" s="1176"/>
      <c r="N2" s="1176"/>
      <c r="O2" s="1176"/>
      <c r="P2" s="1176"/>
      <c r="Q2" s="1176"/>
    </row>
    <row r="3" spans="1:18" ht="15" customHeight="1">
      <c r="A3" s="1176"/>
      <c r="B3" s="1176"/>
      <c r="C3" s="1176"/>
      <c r="D3" s="1176"/>
      <c r="E3" s="1176"/>
      <c r="F3" s="1176"/>
      <c r="G3" s="1176"/>
      <c r="H3" s="1176"/>
      <c r="I3" s="1176"/>
      <c r="J3" s="1176"/>
      <c r="K3" s="1176"/>
      <c r="L3" s="1176"/>
      <c r="M3" s="1176"/>
      <c r="N3" s="1176"/>
      <c r="O3" s="1176"/>
      <c r="P3" s="1176"/>
      <c r="Q3" s="1176"/>
    </row>
    <row r="4" spans="1:18">
      <c r="A4" s="1177"/>
      <c r="B4" s="1177"/>
      <c r="C4" s="1177"/>
      <c r="D4" s="1177"/>
      <c r="E4" s="1177"/>
      <c r="F4" s="1177"/>
      <c r="G4" s="1177"/>
      <c r="H4" s="1177"/>
      <c r="I4" s="1177"/>
      <c r="J4" s="1177"/>
      <c r="K4" s="1177"/>
      <c r="L4" s="1177"/>
      <c r="M4" s="1177"/>
      <c r="N4" s="1177"/>
      <c r="O4" s="1177"/>
      <c r="P4" s="1177"/>
      <c r="Q4" s="1177"/>
    </row>
    <row r="5" spans="1:18">
      <c r="A5" s="1178" t="s">
        <v>70</v>
      </c>
      <c r="B5" s="1179" t="s">
        <v>151</v>
      </c>
      <c r="C5" s="1179"/>
      <c r="D5" s="1180" t="s">
        <v>2</v>
      </c>
      <c r="E5" s="1181" t="s">
        <v>6416</v>
      </c>
      <c r="F5" s="1182" t="s">
        <v>6417</v>
      </c>
      <c r="G5" s="1183"/>
      <c r="H5" s="1174" t="s">
        <v>6418</v>
      </c>
      <c r="I5" s="1175" t="s">
        <v>187</v>
      </c>
      <c r="J5" s="1184" t="s">
        <v>6419</v>
      </c>
      <c r="K5" s="1184" t="s">
        <v>154</v>
      </c>
      <c r="L5" s="1185" t="s">
        <v>6420</v>
      </c>
      <c r="M5" s="1173" t="s">
        <v>6421</v>
      </c>
      <c r="N5" s="1186" t="s">
        <v>6422</v>
      </c>
      <c r="O5" s="1186" t="s">
        <v>6423</v>
      </c>
      <c r="P5" s="1184" t="s">
        <v>180</v>
      </c>
      <c r="Q5" s="1184" t="s">
        <v>194</v>
      </c>
    </row>
    <row r="6" spans="1:18">
      <c r="A6" s="1178"/>
      <c r="B6" s="1179"/>
      <c r="C6" s="1179"/>
      <c r="D6" s="1180"/>
      <c r="E6" s="1181"/>
      <c r="F6" s="633" t="s">
        <v>6424</v>
      </c>
      <c r="G6" s="773" t="s">
        <v>8</v>
      </c>
      <c r="H6" s="1174"/>
      <c r="I6" s="1175"/>
      <c r="J6" s="1184"/>
      <c r="K6" s="1184"/>
      <c r="L6" s="1185"/>
      <c r="M6" s="1173"/>
      <c r="N6" s="1186"/>
      <c r="O6" s="1186"/>
      <c r="P6" s="1184"/>
      <c r="Q6" s="1184"/>
    </row>
    <row r="7" spans="1:18" s="622" customFormat="1">
      <c r="A7" s="719">
        <v>1</v>
      </c>
      <c r="B7" s="722">
        <v>1</v>
      </c>
      <c r="C7" s="722" t="s">
        <v>218</v>
      </c>
      <c r="D7" s="744" t="s">
        <v>23</v>
      </c>
      <c r="E7" s="722" t="s">
        <v>221</v>
      </c>
      <c r="F7" s="722" t="s">
        <v>219</v>
      </c>
      <c r="G7" s="784">
        <v>26201</v>
      </c>
      <c r="H7" s="724">
        <f ca="1">DATEDIF(G7,TODAY(),"Y")</f>
        <v>48</v>
      </c>
      <c r="I7" s="769" t="s">
        <v>1403</v>
      </c>
      <c r="J7" s="722" t="s">
        <v>267</v>
      </c>
      <c r="K7" s="722" t="s">
        <v>224</v>
      </c>
      <c r="L7" s="770" t="s">
        <v>6425</v>
      </c>
      <c r="M7" s="770" t="s">
        <v>6426</v>
      </c>
      <c r="N7" s="722" t="s">
        <v>228</v>
      </c>
      <c r="O7" s="722" t="s">
        <v>222</v>
      </c>
      <c r="P7" s="722" t="s">
        <v>217</v>
      </c>
      <c r="Q7" s="722" t="s">
        <v>227</v>
      </c>
      <c r="R7" t="s">
        <v>6964</v>
      </c>
    </row>
    <row r="8" spans="1:18">
      <c r="A8" s="720"/>
      <c r="B8" s="721">
        <v>2</v>
      </c>
      <c r="C8" s="722" t="s">
        <v>243</v>
      </c>
      <c r="D8" s="723" t="s">
        <v>16</v>
      </c>
      <c r="E8" s="721" t="s">
        <v>221</v>
      </c>
      <c r="F8" s="721" t="s">
        <v>244</v>
      </c>
      <c r="G8" s="774">
        <v>32497</v>
      </c>
      <c r="H8" s="724">
        <f t="shared" ref="H8:H63" ca="1" si="0">DATEDIF(G8,TODAY(),"Y")</f>
        <v>31</v>
      </c>
      <c r="I8" s="725" t="s">
        <v>1403</v>
      </c>
      <c r="J8" s="721" t="s">
        <v>267</v>
      </c>
      <c r="K8" s="721" t="s">
        <v>6621</v>
      </c>
      <c r="L8" s="726" t="s">
        <v>6425</v>
      </c>
      <c r="M8" s="726" t="s">
        <v>6426</v>
      </c>
      <c r="N8" s="722" t="s">
        <v>228</v>
      </c>
      <c r="O8" s="721" t="s">
        <v>245</v>
      </c>
      <c r="P8" s="727" t="s">
        <v>242</v>
      </c>
      <c r="Q8" s="722" t="s">
        <v>227</v>
      </c>
      <c r="R8" t="s">
        <v>6964</v>
      </c>
    </row>
    <row r="9" spans="1:18">
      <c r="A9" s="720"/>
      <c r="B9" s="721">
        <v>3</v>
      </c>
      <c r="C9" s="722" t="s">
        <v>264</v>
      </c>
      <c r="D9" s="723" t="s">
        <v>16</v>
      </c>
      <c r="E9" s="721" t="s">
        <v>254</v>
      </c>
      <c r="F9" s="721" t="s">
        <v>22</v>
      </c>
      <c r="G9" s="774">
        <v>40038</v>
      </c>
      <c r="H9" s="724">
        <f t="shared" ca="1" si="0"/>
        <v>10</v>
      </c>
      <c r="I9" s="725" t="s">
        <v>1403</v>
      </c>
      <c r="J9" s="721" t="s">
        <v>6624</v>
      </c>
      <c r="K9" s="721" t="s">
        <v>6623</v>
      </c>
      <c r="L9" s="726" t="s">
        <v>6425</v>
      </c>
      <c r="M9" s="726" t="s">
        <v>6426</v>
      </c>
      <c r="N9" s="722" t="s">
        <v>228</v>
      </c>
      <c r="O9" s="721" t="s">
        <v>6640</v>
      </c>
      <c r="P9" s="727" t="s">
        <v>263</v>
      </c>
      <c r="Q9" s="722" t="s">
        <v>227</v>
      </c>
      <c r="R9" t="s">
        <v>6964</v>
      </c>
    </row>
    <row r="10" spans="1:18">
      <c r="A10" s="728"/>
      <c r="B10" s="721">
        <v>4</v>
      </c>
      <c r="C10" s="722" t="s">
        <v>269</v>
      </c>
      <c r="D10" s="723" t="s">
        <v>23</v>
      </c>
      <c r="E10" s="721" t="s">
        <v>254</v>
      </c>
      <c r="F10" s="721" t="s">
        <v>22</v>
      </c>
      <c r="G10" s="774">
        <v>41618</v>
      </c>
      <c r="H10" s="724">
        <f t="shared" ca="1" si="0"/>
        <v>6</v>
      </c>
      <c r="I10" s="725" t="s">
        <v>1403</v>
      </c>
      <c r="J10" s="721" t="s">
        <v>6624</v>
      </c>
      <c r="K10" s="721" t="s">
        <v>6622</v>
      </c>
      <c r="L10" s="726" t="s">
        <v>6427</v>
      </c>
      <c r="M10" s="726" t="s">
        <v>6426</v>
      </c>
      <c r="N10" s="722" t="s">
        <v>228</v>
      </c>
      <c r="O10" s="721" t="s">
        <v>6640</v>
      </c>
      <c r="P10" s="727" t="s">
        <v>268</v>
      </c>
      <c r="Q10" s="722" t="s">
        <v>227</v>
      </c>
      <c r="R10" t="s">
        <v>6964</v>
      </c>
    </row>
    <row r="11" spans="1:18">
      <c r="A11" s="719">
        <v>2</v>
      </c>
      <c r="B11" s="721">
        <v>1</v>
      </c>
      <c r="C11" s="722" t="s">
        <v>272</v>
      </c>
      <c r="D11" s="723" t="s">
        <v>16</v>
      </c>
      <c r="E11" s="721" t="s">
        <v>221</v>
      </c>
      <c r="F11" s="721" t="s">
        <v>273</v>
      </c>
      <c r="G11" s="774">
        <v>18459</v>
      </c>
      <c r="H11" s="724">
        <f t="shared" ca="1" si="0"/>
        <v>69</v>
      </c>
      <c r="I11" s="725" t="s">
        <v>1403</v>
      </c>
      <c r="J11" s="721" t="s">
        <v>241</v>
      </c>
      <c r="K11" s="721" t="s">
        <v>6621</v>
      </c>
      <c r="L11" s="726" t="s">
        <v>6425</v>
      </c>
      <c r="M11" s="726" t="s">
        <v>6426</v>
      </c>
      <c r="N11" s="722" t="s">
        <v>228</v>
      </c>
      <c r="O11" s="721" t="s">
        <v>222</v>
      </c>
      <c r="P11" s="722" t="s">
        <v>271</v>
      </c>
      <c r="Q11" s="722" t="s">
        <v>277</v>
      </c>
      <c r="R11" t="s">
        <v>6964</v>
      </c>
    </row>
    <row r="12" spans="1:18">
      <c r="A12" s="719">
        <v>3</v>
      </c>
      <c r="B12" s="721">
        <v>1</v>
      </c>
      <c r="C12" s="722" t="s">
        <v>281</v>
      </c>
      <c r="D12" s="723" t="s">
        <v>23</v>
      </c>
      <c r="E12" s="721" t="s">
        <v>221</v>
      </c>
      <c r="F12" s="721" t="s">
        <v>273</v>
      </c>
      <c r="G12" s="774">
        <v>31137</v>
      </c>
      <c r="H12" s="724">
        <f t="shared" ca="1" si="0"/>
        <v>35</v>
      </c>
      <c r="I12" s="725" t="s">
        <v>1403</v>
      </c>
      <c r="J12" s="721" t="s">
        <v>267</v>
      </c>
      <c r="K12" s="721" t="s">
        <v>165</v>
      </c>
      <c r="L12" s="726" t="s">
        <v>6425</v>
      </c>
      <c r="M12" s="726" t="s">
        <v>6426</v>
      </c>
      <c r="N12" s="722" t="s">
        <v>228</v>
      </c>
      <c r="O12" s="721" t="s">
        <v>222</v>
      </c>
      <c r="P12" s="722" t="s">
        <v>280</v>
      </c>
      <c r="Q12" s="727" t="s">
        <v>284</v>
      </c>
      <c r="R12" t="s">
        <v>6964</v>
      </c>
    </row>
    <row r="13" spans="1:18">
      <c r="A13" s="731"/>
      <c r="B13" s="721">
        <v>2</v>
      </c>
      <c r="C13" s="732" t="s">
        <v>287</v>
      </c>
      <c r="D13" s="723" t="s">
        <v>16</v>
      </c>
      <c r="E13" s="733" t="s">
        <v>221</v>
      </c>
      <c r="F13" s="733" t="s">
        <v>288</v>
      </c>
      <c r="G13" s="775">
        <v>33336</v>
      </c>
      <c r="H13" s="724">
        <f t="shared" ca="1" si="0"/>
        <v>29</v>
      </c>
      <c r="I13" s="725" t="s">
        <v>1403</v>
      </c>
      <c r="J13" s="733" t="s">
        <v>258</v>
      </c>
      <c r="K13" s="733" t="s">
        <v>6621</v>
      </c>
      <c r="L13" s="726" t="s">
        <v>6425</v>
      </c>
      <c r="M13" s="726" t="s">
        <v>6426</v>
      </c>
      <c r="N13" s="722" t="s">
        <v>228</v>
      </c>
      <c r="O13" s="733" t="s">
        <v>245</v>
      </c>
      <c r="P13" s="734" t="s">
        <v>286</v>
      </c>
      <c r="Q13" s="727" t="s">
        <v>284</v>
      </c>
      <c r="R13" t="s">
        <v>6964</v>
      </c>
    </row>
    <row r="14" spans="1:18">
      <c r="A14" s="735"/>
      <c r="B14" s="721">
        <v>3</v>
      </c>
      <c r="C14" s="732" t="s">
        <v>293</v>
      </c>
      <c r="D14" s="723" t="s">
        <v>16</v>
      </c>
      <c r="E14" s="733" t="s">
        <v>254</v>
      </c>
      <c r="F14" s="733" t="s">
        <v>229</v>
      </c>
      <c r="G14" s="775">
        <v>42437</v>
      </c>
      <c r="H14" s="724">
        <f t="shared" ca="1" si="0"/>
        <v>4</v>
      </c>
      <c r="I14" s="725" t="s">
        <v>1403</v>
      </c>
      <c r="J14" s="733" t="s">
        <v>6624</v>
      </c>
      <c r="K14" s="733" t="s">
        <v>6622</v>
      </c>
      <c r="L14" s="726" t="s">
        <v>6427</v>
      </c>
      <c r="M14" s="726" t="s">
        <v>6426</v>
      </c>
      <c r="N14" s="722" t="s">
        <v>228</v>
      </c>
      <c r="O14" s="733" t="s">
        <v>6640</v>
      </c>
      <c r="P14" s="736" t="s">
        <v>292</v>
      </c>
      <c r="Q14" s="727" t="s">
        <v>284</v>
      </c>
      <c r="R14" t="s">
        <v>6964</v>
      </c>
    </row>
    <row r="15" spans="1:18">
      <c r="A15" s="719">
        <v>4</v>
      </c>
      <c r="B15" s="721">
        <v>1</v>
      </c>
      <c r="C15" s="722" t="s">
        <v>296</v>
      </c>
      <c r="D15" s="723" t="s">
        <v>23</v>
      </c>
      <c r="E15" s="721" t="s">
        <v>221</v>
      </c>
      <c r="F15" s="721" t="s">
        <v>297</v>
      </c>
      <c r="G15" s="774">
        <v>21174</v>
      </c>
      <c r="H15" s="724">
        <f t="shared" ca="1" si="0"/>
        <v>62</v>
      </c>
      <c r="I15" s="725" t="s">
        <v>1403</v>
      </c>
      <c r="J15" s="721" t="s">
        <v>258</v>
      </c>
      <c r="K15" s="721" t="s">
        <v>165</v>
      </c>
      <c r="L15" s="726" t="s">
        <v>6425</v>
      </c>
      <c r="M15" s="726" t="s">
        <v>6426</v>
      </c>
      <c r="N15" s="722" t="s">
        <v>228</v>
      </c>
      <c r="O15" s="721" t="s">
        <v>222</v>
      </c>
      <c r="P15" s="722" t="s">
        <v>295</v>
      </c>
      <c r="Q15" s="722" t="s">
        <v>300</v>
      </c>
      <c r="R15" t="s">
        <v>6964</v>
      </c>
    </row>
    <row r="16" spans="1:18">
      <c r="A16" s="721"/>
      <c r="B16" s="721">
        <v>2</v>
      </c>
      <c r="C16" s="722" t="s">
        <v>303</v>
      </c>
      <c r="D16" s="723" t="s">
        <v>16</v>
      </c>
      <c r="E16" s="721" t="s">
        <v>221</v>
      </c>
      <c r="F16" s="721" t="s">
        <v>288</v>
      </c>
      <c r="G16" s="774">
        <v>23928</v>
      </c>
      <c r="H16" s="724">
        <f t="shared" ca="1" si="0"/>
        <v>54</v>
      </c>
      <c r="I16" s="725" t="s">
        <v>1403</v>
      </c>
      <c r="J16" s="721" t="s">
        <v>241</v>
      </c>
      <c r="K16" s="721" t="s">
        <v>6621</v>
      </c>
      <c r="L16" s="726" t="s">
        <v>6425</v>
      </c>
      <c r="M16" s="726" t="s">
        <v>6426</v>
      </c>
      <c r="N16" s="722" t="s">
        <v>228</v>
      </c>
      <c r="O16" s="721" t="s">
        <v>245</v>
      </c>
      <c r="P16" s="722" t="s">
        <v>302</v>
      </c>
      <c r="Q16" s="722" t="s">
        <v>300</v>
      </c>
      <c r="R16" t="s">
        <v>6964</v>
      </c>
    </row>
    <row r="17" spans="1:18">
      <c r="A17" s="721">
        <v>5</v>
      </c>
      <c r="B17" s="721">
        <v>1</v>
      </c>
      <c r="C17" s="722" t="s">
        <v>308</v>
      </c>
      <c r="D17" s="723" t="s">
        <v>23</v>
      </c>
      <c r="E17" s="721" t="s">
        <v>221</v>
      </c>
      <c r="F17" s="721" t="s">
        <v>309</v>
      </c>
      <c r="G17" s="774">
        <v>26104</v>
      </c>
      <c r="H17" s="724">
        <f t="shared" ca="1" si="0"/>
        <v>48</v>
      </c>
      <c r="I17" s="725" t="s">
        <v>1403</v>
      </c>
      <c r="J17" s="721" t="s">
        <v>258</v>
      </c>
      <c r="K17" s="721" t="s">
        <v>165</v>
      </c>
      <c r="L17" s="726" t="s">
        <v>6425</v>
      </c>
      <c r="M17" s="726" t="s">
        <v>6426</v>
      </c>
      <c r="N17" s="722" t="s">
        <v>228</v>
      </c>
      <c r="O17" s="721" t="s">
        <v>222</v>
      </c>
      <c r="P17" s="722" t="s">
        <v>307</v>
      </c>
      <c r="Q17" s="722" t="s">
        <v>312</v>
      </c>
      <c r="R17" t="s">
        <v>6964</v>
      </c>
    </row>
    <row r="18" spans="1:18">
      <c r="A18" s="721"/>
      <c r="B18" s="721">
        <v>2</v>
      </c>
      <c r="C18" s="722" t="s">
        <v>314</v>
      </c>
      <c r="D18" s="723" t="s">
        <v>16</v>
      </c>
      <c r="E18" s="721" t="s">
        <v>221</v>
      </c>
      <c r="F18" s="721" t="s">
        <v>315</v>
      </c>
      <c r="G18" s="774">
        <v>27018</v>
      </c>
      <c r="H18" s="724">
        <f t="shared" ca="1" si="0"/>
        <v>46</v>
      </c>
      <c r="I18" s="725" t="s">
        <v>1403</v>
      </c>
      <c r="J18" s="721" t="s">
        <v>241</v>
      </c>
      <c r="K18" s="721" t="s">
        <v>6621</v>
      </c>
      <c r="L18" s="726" t="s">
        <v>6425</v>
      </c>
      <c r="M18" s="726" t="s">
        <v>6426</v>
      </c>
      <c r="N18" s="722" t="s">
        <v>228</v>
      </c>
      <c r="O18" s="721" t="s">
        <v>245</v>
      </c>
      <c r="P18" s="727" t="s">
        <v>313</v>
      </c>
      <c r="Q18" s="722" t="s">
        <v>312</v>
      </c>
      <c r="R18" t="s">
        <v>6964</v>
      </c>
    </row>
    <row r="19" spans="1:18">
      <c r="A19" s="721"/>
      <c r="B19" s="721">
        <v>3</v>
      </c>
      <c r="C19" s="722" t="s">
        <v>319</v>
      </c>
      <c r="D19" s="723" t="s">
        <v>16</v>
      </c>
      <c r="E19" s="721" t="s">
        <v>254</v>
      </c>
      <c r="F19" s="721" t="s">
        <v>230</v>
      </c>
      <c r="G19" s="774">
        <v>36447</v>
      </c>
      <c r="H19" s="724">
        <f t="shared" ca="1" si="0"/>
        <v>20</v>
      </c>
      <c r="I19" s="725" t="s">
        <v>1403</v>
      </c>
      <c r="J19" s="721" t="s">
        <v>320</v>
      </c>
      <c r="K19" s="721" t="s">
        <v>6623</v>
      </c>
      <c r="L19" s="726" t="s">
        <v>6425</v>
      </c>
      <c r="M19" s="726" t="s">
        <v>6426</v>
      </c>
      <c r="N19" s="722" t="s">
        <v>228</v>
      </c>
      <c r="O19" s="721" t="s">
        <v>6640</v>
      </c>
      <c r="P19" s="722" t="s">
        <v>318</v>
      </c>
      <c r="Q19" s="722" t="s">
        <v>312</v>
      </c>
      <c r="R19" t="s">
        <v>6964</v>
      </c>
    </row>
    <row r="20" spans="1:18">
      <c r="A20" s="721">
        <v>6</v>
      </c>
      <c r="B20" s="721">
        <v>1</v>
      </c>
      <c r="C20" s="722" t="s">
        <v>311</v>
      </c>
      <c r="D20" s="723" t="s">
        <v>23</v>
      </c>
      <c r="E20" s="721" t="s">
        <v>221</v>
      </c>
      <c r="F20" s="721" t="s">
        <v>309</v>
      </c>
      <c r="G20" s="774">
        <v>19555</v>
      </c>
      <c r="H20" s="724">
        <f t="shared" ca="1" si="0"/>
        <v>66</v>
      </c>
      <c r="I20" s="725" t="s">
        <v>1403</v>
      </c>
      <c r="J20" s="721" t="s">
        <v>241</v>
      </c>
      <c r="K20" s="721" t="s">
        <v>165</v>
      </c>
      <c r="L20" s="726" t="s">
        <v>6425</v>
      </c>
      <c r="M20" s="726" t="s">
        <v>6426</v>
      </c>
      <c r="N20" s="722" t="s">
        <v>228</v>
      </c>
      <c r="O20" s="721" t="s">
        <v>222</v>
      </c>
      <c r="P20" s="722" t="s">
        <v>321</v>
      </c>
      <c r="Q20" s="722" t="s">
        <v>324</v>
      </c>
      <c r="R20" t="s">
        <v>6964</v>
      </c>
    </row>
    <row r="21" spans="1:18">
      <c r="A21" s="721"/>
      <c r="B21" s="721">
        <v>2</v>
      </c>
      <c r="C21" s="722" t="s">
        <v>326</v>
      </c>
      <c r="D21" s="723" t="s">
        <v>16</v>
      </c>
      <c r="E21" s="721" t="s">
        <v>221</v>
      </c>
      <c r="F21" s="721" t="s">
        <v>309</v>
      </c>
      <c r="G21" s="774">
        <v>9235</v>
      </c>
      <c r="H21" s="724">
        <f t="shared" ca="1" si="0"/>
        <v>94</v>
      </c>
      <c r="I21" s="725" t="s">
        <v>1403</v>
      </c>
      <c r="J21" s="721" t="s">
        <v>241</v>
      </c>
      <c r="K21" s="737" t="s">
        <v>6622</v>
      </c>
      <c r="L21" s="726" t="s">
        <v>6425</v>
      </c>
      <c r="M21" s="726" t="s">
        <v>6426</v>
      </c>
      <c r="N21" s="722" t="s">
        <v>228</v>
      </c>
      <c r="O21" s="721" t="s">
        <v>1261</v>
      </c>
      <c r="P21" s="727" t="s">
        <v>325</v>
      </c>
      <c r="Q21" s="722" t="s">
        <v>324</v>
      </c>
      <c r="R21" t="s">
        <v>6964</v>
      </c>
    </row>
    <row r="22" spans="1:18">
      <c r="A22" s="721">
        <v>7</v>
      </c>
      <c r="B22" s="721">
        <v>1</v>
      </c>
      <c r="C22" s="722" t="s">
        <v>331</v>
      </c>
      <c r="D22" s="723" t="s">
        <v>23</v>
      </c>
      <c r="E22" s="721" t="s">
        <v>221</v>
      </c>
      <c r="F22" s="721" t="s">
        <v>309</v>
      </c>
      <c r="G22" s="774">
        <v>24264</v>
      </c>
      <c r="H22" s="724">
        <f t="shared" ca="1" si="0"/>
        <v>53</v>
      </c>
      <c r="I22" s="725" t="s">
        <v>1403</v>
      </c>
      <c r="J22" s="721" t="s">
        <v>258</v>
      </c>
      <c r="K22" s="721" t="s">
        <v>165</v>
      </c>
      <c r="L22" s="726" t="s">
        <v>6425</v>
      </c>
      <c r="M22" s="726" t="s">
        <v>6426</v>
      </c>
      <c r="N22" s="722" t="s">
        <v>228</v>
      </c>
      <c r="O22" s="721" t="s">
        <v>222</v>
      </c>
      <c r="P22" s="722" t="s">
        <v>330</v>
      </c>
      <c r="Q22" s="722" t="s">
        <v>334</v>
      </c>
      <c r="R22" t="s">
        <v>6964</v>
      </c>
    </row>
    <row r="23" spans="1:18">
      <c r="A23" s="721"/>
      <c r="B23" s="721">
        <v>2</v>
      </c>
      <c r="C23" s="722" t="s">
        <v>336</v>
      </c>
      <c r="D23" s="723" t="s">
        <v>16</v>
      </c>
      <c r="E23" s="721" t="s">
        <v>221</v>
      </c>
      <c r="F23" s="721" t="s">
        <v>337</v>
      </c>
      <c r="G23" s="774">
        <v>26446</v>
      </c>
      <c r="H23" s="724">
        <f t="shared" ca="1" si="0"/>
        <v>47</v>
      </c>
      <c r="I23" s="725" t="s">
        <v>1403</v>
      </c>
      <c r="J23" s="721" t="s">
        <v>241</v>
      </c>
      <c r="K23" s="721" t="s">
        <v>6621</v>
      </c>
      <c r="L23" s="726" t="s">
        <v>6425</v>
      </c>
      <c r="M23" s="726" t="s">
        <v>6426</v>
      </c>
      <c r="N23" s="722" t="s">
        <v>228</v>
      </c>
      <c r="O23" s="721" t="s">
        <v>245</v>
      </c>
      <c r="P23" s="722" t="s">
        <v>335</v>
      </c>
      <c r="Q23" s="722" t="s">
        <v>334</v>
      </c>
      <c r="R23" t="s">
        <v>6964</v>
      </c>
    </row>
    <row r="24" spans="1:18">
      <c r="A24" s="721"/>
      <c r="B24" s="721">
        <v>3</v>
      </c>
      <c r="C24" s="722" t="s">
        <v>343</v>
      </c>
      <c r="D24" s="723" t="s">
        <v>23</v>
      </c>
      <c r="E24" s="721" t="s">
        <v>254</v>
      </c>
      <c r="F24" s="721" t="s">
        <v>309</v>
      </c>
      <c r="G24" s="774">
        <v>34570</v>
      </c>
      <c r="H24" s="724">
        <f t="shared" ca="1" si="0"/>
        <v>25</v>
      </c>
      <c r="I24" s="725" t="s">
        <v>1403</v>
      </c>
      <c r="J24" s="721" t="s">
        <v>344</v>
      </c>
      <c r="K24" s="721" t="s">
        <v>6623</v>
      </c>
      <c r="L24" s="726" t="s">
        <v>6425</v>
      </c>
      <c r="M24" s="726" t="s">
        <v>6426</v>
      </c>
      <c r="N24" s="722" t="s">
        <v>228</v>
      </c>
      <c r="O24" s="721" t="s">
        <v>6640</v>
      </c>
      <c r="P24" s="722" t="s">
        <v>342</v>
      </c>
      <c r="Q24" s="722" t="s">
        <v>334</v>
      </c>
      <c r="R24" t="s">
        <v>6964</v>
      </c>
    </row>
    <row r="25" spans="1:18">
      <c r="A25" s="721"/>
      <c r="B25" s="721">
        <v>4</v>
      </c>
      <c r="C25" s="722" t="s">
        <v>347</v>
      </c>
      <c r="D25" s="723" t="s">
        <v>23</v>
      </c>
      <c r="E25" s="721" t="s">
        <v>254</v>
      </c>
      <c r="F25" s="721" t="s">
        <v>22</v>
      </c>
      <c r="G25" s="774">
        <v>37068</v>
      </c>
      <c r="H25" s="724">
        <f t="shared" ca="1" si="0"/>
        <v>18</v>
      </c>
      <c r="I25" s="725" t="s">
        <v>1403</v>
      </c>
      <c r="J25" s="721" t="s">
        <v>262</v>
      </c>
      <c r="K25" s="721" t="s">
        <v>6623</v>
      </c>
      <c r="L25" s="726" t="s">
        <v>6425</v>
      </c>
      <c r="M25" s="726" t="s">
        <v>6426</v>
      </c>
      <c r="N25" s="722" t="s">
        <v>228</v>
      </c>
      <c r="O25" s="721" t="s">
        <v>6640</v>
      </c>
      <c r="P25" s="722" t="s">
        <v>346</v>
      </c>
      <c r="Q25" s="722" t="s">
        <v>334</v>
      </c>
      <c r="R25" t="s">
        <v>6964</v>
      </c>
    </row>
    <row r="26" spans="1:18">
      <c r="A26" s="721">
        <v>8</v>
      </c>
      <c r="B26" s="721">
        <v>1</v>
      </c>
      <c r="C26" s="722" t="s">
        <v>355</v>
      </c>
      <c r="D26" s="723" t="s">
        <v>16</v>
      </c>
      <c r="E26" s="721" t="s">
        <v>221</v>
      </c>
      <c r="F26" s="721" t="s">
        <v>219</v>
      </c>
      <c r="G26" s="774">
        <v>23348</v>
      </c>
      <c r="H26" s="724">
        <f t="shared" ca="1" si="0"/>
        <v>56</v>
      </c>
      <c r="I26" s="725" t="s">
        <v>1403</v>
      </c>
      <c r="J26" s="721" t="s">
        <v>241</v>
      </c>
      <c r="K26" s="721" t="s">
        <v>6621</v>
      </c>
      <c r="L26" s="726"/>
      <c r="M26" s="726" t="s">
        <v>6426</v>
      </c>
      <c r="N26" s="722" t="s">
        <v>228</v>
      </c>
      <c r="O26" s="721" t="s">
        <v>6711</v>
      </c>
      <c r="P26" s="722" t="s">
        <v>354</v>
      </c>
      <c r="Q26" s="722" t="s">
        <v>353</v>
      </c>
      <c r="R26" t="s">
        <v>6964</v>
      </c>
    </row>
    <row r="27" spans="1:18">
      <c r="A27" s="721">
        <v>9</v>
      </c>
      <c r="B27" s="721">
        <v>1</v>
      </c>
      <c r="C27" s="722" t="s">
        <v>359</v>
      </c>
      <c r="D27" s="723" t="s">
        <v>23</v>
      </c>
      <c r="E27" s="721" t="s">
        <v>221</v>
      </c>
      <c r="F27" s="721" t="s">
        <v>22</v>
      </c>
      <c r="G27" s="774">
        <v>30768</v>
      </c>
      <c r="H27" s="724">
        <f t="shared" ca="1" si="0"/>
        <v>36</v>
      </c>
      <c r="I27" s="725" t="s">
        <v>1403</v>
      </c>
      <c r="J27" s="721" t="s">
        <v>258</v>
      </c>
      <c r="K27" s="721" t="s">
        <v>360</v>
      </c>
      <c r="L27" s="726"/>
      <c r="M27" s="726" t="s">
        <v>6426</v>
      </c>
      <c r="N27" s="722" t="s">
        <v>228</v>
      </c>
      <c r="O27" s="721" t="s">
        <v>222</v>
      </c>
      <c r="P27" s="722" t="s">
        <v>358</v>
      </c>
      <c r="Q27" s="722" t="s">
        <v>363</v>
      </c>
      <c r="R27" t="s">
        <v>6964</v>
      </c>
    </row>
    <row r="28" spans="1:18">
      <c r="A28" s="721"/>
      <c r="B28" s="721">
        <v>2</v>
      </c>
      <c r="C28" s="722" t="s">
        <v>365</v>
      </c>
      <c r="D28" s="723" t="s">
        <v>16</v>
      </c>
      <c r="E28" s="721" t="s">
        <v>221</v>
      </c>
      <c r="F28" s="721" t="s">
        <v>366</v>
      </c>
      <c r="G28" s="774">
        <v>31213</v>
      </c>
      <c r="H28" s="724">
        <f t="shared" ca="1" si="0"/>
        <v>34</v>
      </c>
      <c r="I28" s="725" t="s">
        <v>1403</v>
      </c>
      <c r="J28" s="721" t="s">
        <v>267</v>
      </c>
      <c r="K28" s="721" t="s">
        <v>360</v>
      </c>
      <c r="L28" s="726"/>
      <c r="M28" s="726" t="s">
        <v>6426</v>
      </c>
      <c r="N28" s="722" t="s">
        <v>228</v>
      </c>
      <c r="O28" s="721" t="s">
        <v>245</v>
      </c>
      <c r="P28" s="722" t="s">
        <v>364</v>
      </c>
      <c r="Q28" s="722" t="s">
        <v>363</v>
      </c>
      <c r="R28" t="s">
        <v>6964</v>
      </c>
    </row>
    <row r="29" spans="1:18">
      <c r="A29" s="721"/>
      <c r="B29" s="721">
        <v>3</v>
      </c>
      <c r="C29" s="722" t="s">
        <v>368</v>
      </c>
      <c r="D29" s="723" t="s">
        <v>23</v>
      </c>
      <c r="E29" s="721" t="s">
        <v>254</v>
      </c>
      <c r="F29" s="721" t="s">
        <v>22</v>
      </c>
      <c r="G29" s="774">
        <v>38869</v>
      </c>
      <c r="H29" s="724">
        <f t="shared" ca="1" si="0"/>
        <v>13</v>
      </c>
      <c r="I29" s="725" t="s">
        <v>1403</v>
      </c>
      <c r="J29" s="721" t="s">
        <v>249</v>
      </c>
      <c r="K29" s="721" t="s">
        <v>6623</v>
      </c>
      <c r="L29" s="726"/>
      <c r="M29" s="726" t="s">
        <v>6426</v>
      </c>
      <c r="N29" s="722" t="s">
        <v>228</v>
      </c>
      <c r="O29" s="721" t="s">
        <v>6640</v>
      </c>
      <c r="P29" s="722" t="s">
        <v>367</v>
      </c>
      <c r="Q29" s="722" t="s">
        <v>363</v>
      </c>
      <c r="R29" t="s">
        <v>6964</v>
      </c>
    </row>
    <row r="30" spans="1:18">
      <c r="A30" s="721"/>
      <c r="B30" s="721">
        <v>4</v>
      </c>
      <c r="C30" s="722" t="s">
        <v>372</v>
      </c>
      <c r="D30" s="723" t="s">
        <v>16</v>
      </c>
      <c r="E30" s="721" t="s">
        <v>254</v>
      </c>
      <c r="F30" s="721" t="s">
        <v>22</v>
      </c>
      <c r="G30" s="776" t="s">
        <v>373</v>
      </c>
      <c r="H30" s="724">
        <f t="shared" ca="1" si="0"/>
        <v>5</v>
      </c>
      <c r="I30" s="725" t="s">
        <v>1403</v>
      </c>
      <c r="J30" s="721" t="s">
        <v>6624</v>
      </c>
      <c r="K30" s="721" t="s">
        <v>6622</v>
      </c>
      <c r="L30" s="726"/>
      <c r="M30" s="726" t="s">
        <v>6426</v>
      </c>
      <c r="N30" s="722" t="s">
        <v>228</v>
      </c>
      <c r="O30" s="721" t="s">
        <v>6640</v>
      </c>
      <c r="P30" s="727" t="s">
        <v>371</v>
      </c>
      <c r="Q30" s="722" t="s">
        <v>363</v>
      </c>
      <c r="R30" t="s">
        <v>6964</v>
      </c>
    </row>
    <row r="31" spans="1:18">
      <c r="A31" s="721">
        <v>10</v>
      </c>
      <c r="B31" s="721">
        <v>1</v>
      </c>
      <c r="C31" s="722" t="s">
        <v>375</v>
      </c>
      <c r="D31" s="723" t="s">
        <v>16</v>
      </c>
      <c r="E31" s="721" t="s">
        <v>221</v>
      </c>
      <c r="F31" s="721" t="s">
        <v>376</v>
      </c>
      <c r="G31" s="774">
        <v>23073</v>
      </c>
      <c r="H31" s="724">
        <f t="shared" ca="1" si="0"/>
        <v>57</v>
      </c>
      <c r="I31" s="725" t="s">
        <v>1403</v>
      </c>
      <c r="J31" s="721" t="s">
        <v>241</v>
      </c>
      <c r="K31" s="721" t="s">
        <v>6621</v>
      </c>
      <c r="L31" s="726"/>
      <c r="M31" s="726" t="s">
        <v>6426</v>
      </c>
      <c r="N31" s="722" t="s">
        <v>228</v>
      </c>
      <c r="O31" s="721" t="s">
        <v>222</v>
      </c>
      <c r="P31" s="722" t="s">
        <v>374</v>
      </c>
      <c r="Q31" s="722" t="s">
        <v>379</v>
      </c>
      <c r="R31" t="s">
        <v>6964</v>
      </c>
    </row>
    <row r="32" spans="1:18">
      <c r="A32" s="721"/>
      <c r="B32" s="721">
        <v>2</v>
      </c>
      <c r="C32" s="722" t="s">
        <v>383</v>
      </c>
      <c r="D32" s="723" t="s">
        <v>16</v>
      </c>
      <c r="E32" s="721" t="s">
        <v>254</v>
      </c>
      <c r="F32" s="721" t="s">
        <v>376</v>
      </c>
      <c r="G32" s="774">
        <v>30491</v>
      </c>
      <c r="H32" s="724">
        <f t="shared" ca="1" si="0"/>
        <v>36</v>
      </c>
      <c r="I32" s="725" t="s">
        <v>1403</v>
      </c>
      <c r="J32" s="721" t="s">
        <v>241</v>
      </c>
      <c r="K32" s="721" t="s">
        <v>6622</v>
      </c>
      <c r="L32" s="726"/>
      <c r="M32" s="726" t="s">
        <v>6426</v>
      </c>
      <c r="N32" s="722" t="s">
        <v>228</v>
      </c>
      <c r="O32" s="721" t="s">
        <v>6640</v>
      </c>
      <c r="P32" s="722" t="s">
        <v>382</v>
      </c>
      <c r="Q32" s="722" t="s">
        <v>379</v>
      </c>
      <c r="R32" t="s">
        <v>6964</v>
      </c>
    </row>
    <row r="33" spans="1:18">
      <c r="A33" s="721"/>
      <c r="B33" s="721">
        <v>3</v>
      </c>
      <c r="C33" s="722" t="s">
        <v>386</v>
      </c>
      <c r="D33" s="723" t="s">
        <v>23</v>
      </c>
      <c r="E33" s="721" t="s">
        <v>254</v>
      </c>
      <c r="F33" s="721" t="s">
        <v>22</v>
      </c>
      <c r="G33" s="774">
        <v>36260</v>
      </c>
      <c r="H33" s="724">
        <f t="shared" ca="1" si="0"/>
        <v>21</v>
      </c>
      <c r="I33" s="725" t="s">
        <v>1403</v>
      </c>
      <c r="J33" s="721" t="s">
        <v>320</v>
      </c>
      <c r="K33" s="721" t="s">
        <v>6623</v>
      </c>
      <c r="L33" s="726"/>
      <c r="M33" s="726" t="s">
        <v>6426</v>
      </c>
      <c r="N33" s="722" t="s">
        <v>228</v>
      </c>
      <c r="O33" s="721" t="s">
        <v>6640</v>
      </c>
      <c r="P33" s="722" t="s">
        <v>385</v>
      </c>
      <c r="Q33" s="722" t="s">
        <v>379</v>
      </c>
      <c r="R33" t="s">
        <v>6964</v>
      </c>
    </row>
    <row r="34" spans="1:18">
      <c r="A34" s="721">
        <v>11</v>
      </c>
      <c r="B34" s="721">
        <v>1</v>
      </c>
      <c r="C34" s="722" t="s">
        <v>388</v>
      </c>
      <c r="D34" s="723" t="s">
        <v>23</v>
      </c>
      <c r="E34" s="721" t="s">
        <v>221</v>
      </c>
      <c r="F34" s="721" t="s">
        <v>389</v>
      </c>
      <c r="G34" s="774">
        <v>21707</v>
      </c>
      <c r="H34" s="724">
        <f t="shared" ca="1" si="0"/>
        <v>60</v>
      </c>
      <c r="I34" s="725" t="s">
        <v>1403</v>
      </c>
      <c r="J34" s="721" t="s">
        <v>241</v>
      </c>
      <c r="K34" s="721" t="s">
        <v>165</v>
      </c>
      <c r="L34" s="726"/>
      <c r="M34" s="726" t="s">
        <v>6426</v>
      </c>
      <c r="N34" s="722" t="s">
        <v>228</v>
      </c>
      <c r="O34" s="721" t="s">
        <v>222</v>
      </c>
      <c r="P34" s="734" t="s">
        <v>387</v>
      </c>
      <c r="Q34" s="722" t="s">
        <v>392</v>
      </c>
      <c r="R34" t="s">
        <v>6964</v>
      </c>
    </row>
    <row r="35" spans="1:18">
      <c r="A35" s="721"/>
      <c r="B35" s="721">
        <v>2</v>
      </c>
      <c r="C35" s="722" t="s">
        <v>394</v>
      </c>
      <c r="D35" s="723" t="s">
        <v>16</v>
      </c>
      <c r="E35" s="721" t="s">
        <v>221</v>
      </c>
      <c r="F35" s="721" t="s">
        <v>389</v>
      </c>
      <c r="G35" s="774">
        <v>22267</v>
      </c>
      <c r="H35" s="724">
        <f t="shared" ca="1" si="0"/>
        <v>59</v>
      </c>
      <c r="I35" s="725" t="s">
        <v>1403</v>
      </c>
      <c r="J35" s="721" t="s">
        <v>241</v>
      </c>
      <c r="K35" s="721" t="s">
        <v>6621</v>
      </c>
      <c r="L35" s="726"/>
      <c r="M35" s="726" t="s">
        <v>6426</v>
      </c>
      <c r="N35" s="722" t="s">
        <v>228</v>
      </c>
      <c r="O35" s="721" t="s">
        <v>245</v>
      </c>
      <c r="P35" s="722" t="s">
        <v>393</v>
      </c>
      <c r="Q35" s="722" t="s">
        <v>392</v>
      </c>
      <c r="R35" t="s">
        <v>6964</v>
      </c>
    </row>
    <row r="36" spans="1:18">
      <c r="A36" s="721"/>
      <c r="B36" s="721">
        <v>3</v>
      </c>
      <c r="C36" s="722" t="s">
        <v>398</v>
      </c>
      <c r="D36" s="723" t="s">
        <v>23</v>
      </c>
      <c r="E36" s="721" t="s">
        <v>254</v>
      </c>
      <c r="F36" s="721" t="s">
        <v>22</v>
      </c>
      <c r="G36" s="774">
        <v>36082</v>
      </c>
      <c r="H36" s="724">
        <f t="shared" ca="1" si="0"/>
        <v>21</v>
      </c>
      <c r="I36" s="725" t="s">
        <v>1403</v>
      </c>
      <c r="J36" s="721" t="s">
        <v>258</v>
      </c>
      <c r="K36" s="721" t="s">
        <v>6623</v>
      </c>
      <c r="L36" s="726"/>
      <c r="M36" s="726" t="s">
        <v>6426</v>
      </c>
      <c r="N36" s="722" t="s">
        <v>228</v>
      </c>
      <c r="O36" s="721" t="s">
        <v>6640</v>
      </c>
      <c r="P36" s="722" t="s">
        <v>397</v>
      </c>
      <c r="Q36" s="722" t="s">
        <v>392</v>
      </c>
      <c r="R36" t="s">
        <v>6964</v>
      </c>
    </row>
    <row r="37" spans="1:18">
      <c r="A37" s="721">
        <v>12</v>
      </c>
      <c r="B37" s="721">
        <v>1</v>
      </c>
      <c r="C37" s="722" t="s">
        <v>400</v>
      </c>
      <c r="D37" s="723" t="s">
        <v>23</v>
      </c>
      <c r="E37" s="721" t="s">
        <v>221</v>
      </c>
      <c r="F37" s="721" t="s">
        <v>219</v>
      </c>
      <c r="G37" s="774">
        <v>28642</v>
      </c>
      <c r="H37" s="724">
        <f t="shared" ca="1" si="0"/>
        <v>41</v>
      </c>
      <c r="I37" s="725" t="s">
        <v>1403</v>
      </c>
      <c r="J37" s="721" t="s">
        <v>241</v>
      </c>
      <c r="K37" s="721" t="s">
        <v>165</v>
      </c>
      <c r="L37" s="726"/>
      <c r="M37" s="726" t="s">
        <v>6426</v>
      </c>
      <c r="N37" s="722" t="s">
        <v>228</v>
      </c>
      <c r="O37" s="721" t="s">
        <v>222</v>
      </c>
      <c r="P37" s="722" t="s">
        <v>399</v>
      </c>
      <c r="Q37" s="722" t="s">
        <v>403</v>
      </c>
      <c r="R37" t="s">
        <v>6964</v>
      </c>
    </row>
    <row r="38" spans="1:18">
      <c r="A38" s="721"/>
      <c r="B38" s="721">
        <v>2</v>
      </c>
      <c r="C38" s="722" t="s">
        <v>405</v>
      </c>
      <c r="D38" s="723" t="s">
        <v>16</v>
      </c>
      <c r="E38" s="721" t="s">
        <v>221</v>
      </c>
      <c r="F38" s="721" t="s">
        <v>219</v>
      </c>
      <c r="G38" s="774">
        <v>29992</v>
      </c>
      <c r="H38" s="724">
        <f t="shared" ca="1" si="0"/>
        <v>38</v>
      </c>
      <c r="I38" s="725" t="s">
        <v>1403</v>
      </c>
      <c r="J38" s="721" t="s">
        <v>241</v>
      </c>
      <c r="K38" s="721" t="s">
        <v>6621</v>
      </c>
      <c r="L38" s="726"/>
      <c r="M38" s="726" t="s">
        <v>6426</v>
      </c>
      <c r="N38" s="722" t="s">
        <v>228</v>
      </c>
      <c r="O38" s="721" t="s">
        <v>245</v>
      </c>
      <c r="P38" s="722" t="s">
        <v>404</v>
      </c>
      <c r="Q38" s="722" t="s">
        <v>403</v>
      </c>
      <c r="R38" t="s">
        <v>6964</v>
      </c>
    </row>
    <row r="39" spans="1:18">
      <c r="A39" s="721"/>
      <c r="B39" s="721">
        <v>3</v>
      </c>
      <c r="C39" s="722" t="s">
        <v>409</v>
      </c>
      <c r="D39" s="723" t="s">
        <v>16</v>
      </c>
      <c r="E39" s="721" t="s">
        <v>254</v>
      </c>
      <c r="F39" s="721" t="s">
        <v>219</v>
      </c>
      <c r="G39" s="774">
        <v>37210</v>
      </c>
      <c r="H39" s="724">
        <f t="shared" ca="1" si="0"/>
        <v>18</v>
      </c>
      <c r="I39" s="725" t="s">
        <v>1403</v>
      </c>
      <c r="J39" s="721" t="s">
        <v>262</v>
      </c>
      <c r="K39" s="721" t="s">
        <v>6623</v>
      </c>
      <c r="L39" s="726"/>
      <c r="M39" s="726" t="s">
        <v>6426</v>
      </c>
      <c r="N39" s="722" t="s">
        <v>228</v>
      </c>
      <c r="O39" s="721" t="s">
        <v>6640</v>
      </c>
      <c r="P39" s="722" t="s">
        <v>408</v>
      </c>
      <c r="Q39" s="722" t="s">
        <v>403</v>
      </c>
      <c r="R39" t="s">
        <v>6964</v>
      </c>
    </row>
    <row r="40" spans="1:18">
      <c r="A40" s="721"/>
      <c r="B40" s="721">
        <v>4</v>
      </c>
      <c r="C40" s="722" t="s">
        <v>411</v>
      </c>
      <c r="D40" s="723" t="s">
        <v>23</v>
      </c>
      <c r="E40" s="721" t="s">
        <v>254</v>
      </c>
      <c r="F40" s="721" t="s">
        <v>22</v>
      </c>
      <c r="G40" s="774">
        <v>40312</v>
      </c>
      <c r="H40" s="724">
        <f t="shared" ca="1" si="0"/>
        <v>9</v>
      </c>
      <c r="I40" s="725" t="s">
        <v>1403</v>
      </c>
      <c r="J40" s="721" t="s">
        <v>249</v>
      </c>
      <c r="K40" s="721" t="s">
        <v>6622</v>
      </c>
      <c r="L40" s="726"/>
      <c r="M40" s="726" t="s">
        <v>6426</v>
      </c>
      <c r="N40" s="722" t="s">
        <v>228</v>
      </c>
      <c r="O40" s="721" t="s">
        <v>6640</v>
      </c>
      <c r="P40" s="727" t="s">
        <v>410</v>
      </c>
      <c r="Q40" s="722" t="s">
        <v>403</v>
      </c>
      <c r="R40" t="s">
        <v>6964</v>
      </c>
    </row>
    <row r="41" spans="1:18">
      <c r="A41" s="721"/>
      <c r="B41" s="721">
        <v>5</v>
      </c>
      <c r="C41" s="722" t="s">
        <v>6860</v>
      </c>
      <c r="D41" s="723" t="s">
        <v>23</v>
      </c>
      <c r="E41" s="721" t="s">
        <v>254</v>
      </c>
      <c r="F41" s="721"/>
      <c r="G41" s="774"/>
      <c r="H41" s="724"/>
      <c r="I41" s="725" t="s">
        <v>1403</v>
      </c>
      <c r="J41" s="721" t="s">
        <v>6624</v>
      </c>
      <c r="K41" s="721" t="s">
        <v>6622</v>
      </c>
      <c r="L41" s="726"/>
      <c r="M41" s="726"/>
      <c r="N41" s="722"/>
      <c r="O41" s="721"/>
      <c r="P41" s="727"/>
      <c r="Q41" s="722"/>
      <c r="R41" t="s">
        <v>6964</v>
      </c>
    </row>
    <row r="42" spans="1:18">
      <c r="A42" s="721">
        <v>13</v>
      </c>
      <c r="B42" s="721">
        <v>1</v>
      </c>
      <c r="C42" s="722" t="s">
        <v>433</v>
      </c>
      <c r="D42" s="723" t="s">
        <v>16</v>
      </c>
      <c r="E42" s="721" t="s">
        <v>221</v>
      </c>
      <c r="F42" s="721" t="s">
        <v>434</v>
      </c>
      <c r="G42" s="774">
        <v>27066</v>
      </c>
      <c r="H42" s="724">
        <f t="shared" ca="1" si="0"/>
        <v>46</v>
      </c>
      <c r="I42" s="725" t="s">
        <v>1403</v>
      </c>
      <c r="J42" s="721" t="s">
        <v>241</v>
      </c>
      <c r="K42" s="721" t="s">
        <v>6621</v>
      </c>
      <c r="L42" s="726"/>
      <c r="M42" s="726" t="s">
        <v>6426</v>
      </c>
      <c r="N42" s="722" t="s">
        <v>228</v>
      </c>
      <c r="O42" s="721" t="s">
        <v>222</v>
      </c>
      <c r="P42" s="722" t="s">
        <v>432</v>
      </c>
      <c r="Q42" s="722" t="s">
        <v>431</v>
      </c>
      <c r="R42" t="s">
        <v>6964</v>
      </c>
    </row>
    <row r="43" spans="1:18">
      <c r="A43" s="721"/>
      <c r="B43" s="721">
        <v>2</v>
      </c>
      <c r="C43" s="722" t="s">
        <v>438</v>
      </c>
      <c r="D43" s="723" t="s">
        <v>23</v>
      </c>
      <c r="E43" s="721" t="s">
        <v>254</v>
      </c>
      <c r="F43" s="721" t="s">
        <v>439</v>
      </c>
      <c r="G43" s="774">
        <v>35263</v>
      </c>
      <c r="H43" s="724">
        <f t="shared" ca="1" si="0"/>
        <v>23</v>
      </c>
      <c r="I43" s="725" t="s">
        <v>1403</v>
      </c>
      <c r="J43" s="721" t="s">
        <v>258</v>
      </c>
      <c r="K43" s="721" t="s">
        <v>261</v>
      </c>
      <c r="L43" s="726"/>
      <c r="M43" s="726" t="s">
        <v>6426</v>
      </c>
      <c r="N43" s="722" t="s">
        <v>228</v>
      </c>
      <c r="O43" s="721" t="s">
        <v>6640</v>
      </c>
      <c r="P43" s="722" t="s">
        <v>437</v>
      </c>
      <c r="Q43" s="722" t="s">
        <v>431</v>
      </c>
      <c r="R43" t="s">
        <v>6964</v>
      </c>
    </row>
    <row r="44" spans="1:18">
      <c r="A44" s="721"/>
      <c r="B44" s="721">
        <v>3</v>
      </c>
      <c r="C44" s="722" t="s">
        <v>441</v>
      </c>
      <c r="D44" s="723" t="s">
        <v>23</v>
      </c>
      <c r="E44" s="721" t="s">
        <v>254</v>
      </c>
      <c r="F44" s="721" t="s">
        <v>22</v>
      </c>
      <c r="G44" s="774">
        <v>36624</v>
      </c>
      <c r="H44" s="724">
        <f t="shared" ca="1" si="0"/>
        <v>20</v>
      </c>
      <c r="I44" s="725" t="s">
        <v>1403</v>
      </c>
      <c r="J44" s="721" t="s">
        <v>258</v>
      </c>
      <c r="K44" s="721" t="s">
        <v>6623</v>
      </c>
      <c r="L44" s="726"/>
      <c r="M44" s="726" t="s">
        <v>6426</v>
      </c>
      <c r="N44" s="722" t="s">
        <v>228</v>
      </c>
      <c r="O44" s="721" t="s">
        <v>6640</v>
      </c>
      <c r="P44" s="722" t="s">
        <v>440</v>
      </c>
      <c r="Q44" s="722" t="s">
        <v>431</v>
      </c>
      <c r="R44" t="s">
        <v>6964</v>
      </c>
    </row>
    <row r="45" spans="1:18">
      <c r="A45" s="721"/>
      <c r="B45" s="721">
        <v>4</v>
      </c>
      <c r="C45" s="722" t="s">
        <v>444</v>
      </c>
      <c r="D45" s="723" t="s">
        <v>16</v>
      </c>
      <c r="E45" s="721" t="s">
        <v>254</v>
      </c>
      <c r="F45" s="721" t="s">
        <v>22</v>
      </c>
      <c r="G45" s="774">
        <v>38450</v>
      </c>
      <c r="H45" s="724">
        <f t="shared" ca="1" si="0"/>
        <v>15</v>
      </c>
      <c r="I45" s="725" t="s">
        <v>1403</v>
      </c>
      <c r="J45" s="721" t="s">
        <v>249</v>
      </c>
      <c r="K45" s="721" t="s">
        <v>6623</v>
      </c>
      <c r="L45" s="726"/>
      <c r="M45" s="726" t="s">
        <v>6426</v>
      </c>
      <c r="N45" s="722" t="s">
        <v>228</v>
      </c>
      <c r="O45" s="721" t="s">
        <v>6640</v>
      </c>
      <c r="P45" s="722" t="s">
        <v>443</v>
      </c>
      <c r="Q45" s="722" t="s">
        <v>431</v>
      </c>
      <c r="R45" t="s">
        <v>6964</v>
      </c>
    </row>
    <row r="46" spans="1:18">
      <c r="A46" s="721"/>
      <c r="B46" s="721">
        <v>5</v>
      </c>
      <c r="C46" s="722" t="s">
        <v>446</v>
      </c>
      <c r="D46" s="723" t="s">
        <v>16</v>
      </c>
      <c r="E46" s="721" t="s">
        <v>254</v>
      </c>
      <c r="F46" s="721" t="s">
        <v>22</v>
      </c>
      <c r="G46" s="774">
        <v>39291</v>
      </c>
      <c r="H46" s="724">
        <f t="shared" ca="1" si="0"/>
        <v>12</v>
      </c>
      <c r="I46" s="725" t="s">
        <v>1403</v>
      </c>
      <c r="J46" s="721" t="s">
        <v>249</v>
      </c>
      <c r="K46" s="721" t="s">
        <v>6623</v>
      </c>
      <c r="L46" s="726"/>
      <c r="M46" s="726" t="s">
        <v>6426</v>
      </c>
      <c r="N46" s="722" t="s">
        <v>228</v>
      </c>
      <c r="O46" s="721" t="s">
        <v>6640</v>
      </c>
      <c r="P46" s="722" t="s">
        <v>445</v>
      </c>
      <c r="Q46" s="722" t="s">
        <v>431</v>
      </c>
      <c r="R46" t="s">
        <v>6964</v>
      </c>
    </row>
    <row r="47" spans="1:18">
      <c r="A47" s="721">
        <v>14</v>
      </c>
      <c r="B47" s="721">
        <v>1</v>
      </c>
      <c r="C47" s="722" t="s">
        <v>448</v>
      </c>
      <c r="D47" s="723" t="s">
        <v>23</v>
      </c>
      <c r="E47" s="721" t="s">
        <v>221</v>
      </c>
      <c r="F47" s="721" t="s">
        <v>376</v>
      </c>
      <c r="G47" s="774">
        <v>27529</v>
      </c>
      <c r="H47" s="724">
        <f t="shared" ca="1" si="0"/>
        <v>44</v>
      </c>
      <c r="I47" s="725" t="s">
        <v>1403</v>
      </c>
      <c r="J47" s="721" t="s">
        <v>241</v>
      </c>
      <c r="K47" s="721" t="s">
        <v>224</v>
      </c>
      <c r="L47" s="726"/>
      <c r="M47" s="726" t="s">
        <v>6426</v>
      </c>
      <c r="N47" s="722" t="s">
        <v>228</v>
      </c>
      <c r="O47" s="721" t="s">
        <v>222</v>
      </c>
      <c r="P47" s="722" t="s">
        <v>447</v>
      </c>
      <c r="Q47" s="722" t="s">
        <v>449</v>
      </c>
      <c r="R47" t="s">
        <v>6964</v>
      </c>
    </row>
    <row r="48" spans="1:18">
      <c r="A48" s="721"/>
      <c r="B48" s="721">
        <v>2</v>
      </c>
      <c r="C48" s="722" t="s">
        <v>451</v>
      </c>
      <c r="D48" s="723" t="s">
        <v>16</v>
      </c>
      <c r="E48" s="721" t="s">
        <v>221</v>
      </c>
      <c r="F48" s="721" t="s">
        <v>452</v>
      </c>
      <c r="G48" s="774">
        <v>30825</v>
      </c>
      <c r="H48" s="724">
        <f t="shared" ca="1" si="0"/>
        <v>35</v>
      </c>
      <c r="I48" s="725" t="s">
        <v>1403</v>
      </c>
      <c r="J48" s="721" t="s">
        <v>241</v>
      </c>
      <c r="K48" s="721" t="s">
        <v>6621</v>
      </c>
      <c r="L48" s="726"/>
      <c r="M48" s="726" t="s">
        <v>6426</v>
      </c>
      <c r="N48" s="722" t="s">
        <v>228</v>
      </c>
      <c r="O48" s="721" t="s">
        <v>245</v>
      </c>
      <c r="P48" s="722" t="s">
        <v>450</v>
      </c>
      <c r="Q48" s="722" t="s">
        <v>449</v>
      </c>
      <c r="R48" t="s">
        <v>6964</v>
      </c>
    </row>
    <row r="49" spans="1:18">
      <c r="A49" s="721"/>
      <c r="B49" s="721">
        <v>3</v>
      </c>
      <c r="C49" s="722" t="s">
        <v>457</v>
      </c>
      <c r="D49" s="723" t="s">
        <v>23</v>
      </c>
      <c r="E49" s="721" t="s">
        <v>254</v>
      </c>
      <c r="F49" s="721" t="s">
        <v>22</v>
      </c>
      <c r="G49" s="774">
        <v>36665</v>
      </c>
      <c r="H49" s="724">
        <f t="shared" ca="1" si="0"/>
        <v>19</v>
      </c>
      <c r="I49" s="725" t="s">
        <v>1403</v>
      </c>
      <c r="J49" s="721" t="s">
        <v>258</v>
      </c>
      <c r="K49" s="721" t="s">
        <v>224</v>
      </c>
      <c r="L49" s="726"/>
      <c r="M49" s="726" t="s">
        <v>6426</v>
      </c>
      <c r="N49" s="722" t="s">
        <v>228</v>
      </c>
      <c r="O49" s="721" t="s">
        <v>6640</v>
      </c>
      <c r="P49" s="722" t="s">
        <v>456</v>
      </c>
      <c r="Q49" s="722" t="s">
        <v>449</v>
      </c>
      <c r="R49" t="s">
        <v>6964</v>
      </c>
    </row>
    <row r="50" spans="1:18">
      <c r="A50" s="721"/>
      <c r="B50" s="721">
        <v>4</v>
      </c>
      <c r="C50" s="722" t="s">
        <v>459</v>
      </c>
      <c r="D50" s="723" t="s">
        <v>16</v>
      </c>
      <c r="E50" s="721" t="s">
        <v>254</v>
      </c>
      <c r="F50" s="721" t="s">
        <v>22</v>
      </c>
      <c r="G50" s="774">
        <v>37947</v>
      </c>
      <c r="H50" s="724">
        <f t="shared" ca="1" si="0"/>
        <v>16</v>
      </c>
      <c r="I50" s="725" t="s">
        <v>1403</v>
      </c>
      <c r="J50" s="721" t="s">
        <v>262</v>
      </c>
      <c r="K50" s="721" t="s">
        <v>6623</v>
      </c>
      <c r="L50" s="726"/>
      <c r="M50" s="726" t="s">
        <v>6426</v>
      </c>
      <c r="N50" s="722" t="s">
        <v>228</v>
      </c>
      <c r="O50" s="721" t="s">
        <v>6640</v>
      </c>
      <c r="P50" s="722" t="s">
        <v>458</v>
      </c>
      <c r="Q50" s="722" t="s">
        <v>449</v>
      </c>
      <c r="R50" t="s">
        <v>6964</v>
      </c>
    </row>
    <row r="51" spans="1:18">
      <c r="A51" s="721"/>
      <c r="B51" s="721">
        <v>5</v>
      </c>
      <c r="C51" s="722" t="s">
        <v>461</v>
      </c>
      <c r="D51" s="723" t="s">
        <v>23</v>
      </c>
      <c r="E51" s="721" t="s">
        <v>254</v>
      </c>
      <c r="F51" s="721" t="s">
        <v>22</v>
      </c>
      <c r="G51" s="774">
        <v>38855</v>
      </c>
      <c r="H51" s="724">
        <f t="shared" ca="1" si="0"/>
        <v>13</v>
      </c>
      <c r="I51" s="725" t="s">
        <v>1403</v>
      </c>
      <c r="J51" s="721" t="s">
        <v>249</v>
      </c>
      <c r="K51" s="721" t="s">
        <v>6623</v>
      </c>
      <c r="L51" s="726"/>
      <c r="M51" s="726" t="s">
        <v>6426</v>
      </c>
      <c r="N51" s="722" t="s">
        <v>228</v>
      </c>
      <c r="O51" s="721" t="s">
        <v>6640</v>
      </c>
      <c r="P51" s="722" t="s">
        <v>460</v>
      </c>
      <c r="Q51" s="722" t="s">
        <v>449</v>
      </c>
      <c r="R51" t="s">
        <v>6964</v>
      </c>
    </row>
    <row r="52" spans="1:18">
      <c r="A52" s="721"/>
      <c r="B52" s="721">
        <v>6</v>
      </c>
      <c r="C52" s="722" t="s">
        <v>463</v>
      </c>
      <c r="D52" s="723" t="s">
        <v>16</v>
      </c>
      <c r="E52" s="721" t="s">
        <v>254</v>
      </c>
      <c r="F52" s="721" t="s">
        <v>464</v>
      </c>
      <c r="G52" s="774">
        <v>39205</v>
      </c>
      <c r="H52" s="724">
        <f t="shared" ca="1" si="0"/>
        <v>12</v>
      </c>
      <c r="I52" s="725" t="s">
        <v>1403</v>
      </c>
      <c r="J52" s="721" t="s">
        <v>249</v>
      </c>
      <c r="K52" s="721" t="s">
        <v>6623</v>
      </c>
      <c r="L52" s="726"/>
      <c r="M52" s="726" t="s">
        <v>6426</v>
      </c>
      <c r="N52" s="722" t="s">
        <v>228</v>
      </c>
      <c r="O52" s="721" t="s">
        <v>6640</v>
      </c>
      <c r="P52" s="734" t="s">
        <v>462</v>
      </c>
      <c r="Q52" s="722" t="s">
        <v>449</v>
      </c>
      <c r="R52" t="s">
        <v>6964</v>
      </c>
    </row>
    <row r="53" spans="1:18">
      <c r="A53" s="721">
        <v>15</v>
      </c>
      <c r="B53" s="721">
        <v>1</v>
      </c>
      <c r="C53" s="722" t="s">
        <v>466</v>
      </c>
      <c r="D53" s="723" t="s">
        <v>23</v>
      </c>
      <c r="E53" s="721" t="s">
        <v>221</v>
      </c>
      <c r="F53" s="721" t="s">
        <v>467</v>
      </c>
      <c r="G53" s="774">
        <v>24468</v>
      </c>
      <c r="H53" s="724">
        <f t="shared" ca="1" si="0"/>
        <v>53</v>
      </c>
      <c r="I53" s="725" t="s">
        <v>1403</v>
      </c>
      <c r="J53" s="721" t="s">
        <v>6954</v>
      </c>
      <c r="K53" s="721" t="s">
        <v>470</v>
      </c>
      <c r="L53" s="726"/>
      <c r="M53" s="726" t="s">
        <v>6426</v>
      </c>
      <c r="N53" s="722" t="s">
        <v>228</v>
      </c>
      <c r="O53" s="721" t="s">
        <v>222</v>
      </c>
      <c r="P53" s="722" t="s">
        <v>465</v>
      </c>
      <c r="Q53" s="722" t="s">
        <v>473</v>
      </c>
      <c r="R53" t="s">
        <v>6964</v>
      </c>
    </row>
    <row r="54" spans="1:18">
      <c r="A54" s="721"/>
      <c r="B54" s="721">
        <v>2</v>
      </c>
      <c r="C54" s="722" t="s">
        <v>475</v>
      </c>
      <c r="D54" s="723" t="s">
        <v>16</v>
      </c>
      <c r="E54" s="721" t="s">
        <v>221</v>
      </c>
      <c r="F54" s="721" t="s">
        <v>467</v>
      </c>
      <c r="G54" s="774">
        <v>25763</v>
      </c>
      <c r="H54" s="724">
        <f t="shared" ca="1" si="0"/>
        <v>49</v>
      </c>
      <c r="I54" s="725" t="s">
        <v>1403</v>
      </c>
      <c r="J54" s="721" t="s">
        <v>267</v>
      </c>
      <c r="K54" s="721" t="s">
        <v>6621</v>
      </c>
      <c r="L54" s="726"/>
      <c r="M54" s="726" t="s">
        <v>6426</v>
      </c>
      <c r="N54" s="722" t="s">
        <v>228</v>
      </c>
      <c r="O54" s="721" t="s">
        <v>245</v>
      </c>
      <c r="P54" s="722" t="s">
        <v>474</v>
      </c>
      <c r="Q54" s="722" t="s">
        <v>473</v>
      </c>
      <c r="R54" t="s">
        <v>6964</v>
      </c>
    </row>
    <row r="55" spans="1:18">
      <c r="A55" s="721"/>
      <c r="B55" s="721">
        <v>3</v>
      </c>
      <c r="C55" s="722" t="s">
        <v>482</v>
      </c>
      <c r="D55" s="723" t="s">
        <v>16</v>
      </c>
      <c r="E55" s="721" t="s">
        <v>254</v>
      </c>
      <c r="F55" s="721" t="s">
        <v>467</v>
      </c>
      <c r="G55" s="774">
        <v>33805</v>
      </c>
      <c r="H55" s="724">
        <f t="shared" ca="1" si="0"/>
        <v>27</v>
      </c>
      <c r="I55" s="725" t="s">
        <v>1403</v>
      </c>
      <c r="J55" s="721" t="s">
        <v>1958</v>
      </c>
      <c r="K55" s="721" t="s">
        <v>6623</v>
      </c>
      <c r="L55" s="726"/>
      <c r="M55" s="726" t="s">
        <v>6426</v>
      </c>
      <c r="N55" s="722" t="s">
        <v>228</v>
      </c>
      <c r="O55" s="721" t="s">
        <v>6640</v>
      </c>
      <c r="P55" s="722" t="s">
        <v>481</v>
      </c>
      <c r="Q55" s="722" t="s">
        <v>473</v>
      </c>
      <c r="R55" t="s">
        <v>6964</v>
      </c>
    </row>
    <row r="56" spans="1:18">
      <c r="A56" s="721"/>
      <c r="B56" s="721">
        <v>4</v>
      </c>
      <c r="C56" s="722" t="s">
        <v>485</v>
      </c>
      <c r="D56" s="723" t="s">
        <v>23</v>
      </c>
      <c r="E56" s="721" t="s">
        <v>254</v>
      </c>
      <c r="F56" s="721" t="s">
        <v>230</v>
      </c>
      <c r="G56" s="774">
        <v>36294</v>
      </c>
      <c r="H56" s="724">
        <f t="shared" ca="1" si="0"/>
        <v>20</v>
      </c>
      <c r="I56" s="725" t="s">
        <v>1403</v>
      </c>
      <c r="J56" s="721" t="s">
        <v>320</v>
      </c>
      <c r="K56" s="721" t="s">
        <v>6623</v>
      </c>
      <c r="L56" s="726"/>
      <c r="M56" s="726" t="s">
        <v>6426</v>
      </c>
      <c r="N56" s="722" t="s">
        <v>228</v>
      </c>
      <c r="O56" s="721" t="s">
        <v>6640</v>
      </c>
      <c r="P56" s="722" t="s">
        <v>484</v>
      </c>
      <c r="Q56" s="722" t="s">
        <v>473</v>
      </c>
      <c r="R56" t="s">
        <v>6964</v>
      </c>
    </row>
    <row r="57" spans="1:18">
      <c r="A57" s="721">
        <v>16</v>
      </c>
      <c r="B57" s="721">
        <v>1</v>
      </c>
      <c r="C57" s="722" t="s">
        <v>487</v>
      </c>
      <c r="D57" s="723" t="s">
        <v>23</v>
      </c>
      <c r="E57" s="721" t="s">
        <v>221</v>
      </c>
      <c r="F57" s="721" t="s">
        <v>219</v>
      </c>
      <c r="G57" s="774">
        <v>26056</v>
      </c>
      <c r="H57" s="724">
        <f t="shared" ca="1" si="0"/>
        <v>48</v>
      </c>
      <c r="I57" s="725" t="s">
        <v>1403</v>
      </c>
      <c r="J57" s="721" t="s">
        <v>258</v>
      </c>
      <c r="K57" s="721" t="s">
        <v>165</v>
      </c>
      <c r="L57" s="726"/>
      <c r="M57" s="726" t="s">
        <v>6426</v>
      </c>
      <c r="N57" s="722" t="s">
        <v>228</v>
      </c>
      <c r="O57" s="721" t="s">
        <v>222</v>
      </c>
      <c r="P57" s="722" t="s">
        <v>486</v>
      </c>
      <c r="Q57" s="722" t="s">
        <v>490</v>
      </c>
      <c r="R57" t="s">
        <v>6964</v>
      </c>
    </row>
    <row r="58" spans="1:18">
      <c r="A58" s="721"/>
      <c r="B58" s="721">
        <v>2</v>
      </c>
      <c r="C58" s="722" t="s">
        <v>492</v>
      </c>
      <c r="D58" s="723" t="s">
        <v>16</v>
      </c>
      <c r="E58" s="721" t="s">
        <v>221</v>
      </c>
      <c r="F58" s="721" t="s">
        <v>219</v>
      </c>
      <c r="G58" s="774">
        <v>27284</v>
      </c>
      <c r="H58" s="724">
        <f t="shared" ca="1" si="0"/>
        <v>45</v>
      </c>
      <c r="I58" s="725" t="s">
        <v>1403</v>
      </c>
      <c r="J58" s="721" t="s">
        <v>258</v>
      </c>
      <c r="K58" s="721" t="s">
        <v>6621</v>
      </c>
      <c r="L58" s="726"/>
      <c r="M58" s="726" t="s">
        <v>6426</v>
      </c>
      <c r="N58" s="722" t="s">
        <v>228</v>
      </c>
      <c r="O58" s="721" t="s">
        <v>245</v>
      </c>
      <c r="P58" s="722" t="s">
        <v>491</v>
      </c>
      <c r="Q58" s="722" t="s">
        <v>490</v>
      </c>
      <c r="R58" t="s">
        <v>6964</v>
      </c>
    </row>
    <row r="59" spans="1:18">
      <c r="A59" s="721"/>
      <c r="B59" s="721">
        <v>3</v>
      </c>
      <c r="C59" s="722" t="s">
        <v>498</v>
      </c>
      <c r="D59" s="723" t="s">
        <v>16</v>
      </c>
      <c r="E59" s="721" t="s">
        <v>254</v>
      </c>
      <c r="F59" s="721" t="s">
        <v>219</v>
      </c>
      <c r="G59" s="774">
        <v>37564</v>
      </c>
      <c r="H59" s="724">
        <f t="shared" ca="1" si="0"/>
        <v>17</v>
      </c>
      <c r="I59" s="725" t="s">
        <v>1403</v>
      </c>
      <c r="J59" s="721" t="s">
        <v>262</v>
      </c>
      <c r="K59" s="721" t="s">
        <v>6623</v>
      </c>
      <c r="L59" s="726"/>
      <c r="M59" s="726" t="s">
        <v>6426</v>
      </c>
      <c r="N59" s="722" t="s">
        <v>228</v>
      </c>
      <c r="O59" s="721" t="s">
        <v>6640</v>
      </c>
      <c r="P59" s="722" t="s">
        <v>497</v>
      </c>
      <c r="Q59" s="722" t="s">
        <v>490</v>
      </c>
      <c r="R59" t="s">
        <v>6964</v>
      </c>
    </row>
    <row r="60" spans="1:18">
      <c r="A60" s="721">
        <v>17</v>
      </c>
      <c r="B60" s="721">
        <v>1</v>
      </c>
      <c r="C60" s="722" t="s">
        <v>500</v>
      </c>
      <c r="D60" s="723" t="s">
        <v>23</v>
      </c>
      <c r="E60" s="721" t="s">
        <v>221</v>
      </c>
      <c r="F60" s="721" t="s">
        <v>288</v>
      </c>
      <c r="G60" s="774">
        <v>26912</v>
      </c>
      <c r="H60" s="724">
        <f t="shared" ca="1" si="0"/>
        <v>46</v>
      </c>
      <c r="I60" s="725" t="s">
        <v>1403</v>
      </c>
      <c r="J60" s="721" t="s">
        <v>241</v>
      </c>
      <c r="K60" s="721" t="s">
        <v>165</v>
      </c>
      <c r="L60" s="726"/>
      <c r="M60" s="726" t="s">
        <v>6426</v>
      </c>
      <c r="N60" s="722" t="s">
        <v>228</v>
      </c>
      <c r="O60" s="721" t="s">
        <v>222</v>
      </c>
      <c r="P60" s="722" t="s">
        <v>499</v>
      </c>
      <c r="Q60" s="722" t="s">
        <v>503</v>
      </c>
      <c r="R60" t="s">
        <v>6964</v>
      </c>
    </row>
    <row r="61" spans="1:18">
      <c r="A61" s="721"/>
      <c r="B61" s="721">
        <v>2</v>
      </c>
      <c r="C61" s="722" t="s">
        <v>505</v>
      </c>
      <c r="D61" s="723" t="s">
        <v>16</v>
      </c>
      <c r="E61" s="721" t="s">
        <v>221</v>
      </c>
      <c r="F61" s="721" t="s">
        <v>288</v>
      </c>
      <c r="G61" s="774">
        <v>29407</v>
      </c>
      <c r="H61" s="724">
        <f t="shared" ca="1" si="0"/>
        <v>39</v>
      </c>
      <c r="I61" s="725" t="s">
        <v>1403</v>
      </c>
      <c r="J61" s="721" t="s">
        <v>241</v>
      </c>
      <c r="K61" s="721" t="s">
        <v>6621</v>
      </c>
      <c r="L61" s="726"/>
      <c r="M61" s="726" t="s">
        <v>6426</v>
      </c>
      <c r="N61" s="722" t="s">
        <v>228</v>
      </c>
      <c r="O61" s="721" t="s">
        <v>245</v>
      </c>
      <c r="P61" s="722" t="s">
        <v>504</v>
      </c>
      <c r="Q61" s="722" t="s">
        <v>503</v>
      </c>
      <c r="R61" t="s">
        <v>6964</v>
      </c>
    </row>
    <row r="62" spans="1:18">
      <c r="A62" s="721"/>
      <c r="B62" s="721">
        <v>3</v>
      </c>
      <c r="C62" s="722" t="s">
        <v>511</v>
      </c>
      <c r="D62" s="723" t="s">
        <v>16</v>
      </c>
      <c r="E62" s="721" t="s">
        <v>254</v>
      </c>
      <c r="F62" s="721" t="s">
        <v>22</v>
      </c>
      <c r="G62" s="774">
        <v>37680</v>
      </c>
      <c r="H62" s="724">
        <f t="shared" ca="1" si="0"/>
        <v>17</v>
      </c>
      <c r="I62" s="725" t="s">
        <v>1403</v>
      </c>
      <c r="J62" s="721" t="s">
        <v>249</v>
      </c>
      <c r="K62" s="721" t="s">
        <v>6623</v>
      </c>
      <c r="L62" s="726"/>
      <c r="M62" s="726" t="s">
        <v>6426</v>
      </c>
      <c r="N62" s="722" t="s">
        <v>228</v>
      </c>
      <c r="O62" s="721" t="s">
        <v>6640</v>
      </c>
      <c r="P62" s="722" t="s">
        <v>510</v>
      </c>
      <c r="Q62" s="722" t="s">
        <v>503</v>
      </c>
      <c r="R62" t="s">
        <v>6964</v>
      </c>
    </row>
    <row r="63" spans="1:18">
      <c r="A63" s="721"/>
      <c r="B63" s="721">
        <v>4</v>
      </c>
      <c r="C63" s="722" t="s">
        <v>513</v>
      </c>
      <c r="D63" s="723" t="s">
        <v>23</v>
      </c>
      <c r="E63" s="721" t="s">
        <v>254</v>
      </c>
      <c r="F63" s="721" t="s">
        <v>229</v>
      </c>
      <c r="G63" s="774">
        <v>41567</v>
      </c>
      <c r="H63" s="724">
        <f t="shared" ca="1" si="0"/>
        <v>6</v>
      </c>
      <c r="I63" s="725" t="s">
        <v>1403</v>
      </c>
      <c r="J63" s="721" t="s">
        <v>6624</v>
      </c>
      <c r="K63" s="721" t="s">
        <v>6622</v>
      </c>
      <c r="L63" s="726"/>
      <c r="M63" s="726" t="s">
        <v>6426</v>
      </c>
      <c r="N63" s="722" t="s">
        <v>228</v>
      </c>
      <c r="O63" s="721" t="s">
        <v>6640</v>
      </c>
      <c r="P63" s="734" t="s">
        <v>512</v>
      </c>
      <c r="Q63" s="722" t="s">
        <v>503</v>
      </c>
      <c r="R63" t="s">
        <v>6964</v>
      </c>
    </row>
    <row r="64" spans="1:18">
      <c r="A64" s="721">
        <v>18</v>
      </c>
      <c r="B64" s="721">
        <v>1</v>
      </c>
      <c r="C64" s="722" t="s">
        <v>515</v>
      </c>
      <c r="D64" s="723" t="s">
        <v>23</v>
      </c>
      <c r="E64" s="721" t="s">
        <v>221</v>
      </c>
      <c r="F64" s="721" t="s">
        <v>22</v>
      </c>
      <c r="G64" s="774">
        <v>23199</v>
      </c>
      <c r="H64" s="724">
        <f t="shared" ref="H64:H125" ca="1" si="1">DATEDIF(G64,TODAY(),"Y")</f>
        <v>56</v>
      </c>
      <c r="I64" s="725" t="s">
        <v>1403</v>
      </c>
      <c r="J64" s="721" t="s">
        <v>267</v>
      </c>
      <c r="K64" s="721" t="s">
        <v>165</v>
      </c>
      <c r="L64" s="726"/>
      <c r="M64" s="726" t="s">
        <v>6426</v>
      </c>
      <c r="N64" s="722" t="s">
        <v>228</v>
      </c>
      <c r="O64" s="721" t="s">
        <v>222</v>
      </c>
      <c r="P64" s="722" t="s">
        <v>514</v>
      </c>
      <c r="Q64" s="722" t="s">
        <v>518</v>
      </c>
      <c r="R64" t="s">
        <v>6964</v>
      </c>
    </row>
    <row r="65" spans="1:18">
      <c r="A65" s="721"/>
      <c r="B65" s="721">
        <v>2</v>
      </c>
      <c r="C65" s="722" t="s">
        <v>521</v>
      </c>
      <c r="D65" s="723" t="s">
        <v>16</v>
      </c>
      <c r="E65" s="721" t="s">
        <v>221</v>
      </c>
      <c r="F65" s="721" t="s">
        <v>22</v>
      </c>
      <c r="G65" s="774">
        <v>23471</v>
      </c>
      <c r="H65" s="724">
        <f t="shared" ca="1" si="1"/>
        <v>56</v>
      </c>
      <c r="I65" s="725" t="s">
        <v>1403</v>
      </c>
      <c r="J65" s="721" t="s">
        <v>267</v>
      </c>
      <c r="K65" s="721" t="s">
        <v>6621</v>
      </c>
      <c r="L65" s="726"/>
      <c r="M65" s="726" t="s">
        <v>6426</v>
      </c>
      <c r="N65" s="722" t="s">
        <v>228</v>
      </c>
      <c r="O65" s="721" t="s">
        <v>245</v>
      </c>
      <c r="P65" s="722" t="s">
        <v>520</v>
      </c>
      <c r="Q65" s="722" t="s">
        <v>518</v>
      </c>
      <c r="R65" t="s">
        <v>6964</v>
      </c>
    </row>
    <row r="66" spans="1:18">
      <c r="A66" s="721"/>
      <c r="B66" s="721">
        <v>3</v>
      </c>
      <c r="C66" s="722" t="s">
        <v>526</v>
      </c>
      <c r="D66" s="723" t="s">
        <v>23</v>
      </c>
      <c r="E66" s="721" t="s">
        <v>254</v>
      </c>
      <c r="F66" s="721" t="s">
        <v>22</v>
      </c>
      <c r="G66" s="774">
        <v>31141</v>
      </c>
      <c r="H66" s="724">
        <f t="shared" ca="1" si="1"/>
        <v>35</v>
      </c>
      <c r="I66" s="725" t="s">
        <v>1403</v>
      </c>
      <c r="J66" s="721" t="s">
        <v>1958</v>
      </c>
      <c r="K66" s="721" t="s">
        <v>261</v>
      </c>
      <c r="L66" s="726"/>
      <c r="M66" s="726" t="s">
        <v>6426</v>
      </c>
      <c r="N66" s="722" t="s">
        <v>228</v>
      </c>
      <c r="O66" s="721" t="s">
        <v>6640</v>
      </c>
      <c r="P66" s="722" t="s">
        <v>525</v>
      </c>
      <c r="Q66" s="722" t="s">
        <v>518</v>
      </c>
      <c r="R66" t="s">
        <v>6964</v>
      </c>
    </row>
    <row r="67" spans="1:18">
      <c r="A67" s="721"/>
      <c r="B67" s="721">
        <v>4</v>
      </c>
      <c r="C67" s="722" t="s">
        <v>529</v>
      </c>
      <c r="D67" s="723" t="s">
        <v>16</v>
      </c>
      <c r="E67" s="721" t="s">
        <v>254</v>
      </c>
      <c r="F67" s="721" t="s">
        <v>22</v>
      </c>
      <c r="G67" s="774">
        <v>33648</v>
      </c>
      <c r="H67" s="724">
        <f t="shared" ca="1" si="1"/>
        <v>28</v>
      </c>
      <c r="I67" s="725" t="s">
        <v>1403</v>
      </c>
      <c r="J67" s="721" t="s">
        <v>1958</v>
      </c>
      <c r="K67" s="721" t="s">
        <v>261</v>
      </c>
      <c r="L67" s="726"/>
      <c r="M67" s="726" t="s">
        <v>6426</v>
      </c>
      <c r="N67" s="722" t="s">
        <v>228</v>
      </c>
      <c r="O67" s="721" t="s">
        <v>6640</v>
      </c>
      <c r="P67" s="722" t="s">
        <v>528</v>
      </c>
      <c r="Q67" s="722" t="s">
        <v>518</v>
      </c>
      <c r="R67" t="s">
        <v>6964</v>
      </c>
    </row>
    <row r="68" spans="1:18">
      <c r="A68" s="721">
        <v>19</v>
      </c>
      <c r="B68" s="721">
        <v>1</v>
      </c>
      <c r="C68" s="722" t="s">
        <v>100</v>
      </c>
      <c r="D68" s="723" t="s">
        <v>23</v>
      </c>
      <c r="E68" s="721" t="s">
        <v>221</v>
      </c>
      <c r="F68" s="721" t="s">
        <v>288</v>
      </c>
      <c r="G68" s="774">
        <v>25578</v>
      </c>
      <c r="H68" s="724">
        <f t="shared" ca="1" si="1"/>
        <v>50</v>
      </c>
      <c r="I68" s="725" t="s">
        <v>1403</v>
      </c>
      <c r="J68" s="721" t="s">
        <v>1958</v>
      </c>
      <c r="K68" s="721" t="s">
        <v>224</v>
      </c>
      <c r="L68" s="726"/>
      <c r="M68" s="726" t="s">
        <v>6426</v>
      </c>
      <c r="N68" s="722" t="s">
        <v>228</v>
      </c>
      <c r="O68" s="721" t="s">
        <v>222</v>
      </c>
      <c r="P68" s="722" t="s">
        <v>530</v>
      </c>
      <c r="Q68" s="722" t="s">
        <v>533</v>
      </c>
      <c r="R68" t="s">
        <v>6964</v>
      </c>
    </row>
    <row r="69" spans="1:18">
      <c r="A69" s="721"/>
      <c r="B69" s="721">
        <v>2</v>
      </c>
      <c r="C69" s="722" t="s">
        <v>535</v>
      </c>
      <c r="D69" s="723" t="s">
        <v>16</v>
      </c>
      <c r="E69" s="721" t="s">
        <v>221</v>
      </c>
      <c r="F69" s="721" t="s">
        <v>536</v>
      </c>
      <c r="G69" s="774">
        <v>26382</v>
      </c>
      <c r="H69" s="724">
        <f t="shared" ca="1" si="1"/>
        <v>48</v>
      </c>
      <c r="I69" s="725" t="s">
        <v>1403</v>
      </c>
      <c r="J69" s="721" t="s">
        <v>267</v>
      </c>
      <c r="K69" s="721" t="s">
        <v>6621</v>
      </c>
      <c r="L69" s="726"/>
      <c r="M69" s="726" t="s">
        <v>6426</v>
      </c>
      <c r="N69" s="722" t="s">
        <v>228</v>
      </c>
      <c r="O69" s="721" t="s">
        <v>245</v>
      </c>
      <c r="P69" s="722" t="s">
        <v>534</v>
      </c>
      <c r="Q69" s="722" t="s">
        <v>533</v>
      </c>
      <c r="R69" t="s">
        <v>6964</v>
      </c>
    </row>
    <row r="70" spans="1:18">
      <c r="A70" s="721"/>
      <c r="B70" s="721">
        <v>3</v>
      </c>
      <c r="C70" s="722" t="s">
        <v>540</v>
      </c>
      <c r="D70" s="723" t="s">
        <v>16</v>
      </c>
      <c r="E70" s="721" t="s">
        <v>254</v>
      </c>
      <c r="F70" s="721" t="s">
        <v>541</v>
      </c>
      <c r="G70" s="774">
        <v>36657</v>
      </c>
      <c r="H70" s="724">
        <f t="shared" ca="1" si="1"/>
        <v>19</v>
      </c>
      <c r="I70" s="725" t="s">
        <v>1403</v>
      </c>
      <c r="J70" s="721" t="s">
        <v>320</v>
      </c>
      <c r="K70" s="721" t="s">
        <v>6623</v>
      </c>
      <c r="L70" s="726"/>
      <c r="M70" s="726" t="s">
        <v>6426</v>
      </c>
      <c r="N70" s="722" t="s">
        <v>228</v>
      </c>
      <c r="O70" s="721" t="s">
        <v>6640</v>
      </c>
      <c r="P70" s="722" t="s">
        <v>539</v>
      </c>
      <c r="Q70" s="722" t="s">
        <v>533</v>
      </c>
      <c r="R70" t="s">
        <v>6964</v>
      </c>
    </row>
    <row r="71" spans="1:18">
      <c r="A71" s="721">
        <v>20</v>
      </c>
      <c r="B71" s="721">
        <v>1</v>
      </c>
      <c r="C71" s="722" t="s">
        <v>543</v>
      </c>
      <c r="D71" s="723" t="s">
        <v>23</v>
      </c>
      <c r="E71" s="721" t="s">
        <v>221</v>
      </c>
      <c r="F71" s="721" t="s">
        <v>544</v>
      </c>
      <c r="G71" s="774">
        <v>25731</v>
      </c>
      <c r="H71" s="724">
        <f t="shared" ca="1" si="1"/>
        <v>49</v>
      </c>
      <c r="I71" s="725" t="s">
        <v>1403</v>
      </c>
      <c r="J71" s="721" t="s">
        <v>267</v>
      </c>
      <c r="K71" s="721" t="s">
        <v>165</v>
      </c>
      <c r="L71" s="726"/>
      <c r="M71" s="726" t="s">
        <v>6426</v>
      </c>
      <c r="N71" s="722" t="s">
        <v>228</v>
      </c>
      <c r="O71" s="721" t="s">
        <v>222</v>
      </c>
      <c r="P71" s="722" t="s">
        <v>542</v>
      </c>
      <c r="Q71" s="722" t="s">
        <v>546</v>
      </c>
      <c r="R71" t="s">
        <v>6964</v>
      </c>
    </row>
    <row r="72" spans="1:18">
      <c r="A72" s="721"/>
      <c r="B72" s="721">
        <v>2</v>
      </c>
      <c r="C72" s="722" t="s">
        <v>548</v>
      </c>
      <c r="D72" s="723" t="s">
        <v>16</v>
      </c>
      <c r="E72" s="721" t="s">
        <v>221</v>
      </c>
      <c r="F72" s="721" t="s">
        <v>22</v>
      </c>
      <c r="G72" s="774">
        <v>29648</v>
      </c>
      <c r="H72" s="724">
        <f t="shared" ca="1" si="1"/>
        <v>39</v>
      </c>
      <c r="I72" s="725" t="s">
        <v>1403</v>
      </c>
      <c r="J72" s="721" t="s">
        <v>241</v>
      </c>
      <c r="K72" s="721" t="s">
        <v>6621</v>
      </c>
      <c r="L72" s="726"/>
      <c r="M72" s="726" t="s">
        <v>6426</v>
      </c>
      <c r="N72" s="722" t="s">
        <v>228</v>
      </c>
      <c r="O72" s="721" t="s">
        <v>245</v>
      </c>
      <c r="P72" s="722" t="s">
        <v>547</v>
      </c>
      <c r="Q72" s="722" t="s">
        <v>546</v>
      </c>
      <c r="R72" t="s">
        <v>6964</v>
      </c>
    </row>
    <row r="73" spans="1:18">
      <c r="A73" s="721"/>
      <c r="B73" s="721">
        <v>3</v>
      </c>
      <c r="C73" s="722" t="s">
        <v>552</v>
      </c>
      <c r="D73" s="723" t="s">
        <v>16</v>
      </c>
      <c r="E73" s="721" t="s">
        <v>254</v>
      </c>
      <c r="F73" s="721" t="s">
        <v>22</v>
      </c>
      <c r="G73" s="774">
        <v>36305</v>
      </c>
      <c r="H73" s="724">
        <f t="shared" ca="1" si="1"/>
        <v>20</v>
      </c>
      <c r="I73" s="725" t="s">
        <v>1403</v>
      </c>
      <c r="J73" s="721" t="s">
        <v>320</v>
      </c>
      <c r="K73" s="721" t="s">
        <v>6623</v>
      </c>
      <c r="L73" s="726"/>
      <c r="M73" s="726" t="s">
        <v>6426</v>
      </c>
      <c r="N73" s="722" t="s">
        <v>228</v>
      </c>
      <c r="O73" s="721" t="s">
        <v>6640</v>
      </c>
      <c r="P73" s="722" t="s">
        <v>551</v>
      </c>
      <c r="Q73" s="722" t="s">
        <v>546</v>
      </c>
      <c r="R73" t="s">
        <v>6964</v>
      </c>
    </row>
    <row r="74" spans="1:18">
      <c r="A74" s="721"/>
      <c r="B74" s="721">
        <v>4</v>
      </c>
      <c r="C74" s="722" t="s">
        <v>554</v>
      </c>
      <c r="D74" s="723" t="s">
        <v>23</v>
      </c>
      <c r="E74" s="721" t="s">
        <v>254</v>
      </c>
      <c r="F74" s="721" t="s">
        <v>555</v>
      </c>
      <c r="G74" s="774">
        <v>38061</v>
      </c>
      <c r="H74" s="724">
        <f t="shared" ca="1" si="1"/>
        <v>16</v>
      </c>
      <c r="I74" s="725" t="s">
        <v>1403</v>
      </c>
      <c r="J74" s="721" t="s">
        <v>6626</v>
      </c>
      <c r="K74" s="721" t="s">
        <v>6623</v>
      </c>
      <c r="L74" s="726"/>
      <c r="M74" s="726" t="s">
        <v>6426</v>
      </c>
      <c r="N74" s="722" t="s">
        <v>228</v>
      </c>
      <c r="O74" s="721" t="s">
        <v>6640</v>
      </c>
      <c r="P74" s="722" t="s">
        <v>553</v>
      </c>
      <c r="Q74" s="722" t="s">
        <v>546</v>
      </c>
      <c r="R74" t="s">
        <v>6964</v>
      </c>
    </row>
    <row r="75" spans="1:18">
      <c r="A75" s="721"/>
      <c r="B75" s="721">
        <v>5</v>
      </c>
      <c r="C75" s="722" t="s">
        <v>557</v>
      </c>
      <c r="D75" s="723" t="s">
        <v>23</v>
      </c>
      <c r="E75" s="721" t="s">
        <v>254</v>
      </c>
      <c r="F75" s="721" t="s">
        <v>555</v>
      </c>
      <c r="G75" s="774">
        <v>39464</v>
      </c>
      <c r="H75" s="724">
        <f t="shared" ca="1" si="1"/>
        <v>12</v>
      </c>
      <c r="I75" s="725" t="s">
        <v>1403</v>
      </c>
      <c r="J75" s="721" t="s">
        <v>249</v>
      </c>
      <c r="K75" s="721" t="s">
        <v>6623</v>
      </c>
      <c r="L75" s="726"/>
      <c r="M75" s="726" t="s">
        <v>6426</v>
      </c>
      <c r="N75" s="722" t="s">
        <v>228</v>
      </c>
      <c r="O75" s="721" t="s">
        <v>6640</v>
      </c>
      <c r="P75" s="734" t="s">
        <v>556</v>
      </c>
      <c r="Q75" s="722" t="s">
        <v>546</v>
      </c>
      <c r="R75" t="s">
        <v>6964</v>
      </c>
    </row>
    <row r="76" spans="1:18">
      <c r="A76" s="721">
        <v>21</v>
      </c>
      <c r="B76" s="721">
        <v>1</v>
      </c>
      <c r="C76" s="722" t="s">
        <v>559</v>
      </c>
      <c r="D76" s="723" t="s">
        <v>23</v>
      </c>
      <c r="E76" s="721" t="s">
        <v>221</v>
      </c>
      <c r="F76" s="721" t="s">
        <v>376</v>
      </c>
      <c r="G76" s="774">
        <v>26934</v>
      </c>
      <c r="H76" s="724">
        <f t="shared" ca="1" si="1"/>
        <v>46</v>
      </c>
      <c r="I76" s="725" t="s">
        <v>1403</v>
      </c>
      <c r="J76" s="721" t="s">
        <v>267</v>
      </c>
      <c r="K76" s="721" t="s">
        <v>165</v>
      </c>
      <c r="L76" s="726"/>
      <c r="M76" s="726" t="s">
        <v>6426</v>
      </c>
      <c r="N76" s="722" t="s">
        <v>228</v>
      </c>
      <c r="O76" s="721" t="s">
        <v>222</v>
      </c>
      <c r="P76" s="722" t="s">
        <v>558</v>
      </c>
      <c r="Q76" s="722" t="s">
        <v>562</v>
      </c>
      <c r="R76" t="s">
        <v>6964</v>
      </c>
    </row>
    <row r="77" spans="1:18">
      <c r="A77" s="721"/>
      <c r="B77" s="721">
        <v>2</v>
      </c>
      <c r="C77" s="722" t="s">
        <v>564</v>
      </c>
      <c r="D77" s="723" t="s">
        <v>16</v>
      </c>
      <c r="E77" s="721" t="s">
        <v>221</v>
      </c>
      <c r="F77" s="721" t="s">
        <v>376</v>
      </c>
      <c r="G77" s="774">
        <v>26726</v>
      </c>
      <c r="H77" s="724">
        <f t="shared" ca="1" si="1"/>
        <v>47</v>
      </c>
      <c r="I77" s="725" t="s">
        <v>1403</v>
      </c>
      <c r="J77" s="721" t="s">
        <v>258</v>
      </c>
      <c r="K77" s="721" t="s">
        <v>6621</v>
      </c>
      <c r="L77" s="726"/>
      <c r="M77" s="726" t="s">
        <v>6426</v>
      </c>
      <c r="N77" s="722" t="s">
        <v>228</v>
      </c>
      <c r="O77" s="721" t="s">
        <v>245</v>
      </c>
      <c r="P77" s="722" t="s">
        <v>563</v>
      </c>
      <c r="Q77" s="722" t="s">
        <v>562</v>
      </c>
      <c r="R77" t="s">
        <v>6964</v>
      </c>
    </row>
    <row r="78" spans="1:18">
      <c r="A78" s="721"/>
      <c r="B78" s="721">
        <v>3</v>
      </c>
      <c r="C78" s="722" t="s">
        <v>569</v>
      </c>
      <c r="D78" s="723" t="s">
        <v>16</v>
      </c>
      <c r="E78" s="721" t="s">
        <v>254</v>
      </c>
      <c r="F78" s="721" t="s">
        <v>22</v>
      </c>
      <c r="G78" s="774">
        <v>37353</v>
      </c>
      <c r="H78" s="724">
        <f t="shared" ca="1" si="1"/>
        <v>18</v>
      </c>
      <c r="I78" s="725" t="s">
        <v>1403</v>
      </c>
      <c r="J78" s="721" t="s">
        <v>6626</v>
      </c>
      <c r="K78" s="721" t="s">
        <v>6623</v>
      </c>
      <c r="L78" s="726"/>
      <c r="M78" s="726" t="s">
        <v>6426</v>
      </c>
      <c r="N78" s="722" t="s">
        <v>228</v>
      </c>
      <c r="O78" s="721" t="s">
        <v>6640</v>
      </c>
      <c r="P78" s="722" t="s">
        <v>568</v>
      </c>
      <c r="Q78" s="722" t="s">
        <v>562</v>
      </c>
      <c r="R78" t="s">
        <v>6964</v>
      </c>
    </row>
    <row r="79" spans="1:18">
      <c r="A79" s="721"/>
      <c r="B79" s="721">
        <v>4</v>
      </c>
      <c r="C79" s="722" t="s">
        <v>572</v>
      </c>
      <c r="D79" s="723" t="s">
        <v>16</v>
      </c>
      <c r="E79" s="721" t="s">
        <v>254</v>
      </c>
      <c r="F79" s="721" t="s">
        <v>22</v>
      </c>
      <c r="G79" s="774">
        <v>38825</v>
      </c>
      <c r="H79" s="724">
        <f t="shared" ca="1" si="1"/>
        <v>13</v>
      </c>
      <c r="I79" s="725" t="s">
        <v>1403</v>
      </c>
      <c r="J79" s="721" t="s">
        <v>249</v>
      </c>
      <c r="K79" s="721" t="s">
        <v>6623</v>
      </c>
      <c r="L79" s="726"/>
      <c r="M79" s="726" t="s">
        <v>6426</v>
      </c>
      <c r="N79" s="722" t="s">
        <v>228</v>
      </c>
      <c r="O79" s="721" t="s">
        <v>6640</v>
      </c>
      <c r="P79" s="722" t="s">
        <v>571</v>
      </c>
      <c r="Q79" s="722" t="s">
        <v>562</v>
      </c>
      <c r="R79" t="s">
        <v>6964</v>
      </c>
    </row>
    <row r="80" spans="1:18">
      <c r="A80" s="721"/>
      <c r="B80" s="721">
        <v>5</v>
      </c>
      <c r="C80" s="722" t="s">
        <v>574</v>
      </c>
      <c r="D80" s="723" t="s">
        <v>16</v>
      </c>
      <c r="E80" s="721" t="s">
        <v>254</v>
      </c>
      <c r="F80" s="721" t="s">
        <v>22</v>
      </c>
      <c r="G80" s="774">
        <v>40330</v>
      </c>
      <c r="H80" s="724">
        <f t="shared" ca="1" si="1"/>
        <v>9</v>
      </c>
      <c r="I80" s="725" t="s">
        <v>1403</v>
      </c>
      <c r="J80" s="721" t="s">
        <v>249</v>
      </c>
      <c r="K80" s="721" t="s">
        <v>6622</v>
      </c>
      <c r="L80" s="726"/>
      <c r="M80" s="726" t="s">
        <v>6426</v>
      </c>
      <c r="N80" s="722" t="s">
        <v>228</v>
      </c>
      <c r="O80" s="721" t="s">
        <v>6640</v>
      </c>
      <c r="P80" s="727" t="s">
        <v>573</v>
      </c>
      <c r="Q80" s="722" t="s">
        <v>562</v>
      </c>
      <c r="R80" t="s">
        <v>6964</v>
      </c>
    </row>
    <row r="81" spans="1:18">
      <c r="A81" s="721">
        <v>22</v>
      </c>
      <c r="B81" s="721">
        <v>1</v>
      </c>
      <c r="C81" s="722" t="s">
        <v>576</v>
      </c>
      <c r="D81" s="723" t="s">
        <v>23</v>
      </c>
      <c r="E81" s="721" t="s">
        <v>221</v>
      </c>
      <c r="F81" s="721" t="s">
        <v>577</v>
      </c>
      <c r="G81" s="774">
        <v>18111</v>
      </c>
      <c r="H81" s="724">
        <f t="shared" ca="1" si="1"/>
        <v>70</v>
      </c>
      <c r="I81" s="725" t="s">
        <v>1403</v>
      </c>
      <c r="J81" s="721" t="s">
        <v>241</v>
      </c>
      <c r="K81" s="721" t="s">
        <v>165</v>
      </c>
      <c r="L81" s="726"/>
      <c r="M81" s="726" t="s">
        <v>6426</v>
      </c>
      <c r="N81" s="722" t="s">
        <v>228</v>
      </c>
      <c r="O81" s="721" t="s">
        <v>222</v>
      </c>
      <c r="P81" s="734" t="s">
        <v>575</v>
      </c>
      <c r="Q81" s="727" t="s">
        <v>580</v>
      </c>
      <c r="R81" t="s">
        <v>6964</v>
      </c>
    </row>
    <row r="82" spans="1:18">
      <c r="A82" s="721"/>
      <c r="B82" s="738">
        <v>2</v>
      </c>
      <c r="C82" s="722" t="s">
        <v>582</v>
      </c>
      <c r="D82" s="723" t="s">
        <v>16</v>
      </c>
      <c r="E82" s="721" t="s">
        <v>221</v>
      </c>
      <c r="F82" s="721" t="s">
        <v>583</v>
      </c>
      <c r="G82" s="774">
        <v>22247</v>
      </c>
      <c r="H82" s="724">
        <f t="shared" ca="1" si="1"/>
        <v>59</v>
      </c>
      <c r="I82" s="725" t="s">
        <v>1403</v>
      </c>
      <c r="J82" s="721" t="s">
        <v>241</v>
      </c>
      <c r="K82" s="721" t="s">
        <v>6621</v>
      </c>
      <c r="L82" s="726"/>
      <c r="M82" s="726" t="s">
        <v>6426</v>
      </c>
      <c r="N82" s="722" t="s">
        <v>228</v>
      </c>
      <c r="O82" s="721" t="s">
        <v>245</v>
      </c>
      <c r="P82" s="734" t="s">
        <v>581</v>
      </c>
      <c r="Q82" s="727" t="s">
        <v>580</v>
      </c>
      <c r="R82" t="s">
        <v>6964</v>
      </c>
    </row>
    <row r="83" spans="1:18">
      <c r="A83" s="721"/>
      <c r="B83" s="721">
        <v>3</v>
      </c>
      <c r="C83" s="722" t="s">
        <v>587</v>
      </c>
      <c r="D83" s="723" t="s">
        <v>23</v>
      </c>
      <c r="E83" s="721" t="s">
        <v>254</v>
      </c>
      <c r="F83" s="721" t="s">
        <v>583</v>
      </c>
      <c r="G83" s="774">
        <v>36401</v>
      </c>
      <c r="H83" s="724">
        <f t="shared" ca="1" si="1"/>
        <v>20</v>
      </c>
      <c r="I83" s="725" t="s">
        <v>1403</v>
      </c>
      <c r="J83" s="721" t="s">
        <v>258</v>
      </c>
      <c r="K83" s="721" t="s">
        <v>261</v>
      </c>
      <c r="L83" s="726"/>
      <c r="M83" s="726" t="s">
        <v>6426</v>
      </c>
      <c r="N83" s="722" t="s">
        <v>228</v>
      </c>
      <c r="O83" s="721" t="s">
        <v>6640</v>
      </c>
      <c r="P83" s="734" t="s">
        <v>586</v>
      </c>
      <c r="Q83" s="727" t="s">
        <v>580</v>
      </c>
      <c r="R83" t="s">
        <v>6964</v>
      </c>
    </row>
    <row r="84" spans="1:18">
      <c r="A84" s="721">
        <v>23</v>
      </c>
      <c r="B84" s="722">
        <v>1</v>
      </c>
      <c r="C84" s="722" t="s">
        <v>593</v>
      </c>
      <c r="D84" s="723" t="s">
        <v>23</v>
      </c>
      <c r="E84" s="721" t="s">
        <v>221</v>
      </c>
      <c r="F84" s="721" t="s">
        <v>22</v>
      </c>
      <c r="G84" s="777">
        <v>35991</v>
      </c>
      <c r="H84" s="724">
        <f t="shared" ca="1" si="1"/>
        <v>21</v>
      </c>
      <c r="I84" s="725" t="s">
        <v>1403</v>
      </c>
      <c r="J84" s="721" t="s">
        <v>241</v>
      </c>
      <c r="K84" s="721" t="s">
        <v>165</v>
      </c>
      <c r="L84" s="726"/>
      <c r="M84" s="726" t="s">
        <v>6426</v>
      </c>
      <c r="N84" s="722" t="s">
        <v>228</v>
      </c>
      <c r="O84" s="721" t="s">
        <v>222</v>
      </c>
      <c r="P84" s="727" t="s">
        <v>592</v>
      </c>
      <c r="Q84" s="727" t="s">
        <v>596</v>
      </c>
      <c r="R84" t="s">
        <v>6964</v>
      </c>
    </row>
    <row r="85" spans="1:18">
      <c r="A85" s="721"/>
      <c r="B85" s="721">
        <v>2</v>
      </c>
      <c r="C85" s="722" t="s">
        <v>598</v>
      </c>
      <c r="D85" s="723" t="s">
        <v>16</v>
      </c>
      <c r="E85" s="721" t="s">
        <v>221</v>
      </c>
      <c r="F85" s="721" t="s">
        <v>599</v>
      </c>
      <c r="G85" s="774">
        <v>34297</v>
      </c>
      <c r="H85" s="724">
        <f t="shared" ca="1" si="1"/>
        <v>26</v>
      </c>
      <c r="I85" s="725" t="s">
        <v>1403</v>
      </c>
      <c r="J85" s="721" t="s">
        <v>267</v>
      </c>
      <c r="K85" s="721" t="s">
        <v>6621</v>
      </c>
      <c r="L85" s="726"/>
      <c r="M85" s="726" t="s">
        <v>6426</v>
      </c>
      <c r="N85" s="722" t="s">
        <v>228</v>
      </c>
      <c r="O85" s="721" t="s">
        <v>245</v>
      </c>
      <c r="P85" s="734" t="s">
        <v>597</v>
      </c>
      <c r="Q85" s="727" t="s">
        <v>596</v>
      </c>
      <c r="R85" t="s">
        <v>6964</v>
      </c>
    </row>
    <row r="86" spans="1:18">
      <c r="A86" s="721"/>
      <c r="B86" s="721">
        <v>3</v>
      </c>
      <c r="C86" s="722" t="s">
        <v>601</v>
      </c>
      <c r="D86" s="723" t="s">
        <v>16</v>
      </c>
      <c r="E86" s="721" t="s">
        <v>254</v>
      </c>
      <c r="F86" s="721" t="s">
        <v>229</v>
      </c>
      <c r="G86" s="774">
        <v>42431</v>
      </c>
      <c r="H86" s="724">
        <f t="shared" ca="1" si="1"/>
        <v>4</v>
      </c>
      <c r="I86" s="725" t="s">
        <v>1403</v>
      </c>
      <c r="J86" s="721" t="s">
        <v>6624</v>
      </c>
      <c r="K86" s="721" t="s">
        <v>6622</v>
      </c>
      <c r="L86" s="726"/>
      <c r="M86" s="726" t="s">
        <v>6426</v>
      </c>
      <c r="N86" s="722" t="s">
        <v>228</v>
      </c>
      <c r="O86" s="721" t="s">
        <v>6640</v>
      </c>
      <c r="P86" s="736" t="s">
        <v>600</v>
      </c>
      <c r="Q86" s="727" t="s">
        <v>596</v>
      </c>
      <c r="R86" t="s">
        <v>6964</v>
      </c>
    </row>
    <row r="87" spans="1:18">
      <c r="A87" s="721">
        <v>24</v>
      </c>
      <c r="B87" s="721">
        <v>1</v>
      </c>
      <c r="C87" s="722" t="s">
        <v>603</v>
      </c>
      <c r="D87" s="723" t="s">
        <v>23</v>
      </c>
      <c r="E87" s="721" t="s">
        <v>221</v>
      </c>
      <c r="F87" s="721" t="s">
        <v>309</v>
      </c>
      <c r="G87" s="774">
        <v>25911</v>
      </c>
      <c r="H87" s="724">
        <f t="shared" ca="1" si="1"/>
        <v>49</v>
      </c>
      <c r="I87" s="725" t="s">
        <v>1403</v>
      </c>
      <c r="J87" s="721" t="s">
        <v>241</v>
      </c>
      <c r="K87" s="721" t="s">
        <v>165</v>
      </c>
      <c r="L87" s="726"/>
      <c r="M87" s="726" t="s">
        <v>6426</v>
      </c>
      <c r="N87" s="722" t="s">
        <v>228</v>
      </c>
      <c r="O87" s="721" t="s">
        <v>222</v>
      </c>
      <c r="P87" s="722" t="s">
        <v>602</v>
      </c>
      <c r="Q87" s="722" t="s">
        <v>606</v>
      </c>
      <c r="R87" t="s">
        <v>6964</v>
      </c>
    </row>
    <row r="88" spans="1:18">
      <c r="A88" s="721"/>
      <c r="B88" s="721">
        <v>2</v>
      </c>
      <c r="C88" s="722" t="s">
        <v>608</v>
      </c>
      <c r="D88" s="723" t="s">
        <v>16</v>
      </c>
      <c r="E88" s="721" t="s">
        <v>221</v>
      </c>
      <c r="F88" s="721" t="s">
        <v>309</v>
      </c>
      <c r="G88" s="774">
        <v>27706</v>
      </c>
      <c r="H88" s="724">
        <f t="shared" ca="1" si="1"/>
        <v>44</v>
      </c>
      <c r="I88" s="725" t="s">
        <v>1403</v>
      </c>
      <c r="J88" s="721" t="s">
        <v>241</v>
      </c>
      <c r="K88" s="721" t="s">
        <v>6621</v>
      </c>
      <c r="L88" s="726"/>
      <c r="M88" s="726" t="s">
        <v>6426</v>
      </c>
      <c r="N88" s="722" t="s">
        <v>228</v>
      </c>
      <c r="O88" s="721" t="s">
        <v>245</v>
      </c>
      <c r="P88" s="722" t="s">
        <v>607</v>
      </c>
      <c r="Q88" s="722" t="s">
        <v>606</v>
      </c>
      <c r="R88" t="s">
        <v>6964</v>
      </c>
    </row>
    <row r="89" spans="1:18">
      <c r="A89" s="721"/>
      <c r="B89" s="721">
        <v>3</v>
      </c>
      <c r="C89" s="722" t="s">
        <v>612</v>
      </c>
      <c r="D89" s="723" t="s">
        <v>16</v>
      </c>
      <c r="E89" s="721" t="s">
        <v>254</v>
      </c>
      <c r="F89" s="721" t="s">
        <v>613</v>
      </c>
      <c r="G89" s="774">
        <v>34261</v>
      </c>
      <c r="H89" s="724">
        <f t="shared" ca="1" si="1"/>
        <v>26</v>
      </c>
      <c r="I89" s="725" t="s">
        <v>1403</v>
      </c>
      <c r="J89" s="721" t="s">
        <v>1958</v>
      </c>
      <c r="K89" s="721" t="s">
        <v>6623</v>
      </c>
      <c r="L89" s="726"/>
      <c r="M89" s="726" t="s">
        <v>6426</v>
      </c>
      <c r="N89" s="722" t="s">
        <v>228</v>
      </c>
      <c r="O89" s="721" t="s">
        <v>6640</v>
      </c>
      <c r="P89" s="722" t="s">
        <v>611</v>
      </c>
      <c r="Q89" s="722" t="s">
        <v>606</v>
      </c>
      <c r="R89" t="s">
        <v>6964</v>
      </c>
    </row>
    <row r="90" spans="1:18">
      <c r="A90" s="721">
        <v>25</v>
      </c>
      <c r="B90" s="721">
        <v>1</v>
      </c>
      <c r="C90" s="722" t="s">
        <v>617</v>
      </c>
      <c r="D90" s="723" t="s">
        <v>23</v>
      </c>
      <c r="E90" s="721" t="s">
        <v>221</v>
      </c>
      <c r="F90" s="721" t="s">
        <v>618</v>
      </c>
      <c r="G90" s="774">
        <v>26343</v>
      </c>
      <c r="H90" s="724">
        <f t="shared" ca="1" si="1"/>
        <v>48</v>
      </c>
      <c r="I90" s="725" t="s">
        <v>1403</v>
      </c>
      <c r="J90" s="721" t="s">
        <v>241</v>
      </c>
      <c r="K90" s="721" t="s">
        <v>165</v>
      </c>
      <c r="L90" s="726"/>
      <c r="M90" s="726" t="s">
        <v>6426</v>
      </c>
      <c r="N90" s="722" t="s">
        <v>228</v>
      </c>
      <c r="O90" s="721" t="s">
        <v>222</v>
      </c>
      <c r="P90" s="722" t="s">
        <v>616</v>
      </c>
      <c r="Q90" s="722" t="s">
        <v>621</v>
      </c>
      <c r="R90" t="s">
        <v>6964</v>
      </c>
    </row>
    <row r="91" spans="1:18">
      <c r="A91" s="721"/>
      <c r="B91" s="721">
        <v>2</v>
      </c>
      <c r="C91" s="722" t="s">
        <v>624</v>
      </c>
      <c r="D91" s="723" t="s">
        <v>16</v>
      </c>
      <c r="E91" s="721" t="s">
        <v>221</v>
      </c>
      <c r="F91" s="721" t="s">
        <v>244</v>
      </c>
      <c r="G91" s="774">
        <v>27636</v>
      </c>
      <c r="H91" s="724">
        <f t="shared" ca="1" si="1"/>
        <v>44</v>
      </c>
      <c r="I91" s="725" t="s">
        <v>1403</v>
      </c>
      <c r="J91" s="721" t="s">
        <v>241</v>
      </c>
      <c r="K91" s="721" t="s">
        <v>6621</v>
      </c>
      <c r="L91" s="726"/>
      <c r="M91" s="726" t="s">
        <v>6426</v>
      </c>
      <c r="N91" s="722" t="s">
        <v>228</v>
      </c>
      <c r="O91" s="721" t="s">
        <v>245</v>
      </c>
      <c r="P91" s="722" t="s">
        <v>623</v>
      </c>
      <c r="Q91" s="722" t="s">
        <v>621</v>
      </c>
      <c r="R91" t="s">
        <v>6964</v>
      </c>
    </row>
    <row r="92" spans="1:18">
      <c r="A92" s="721"/>
      <c r="B92" s="721">
        <v>3</v>
      </c>
      <c r="C92" s="722" t="s">
        <v>628</v>
      </c>
      <c r="D92" s="723" t="s">
        <v>23</v>
      </c>
      <c r="E92" s="721" t="s">
        <v>254</v>
      </c>
      <c r="F92" s="721" t="s">
        <v>22</v>
      </c>
      <c r="G92" s="774">
        <v>35708</v>
      </c>
      <c r="H92" s="724">
        <f t="shared" ca="1" si="1"/>
        <v>22</v>
      </c>
      <c r="I92" s="725" t="s">
        <v>1403</v>
      </c>
      <c r="J92" s="721" t="s">
        <v>1958</v>
      </c>
      <c r="K92" s="721" t="s">
        <v>6623</v>
      </c>
      <c r="L92" s="726"/>
      <c r="M92" s="726" t="s">
        <v>6426</v>
      </c>
      <c r="N92" s="722" t="s">
        <v>228</v>
      </c>
      <c r="O92" s="721" t="s">
        <v>6640</v>
      </c>
      <c r="P92" s="722" t="s">
        <v>627</v>
      </c>
      <c r="Q92" s="722" t="s">
        <v>621</v>
      </c>
      <c r="R92" t="s">
        <v>6964</v>
      </c>
    </row>
    <row r="93" spans="1:18">
      <c r="A93" s="721"/>
      <c r="B93" s="721">
        <v>4</v>
      </c>
      <c r="C93" s="722" t="s">
        <v>631</v>
      </c>
      <c r="D93" s="723" t="s">
        <v>16</v>
      </c>
      <c r="E93" s="721" t="s">
        <v>254</v>
      </c>
      <c r="F93" s="721" t="s">
        <v>22</v>
      </c>
      <c r="G93" s="774">
        <v>38034</v>
      </c>
      <c r="H93" s="724">
        <f t="shared" ca="1" si="1"/>
        <v>16</v>
      </c>
      <c r="I93" s="725" t="s">
        <v>1403</v>
      </c>
      <c r="J93" s="721" t="s">
        <v>262</v>
      </c>
      <c r="K93" s="721" t="s">
        <v>6623</v>
      </c>
      <c r="L93" s="726"/>
      <c r="M93" s="726" t="s">
        <v>6426</v>
      </c>
      <c r="N93" s="722" t="s">
        <v>228</v>
      </c>
      <c r="O93" s="721" t="s">
        <v>6640</v>
      </c>
      <c r="P93" s="722" t="s">
        <v>630</v>
      </c>
      <c r="Q93" s="722" t="s">
        <v>621</v>
      </c>
      <c r="R93" t="s">
        <v>6964</v>
      </c>
    </row>
    <row r="94" spans="1:18">
      <c r="A94" s="721">
        <v>26</v>
      </c>
      <c r="B94" s="721">
        <v>1</v>
      </c>
      <c r="C94" s="722" t="s">
        <v>633</v>
      </c>
      <c r="D94" s="723" t="s">
        <v>23</v>
      </c>
      <c r="E94" s="721" t="s">
        <v>221</v>
      </c>
      <c r="F94" s="721" t="s">
        <v>288</v>
      </c>
      <c r="G94" s="774">
        <v>25728</v>
      </c>
      <c r="H94" s="724">
        <f t="shared" ca="1" si="1"/>
        <v>49</v>
      </c>
      <c r="I94" s="725" t="s">
        <v>1403</v>
      </c>
      <c r="J94" s="721" t="s">
        <v>258</v>
      </c>
      <c r="K94" s="721" t="s">
        <v>224</v>
      </c>
      <c r="L94" s="726"/>
      <c r="M94" s="726" t="s">
        <v>6426</v>
      </c>
      <c r="N94" s="722" t="s">
        <v>228</v>
      </c>
      <c r="O94" s="721" t="s">
        <v>222</v>
      </c>
      <c r="P94" s="722" t="s">
        <v>632</v>
      </c>
      <c r="Q94" s="722" t="s">
        <v>636</v>
      </c>
      <c r="R94" t="s">
        <v>6964</v>
      </c>
    </row>
    <row r="95" spans="1:18">
      <c r="A95" s="721"/>
      <c r="B95" s="721">
        <v>2</v>
      </c>
      <c r="C95" s="722" t="s">
        <v>638</v>
      </c>
      <c r="D95" s="723" t="s">
        <v>16</v>
      </c>
      <c r="E95" s="721" t="s">
        <v>221</v>
      </c>
      <c r="F95" s="721" t="s">
        <v>288</v>
      </c>
      <c r="G95" s="774">
        <v>26759</v>
      </c>
      <c r="H95" s="724">
        <f t="shared" ca="1" si="1"/>
        <v>47</v>
      </c>
      <c r="I95" s="725" t="s">
        <v>1403</v>
      </c>
      <c r="J95" s="721" t="s">
        <v>241</v>
      </c>
      <c r="K95" s="721" t="s">
        <v>6621</v>
      </c>
      <c r="L95" s="726"/>
      <c r="M95" s="726" t="s">
        <v>6426</v>
      </c>
      <c r="N95" s="722" t="s">
        <v>228</v>
      </c>
      <c r="O95" s="721" t="s">
        <v>245</v>
      </c>
      <c r="P95" s="722" t="s">
        <v>637</v>
      </c>
      <c r="Q95" s="722" t="s">
        <v>636</v>
      </c>
      <c r="R95" t="s">
        <v>6964</v>
      </c>
    </row>
    <row r="96" spans="1:18">
      <c r="A96" s="721"/>
      <c r="B96" s="721">
        <v>3</v>
      </c>
      <c r="C96" s="722" t="s">
        <v>641</v>
      </c>
      <c r="D96" s="723" t="s">
        <v>16</v>
      </c>
      <c r="E96" s="721" t="s">
        <v>221</v>
      </c>
      <c r="F96" s="721" t="s">
        <v>288</v>
      </c>
      <c r="G96" s="774">
        <v>34430</v>
      </c>
      <c r="H96" s="724">
        <f t="shared" ca="1" si="1"/>
        <v>26</v>
      </c>
      <c r="I96" s="725" t="s">
        <v>1403</v>
      </c>
      <c r="J96" s="721" t="s">
        <v>267</v>
      </c>
      <c r="K96" s="721" t="s">
        <v>6623</v>
      </c>
      <c r="L96" s="726"/>
      <c r="M96" s="726" t="s">
        <v>6426</v>
      </c>
      <c r="N96" s="722" t="s">
        <v>228</v>
      </c>
      <c r="O96" s="721" t="s">
        <v>6640</v>
      </c>
      <c r="P96" s="722" t="s">
        <v>640</v>
      </c>
      <c r="Q96" s="722" t="s">
        <v>636</v>
      </c>
      <c r="R96" t="s">
        <v>6964</v>
      </c>
    </row>
    <row r="97" spans="1:18">
      <c r="A97" s="721"/>
      <c r="B97" s="721">
        <v>4</v>
      </c>
      <c r="C97" s="722" t="s">
        <v>643</v>
      </c>
      <c r="D97" s="723" t="s">
        <v>23</v>
      </c>
      <c r="E97" s="721" t="s">
        <v>254</v>
      </c>
      <c r="F97" s="721" t="s">
        <v>22</v>
      </c>
      <c r="G97" s="774">
        <v>37991</v>
      </c>
      <c r="H97" s="724">
        <f t="shared" ca="1" si="1"/>
        <v>16</v>
      </c>
      <c r="I97" s="725" t="s">
        <v>1403</v>
      </c>
      <c r="J97" s="721" t="s">
        <v>262</v>
      </c>
      <c r="K97" s="721" t="s">
        <v>6623</v>
      </c>
      <c r="L97" s="726"/>
      <c r="M97" s="726" t="s">
        <v>6426</v>
      </c>
      <c r="N97" s="722" t="s">
        <v>228</v>
      </c>
      <c r="O97" s="721" t="s">
        <v>6640</v>
      </c>
      <c r="P97" s="722" t="s">
        <v>642</v>
      </c>
      <c r="Q97" s="722" t="s">
        <v>636</v>
      </c>
      <c r="R97" t="s">
        <v>6964</v>
      </c>
    </row>
    <row r="98" spans="1:18">
      <c r="A98" s="721">
        <v>27</v>
      </c>
      <c r="B98" s="721">
        <v>1</v>
      </c>
      <c r="C98" s="722" t="s">
        <v>645</v>
      </c>
      <c r="D98" s="723" t="s">
        <v>23</v>
      </c>
      <c r="E98" s="721" t="s">
        <v>221</v>
      </c>
      <c r="F98" s="721" t="s">
        <v>646</v>
      </c>
      <c r="G98" s="774">
        <v>32540</v>
      </c>
      <c r="H98" s="724">
        <f t="shared" ca="1" si="1"/>
        <v>31</v>
      </c>
      <c r="I98" s="725" t="s">
        <v>1403</v>
      </c>
      <c r="J98" s="721" t="s">
        <v>267</v>
      </c>
      <c r="K98" s="721" t="s">
        <v>224</v>
      </c>
      <c r="L98" s="726"/>
      <c r="M98" s="726" t="s">
        <v>6426</v>
      </c>
      <c r="N98" s="722" t="s">
        <v>228</v>
      </c>
      <c r="O98" s="721" t="s">
        <v>222</v>
      </c>
      <c r="P98" s="727" t="s">
        <v>644</v>
      </c>
      <c r="Q98" s="727" t="s">
        <v>647</v>
      </c>
      <c r="R98" t="s">
        <v>6964</v>
      </c>
    </row>
    <row r="99" spans="1:18">
      <c r="A99" s="721"/>
      <c r="B99" s="721">
        <v>2</v>
      </c>
      <c r="C99" s="722" t="s">
        <v>649</v>
      </c>
      <c r="D99" s="723" t="s">
        <v>16</v>
      </c>
      <c r="E99" s="721" t="s">
        <v>221</v>
      </c>
      <c r="F99" s="721" t="s">
        <v>650</v>
      </c>
      <c r="G99" s="774">
        <v>32561</v>
      </c>
      <c r="H99" s="724">
        <f t="shared" ca="1" si="1"/>
        <v>31</v>
      </c>
      <c r="I99" s="725" t="s">
        <v>1403</v>
      </c>
      <c r="J99" s="721" t="s">
        <v>258</v>
      </c>
      <c r="K99" s="721" t="s">
        <v>6621</v>
      </c>
      <c r="L99" s="726"/>
      <c r="M99" s="726" t="s">
        <v>6426</v>
      </c>
      <c r="N99" s="722" t="s">
        <v>228</v>
      </c>
      <c r="O99" s="721" t="s">
        <v>245</v>
      </c>
      <c r="P99" s="736" t="s">
        <v>648</v>
      </c>
      <c r="Q99" s="727" t="s">
        <v>647</v>
      </c>
      <c r="R99" t="s">
        <v>6964</v>
      </c>
    </row>
    <row r="100" spans="1:18">
      <c r="A100" s="721"/>
      <c r="B100" s="721">
        <v>3</v>
      </c>
      <c r="C100" s="722" t="s">
        <v>654</v>
      </c>
      <c r="D100" s="723" t="s">
        <v>16</v>
      </c>
      <c r="E100" s="721" t="s">
        <v>254</v>
      </c>
      <c r="F100" s="721" t="s">
        <v>22</v>
      </c>
      <c r="G100" s="774">
        <v>40881</v>
      </c>
      <c r="H100" s="724">
        <f t="shared" ca="1" si="1"/>
        <v>8</v>
      </c>
      <c r="I100" s="725" t="s">
        <v>1403</v>
      </c>
      <c r="J100" s="721" t="s">
        <v>6624</v>
      </c>
      <c r="K100" s="721" t="s">
        <v>6622</v>
      </c>
      <c r="L100" s="726"/>
      <c r="M100" s="726" t="s">
        <v>6426</v>
      </c>
      <c r="N100" s="722" t="s">
        <v>228</v>
      </c>
      <c r="O100" s="721" t="s">
        <v>6640</v>
      </c>
      <c r="P100" s="734" t="s">
        <v>653</v>
      </c>
      <c r="Q100" s="727" t="s">
        <v>647</v>
      </c>
      <c r="R100" t="s">
        <v>6964</v>
      </c>
    </row>
    <row r="101" spans="1:18">
      <c r="A101" s="721"/>
      <c r="B101" s="721">
        <v>4</v>
      </c>
      <c r="C101" s="722" t="s">
        <v>656</v>
      </c>
      <c r="D101" s="723" t="s">
        <v>23</v>
      </c>
      <c r="E101" s="721" t="s">
        <v>254</v>
      </c>
      <c r="F101" s="721" t="s">
        <v>22</v>
      </c>
      <c r="G101" s="774">
        <v>42088</v>
      </c>
      <c r="H101" s="724">
        <f t="shared" ca="1" si="1"/>
        <v>5</v>
      </c>
      <c r="I101" s="725" t="s">
        <v>1403</v>
      </c>
      <c r="J101" s="721" t="s">
        <v>6624</v>
      </c>
      <c r="K101" s="721" t="s">
        <v>6622</v>
      </c>
      <c r="L101" s="726"/>
      <c r="M101" s="726" t="s">
        <v>6426</v>
      </c>
      <c r="N101" s="722" t="s">
        <v>228</v>
      </c>
      <c r="O101" s="721" t="s">
        <v>6640</v>
      </c>
      <c r="P101" s="727" t="s">
        <v>655</v>
      </c>
      <c r="Q101" s="727" t="s">
        <v>647</v>
      </c>
      <c r="R101" t="s">
        <v>6964</v>
      </c>
    </row>
    <row r="102" spans="1:18">
      <c r="A102" s="721">
        <v>28</v>
      </c>
      <c r="B102" s="721">
        <v>1</v>
      </c>
      <c r="C102" s="722" t="s">
        <v>658</v>
      </c>
      <c r="D102" s="723" t="s">
        <v>23</v>
      </c>
      <c r="E102" s="721" t="s">
        <v>221</v>
      </c>
      <c r="F102" s="721" t="s">
        <v>452</v>
      </c>
      <c r="G102" s="774">
        <v>31109</v>
      </c>
      <c r="H102" s="724">
        <f t="shared" ca="1" si="1"/>
        <v>35</v>
      </c>
      <c r="I102" s="725" t="s">
        <v>1403</v>
      </c>
      <c r="J102" s="721" t="s">
        <v>267</v>
      </c>
      <c r="K102" s="721" t="s">
        <v>1179</v>
      </c>
      <c r="L102" s="726"/>
      <c r="M102" s="726" t="s">
        <v>6426</v>
      </c>
      <c r="N102" s="722" t="s">
        <v>228</v>
      </c>
      <c r="O102" s="721" t="s">
        <v>222</v>
      </c>
      <c r="P102" s="727" t="s">
        <v>657</v>
      </c>
      <c r="Q102" s="727" t="s">
        <v>662</v>
      </c>
      <c r="R102" t="s">
        <v>6964</v>
      </c>
    </row>
    <row r="103" spans="1:18">
      <c r="A103" s="721"/>
      <c r="B103" s="721">
        <v>2</v>
      </c>
      <c r="C103" s="722" t="s">
        <v>664</v>
      </c>
      <c r="D103" s="723" t="s">
        <v>16</v>
      </c>
      <c r="E103" s="721" t="s">
        <v>221</v>
      </c>
      <c r="F103" s="721" t="s">
        <v>452</v>
      </c>
      <c r="G103" s="774">
        <v>32822</v>
      </c>
      <c r="H103" s="724">
        <f t="shared" ca="1" si="1"/>
        <v>30</v>
      </c>
      <c r="I103" s="725" t="s">
        <v>1403</v>
      </c>
      <c r="J103" s="721" t="s">
        <v>267</v>
      </c>
      <c r="K103" s="721" t="s">
        <v>6621</v>
      </c>
      <c r="L103" s="726"/>
      <c r="M103" s="726" t="s">
        <v>6426</v>
      </c>
      <c r="N103" s="722" t="s">
        <v>228</v>
      </c>
      <c r="O103" s="721" t="s">
        <v>245</v>
      </c>
      <c r="P103" s="727" t="s">
        <v>663</v>
      </c>
      <c r="Q103" s="727" t="s">
        <v>662</v>
      </c>
      <c r="R103" t="s">
        <v>6964</v>
      </c>
    </row>
    <row r="104" spans="1:18">
      <c r="A104" s="721"/>
      <c r="B104" s="721">
        <v>3</v>
      </c>
      <c r="C104" s="722" t="s">
        <v>668</v>
      </c>
      <c r="D104" s="723" t="s">
        <v>16</v>
      </c>
      <c r="E104" s="721" t="s">
        <v>254</v>
      </c>
      <c r="F104" s="721" t="s">
        <v>452</v>
      </c>
      <c r="G104" s="774">
        <v>40314</v>
      </c>
      <c r="H104" s="724">
        <f t="shared" ca="1" si="1"/>
        <v>9</v>
      </c>
      <c r="I104" s="725" t="s">
        <v>1403</v>
      </c>
      <c r="J104" s="721" t="s">
        <v>6624</v>
      </c>
      <c r="K104" s="721" t="s">
        <v>6622</v>
      </c>
      <c r="L104" s="726"/>
      <c r="M104" s="726" t="s">
        <v>6426</v>
      </c>
      <c r="N104" s="722" t="s">
        <v>228</v>
      </c>
      <c r="O104" s="721" t="s">
        <v>6640</v>
      </c>
      <c r="P104" s="727" t="s">
        <v>667</v>
      </c>
      <c r="Q104" s="727" t="s">
        <v>662</v>
      </c>
      <c r="R104" t="s">
        <v>6964</v>
      </c>
    </row>
    <row r="105" spans="1:18">
      <c r="A105" s="721"/>
      <c r="B105" s="721">
        <v>4</v>
      </c>
      <c r="C105" s="722" t="s">
        <v>670</v>
      </c>
      <c r="D105" s="723" t="s">
        <v>23</v>
      </c>
      <c r="E105" s="721" t="s">
        <v>254</v>
      </c>
      <c r="F105" s="721" t="s">
        <v>229</v>
      </c>
      <c r="G105" s="774">
        <v>41671</v>
      </c>
      <c r="H105" s="724">
        <f t="shared" ca="1" si="1"/>
        <v>6</v>
      </c>
      <c r="I105" s="725" t="s">
        <v>1403</v>
      </c>
      <c r="J105" s="721" t="s">
        <v>6624</v>
      </c>
      <c r="K105" s="721" t="s">
        <v>6622</v>
      </c>
      <c r="L105" s="726"/>
      <c r="M105" s="726" t="s">
        <v>6426</v>
      </c>
      <c r="N105" s="722" t="s">
        <v>228</v>
      </c>
      <c r="O105" s="721" t="s">
        <v>6640</v>
      </c>
      <c r="P105" s="727" t="s">
        <v>669</v>
      </c>
      <c r="Q105" s="727" t="s">
        <v>662</v>
      </c>
      <c r="R105" t="s">
        <v>6964</v>
      </c>
    </row>
    <row r="106" spans="1:18">
      <c r="A106" s="721">
        <v>29</v>
      </c>
      <c r="B106" s="721">
        <v>1</v>
      </c>
      <c r="C106" s="722" t="s">
        <v>672</v>
      </c>
      <c r="D106" s="723" t="s">
        <v>23</v>
      </c>
      <c r="E106" s="721" t="s">
        <v>221</v>
      </c>
      <c r="F106" s="721" t="s">
        <v>673</v>
      </c>
      <c r="G106" s="774">
        <v>29209</v>
      </c>
      <c r="H106" s="724">
        <f t="shared" ca="1" si="1"/>
        <v>40</v>
      </c>
      <c r="I106" s="725" t="s">
        <v>1403</v>
      </c>
      <c r="J106" s="721" t="s">
        <v>267</v>
      </c>
      <c r="K106" s="721" t="s">
        <v>6822</v>
      </c>
      <c r="L106" s="726"/>
      <c r="M106" s="726" t="s">
        <v>6426</v>
      </c>
      <c r="N106" s="722" t="s">
        <v>228</v>
      </c>
      <c r="O106" s="721" t="s">
        <v>222</v>
      </c>
      <c r="P106" s="727" t="s">
        <v>671</v>
      </c>
      <c r="Q106" s="727" t="s">
        <v>677</v>
      </c>
      <c r="R106" t="s">
        <v>6964</v>
      </c>
    </row>
    <row r="107" spans="1:18">
      <c r="A107" s="721"/>
      <c r="B107" s="721">
        <v>2</v>
      </c>
      <c r="C107" s="722" t="s">
        <v>680</v>
      </c>
      <c r="D107" s="723" t="s">
        <v>16</v>
      </c>
      <c r="E107" s="721" t="s">
        <v>221</v>
      </c>
      <c r="F107" s="721" t="s">
        <v>673</v>
      </c>
      <c r="G107" s="774">
        <v>31201</v>
      </c>
      <c r="H107" s="724">
        <f t="shared" ca="1" si="1"/>
        <v>34</v>
      </c>
      <c r="I107" s="725" t="s">
        <v>1403</v>
      </c>
      <c r="J107" s="721" t="s">
        <v>6954</v>
      </c>
      <c r="K107" s="721" t="s">
        <v>6621</v>
      </c>
      <c r="L107" s="726"/>
      <c r="M107" s="726" t="s">
        <v>6426</v>
      </c>
      <c r="N107" s="722" t="s">
        <v>228</v>
      </c>
      <c r="O107" s="721" t="s">
        <v>245</v>
      </c>
      <c r="P107" s="727" t="s">
        <v>679</v>
      </c>
      <c r="Q107" s="727" t="s">
        <v>677</v>
      </c>
      <c r="R107" t="s">
        <v>6964</v>
      </c>
    </row>
    <row r="108" spans="1:18">
      <c r="A108" s="721"/>
      <c r="B108" s="721">
        <v>3</v>
      </c>
      <c r="C108" s="722" t="s">
        <v>685</v>
      </c>
      <c r="D108" s="723" t="s">
        <v>23</v>
      </c>
      <c r="E108" s="721" t="s">
        <v>254</v>
      </c>
      <c r="F108" s="721" t="s">
        <v>673</v>
      </c>
      <c r="G108" s="778">
        <v>39654</v>
      </c>
      <c r="H108" s="724">
        <f t="shared" ca="1" si="1"/>
        <v>11</v>
      </c>
      <c r="I108" s="725" t="s">
        <v>1403</v>
      </c>
      <c r="J108" s="721" t="s">
        <v>249</v>
      </c>
      <c r="K108" s="721" t="s">
        <v>6623</v>
      </c>
      <c r="L108" s="726"/>
      <c r="M108" s="726" t="s">
        <v>6426</v>
      </c>
      <c r="N108" s="722" t="s">
        <v>228</v>
      </c>
      <c r="O108" s="721" t="s">
        <v>6640</v>
      </c>
      <c r="P108" s="727" t="s">
        <v>684</v>
      </c>
      <c r="Q108" s="727" t="s">
        <v>677</v>
      </c>
      <c r="R108" t="s">
        <v>6964</v>
      </c>
    </row>
    <row r="109" spans="1:18">
      <c r="A109" s="721"/>
      <c r="B109" s="721">
        <v>4</v>
      </c>
      <c r="C109" s="722" t="s">
        <v>688</v>
      </c>
      <c r="D109" s="723" t="s">
        <v>23</v>
      </c>
      <c r="E109" s="721" t="s">
        <v>254</v>
      </c>
      <c r="F109" s="738" t="s">
        <v>229</v>
      </c>
      <c r="G109" s="778">
        <v>42225</v>
      </c>
      <c r="H109" s="724">
        <f t="shared" ca="1" si="1"/>
        <v>4</v>
      </c>
      <c r="I109" s="725" t="s">
        <v>1403</v>
      </c>
      <c r="J109" s="721" t="s">
        <v>6624</v>
      </c>
      <c r="K109" s="721" t="s">
        <v>6622</v>
      </c>
      <c r="L109" s="726"/>
      <c r="M109" s="726" t="s">
        <v>6426</v>
      </c>
      <c r="N109" s="722" t="s">
        <v>228</v>
      </c>
      <c r="O109" s="721" t="s">
        <v>6640</v>
      </c>
      <c r="P109" s="727" t="s">
        <v>687</v>
      </c>
      <c r="Q109" s="727" t="s">
        <v>677</v>
      </c>
      <c r="R109" t="s">
        <v>6964</v>
      </c>
    </row>
    <row r="110" spans="1:18">
      <c r="A110" s="721">
        <v>30</v>
      </c>
      <c r="B110" s="721">
        <v>1</v>
      </c>
      <c r="C110" s="722" t="s">
        <v>690</v>
      </c>
      <c r="D110" s="723" t="s">
        <v>23</v>
      </c>
      <c r="E110" s="721" t="s">
        <v>221</v>
      </c>
      <c r="F110" s="721" t="s">
        <v>691</v>
      </c>
      <c r="G110" s="774">
        <v>28291</v>
      </c>
      <c r="H110" s="724">
        <f t="shared" ca="1" si="1"/>
        <v>42</v>
      </c>
      <c r="I110" s="725" t="s">
        <v>1403</v>
      </c>
      <c r="J110" s="721" t="s">
        <v>241</v>
      </c>
      <c r="K110" s="721" t="s">
        <v>261</v>
      </c>
      <c r="L110" s="726"/>
      <c r="M110" s="726" t="s">
        <v>6426</v>
      </c>
      <c r="N110" s="722" t="s">
        <v>228</v>
      </c>
      <c r="O110" s="721" t="s">
        <v>222</v>
      </c>
      <c r="P110" s="727" t="s">
        <v>689</v>
      </c>
      <c r="Q110" s="734" t="s">
        <v>694</v>
      </c>
      <c r="R110" t="s">
        <v>6964</v>
      </c>
    </row>
    <row r="111" spans="1:18">
      <c r="A111" s="721"/>
      <c r="B111" s="721">
        <v>2</v>
      </c>
      <c r="C111" s="722" t="s">
        <v>696</v>
      </c>
      <c r="D111" s="723" t="s">
        <v>16</v>
      </c>
      <c r="E111" s="721" t="s">
        <v>221</v>
      </c>
      <c r="F111" s="721" t="s">
        <v>691</v>
      </c>
      <c r="G111" s="774">
        <v>29444</v>
      </c>
      <c r="H111" s="724">
        <f t="shared" ca="1" si="1"/>
        <v>39</v>
      </c>
      <c r="I111" s="725" t="s">
        <v>1403</v>
      </c>
      <c r="J111" s="721" t="s">
        <v>241</v>
      </c>
      <c r="K111" s="721" t="s">
        <v>6621</v>
      </c>
      <c r="L111" s="726"/>
      <c r="M111" s="726" t="s">
        <v>6426</v>
      </c>
      <c r="N111" s="722" t="s">
        <v>228</v>
      </c>
      <c r="O111" s="721" t="s">
        <v>245</v>
      </c>
      <c r="P111" s="727" t="s">
        <v>695</v>
      </c>
      <c r="Q111" s="734" t="s">
        <v>694</v>
      </c>
      <c r="R111" t="s">
        <v>6964</v>
      </c>
    </row>
    <row r="112" spans="1:18">
      <c r="A112" s="721"/>
      <c r="B112" s="721">
        <v>3</v>
      </c>
      <c r="C112" s="722" t="s">
        <v>700</v>
      </c>
      <c r="D112" s="723" t="s">
        <v>23</v>
      </c>
      <c r="E112" s="721" t="s">
        <v>254</v>
      </c>
      <c r="F112" s="721" t="s">
        <v>691</v>
      </c>
      <c r="G112" s="774">
        <v>34732</v>
      </c>
      <c r="H112" s="724">
        <f t="shared" ca="1" si="1"/>
        <v>25</v>
      </c>
      <c r="I112" s="725" t="s">
        <v>1403</v>
      </c>
      <c r="J112" s="721" t="s">
        <v>241</v>
      </c>
      <c r="K112" s="721" t="s">
        <v>6622</v>
      </c>
      <c r="L112" s="726"/>
      <c r="M112" s="726" t="s">
        <v>6426</v>
      </c>
      <c r="N112" s="722" t="s">
        <v>228</v>
      </c>
      <c r="O112" s="721" t="s">
        <v>6640</v>
      </c>
      <c r="P112" s="727" t="s">
        <v>699</v>
      </c>
      <c r="Q112" s="734" t="s">
        <v>694</v>
      </c>
      <c r="R112" t="s">
        <v>6964</v>
      </c>
    </row>
    <row r="113" spans="1:18">
      <c r="A113" s="721"/>
      <c r="B113" s="721">
        <v>4</v>
      </c>
      <c r="C113" s="722" t="s">
        <v>702</v>
      </c>
      <c r="D113" s="723" t="s">
        <v>23</v>
      </c>
      <c r="E113" s="721" t="s">
        <v>254</v>
      </c>
      <c r="F113" s="721" t="s">
        <v>691</v>
      </c>
      <c r="G113" s="774">
        <v>38333</v>
      </c>
      <c r="H113" s="724">
        <f t="shared" ca="1" si="1"/>
        <v>15</v>
      </c>
      <c r="I113" s="725" t="s">
        <v>1403</v>
      </c>
      <c r="J113" s="721" t="s">
        <v>249</v>
      </c>
      <c r="K113" s="721" t="s">
        <v>6623</v>
      </c>
      <c r="L113" s="726"/>
      <c r="M113" s="726" t="s">
        <v>6426</v>
      </c>
      <c r="N113" s="722" t="s">
        <v>228</v>
      </c>
      <c r="O113" s="721" t="s">
        <v>6640</v>
      </c>
      <c r="P113" s="727" t="s">
        <v>701</v>
      </c>
      <c r="Q113" s="734" t="s">
        <v>694</v>
      </c>
      <c r="R113" t="s">
        <v>6964</v>
      </c>
    </row>
    <row r="114" spans="1:18">
      <c r="A114" s="721"/>
      <c r="B114" s="721">
        <v>5</v>
      </c>
      <c r="C114" s="722" t="s">
        <v>704</v>
      </c>
      <c r="D114" s="723" t="s">
        <v>16</v>
      </c>
      <c r="E114" s="721" t="s">
        <v>254</v>
      </c>
      <c r="F114" s="721" t="s">
        <v>22</v>
      </c>
      <c r="G114" s="774">
        <v>40827</v>
      </c>
      <c r="H114" s="724">
        <f t="shared" ca="1" si="1"/>
        <v>8</v>
      </c>
      <c r="I114" s="725" t="s">
        <v>1403</v>
      </c>
      <c r="J114" s="721" t="s">
        <v>6624</v>
      </c>
      <c r="K114" s="721" t="s">
        <v>6622</v>
      </c>
      <c r="L114" s="726"/>
      <c r="M114" s="726" t="s">
        <v>6426</v>
      </c>
      <c r="N114" s="722" t="s">
        <v>228</v>
      </c>
      <c r="O114" s="721" t="s">
        <v>6640</v>
      </c>
      <c r="P114" s="727" t="s">
        <v>703</v>
      </c>
      <c r="Q114" s="734" t="s">
        <v>694</v>
      </c>
      <c r="R114" t="s">
        <v>6964</v>
      </c>
    </row>
    <row r="115" spans="1:18">
      <c r="A115" s="721">
        <v>31</v>
      </c>
      <c r="B115" s="721">
        <v>1</v>
      </c>
      <c r="C115" s="722" t="s">
        <v>706</v>
      </c>
      <c r="D115" s="723" t="s">
        <v>23</v>
      </c>
      <c r="E115" s="721" t="s">
        <v>221</v>
      </c>
      <c r="F115" s="721" t="s">
        <v>309</v>
      </c>
      <c r="G115" s="774">
        <v>27011</v>
      </c>
      <c r="H115" s="724">
        <f t="shared" ca="1" si="1"/>
        <v>46</v>
      </c>
      <c r="I115" s="725" t="s">
        <v>1403</v>
      </c>
      <c r="J115" s="721" t="s">
        <v>258</v>
      </c>
      <c r="K115" s="721" t="s">
        <v>165</v>
      </c>
      <c r="L115" s="726"/>
      <c r="M115" s="726" t="s">
        <v>6426</v>
      </c>
      <c r="N115" s="722" t="s">
        <v>228</v>
      </c>
      <c r="O115" s="721" t="s">
        <v>222</v>
      </c>
      <c r="P115" s="741" t="s">
        <v>705</v>
      </c>
      <c r="Q115" s="734" t="s">
        <v>707</v>
      </c>
      <c r="R115" t="s">
        <v>6964</v>
      </c>
    </row>
    <row r="116" spans="1:18">
      <c r="A116" s="721"/>
      <c r="B116" s="721">
        <v>2</v>
      </c>
      <c r="C116" s="722" t="s">
        <v>709</v>
      </c>
      <c r="D116" s="723" t="s">
        <v>16</v>
      </c>
      <c r="E116" s="721" t="s">
        <v>221</v>
      </c>
      <c r="F116" s="721" t="s">
        <v>309</v>
      </c>
      <c r="G116" s="774">
        <v>27720</v>
      </c>
      <c r="H116" s="724">
        <f t="shared" ca="1" si="1"/>
        <v>44</v>
      </c>
      <c r="I116" s="725" t="s">
        <v>1403</v>
      </c>
      <c r="J116" s="721" t="s">
        <v>258</v>
      </c>
      <c r="K116" s="721" t="s">
        <v>6621</v>
      </c>
      <c r="L116" s="726"/>
      <c r="M116" s="726" t="s">
        <v>6426</v>
      </c>
      <c r="N116" s="722" t="s">
        <v>228</v>
      </c>
      <c r="O116" s="721" t="s">
        <v>245</v>
      </c>
      <c r="P116" s="741" t="s">
        <v>708</v>
      </c>
      <c r="Q116" s="734" t="s">
        <v>707</v>
      </c>
      <c r="R116" t="s">
        <v>6964</v>
      </c>
    </row>
    <row r="117" spans="1:18">
      <c r="A117" s="721"/>
      <c r="B117" s="721">
        <v>3</v>
      </c>
      <c r="C117" s="722" t="s">
        <v>713</v>
      </c>
      <c r="D117" s="723" t="s">
        <v>23</v>
      </c>
      <c r="E117" s="721" t="s">
        <v>254</v>
      </c>
      <c r="F117" s="721" t="s">
        <v>309</v>
      </c>
      <c r="G117" s="774">
        <v>37451</v>
      </c>
      <c r="H117" s="724">
        <f t="shared" ca="1" si="1"/>
        <v>17</v>
      </c>
      <c r="I117" s="725" t="s">
        <v>1403</v>
      </c>
      <c r="J117" s="721" t="s">
        <v>262</v>
      </c>
      <c r="K117" s="721" t="s">
        <v>6623</v>
      </c>
      <c r="L117" s="726"/>
      <c r="M117" s="726" t="s">
        <v>6426</v>
      </c>
      <c r="N117" s="722" t="s">
        <v>228</v>
      </c>
      <c r="O117" s="721" t="s">
        <v>6640</v>
      </c>
      <c r="P117" s="734" t="s">
        <v>712</v>
      </c>
      <c r="Q117" s="734" t="s">
        <v>707</v>
      </c>
      <c r="R117" t="s">
        <v>6964</v>
      </c>
    </row>
    <row r="118" spans="1:18">
      <c r="A118" s="721"/>
      <c r="B118" s="721">
        <v>4</v>
      </c>
      <c r="C118" s="722" t="s">
        <v>715</v>
      </c>
      <c r="D118" s="723" t="s">
        <v>23</v>
      </c>
      <c r="E118" s="721" t="s">
        <v>254</v>
      </c>
      <c r="F118" s="721" t="s">
        <v>309</v>
      </c>
      <c r="G118" s="774">
        <v>40165</v>
      </c>
      <c r="H118" s="724">
        <f t="shared" ca="1" si="1"/>
        <v>10</v>
      </c>
      <c r="I118" s="725" t="s">
        <v>1403</v>
      </c>
      <c r="J118" s="721" t="s">
        <v>249</v>
      </c>
      <c r="K118" s="721" t="s">
        <v>6622</v>
      </c>
      <c r="L118" s="726"/>
      <c r="M118" s="726" t="s">
        <v>6426</v>
      </c>
      <c r="N118" s="722" t="s">
        <v>228</v>
      </c>
      <c r="O118" s="721" t="s">
        <v>6640</v>
      </c>
      <c r="P118" s="734" t="s">
        <v>714</v>
      </c>
      <c r="Q118" s="734" t="s">
        <v>707</v>
      </c>
      <c r="R118" t="s">
        <v>6964</v>
      </c>
    </row>
    <row r="119" spans="1:18">
      <c r="A119" s="721">
        <v>32</v>
      </c>
      <c r="B119" s="721">
        <v>1</v>
      </c>
      <c r="C119" s="722" t="s">
        <v>717</v>
      </c>
      <c r="D119" s="723" t="s">
        <v>23</v>
      </c>
      <c r="E119" s="721" t="s">
        <v>221</v>
      </c>
      <c r="F119" s="721" t="s">
        <v>288</v>
      </c>
      <c r="G119" s="774">
        <v>26947</v>
      </c>
      <c r="H119" s="724">
        <f t="shared" ca="1" si="1"/>
        <v>46</v>
      </c>
      <c r="I119" s="725" t="s">
        <v>1403</v>
      </c>
      <c r="J119" s="721" t="s">
        <v>258</v>
      </c>
      <c r="K119" s="721" t="s">
        <v>165</v>
      </c>
      <c r="L119" s="726"/>
      <c r="M119" s="726" t="s">
        <v>6426</v>
      </c>
      <c r="N119" s="722" t="s">
        <v>228</v>
      </c>
      <c r="O119" s="721" t="s">
        <v>222</v>
      </c>
      <c r="P119" s="727" t="s">
        <v>716</v>
      </c>
      <c r="Q119" s="734" t="s">
        <v>720</v>
      </c>
      <c r="R119" t="s">
        <v>6964</v>
      </c>
    </row>
    <row r="120" spans="1:18">
      <c r="A120" s="721"/>
      <c r="B120" s="721">
        <v>2</v>
      </c>
      <c r="C120" s="722" t="s">
        <v>722</v>
      </c>
      <c r="D120" s="723" t="s">
        <v>16</v>
      </c>
      <c r="E120" s="721" t="s">
        <v>221</v>
      </c>
      <c r="F120" s="721" t="s">
        <v>309</v>
      </c>
      <c r="G120" s="774">
        <v>28311</v>
      </c>
      <c r="H120" s="724">
        <f t="shared" ca="1" si="1"/>
        <v>42</v>
      </c>
      <c r="I120" s="725" t="s">
        <v>1403</v>
      </c>
      <c r="J120" s="721" t="s">
        <v>241</v>
      </c>
      <c r="K120" s="721" t="s">
        <v>6621</v>
      </c>
      <c r="L120" s="726"/>
      <c r="M120" s="726" t="s">
        <v>6426</v>
      </c>
      <c r="N120" s="722" t="s">
        <v>228</v>
      </c>
      <c r="O120" s="721" t="s">
        <v>245</v>
      </c>
      <c r="P120" s="727" t="s">
        <v>721</v>
      </c>
      <c r="Q120" s="734" t="s">
        <v>720</v>
      </c>
      <c r="R120" t="s">
        <v>6964</v>
      </c>
    </row>
    <row r="121" spans="1:18">
      <c r="A121" s="721"/>
      <c r="B121" s="721">
        <v>3</v>
      </c>
      <c r="C121" s="722" t="s">
        <v>724</v>
      </c>
      <c r="D121" s="723" t="s">
        <v>16</v>
      </c>
      <c r="E121" s="721" t="s">
        <v>254</v>
      </c>
      <c r="F121" s="721" t="s">
        <v>309</v>
      </c>
      <c r="G121" s="774">
        <v>36852</v>
      </c>
      <c r="H121" s="724">
        <f t="shared" ca="1" si="1"/>
        <v>19</v>
      </c>
      <c r="I121" s="725" t="s">
        <v>1403</v>
      </c>
      <c r="J121" s="721" t="s">
        <v>262</v>
      </c>
      <c r="K121" s="721" t="s">
        <v>6623</v>
      </c>
      <c r="L121" s="726"/>
      <c r="M121" s="726" t="s">
        <v>6426</v>
      </c>
      <c r="N121" s="722" t="s">
        <v>228</v>
      </c>
      <c r="O121" s="721" t="s">
        <v>6640</v>
      </c>
      <c r="P121" s="727" t="s">
        <v>723</v>
      </c>
      <c r="Q121" s="734" t="s">
        <v>720</v>
      </c>
      <c r="R121" t="s">
        <v>6964</v>
      </c>
    </row>
    <row r="122" spans="1:18">
      <c r="A122" s="721">
        <v>33</v>
      </c>
      <c r="B122" s="721">
        <v>1</v>
      </c>
      <c r="C122" s="722" t="s">
        <v>726</v>
      </c>
      <c r="D122" s="723" t="s">
        <v>23</v>
      </c>
      <c r="E122" s="738" t="s">
        <v>221</v>
      </c>
      <c r="F122" s="738" t="s">
        <v>727</v>
      </c>
      <c r="G122" s="774">
        <v>28949</v>
      </c>
      <c r="H122" s="724">
        <f t="shared" ca="1" si="1"/>
        <v>41</v>
      </c>
      <c r="I122" s="725" t="s">
        <v>1403</v>
      </c>
      <c r="J122" s="738" t="s">
        <v>241</v>
      </c>
      <c r="K122" s="738" t="s">
        <v>6822</v>
      </c>
      <c r="L122" s="726"/>
      <c r="M122" s="726" t="s">
        <v>6426</v>
      </c>
      <c r="N122" s="722" t="s">
        <v>228</v>
      </c>
      <c r="O122" s="738" t="s">
        <v>222</v>
      </c>
      <c r="P122" s="727" t="s">
        <v>725</v>
      </c>
      <c r="Q122" s="734" t="s">
        <v>730</v>
      </c>
      <c r="R122" t="s">
        <v>6964</v>
      </c>
    </row>
    <row r="123" spans="1:18">
      <c r="A123" s="721"/>
      <c r="B123" s="721">
        <v>2</v>
      </c>
      <c r="C123" s="722" t="s">
        <v>732</v>
      </c>
      <c r="D123" s="723" t="s">
        <v>16</v>
      </c>
      <c r="E123" s="738" t="s">
        <v>221</v>
      </c>
      <c r="F123" s="738" t="s">
        <v>733</v>
      </c>
      <c r="G123" s="774">
        <v>31647</v>
      </c>
      <c r="H123" s="724">
        <f t="shared" ca="1" si="1"/>
        <v>33</v>
      </c>
      <c r="I123" s="725" t="s">
        <v>1403</v>
      </c>
      <c r="J123" s="738" t="s">
        <v>258</v>
      </c>
      <c r="K123" s="738" t="s">
        <v>6621</v>
      </c>
      <c r="L123" s="726"/>
      <c r="M123" s="726" t="s">
        <v>6426</v>
      </c>
      <c r="N123" s="722" t="s">
        <v>228</v>
      </c>
      <c r="O123" s="738" t="s">
        <v>245</v>
      </c>
      <c r="P123" s="727" t="s">
        <v>731</v>
      </c>
      <c r="Q123" s="734" t="s">
        <v>730</v>
      </c>
      <c r="R123" t="s">
        <v>6964</v>
      </c>
    </row>
    <row r="124" spans="1:18">
      <c r="A124" s="721"/>
      <c r="B124" s="721">
        <v>3</v>
      </c>
      <c r="C124" s="722" t="s">
        <v>737</v>
      </c>
      <c r="D124" s="723" t="s">
        <v>23</v>
      </c>
      <c r="E124" s="738" t="s">
        <v>254</v>
      </c>
      <c r="F124" s="738" t="s">
        <v>733</v>
      </c>
      <c r="G124" s="774">
        <v>39277</v>
      </c>
      <c r="H124" s="724">
        <f t="shared" ca="1" si="1"/>
        <v>12</v>
      </c>
      <c r="I124" s="725" t="s">
        <v>1403</v>
      </c>
      <c r="J124" s="738" t="s">
        <v>249</v>
      </c>
      <c r="K124" s="738" t="s">
        <v>6623</v>
      </c>
      <c r="L124" s="726"/>
      <c r="M124" s="726" t="s">
        <v>6426</v>
      </c>
      <c r="N124" s="722" t="s">
        <v>228</v>
      </c>
      <c r="O124" s="738" t="s">
        <v>6640</v>
      </c>
      <c r="P124" s="727" t="s">
        <v>736</v>
      </c>
      <c r="Q124" s="734" t="s">
        <v>730</v>
      </c>
      <c r="R124" t="s">
        <v>6964</v>
      </c>
    </row>
    <row r="125" spans="1:18">
      <c r="A125" s="721">
        <v>34</v>
      </c>
      <c r="B125" s="721">
        <v>1</v>
      </c>
      <c r="C125" s="722" t="s">
        <v>739</v>
      </c>
      <c r="D125" s="723" t="s">
        <v>23</v>
      </c>
      <c r="E125" s="738" t="s">
        <v>221</v>
      </c>
      <c r="F125" s="738" t="s">
        <v>740</v>
      </c>
      <c r="G125" s="774">
        <v>31515</v>
      </c>
      <c r="H125" s="724">
        <f t="shared" ca="1" si="1"/>
        <v>33</v>
      </c>
      <c r="I125" s="725" t="s">
        <v>1403</v>
      </c>
      <c r="J125" s="738" t="s">
        <v>241</v>
      </c>
      <c r="K125" s="738" t="s">
        <v>165</v>
      </c>
      <c r="L125" s="726"/>
      <c r="M125" s="726" t="s">
        <v>6426</v>
      </c>
      <c r="N125" s="722" t="s">
        <v>228</v>
      </c>
      <c r="O125" s="738" t="s">
        <v>222</v>
      </c>
      <c r="P125" s="727" t="s">
        <v>738</v>
      </c>
      <c r="Q125" s="741" t="s">
        <v>743</v>
      </c>
      <c r="R125" t="s">
        <v>6964</v>
      </c>
    </row>
    <row r="126" spans="1:18">
      <c r="A126" s="721"/>
      <c r="B126" s="738">
        <v>2</v>
      </c>
      <c r="C126" s="722" t="s">
        <v>745</v>
      </c>
      <c r="D126" s="723" t="s">
        <v>16</v>
      </c>
      <c r="E126" s="738" t="s">
        <v>221</v>
      </c>
      <c r="F126" s="738" t="s">
        <v>414</v>
      </c>
      <c r="G126" s="774">
        <v>32376</v>
      </c>
      <c r="H126" s="724">
        <f t="shared" ref="H126:H198" ca="1" si="2">DATEDIF(G126,TODAY(),"Y")</f>
        <v>31</v>
      </c>
      <c r="I126" s="725" t="s">
        <v>1403</v>
      </c>
      <c r="J126" s="738" t="s">
        <v>258</v>
      </c>
      <c r="K126" s="738" t="s">
        <v>6621</v>
      </c>
      <c r="L126" s="726"/>
      <c r="M126" s="726" t="s">
        <v>6426</v>
      </c>
      <c r="N126" s="722" t="s">
        <v>228</v>
      </c>
      <c r="O126" s="738" t="s">
        <v>245</v>
      </c>
      <c r="P126" s="727" t="s">
        <v>744</v>
      </c>
      <c r="Q126" s="741" t="s">
        <v>743</v>
      </c>
      <c r="R126" t="s">
        <v>6964</v>
      </c>
    </row>
    <row r="127" spans="1:18">
      <c r="A127" s="721"/>
      <c r="B127" s="738">
        <v>3</v>
      </c>
      <c r="C127" s="722" t="s">
        <v>749</v>
      </c>
      <c r="D127" s="723" t="s">
        <v>23</v>
      </c>
      <c r="E127" s="738" t="s">
        <v>254</v>
      </c>
      <c r="F127" s="738" t="s">
        <v>750</v>
      </c>
      <c r="G127" s="774">
        <v>38624</v>
      </c>
      <c r="H127" s="724">
        <f t="shared" ca="1" si="2"/>
        <v>14</v>
      </c>
      <c r="I127" s="725" t="s">
        <v>1403</v>
      </c>
      <c r="J127" s="738" t="s">
        <v>249</v>
      </c>
      <c r="K127" s="738" t="s">
        <v>6623</v>
      </c>
      <c r="L127" s="726"/>
      <c r="M127" s="726" t="s">
        <v>6426</v>
      </c>
      <c r="N127" s="722" t="s">
        <v>228</v>
      </c>
      <c r="O127" s="738" t="s">
        <v>6640</v>
      </c>
      <c r="P127" s="727" t="s">
        <v>748</v>
      </c>
      <c r="Q127" s="741" t="s">
        <v>743</v>
      </c>
      <c r="R127" t="s">
        <v>6964</v>
      </c>
    </row>
    <row r="128" spans="1:18">
      <c r="A128" s="721"/>
      <c r="B128" s="738">
        <v>4</v>
      </c>
      <c r="C128" s="722" t="s">
        <v>753</v>
      </c>
      <c r="D128" s="723" t="s">
        <v>16</v>
      </c>
      <c r="E128" s="738" t="s">
        <v>254</v>
      </c>
      <c r="F128" s="738" t="s">
        <v>229</v>
      </c>
      <c r="G128" s="774">
        <v>42177</v>
      </c>
      <c r="H128" s="724">
        <f t="shared" ca="1" si="2"/>
        <v>4</v>
      </c>
      <c r="I128" s="725" t="s">
        <v>1403</v>
      </c>
      <c r="J128" s="738" t="s">
        <v>6624</v>
      </c>
      <c r="K128" s="738" t="s">
        <v>6622</v>
      </c>
      <c r="L128" s="726"/>
      <c r="M128" s="726" t="s">
        <v>6426</v>
      </c>
      <c r="N128" s="722" t="s">
        <v>228</v>
      </c>
      <c r="O128" s="738" t="s">
        <v>6640</v>
      </c>
      <c r="P128" s="727" t="s">
        <v>752</v>
      </c>
      <c r="Q128" s="741" t="s">
        <v>743</v>
      </c>
      <c r="R128" t="s">
        <v>6964</v>
      </c>
    </row>
    <row r="129" spans="1:18">
      <c r="A129" s="721">
        <v>35</v>
      </c>
      <c r="B129" s="721">
        <v>1</v>
      </c>
      <c r="C129" s="722" t="s">
        <v>755</v>
      </c>
      <c r="D129" s="723" t="s">
        <v>23</v>
      </c>
      <c r="E129" s="721" t="s">
        <v>221</v>
      </c>
      <c r="F129" s="721" t="s">
        <v>756</v>
      </c>
      <c r="G129" s="774">
        <v>30059</v>
      </c>
      <c r="H129" s="724">
        <f t="shared" ca="1" si="2"/>
        <v>37</v>
      </c>
      <c r="I129" s="725" t="s">
        <v>1403</v>
      </c>
      <c r="J129" s="721" t="s">
        <v>258</v>
      </c>
      <c r="K129" s="721" t="s">
        <v>6822</v>
      </c>
      <c r="L129" s="726"/>
      <c r="M129" s="726" t="s">
        <v>6426</v>
      </c>
      <c r="N129" s="722" t="s">
        <v>228</v>
      </c>
      <c r="O129" s="721" t="s">
        <v>222</v>
      </c>
      <c r="P129" s="734" t="s">
        <v>754</v>
      </c>
      <c r="Q129" s="734" t="s">
        <v>759</v>
      </c>
      <c r="R129" t="s">
        <v>6964</v>
      </c>
    </row>
    <row r="130" spans="1:18">
      <c r="A130" s="721"/>
      <c r="B130" s="721">
        <v>2</v>
      </c>
      <c r="C130" s="722" t="s">
        <v>762</v>
      </c>
      <c r="D130" s="723" t="s">
        <v>16</v>
      </c>
      <c r="E130" s="721" t="s">
        <v>221</v>
      </c>
      <c r="F130" s="721" t="s">
        <v>756</v>
      </c>
      <c r="G130" s="774">
        <v>31158</v>
      </c>
      <c r="H130" s="724">
        <f t="shared" ca="1" si="2"/>
        <v>34</v>
      </c>
      <c r="I130" s="725" t="s">
        <v>1403</v>
      </c>
      <c r="J130" s="721" t="s">
        <v>258</v>
      </c>
      <c r="K130" s="721" t="s">
        <v>6621</v>
      </c>
      <c r="L130" s="726"/>
      <c r="M130" s="726" t="s">
        <v>6426</v>
      </c>
      <c r="N130" s="722" t="s">
        <v>228</v>
      </c>
      <c r="O130" s="721" t="s">
        <v>245</v>
      </c>
      <c r="P130" s="734" t="s">
        <v>761</v>
      </c>
      <c r="Q130" s="734" t="s">
        <v>759</v>
      </c>
      <c r="R130" t="s">
        <v>6964</v>
      </c>
    </row>
    <row r="131" spans="1:18">
      <c r="A131" s="721"/>
      <c r="B131" s="721">
        <v>3</v>
      </c>
      <c r="C131" s="722" t="s">
        <v>766</v>
      </c>
      <c r="D131" s="723" t="s">
        <v>16</v>
      </c>
      <c r="E131" s="721" t="s">
        <v>254</v>
      </c>
      <c r="F131" s="721" t="s">
        <v>767</v>
      </c>
      <c r="G131" s="774">
        <v>39655</v>
      </c>
      <c r="H131" s="724">
        <f t="shared" ca="1" si="2"/>
        <v>11</v>
      </c>
      <c r="I131" s="725" t="s">
        <v>1403</v>
      </c>
      <c r="J131" s="721" t="s">
        <v>249</v>
      </c>
      <c r="K131" s="721" t="s">
        <v>6623</v>
      </c>
      <c r="L131" s="726"/>
      <c r="M131" s="726" t="s">
        <v>6426</v>
      </c>
      <c r="N131" s="722" t="s">
        <v>228</v>
      </c>
      <c r="O131" s="721" t="s">
        <v>6640</v>
      </c>
      <c r="P131" s="734" t="s">
        <v>765</v>
      </c>
      <c r="Q131" s="734" t="s">
        <v>759</v>
      </c>
      <c r="R131" t="s">
        <v>6964</v>
      </c>
    </row>
    <row r="132" spans="1:18">
      <c r="A132" s="721"/>
      <c r="B132" s="738">
        <v>4</v>
      </c>
      <c r="C132" s="734" t="s">
        <v>769</v>
      </c>
      <c r="D132" s="742" t="s">
        <v>16</v>
      </c>
      <c r="E132" s="738" t="s">
        <v>254</v>
      </c>
      <c r="F132" s="737" t="s">
        <v>22</v>
      </c>
      <c r="G132" s="779" t="s">
        <v>770</v>
      </c>
      <c r="H132" s="724">
        <f t="shared" ca="1" si="2"/>
        <v>4</v>
      </c>
      <c r="I132" s="725" t="s">
        <v>1403</v>
      </c>
      <c r="J132" s="738" t="s">
        <v>6624</v>
      </c>
      <c r="K132" s="738" t="s">
        <v>6622</v>
      </c>
      <c r="L132" s="726"/>
      <c r="M132" s="726" t="s">
        <v>6426</v>
      </c>
      <c r="N132" s="722" t="s">
        <v>228</v>
      </c>
      <c r="O132" s="738" t="s">
        <v>6640</v>
      </c>
      <c r="P132" s="734" t="s">
        <v>768</v>
      </c>
      <c r="Q132" s="734" t="s">
        <v>759</v>
      </c>
      <c r="R132" t="s">
        <v>6964</v>
      </c>
    </row>
    <row r="133" spans="1:18">
      <c r="A133" s="721">
        <v>36</v>
      </c>
      <c r="B133" s="738">
        <v>1</v>
      </c>
      <c r="C133" s="722" t="s">
        <v>772</v>
      </c>
      <c r="D133" s="723" t="s">
        <v>23</v>
      </c>
      <c r="E133" s="738" t="s">
        <v>221</v>
      </c>
      <c r="F133" s="738" t="s">
        <v>337</v>
      </c>
      <c r="G133" s="774">
        <v>20613</v>
      </c>
      <c r="H133" s="724">
        <f t="shared" ca="1" si="2"/>
        <v>63</v>
      </c>
      <c r="I133" s="725" t="s">
        <v>1403</v>
      </c>
      <c r="J133" s="738" t="s">
        <v>241</v>
      </c>
      <c r="K133" s="738" t="s">
        <v>6822</v>
      </c>
      <c r="L133" s="726"/>
      <c r="M133" s="726" t="s">
        <v>6426</v>
      </c>
      <c r="N133" s="722" t="s">
        <v>228</v>
      </c>
      <c r="O133" s="738" t="s">
        <v>222</v>
      </c>
      <c r="P133" s="727" t="s">
        <v>771</v>
      </c>
      <c r="Q133" s="734" t="s">
        <v>775</v>
      </c>
      <c r="R133" t="s">
        <v>6964</v>
      </c>
    </row>
    <row r="134" spans="1:18">
      <c r="A134" s="721"/>
      <c r="B134" s="738">
        <v>2</v>
      </c>
      <c r="C134" s="722" t="s">
        <v>777</v>
      </c>
      <c r="D134" s="723" t="s">
        <v>16</v>
      </c>
      <c r="E134" s="738" t="s">
        <v>221</v>
      </c>
      <c r="F134" s="738" t="s">
        <v>337</v>
      </c>
      <c r="G134" s="774">
        <v>20252</v>
      </c>
      <c r="H134" s="724">
        <f t="shared" ca="1" si="2"/>
        <v>64</v>
      </c>
      <c r="I134" s="725" t="s">
        <v>1403</v>
      </c>
      <c r="J134" s="738" t="s">
        <v>241</v>
      </c>
      <c r="K134" s="738" t="s">
        <v>6621</v>
      </c>
      <c r="L134" s="726"/>
      <c r="M134" s="726" t="s">
        <v>6426</v>
      </c>
      <c r="N134" s="722" t="s">
        <v>228</v>
      </c>
      <c r="O134" s="738" t="s">
        <v>245</v>
      </c>
      <c r="P134" s="727" t="s">
        <v>776</v>
      </c>
      <c r="Q134" s="734" t="s">
        <v>775</v>
      </c>
      <c r="R134" t="s">
        <v>6964</v>
      </c>
    </row>
    <row r="135" spans="1:18">
      <c r="A135" s="721"/>
      <c r="B135" s="738">
        <v>3</v>
      </c>
      <c r="C135" s="722" t="s">
        <v>781</v>
      </c>
      <c r="D135" s="723" t="s">
        <v>23</v>
      </c>
      <c r="E135" s="738" t="s">
        <v>254</v>
      </c>
      <c r="F135" s="738" t="s">
        <v>244</v>
      </c>
      <c r="G135" s="774">
        <v>34092</v>
      </c>
      <c r="H135" s="724">
        <f t="shared" ca="1" si="2"/>
        <v>26</v>
      </c>
      <c r="I135" s="725" t="s">
        <v>1403</v>
      </c>
      <c r="J135" s="738" t="s">
        <v>258</v>
      </c>
      <c r="K135" s="738" t="s">
        <v>6822</v>
      </c>
      <c r="L135" s="726"/>
      <c r="M135" s="726" t="s">
        <v>6426</v>
      </c>
      <c r="N135" s="722" t="s">
        <v>228</v>
      </c>
      <c r="O135" s="738" t="s">
        <v>6640</v>
      </c>
      <c r="P135" s="727" t="s">
        <v>780</v>
      </c>
      <c r="Q135" s="734" t="s">
        <v>775</v>
      </c>
      <c r="R135" t="s">
        <v>6964</v>
      </c>
    </row>
    <row r="136" spans="1:18">
      <c r="A136" s="721">
        <v>37</v>
      </c>
      <c r="B136" s="738">
        <v>1</v>
      </c>
      <c r="C136" s="722" t="s">
        <v>784</v>
      </c>
      <c r="D136" s="723" t="s">
        <v>23</v>
      </c>
      <c r="E136" s="738" t="s">
        <v>221</v>
      </c>
      <c r="F136" s="738" t="s">
        <v>376</v>
      </c>
      <c r="G136" s="774">
        <v>33139</v>
      </c>
      <c r="H136" s="724">
        <f t="shared" ca="1" si="2"/>
        <v>29</v>
      </c>
      <c r="I136" s="725" t="s">
        <v>1403</v>
      </c>
      <c r="J136" s="721" t="s">
        <v>267</v>
      </c>
      <c r="K136" s="738" t="s">
        <v>6822</v>
      </c>
      <c r="L136" s="726"/>
      <c r="M136" s="726" t="s">
        <v>6426</v>
      </c>
      <c r="N136" s="722" t="s">
        <v>228</v>
      </c>
      <c r="O136" s="738" t="s">
        <v>222</v>
      </c>
      <c r="P136" s="727" t="s">
        <v>783</v>
      </c>
      <c r="Q136" s="736" t="s">
        <v>6636</v>
      </c>
      <c r="R136" t="s">
        <v>6964</v>
      </c>
    </row>
    <row r="137" spans="1:18">
      <c r="A137" s="721"/>
      <c r="B137" s="738">
        <v>2</v>
      </c>
      <c r="C137" s="722" t="s">
        <v>790</v>
      </c>
      <c r="D137" s="723" t="s">
        <v>16</v>
      </c>
      <c r="E137" s="738" t="s">
        <v>221</v>
      </c>
      <c r="F137" s="738" t="s">
        <v>244</v>
      </c>
      <c r="G137" s="774">
        <v>36784</v>
      </c>
      <c r="H137" s="724">
        <f t="shared" ca="1" si="2"/>
        <v>19</v>
      </c>
      <c r="I137" s="725" t="s">
        <v>1403</v>
      </c>
      <c r="J137" s="738" t="s">
        <v>258</v>
      </c>
      <c r="K137" s="738" t="s">
        <v>6621</v>
      </c>
      <c r="L137" s="726"/>
      <c r="M137" s="726" t="s">
        <v>6426</v>
      </c>
      <c r="N137" s="722" t="s">
        <v>228</v>
      </c>
      <c r="O137" s="738" t="s">
        <v>245</v>
      </c>
      <c r="P137" s="727" t="s">
        <v>789</v>
      </c>
      <c r="Q137" s="736" t="s">
        <v>6636</v>
      </c>
      <c r="R137" t="s">
        <v>6964</v>
      </c>
    </row>
    <row r="138" spans="1:18">
      <c r="A138" s="721"/>
      <c r="B138" s="738">
        <v>3</v>
      </c>
      <c r="C138" s="722" t="s">
        <v>791</v>
      </c>
      <c r="D138" s="723" t="s">
        <v>23</v>
      </c>
      <c r="E138" s="738" t="s">
        <v>254</v>
      </c>
      <c r="F138" s="738" t="s">
        <v>230</v>
      </c>
      <c r="G138" s="774">
        <v>42766</v>
      </c>
      <c r="H138" s="724">
        <f t="shared" ca="1" si="2"/>
        <v>3</v>
      </c>
      <c r="I138" s="725" t="s">
        <v>1403</v>
      </c>
      <c r="J138" s="738" t="s">
        <v>6624</v>
      </c>
      <c r="K138" s="738" t="s">
        <v>6622</v>
      </c>
      <c r="L138" s="726"/>
      <c r="M138" s="726" t="s">
        <v>6426</v>
      </c>
      <c r="N138" s="722" t="s">
        <v>228</v>
      </c>
      <c r="O138" s="738" t="s">
        <v>6640</v>
      </c>
      <c r="P138" s="727" t="s">
        <v>6636</v>
      </c>
      <c r="Q138" s="736" t="s">
        <v>6636</v>
      </c>
      <c r="R138" t="s">
        <v>6964</v>
      </c>
    </row>
    <row r="139" spans="1:18">
      <c r="A139" s="721">
        <v>38</v>
      </c>
      <c r="B139" s="722">
        <v>1</v>
      </c>
      <c r="C139" s="722" t="s">
        <v>793</v>
      </c>
      <c r="D139" s="723" t="s">
        <v>23</v>
      </c>
      <c r="E139" s="738" t="s">
        <v>221</v>
      </c>
      <c r="F139" s="743" t="s">
        <v>309</v>
      </c>
      <c r="G139" s="774">
        <v>30415</v>
      </c>
      <c r="H139" s="724">
        <f t="shared" ca="1" si="2"/>
        <v>37</v>
      </c>
      <c r="I139" s="725" t="s">
        <v>1403</v>
      </c>
      <c r="J139" s="738" t="s">
        <v>258</v>
      </c>
      <c r="K139" s="738" t="s">
        <v>165</v>
      </c>
      <c r="L139" s="726"/>
      <c r="M139" s="726" t="s">
        <v>6426</v>
      </c>
      <c r="N139" s="722" t="s">
        <v>228</v>
      </c>
      <c r="O139" s="738" t="s">
        <v>222</v>
      </c>
      <c r="P139" s="727" t="s">
        <v>792</v>
      </c>
      <c r="Q139" s="727" t="s">
        <v>794</v>
      </c>
      <c r="R139" t="s">
        <v>6964</v>
      </c>
    </row>
    <row r="140" spans="1:18">
      <c r="A140" s="721"/>
      <c r="B140" s="738">
        <v>2</v>
      </c>
      <c r="C140" s="722" t="s">
        <v>796</v>
      </c>
      <c r="D140" s="744" t="s">
        <v>16</v>
      </c>
      <c r="E140" s="738" t="s">
        <v>221</v>
      </c>
      <c r="F140" s="743" t="s">
        <v>309</v>
      </c>
      <c r="G140" s="780">
        <v>33868</v>
      </c>
      <c r="H140" s="724">
        <f t="shared" ca="1" si="2"/>
        <v>27</v>
      </c>
      <c r="I140" s="725" t="s">
        <v>1403</v>
      </c>
      <c r="J140" s="738" t="s">
        <v>258</v>
      </c>
      <c r="K140" s="738" t="s">
        <v>6621</v>
      </c>
      <c r="L140" s="726"/>
      <c r="M140" s="726" t="s">
        <v>6426</v>
      </c>
      <c r="N140" s="722" t="s">
        <v>228</v>
      </c>
      <c r="O140" s="738" t="s">
        <v>245</v>
      </c>
      <c r="P140" s="727" t="s">
        <v>795</v>
      </c>
      <c r="Q140" s="727" t="s">
        <v>794</v>
      </c>
      <c r="R140" t="s">
        <v>6964</v>
      </c>
    </row>
    <row r="141" spans="1:18">
      <c r="A141" s="721"/>
      <c r="B141" s="738">
        <v>3</v>
      </c>
      <c r="C141" s="722" t="s">
        <v>800</v>
      </c>
      <c r="D141" s="723" t="s">
        <v>16</v>
      </c>
      <c r="E141" s="738" t="s">
        <v>254</v>
      </c>
      <c r="F141" s="738" t="s">
        <v>309</v>
      </c>
      <c r="G141" s="774">
        <v>40621</v>
      </c>
      <c r="H141" s="724">
        <f t="shared" ca="1" si="2"/>
        <v>9</v>
      </c>
      <c r="I141" s="725" t="s">
        <v>1403</v>
      </c>
      <c r="J141" s="738" t="s">
        <v>6624</v>
      </c>
      <c r="K141" s="738" t="s">
        <v>6622</v>
      </c>
      <c r="L141" s="726"/>
      <c r="M141" s="726" t="s">
        <v>6426</v>
      </c>
      <c r="N141" s="722" t="s">
        <v>228</v>
      </c>
      <c r="O141" s="738" t="s">
        <v>6640</v>
      </c>
      <c r="P141" s="727" t="s">
        <v>799</v>
      </c>
      <c r="Q141" s="727" t="s">
        <v>794</v>
      </c>
      <c r="R141" t="s">
        <v>6964</v>
      </c>
    </row>
    <row r="142" spans="1:18">
      <c r="A142" s="721"/>
      <c r="B142" s="738">
        <v>4</v>
      </c>
      <c r="C142" s="722" t="s">
        <v>802</v>
      </c>
      <c r="D142" s="723" t="s">
        <v>16</v>
      </c>
      <c r="E142" s="738" t="s">
        <v>254</v>
      </c>
      <c r="F142" s="738" t="s">
        <v>229</v>
      </c>
      <c r="G142" s="774">
        <v>42548</v>
      </c>
      <c r="H142" s="724">
        <f t="shared" ca="1" si="2"/>
        <v>3</v>
      </c>
      <c r="I142" s="725" t="s">
        <v>1403</v>
      </c>
      <c r="J142" s="738" t="s">
        <v>6624</v>
      </c>
      <c r="K142" s="738" t="s">
        <v>6622</v>
      </c>
      <c r="L142" s="726"/>
      <c r="M142" s="726" t="s">
        <v>6426</v>
      </c>
      <c r="N142" s="722" t="s">
        <v>228</v>
      </c>
      <c r="O142" s="738" t="s">
        <v>6640</v>
      </c>
      <c r="P142" s="727" t="s">
        <v>801</v>
      </c>
      <c r="Q142" s="727" t="s">
        <v>794</v>
      </c>
      <c r="R142" t="s">
        <v>6964</v>
      </c>
    </row>
    <row r="143" spans="1:18">
      <c r="A143" s="721">
        <v>39</v>
      </c>
      <c r="B143" s="722">
        <v>1</v>
      </c>
      <c r="C143" s="722" t="s">
        <v>804</v>
      </c>
      <c r="D143" s="723" t="s">
        <v>23</v>
      </c>
      <c r="E143" s="738" t="s">
        <v>221</v>
      </c>
      <c r="F143" s="738" t="s">
        <v>244</v>
      </c>
      <c r="G143" s="774">
        <v>32132</v>
      </c>
      <c r="H143" s="724">
        <f t="shared" ca="1" si="2"/>
        <v>32</v>
      </c>
      <c r="I143" s="725" t="s">
        <v>1403</v>
      </c>
      <c r="J143" s="738" t="s">
        <v>241</v>
      </c>
      <c r="K143" s="738" t="s">
        <v>165</v>
      </c>
      <c r="L143" s="726"/>
      <c r="M143" s="726" t="s">
        <v>6426</v>
      </c>
      <c r="N143" s="722" t="s">
        <v>228</v>
      </c>
      <c r="O143" s="738" t="s">
        <v>222</v>
      </c>
      <c r="P143" s="727" t="s">
        <v>803</v>
      </c>
      <c r="Q143" s="727" t="s">
        <v>807</v>
      </c>
      <c r="R143" t="s">
        <v>6964</v>
      </c>
    </row>
    <row r="144" spans="1:18">
      <c r="A144" s="721"/>
      <c r="B144" s="738">
        <v>2</v>
      </c>
      <c r="C144" s="722" t="s">
        <v>811</v>
      </c>
      <c r="D144" s="723" t="s">
        <v>16</v>
      </c>
      <c r="E144" s="738" t="s">
        <v>221</v>
      </c>
      <c r="F144" s="738" t="s">
        <v>288</v>
      </c>
      <c r="G144" s="774">
        <v>31856</v>
      </c>
      <c r="H144" s="724">
        <f t="shared" ca="1" si="2"/>
        <v>33</v>
      </c>
      <c r="I144" s="725" t="s">
        <v>1403</v>
      </c>
      <c r="J144" s="738" t="s">
        <v>241</v>
      </c>
      <c r="K144" s="738" t="s">
        <v>6621</v>
      </c>
      <c r="L144" s="726"/>
      <c r="M144" s="726" t="s">
        <v>6426</v>
      </c>
      <c r="N144" s="722" t="s">
        <v>228</v>
      </c>
      <c r="O144" s="738" t="s">
        <v>245</v>
      </c>
      <c r="P144" s="727" t="s">
        <v>810</v>
      </c>
      <c r="Q144" s="727" t="s">
        <v>807</v>
      </c>
      <c r="R144" t="s">
        <v>6964</v>
      </c>
    </row>
    <row r="145" spans="1:18">
      <c r="A145" s="721"/>
      <c r="B145" s="738">
        <v>3</v>
      </c>
      <c r="C145" s="722" t="s">
        <v>815</v>
      </c>
      <c r="D145" s="723" t="s">
        <v>23</v>
      </c>
      <c r="E145" s="738" t="s">
        <v>254</v>
      </c>
      <c r="F145" s="738" t="s">
        <v>230</v>
      </c>
      <c r="G145" s="774">
        <v>41259</v>
      </c>
      <c r="H145" s="724">
        <f t="shared" ca="1" si="2"/>
        <v>7</v>
      </c>
      <c r="I145" s="725" t="s">
        <v>1403</v>
      </c>
      <c r="J145" s="738" t="s">
        <v>6624</v>
      </c>
      <c r="K145" s="738" t="s">
        <v>6622</v>
      </c>
      <c r="L145" s="726"/>
      <c r="M145" s="726" t="s">
        <v>6426</v>
      </c>
      <c r="N145" s="722" t="s">
        <v>228</v>
      </c>
      <c r="O145" s="738" t="s">
        <v>6640</v>
      </c>
      <c r="P145" s="727" t="s">
        <v>814</v>
      </c>
      <c r="Q145" s="727" t="s">
        <v>807</v>
      </c>
      <c r="R145" t="s">
        <v>6964</v>
      </c>
    </row>
    <row r="146" spans="1:18">
      <c r="A146" s="721">
        <v>40</v>
      </c>
      <c r="B146" s="738">
        <v>1</v>
      </c>
      <c r="C146" s="722" t="s">
        <v>817</v>
      </c>
      <c r="D146" s="723" t="s">
        <v>23</v>
      </c>
      <c r="E146" s="738" t="s">
        <v>221</v>
      </c>
      <c r="F146" s="738" t="s">
        <v>288</v>
      </c>
      <c r="G146" s="774">
        <v>28695</v>
      </c>
      <c r="H146" s="724">
        <f t="shared" ca="1" si="2"/>
        <v>41</v>
      </c>
      <c r="I146" s="725" t="s">
        <v>1403</v>
      </c>
      <c r="J146" s="738" t="s">
        <v>241</v>
      </c>
      <c r="K146" s="738" t="s">
        <v>165</v>
      </c>
      <c r="L146" s="726"/>
      <c r="M146" s="726" t="s">
        <v>6426</v>
      </c>
      <c r="N146" s="722" t="s">
        <v>228</v>
      </c>
      <c r="O146" s="738" t="s">
        <v>222</v>
      </c>
      <c r="P146" s="727" t="s">
        <v>6659</v>
      </c>
      <c r="Q146" s="727" t="s">
        <v>6659</v>
      </c>
      <c r="R146" t="s">
        <v>6964</v>
      </c>
    </row>
    <row r="147" spans="1:18">
      <c r="A147" s="721"/>
      <c r="B147" s="738">
        <v>2</v>
      </c>
      <c r="C147" s="722" t="s">
        <v>818</v>
      </c>
      <c r="D147" s="723" t="s">
        <v>16</v>
      </c>
      <c r="E147" s="738" t="s">
        <v>221</v>
      </c>
      <c r="F147" s="738" t="s">
        <v>819</v>
      </c>
      <c r="G147" s="774">
        <v>30604</v>
      </c>
      <c r="H147" s="724">
        <f t="shared" ca="1" si="2"/>
        <v>36</v>
      </c>
      <c r="I147" s="725" t="s">
        <v>1403</v>
      </c>
      <c r="J147" s="738" t="s">
        <v>241</v>
      </c>
      <c r="K147" s="738" t="s">
        <v>6621</v>
      </c>
      <c r="L147" s="726"/>
      <c r="M147" s="726" t="s">
        <v>6426</v>
      </c>
      <c r="N147" s="722" t="s">
        <v>228</v>
      </c>
      <c r="O147" s="738" t="s">
        <v>245</v>
      </c>
      <c r="P147" s="727" t="s">
        <v>6659</v>
      </c>
      <c r="Q147" s="727" t="s">
        <v>6659</v>
      </c>
      <c r="R147" t="s">
        <v>6964</v>
      </c>
    </row>
    <row r="148" spans="1:18">
      <c r="A148" s="721"/>
      <c r="B148" s="738">
        <v>3</v>
      </c>
      <c r="C148" s="722" t="s">
        <v>820</v>
      </c>
      <c r="D148" s="723" t="s">
        <v>23</v>
      </c>
      <c r="E148" s="738" t="s">
        <v>254</v>
      </c>
      <c r="F148" s="738" t="s">
        <v>230</v>
      </c>
      <c r="G148" s="774">
        <v>38257</v>
      </c>
      <c r="H148" s="724">
        <f t="shared" ca="1" si="2"/>
        <v>15</v>
      </c>
      <c r="I148" s="725" t="s">
        <v>1403</v>
      </c>
      <c r="J148" s="738" t="s">
        <v>249</v>
      </c>
      <c r="K148" s="738" t="s">
        <v>6623</v>
      </c>
      <c r="L148" s="726"/>
      <c r="M148" s="726" t="s">
        <v>6426</v>
      </c>
      <c r="N148" s="722" t="s">
        <v>228</v>
      </c>
      <c r="O148" s="738" t="s">
        <v>6640</v>
      </c>
      <c r="P148" s="727" t="s">
        <v>6659</v>
      </c>
      <c r="Q148" s="727" t="s">
        <v>6659</v>
      </c>
      <c r="R148" t="s">
        <v>6964</v>
      </c>
    </row>
    <row r="149" spans="1:18">
      <c r="A149" s="721"/>
      <c r="B149" s="738">
        <v>4</v>
      </c>
      <c r="C149" s="722" t="s">
        <v>821</v>
      </c>
      <c r="D149" s="723" t="s">
        <v>16</v>
      </c>
      <c r="E149" s="738" t="s">
        <v>254</v>
      </c>
      <c r="F149" s="738" t="s">
        <v>231</v>
      </c>
      <c r="G149" s="774">
        <v>42704</v>
      </c>
      <c r="H149" s="724">
        <f t="shared" ca="1" si="2"/>
        <v>3</v>
      </c>
      <c r="I149" s="725" t="s">
        <v>1403</v>
      </c>
      <c r="J149" s="738" t="s">
        <v>6624</v>
      </c>
      <c r="K149" s="738" t="s">
        <v>6622</v>
      </c>
      <c r="L149" s="726"/>
      <c r="M149" s="726" t="s">
        <v>6426</v>
      </c>
      <c r="N149" s="722" t="s">
        <v>228</v>
      </c>
      <c r="O149" s="738" t="s">
        <v>6640</v>
      </c>
      <c r="P149" s="727" t="s">
        <v>6659</v>
      </c>
      <c r="Q149" s="727" t="s">
        <v>6659</v>
      </c>
      <c r="R149" t="s">
        <v>6964</v>
      </c>
    </row>
    <row r="150" spans="1:18">
      <c r="A150" s="721">
        <v>41</v>
      </c>
      <c r="B150" s="738">
        <v>1</v>
      </c>
      <c r="C150" s="722" t="s">
        <v>2926</v>
      </c>
      <c r="D150" s="723" t="s">
        <v>23</v>
      </c>
      <c r="E150" s="738" t="s">
        <v>221</v>
      </c>
      <c r="F150" s="738" t="s">
        <v>439</v>
      </c>
      <c r="G150" s="774">
        <v>33479</v>
      </c>
      <c r="H150" s="724">
        <f t="shared" ca="1" si="2"/>
        <v>28</v>
      </c>
      <c r="I150" s="725" t="s">
        <v>1403</v>
      </c>
      <c r="J150" s="738" t="s">
        <v>258</v>
      </c>
      <c r="K150" s="738" t="s">
        <v>6822</v>
      </c>
      <c r="L150" s="726"/>
      <c r="M150" s="726" t="s">
        <v>6426</v>
      </c>
      <c r="N150" s="722" t="s">
        <v>228</v>
      </c>
      <c r="O150" s="738" t="s">
        <v>222</v>
      </c>
      <c r="P150" s="727"/>
      <c r="Q150" s="727"/>
      <c r="R150" t="s">
        <v>6964</v>
      </c>
    </row>
    <row r="151" spans="1:18">
      <c r="A151" s="721"/>
      <c r="B151" s="738">
        <v>2</v>
      </c>
      <c r="C151" s="722" t="s">
        <v>6861</v>
      </c>
      <c r="D151" s="723" t="s">
        <v>16</v>
      </c>
      <c r="E151" s="738" t="s">
        <v>221</v>
      </c>
      <c r="F151" s="738" t="s">
        <v>1500</v>
      </c>
      <c r="G151" s="774">
        <v>34092</v>
      </c>
      <c r="H151" s="724">
        <f t="shared" ca="1" si="2"/>
        <v>26</v>
      </c>
      <c r="I151" s="725" t="s">
        <v>1403</v>
      </c>
      <c r="J151" s="738" t="s">
        <v>267</v>
      </c>
      <c r="K151" s="738" t="s">
        <v>6621</v>
      </c>
      <c r="L151" s="726"/>
      <c r="M151" s="726" t="s">
        <v>6426</v>
      </c>
      <c r="N151" s="722" t="s">
        <v>228</v>
      </c>
      <c r="O151" s="738" t="s">
        <v>245</v>
      </c>
      <c r="P151" s="727"/>
      <c r="Q151" s="727"/>
      <c r="R151" t="s">
        <v>6964</v>
      </c>
    </row>
    <row r="152" spans="1:18">
      <c r="A152" s="721"/>
      <c r="B152" s="738">
        <v>3</v>
      </c>
      <c r="C152" s="722" t="s">
        <v>6862</v>
      </c>
      <c r="D152" s="723" t="s">
        <v>23</v>
      </c>
      <c r="E152" s="738" t="s">
        <v>254</v>
      </c>
      <c r="F152" s="738" t="s">
        <v>1500</v>
      </c>
      <c r="G152" s="774">
        <v>42590</v>
      </c>
      <c r="H152" s="724">
        <f t="shared" ca="1" si="2"/>
        <v>3</v>
      </c>
      <c r="I152" s="725" t="s">
        <v>1403</v>
      </c>
      <c r="J152" s="738" t="s">
        <v>6624</v>
      </c>
      <c r="K152" s="738" t="s">
        <v>6622</v>
      </c>
      <c r="L152" s="726"/>
      <c r="M152" s="726" t="s">
        <v>6426</v>
      </c>
      <c r="N152" s="722" t="s">
        <v>228</v>
      </c>
      <c r="O152" s="738" t="s">
        <v>6640</v>
      </c>
      <c r="P152" s="727"/>
      <c r="Q152" s="727"/>
      <c r="R152" t="s">
        <v>6964</v>
      </c>
    </row>
    <row r="153" spans="1:18">
      <c r="A153" s="721">
        <v>42</v>
      </c>
      <c r="B153" s="738">
        <v>1</v>
      </c>
      <c r="C153" s="722" t="s">
        <v>6863</v>
      </c>
      <c r="D153" s="723" t="s">
        <v>23</v>
      </c>
      <c r="E153" s="738" t="s">
        <v>221</v>
      </c>
      <c r="F153" s="738" t="s">
        <v>252</v>
      </c>
      <c r="G153" s="774">
        <v>34588</v>
      </c>
      <c r="H153" s="724">
        <f t="shared" ca="1" si="2"/>
        <v>25</v>
      </c>
      <c r="I153" s="725" t="s">
        <v>1403</v>
      </c>
      <c r="J153" s="738" t="s">
        <v>241</v>
      </c>
      <c r="K153" s="738" t="s">
        <v>224</v>
      </c>
      <c r="L153" s="726"/>
      <c r="M153" s="726" t="s">
        <v>6426</v>
      </c>
      <c r="N153" s="722" t="s">
        <v>228</v>
      </c>
      <c r="O153" s="738" t="s">
        <v>222</v>
      </c>
      <c r="P153" s="727"/>
      <c r="Q153" s="727"/>
      <c r="R153" t="s">
        <v>6964</v>
      </c>
    </row>
    <row r="154" spans="1:18">
      <c r="A154" s="721"/>
      <c r="B154" s="738">
        <v>2</v>
      </c>
      <c r="C154" s="722" t="s">
        <v>4994</v>
      </c>
      <c r="D154" s="723" t="s">
        <v>16</v>
      </c>
      <c r="E154" s="738" t="s">
        <v>221</v>
      </c>
      <c r="F154" s="738" t="s">
        <v>1375</v>
      </c>
      <c r="G154" s="774">
        <v>35996</v>
      </c>
      <c r="H154" s="724">
        <f t="shared" ca="1" si="2"/>
        <v>21</v>
      </c>
      <c r="I154" s="725" t="s">
        <v>1403</v>
      </c>
      <c r="J154" s="738" t="s">
        <v>258</v>
      </c>
      <c r="K154" s="738" t="s">
        <v>6621</v>
      </c>
      <c r="L154" s="726"/>
      <c r="M154" s="726" t="s">
        <v>6426</v>
      </c>
      <c r="N154" s="722" t="s">
        <v>228</v>
      </c>
      <c r="O154" s="738" t="s">
        <v>245</v>
      </c>
      <c r="P154" s="727"/>
      <c r="Q154" s="727"/>
      <c r="R154" t="s">
        <v>6964</v>
      </c>
    </row>
    <row r="155" spans="1:18">
      <c r="A155" s="721">
        <v>43</v>
      </c>
      <c r="B155" s="738">
        <v>1</v>
      </c>
      <c r="C155" s="722" t="s">
        <v>1401</v>
      </c>
      <c r="D155" s="723" t="s">
        <v>23</v>
      </c>
      <c r="E155" s="738" t="s">
        <v>221</v>
      </c>
      <c r="F155" s="738" t="s">
        <v>1402</v>
      </c>
      <c r="G155" s="794">
        <v>27181</v>
      </c>
      <c r="H155" s="795">
        <v>43</v>
      </c>
      <c r="I155" s="747" t="s">
        <v>1403</v>
      </c>
      <c r="J155" s="738" t="s">
        <v>241</v>
      </c>
      <c r="K155" s="738" t="s">
        <v>283</v>
      </c>
      <c r="L155" s="726"/>
      <c r="M155" s="726" t="s">
        <v>6426</v>
      </c>
      <c r="N155" s="746" t="s">
        <v>829</v>
      </c>
      <c r="O155" s="738" t="s">
        <v>222</v>
      </c>
      <c r="P155" s="727" t="s">
        <v>1400</v>
      </c>
      <c r="Q155" s="727" t="s">
        <v>1406</v>
      </c>
      <c r="R155" t="s">
        <v>6965</v>
      </c>
    </row>
    <row r="156" spans="1:18">
      <c r="A156" s="721"/>
      <c r="B156" s="738">
        <v>2</v>
      </c>
      <c r="C156" s="722" t="s">
        <v>1408</v>
      </c>
      <c r="D156" s="723" t="s">
        <v>16</v>
      </c>
      <c r="E156" s="738" t="s">
        <v>254</v>
      </c>
      <c r="F156" s="738" t="s">
        <v>1409</v>
      </c>
      <c r="G156" s="794">
        <v>40329</v>
      </c>
      <c r="H156" s="795">
        <v>7</v>
      </c>
      <c r="I156" s="747" t="s">
        <v>1403</v>
      </c>
      <c r="J156" s="738" t="s">
        <v>249</v>
      </c>
      <c r="K156" s="738" t="s">
        <v>270</v>
      </c>
      <c r="L156" s="726"/>
      <c r="M156" s="726" t="s">
        <v>6426</v>
      </c>
      <c r="N156" s="746" t="s">
        <v>829</v>
      </c>
      <c r="O156" s="738" t="s">
        <v>255</v>
      </c>
      <c r="P156" s="748" t="s">
        <v>1407</v>
      </c>
      <c r="Q156" s="727" t="s">
        <v>1406</v>
      </c>
      <c r="R156" t="s">
        <v>6965</v>
      </c>
    </row>
    <row r="157" spans="1:18" s="911" customFormat="1">
      <c r="A157" s="808">
        <v>44</v>
      </c>
      <c r="B157" s="808">
        <v>1</v>
      </c>
      <c r="C157" s="808" t="s">
        <v>825</v>
      </c>
      <c r="D157" s="907" t="s">
        <v>23</v>
      </c>
      <c r="E157" s="808" t="s">
        <v>221</v>
      </c>
      <c r="F157" s="808" t="s">
        <v>219</v>
      </c>
      <c r="G157" s="908">
        <v>22281</v>
      </c>
      <c r="H157" s="909">
        <f t="shared" ca="1" si="2"/>
        <v>59</v>
      </c>
      <c r="I157" s="907" t="s">
        <v>1403</v>
      </c>
      <c r="J157" s="808" t="s">
        <v>241</v>
      </c>
      <c r="K157" s="808" t="s">
        <v>165</v>
      </c>
      <c r="L157" s="910"/>
      <c r="M157" s="910" t="s">
        <v>6426</v>
      </c>
      <c r="N157" s="808" t="s">
        <v>829</v>
      </c>
      <c r="O157" s="808" t="s">
        <v>222</v>
      </c>
      <c r="P157" s="808" t="s">
        <v>824</v>
      </c>
      <c r="Q157" s="808" t="s">
        <v>828</v>
      </c>
      <c r="R157" s="884" t="s">
        <v>6965</v>
      </c>
    </row>
    <row r="158" spans="1:18">
      <c r="A158" s="738"/>
      <c r="B158" s="738">
        <v>2</v>
      </c>
      <c r="C158" s="722" t="s">
        <v>831</v>
      </c>
      <c r="D158" s="723" t="s">
        <v>16</v>
      </c>
      <c r="E158" s="721" t="s">
        <v>221</v>
      </c>
      <c r="F158" s="721" t="s">
        <v>219</v>
      </c>
      <c r="G158" s="774">
        <v>25390</v>
      </c>
      <c r="H158" s="724">
        <f t="shared" ca="1" si="2"/>
        <v>50</v>
      </c>
      <c r="I158" s="725" t="s">
        <v>1403</v>
      </c>
      <c r="J158" s="721" t="s">
        <v>241</v>
      </c>
      <c r="K158" s="721" t="s">
        <v>6621</v>
      </c>
      <c r="L158" s="726"/>
      <c r="M158" s="726" t="s">
        <v>6426</v>
      </c>
      <c r="N158" s="722" t="s">
        <v>829</v>
      </c>
      <c r="O158" s="721" t="s">
        <v>245</v>
      </c>
      <c r="P158" s="722" t="s">
        <v>830</v>
      </c>
      <c r="Q158" s="722" t="s">
        <v>828</v>
      </c>
      <c r="R158" t="s">
        <v>6965</v>
      </c>
    </row>
    <row r="159" spans="1:18">
      <c r="A159" s="738"/>
      <c r="B159" s="738">
        <v>3</v>
      </c>
      <c r="C159" s="722" t="s">
        <v>835</v>
      </c>
      <c r="D159" s="723" t="s">
        <v>23</v>
      </c>
      <c r="E159" s="721" t="s">
        <v>254</v>
      </c>
      <c r="F159" s="721" t="s">
        <v>229</v>
      </c>
      <c r="G159" s="774">
        <v>35708</v>
      </c>
      <c r="H159" s="724">
        <f t="shared" ca="1" si="2"/>
        <v>22</v>
      </c>
      <c r="I159" s="725" t="s">
        <v>1403</v>
      </c>
      <c r="J159" s="721" t="s">
        <v>241</v>
      </c>
      <c r="K159" s="721" t="s">
        <v>261</v>
      </c>
      <c r="L159" s="726"/>
      <c r="M159" s="726" t="s">
        <v>6426</v>
      </c>
      <c r="N159" s="722" t="s">
        <v>829</v>
      </c>
      <c r="O159" s="721" t="s">
        <v>6640</v>
      </c>
      <c r="P159" s="722" t="s">
        <v>834</v>
      </c>
      <c r="Q159" s="722" t="s">
        <v>828</v>
      </c>
      <c r="R159" t="s">
        <v>6965</v>
      </c>
    </row>
    <row r="160" spans="1:18">
      <c r="A160" s="738">
        <v>45</v>
      </c>
      <c r="B160" s="738">
        <v>1</v>
      </c>
      <c r="C160" s="722" t="s">
        <v>837</v>
      </c>
      <c r="D160" s="723" t="s">
        <v>23</v>
      </c>
      <c r="E160" s="721" t="s">
        <v>221</v>
      </c>
      <c r="F160" s="721" t="s">
        <v>288</v>
      </c>
      <c r="G160" s="774">
        <v>30160</v>
      </c>
      <c r="H160" s="724">
        <f t="shared" ca="1" si="2"/>
        <v>37</v>
      </c>
      <c r="I160" s="725" t="s">
        <v>1403</v>
      </c>
      <c r="J160" s="721" t="s">
        <v>241</v>
      </c>
      <c r="K160" s="721" t="s">
        <v>165</v>
      </c>
      <c r="L160" s="726"/>
      <c r="M160" s="726" t="s">
        <v>6426</v>
      </c>
      <c r="N160" s="722" t="s">
        <v>829</v>
      </c>
      <c r="O160" s="721" t="s">
        <v>222</v>
      </c>
      <c r="P160" s="722" t="s">
        <v>836</v>
      </c>
      <c r="Q160" s="722" t="s">
        <v>838</v>
      </c>
      <c r="R160" t="s">
        <v>6965</v>
      </c>
    </row>
    <row r="161" spans="1:18">
      <c r="A161" s="738"/>
      <c r="B161" s="738">
        <v>2</v>
      </c>
      <c r="C161" s="722" t="s">
        <v>840</v>
      </c>
      <c r="D161" s="723" t="s">
        <v>16</v>
      </c>
      <c r="E161" s="721" t="s">
        <v>221</v>
      </c>
      <c r="F161" s="721" t="s">
        <v>288</v>
      </c>
      <c r="G161" s="774">
        <v>30476</v>
      </c>
      <c r="H161" s="724">
        <f t="shared" ca="1" si="2"/>
        <v>36</v>
      </c>
      <c r="I161" s="725" t="s">
        <v>1403</v>
      </c>
      <c r="J161" s="721" t="s">
        <v>241</v>
      </c>
      <c r="K161" s="721" t="s">
        <v>6621</v>
      </c>
      <c r="L161" s="726"/>
      <c r="M161" s="726" t="s">
        <v>6426</v>
      </c>
      <c r="N161" s="722" t="s">
        <v>829</v>
      </c>
      <c r="O161" s="721" t="s">
        <v>245</v>
      </c>
      <c r="P161" s="722" t="s">
        <v>839</v>
      </c>
      <c r="Q161" s="722" t="s">
        <v>838</v>
      </c>
      <c r="R161" t="s">
        <v>6965</v>
      </c>
    </row>
    <row r="162" spans="1:18">
      <c r="A162" s="738"/>
      <c r="B162" s="738">
        <v>3</v>
      </c>
      <c r="C162" s="722" t="s">
        <v>845</v>
      </c>
      <c r="D162" s="723" t="s">
        <v>23</v>
      </c>
      <c r="E162" s="721" t="s">
        <v>254</v>
      </c>
      <c r="F162" s="721" t="s">
        <v>230</v>
      </c>
      <c r="G162" s="774">
        <v>37964</v>
      </c>
      <c r="H162" s="724">
        <f t="shared" ca="1" si="2"/>
        <v>16</v>
      </c>
      <c r="I162" s="725" t="s">
        <v>1403</v>
      </c>
      <c r="J162" s="721" t="s">
        <v>249</v>
      </c>
      <c r="K162" s="721" t="s">
        <v>6623</v>
      </c>
      <c r="L162" s="726"/>
      <c r="M162" s="726" t="s">
        <v>6426</v>
      </c>
      <c r="N162" s="722" t="s">
        <v>829</v>
      </c>
      <c r="O162" s="721" t="s">
        <v>6640</v>
      </c>
      <c r="P162" s="722" t="s">
        <v>844</v>
      </c>
      <c r="Q162" s="722" t="s">
        <v>838</v>
      </c>
      <c r="R162" t="s">
        <v>6965</v>
      </c>
    </row>
    <row r="163" spans="1:18">
      <c r="A163" s="738"/>
      <c r="B163" s="738">
        <v>4</v>
      </c>
      <c r="C163" s="722" t="s">
        <v>847</v>
      </c>
      <c r="D163" s="723" t="s">
        <v>16</v>
      </c>
      <c r="E163" s="721" t="s">
        <v>254</v>
      </c>
      <c r="F163" s="721" t="s">
        <v>230</v>
      </c>
      <c r="G163" s="774">
        <v>40815</v>
      </c>
      <c r="H163" s="724">
        <f t="shared" ca="1" si="2"/>
        <v>8</v>
      </c>
      <c r="I163" s="725" t="s">
        <v>1403</v>
      </c>
      <c r="J163" s="721" t="s">
        <v>6624</v>
      </c>
      <c r="K163" s="721" t="s">
        <v>6622</v>
      </c>
      <c r="L163" s="726"/>
      <c r="M163" s="726" t="s">
        <v>6426</v>
      </c>
      <c r="N163" s="722" t="s">
        <v>829</v>
      </c>
      <c r="O163" s="721" t="s">
        <v>6640</v>
      </c>
      <c r="P163" s="734" t="s">
        <v>846</v>
      </c>
      <c r="Q163" s="722" t="s">
        <v>838</v>
      </c>
      <c r="R163" t="s">
        <v>6965</v>
      </c>
    </row>
    <row r="164" spans="1:18">
      <c r="A164" s="738">
        <v>46</v>
      </c>
      <c r="B164" s="738">
        <v>1</v>
      </c>
      <c r="C164" s="722" t="s">
        <v>849</v>
      </c>
      <c r="D164" s="723" t="s">
        <v>23</v>
      </c>
      <c r="E164" s="721" t="s">
        <v>221</v>
      </c>
      <c r="F164" s="721" t="s">
        <v>524</v>
      </c>
      <c r="G164" s="774">
        <v>25491</v>
      </c>
      <c r="H164" s="724">
        <f t="shared" ca="1" si="2"/>
        <v>50</v>
      </c>
      <c r="I164" s="725" t="s">
        <v>1403</v>
      </c>
      <c r="J164" s="721" t="s">
        <v>6954</v>
      </c>
      <c r="K164" s="721" t="s">
        <v>165</v>
      </c>
      <c r="L164" s="726"/>
      <c r="M164" s="726" t="s">
        <v>6426</v>
      </c>
      <c r="N164" s="722" t="s">
        <v>829</v>
      </c>
      <c r="O164" s="721" t="s">
        <v>222</v>
      </c>
      <c r="P164" s="722" t="s">
        <v>848</v>
      </c>
      <c r="Q164" s="722" t="s">
        <v>853</v>
      </c>
      <c r="R164" t="s">
        <v>6965</v>
      </c>
    </row>
    <row r="165" spans="1:18">
      <c r="A165" s="738"/>
      <c r="B165" s="738">
        <v>2</v>
      </c>
      <c r="C165" s="722" t="s">
        <v>855</v>
      </c>
      <c r="D165" s="723" t="s">
        <v>16</v>
      </c>
      <c r="E165" s="721" t="s">
        <v>221</v>
      </c>
      <c r="F165" s="721" t="s">
        <v>524</v>
      </c>
      <c r="G165" s="774">
        <v>26692</v>
      </c>
      <c r="H165" s="724">
        <f t="shared" ca="1" si="2"/>
        <v>47</v>
      </c>
      <c r="I165" s="725" t="s">
        <v>1403</v>
      </c>
      <c r="J165" s="721" t="s">
        <v>6954</v>
      </c>
      <c r="K165" s="721" t="s">
        <v>6621</v>
      </c>
      <c r="L165" s="726"/>
      <c r="M165" s="726" t="s">
        <v>6426</v>
      </c>
      <c r="N165" s="722" t="s">
        <v>829</v>
      </c>
      <c r="O165" s="721" t="s">
        <v>245</v>
      </c>
      <c r="P165" s="722" t="s">
        <v>854</v>
      </c>
      <c r="Q165" s="722" t="s">
        <v>853</v>
      </c>
      <c r="R165" t="s">
        <v>6965</v>
      </c>
    </row>
    <row r="166" spans="1:18">
      <c r="A166" s="738"/>
      <c r="B166" s="738">
        <v>3</v>
      </c>
      <c r="C166" s="722" t="s">
        <v>860</v>
      </c>
      <c r="D166" s="723" t="s">
        <v>16</v>
      </c>
      <c r="E166" s="721" t="s">
        <v>254</v>
      </c>
      <c r="F166" s="721" t="s">
        <v>861</v>
      </c>
      <c r="G166" s="774">
        <v>35370</v>
      </c>
      <c r="H166" s="724">
        <f t="shared" ca="1" si="2"/>
        <v>23</v>
      </c>
      <c r="I166" s="725" t="s">
        <v>1403</v>
      </c>
      <c r="J166" s="721" t="s">
        <v>1958</v>
      </c>
      <c r="K166" s="721" t="s">
        <v>6622</v>
      </c>
      <c r="L166" s="726"/>
      <c r="M166" s="726" t="s">
        <v>6426</v>
      </c>
      <c r="N166" s="722" t="s">
        <v>829</v>
      </c>
      <c r="O166" s="721" t="s">
        <v>6640</v>
      </c>
      <c r="P166" s="722" t="s">
        <v>859</v>
      </c>
      <c r="Q166" s="722" t="s">
        <v>853</v>
      </c>
      <c r="R166" t="s">
        <v>6965</v>
      </c>
    </row>
    <row r="167" spans="1:18">
      <c r="A167" s="738"/>
      <c r="B167" s="738">
        <v>4</v>
      </c>
      <c r="C167" s="722" t="s">
        <v>863</v>
      </c>
      <c r="D167" s="723" t="s">
        <v>16</v>
      </c>
      <c r="E167" s="721" t="s">
        <v>254</v>
      </c>
      <c r="F167" s="721" t="s">
        <v>861</v>
      </c>
      <c r="G167" s="774">
        <v>37113</v>
      </c>
      <c r="H167" s="724">
        <f t="shared" ca="1" si="2"/>
        <v>18</v>
      </c>
      <c r="I167" s="725" t="s">
        <v>1403</v>
      </c>
      <c r="J167" s="721" t="s">
        <v>262</v>
      </c>
      <c r="K167" s="721" t="s">
        <v>6623</v>
      </c>
      <c r="L167" s="726"/>
      <c r="M167" s="726" t="s">
        <v>6426</v>
      </c>
      <c r="N167" s="722" t="s">
        <v>829</v>
      </c>
      <c r="O167" s="721" t="s">
        <v>6640</v>
      </c>
      <c r="P167" s="722" t="s">
        <v>862</v>
      </c>
      <c r="Q167" s="722" t="s">
        <v>853</v>
      </c>
      <c r="R167" t="s">
        <v>6965</v>
      </c>
    </row>
    <row r="168" spans="1:18">
      <c r="A168" s="738"/>
      <c r="B168" s="738">
        <v>5</v>
      </c>
      <c r="C168" s="722" t="s">
        <v>865</v>
      </c>
      <c r="D168" s="723" t="s">
        <v>23</v>
      </c>
      <c r="E168" s="721" t="s">
        <v>254</v>
      </c>
      <c r="F168" s="721" t="s">
        <v>524</v>
      </c>
      <c r="G168" s="774">
        <v>39691</v>
      </c>
      <c r="H168" s="724">
        <f t="shared" ca="1" si="2"/>
        <v>11</v>
      </c>
      <c r="I168" s="725" t="s">
        <v>1403</v>
      </c>
      <c r="J168" s="721" t="s">
        <v>249</v>
      </c>
      <c r="K168" s="721" t="s">
        <v>6623</v>
      </c>
      <c r="L168" s="726"/>
      <c r="M168" s="726" t="s">
        <v>6426</v>
      </c>
      <c r="N168" s="722" t="s">
        <v>829</v>
      </c>
      <c r="O168" s="721" t="s">
        <v>6640</v>
      </c>
      <c r="P168" s="727" t="s">
        <v>864</v>
      </c>
      <c r="Q168" s="722" t="s">
        <v>853</v>
      </c>
      <c r="R168" t="s">
        <v>6965</v>
      </c>
    </row>
    <row r="169" spans="1:18">
      <c r="A169" s="738">
        <v>47</v>
      </c>
      <c r="B169" s="738">
        <v>1</v>
      </c>
      <c r="C169" s="722" t="s">
        <v>867</v>
      </c>
      <c r="D169" s="723" t="s">
        <v>23</v>
      </c>
      <c r="E169" s="721" t="s">
        <v>221</v>
      </c>
      <c r="F169" s="721" t="s">
        <v>288</v>
      </c>
      <c r="G169" s="774">
        <v>29085</v>
      </c>
      <c r="H169" s="724">
        <f t="shared" ca="1" si="2"/>
        <v>40</v>
      </c>
      <c r="I169" s="725" t="s">
        <v>1403</v>
      </c>
      <c r="J169" s="721" t="s">
        <v>241</v>
      </c>
      <c r="K169" s="721" t="s">
        <v>6822</v>
      </c>
      <c r="L169" s="726"/>
      <c r="M169" s="726" t="s">
        <v>6426</v>
      </c>
      <c r="N169" s="722" t="s">
        <v>829</v>
      </c>
      <c r="O169" s="721" t="s">
        <v>222</v>
      </c>
      <c r="P169" s="722" t="s">
        <v>866</v>
      </c>
      <c r="Q169" s="722" t="s">
        <v>868</v>
      </c>
      <c r="R169" t="s">
        <v>6965</v>
      </c>
    </row>
    <row r="170" spans="1:18">
      <c r="A170" s="738"/>
      <c r="B170" s="738">
        <v>2</v>
      </c>
      <c r="C170" s="722" t="s">
        <v>870</v>
      </c>
      <c r="D170" s="723" t="s">
        <v>16</v>
      </c>
      <c r="E170" s="721" t="s">
        <v>221</v>
      </c>
      <c r="F170" s="721" t="s">
        <v>288</v>
      </c>
      <c r="G170" s="774">
        <v>29398</v>
      </c>
      <c r="H170" s="724">
        <f t="shared" ca="1" si="2"/>
        <v>39</v>
      </c>
      <c r="I170" s="725" t="s">
        <v>1403</v>
      </c>
      <c r="J170" s="721" t="s">
        <v>241</v>
      </c>
      <c r="K170" s="721" t="s">
        <v>6621</v>
      </c>
      <c r="L170" s="726"/>
      <c r="M170" s="726" t="s">
        <v>6426</v>
      </c>
      <c r="N170" s="722" t="s">
        <v>829</v>
      </c>
      <c r="O170" s="721" t="s">
        <v>245</v>
      </c>
      <c r="P170" s="722" t="s">
        <v>869</v>
      </c>
      <c r="Q170" s="722" t="s">
        <v>868</v>
      </c>
      <c r="R170" t="s">
        <v>6965</v>
      </c>
    </row>
    <row r="171" spans="1:18">
      <c r="A171" s="738"/>
      <c r="B171" s="738">
        <v>3</v>
      </c>
      <c r="C171" s="722" t="s">
        <v>873</v>
      </c>
      <c r="D171" s="723" t="s">
        <v>16</v>
      </c>
      <c r="E171" s="721" t="s">
        <v>254</v>
      </c>
      <c r="F171" s="721" t="s">
        <v>230</v>
      </c>
      <c r="G171" s="774">
        <v>39404</v>
      </c>
      <c r="H171" s="724">
        <f t="shared" ca="1" si="2"/>
        <v>12</v>
      </c>
      <c r="I171" s="725" t="s">
        <v>1403</v>
      </c>
      <c r="J171" s="721" t="s">
        <v>249</v>
      </c>
      <c r="K171" s="721" t="s">
        <v>6623</v>
      </c>
      <c r="L171" s="726"/>
      <c r="M171" s="726" t="s">
        <v>6426</v>
      </c>
      <c r="N171" s="722" t="s">
        <v>829</v>
      </c>
      <c r="O171" s="721" t="s">
        <v>6640</v>
      </c>
      <c r="P171" s="727" t="s">
        <v>872</v>
      </c>
      <c r="Q171" s="722" t="s">
        <v>868</v>
      </c>
      <c r="R171" t="s">
        <v>6965</v>
      </c>
    </row>
    <row r="172" spans="1:18">
      <c r="A172" s="738"/>
      <c r="B172" s="738">
        <v>4</v>
      </c>
      <c r="C172" s="722" t="s">
        <v>874</v>
      </c>
      <c r="D172" s="723" t="s">
        <v>16</v>
      </c>
      <c r="E172" s="721" t="s">
        <v>254</v>
      </c>
      <c r="F172" s="721" t="s">
        <v>230</v>
      </c>
      <c r="G172" s="774">
        <v>41828</v>
      </c>
      <c r="H172" s="724">
        <f t="shared" ca="1" si="2"/>
        <v>5</v>
      </c>
      <c r="I172" s="725" t="s">
        <v>1403</v>
      </c>
      <c r="J172" s="721" t="s">
        <v>6624</v>
      </c>
      <c r="K172" s="721" t="s">
        <v>6622</v>
      </c>
      <c r="L172" s="726"/>
      <c r="M172" s="726" t="s">
        <v>6426</v>
      </c>
      <c r="N172" s="722" t="s">
        <v>829</v>
      </c>
      <c r="O172" s="721" t="s">
        <v>6640</v>
      </c>
      <c r="P172" s="734" t="s">
        <v>872</v>
      </c>
      <c r="Q172" s="722" t="s">
        <v>868</v>
      </c>
      <c r="R172" t="s">
        <v>6965</v>
      </c>
    </row>
    <row r="173" spans="1:18">
      <c r="A173" s="738">
        <v>48</v>
      </c>
      <c r="B173" s="738">
        <v>1</v>
      </c>
      <c r="C173" s="722" t="s">
        <v>876</v>
      </c>
      <c r="D173" s="723" t="s">
        <v>23</v>
      </c>
      <c r="E173" s="721" t="s">
        <v>221</v>
      </c>
      <c r="F173" s="721" t="s">
        <v>877</v>
      </c>
      <c r="G173" s="774">
        <v>25571</v>
      </c>
      <c r="H173" s="724">
        <f t="shared" ca="1" si="2"/>
        <v>50</v>
      </c>
      <c r="I173" s="725" t="s">
        <v>1403</v>
      </c>
      <c r="J173" s="721" t="s">
        <v>258</v>
      </c>
      <c r="K173" s="721" t="s">
        <v>165</v>
      </c>
      <c r="L173" s="726"/>
      <c r="M173" s="726" t="s">
        <v>6426</v>
      </c>
      <c r="N173" s="722" t="s">
        <v>829</v>
      </c>
      <c r="O173" s="721" t="s">
        <v>222</v>
      </c>
      <c r="P173" s="722" t="s">
        <v>875</v>
      </c>
      <c r="Q173" s="722" t="s">
        <v>880</v>
      </c>
      <c r="R173" t="s">
        <v>6965</v>
      </c>
    </row>
    <row r="174" spans="1:18">
      <c r="A174" s="738"/>
      <c r="B174" s="738">
        <v>2</v>
      </c>
      <c r="C174" s="722" t="s">
        <v>882</v>
      </c>
      <c r="D174" s="723" t="s">
        <v>16</v>
      </c>
      <c r="E174" s="721" t="s">
        <v>221</v>
      </c>
      <c r="F174" s="721" t="s">
        <v>22</v>
      </c>
      <c r="G174" s="774">
        <v>28892</v>
      </c>
      <c r="H174" s="724">
        <f t="shared" ca="1" si="2"/>
        <v>41</v>
      </c>
      <c r="I174" s="725" t="s">
        <v>1403</v>
      </c>
      <c r="J174" s="721" t="s">
        <v>241</v>
      </c>
      <c r="K174" s="721" t="s">
        <v>6621</v>
      </c>
      <c r="L174" s="726"/>
      <c r="M174" s="726" t="s">
        <v>6426</v>
      </c>
      <c r="N174" s="722" t="s">
        <v>829</v>
      </c>
      <c r="O174" s="721" t="s">
        <v>245</v>
      </c>
      <c r="P174" s="722" t="s">
        <v>881</v>
      </c>
      <c r="Q174" s="722" t="s">
        <v>880</v>
      </c>
      <c r="R174" t="s">
        <v>6965</v>
      </c>
    </row>
    <row r="175" spans="1:18">
      <c r="A175" s="738"/>
      <c r="B175" s="738">
        <v>3</v>
      </c>
      <c r="C175" s="722" t="s">
        <v>885</v>
      </c>
      <c r="D175" s="723" t="s">
        <v>23</v>
      </c>
      <c r="E175" s="721" t="s">
        <v>254</v>
      </c>
      <c r="F175" s="721" t="s">
        <v>244</v>
      </c>
      <c r="G175" s="774">
        <v>36126</v>
      </c>
      <c r="H175" s="724">
        <f t="shared" ca="1" si="2"/>
        <v>21</v>
      </c>
      <c r="I175" s="725" t="s">
        <v>1403</v>
      </c>
      <c r="J175" s="721" t="s">
        <v>320</v>
      </c>
      <c r="K175" s="721" t="s">
        <v>6623</v>
      </c>
      <c r="L175" s="726"/>
      <c r="M175" s="726" t="s">
        <v>6426</v>
      </c>
      <c r="N175" s="722" t="s">
        <v>829</v>
      </c>
      <c r="O175" s="721" t="s">
        <v>6640</v>
      </c>
      <c r="P175" s="722" t="s">
        <v>884</v>
      </c>
      <c r="Q175" s="722" t="s">
        <v>880</v>
      </c>
      <c r="R175" t="s">
        <v>6965</v>
      </c>
    </row>
    <row r="176" spans="1:18">
      <c r="A176" s="738"/>
      <c r="B176" s="738">
        <v>4</v>
      </c>
      <c r="C176" s="722" t="s">
        <v>889</v>
      </c>
      <c r="D176" s="723" t="s">
        <v>16</v>
      </c>
      <c r="E176" s="721" t="s">
        <v>254</v>
      </c>
      <c r="F176" s="721" t="s">
        <v>22</v>
      </c>
      <c r="G176" s="774">
        <v>39783</v>
      </c>
      <c r="H176" s="724">
        <f t="shared" ca="1" si="2"/>
        <v>11</v>
      </c>
      <c r="I176" s="725" t="s">
        <v>1403</v>
      </c>
      <c r="J176" s="721" t="s">
        <v>249</v>
      </c>
      <c r="K176" s="721" t="s">
        <v>6623</v>
      </c>
      <c r="L176" s="726"/>
      <c r="M176" s="726" t="s">
        <v>6426</v>
      </c>
      <c r="N176" s="722" t="s">
        <v>829</v>
      </c>
      <c r="O176" s="721" t="s">
        <v>6640</v>
      </c>
      <c r="P176" s="734" t="s">
        <v>888</v>
      </c>
      <c r="Q176" s="722" t="s">
        <v>880</v>
      </c>
      <c r="R176" t="s">
        <v>6965</v>
      </c>
    </row>
    <row r="177" spans="1:18">
      <c r="A177" s="738">
        <v>49</v>
      </c>
      <c r="B177" s="738">
        <v>1</v>
      </c>
      <c r="C177" s="722" t="s">
        <v>891</v>
      </c>
      <c r="D177" s="723" t="s">
        <v>23</v>
      </c>
      <c r="E177" s="721" t="s">
        <v>221</v>
      </c>
      <c r="F177" s="721" t="s">
        <v>288</v>
      </c>
      <c r="G177" s="774">
        <v>27927</v>
      </c>
      <c r="H177" s="724">
        <f t="shared" ca="1" si="2"/>
        <v>43</v>
      </c>
      <c r="I177" s="725" t="s">
        <v>1403</v>
      </c>
      <c r="J177" s="721" t="s">
        <v>267</v>
      </c>
      <c r="K177" s="721" t="s">
        <v>6822</v>
      </c>
      <c r="L177" s="726"/>
      <c r="M177" s="726" t="s">
        <v>6426</v>
      </c>
      <c r="N177" s="722" t="s">
        <v>829</v>
      </c>
      <c r="O177" s="721" t="s">
        <v>222</v>
      </c>
      <c r="P177" s="722" t="s">
        <v>890</v>
      </c>
      <c r="Q177" s="722" t="s">
        <v>892</v>
      </c>
      <c r="R177" t="s">
        <v>6965</v>
      </c>
    </row>
    <row r="178" spans="1:18">
      <c r="A178" s="738"/>
      <c r="B178" s="738">
        <v>2</v>
      </c>
      <c r="C178" s="722" t="s">
        <v>894</v>
      </c>
      <c r="D178" s="723" t="s">
        <v>16</v>
      </c>
      <c r="E178" s="721" t="s">
        <v>221</v>
      </c>
      <c r="F178" s="721" t="s">
        <v>288</v>
      </c>
      <c r="G178" s="774">
        <v>29763</v>
      </c>
      <c r="H178" s="724">
        <f t="shared" ca="1" si="2"/>
        <v>38</v>
      </c>
      <c r="I178" s="725" t="s">
        <v>1403</v>
      </c>
      <c r="J178" s="721" t="s">
        <v>258</v>
      </c>
      <c r="K178" s="721" t="s">
        <v>6621</v>
      </c>
      <c r="L178" s="726"/>
      <c r="M178" s="726" t="s">
        <v>6426</v>
      </c>
      <c r="N178" s="722" t="s">
        <v>829</v>
      </c>
      <c r="O178" s="721" t="s">
        <v>245</v>
      </c>
      <c r="P178" s="722" t="s">
        <v>893</v>
      </c>
      <c r="Q178" s="722" t="s">
        <v>892</v>
      </c>
      <c r="R178" t="s">
        <v>6965</v>
      </c>
    </row>
    <row r="179" spans="1:18">
      <c r="A179" s="738"/>
      <c r="B179" s="738">
        <v>3</v>
      </c>
      <c r="C179" s="722" t="s">
        <v>898</v>
      </c>
      <c r="D179" s="723" t="s">
        <v>23</v>
      </c>
      <c r="E179" s="721" t="s">
        <v>254</v>
      </c>
      <c r="F179" s="721" t="s">
        <v>288</v>
      </c>
      <c r="G179" s="774">
        <v>36462</v>
      </c>
      <c r="H179" s="724">
        <f t="shared" ca="1" si="2"/>
        <v>20</v>
      </c>
      <c r="I179" s="725" t="s">
        <v>1403</v>
      </c>
      <c r="J179" s="721" t="s">
        <v>262</v>
      </c>
      <c r="K179" s="721" t="s">
        <v>6623</v>
      </c>
      <c r="L179" s="726"/>
      <c r="M179" s="726" t="s">
        <v>6426</v>
      </c>
      <c r="N179" s="722" t="s">
        <v>829</v>
      </c>
      <c r="O179" s="721" t="s">
        <v>6640</v>
      </c>
      <c r="P179" s="722" t="s">
        <v>897</v>
      </c>
      <c r="Q179" s="722" t="s">
        <v>892</v>
      </c>
      <c r="R179" t="s">
        <v>6965</v>
      </c>
    </row>
    <row r="180" spans="1:18">
      <c r="A180" s="738"/>
      <c r="B180" s="738">
        <v>4</v>
      </c>
      <c r="C180" s="722" t="s">
        <v>900</v>
      </c>
      <c r="D180" s="723" t="s">
        <v>23</v>
      </c>
      <c r="E180" s="721" t="s">
        <v>254</v>
      </c>
      <c r="F180" s="721" t="s">
        <v>230</v>
      </c>
      <c r="G180" s="774">
        <v>41275</v>
      </c>
      <c r="H180" s="724">
        <f t="shared" ca="1" si="2"/>
        <v>7</v>
      </c>
      <c r="I180" s="725" t="s">
        <v>1403</v>
      </c>
      <c r="J180" s="721" t="s">
        <v>6624</v>
      </c>
      <c r="K180" s="721" t="s">
        <v>6622</v>
      </c>
      <c r="L180" s="726"/>
      <c r="M180" s="726" t="s">
        <v>6426</v>
      </c>
      <c r="N180" s="722" t="s">
        <v>829</v>
      </c>
      <c r="O180" s="721" t="s">
        <v>6640</v>
      </c>
      <c r="P180" s="727" t="s">
        <v>899</v>
      </c>
      <c r="Q180" s="722" t="s">
        <v>892</v>
      </c>
      <c r="R180" t="s">
        <v>6965</v>
      </c>
    </row>
    <row r="181" spans="1:18">
      <c r="A181" s="738">
        <v>50</v>
      </c>
      <c r="B181" s="738">
        <v>1</v>
      </c>
      <c r="C181" s="722" t="s">
        <v>879</v>
      </c>
      <c r="D181" s="723" t="s">
        <v>23</v>
      </c>
      <c r="E181" s="721" t="s">
        <v>221</v>
      </c>
      <c r="F181" s="721" t="s">
        <v>877</v>
      </c>
      <c r="G181" s="774">
        <v>18547</v>
      </c>
      <c r="H181" s="724">
        <f t="shared" ca="1" si="2"/>
        <v>69</v>
      </c>
      <c r="I181" s="725" t="s">
        <v>1403</v>
      </c>
      <c r="J181" s="721" t="s">
        <v>241</v>
      </c>
      <c r="K181" s="721" t="s">
        <v>165</v>
      </c>
      <c r="L181" s="726"/>
      <c r="M181" s="726" t="s">
        <v>6426</v>
      </c>
      <c r="N181" s="722" t="s">
        <v>829</v>
      </c>
      <c r="O181" s="721" t="s">
        <v>222</v>
      </c>
      <c r="P181" s="722" t="s">
        <v>901</v>
      </c>
      <c r="Q181" s="722" t="s">
        <v>904</v>
      </c>
      <c r="R181" t="s">
        <v>6965</v>
      </c>
    </row>
    <row r="182" spans="1:18">
      <c r="A182" s="738"/>
      <c r="B182" s="738">
        <v>2</v>
      </c>
      <c r="C182" s="722" t="s">
        <v>878</v>
      </c>
      <c r="D182" s="723" t="s">
        <v>16</v>
      </c>
      <c r="E182" s="721" t="s">
        <v>221</v>
      </c>
      <c r="F182" s="721" t="s">
        <v>877</v>
      </c>
      <c r="G182" s="774">
        <v>18547</v>
      </c>
      <c r="H182" s="724">
        <f t="shared" ca="1" si="2"/>
        <v>69</v>
      </c>
      <c r="I182" s="725" t="s">
        <v>1403</v>
      </c>
      <c r="J182" s="721" t="s">
        <v>241</v>
      </c>
      <c r="K182" s="721" t="s">
        <v>6621</v>
      </c>
      <c r="L182" s="726"/>
      <c r="M182" s="726" t="s">
        <v>6426</v>
      </c>
      <c r="N182" s="722" t="s">
        <v>829</v>
      </c>
      <c r="O182" s="721" t="s">
        <v>245</v>
      </c>
      <c r="P182" s="722" t="s">
        <v>905</v>
      </c>
      <c r="Q182" s="722" t="s">
        <v>904</v>
      </c>
      <c r="R182" t="s">
        <v>6965</v>
      </c>
    </row>
    <row r="183" spans="1:18">
      <c r="A183" s="738">
        <v>51</v>
      </c>
      <c r="B183" s="738">
        <v>1</v>
      </c>
      <c r="C183" s="722" t="s">
        <v>909</v>
      </c>
      <c r="D183" s="723" t="s">
        <v>23</v>
      </c>
      <c r="E183" s="721" t="s">
        <v>221</v>
      </c>
      <c r="F183" s="721" t="s">
        <v>910</v>
      </c>
      <c r="G183" s="774">
        <v>25769</v>
      </c>
      <c r="H183" s="724">
        <f t="shared" ca="1" si="2"/>
        <v>49</v>
      </c>
      <c r="I183" s="725" t="s">
        <v>1403</v>
      </c>
      <c r="J183" s="721" t="s">
        <v>267</v>
      </c>
      <c r="K183" s="721" t="s">
        <v>165</v>
      </c>
      <c r="L183" s="726"/>
      <c r="M183" s="726" t="s">
        <v>6426</v>
      </c>
      <c r="N183" s="722" t="s">
        <v>829</v>
      </c>
      <c r="O183" s="721" t="s">
        <v>222</v>
      </c>
      <c r="P183" s="722" t="s">
        <v>908</v>
      </c>
      <c r="Q183" s="722" t="s">
        <v>913</v>
      </c>
      <c r="R183" t="s">
        <v>6965</v>
      </c>
    </row>
    <row r="184" spans="1:18">
      <c r="A184" s="738"/>
      <c r="B184" s="738">
        <v>2</v>
      </c>
      <c r="C184" s="722" t="s">
        <v>496</v>
      </c>
      <c r="D184" s="723" t="s">
        <v>16</v>
      </c>
      <c r="E184" s="721" t="s">
        <v>221</v>
      </c>
      <c r="F184" s="721" t="s">
        <v>915</v>
      </c>
      <c r="G184" s="774">
        <v>25670</v>
      </c>
      <c r="H184" s="724">
        <f t="shared" ca="1" si="2"/>
        <v>49</v>
      </c>
      <c r="I184" s="725" t="s">
        <v>1403</v>
      </c>
      <c r="J184" s="721" t="s">
        <v>241</v>
      </c>
      <c r="K184" s="721" t="s">
        <v>6621</v>
      </c>
      <c r="L184" s="726"/>
      <c r="M184" s="726" t="s">
        <v>6426</v>
      </c>
      <c r="N184" s="722" t="s">
        <v>829</v>
      </c>
      <c r="O184" s="721" t="s">
        <v>245</v>
      </c>
      <c r="P184" s="722" t="s">
        <v>914</v>
      </c>
      <c r="Q184" s="722" t="s">
        <v>913</v>
      </c>
      <c r="R184" t="s">
        <v>6965</v>
      </c>
    </row>
    <row r="185" spans="1:18">
      <c r="A185" s="738">
        <v>52</v>
      </c>
      <c r="B185" s="738">
        <v>1</v>
      </c>
      <c r="C185" s="722" t="s">
        <v>918</v>
      </c>
      <c r="D185" s="723" t="s">
        <v>23</v>
      </c>
      <c r="E185" s="721" t="s">
        <v>221</v>
      </c>
      <c r="F185" s="721" t="s">
        <v>288</v>
      </c>
      <c r="G185" s="774">
        <v>33666</v>
      </c>
      <c r="H185" s="724">
        <f t="shared" ca="1" si="2"/>
        <v>28</v>
      </c>
      <c r="I185" s="725" t="s">
        <v>1403</v>
      </c>
      <c r="J185" s="721" t="s">
        <v>258</v>
      </c>
      <c r="K185" s="721" t="s">
        <v>6822</v>
      </c>
      <c r="L185" s="726"/>
      <c r="M185" s="726" t="s">
        <v>6426</v>
      </c>
      <c r="N185" s="722" t="s">
        <v>829</v>
      </c>
      <c r="O185" s="721" t="s">
        <v>222</v>
      </c>
      <c r="P185" s="722" t="s">
        <v>917</v>
      </c>
      <c r="Q185" s="734" t="s">
        <v>920</v>
      </c>
      <c r="R185" t="s">
        <v>6965</v>
      </c>
    </row>
    <row r="186" spans="1:18">
      <c r="A186" s="738"/>
      <c r="B186" s="738">
        <v>2</v>
      </c>
      <c r="C186" s="722" t="s">
        <v>922</v>
      </c>
      <c r="D186" s="723" t="s">
        <v>16</v>
      </c>
      <c r="E186" s="721" t="s">
        <v>221</v>
      </c>
      <c r="F186" s="721" t="s">
        <v>923</v>
      </c>
      <c r="G186" s="774">
        <v>33858</v>
      </c>
      <c r="H186" s="724">
        <f t="shared" ca="1" si="2"/>
        <v>27</v>
      </c>
      <c r="I186" s="725" t="s">
        <v>1403</v>
      </c>
      <c r="J186" s="721" t="s">
        <v>267</v>
      </c>
      <c r="K186" s="721" t="s">
        <v>6621</v>
      </c>
      <c r="L186" s="726"/>
      <c r="M186" s="726" t="s">
        <v>6426</v>
      </c>
      <c r="N186" s="722" t="s">
        <v>829</v>
      </c>
      <c r="O186" s="721" t="s">
        <v>245</v>
      </c>
      <c r="P186" s="734" t="s">
        <v>921</v>
      </c>
      <c r="Q186" s="734" t="s">
        <v>920</v>
      </c>
      <c r="R186" t="s">
        <v>6965</v>
      </c>
    </row>
    <row r="187" spans="1:18">
      <c r="A187" s="738"/>
      <c r="B187" s="738">
        <v>3</v>
      </c>
      <c r="C187" s="722" t="s">
        <v>926</v>
      </c>
      <c r="D187" s="723" t="s">
        <v>23</v>
      </c>
      <c r="E187" s="721" t="s">
        <v>254</v>
      </c>
      <c r="F187" s="721" t="s">
        <v>230</v>
      </c>
      <c r="G187" s="774">
        <v>41557</v>
      </c>
      <c r="H187" s="724">
        <f t="shared" ca="1" si="2"/>
        <v>6</v>
      </c>
      <c r="I187" s="725" t="s">
        <v>1403</v>
      </c>
      <c r="J187" s="721" t="s">
        <v>6624</v>
      </c>
      <c r="K187" s="721" t="s">
        <v>6622</v>
      </c>
      <c r="L187" s="726"/>
      <c r="M187" s="726" t="s">
        <v>6426</v>
      </c>
      <c r="N187" s="722" t="s">
        <v>829</v>
      </c>
      <c r="O187" s="721" t="s">
        <v>6640</v>
      </c>
      <c r="P187" s="727" t="s">
        <v>6637</v>
      </c>
      <c r="Q187" s="734" t="s">
        <v>920</v>
      </c>
      <c r="R187" t="s">
        <v>6965</v>
      </c>
    </row>
    <row r="188" spans="1:18">
      <c r="A188" s="738">
        <v>53</v>
      </c>
      <c r="B188" s="738">
        <v>1</v>
      </c>
      <c r="C188" s="722" t="s">
        <v>502</v>
      </c>
      <c r="D188" s="723" t="s">
        <v>23</v>
      </c>
      <c r="E188" s="721" t="s">
        <v>221</v>
      </c>
      <c r="F188" s="721" t="s">
        <v>297</v>
      </c>
      <c r="G188" s="774">
        <v>16072</v>
      </c>
      <c r="H188" s="724">
        <f t="shared" ca="1" si="2"/>
        <v>76</v>
      </c>
      <c r="I188" s="725" t="s">
        <v>1403</v>
      </c>
      <c r="J188" s="721" t="s">
        <v>241</v>
      </c>
      <c r="K188" s="721" t="s">
        <v>165</v>
      </c>
      <c r="L188" s="726"/>
      <c r="M188" s="726" t="s">
        <v>6426</v>
      </c>
      <c r="N188" s="722" t="s">
        <v>829</v>
      </c>
      <c r="O188" s="721" t="s">
        <v>222</v>
      </c>
      <c r="P188" s="722" t="s">
        <v>927</v>
      </c>
      <c r="Q188" s="722" t="s">
        <v>930</v>
      </c>
      <c r="R188" t="s">
        <v>6965</v>
      </c>
    </row>
    <row r="189" spans="1:18">
      <c r="A189" s="738">
        <v>54</v>
      </c>
      <c r="B189" s="738">
        <v>1</v>
      </c>
      <c r="C189" s="722" t="s">
        <v>932</v>
      </c>
      <c r="D189" s="723" t="s">
        <v>23</v>
      </c>
      <c r="E189" s="721" t="s">
        <v>221</v>
      </c>
      <c r="F189" s="721" t="s">
        <v>219</v>
      </c>
      <c r="G189" s="774">
        <v>19278</v>
      </c>
      <c r="H189" s="724">
        <f t="shared" ca="1" si="2"/>
        <v>67</v>
      </c>
      <c r="I189" s="725" t="s">
        <v>1403</v>
      </c>
      <c r="J189" s="721" t="s">
        <v>241</v>
      </c>
      <c r="K189" s="721" t="s">
        <v>165</v>
      </c>
      <c r="L189" s="726"/>
      <c r="M189" s="726" t="s">
        <v>6426</v>
      </c>
      <c r="N189" s="722" t="s">
        <v>829</v>
      </c>
      <c r="O189" s="721" t="s">
        <v>222</v>
      </c>
      <c r="P189" s="722" t="s">
        <v>931</v>
      </c>
      <c r="Q189" s="722" t="s">
        <v>935</v>
      </c>
      <c r="R189" t="s">
        <v>6965</v>
      </c>
    </row>
    <row r="190" spans="1:18">
      <c r="A190" s="738"/>
      <c r="B190" s="738">
        <v>2</v>
      </c>
      <c r="C190" s="732" t="s">
        <v>937</v>
      </c>
      <c r="D190" s="723" t="s">
        <v>16</v>
      </c>
      <c r="E190" s="721" t="s">
        <v>221</v>
      </c>
      <c r="F190" s="721" t="s">
        <v>938</v>
      </c>
      <c r="G190" s="774">
        <v>23996</v>
      </c>
      <c r="H190" s="724">
        <f t="shared" ca="1" si="2"/>
        <v>54</v>
      </c>
      <c r="I190" s="725" t="s">
        <v>1403</v>
      </c>
      <c r="J190" s="721" t="s">
        <v>241</v>
      </c>
      <c r="K190" s="721" t="s">
        <v>6621</v>
      </c>
      <c r="L190" s="726"/>
      <c r="M190" s="726" t="s">
        <v>6426</v>
      </c>
      <c r="N190" s="722" t="s">
        <v>829</v>
      </c>
      <c r="O190" s="721" t="s">
        <v>245</v>
      </c>
      <c r="P190" s="734" t="s">
        <v>936</v>
      </c>
      <c r="Q190" s="722" t="s">
        <v>935</v>
      </c>
      <c r="R190" t="s">
        <v>6965</v>
      </c>
    </row>
    <row r="191" spans="1:18">
      <c r="A191" s="738"/>
      <c r="B191" s="738">
        <v>3</v>
      </c>
      <c r="C191" s="722" t="s">
        <v>942</v>
      </c>
      <c r="D191" s="723" t="s">
        <v>23</v>
      </c>
      <c r="E191" s="721" t="s">
        <v>254</v>
      </c>
      <c r="F191" s="721" t="s">
        <v>219</v>
      </c>
      <c r="G191" s="774">
        <v>33155</v>
      </c>
      <c r="H191" s="724">
        <f t="shared" ca="1" si="2"/>
        <v>29</v>
      </c>
      <c r="I191" s="725" t="s">
        <v>1403</v>
      </c>
      <c r="J191" s="721" t="s">
        <v>258</v>
      </c>
      <c r="K191" s="721" t="s">
        <v>261</v>
      </c>
      <c r="L191" s="726"/>
      <c r="M191" s="726" t="s">
        <v>6426</v>
      </c>
      <c r="N191" s="722" t="s">
        <v>829</v>
      </c>
      <c r="O191" s="721" t="s">
        <v>6640</v>
      </c>
      <c r="P191" s="734" t="s">
        <v>941</v>
      </c>
      <c r="Q191" s="722" t="s">
        <v>935</v>
      </c>
      <c r="R191" t="s">
        <v>6965</v>
      </c>
    </row>
    <row r="192" spans="1:18">
      <c r="A192" s="738">
        <v>55</v>
      </c>
      <c r="B192" s="738">
        <v>1</v>
      </c>
      <c r="C192" s="722" t="s">
        <v>951</v>
      </c>
      <c r="D192" s="723" t="s">
        <v>23</v>
      </c>
      <c r="E192" s="721" t="s">
        <v>221</v>
      </c>
      <c r="F192" s="721" t="s">
        <v>952</v>
      </c>
      <c r="G192" s="774">
        <v>32969</v>
      </c>
      <c r="H192" s="724">
        <f ca="1">DATEDIF(G192,TODAY(),"Y")</f>
        <v>30</v>
      </c>
      <c r="I192" s="725" t="s">
        <v>1403</v>
      </c>
      <c r="J192" s="721" t="s">
        <v>241</v>
      </c>
      <c r="K192" s="721" t="s">
        <v>165</v>
      </c>
      <c r="L192" s="726"/>
      <c r="M192" s="726" t="s">
        <v>6426</v>
      </c>
      <c r="N192" s="722" t="s">
        <v>829</v>
      </c>
      <c r="O192" s="721" t="s">
        <v>222</v>
      </c>
      <c r="P192" s="722" t="s">
        <v>950</v>
      </c>
      <c r="Q192" s="722" t="s">
        <v>949</v>
      </c>
      <c r="R192" t="s">
        <v>6965</v>
      </c>
    </row>
    <row r="193" spans="1:18">
      <c r="A193" s="738"/>
      <c r="B193" s="738">
        <v>2</v>
      </c>
      <c r="C193" s="722" t="s">
        <v>3668</v>
      </c>
      <c r="D193" s="723" t="s">
        <v>16</v>
      </c>
      <c r="E193" s="721" t="s">
        <v>221</v>
      </c>
      <c r="F193" s="721" t="s">
        <v>230</v>
      </c>
      <c r="G193" s="774">
        <v>35156</v>
      </c>
      <c r="H193" s="724">
        <f ca="1">DATEDIF(G193,TODAY(),"Y")</f>
        <v>24</v>
      </c>
      <c r="I193" s="725" t="s">
        <v>1403</v>
      </c>
      <c r="J193" s="721" t="s">
        <v>267</v>
      </c>
      <c r="K193" s="721" t="s">
        <v>6621</v>
      </c>
      <c r="L193" s="726"/>
      <c r="M193" s="726" t="s">
        <v>6426</v>
      </c>
      <c r="N193" s="722" t="s">
        <v>829</v>
      </c>
      <c r="O193" s="721" t="s">
        <v>245</v>
      </c>
      <c r="P193" s="734"/>
      <c r="Q193" s="722"/>
      <c r="R193" t="s">
        <v>6965</v>
      </c>
    </row>
    <row r="194" spans="1:18">
      <c r="A194" s="738"/>
      <c r="B194" s="816">
        <v>3</v>
      </c>
      <c r="C194" s="817" t="s">
        <v>6875</v>
      </c>
      <c r="D194" s="818" t="s">
        <v>23</v>
      </c>
      <c r="E194" s="816" t="s">
        <v>254</v>
      </c>
      <c r="F194" s="816" t="s">
        <v>230</v>
      </c>
      <c r="G194" s="887">
        <v>43105</v>
      </c>
      <c r="H194" s="622">
        <f ca="1">DATEDIF(G194,TODAY(),"Y")</f>
        <v>2</v>
      </c>
      <c r="I194" s="890" t="s">
        <v>1403</v>
      </c>
      <c r="J194" s="816" t="s">
        <v>6624</v>
      </c>
      <c r="K194" s="816" t="s">
        <v>6622</v>
      </c>
      <c r="M194" s="707" t="s">
        <v>6426</v>
      </c>
      <c r="N194" s="722" t="s">
        <v>829</v>
      </c>
      <c r="O194" s="816" t="s">
        <v>6640</v>
      </c>
      <c r="R194" t="s">
        <v>6965</v>
      </c>
    </row>
    <row r="195" spans="1:18">
      <c r="A195" s="738"/>
      <c r="B195" s="738">
        <v>4</v>
      </c>
      <c r="C195" s="722" t="s">
        <v>945</v>
      </c>
      <c r="D195" s="723" t="s">
        <v>16</v>
      </c>
      <c r="E195" s="721" t="s">
        <v>947</v>
      </c>
      <c r="F195" s="721" t="s">
        <v>946</v>
      </c>
      <c r="G195" s="774">
        <v>21016</v>
      </c>
      <c r="H195" s="724">
        <f ca="1">DATEDIF(G195,TODAY(),"Y")</f>
        <v>62</v>
      </c>
      <c r="I195" s="725" t="s">
        <v>1403</v>
      </c>
      <c r="J195" s="721" t="s">
        <v>241</v>
      </c>
      <c r="K195" s="721" t="s">
        <v>165</v>
      </c>
      <c r="L195" s="726"/>
      <c r="M195" s="726" t="s">
        <v>6426</v>
      </c>
      <c r="N195" s="722" t="s">
        <v>829</v>
      </c>
      <c r="O195" s="721" t="s">
        <v>327</v>
      </c>
      <c r="P195" s="722" t="s">
        <v>944</v>
      </c>
      <c r="Q195" s="722" t="s">
        <v>949</v>
      </c>
      <c r="R195" t="s">
        <v>6965</v>
      </c>
    </row>
    <row r="196" spans="1:18">
      <c r="A196" s="738">
        <v>56</v>
      </c>
      <c r="B196" s="738">
        <v>1</v>
      </c>
      <c r="C196" s="722" t="s">
        <v>955</v>
      </c>
      <c r="D196" s="723" t="s">
        <v>23</v>
      </c>
      <c r="E196" s="721" t="s">
        <v>221</v>
      </c>
      <c r="F196" s="721" t="s">
        <v>877</v>
      </c>
      <c r="G196" s="774">
        <v>27946</v>
      </c>
      <c r="H196" s="724">
        <f t="shared" ca="1" si="2"/>
        <v>43</v>
      </c>
      <c r="I196" s="725" t="s">
        <v>1403</v>
      </c>
      <c r="J196" s="721" t="s">
        <v>241</v>
      </c>
      <c r="K196" s="721" t="s">
        <v>165</v>
      </c>
      <c r="L196" s="726"/>
      <c r="M196" s="726" t="s">
        <v>6426</v>
      </c>
      <c r="N196" s="722" t="s">
        <v>829</v>
      </c>
      <c r="O196" s="721" t="s">
        <v>222</v>
      </c>
      <c r="P196" s="722" t="s">
        <v>954</v>
      </c>
      <c r="Q196" s="722" t="s">
        <v>956</v>
      </c>
      <c r="R196" t="s">
        <v>6965</v>
      </c>
    </row>
    <row r="197" spans="1:18">
      <c r="A197" s="738"/>
      <c r="B197" s="738">
        <v>2</v>
      </c>
      <c r="C197" s="722" t="s">
        <v>958</v>
      </c>
      <c r="D197" s="723" t="s">
        <v>16</v>
      </c>
      <c r="E197" s="721" t="s">
        <v>221</v>
      </c>
      <c r="F197" s="721" t="s">
        <v>337</v>
      </c>
      <c r="G197" s="774">
        <v>30075</v>
      </c>
      <c r="H197" s="724">
        <f t="shared" ca="1" si="2"/>
        <v>37</v>
      </c>
      <c r="I197" s="725" t="s">
        <v>1403</v>
      </c>
      <c r="J197" s="721" t="s">
        <v>258</v>
      </c>
      <c r="K197" s="721" t="s">
        <v>6621</v>
      </c>
      <c r="L197" s="726"/>
      <c r="M197" s="726" t="s">
        <v>6426</v>
      </c>
      <c r="N197" s="722" t="s">
        <v>829</v>
      </c>
      <c r="O197" s="721" t="s">
        <v>245</v>
      </c>
      <c r="P197" s="722" t="s">
        <v>957</v>
      </c>
      <c r="Q197" s="722" t="s">
        <v>956</v>
      </c>
      <c r="R197" t="s">
        <v>6965</v>
      </c>
    </row>
    <row r="198" spans="1:18">
      <c r="A198" s="738"/>
      <c r="B198" s="738">
        <v>3</v>
      </c>
      <c r="C198" s="722" t="s">
        <v>962</v>
      </c>
      <c r="D198" s="723" t="s">
        <v>23</v>
      </c>
      <c r="E198" s="721" t="s">
        <v>254</v>
      </c>
      <c r="F198" s="721" t="s">
        <v>230</v>
      </c>
      <c r="G198" s="774">
        <v>37274</v>
      </c>
      <c r="H198" s="724">
        <f t="shared" ca="1" si="2"/>
        <v>18</v>
      </c>
      <c r="I198" s="725" t="s">
        <v>1403</v>
      </c>
      <c r="J198" s="721" t="s">
        <v>249</v>
      </c>
      <c r="K198" s="721" t="s">
        <v>6623</v>
      </c>
      <c r="L198" s="726"/>
      <c r="M198" s="726" t="s">
        <v>6426</v>
      </c>
      <c r="N198" s="722" t="s">
        <v>829</v>
      </c>
      <c r="O198" s="721" t="s">
        <v>6640</v>
      </c>
      <c r="P198" s="722" t="s">
        <v>961</v>
      </c>
      <c r="Q198" s="722" t="s">
        <v>956</v>
      </c>
      <c r="R198" t="s">
        <v>6965</v>
      </c>
    </row>
    <row r="199" spans="1:18">
      <c r="A199" s="738"/>
      <c r="B199" s="738">
        <v>4</v>
      </c>
      <c r="C199" s="722" t="s">
        <v>964</v>
      </c>
      <c r="D199" s="723" t="s">
        <v>23</v>
      </c>
      <c r="E199" s="721" t="s">
        <v>254</v>
      </c>
      <c r="F199" s="721" t="s">
        <v>230</v>
      </c>
      <c r="G199" s="774">
        <v>40662</v>
      </c>
      <c r="H199" s="724">
        <f t="shared" ref="H199:H259" ca="1" si="3">DATEDIF(G199,TODAY(),"Y")</f>
        <v>8</v>
      </c>
      <c r="I199" s="725" t="s">
        <v>1403</v>
      </c>
      <c r="J199" s="721" t="s">
        <v>6624</v>
      </c>
      <c r="K199" s="721" t="s">
        <v>6622</v>
      </c>
      <c r="L199" s="726"/>
      <c r="M199" s="726" t="s">
        <v>6426</v>
      </c>
      <c r="N199" s="722" t="s">
        <v>829</v>
      </c>
      <c r="O199" s="721" t="s">
        <v>6640</v>
      </c>
      <c r="P199" s="734" t="s">
        <v>963</v>
      </c>
      <c r="Q199" s="722" t="s">
        <v>956</v>
      </c>
      <c r="R199" t="s">
        <v>6965</v>
      </c>
    </row>
    <row r="200" spans="1:18">
      <c r="A200" s="738">
        <v>57</v>
      </c>
      <c r="B200" s="738">
        <v>1</v>
      </c>
      <c r="C200" s="722" t="s">
        <v>966</v>
      </c>
      <c r="D200" s="723" t="s">
        <v>23</v>
      </c>
      <c r="E200" s="721" t="s">
        <v>221</v>
      </c>
      <c r="F200" s="721" t="s">
        <v>877</v>
      </c>
      <c r="G200" s="774">
        <v>27394</v>
      </c>
      <c r="H200" s="724">
        <f t="shared" ca="1" si="3"/>
        <v>45</v>
      </c>
      <c r="I200" s="725" t="s">
        <v>1403</v>
      </c>
      <c r="J200" s="721" t="s">
        <v>241</v>
      </c>
      <c r="K200" s="721" t="s">
        <v>165</v>
      </c>
      <c r="L200" s="726"/>
      <c r="M200" s="726" t="s">
        <v>6426</v>
      </c>
      <c r="N200" s="722" t="s">
        <v>829</v>
      </c>
      <c r="O200" s="721" t="s">
        <v>222</v>
      </c>
      <c r="P200" s="722" t="s">
        <v>965</v>
      </c>
      <c r="Q200" s="722" t="s">
        <v>967</v>
      </c>
      <c r="R200" t="s">
        <v>6965</v>
      </c>
    </row>
    <row r="201" spans="1:18">
      <c r="A201" s="738"/>
      <c r="B201" s="738">
        <v>2</v>
      </c>
      <c r="C201" s="722" t="s">
        <v>969</v>
      </c>
      <c r="D201" s="723" t="s">
        <v>16</v>
      </c>
      <c r="E201" s="721" t="s">
        <v>221</v>
      </c>
      <c r="F201" s="721" t="s">
        <v>970</v>
      </c>
      <c r="G201" s="774">
        <v>28783</v>
      </c>
      <c r="H201" s="724">
        <f t="shared" ca="1" si="3"/>
        <v>41</v>
      </c>
      <c r="I201" s="725" t="s">
        <v>1403</v>
      </c>
      <c r="J201" s="721" t="s">
        <v>241</v>
      </c>
      <c r="K201" s="721" t="s">
        <v>6621</v>
      </c>
      <c r="L201" s="726"/>
      <c r="M201" s="726" t="s">
        <v>6426</v>
      </c>
      <c r="N201" s="722" t="s">
        <v>829</v>
      </c>
      <c r="O201" s="721" t="s">
        <v>245</v>
      </c>
      <c r="P201" s="722" t="s">
        <v>968</v>
      </c>
      <c r="Q201" s="722" t="s">
        <v>967</v>
      </c>
      <c r="R201" t="s">
        <v>6965</v>
      </c>
    </row>
    <row r="202" spans="1:18">
      <c r="A202" s="738"/>
      <c r="B202" s="738">
        <v>3</v>
      </c>
      <c r="C202" s="722" t="s">
        <v>974</v>
      </c>
      <c r="D202" s="723" t="s">
        <v>16</v>
      </c>
      <c r="E202" s="721" t="s">
        <v>254</v>
      </c>
      <c r="F202" s="721" t="s">
        <v>230</v>
      </c>
      <c r="G202" s="774">
        <v>36266</v>
      </c>
      <c r="H202" s="724">
        <f t="shared" ca="1" si="3"/>
        <v>20</v>
      </c>
      <c r="I202" s="725" t="s">
        <v>1403</v>
      </c>
      <c r="J202" s="721" t="s">
        <v>320</v>
      </c>
      <c r="K202" s="721" t="s">
        <v>6623</v>
      </c>
      <c r="L202" s="726"/>
      <c r="M202" s="726" t="s">
        <v>6426</v>
      </c>
      <c r="N202" s="722" t="s">
        <v>829</v>
      </c>
      <c r="O202" s="721" t="s">
        <v>6640</v>
      </c>
      <c r="P202" s="722" t="s">
        <v>973</v>
      </c>
      <c r="Q202" s="722" t="s">
        <v>967</v>
      </c>
      <c r="R202" t="s">
        <v>6965</v>
      </c>
    </row>
    <row r="203" spans="1:18">
      <c r="A203" s="738"/>
      <c r="B203" s="738">
        <v>4</v>
      </c>
      <c r="C203" s="722" t="s">
        <v>976</v>
      </c>
      <c r="D203" s="723" t="s">
        <v>16</v>
      </c>
      <c r="E203" s="721" t="s">
        <v>254</v>
      </c>
      <c r="F203" s="721" t="s">
        <v>230</v>
      </c>
      <c r="G203" s="774">
        <v>39225</v>
      </c>
      <c r="H203" s="724">
        <f t="shared" ca="1" si="3"/>
        <v>12</v>
      </c>
      <c r="I203" s="725" t="s">
        <v>1403</v>
      </c>
      <c r="J203" s="721" t="s">
        <v>249</v>
      </c>
      <c r="K203" s="721" t="s">
        <v>6623</v>
      </c>
      <c r="L203" s="726"/>
      <c r="M203" s="726" t="s">
        <v>6426</v>
      </c>
      <c r="N203" s="722" t="s">
        <v>829</v>
      </c>
      <c r="O203" s="721" t="s">
        <v>6640</v>
      </c>
      <c r="P203" s="722" t="s">
        <v>975</v>
      </c>
      <c r="Q203" s="722" t="s">
        <v>967</v>
      </c>
      <c r="R203" t="s">
        <v>6965</v>
      </c>
    </row>
    <row r="204" spans="1:18">
      <c r="A204" s="738">
        <v>58</v>
      </c>
      <c r="B204" s="738">
        <v>1</v>
      </c>
      <c r="C204" s="722" t="s">
        <v>978</v>
      </c>
      <c r="D204" s="723" t="s">
        <v>23</v>
      </c>
      <c r="E204" s="721" t="s">
        <v>221</v>
      </c>
      <c r="F204" s="721" t="s">
        <v>541</v>
      </c>
      <c r="G204" s="774">
        <v>22495</v>
      </c>
      <c r="H204" s="724">
        <f t="shared" ca="1" si="3"/>
        <v>58</v>
      </c>
      <c r="I204" s="725" t="s">
        <v>1403</v>
      </c>
      <c r="J204" s="721" t="s">
        <v>241</v>
      </c>
      <c r="K204" s="721" t="s">
        <v>165</v>
      </c>
      <c r="L204" s="726"/>
      <c r="M204" s="726" t="s">
        <v>6426</v>
      </c>
      <c r="N204" s="722" t="s">
        <v>829</v>
      </c>
      <c r="O204" s="721" t="s">
        <v>222</v>
      </c>
      <c r="P204" s="722" t="s">
        <v>977</v>
      </c>
      <c r="Q204" s="722" t="s">
        <v>981</v>
      </c>
      <c r="R204" t="s">
        <v>6965</v>
      </c>
    </row>
    <row r="205" spans="1:18">
      <c r="A205" s="738"/>
      <c r="B205" s="738">
        <v>2</v>
      </c>
      <c r="C205" s="722" t="s">
        <v>983</v>
      </c>
      <c r="D205" s="723" t="s">
        <v>16</v>
      </c>
      <c r="E205" s="721" t="s">
        <v>221</v>
      </c>
      <c r="F205" s="721" t="s">
        <v>760</v>
      </c>
      <c r="G205" s="774">
        <v>26860</v>
      </c>
      <c r="H205" s="724">
        <f t="shared" ca="1" si="3"/>
        <v>46</v>
      </c>
      <c r="I205" s="725" t="s">
        <v>1403</v>
      </c>
      <c r="J205" s="721" t="s">
        <v>241</v>
      </c>
      <c r="K205" s="721" t="s">
        <v>6621</v>
      </c>
      <c r="L205" s="726"/>
      <c r="M205" s="726" t="s">
        <v>6426</v>
      </c>
      <c r="N205" s="722" t="s">
        <v>829</v>
      </c>
      <c r="O205" s="721" t="s">
        <v>245</v>
      </c>
      <c r="P205" s="727" t="s">
        <v>982</v>
      </c>
      <c r="Q205" s="722" t="s">
        <v>981</v>
      </c>
      <c r="R205" t="s">
        <v>6965</v>
      </c>
    </row>
    <row r="206" spans="1:18">
      <c r="A206" s="738"/>
      <c r="B206" s="738">
        <v>3</v>
      </c>
      <c r="C206" s="722" t="s">
        <v>987</v>
      </c>
      <c r="D206" s="723" t="s">
        <v>23</v>
      </c>
      <c r="E206" s="721" t="s">
        <v>254</v>
      </c>
      <c r="F206" s="721" t="s">
        <v>760</v>
      </c>
      <c r="G206" s="774">
        <v>31976</v>
      </c>
      <c r="H206" s="724">
        <f t="shared" ca="1" si="3"/>
        <v>32</v>
      </c>
      <c r="I206" s="725" t="s">
        <v>1403</v>
      </c>
      <c r="J206" s="721" t="s">
        <v>258</v>
      </c>
      <c r="K206" s="721" t="s">
        <v>165</v>
      </c>
      <c r="L206" s="726"/>
      <c r="M206" s="726" t="s">
        <v>6426</v>
      </c>
      <c r="N206" s="722" t="s">
        <v>829</v>
      </c>
      <c r="O206" s="721" t="s">
        <v>6640</v>
      </c>
      <c r="P206" s="722" t="s">
        <v>986</v>
      </c>
      <c r="Q206" s="722" t="s">
        <v>981</v>
      </c>
      <c r="R206" t="s">
        <v>6965</v>
      </c>
    </row>
    <row r="207" spans="1:18">
      <c r="A207" s="738">
        <v>59</v>
      </c>
      <c r="B207" s="738">
        <v>1</v>
      </c>
      <c r="C207" s="722" t="s">
        <v>994</v>
      </c>
      <c r="D207" s="723" t="s">
        <v>23</v>
      </c>
      <c r="E207" s="721" t="s">
        <v>221</v>
      </c>
      <c r="F207" s="721" t="s">
        <v>414</v>
      </c>
      <c r="G207" s="774">
        <v>24678</v>
      </c>
      <c r="H207" s="724">
        <f t="shared" ca="1" si="3"/>
        <v>52</v>
      </c>
      <c r="I207" s="725" t="s">
        <v>1403</v>
      </c>
      <c r="J207" s="721" t="s">
        <v>241</v>
      </c>
      <c r="K207" s="721" t="s">
        <v>165</v>
      </c>
      <c r="L207" s="726"/>
      <c r="M207" s="726" t="s">
        <v>6426</v>
      </c>
      <c r="N207" s="722" t="s">
        <v>829</v>
      </c>
      <c r="O207" s="721" t="s">
        <v>222</v>
      </c>
      <c r="P207" s="722" t="s">
        <v>993</v>
      </c>
      <c r="Q207" s="722" t="s">
        <v>997</v>
      </c>
      <c r="R207" t="s">
        <v>6965</v>
      </c>
    </row>
    <row r="208" spans="1:18">
      <c r="A208" s="738"/>
      <c r="B208" s="738">
        <v>2</v>
      </c>
      <c r="C208" s="722" t="s">
        <v>1000</v>
      </c>
      <c r="D208" s="723" t="s">
        <v>16</v>
      </c>
      <c r="E208" s="721" t="s">
        <v>221</v>
      </c>
      <c r="F208" s="721" t="s">
        <v>414</v>
      </c>
      <c r="G208" s="774">
        <v>25739</v>
      </c>
      <c r="H208" s="724">
        <f t="shared" ca="1" si="3"/>
        <v>49</v>
      </c>
      <c r="I208" s="725" t="s">
        <v>1403</v>
      </c>
      <c r="J208" s="721" t="s">
        <v>241</v>
      </c>
      <c r="K208" s="721" t="s">
        <v>6621</v>
      </c>
      <c r="L208" s="726"/>
      <c r="M208" s="726" t="s">
        <v>6426</v>
      </c>
      <c r="N208" s="722" t="s">
        <v>829</v>
      </c>
      <c r="O208" s="721" t="s">
        <v>245</v>
      </c>
      <c r="P208" s="722" t="s">
        <v>999</v>
      </c>
      <c r="Q208" s="722" t="s">
        <v>997</v>
      </c>
      <c r="R208" t="s">
        <v>6965</v>
      </c>
    </row>
    <row r="209" spans="1:18">
      <c r="A209" s="738">
        <v>60</v>
      </c>
      <c r="B209" s="738">
        <v>1</v>
      </c>
      <c r="C209" s="722" t="s">
        <v>1004</v>
      </c>
      <c r="D209" s="723" t="s">
        <v>23</v>
      </c>
      <c r="E209" s="721" t="s">
        <v>221</v>
      </c>
      <c r="F209" s="721" t="s">
        <v>414</v>
      </c>
      <c r="G209" s="774">
        <v>24031</v>
      </c>
      <c r="H209" s="724">
        <f t="shared" ca="1" si="3"/>
        <v>54</v>
      </c>
      <c r="I209" s="725" t="s">
        <v>1403</v>
      </c>
      <c r="J209" s="721" t="s">
        <v>241</v>
      </c>
      <c r="K209" s="721" t="s">
        <v>165</v>
      </c>
      <c r="L209" s="726"/>
      <c r="M209" s="726" t="s">
        <v>6426</v>
      </c>
      <c r="N209" s="722" t="s">
        <v>829</v>
      </c>
      <c r="O209" s="721" t="s">
        <v>222</v>
      </c>
      <c r="P209" s="722" t="s">
        <v>1003</v>
      </c>
      <c r="Q209" s="722" t="s">
        <v>1006</v>
      </c>
      <c r="R209" t="s">
        <v>6965</v>
      </c>
    </row>
    <row r="210" spans="1:18">
      <c r="A210" s="738"/>
      <c r="B210" s="738">
        <v>2</v>
      </c>
      <c r="C210" s="722" t="s">
        <v>1008</v>
      </c>
      <c r="D210" s="723" t="s">
        <v>16</v>
      </c>
      <c r="E210" s="721" t="s">
        <v>221</v>
      </c>
      <c r="F210" s="721" t="s">
        <v>414</v>
      </c>
      <c r="G210" s="774">
        <v>25327</v>
      </c>
      <c r="H210" s="724">
        <f t="shared" ca="1" si="3"/>
        <v>50</v>
      </c>
      <c r="I210" s="725" t="s">
        <v>1403</v>
      </c>
      <c r="J210" s="721" t="s">
        <v>241</v>
      </c>
      <c r="K210" s="721" t="s">
        <v>6621</v>
      </c>
      <c r="L210" s="726"/>
      <c r="M210" s="726" t="s">
        <v>6426</v>
      </c>
      <c r="N210" s="722" t="s">
        <v>829</v>
      </c>
      <c r="O210" s="721" t="s">
        <v>245</v>
      </c>
      <c r="P210" s="722" t="s">
        <v>1007</v>
      </c>
      <c r="Q210" s="722" t="s">
        <v>1006</v>
      </c>
      <c r="R210" t="s">
        <v>6965</v>
      </c>
    </row>
    <row r="211" spans="1:18">
      <c r="A211" s="738"/>
      <c r="B211" s="738">
        <v>3</v>
      </c>
      <c r="C211" s="722" t="s">
        <v>1014</v>
      </c>
      <c r="D211" s="723" t="s">
        <v>23</v>
      </c>
      <c r="E211" s="721" t="s">
        <v>254</v>
      </c>
      <c r="F211" s="721" t="s">
        <v>230</v>
      </c>
      <c r="G211" s="774">
        <v>38784</v>
      </c>
      <c r="H211" s="724">
        <f t="shared" ca="1" si="3"/>
        <v>14</v>
      </c>
      <c r="I211" s="725" t="s">
        <v>1403</v>
      </c>
      <c r="J211" s="721" t="s">
        <v>249</v>
      </c>
      <c r="K211" s="721" t="s">
        <v>6623</v>
      </c>
      <c r="L211" s="726"/>
      <c r="M211" s="726" t="s">
        <v>6426</v>
      </c>
      <c r="N211" s="722" t="s">
        <v>829</v>
      </c>
      <c r="O211" s="721" t="s">
        <v>6640</v>
      </c>
      <c r="P211" s="722" t="s">
        <v>1013</v>
      </c>
      <c r="Q211" s="722" t="s">
        <v>1006</v>
      </c>
      <c r="R211" t="s">
        <v>6965</v>
      </c>
    </row>
    <row r="212" spans="1:18">
      <c r="A212" s="738"/>
      <c r="B212" s="738">
        <v>4</v>
      </c>
      <c r="C212" s="722" t="s">
        <v>1016</v>
      </c>
      <c r="D212" s="723" t="s">
        <v>16</v>
      </c>
      <c r="E212" s="721" t="s">
        <v>221</v>
      </c>
      <c r="F212" s="721" t="s">
        <v>414</v>
      </c>
      <c r="G212" s="774">
        <v>17307</v>
      </c>
      <c r="H212" s="724">
        <f t="shared" ca="1" si="3"/>
        <v>72</v>
      </c>
      <c r="I212" s="725" t="s">
        <v>1403</v>
      </c>
      <c r="J212" s="721" t="s">
        <v>241</v>
      </c>
      <c r="K212" s="721" t="s">
        <v>428</v>
      </c>
      <c r="L212" s="726"/>
      <c r="M212" s="726" t="s">
        <v>6426</v>
      </c>
      <c r="N212" s="722" t="s">
        <v>829</v>
      </c>
      <c r="O212" s="721" t="s">
        <v>1261</v>
      </c>
      <c r="P212" s="727" t="s">
        <v>1015</v>
      </c>
      <c r="Q212" s="722" t="s">
        <v>1006</v>
      </c>
      <c r="R212" t="s">
        <v>6965</v>
      </c>
    </row>
    <row r="213" spans="1:18">
      <c r="A213" s="738">
        <v>61</v>
      </c>
      <c r="B213" s="738">
        <v>1</v>
      </c>
      <c r="C213" s="722" t="s">
        <v>1018</v>
      </c>
      <c r="D213" s="723" t="s">
        <v>23</v>
      </c>
      <c r="E213" s="721" t="s">
        <v>221</v>
      </c>
      <c r="F213" s="721" t="s">
        <v>414</v>
      </c>
      <c r="G213" s="774">
        <v>27862</v>
      </c>
      <c r="H213" s="724">
        <f t="shared" ca="1" si="3"/>
        <v>43</v>
      </c>
      <c r="I213" s="725" t="s">
        <v>1403</v>
      </c>
      <c r="J213" s="721" t="s">
        <v>267</v>
      </c>
      <c r="K213" s="721" t="s">
        <v>165</v>
      </c>
      <c r="L213" s="726"/>
      <c r="M213" s="726" t="s">
        <v>6426</v>
      </c>
      <c r="N213" s="722" t="s">
        <v>829</v>
      </c>
      <c r="O213" s="721" t="s">
        <v>222</v>
      </c>
      <c r="P213" s="722" t="s">
        <v>1017</v>
      </c>
      <c r="Q213" s="722" t="s">
        <v>1021</v>
      </c>
      <c r="R213" t="s">
        <v>6965</v>
      </c>
    </row>
    <row r="214" spans="1:18">
      <c r="A214" s="738"/>
      <c r="B214" s="738">
        <v>2</v>
      </c>
      <c r="C214" s="722" t="s">
        <v>1023</v>
      </c>
      <c r="D214" s="723" t="s">
        <v>16</v>
      </c>
      <c r="E214" s="721" t="s">
        <v>221</v>
      </c>
      <c r="F214" s="721" t="s">
        <v>414</v>
      </c>
      <c r="G214" s="774">
        <v>29441</v>
      </c>
      <c r="H214" s="724">
        <f t="shared" ca="1" si="3"/>
        <v>39</v>
      </c>
      <c r="I214" s="725" t="s">
        <v>1403</v>
      </c>
      <c r="J214" s="721" t="s">
        <v>241</v>
      </c>
      <c r="K214" s="721" t="s">
        <v>6621</v>
      </c>
      <c r="L214" s="726"/>
      <c r="M214" s="726" t="s">
        <v>6426</v>
      </c>
      <c r="N214" s="722" t="s">
        <v>829</v>
      </c>
      <c r="O214" s="721" t="s">
        <v>245</v>
      </c>
      <c r="P214" s="722" t="s">
        <v>1022</v>
      </c>
      <c r="Q214" s="722" t="s">
        <v>1021</v>
      </c>
      <c r="R214" t="s">
        <v>6965</v>
      </c>
    </row>
    <row r="215" spans="1:18">
      <c r="A215" s="738"/>
      <c r="B215" s="738">
        <v>3</v>
      </c>
      <c r="C215" s="722" t="s">
        <v>1027</v>
      </c>
      <c r="D215" s="723" t="s">
        <v>23</v>
      </c>
      <c r="E215" s="721" t="s">
        <v>254</v>
      </c>
      <c r="F215" s="721" t="s">
        <v>230</v>
      </c>
      <c r="G215" s="774">
        <v>37013</v>
      </c>
      <c r="H215" s="724">
        <f t="shared" ca="1" si="3"/>
        <v>18</v>
      </c>
      <c r="I215" s="725" t="s">
        <v>1403</v>
      </c>
      <c r="J215" s="721" t="s">
        <v>262</v>
      </c>
      <c r="K215" s="721" t="s">
        <v>6623</v>
      </c>
      <c r="L215" s="726"/>
      <c r="M215" s="726" t="s">
        <v>6426</v>
      </c>
      <c r="N215" s="722" t="s">
        <v>829</v>
      </c>
      <c r="O215" s="721" t="s">
        <v>6640</v>
      </c>
      <c r="P215" s="722" t="s">
        <v>1026</v>
      </c>
      <c r="Q215" s="722" t="s">
        <v>1021</v>
      </c>
      <c r="R215" t="s">
        <v>6965</v>
      </c>
    </row>
    <row r="216" spans="1:18">
      <c r="A216" s="738"/>
      <c r="B216" s="738">
        <v>4</v>
      </c>
      <c r="C216" s="722" t="s">
        <v>1029</v>
      </c>
      <c r="D216" s="723" t="s">
        <v>16</v>
      </c>
      <c r="E216" s="721" t="s">
        <v>254</v>
      </c>
      <c r="F216" s="721" t="s">
        <v>230</v>
      </c>
      <c r="G216" s="774">
        <v>40077</v>
      </c>
      <c r="H216" s="724">
        <f t="shared" ca="1" si="3"/>
        <v>10</v>
      </c>
      <c r="I216" s="725" t="s">
        <v>1403</v>
      </c>
      <c r="J216" s="721" t="s">
        <v>6624</v>
      </c>
      <c r="K216" s="721" t="s">
        <v>6623</v>
      </c>
      <c r="L216" s="726"/>
      <c r="M216" s="726" t="s">
        <v>6426</v>
      </c>
      <c r="N216" s="722" t="s">
        <v>829</v>
      </c>
      <c r="O216" s="721" t="s">
        <v>6640</v>
      </c>
      <c r="P216" s="734" t="s">
        <v>1028</v>
      </c>
      <c r="Q216" s="722" t="s">
        <v>1021</v>
      </c>
      <c r="R216" t="s">
        <v>6965</v>
      </c>
    </row>
    <row r="217" spans="1:18">
      <c r="A217" s="738">
        <v>62</v>
      </c>
      <c r="B217" s="738">
        <v>1</v>
      </c>
      <c r="C217" s="722" t="s">
        <v>1031</v>
      </c>
      <c r="D217" s="723" t="s">
        <v>23</v>
      </c>
      <c r="E217" s="721" t="s">
        <v>221</v>
      </c>
      <c r="F217" s="721" t="s">
        <v>167</v>
      </c>
      <c r="G217" s="774">
        <v>29838</v>
      </c>
      <c r="H217" s="724">
        <f t="shared" ca="1" si="3"/>
        <v>38</v>
      </c>
      <c r="I217" s="725" t="s">
        <v>1403</v>
      </c>
      <c r="J217" s="721" t="s">
        <v>241</v>
      </c>
      <c r="K217" s="721" t="s">
        <v>224</v>
      </c>
      <c r="L217" s="726"/>
      <c r="M217" s="726" t="s">
        <v>6426</v>
      </c>
      <c r="N217" s="722" t="s">
        <v>829</v>
      </c>
      <c r="O217" s="721" t="s">
        <v>222</v>
      </c>
      <c r="P217" s="722" t="s">
        <v>1030</v>
      </c>
      <c r="Q217" s="722" t="s">
        <v>1034</v>
      </c>
      <c r="R217" t="s">
        <v>6965</v>
      </c>
    </row>
    <row r="218" spans="1:18">
      <c r="A218" s="738"/>
      <c r="B218" s="738">
        <v>2</v>
      </c>
      <c r="C218" s="722" t="s">
        <v>1036</v>
      </c>
      <c r="D218" s="723" t="s">
        <v>16</v>
      </c>
      <c r="E218" s="721" t="s">
        <v>221</v>
      </c>
      <c r="F218" s="721" t="s">
        <v>414</v>
      </c>
      <c r="G218" s="774">
        <v>30280</v>
      </c>
      <c r="H218" s="724">
        <f t="shared" ca="1" si="3"/>
        <v>37</v>
      </c>
      <c r="I218" s="725" t="s">
        <v>1403</v>
      </c>
      <c r="J218" s="721" t="s">
        <v>241</v>
      </c>
      <c r="K218" s="721" t="s">
        <v>6621</v>
      </c>
      <c r="L218" s="726"/>
      <c r="M218" s="726" t="s">
        <v>6426</v>
      </c>
      <c r="N218" s="722" t="s">
        <v>829</v>
      </c>
      <c r="O218" s="721" t="s">
        <v>245</v>
      </c>
      <c r="P218" s="722" t="s">
        <v>1035</v>
      </c>
      <c r="Q218" s="722" t="s">
        <v>1034</v>
      </c>
      <c r="R218" t="s">
        <v>6965</v>
      </c>
    </row>
    <row r="219" spans="1:18">
      <c r="A219" s="738"/>
      <c r="B219" s="738">
        <v>3</v>
      </c>
      <c r="C219" s="722" t="s">
        <v>1040</v>
      </c>
      <c r="D219" s="723" t="s">
        <v>16</v>
      </c>
      <c r="E219" s="721" t="s">
        <v>254</v>
      </c>
      <c r="F219" s="721" t="s">
        <v>230</v>
      </c>
      <c r="G219" s="774">
        <v>38878</v>
      </c>
      <c r="H219" s="724">
        <f t="shared" ca="1" si="3"/>
        <v>13</v>
      </c>
      <c r="I219" s="725" t="s">
        <v>1403</v>
      </c>
      <c r="J219" s="721" t="s">
        <v>249</v>
      </c>
      <c r="K219" s="721" t="s">
        <v>6623</v>
      </c>
      <c r="L219" s="726"/>
      <c r="M219" s="726" t="s">
        <v>6426</v>
      </c>
      <c r="N219" s="722" t="s">
        <v>829</v>
      </c>
      <c r="O219" s="721" t="s">
        <v>6640</v>
      </c>
      <c r="P219" s="722" t="s">
        <v>1039</v>
      </c>
      <c r="Q219" s="722" t="s">
        <v>1034</v>
      </c>
      <c r="R219" t="s">
        <v>6965</v>
      </c>
    </row>
    <row r="220" spans="1:18">
      <c r="A220" s="738"/>
      <c r="B220" s="738">
        <v>4</v>
      </c>
      <c r="C220" s="722" t="s">
        <v>1042</v>
      </c>
      <c r="D220" s="723" t="s">
        <v>16</v>
      </c>
      <c r="E220" s="721" t="s">
        <v>254</v>
      </c>
      <c r="F220" s="721" t="s">
        <v>230</v>
      </c>
      <c r="G220" s="774">
        <v>41912</v>
      </c>
      <c r="H220" s="724">
        <f t="shared" ca="1" si="3"/>
        <v>5</v>
      </c>
      <c r="I220" s="725" t="s">
        <v>1403</v>
      </c>
      <c r="J220" s="721" t="s">
        <v>6624</v>
      </c>
      <c r="K220" s="721" t="s">
        <v>6622</v>
      </c>
      <c r="L220" s="726"/>
      <c r="M220" s="726" t="s">
        <v>6426</v>
      </c>
      <c r="N220" s="722" t="s">
        <v>829</v>
      </c>
      <c r="O220" s="721" t="s">
        <v>6640</v>
      </c>
      <c r="P220" s="727" t="s">
        <v>1041</v>
      </c>
      <c r="Q220" s="722" t="s">
        <v>1034</v>
      </c>
      <c r="R220" t="s">
        <v>6965</v>
      </c>
    </row>
    <row r="221" spans="1:18">
      <c r="A221" s="738">
        <v>63</v>
      </c>
      <c r="B221" s="738">
        <v>1</v>
      </c>
      <c r="C221" s="722" t="s">
        <v>998</v>
      </c>
      <c r="D221" s="723" t="s">
        <v>23</v>
      </c>
      <c r="E221" s="721" t="s">
        <v>221</v>
      </c>
      <c r="F221" s="721" t="s">
        <v>414</v>
      </c>
      <c r="G221" s="774">
        <v>28236</v>
      </c>
      <c r="H221" s="724">
        <f t="shared" ca="1" si="3"/>
        <v>42</v>
      </c>
      <c r="I221" s="725" t="s">
        <v>1403</v>
      </c>
      <c r="J221" s="721" t="s">
        <v>258</v>
      </c>
      <c r="K221" s="721" t="s">
        <v>6822</v>
      </c>
      <c r="L221" s="726"/>
      <c r="M221" s="726" t="s">
        <v>6426</v>
      </c>
      <c r="N221" s="722" t="s">
        <v>829</v>
      </c>
      <c r="O221" s="721" t="s">
        <v>222</v>
      </c>
      <c r="P221" s="722" t="s">
        <v>1043</v>
      </c>
      <c r="Q221" s="722" t="s">
        <v>1046</v>
      </c>
      <c r="R221" t="s">
        <v>6965</v>
      </c>
    </row>
    <row r="222" spans="1:18">
      <c r="A222" s="738"/>
      <c r="B222" s="738">
        <v>2</v>
      </c>
      <c r="C222" s="722" t="s">
        <v>1048</v>
      </c>
      <c r="D222" s="723" t="s">
        <v>16</v>
      </c>
      <c r="E222" s="721" t="s">
        <v>221</v>
      </c>
      <c r="F222" s="721" t="s">
        <v>414</v>
      </c>
      <c r="G222" s="774">
        <v>27197</v>
      </c>
      <c r="H222" s="724">
        <f t="shared" ca="1" si="3"/>
        <v>45</v>
      </c>
      <c r="I222" s="725" t="s">
        <v>1403</v>
      </c>
      <c r="J222" s="721" t="s">
        <v>241</v>
      </c>
      <c r="K222" s="721" t="s">
        <v>6621</v>
      </c>
      <c r="L222" s="726"/>
      <c r="M222" s="726" t="s">
        <v>6426</v>
      </c>
      <c r="N222" s="722" t="s">
        <v>829</v>
      </c>
      <c r="O222" s="721" t="s">
        <v>245</v>
      </c>
      <c r="P222" s="722" t="s">
        <v>1047</v>
      </c>
      <c r="Q222" s="722" t="s">
        <v>1046</v>
      </c>
      <c r="R222" t="s">
        <v>6965</v>
      </c>
    </row>
    <row r="223" spans="1:18">
      <c r="A223" s="738"/>
      <c r="B223" s="738">
        <v>3</v>
      </c>
      <c r="C223" s="722" t="s">
        <v>1052</v>
      </c>
      <c r="D223" s="723" t="s">
        <v>16</v>
      </c>
      <c r="E223" s="721" t="s">
        <v>254</v>
      </c>
      <c r="F223" s="721" t="s">
        <v>414</v>
      </c>
      <c r="G223" s="774">
        <v>37039</v>
      </c>
      <c r="H223" s="724">
        <f t="shared" ca="1" si="3"/>
        <v>18</v>
      </c>
      <c r="I223" s="725" t="s">
        <v>1403</v>
      </c>
      <c r="J223" s="721" t="s">
        <v>262</v>
      </c>
      <c r="K223" s="721" t="s">
        <v>6623</v>
      </c>
      <c r="L223" s="726"/>
      <c r="M223" s="726" t="s">
        <v>6426</v>
      </c>
      <c r="N223" s="722" t="s">
        <v>829</v>
      </c>
      <c r="O223" s="721" t="s">
        <v>6640</v>
      </c>
      <c r="P223" s="722" t="s">
        <v>1051</v>
      </c>
      <c r="Q223" s="722" t="s">
        <v>1046</v>
      </c>
      <c r="R223" t="s">
        <v>6965</v>
      </c>
    </row>
    <row r="224" spans="1:18">
      <c r="A224" s="738">
        <v>64</v>
      </c>
      <c r="B224" s="738">
        <v>1</v>
      </c>
      <c r="C224" s="722" t="s">
        <v>1054</v>
      </c>
      <c r="D224" s="723" t="s">
        <v>23</v>
      </c>
      <c r="E224" s="721" t="s">
        <v>221</v>
      </c>
      <c r="F224" s="721" t="s">
        <v>1055</v>
      </c>
      <c r="G224" s="774">
        <v>26947</v>
      </c>
      <c r="H224" s="724">
        <f t="shared" ca="1" si="3"/>
        <v>46</v>
      </c>
      <c r="I224" s="725" t="s">
        <v>1403</v>
      </c>
      <c r="J224" s="721" t="s">
        <v>258</v>
      </c>
      <c r="K224" s="721" t="s">
        <v>165</v>
      </c>
      <c r="L224" s="726"/>
      <c r="M224" s="726" t="s">
        <v>6426</v>
      </c>
      <c r="N224" s="722" t="s">
        <v>829</v>
      </c>
      <c r="O224" s="721" t="s">
        <v>222</v>
      </c>
      <c r="P224" s="722" t="s">
        <v>1053</v>
      </c>
      <c r="Q224" s="722" t="s">
        <v>1057</v>
      </c>
      <c r="R224" t="s">
        <v>6965</v>
      </c>
    </row>
    <row r="225" spans="1:18">
      <c r="A225" s="738"/>
      <c r="B225" s="738">
        <v>2</v>
      </c>
      <c r="C225" s="722" t="s">
        <v>1059</v>
      </c>
      <c r="D225" s="723" t="s">
        <v>16</v>
      </c>
      <c r="E225" s="721" t="s">
        <v>221</v>
      </c>
      <c r="F225" s="721" t="s">
        <v>467</v>
      </c>
      <c r="G225" s="774">
        <v>28877</v>
      </c>
      <c r="H225" s="724">
        <f t="shared" ca="1" si="3"/>
        <v>41</v>
      </c>
      <c r="I225" s="725" t="s">
        <v>1403</v>
      </c>
      <c r="J225" s="721" t="s">
        <v>241</v>
      </c>
      <c r="K225" s="721" t="s">
        <v>6621</v>
      </c>
      <c r="L225" s="726"/>
      <c r="M225" s="726" t="s">
        <v>6426</v>
      </c>
      <c r="N225" s="722" t="s">
        <v>829</v>
      </c>
      <c r="O225" s="721" t="s">
        <v>245</v>
      </c>
      <c r="P225" s="722" t="s">
        <v>1058</v>
      </c>
      <c r="Q225" s="722" t="s">
        <v>1057</v>
      </c>
      <c r="R225" t="s">
        <v>6965</v>
      </c>
    </row>
    <row r="226" spans="1:18">
      <c r="A226" s="738"/>
      <c r="B226" s="738">
        <v>3</v>
      </c>
      <c r="C226" s="722" t="s">
        <v>1062</v>
      </c>
      <c r="D226" s="723" t="s">
        <v>23</v>
      </c>
      <c r="E226" s="721" t="s">
        <v>254</v>
      </c>
      <c r="F226" s="721" t="s">
        <v>230</v>
      </c>
      <c r="G226" s="774">
        <v>36722</v>
      </c>
      <c r="H226" s="724">
        <f t="shared" ca="1" si="3"/>
        <v>19</v>
      </c>
      <c r="I226" s="725" t="s">
        <v>1403</v>
      </c>
      <c r="J226" s="721" t="s">
        <v>262</v>
      </c>
      <c r="K226" s="721" t="s">
        <v>6623</v>
      </c>
      <c r="L226" s="726"/>
      <c r="M226" s="726" t="s">
        <v>6426</v>
      </c>
      <c r="N226" s="722" t="s">
        <v>829</v>
      </c>
      <c r="O226" s="721" t="s">
        <v>6640</v>
      </c>
      <c r="P226" s="722" t="s">
        <v>1061</v>
      </c>
      <c r="Q226" s="722" t="s">
        <v>1057</v>
      </c>
      <c r="R226" t="s">
        <v>6965</v>
      </c>
    </row>
    <row r="227" spans="1:18">
      <c r="A227" s="738"/>
      <c r="B227" s="738">
        <v>4</v>
      </c>
      <c r="C227" s="722" t="s">
        <v>1064</v>
      </c>
      <c r="D227" s="723" t="s">
        <v>23</v>
      </c>
      <c r="E227" s="721" t="s">
        <v>254</v>
      </c>
      <c r="F227" s="721" t="s">
        <v>230</v>
      </c>
      <c r="G227" s="774">
        <v>39189</v>
      </c>
      <c r="H227" s="724">
        <f t="shared" ca="1" si="3"/>
        <v>12</v>
      </c>
      <c r="I227" s="725" t="s">
        <v>1403</v>
      </c>
      <c r="J227" s="721" t="s">
        <v>249</v>
      </c>
      <c r="K227" s="721" t="s">
        <v>6623</v>
      </c>
      <c r="L227" s="726"/>
      <c r="M227" s="726" t="s">
        <v>6426</v>
      </c>
      <c r="N227" s="722" t="s">
        <v>829</v>
      </c>
      <c r="O227" s="721" t="s">
        <v>6640</v>
      </c>
      <c r="P227" s="722" t="s">
        <v>1063</v>
      </c>
      <c r="Q227" s="722" t="s">
        <v>1057</v>
      </c>
      <c r="R227" t="s">
        <v>6965</v>
      </c>
    </row>
    <row r="228" spans="1:18">
      <c r="A228" s="738">
        <v>65</v>
      </c>
      <c r="B228" s="738">
        <v>1</v>
      </c>
      <c r="C228" s="722" t="s">
        <v>1066</v>
      </c>
      <c r="D228" s="723" t="s">
        <v>23</v>
      </c>
      <c r="E228" s="721" t="s">
        <v>221</v>
      </c>
      <c r="F228" s="721" t="s">
        <v>524</v>
      </c>
      <c r="G228" s="774">
        <v>28137</v>
      </c>
      <c r="H228" s="724">
        <f t="shared" ca="1" si="3"/>
        <v>43</v>
      </c>
      <c r="I228" s="725" t="s">
        <v>1403</v>
      </c>
      <c r="J228" s="721" t="s">
        <v>267</v>
      </c>
      <c r="K228" s="721" t="s">
        <v>165</v>
      </c>
      <c r="L228" s="726"/>
      <c r="M228" s="726" t="s">
        <v>6426</v>
      </c>
      <c r="N228" s="722" t="s">
        <v>829</v>
      </c>
      <c r="O228" s="721" t="s">
        <v>222</v>
      </c>
      <c r="P228" s="722" t="s">
        <v>1065</v>
      </c>
      <c r="Q228" s="722" t="s">
        <v>1069</v>
      </c>
      <c r="R228" t="s">
        <v>6965</v>
      </c>
    </row>
    <row r="229" spans="1:18">
      <c r="A229" s="738"/>
      <c r="B229" s="738">
        <v>2</v>
      </c>
      <c r="C229" s="722" t="s">
        <v>1071</v>
      </c>
      <c r="D229" s="723" t="s">
        <v>16</v>
      </c>
      <c r="E229" s="721" t="s">
        <v>221</v>
      </c>
      <c r="F229" s="721" t="s">
        <v>524</v>
      </c>
      <c r="G229" s="774">
        <v>29561</v>
      </c>
      <c r="H229" s="724">
        <f t="shared" ca="1" si="3"/>
        <v>39</v>
      </c>
      <c r="I229" s="725" t="s">
        <v>1403</v>
      </c>
      <c r="J229" s="721" t="s">
        <v>258</v>
      </c>
      <c r="K229" s="721" t="s">
        <v>6621</v>
      </c>
      <c r="L229" s="726"/>
      <c r="M229" s="726" t="s">
        <v>6426</v>
      </c>
      <c r="N229" s="722" t="s">
        <v>829</v>
      </c>
      <c r="O229" s="721" t="s">
        <v>245</v>
      </c>
      <c r="P229" s="722" t="s">
        <v>1070</v>
      </c>
      <c r="Q229" s="722" t="s">
        <v>1069</v>
      </c>
      <c r="R229" t="s">
        <v>6965</v>
      </c>
    </row>
    <row r="230" spans="1:18">
      <c r="A230" s="738"/>
      <c r="B230" s="738">
        <v>3</v>
      </c>
      <c r="C230" s="722" t="s">
        <v>1075</v>
      </c>
      <c r="D230" s="723" t="s">
        <v>16</v>
      </c>
      <c r="E230" s="721" t="s">
        <v>254</v>
      </c>
      <c r="F230" s="721" t="s">
        <v>524</v>
      </c>
      <c r="G230" s="774">
        <v>39075</v>
      </c>
      <c r="H230" s="724">
        <f t="shared" ca="1" si="3"/>
        <v>13</v>
      </c>
      <c r="I230" s="725" t="s">
        <v>1403</v>
      </c>
      <c r="J230" s="721" t="s">
        <v>249</v>
      </c>
      <c r="K230" s="721" t="s">
        <v>6623</v>
      </c>
      <c r="L230" s="726"/>
      <c r="M230" s="726" t="s">
        <v>6426</v>
      </c>
      <c r="N230" s="722" t="s">
        <v>829</v>
      </c>
      <c r="O230" s="721" t="s">
        <v>6640</v>
      </c>
      <c r="P230" s="722" t="s">
        <v>1074</v>
      </c>
      <c r="Q230" s="722" t="s">
        <v>1069</v>
      </c>
      <c r="R230" t="s">
        <v>6965</v>
      </c>
    </row>
    <row r="231" spans="1:18">
      <c r="A231" s="738"/>
      <c r="B231" s="738">
        <v>4</v>
      </c>
      <c r="C231" s="722" t="s">
        <v>1077</v>
      </c>
      <c r="D231" s="723" t="s">
        <v>16</v>
      </c>
      <c r="E231" s="721" t="s">
        <v>254</v>
      </c>
      <c r="F231" s="721" t="s">
        <v>524</v>
      </c>
      <c r="G231" s="774">
        <v>41122</v>
      </c>
      <c r="H231" s="724">
        <f t="shared" ca="1" si="3"/>
        <v>7</v>
      </c>
      <c r="I231" s="725" t="s">
        <v>1403</v>
      </c>
      <c r="J231" s="721" t="s">
        <v>6624</v>
      </c>
      <c r="K231" s="721" t="s">
        <v>6622</v>
      </c>
      <c r="L231" s="726"/>
      <c r="M231" s="726" t="s">
        <v>6426</v>
      </c>
      <c r="N231" s="722" t="s">
        <v>829</v>
      </c>
      <c r="O231" s="721" t="s">
        <v>6640</v>
      </c>
      <c r="P231" s="727" t="s">
        <v>1076</v>
      </c>
      <c r="Q231" s="722" t="s">
        <v>1069</v>
      </c>
      <c r="R231" t="s">
        <v>6965</v>
      </c>
    </row>
    <row r="232" spans="1:18">
      <c r="A232" s="738">
        <v>66</v>
      </c>
      <c r="B232" s="738">
        <v>1</v>
      </c>
      <c r="C232" s="722" t="s">
        <v>1079</v>
      </c>
      <c r="D232" s="723" t="s">
        <v>23</v>
      </c>
      <c r="E232" s="721" t="s">
        <v>221</v>
      </c>
      <c r="F232" s="721" t="s">
        <v>524</v>
      </c>
      <c r="G232" s="774">
        <v>25470</v>
      </c>
      <c r="H232" s="724">
        <f t="shared" ca="1" si="3"/>
        <v>50</v>
      </c>
      <c r="I232" s="725" t="s">
        <v>1403</v>
      </c>
      <c r="J232" s="721" t="s">
        <v>267</v>
      </c>
      <c r="K232" s="721" t="s">
        <v>165</v>
      </c>
      <c r="L232" s="726"/>
      <c r="M232" s="726" t="s">
        <v>6426</v>
      </c>
      <c r="N232" s="722" t="s">
        <v>829</v>
      </c>
      <c r="O232" s="721" t="s">
        <v>222</v>
      </c>
      <c r="P232" s="722" t="s">
        <v>1078</v>
      </c>
      <c r="Q232" s="722" t="s">
        <v>1081</v>
      </c>
      <c r="R232" t="s">
        <v>6965</v>
      </c>
    </row>
    <row r="233" spans="1:18">
      <c r="A233" s="738"/>
      <c r="B233" s="738">
        <v>2</v>
      </c>
      <c r="C233" s="722" t="s">
        <v>1083</v>
      </c>
      <c r="D233" s="723" t="s">
        <v>16</v>
      </c>
      <c r="E233" s="721" t="s">
        <v>221</v>
      </c>
      <c r="F233" s="721" t="s">
        <v>524</v>
      </c>
      <c r="G233" s="774">
        <v>25452</v>
      </c>
      <c r="H233" s="724">
        <f t="shared" ca="1" si="3"/>
        <v>50</v>
      </c>
      <c r="I233" s="725" t="s">
        <v>1403</v>
      </c>
      <c r="J233" s="721" t="s">
        <v>267</v>
      </c>
      <c r="K233" s="721" t="s">
        <v>6621</v>
      </c>
      <c r="L233" s="726"/>
      <c r="M233" s="726" t="s">
        <v>6426</v>
      </c>
      <c r="N233" s="722" t="s">
        <v>829</v>
      </c>
      <c r="O233" s="721" t="s">
        <v>245</v>
      </c>
      <c r="P233" s="722" t="s">
        <v>1082</v>
      </c>
      <c r="Q233" s="722" t="s">
        <v>1081</v>
      </c>
      <c r="R233" t="s">
        <v>6965</v>
      </c>
    </row>
    <row r="234" spans="1:18">
      <c r="A234" s="738"/>
      <c r="B234" s="738">
        <v>3</v>
      </c>
      <c r="C234" s="722" t="s">
        <v>1086</v>
      </c>
      <c r="D234" s="723" t="s">
        <v>16</v>
      </c>
      <c r="E234" s="721" t="s">
        <v>254</v>
      </c>
      <c r="F234" s="721" t="s">
        <v>230</v>
      </c>
      <c r="G234" s="774">
        <v>35959</v>
      </c>
      <c r="H234" s="724">
        <f t="shared" ca="1" si="3"/>
        <v>21</v>
      </c>
      <c r="I234" s="725" t="s">
        <v>1403</v>
      </c>
      <c r="J234" s="721" t="s">
        <v>6635</v>
      </c>
      <c r="K234" s="721" t="s">
        <v>6622</v>
      </c>
      <c r="L234" s="726"/>
      <c r="M234" s="726" t="s">
        <v>6426</v>
      </c>
      <c r="N234" s="722" t="s">
        <v>829</v>
      </c>
      <c r="O234" s="721" t="s">
        <v>6640</v>
      </c>
      <c r="P234" s="722" t="s">
        <v>1085</v>
      </c>
      <c r="Q234" s="722" t="s">
        <v>1081</v>
      </c>
      <c r="R234" t="s">
        <v>6965</v>
      </c>
    </row>
    <row r="235" spans="1:18">
      <c r="A235" s="738">
        <v>67</v>
      </c>
      <c r="B235" s="738">
        <v>1</v>
      </c>
      <c r="C235" s="722" t="s">
        <v>1089</v>
      </c>
      <c r="D235" s="723" t="s">
        <v>23</v>
      </c>
      <c r="E235" s="721" t="s">
        <v>221</v>
      </c>
      <c r="F235" s="721" t="s">
        <v>524</v>
      </c>
      <c r="G235" s="774">
        <v>22984</v>
      </c>
      <c r="H235" s="724">
        <f t="shared" ca="1" si="3"/>
        <v>57</v>
      </c>
      <c r="I235" s="725" t="s">
        <v>1403</v>
      </c>
      <c r="J235" s="721" t="s">
        <v>258</v>
      </c>
      <c r="K235" s="721" t="s">
        <v>165</v>
      </c>
      <c r="L235" s="726"/>
      <c r="M235" s="726" t="s">
        <v>6426</v>
      </c>
      <c r="N235" s="722" t="s">
        <v>829</v>
      </c>
      <c r="O235" s="721" t="s">
        <v>222</v>
      </c>
      <c r="P235" s="722" t="s">
        <v>1088</v>
      </c>
      <c r="Q235" s="722" t="s">
        <v>1092</v>
      </c>
      <c r="R235" t="s">
        <v>6965</v>
      </c>
    </row>
    <row r="236" spans="1:18">
      <c r="A236" s="738"/>
      <c r="B236" s="738">
        <v>2</v>
      </c>
      <c r="C236" s="722" t="s">
        <v>1094</v>
      </c>
      <c r="D236" s="723" t="s">
        <v>16</v>
      </c>
      <c r="E236" s="721" t="s">
        <v>221</v>
      </c>
      <c r="F236" s="721" t="s">
        <v>524</v>
      </c>
      <c r="G236" s="774">
        <v>22477</v>
      </c>
      <c r="H236" s="724">
        <f t="shared" ca="1" si="3"/>
        <v>58</v>
      </c>
      <c r="I236" s="725" t="s">
        <v>1403</v>
      </c>
      <c r="J236" s="721" t="s">
        <v>267</v>
      </c>
      <c r="K236" s="721" t="s">
        <v>470</v>
      </c>
      <c r="L236" s="726"/>
      <c r="M236" s="726" t="s">
        <v>6426</v>
      </c>
      <c r="N236" s="722" t="s">
        <v>829</v>
      </c>
      <c r="O236" s="721" t="s">
        <v>245</v>
      </c>
      <c r="P236" s="722" t="s">
        <v>1093</v>
      </c>
      <c r="Q236" s="722" t="s">
        <v>1092</v>
      </c>
      <c r="R236" t="s">
        <v>6965</v>
      </c>
    </row>
    <row r="237" spans="1:18">
      <c r="A237" s="738"/>
      <c r="B237" s="738">
        <v>3</v>
      </c>
      <c r="C237" s="722" t="s">
        <v>1099</v>
      </c>
      <c r="D237" s="723" t="s">
        <v>16</v>
      </c>
      <c r="E237" s="721" t="s">
        <v>254</v>
      </c>
      <c r="F237" s="721" t="s">
        <v>1100</v>
      </c>
      <c r="G237" s="774">
        <v>33806</v>
      </c>
      <c r="H237" s="724">
        <f t="shared" ca="1" si="3"/>
        <v>27</v>
      </c>
      <c r="I237" s="725" t="s">
        <v>1403</v>
      </c>
      <c r="J237" s="721" t="s">
        <v>267</v>
      </c>
      <c r="K237" s="721" t="s">
        <v>6622</v>
      </c>
      <c r="L237" s="726"/>
      <c r="M237" s="726" t="s">
        <v>6426</v>
      </c>
      <c r="N237" s="722" t="s">
        <v>829</v>
      </c>
      <c r="O237" s="721" t="s">
        <v>6640</v>
      </c>
      <c r="P237" s="722" t="s">
        <v>1098</v>
      </c>
      <c r="Q237" s="722" t="s">
        <v>1092</v>
      </c>
      <c r="R237" t="s">
        <v>6965</v>
      </c>
    </row>
    <row r="238" spans="1:18">
      <c r="A238" s="738"/>
      <c r="B238" s="738">
        <v>4</v>
      </c>
      <c r="C238" s="722" t="s">
        <v>1102</v>
      </c>
      <c r="D238" s="723" t="s">
        <v>23</v>
      </c>
      <c r="E238" s="721" t="s">
        <v>254</v>
      </c>
      <c r="F238" s="721" t="s">
        <v>1103</v>
      </c>
      <c r="G238" s="774">
        <v>35304</v>
      </c>
      <c r="H238" s="724">
        <f t="shared" ca="1" si="3"/>
        <v>23</v>
      </c>
      <c r="I238" s="725" t="s">
        <v>1403</v>
      </c>
      <c r="J238" s="721" t="s">
        <v>267</v>
      </c>
      <c r="K238" s="721" t="s">
        <v>6365</v>
      </c>
      <c r="L238" s="726"/>
      <c r="M238" s="726" t="s">
        <v>6426</v>
      </c>
      <c r="N238" s="722" t="s">
        <v>829</v>
      </c>
      <c r="O238" s="721" t="s">
        <v>6640</v>
      </c>
      <c r="P238" s="727" t="s">
        <v>1101</v>
      </c>
      <c r="Q238" s="722" t="s">
        <v>1092</v>
      </c>
      <c r="R238" t="s">
        <v>6965</v>
      </c>
    </row>
    <row r="239" spans="1:18">
      <c r="A239" s="738">
        <v>68</v>
      </c>
      <c r="B239" s="738">
        <v>1</v>
      </c>
      <c r="C239" s="722" t="s">
        <v>1060</v>
      </c>
      <c r="D239" s="723" t="s">
        <v>23</v>
      </c>
      <c r="E239" s="721" t="s">
        <v>221</v>
      </c>
      <c r="F239" s="721" t="s">
        <v>467</v>
      </c>
      <c r="G239" s="774">
        <v>20548</v>
      </c>
      <c r="H239" s="724">
        <f t="shared" ca="1" si="3"/>
        <v>64</v>
      </c>
      <c r="I239" s="725" t="s">
        <v>1403</v>
      </c>
      <c r="J239" s="721" t="s">
        <v>241</v>
      </c>
      <c r="K239" s="721" t="s">
        <v>165</v>
      </c>
      <c r="L239" s="726"/>
      <c r="M239" s="726" t="s">
        <v>6426</v>
      </c>
      <c r="N239" s="722" t="s">
        <v>829</v>
      </c>
      <c r="O239" s="721" t="s">
        <v>222</v>
      </c>
      <c r="P239" s="722" t="s">
        <v>1105</v>
      </c>
      <c r="Q239" s="722" t="s">
        <v>1108</v>
      </c>
      <c r="R239" t="s">
        <v>6965</v>
      </c>
    </row>
    <row r="240" spans="1:18">
      <c r="A240" s="738"/>
      <c r="B240" s="738">
        <v>2</v>
      </c>
      <c r="C240" s="722" t="s">
        <v>1110</v>
      </c>
      <c r="D240" s="723" t="s">
        <v>16</v>
      </c>
      <c r="E240" s="721" t="s">
        <v>221</v>
      </c>
      <c r="F240" s="721" t="s">
        <v>467</v>
      </c>
      <c r="G240" s="774">
        <v>21317</v>
      </c>
      <c r="H240" s="724">
        <f t="shared" ca="1" si="3"/>
        <v>61</v>
      </c>
      <c r="I240" s="725" t="s">
        <v>1403</v>
      </c>
      <c r="J240" s="721" t="s">
        <v>241</v>
      </c>
      <c r="K240" s="721" t="s">
        <v>6621</v>
      </c>
      <c r="L240" s="726"/>
      <c r="M240" s="726" t="s">
        <v>6426</v>
      </c>
      <c r="N240" s="722" t="s">
        <v>829</v>
      </c>
      <c r="O240" s="721" t="s">
        <v>245</v>
      </c>
      <c r="P240" s="722" t="s">
        <v>1109</v>
      </c>
      <c r="Q240" s="722" t="s">
        <v>1108</v>
      </c>
      <c r="R240" t="s">
        <v>6965</v>
      </c>
    </row>
    <row r="241" spans="1:18">
      <c r="A241" s="738">
        <v>69</v>
      </c>
      <c r="B241" s="738">
        <v>1</v>
      </c>
      <c r="C241" s="722" t="s">
        <v>1114</v>
      </c>
      <c r="D241" s="723" t="s">
        <v>23</v>
      </c>
      <c r="E241" s="721" t="s">
        <v>221</v>
      </c>
      <c r="F241" s="721" t="s">
        <v>244</v>
      </c>
      <c r="G241" s="774">
        <v>31757</v>
      </c>
      <c r="H241" s="724">
        <f t="shared" ca="1" si="3"/>
        <v>33</v>
      </c>
      <c r="I241" s="725" t="s">
        <v>1403</v>
      </c>
      <c r="J241" s="721" t="s">
        <v>258</v>
      </c>
      <c r="K241" s="721" t="s">
        <v>6822</v>
      </c>
      <c r="L241" s="726"/>
      <c r="M241" s="726" t="s">
        <v>6426</v>
      </c>
      <c r="N241" s="722" t="s">
        <v>829</v>
      </c>
      <c r="O241" s="721" t="s">
        <v>222</v>
      </c>
      <c r="P241" s="722" t="s">
        <v>1113</v>
      </c>
      <c r="Q241" s="734" t="s">
        <v>1115</v>
      </c>
      <c r="R241" t="s">
        <v>6965</v>
      </c>
    </row>
    <row r="242" spans="1:18">
      <c r="A242" s="738"/>
      <c r="B242" s="738">
        <v>2</v>
      </c>
      <c r="C242" s="722" t="s">
        <v>1117</v>
      </c>
      <c r="D242" s="723" t="s">
        <v>16</v>
      </c>
      <c r="E242" s="721" t="s">
        <v>221</v>
      </c>
      <c r="F242" s="721" t="s">
        <v>288</v>
      </c>
      <c r="G242" s="774">
        <v>34531</v>
      </c>
      <c r="H242" s="724">
        <f t="shared" ca="1" si="3"/>
        <v>25</v>
      </c>
      <c r="I242" s="725" t="s">
        <v>1403</v>
      </c>
      <c r="J242" s="721" t="s">
        <v>241</v>
      </c>
      <c r="K242" s="721" t="s">
        <v>6621</v>
      </c>
      <c r="L242" s="726"/>
      <c r="M242" s="726" t="s">
        <v>6426</v>
      </c>
      <c r="N242" s="722" t="s">
        <v>829</v>
      </c>
      <c r="O242" s="721" t="s">
        <v>245</v>
      </c>
      <c r="P242" s="722" t="s">
        <v>1116</v>
      </c>
      <c r="Q242" s="734" t="s">
        <v>1115</v>
      </c>
      <c r="R242" t="s">
        <v>6965</v>
      </c>
    </row>
    <row r="243" spans="1:18">
      <c r="A243" s="738"/>
      <c r="B243" s="738">
        <v>3</v>
      </c>
      <c r="C243" s="722" t="s">
        <v>1118</v>
      </c>
      <c r="D243" s="723" t="s">
        <v>16</v>
      </c>
      <c r="E243" s="721" t="s">
        <v>254</v>
      </c>
      <c r="F243" s="721" t="s">
        <v>230</v>
      </c>
      <c r="G243" s="774">
        <v>40627</v>
      </c>
      <c r="H243" s="724">
        <f t="shared" ca="1" si="3"/>
        <v>9</v>
      </c>
      <c r="I243" s="725" t="s">
        <v>1403</v>
      </c>
      <c r="J243" s="721" t="s">
        <v>6624</v>
      </c>
      <c r="K243" s="721" t="s">
        <v>6622</v>
      </c>
      <c r="L243" s="726"/>
      <c r="M243" s="726" t="s">
        <v>6426</v>
      </c>
      <c r="N243" s="722" t="s">
        <v>829</v>
      </c>
      <c r="O243" s="721" t="s">
        <v>6640</v>
      </c>
      <c r="P243" s="722"/>
      <c r="Q243" s="734" t="s">
        <v>1115</v>
      </c>
      <c r="R243" t="s">
        <v>6965</v>
      </c>
    </row>
    <row r="244" spans="1:18">
      <c r="A244" s="738">
        <v>70</v>
      </c>
      <c r="B244" s="738">
        <v>1</v>
      </c>
      <c r="C244" s="722" t="s">
        <v>1120</v>
      </c>
      <c r="D244" s="723" t="s">
        <v>23</v>
      </c>
      <c r="E244" s="721" t="s">
        <v>221</v>
      </c>
      <c r="F244" s="721" t="s">
        <v>414</v>
      </c>
      <c r="G244" s="774">
        <v>31281</v>
      </c>
      <c r="H244" s="724">
        <f t="shared" ca="1" si="3"/>
        <v>34</v>
      </c>
      <c r="I244" s="725" t="s">
        <v>1403</v>
      </c>
      <c r="J244" s="721" t="s">
        <v>258</v>
      </c>
      <c r="K244" s="721" t="s">
        <v>6822</v>
      </c>
      <c r="L244" s="726"/>
      <c r="M244" s="726" t="s">
        <v>6426</v>
      </c>
      <c r="N244" s="722" t="s">
        <v>829</v>
      </c>
      <c r="O244" s="721" t="s">
        <v>222</v>
      </c>
      <c r="P244" s="722" t="s">
        <v>1119</v>
      </c>
      <c r="Q244" s="734" t="s">
        <v>1121</v>
      </c>
      <c r="R244" t="s">
        <v>6965</v>
      </c>
    </row>
    <row r="245" spans="1:18">
      <c r="A245" s="738"/>
      <c r="B245" s="738">
        <v>2</v>
      </c>
      <c r="C245" s="722" t="s">
        <v>1123</v>
      </c>
      <c r="D245" s="723" t="s">
        <v>16</v>
      </c>
      <c r="E245" s="721" t="s">
        <v>221</v>
      </c>
      <c r="F245" s="721" t="s">
        <v>219</v>
      </c>
      <c r="G245" s="774">
        <v>33812</v>
      </c>
      <c r="H245" s="724">
        <f t="shared" ca="1" si="3"/>
        <v>27</v>
      </c>
      <c r="I245" s="725" t="s">
        <v>1403</v>
      </c>
      <c r="J245" s="721" t="s">
        <v>241</v>
      </c>
      <c r="K245" s="721" t="s">
        <v>6621</v>
      </c>
      <c r="L245" s="726"/>
      <c r="M245" s="726" t="s">
        <v>6426</v>
      </c>
      <c r="N245" s="722" t="s">
        <v>829</v>
      </c>
      <c r="O245" s="721" t="s">
        <v>245</v>
      </c>
      <c r="P245" s="722" t="s">
        <v>1122</v>
      </c>
      <c r="Q245" s="734" t="s">
        <v>1121</v>
      </c>
      <c r="R245" t="s">
        <v>6965</v>
      </c>
    </row>
    <row r="246" spans="1:18">
      <c r="A246" s="738"/>
      <c r="B246" s="738">
        <v>3</v>
      </c>
      <c r="C246" s="722" t="s">
        <v>1125</v>
      </c>
      <c r="D246" s="723" t="s">
        <v>23</v>
      </c>
      <c r="E246" s="721" t="s">
        <v>254</v>
      </c>
      <c r="F246" s="721" t="s">
        <v>229</v>
      </c>
      <c r="G246" s="774">
        <v>40152</v>
      </c>
      <c r="H246" s="724">
        <f t="shared" ca="1" si="3"/>
        <v>10</v>
      </c>
      <c r="I246" s="725" t="s">
        <v>1403</v>
      </c>
      <c r="J246" s="721" t="s">
        <v>6624</v>
      </c>
      <c r="K246" s="721" t="s">
        <v>6622</v>
      </c>
      <c r="L246" s="726"/>
      <c r="M246" s="726" t="s">
        <v>6426</v>
      </c>
      <c r="N246" s="722" t="s">
        <v>829</v>
      </c>
      <c r="O246" s="721" t="s">
        <v>6640</v>
      </c>
      <c r="P246" s="734" t="s">
        <v>1124</v>
      </c>
      <c r="Q246" s="734" t="s">
        <v>1121</v>
      </c>
      <c r="R246" t="s">
        <v>6965</v>
      </c>
    </row>
    <row r="247" spans="1:18">
      <c r="A247" s="738">
        <v>71</v>
      </c>
      <c r="B247" s="738">
        <v>1</v>
      </c>
      <c r="C247" s="722" t="s">
        <v>1127</v>
      </c>
      <c r="D247" s="723" t="s">
        <v>23</v>
      </c>
      <c r="E247" s="721" t="s">
        <v>221</v>
      </c>
      <c r="F247" s="721" t="s">
        <v>414</v>
      </c>
      <c r="G247" s="774">
        <v>31377</v>
      </c>
      <c r="H247" s="724">
        <f t="shared" ca="1" si="3"/>
        <v>34</v>
      </c>
      <c r="I247" s="725" t="s">
        <v>1403</v>
      </c>
      <c r="J247" s="721" t="s">
        <v>258</v>
      </c>
      <c r="K247" s="721" t="s">
        <v>165</v>
      </c>
      <c r="L247" s="726"/>
      <c r="M247" s="726" t="s">
        <v>6426</v>
      </c>
      <c r="N247" s="722" t="s">
        <v>829</v>
      </c>
      <c r="O247" s="721" t="s">
        <v>222</v>
      </c>
      <c r="P247" s="722" t="s">
        <v>1126</v>
      </c>
      <c r="Q247" s="722" t="s">
        <v>997</v>
      </c>
      <c r="R247" t="s">
        <v>6965</v>
      </c>
    </row>
    <row r="248" spans="1:18">
      <c r="A248" s="738"/>
      <c r="B248" s="738">
        <v>2</v>
      </c>
      <c r="C248" s="722" t="s">
        <v>1129</v>
      </c>
      <c r="D248" s="723" t="s">
        <v>16</v>
      </c>
      <c r="E248" s="721" t="s">
        <v>221</v>
      </c>
      <c r="F248" s="721" t="s">
        <v>414</v>
      </c>
      <c r="G248" s="774">
        <v>32505</v>
      </c>
      <c r="H248" s="724">
        <f t="shared" ca="1" si="3"/>
        <v>31</v>
      </c>
      <c r="I248" s="725" t="s">
        <v>1403</v>
      </c>
      <c r="J248" s="721" t="s">
        <v>258</v>
      </c>
      <c r="K248" s="721" t="s">
        <v>6621</v>
      </c>
      <c r="L248" s="726"/>
      <c r="M248" s="726" t="s">
        <v>6426</v>
      </c>
      <c r="N248" s="722" t="s">
        <v>829</v>
      </c>
      <c r="O248" s="721" t="s">
        <v>245</v>
      </c>
      <c r="P248" s="734" t="s">
        <v>1128</v>
      </c>
      <c r="Q248" s="722" t="s">
        <v>997</v>
      </c>
      <c r="R248" t="s">
        <v>6965</v>
      </c>
    </row>
    <row r="249" spans="1:18">
      <c r="A249" s="738"/>
      <c r="B249" s="738">
        <v>3</v>
      </c>
      <c r="C249" s="722" t="s">
        <v>1133</v>
      </c>
      <c r="D249" s="723" t="s">
        <v>16</v>
      </c>
      <c r="E249" s="721" t="s">
        <v>254</v>
      </c>
      <c r="F249" s="721" t="s">
        <v>230</v>
      </c>
      <c r="G249" s="774">
        <v>39525</v>
      </c>
      <c r="H249" s="724">
        <f t="shared" ca="1" si="3"/>
        <v>12</v>
      </c>
      <c r="I249" s="725" t="s">
        <v>1403</v>
      </c>
      <c r="J249" s="721" t="s">
        <v>249</v>
      </c>
      <c r="K249" s="721" t="s">
        <v>6622</v>
      </c>
      <c r="L249" s="726"/>
      <c r="M249" s="726" t="s">
        <v>6426</v>
      </c>
      <c r="N249" s="722" t="s">
        <v>829</v>
      </c>
      <c r="O249" s="721" t="s">
        <v>6640</v>
      </c>
      <c r="P249" s="734" t="s">
        <v>1132</v>
      </c>
      <c r="Q249" s="722" t="s">
        <v>997</v>
      </c>
      <c r="R249" t="s">
        <v>6965</v>
      </c>
    </row>
    <row r="250" spans="1:18">
      <c r="A250" s="738">
        <v>72</v>
      </c>
      <c r="B250" s="738">
        <v>1</v>
      </c>
      <c r="C250" s="722" t="s">
        <v>1135</v>
      </c>
      <c r="D250" s="723" t="s">
        <v>23</v>
      </c>
      <c r="E250" s="721" t="s">
        <v>221</v>
      </c>
      <c r="F250" s="721" t="s">
        <v>1136</v>
      </c>
      <c r="G250" s="774">
        <v>31066</v>
      </c>
      <c r="H250" s="724">
        <f t="shared" ca="1" si="3"/>
        <v>35</v>
      </c>
      <c r="I250" s="725" t="s">
        <v>1403</v>
      </c>
      <c r="J250" s="721" t="s">
        <v>267</v>
      </c>
      <c r="K250" s="721" t="s">
        <v>360</v>
      </c>
      <c r="L250" s="726"/>
      <c r="M250" s="726" t="s">
        <v>6426</v>
      </c>
      <c r="N250" s="722" t="s">
        <v>829</v>
      </c>
      <c r="O250" s="721" t="s">
        <v>222</v>
      </c>
      <c r="P250" s="722" t="s">
        <v>1134</v>
      </c>
      <c r="Q250" s="734" t="s">
        <v>1139</v>
      </c>
      <c r="R250" t="s">
        <v>6965</v>
      </c>
    </row>
    <row r="251" spans="1:18">
      <c r="A251" s="738"/>
      <c r="B251" s="738">
        <v>2</v>
      </c>
      <c r="C251" s="722" t="s">
        <v>1141</v>
      </c>
      <c r="D251" s="723" t="s">
        <v>16</v>
      </c>
      <c r="E251" s="721" t="s">
        <v>221</v>
      </c>
      <c r="F251" s="721" t="s">
        <v>727</v>
      </c>
      <c r="G251" s="774">
        <v>30084</v>
      </c>
      <c r="H251" s="724">
        <f t="shared" ca="1" si="3"/>
        <v>37</v>
      </c>
      <c r="I251" s="725" t="s">
        <v>1403</v>
      </c>
      <c r="J251" s="721" t="s">
        <v>258</v>
      </c>
      <c r="K251" s="721" t="s">
        <v>6621</v>
      </c>
      <c r="L251" s="726"/>
      <c r="M251" s="726" t="s">
        <v>6426</v>
      </c>
      <c r="N251" s="722" t="s">
        <v>829</v>
      </c>
      <c r="O251" s="721" t="s">
        <v>245</v>
      </c>
      <c r="P251" s="722" t="s">
        <v>1140</v>
      </c>
      <c r="Q251" s="734" t="s">
        <v>1139</v>
      </c>
      <c r="R251" t="s">
        <v>6965</v>
      </c>
    </row>
    <row r="252" spans="1:18">
      <c r="A252" s="738"/>
      <c r="B252" s="738">
        <v>3</v>
      </c>
      <c r="C252" s="722" t="s">
        <v>1144</v>
      </c>
      <c r="D252" s="723" t="s">
        <v>23</v>
      </c>
      <c r="E252" s="721" t="s">
        <v>254</v>
      </c>
      <c r="F252" s="721" t="s">
        <v>22</v>
      </c>
      <c r="G252" s="774">
        <v>39931</v>
      </c>
      <c r="H252" s="724">
        <f t="shared" ca="1" si="3"/>
        <v>10</v>
      </c>
      <c r="I252" s="725" t="s">
        <v>1403</v>
      </c>
      <c r="J252" s="721" t="s">
        <v>249</v>
      </c>
      <c r="K252" s="721" t="s">
        <v>6623</v>
      </c>
      <c r="L252" s="726"/>
      <c r="M252" s="726" t="s">
        <v>6426</v>
      </c>
      <c r="N252" s="722" t="s">
        <v>829</v>
      </c>
      <c r="O252" s="721" t="s">
        <v>6640</v>
      </c>
      <c r="P252" s="727" t="s">
        <v>6638</v>
      </c>
      <c r="Q252" s="734" t="s">
        <v>1139</v>
      </c>
      <c r="R252" t="s">
        <v>6965</v>
      </c>
    </row>
    <row r="253" spans="1:18">
      <c r="A253" s="738">
        <v>73</v>
      </c>
      <c r="B253" s="738">
        <v>1</v>
      </c>
      <c r="C253" s="722" t="s">
        <v>1146</v>
      </c>
      <c r="D253" s="723" t="s">
        <v>23</v>
      </c>
      <c r="E253" s="721" t="s">
        <v>221</v>
      </c>
      <c r="F253" s="721" t="s">
        <v>337</v>
      </c>
      <c r="G253" s="774">
        <v>16591</v>
      </c>
      <c r="H253" s="724">
        <f t="shared" ca="1" si="3"/>
        <v>74</v>
      </c>
      <c r="I253" s="725" t="s">
        <v>1403</v>
      </c>
      <c r="J253" s="721" t="s">
        <v>241</v>
      </c>
      <c r="K253" s="721" t="s">
        <v>165</v>
      </c>
      <c r="L253" s="726"/>
      <c r="M253" s="726" t="s">
        <v>6426</v>
      </c>
      <c r="N253" s="722" t="s">
        <v>829</v>
      </c>
      <c r="O253" s="721" t="s">
        <v>222</v>
      </c>
      <c r="P253" s="736" t="s">
        <v>1145</v>
      </c>
      <c r="Q253" s="734" t="s">
        <v>1148</v>
      </c>
      <c r="R253" t="s">
        <v>6965</v>
      </c>
    </row>
    <row r="254" spans="1:18">
      <c r="A254" s="738"/>
      <c r="B254" s="738">
        <v>2</v>
      </c>
      <c r="C254" s="722" t="s">
        <v>1150</v>
      </c>
      <c r="D254" s="723" t="s">
        <v>16</v>
      </c>
      <c r="E254" s="721" t="s">
        <v>221</v>
      </c>
      <c r="F254" s="721" t="s">
        <v>877</v>
      </c>
      <c r="G254" s="774">
        <v>28620</v>
      </c>
      <c r="H254" s="724">
        <f t="shared" ca="1" si="3"/>
        <v>41</v>
      </c>
      <c r="I254" s="725" t="s">
        <v>1403</v>
      </c>
      <c r="J254" s="721" t="s">
        <v>241</v>
      </c>
      <c r="K254" s="721" t="s">
        <v>6621</v>
      </c>
      <c r="L254" s="726"/>
      <c r="M254" s="726" t="s">
        <v>6426</v>
      </c>
      <c r="N254" s="722" t="s">
        <v>829</v>
      </c>
      <c r="O254" s="721" t="s">
        <v>245</v>
      </c>
      <c r="P254" s="736" t="s">
        <v>1149</v>
      </c>
      <c r="Q254" s="734" t="s">
        <v>1148</v>
      </c>
      <c r="R254" t="s">
        <v>6965</v>
      </c>
    </row>
    <row r="255" spans="1:18">
      <c r="A255" s="738"/>
      <c r="B255" s="738">
        <v>3</v>
      </c>
      <c r="C255" s="722" t="s">
        <v>1152</v>
      </c>
      <c r="D255" s="723" t="s">
        <v>23</v>
      </c>
      <c r="E255" s="721" t="s">
        <v>254</v>
      </c>
      <c r="F255" s="721" t="s">
        <v>244</v>
      </c>
      <c r="G255" s="774">
        <v>35200</v>
      </c>
      <c r="H255" s="724">
        <f t="shared" ca="1" si="3"/>
        <v>23</v>
      </c>
      <c r="I255" s="725" t="s">
        <v>1403</v>
      </c>
      <c r="J255" s="721" t="s">
        <v>258</v>
      </c>
      <c r="K255" s="721" t="s">
        <v>6623</v>
      </c>
      <c r="L255" s="726"/>
      <c r="M255" s="726" t="s">
        <v>6426</v>
      </c>
      <c r="N255" s="722" t="s">
        <v>829</v>
      </c>
      <c r="O255" s="721" t="s">
        <v>6640</v>
      </c>
      <c r="P255" s="741" t="s">
        <v>1151</v>
      </c>
      <c r="Q255" s="734" t="s">
        <v>1148</v>
      </c>
      <c r="R255" t="s">
        <v>6965</v>
      </c>
    </row>
    <row r="256" spans="1:18">
      <c r="A256" s="738">
        <v>74</v>
      </c>
      <c r="B256" s="738">
        <v>1</v>
      </c>
      <c r="C256" s="722" t="s">
        <v>108</v>
      </c>
      <c r="D256" s="723" t="s">
        <v>23</v>
      </c>
      <c r="E256" s="721" t="s">
        <v>221</v>
      </c>
      <c r="F256" s="721" t="s">
        <v>1154</v>
      </c>
      <c r="G256" s="774">
        <v>27399</v>
      </c>
      <c r="H256" s="724">
        <f t="shared" ca="1" si="3"/>
        <v>45</v>
      </c>
      <c r="I256" s="725" t="s">
        <v>1403</v>
      </c>
      <c r="J256" s="721" t="s">
        <v>258</v>
      </c>
      <c r="K256" s="721" t="s">
        <v>165</v>
      </c>
      <c r="L256" s="726"/>
      <c r="M256" s="726" t="s">
        <v>6426</v>
      </c>
      <c r="N256" s="722" t="s">
        <v>829</v>
      </c>
      <c r="O256" s="721" t="s">
        <v>222</v>
      </c>
      <c r="P256" s="736" t="s">
        <v>1153</v>
      </c>
      <c r="Q256" s="734" t="s">
        <v>1157</v>
      </c>
      <c r="R256" t="s">
        <v>6965</v>
      </c>
    </row>
    <row r="257" spans="1:18">
      <c r="A257" s="738"/>
      <c r="B257" s="738">
        <v>2</v>
      </c>
      <c r="C257" s="722" t="s">
        <v>1159</v>
      </c>
      <c r="D257" s="723" t="s">
        <v>16</v>
      </c>
      <c r="E257" s="721" t="s">
        <v>221</v>
      </c>
      <c r="F257" s="721" t="s">
        <v>1154</v>
      </c>
      <c r="G257" s="774">
        <v>28591</v>
      </c>
      <c r="H257" s="724">
        <f t="shared" ca="1" si="3"/>
        <v>41</v>
      </c>
      <c r="I257" s="725" t="s">
        <v>1403</v>
      </c>
      <c r="J257" s="721" t="s">
        <v>258</v>
      </c>
      <c r="K257" s="721" t="s">
        <v>6621</v>
      </c>
      <c r="L257" s="726"/>
      <c r="M257" s="726" t="s">
        <v>6426</v>
      </c>
      <c r="N257" s="722" t="s">
        <v>829</v>
      </c>
      <c r="O257" s="721" t="s">
        <v>245</v>
      </c>
      <c r="P257" s="736" t="s">
        <v>1158</v>
      </c>
      <c r="Q257" s="734" t="s">
        <v>1157</v>
      </c>
      <c r="R257" t="s">
        <v>6965</v>
      </c>
    </row>
    <row r="258" spans="1:18">
      <c r="A258" s="738"/>
      <c r="B258" s="738">
        <v>3</v>
      </c>
      <c r="C258" s="722" t="s">
        <v>1163</v>
      </c>
      <c r="D258" s="723" t="s">
        <v>16</v>
      </c>
      <c r="E258" s="721" t="s">
        <v>254</v>
      </c>
      <c r="F258" s="721" t="s">
        <v>1154</v>
      </c>
      <c r="G258" s="774">
        <v>36179</v>
      </c>
      <c r="H258" s="724">
        <f t="shared" ca="1" si="3"/>
        <v>21</v>
      </c>
      <c r="I258" s="725" t="s">
        <v>1403</v>
      </c>
      <c r="J258" s="721" t="s">
        <v>258</v>
      </c>
      <c r="K258" s="721" t="s">
        <v>6623</v>
      </c>
      <c r="L258" s="726"/>
      <c r="M258" s="726" t="s">
        <v>6426</v>
      </c>
      <c r="N258" s="722" t="s">
        <v>829</v>
      </c>
      <c r="O258" s="721" t="s">
        <v>6640</v>
      </c>
      <c r="P258" s="736" t="s">
        <v>1162</v>
      </c>
      <c r="Q258" s="734" t="s">
        <v>1157</v>
      </c>
      <c r="R258" t="s">
        <v>6965</v>
      </c>
    </row>
    <row r="259" spans="1:18">
      <c r="A259" s="738"/>
      <c r="B259" s="738">
        <v>4</v>
      </c>
      <c r="C259" s="722" t="s">
        <v>1165</v>
      </c>
      <c r="D259" s="723" t="s">
        <v>16</v>
      </c>
      <c r="E259" s="721" t="s">
        <v>254</v>
      </c>
      <c r="F259" s="721" t="s">
        <v>1154</v>
      </c>
      <c r="G259" s="774">
        <v>38536</v>
      </c>
      <c r="H259" s="724">
        <f t="shared" ca="1" si="3"/>
        <v>14</v>
      </c>
      <c r="I259" s="725" t="s">
        <v>1403</v>
      </c>
      <c r="J259" s="721" t="s">
        <v>249</v>
      </c>
      <c r="K259" s="721" t="s">
        <v>6623</v>
      </c>
      <c r="L259" s="726"/>
      <c r="M259" s="726" t="s">
        <v>6426</v>
      </c>
      <c r="N259" s="722" t="s">
        <v>829</v>
      </c>
      <c r="O259" s="721" t="s">
        <v>6640</v>
      </c>
      <c r="P259" s="736" t="s">
        <v>1164</v>
      </c>
      <c r="Q259" s="734" t="s">
        <v>1157</v>
      </c>
      <c r="R259" t="s">
        <v>6965</v>
      </c>
    </row>
    <row r="260" spans="1:18">
      <c r="A260" s="738"/>
      <c r="B260" s="738">
        <v>5</v>
      </c>
      <c r="C260" s="722" t="s">
        <v>1167</v>
      </c>
      <c r="D260" s="723" t="s">
        <v>23</v>
      </c>
      <c r="E260" s="721" t="s">
        <v>254</v>
      </c>
      <c r="F260" s="721" t="s">
        <v>1154</v>
      </c>
      <c r="G260" s="774">
        <v>39816</v>
      </c>
      <c r="H260" s="724">
        <f t="shared" ref="H260:H324" ca="1" si="4">DATEDIF(G260,TODAY(),"Y")</f>
        <v>11</v>
      </c>
      <c r="I260" s="725" t="s">
        <v>1403</v>
      </c>
      <c r="J260" s="721" t="s">
        <v>249</v>
      </c>
      <c r="K260" s="721" t="s">
        <v>6623</v>
      </c>
      <c r="L260" s="726"/>
      <c r="M260" s="726" t="s">
        <v>6426</v>
      </c>
      <c r="N260" s="722" t="s">
        <v>829</v>
      </c>
      <c r="O260" s="721" t="s">
        <v>6640</v>
      </c>
      <c r="P260" s="736" t="s">
        <v>1166</v>
      </c>
      <c r="Q260" s="734" t="s">
        <v>1157</v>
      </c>
      <c r="R260" t="s">
        <v>6965</v>
      </c>
    </row>
    <row r="261" spans="1:18">
      <c r="A261" s="738"/>
      <c r="B261" s="738">
        <v>6</v>
      </c>
      <c r="C261" s="722" t="s">
        <v>1169</v>
      </c>
      <c r="D261" s="723" t="s">
        <v>16</v>
      </c>
      <c r="E261" s="721" t="s">
        <v>254</v>
      </c>
      <c r="F261" s="721" t="s">
        <v>229</v>
      </c>
      <c r="G261" s="774">
        <v>42458</v>
      </c>
      <c r="H261" s="724">
        <f t="shared" ca="1" si="4"/>
        <v>4</v>
      </c>
      <c r="I261" s="725" t="s">
        <v>1403</v>
      </c>
      <c r="J261" s="721" t="s">
        <v>6624</v>
      </c>
      <c r="K261" s="721" t="s">
        <v>6622</v>
      </c>
      <c r="L261" s="726"/>
      <c r="M261" s="726" t="s">
        <v>6426</v>
      </c>
      <c r="N261" s="722" t="s">
        <v>829</v>
      </c>
      <c r="O261" s="721" t="s">
        <v>6640</v>
      </c>
      <c r="P261" s="736" t="s">
        <v>1168</v>
      </c>
      <c r="Q261" s="734" t="s">
        <v>1157</v>
      </c>
      <c r="R261" t="s">
        <v>6965</v>
      </c>
    </row>
    <row r="262" spans="1:18">
      <c r="A262" s="738"/>
      <c r="B262" s="738">
        <v>7</v>
      </c>
      <c r="C262" s="722" t="s">
        <v>1155</v>
      </c>
      <c r="D262" s="723" t="s">
        <v>16</v>
      </c>
      <c r="E262" s="721" t="s">
        <v>221</v>
      </c>
      <c r="F262" s="721" t="s">
        <v>1154</v>
      </c>
      <c r="G262" s="774">
        <v>9132</v>
      </c>
      <c r="H262" s="724">
        <f t="shared" ca="1" si="4"/>
        <v>95</v>
      </c>
      <c r="I262" s="725" t="s">
        <v>1403</v>
      </c>
      <c r="J262" s="721" t="s">
        <v>241</v>
      </c>
      <c r="K262" s="721" t="s">
        <v>6622</v>
      </c>
      <c r="L262" s="726"/>
      <c r="M262" s="726" t="s">
        <v>6426</v>
      </c>
      <c r="N262" s="722" t="s">
        <v>829</v>
      </c>
      <c r="O262" s="721" t="s">
        <v>1261</v>
      </c>
      <c r="P262" s="736" t="s">
        <v>6639</v>
      </c>
      <c r="Q262" s="734" t="s">
        <v>1157</v>
      </c>
      <c r="R262" t="s">
        <v>6965</v>
      </c>
    </row>
    <row r="263" spans="1:18">
      <c r="A263" s="738">
        <v>75</v>
      </c>
      <c r="B263" s="738">
        <v>1</v>
      </c>
      <c r="C263" s="722" t="s">
        <v>1171</v>
      </c>
      <c r="D263" s="723" t="s">
        <v>23</v>
      </c>
      <c r="E263" s="721" t="s">
        <v>221</v>
      </c>
      <c r="F263" s="721" t="s">
        <v>244</v>
      </c>
      <c r="G263" s="774">
        <v>27223</v>
      </c>
      <c r="H263" s="724">
        <f t="shared" ca="1" si="4"/>
        <v>45</v>
      </c>
      <c r="I263" s="725" t="s">
        <v>1403</v>
      </c>
      <c r="J263" s="721" t="s">
        <v>267</v>
      </c>
      <c r="K263" s="721" t="s">
        <v>1172</v>
      </c>
      <c r="L263" s="726"/>
      <c r="M263" s="726" t="s">
        <v>6426</v>
      </c>
      <c r="N263" s="722" t="s">
        <v>829</v>
      </c>
      <c r="O263" s="721" t="s">
        <v>222</v>
      </c>
      <c r="P263" s="736" t="s">
        <v>1170</v>
      </c>
      <c r="Q263" s="734" t="s">
        <v>1175</v>
      </c>
      <c r="R263" t="s">
        <v>6965</v>
      </c>
    </row>
    <row r="264" spans="1:18">
      <c r="A264" s="738">
        <v>76</v>
      </c>
      <c r="B264" s="738">
        <v>1</v>
      </c>
      <c r="C264" s="722" t="s">
        <v>1177</v>
      </c>
      <c r="D264" s="723" t="s">
        <v>23</v>
      </c>
      <c r="E264" s="721" t="s">
        <v>221</v>
      </c>
      <c r="F264" s="721" t="s">
        <v>1178</v>
      </c>
      <c r="G264" s="774">
        <v>31379</v>
      </c>
      <c r="H264" s="724">
        <f t="shared" ca="1" si="4"/>
        <v>34</v>
      </c>
      <c r="I264" s="725" t="s">
        <v>1403</v>
      </c>
      <c r="J264" s="721" t="s">
        <v>241</v>
      </c>
      <c r="K264" s="721" t="s">
        <v>6845</v>
      </c>
      <c r="L264" s="726"/>
      <c r="M264" s="726" t="s">
        <v>6426</v>
      </c>
      <c r="N264" s="722" t="s">
        <v>829</v>
      </c>
      <c r="O264" s="721" t="s">
        <v>222</v>
      </c>
      <c r="P264" s="734" t="s">
        <v>1176</v>
      </c>
      <c r="Q264" s="734" t="s">
        <v>1182</v>
      </c>
      <c r="R264" t="s">
        <v>6965</v>
      </c>
    </row>
    <row r="265" spans="1:18">
      <c r="A265" s="738"/>
      <c r="B265" s="738">
        <v>2</v>
      </c>
      <c r="C265" s="722" t="s">
        <v>1184</v>
      </c>
      <c r="D265" s="723" t="s">
        <v>16</v>
      </c>
      <c r="E265" s="721" t="s">
        <v>221</v>
      </c>
      <c r="F265" s="721" t="s">
        <v>1185</v>
      </c>
      <c r="G265" s="774">
        <v>29896</v>
      </c>
      <c r="H265" s="724">
        <f t="shared" ca="1" si="4"/>
        <v>38</v>
      </c>
      <c r="I265" s="725" t="s">
        <v>1403</v>
      </c>
      <c r="J265" s="721" t="s">
        <v>258</v>
      </c>
      <c r="K265" s="721" t="s">
        <v>6621</v>
      </c>
      <c r="L265" s="726"/>
      <c r="M265" s="726" t="s">
        <v>6426</v>
      </c>
      <c r="N265" s="722" t="s">
        <v>829</v>
      </c>
      <c r="O265" s="721" t="s">
        <v>245</v>
      </c>
      <c r="P265" s="734" t="s">
        <v>1183</v>
      </c>
      <c r="Q265" s="734" t="s">
        <v>1182</v>
      </c>
      <c r="R265" t="s">
        <v>6965</v>
      </c>
    </row>
    <row r="266" spans="1:18">
      <c r="A266" s="738"/>
      <c r="B266" s="738">
        <v>3</v>
      </c>
      <c r="C266" s="722" t="s">
        <v>1189</v>
      </c>
      <c r="D266" s="723" t="s">
        <v>16</v>
      </c>
      <c r="E266" s="721" t="s">
        <v>254</v>
      </c>
      <c r="F266" s="721" t="s">
        <v>230</v>
      </c>
      <c r="G266" s="774">
        <v>40458</v>
      </c>
      <c r="H266" s="724">
        <f t="shared" ca="1" si="4"/>
        <v>9</v>
      </c>
      <c r="I266" s="725" t="s">
        <v>1403</v>
      </c>
      <c r="J266" s="721" t="s">
        <v>6624</v>
      </c>
      <c r="K266" s="721" t="s">
        <v>6622</v>
      </c>
      <c r="L266" s="726"/>
      <c r="M266" s="726" t="s">
        <v>6426</v>
      </c>
      <c r="N266" s="722" t="s">
        <v>829</v>
      </c>
      <c r="O266" s="721" t="s">
        <v>6640</v>
      </c>
      <c r="P266" s="734" t="s">
        <v>1188</v>
      </c>
      <c r="Q266" s="734" t="s">
        <v>1182</v>
      </c>
      <c r="R266" t="s">
        <v>6965</v>
      </c>
    </row>
    <row r="267" spans="1:18">
      <c r="A267" s="738"/>
      <c r="B267" s="738">
        <v>4</v>
      </c>
      <c r="C267" s="722" t="s">
        <v>6868</v>
      </c>
      <c r="D267" s="723" t="s">
        <v>16</v>
      </c>
      <c r="E267" s="721" t="s">
        <v>254</v>
      </c>
      <c r="F267" s="721" t="s">
        <v>22</v>
      </c>
      <c r="G267" s="774">
        <v>43075</v>
      </c>
      <c r="H267" s="724">
        <f t="shared" ca="1" si="4"/>
        <v>2</v>
      </c>
      <c r="I267" s="725" t="s">
        <v>1403</v>
      </c>
      <c r="J267" s="721" t="s">
        <v>6624</v>
      </c>
      <c r="K267" s="721" t="s">
        <v>6622</v>
      </c>
      <c r="L267" s="726"/>
      <c r="M267" s="726" t="s">
        <v>6426</v>
      </c>
      <c r="N267" s="722" t="s">
        <v>829</v>
      </c>
      <c r="O267" s="721" t="s">
        <v>6640</v>
      </c>
      <c r="P267" s="734"/>
      <c r="Q267" s="734"/>
      <c r="R267" t="s">
        <v>6965</v>
      </c>
    </row>
    <row r="268" spans="1:18">
      <c r="A268" s="738">
        <v>77</v>
      </c>
      <c r="B268" s="738">
        <v>1</v>
      </c>
      <c r="C268" s="722" t="s">
        <v>1192</v>
      </c>
      <c r="D268" s="723" t="s">
        <v>23</v>
      </c>
      <c r="E268" s="721" t="s">
        <v>221</v>
      </c>
      <c r="F268" s="721" t="s">
        <v>970</v>
      </c>
      <c r="G268" s="774">
        <v>24023</v>
      </c>
      <c r="H268" s="724">
        <f t="shared" ca="1" si="4"/>
        <v>54</v>
      </c>
      <c r="I268" s="725" t="s">
        <v>1403</v>
      </c>
      <c r="J268" s="721" t="s">
        <v>241</v>
      </c>
      <c r="K268" s="721" t="s">
        <v>165</v>
      </c>
      <c r="L268" s="726"/>
      <c r="M268" s="726" t="s">
        <v>6426</v>
      </c>
      <c r="N268" s="722" t="s">
        <v>829</v>
      </c>
      <c r="O268" s="721" t="s">
        <v>222</v>
      </c>
      <c r="P268" s="736" t="s">
        <v>1191</v>
      </c>
      <c r="Q268" s="734" t="s">
        <v>1195</v>
      </c>
      <c r="R268" t="s">
        <v>6965</v>
      </c>
    </row>
    <row r="269" spans="1:18">
      <c r="A269" s="738"/>
      <c r="B269" s="738">
        <v>2</v>
      </c>
      <c r="C269" s="722" t="s">
        <v>1197</v>
      </c>
      <c r="D269" s="723" t="s">
        <v>16</v>
      </c>
      <c r="E269" s="721" t="s">
        <v>221</v>
      </c>
      <c r="F269" s="721" t="s">
        <v>1198</v>
      </c>
      <c r="G269" s="774">
        <v>29571</v>
      </c>
      <c r="H269" s="724">
        <f t="shared" ca="1" si="4"/>
        <v>39</v>
      </c>
      <c r="I269" s="725" t="s">
        <v>1403</v>
      </c>
      <c r="J269" s="721" t="s">
        <v>258</v>
      </c>
      <c r="K269" s="721" t="s">
        <v>6621</v>
      </c>
      <c r="L269" s="726"/>
      <c r="M269" s="726" t="s">
        <v>6426</v>
      </c>
      <c r="N269" s="722" t="s">
        <v>829</v>
      </c>
      <c r="O269" s="721" t="s">
        <v>245</v>
      </c>
      <c r="P269" s="736" t="s">
        <v>1196</v>
      </c>
      <c r="Q269" s="734" t="s">
        <v>1195</v>
      </c>
      <c r="R269" t="s">
        <v>6965</v>
      </c>
    </row>
    <row r="270" spans="1:18">
      <c r="A270" s="738"/>
      <c r="B270" s="738">
        <v>3</v>
      </c>
      <c r="C270" s="722" t="s">
        <v>1201</v>
      </c>
      <c r="D270" s="723" t="s">
        <v>23</v>
      </c>
      <c r="E270" s="721" t="s">
        <v>254</v>
      </c>
      <c r="F270" s="721" t="s">
        <v>1198</v>
      </c>
      <c r="G270" s="774">
        <v>37176</v>
      </c>
      <c r="H270" s="724">
        <f t="shared" ca="1" si="4"/>
        <v>18</v>
      </c>
      <c r="I270" s="725" t="s">
        <v>1403</v>
      </c>
      <c r="J270" s="721" t="s">
        <v>262</v>
      </c>
      <c r="K270" s="721" t="s">
        <v>6623</v>
      </c>
      <c r="L270" s="726"/>
      <c r="M270" s="726" t="s">
        <v>6426</v>
      </c>
      <c r="N270" s="722" t="s">
        <v>829</v>
      </c>
      <c r="O270" s="721" t="s">
        <v>6640</v>
      </c>
      <c r="P270" s="736" t="s">
        <v>1200</v>
      </c>
      <c r="Q270" s="734" t="s">
        <v>1195</v>
      </c>
      <c r="R270" t="s">
        <v>6965</v>
      </c>
    </row>
    <row r="271" spans="1:18">
      <c r="A271" s="738"/>
      <c r="B271" s="738">
        <v>4</v>
      </c>
      <c r="C271" s="722" t="s">
        <v>1204</v>
      </c>
      <c r="D271" s="723" t="s">
        <v>16</v>
      </c>
      <c r="E271" s="721" t="s">
        <v>254</v>
      </c>
      <c r="F271" s="721" t="s">
        <v>22</v>
      </c>
      <c r="G271" s="774">
        <v>38702</v>
      </c>
      <c r="H271" s="724">
        <f t="shared" ca="1" si="4"/>
        <v>14</v>
      </c>
      <c r="I271" s="725" t="s">
        <v>1403</v>
      </c>
      <c r="J271" s="721" t="s">
        <v>249</v>
      </c>
      <c r="K271" s="721" t="s">
        <v>6623</v>
      </c>
      <c r="L271" s="726"/>
      <c r="M271" s="726" t="s">
        <v>6426</v>
      </c>
      <c r="N271" s="722" t="s">
        <v>829</v>
      </c>
      <c r="O271" s="721" t="s">
        <v>6640</v>
      </c>
      <c r="P271" s="736" t="s">
        <v>1203</v>
      </c>
      <c r="Q271" s="734" t="s">
        <v>1195</v>
      </c>
      <c r="R271" t="s">
        <v>6965</v>
      </c>
    </row>
    <row r="272" spans="1:18">
      <c r="A272" s="738">
        <v>78</v>
      </c>
      <c r="B272" s="738">
        <v>1</v>
      </c>
      <c r="C272" s="722" t="s">
        <v>1206</v>
      </c>
      <c r="D272" s="723" t="s">
        <v>23</v>
      </c>
      <c r="E272" s="721" t="s">
        <v>221</v>
      </c>
      <c r="F272" s="721" t="s">
        <v>288</v>
      </c>
      <c r="G272" s="774">
        <v>28962</v>
      </c>
      <c r="H272" s="724">
        <f t="shared" ca="1" si="4"/>
        <v>40</v>
      </c>
      <c r="I272" s="725" t="s">
        <v>1403</v>
      </c>
      <c r="J272" s="721" t="s">
        <v>258</v>
      </c>
      <c r="K272" s="721" t="s">
        <v>6822</v>
      </c>
      <c r="L272" s="726"/>
      <c r="M272" s="726" t="s">
        <v>6426</v>
      </c>
      <c r="N272" s="722" t="s">
        <v>829</v>
      </c>
      <c r="O272" s="721" t="s">
        <v>222</v>
      </c>
      <c r="P272" s="734" t="s">
        <v>1205</v>
      </c>
      <c r="Q272" s="734" t="s">
        <v>1209</v>
      </c>
      <c r="R272" t="s">
        <v>6965</v>
      </c>
    </row>
    <row r="273" spans="1:18">
      <c r="A273" s="738"/>
      <c r="B273" s="738">
        <v>2</v>
      </c>
      <c r="C273" s="722" t="s">
        <v>1211</v>
      </c>
      <c r="D273" s="723" t="s">
        <v>16</v>
      </c>
      <c r="E273" s="721" t="s">
        <v>221</v>
      </c>
      <c r="F273" s="721" t="s">
        <v>288</v>
      </c>
      <c r="G273" s="774">
        <v>35800</v>
      </c>
      <c r="H273" s="724">
        <f t="shared" ca="1" si="4"/>
        <v>22</v>
      </c>
      <c r="I273" s="725" t="s">
        <v>1403</v>
      </c>
      <c r="J273" s="721" t="s">
        <v>258</v>
      </c>
      <c r="K273" s="721" t="s">
        <v>6621</v>
      </c>
      <c r="L273" s="726"/>
      <c r="M273" s="726" t="s">
        <v>6426</v>
      </c>
      <c r="N273" s="722" t="s">
        <v>829</v>
      </c>
      <c r="O273" s="721" t="s">
        <v>245</v>
      </c>
      <c r="P273" s="734" t="s">
        <v>1210</v>
      </c>
      <c r="Q273" s="734" t="s">
        <v>1209</v>
      </c>
      <c r="R273" t="s">
        <v>6965</v>
      </c>
    </row>
    <row r="274" spans="1:18">
      <c r="A274" s="738"/>
      <c r="B274" s="738">
        <v>3</v>
      </c>
      <c r="C274" s="722" t="s">
        <v>1214</v>
      </c>
      <c r="D274" s="723" t="s">
        <v>23</v>
      </c>
      <c r="E274" s="721" t="s">
        <v>254</v>
      </c>
      <c r="F274" s="721" t="s">
        <v>22</v>
      </c>
      <c r="G274" s="774">
        <v>40723</v>
      </c>
      <c r="H274" s="724">
        <f t="shared" ca="1" si="4"/>
        <v>8</v>
      </c>
      <c r="I274" s="725" t="s">
        <v>1403</v>
      </c>
      <c r="J274" s="721" t="s">
        <v>6624</v>
      </c>
      <c r="K274" s="721" t="s">
        <v>6622</v>
      </c>
      <c r="L274" s="726"/>
      <c r="M274" s="726" t="s">
        <v>6426</v>
      </c>
      <c r="N274" s="722" t="s">
        <v>829</v>
      </c>
      <c r="O274" s="721" t="s">
        <v>6640</v>
      </c>
      <c r="P274" s="734" t="s">
        <v>1213</v>
      </c>
      <c r="Q274" s="734" t="s">
        <v>1209</v>
      </c>
      <c r="R274" t="s">
        <v>6965</v>
      </c>
    </row>
    <row r="275" spans="1:18">
      <c r="A275" s="738">
        <v>79</v>
      </c>
      <c r="B275" s="738">
        <v>1</v>
      </c>
      <c r="C275" s="722" t="s">
        <v>1216</v>
      </c>
      <c r="D275" s="723" t="s">
        <v>23</v>
      </c>
      <c r="E275" s="721" t="s">
        <v>221</v>
      </c>
      <c r="F275" s="721" t="s">
        <v>524</v>
      </c>
      <c r="G275" s="774">
        <v>27524</v>
      </c>
      <c r="H275" s="724">
        <f t="shared" ca="1" si="4"/>
        <v>44</v>
      </c>
      <c r="I275" s="725" t="s">
        <v>1403</v>
      </c>
      <c r="J275" s="721" t="s">
        <v>241</v>
      </c>
      <c r="K275" s="721" t="s">
        <v>165</v>
      </c>
      <c r="L275" s="726"/>
      <c r="M275" s="726" t="s">
        <v>6426</v>
      </c>
      <c r="N275" s="722" t="s">
        <v>829</v>
      </c>
      <c r="O275" s="721" t="s">
        <v>222</v>
      </c>
      <c r="P275" s="734" t="s">
        <v>1215</v>
      </c>
      <c r="Q275" s="734" t="s">
        <v>1219</v>
      </c>
      <c r="R275" t="s">
        <v>6965</v>
      </c>
    </row>
    <row r="276" spans="1:18">
      <c r="A276" s="738"/>
      <c r="B276" s="738">
        <v>2</v>
      </c>
      <c r="C276" s="722" t="s">
        <v>1220</v>
      </c>
      <c r="D276" s="723" t="s">
        <v>16</v>
      </c>
      <c r="E276" s="721" t="s">
        <v>221</v>
      </c>
      <c r="F276" s="721" t="s">
        <v>524</v>
      </c>
      <c r="G276" s="774">
        <v>28403</v>
      </c>
      <c r="H276" s="724">
        <f t="shared" ca="1" si="4"/>
        <v>42</v>
      </c>
      <c r="I276" s="725" t="s">
        <v>1403</v>
      </c>
      <c r="J276" s="721" t="s">
        <v>241</v>
      </c>
      <c r="K276" s="721" t="s">
        <v>6621</v>
      </c>
      <c r="L276" s="726"/>
      <c r="M276" s="726" t="s">
        <v>6426</v>
      </c>
      <c r="N276" s="722" t="s">
        <v>829</v>
      </c>
      <c r="O276" s="721" t="s">
        <v>245</v>
      </c>
      <c r="P276" s="734" t="s">
        <v>1215</v>
      </c>
      <c r="Q276" s="734" t="s">
        <v>1219</v>
      </c>
      <c r="R276" t="s">
        <v>6965</v>
      </c>
    </row>
    <row r="277" spans="1:18">
      <c r="A277" s="738"/>
      <c r="B277" s="738">
        <v>3</v>
      </c>
      <c r="C277" s="722" t="s">
        <v>1224</v>
      </c>
      <c r="D277" s="723" t="s">
        <v>16</v>
      </c>
      <c r="E277" s="721" t="s">
        <v>254</v>
      </c>
      <c r="F277" s="721" t="s">
        <v>22</v>
      </c>
      <c r="G277" s="774">
        <v>38434</v>
      </c>
      <c r="H277" s="724">
        <f t="shared" ca="1" si="4"/>
        <v>15</v>
      </c>
      <c r="I277" s="725" t="s">
        <v>1403</v>
      </c>
      <c r="J277" s="721" t="s">
        <v>249</v>
      </c>
      <c r="K277" s="721" t="s">
        <v>6623</v>
      </c>
      <c r="L277" s="726"/>
      <c r="M277" s="726" t="s">
        <v>6426</v>
      </c>
      <c r="N277" s="722" t="s">
        <v>829</v>
      </c>
      <c r="O277" s="721" t="s">
        <v>6640</v>
      </c>
      <c r="P277" s="734" t="s">
        <v>1223</v>
      </c>
      <c r="Q277" s="734" t="s">
        <v>1219</v>
      </c>
      <c r="R277" t="s">
        <v>6965</v>
      </c>
    </row>
    <row r="278" spans="1:18">
      <c r="A278" s="738"/>
      <c r="B278" s="738">
        <v>4</v>
      </c>
      <c r="C278" s="722" t="s">
        <v>1226</v>
      </c>
      <c r="D278" s="723" t="s">
        <v>23</v>
      </c>
      <c r="E278" s="738" t="s">
        <v>254</v>
      </c>
      <c r="F278" s="738" t="s">
        <v>1227</v>
      </c>
      <c r="G278" s="774">
        <v>42100</v>
      </c>
      <c r="H278" s="724">
        <f t="shared" ca="1" si="4"/>
        <v>5</v>
      </c>
      <c r="I278" s="725" t="s">
        <v>1403</v>
      </c>
      <c r="J278" s="738" t="s">
        <v>6624</v>
      </c>
      <c r="K278" s="738" t="s">
        <v>6622</v>
      </c>
      <c r="L278" s="726"/>
      <c r="M278" s="726" t="s">
        <v>6426</v>
      </c>
      <c r="N278" s="722" t="s">
        <v>829</v>
      </c>
      <c r="O278" s="738" t="s">
        <v>6640</v>
      </c>
      <c r="P278" s="736" t="s">
        <v>1225</v>
      </c>
      <c r="Q278" s="734" t="s">
        <v>1219</v>
      </c>
      <c r="R278" t="s">
        <v>6965</v>
      </c>
    </row>
    <row r="279" spans="1:18">
      <c r="A279" s="738">
        <v>80</v>
      </c>
      <c r="B279" s="738">
        <v>1</v>
      </c>
      <c r="C279" s="722" t="s">
        <v>1229</v>
      </c>
      <c r="D279" s="723" t="s">
        <v>23</v>
      </c>
      <c r="E279" s="721" t="s">
        <v>221</v>
      </c>
      <c r="F279" s="721" t="s">
        <v>524</v>
      </c>
      <c r="G279" s="774">
        <v>27307</v>
      </c>
      <c r="H279" s="724">
        <f t="shared" ca="1" si="4"/>
        <v>45</v>
      </c>
      <c r="I279" s="725" t="s">
        <v>1403</v>
      </c>
      <c r="J279" s="721" t="s">
        <v>267</v>
      </c>
      <c r="K279" s="721" t="s">
        <v>165</v>
      </c>
      <c r="L279" s="726"/>
      <c r="M279" s="726" t="s">
        <v>6426</v>
      </c>
      <c r="N279" s="722" t="s">
        <v>829</v>
      </c>
      <c r="O279" s="721" t="s">
        <v>222</v>
      </c>
      <c r="P279" s="734" t="s">
        <v>1228</v>
      </c>
      <c r="Q279" s="734" t="s">
        <v>1232</v>
      </c>
      <c r="R279" t="s">
        <v>6965</v>
      </c>
    </row>
    <row r="280" spans="1:18">
      <c r="A280" s="738"/>
      <c r="B280" s="738">
        <v>2</v>
      </c>
      <c r="C280" s="722" t="s">
        <v>1234</v>
      </c>
      <c r="D280" s="723" t="s">
        <v>16</v>
      </c>
      <c r="E280" s="721" t="s">
        <v>221</v>
      </c>
      <c r="F280" s="721" t="s">
        <v>524</v>
      </c>
      <c r="G280" s="774">
        <v>29044</v>
      </c>
      <c r="H280" s="724">
        <f t="shared" ca="1" si="4"/>
        <v>40</v>
      </c>
      <c r="I280" s="725" t="s">
        <v>1403</v>
      </c>
      <c r="J280" s="721" t="s">
        <v>241</v>
      </c>
      <c r="K280" s="721" t="s">
        <v>6621</v>
      </c>
      <c r="L280" s="726"/>
      <c r="M280" s="726" t="s">
        <v>6426</v>
      </c>
      <c r="N280" s="722" t="s">
        <v>829</v>
      </c>
      <c r="O280" s="721" t="s">
        <v>245</v>
      </c>
      <c r="P280" s="734" t="s">
        <v>1233</v>
      </c>
      <c r="Q280" s="734" t="s">
        <v>1232</v>
      </c>
      <c r="R280" t="s">
        <v>6965</v>
      </c>
    </row>
    <row r="281" spans="1:18">
      <c r="A281" s="738"/>
      <c r="B281" s="738">
        <v>3</v>
      </c>
      <c r="C281" s="722" t="s">
        <v>1238</v>
      </c>
      <c r="D281" s="723" t="s">
        <v>23</v>
      </c>
      <c r="E281" s="721" t="s">
        <v>254</v>
      </c>
      <c r="F281" s="721" t="s">
        <v>524</v>
      </c>
      <c r="G281" s="774">
        <v>36585</v>
      </c>
      <c r="H281" s="724">
        <f t="shared" ca="1" si="4"/>
        <v>20</v>
      </c>
      <c r="I281" s="725" t="s">
        <v>1403</v>
      </c>
      <c r="J281" s="721" t="s">
        <v>262</v>
      </c>
      <c r="K281" s="721" t="s">
        <v>6623</v>
      </c>
      <c r="L281" s="726"/>
      <c r="M281" s="726" t="s">
        <v>6426</v>
      </c>
      <c r="N281" s="722" t="s">
        <v>829</v>
      </c>
      <c r="O281" s="721" t="s">
        <v>6640</v>
      </c>
      <c r="P281" s="734" t="s">
        <v>1237</v>
      </c>
      <c r="Q281" s="734" t="s">
        <v>1232</v>
      </c>
      <c r="R281" t="s">
        <v>6965</v>
      </c>
    </row>
    <row r="282" spans="1:18">
      <c r="A282" s="738"/>
      <c r="B282" s="738">
        <v>4</v>
      </c>
      <c r="C282" s="722" t="s">
        <v>1240</v>
      </c>
      <c r="D282" s="723" t="s">
        <v>23</v>
      </c>
      <c r="E282" s="721" t="s">
        <v>254</v>
      </c>
      <c r="F282" s="721" t="s">
        <v>22</v>
      </c>
      <c r="G282" s="774">
        <v>39003</v>
      </c>
      <c r="H282" s="724">
        <f t="shared" ca="1" si="4"/>
        <v>13</v>
      </c>
      <c r="I282" s="725" t="s">
        <v>1403</v>
      </c>
      <c r="J282" s="721" t="s">
        <v>249</v>
      </c>
      <c r="K282" s="721" t="s">
        <v>6623</v>
      </c>
      <c r="L282" s="726"/>
      <c r="M282" s="726" t="s">
        <v>6426</v>
      </c>
      <c r="N282" s="722" t="s">
        <v>829</v>
      </c>
      <c r="O282" s="721" t="s">
        <v>6640</v>
      </c>
      <c r="P282" s="734" t="s">
        <v>1239</v>
      </c>
      <c r="Q282" s="734" t="s">
        <v>1232</v>
      </c>
      <c r="R282" t="s">
        <v>6965</v>
      </c>
    </row>
    <row r="283" spans="1:18">
      <c r="A283" s="738">
        <v>81</v>
      </c>
      <c r="B283" s="738">
        <v>1</v>
      </c>
      <c r="C283" s="732" t="s">
        <v>960</v>
      </c>
      <c r="D283" s="723" t="s">
        <v>23</v>
      </c>
      <c r="E283" s="733" t="s">
        <v>221</v>
      </c>
      <c r="F283" s="733" t="s">
        <v>337</v>
      </c>
      <c r="G283" s="775">
        <v>19234</v>
      </c>
      <c r="H283" s="724">
        <f t="shared" ca="1" si="4"/>
        <v>67</v>
      </c>
      <c r="I283" s="725" t="s">
        <v>1403</v>
      </c>
      <c r="J283" s="733" t="s">
        <v>241</v>
      </c>
      <c r="K283" s="733" t="s">
        <v>165</v>
      </c>
      <c r="L283" s="726"/>
      <c r="M283" s="726" t="s">
        <v>6426</v>
      </c>
      <c r="N283" s="722" t="s">
        <v>829</v>
      </c>
      <c r="O283" s="733" t="s">
        <v>222</v>
      </c>
      <c r="P283" s="732" t="s">
        <v>1241</v>
      </c>
      <c r="Q283" s="732" t="s">
        <v>1244</v>
      </c>
      <c r="R283" t="s">
        <v>6965</v>
      </c>
    </row>
    <row r="284" spans="1:18">
      <c r="A284" s="738"/>
      <c r="B284" s="745">
        <v>2</v>
      </c>
      <c r="C284" s="732" t="s">
        <v>1246</v>
      </c>
      <c r="D284" s="723" t="s">
        <v>16</v>
      </c>
      <c r="E284" s="733" t="s">
        <v>221</v>
      </c>
      <c r="F284" s="733" t="s">
        <v>337</v>
      </c>
      <c r="G284" s="775">
        <v>20223</v>
      </c>
      <c r="H284" s="724">
        <f t="shared" ca="1" si="4"/>
        <v>64</v>
      </c>
      <c r="I284" s="725" t="s">
        <v>1403</v>
      </c>
      <c r="J284" s="733" t="s">
        <v>241</v>
      </c>
      <c r="K284" s="733" t="s">
        <v>6621</v>
      </c>
      <c r="L284" s="726"/>
      <c r="M284" s="726" t="s">
        <v>6426</v>
      </c>
      <c r="N284" s="722" t="s">
        <v>829</v>
      </c>
      <c r="O284" s="733" t="s">
        <v>245</v>
      </c>
      <c r="P284" s="732" t="s">
        <v>1245</v>
      </c>
      <c r="Q284" s="732" t="s">
        <v>1244</v>
      </c>
      <c r="R284" t="s">
        <v>6965</v>
      </c>
    </row>
    <row r="285" spans="1:18">
      <c r="A285" s="738"/>
      <c r="B285" s="745">
        <v>3</v>
      </c>
      <c r="C285" s="732" t="s">
        <v>1248</v>
      </c>
      <c r="D285" s="723" t="s">
        <v>23</v>
      </c>
      <c r="E285" s="733" t="s">
        <v>254</v>
      </c>
      <c r="F285" s="733" t="s">
        <v>376</v>
      </c>
      <c r="G285" s="775">
        <v>34659</v>
      </c>
      <c r="H285" s="724">
        <f t="shared" ca="1" si="4"/>
        <v>25</v>
      </c>
      <c r="I285" s="725" t="s">
        <v>1403</v>
      </c>
      <c r="J285" s="733" t="s">
        <v>241</v>
      </c>
      <c r="K285" s="733" t="s">
        <v>6623</v>
      </c>
      <c r="L285" s="726"/>
      <c r="M285" s="726" t="s">
        <v>6426</v>
      </c>
      <c r="N285" s="722" t="s">
        <v>829</v>
      </c>
      <c r="O285" s="733" t="s">
        <v>6640</v>
      </c>
      <c r="P285" s="732" t="s">
        <v>1247</v>
      </c>
      <c r="Q285" s="732" t="s">
        <v>1244</v>
      </c>
      <c r="R285" t="s">
        <v>6965</v>
      </c>
    </row>
    <row r="286" spans="1:18">
      <c r="A286" s="738">
        <v>82</v>
      </c>
      <c r="B286" s="745">
        <v>1</v>
      </c>
      <c r="C286" s="722" t="s">
        <v>248</v>
      </c>
      <c r="D286" s="723" t="s">
        <v>23</v>
      </c>
      <c r="E286" s="721" t="s">
        <v>221</v>
      </c>
      <c r="F286" s="721" t="s">
        <v>414</v>
      </c>
      <c r="G286" s="774">
        <v>24373</v>
      </c>
      <c r="H286" s="724">
        <f t="shared" ca="1" si="4"/>
        <v>53</v>
      </c>
      <c r="I286" s="725" t="s">
        <v>1403</v>
      </c>
      <c r="J286" s="721" t="s">
        <v>258</v>
      </c>
      <c r="K286" s="721" t="s">
        <v>360</v>
      </c>
      <c r="L286" s="726"/>
      <c r="M286" s="726" t="s">
        <v>6426</v>
      </c>
      <c r="N286" s="746" t="s">
        <v>829</v>
      </c>
      <c r="O286" s="721" t="s">
        <v>222</v>
      </c>
      <c r="P286" s="722" t="s">
        <v>1249</v>
      </c>
      <c r="Q286" s="722" t="s">
        <v>1252</v>
      </c>
      <c r="R286" t="s">
        <v>6965</v>
      </c>
    </row>
    <row r="287" spans="1:18">
      <c r="A287" s="738"/>
      <c r="B287" s="738">
        <v>2</v>
      </c>
      <c r="C287" s="722" t="s">
        <v>1254</v>
      </c>
      <c r="D287" s="723" t="s">
        <v>16</v>
      </c>
      <c r="E287" s="721" t="s">
        <v>221</v>
      </c>
      <c r="F287" s="721" t="s">
        <v>414</v>
      </c>
      <c r="G287" s="774">
        <v>25203</v>
      </c>
      <c r="H287" s="724">
        <f t="shared" ca="1" si="4"/>
        <v>51</v>
      </c>
      <c r="I287" s="725" t="s">
        <v>1403</v>
      </c>
      <c r="J287" s="721" t="s">
        <v>241</v>
      </c>
      <c r="K287" s="721" t="s">
        <v>6621</v>
      </c>
      <c r="L287" s="726"/>
      <c r="M287" s="726" t="s">
        <v>6426</v>
      </c>
      <c r="N287" s="746" t="s">
        <v>829</v>
      </c>
      <c r="O287" s="721" t="s">
        <v>245</v>
      </c>
      <c r="P287" s="722" t="s">
        <v>1253</v>
      </c>
      <c r="Q287" s="722" t="s">
        <v>1252</v>
      </c>
      <c r="R287" t="s">
        <v>6965</v>
      </c>
    </row>
    <row r="288" spans="1:18">
      <c r="A288" s="738"/>
      <c r="B288" s="738">
        <v>3</v>
      </c>
      <c r="C288" s="722" t="s">
        <v>1257</v>
      </c>
      <c r="D288" s="723" t="s">
        <v>23</v>
      </c>
      <c r="E288" s="721" t="s">
        <v>254</v>
      </c>
      <c r="F288" s="721" t="s">
        <v>244</v>
      </c>
      <c r="G288" s="774">
        <v>33214</v>
      </c>
      <c r="H288" s="724">
        <f t="shared" ca="1" si="4"/>
        <v>29</v>
      </c>
      <c r="I288" s="725" t="s">
        <v>1403</v>
      </c>
      <c r="J288" s="721" t="s">
        <v>258</v>
      </c>
      <c r="K288" s="721" t="s">
        <v>165</v>
      </c>
      <c r="L288" s="726"/>
      <c r="M288" s="726" t="s">
        <v>6426</v>
      </c>
      <c r="N288" s="746" t="s">
        <v>829</v>
      </c>
      <c r="O288" s="721" t="s">
        <v>6640</v>
      </c>
      <c r="P288" s="722" t="s">
        <v>1256</v>
      </c>
      <c r="Q288" s="722" t="s">
        <v>1252</v>
      </c>
      <c r="R288" t="s">
        <v>6965</v>
      </c>
    </row>
    <row r="289" spans="1:18">
      <c r="A289" s="738"/>
      <c r="B289" s="738">
        <v>4</v>
      </c>
      <c r="C289" s="722" t="s">
        <v>902</v>
      </c>
      <c r="D289" s="723" t="s">
        <v>16</v>
      </c>
      <c r="E289" s="721" t="s">
        <v>1260</v>
      </c>
      <c r="F289" s="721" t="s">
        <v>1259</v>
      </c>
      <c r="G289" s="774">
        <v>18510</v>
      </c>
      <c r="H289" s="724">
        <f t="shared" ca="1" si="4"/>
        <v>69</v>
      </c>
      <c r="I289" s="725" t="s">
        <v>1403</v>
      </c>
      <c r="J289" s="721" t="s">
        <v>241</v>
      </c>
      <c r="K289" s="721" t="s">
        <v>6621</v>
      </c>
      <c r="L289" s="726"/>
      <c r="M289" s="726" t="s">
        <v>6426</v>
      </c>
      <c r="N289" s="746" t="s">
        <v>829</v>
      </c>
      <c r="O289" s="721" t="s">
        <v>1261</v>
      </c>
      <c r="P289" s="722" t="s">
        <v>1258</v>
      </c>
      <c r="Q289" s="722" t="s">
        <v>1252</v>
      </c>
      <c r="R289" t="s">
        <v>6965</v>
      </c>
    </row>
    <row r="290" spans="1:18">
      <c r="A290" s="738">
        <v>83</v>
      </c>
      <c r="B290" s="738">
        <v>1</v>
      </c>
      <c r="C290" s="722" t="s">
        <v>1264</v>
      </c>
      <c r="D290" s="723" t="s">
        <v>23</v>
      </c>
      <c r="E290" s="738" t="s">
        <v>221</v>
      </c>
      <c r="F290" s="738" t="s">
        <v>273</v>
      </c>
      <c r="G290" s="774">
        <v>24680</v>
      </c>
      <c r="H290" s="724">
        <f t="shared" ca="1" si="4"/>
        <v>52</v>
      </c>
      <c r="I290" s="725" t="s">
        <v>1403</v>
      </c>
      <c r="J290" s="738" t="s">
        <v>258</v>
      </c>
      <c r="K290" s="738" t="s">
        <v>165</v>
      </c>
      <c r="L290" s="726"/>
      <c r="M290" s="726" t="s">
        <v>6426</v>
      </c>
      <c r="N290" s="746" t="s">
        <v>829</v>
      </c>
      <c r="O290" s="738" t="s">
        <v>222</v>
      </c>
      <c r="P290" s="727" t="s">
        <v>1263</v>
      </c>
      <c r="Q290" s="734" t="s">
        <v>1267</v>
      </c>
      <c r="R290" t="s">
        <v>6965</v>
      </c>
    </row>
    <row r="291" spans="1:18">
      <c r="A291" s="738"/>
      <c r="B291" s="738">
        <v>2</v>
      </c>
      <c r="C291" s="722" t="s">
        <v>1269</v>
      </c>
      <c r="D291" s="723" t="s">
        <v>16</v>
      </c>
      <c r="E291" s="738" t="s">
        <v>221</v>
      </c>
      <c r="F291" s="738" t="s">
        <v>273</v>
      </c>
      <c r="G291" s="774">
        <v>24746</v>
      </c>
      <c r="H291" s="724">
        <f t="shared" ca="1" si="4"/>
        <v>52</v>
      </c>
      <c r="I291" s="725" t="s">
        <v>1403</v>
      </c>
      <c r="J291" s="738" t="s">
        <v>258</v>
      </c>
      <c r="K291" s="738" t="s">
        <v>261</v>
      </c>
      <c r="L291" s="726"/>
      <c r="M291" s="726" t="s">
        <v>6426</v>
      </c>
      <c r="N291" s="746" t="s">
        <v>829</v>
      </c>
      <c r="O291" s="738" t="s">
        <v>245</v>
      </c>
      <c r="P291" s="727" t="s">
        <v>1268</v>
      </c>
      <c r="Q291" s="734" t="s">
        <v>1267</v>
      </c>
      <c r="R291" t="s">
        <v>6965</v>
      </c>
    </row>
    <row r="292" spans="1:18">
      <c r="A292" s="738"/>
      <c r="B292" s="738">
        <v>3</v>
      </c>
      <c r="C292" s="722" t="s">
        <v>1273</v>
      </c>
      <c r="D292" s="723" t="s">
        <v>16</v>
      </c>
      <c r="E292" s="738" t="s">
        <v>254</v>
      </c>
      <c r="F292" s="738" t="s">
        <v>273</v>
      </c>
      <c r="G292" s="774">
        <v>33806</v>
      </c>
      <c r="H292" s="724">
        <f t="shared" ca="1" si="4"/>
        <v>27</v>
      </c>
      <c r="I292" s="725" t="s">
        <v>1403</v>
      </c>
      <c r="J292" s="738" t="s">
        <v>1958</v>
      </c>
      <c r="K292" s="738" t="s">
        <v>6623</v>
      </c>
      <c r="L292" s="726"/>
      <c r="M292" s="726" t="s">
        <v>6426</v>
      </c>
      <c r="N292" s="746" t="s">
        <v>829</v>
      </c>
      <c r="O292" s="738" t="s">
        <v>6640</v>
      </c>
      <c r="P292" s="727" t="s">
        <v>1272</v>
      </c>
      <c r="Q292" s="734" t="s">
        <v>1267</v>
      </c>
      <c r="R292" t="s">
        <v>6965</v>
      </c>
    </row>
    <row r="293" spans="1:18">
      <c r="A293" s="738"/>
      <c r="B293" s="738">
        <v>4</v>
      </c>
      <c r="C293" s="722" t="s">
        <v>1275</v>
      </c>
      <c r="D293" s="723" t="s">
        <v>23</v>
      </c>
      <c r="E293" s="738" t="s">
        <v>254</v>
      </c>
      <c r="F293" s="738" t="s">
        <v>273</v>
      </c>
      <c r="G293" s="774">
        <v>34842</v>
      </c>
      <c r="H293" s="724">
        <f t="shared" ca="1" si="4"/>
        <v>24</v>
      </c>
      <c r="I293" s="725" t="s">
        <v>1403</v>
      </c>
      <c r="J293" s="738" t="s">
        <v>267</v>
      </c>
      <c r="K293" s="738" t="s">
        <v>6623</v>
      </c>
      <c r="L293" s="726"/>
      <c r="M293" s="726" t="s">
        <v>6426</v>
      </c>
      <c r="N293" s="746" t="s">
        <v>829</v>
      </c>
      <c r="O293" s="738" t="s">
        <v>6640</v>
      </c>
      <c r="P293" s="727" t="s">
        <v>1274</v>
      </c>
      <c r="Q293" s="734" t="s">
        <v>1267</v>
      </c>
      <c r="R293" t="s">
        <v>6965</v>
      </c>
    </row>
    <row r="294" spans="1:18">
      <c r="A294" s="738"/>
      <c r="B294" s="738">
        <v>5</v>
      </c>
      <c r="C294" s="722" t="s">
        <v>1277</v>
      </c>
      <c r="D294" s="723" t="s">
        <v>23</v>
      </c>
      <c r="E294" s="738" t="s">
        <v>254</v>
      </c>
      <c r="F294" s="738" t="s">
        <v>273</v>
      </c>
      <c r="G294" s="774">
        <v>37938</v>
      </c>
      <c r="H294" s="724">
        <f t="shared" ca="1" si="4"/>
        <v>16</v>
      </c>
      <c r="I294" s="725" t="s">
        <v>1403</v>
      </c>
      <c r="J294" s="721" t="s">
        <v>241</v>
      </c>
      <c r="K294" s="721" t="s">
        <v>6623</v>
      </c>
      <c r="L294" s="726"/>
      <c r="M294" s="726" t="s">
        <v>6426</v>
      </c>
      <c r="N294" s="746" t="s">
        <v>829</v>
      </c>
      <c r="O294" s="721" t="s">
        <v>6640</v>
      </c>
      <c r="P294" s="727" t="s">
        <v>1276</v>
      </c>
      <c r="Q294" s="734" t="s">
        <v>1267</v>
      </c>
      <c r="R294" t="s">
        <v>6965</v>
      </c>
    </row>
    <row r="295" spans="1:18">
      <c r="A295" s="738">
        <v>84</v>
      </c>
      <c r="B295" s="738">
        <v>1</v>
      </c>
      <c r="C295" s="722" t="s">
        <v>1279</v>
      </c>
      <c r="D295" s="723" t="s">
        <v>23</v>
      </c>
      <c r="E295" s="738" t="s">
        <v>221</v>
      </c>
      <c r="F295" s="738" t="s">
        <v>1280</v>
      </c>
      <c r="G295" s="774">
        <v>30209</v>
      </c>
      <c r="H295" s="724">
        <f t="shared" ca="1" si="4"/>
        <v>37</v>
      </c>
      <c r="I295" s="725" t="s">
        <v>1403</v>
      </c>
      <c r="J295" s="738" t="s">
        <v>267</v>
      </c>
      <c r="K295" s="738" t="s">
        <v>261</v>
      </c>
      <c r="L295" s="726"/>
      <c r="M295" s="726" t="s">
        <v>6426</v>
      </c>
      <c r="N295" s="746" t="s">
        <v>829</v>
      </c>
      <c r="O295" s="738" t="s">
        <v>222</v>
      </c>
      <c r="P295" s="727" t="s">
        <v>1278</v>
      </c>
      <c r="Q295" s="734" t="s">
        <v>1283</v>
      </c>
      <c r="R295" t="s">
        <v>6965</v>
      </c>
    </row>
    <row r="296" spans="1:18">
      <c r="A296" s="738"/>
      <c r="B296" s="738">
        <v>2</v>
      </c>
      <c r="C296" s="722" t="s">
        <v>1285</v>
      </c>
      <c r="D296" s="723" t="s">
        <v>16</v>
      </c>
      <c r="E296" s="738" t="s">
        <v>221</v>
      </c>
      <c r="F296" s="738" t="s">
        <v>244</v>
      </c>
      <c r="G296" s="774">
        <v>32780</v>
      </c>
      <c r="H296" s="724">
        <f t="shared" ca="1" si="4"/>
        <v>30</v>
      </c>
      <c r="I296" s="725" t="s">
        <v>1403</v>
      </c>
      <c r="J296" s="738" t="s">
        <v>267</v>
      </c>
      <c r="K296" s="738" t="s">
        <v>6621</v>
      </c>
      <c r="L296" s="726"/>
      <c r="M296" s="726" t="s">
        <v>6426</v>
      </c>
      <c r="N296" s="746" t="s">
        <v>829</v>
      </c>
      <c r="O296" s="738" t="s">
        <v>245</v>
      </c>
      <c r="P296" s="727" t="s">
        <v>1284</v>
      </c>
      <c r="Q296" s="734" t="s">
        <v>1283</v>
      </c>
      <c r="R296" t="s">
        <v>6965</v>
      </c>
    </row>
    <row r="297" spans="1:18">
      <c r="A297" s="738"/>
      <c r="B297" s="738">
        <v>3</v>
      </c>
      <c r="C297" s="722" t="s">
        <v>1287</v>
      </c>
      <c r="D297" s="723" t="s">
        <v>16</v>
      </c>
      <c r="E297" s="738" t="s">
        <v>254</v>
      </c>
      <c r="F297" s="738" t="s">
        <v>230</v>
      </c>
      <c r="G297" s="774">
        <v>41301</v>
      </c>
      <c r="H297" s="724">
        <f t="shared" ca="1" si="4"/>
        <v>7</v>
      </c>
      <c r="I297" s="725" t="s">
        <v>1403</v>
      </c>
      <c r="J297" s="738" t="s">
        <v>6624</v>
      </c>
      <c r="K297" s="738" t="s">
        <v>6622</v>
      </c>
      <c r="L297" s="726"/>
      <c r="M297" s="726" t="s">
        <v>6426</v>
      </c>
      <c r="N297" s="746" t="s">
        <v>829</v>
      </c>
      <c r="O297" s="738" t="s">
        <v>6640</v>
      </c>
      <c r="P297" s="727" t="s">
        <v>1286</v>
      </c>
      <c r="Q297" s="734" t="s">
        <v>1283</v>
      </c>
      <c r="R297" t="s">
        <v>6965</v>
      </c>
    </row>
    <row r="298" spans="1:18">
      <c r="A298" s="738">
        <v>85</v>
      </c>
      <c r="B298" s="738">
        <v>1</v>
      </c>
      <c r="C298" s="722" t="s">
        <v>1289</v>
      </c>
      <c r="D298" s="723" t="s">
        <v>23</v>
      </c>
      <c r="E298" s="738" t="s">
        <v>221</v>
      </c>
      <c r="F298" s="738" t="s">
        <v>1290</v>
      </c>
      <c r="G298" s="774">
        <v>32311</v>
      </c>
      <c r="H298" s="724">
        <f t="shared" ca="1" si="4"/>
        <v>31</v>
      </c>
      <c r="I298" s="747" t="s">
        <v>1403</v>
      </c>
      <c r="J298" s="738" t="s">
        <v>241</v>
      </c>
      <c r="K298" s="738" t="s">
        <v>165</v>
      </c>
      <c r="L298" s="726"/>
      <c r="M298" s="726" t="s">
        <v>6426</v>
      </c>
      <c r="N298" s="746" t="s">
        <v>829</v>
      </c>
      <c r="O298" s="738" t="s">
        <v>222</v>
      </c>
      <c r="P298" s="727" t="s">
        <v>1288</v>
      </c>
      <c r="Q298" s="734" t="s">
        <v>1294</v>
      </c>
      <c r="R298" t="s">
        <v>6965</v>
      </c>
    </row>
    <row r="299" spans="1:18">
      <c r="A299" s="738"/>
      <c r="B299" s="738">
        <v>2</v>
      </c>
      <c r="C299" s="722" t="s">
        <v>1296</v>
      </c>
      <c r="D299" s="723" t="s">
        <v>16</v>
      </c>
      <c r="E299" s="738" t="s">
        <v>221</v>
      </c>
      <c r="F299" s="738" t="s">
        <v>1297</v>
      </c>
      <c r="G299" s="774">
        <v>32822</v>
      </c>
      <c r="H299" s="724">
        <f t="shared" ca="1" si="4"/>
        <v>30</v>
      </c>
      <c r="I299" s="747" t="s">
        <v>1403</v>
      </c>
      <c r="J299" s="738" t="s">
        <v>241</v>
      </c>
      <c r="K299" s="738" t="s">
        <v>6621</v>
      </c>
      <c r="L299" s="726"/>
      <c r="M299" s="726" t="s">
        <v>6426</v>
      </c>
      <c r="N299" s="746" t="s">
        <v>829</v>
      </c>
      <c r="O299" s="738" t="s">
        <v>245</v>
      </c>
      <c r="P299" s="727" t="s">
        <v>1295</v>
      </c>
      <c r="Q299" s="734" t="s">
        <v>1294</v>
      </c>
      <c r="R299" t="s">
        <v>6965</v>
      </c>
    </row>
    <row r="300" spans="1:18">
      <c r="A300" s="738"/>
      <c r="B300" s="738">
        <v>3</v>
      </c>
      <c r="C300" s="722" t="s">
        <v>739</v>
      </c>
      <c r="D300" s="723" t="s">
        <v>23</v>
      </c>
      <c r="E300" s="738" t="s">
        <v>254</v>
      </c>
      <c r="F300" s="738" t="s">
        <v>740</v>
      </c>
      <c r="G300" s="774">
        <v>35898</v>
      </c>
      <c r="H300" s="724">
        <f t="shared" ca="1" si="4"/>
        <v>21</v>
      </c>
      <c r="I300" s="747" t="s">
        <v>1403</v>
      </c>
      <c r="J300" s="738" t="s">
        <v>241</v>
      </c>
      <c r="K300" s="738" t="s">
        <v>165</v>
      </c>
      <c r="L300" s="726"/>
      <c r="M300" s="726" t="s">
        <v>6426</v>
      </c>
      <c r="N300" s="746" t="s">
        <v>829</v>
      </c>
      <c r="O300" s="738" t="s">
        <v>6640</v>
      </c>
      <c r="P300" s="722"/>
      <c r="Q300" s="734" t="s">
        <v>1294</v>
      </c>
      <c r="R300" t="s">
        <v>6965</v>
      </c>
    </row>
    <row r="301" spans="1:18">
      <c r="A301" s="738">
        <v>86</v>
      </c>
      <c r="B301" s="738">
        <v>1</v>
      </c>
      <c r="C301" s="722" t="s">
        <v>1301</v>
      </c>
      <c r="D301" s="723" t="s">
        <v>23</v>
      </c>
      <c r="E301" s="738" t="s">
        <v>221</v>
      </c>
      <c r="F301" s="738" t="s">
        <v>1055</v>
      </c>
      <c r="G301" s="774">
        <v>31051</v>
      </c>
      <c r="H301" s="724">
        <f t="shared" ca="1" si="4"/>
        <v>35</v>
      </c>
      <c r="I301" s="747" t="s">
        <v>1403</v>
      </c>
      <c r="J301" s="738" t="s">
        <v>258</v>
      </c>
      <c r="K301" s="738" t="s">
        <v>261</v>
      </c>
      <c r="L301" s="726"/>
      <c r="M301" s="726" t="s">
        <v>6426</v>
      </c>
      <c r="N301" s="746" t="s">
        <v>829</v>
      </c>
      <c r="O301" s="738" t="s">
        <v>222</v>
      </c>
      <c r="P301" s="727" t="s">
        <v>1300</v>
      </c>
      <c r="Q301" s="734" t="s">
        <v>1304</v>
      </c>
      <c r="R301" t="s">
        <v>6965</v>
      </c>
    </row>
    <row r="302" spans="1:18">
      <c r="A302" s="738"/>
      <c r="B302" s="738">
        <v>2</v>
      </c>
      <c r="C302" s="722" t="s">
        <v>1306</v>
      </c>
      <c r="D302" s="723" t="s">
        <v>16</v>
      </c>
      <c r="E302" s="738" t="s">
        <v>221</v>
      </c>
      <c r="F302" s="738" t="s">
        <v>288</v>
      </c>
      <c r="G302" s="774">
        <v>29082</v>
      </c>
      <c r="H302" s="724">
        <f t="shared" ca="1" si="4"/>
        <v>40</v>
      </c>
      <c r="I302" s="747" t="s">
        <v>1403</v>
      </c>
      <c r="J302" s="738" t="s">
        <v>267</v>
      </c>
      <c r="K302" s="738" t="s">
        <v>6621</v>
      </c>
      <c r="L302" s="726"/>
      <c r="M302" s="726" t="s">
        <v>6426</v>
      </c>
      <c r="N302" s="746" t="s">
        <v>829</v>
      </c>
      <c r="O302" s="738" t="s">
        <v>245</v>
      </c>
      <c r="P302" s="727" t="s">
        <v>1305</v>
      </c>
      <c r="Q302" s="734" t="s">
        <v>1304</v>
      </c>
      <c r="R302" t="s">
        <v>6965</v>
      </c>
    </row>
    <row r="303" spans="1:18">
      <c r="A303" s="738"/>
      <c r="B303" s="738">
        <v>3</v>
      </c>
      <c r="C303" s="722" t="s">
        <v>1310</v>
      </c>
      <c r="D303" s="723" t="s">
        <v>23</v>
      </c>
      <c r="E303" s="738" t="s">
        <v>254</v>
      </c>
      <c r="F303" s="738" t="s">
        <v>22</v>
      </c>
      <c r="G303" s="774">
        <v>41937</v>
      </c>
      <c r="H303" s="724">
        <f t="shared" ca="1" si="4"/>
        <v>5</v>
      </c>
      <c r="I303" s="747" t="s">
        <v>1403</v>
      </c>
      <c r="J303" s="738" t="s">
        <v>6624</v>
      </c>
      <c r="K303" s="738" t="s">
        <v>6622</v>
      </c>
      <c r="L303" s="726"/>
      <c r="M303" s="726" t="s">
        <v>6426</v>
      </c>
      <c r="N303" s="746" t="s">
        <v>829</v>
      </c>
      <c r="O303" s="738" t="s">
        <v>6640</v>
      </c>
      <c r="P303" s="727" t="s">
        <v>1309</v>
      </c>
      <c r="Q303" s="734" t="s">
        <v>1304</v>
      </c>
      <c r="R303" t="s">
        <v>6965</v>
      </c>
    </row>
    <row r="304" spans="1:18">
      <c r="A304" s="738">
        <v>87</v>
      </c>
      <c r="B304" s="738">
        <v>1</v>
      </c>
      <c r="C304" s="722" t="s">
        <v>1313</v>
      </c>
      <c r="D304" s="723" t="s">
        <v>23</v>
      </c>
      <c r="E304" s="738" t="s">
        <v>221</v>
      </c>
      <c r="F304" s="738" t="s">
        <v>376</v>
      </c>
      <c r="G304" s="774">
        <v>30201</v>
      </c>
      <c r="H304" s="724">
        <f t="shared" ca="1" si="4"/>
        <v>37</v>
      </c>
      <c r="I304" s="747" t="s">
        <v>1403</v>
      </c>
      <c r="J304" s="738" t="s">
        <v>267</v>
      </c>
      <c r="K304" s="738" t="s">
        <v>261</v>
      </c>
      <c r="L304" s="726"/>
      <c r="M304" s="726" t="s">
        <v>6426</v>
      </c>
      <c r="N304" s="746" t="s">
        <v>829</v>
      </c>
      <c r="O304" s="738" t="s">
        <v>222</v>
      </c>
      <c r="P304" s="727" t="s">
        <v>1312</v>
      </c>
      <c r="Q304" s="734" t="s">
        <v>1316</v>
      </c>
      <c r="R304" t="s">
        <v>6965</v>
      </c>
    </row>
    <row r="305" spans="1:18">
      <c r="A305" s="738"/>
      <c r="B305" s="738">
        <v>2</v>
      </c>
      <c r="C305" s="722" t="s">
        <v>1318</v>
      </c>
      <c r="D305" s="723" t="s">
        <v>16</v>
      </c>
      <c r="E305" s="738" t="s">
        <v>221</v>
      </c>
      <c r="F305" s="738" t="s">
        <v>1319</v>
      </c>
      <c r="G305" s="774">
        <v>31428</v>
      </c>
      <c r="H305" s="724">
        <f t="shared" ca="1" si="4"/>
        <v>34</v>
      </c>
      <c r="I305" s="747" t="s">
        <v>1403</v>
      </c>
      <c r="J305" s="738" t="s">
        <v>258</v>
      </c>
      <c r="K305" s="738" t="s">
        <v>6621</v>
      </c>
      <c r="L305" s="726"/>
      <c r="M305" s="726" t="s">
        <v>6426</v>
      </c>
      <c r="N305" s="746" t="s">
        <v>829</v>
      </c>
      <c r="O305" s="738" t="s">
        <v>245</v>
      </c>
      <c r="P305" s="727" t="s">
        <v>1317</v>
      </c>
      <c r="Q305" s="734" t="s">
        <v>1316</v>
      </c>
      <c r="R305" t="s">
        <v>6965</v>
      </c>
    </row>
    <row r="306" spans="1:18">
      <c r="A306" s="738"/>
      <c r="B306" s="738">
        <v>3</v>
      </c>
      <c r="C306" s="722" t="s">
        <v>1323</v>
      </c>
      <c r="D306" s="723" t="s">
        <v>23</v>
      </c>
      <c r="E306" s="738" t="s">
        <v>254</v>
      </c>
      <c r="F306" s="738" t="s">
        <v>1324</v>
      </c>
      <c r="G306" s="774">
        <v>39385</v>
      </c>
      <c r="H306" s="724">
        <f t="shared" ca="1" si="4"/>
        <v>12</v>
      </c>
      <c r="I306" s="747" t="s">
        <v>1403</v>
      </c>
      <c r="J306" s="738" t="s">
        <v>249</v>
      </c>
      <c r="K306" s="738" t="s">
        <v>6623</v>
      </c>
      <c r="L306" s="726"/>
      <c r="M306" s="726" t="s">
        <v>6426</v>
      </c>
      <c r="N306" s="746" t="s">
        <v>829</v>
      </c>
      <c r="O306" s="738" t="s">
        <v>6640</v>
      </c>
      <c r="P306" s="727" t="s">
        <v>1322</v>
      </c>
      <c r="Q306" s="734" t="s">
        <v>1316</v>
      </c>
      <c r="R306" t="s">
        <v>6965</v>
      </c>
    </row>
    <row r="307" spans="1:18">
      <c r="A307" s="738">
        <v>88</v>
      </c>
      <c r="B307" s="738">
        <v>1</v>
      </c>
      <c r="C307" s="722" t="s">
        <v>1327</v>
      </c>
      <c r="D307" s="723" t="s">
        <v>23</v>
      </c>
      <c r="E307" s="738" t="s">
        <v>221</v>
      </c>
      <c r="F307" s="738" t="s">
        <v>524</v>
      </c>
      <c r="G307" s="774">
        <v>20285</v>
      </c>
      <c r="H307" s="724">
        <f t="shared" ca="1" si="4"/>
        <v>64</v>
      </c>
      <c r="I307" s="747" t="s">
        <v>1403</v>
      </c>
      <c r="J307" s="738" t="s">
        <v>241</v>
      </c>
      <c r="K307" s="738" t="s">
        <v>6822</v>
      </c>
      <c r="L307" s="726"/>
      <c r="M307" s="726" t="s">
        <v>6426</v>
      </c>
      <c r="N307" s="746" t="s">
        <v>829</v>
      </c>
      <c r="O307" s="738" t="s">
        <v>222</v>
      </c>
      <c r="P307" s="727" t="s">
        <v>1326</v>
      </c>
      <c r="Q307" s="734" t="s">
        <v>1330</v>
      </c>
      <c r="R307" t="s">
        <v>6965</v>
      </c>
    </row>
    <row r="308" spans="1:18">
      <c r="A308" s="738"/>
      <c r="B308" s="738">
        <v>2</v>
      </c>
      <c r="C308" s="722" t="s">
        <v>1332</v>
      </c>
      <c r="D308" s="723" t="s">
        <v>16</v>
      </c>
      <c r="E308" s="738" t="s">
        <v>254</v>
      </c>
      <c r="F308" s="738" t="s">
        <v>524</v>
      </c>
      <c r="G308" s="774">
        <v>18051</v>
      </c>
      <c r="H308" s="724">
        <f t="shared" ca="1" si="4"/>
        <v>70</v>
      </c>
      <c r="I308" s="747" t="s">
        <v>1403</v>
      </c>
      <c r="J308" s="738" t="s">
        <v>241</v>
      </c>
      <c r="K308" s="738" t="s">
        <v>6621</v>
      </c>
      <c r="L308" s="726"/>
      <c r="M308" s="726" t="s">
        <v>6426</v>
      </c>
      <c r="N308" s="746" t="s">
        <v>829</v>
      </c>
      <c r="O308" s="738" t="s">
        <v>245</v>
      </c>
      <c r="P308" s="727" t="s">
        <v>1331</v>
      </c>
      <c r="Q308" s="734" t="s">
        <v>1330</v>
      </c>
      <c r="R308" t="s">
        <v>6965</v>
      </c>
    </row>
    <row r="309" spans="1:18">
      <c r="A309" s="738"/>
      <c r="B309" s="738">
        <v>3</v>
      </c>
      <c r="C309" s="722" t="s">
        <v>1336</v>
      </c>
      <c r="D309" s="723" t="s">
        <v>23</v>
      </c>
      <c r="E309" s="738" t="s">
        <v>221</v>
      </c>
      <c r="F309" s="738" t="s">
        <v>524</v>
      </c>
      <c r="G309" s="774">
        <v>36557</v>
      </c>
      <c r="H309" s="724">
        <f t="shared" ca="1" si="4"/>
        <v>20</v>
      </c>
      <c r="I309" s="747" t="s">
        <v>1403</v>
      </c>
      <c r="J309" s="738" t="s">
        <v>258</v>
      </c>
      <c r="K309" s="738" t="s">
        <v>6623</v>
      </c>
      <c r="L309" s="726"/>
      <c r="M309" s="726" t="s">
        <v>6426</v>
      </c>
      <c r="N309" s="746" t="s">
        <v>829</v>
      </c>
      <c r="O309" s="738" t="s">
        <v>6640</v>
      </c>
      <c r="P309" s="727" t="s">
        <v>1335</v>
      </c>
      <c r="Q309" s="734" t="s">
        <v>1330</v>
      </c>
      <c r="R309" t="s">
        <v>6965</v>
      </c>
    </row>
    <row r="310" spans="1:18">
      <c r="A310" s="738">
        <v>89</v>
      </c>
      <c r="B310" s="722">
        <v>1</v>
      </c>
      <c r="C310" s="722" t="s">
        <v>1338</v>
      </c>
      <c r="D310" s="723" t="s">
        <v>23</v>
      </c>
      <c r="E310" s="738" t="s">
        <v>221</v>
      </c>
      <c r="F310" s="738" t="s">
        <v>288</v>
      </c>
      <c r="G310" s="774">
        <v>31206</v>
      </c>
      <c r="H310" s="724">
        <f t="shared" ca="1" si="4"/>
        <v>34</v>
      </c>
      <c r="I310" s="747" t="s">
        <v>1403</v>
      </c>
      <c r="J310" s="738" t="s">
        <v>241</v>
      </c>
      <c r="K310" s="738" t="s">
        <v>165</v>
      </c>
      <c r="L310" s="726"/>
      <c r="M310" s="726" t="s">
        <v>6426</v>
      </c>
      <c r="N310" s="746" t="s">
        <v>829</v>
      </c>
      <c r="O310" s="738" t="s">
        <v>222</v>
      </c>
      <c r="P310" s="727" t="s">
        <v>1337</v>
      </c>
      <c r="Q310" s="748" t="s">
        <v>1340</v>
      </c>
      <c r="R310" t="s">
        <v>6965</v>
      </c>
    </row>
    <row r="311" spans="1:18">
      <c r="A311" s="738"/>
      <c r="B311" s="738">
        <v>2</v>
      </c>
      <c r="C311" s="722" t="s">
        <v>1342</v>
      </c>
      <c r="D311" s="723" t="s">
        <v>16</v>
      </c>
      <c r="E311" s="738" t="s">
        <v>221</v>
      </c>
      <c r="F311" s="738" t="s">
        <v>1343</v>
      </c>
      <c r="G311" s="774">
        <v>34342</v>
      </c>
      <c r="H311" s="724">
        <f t="shared" ca="1" si="4"/>
        <v>26</v>
      </c>
      <c r="I311" s="747" t="s">
        <v>1403</v>
      </c>
      <c r="J311" s="738" t="s">
        <v>241</v>
      </c>
      <c r="K311" s="738" t="s">
        <v>6621</v>
      </c>
      <c r="L311" s="726"/>
      <c r="M311" s="726" t="s">
        <v>6426</v>
      </c>
      <c r="N311" s="746" t="s">
        <v>829</v>
      </c>
      <c r="O311" s="738" t="s">
        <v>245</v>
      </c>
      <c r="P311" s="727" t="s">
        <v>1341</v>
      </c>
      <c r="Q311" s="748" t="s">
        <v>1340</v>
      </c>
      <c r="R311" t="s">
        <v>6965</v>
      </c>
    </row>
    <row r="312" spans="1:18">
      <c r="A312" s="738"/>
      <c r="B312" s="738">
        <v>3</v>
      </c>
      <c r="C312" s="722" t="s">
        <v>1346</v>
      </c>
      <c r="D312" s="723" t="s">
        <v>23</v>
      </c>
      <c r="E312" s="738" t="s">
        <v>254</v>
      </c>
      <c r="F312" s="738" t="s">
        <v>230</v>
      </c>
      <c r="G312" s="774">
        <v>40974</v>
      </c>
      <c r="H312" s="724">
        <f t="shared" ca="1" si="4"/>
        <v>8</v>
      </c>
      <c r="I312" s="747" t="s">
        <v>1403</v>
      </c>
      <c r="J312" s="738" t="s">
        <v>6624</v>
      </c>
      <c r="K312" s="738" t="s">
        <v>6622</v>
      </c>
      <c r="L312" s="726"/>
      <c r="M312" s="726" t="s">
        <v>6426</v>
      </c>
      <c r="N312" s="746" t="s">
        <v>829</v>
      </c>
      <c r="O312" s="738" t="s">
        <v>6640</v>
      </c>
      <c r="P312" s="734" t="s">
        <v>1345</v>
      </c>
      <c r="Q312" s="748" t="s">
        <v>1340</v>
      </c>
      <c r="R312" t="s">
        <v>6965</v>
      </c>
    </row>
    <row r="313" spans="1:18">
      <c r="A313" s="738"/>
      <c r="B313" s="738">
        <v>4</v>
      </c>
      <c r="C313" s="722" t="s">
        <v>1348</v>
      </c>
      <c r="D313" s="723" t="s">
        <v>16</v>
      </c>
      <c r="E313" s="738" t="s">
        <v>254</v>
      </c>
      <c r="F313" s="738" t="s">
        <v>229</v>
      </c>
      <c r="G313" s="774">
        <v>42228</v>
      </c>
      <c r="H313" s="724">
        <f t="shared" ca="1" si="4"/>
        <v>4</v>
      </c>
      <c r="I313" s="747" t="s">
        <v>1403</v>
      </c>
      <c r="J313" s="738" t="s">
        <v>6624</v>
      </c>
      <c r="K313" s="738" t="s">
        <v>6622</v>
      </c>
      <c r="L313" s="726"/>
      <c r="M313" s="726" t="s">
        <v>6426</v>
      </c>
      <c r="N313" s="746" t="s">
        <v>829</v>
      </c>
      <c r="O313" s="738" t="s">
        <v>6640</v>
      </c>
      <c r="P313" s="727" t="s">
        <v>1347</v>
      </c>
      <c r="Q313" s="748" t="s">
        <v>1340</v>
      </c>
      <c r="R313" t="s">
        <v>6965</v>
      </c>
    </row>
    <row r="314" spans="1:18">
      <c r="A314" s="738">
        <v>90</v>
      </c>
      <c r="B314" s="722">
        <v>1</v>
      </c>
      <c r="C314" s="722" t="s">
        <v>1350</v>
      </c>
      <c r="D314" s="723" t="s">
        <v>23</v>
      </c>
      <c r="E314" s="738" t="s">
        <v>221</v>
      </c>
      <c r="F314" s="738" t="s">
        <v>337</v>
      </c>
      <c r="G314" s="774">
        <v>31080</v>
      </c>
      <c r="H314" s="724">
        <f t="shared" ca="1" si="4"/>
        <v>35</v>
      </c>
      <c r="I314" s="747" t="s">
        <v>1403</v>
      </c>
      <c r="J314" s="738" t="s">
        <v>258</v>
      </c>
      <c r="K314" s="738" t="s">
        <v>165</v>
      </c>
      <c r="L314" s="726"/>
      <c r="M314" s="726" t="s">
        <v>6426</v>
      </c>
      <c r="N314" s="746" t="s">
        <v>829</v>
      </c>
      <c r="O314" s="738" t="s">
        <v>222</v>
      </c>
      <c r="P314" s="727" t="s">
        <v>1349</v>
      </c>
      <c r="Q314" s="748" t="s">
        <v>1352</v>
      </c>
      <c r="R314" t="s">
        <v>6965</v>
      </c>
    </row>
    <row r="315" spans="1:18">
      <c r="A315" s="738"/>
      <c r="B315" s="738">
        <v>2</v>
      </c>
      <c r="C315" s="722" t="s">
        <v>1354</v>
      </c>
      <c r="D315" s="723" t="s">
        <v>16</v>
      </c>
      <c r="E315" s="738" t="s">
        <v>221</v>
      </c>
      <c r="F315" s="738" t="s">
        <v>1355</v>
      </c>
      <c r="G315" s="774">
        <v>33734</v>
      </c>
      <c r="H315" s="724">
        <f t="shared" ca="1" si="4"/>
        <v>27</v>
      </c>
      <c r="I315" s="747" t="s">
        <v>1403</v>
      </c>
      <c r="J315" s="738" t="s">
        <v>241</v>
      </c>
      <c r="K315" s="738" t="s">
        <v>6621</v>
      </c>
      <c r="L315" s="726"/>
      <c r="M315" s="726" t="s">
        <v>6426</v>
      </c>
      <c r="N315" s="746" t="s">
        <v>829</v>
      </c>
      <c r="O315" s="738" t="s">
        <v>245</v>
      </c>
      <c r="P315" s="727" t="s">
        <v>1353</v>
      </c>
      <c r="Q315" s="748" t="s">
        <v>1352</v>
      </c>
      <c r="R315" t="s">
        <v>6965</v>
      </c>
    </row>
    <row r="316" spans="1:18">
      <c r="A316" s="738"/>
      <c r="B316" s="738">
        <v>3</v>
      </c>
      <c r="C316" s="722" t="s">
        <v>1359</v>
      </c>
      <c r="D316" s="723" t="s">
        <v>16</v>
      </c>
      <c r="E316" s="738" t="s">
        <v>254</v>
      </c>
      <c r="F316" s="738" t="s">
        <v>1355</v>
      </c>
      <c r="G316" s="774">
        <v>40897</v>
      </c>
      <c r="H316" s="724">
        <f t="shared" ca="1" si="4"/>
        <v>8</v>
      </c>
      <c r="I316" s="747" t="s">
        <v>1403</v>
      </c>
      <c r="J316" s="738" t="s">
        <v>6624</v>
      </c>
      <c r="K316" s="738" t="s">
        <v>6622</v>
      </c>
      <c r="L316" s="726"/>
      <c r="M316" s="726" t="s">
        <v>6426</v>
      </c>
      <c r="N316" s="746" t="s">
        <v>829</v>
      </c>
      <c r="O316" s="738" t="s">
        <v>6640</v>
      </c>
      <c r="P316" s="727" t="s">
        <v>1358</v>
      </c>
      <c r="Q316" s="748" t="s">
        <v>1352</v>
      </c>
      <c r="R316" t="s">
        <v>6965</v>
      </c>
    </row>
    <row r="317" spans="1:18">
      <c r="A317" s="738">
        <v>91</v>
      </c>
      <c r="B317" s="721">
        <v>1</v>
      </c>
      <c r="C317" s="722" t="s">
        <v>1361</v>
      </c>
      <c r="D317" s="723" t="s">
        <v>23</v>
      </c>
      <c r="E317" s="721" t="s">
        <v>221</v>
      </c>
      <c r="F317" s="721" t="s">
        <v>1362</v>
      </c>
      <c r="G317" s="774">
        <v>31684</v>
      </c>
      <c r="H317" s="724">
        <f t="shared" ca="1" si="4"/>
        <v>33</v>
      </c>
      <c r="I317" s="725" t="s">
        <v>1403</v>
      </c>
      <c r="J317" s="721" t="s">
        <v>267</v>
      </c>
      <c r="K317" s="721" t="s">
        <v>6822</v>
      </c>
      <c r="L317" s="726"/>
      <c r="M317" s="726" t="s">
        <v>6426</v>
      </c>
      <c r="N317" s="746" t="s">
        <v>829</v>
      </c>
      <c r="O317" s="721" t="s">
        <v>222</v>
      </c>
      <c r="P317" s="727" t="s">
        <v>1360</v>
      </c>
      <c r="Q317" s="734" t="s">
        <v>1175</v>
      </c>
      <c r="R317" t="s">
        <v>6965</v>
      </c>
    </row>
    <row r="318" spans="1:18">
      <c r="A318" s="738"/>
      <c r="B318" s="721">
        <v>2</v>
      </c>
      <c r="C318" s="722" t="s">
        <v>1365</v>
      </c>
      <c r="D318" s="723" t="s">
        <v>16</v>
      </c>
      <c r="E318" s="721" t="s">
        <v>221</v>
      </c>
      <c r="F318" s="721" t="s">
        <v>439</v>
      </c>
      <c r="G318" s="774">
        <v>32876</v>
      </c>
      <c r="H318" s="724">
        <f t="shared" ca="1" si="4"/>
        <v>30</v>
      </c>
      <c r="I318" s="725" t="s">
        <v>1403</v>
      </c>
      <c r="J318" s="721" t="s">
        <v>267</v>
      </c>
      <c r="K318" s="721" t="s">
        <v>6621</v>
      </c>
      <c r="L318" s="726"/>
      <c r="M318" s="726" t="s">
        <v>6426</v>
      </c>
      <c r="N318" s="746" t="s">
        <v>829</v>
      </c>
      <c r="O318" s="721" t="s">
        <v>245</v>
      </c>
      <c r="P318" s="722" t="s">
        <v>1364</v>
      </c>
      <c r="Q318" s="734" t="s">
        <v>1175</v>
      </c>
      <c r="R318" t="s">
        <v>6965</v>
      </c>
    </row>
    <row r="319" spans="1:18">
      <c r="A319" s="738"/>
      <c r="B319" s="721">
        <v>3</v>
      </c>
      <c r="C319" s="722" t="s">
        <v>1368</v>
      </c>
      <c r="D319" s="723" t="s">
        <v>23</v>
      </c>
      <c r="E319" s="721" t="s">
        <v>254</v>
      </c>
      <c r="F319" s="721" t="s">
        <v>22</v>
      </c>
      <c r="G319" s="774">
        <v>40246</v>
      </c>
      <c r="H319" s="724">
        <f t="shared" ca="1" si="4"/>
        <v>10</v>
      </c>
      <c r="I319" s="725" t="s">
        <v>1403</v>
      </c>
      <c r="J319" s="721" t="s">
        <v>6624</v>
      </c>
      <c r="K319" s="721" t="s">
        <v>6622</v>
      </c>
      <c r="L319" s="726"/>
      <c r="M319" s="726" t="s">
        <v>6426</v>
      </c>
      <c r="N319" s="746" t="s">
        <v>829</v>
      </c>
      <c r="O319" s="721" t="s">
        <v>6640</v>
      </c>
      <c r="P319" s="727" t="s">
        <v>6660</v>
      </c>
      <c r="Q319" s="734" t="s">
        <v>1175</v>
      </c>
      <c r="R319" t="s">
        <v>6965</v>
      </c>
    </row>
    <row r="320" spans="1:18">
      <c r="A320" s="738">
        <v>92</v>
      </c>
      <c r="B320" s="738">
        <v>1</v>
      </c>
      <c r="C320" s="722" t="s">
        <v>1369</v>
      </c>
      <c r="D320" s="723" t="s">
        <v>23</v>
      </c>
      <c r="E320" s="721" t="s">
        <v>221</v>
      </c>
      <c r="F320" s="721" t="s">
        <v>288</v>
      </c>
      <c r="G320" s="774">
        <v>31819</v>
      </c>
      <c r="H320" s="724">
        <f t="shared" ca="1" si="4"/>
        <v>33</v>
      </c>
      <c r="I320" s="725" t="s">
        <v>1403</v>
      </c>
      <c r="J320" s="738" t="s">
        <v>258</v>
      </c>
      <c r="K320" s="721" t="s">
        <v>224</v>
      </c>
      <c r="L320" s="726"/>
      <c r="M320" s="726" t="s">
        <v>6426</v>
      </c>
      <c r="N320" s="746" t="s">
        <v>829</v>
      </c>
      <c r="O320" s="721" t="s">
        <v>222</v>
      </c>
      <c r="P320" s="727" t="s">
        <v>6661</v>
      </c>
      <c r="Q320" s="727" t="s">
        <v>6661</v>
      </c>
      <c r="R320" t="s">
        <v>6965</v>
      </c>
    </row>
    <row r="321" spans="1:18">
      <c r="A321" s="738"/>
      <c r="B321" s="738">
        <v>2</v>
      </c>
      <c r="C321" s="722" t="s">
        <v>1370</v>
      </c>
      <c r="D321" s="723" t="s">
        <v>16</v>
      </c>
      <c r="E321" s="721" t="s">
        <v>221</v>
      </c>
      <c r="F321" s="721" t="s">
        <v>288</v>
      </c>
      <c r="G321" s="774">
        <v>34770</v>
      </c>
      <c r="H321" s="724">
        <f t="shared" ca="1" si="4"/>
        <v>25</v>
      </c>
      <c r="I321" s="725" t="s">
        <v>1403</v>
      </c>
      <c r="J321" s="738" t="s">
        <v>258</v>
      </c>
      <c r="K321" s="738" t="s">
        <v>6621</v>
      </c>
      <c r="L321" s="726"/>
      <c r="M321" s="726" t="s">
        <v>6426</v>
      </c>
      <c r="N321" s="746" t="s">
        <v>829</v>
      </c>
      <c r="O321" s="721" t="s">
        <v>245</v>
      </c>
      <c r="P321" s="727" t="s">
        <v>6661</v>
      </c>
      <c r="Q321" s="727" t="s">
        <v>6661</v>
      </c>
      <c r="R321" t="s">
        <v>6965</v>
      </c>
    </row>
    <row r="322" spans="1:18">
      <c r="A322" s="738"/>
      <c r="B322" s="738">
        <v>3</v>
      </c>
      <c r="C322" s="722" t="s">
        <v>1371</v>
      </c>
      <c r="D322" s="723" t="s">
        <v>23</v>
      </c>
      <c r="E322" s="721" t="s">
        <v>254</v>
      </c>
      <c r="F322" s="721" t="s">
        <v>230</v>
      </c>
      <c r="G322" s="774">
        <v>41663</v>
      </c>
      <c r="H322" s="724">
        <f t="shared" ca="1" si="4"/>
        <v>6</v>
      </c>
      <c r="I322" s="725" t="s">
        <v>1403</v>
      </c>
      <c r="J322" s="721" t="s">
        <v>6624</v>
      </c>
      <c r="K322" s="738" t="s">
        <v>6622</v>
      </c>
      <c r="L322" s="726"/>
      <c r="M322" s="726" t="s">
        <v>6426</v>
      </c>
      <c r="N322" s="746" t="s">
        <v>829</v>
      </c>
      <c r="O322" s="721" t="s">
        <v>6640</v>
      </c>
      <c r="P322" s="727" t="s">
        <v>6661</v>
      </c>
      <c r="Q322" s="727" t="s">
        <v>6661</v>
      </c>
      <c r="R322" t="s">
        <v>6965</v>
      </c>
    </row>
    <row r="323" spans="1:18">
      <c r="A323" s="738">
        <v>93</v>
      </c>
      <c r="B323" s="738">
        <v>1</v>
      </c>
      <c r="C323" s="722" t="s">
        <v>1374</v>
      </c>
      <c r="D323" s="725" t="s">
        <v>23</v>
      </c>
      <c r="E323" s="738" t="s">
        <v>221</v>
      </c>
      <c r="F323" s="738" t="s">
        <v>1375</v>
      </c>
      <c r="G323" s="774">
        <v>32190</v>
      </c>
      <c r="H323" s="724">
        <f t="shared" ca="1" si="4"/>
        <v>32</v>
      </c>
      <c r="I323" s="747" t="s">
        <v>1403</v>
      </c>
      <c r="J323" s="738" t="s">
        <v>258</v>
      </c>
      <c r="K323" s="738" t="s">
        <v>165</v>
      </c>
      <c r="L323" s="726"/>
      <c r="M323" s="726" t="s">
        <v>6426</v>
      </c>
      <c r="N323" s="746" t="s">
        <v>829</v>
      </c>
      <c r="O323" s="738" t="s">
        <v>222</v>
      </c>
      <c r="P323" s="727" t="s">
        <v>1373</v>
      </c>
      <c r="Q323" s="727" t="s">
        <v>1378</v>
      </c>
      <c r="R323" t="s">
        <v>6965</v>
      </c>
    </row>
    <row r="324" spans="1:18">
      <c r="A324" s="738"/>
      <c r="B324" s="738">
        <v>2</v>
      </c>
      <c r="C324" s="722" t="s">
        <v>1380</v>
      </c>
      <c r="D324" s="725" t="s">
        <v>16</v>
      </c>
      <c r="E324" s="738" t="s">
        <v>221</v>
      </c>
      <c r="F324" s="738" t="s">
        <v>1375</v>
      </c>
      <c r="G324" s="774">
        <v>32710</v>
      </c>
      <c r="H324" s="724">
        <f t="shared" ca="1" si="4"/>
        <v>30</v>
      </c>
      <c r="I324" s="747" t="s">
        <v>1403</v>
      </c>
      <c r="J324" s="721" t="s">
        <v>241</v>
      </c>
      <c r="K324" s="738" t="s">
        <v>6621</v>
      </c>
      <c r="L324" s="726"/>
      <c r="M324" s="726" t="s">
        <v>6426</v>
      </c>
      <c r="N324" s="746" t="s">
        <v>829</v>
      </c>
      <c r="O324" s="738" t="s">
        <v>245</v>
      </c>
      <c r="P324" s="727" t="s">
        <v>1379</v>
      </c>
      <c r="Q324" s="727" t="s">
        <v>1378</v>
      </c>
      <c r="R324" t="s">
        <v>6965</v>
      </c>
    </row>
    <row r="325" spans="1:18">
      <c r="A325" s="738"/>
      <c r="B325" s="738">
        <v>3</v>
      </c>
      <c r="C325" s="722" t="s">
        <v>1384</v>
      </c>
      <c r="D325" s="725" t="s">
        <v>23</v>
      </c>
      <c r="E325" s="738" t="s">
        <v>254</v>
      </c>
      <c r="F325" s="738" t="s">
        <v>1375</v>
      </c>
      <c r="G325" s="774">
        <v>37228</v>
      </c>
      <c r="H325" s="724">
        <f t="shared" ref="H325:H398" ca="1" si="5">DATEDIF(G325,TODAY(),"Y")</f>
        <v>18</v>
      </c>
      <c r="I325" s="747" t="s">
        <v>1403</v>
      </c>
      <c r="J325" s="738" t="s">
        <v>249</v>
      </c>
      <c r="K325" s="738" t="s">
        <v>6622</v>
      </c>
      <c r="L325" s="726"/>
      <c r="M325" s="726" t="s">
        <v>6426</v>
      </c>
      <c r="N325" s="746" t="s">
        <v>829</v>
      </c>
      <c r="O325" s="738" t="s">
        <v>6640</v>
      </c>
      <c r="P325" s="727" t="s">
        <v>1383</v>
      </c>
      <c r="Q325" s="727" t="s">
        <v>1378</v>
      </c>
      <c r="R325" t="s">
        <v>6965</v>
      </c>
    </row>
    <row r="326" spans="1:18">
      <c r="A326" s="721">
        <v>94</v>
      </c>
      <c r="B326" s="738">
        <v>1</v>
      </c>
      <c r="C326" s="722" t="s">
        <v>1386</v>
      </c>
      <c r="D326" s="723" t="s">
        <v>23</v>
      </c>
      <c r="E326" s="738" t="s">
        <v>221</v>
      </c>
      <c r="F326" s="738" t="s">
        <v>1387</v>
      </c>
      <c r="G326" s="774">
        <v>22682</v>
      </c>
      <c r="H326" s="724">
        <f t="shared" ca="1" si="5"/>
        <v>58</v>
      </c>
      <c r="I326" s="725" t="s">
        <v>1403</v>
      </c>
      <c r="J326" s="721" t="s">
        <v>241</v>
      </c>
      <c r="K326" s="738" t="s">
        <v>165</v>
      </c>
      <c r="L326" s="726"/>
      <c r="M326" s="726" t="s">
        <v>6426</v>
      </c>
      <c r="N326" s="746" t="s">
        <v>829</v>
      </c>
      <c r="O326" s="738" t="s">
        <v>222</v>
      </c>
      <c r="P326" s="727" t="s">
        <v>1385</v>
      </c>
      <c r="Q326" s="727" t="s">
        <v>1389</v>
      </c>
      <c r="R326" t="s">
        <v>6965</v>
      </c>
    </row>
    <row r="327" spans="1:18">
      <c r="A327" s="721"/>
      <c r="B327" s="738">
        <v>2</v>
      </c>
      <c r="C327" s="722" t="s">
        <v>1391</v>
      </c>
      <c r="D327" s="723" t="s">
        <v>16</v>
      </c>
      <c r="E327" s="738" t="s">
        <v>221</v>
      </c>
      <c r="F327" s="738" t="s">
        <v>273</v>
      </c>
      <c r="G327" s="774">
        <v>23560</v>
      </c>
      <c r="H327" s="724">
        <f t="shared" ca="1" si="5"/>
        <v>55</v>
      </c>
      <c r="I327" s="747" t="s">
        <v>1403</v>
      </c>
      <c r="J327" s="721" t="s">
        <v>241</v>
      </c>
      <c r="K327" s="738" t="s">
        <v>6621</v>
      </c>
      <c r="L327" s="726"/>
      <c r="M327" s="726" t="s">
        <v>6426</v>
      </c>
      <c r="N327" s="746" t="s">
        <v>829</v>
      </c>
      <c r="O327" s="738" t="s">
        <v>245</v>
      </c>
      <c r="P327" s="727" t="s">
        <v>1390</v>
      </c>
      <c r="Q327" s="727" t="s">
        <v>1389</v>
      </c>
      <c r="R327" t="s">
        <v>6965</v>
      </c>
    </row>
    <row r="328" spans="1:18">
      <c r="A328" s="721"/>
      <c r="B328" s="738">
        <v>3</v>
      </c>
      <c r="C328" s="722" t="s">
        <v>717</v>
      </c>
      <c r="D328" s="723" t="s">
        <v>23</v>
      </c>
      <c r="E328" s="738" t="s">
        <v>254</v>
      </c>
      <c r="F328" s="738" t="s">
        <v>1393</v>
      </c>
      <c r="G328" s="774">
        <v>35115</v>
      </c>
      <c r="H328" s="724">
        <f t="shared" ca="1" si="5"/>
        <v>24</v>
      </c>
      <c r="I328" s="747" t="s">
        <v>1403</v>
      </c>
      <c r="J328" s="738" t="s">
        <v>258</v>
      </c>
      <c r="K328" s="738" t="s">
        <v>6622</v>
      </c>
      <c r="L328" s="726"/>
      <c r="M328" s="726" t="s">
        <v>6426</v>
      </c>
      <c r="N328" s="746" t="s">
        <v>829</v>
      </c>
      <c r="O328" s="738" t="s">
        <v>6640</v>
      </c>
      <c r="P328" s="727" t="s">
        <v>1392</v>
      </c>
      <c r="Q328" s="727" t="s">
        <v>1389</v>
      </c>
      <c r="R328" t="s">
        <v>6965</v>
      </c>
    </row>
    <row r="329" spans="1:18">
      <c r="A329" s="721"/>
      <c r="B329" s="738">
        <v>4</v>
      </c>
      <c r="C329" s="722" t="s">
        <v>1396</v>
      </c>
      <c r="D329" s="723" t="s">
        <v>23</v>
      </c>
      <c r="E329" s="738" t="s">
        <v>254</v>
      </c>
      <c r="F329" s="738" t="s">
        <v>1397</v>
      </c>
      <c r="G329" s="774">
        <v>36492</v>
      </c>
      <c r="H329" s="724">
        <f t="shared" ca="1" si="5"/>
        <v>20</v>
      </c>
      <c r="I329" s="747" t="s">
        <v>1403</v>
      </c>
      <c r="J329" s="738" t="s">
        <v>320</v>
      </c>
      <c r="K329" s="738" t="s">
        <v>6623</v>
      </c>
      <c r="L329" s="726"/>
      <c r="M329" s="726" t="s">
        <v>6426</v>
      </c>
      <c r="N329" s="746" t="s">
        <v>829</v>
      </c>
      <c r="O329" s="738" t="s">
        <v>6640</v>
      </c>
      <c r="P329" s="727" t="s">
        <v>1395</v>
      </c>
      <c r="Q329" s="727" t="s">
        <v>1389</v>
      </c>
      <c r="R329" t="s">
        <v>6965</v>
      </c>
    </row>
    <row r="330" spans="1:18">
      <c r="A330" s="721"/>
      <c r="B330" s="738">
        <v>5</v>
      </c>
      <c r="C330" s="722" t="s">
        <v>1399</v>
      </c>
      <c r="D330" s="723" t="s">
        <v>16</v>
      </c>
      <c r="E330" s="738" t="s">
        <v>254</v>
      </c>
      <c r="F330" s="738" t="s">
        <v>1397</v>
      </c>
      <c r="G330" s="774">
        <v>37502</v>
      </c>
      <c r="H330" s="724">
        <f t="shared" ca="1" si="5"/>
        <v>17</v>
      </c>
      <c r="I330" s="747" t="s">
        <v>1403</v>
      </c>
      <c r="J330" s="738" t="s">
        <v>262</v>
      </c>
      <c r="K330" s="738" t="s">
        <v>6623</v>
      </c>
      <c r="L330" s="726"/>
      <c r="M330" s="726" t="s">
        <v>6426</v>
      </c>
      <c r="N330" s="746" t="s">
        <v>829</v>
      </c>
      <c r="O330" s="738" t="s">
        <v>6640</v>
      </c>
      <c r="P330" s="727" t="s">
        <v>1398</v>
      </c>
      <c r="Q330" s="727" t="s">
        <v>1389</v>
      </c>
      <c r="R330" t="s">
        <v>6965</v>
      </c>
    </row>
    <row r="331" spans="1:18">
      <c r="A331" s="721">
        <v>95</v>
      </c>
      <c r="B331" s="738">
        <v>1</v>
      </c>
      <c r="C331" s="722" t="s">
        <v>6428</v>
      </c>
      <c r="D331" s="723" t="s">
        <v>23</v>
      </c>
      <c r="E331" s="738" t="s">
        <v>221</v>
      </c>
      <c r="F331" s="738" t="s">
        <v>6429</v>
      </c>
      <c r="G331" s="774">
        <v>32171</v>
      </c>
      <c r="H331" s="724">
        <f t="shared" ca="1" si="5"/>
        <v>32</v>
      </c>
      <c r="I331" s="747" t="s">
        <v>1403</v>
      </c>
      <c r="J331" s="738" t="s">
        <v>258</v>
      </c>
      <c r="K331" s="738" t="s">
        <v>165</v>
      </c>
      <c r="L331" s="726"/>
      <c r="M331" s="726" t="s">
        <v>6426</v>
      </c>
      <c r="N331" s="746" t="s">
        <v>829</v>
      </c>
      <c r="O331" s="738" t="s">
        <v>222</v>
      </c>
      <c r="P331" s="748" t="s">
        <v>6431</v>
      </c>
      <c r="Q331" s="727" t="s">
        <v>6432</v>
      </c>
      <c r="R331" t="s">
        <v>6965</v>
      </c>
    </row>
    <row r="332" spans="1:18">
      <c r="A332" s="721"/>
      <c r="B332" s="738">
        <v>2</v>
      </c>
      <c r="C332" s="722" t="s">
        <v>6433</v>
      </c>
      <c r="D332" s="723" t="s">
        <v>16</v>
      </c>
      <c r="E332" s="738" t="s">
        <v>221</v>
      </c>
      <c r="F332" s="738" t="s">
        <v>1375</v>
      </c>
      <c r="G332" s="774">
        <v>34863</v>
      </c>
      <c r="H332" s="724">
        <f t="shared" ca="1" si="5"/>
        <v>24</v>
      </c>
      <c r="I332" s="747" t="s">
        <v>1403</v>
      </c>
      <c r="J332" s="738" t="s">
        <v>258</v>
      </c>
      <c r="K332" s="738" t="s">
        <v>6621</v>
      </c>
      <c r="L332" s="726"/>
      <c r="M332" s="726" t="s">
        <v>6426</v>
      </c>
      <c r="N332" s="746" t="s">
        <v>829</v>
      </c>
      <c r="O332" s="738" t="s">
        <v>245</v>
      </c>
      <c r="P332" s="748" t="s">
        <v>6435</v>
      </c>
      <c r="Q332" s="727" t="s">
        <v>6432</v>
      </c>
      <c r="R332" t="s">
        <v>6965</v>
      </c>
    </row>
    <row r="333" spans="1:18">
      <c r="A333" s="721"/>
      <c r="B333" s="738">
        <v>3</v>
      </c>
      <c r="C333" s="722" t="s">
        <v>6867</v>
      </c>
      <c r="D333" s="723" t="s">
        <v>23</v>
      </c>
      <c r="E333" s="738" t="s">
        <v>254</v>
      </c>
      <c r="F333" s="738" t="s">
        <v>230</v>
      </c>
      <c r="G333" s="885"/>
      <c r="H333" s="724"/>
      <c r="I333" s="747" t="s">
        <v>1403</v>
      </c>
      <c r="J333" s="738" t="s">
        <v>6624</v>
      </c>
      <c r="K333" s="738" t="s">
        <v>6622</v>
      </c>
      <c r="L333" s="726"/>
      <c r="M333" s="726" t="s">
        <v>6426</v>
      </c>
      <c r="N333" s="746" t="s">
        <v>829</v>
      </c>
      <c r="O333" s="738" t="s">
        <v>6640</v>
      </c>
      <c r="P333" s="886"/>
      <c r="Q333" s="727"/>
      <c r="R333" t="s">
        <v>6965</v>
      </c>
    </row>
    <row r="334" spans="1:18">
      <c r="A334" s="721">
        <v>96</v>
      </c>
      <c r="B334" s="738">
        <v>1</v>
      </c>
      <c r="C334" s="722" t="s">
        <v>6490</v>
      </c>
      <c r="D334" s="723" t="s">
        <v>23</v>
      </c>
      <c r="E334" s="738" t="s">
        <v>221</v>
      </c>
      <c r="F334" s="738" t="s">
        <v>6491</v>
      </c>
      <c r="G334" s="781">
        <v>28800</v>
      </c>
      <c r="H334" s="724">
        <f t="shared" ca="1" si="5"/>
        <v>41</v>
      </c>
      <c r="I334" s="747" t="s">
        <v>1403</v>
      </c>
      <c r="J334" s="721" t="s">
        <v>267</v>
      </c>
      <c r="K334" s="738" t="s">
        <v>261</v>
      </c>
      <c r="L334" s="726"/>
      <c r="M334" s="726" t="s">
        <v>6426</v>
      </c>
      <c r="N334" s="746" t="s">
        <v>829</v>
      </c>
      <c r="O334" s="738" t="s">
        <v>222</v>
      </c>
      <c r="P334" s="749" t="s">
        <v>6489</v>
      </c>
      <c r="Q334" s="727" t="s">
        <v>6661</v>
      </c>
      <c r="R334" t="s">
        <v>6965</v>
      </c>
    </row>
    <row r="335" spans="1:18">
      <c r="A335" s="721"/>
      <c r="B335" s="738">
        <v>2</v>
      </c>
      <c r="C335" s="750" t="s">
        <v>6495</v>
      </c>
      <c r="D335" s="723" t="s">
        <v>16</v>
      </c>
      <c r="E335" s="738" t="s">
        <v>221</v>
      </c>
      <c r="F335" s="738" t="s">
        <v>6496</v>
      </c>
      <c r="G335" s="781">
        <v>31532</v>
      </c>
      <c r="H335" s="724">
        <f t="shared" ca="1" si="5"/>
        <v>33</v>
      </c>
      <c r="I335" s="747" t="s">
        <v>1403</v>
      </c>
      <c r="J335" s="721" t="s">
        <v>267</v>
      </c>
      <c r="K335" s="738" t="s">
        <v>261</v>
      </c>
      <c r="L335" s="726"/>
      <c r="M335" s="726" t="s">
        <v>6426</v>
      </c>
      <c r="N335" s="746" t="s">
        <v>829</v>
      </c>
      <c r="O335" s="738" t="s">
        <v>245</v>
      </c>
      <c r="P335" s="749" t="s">
        <v>6494</v>
      </c>
      <c r="Q335" s="727" t="s">
        <v>6661</v>
      </c>
      <c r="R335" t="s">
        <v>6965</v>
      </c>
    </row>
    <row r="336" spans="1:18">
      <c r="A336" s="721"/>
      <c r="B336" s="738">
        <v>3</v>
      </c>
      <c r="C336" s="751" t="s">
        <v>6500</v>
      </c>
      <c r="D336" s="723" t="s">
        <v>16</v>
      </c>
      <c r="E336" s="738" t="s">
        <v>254</v>
      </c>
      <c r="F336" s="738" t="s">
        <v>6496</v>
      </c>
      <c r="G336" s="781">
        <v>37881</v>
      </c>
      <c r="H336" s="724">
        <f t="shared" ca="1" si="5"/>
        <v>16</v>
      </c>
      <c r="I336" s="747" t="s">
        <v>1403</v>
      </c>
      <c r="J336" s="738" t="s">
        <v>249</v>
      </c>
      <c r="K336" s="738" t="s">
        <v>6622</v>
      </c>
      <c r="L336" s="726"/>
      <c r="M336" s="726" t="s">
        <v>6426</v>
      </c>
      <c r="N336" s="746" t="s">
        <v>829</v>
      </c>
      <c r="O336" s="738" t="s">
        <v>6640</v>
      </c>
      <c r="P336" s="749" t="s">
        <v>6499</v>
      </c>
      <c r="Q336" s="727" t="s">
        <v>6661</v>
      </c>
      <c r="R336" t="s">
        <v>6965</v>
      </c>
    </row>
    <row r="337" spans="1:18">
      <c r="A337" s="721"/>
      <c r="B337" s="738">
        <v>4</v>
      </c>
      <c r="C337" s="752" t="s">
        <v>6507</v>
      </c>
      <c r="D337" s="723" t="s">
        <v>23</v>
      </c>
      <c r="E337" s="738" t="s">
        <v>254</v>
      </c>
      <c r="F337" s="738" t="s">
        <v>6496</v>
      </c>
      <c r="G337" s="781">
        <v>39560</v>
      </c>
      <c r="H337" s="724">
        <f t="shared" ca="1" si="5"/>
        <v>11</v>
      </c>
      <c r="I337" s="747" t="s">
        <v>1403</v>
      </c>
      <c r="J337" s="738" t="s">
        <v>6624</v>
      </c>
      <c r="K337" s="738" t="s">
        <v>6622</v>
      </c>
      <c r="L337" s="726"/>
      <c r="M337" s="726" t="s">
        <v>6426</v>
      </c>
      <c r="N337" s="746" t="s">
        <v>829</v>
      </c>
      <c r="O337" s="738" t="s">
        <v>6640</v>
      </c>
      <c r="P337" s="749" t="s">
        <v>6501</v>
      </c>
      <c r="Q337" s="727" t="s">
        <v>6661</v>
      </c>
      <c r="R337" t="s">
        <v>6965</v>
      </c>
    </row>
    <row r="338" spans="1:18">
      <c r="A338" s="721"/>
      <c r="B338" s="738">
        <v>5</v>
      </c>
      <c r="C338" s="753" t="s">
        <v>6505</v>
      </c>
      <c r="D338" s="723" t="s">
        <v>23</v>
      </c>
      <c r="E338" s="738" t="s">
        <v>254</v>
      </c>
      <c r="F338" s="738" t="s">
        <v>6496</v>
      </c>
      <c r="G338" s="781">
        <v>41629</v>
      </c>
      <c r="H338" s="724">
        <f t="shared" ca="1" si="5"/>
        <v>6</v>
      </c>
      <c r="I338" s="747" t="s">
        <v>1403</v>
      </c>
      <c r="J338" s="738" t="s">
        <v>6624</v>
      </c>
      <c r="K338" s="738" t="s">
        <v>6622</v>
      </c>
      <c r="L338" s="726"/>
      <c r="M338" s="726" t="s">
        <v>6426</v>
      </c>
      <c r="N338" s="746" t="s">
        <v>829</v>
      </c>
      <c r="O338" s="738" t="s">
        <v>6640</v>
      </c>
      <c r="P338" s="749" t="s">
        <v>6504</v>
      </c>
      <c r="Q338" s="727" t="s">
        <v>6661</v>
      </c>
      <c r="R338" t="s">
        <v>6965</v>
      </c>
    </row>
    <row r="339" spans="1:18">
      <c r="A339" s="721"/>
      <c r="B339" s="738">
        <v>6</v>
      </c>
      <c r="C339" s="753" t="s">
        <v>6508</v>
      </c>
      <c r="D339" s="723" t="s">
        <v>16</v>
      </c>
      <c r="E339" s="738" t="s">
        <v>254</v>
      </c>
      <c r="F339" s="738" t="s">
        <v>6496</v>
      </c>
      <c r="G339" s="781">
        <v>40917</v>
      </c>
      <c r="H339" s="724">
        <f t="shared" ca="1" si="5"/>
        <v>8</v>
      </c>
      <c r="I339" s="747" t="s">
        <v>1403</v>
      </c>
      <c r="J339" s="738" t="s">
        <v>6624</v>
      </c>
      <c r="K339" s="738" t="s">
        <v>6622</v>
      </c>
      <c r="L339" s="726"/>
      <c r="M339" s="726" t="s">
        <v>6426</v>
      </c>
      <c r="N339" s="746" t="s">
        <v>829</v>
      </c>
      <c r="O339" s="738" t="s">
        <v>6640</v>
      </c>
      <c r="P339" s="748" t="s">
        <v>6662</v>
      </c>
      <c r="Q339" s="727" t="s">
        <v>6661</v>
      </c>
      <c r="R339" t="s">
        <v>6965</v>
      </c>
    </row>
    <row r="340" spans="1:18">
      <c r="A340" s="738">
        <v>97</v>
      </c>
      <c r="B340" s="738">
        <v>1</v>
      </c>
      <c r="C340" s="722" t="s">
        <v>991</v>
      </c>
      <c r="D340" s="723" t="s">
        <v>23</v>
      </c>
      <c r="E340" s="721" t="s">
        <v>221</v>
      </c>
      <c r="F340" s="721" t="s">
        <v>414</v>
      </c>
      <c r="G340" s="774">
        <v>32368</v>
      </c>
      <c r="H340" s="724">
        <f ca="1">DATEDIF(G340,TODAY(),"Y")</f>
        <v>31</v>
      </c>
      <c r="I340" s="725" t="s">
        <v>1403</v>
      </c>
      <c r="J340" s="721" t="s">
        <v>241</v>
      </c>
      <c r="K340" s="721" t="s">
        <v>165</v>
      </c>
      <c r="L340" s="726"/>
      <c r="M340" s="726" t="s">
        <v>6426</v>
      </c>
      <c r="N340" s="722" t="s">
        <v>829</v>
      </c>
      <c r="O340" s="721" t="s">
        <v>222</v>
      </c>
      <c r="P340" s="722"/>
      <c r="Q340" s="722" t="s">
        <v>981</v>
      </c>
      <c r="R340" t="s">
        <v>6965</v>
      </c>
    </row>
    <row r="341" spans="1:18" s="622" customFormat="1">
      <c r="A341" s="738"/>
      <c r="B341" s="738">
        <v>2</v>
      </c>
      <c r="C341" s="722" t="s">
        <v>990</v>
      </c>
      <c r="D341" s="723" t="s">
        <v>16</v>
      </c>
      <c r="E341" s="721" t="s">
        <v>221</v>
      </c>
      <c r="F341" s="721" t="s">
        <v>22</v>
      </c>
      <c r="G341" s="774">
        <v>35407</v>
      </c>
      <c r="H341" s="724">
        <f t="shared" ca="1" si="5"/>
        <v>23</v>
      </c>
      <c r="I341" s="725" t="s">
        <v>1403</v>
      </c>
      <c r="J341" s="721" t="s">
        <v>267</v>
      </c>
      <c r="K341" s="721" t="s">
        <v>6623</v>
      </c>
      <c r="L341" s="726"/>
      <c r="M341" s="726" t="s">
        <v>6426</v>
      </c>
      <c r="N341" s="722" t="s">
        <v>829</v>
      </c>
      <c r="O341" s="721" t="s">
        <v>245</v>
      </c>
      <c r="P341" s="722" t="s">
        <v>989</v>
      </c>
      <c r="Q341" s="722" t="s">
        <v>981</v>
      </c>
      <c r="R341" t="s">
        <v>6965</v>
      </c>
    </row>
    <row r="342" spans="1:18">
      <c r="A342" s="40"/>
      <c r="B342" s="738">
        <v>3</v>
      </c>
      <c r="C342" s="823" t="s">
        <v>6699</v>
      </c>
      <c r="D342" s="757" t="s">
        <v>16</v>
      </c>
      <c r="E342" s="738" t="s">
        <v>254</v>
      </c>
      <c r="F342" s="738" t="s">
        <v>229</v>
      </c>
      <c r="G342" s="888">
        <v>41929</v>
      </c>
      <c r="H342" s="631">
        <f t="shared" ca="1" si="5"/>
        <v>5</v>
      </c>
      <c r="I342" s="813" t="s">
        <v>1403</v>
      </c>
      <c r="J342" s="738" t="s">
        <v>6624</v>
      </c>
      <c r="K342" s="738" t="s">
        <v>6622</v>
      </c>
      <c r="L342" s="40"/>
      <c r="M342" s="889" t="s">
        <v>6426</v>
      </c>
      <c r="N342" s="722" t="s">
        <v>829</v>
      </c>
      <c r="O342" s="738" t="s">
        <v>6640</v>
      </c>
      <c r="P342" s="40"/>
      <c r="Q342" s="40"/>
      <c r="R342" t="s">
        <v>6965</v>
      </c>
    </row>
    <row r="343" spans="1:18">
      <c r="A343" s="823">
        <v>98</v>
      </c>
      <c r="B343" s="738">
        <v>1</v>
      </c>
      <c r="C343" s="823" t="s">
        <v>6869</v>
      </c>
      <c r="D343" s="757" t="s">
        <v>23</v>
      </c>
      <c r="E343" s="738" t="s">
        <v>221</v>
      </c>
      <c r="F343" s="738" t="s">
        <v>376</v>
      </c>
      <c r="G343" s="888">
        <v>25576</v>
      </c>
      <c r="H343" s="631">
        <f t="shared" ca="1" si="5"/>
        <v>50</v>
      </c>
      <c r="I343" s="813" t="s">
        <v>1403</v>
      </c>
      <c r="J343" s="738" t="s">
        <v>258</v>
      </c>
      <c r="K343" s="738" t="s">
        <v>261</v>
      </c>
      <c r="L343" s="40"/>
      <c r="M343" s="889" t="s">
        <v>6426</v>
      </c>
      <c r="N343" s="722" t="s">
        <v>829</v>
      </c>
      <c r="O343" s="738" t="s">
        <v>222</v>
      </c>
      <c r="P343" s="40"/>
      <c r="Q343" s="40"/>
      <c r="R343" t="s">
        <v>6965</v>
      </c>
    </row>
    <row r="344" spans="1:18">
      <c r="A344" s="40"/>
      <c r="B344" s="738">
        <v>2</v>
      </c>
      <c r="C344" s="823" t="s">
        <v>6870</v>
      </c>
      <c r="D344" s="757" t="s">
        <v>16</v>
      </c>
      <c r="E344" s="738" t="s">
        <v>221</v>
      </c>
      <c r="F344" s="738" t="s">
        <v>376</v>
      </c>
      <c r="G344" s="888"/>
      <c r="H344" s="631">
        <f t="shared" ca="1" si="5"/>
        <v>120</v>
      </c>
      <c r="I344" s="813" t="s">
        <v>1403</v>
      </c>
      <c r="J344" s="738" t="s">
        <v>258</v>
      </c>
      <c r="K344" s="738" t="s">
        <v>6621</v>
      </c>
      <c r="L344" s="40"/>
      <c r="M344" s="889" t="s">
        <v>6426</v>
      </c>
      <c r="N344" s="722" t="s">
        <v>829</v>
      </c>
      <c r="O344" s="738" t="s">
        <v>245</v>
      </c>
      <c r="P344" s="40"/>
      <c r="Q344" s="40"/>
      <c r="R344" t="s">
        <v>6965</v>
      </c>
    </row>
    <row r="345" spans="1:18">
      <c r="A345" s="40"/>
      <c r="B345" s="738">
        <v>3</v>
      </c>
      <c r="C345" s="823" t="s">
        <v>6871</v>
      </c>
      <c r="D345" s="757" t="s">
        <v>16</v>
      </c>
      <c r="E345" s="738" t="s">
        <v>254</v>
      </c>
      <c r="F345" s="738" t="s">
        <v>376</v>
      </c>
      <c r="G345" s="888" t="s">
        <v>6873</v>
      </c>
      <c r="H345" s="631"/>
      <c r="I345" s="813" t="s">
        <v>1403</v>
      </c>
      <c r="J345" s="738" t="s">
        <v>267</v>
      </c>
      <c r="K345" s="738" t="s">
        <v>6623</v>
      </c>
      <c r="L345" s="40"/>
      <c r="M345" s="889" t="s">
        <v>6426</v>
      </c>
      <c r="N345" s="722" t="s">
        <v>829</v>
      </c>
      <c r="O345" s="738" t="s">
        <v>6640</v>
      </c>
      <c r="P345" s="40"/>
      <c r="Q345" s="40"/>
      <c r="R345" t="s">
        <v>6965</v>
      </c>
    </row>
    <row r="346" spans="1:18">
      <c r="A346" s="40"/>
      <c r="B346" s="738">
        <v>4</v>
      </c>
      <c r="C346" s="823" t="s">
        <v>6872</v>
      </c>
      <c r="D346" s="757" t="s">
        <v>23</v>
      </c>
      <c r="E346" s="738" t="s">
        <v>254</v>
      </c>
      <c r="F346" s="738" t="s">
        <v>4801</v>
      </c>
      <c r="G346" s="888" t="s">
        <v>6874</v>
      </c>
      <c r="H346" s="631"/>
      <c r="I346" s="813" t="s">
        <v>1403</v>
      </c>
      <c r="J346" s="738" t="s">
        <v>249</v>
      </c>
      <c r="K346" s="738" t="s">
        <v>6623</v>
      </c>
      <c r="L346" s="40"/>
      <c r="M346" s="889" t="s">
        <v>6426</v>
      </c>
      <c r="N346" s="722" t="s">
        <v>829</v>
      </c>
      <c r="O346" s="738" t="s">
        <v>6640</v>
      </c>
      <c r="P346" s="40"/>
      <c r="Q346" s="40"/>
      <c r="R346" t="s">
        <v>6965</v>
      </c>
    </row>
    <row r="347" spans="1:18" s="884" customFormat="1">
      <c r="A347" s="808">
        <v>99</v>
      </c>
      <c r="B347" s="808">
        <v>1</v>
      </c>
      <c r="C347" s="808" t="s">
        <v>1413</v>
      </c>
      <c r="D347" s="907" t="s">
        <v>23</v>
      </c>
      <c r="E347" s="808" t="s">
        <v>221</v>
      </c>
      <c r="F347" s="808" t="s">
        <v>1414</v>
      </c>
      <c r="G347" s="908">
        <v>27590</v>
      </c>
      <c r="H347" s="909">
        <f t="shared" ca="1" si="5"/>
        <v>44</v>
      </c>
      <c r="I347" s="907" t="s">
        <v>1403</v>
      </c>
      <c r="J347" s="808" t="s">
        <v>241</v>
      </c>
      <c r="K347" s="808" t="s">
        <v>165</v>
      </c>
      <c r="L347" s="910"/>
      <c r="M347" s="910" t="s">
        <v>6426</v>
      </c>
      <c r="N347" s="808" t="s">
        <v>1418</v>
      </c>
      <c r="O347" s="808" t="s">
        <v>222</v>
      </c>
      <c r="P347" s="808" t="s">
        <v>1412</v>
      </c>
      <c r="Q347" s="808" t="s">
        <v>1417</v>
      </c>
      <c r="R347" s="884" t="s">
        <v>6965</v>
      </c>
    </row>
    <row r="348" spans="1:18">
      <c r="A348" s="745"/>
      <c r="B348" s="738">
        <v>2</v>
      </c>
      <c r="C348" s="722" t="s">
        <v>1421</v>
      </c>
      <c r="D348" s="723" t="s">
        <v>16</v>
      </c>
      <c r="E348" s="721" t="s">
        <v>221</v>
      </c>
      <c r="F348" s="721" t="s">
        <v>524</v>
      </c>
      <c r="G348" s="774">
        <v>29271</v>
      </c>
      <c r="H348" s="724">
        <f t="shared" ca="1" si="5"/>
        <v>40</v>
      </c>
      <c r="I348" s="725" t="s">
        <v>1403</v>
      </c>
      <c r="J348" s="721" t="s">
        <v>258</v>
      </c>
      <c r="K348" s="721" t="s">
        <v>6621</v>
      </c>
      <c r="L348" s="726"/>
      <c r="M348" s="726" t="s">
        <v>6426</v>
      </c>
      <c r="N348" s="722" t="s">
        <v>1418</v>
      </c>
      <c r="O348" s="721" t="s">
        <v>245</v>
      </c>
      <c r="P348" s="722" t="s">
        <v>1420</v>
      </c>
      <c r="Q348" s="722" t="s">
        <v>1417</v>
      </c>
      <c r="R348" t="s">
        <v>6965</v>
      </c>
    </row>
    <row r="349" spans="1:18">
      <c r="A349" s="745"/>
      <c r="B349" s="721">
        <v>3</v>
      </c>
      <c r="C349" s="722" t="s">
        <v>1425</v>
      </c>
      <c r="D349" s="723" t="s">
        <v>16</v>
      </c>
      <c r="E349" s="721" t="s">
        <v>254</v>
      </c>
      <c r="F349" s="721" t="s">
        <v>524</v>
      </c>
      <c r="G349" s="774">
        <v>35670</v>
      </c>
      <c r="H349" s="724">
        <f t="shared" ca="1" si="5"/>
        <v>22</v>
      </c>
      <c r="I349" s="725" t="s">
        <v>1403</v>
      </c>
      <c r="J349" s="721" t="s">
        <v>267</v>
      </c>
      <c r="K349" s="721" t="s">
        <v>6622</v>
      </c>
      <c r="L349" s="726"/>
      <c r="M349" s="726" t="s">
        <v>6426</v>
      </c>
      <c r="N349" s="722" t="s">
        <v>1418</v>
      </c>
      <c r="O349" s="721" t="s">
        <v>6640</v>
      </c>
      <c r="P349" s="722" t="s">
        <v>1424</v>
      </c>
      <c r="Q349" s="722" t="s">
        <v>1417</v>
      </c>
      <c r="R349" t="s">
        <v>6965</v>
      </c>
    </row>
    <row r="350" spans="1:18">
      <c r="A350" s="745"/>
      <c r="B350" s="721">
        <v>4</v>
      </c>
      <c r="C350" s="722" t="s">
        <v>1427</v>
      </c>
      <c r="D350" s="723" t="s">
        <v>16</v>
      </c>
      <c r="E350" s="721" t="s">
        <v>254</v>
      </c>
      <c r="F350" s="721" t="s">
        <v>230</v>
      </c>
      <c r="G350" s="774">
        <v>36647</v>
      </c>
      <c r="H350" s="724">
        <f t="shared" ca="1" si="5"/>
        <v>19</v>
      </c>
      <c r="I350" s="725" t="s">
        <v>1403</v>
      </c>
      <c r="J350" s="721" t="s">
        <v>262</v>
      </c>
      <c r="K350" s="721" t="s">
        <v>6623</v>
      </c>
      <c r="L350" s="726"/>
      <c r="M350" s="726" t="s">
        <v>6426</v>
      </c>
      <c r="N350" s="722" t="s">
        <v>1418</v>
      </c>
      <c r="O350" s="721" t="s">
        <v>6640</v>
      </c>
      <c r="P350" s="722" t="s">
        <v>1426</v>
      </c>
      <c r="Q350" s="722" t="s">
        <v>1417</v>
      </c>
      <c r="R350" t="s">
        <v>6965</v>
      </c>
    </row>
    <row r="351" spans="1:18">
      <c r="A351" s="745"/>
      <c r="B351" s="721">
        <v>5</v>
      </c>
      <c r="C351" s="722" t="s">
        <v>6889</v>
      </c>
      <c r="D351" s="723" t="s">
        <v>16</v>
      </c>
      <c r="E351" s="721" t="s">
        <v>254</v>
      </c>
      <c r="F351" s="721" t="s">
        <v>1227</v>
      </c>
      <c r="G351" s="774">
        <v>42588</v>
      </c>
      <c r="H351" s="724">
        <f t="shared" ca="1" si="5"/>
        <v>3</v>
      </c>
      <c r="I351" s="725" t="s">
        <v>1403</v>
      </c>
      <c r="J351" s="721" t="s">
        <v>6624</v>
      </c>
      <c r="K351" s="721" t="s">
        <v>6622</v>
      </c>
      <c r="L351" s="726"/>
      <c r="M351" s="726" t="s">
        <v>6426</v>
      </c>
      <c r="N351" s="722" t="s">
        <v>6890</v>
      </c>
      <c r="O351" s="721" t="s">
        <v>6640</v>
      </c>
      <c r="P351" s="722"/>
      <c r="Q351" s="722"/>
      <c r="R351" t="s">
        <v>6965</v>
      </c>
    </row>
    <row r="352" spans="1:18">
      <c r="A352" s="745">
        <v>100</v>
      </c>
      <c r="B352" s="721">
        <v>1</v>
      </c>
      <c r="C352" s="722" t="s">
        <v>1429</v>
      </c>
      <c r="D352" s="723" t="s">
        <v>23</v>
      </c>
      <c r="E352" s="721" t="s">
        <v>221</v>
      </c>
      <c r="F352" s="721" t="s">
        <v>524</v>
      </c>
      <c r="G352" s="774">
        <v>16509</v>
      </c>
      <c r="H352" s="724">
        <f t="shared" ca="1" si="5"/>
        <v>75</v>
      </c>
      <c r="I352" s="725" t="s">
        <v>1403</v>
      </c>
      <c r="J352" s="721" t="s">
        <v>258</v>
      </c>
      <c r="K352" s="721" t="s">
        <v>165</v>
      </c>
      <c r="L352" s="726"/>
      <c r="M352" s="726" t="s">
        <v>6426</v>
      </c>
      <c r="N352" s="722" t="s">
        <v>1418</v>
      </c>
      <c r="O352" s="721" t="s">
        <v>222</v>
      </c>
      <c r="P352" s="722" t="s">
        <v>1428</v>
      </c>
      <c r="Q352" s="722" t="s">
        <v>1432</v>
      </c>
      <c r="R352" t="s">
        <v>6965</v>
      </c>
    </row>
    <row r="353" spans="1:18">
      <c r="A353" s="745"/>
      <c r="B353" s="721">
        <v>2</v>
      </c>
      <c r="C353" s="722" t="s">
        <v>1434</v>
      </c>
      <c r="D353" s="723" t="s">
        <v>16</v>
      </c>
      <c r="E353" s="721" t="s">
        <v>221</v>
      </c>
      <c r="F353" s="721" t="s">
        <v>524</v>
      </c>
      <c r="G353" s="774">
        <v>18360</v>
      </c>
      <c r="H353" s="724">
        <f t="shared" ca="1" si="5"/>
        <v>70</v>
      </c>
      <c r="I353" s="725" t="s">
        <v>1403</v>
      </c>
      <c r="J353" s="721" t="s">
        <v>258</v>
      </c>
      <c r="K353" s="721" t="s">
        <v>6621</v>
      </c>
      <c r="L353" s="726"/>
      <c r="M353" s="726" t="s">
        <v>6426</v>
      </c>
      <c r="N353" s="722" t="s">
        <v>1418</v>
      </c>
      <c r="O353" s="721" t="s">
        <v>245</v>
      </c>
      <c r="P353" s="722" t="s">
        <v>1433</v>
      </c>
      <c r="Q353" s="722" t="s">
        <v>1432</v>
      </c>
      <c r="R353" t="s">
        <v>6965</v>
      </c>
    </row>
    <row r="354" spans="1:18">
      <c r="A354" s="745"/>
      <c r="B354" s="721">
        <v>3</v>
      </c>
      <c r="C354" s="722" t="s">
        <v>1437</v>
      </c>
      <c r="D354" s="723" t="s">
        <v>23</v>
      </c>
      <c r="E354" s="721" t="s">
        <v>254</v>
      </c>
      <c r="F354" s="721" t="s">
        <v>524</v>
      </c>
      <c r="G354" s="774">
        <v>30294</v>
      </c>
      <c r="H354" s="724">
        <f t="shared" ca="1" si="5"/>
        <v>37</v>
      </c>
      <c r="I354" s="725" t="s">
        <v>1403</v>
      </c>
      <c r="J354" s="721" t="s">
        <v>241</v>
      </c>
      <c r="K354" s="721" t="s">
        <v>261</v>
      </c>
      <c r="L354" s="726"/>
      <c r="M354" s="726" t="s">
        <v>6426</v>
      </c>
      <c r="N354" s="722" t="s">
        <v>1418</v>
      </c>
      <c r="O354" s="721" t="s">
        <v>6640</v>
      </c>
      <c r="P354" s="727" t="s">
        <v>6663</v>
      </c>
      <c r="Q354" s="722" t="s">
        <v>1432</v>
      </c>
      <c r="R354" t="s">
        <v>6965</v>
      </c>
    </row>
    <row r="355" spans="1:18">
      <c r="A355" s="745">
        <v>101</v>
      </c>
      <c r="B355" s="721">
        <v>1</v>
      </c>
      <c r="C355" s="722" t="s">
        <v>1439</v>
      </c>
      <c r="D355" s="723" t="s">
        <v>23</v>
      </c>
      <c r="E355" s="721" t="s">
        <v>221</v>
      </c>
      <c r="F355" s="721" t="s">
        <v>219</v>
      </c>
      <c r="G355" s="774">
        <v>20647</v>
      </c>
      <c r="H355" s="724">
        <f t="shared" ca="1" si="5"/>
        <v>63</v>
      </c>
      <c r="I355" s="725" t="s">
        <v>1403</v>
      </c>
      <c r="J355" s="721" t="s">
        <v>241</v>
      </c>
      <c r="K355" s="721" t="s">
        <v>165</v>
      </c>
      <c r="L355" s="726"/>
      <c r="M355" s="726" t="s">
        <v>6426</v>
      </c>
      <c r="N355" s="722" t="s">
        <v>1418</v>
      </c>
      <c r="O355" s="721" t="s">
        <v>222</v>
      </c>
      <c r="P355" s="722" t="s">
        <v>1438</v>
      </c>
      <c r="Q355" s="722" t="s">
        <v>1442</v>
      </c>
      <c r="R355" t="s">
        <v>6965</v>
      </c>
    </row>
    <row r="356" spans="1:18">
      <c r="A356" s="745"/>
      <c r="B356" s="721">
        <v>2</v>
      </c>
      <c r="C356" s="722" t="s">
        <v>6443</v>
      </c>
      <c r="D356" s="723" t="s">
        <v>16</v>
      </c>
      <c r="E356" s="721" t="s">
        <v>221</v>
      </c>
      <c r="F356" s="721" t="s">
        <v>1375</v>
      </c>
      <c r="G356" s="774">
        <v>26183</v>
      </c>
      <c r="H356" s="724">
        <f t="shared" ca="1" si="5"/>
        <v>48</v>
      </c>
      <c r="I356" s="725" t="s">
        <v>1403</v>
      </c>
      <c r="J356" s="721" t="s">
        <v>241</v>
      </c>
      <c r="K356" s="721" t="s">
        <v>6621</v>
      </c>
      <c r="L356" s="726"/>
      <c r="M356" s="726" t="s">
        <v>6426</v>
      </c>
      <c r="N356" s="722" t="s">
        <v>1418</v>
      </c>
      <c r="O356" s="721" t="s">
        <v>245</v>
      </c>
      <c r="P356" s="722"/>
      <c r="Q356" s="722"/>
      <c r="R356" t="s">
        <v>6965</v>
      </c>
    </row>
    <row r="357" spans="1:18">
      <c r="A357" s="745"/>
      <c r="B357" s="721">
        <v>2</v>
      </c>
      <c r="C357" s="722" t="s">
        <v>1444</v>
      </c>
      <c r="D357" s="723" t="s">
        <v>23</v>
      </c>
      <c r="E357" s="721" t="s">
        <v>254</v>
      </c>
      <c r="F357" s="721" t="s">
        <v>230</v>
      </c>
      <c r="G357" s="774">
        <v>38510</v>
      </c>
      <c r="H357" s="724">
        <f t="shared" ca="1" si="5"/>
        <v>14</v>
      </c>
      <c r="I357" s="725" t="s">
        <v>1403</v>
      </c>
      <c r="J357" s="721" t="s">
        <v>249</v>
      </c>
      <c r="K357" s="721" t="s">
        <v>6623</v>
      </c>
      <c r="L357" s="726"/>
      <c r="M357" s="726" t="s">
        <v>6426</v>
      </c>
      <c r="N357" s="722" t="s">
        <v>1418</v>
      </c>
      <c r="O357" s="721" t="s">
        <v>1445</v>
      </c>
      <c r="P357" s="727" t="s">
        <v>1443</v>
      </c>
      <c r="Q357" s="722" t="s">
        <v>1442</v>
      </c>
      <c r="R357" t="s">
        <v>6965</v>
      </c>
    </row>
    <row r="358" spans="1:18">
      <c r="A358" s="745"/>
      <c r="B358" s="721">
        <v>3</v>
      </c>
      <c r="C358" s="722" t="s">
        <v>1449</v>
      </c>
      <c r="D358" s="723" t="s">
        <v>23</v>
      </c>
      <c r="E358" s="721" t="s">
        <v>254</v>
      </c>
      <c r="F358" s="721" t="s">
        <v>230</v>
      </c>
      <c r="G358" s="774">
        <v>38512</v>
      </c>
      <c r="H358" s="724">
        <f t="shared" ca="1" si="5"/>
        <v>14</v>
      </c>
      <c r="I358" s="725" t="s">
        <v>1403</v>
      </c>
      <c r="J358" s="721" t="s">
        <v>249</v>
      </c>
      <c r="K358" s="721" t="s">
        <v>6623</v>
      </c>
      <c r="L358" s="726"/>
      <c r="M358" s="726" t="s">
        <v>6426</v>
      </c>
      <c r="N358" s="722" t="s">
        <v>1418</v>
      </c>
      <c r="O358" s="721" t="s">
        <v>1445</v>
      </c>
      <c r="P358" s="727" t="s">
        <v>1448</v>
      </c>
      <c r="Q358" s="722" t="s">
        <v>1442</v>
      </c>
      <c r="R358" t="s">
        <v>6965</v>
      </c>
    </row>
    <row r="359" spans="1:18">
      <c r="A359" s="745">
        <v>103</v>
      </c>
      <c r="B359" s="721">
        <v>1</v>
      </c>
      <c r="C359" s="722" t="s">
        <v>1451</v>
      </c>
      <c r="D359" s="723" t="s">
        <v>23</v>
      </c>
      <c r="E359" s="721" t="s">
        <v>221</v>
      </c>
      <c r="F359" s="721" t="s">
        <v>467</v>
      </c>
      <c r="G359" s="774">
        <v>32590</v>
      </c>
      <c r="H359" s="724">
        <f t="shared" ca="1" si="5"/>
        <v>31</v>
      </c>
      <c r="I359" s="725" t="s">
        <v>1403</v>
      </c>
      <c r="J359" s="721" t="s">
        <v>258</v>
      </c>
      <c r="K359" s="721" t="s">
        <v>6822</v>
      </c>
      <c r="L359" s="726"/>
      <c r="M359" s="726" t="s">
        <v>6426</v>
      </c>
      <c r="N359" s="722" t="s">
        <v>1418</v>
      </c>
      <c r="O359" s="721" t="s">
        <v>222</v>
      </c>
      <c r="P359" s="722" t="s">
        <v>1450</v>
      </c>
      <c r="Q359" s="734" t="s">
        <v>1453</v>
      </c>
      <c r="R359" t="s">
        <v>6965</v>
      </c>
    </row>
    <row r="360" spans="1:18">
      <c r="A360" s="745"/>
      <c r="B360" s="721">
        <v>2</v>
      </c>
      <c r="C360" s="722" t="s">
        <v>1455</v>
      </c>
      <c r="D360" s="723" t="s">
        <v>16</v>
      </c>
      <c r="E360" s="721" t="s">
        <v>221</v>
      </c>
      <c r="F360" s="721" t="s">
        <v>244</v>
      </c>
      <c r="G360" s="774">
        <v>33886</v>
      </c>
      <c r="H360" s="724">
        <f t="shared" ca="1" si="5"/>
        <v>27</v>
      </c>
      <c r="I360" s="725" t="s">
        <v>1403</v>
      </c>
      <c r="J360" s="721" t="s">
        <v>267</v>
      </c>
      <c r="K360" s="721" t="s">
        <v>6621</v>
      </c>
      <c r="L360" s="726"/>
      <c r="M360" s="726" t="s">
        <v>6426</v>
      </c>
      <c r="N360" s="722" t="s">
        <v>1418</v>
      </c>
      <c r="O360" s="721" t="s">
        <v>245</v>
      </c>
      <c r="P360" s="727" t="s">
        <v>1454</v>
      </c>
      <c r="Q360" s="734" t="s">
        <v>1453</v>
      </c>
      <c r="R360" t="s">
        <v>6965</v>
      </c>
    </row>
    <row r="361" spans="1:18">
      <c r="A361" s="745"/>
      <c r="B361" s="721">
        <v>3</v>
      </c>
      <c r="C361" s="722" t="s">
        <v>6891</v>
      </c>
      <c r="D361" s="723" t="s">
        <v>16</v>
      </c>
      <c r="E361" s="721" t="s">
        <v>254</v>
      </c>
      <c r="F361" s="721" t="s">
        <v>229</v>
      </c>
      <c r="G361" s="774">
        <v>42551</v>
      </c>
      <c r="H361" s="724">
        <f t="shared" ca="1" si="5"/>
        <v>3</v>
      </c>
      <c r="I361" s="725" t="s">
        <v>1403</v>
      </c>
      <c r="J361" s="721" t="s">
        <v>6624</v>
      </c>
      <c r="K361" s="721" t="s">
        <v>6622</v>
      </c>
      <c r="L361" s="726"/>
      <c r="M361" s="726" t="s">
        <v>6426</v>
      </c>
      <c r="N361" s="722" t="s">
        <v>1418</v>
      </c>
      <c r="O361" s="721" t="s">
        <v>6640</v>
      </c>
      <c r="P361" s="727"/>
      <c r="Q361" s="734"/>
      <c r="R361" t="s">
        <v>6965</v>
      </c>
    </row>
    <row r="362" spans="1:18">
      <c r="A362" s="745">
        <v>104</v>
      </c>
      <c r="B362" s="721">
        <v>1</v>
      </c>
      <c r="C362" s="722" t="s">
        <v>1459</v>
      </c>
      <c r="D362" s="723" t="s">
        <v>23</v>
      </c>
      <c r="E362" s="721" t="s">
        <v>221</v>
      </c>
      <c r="F362" s="721" t="s">
        <v>414</v>
      </c>
      <c r="G362" s="774">
        <v>27238</v>
      </c>
      <c r="H362" s="724">
        <f t="shared" ca="1" si="5"/>
        <v>45</v>
      </c>
      <c r="I362" s="725" t="s">
        <v>1403</v>
      </c>
      <c r="J362" s="721" t="s">
        <v>241</v>
      </c>
      <c r="K362" s="721" t="s">
        <v>428</v>
      </c>
      <c r="L362" s="726"/>
      <c r="M362" s="726" t="s">
        <v>6426</v>
      </c>
      <c r="N362" s="722" t="s">
        <v>1418</v>
      </c>
      <c r="O362" s="721" t="s">
        <v>222</v>
      </c>
      <c r="P362" s="722" t="s">
        <v>1458</v>
      </c>
      <c r="Q362" s="722" t="s">
        <v>1461</v>
      </c>
      <c r="R362" t="s">
        <v>6965</v>
      </c>
    </row>
    <row r="363" spans="1:18">
      <c r="A363" s="745"/>
      <c r="B363" s="721">
        <v>2</v>
      </c>
      <c r="C363" s="722" t="s">
        <v>1464</v>
      </c>
      <c r="D363" s="723" t="s">
        <v>16</v>
      </c>
      <c r="E363" s="721" t="s">
        <v>221</v>
      </c>
      <c r="F363" s="721" t="s">
        <v>414</v>
      </c>
      <c r="G363" s="774">
        <v>25931</v>
      </c>
      <c r="H363" s="724">
        <f t="shared" ca="1" si="5"/>
        <v>49</v>
      </c>
      <c r="I363" s="725" t="s">
        <v>1403</v>
      </c>
      <c r="J363" s="721" t="s">
        <v>241</v>
      </c>
      <c r="K363" s="721" t="s">
        <v>6621</v>
      </c>
      <c r="L363" s="726"/>
      <c r="M363" s="726" t="s">
        <v>6426</v>
      </c>
      <c r="N363" s="722" t="s">
        <v>1418</v>
      </c>
      <c r="O363" s="721" t="s">
        <v>245</v>
      </c>
      <c r="P363" s="727" t="s">
        <v>1463</v>
      </c>
      <c r="Q363" s="722" t="s">
        <v>1461</v>
      </c>
      <c r="R363" t="s">
        <v>6965</v>
      </c>
    </row>
    <row r="364" spans="1:18">
      <c r="A364" s="745"/>
      <c r="B364" s="721">
        <v>3</v>
      </c>
      <c r="C364" s="722" t="s">
        <v>1468</v>
      </c>
      <c r="D364" s="723" t="s">
        <v>23</v>
      </c>
      <c r="E364" s="721" t="s">
        <v>254</v>
      </c>
      <c r="F364" s="721" t="s">
        <v>414</v>
      </c>
      <c r="G364" s="774">
        <v>35295</v>
      </c>
      <c r="H364" s="724">
        <f t="shared" ca="1" si="5"/>
        <v>23</v>
      </c>
      <c r="I364" s="725" t="s">
        <v>1403</v>
      </c>
      <c r="J364" s="721" t="s">
        <v>241</v>
      </c>
      <c r="K364" s="721" t="s">
        <v>6623</v>
      </c>
      <c r="L364" s="726"/>
      <c r="M364" s="726" t="s">
        <v>6426</v>
      </c>
      <c r="N364" s="722" t="s">
        <v>1418</v>
      </c>
      <c r="O364" s="721" t="s">
        <v>6640</v>
      </c>
      <c r="P364" s="722" t="s">
        <v>1467</v>
      </c>
      <c r="Q364" s="722" t="s">
        <v>1461</v>
      </c>
      <c r="R364" t="s">
        <v>6965</v>
      </c>
    </row>
    <row r="365" spans="1:18">
      <c r="A365" s="745"/>
      <c r="B365" s="721">
        <v>4</v>
      </c>
      <c r="C365" s="722" t="s">
        <v>1471</v>
      </c>
      <c r="D365" s="723" t="s">
        <v>23</v>
      </c>
      <c r="E365" s="721" t="s">
        <v>254</v>
      </c>
      <c r="F365" s="721" t="s">
        <v>414</v>
      </c>
      <c r="G365" s="774">
        <v>35958</v>
      </c>
      <c r="H365" s="724">
        <f t="shared" ca="1" si="5"/>
        <v>21</v>
      </c>
      <c r="I365" s="725" t="s">
        <v>1403</v>
      </c>
      <c r="J365" s="721" t="s">
        <v>258</v>
      </c>
      <c r="K365" s="721" t="s">
        <v>6623</v>
      </c>
      <c r="L365" s="726"/>
      <c r="M365" s="726" t="s">
        <v>6426</v>
      </c>
      <c r="N365" s="722" t="s">
        <v>1418</v>
      </c>
      <c r="O365" s="721" t="s">
        <v>6640</v>
      </c>
      <c r="P365" s="722" t="s">
        <v>1470</v>
      </c>
      <c r="Q365" s="722" t="s">
        <v>1461</v>
      </c>
      <c r="R365" t="s">
        <v>6965</v>
      </c>
    </row>
    <row r="366" spans="1:18">
      <c r="A366" s="745">
        <v>105</v>
      </c>
      <c r="B366" s="721">
        <v>1</v>
      </c>
      <c r="C366" s="722" t="s">
        <v>1473</v>
      </c>
      <c r="D366" s="723" t="s">
        <v>23</v>
      </c>
      <c r="E366" s="721" t="s">
        <v>221</v>
      </c>
      <c r="F366" s="721" t="s">
        <v>524</v>
      </c>
      <c r="G366" s="774">
        <v>29715</v>
      </c>
      <c r="H366" s="724">
        <f t="shared" ca="1" si="5"/>
        <v>38</v>
      </c>
      <c r="I366" s="725" t="s">
        <v>1403</v>
      </c>
      <c r="J366" s="721" t="s">
        <v>267</v>
      </c>
      <c r="K366" s="721" t="s">
        <v>165</v>
      </c>
      <c r="L366" s="726"/>
      <c r="M366" s="726" t="s">
        <v>6426</v>
      </c>
      <c r="N366" s="722" t="s">
        <v>1418</v>
      </c>
      <c r="O366" s="721" t="s">
        <v>222</v>
      </c>
      <c r="P366" s="722" t="s">
        <v>1472</v>
      </c>
      <c r="Q366" s="722" t="s">
        <v>1476</v>
      </c>
      <c r="R366" t="s">
        <v>6965</v>
      </c>
    </row>
    <row r="367" spans="1:18">
      <c r="A367" s="745"/>
      <c r="B367" s="721">
        <v>2</v>
      </c>
      <c r="C367" s="722" t="s">
        <v>1478</v>
      </c>
      <c r="D367" s="723" t="s">
        <v>16</v>
      </c>
      <c r="E367" s="721" t="s">
        <v>221</v>
      </c>
      <c r="F367" s="721" t="s">
        <v>524</v>
      </c>
      <c r="G367" s="774">
        <v>31088</v>
      </c>
      <c r="H367" s="724">
        <f t="shared" ca="1" si="5"/>
        <v>35</v>
      </c>
      <c r="I367" s="725" t="s">
        <v>1403</v>
      </c>
      <c r="J367" s="721" t="s">
        <v>267</v>
      </c>
      <c r="K367" s="721" t="s">
        <v>6621</v>
      </c>
      <c r="L367" s="726"/>
      <c r="M367" s="726" t="s">
        <v>6426</v>
      </c>
      <c r="N367" s="722" t="s">
        <v>1418</v>
      </c>
      <c r="O367" s="721" t="s">
        <v>245</v>
      </c>
      <c r="P367" s="722" t="s">
        <v>1477</v>
      </c>
      <c r="Q367" s="722" t="s">
        <v>1476</v>
      </c>
      <c r="R367" t="s">
        <v>6965</v>
      </c>
    </row>
    <row r="368" spans="1:18">
      <c r="A368" s="745"/>
      <c r="B368" s="721">
        <v>3</v>
      </c>
      <c r="C368" s="722" t="s">
        <v>1480</v>
      </c>
      <c r="D368" s="723" t="s">
        <v>23</v>
      </c>
      <c r="E368" s="721" t="s">
        <v>254</v>
      </c>
      <c r="F368" s="721" t="s">
        <v>22</v>
      </c>
      <c r="G368" s="774">
        <v>39359</v>
      </c>
      <c r="H368" s="724">
        <f t="shared" ca="1" si="5"/>
        <v>12</v>
      </c>
      <c r="I368" s="725" t="s">
        <v>1403</v>
      </c>
      <c r="J368" s="721" t="s">
        <v>249</v>
      </c>
      <c r="K368" s="721" t="s">
        <v>6623</v>
      </c>
      <c r="L368" s="726"/>
      <c r="M368" s="726" t="s">
        <v>6426</v>
      </c>
      <c r="N368" s="722" t="s">
        <v>1418</v>
      </c>
      <c r="O368" s="721" t="s">
        <v>6640</v>
      </c>
      <c r="P368" s="727" t="s">
        <v>1479</v>
      </c>
      <c r="Q368" s="722" t="s">
        <v>1476</v>
      </c>
      <c r="R368" t="s">
        <v>6965</v>
      </c>
    </row>
    <row r="369" spans="1:18">
      <c r="A369" s="745"/>
      <c r="B369" s="721">
        <v>4</v>
      </c>
      <c r="C369" s="722" t="s">
        <v>1482</v>
      </c>
      <c r="D369" s="723" t="s">
        <v>16</v>
      </c>
      <c r="E369" s="738" t="s">
        <v>254</v>
      </c>
      <c r="F369" s="738" t="s">
        <v>22</v>
      </c>
      <c r="G369" s="774">
        <v>41156</v>
      </c>
      <c r="H369" s="724">
        <f t="shared" ca="1" si="5"/>
        <v>7</v>
      </c>
      <c r="I369" s="747" t="s">
        <v>1403</v>
      </c>
      <c r="J369" s="738" t="s">
        <v>6624</v>
      </c>
      <c r="K369" s="738" t="s">
        <v>6622</v>
      </c>
      <c r="L369" s="726"/>
      <c r="M369" s="726" t="s">
        <v>6426</v>
      </c>
      <c r="N369" s="722" t="s">
        <v>1418</v>
      </c>
      <c r="O369" s="738" t="s">
        <v>6640</v>
      </c>
      <c r="P369" s="734" t="s">
        <v>1481</v>
      </c>
      <c r="Q369" s="722" t="s">
        <v>1476</v>
      </c>
      <c r="R369" t="s">
        <v>6965</v>
      </c>
    </row>
    <row r="370" spans="1:18">
      <c r="A370" s="745">
        <v>106</v>
      </c>
      <c r="B370" s="721">
        <v>1</v>
      </c>
      <c r="C370" s="722" t="s">
        <v>1484</v>
      </c>
      <c r="D370" s="723" t="s">
        <v>23</v>
      </c>
      <c r="E370" s="721" t="s">
        <v>221</v>
      </c>
      <c r="F370" s="721" t="s">
        <v>1485</v>
      </c>
      <c r="G370" s="774">
        <v>21406</v>
      </c>
      <c r="H370" s="724">
        <f t="shared" ca="1" si="5"/>
        <v>61</v>
      </c>
      <c r="I370" s="725" t="s">
        <v>1403</v>
      </c>
      <c r="J370" s="721" t="s">
        <v>241</v>
      </c>
      <c r="K370" s="721" t="s">
        <v>165</v>
      </c>
      <c r="L370" s="726"/>
      <c r="M370" s="726" t="s">
        <v>6426</v>
      </c>
      <c r="N370" s="722" t="s">
        <v>1418</v>
      </c>
      <c r="O370" s="721" t="s">
        <v>222</v>
      </c>
      <c r="P370" s="722" t="s">
        <v>1483</v>
      </c>
      <c r="Q370" s="722" t="s">
        <v>1488</v>
      </c>
      <c r="R370" t="s">
        <v>6965</v>
      </c>
    </row>
    <row r="371" spans="1:18">
      <c r="A371" s="745"/>
      <c r="B371" s="721">
        <v>2</v>
      </c>
      <c r="C371" s="722" t="s">
        <v>1490</v>
      </c>
      <c r="D371" s="723" t="s">
        <v>16</v>
      </c>
      <c r="E371" s="721" t="s">
        <v>221</v>
      </c>
      <c r="F371" s="721" t="s">
        <v>583</v>
      </c>
      <c r="G371" s="774">
        <v>28321</v>
      </c>
      <c r="H371" s="724">
        <f t="shared" ca="1" si="5"/>
        <v>42</v>
      </c>
      <c r="I371" s="725" t="s">
        <v>1403</v>
      </c>
      <c r="J371" s="721" t="s">
        <v>241</v>
      </c>
      <c r="K371" s="721" t="s">
        <v>165</v>
      </c>
      <c r="L371" s="726"/>
      <c r="M371" s="726" t="s">
        <v>6426</v>
      </c>
      <c r="N371" s="722" t="s">
        <v>1418</v>
      </c>
      <c r="O371" s="721" t="s">
        <v>245</v>
      </c>
      <c r="P371" s="722" t="s">
        <v>1489</v>
      </c>
      <c r="Q371" s="722" t="s">
        <v>1488</v>
      </c>
      <c r="R371" t="s">
        <v>6965</v>
      </c>
    </row>
    <row r="372" spans="1:18">
      <c r="A372" s="745"/>
      <c r="B372" s="721">
        <v>3</v>
      </c>
      <c r="C372" s="722" t="s">
        <v>1494</v>
      </c>
      <c r="D372" s="723" t="s">
        <v>23</v>
      </c>
      <c r="E372" s="721" t="s">
        <v>254</v>
      </c>
      <c r="F372" s="721" t="s">
        <v>1185</v>
      </c>
      <c r="G372" s="774">
        <v>35133</v>
      </c>
      <c r="H372" s="724">
        <f t="shared" ca="1" si="5"/>
        <v>24</v>
      </c>
      <c r="I372" s="725" t="s">
        <v>1403</v>
      </c>
      <c r="J372" s="721" t="s">
        <v>241</v>
      </c>
      <c r="K372" s="721" t="s">
        <v>6623</v>
      </c>
      <c r="L372" s="726"/>
      <c r="M372" s="726" t="s">
        <v>6426</v>
      </c>
      <c r="N372" s="722" t="s">
        <v>1418</v>
      </c>
      <c r="O372" s="721" t="s">
        <v>6640</v>
      </c>
      <c r="P372" s="722" t="s">
        <v>1493</v>
      </c>
      <c r="Q372" s="722" t="s">
        <v>1488</v>
      </c>
      <c r="R372" t="s">
        <v>6965</v>
      </c>
    </row>
    <row r="373" spans="1:18">
      <c r="A373" s="745"/>
      <c r="B373" s="721">
        <v>4</v>
      </c>
      <c r="C373" s="722" t="s">
        <v>1496</v>
      </c>
      <c r="D373" s="723" t="s">
        <v>23</v>
      </c>
      <c r="E373" s="721" t="s">
        <v>254</v>
      </c>
      <c r="F373" s="721" t="s">
        <v>230</v>
      </c>
      <c r="G373" s="774">
        <v>35667</v>
      </c>
      <c r="H373" s="724">
        <f t="shared" ca="1" si="5"/>
        <v>22</v>
      </c>
      <c r="I373" s="725" t="s">
        <v>1403</v>
      </c>
      <c r="J373" s="721" t="s">
        <v>241</v>
      </c>
      <c r="K373" s="721" t="s">
        <v>6623</v>
      </c>
      <c r="L373" s="726"/>
      <c r="M373" s="726" t="s">
        <v>6426</v>
      </c>
      <c r="N373" s="722" t="s">
        <v>1418</v>
      </c>
      <c r="O373" s="721" t="s">
        <v>6640</v>
      </c>
      <c r="P373" s="722" t="s">
        <v>1495</v>
      </c>
      <c r="Q373" s="722" t="s">
        <v>1488</v>
      </c>
      <c r="R373" t="s">
        <v>6965</v>
      </c>
    </row>
    <row r="374" spans="1:18">
      <c r="A374" s="745"/>
      <c r="B374" s="721">
        <v>5</v>
      </c>
      <c r="C374" s="722" t="s">
        <v>1498</v>
      </c>
      <c r="D374" s="723" t="s">
        <v>23</v>
      </c>
      <c r="E374" s="721" t="s">
        <v>254</v>
      </c>
      <c r="F374" s="721" t="s">
        <v>230</v>
      </c>
      <c r="G374" s="774">
        <v>35667</v>
      </c>
      <c r="H374" s="724">
        <f t="shared" ca="1" si="5"/>
        <v>22</v>
      </c>
      <c r="I374" s="725" t="s">
        <v>1403</v>
      </c>
      <c r="J374" s="721" t="s">
        <v>241</v>
      </c>
      <c r="K374" s="721" t="s">
        <v>6623</v>
      </c>
      <c r="L374" s="726"/>
      <c r="M374" s="726" t="s">
        <v>6426</v>
      </c>
      <c r="N374" s="722" t="s">
        <v>1418</v>
      </c>
      <c r="O374" s="721" t="s">
        <v>6640</v>
      </c>
      <c r="P374" s="722" t="s">
        <v>1497</v>
      </c>
      <c r="Q374" s="722" t="s">
        <v>1488</v>
      </c>
      <c r="R374" t="s">
        <v>6965</v>
      </c>
    </row>
    <row r="375" spans="1:18">
      <c r="A375" s="745"/>
      <c r="B375" s="721">
        <v>6</v>
      </c>
      <c r="C375" s="722" t="s">
        <v>6892</v>
      </c>
      <c r="D375" s="723" t="s">
        <v>23</v>
      </c>
      <c r="E375" s="721" t="s">
        <v>254</v>
      </c>
      <c r="F375" s="721" t="s">
        <v>230</v>
      </c>
      <c r="G375" s="774">
        <v>42084</v>
      </c>
      <c r="H375" s="724">
        <f t="shared" ca="1" si="5"/>
        <v>5</v>
      </c>
      <c r="I375" s="725" t="s">
        <v>1403</v>
      </c>
      <c r="J375" s="721" t="s">
        <v>6624</v>
      </c>
      <c r="K375" s="721" t="s">
        <v>6622</v>
      </c>
      <c r="L375" s="726"/>
      <c r="M375" s="726" t="s">
        <v>6426</v>
      </c>
      <c r="N375" s="722" t="s">
        <v>1418</v>
      </c>
      <c r="O375" s="721" t="s">
        <v>6640</v>
      </c>
      <c r="P375" s="722"/>
      <c r="Q375" s="722"/>
      <c r="R375" t="s">
        <v>6965</v>
      </c>
    </row>
    <row r="376" spans="1:18">
      <c r="A376" s="745">
        <v>107</v>
      </c>
      <c r="B376" s="721">
        <v>1</v>
      </c>
      <c r="C376" s="722" t="s">
        <v>1147</v>
      </c>
      <c r="D376" s="723" t="s">
        <v>23</v>
      </c>
      <c r="E376" s="721" t="s">
        <v>221</v>
      </c>
      <c r="F376" s="721" t="s">
        <v>1500</v>
      </c>
      <c r="G376" s="774">
        <v>24472</v>
      </c>
      <c r="H376" s="724">
        <f t="shared" ca="1" si="5"/>
        <v>53</v>
      </c>
      <c r="I376" s="725" t="s">
        <v>1403</v>
      </c>
      <c r="J376" s="721" t="s">
        <v>241</v>
      </c>
      <c r="K376" s="721" t="s">
        <v>165</v>
      </c>
      <c r="L376" s="726"/>
      <c r="M376" s="726" t="s">
        <v>6426</v>
      </c>
      <c r="N376" s="722" t="s">
        <v>1418</v>
      </c>
      <c r="O376" s="721" t="s">
        <v>222</v>
      </c>
      <c r="P376" s="722" t="s">
        <v>1499</v>
      </c>
      <c r="Q376" s="722" t="s">
        <v>1503</v>
      </c>
      <c r="R376" t="s">
        <v>6965</v>
      </c>
    </row>
    <row r="377" spans="1:18">
      <c r="A377" s="745"/>
      <c r="B377" s="738">
        <v>2</v>
      </c>
      <c r="C377" s="722" t="s">
        <v>1505</v>
      </c>
      <c r="D377" s="723" t="s">
        <v>16</v>
      </c>
      <c r="E377" s="738" t="s">
        <v>221</v>
      </c>
      <c r="F377" s="738" t="s">
        <v>1506</v>
      </c>
      <c r="G377" s="774">
        <v>28349</v>
      </c>
      <c r="H377" s="724">
        <f t="shared" ca="1" si="5"/>
        <v>42</v>
      </c>
      <c r="I377" s="747" t="s">
        <v>1403</v>
      </c>
      <c r="J377" s="738" t="s">
        <v>241</v>
      </c>
      <c r="K377" s="738" t="s">
        <v>6621</v>
      </c>
      <c r="L377" s="726"/>
      <c r="M377" s="726" t="s">
        <v>6426</v>
      </c>
      <c r="N377" s="722" t="s">
        <v>1418</v>
      </c>
      <c r="O377" s="738" t="s">
        <v>245</v>
      </c>
      <c r="P377" s="727" t="s">
        <v>1504</v>
      </c>
      <c r="Q377" s="722" t="s">
        <v>1503</v>
      </c>
      <c r="R377" t="s">
        <v>6965</v>
      </c>
    </row>
    <row r="378" spans="1:18">
      <c r="A378" s="745"/>
      <c r="B378" s="721">
        <v>3</v>
      </c>
      <c r="C378" s="722" t="s">
        <v>1511</v>
      </c>
      <c r="D378" s="723" t="s">
        <v>16</v>
      </c>
      <c r="E378" s="721" t="s">
        <v>254</v>
      </c>
      <c r="F378" s="721" t="s">
        <v>230</v>
      </c>
      <c r="G378" s="774">
        <v>35746</v>
      </c>
      <c r="H378" s="724">
        <f t="shared" ca="1" si="5"/>
        <v>22</v>
      </c>
      <c r="I378" s="725" t="s">
        <v>1403</v>
      </c>
      <c r="J378" s="721" t="s">
        <v>267</v>
      </c>
      <c r="K378" s="721" t="s">
        <v>6623</v>
      </c>
      <c r="L378" s="726"/>
      <c r="M378" s="726" t="s">
        <v>6426</v>
      </c>
      <c r="N378" s="722" t="s">
        <v>1418</v>
      </c>
      <c r="O378" s="721" t="s">
        <v>6640</v>
      </c>
      <c r="P378" s="727" t="s">
        <v>1510</v>
      </c>
      <c r="Q378" s="722" t="s">
        <v>1503</v>
      </c>
      <c r="R378" t="s">
        <v>6965</v>
      </c>
    </row>
    <row r="379" spans="1:18">
      <c r="A379" s="745"/>
      <c r="B379" s="721">
        <v>4</v>
      </c>
      <c r="C379" s="722" t="s">
        <v>1513</v>
      </c>
      <c r="D379" s="723" t="s">
        <v>23</v>
      </c>
      <c r="E379" s="721" t="s">
        <v>254</v>
      </c>
      <c r="F379" s="721" t="s">
        <v>1514</v>
      </c>
      <c r="G379" s="774">
        <v>34179</v>
      </c>
      <c r="H379" s="724">
        <f t="shared" ca="1" si="5"/>
        <v>26</v>
      </c>
      <c r="I379" s="725" t="s">
        <v>1403</v>
      </c>
      <c r="J379" s="721" t="s">
        <v>267</v>
      </c>
      <c r="K379" s="721" t="s">
        <v>261</v>
      </c>
      <c r="L379" s="726"/>
      <c r="M379" s="726" t="s">
        <v>6426</v>
      </c>
      <c r="N379" s="722" t="s">
        <v>1418</v>
      </c>
      <c r="O379" s="721" t="s">
        <v>6640</v>
      </c>
      <c r="P379" s="727" t="s">
        <v>1512</v>
      </c>
      <c r="Q379" s="722" t="s">
        <v>1503</v>
      </c>
      <c r="R379" t="s">
        <v>6965</v>
      </c>
    </row>
    <row r="380" spans="1:18">
      <c r="A380" s="745"/>
      <c r="B380" s="721">
        <v>5</v>
      </c>
      <c r="C380" s="722" t="s">
        <v>1516</v>
      </c>
      <c r="D380" s="723" t="s">
        <v>23</v>
      </c>
      <c r="E380" s="721" t="s">
        <v>254</v>
      </c>
      <c r="F380" s="721" t="s">
        <v>1514</v>
      </c>
      <c r="G380" s="774">
        <v>36596</v>
      </c>
      <c r="H380" s="724">
        <f t="shared" ca="1" si="5"/>
        <v>20</v>
      </c>
      <c r="I380" s="725" t="s">
        <v>1403</v>
      </c>
      <c r="J380" s="721" t="s">
        <v>320</v>
      </c>
      <c r="K380" s="721" t="s">
        <v>6623</v>
      </c>
      <c r="L380" s="726"/>
      <c r="M380" s="726" t="s">
        <v>6426</v>
      </c>
      <c r="N380" s="722" t="s">
        <v>1418</v>
      </c>
      <c r="O380" s="721" t="s">
        <v>6640</v>
      </c>
      <c r="P380" s="727" t="s">
        <v>1515</v>
      </c>
      <c r="Q380" s="722" t="s">
        <v>1503</v>
      </c>
      <c r="R380" t="s">
        <v>6965</v>
      </c>
    </row>
    <row r="381" spans="1:18">
      <c r="A381" s="745">
        <v>108</v>
      </c>
      <c r="B381" s="721">
        <v>1</v>
      </c>
      <c r="C381" s="722" t="s">
        <v>1518</v>
      </c>
      <c r="D381" s="723" t="s">
        <v>23</v>
      </c>
      <c r="E381" s="721" t="s">
        <v>221</v>
      </c>
      <c r="F381" s="721" t="s">
        <v>244</v>
      </c>
      <c r="G381" s="774">
        <v>27287</v>
      </c>
      <c r="H381" s="724">
        <f t="shared" ca="1" si="5"/>
        <v>45</v>
      </c>
      <c r="I381" s="725" t="s">
        <v>1403</v>
      </c>
      <c r="J381" s="721" t="s">
        <v>258</v>
      </c>
      <c r="K381" s="721" t="s">
        <v>165</v>
      </c>
      <c r="L381" s="726"/>
      <c r="M381" s="726" t="s">
        <v>6426</v>
      </c>
      <c r="N381" s="722" t="s">
        <v>1418</v>
      </c>
      <c r="O381" s="721" t="s">
        <v>222</v>
      </c>
      <c r="P381" s="722" t="s">
        <v>1517</v>
      </c>
      <c r="Q381" s="722" t="s">
        <v>1521</v>
      </c>
      <c r="R381" t="s">
        <v>6965</v>
      </c>
    </row>
    <row r="382" spans="1:18">
      <c r="A382" s="745"/>
      <c r="B382" s="721">
        <v>2</v>
      </c>
      <c r="C382" s="722" t="s">
        <v>1523</v>
      </c>
      <c r="D382" s="723" t="s">
        <v>16</v>
      </c>
      <c r="E382" s="721" t="s">
        <v>221</v>
      </c>
      <c r="F382" s="721" t="s">
        <v>1500</v>
      </c>
      <c r="G382" s="774">
        <v>27739</v>
      </c>
      <c r="H382" s="724">
        <f t="shared" ca="1" si="5"/>
        <v>44</v>
      </c>
      <c r="I382" s="725" t="s">
        <v>1403</v>
      </c>
      <c r="J382" s="721" t="s">
        <v>258</v>
      </c>
      <c r="K382" s="721" t="s">
        <v>6621</v>
      </c>
      <c r="L382" s="726"/>
      <c r="M382" s="726" t="s">
        <v>6426</v>
      </c>
      <c r="N382" s="722" t="s">
        <v>1418</v>
      </c>
      <c r="O382" s="721" t="s">
        <v>245</v>
      </c>
      <c r="P382" s="722" t="s">
        <v>1522</v>
      </c>
      <c r="Q382" s="722" t="s">
        <v>1521</v>
      </c>
      <c r="R382" t="s">
        <v>6965</v>
      </c>
    </row>
    <row r="383" spans="1:18">
      <c r="A383" s="745"/>
      <c r="B383" s="721">
        <v>3</v>
      </c>
      <c r="C383" s="722" t="s">
        <v>1527</v>
      </c>
      <c r="D383" s="723" t="s">
        <v>16</v>
      </c>
      <c r="E383" s="721" t="s">
        <v>254</v>
      </c>
      <c r="F383" s="721" t="s">
        <v>22</v>
      </c>
      <c r="G383" s="774">
        <v>35537</v>
      </c>
      <c r="H383" s="724">
        <f t="shared" ca="1" si="5"/>
        <v>22</v>
      </c>
      <c r="I383" s="725" t="s">
        <v>1403</v>
      </c>
      <c r="J383" s="721" t="s">
        <v>267</v>
      </c>
      <c r="K383" s="721" t="s">
        <v>6623</v>
      </c>
      <c r="L383" s="726"/>
      <c r="M383" s="726" t="s">
        <v>6426</v>
      </c>
      <c r="N383" s="722" t="s">
        <v>1418</v>
      </c>
      <c r="O383" s="721" t="s">
        <v>6640</v>
      </c>
      <c r="P383" s="722" t="s">
        <v>1526</v>
      </c>
      <c r="Q383" s="722" t="s">
        <v>1521</v>
      </c>
      <c r="R383" t="s">
        <v>6965</v>
      </c>
    </row>
    <row r="384" spans="1:18">
      <c r="A384" s="745"/>
      <c r="B384" s="721">
        <v>4</v>
      </c>
      <c r="C384" s="722" t="s">
        <v>1529</v>
      </c>
      <c r="D384" s="723" t="s">
        <v>23</v>
      </c>
      <c r="E384" s="721" t="s">
        <v>254</v>
      </c>
      <c r="F384" s="721" t="s">
        <v>22</v>
      </c>
      <c r="G384" s="774">
        <v>39144</v>
      </c>
      <c r="H384" s="724">
        <f t="shared" ca="1" si="5"/>
        <v>13</v>
      </c>
      <c r="I384" s="725" t="s">
        <v>1403</v>
      </c>
      <c r="J384" s="721" t="s">
        <v>249</v>
      </c>
      <c r="K384" s="721" t="s">
        <v>6623</v>
      </c>
      <c r="L384" s="726"/>
      <c r="M384" s="726" t="s">
        <v>6426</v>
      </c>
      <c r="N384" s="722" t="s">
        <v>1418</v>
      </c>
      <c r="O384" s="721" t="s">
        <v>6640</v>
      </c>
      <c r="P384" s="722" t="s">
        <v>1528</v>
      </c>
      <c r="Q384" s="722" t="s">
        <v>1521</v>
      </c>
      <c r="R384" t="s">
        <v>6965</v>
      </c>
    </row>
    <row r="385" spans="1:18">
      <c r="A385" s="745">
        <v>109</v>
      </c>
      <c r="B385" s="721">
        <v>1</v>
      </c>
      <c r="C385" s="722" t="s">
        <v>1531</v>
      </c>
      <c r="D385" s="723" t="s">
        <v>23</v>
      </c>
      <c r="E385" s="721" t="s">
        <v>221</v>
      </c>
      <c r="F385" s="721" t="s">
        <v>1532</v>
      </c>
      <c r="G385" s="774">
        <v>26831</v>
      </c>
      <c r="H385" s="724">
        <f t="shared" ca="1" si="5"/>
        <v>46</v>
      </c>
      <c r="I385" s="725" t="s">
        <v>4508</v>
      </c>
      <c r="J385" s="721" t="s">
        <v>258</v>
      </c>
      <c r="K385" s="721" t="s">
        <v>165</v>
      </c>
      <c r="L385" s="726"/>
      <c r="M385" s="726" t="s">
        <v>6426</v>
      </c>
      <c r="N385" s="722" t="s">
        <v>1418</v>
      </c>
      <c r="O385" s="721" t="s">
        <v>222</v>
      </c>
      <c r="P385" s="722" t="s">
        <v>1530</v>
      </c>
      <c r="Q385" s="722" t="s">
        <v>1536</v>
      </c>
      <c r="R385" t="s">
        <v>6965</v>
      </c>
    </row>
    <row r="386" spans="1:18">
      <c r="A386" s="745"/>
      <c r="B386" s="721">
        <v>2</v>
      </c>
      <c r="C386" s="722" t="s">
        <v>1539</v>
      </c>
      <c r="D386" s="723" t="s">
        <v>16</v>
      </c>
      <c r="E386" s="721" t="s">
        <v>221</v>
      </c>
      <c r="F386" s="721" t="s">
        <v>1540</v>
      </c>
      <c r="G386" s="774">
        <v>26849</v>
      </c>
      <c r="H386" s="724">
        <f t="shared" ca="1" si="5"/>
        <v>46</v>
      </c>
      <c r="I386" s="725" t="s">
        <v>4508</v>
      </c>
      <c r="J386" s="721" t="s">
        <v>258</v>
      </c>
      <c r="K386" s="721" t="s">
        <v>6621</v>
      </c>
      <c r="L386" s="726"/>
      <c r="M386" s="726" t="s">
        <v>6426</v>
      </c>
      <c r="N386" s="722" t="s">
        <v>1418</v>
      </c>
      <c r="O386" s="721" t="s">
        <v>245</v>
      </c>
      <c r="P386" s="722" t="s">
        <v>1538</v>
      </c>
      <c r="Q386" s="722" t="s">
        <v>1536</v>
      </c>
      <c r="R386" t="s">
        <v>6965</v>
      </c>
    </row>
    <row r="387" spans="1:18">
      <c r="A387" s="745"/>
      <c r="B387" s="721">
        <v>3</v>
      </c>
      <c r="C387" s="722" t="s">
        <v>1544</v>
      </c>
      <c r="D387" s="723" t="s">
        <v>16</v>
      </c>
      <c r="E387" s="721" t="s">
        <v>254</v>
      </c>
      <c r="F387" s="721" t="s">
        <v>1532</v>
      </c>
      <c r="G387" s="774">
        <v>35626</v>
      </c>
      <c r="H387" s="724">
        <f t="shared" ca="1" si="5"/>
        <v>22</v>
      </c>
      <c r="I387" s="725" t="s">
        <v>4508</v>
      </c>
      <c r="J387" s="721" t="s">
        <v>267</v>
      </c>
      <c r="K387" s="721" t="s">
        <v>6623</v>
      </c>
      <c r="L387" s="726"/>
      <c r="M387" s="726" t="s">
        <v>6426</v>
      </c>
      <c r="N387" s="722" t="s">
        <v>1418</v>
      </c>
      <c r="O387" s="721" t="s">
        <v>6640</v>
      </c>
      <c r="P387" s="722" t="s">
        <v>1543</v>
      </c>
      <c r="Q387" s="722" t="s">
        <v>1536</v>
      </c>
      <c r="R387" t="s">
        <v>6965</v>
      </c>
    </row>
    <row r="388" spans="1:18">
      <c r="A388" s="745"/>
      <c r="B388" s="721">
        <v>4</v>
      </c>
      <c r="C388" s="722" t="s">
        <v>1547</v>
      </c>
      <c r="D388" s="723" t="s">
        <v>23</v>
      </c>
      <c r="E388" s="721" t="s">
        <v>254</v>
      </c>
      <c r="F388" s="721" t="s">
        <v>1532</v>
      </c>
      <c r="G388" s="774">
        <v>36421</v>
      </c>
      <c r="H388" s="724">
        <f t="shared" ca="1" si="5"/>
        <v>20</v>
      </c>
      <c r="I388" s="725" t="s">
        <v>4508</v>
      </c>
      <c r="J388" s="721" t="s">
        <v>320</v>
      </c>
      <c r="K388" s="721" t="s">
        <v>6623</v>
      </c>
      <c r="L388" s="726"/>
      <c r="M388" s="726" t="s">
        <v>6426</v>
      </c>
      <c r="N388" s="722" t="s">
        <v>1418</v>
      </c>
      <c r="O388" s="721" t="s">
        <v>6640</v>
      </c>
      <c r="P388" s="722" t="s">
        <v>1546</v>
      </c>
      <c r="Q388" s="722" t="s">
        <v>1536</v>
      </c>
      <c r="R388" t="s">
        <v>6965</v>
      </c>
    </row>
    <row r="389" spans="1:18">
      <c r="A389" s="745"/>
      <c r="B389" s="721">
        <v>5</v>
      </c>
      <c r="C389" s="722" t="s">
        <v>1549</v>
      </c>
      <c r="D389" s="723" t="s">
        <v>23</v>
      </c>
      <c r="E389" s="721" t="s">
        <v>254</v>
      </c>
      <c r="F389" s="721" t="s">
        <v>230</v>
      </c>
      <c r="G389" s="774">
        <v>39711</v>
      </c>
      <c r="H389" s="724">
        <f t="shared" ca="1" si="5"/>
        <v>11</v>
      </c>
      <c r="I389" s="725" t="s">
        <v>4508</v>
      </c>
      <c r="J389" s="721" t="s">
        <v>249</v>
      </c>
      <c r="K389" s="721" t="s">
        <v>6623</v>
      </c>
      <c r="L389" s="726"/>
      <c r="M389" s="726" t="s">
        <v>6426</v>
      </c>
      <c r="N389" s="722" t="s">
        <v>1418</v>
      </c>
      <c r="O389" s="721" t="s">
        <v>6640</v>
      </c>
      <c r="P389" s="734" t="s">
        <v>1548</v>
      </c>
      <c r="Q389" s="722" t="s">
        <v>1536</v>
      </c>
      <c r="R389" t="s">
        <v>6965</v>
      </c>
    </row>
    <row r="390" spans="1:18">
      <c r="A390" s="745"/>
      <c r="B390" s="721">
        <v>6</v>
      </c>
      <c r="C390" s="722" t="s">
        <v>1551</v>
      </c>
      <c r="D390" s="723" t="s">
        <v>23</v>
      </c>
      <c r="E390" s="721" t="s">
        <v>254</v>
      </c>
      <c r="F390" s="721" t="s">
        <v>230</v>
      </c>
      <c r="G390" s="774">
        <v>40824</v>
      </c>
      <c r="H390" s="724">
        <f t="shared" ca="1" si="5"/>
        <v>8</v>
      </c>
      <c r="I390" s="725" t="s">
        <v>4508</v>
      </c>
      <c r="J390" s="721" t="s">
        <v>6624</v>
      </c>
      <c r="K390" s="721" t="s">
        <v>6622</v>
      </c>
      <c r="L390" s="726"/>
      <c r="M390" s="726" t="s">
        <v>6426</v>
      </c>
      <c r="N390" s="722" t="s">
        <v>1418</v>
      </c>
      <c r="O390" s="721" t="s">
        <v>6640</v>
      </c>
      <c r="P390" s="734" t="s">
        <v>1550</v>
      </c>
      <c r="Q390" s="722" t="s">
        <v>1536</v>
      </c>
      <c r="R390" t="s">
        <v>6965</v>
      </c>
    </row>
    <row r="391" spans="1:18">
      <c r="A391" s="745">
        <v>110</v>
      </c>
      <c r="B391" s="721">
        <v>1</v>
      </c>
      <c r="C391" s="722" t="s">
        <v>109</v>
      </c>
      <c r="D391" s="723" t="s">
        <v>23</v>
      </c>
      <c r="E391" s="721" t="s">
        <v>221</v>
      </c>
      <c r="F391" s="721" t="s">
        <v>1185</v>
      </c>
      <c r="G391" s="774">
        <v>23289</v>
      </c>
      <c r="H391" s="724">
        <f t="shared" ca="1" si="5"/>
        <v>56</v>
      </c>
      <c r="I391" s="725" t="s">
        <v>1403</v>
      </c>
      <c r="J391" s="721" t="s">
        <v>241</v>
      </c>
      <c r="K391" s="721" t="s">
        <v>165</v>
      </c>
      <c r="L391" s="726"/>
      <c r="M391" s="726" t="s">
        <v>6426</v>
      </c>
      <c r="N391" s="722" t="s">
        <v>1418</v>
      </c>
      <c r="O391" s="721" t="s">
        <v>222</v>
      </c>
      <c r="P391" s="722" t="s">
        <v>1552</v>
      </c>
      <c r="Q391" s="722" t="s">
        <v>1554</v>
      </c>
      <c r="R391" t="s">
        <v>6965</v>
      </c>
    </row>
    <row r="392" spans="1:18">
      <c r="A392" s="745"/>
      <c r="B392" s="721">
        <v>2</v>
      </c>
      <c r="C392" s="722" t="s">
        <v>1556</v>
      </c>
      <c r="D392" s="723" t="s">
        <v>16</v>
      </c>
      <c r="E392" s="721" t="s">
        <v>221</v>
      </c>
      <c r="F392" s="721" t="s">
        <v>1557</v>
      </c>
      <c r="G392" s="774">
        <v>27586</v>
      </c>
      <c r="H392" s="724">
        <f t="shared" ca="1" si="5"/>
        <v>44</v>
      </c>
      <c r="I392" s="725" t="s">
        <v>1403</v>
      </c>
      <c r="J392" s="721" t="s">
        <v>241</v>
      </c>
      <c r="K392" s="721" t="s">
        <v>6621</v>
      </c>
      <c r="L392" s="726"/>
      <c r="M392" s="726" t="s">
        <v>6426</v>
      </c>
      <c r="N392" s="722" t="s">
        <v>1418</v>
      </c>
      <c r="O392" s="721" t="s">
        <v>245</v>
      </c>
      <c r="P392" s="722" t="s">
        <v>1555</v>
      </c>
      <c r="Q392" s="722" t="s">
        <v>1554</v>
      </c>
      <c r="R392" t="s">
        <v>6965</v>
      </c>
    </row>
    <row r="393" spans="1:18">
      <c r="A393" s="745"/>
      <c r="B393" s="721">
        <v>3</v>
      </c>
      <c r="C393" s="722" t="s">
        <v>1561</v>
      </c>
      <c r="D393" s="723" t="s">
        <v>23</v>
      </c>
      <c r="E393" s="721" t="s">
        <v>254</v>
      </c>
      <c r="F393" s="721" t="s">
        <v>1557</v>
      </c>
      <c r="G393" s="774">
        <v>32866</v>
      </c>
      <c r="H393" s="724">
        <f t="shared" ca="1" si="5"/>
        <v>30</v>
      </c>
      <c r="I393" s="725" t="s">
        <v>1403</v>
      </c>
      <c r="J393" s="721" t="s">
        <v>258</v>
      </c>
      <c r="K393" s="721" t="s">
        <v>6623</v>
      </c>
      <c r="L393" s="726"/>
      <c r="M393" s="726" t="s">
        <v>6426</v>
      </c>
      <c r="N393" s="722" t="s">
        <v>1418</v>
      </c>
      <c r="O393" s="721" t="s">
        <v>6640</v>
      </c>
      <c r="P393" s="722" t="s">
        <v>1560</v>
      </c>
      <c r="Q393" s="722" t="s">
        <v>1554</v>
      </c>
      <c r="R393" t="s">
        <v>6965</v>
      </c>
    </row>
    <row r="394" spans="1:18">
      <c r="A394" s="745"/>
      <c r="B394" s="721">
        <v>4</v>
      </c>
      <c r="C394" s="722" t="s">
        <v>1563</v>
      </c>
      <c r="D394" s="723" t="s">
        <v>23</v>
      </c>
      <c r="E394" s="721" t="s">
        <v>254</v>
      </c>
      <c r="F394" s="721" t="s">
        <v>1557</v>
      </c>
      <c r="G394" s="774">
        <v>33526</v>
      </c>
      <c r="H394" s="724">
        <f t="shared" ca="1" si="5"/>
        <v>28</v>
      </c>
      <c r="I394" s="725" t="s">
        <v>1403</v>
      </c>
      <c r="J394" s="721" t="s">
        <v>258</v>
      </c>
      <c r="K394" s="721" t="s">
        <v>6622</v>
      </c>
      <c r="L394" s="726"/>
      <c r="M394" s="726" t="s">
        <v>6426</v>
      </c>
      <c r="N394" s="722" t="s">
        <v>1418</v>
      </c>
      <c r="O394" s="721" t="s">
        <v>6640</v>
      </c>
      <c r="P394" s="722" t="s">
        <v>1562</v>
      </c>
      <c r="Q394" s="722" t="s">
        <v>1554</v>
      </c>
      <c r="R394" t="s">
        <v>6965</v>
      </c>
    </row>
    <row r="395" spans="1:18">
      <c r="A395" s="745"/>
      <c r="B395" s="721">
        <v>5</v>
      </c>
      <c r="C395" s="722" t="s">
        <v>1565</v>
      </c>
      <c r="D395" s="723" t="s">
        <v>16</v>
      </c>
      <c r="E395" s="721" t="s">
        <v>254</v>
      </c>
      <c r="F395" s="721" t="s">
        <v>1557</v>
      </c>
      <c r="G395" s="774">
        <v>34094</v>
      </c>
      <c r="H395" s="724">
        <f t="shared" ca="1" si="5"/>
        <v>26</v>
      </c>
      <c r="I395" s="725" t="s">
        <v>1403</v>
      </c>
      <c r="J395" s="721" t="s">
        <v>267</v>
      </c>
      <c r="K395" s="721" t="s">
        <v>6623</v>
      </c>
      <c r="L395" s="726"/>
      <c r="M395" s="726" t="s">
        <v>6426</v>
      </c>
      <c r="N395" s="722" t="s">
        <v>1418</v>
      </c>
      <c r="O395" s="721" t="s">
        <v>6640</v>
      </c>
      <c r="P395" s="722" t="s">
        <v>1564</v>
      </c>
      <c r="Q395" s="722" t="s">
        <v>1554</v>
      </c>
      <c r="R395" t="s">
        <v>6965</v>
      </c>
    </row>
    <row r="396" spans="1:18">
      <c r="A396" s="745"/>
      <c r="B396" s="721">
        <v>6</v>
      </c>
      <c r="C396" s="722" t="s">
        <v>1567</v>
      </c>
      <c r="D396" s="723" t="s">
        <v>23</v>
      </c>
      <c r="E396" s="721" t="s">
        <v>254</v>
      </c>
      <c r="F396" s="721" t="s">
        <v>230</v>
      </c>
      <c r="G396" s="774">
        <v>34842</v>
      </c>
      <c r="H396" s="724">
        <f t="shared" ca="1" si="5"/>
        <v>24</v>
      </c>
      <c r="I396" s="725" t="s">
        <v>1403</v>
      </c>
      <c r="J396" s="721" t="s">
        <v>258</v>
      </c>
      <c r="K396" s="721" t="s">
        <v>6623</v>
      </c>
      <c r="L396" s="726"/>
      <c r="M396" s="726" t="s">
        <v>6426</v>
      </c>
      <c r="N396" s="722" t="s">
        <v>1418</v>
      </c>
      <c r="O396" s="721" t="s">
        <v>6640</v>
      </c>
      <c r="P396" s="722" t="s">
        <v>1566</v>
      </c>
      <c r="Q396" s="722" t="s">
        <v>1554</v>
      </c>
      <c r="R396" t="s">
        <v>6965</v>
      </c>
    </row>
    <row r="397" spans="1:18">
      <c r="A397" s="745">
        <v>111</v>
      </c>
      <c r="B397" s="721">
        <v>1</v>
      </c>
      <c r="C397" s="722" t="s">
        <v>1569</v>
      </c>
      <c r="D397" s="723" t="s">
        <v>16</v>
      </c>
      <c r="E397" s="721" t="s">
        <v>947</v>
      </c>
      <c r="F397" s="721" t="s">
        <v>22</v>
      </c>
      <c r="G397" s="774">
        <v>16998</v>
      </c>
      <c r="H397" s="724">
        <f t="shared" ca="1" si="5"/>
        <v>73</v>
      </c>
      <c r="I397" s="725" t="s">
        <v>1403</v>
      </c>
      <c r="J397" s="721" t="s">
        <v>241</v>
      </c>
      <c r="K397" s="721" t="s">
        <v>165</v>
      </c>
      <c r="L397" s="726"/>
      <c r="M397" s="726" t="s">
        <v>6426</v>
      </c>
      <c r="N397" s="722" t="s">
        <v>1418</v>
      </c>
      <c r="O397" s="721" t="s">
        <v>222</v>
      </c>
      <c r="P397" s="722" t="s">
        <v>1568</v>
      </c>
      <c r="Q397" s="722" t="s">
        <v>1572</v>
      </c>
      <c r="R397" t="s">
        <v>6965</v>
      </c>
    </row>
    <row r="398" spans="1:18">
      <c r="A398" s="745">
        <v>112</v>
      </c>
      <c r="B398" s="721">
        <v>1</v>
      </c>
      <c r="C398" s="722" t="s">
        <v>1593</v>
      </c>
      <c r="D398" s="723" t="s">
        <v>16</v>
      </c>
      <c r="E398" s="721" t="s">
        <v>947</v>
      </c>
      <c r="F398" s="721" t="s">
        <v>376</v>
      </c>
      <c r="G398" s="774">
        <v>28249</v>
      </c>
      <c r="H398" s="724">
        <f t="shared" ca="1" si="5"/>
        <v>42</v>
      </c>
      <c r="I398" s="725" t="s">
        <v>1403</v>
      </c>
      <c r="J398" s="721" t="s">
        <v>258</v>
      </c>
      <c r="K398" s="721" t="s">
        <v>6621</v>
      </c>
      <c r="L398" s="726"/>
      <c r="M398" s="726" t="s">
        <v>6426</v>
      </c>
      <c r="N398" s="722" t="s">
        <v>1418</v>
      </c>
      <c r="O398" s="721" t="s">
        <v>222</v>
      </c>
      <c r="P398" s="722" t="s">
        <v>1592</v>
      </c>
      <c r="Q398" s="722" t="s">
        <v>1594</v>
      </c>
      <c r="R398" t="s">
        <v>6965</v>
      </c>
    </row>
    <row r="399" spans="1:18">
      <c r="A399" s="745"/>
      <c r="B399" s="721">
        <v>3</v>
      </c>
      <c r="C399" s="722" t="s">
        <v>1596</v>
      </c>
      <c r="D399" s="723" t="s">
        <v>16</v>
      </c>
      <c r="E399" s="721" t="s">
        <v>254</v>
      </c>
      <c r="F399" s="721" t="s">
        <v>230</v>
      </c>
      <c r="G399" s="774">
        <v>37749</v>
      </c>
      <c r="H399" s="724">
        <f t="shared" ref="H399:H452" ca="1" si="6">DATEDIF(G399,TODAY(),"Y")</f>
        <v>16</v>
      </c>
      <c r="I399" s="725" t="s">
        <v>1403</v>
      </c>
      <c r="J399" s="721" t="s">
        <v>249</v>
      </c>
      <c r="K399" s="721" t="s">
        <v>6623</v>
      </c>
      <c r="L399" s="726"/>
      <c r="M399" s="726" t="s">
        <v>6426</v>
      </c>
      <c r="N399" s="722" t="s">
        <v>1418</v>
      </c>
      <c r="O399" s="721" t="s">
        <v>6640</v>
      </c>
      <c r="P399" s="722" t="s">
        <v>1595</v>
      </c>
      <c r="Q399" s="722" t="s">
        <v>1594</v>
      </c>
      <c r="R399" t="s">
        <v>6965</v>
      </c>
    </row>
    <row r="400" spans="1:18">
      <c r="A400" s="745">
        <v>113</v>
      </c>
      <c r="B400" s="721">
        <v>1</v>
      </c>
      <c r="C400" s="722" t="s">
        <v>1599</v>
      </c>
      <c r="D400" s="723" t="s">
        <v>23</v>
      </c>
      <c r="E400" s="721" t="s">
        <v>221</v>
      </c>
      <c r="F400" s="721" t="s">
        <v>288</v>
      </c>
      <c r="G400" s="774">
        <v>33805</v>
      </c>
      <c r="H400" s="724">
        <f t="shared" ca="1" si="6"/>
        <v>27</v>
      </c>
      <c r="I400" s="725" t="s">
        <v>1403</v>
      </c>
      <c r="J400" s="721" t="s">
        <v>258</v>
      </c>
      <c r="K400" s="721" t="s">
        <v>261</v>
      </c>
      <c r="L400" s="726"/>
      <c r="M400" s="726" t="s">
        <v>6426</v>
      </c>
      <c r="N400" s="722" t="s">
        <v>1418</v>
      </c>
      <c r="O400" s="721" t="s">
        <v>222</v>
      </c>
      <c r="P400" s="734" t="s">
        <v>1598</v>
      </c>
      <c r="Q400" s="736" t="s">
        <v>6642</v>
      </c>
      <c r="R400" t="s">
        <v>6965</v>
      </c>
    </row>
    <row r="401" spans="1:18">
      <c r="A401" s="745"/>
      <c r="B401" s="721">
        <v>2</v>
      </c>
      <c r="C401" s="722" t="s">
        <v>1604</v>
      </c>
      <c r="D401" s="723" t="s">
        <v>16</v>
      </c>
      <c r="E401" s="721" t="s">
        <v>221</v>
      </c>
      <c r="F401" s="721" t="s">
        <v>1605</v>
      </c>
      <c r="G401" s="774">
        <v>35086</v>
      </c>
      <c r="H401" s="724">
        <f t="shared" ca="1" si="6"/>
        <v>24</v>
      </c>
      <c r="I401" s="725" t="s">
        <v>1403</v>
      </c>
      <c r="J401" s="721" t="s">
        <v>267</v>
      </c>
      <c r="K401" s="721" t="s">
        <v>6622</v>
      </c>
      <c r="L401" s="726"/>
      <c r="M401" s="726" t="s">
        <v>6426</v>
      </c>
      <c r="N401" s="722" t="s">
        <v>1418</v>
      </c>
      <c r="O401" s="721" t="s">
        <v>245</v>
      </c>
      <c r="P401" s="722" t="s">
        <v>1603</v>
      </c>
      <c r="Q401" s="736" t="s">
        <v>6642</v>
      </c>
      <c r="R401" t="s">
        <v>6965</v>
      </c>
    </row>
    <row r="402" spans="1:18">
      <c r="A402" s="745"/>
      <c r="B402" s="738">
        <v>3</v>
      </c>
      <c r="C402" s="722" t="s">
        <v>1606</v>
      </c>
      <c r="D402" s="723" t="s">
        <v>16</v>
      </c>
      <c r="E402" s="721" t="s">
        <v>254</v>
      </c>
      <c r="F402" s="721" t="s">
        <v>22</v>
      </c>
      <c r="G402" s="774">
        <v>42605</v>
      </c>
      <c r="H402" s="724">
        <f t="shared" ca="1" si="6"/>
        <v>3</v>
      </c>
      <c r="I402" s="725" t="s">
        <v>1403</v>
      </c>
      <c r="J402" s="721" t="s">
        <v>6624</v>
      </c>
      <c r="K402" s="721" t="s">
        <v>6622</v>
      </c>
      <c r="L402" s="726"/>
      <c r="M402" s="726" t="s">
        <v>6426</v>
      </c>
      <c r="N402" s="722" t="s">
        <v>1418</v>
      </c>
      <c r="O402" s="721" t="s">
        <v>6640</v>
      </c>
      <c r="P402" s="727" t="s">
        <v>6642</v>
      </c>
      <c r="Q402" s="736" t="s">
        <v>6642</v>
      </c>
      <c r="R402" t="s">
        <v>6965</v>
      </c>
    </row>
    <row r="403" spans="1:18">
      <c r="A403" s="745">
        <v>114</v>
      </c>
      <c r="B403" s="721">
        <v>1</v>
      </c>
      <c r="C403" s="722" t="s">
        <v>1608</v>
      </c>
      <c r="D403" s="723" t="s">
        <v>23</v>
      </c>
      <c r="E403" s="721" t="s">
        <v>221</v>
      </c>
      <c r="F403" s="721" t="s">
        <v>1609</v>
      </c>
      <c r="G403" s="774">
        <v>18459</v>
      </c>
      <c r="H403" s="724">
        <f t="shared" ca="1" si="6"/>
        <v>69</v>
      </c>
      <c r="I403" s="725" t="s">
        <v>1403</v>
      </c>
      <c r="J403" s="721" t="s">
        <v>241</v>
      </c>
      <c r="K403" s="721" t="s">
        <v>165</v>
      </c>
      <c r="L403" s="726"/>
      <c r="M403" s="726" t="s">
        <v>6426</v>
      </c>
      <c r="N403" s="722" t="s">
        <v>1418</v>
      </c>
      <c r="O403" s="721" t="s">
        <v>222</v>
      </c>
      <c r="P403" s="722" t="s">
        <v>1607</v>
      </c>
      <c r="Q403" s="722" t="s">
        <v>1612</v>
      </c>
      <c r="R403" t="s">
        <v>6965</v>
      </c>
    </row>
    <row r="404" spans="1:18">
      <c r="A404" s="745"/>
      <c r="B404" s="721">
        <v>2</v>
      </c>
      <c r="C404" s="722" t="s">
        <v>1614</v>
      </c>
      <c r="D404" s="723" t="s">
        <v>16</v>
      </c>
      <c r="E404" s="721" t="s">
        <v>221</v>
      </c>
      <c r="F404" s="721" t="s">
        <v>1609</v>
      </c>
      <c r="G404" s="774">
        <v>20285</v>
      </c>
      <c r="H404" s="724">
        <f t="shared" ca="1" si="6"/>
        <v>64</v>
      </c>
      <c r="I404" s="725" t="s">
        <v>1403</v>
      </c>
      <c r="J404" s="721" t="s">
        <v>241</v>
      </c>
      <c r="K404" s="721" t="s">
        <v>6621</v>
      </c>
      <c r="L404" s="726"/>
      <c r="M404" s="726" t="s">
        <v>6426</v>
      </c>
      <c r="N404" s="722" t="s">
        <v>1418</v>
      </c>
      <c r="O404" s="721" t="s">
        <v>245</v>
      </c>
      <c r="P404" s="722" t="s">
        <v>1613</v>
      </c>
      <c r="Q404" s="722" t="s">
        <v>1612</v>
      </c>
      <c r="R404" t="s">
        <v>6965</v>
      </c>
    </row>
    <row r="405" spans="1:18">
      <c r="A405" s="745"/>
      <c r="B405" s="721">
        <v>3</v>
      </c>
      <c r="C405" s="722" t="s">
        <v>1618</v>
      </c>
      <c r="D405" s="723" t="s">
        <v>16</v>
      </c>
      <c r="E405" s="721" t="s">
        <v>254</v>
      </c>
      <c r="F405" s="721" t="s">
        <v>230</v>
      </c>
      <c r="G405" s="774">
        <v>34003</v>
      </c>
      <c r="H405" s="724">
        <f t="shared" ca="1" si="6"/>
        <v>27</v>
      </c>
      <c r="I405" s="725" t="s">
        <v>1403</v>
      </c>
      <c r="J405" s="721" t="s">
        <v>258</v>
      </c>
      <c r="K405" s="721" t="s">
        <v>6623</v>
      </c>
      <c r="L405" s="726"/>
      <c r="M405" s="726" t="s">
        <v>6426</v>
      </c>
      <c r="N405" s="722" t="s">
        <v>1418</v>
      </c>
      <c r="O405" s="721" t="s">
        <v>6640</v>
      </c>
      <c r="P405" s="722" t="s">
        <v>1617</v>
      </c>
      <c r="Q405" s="722" t="s">
        <v>1612</v>
      </c>
      <c r="R405" t="s">
        <v>6965</v>
      </c>
    </row>
    <row r="406" spans="1:18">
      <c r="A406" s="745"/>
      <c r="B406" s="721">
        <v>3</v>
      </c>
      <c r="C406" s="722" t="s">
        <v>1625</v>
      </c>
      <c r="D406" s="723" t="s">
        <v>23</v>
      </c>
      <c r="E406" s="721" t="s">
        <v>254</v>
      </c>
      <c r="F406" s="721" t="s">
        <v>524</v>
      </c>
      <c r="G406" s="774">
        <v>30437</v>
      </c>
      <c r="H406" s="724">
        <f t="shared" ca="1" si="6"/>
        <v>36</v>
      </c>
      <c r="I406" s="725" t="s">
        <v>1403</v>
      </c>
      <c r="J406" s="721" t="s">
        <v>241</v>
      </c>
      <c r="K406" s="721" t="s">
        <v>165</v>
      </c>
      <c r="L406" s="726"/>
      <c r="M406" s="726" t="s">
        <v>6426</v>
      </c>
      <c r="N406" s="722" t="s">
        <v>1418</v>
      </c>
      <c r="O406" s="721" t="s">
        <v>6640</v>
      </c>
      <c r="P406" s="722" t="s">
        <v>1624</v>
      </c>
      <c r="Q406" s="722" t="s">
        <v>1623</v>
      </c>
      <c r="R406" t="s">
        <v>6965</v>
      </c>
    </row>
    <row r="407" spans="1:18">
      <c r="A407" s="745">
        <v>115</v>
      </c>
      <c r="B407" s="721">
        <v>1</v>
      </c>
      <c r="C407" s="722" t="s">
        <v>1628</v>
      </c>
      <c r="D407" s="723" t="s">
        <v>23</v>
      </c>
      <c r="E407" s="721" t="s">
        <v>221</v>
      </c>
      <c r="F407" s="721" t="s">
        <v>244</v>
      </c>
      <c r="G407" s="774">
        <v>24165</v>
      </c>
      <c r="H407" s="724">
        <f t="shared" ca="1" si="6"/>
        <v>54</v>
      </c>
      <c r="I407" s="725" t="s">
        <v>1403</v>
      </c>
      <c r="J407" s="721" t="s">
        <v>241</v>
      </c>
      <c r="K407" s="721" t="s">
        <v>165</v>
      </c>
      <c r="L407" s="726"/>
      <c r="M407" s="726" t="s">
        <v>6426</v>
      </c>
      <c r="N407" s="722" t="s">
        <v>1418</v>
      </c>
      <c r="O407" s="721" t="s">
        <v>222</v>
      </c>
      <c r="P407" s="722" t="s">
        <v>1627</v>
      </c>
      <c r="Q407" s="722" t="s">
        <v>1631</v>
      </c>
      <c r="R407" t="s">
        <v>6965</v>
      </c>
    </row>
    <row r="408" spans="1:18">
      <c r="A408" s="745"/>
      <c r="B408" s="721">
        <v>2</v>
      </c>
      <c r="C408" s="722" t="s">
        <v>1633</v>
      </c>
      <c r="D408" s="723" t="s">
        <v>16</v>
      </c>
      <c r="E408" s="721" t="s">
        <v>221</v>
      </c>
      <c r="F408" s="721" t="s">
        <v>22</v>
      </c>
      <c r="G408" s="774">
        <v>25034</v>
      </c>
      <c r="H408" s="724">
        <f t="shared" ca="1" si="6"/>
        <v>51</v>
      </c>
      <c r="I408" s="725" t="s">
        <v>1403</v>
      </c>
      <c r="J408" s="721" t="s">
        <v>241</v>
      </c>
      <c r="K408" s="721" t="s">
        <v>6621</v>
      </c>
      <c r="L408" s="726"/>
      <c r="M408" s="726" t="s">
        <v>6426</v>
      </c>
      <c r="N408" s="722" t="s">
        <v>1418</v>
      </c>
      <c r="O408" s="721" t="s">
        <v>245</v>
      </c>
      <c r="P408" s="722" t="s">
        <v>1632</v>
      </c>
      <c r="Q408" s="722" t="s">
        <v>1631</v>
      </c>
      <c r="R408" t="s">
        <v>6965</v>
      </c>
    </row>
    <row r="409" spans="1:18">
      <c r="A409" s="745"/>
      <c r="B409" s="721">
        <v>3</v>
      </c>
      <c r="C409" s="722" t="s">
        <v>1637</v>
      </c>
      <c r="D409" s="723" t="s">
        <v>23</v>
      </c>
      <c r="E409" s="721" t="s">
        <v>254</v>
      </c>
      <c r="F409" s="721" t="s">
        <v>230</v>
      </c>
      <c r="G409" s="774">
        <v>35000</v>
      </c>
      <c r="H409" s="724">
        <f t="shared" ca="1" si="6"/>
        <v>24</v>
      </c>
      <c r="I409" s="725" t="s">
        <v>1403</v>
      </c>
      <c r="J409" s="721" t="s">
        <v>241</v>
      </c>
      <c r="K409" s="721" t="s">
        <v>6623</v>
      </c>
      <c r="L409" s="726"/>
      <c r="M409" s="726" t="s">
        <v>6426</v>
      </c>
      <c r="N409" s="722" t="s">
        <v>1418</v>
      </c>
      <c r="O409" s="721" t="s">
        <v>6640</v>
      </c>
      <c r="P409" s="722" t="s">
        <v>1636</v>
      </c>
      <c r="Q409" s="722" t="s">
        <v>1631</v>
      </c>
      <c r="R409" t="s">
        <v>6965</v>
      </c>
    </row>
    <row r="410" spans="1:18">
      <c r="A410" s="745"/>
      <c r="B410" s="721">
        <v>4</v>
      </c>
      <c r="C410" s="722" t="s">
        <v>1639</v>
      </c>
      <c r="D410" s="723" t="s">
        <v>23</v>
      </c>
      <c r="E410" s="721" t="s">
        <v>254</v>
      </c>
      <c r="F410" s="721" t="s">
        <v>230</v>
      </c>
      <c r="G410" s="774">
        <v>35274</v>
      </c>
      <c r="H410" s="724">
        <f t="shared" ca="1" si="6"/>
        <v>23</v>
      </c>
      <c r="I410" s="725" t="s">
        <v>1403</v>
      </c>
      <c r="J410" s="721" t="s">
        <v>241</v>
      </c>
      <c r="K410" s="721" t="s">
        <v>6623</v>
      </c>
      <c r="L410" s="726"/>
      <c r="M410" s="726" t="s">
        <v>6426</v>
      </c>
      <c r="N410" s="722" t="s">
        <v>1418</v>
      </c>
      <c r="O410" s="721" t="s">
        <v>6640</v>
      </c>
      <c r="P410" s="722" t="s">
        <v>1638</v>
      </c>
      <c r="Q410" s="722" t="s">
        <v>1631</v>
      </c>
      <c r="R410" t="s">
        <v>6965</v>
      </c>
    </row>
    <row r="411" spans="1:18">
      <c r="A411" s="745"/>
      <c r="B411" s="721">
        <v>5</v>
      </c>
      <c r="C411" s="722" t="s">
        <v>1641</v>
      </c>
      <c r="D411" s="723" t="s">
        <v>23</v>
      </c>
      <c r="E411" s="721" t="s">
        <v>254</v>
      </c>
      <c r="F411" s="721" t="s">
        <v>230</v>
      </c>
      <c r="G411" s="774">
        <v>37451</v>
      </c>
      <c r="H411" s="724">
        <f t="shared" ca="1" si="6"/>
        <v>17</v>
      </c>
      <c r="I411" s="725" t="s">
        <v>1403</v>
      </c>
      <c r="J411" s="721" t="s">
        <v>241</v>
      </c>
      <c r="K411" s="721" t="s">
        <v>6623</v>
      </c>
      <c r="L411" s="726"/>
      <c r="M411" s="726" t="s">
        <v>6426</v>
      </c>
      <c r="N411" s="722" t="s">
        <v>1418</v>
      </c>
      <c r="O411" s="721" t="s">
        <v>6640</v>
      </c>
      <c r="P411" s="722" t="s">
        <v>1640</v>
      </c>
      <c r="Q411" s="722" t="s">
        <v>1631</v>
      </c>
      <c r="R411" t="s">
        <v>6965</v>
      </c>
    </row>
    <row r="412" spans="1:18">
      <c r="A412" s="745"/>
      <c r="B412" s="721">
        <v>6</v>
      </c>
      <c r="C412" s="722" t="s">
        <v>1643</v>
      </c>
      <c r="D412" s="723" t="s">
        <v>16</v>
      </c>
      <c r="E412" s="721" t="s">
        <v>254</v>
      </c>
      <c r="F412" s="721" t="s">
        <v>230</v>
      </c>
      <c r="G412" s="774">
        <v>39867</v>
      </c>
      <c r="H412" s="724">
        <f t="shared" ca="1" si="6"/>
        <v>11</v>
      </c>
      <c r="I412" s="725" t="s">
        <v>1403</v>
      </c>
      <c r="J412" s="721" t="s">
        <v>249</v>
      </c>
      <c r="K412" s="721" t="s">
        <v>6623</v>
      </c>
      <c r="L412" s="726"/>
      <c r="M412" s="726" t="s">
        <v>6426</v>
      </c>
      <c r="N412" s="722" t="s">
        <v>1418</v>
      </c>
      <c r="O412" s="721" t="s">
        <v>6640</v>
      </c>
      <c r="P412" s="727" t="s">
        <v>1642</v>
      </c>
      <c r="Q412" s="722" t="s">
        <v>1631</v>
      </c>
      <c r="R412" t="s">
        <v>6965</v>
      </c>
    </row>
    <row r="413" spans="1:18">
      <c r="A413" s="745">
        <v>116</v>
      </c>
      <c r="B413" s="721">
        <v>1</v>
      </c>
      <c r="C413" s="722" t="s">
        <v>1645</v>
      </c>
      <c r="D413" s="723" t="s">
        <v>23</v>
      </c>
      <c r="E413" s="721" t="s">
        <v>221</v>
      </c>
      <c r="F413" s="721" t="s">
        <v>1646</v>
      </c>
      <c r="G413" s="774">
        <v>26860</v>
      </c>
      <c r="H413" s="724">
        <f t="shared" ca="1" si="6"/>
        <v>46</v>
      </c>
      <c r="I413" s="725" t="s">
        <v>1403</v>
      </c>
      <c r="J413" s="721" t="s">
        <v>267</v>
      </c>
      <c r="K413" s="721" t="s">
        <v>165</v>
      </c>
      <c r="L413" s="726"/>
      <c r="M413" s="726" t="s">
        <v>6426</v>
      </c>
      <c r="N413" s="722" t="s">
        <v>1418</v>
      </c>
      <c r="O413" s="721" t="s">
        <v>222</v>
      </c>
      <c r="P413" s="722" t="s">
        <v>1644</v>
      </c>
      <c r="Q413" s="722" t="s">
        <v>1648</v>
      </c>
      <c r="R413" t="s">
        <v>6965</v>
      </c>
    </row>
    <row r="414" spans="1:18">
      <c r="A414" s="745"/>
      <c r="B414" s="721">
        <v>2</v>
      </c>
      <c r="C414" s="722" t="s">
        <v>548</v>
      </c>
      <c r="D414" s="723" t="s">
        <v>16</v>
      </c>
      <c r="E414" s="721" t="s">
        <v>221</v>
      </c>
      <c r="F414" s="721" t="s">
        <v>1650</v>
      </c>
      <c r="G414" s="774">
        <v>27670</v>
      </c>
      <c r="H414" s="724">
        <f t="shared" ca="1" si="6"/>
        <v>44</v>
      </c>
      <c r="I414" s="725" t="s">
        <v>1403</v>
      </c>
      <c r="J414" s="721" t="s">
        <v>267</v>
      </c>
      <c r="K414" s="721" t="s">
        <v>6621</v>
      </c>
      <c r="L414" s="726"/>
      <c r="M414" s="726" t="s">
        <v>6426</v>
      </c>
      <c r="N414" s="722" t="s">
        <v>1418</v>
      </c>
      <c r="O414" s="721" t="s">
        <v>245</v>
      </c>
      <c r="P414" s="722" t="s">
        <v>1649</v>
      </c>
      <c r="Q414" s="722" t="s">
        <v>1648</v>
      </c>
      <c r="R414" t="s">
        <v>6965</v>
      </c>
    </row>
    <row r="415" spans="1:18">
      <c r="A415" s="745"/>
      <c r="B415" s="721">
        <v>3</v>
      </c>
      <c r="C415" s="722" t="s">
        <v>1653</v>
      </c>
      <c r="D415" s="723" t="s">
        <v>23</v>
      </c>
      <c r="E415" s="721" t="s">
        <v>254</v>
      </c>
      <c r="F415" s="721" t="s">
        <v>1605</v>
      </c>
      <c r="G415" s="774">
        <v>35335</v>
      </c>
      <c r="H415" s="724">
        <f t="shared" ca="1" si="6"/>
        <v>23</v>
      </c>
      <c r="I415" s="725" t="s">
        <v>1403</v>
      </c>
      <c r="J415" s="721" t="s">
        <v>267</v>
      </c>
      <c r="K415" s="721" t="s">
        <v>6622</v>
      </c>
      <c r="L415" s="726"/>
      <c r="M415" s="726" t="s">
        <v>6426</v>
      </c>
      <c r="N415" s="722" t="s">
        <v>1418</v>
      </c>
      <c r="O415" s="721" t="s">
        <v>6640</v>
      </c>
      <c r="P415" s="722" t="s">
        <v>1652</v>
      </c>
      <c r="Q415" s="722" t="s">
        <v>1648</v>
      </c>
      <c r="R415" t="s">
        <v>6965</v>
      </c>
    </row>
    <row r="416" spans="1:18">
      <c r="A416" s="745"/>
      <c r="B416" s="721">
        <v>4</v>
      </c>
      <c r="C416" s="722" t="s">
        <v>1655</v>
      </c>
      <c r="D416" s="723" t="s">
        <v>16</v>
      </c>
      <c r="E416" s="721" t="s">
        <v>254</v>
      </c>
      <c r="F416" s="721" t="s">
        <v>22</v>
      </c>
      <c r="G416" s="774">
        <v>36699</v>
      </c>
      <c r="H416" s="724">
        <f t="shared" ca="1" si="6"/>
        <v>19</v>
      </c>
      <c r="I416" s="725" t="s">
        <v>1403</v>
      </c>
      <c r="J416" s="721" t="s">
        <v>320</v>
      </c>
      <c r="K416" s="721" t="s">
        <v>6623</v>
      </c>
      <c r="L416" s="726"/>
      <c r="M416" s="726" t="s">
        <v>6426</v>
      </c>
      <c r="N416" s="722" t="s">
        <v>1418</v>
      </c>
      <c r="O416" s="721" t="s">
        <v>6640</v>
      </c>
      <c r="P416" s="722" t="s">
        <v>1654</v>
      </c>
      <c r="Q416" s="722" t="s">
        <v>1648</v>
      </c>
      <c r="R416" t="s">
        <v>6965</v>
      </c>
    </row>
    <row r="417" spans="1:18">
      <c r="A417" s="745"/>
      <c r="B417" s="721">
        <v>5</v>
      </c>
      <c r="C417" s="722" t="s">
        <v>1657</v>
      </c>
      <c r="D417" s="723" t="s">
        <v>16</v>
      </c>
      <c r="E417" s="721" t="s">
        <v>254</v>
      </c>
      <c r="F417" s="721" t="s">
        <v>22</v>
      </c>
      <c r="G417" s="774">
        <v>39094</v>
      </c>
      <c r="H417" s="724">
        <f t="shared" ca="1" si="6"/>
        <v>13</v>
      </c>
      <c r="I417" s="725" t="s">
        <v>1403</v>
      </c>
      <c r="J417" s="721" t="s">
        <v>249</v>
      </c>
      <c r="K417" s="721" t="s">
        <v>6623</v>
      </c>
      <c r="L417" s="726"/>
      <c r="M417" s="726" t="s">
        <v>6426</v>
      </c>
      <c r="N417" s="722" t="s">
        <v>1418</v>
      </c>
      <c r="O417" s="721" t="s">
        <v>6640</v>
      </c>
      <c r="P417" s="722" t="s">
        <v>1656</v>
      </c>
      <c r="Q417" s="722" t="s">
        <v>1648</v>
      </c>
      <c r="R417" t="s">
        <v>6965</v>
      </c>
    </row>
    <row r="418" spans="1:18">
      <c r="A418" s="745">
        <v>117</v>
      </c>
      <c r="B418" s="721">
        <v>1</v>
      </c>
      <c r="C418" s="722" t="s">
        <v>1676</v>
      </c>
      <c r="D418" s="723" t="s">
        <v>23</v>
      </c>
      <c r="E418" s="721" t="s">
        <v>221</v>
      </c>
      <c r="F418" s="721" t="s">
        <v>244</v>
      </c>
      <c r="G418" s="774">
        <v>26860</v>
      </c>
      <c r="H418" s="724">
        <f t="shared" ca="1" si="6"/>
        <v>46</v>
      </c>
      <c r="I418" s="725" t="s">
        <v>1403</v>
      </c>
      <c r="J418" s="721" t="s">
        <v>241</v>
      </c>
      <c r="K418" s="721" t="s">
        <v>165</v>
      </c>
      <c r="L418" s="726"/>
      <c r="M418" s="726" t="s">
        <v>6426</v>
      </c>
      <c r="N418" s="722" t="s">
        <v>1418</v>
      </c>
      <c r="O418" s="721" t="s">
        <v>222</v>
      </c>
      <c r="P418" s="722" t="s">
        <v>1675</v>
      </c>
      <c r="Q418" s="722" t="s">
        <v>1679</v>
      </c>
      <c r="R418" t="s">
        <v>6965</v>
      </c>
    </row>
    <row r="419" spans="1:18">
      <c r="A419" s="745"/>
      <c r="B419" s="721">
        <v>2</v>
      </c>
      <c r="C419" s="722" t="s">
        <v>1682</v>
      </c>
      <c r="D419" s="723" t="s">
        <v>16</v>
      </c>
      <c r="E419" s="721" t="s">
        <v>221</v>
      </c>
      <c r="F419" s="721" t="s">
        <v>22</v>
      </c>
      <c r="G419" s="774">
        <v>31243</v>
      </c>
      <c r="H419" s="724">
        <f t="shared" ca="1" si="6"/>
        <v>34</v>
      </c>
      <c r="I419" s="725" t="s">
        <v>1403</v>
      </c>
      <c r="J419" s="721" t="s">
        <v>241</v>
      </c>
      <c r="K419" s="721" t="s">
        <v>6621</v>
      </c>
      <c r="L419" s="726"/>
      <c r="M419" s="726" t="s">
        <v>6426</v>
      </c>
      <c r="N419" s="722" t="s">
        <v>1418</v>
      </c>
      <c r="O419" s="721" t="s">
        <v>245</v>
      </c>
      <c r="P419" s="722" t="s">
        <v>1681</v>
      </c>
      <c r="Q419" s="722" t="s">
        <v>1679</v>
      </c>
      <c r="R419" t="s">
        <v>6965</v>
      </c>
    </row>
    <row r="420" spans="1:18">
      <c r="A420" s="745"/>
      <c r="B420" s="721">
        <v>3</v>
      </c>
      <c r="C420" s="722" t="s">
        <v>1687</v>
      </c>
      <c r="D420" s="723" t="s">
        <v>16</v>
      </c>
      <c r="E420" s="721" t="s">
        <v>254</v>
      </c>
      <c r="F420" s="721" t="s">
        <v>230</v>
      </c>
      <c r="G420" s="774">
        <v>39278</v>
      </c>
      <c r="H420" s="724">
        <f t="shared" ca="1" si="6"/>
        <v>12</v>
      </c>
      <c r="I420" s="725" t="s">
        <v>1403</v>
      </c>
      <c r="J420" s="721" t="s">
        <v>249</v>
      </c>
      <c r="K420" s="721" t="s">
        <v>6623</v>
      </c>
      <c r="L420" s="726"/>
      <c r="M420" s="726" t="s">
        <v>6426</v>
      </c>
      <c r="N420" s="722" t="s">
        <v>1418</v>
      </c>
      <c r="O420" s="721" t="s">
        <v>6640</v>
      </c>
      <c r="P420" s="722" t="s">
        <v>1686</v>
      </c>
      <c r="Q420" s="722" t="s">
        <v>1679</v>
      </c>
      <c r="R420" t="s">
        <v>6965</v>
      </c>
    </row>
    <row r="421" spans="1:18">
      <c r="A421" s="745"/>
      <c r="B421" s="721">
        <v>4</v>
      </c>
      <c r="C421" s="722" t="s">
        <v>1689</v>
      </c>
      <c r="D421" s="723" t="s">
        <v>16</v>
      </c>
      <c r="E421" s="738" t="s">
        <v>254</v>
      </c>
      <c r="F421" s="721" t="s">
        <v>230</v>
      </c>
      <c r="G421" s="774">
        <v>40911</v>
      </c>
      <c r="H421" s="724">
        <f t="shared" ca="1" si="6"/>
        <v>8</v>
      </c>
      <c r="I421" s="725" t="s">
        <v>1403</v>
      </c>
      <c r="J421" s="721" t="s">
        <v>6624</v>
      </c>
      <c r="K421" s="721" t="s">
        <v>6622</v>
      </c>
      <c r="L421" s="726"/>
      <c r="M421" s="726" t="s">
        <v>6426</v>
      </c>
      <c r="N421" s="722" t="s">
        <v>1418</v>
      </c>
      <c r="O421" s="721" t="s">
        <v>6640</v>
      </c>
      <c r="P421" s="727" t="s">
        <v>1688</v>
      </c>
      <c r="Q421" s="722" t="s">
        <v>1679</v>
      </c>
      <c r="R421" t="s">
        <v>6965</v>
      </c>
    </row>
    <row r="422" spans="1:18">
      <c r="A422" s="745">
        <v>118</v>
      </c>
      <c r="B422" s="721">
        <v>1</v>
      </c>
      <c r="C422" s="722" t="s">
        <v>1691</v>
      </c>
      <c r="D422" s="723" t="s">
        <v>23</v>
      </c>
      <c r="E422" s="721" t="s">
        <v>221</v>
      </c>
      <c r="F422" s="721" t="s">
        <v>524</v>
      </c>
      <c r="G422" s="774">
        <v>16998</v>
      </c>
      <c r="H422" s="724">
        <f t="shared" ca="1" si="6"/>
        <v>73</v>
      </c>
      <c r="I422" s="725" t="s">
        <v>1403</v>
      </c>
      <c r="J422" s="721" t="s">
        <v>258</v>
      </c>
      <c r="K422" s="721" t="s">
        <v>165</v>
      </c>
      <c r="L422" s="726"/>
      <c r="M422" s="726" t="s">
        <v>6426</v>
      </c>
      <c r="N422" s="722" t="s">
        <v>1418</v>
      </c>
      <c r="O422" s="721" t="s">
        <v>222</v>
      </c>
      <c r="P422" s="727" t="s">
        <v>1690</v>
      </c>
      <c r="Q422" s="741" t="s">
        <v>1694</v>
      </c>
      <c r="R422" t="s">
        <v>6965</v>
      </c>
    </row>
    <row r="423" spans="1:18">
      <c r="A423" s="745"/>
      <c r="B423" s="721">
        <v>2</v>
      </c>
      <c r="C423" s="722" t="s">
        <v>1696</v>
      </c>
      <c r="D423" s="723" t="s">
        <v>16</v>
      </c>
      <c r="E423" s="721" t="s">
        <v>221</v>
      </c>
      <c r="F423" s="721" t="s">
        <v>524</v>
      </c>
      <c r="G423" s="774">
        <v>21746</v>
      </c>
      <c r="H423" s="724">
        <f t="shared" ca="1" si="6"/>
        <v>60</v>
      </c>
      <c r="I423" s="725" t="s">
        <v>1403</v>
      </c>
      <c r="J423" s="721" t="s">
        <v>241</v>
      </c>
      <c r="K423" s="721" t="s">
        <v>6621</v>
      </c>
      <c r="L423" s="726"/>
      <c r="M423" s="726" t="s">
        <v>6426</v>
      </c>
      <c r="N423" s="722" t="s">
        <v>1418</v>
      </c>
      <c r="O423" s="721" t="s">
        <v>245</v>
      </c>
      <c r="P423" s="727" t="s">
        <v>1695</v>
      </c>
      <c r="Q423" s="741" t="s">
        <v>1694</v>
      </c>
      <c r="R423" t="s">
        <v>6965</v>
      </c>
    </row>
    <row r="424" spans="1:18">
      <c r="A424" s="745">
        <v>119</v>
      </c>
      <c r="B424" s="721">
        <v>1</v>
      </c>
      <c r="C424" s="722" t="s">
        <v>1700</v>
      </c>
      <c r="D424" s="723" t="s">
        <v>23</v>
      </c>
      <c r="E424" s="721" t="s">
        <v>221</v>
      </c>
      <c r="F424" s="721" t="s">
        <v>618</v>
      </c>
      <c r="G424" s="774">
        <v>28753</v>
      </c>
      <c r="H424" s="724">
        <f t="shared" ca="1" si="6"/>
        <v>41</v>
      </c>
      <c r="I424" s="725" t="s">
        <v>1403</v>
      </c>
      <c r="J424" s="721" t="s">
        <v>267</v>
      </c>
      <c r="K424" s="721" t="s">
        <v>165</v>
      </c>
      <c r="L424" s="726"/>
      <c r="M424" s="726" t="s">
        <v>6426</v>
      </c>
      <c r="N424" s="722" t="s">
        <v>1418</v>
      </c>
      <c r="O424" s="721" t="s">
        <v>222</v>
      </c>
      <c r="P424" s="727" t="s">
        <v>1699</v>
      </c>
      <c r="Q424" s="741" t="s">
        <v>1703</v>
      </c>
      <c r="R424" t="s">
        <v>6965</v>
      </c>
    </row>
    <row r="425" spans="1:18">
      <c r="A425" s="745"/>
      <c r="B425" s="721">
        <v>2</v>
      </c>
      <c r="C425" s="722" t="s">
        <v>1705</v>
      </c>
      <c r="D425" s="723" t="s">
        <v>16</v>
      </c>
      <c r="E425" s="721" t="s">
        <v>221</v>
      </c>
      <c r="F425" s="721" t="s">
        <v>452</v>
      </c>
      <c r="G425" s="774">
        <v>30599</v>
      </c>
      <c r="H425" s="724">
        <f t="shared" ca="1" si="6"/>
        <v>36</v>
      </c>
      <c r="I425" s="725" t="s">
        <v>1403</v>
      </c>
      <c r="J425" s="721" t="s">
        <v>267</v>
      </c>
      <c r="K425" s="721" t="s">
        <v>6621</v>
      </c>
      <c r="L425" s="726"/>
      <c r="M425" s="726" t="s">
        <v>6426</v>
      </c>
      <c r="N425" s="722" t="s">
        <v>1418</v>
      </c>
      <c r="O425" s="721" t="s">
        <v>245</v>
      </c>
      <c r="P425" s="727" t="s">
        <v>1704</v>
      </c>
      <c r="Q425" s="741" t="s">
        <v>1703</v>
      </c>
      <c r="R425" t="s">
        <v>6965</v>
      </c>
    </row>
    <row r="426" spans="1:18">
      <c r="A426" s="745"/>
      <c r="B426" s="721">
        <v>3</v>
      </c>
      <c r="C426" s="722" t="s">
        <v>1708</v>
      </c>
      <c r="D426" s="723" t="s">
        <v>16</v>
      </c>
      <c r="E426" s="721" t="s">
        <v>254</v>
      </c>
      <c r="F426" s="721" t="s">
        <v>230</v>
      </c>
      <c r="G426" s="774">
        <v>39123</v>
      </c>
      <c r="H426" s="724">
        <f t="shared" ca="1" si="6"/>
        <v>13</v>
      </c>
      <c r="I426" s="725" t="s">
        <v>1403</v>
      </c>
      <c r="J426" s="721" t="s">
        <v>6628</v>
      </c>
      <c r="K426" s="721" t="s">
        <v>6623</v>
      </c>
      <c r="L426" s="726"/>
      <c r="M426" s="726" t="s">
        <v>6426</v>
      </c>
      <c r="N426" s="722" t="s">
        <v>1418</v>
      </c>
      <c r="O426" s="721" t="s">
        <v>6640</v>
      </c>
      <c r="P426" s="727" t="s">
        <v>1707</v>
      </c>
      <c r="Q426" s="741" t="s">
        <v>1703</v>
      </c>
      <c r="R426" t="s">
        <v>6965</v>
      </c>
    </row>
    <row r="427" spans="1:18">
      <c r="A427" s="745"/>
      <c r="B427" s="721">
        <v>4</v>
      </c>
      <c r="C427" s="722" t="s">
        <v>496</v>
      </c>
      <c r="D427" s="723" t="s">
        <v>16</v>
      </c>
      <c r="E427" s="721" t="s">
        <v>254</v>
      </c>
      <c r="F427" s="721" t="s">
        <v>230</v>
      </c>
      <c r="G427" s="774">
        <v>40098</v>
      </c>
      <c r="H427" s="724">
        <f t="shared" ca="1" si="6"/>
        <v>10</v>
      </c>
      <c r="I427" s="725" t="s">
        <v>1403</v>
      </c>
      <c r="J427" s="721" t="s">
        <v>6624</v>
      </c>
      <c r="K427" s="721" t="s">
        <v>6623</v>
      </c>
      <c r="L427" s="726"/>
      <c r="M427" s="726" t="s">
        <v>6426</v>
      </c>
      <c r="N427" s="722" t="s">
        <v>1418</v>
      </c>
      <c r="O427" s="721" t="s">
        <v>6640</v>
      </c>
      <c r="P427" s="727" t="s">
        <v>1711</v>
      </c>
      <c r="Q427" s="741" t="s">
        <v>1703</v>
      </c>
      <c r="R427" t="s">
        <v>6965</v>
      </c>
    </row>
    <row r="428" spans="1:18">
      <c r="A428" s="745"/>
      <c r="B428" s="721">
        <v>5</v>
      </c>
      <c r="C428" s="722" t="s">
        <v>1712</v>
      </c>
      <c r="D428" s="723" t="s">
        <v>16</v>
      </c>
      <c r="E428" s="738" t="s">
        <v>254</v>
      </c>
      <c r="F428" s="738" t="s">
        <v>1227</v>
      </c>
      <c r="G428" s="774">
        <v>42599</v>
      </c>
      <c r="H428" s="724">
        <f t="shared" ca="1" si="6"/>
        <v>3</v>
      </c>
      <c r="I428" s="747" t="s">
        <v>1403</v>
      </c>
      <c r="J428" s="738" t="s">
        <v>6624</v>
      </c>
      <c r="K428" s="738" t="s">
        <v>6622</v>
      </c>
      <c r="L428" s="726"/>
      <c r="M428" s="726" t="s">
        <v>6426</v>
      </c>
      <c r="N428" s="722" t="s">
        <v>1418</v>
      </c>
      <c r="O428" s="738" t="s">
        <v>6640</v>
      </c>
      <c r="P428" s="727" t="s">
        <v>6664</v>
      </c>
      <c r="Q428" s="741" t="s">
        <v>1703</v>
      </c>
      <c r="R428" t="s">
        <v>6965</v>
      </c>
    </row>
    <row r="429" spans="1:18">
      <c r="A429" s="745">
        <v>120</v>
      </c>
      <c r="B429" s="721">
        <v>1</v>
      </c>
      <c r="C429" s="722" t="s">
        <v>436</v>
      </c>
      <c r="D429" s="723" t="s">
        <v>23</v>
      </c>
      <c r="E429" s="721" t="s">
        <v>221</v>
      </c>
      <c r="F429" s="721" t="s">
        <v>756</v>
      </c>
      <c r="G429" s="774">
        <v>28270</v>
      </c>
      <c r="H429" s="724">
        <f t="shared" ca="1" si="6"/>
        <v>42</v>
      </c>
      <c r="I429" s="725" t="s">
        <v>1403</v>
      </c>
      <c r="J429" s="721" t="s">
        <v>241</v>
      </c>
      <c r="K429" s="721" t="s">
        <v>165</v>
      </c>
      <c r="L429" s="726"/>
      <c r="M429" s="726" t="s">
        <v>6426</v>
      </c>
      <c r="N429" s="722" t="s">
        <v>1418</v>
      </c>
      <c r="O429" s="721" t="s">
        <v>222</v>
      </c>
      <c r="P429" s="727" t="s">
        <v>1713</v>
      </c>
      <c r="Q429" s="741" t="s">
        <v>1716</v>
      </c>
      <c r="R429" t="s">
        <v>6965</v>
      </c>
    </row>
    <row r="430" spans="1:18">
      <c r="A430" s="745"/>
      <c r="B430" s="721">
        <v>2</v>
      </c>
      <c r="C430" s="722" t="s">
        <v>1718</v>
      </c>
      <c r="D430" s="723" t="s">
        <v>16</v>
      </c>
      <c r="E430" s="721" t="s">
        <v>221</v>
      </c>
      <c r="F430" s="721" t="s">
        <v>1719</v>
      </c>
      <c r="G430" s="774">
        <v>32059</v>
      </c>
      <c r="H430" s="724">
        <f t="shared" ca="1" si="6"/>
        <v>32</v>
      </c>
      <c r="I430" s="725" t="s">
        <v>1403</v>
      </c>
      <c r="J430" s="721" t="s">
        <v>258</v>
      </c>
      <c r="K430" s="721" t="s">
        <v>6621</v>
      </c>
      <c r="L430" s="726"/>
      <c r="M430" s="726" t="s">
        <v>6426</v>
      </c>
      <c r="N430" s="722" t="s">
        <v>1418</v>
      </c>
      <c r="O430" s="721" t="s">
        <v>245</v>
      </c>
      <c r="P430" s="727" t="s">
        <v>1717</v>
      </c>
      <c r="Q430" s="741" t="s">
        <v>1716</v>
      </c>
      <c r="R430" t="s">
        <v>6965</v>
      </c>
    </row>
    <row r="431" spans="1:18">
      <c r="A431" s="745"/>
      <c r="B431" s="721">
        <v>3</v>
      </c>
      <c r="C431" s="722" t="s">
        <v>1724</v>
      </c>
      <c r="D431" s="723" t="s">
        <v>16</v>
      </c>
      <c r="E431" s="721" t="s">
        <v>254</v>
      </c>
      <c r="F431" s="721" t="s">
        <v>1719</v>
      </c>
      <c r="G431" s="774">
        <v>38630</v>
      </c>
      <c r="H431" s="724">
        <f t="shared" ca="1" si="6"/>
        <v>14</v>
      </c>
      <c r="I431" s="725" t="s">
        <v>1403</v>
      </c>
      <c r="J431" s="721" t="s">
        <v>249</v>
      </c>
      <c r="K431" s="721" t="s">
        <v>6623</v>
      </c>
      <c r="L431" s="726"/>
      <c r="M431" s="726" t="s">
        <v>6426</v>
      </c>
      <c r="N431" s="722" t="s">
        <v>1418</v>
      </c>
      <c r="O431" s="721" t="s">
        <v>6640</v>
      </c>
      <c r="P431" s="727" t="s">
        <v>1723</v>
      </c>
      <c r="Q431" s="741" t="s">
        <v>1716</v>
      </c>
      <c r="R431" t="s">
        <v>6965</v>
      </c>
    </row>
    <row r="432" spans="1:18">
      <c r="A432" s="745"/>
      <c r="B432" s="721">
        <v>4</v>
      </c>
      <c r="C432" s="722" t="s">
        <v>1726</v>
      </c>
      <c r="D432" s="723" t="s">
        <v>23</v>
      </c>
      <c r="E432" s="738" t="s">
        <v>254</v>
      </c>
      <c r="F432" s="738" t="s">
        <v>229</v>
      </c>
      <c r="G432" s="774">
        <v>41197</v>
      </c>
      <c r="H432" s="724">
        <f t="shared" ca="1" si="6"/>
        <v>7</v>
      </c>
      <c r="I432" s="747" t="s">
        <v>1403</v>
      </c>
      <c r="J432" s="738" t="s">
        <v>6624</v>
      </c>
      <c r="K432" s="738" t="s">
        <v>6622</v>
      </c>
      <c r="L432" s="726"/>
      <c r="M432" s="726" t="s">
        <v>6426</v>
      </c>
      <c r="N432" s="722" t="s">
        <v>1418</v>
      </c>
      <c r="O432" s="738" t="s">
        <v>6640</v>
      </c>
      <c r="P432" s="727" t="s">
        <v>1725</v>
      </c>
      <c r="Q432" s="741" t="s">
        <v>1716</v>
      </c>
      <c r="R432" t="s">
        <v>6965</v>
      </c>
    </row>
    <row r="433" spans="1:18">
      <c r="A433" s="745">
        <v>121</v>
      </c>
      <c r="B433" s="721">
        <v>1</v>
      </c>
      <c r="C433" s="722" t="s">
        <v>1728</v>
      </c>
      <c r="D433" s="723" t="s">
        <v>23</v>
      </c>
      <c r="E433" s="721" t="s">
        <v>221</v>
      </c>
      <c r="F433" s="721" t="s">
        <v>467</v>
      </c>
      <c r="G433" s="774">
        <v>28193</v>
      </c>
      <c r="H433" s="724">
        <f t="shared" ca="1" si="6"/>
        <v>43</v>
      </c>
      <c r="I433" s="725" t="s">
        <v>1403</v>
      </c>
      <c r="J433" s="721" t="s">
        <v>267</v>
      </c>
      <c r="K433" s="721" t="s">
        <v>6822</v>
      </c>
      <c r="L433" s="726"/>
      <c r="M433" s="726" t="s">
        <v>6426</v>
      </c>
      <c r="N433" s="722" t="s">
        <v>1418</v>
      </c>
      <c r="O433" s="721" t="s">
        <v>222</v>
      </c>
      <c r="P433" s="727" t="s">
        <v>1727</v>
      </c>
      <c r="Q433" s="741" t="s">
        <v>1730</v>
      </c>
      <c r="R433" t="s">
        <v>6965</v>
      </c>
    </row>
    <row r="434" spans="1:18">
      <c r="A434" s="745"/>
      <c r="B434" s="721">
        <v>2</v>
      </c>
      <c r="C434" s="722" t="s">
        <v>1732</v>
      </c>
      <c r="D434" s="723" t="s">
        <v>16</v>
      </c>
      <c r="E434" s="721" t="s">
        <v>221</v>
      </c>
      <c r="F434" s="721" t="s">
        <v>938</v>
      </c>
      <c r="G434" s="774">
        <v>27611</v>
      </c>
      <c r="H434" s="724">
        <f t="shared" ca="1" si="6"/>
        <v>44</v>
      </c>
      <c r="I434" s="725" t="s">
        <v>1403</v>
      </c>
      <c r="J434" s="721" t="s">
        <v>267</v>
      </c>
      <c r="K434" s="721" t="s">
        <v>6621</v>
      </c>
      <c r="L434" s="726"/>
      <c r="M434" s="726" t="s">
        <v>6426</v>
      </c>
      <c r="N434" s="722" t="s">
        <v>1418</v>
      </c>
      <c r="O434" s="721" t="s">
        <v>245</v>
      </c>
      <c r="P434" s="727" t="s">
        <v>1731</v>
      </c>
      <c r="Q434" s="741" t="s">
        <v>1730</v>
      </c>
      <c r="R434" t="s">
        <v>6965</v>
      </c>
    </row>
    <row r="435" spans="1:18">
      <c r="A435" s="745"/>
      <c r="B435" s="721">
        <v>3</v>
      </c>
      <c r="C435" s="722" t="s">
        <v>6895</v>
      </c>
      <c r="D435" s="723" t="s">
        <v>23</v>
      </c>
      <c r="E435" s="721" t="s">
        <v>254</v>
      </c>
      <c r="F435" s="721" t="s">
        <v>938</v>
      </c>
      <c r="G435" s="774">
        <v>39503</v>
      </c>
      <c r="H435" s="724">
        <f t="shared" ca="1" si="6"/>
        <v>12</v>
      </c>
      <c r="I435" s="725" t="s">
        <v>1403</v>
      </c>
      <c r="J435" s="721" t="s">
        <v>249</v>
      </c>
      <c r="K435" s="721" t="s">
        <v>6623</v>
      </c>
      <c r="L435" s="726"/>
      <c r="M435" s="726" t="s">
        <v>6426</v>
      </c>
      <c r="N435" s="722" t="s">
        <v>1418</v>
      </c>
      <c r="O435" s="721" t="s">
        <v>6640</v>
      </c>
      <c r="P435" s="727"/>
      <c r="Q435" s="741"/>
      <c r="R435" t="s">
        <v>6965</v>
      </c>
    </row>
    <row r="436" spans="1:18">
      <c r="A436" s="745"/>
      <c r="B436" s="721">
        <v>4</v>
      </c>
      <c r="C436" s="722" t="s">
        <v>1735</v>
      </c>
      <c r="D436" s="723" t="s">
        <v>23</v>
      </c>
      <c r="E436" s="721" t="s">
        <v>254</v>
      </c>
      <c r="F436" s="721" t="s">
        <v>229</v>
      </c>
      <c r="G436" s="774">
        <v>39503</v>
      </c>
      <c r="H436" s="724">
        <f t="shared" ca="1" si="6"/>
        <v>12</v>
      </c>
      <c r="I436" s="725" t="s">
        <v>1403</v>
      </c>
      <c r="J436" s="721" t="s">
        <v>249</v>
      </c>
      <c r="K436" s="721" t="s">
        <v>6623</v>
      </c>
      <c r="L436" s="726"/>
      <c r="M436" s="726" t="s">
        <v>6426</v>
      </c>
      <c r="N436" s="722" t="s">
        <v>1418</v>
      </c>
      <c r="O436" s="721" t="s">
        <v>6640</v>
      </c>
      <c r="P436" s="727" t="s">
        <v>1734</v>
      </c>
      <c r="Q436" s="741" t="s">
        <v>1730</v>
      </c>
      <c r="R436" t="s">
        <v>6965</v>
      </c>
    </row>
    <row r="437" spans="1:18">
      <c r="A437" s="745">
        <v>122</v>
      </c>
      <c r="B437" s="738">
        <v>1</v>
      </c>
      <c r="C437" s="722" t="s">
        <v>1750</v>
      </c>
      <c r="D437" s="723" t="s">
        <v>23</v>
      </c>
      <c r="E437" s="738" t="s">
        <v>221</v>
      </c>
      <c r="F437" s="738" t="s">
        <v>1751</v>
      </c>
      <c r="G437" s="774">
        <v>25076</v>
      </c>
      <c r="H437" s="724">
        <f t="shared" ca="1" si="6"/>
        <v>51</v>
      </c>
      <c r="I437" s="725" t="s">
        <v>4508</v>
      </c>
      <c r="J437" s="738" t="s">
        <v>241</v>
      </c>
      <c r="K437" s="738" t="s">
        <v>165</v>
      </c>
      <c r="L437" s="726"/>
      <c r="M437" s="726" t="s">
        <v>6426</v>
      </c>
      <c r="N437" s="722" t="s">
        <v>1418</v>
      </c>
      <c r="O437" s="738" t="s">
        <v>222</v>
      </c>
      <c r="P437" s="734" t="s">
        <v>1749</v>
      </c>
      <c r="Q437" s="741" t="s">
        <v>1754</v>
      </c>
      <c r="R437" t="s">
        <v>6965</v>
      </c>
    </row>
    <row r="438" spans="1:18">
      <c r="A438" s="745"/>
      <c r="B438" s="738">
        <v>2</v>
      </c>
      <c r="C438" s="722" t="s">
        <v>1757</v>
      </c>
      <c r="D438" s="723" t="s">
        <v>16</v>
      </c>
      <c r="E438" s="738" t="s">
        <v>221</v>
      </c>
      <c r="F438" s="738" t="s">
        <v>1758</v>
      </c>
      <c r="G438" s="774">
        <v>26295</v>
      </c>
      <c r="H438" s="724">
        <f t="shared" ca="1" si="6"/>
        <v>48</v>
      </c>
      <c r="I438" s="725" t="s">
        <v>4508</v>
      </c>
      <c r="J438" s="738" t="s">
        <v>241</v>
      </c>
      <c r="K438" s="738" t="s">
        <v>6621</v>
      </c>
      <c r="L438" s="726"/>
      <c r="M438" s="726" t="s">
        <v>6426</v>
      </c>
      <c r="N438" s="722" t="s">
        <v>1418</v>
      </c>
      <c r="O438" s="738" t="s">
        <v>245</v>
      </c>
      <c r="P438" s="734" t="s">
        <v>1756</v>
      </c>
      <c r="Q438" s="741" t="s">
        <v>1754</v>
      </c>
      <c r="R438" t="s">
        <v>6965</v>
      </c>
    </row>
    <row r="439" spans="1:18">
      <c r="A439" s="745"/>
      <c r="B439" s="738">
        <v>3</v>
      </c>
      <c r="C439" s="722" t="s">
        <v>1762</v>
      </c>
      <c r="D439" s="723" t="s">
        <v>16</v>
      </c>
      <c r="E439" s="738" t="s">
        <v>221</v>
      </c>
      <c r="F439" s="738" t="s">
        <v>1763</v>
      </c>
      <c r="G439" s="774">
        <v>32384</v>
      </c>
      <c r="H439" s="724">
        <f t="shared" ca="1" si="6"/>
        <v>31</v>
      </c>
      <c r="I439" s="725" t="s">
        <v>4508</v>
      </c>
      <c r="J439" s="738" t="s">
        <v>241</v>
      </c>
      <c r="K439" s="738" t="s">
        <v>261</v>
      </c>
      <c r="L439" s="726"/>
      <c r="M439" s="726" t="s">
        <v>6426</v>
      </c>
      <c r="N439" s="722" t="s">
        <v>1418</v>
      </c>
      <c r="O439" s="738" t="s">
        <v>6640</v>
      </c>
      <c r="P439" s="734" t="s">
        <v>1761</v>
      </c>
      <c r="Q439" s="741" t="s">
        <v>1754</v>
      </c>
      <c r="R439" t="s">
        <v>6965</v>
      </c>
    </row>
    <row r="440" spans="1:18">
      <c r="A440" s="745"/>
      <c r="B440" s="738">
        <v>4</v>
      </c>
      <c r="C440" s="722" t="s">
        <v>1765</v>
      </c>
      <c r="D440" s="723" t="s">
        <v>16</v>
      </c>
      <c r="E440" s="738" t="s">
        <v>221</v>
      </c>
      <c r="F440" s="738" t="s">
        <v>1766</v>
      </c>
      <c r="G440" s="774">
        <v>33402</v>
      </c>
      <c r="H440" s="724">
        <f t="shared" ca="1" si="6"/>
        <v>28</v>
      </c>
      <c r="I440" s="725" t="s">
        <v>4508</v>
      </c>
      <c r="J440" s="738" t="s">
        <v>241</v>
      </c>
      <c r="K440" s="738" t="s">
        <v>261</v>
      </c>
      <c r="L440" s="726"/>
      <c r="M440" s="726" t="s">
        <v>6426</v>
      </c>
      <c r="N440" s="722" t="s">
        <v>1418</v>
      </c>
      <c r="O440" s="738" t="s">
        <v>6640</v>
      </c>
      <c r="P440" s="734" t="s">
        <v>1764</v>
      </c>
      <c r="Q440" s="741" t="s">
        <v>1754</v>
      </c>
      <c r="R440" t="s">
        <v>6965</v>
      </c>
    </row>
    <row r="441" spans="1:18">
      <c r="A441" s="745"/>
      <c r="B441" s="738">
        <v>5</v>
      </c>
      <c r="C441" s="722" t="s">
        <v>1768</v>
      </c>
      <c r="D441" s="723" t="s">
        <v>23</v>
      </c>
      <c r="E441" s="738" t="s">
        <v>254</v>
      </c>
      <c r="F441" s="738" t="s">
        <v>1766</v>
      </c>
      <c r="G441" s="774">
        <v>34537</v>
      </c>
      <c r="H441" s="724">
        <f t="shared" ca="1" si="6"/>
        <v>25</v>
      </c>
      <c r="I441" s="725" t="s">
        <v>4508</v>
      </c>
      <c r="J441" s="738" t="s">
        <v>241</v>
      </c>
      <c r="K441" s="738" t="s">
        <v>6622</v>
      </c>
      <c r="L441" s="726"/>
      <c r="M441" s="726" t="s">
        <v>6426</v>
      </c>
      <c r="N441" s="722" t="s">
        <v>1418</v>
      </c>
      <c r="O441" s="738" t="s">
        <v>6640</v>
      </c>
      <c r="P441" s="734" t="s">
        <v>1767</v>
      </c>
      <c r="Q441" s="741" t="s">
        <v>1754</v>
      </c>
      <c r="R441" t="s">
        <v>6965</v>
      </c>
    </row>
    <row r="442" spans="1:18">
      <c r="A442" s="745"/>
      <c r="B442" s="738">
        <v>6</v>
      </c>
      <c r="C442" s="722" t="s">
        <v>1770</v>
      </c>
      <c r="D442" s="723" t="s">
        <v>23</v>
      </c>
      <c r="E442" s="738" t="s">
        <v>254</v>
      </c>
      <c r="F442" s="738" t="s">
        <v>1766</v>
      </c>
      <c r="G442" s="774">
        <v>37236</v>
      </c>
      <c r="H442" s="724">
        <f t="shared" ca="1" si="6"/>
        <v>18</v>
      </c>
      <c r="I442" s="725" t="s">
        <v>4508</v>
      </c>
      <c r="J442" s="738" t="s">
        <v>258</v>
      </c>
      <c r="K442" s="738" t="s">
        <v>6623</v>
      </c>
      <c r="L442" s="726"/>
      <c r="M442" s="726" t="s">
        <v>6426</v>
      </c>
      <c r="N442" s="722" t="s">
        <v>1418</v>
      </c>
      <c r="O442" s="738" t="s">
        <v>6640</v>
      </c>
      <c r="P442" s="734" t="s">
        <v>1769</v>
      </c>
      <c r="Q442" s="741" t="s">
        <v>1754</v>
      </c>
      <c r="R442" t="s">
        <v>6965</v>
      </c>
    </row>
    <row r="443" spans="1:18">
      <c r="A443" s="745"/>
      <c r="B443" s="738">
        <v>7</v>
      </c>
      <c r="C443" s="722" t="s">
        <v>1772</v>
      </c>
      <c r="D443" s="723" t="s">
        <v>23</v>
      </c>
      <c r="E443" s="738" t="s">
        <v>254</v>
      </c>
      <c r="F443" s="738" t="s">
        <v>1766</v>
      </c>
      <c r="G443" s="774">
        <v>37601</v>
      </c>
      <c r="H443" s="724">
        <f t="shared" ca="1" si="6"/>
        <v>17</v>
      </c>
      <c r="I443" s="725" t="s">
        <v>4508</v>
      </c>
      <c r="J443" s="738" t="s">
        <v>241</v>
      </c>
      <c r="K443" s="738" t="s">
        <v>6623</v>
      </c>
      <c r="L443" s="726"/>
      <c r="M443" s="726" t="s">
        <v>6426</v>
      </c>
      <c r="N443" s="722" t="s">
        <v>1418</v>
      </c>
      <c r="O443" s="721" t="s">
        <v>6640</v>
      </c>
      <c r="P443" s="734" t="s">
        <v>1771</v>
      </c>
      <c r="Q443" s="741" t="s">
        <v>1754</v>
      </c>
      <c r="R443" t="s">
        <v>6965</v>
      </c>
    </row>
    <row r="444" spans="1:18">
      <c r="A444" s="745">
        <v>123</v>
      </c>
      <c r="B444" s="738">
        <v>1</v>
      </c>
      <c r="C444" s="732" t="s">
        <v>1774</v>
      </c>
      <c r="D444" s="723" t="s">
        <v>23</v>
      </c>
      <c r="E444" s="733" t="s">
        <v>221</v>
      </c>
      <c r="F444" s="733" t="s">
        <v>1775</v>
      </c>
      <c r="G444" s="775">
        <v>26163</v>
      </c>
      <c r="H444" s="724">
        <f t="shared" ca="1" si="6"/>
        <v>48</v>
      </c>
      <c r="I444" s="725" t="s">
        <v>1403</v>
      </c>
      <c r="J444" s="733" t="s">
        <v>267</v>
      </c>
      <c r="K444" s="733" t="s">
        <v>6822</v>
      </c>
      <c r="L444" s="726"/>
      <c r="M444" s="726" t="s">
        <v>6426</v>
      </c>
      <c r="N444" s="722" t="s">
        <v>1418</v>
      </c>
      <c r="O444" s="733" t="s">
        <v>222</v>
      </c>
      <c r="P444" s="732" t="s">
        <v>1773</v>
      </c>
      <c r="Q444" s="732" t="s">
        <v>1778</v>
      </c>
      <c r="R444" t="s">
        <v>6965</v>
      </c>
    </row>
    <row r="445" spans="1:18">
      <c r="A445" s="745"/>
      <c r="B445" s="738">
        <v>2</v>
      </c>
      <c r="C445" s="732" t="s">
        <v>1781</v>
      </c>
      <c r="D445" s="723" t="s">
        <v>16</v>
      </c>
      <c r="E445" s="733" t="s">
        <v>221</v>
      </c>
      <c r="F445" s="733" t="s">
        <v>524</v>
      </c>
      <c r="G445" s="775">
        <v>28526</v>
      </c>
      <c r="H445" s="724">
        <f t="shared" ca="1" si="6"/>
        <v>42</v>
      </c>
      <c r="I445" s="725" t="s">
        <v>1403</v>
      </c>
      <c r="J445" s="733" t="s">
        <v>6956</v>
      </c>
      <c r="K445" s="733" t="s">
        <v>6621</v>
      </c>
      <c r="L445" s="726"/>
      <c r="M445" s="726" t="s">
        <v>6426</v>
      </c>
      <c r="N445" s="722" t="s">
        <v>1418</v>
      </c>
      <c r="O445" s="733" t="s">
        <v>245</v>
      </c>
      <c r="P445" s="732" t="s">
        <v>1780</v>
      </c>
      <c r="Q445" s="732" t="s">
        <v>1778</v>
      </c>
      <c r="R445" t="s">
        <v>6965</v>
      </c>
    </row>
    <row r="446" spans="1:18">
      <c r="A446" s="745"/>
      <c r="B446" s="738">
        <v>3</v>
      </c>
      <c r="C446" s="732" t="s">
        <v>1784</v>
      </c>
      <c r="D446" s="723" t="s">
        <v>23</v>
      </c>
      <c r="E446" s="733" t="s">
        <v>254</v>
      </c>
      <c r="F446" s="733" t="s">
        <v>22</v>
      </c>
      <c r="G446" s="775">
        <v>38431</v>
      </c>
      <c r="H446" s="724">
        <f t="shared" ca="1" si="6"/>
        <v>15</v>
      </c>
      <c r="I446" s="725" t="s">
        <v>1403</v>
      </c>
      <c r="J446" s="733" t="s">
        <v>249</v>
      </c>
      <c r="K446" s="733" t="s">
        <v>6623</v>
      </c>
      <c r="L446" s="726"/>
      <c r="M446" s="726" t="s">
        <v>6426</v>
      </c>
      <c r="N446" s="722" t="s">
        <v>1418</v>
      </c>
      <c r="O446" s="733" t="s">
        <v>6640</v>
      </c>
      <c r="P446" s="732" t="s">
        <v>1783</v>
      </c>
      <c r="Q446" s="732" t="s">
        <v>1778</v>
      </c>
      <c r="R446" t="s">
        <v>6965</v>
      </c>
    </row>
    <row r="447" spans="1:18">
      <c r="A447" s="745"/>
      <c r="B447" s="738">
        <v>4</v>
      </c>
      <c r="C447" s="732" t="s">
        <v>6893</v>
      </c>
      <c r="D447" s="723" t="s">
        <v>23</v>
      </c>
      <c r="E447" s="733" t="s">
        <v>254</v>
      </c>
      <c r="F447" s="733" t="s">
        <v>22</v>
      </c>
      <c r="G447" s="775">
        <v>40560</v>
      </c>
      <c r="H447" s="724">
        <f t="shared" ca="1" si="6"/>
        <v>9</v>
      </c>
      <c r="I447" s="725" t="s">
        <v>1403</v>
      </c>
      <c r="J447" s="733" t="s">
        <v>6624</v>
      </c>
      <c r="K447" s="733" t="s">
        <v>6622</v>
      </c>
      <c r="L447" s="726"/>
      <c r="M447" s="726" t="s">
        <v>6426</v>
      </c>
      <c r="N447" s="722" t="s">
        <v>1418</v>
      </c>
      <c r="O447" s="733" t="s">
        <v>6640</v>
      </c>
      <c r="P447" s="732"/>
      <c r="Q447" s="732"/>
      <c r="R447" t="s">
        <v>6965</v>
      </c>
    </row>
    <row r="448" spans="1:18">
      <c r="A448" s="745"/>
      <c r="B448" s="738">
        <v>5</v>
      </c>
      <c r="C448" s="732" t="s">
        <v>6894</v>
      </c>
      <c r="D448" s="723" t="s">
        <v>16</v>
      </c>
      <c r="E448" s="733" t="s">
        <v>254</v>
      </c>
      <c r="F448" s="733" t="s">
        <v>22</v>
      </c>
      <c r="G448" s="775">
        <v>41476</v>
      </c>
      <c r="H448" s="724">
        <f t="shared" ca="1" si="6"/>
        <v>6</v>
      </c>
      <c r="I448" s="725" t="s">
        <v>1403</v>
      </c>
      <c r="J448" s="733" t="s">
        <v>6624</v>
      </c>
      <c r="K448" s="733" t="s">
        <v>6622</v>
      </c>
      <c r="L448" s="726"/>
      <c r="M448" s="726" t="s">
        <v>6426</v>
      </c>
      <c r="N448" s="722" t="s">
        <v>1418</v>
      </c>
      <c r="O448" s="733" t="s">
        <v>6640</v>
      </c>
      <c r="P448" s="732"/>
      <c r="Q448" s="732"/>
      <c r="R448" t="s">
        <v>6965</v>
      </c>
    </row>
    <row r="449" spans="1:18">
      <c r="A449" s="745">
        <v>124</v>
      </c>
      <c r="B449" s="738">
        <v>1</v>
      </c>
      <c r="C449" s="732" t="s">
        <v>384</v>
      </c>
      <c r="D449" s="723" t="s">
        <v>23</v>
      </c>
      <c r="E449" s="733" t="s">
        <v>221</v>
      </c>
      <c r="F449" s="733" t="s">
        <v>1787</v>
      </c>
      <c r="G449" s="775">
        <v>23079</v>
      </c>
      <c r="H449" s="724">
        <f t="shared" ca="1" si="6"/>
        <v>57</v>
      </c>
      <c r="I449" s="747" t="s">
        <v>1403</v>
      </c>
      <c r="J449" s="733" t="s">
        <v>241</v>
      </c>
      <c r="K449" s="733" t="s">
        <v>165</v>
      </c>
      <c r="L449" s="726"/>
      <c r="M449" s="726" t="s">
        <v>6426</v>
      </c>
      <c r="N449" s="722" t="s">
        <v>1418</v>
      </c>
      <c r="O449" s="733" t="s">
        <v>222</v>
      </c>
      <c r="P449" s="748" t="s">
        <v>1786</v>
      </c>
      <c r="Q449" s="748" t="s">
        <v>1790</v>
      </c>
      <c r="R449" t="s">
        <v>6965</v>
      </c>
    </row>
    <row r="450" spans="1:18">
      <c r="A450" s="745"/>
      <c r="B450" s="738">
        <v>2</v>
      </c>
      <c r="C450" s="732" t="s">
        <v>1792</v>
      </c>
      <c r="D450" s="723" t="s">
        <v>16</v>
      </c>
      <c r="E450" s="733" t="s">
        <v>221</v>
      </c>
      <c r="F450" s="733" t="s">
        <v>1793</v>
      </c>
      <c r="G450" s="775">
        <v>24483</v>
      </c>
      <c r="H450" s="724">
        <f t="shared" ca="1" si="6"/>
        <v>53</v>
      </c>
      <c r="I450" s="747" t="s">
        <v>1403</v>
      </c>
      <c r="J450" s="733" t="s">
        <v>241</v>
      </c>
      <c r="K450" s="733" t="s">
        <v>6621</v>
      </c>
      <c r="L450" s="726"/>
      <c r="M450" s="726" t="s">
        <v>6426</v>
      </c>
      <c r="N450" s="722" t="s">
        <v>1418</v>
      </c>
      <c r="O450" s="733" t="s">
        <v>245</v>
      </c>
      <c r="P450" s="748" t="s">
        <v>1791</v>
      </c>
      <c r="Q450" s="748" t="s">
        <v>6665</v>
      </c>
      <c r="R450" t="s">
        <v>6965</v>
      </c>
    </row>
    <row r="451" spans="1:18">
      <c r="A451" s="745"/>
      <c r="B451" s="738">
        <v>3</v>
      </c>
      <c r="C451" s="732" t="s">
        <v>1795</v>
      </c>
      <c r="D451" s="723" t="s">
        <v>23</v>
      </c>
      <c r="E451" s="733" t="s">
        <v>254</v>
      </c>
      <c r="F451" s="733" t="s">
        <v>230</v>
      </c>
      <c r="G451" s="775">
        <v>38918</v>
      </c>
      <c r="H451" s="724">
        <f t="shared" ca="1" si="6"/>
        <v>13</v>
      </c>
      <c r="I451" s="747" t="s">
        <v>1403</v>
      </c>
      <c r="J451" s="733" t="s">
        <v>249</v>
      </c>
      <c r="K451" s="733" t="s">
        <v>6623</v>
      </c>
      <c r="L451" s="726"/>
      <c r="M451" s="726" t="s">
        <v>6426</v>
      </c>
      <c r="N451" s="722" t="s">
        <v>1418</v>
      </c>
      <c r="O451" s="733" t="s">
        <v>6640</v>
      </c>
      <c r="P451" s="748" t="s">
        <v>1794</v>
      </c>
      <c r="Q451" s="748" t="s">
        <v>1790</v>
      </c>
      <c r="R451" t="s">
        <v>6965</v>
      </c>
    </row>
    <row r="452" spans="1:18">
      <c r="A452" s="745"/>
      <c r="B452" s="738">
        <v>4</v>
      </c>
      <c r="C452" s="732" t="s">
        <v>1797</v>
      </c>
      <c r="D452" s="723" t="s">
        <v>23</v>
      </c>
      <c r="E452" s="733" t="s">
        <v>254</v>
      </c>
      <c r="F452" s="733" t="s">
        <v>230</v>
      </c>
      <c r="G452" s="775">
        <v>39896</v>
      </c>
      <c r="H452" s="724">
        <f t="shared" ca="1" si="6"/>
        <v>11</v>
      </c>
      <c r="I452" s="747" t="s">
        <v>1403</v>
      </c>
      <c r="J452" s="733" t="s">
        <v>249</v>
      </c>
      <c r="K452" s="733" t="s">
        <v>6623</v>
      </c>
      <c r="L452" s="726"/>
      <c r="M452" s="726" t="s">
        <v>6426</v>
      </c>
      <c r="N452" s="722" t="s">
        <v>1418</v>
      </c>
      <c r="O452" s="733" t="s">
        <v>6640</v>
      </c>
      <c r="P452" s="748" t="s">
        <v>1796</v>
      </c>
      <c r="Q452" s="748" t="s">
        <v>1790</v>
      </c>
      <c r="R452" t="s">
        <v>6965</v>
      </c>
    </row>
    <row r="453" spans="1:18">
      <c r="A453" s="738">
        <v>125</v>
      </c>
      <c r="B453" s="738">
        <v>1</v>
      </c>
      <c r="C453" s="734" t="s">
        <v>1808</v>
      </c>
      <c r="D453" s="742" t="s">
        <v>23</v>
      </c>
      <c r="E453" s="737" t="s">
        <v>221</v>
      </c>
      <c r="F453" s="754" t="s">
        <v>464</v>
      </c>
      <c r="G453" s="782">
        <v>21169</v>
      </c>
      <c r="H453" s="724">
        <f t="shared" ref="H453:H512" ca="1" si="7">DATEDIF(G453,TODAY(),"Y")</f>
        <v>62</v>
      </c>
      <c r="I453" s="747" t="s">
        <v>1403</v>
      </c>
      <c r="J453" s="737" t="s">
        <v>241</v>
      </c>
      <c r="K453" s="737" t="s">
        <v>165</v>
      </c>
      <c r="L453" s="726"/>
      <c r="M453" s="726" t="s">
        <v>6426</v>
      </c>
      <c r="N453" s="722" t="s">
        <v>1418</v>
      </c>
      <c r="O453" s="737" t="s">
        <v>222</v>
      </c>
      <c r="P453" s="741" t="s">
        <v>1807</v>
      </c>
      <c r="Q453" s="734" t="s">
        <v>1809</v>
      </c>
      <c r="R453" t="s">
        <v>6965</v>
      </c>
    </row>
    <row r="454" spans="1:18">
      <c r="A454" s="738"/>
      <c r="B454" s="738">
        <v>2</v>
      </c>
      <c r="C454" s="755" t="s">
        <v>272</v>
      </c>
      <c r="D454" s="742" t="s">
        <v>16</v>
      </c>
      <c r="E454" s="737" t="s">
        <v>221</v>
      </c>
      <c r="F454" s="754" t="s">
        <v>464</v>
      </c>
      <c r="G454" s="782">
        <v>23046</v>
      </c>
      <c r="H454" s="724">
        <f t="shared" ca="1" si="7"/>
        <v>57</v>
      </c>
      <c r="I454" s="747" t="s">
        <v>1403</v>
      </c>
      <c r="J454" s="737" t="s">
        <v>241</v>
      </c>
      <c r="K454" s="737" t="s">
        <v>6621</v>
      </c>
      <c r="L454" s="726"/>
      <c r="M454" s="726" t="s">
        <v>6426</v>
      </c>
      <c r="N454" s="722" t="s">
        <v>1418</v>
      </c>
      <c r="O454" s="737" t="s">
        <v>245</v>
      </c>
      <c r="P454" s="741" t="s">
        <v>1810</v>
      </c>
      <c r="Q454" s="734" t="s">
        <v>1809</v>
      </c>
      <c r="R454" t="s">
        <v>6965</v>
      </c>
    </row>
    <row r="455" spans="1:18">
      <c r="A455" s="738"/>
      <c r="B455" s="738">
        <v>3</v>
      </c>
      <c r="C455" s="755" t="s">
        <v>1812</v>
      </c>
      <c r="D455" s="756" t="s">
        <v>16</v>
      </c>
      <c r="E455" s="737" t="s">
        <v>254</v>
      </c>
      <c r="F455" s="754" t="s">
        <v>22</v>
      </c>
      <c r="G455" s="782">
        <v>34863</v>
      </c>
      <c r="H455" s="724">
        <f t="shared" ca="1" si="7"/>
        <v>24</v>
      </c>
      <c r="I455" s="747" t="s">
        <v>1403</v>
      </c>
      <c r="J455" s="737" t="s">
        <v>785</v>
      </c>
      <c r="K455" s="737" t="s">
        <v>6623</v>
      </c>
      <c r="L455" s="726"/>
      <c r="M455" s="726" t="s">
        <v>6426</v>
      </c>
      <c r="N455" s="722" t="s">
        <v>1418</v>
      </c>
      <c r="O455" s="737" t="s">
        <v>6640</v>
      </c>
      <c r="P455" s="741" t="s">
        <v>1811</v>
      </c>
      <c r="Q455" s="734" t="s">
        <v>1809</v>
      </c>
      <c r="R455" t="s">
        <v>6965</v>
      </c>
    </row>
    <row r="456" spans="1:18">
      <c r="A456" s="721">
        <v>126</v>
      </c>
      <c r="B456" s="721">
        <v>1</v>
      </c>
      <c r="C456" s="722" t="s">
        <v>1814</v>
      </c>
      <c r="D456" s="723" t="s">
        <v>23</v>
      </c>
      <c r="E456" s="721" t="s">
        <v>221</v>
      </c>
      <c r="F456" s="721" t="s">
        <v>452</v>
      </c>
      <c r="G456" s="774">
        <v>30693</v>
      </c>
      <c r="H456" s="724">
        <f t="shared" ca="1" si="7"/>
        <v>36</v>
      </c>
      <c r="I456" s="725" t="s">
        <v>1403</v>
      </c>
      <c r="J456" s="721" t="s">
        <v>267</v>
      </c>
      <c r="K456" s="721" t="s">
        <v>165</v>
      </c>
      <c r="L456" s="726"/>
      <c r="M456" s="726" t="s">
        <v>6426</v>
      </c>
      <c r="N456" s="722" t="s">
        <v>1418</v>
      </c>
      <c r="O456" s="721" t="s">
        <v>222</v>
      </c>
      <c r="P456" s="734" t="s">
        <v>1813</v>
      </c>
      <c r="Q456" s="734" t="s">
        <v>1815</v>
      </c>
      <c r="R456" t="s">
        <v>6965</v>
      </c>
    </row>
    <row r="457" spans="1:18" s="622" customFormat="1">
      <c r="A457" s="721"/>
      <c r="B457" s="721">
        <v>2</v>
      </c>
      <c r="C457" s="722" t="s">
        <v>1817</v>
      </c>
      <c r="D457" s="723" t="s">
        <v>16</v>
      </c>
      <c r="E457" s="721" t="s">
        <v>221</v>
      </c>
      <c r="F457" s="721" t="s">
        <v>230</v>
      </c>
      <c r="G457" s="774">
        <v>33029</v>
      </c>
      <c r="H457" s="724">
        <f t="shared" ca="1" si="7"/>
        <v>29</v>
      </c>
      <c r="I457" s="725" t="s">
        <v>1403</v>
      </c>
      <c r="J457" s="721" t="s">
        <v>258</v>
      </c>
      <c r="K457" s="721" t="s">
        <v>6621</v>
      </c>
      <c r="L457" s="726"/>
      <c r="M457" s="726" t="s">
        <v>6426</v>
      </c>
      <c r="N457" s="722" t="s">
        <v>1418</v>
      </c>
      <c r="O457" s="721" t="s">
        <v>245</v>
      </c>
      <c r="P457" s="734" t="s">
        <v>1816</v>
      </c>
      <c r="Q457" s="734" t="s">
        <v>1815</v>
      </c>
      <c r="R457" t="s">
        <v>6965</v>
      </c>
    </row>
    <row r="458" spans="1:18">
      <c r="A458" s="721"/>
      <c r="B458" s="721">
        <v>3</v>
      </c>
      <c r="C458" s="734" t="s">
        <v>1819</v>
      </c>
      <c r="D458" s="723" t="s">
        <v>23</v>
      </c>
      <c r="E458" s="721" t="s">
        <v>254</v>
      </c>
      <c r="F458" s="737" t="s">
        <v>229</v>
      </c>
      <c r="G458" s="779" t="s">
        <v>1820</v>
      </c>
      <c r="H458" s="724">
        <f t="shared" ca="1" si="7"/>
        <v>7</v>
      </c>
      <c r="I458" s="725" t="s">
        <v>1403</v>
      </c>
      <c r="J458" s="721" t="s">
        <v>6624</v>
      </c>
      <c r="K458" s="721" t="s">
        <v>6622</v>
      </c>
      <c r="L458" s="726"/>
      <c r="M458" s="726" t="s">
        <v>6426</v>
      </c>
      <c r="N458" s="722" t="s">
        <v>1418</v>
      </c>
      <c r="O458" s="721" t="s">
        <v>6640</v>
      </c>
      <c r="P458" s="734" t="s">
        <v>1818</v>
      </c>
      <c r="Q458" s="734" t="s">
        <v>1815</v>
      </c>
      <c r="R458" t="s">
        <v>6965</v>
      </c>
    </row>
    <row r="459" spans="1:18" s="884" customFormat="1">
      <c r="A459" s="808">
        <v>127</v>
      </c>
      <c r="B459" s="808">
        <v>1</v>
      </c>
      <c r="C459" s="808" t="s">
        <v>764</v>
      </c>
      <c r="D459" s="907" t="s">
        <v>23</v>
      </c>
      <c r="E459" s="808" t="s">
        <v>221</v>
      </c>
      <c r="F459" s="808" t="s">
        <v>756</v>
      </c>
      <c r="G459" s="908">
        <v>21371</v>
      </c>
      <c r="H459" s="909">
        <f t="shared" ca="1" si="7"/>
        <v>61</v>
      </c>
      <c r="I459" s="907" t="s">
        <v>1403</v>
      </c>
      <c r="J459" s="808" t="s">
        <v>241</v>
      </c>
      <c r="K459" s="808" t="s">
        <v>165</v>
      </c>
      <c r="L459" s="910"/>
      <c r="M459" s="910" t="s">
        <v>6426</v>
      </c>
      <c r="N459" s="808" t="s">
        <v>1826</v>
      </c>
      <c r="O459" s="808" t="s">
        <v>222</v>
      </c>
      <c r="P459" s="808" t="s">
        <v>1822</v>
      </c>
      <c r="Q459" s="808" t="s">
        <v>1825</v>
      </c>
      <c r="R459" s="884" t="s">
        <v>6965</v>
      </c>
    </row>
    <row r="460" spans="1:18">
      <c r="A460" s="721"/>
      <c r="B460" s="721">
        <v>2</v>
      </c>
      <c r="C460" s="722" t="s">
        <v>1833</v>
      </c>
      <c r="D460" s="757" t="s">
        <v>16</v>
      </c>
      <c r="E460" s="738" t="s">
        <v>221</v>
      </c>
      <c r="F460" s="738" t="s">
        <v>1834</v>
      </c>
      <c r="G460" s="783">
        <v>25342</v>
      </c>
      <c r="H460" s="724">
        <f t="shared" ca="1" si="7"/>
        <v>50</v>
      </c>
      <c r="I460" s="747" t="s">
        <v>1403</v>
      </c>
      <c r="J460" s="738" t="s">
        <v>267</v>
      </c>
      <c r="K460" s="738" t="s">
        <v>6621</v>
      </c>
      <c r="L460" s="726"/>
      <c r="M460" s="726" t="s">
        <v>6426</v>
      </c>
      <c r="N460" s="722" t="s">
        <v>1826</v>
      </c>
      <c r="O460" s="738" t="s">
        <v>245</v>
      </c>
      <c r="P460" s="722" t="s">
        <v>1832</v>
      </c>
      <c r="Q460" s="722" t="s">
        <v>1836</v>
      </c>
      <c r="R460" t="s">
        <v>6965</v>
      </c>
    </row>
    <row r="461" spans="1:18">
      <c r="A461" s="721"/>
      <c r="B461" s="738">
        <v>3</v>
      </c>
      <c r="C461" s="722" t="s">
        <v>1838</v>
      </c>
      <c r="D461" s="723" t="s">
        <v>23</v>
      </c>
      <c r="E461" s="721" t="s">
        <v>254</v>
      </c>
      <c r="F461" s="721" t="s">
        <v>756</v>
      </c>
      <c r="G461" s="774">
        <v>33549</v>
      </c>
      <c r="H461" s="724">
        <f t="shared" ca="1" si="7"/>
        <v>28</v>
      </c>
      <c r="I461" s="725" t="s">
        <v>1403</v>
      </c>
      <c r="J461" s="721" t="s">
        <v>258</v>
      </c>
      <c r="K461" s="721" t="s">
        <v>6622</v>
      </c>
      <c r="L461" s="726"/>
      <c r="M461" s="726" t="s">
        <v>6426</v>
      </c>
      <c r="N461" s="722" t="s">
        <v>1826</v>
      </c>
      <c r="O461" s="721" t="s">
        <v>6640</v>
      </c>
      <c r="P461" s="722" t="s">
        <v>1837</v>
      </c>
      <c r="Q461" s="722" t="s">
        <v>1825</v>
      </c>
      <c r="R461" t="s">
        <v>6965</v>
      </c>
    </row>
    <row r="462" spans="1:18">
      <c r="A462" s="721"/>
      <c r="B462" s="721">
        <v>4</v>
      </c>
      <c r="C462" s="722" t="s">
        <v>1840</v>
      </c>
      <c r="D462" s="723" t="s">
        <v>16</v>
      </c>
      <c r="E462" s="721" t="s">
        <v>254</v>
      </c>
      <c r="F462" s="721" t="s">
        <v>767</v>
      </c>
      <c r="G462" s="774">
        <v>35386</v>
      </c>
      <c r="H462" s="724">
        <f t="shared" ca="1" si="7"/>
        <v>23</v>
      </c>
      <c r="I462" s="725" t="s">
        <v>1403</v>
      </c>
      <c r="J462" s="721" t="s">
        <v>267</v>
      </c>
      <c r="K462" s="721" t="s">
        <v>6622</v>
      </c>
      <c r="L462" s="726"/>
      <c r="M462" s="726" t="s">
        <v>6426</v>
      </c>
      <c r="N462" s="722" t="s">
        <v>1826</v>
      </c>
      <c r="O462" s="721" t="s">
        <v>6640</v>
      </c>
      <c r="P462" s="722" t="s">
        <v>1839</v>
      </c>
      <c r="Q462" s="722" t="s">
        <v>1825</v>
      </c>
      <c r="R462" t="s">
        <v>6965</v>
      </c>
    </row>
    <row r="463" spans="1:18">
      <c r="A463" s="721"/>
      <c r="B463" s="721">
        <v>5</v>
      </c>
      <c r="C463" s="722" t="s">
        <v>1842</v>
      </c>
      <c r="D463" s="723" t="s">
        <v>23</v>
      </c>
      <c r="E463" s="721" t="s">
        <v>254</v>
      </c>
      <c r="F463" s="721" t="s">
        <v>767</v>
      </c>
      <c r="G463" s="774">
        <v>35556</v>
      </c>
      <c r="H463" s="724">
        <f t="shared" ca="1" si="7"/>
        <v>22</v>
      </c>
      <c r="I463" s="725" t="s">
        <v>1403</v>
      </c>
      <c r="J463" s="721" t="s">
        <v>267</v>
      </c>
      <c r="K463" s="721" t="s">
        <v>6622</v>
      </c>
      <c r="L463" s="726"/>
      <c r="M463" s="726" t="s">
        <v>6426</v>
      </c>
      <c r="N463" s="722" t="s">
        <v>1826</v>
      </c>
      <c r="O463" s="721" t="s">
        <v>6640</v>
      </c>
      <c r="P463" s="722" t="s">
        <v>1841</v>
      </c>
      <c r="Q463" s="722" t="s">
        <v>1825</v>
      </c>
      <c r="R463" t="s">
        <v>6965</v>
      </c>
    </row>
    <row r="464" spans="1:18">
      <c r="A464" s="721"/>
      <c r="B464" s="721">
        <v>6</v>
      </c>
      <c r="C464" s="722" t="s">
        <v>870</v>
      </c>
      <c r="D464" s="723" t="s">
        <v>16</v>
      </c>
      <c r="E464" s="721" t="s">
        <v>254</v>
      </c>
      <c r="F464" s="721" t="s">
        <v>1844</v>
      </c>
      <c r="G464" s="774">
        <v>35400</v>
      </c>
      <c r="H464" s="724">
        <f t="shared" ca="1" si="7"/>
        <v>23</v>
      </c>
      <c r="I464" s="725" t="s">
        <v>1403</v>
      </c>
      <c r="J464" s="721" t="s">
        <v>267</v>
      </c>
      <c r="K464" s="721" t="s">
        <v>6623</v>
      </c>
      <c r="L464" s="726"/>
      <c r="M464" s="726" t="s">
        <v>6426</v>
      </c>
      <c r="N464" s="722" t="s">
        <v>1826</v>
      </c>
      <c r="O464" s="721" t="s">
        <v>1845</v>
      </c>
      <c r="P464" s="727" t="s">
        <v>1843</v>
      </c>
      <c r="Q464" s="722" t="s">
        <v>1825</v>
      </c>
      <c r="R464" t="s">
        <v>6965</v>
      </c>
    </row>
    <row r="465" spans="1:18">
      <c r="A465" s="721">
        <v>128</v>
      </c>
      <c r="B465" s="721">
        <v>1</v>
      </c>
      <c r="C465" s="722" t="s">
        <v>1866</v>
      </c>
      <c r="D465" s="723" t="s">
        <v>23</v>
      </c>
      <c r="E465" s="721" t="s">
        <v>221</v>
      </c>
      <c r="F465" s="721" t="s">
        <v>244</v>
      </c>
      <c r="G465" s="774">
        <v>21832</v>
      </c>
      <c r="H465" s="724">
        <f t="shared" ca="1" si="7"/>
        <v>60</v>
      </c>
      <c r="I465" s="725" t="s">
        <v>1403</v>
      </c>
      <c r="J465" s="721" t="s">
        <v>258</v>
      </c>
      <c r="K465" s="721" t="s">
        <v>165</v>
      </c>
      <c r="L465" s="726"/>
      <c r="M465" s="726" t="s">
        <v>6426</v>
      </c>
      <c r="N465" s="722" t="s">
        <v>1826</v>
      </c>
      <c r="O465" s="721" t="s">
        <v>222</v>
      </c>
      <c r="P465" s="722" t="s">
        <v>1865</v>
      </c>
      <c r="Q465" s="722" t="s">
        <v>1869</v>
      </c>
      <c r="R465" t="s">
        <v>6965</v>
      </c>
    </row>
    <row r="466" spans="1:18">
      <c r="A466" s="721"/>
      <c r="B466" s="721">
        <v>2</v>
      </c>
      <c r="C466" s="722" t="s">
        <v>1872</v>
      </c>
      <c r="D466" s="723" t="s">
        <v>16</v>
      </c>
      <c r="E466" s="721" t="s">
        <v>221</v>
      </c>
      <c r="F466" s="721" t="s">
        <v>244</v>
      </c>
      <c r="G466" s="774">
        <v>27590</v>
      </c>
      <c r="H466" s="724">
        <f t="shared" ca="1" si="7"/>
        <v>44</v>
      </c>
      <c r="I466" s="725" t="s">
        <v>1403</v>
      </c>
      <c r="J466" s="721" t="s">
        <v>258</v>
      </c>
      <c r="K466" s="721" t="s">
        <v>6621</v>
      </c>
      <c r="L466" s="726"/>
      <c r="M466" s="726" t="s">
        <v>6426</v>
      </c>
      <c r="N466" s="722" t="s">
        <v>1826</v>
      </c>
      <c r="O466" s="721" t="s">
        <v>245</v>
      </c>
      <c r="P466" s="722" t="s">
        <v>1871</v>
      </c>
      <c r="Q466" s="722" t="s">
        <v>1869</v>
      </c>
      <c r="R466" t="s">
        <v>6965</v>
      </c>
    </row>
    <row r="467" spans="1:18">
      <c r="A467" s="721"/>
      <c r="B467" s="721">
        <v>3</v>
      </c>
      <c r="C467" s="722" t="s">
        <v>1876</v>
      </c>
      <c r="D467" s="723" t="s">
        <v>16</v>
      </c>
      <c r="E467" s="721" t="s">
        <v>254</v>
      </c>
      <c r="F467" s="721" t="s">
        <v>22</v>
      </c>
      <c r="G467" s="774">
        <v>35063</v>
      </c>
      <c r="H467" s="724">
        <f t="shared" ca="1" si="7"/>
        <v>24</v>
      </c>
      <c r="I467" s="725" t="s">
        <v>1403</v>
      </c>
      <c r="J467" s="721" t="s">
        <v>344</v>
      </c>
      <c r="K467" s="721" t="s">
        <v>6623</v>
      </c>
      <c r="L467" s="726"/>
      <c r="M467" s="726" t="s">
        <v>6426</v>
      </c>
      <c r="N467" s="722" t="s">
        <v>1826</v>
      </c>
      <c r="O467" s="721" t="s">
        <v>6640</v>
      </c>
      <c r="P467" s="722" t="s">
        <v>1875</v>
      </c>
      <c r="Q467" s="722" t="s">
        <v>1869</v>
      </c>
      <c r="R467" t="s">
        <v>6965</v>
      </c>
    </row>
    <row r="468" spans="1:18">
      <c r="A468" s="721">
        <v>129</v>
      </c>
      <c r="B468" s="721">
        <v>1</v>
      </c>
      <c r="C468" s="722" t="s">
        <v>1879</v>
      </c>
      <c r="D468" s="723" t="s">
        <v>23</v>
      </c>
      <c r="E468" s="721" t="s">
        <v>221</v>
      </c>
      <c r="F468" s="721" t="s">
        <v>524</v>
      </c>
      <c r="G468" s="774">
        <v>22112</v>
      </c>
      <c r="H468" s="724">
        <f t="shared" ca="1" si="7"/>
        <v>59</v>
      </c>
      <c r="I468" s="725" t="s">
        <v>1403</v>
      </c>
      <c r="J468" s="721" t="s">
        <v>258</v>
      </c>
      <c r="K468" s="721" t="s">
        <v>165</v>
      </c>
      <c r="L468" s="726"/>
      <c r="M468" s="726" t="s">
        <v>6426</v>
      </c>
      <c r="N468" s="722" t="s">
        <v>1826</v>
      </c>
      <c r="O468" s="721" t="s">
        <v>222</v>
      </c>
      <c r="P468" s="722" t="s">
        <v>1878</v>
      </c>
      <c r="Q468" s="722" t="s">
        <v>1882</v>
      </c>
      <c r="R468" t="s">
        <v>6965</v>
      </c>
    </row>
    <row r="469" spans="1:18">
      <c r="A469" s="721"/>
      <c r="B469" s="721">
        <v>2</v>
      </c>
      <c r="C469" s="722" t="s">
        <v>1884</v>
      </c>
      <c r="D469" s="723" t="s">
        <v>16</v>
      </c>
      <c r="E469" s="721" t="s">
        <v>221</v>
      </c>
      <c r="F469" s="721" t="s">
        <v>524</v>
      </c>
      <c r="G469" s="774">
        <v>22477</v>
      </c>
      <c r="H469" s="724">
        <f t="shared" ca="1" si="7"/>
        <v>58</v>
      </c>
      <c r="I469" s="725" t="s">
        <v>1403</v>
      </c>
      <c r="J469" s="721" t="s">
        <v>241</v>
      </c>
      <c r="K469" s="721" t="s">
        <v>6621</v>
      </c>
      <c r="L469" s="726"/>
      <c r="M469" s="726" t="s">
        <v>6426</v>
      </c>
      <c r="N469" s="722" t="s">
        <v>1826</v>
      </c>
      <c r="O469" s="721" t="s">
        <v>245</v>
      </c>
      <c r="P469" s="722" t="s">
        <v>1883</v>
      </c>
      <c r="Q469" s="722" t="s">
        <v>1882</v>
      </c>
      <c r="R469" t="s">
        <v>6965</v>
      </c>
    </row>
    <row r="470" spans="1:18">
      <c r="A470" s="721">
        <v>130</v>
      </c>
      <c r="B470" s="721">
        <v>1</v>
      </c>
      <c r="C470" s="722" t="s">
        <v>1888</v>
      </c>
      <c r="D470" s="723" t="s">
        <v>23</v>
      </c>
      <c r="E470" s="721" t="s">
        <v>221</v>
      </c>
      <c r="F470" s="721" t="s">
        <v>219</v>
      </c>
      <c r="G470" s="774">
        <v>26464</v>
      </c>
      <c r="H470" s="724">
        <f t="shared" ca="1" si="7"/>
        <v>47</v>
      </c>
      <c r="I470" s="725" t="s">
        <v>1403</v>
      </c>
      <c r="J470" s="721" t="s">
        <v>258</v>
      </c>
      <c r="K470" s="721" t="s">
        <v>165</v>
      </c>
      <c r="L470" s="726"/>
      <c r="M470" s="726" t="s">
        <v>6426</v>
      </c>
      <c r="N470" s="722" t="s">
        <v>1826</v>
      </c>
      <c r="O470" s="721" t="s">
        <v>222</v>
      </c>
      <c r="P470" s="722" t="s">
        <v>1887</v>
      </c>
      <c r="Q470" s="722" t="s">
        <v>1891</v>
      </c>
      <c r="R470" t="s">
        <v>6965</v>
      </c>
    </row>
    <row r="471" spans="1:18">
      <c r="A471" s="721"/>
      <c r="B471" s="721">
        <v>2</v>
      </c>
      <c r="C471" s="722" t="s">
        <v>1893</v>
      </c>
      <c r="D471" s="723" t="s">
        <v>16</v>
      </c>
      <c r="E471" s="721" t="s">
        <v>221</v>
      </c>
      <c r="F471" s="721" t="s">
        <v>219</v>
      </c>
      <c r="G471" s="774">
        <v>27114</v>
      </c>
      <c r="H471" s="724">
        <f t="shared" ca="1" si="7"/>
        <v>46</v>
      </c>
      <c r="I471" s="725" t="s">
        <v>1403</v>
      </c>
      <c r="J471" s="721" t="s">
        <v>258</v>
      </c>
      <c r="K471" s="721" t="s">
        <v>6621</v>
      </c>
      <c r="L471" s="726"/>
      <c r="M471" s="726" t="s">
        <v>6426</v>
      </c>
      <c r="N471" s="722" t="s">
        <v>1826</v>
      </c>
      <c r="O471" s="721" t="s">
        <v>245</v>
      </c>
      <c r="P471" s="722" t="s">
        <v>1892</v>
      </c>
      <c r="Q471" s="722" t="s">
        <v>1891</v>
      </c>
      <c r="R471" t="s">
        <v>6965</v>
      </c>
    </row>
    <row r="472" spans="1:18">
      <c r="A472" s="721"/>
      <c r="B472" s="721">
        <v>3</v>
      </c>
      <c r="C472" s="722" t="s">
        <v>1897</v>
      </c>
      <c r="D472" s="723" t="s">
        <v>23</v>
      </c>
      <c r="E472" s="721" t="s">
        <v>254</v>
      </c>
      <c r="F472" s="721" t="s">
        <v>230</v>
      </c>
      <c r="G472" s="774">
        <v>35065</v>
      </c>
      <c r="H472" s="724">
        <f t="shared" ca="1" si="7"/>
        <v>24</v>
      </c>
      <c r="I472" s="725" t="s">
        <v>1403</v>
      </c>
      <c r="J472" s="721" t="s">
        <v>267</v>
      </c>
      <c r="K472" s="721" t="s">
        <v>6622</v>
      </c>
      <c r="L472" s="726"/>
      <c r="M472" s="726" t="s">
        <v>6426</v>
      </c>
      <c r="N472" s="722" t="s">
        <v>1826</v>
      </c>
      <c r="O472" s="721" t="s">
        <v>6640</v>
      </c>
      <c r="P472" s="722" t="s">
        <v>1896</v>
      </c>
      <c r="Q472" s="722" t="s">
        <v>1891</v>
      </c>
      <c r="R472" t="s">
        <v>6965</v>
      </c>
    </row>
    <row r="473" spans="1:18">
      <c r="A473" s="721"/>
      <c r="B473" s="721">
        <v>4</v>
      </c>
      <c r="C473" s="722" t="s">
        <v>1899</v>
      </c>
      <c r="D473" s="723" t="s">
        <v>16</v>
      </c>
      <c r="E473" s="721" t="s">
        <v>254</v>
      </c>
      <c r="F473" s="721" t="s">
        <v>230</v>
      </c>
      <c r="G473" s="774">
        <v>38432</v>
      </c>
      <c r="H473" s="724">
        <f t="shared" ca="1" si="7"/>
        <v>15</v>
      </c>
      <c r="I473" s="725" t="s">
        <v>1403</v>
      </c>
      <c r="J473" s="721" t="s">
        <v>249</v>
      </c>
      <c r="K473" s="721" t="s">
        <v>6623</v>
      </c>
      <c r="L473" s="726"/>
      <c r="M473" s="726" t="s">
        <v>6426</v>
      </c>
      <c r="N473" s="722" t="s">
        <v>1826</v>
      </c>
      <c r="O473" s="721" t="s">
        <v>6640</v>
      </c>
      <c r="P473" s="722" t="s">
        <v>1898</v>
      </c>
      <c r="Q473" s="722" t="s">
        <v>1891</v>
      </c>
      <c r="R473" t="s">
        <v>6965</v>
      </c>
    </row>
    <row r="474" spans="1:18">
      <c r="A474" s="721">
        <v>131</v>
      </c>
      <c r="B474" s="738">
        <v>1</v>
      </c>
      <c r="C474" s="722" t="s">
        <v>1901</v>
      </c>
      <c r="D474" s="723" t="s">
        <v>23</v>
      </c>
      <c r="E474" s="721" t="s">
        <v>221</v>
      </c>
      <c r="F474" s="721" t="s">
        <v>524</v>
      </c>
      <c r="G474" s="774">
        <v>28423</v>
      </c>
      <c r="H474" s="724">
        <f t="shared" ca="1" si="7"/>
        <v>42</v>
      </c>
      <c r="I474" s="725" t="s">
        <v>1403</v>
      </c>
      <c r="J474" s="721" t="s">
        <v>267</v>
      </c>
      <c r="K474" s="721" t="s">
        <v>165</v>
      </c>
      <c r="L474" s="726"/>
      <c r="M474" s="726" t="s">
        <v>6426</v>
      </c>
      <c r="N474" s="722" t="s">
        <v>1826</v>
      </c>
      <c r="O474" s="721" t="s">
        <v>222</v>
      </c>
      <c r="P474" s="727" t="s">
        <v>1900</v>
      </c>
      <c r="Q474" s="722" t="s">
        <v>1904</v>
      </c>
      <c r="R474" t="s">
        <v>6965</v>
      </c>
    </row>
    <row r="475" spans="1:18">
      <c r="A475" s="721"/>
      <c r="B475" s="721">
        <v>2</v>
      </c>
      <c r="C475" s="722" t="s">
        <v>1906</v>
      </c>
      <c r="D475" s="723" t="s">
        <v>16</v>
      </c>
      <c r="E475" s="721" t="s">
        <v>221</v>
      </c>
      <c r="F475" s="721" t="s">
        <v>524</v>
      </c>
      <c r="G475" s="774">
        <v>29643</v>
      </c>
      <c r="H475" s="724">
        <f t="shared" ca="1" si="7"/>
        <v>39</v>
      </c>
      <c r="I475" s="725" t="s">
        <v>1403</v>
      </c>
      <c r="J475" s="721" t="s">
        <v>258</v>
      </c>
      <c r="K475" s="721" t="s">
        <v>6621</v>
      </c>
      <c r="L475" s="726"/>
      <c r="M475" s="726" t="s">
        <v>6426</v>
      </c>
      <c r="N475" s="722" t="s">
        <v>1826</v>
      </c>
      <c r="O475" s="721" t="s">
        <v>245</v>
      </c>
      <c r="P475" s="722" t="s">
        <v>1905</v>
      </c>
      <c r="Q475" s="722" t="s">
        <v>1904</v>
      </c>
      <c r="R475" t="s">
        <v>6965</v>
      </c>
    </row>
    <row r="476" spans="1:18">
      <c r="A476" s="721"/>
      <c r="B476" s="738">
        <v>3</v>
      </c>
      <c r="C476" s="722" t="s">
        <v>1908</v>
      </c>
      <c r="D476" s="723" t="s">
        <v>16</v>
      </c>
      <c r="E476" s="721" t="s">
        <v>254</v>
      </c>
      <c r="F476" s="721" t="s">
        <v>230</v>
      </c>
      <c r="G476" s="774">
        <v>39021</v>
      </c>
      <c r="H476" s="724">
        <f t="shared" ca="1" si="7"/>
        <v>13</v>
      </c>
      <c r="I476" s="725" t="s">
        <v>1403</v>
      </c>
      <c r="J476" s="721" t="s">
        <v>249</v>
      </c>
      <c r="K476" s="721" t="s">
        <v>6623</v>
      </c>
      <c r="L476" s="726"/>
      <c r="M476" s="726" t="s">
        <v>6426</v>
      </c>
      <c r="N476" s="722" t="s">
        <v>1826</v>
      </c>
      <c r="O476" s="721" t="s">
        <v>6640</v>
      </c>
      <c r="P476" s="722" t="s">
        <v>1907</v>
      </c>
      <c r="Q476" s="722" t="s">
        <v>1904</v>
      </c>
      <c r="R476" t="s">
        <v>6965</v>
      </c>
    </row>
    <row r="477" spans="1:18">
      <c r="A477" s="721"/>
      <c r="B477" s="738">
        <v>4</v>
      </c>
      <c r="C477" s="722" t="s">
        <v>1910</v>
      </c>
      <c r="D477" s="723" t="s">
        <v>16</v>
      </c>
      <c r="E477" s="721" t="s">
        <v>254</v>
      </c>
      <c r="F477" s="721" t="s">
        <v>230</v>
      </c>
      <c r="G477" s="774">
        <v>40892</v>
      </c>
      <c r="H477" s="724">
        <f t="shared" ca="1" si="7"/>
        <v>8</v>
      </c>
      <c r="I477" s="725" t="s">
        <v>1403</v>
      </c>
      <c r="J477" s="721" t="s">
        <v>6624</v>
      </c>
      <c r="K477" s="721" t="s">
        <v>6622</v>
      </c>
      <c r="L477" s="726"/>
      <c r="M477" s="726" t="s">
        <v>6426</v>
      </c>
      <c r="N477" s="722" t="s">
        <v>1826</v>
      </c>
      <c r="O477" s="721" t="s">
        <v>6640</v>
      </c>
      <c r="P477" s="727" t="s">
        <v>1909</v>
      </c>
      <c r="Q477" s="722" t="s">
        <v>1904</v>
      </c>
      <c r="R477" t="s">
        <v>6965</v>
      </c>
    </row>
    <row r="478" spans="1:18">
      <c r="A478" s="721">
        <v>132</v>
      </c>
      <c r="B478" s="721">
        <v>1</v>
      </c>
      <c r="C478" s="722" t="s">
        <v>1912</v>
      </c>
      <c r="D478" s="723" t="s">
        <v>23</v>
      </c>
      <c r="E478" s="721" t="s">
        <v>221</v>
      </c>
      <c r="F478" s="721" t="s">
        <v>1913</v>
      </c>
      <c r="G478" s="774">
        <v>31750</v>
      </c>
      <c r="H478" s="724">
        <f t="shared" ca="1" si="7"/>
        <v>33</v>
      </c>
      <c r="I478" s="725" t="s">
        <v>1403</v>
      </c>
      <c r="J478" s="721" t="s">
        <v>258</v>
      </c>
      <c r="K478" s="721" t="s">
        <v>6822</v>
      </c>
      <c r="L478" s="726"/>
      <c r="M478" s="726" t="s">
        <v>6426</v>
      </c>
      <c r="N478" s="722" t="s">
        <v>1826</v>
      </c>
      <c r="O478" s="721" t="s">
        <v>222</v>
      </c>
      <c r="P478" s="727" t="s">
        <v>1911</v>
      </c>
      <c r="Q478" s="722" t="s">
        <v>1916</v>
      </c>
      <c r="R478" t="s">
        <v>6965</v>
      </c>
    </row>
    <row r="479" spans="1:18">
      <c r="A479" s="721"/>
      <c r="B479" s="721">
        <v>2</v>
      </c>
      <c r="C479" s="722" t="s">
        <v>1918</v>
      </c>
      <c r="D479" s="723" t="s">
        <v>16</v>
      </c>
      <c r="E479" s="721" t="s">
        <v>221</v>
      </c>
      <c r="F479" s="721" t="s">
        <v>288</v>
      </c>
      <c r="G479" s="774">
        <v>30147</v>
      </c>
      <c r="H479" s="724">
        <f t="shared" ca="1" si="7"/>
        <v>37</v>
      </c>
      <c r="I479" s="725" t="s">
        <v>1403</v>
      </c>
      <c r="J479" s="721" t="s">
        <v>241</v>
      </c>
      <c r="K479" s="721" t="s">
        <v>6621</v>
      </c>
      <c r="L479" s="726"/>
      <c r="M479" s="726" t="s">
        <v>6426</v>
      </c>
      <c r="N479" s="722" t="s">
        <v>1826</v>
      </c>
      <c r="O479" s="721" t="s">
        <v>245</v>
      </c>
      <c r="P479" s="722" t="s">
        <v>1917</v>
      </c>
      <c r="Q479" s="722" t="s">
        <v>1916</v>
      </c>
      <c r="R479" t="s">
        <v>6965</v>
      </c>
    </row>
    <row r="480" spans="1:18">
      <c r="A480" s="721"/>
      <c r="B480" s="721">
        <v>3</v>
      </c>
      <c r="C480" s="722" t="s">
        <v>1922</v>
      </c>
      <c r="D480" s="723" t="s">
        <v>16</v>
      </c>
      <c r="E480" s="721" t="s">
        <v>254</v>
      </c>
      <c r="F480" s="721" t="s">
        <v>230</v>
      </c>
      <c r="G480" s="774">
        <v>36671</v>
      </c>
      <c r="H480" s="724">
        <f t="shared" ca="1" si="7"/>
        <v>19</v>
      </c>
      <c r="I480" s="725" t="s">
        <v>1403</v>
      </c>
      <c r="J480" s="721" t="s">
        <v>320</v>
      </c>
      <c r="K480" s="721" t="s">
        <v>6623</v>
      </c>
      <c r="L480" s="726"/>
      <c r="M480" s="726" t="s">
        <v>6426</v>
      </c>
      <c r="N480" s="722" t="s">
        <v>1826</v>
      </c>
      <c r="O480" s="721" t="s">
        <v>6640</v>
      </c>
      <c r="P480" s="722" t="s">
        <v>1921</v>
      </c>
      <c r="Q480" s="722" t="s">
        <v>1916</v>
      </c>
      <c r="R480" t="s">
        <v>6965</v>
      </c>
    </row>
    <row r="481" spans="1:18">
      <c r="A481" s="721"/>
      <c r="B481" s="721">
        <v>4</v>
      </c>
      <c r="C481" s="722" t="s">
        <v>1924</v>
      </c>
      <c r="D481" s="723" t="s">
        <v>23</v>
      </c>
      <c r="E481" s="721" t="s">
        <v>254</v>
      </c>
      <c r="F481" s="721" t="s">
        <v>230</v>
      </c>
      <c r="G481" s="774">
        <v>41317</v>
      </c>
      <c r="H481" s="724">
        <f t="shared" ca="1" si="7"/>
        <v>7</v>
      </c>
      <c r="I481" s="725" t="s">
        <v>1403</v>
      </c>
      <c r="J481" s="721" t="s">
        <v>6624</v>
      </c>
      <c r="K481" s="721" t="s">
        <v>6622</v>
      </c>
      <c r="L481" s="726"/>
      <c r="M481" s="726" t="s">
        <v>6426</v>
      </c>
      <c r="N481" s="722" t="s">
        <v>1826</v>
      </c>
      <c r="O481" s="721" t="s">
        <v>6640</v>
      </c>
      <c r="P481" s="727" t="s">
        <v>1923</v>
      </c>
      <c r="Q481" s="722" t="s">
        <v>1916</v>
      </c>
      <c r="R481" t="s">
        <v>6965</v>
      </c>
    </row>
    <row r="482" spans="1:18">
      <c r="A482" s="721">
        <v>133</v>
      </c>
      <c r="B482" s="721">
        <v>1</v>
      </c>
      <c r="C482" s="722" t="s">
        <v>1920</v>
      </c>
      <c r="D482" s="723" t="s">
        <v>23</v>
      </c>
      <c r="E482" s="721" t="s">
        <v>221</v>
      </c>
      <c r="F482" s="721" t="s">
        <v>452</v>
      </c>
      <c r="G482" s="774">
        <v>18094</v>
      </c>
      <c r="H482" s="724">
        <f t="shared" ca="1" si="7"/>
        <v>70</v>
      </c>
      <c r="I482" s="725" t="s">
        <v>1403</v>
      </c>
      <c r="J482" s="721" t="s">
        <v>241</v>
      </c>
      <c r="K482" s="721" t="s">
        <v>165</v>
      </c>
      <c r="L482" s="726"/>
      <c r="M482" s="726" t="s">
        <v>6426</v>
      </c>
      <c r="N482" s="722" t="s">
        <v>1826</v>
      </c>
      <c r="O482" s="721" t="s">
        <v>222</v>
      </c>
      <c r="P482" s="722" t="s">
        <v>1926</v>
      </c>
      <c r="Q482" s="722" t="s">
        <v>1929</v>
      </c>
      <c r="R482" t="s">
        <v>6965</v>
      </c>
    </row>
    <row r="483" spans="1:18">
      <c r="A483" s="721"/>
      <c r="B483" s="721">
        <v>2</v>
      </c>
      <c r="C483" s="722" t="s">
        <v>1919</v>
      </c>
      <c r="D483" s="723" t="s">
        <v>16</v>
      </c>
      <c r="E483" s="721" t="s">
        <v>221</v>
      </c>
      <c r="F483" s="721" t="s">
        <v>1931</v>
      </c>
      <c r="G483" s="774">
        <v>19190</v>
      </c>
      <c r="H483" s="724">
        <f t="shared" ca="1" si="7"/>
        <v>67</v>
      </c>
      <c r="I483" s="725" t="s">
        <v>1403</v>
      </c>
      <c r="J483" s="721" t="s">
        <v>241</v>
      </c>
      <c r="K483" s="721" t="s">
        <v>6621</v>
      </c>
      <c r="L483" s="726"/>
      <c r="M483" s="726" t="s">
        <v>6426</v>
      </c>
      <c r="N483" s="722" t="s">
        <v>1826</v>
      </c>
      <c r="O483" s="721" t="s">
        <v>245</v>
      </c>
      <c r="P483" s="722" t="s">
        <v>1930</v>
      </c>
      <c r="Q483" s="722" t="s">
        <v>1929</v>
      </c>
      <c r="R483" t="s">
        <v>6965</v>
      </c>
    </row>
    <row r="484" spans="1:18">
      <c r="A484" s="721">
        <v>134</v>
      </c>
      <c r="B484" s="721">
        <v>1</v>
      </c>
      <c r="C484" s="722" t="s">
        <v>1935</v>
      </c>
      <c r="D484" s="723" t="s">
        <v>23</v>
      </c>
      <c r="E484" s="721" t="s">
        <v>221</v>
      </c>
      <c r="F484" s="721" t="s">
        <v>288</v>
      </c>
      <c r="G484" s="774">
        <v>26825</v>
      </c>
      <c r="H484" s="724">
        <f t="shared" ca="1" si="7"/>
        <v>46</v>
      </c>
      <c r="I484" s="725" t="s">
        <v>1403</v>
      </c>
      <c r="J484" s="721" t="s">
        <v>267</v>
      </c>
      <c r="K484" s="721" t="s">
        <v>165</v>
      </c>
      <c r="L484" s="726"/>
      <c r="M484" s="726" t="s">
        <v>6426</v>
      </c>
      <c r="N484" s="722" t="s">
        <v>1826</v>
      </c>
      <c r="O484" s="721" t="s">
        <v>222</v>
      </c>
      <c r="P484" s="722" t="s">
        <v>1934</v>
      </c>
      <c r="Q484" s="722" t="s">
        <v>1938</v>
      </c>
      <c r="R484" t="s">
        <v>6965</v>
      </c>
    </row>
    <row r="485" spans="1:18">
      <c r="A485" s="721"/>
      <c r="B485" s="721">
        <v>2</v>
      </c>
      <c r="C485" s="722" t="s">
        <v>1391</v>
      </c>
      <c r="D485" s="723" t="s">
        <v>16</v>
      </c>
      <c r="E485" s="721" t="s">
        <v>221</v>
      </c>
      <c r="F485" s="721" t="s">
        <v>1940</v>
      </c>
      <c r="G485" s="774">
        <v>28525</v>
      </c>
      <c r="H485" s="724">
        <f t="shared" ca="1" si="7"/>
        <v>42</v>
      </c>
      <c r="I485" s="725" t="s">
        <v>1403</v>
      </c>
      <c r="J485" s="721" t="s">
        <v>267</v>
      </c>
      <c r="K485" s="721" t="s">
        <v>6621</v>
      </c>
      <c r="L485" s="726"/>
      <c r="M485" s="726" t="s">
        <v>6426</v>
      </c>
      <c r="N485" s="722" t="s">
        <v>1826</v>
      </c>
      <c r="O485" s="721" t="s">
        <v>245</v>
      </c>
      <c r="P485" s="722" t="s">
        <v>1939</v>
      </c>
      <c r="Q485" s="722" t="s">
        <v>1938</v>
      </c>
      <c r="R485" t="s">
        <v>6965</v>
      </c>
    </row>
    <row r="486" spans="1:18">
      <c r="A486" s="721"/>
      <c r="B486" s="721">
        <v>3</v>
      </c>
      <c r="C486" s="722" t="s">
        <v>1943</v>
      </c>
      <c r="D486" s="723" t="s">
        <v>16</v>
      </c>
      <c r="E486" s="721" t="s">
        <v>254</v>
      </c>
      <c r="F486" s="721" t="s">
        <v>230</v>
      </c>
      <c r="G486" s="774">
        <v>35977</v>
      </c>
      <c r="H486" s="724">
        <f t="shared" ca="1" si="7"/>
        <v>21</v>
      </c>
      <c r="I486" s="725" t="s">
        <v>1403</v>
      </c>
      <c r="J486" s="721" t="s">
        <v>344</v>
      </c>
      <c r="K486" s="721" t="s">
        <v>6623</v>
      </c>
      <c r="L486" s="726"/>
      <c r="M486" s="726" t="s">
        <v>6426</v>
      </c>
      <c r="N486" s="722" t="s">
        <v>1826</v>
      </c>
      <c r="O486" s="721" t="s">
        <v>6640</v>
      </c>
      <c r="P486" s="722" t="s">
        <v>1942</v>
      </c>
      <c r="Q486" s="722" t="s">
        <v>1938</v>
      </c>
      <c r="R486" t="s">
        <v>6965</v>
      </c>
    </row>
    <row r="487" spans="1:18">
      <c r="A487" s="721"/>
      <c r="B487" s="721">
        <v>4</v>
      </c>
      <c r="C487" s="722" t="s">
        <v>1945</v>
      </c>
      <c r="D487" s="723" t="s">
        <v>16</v>
      </c>
      <c r="E487" s="721" t="s">
        <v>254</v>
      </c>
      <c r="F487" s="721" t="s">
        <v>22</v>
      </c>
      <c r="G487" s="774">
        <v>38029</v>
      </c>
      <c r="H487" s="724">
        <f t="shared" ca="1" si="7"/>
        <v>16</v>
      </c>
      <c r="I487" s="725" t="s">
        <v>1403</v>
      </c>
      <c r="J487" s="721" t="s">
        <v>249</v>
      </c>
      <c r="K487" s="721" t="s">
        <v>6623</v>
      </c>
      <c r="L487" s="726"/>
      <c r="M487" s="726" t="s">
        <v>6426</v>
      </c>
      <c r="N487" s="722" t="s">
        <v>1826</v>
      </c>
      <c r="O487" s="721" t="s">
        <v>6640</v>
      </c>
      <c r="P487" s="722" t="s">
        <v>1944</v>
      </c>
      <c r="Q487" s="722" t="s">
        <v>1938</v>
      </c>
      <c r="R487" t="s">
        <v>6965</v>
      </c>
    </row>
    <row r="488" spans="1:18">
      <c r="A488" s="721"/>
      <c r="B488" s="721">
        <v>5</v>
      </c>
      <c r="C488" s="722" t="s">
        <v>1947</v>
      </c>
      <c r="D488" s="723" t="s">
        <v>16</v>
      </c>
      <c r="E488" s="721" t="s">
        <v>254</v>
      </c>
      <c r="F488" s="721" t="s">
        <v>230</v>
      </c>
      <c r="G488" s="774">
        <v>38992</v>
      </c>
      <c r="H488" s="724">
        <f t="shared" ca="1" si="7"/>
        <v>13</v>
      </c>
      <c r="I488" s="725" t="s">
        <v>1403</v>
      </c>
      <c r="J488" s="721" t="s">
        <v>249</v>
      </c>
      <c r="K488" s="721" t="s">
        <v>6623</v>
      </c>
      <c r="L488" s="726"/>
      <c r="M488" s="726" t="s">
        <v>6426</v>
      </c>
      <c r="N488" s="722" t="s">
        <v>1826</v>
      </c>
      <c r="O488" s="721" t="s">
        <v>6640</v>
      </c>
      <c r="P488" s="722" t="s">
        <v>1946</v>
      </c>
      <c r="Q488" s="722" t="s">
        <v>1938</v>
      </c>
      <c r="R488" t="s">
        <v>6965</v>
      </c>
    </row>
    <row r="489" spans="1:18">
      <c r="A489" s="721">
        <v>135</v>
      </c>
      <c r="B489" s="721">
        <v>1</v>
      </c>
      <c r="C489" s="722" t="s">
        <v>1949</v>
      </c>
      <c r="D489" s="723" t="s">
        <v>23</v>
      </c>
      <c r="E489" s="721" t="s">
        <v>221</v>
      </c>
      <c r="F489" s="721" t="s">
        <v>414</v>
      </c>
      <c r="G489" s="774">
        <v>25203</v>
      </c>
      <c r="H489" s="724">
        <f t="shared" ca="1" si="7"/>
        <v>51</v>
      </c>
      <c r="I489" s="725" t="s">
        <v>1403</v>
      </c>
      <c r="J489" s="721" t="s">
        <v>241</v>
      </c>
      <c r="K489" s="721" t="s">
        <v>165</v>
      </c>
      <c r="L489" s="726"/>
      <c r="M489" s="726" t="s">
        <v>6426</v>
      </c>
      <c r="N489" s="722" t="s">
        <v>1826</v>
      </c>
      <c r="O489" s="721" t="s">
        <v>222</v>
      </c>
      <c r="P489" s="722" t="s">
        <v>1948</v>
      </c>
      <c r="Q489" s="722" t="s">
        <v>1951</v>
      </c>
      <c r="R489" t="s">
        <v>6965</v>
      </c>
    </row>
    <row r="490" spans="1:18">
      <c r="A490" s="721"/>
      <c r="B490" s="721">
        <v>2</v>
      </c>
      <c r="C490" s="722" t="s">
        <v>1953</v>
      </c>
      <c r="D490" s="723" t="s">
        <v>16</v>
      </c>
      <c r="E490" s="721" t="s">
        <v>221</v>
      </c>
      <c r="F490" s="721" t="s">
        <v>414</v>
      </c>
      <c r="G490" s="774">
        <v>25306</v>
      </c>
      <c r="H490" s="724">
        <f t="shared" ca="1" si="7"/>
        <v>50</v>
      </c>
      <c r="I490" s="725" t="s">
        <v>1403</v>
      </c>
      <c r="J490" s="721" t="s">
        <v>241</v>
      </c>
      <c r="K490" s="721" t="s">
        <v>6621</v>
      </c>
      <c r="L490" s="726"/>
      <c r="M490" s="726" t="s">
        <v>6426</v>
      </c>
      <c r="N490" s="722" t="s">
        <v>1826</v>
      </c>
      <c r="O490" s="721" t="s">
        <v>245</v>
      </c>
      <c r="P490" s="722" t="s">
        <v>1952</v>
      </c>
      <c r="Q490" s="722" t="s">
        <v>1951</v>
      </c>
      <c r="R490" t="s">
        <v>6965</v>
      </c>
    </row>
    <row r="491" spans="1:18">
      <c r="A491" s="721"/>
      <c r="B491" s="721">
        <v>3</v>
      </c>
      <c r="C491" s="722" t="s">
        <v>1957</v>
      </c>
      <c r="D491" s="723" t="s">
        <v>23</v>
      </c>
      <c r="E491" s="721" t="s">
        <v>254</v>
      </c>
      <c r="F491" s="721" t="s">
        <v>414</v>
      </c>
      <c r="G491" s="774">
        <v>33087</v>
      </c>
      <c r="H491" s="724">
        <f t="shared" ca="1" si="7"/>
        <v>29</v>
      </c>
      <c r="I491" s="725" t="s">
        <v>1403</v>
      </c>
      <c r="J491" s="721" t="s">
        <v>1958</v>
      </c>
      <c r="K491" s="721" t="s">
        <v>6623</v>
      </c>
      <c r="L491" s="726"/>
      <c r="M491" s="726" t="s">
        <v>6426</v>
      </c>
      <c r="N491" s="722" t="s">
        <v>1826</v>
      </c>
      <c r="O491" s="721" t="s">
        <v>6640</v>
      </c>
      <c r="P491" s="722" t="s">
        <v>1956</v>
      </c>
      <c r="Q491" s="722" t="s">
        <v>1951</v>
      </c>
      <c r="R491" t="s">
        <v>6965</v>
      </c>
    </row>
    <row r="492" spans="1:18">
      <c r="A492" s="721"/>
      <c r="B492" s="721">
        <v>4</v>
      </c>
      <c r="C492" s="722" t="s">
        <v>1960</v>
      </c>
      <c r="D492" s="723" t="s">
        <v>16</v>
      </c>
      <c r="E492" s="721" t="s">
        <v>254</v>
      </c>
      <c r="F492" s="721" t="s">
        <v>414</v>
      </c>
      <c r="G492" s="774">
        <v>34583</v>
      </c>
      <c r="H492" s="724">
        <f t="shared" ca="1" si="7"/>
        <v>25</v>
      </c>
      <c r="I492" s="725" t="s">
        <v>1403</v>
      </c>
      <c r="J492" s="721" t="s">
        <v>344</v>
      </c>
      <c r="K492" s="721" t="s">
        <v>6623</v>
      </c>
      <c r="L492" s="726"/>
      <c r="M492" s="726" t="s">
        <v>6426</v>
      </c>
      <c r="N492" s="722" t="s">
        <v>1826</v>
      </c>
      <c r="O492" s="721" t="s">
        <v>6640</v>
      </c>
      <c r="P492" s="722" t="s">
        <v>1959</v>
      </c>
      <c r="Q492" s="722" t="s">
        <v>1951</v>
      </c>
      <c r="R492" t="s">
        <v>6965</v>
      </c>
    </row>
    <row r="493" spans="1:18">
      <c r="A493" s="721"/>
      <c r="B493" s="721">
        <v>5</v>
      </c>
      <c r="C493" s="722" t="s">
        <v>1962</v>
      </c>
      <c r="D493" s="723" t="s">
        <v>16</v>
      </c>
      <c r="E493" s="721" t="s">
        <v>254</v>
      </c>
      <c r="F493" s="721" t="s">
        <v>230</v>
      </c>
      <c r="G493" s="774">
        <v>36373</v>
      </c>
      <c r="H493" s="724">
        <f t="shared" ca="1" si="7"/>
        <v>20</v>
      </c>
      <c r="I493" s="725" t="s">
        <v>1403</v>
      </c>
      <c r="J493" s="721" t="s">
        <v>320</v>
      </c>
      <c r="K493" s="721" t="s">
        <v>6623</v>
      </c>
      <c r="L493" s="726"/>
      <c r="M493" s="726" t="s">
        <v>6426</v>
      </c>
      <c r="N493" s="722" t="s">
        <v>1826</v>
      </c>
      <c r="O493" s="721" t="s">
        <v>6640</v>
      </c>
      <c r="P493" s="722" t="s">
        <v>1961</v>
      </c>
      <c r="Q493" s="722" t="s">
        <v>1951</v>
      </c>
      <c r="R493" t="s">
        <v>6965</v>
      </c>
    </row>
    <row r="494" spans="1:18">
      <c r="A494" s="721">
        <v>136</v>
      </c>
      <c r="B494" s="721">
        <v>1</v>
      </c>
      <c r="C494" s="722" t="s">
        <v>1964</v>
      </c>
      <c r="D494" s="723" t="s">
        <v>23</v>
      </c>
      <c r="E494" s="721" t="s">
        <v>221</v>
      </c>
      <c r="F494" s="721" t="s">
        <v>524</v>
      </c>
      <c r="G494" s="774">
        <v>27946</v>
      </c>
      <c r="H494" s="724">
        <f t="shared" ca="1" si="7"/>
        <v>43</v>
      </c>
      <c r="I494" s="725" t="s">
        <v>1403</v>
      </c>
      <c r="J494" s="721" t="s">
        <v>258</v>
      </c>
      <c r="K494" s="721" t="s">
        <v>165</v>
      </c>
      <c r="L494" s="726"/>
      <c r="M494" s="726" t="s">
        <v>6426</v>
      </c>
      <c r="N494" s="722" t="s">
        <v>1826</v>
      </c>
      <c r="O494" s="721" t="s">
        <v>222</v>
      </c>
      <c r="P494" s="722" t="s">
        <v>1963</v>
      </c>
      <c r="Q494" s="722" t="s">
        <v>1967</v>
      </c>
      <c r="R494" t="s">
        <v>6965</v>
      </c>
    </row>
    <row r="495" spans="1:18">
      <c r="A495" s="721"/>
      <c r="B495" s="721">
        <v>2</v>
      </c>
      <c r="C495" s="722" t="s">
        <v>1969</v>
      </c>
      <c r="D495" s="723" t="s">
        <v>16</v>
      </c>
      <c r="E495" s="721" t="s">
        <v>221</v>
      </c>
      <c r="F495" s="721" t="s">
        <v>524</v>
      </c>
      <c r="G495" s="774">
        <v>28570</v>
      </c>
      <c r="H495" s="724">
        <f t="shared" ca="1" si="7"/>
        <v>42</v>
      </c>
      <c r="I495" s="725" t="s">
        <v>1403</v>
      </c>
      <c r="J495" s="721" t="s">
        <v>267</v>
      </c>
      <c r="K495" s="721" t="s">
        <v>6621</v>
      </c>
      <c r="L495" s="726"/>
      <c r="M495" s="726" t="s">
        <v>6426</v>
      </c>
      <c r="N495" s="722" t="s">
        <v>1826</v>
      </c>
      <c r="O495" s="721" t="s">
        <v>245</v>
      </c>
      <c r="P495" s="722" t="s">
        <v>1968</v>
      </c>
      <c r="Q495" s="722" t="s">
        <v>1967</v>
      </c>
      <c r="R495" t="s">
        <v>6965</v>
      </c>
    </row>
    <row r="496" spans="1:18">
      <c r="A496" s="721"/>
      <c r="B496" s="721">
        <v>3</v>
      </c>
      <c r="C496" s="722" t="s">
        <v>1972</v>
      </c>
      <c r="D496" s="723" t="s">
        <v>23</v>
      </c>
      <c r="E496" s="721" t="s">
        <v>254</v>
      </c>
      <c r="F496" s="721" t="s">
        <v>524</v>
      </c>
      <c r="G496" s="774">
        <v>37809</v>
      </c>
      <c r="H496" s="724">
        <f t="shared" ca="1" si="7"/>
        <v>16</v>
      </c>
      <c r="I496" s="725" t="s">
        <v>1403</v>
      </c>
      <c r="J496" s="721" t="s">
        <v>249</v>
      </c>
      <c r="K496" s="721" t="s">
        <v>6623</v>
      </c>
      <c r="L496" s="726"/>
      <c r="M496" s="726" t="s">
        <v>6426</v>
      </c>
      <c r="N496" s="722" t="s">
        <v>1826</v>
      </c>
      <c r="O496" s="721" t="s">
        <v>6640</v>
      </c>
      <c r="P496" s="722" t="s">
        <v>1971</v>
      </c>
      <c r="Q496" s="722" t="s">
        <v>1967</v>
      </c>
      <c r="R496" t="s">
        <v>6965</v>
      </c>
    </row>
    <row r="497" spans="1:18">
      <c r="A497" s="721"/>
      <c r="B497" s="721">
        <v>4</v>
      </c>
      <c r="C497" s="722" t="s">
        <v>1974</v>
      </c>
      <c r="D497" s="723" t="s">
        <v>23</v>
      </c>
      <c r="E497" s="721" t="s">
        <v>254</v>
      </c>
      <c r="F497" s="721" t="s">
        <v>230</v>
      </c>
      <c r="G497" s="774">
        <v>40221</v>
      </c>
      <c r="H497" s="724">
        <f t="shared" ca="1" si="7"/>
        <v>10</v>
      </c>
      <c r="I497" s="725" t="s">
        <v>1403</v>
      </c>
      <c r="J497" s="721" t="s">
        <v>6624</v>
      </c>
      <c r="K497" s="721" t="s">
        <v>6622</v>
      </c>
      <c r="L497" s="726"/>
      <c r="M497" s="726" t="s">
        <v>6426</v>
      </c>
      <c r="N497" s="722" t="s">
        <v>1826</v>
      </c>
      <c r="O497" s="721" t="s">
        <v>6640</v>
      </c>
      <c r="P497" s="734" t="s">
        <v>1973</v>
      </c>
      <c r="Q497" s="722" t="s">
        <v>1967</v>
      </c>
      <c r="R497" t="s">
        <v>6965</v>
      </c>
    </row>
    <row r="498" spans="1:18">
      <c r="A498" s="721">
        <v>137</v>
      </c>
      <c r="B498" s="721">
        <v>1</v>
      </c>
      <c r="C498" s="722" t="s">
        <v>1976</v>
      </c>
      <c r="D498" s="723" t="s">
        <v>23</v>
      </c>
      <c r="E498" s="721" t="s">
        <v>221</v>
      </c>
      <c r="F498" s="721" t="s">
        <v>524</v>
      </c>
      <c r="G498" s="774">
        <v>28533</v>
      </c>
      <c r="H498" s="724">
        <f t="shared" ca="1" si="7"/>
        <v>42</v>
      </c>
      <c r="I498" s="725" t="s">
        <v>1403</v>
      </c>
      <c r="J498" s="721" t="s">
        <v>241</v>
      </c>
      <c r="K498" s="721" t="s">
        <v>165</v>
      </c>
      <c r="L498" s="726"/>
      <c r="M498" s="726" t="s">
        <v>6426</v>
      </c>
      <c r="N498" s="722" t="s">
        <v>1826</v>
      </c>
      <c r="O498" s="721" t="s">
        <v>222</v>
      </c>
      <c r="P498" s="722" t="s">
        <v>1975</v>
      </c>
      <c r="Q498" s="722" t="s">
        <v>1978</v>
      </c>
      <c r="R498" t="s">
        <v>6965</v>
      </c>
    </row>
    <row r="499" spans="1:18">
      <c r="A499" s="721"/>
      <c r="B499" s="721">
        <v>2</v>
      </c>
      <c r="C499" s="722" t="s">
        <v>1980</v>
      </c>
      <c r="D499" s="723" t="s">
        <v>16</v>
      </c>
      <c r="E499" s="721" t="s">
        <v>221</v>
      </c>
      <c r="F499" s="721" t="s">
        <v>524</v>
      </c>
      <c r="G499" s="774">
        <v>28491</v>
      </c>
      <c r="H499" s="724">
        <f t="shared" ca="1" si="7"/>
        <v>42</v>
      </c>
      <c r="I499" s="725" t="s">
        <v>1403</v>
      </c>
      <c r="J499" s="721" t="s">
        <v>241</v>
      </c>
      <c r="K499" s="721" t="s">
        <v>6621</v>
      </c>
      <c r="L499" s="726"/>
      <c r="M499" s="726" t="s">
        <v>6426</v>
      </c>
      <c r="N499" s="722" t="s">
        <v>1826</v>
      </c>
      <c r="O499" s="721" t="s">
        <v>245</v>
      </c>
      <c r="P499" s="722" t="s">
        <v>1979</v>
      </c>
      <c r="Q499" s="722" t="s">
        <v>1978</v>
      </c>
      <c r="R499" t="s">
        <v>6965</v>
      </c>
    </row>
    <row r="500" spans="1:18">
      <c r="A500" s="721"/>
      <c r="B500" s="721">
        <v>3</v>
      </c>
      <c r="C500" s="722" t="s">
        <v>1984</v>
      </c>
      <c r="D500" s="723" t="s">
        <v>23</v>
      </c>
      <c r="E500" s="721" t="s">
        <v>254</v>
      </c>
      <c r="F500" s="721" t="s">
        <v>22</v>
      </c>
      <c r="G500" s="774">
        <v>36583</v>
      </c>
      <c r="H500" s="724">
        <f t="shared" ca="1" si="7"/>
        <v>20</v>
      </c>
      <c r="I500" s="725" t="s">
        <v>1403</v>
      </c>
      <c r="J500" s="721" t="s">
        <v>320</v>
      </c>
      <c r="K500" s="721" t="s">
        <v>6623</v>
      </c>
      <c r="L500" s="726"/>
      <c r="M500" s="726" t="s">
        <v>6426</v>
      </c>
      <c r="N500" s="722" t="s">
        <v>1826</v>
      </c>
      <c r="O500" s="721" t="s">
        <v>6640</v>
      </c>
      <c r="P500" s="722" t="s">
        <v>1983</v>
      </c>
      <c r="Q500" s="722" t="s">
        <v>1978</v>
      </c>
      <c r="R500" t="s">
        <v>6965</v>
      </c>
    </row>
    <row r="501" spans="1:18">
      <c r="A501" s="721"/>
      <c r="B501" s="721">
        <v>4</v>
      </c>
      <c r="C501" s="722" t="s">
        <v>1986</v>
      </c>
      <c r="D501" s="723" t="s">
        <v>23</v>
      </c>
      <c r="E501" s="721" t="s">
        <v>254</v>
      </c>
      <c r="F501" s="721" t="s">
        <v>230</v>
      </c>
      <c r="G501" s="774">
        <v>37838</v>
      </c>
      <c r="H501" s="724">
        <f t="shared" ca="1" si="7"/>
        <v>16</v>
      </c>
      <c r="I501" s="725" t="s">
        <v>1403</v>
      </c>
      <c r="J501" s="721" t="s">
        <v>249</v>
      </c>
      <c r="K501" s="721" t="s">
        <v>6623</v>
      </c>
      <c r="L501" s="726"/>
      <c r="M501" s="726" t="s">
        <v>6426</v>
      </c>
      <c r="N501" s="722" t="s">
        <v>1826</v>
      </c>
      <c r="O501" s="721" t="s">
        <v>6640</v>
      </c>
      <c r="P501" s="722" t="s">
        <v>1985</v>
      </c>
      <c r="Q501" s="722" t="s">
        <v>1978</v>
      </c>
      <c r="R501" t="s">
        <v>6965</v>
      </c>
    </row>
    <row r="502" spans="1:18">
      <c r="A502" s="721"/>
      <c r="B502" s="721">
        <v>5</v>
      </c>
      <c r="C502" s="722" t="s">
        <v>1987</v>
      </c>
      <c r="D502" s="723" t="s">
        <v>16</v>
      </c>
      <c r="E502" s="721" t="s">
        <v>254</v>
      </c>
      <c r="F502" s="721" t="s">
        <v>230</v>
      </c>
      <c r="G502" s="774">
        <v>40214</v>
      </c>
      <c r="H502" s="724">
        <f t="shared" ca="1" si="7"/>
        <v>10</v>
      </c>
      <c r="I502" s="725" t="s">
        <v>1403</v>
      </c>
      <c r="J502" s="721" t="s">
        <v>6624</v>
      </c>
      <c r="K502" s="721" t="s">
        <v>6622</v>
      </c>
      <c r="L502" s="726"/>
      <c r="M502" s="726" t="s">
        <v>6426</v>
      </c>
      <c r="N502" s="722" t="s">
        <v>1826</v>
      </c>
      <c r="O502" s="721" t="s">
        <v>6640</v>
      </c>
      <c r="P502" s="727" t="s">
        <v>6666</v>
      </c>
      <c r="Q502" s="722" t="s">
        <v>1978</v>
      </c>
      <c r="R502" t="s">
        <v>6965</v>
      </c>
    </row>
    <row r="503" spans="1:18">
      <c r="A503" s="721">
        <v>138</v>
      </c>
      <c r="B503" s="721">
        <v>1</v>
      </c>
      <c r="C503" s="722" t="s">
        <v>1684</v>
      </c>
      <c r="D503" s="723" t="s">
        <v>23</v>
      </c>
      <c r="E503" s="721" t="s">
        <v>221</v>
      </c>
      <c r="F503" s="721" t="s">
        <v>244</v>
      </c>
      <c r="G503" s="774">
        <v>23938</v>
      </c>
      <c r="H503" s="724">
        <f t="shared" ca="1" si="7"/>
        <v>54</v>
      </c>
      <c r="I503" s="725" t="s">
        <v>1403</v>
      </c>
      <c r="J503" s="721" t="s">
        <v>241</v>
      </c>
      <c r="K503" s="721" t="s">
        <v>165</v>
      </c>
      <c r="L503" s="726"/>
      <c r="M503" s="726" t="s">
        <v>6426</v>
      </c>
      <c r="N503" s="722" t="s">
        <v>1826</v>
      </c>
      <c r="O503" s="721" t="s">
        <v>222</v>
      </c>
      <c r="P503" s="722" t="s">
        <v>1988</v>
      </c>
      <c r="Q503" s="722" t="s">
        <v>1991</v>
      </c>
      <c r="R503" t="s">
        <v>6965</v>
      </c>
    </row>
    <row r="504" spans="1:18">
      <c r="A504" s="721"/>
      <c r="B504" s="721">
        <v>2</v>
      </c>
      <c r="C504" s="722" t="s">
        <v>1683</v>
      </c>
      <c r="D504" s="723" t="s">
        <v>16</v>
      </c>
      <c r="E504" s="721" t="s">
        <v>221</v>
      </c>
      <c r="F504" s="721" t="s">
        <v>1993</v>
      </c>
      <c r="G504" s="774">
        <v>25034</v>
      </c>
      <c r="H504" s="724">
        <f t="shared" ca="1" si="7"/>
        <v>51</v>
      </c>
      <c r="I504" s="725" t="s">
        <v>1403</v>
      </c>
      <c r="J504" s="721" t="s">
        <v>241</v>
      </c>
      <c r="K504" s="721" t="s">
        <v>6621</v>
      </c>
      <c r="L504" s="726"/>
      <c r="M504" s="726" t="s">
        <v>6426</v>
      </c>
      <c r="N504" s="722" t="s">
        <v>1826</v>
      </c>
      <c r="O504" s="721" t="s">
        <v>245</v>
      </c>
      <c r="P504" s="722" t="s">
        <v>1992</v>
      </c>
      <c r="Q504" s="722" t="s">
        <v>1991</v>
      </c>
      <c r="R504" t="s">
        <v>6965</v>
      </c>
    </row>
    <row r="505" spans="1:18">
      <c r="A505" s="721"/>
      <c r="B505" s="721">
        <v>3</v>
      </c>
      <c r="C505" s="722" t="s">
        <v>1492</v>
      </c>
      <c r="D505" s="723" t="s">
        <v>23</v>
      </c>
      <c r="E505" s="721" t="s">
        <v>254</v>
      </c>
      <c r="F505" s="721" t="s">
        <v>22</v>
      </c>
      <c r="G505" s="774">
        <v>35676</v>
      </c>
      <c r="H505" s="724">
        <f t="shared" ca="1" si="7"/>
        <v>22</v>
      </c>
      <c r="I505" s="725" t="s">
        <v>1403</v>
      </c>
      <c r="J505" s="721" t="s">
        <v>258</v>
      </c>
      <c r="K505" s="721" t="s">
        <v>224</v>
      </c>
      <c r="L505" s="726"/>
      <c r="M505" s="726" t="s">
        <v>6426</v>
      </c>
      <c r="N505" s="722" t="s">
        <v>1826</v>
      </c>
      <c r="O505" s="721" t="s">
        <v>6640</v>
      </c>
      <c r="P505" s="734" t="s">
        <v>1994</v>
      </c>
      <c r="Q505" s="722" t="s">
        <v>1991</v>
      </c>
      <c r="R505" t="s">
        <v>6965</v>
      </c>
    </row>
    <row r="506" spans="1:18">
      <c r="A506" s="721">
        <v>139</v>
      </c>
      <c r="B506" s="721">
        <v>1</v>
      </c>
      <c r="C506" s="722" t="s">
        <v>1997</v>
      </c>
      <c r="D506" s="723" t="s">
        <v>23</v>
      </c>
      <c r="E506" s="721" t="s">
        <v>221</v>
      </c>
      <c r="F506" s="721" t="s">
        <v>756</v>
      </c>
      <c r="G506" s="774">
        <v>29527</v>
      </c>
      <c r="H506" s="724">
        <f t="shared" ca="1" si="7"/>
        <v>39</v>
      </c>
      <c r="I506" s="725" t="s">
        <v>1403</v>
      </c>
      <c r="J506" s="721" t="s">
        <v>267</v>
      </c>
      <c r="K506" s="721" t="s">
        <v>6822</v>
      </c>
      <c r="L506" s="726"/>
      <c r="M506" s="726" t="s">
        <v>6426</v>
      </c>
      <c r="N506" s="722" t="s">
        <v>1826</v>
      </c>
      <c r="O506" s="721" t="s">
        <v>222</v>
      </c>
      <c r="P506" s="722" t="s">
        <v>1996</v>
      </c>
      <c r="Q506" s="722" t="s">
        <v>1825</v>
      </c>
      <c r="R506" t="s">
        <v>6965</v>
      </c>
    </row>
    <row r="507" spans="1:18">
      <c r="A507" s="721"/>
      <c r="B507" s="721">
        <v>2</v>
      </c>
      <c r="C507" s="722" t="s">
        <v>1999</v>
      </c>
      <c r="D507" s="723" t="s">
        <v>16</v>
      </c>
      <c r="E507" s="721" t="s">
        <v>221</v>
      </c>
      <c r="F507" s="721" t="s">
        <v>756</v>
      </c>
      <c r="G507" s="774">
        <v>32066</v>
      </c>
      <c r="H507" s="724">
        <f t="shared" ca="1" si="7"/>
        <v>32</v>
      </c>
      <c r="I507" s="725" t="s">
        <v>1403</v>
      </c>
      <c r="J507" s="721" t="s">
        <v>267</v>
      </c>
      <c r="K507" s="721" t="s">
        <v>6621</v>
      </c>
      <c r="L507" s="726"/>
      <c r="M507" s="726" t="s">
        <v>6426</v>
      </c>
      <c r="N507" s="722" t="s">
        <v>1826</v>
      </c>
      <c r="O507" s="721" t="s">
        <v>245</v>
      </c>
      <c r="P507" s="727" t="s">
        <v>1998</v>
      </c>
      <c r="Q507" s="722" t="s">
        <v>1825</v>
      </c>
      <c r="R507" t="s">
        <v>6965</v>
      </c>
    </row>
    <row r="508" spans="1:18">
      <c r="A508" s="721"/>
      <c r="B508" s="721">
        <v>3</v>
      </c>
      <c r="C508" s="722" t="s">
        <v>2002</v>
      </c>
      <c r="D508" s="723" t="s">
        <v>23</v>
      </c>
      <c r="E508" s="721" t="s">
        <v>254</v>
      </c>
      <c r="F508" s="721" t="s">
        <v>230</v>
      </c>
      <c r="G508" s="774">
        <v>39923</v>
      </c>
      <c r="H508" s="724">
        <f t="shared" ca="1" si="7"/>
        <v>10</v>
      </c>
      <c r="I508" s="725" t="s">
        <v>1403</v>
      </c>
      <c r="J508" s="721" t="s">
        <v>249</v>
      </c>
      <c r="K508" s="721" t="s">
        <v>6623</v>
      </c>
      <c r="L508" s="726"/>
      <c r="M508" s="726" t="s">
        <v>6426</v>
      </c>
      <c r="N508" s="722" t="s">
        <v>1826</v>
      </c>
      <c r="O508" s="721" t="s">
        <v>6640</v>
      </c>
      <c r="P508" s="727" t="s">
        <v>6657</v>
      </c>
      <c r="Q508" s="722" t="s">
        <v>1825</v>
      </c>
      <c r="R508" t="s">
        <v>6965</v>
      </c>
    </row>
    <row r="509" spans="1:18">
      <c r="A509" s="721">
        <v>140</v>
      </c>
      <c r="B509" s="721">
        <v>1</v>
      </c>
      <c r="C509" s="722" t="s">
        <v>2005</v>
      </c>
      <c r="D509" s="723" t="s">
        <v>23</v>
      </c>
      <c r="E509" s="721" t="s">
        <v>221</v>
      </c>
      <c r="F509" s="721" t="s">
        <v>524</v>
      </c>
      <c r="G509" s="774">
        <v>25121</v>
      </c>
      <c r="H509" s="724">
        <f t="shared" ca="1" si="7"/>
        <v>51</v>
      </c>
      <c r="I509" s="725" t="s">
        <v>1403</v>
      </c>
      <c r="J509" s="721" t="s">
        <v>267</v>
      </c>
      <c r="K509" s="721" t="s">
        <v>165</v>
      </c>
      <c r="L509" s="726"/>
      <c r="M509" s="726" t="s">
        <v>6426</v>
      </c>
      <c r="N509" s="722" t="s">
        <v>1826</v>
      </c>
      <c r="O509" s="721" t="s">
        <v>222</v>
      </c>
      <c r="P509" s="727" t="s">
        <v>2004</v>
      </c>
      <c r="Q509" s="727" t="s">
        <v>2008</v>
      </c>
      <c r="R509" t="s">
        <v>6965</v>
      </c>
    </row>
    <row r="510" spans="1:18">
      <c r="A510" s="721"/>
      <c r="B510" s="721">
        <v>2</v>
      </c>
      <c r="C510" s="722" t="s">
        <v>2010</v>
      </c>
      <c r="D510" s="723" t="s">
        <v>16</v>
      </c>
      <c r="E510" s="721" t="s">
        <v>221</v>
      </c>
      <c r="F510" s="721" t="s">
        <v>524</v>
      </c>
      <c r="G510" s="774">
        <v>26141</v>
      </c>
      <c r="H510" s="724">
        <f t="shared" ca="1" si="7"/>
        <v>48</v>
      </c>
      <c r="I510" s="725" t="s">
        <v>1403</v>
      </c>
      <c r="J510" s="721" t="s">
        <v>267</v>
      </c>
      <c r="K510" s="721" t="s">
        <v>6621</v>
      </c>
      <c r="L510" s="726"/>
      <c r="M510" s="726" t="s">
        <v>6426</v>
      </c>
      <c r="N510" s="722" t="s">
        <v>1826</v>
      </c>
      <c r="O510" s="721" t="s">
        <v>245</v>
      </c>
      <c r="P510" s="727" t="s">
        <v>2009</v>
      </c>
      <c r="Q510" s="727" t="s">
        <v>2008</v>
      </c>
      <c r="R510" t="s">
        <v>6965</v>
      </c>
    </row>
    <row r="511" spans="1:18">
      <c r="A511" s="721"/>
      <c r="B511" s="721">
        <v>3</v>
      </c>
      <c r="C511" s="722" t="s">
        <v>2012</v>
      </c>
      <c r="D511" s="723" t="s">
        <v>16</v>
      </c>
      <c r="E511" s="721" t="s">
        <v>254</v>
      </c>
      <c r="F511" s="721" t="s">
        <v>230</v>
      </c>
      <c r="G511" s="774">
        <v>37845</v>
      </c>
      <c r="H511" s="724">
        <f t="shared" ca="1" si="7"/>
        <v>16</v>
      </c>
      <c r="I511" s="725" t="s">
        <v>1403</v>
      </c>
      <c r="J511" s="721" t="s">
        <v>249</v>
      </c>
      <c r="K511" s="721" t="s">
        <v>6623</v>
      </c>
      <c r="L511" s="726"/>
      <c r="M511" s="726" t="s">
        <v>6426</v>
      </c>
      <c r="N511" s="722" t="s">
        <v>1826</v>
      </c>
      <c r="O511" s="721" t="s">
        <v>6640</v>
      </c>
      <c r="P511" s="727" t="s">
        <v>2011</v>
      </c>
      <c r="Q511" s="727" t="s">
        <v>2008</v>
      </c>
      <c r="R511" t="s">
        <v>6965</v>
      </c>
    </row>
    <row r="512" spans="1:18">
      <c r="A512" s="721"/>
      <c r="B512" s="721">
        <v>4</v>
      </c>
      <c r="C512" s="722" t="s">
        <v>2014</v>
      </c>
      <c r="D512" s="723" t="s">
        <v>16</v>
      </c>
      <c r="E512" s="721" t="s">
        <v>254</v>
      </c>
      <c r="F512" s="721" t="s">
        <v>230</v>
      </c>
      <c r="G512" s="774">
        <v>40785</v>
      </c>
      <c r="H512" s="724">
        <f t="shared" ca="1" si="7"/>
        <v>8</v>
      </c>
      <c r="I512" s="725" t="s">
        <v>1403</v>
      </c>
      <c r="J512" s="721" t="s">
        <v>6624</v>
      </c>
      <c r="K512" s="721" t="s">
        <v>6623</v>
      </c>
      <c r="L512" s="726"/>
      <c r="M512" s="726" t="s">
        <v>6426</v>
      </c>
      <c r="N512" s="722" t="s">
        <v>1826</v>
      </c>
      <c r="O512" s="721" t="s">
        <v>6640</v>
      </c>
      <c r="P512" s="727" t="s">
        <v>2013</v>
      </c>
      <c r="Q512" s="727" t="s">
        <v>2008</v>
      </c>
      <c r="R512" t="s">
        <v>6965</v>
      </c>
    </row>
    <row r="513" spans="1:18">
      <c r="A513" s="721">
        <v>141</v>
      </c>
      <c r="B513" s="733">
        <v>1</v>
      </c>
      <c r="C513" s="732" t="s">
        <v>30</v>
      </c>
      <c r="D513" s="723" t="s">
        <v>23</v>
      </c>
      <c r="E513" s="733" t="s">
        <v>221</v>
      </c>
      <c r="F513" s="733" t="s">
        <v>2073</v>
      </c>
      <c r="G513" s="775">
        <v>32176</v>
      </c>
      <c r="H513" s="724">
        <f t="shared" ref="H513:H566" ca="1" si="8">DATEDIF(G513,TODAY(),"Y")</f>
        <v>32</v>
      </c>
      <c r="I513" s="747" t="s">
        <v>4508</v>
      </c>
      <c r="J513" s="733" t="s">
        <v>267</v>
      </c>
      <c r="K513" s="733" t="s">
        <v>261</v>
      </c>
      <c r="L513" s="726"/>
      <c r="M513" s="726" t="s">
        <v>6426</v>
      </c>
      <c r="N513" s="722" t="s">
        <v>1826</v>
      </c>
      <c r="O513" s="733" t="s">
        <v>222</v>
      </c>
      <c r="P513" s="736" t="s">
        <v>2072</v>
      </c>
      <c r="Q513" s="804" t="s">
        <v>6667</v>
      </c>
      <c r="R513" t="s">
        <v>6965</v>
      </c>
    </row>
    <row r="514" spans="1:18">
      <c r="A514" s="721"/>
      <c r="B514" s="733">
        <v>2</v>
      </c>
      <c r="C514" s="732" t="s">
        <v>2078</v>
      </c>
      <c r="D514" s="723" t="s">
        <v>16</v>
      </c>
      <c r="E514" s="733" t="s">
        <v>221</v>
      </c>
      <c r="F514" s="733" t="s">
        <v>2079</v>
      </c>
      <c r="G514" s="775">
        <v>33171</v>
      </c>
      <c r="H514" s="724">
        <f t="shared" ca="1" si="8"/>
        <v>29</v>
      </c>
      <c r="I514" s="747" t="s">
        <v>4508</v>
      </c>
      <c r="J514" s="733" t="s">
        <v>267</v>
      </c>
      <c r="K514" s="733" t="s">
        <v>6621</v>
      </c>
      <c r="L514" s="726"/>
      <c r="M514" s="726" t="s">
        <v>6426</v>
      </c>
      <c r="N514" s="722" t="s">
        <v>1826</v>
      </c>
      <c r="O514" s="733" t="s">
        <v>245</v>
      </c>
      <c r="P514" s="736" t="s">
        <v>2077</v>
      </c>
      <c r="Q514" s="804" t="s">
        <v>6667</v>
      </c>
      <c r="R514" t="s">
        <v>6965</v>
      </c>
    </row>
    <row r="515" spans="1:18">
      <c r="A515" s="721"/>
      <c r="B515" s="733">
        <v>3</v>
      </c>
      <c r="C515" s="732" t="s">
        <v>2083</v>
      </c>
      <c r="D515" s="723" t="s">
        <v>16</v>
      </c>
      <c r="E515" s="733" t="s">
        <v>254</v>
      </c>
      <c r="F515" s="733" t="s">
        <v>1136</v>
      </c>
      <c r="G515" s="775">
        <v>41628</v>
      </c>
      <c r="H515" s="724">
        <f t="shared" ca="1" si="8"/>
        <v>6</v>
      </c>
      <c r="I515" s="747" t="s">
        <v>4508</v>
      </c>
      <c r="J515" s="733" t="s">
        <v>6624</v>
      </c>
      <c r="K515" s="733" t="s">
        <v>6622</v>
      </c>
      <c r="L515" s="726"/>
      <c r="M515" s="726" t="s">
        <v>6426</v>
      </c>
      <c r="N515" s="722" t="s">
        <v>1826</v>
      </c>
      <c r="O515" s="733" t="s">
        <v>6640</v>
      </c>
      <c r="P515" s="736" t="s">
        <v>2082</v>
      </c>
      <c r="Q515" s="804" t="s">
        <v>6667</v>
      </c>
      <c r="R515" t="s">
        <v>6965</v>
      </c>
    </row>
    <row r="516" spans="1:18">
      <c r="A516" s="721">
        <v>142</v>
      </c>
      <c r="B516" s="721">
        <v>1</v>
      </c>
      <c r="C516" s="722" t="s">
        <v>2085</v>
      </c>
      <c r="D516" s="723" t="s">
        <v>23</v>
      </c>
      <c r="E516" s="721" t="s">
        <v>221</v>
      </c>
      <c r="F516" s="721" t="s">
        <v>599</v>
      </c>
      <c r="G516" s="774">
        <v>32304</v>
      </c>
      <c r="H516" s="724">
        <f t="shared" ca="1" si="8"/>
        <v>31</v>
      </c>
      <c r="I516" s="725" t="s">
        <v>1403</v>
      </c>
      <c r="J516" s="721" t="s">
        <v>267</v>
      </c>
      <c r="K516" s="721" t="s">
        <v>6822</v>
      </c>
      <c r="L516" s="726"/>
      <c r="M516" s="726" t="s">
        <v>6426</v>
      </c>
      <c r="N516" s="722" t="s">
        <v>1826</v>
      </c>
      <c r="O516" s="721" t="s">
        <v>222</v>
      </c>
      <c r="P516" s="734" t="s">
        <v>2084</v>
      </c>
      <c r="Q516" s="741" t="s">
        <v>2086</v>
      </c>
      <c r="R516" t="s">
        <v>6965</v>
      </c>
    </row>
    <row r="517" spans="1:18">
      <c r="A517" s="721"/>
      <c r="B517" s="721">
        <v>2</v>
      </c>
      <c r="C517" s="722" t="s">
        <v>2089</v>
      </c>
      <c r="D517" s="723" t="s">
        <v>16</v>
      </c>
      <c r="E517" s="721" t="s">
        <v>221</v>
      </c>
      <c r="F517" s="721" t="s">
        <v>244</v>
      </c>
      <c r="G517" s="774">
        <v>34165</v>
      </c>
      <c r="H517" s="724">
        <f t="shared" ca="1" si="8"/>
        <v>26</v>
      </c>
      <c r="I517" s="725" t="s">
        <v>1403</v>
      </c>
      <c r="J517" s="721" t="s">
        <v>258</v>
      </c>
      <c r="K517" s="721" t="s">
        <v>6621</v>
      </c>
      <c r="L517" s="726"/>
      <c r="M517" s="726" t="s">
        <v>6426</v>
      </c>
      <c r="N517" s="722" t="s">
        <v>1826</v>
      </c>
      <c r="O517" s="721" t="s">
        <v>245</v>
      </c>
      <c r="P517" s="722" t="s">
        <v>2088</v>
      </c>
      <c r="Q517" s="741" t="s">
        <v>2086</v>
      </c>
      <c r="R517" t="s">
        <v>6965</v>
      </c>
    </row>
    <row r="518" spans="1:18" s="622" customFormat="1">
      <c r="A518" s="721"/>
      <c r="B518" s="738">
        <v>3</v>
      </c>
      <c r="C518" s="722" t="s">
        <v>2091</v>
      </c>
      <c r="D518" s="723" t="s">
        <v>16</v>
      </c>
      <c r="E518" s="745" t="s">
        <v>254</v>
      </c>
      <c r="F518" s="745" t="s">
        <v>2092</v>
      </c>
      <c r="G518" s="774">
        <v>39122</v>
      </c>
      <c r="H518" s="724">
        <f t="shared" ca="1" si="8"/>
        <v>13</v>
      </c>
      <c r="I518" s="725" t="s">
        <v>1403</v>
      </c>
      <c r="J518" s="745" t="s">
        <v>249</v>
      </c>
      <c r="K518" s="745" t="s">
        <v>6623</v>
      </c>
      <c r="L518" s="726"/>
      <c r="M518" s="726" t="s">
        <v>6426</v>
      </c>
      <c r="N518" s="722" t="s">
        <v>1826</v>
      </c>
      <c r="O518" s="745" t="s">
        <v>6640</v>
      </c>
      <c r="P518" s="727" t="s">
        <v>2090</v>
      </c>
      <c r="Q518" s="741" t="s">
        <v>2086</v>
      </c>
      <c r="R518" t="s">
        <v>6965</v>
      </c>
    </row>
    <row r="519" spans="1:18">
      <c r="A519" s="721"/>
      <c r="B519" s="721">
        <v>4</v>
      </c>
      <c r="C519" s="722" t="s">
        <v>2094</v>
      </c>
      <c r="D519" s="723" t="s">
        <v>23</v>
      </c>
      <c r="E519" s="733" t="s">
        <v>254</v>
      </c>
      <c r="F519" s="733" t="s">
        <v>230</v>
      </c>
      <c r="G519" s="774">
        <v>41292</v>
      </c>
      <c r="H519" s="724">
        <f t="shared" ca="1" si="8"/>
        <v>7</v>
      </c>
      <c r="I519" s="725" t="s">
        <v>1403</v>
      </c>
      <c r="J519" s="733" t="s">
        <v>6624</v>
      </c>
      <c r="K519" s="733" t="s">
        <v>6622</v>
      </c>
      <c r="L519" s="726"/>
      <c r="M519" s="726" t="s">
        <v>6426</v>
      </c>
      <c r="N519" s="722" t="s">
        <v>1826</v>
      </c>
      <c r="O519" s="733" t="s">
        <v>6640</v>
      </c>
      <c r="P519" s="727" t="s">
        <v>2093</v>
      </c>
      <c r="Q519" s="741" t="s">
        <v>2086</v>
      </c>
      <c r="R519" t="s">
        <v>6965</v>
      </c>
    </row>
    <row r="520" spans="1:18">
      <c r="A520" s="721">
        <v>143</v>
      </c>
      <c r="B520" s="721">
        <v>1</v>
      </c>
      <c r="C520" s="722" t="s">
        <v>6876</v>
      </c>
      <c r="D520" s="723" t="s">
        <v>23</v>
      </c>
      <c r="E520" s="733" t="s">
        <v>221</v>
      </c>
      <c r="F520" s="733" t="s">
        <v>6880</v>
      </c>
      <c r="G520" s="774">
        <v>33889</v>
      </c>
      <c r="H520" s="724">
        <f t="shared" ca="1" si="8"/>
        <v>27</v>
      </c>
      <c r="I520" s="725" t="s">
        <v>1403</v>
      </c>
      <c r="J520" s="733" t="s">
        <v>241</v>
      </c>
      <c r="K520" s="733" t="s">
        <v>165</v>
      </c>
      <c r="L520" s="726"/>
      <c r="M520" s="726" t="s">
        <v>6426</v>
      </c>
      <c r="N520" s="722" t="s">
        <v>1826</v>
      </c>
      <c r="O520" s="733" t="s">
        <v>222</v>
      </c>
      <c r="P520" s="727"/>
      <c r="Q520" s="741"/>
      <c r="R520" t="s">
        <v>6965</v>
      </c>
    </row>
    <row r="521" spans="1:18">
      <c r="A521" s="721"/>
      <c r="B521" s="721">
        <v>2</v>
      </c>
      <c r="C521" s="722" t="s">
        <v>6877</v>
      </c>
      <c r="D521" s="723" t="s">
        <v>16</v>
      </c>
      <c r="E521" s="733" t="s">
        <v>221</v>
      </c>
      <c r="F521" s="733" t="s">
        <v>524</v>
      </c>
      <c r="G521" s="774">
        <v>33625</v>
      </c>
      <c r="H521" s="724">
        <f t="shared" ca="1" si="8"/>
        <v>28</v>
      </c>
      <c r="I521" s="725" t="s">
        <v>1403</v>
      </c>
      <c r="J521" s="733" t="s">
        <v>241</v>
      </c>
      <c r="K521" s="733" t="s">
        <v>6621</v>
      </c>
      <c r="L521" s="726"/>
      <c r="M521" s="726" t="s">
        <v>6426</v>
      </c>
      <c r="N521" s="722" t="s">
        <v>1826</v>
      </c>
      <c r="O521" s="733" t="s">
        <v>245</v>
      </c>
      <c r="P521" s="727"/>
      <c r="Q521" s="741"/>
      <c r="R521" t="s">
        <v>6965</v>
      </c>
    </row>
    <row r="522" spans="1:18">
      <c r="A522" s="721"/>
      <c r="B522" s="721">
        <v>3</v>
      </c>
      <c r="C522" s="722" t="s">
        <v>6878</v>
      </c>
      <c r="D522" s="723" t="s">
        <v>23</v>
      </c>
      <c r="E522" s="733" t="s">
        <v>254</v>
      </c>
      <c r="F522" s="733" t="s">
        <v>229</v>
      </c>
      <c r="G522" s="774">
        <v>42086</v>
      </c>
      <c r="H522" s="724">
        <f t="shared" ca="1" si="8"/>
        <v>5</v>
      </c>
      <c r="I522" s="725" t="s">
        <v>1403</v>
      </c>
      <c r="J522" s="733" t="s">
        <v>6624</v>
      </c>
      <c r="K522" s="733" t="s">
        <v>6622</v>
      </c>
      <c r="L522" s="726"/>
      <c r="M522" s="726" t="s">
        <v>6426</v>
      </c>
      <c r="N522" s="722" t="s">
        <v>1826</v>
      </c>
      <c r="O522" s="733" t="s">
        <v>6640</v>
      </c>
      <c r="P522" s="727"/>
      <c r="Q522" s="741"/>
      <c r="R522" t="s">
        <v>6965</v>
      </c>
    </row>
    <row r="523" spans="1:18">
      <c r="A523" s="721"/>
      <c r="B523" s="721">
        <v>4</v>
      </c>
      <c r="C523" s="722" t="s">
        <v>6879</v>
      </c>
      <c r="D523" s="723" t="s">
        <v>16</v>
      </c>
      <c r="E523" s="733" t="s">
        <v>254</v>
      </c>
      <c r="F523" s="733" t="s">
        <v>229</v>
      </c>
      <c r="G523" s="774">
        <v>42717</v>
      </c>
      <c r="H523" s="724">
        <f t="shared" ca="1" si="8"/>
        <v>3</v>
      </c>
      <c r="I523" s="725" t="s">
        <v>1403</v>
      </c>
      <c r="J523" s="733" t="s">
        <v>6624</v>
      </c>
      <c r="K523" s="733" t="s">
        <v>6622</v>
      </c>
      <c r="L523" s="726"/>
      <c r="M523" s="726" t="s">
        <v>6426</v>
      </c>
      <c r="N523" s="722" t="s">
        <v>1826</v>
      </c>
      <c r="O523" s="733" t="s">
        <v>6640</v>
      </c>
      <c r="P523" s="727"/>
      <c r="Q523" s="741"/>
      <c r="R523" t="s">
        <v>6965</v>
      </c>
    </row>
    <row r="524" spans="1:18">
      <c r="A524" s="721">
        <v>144</v>
      </c>
      <c r="B524" s="721">
        <v>1</v>
      </c>
      <c r="C524" s="722" t="s">
        <v>1574</v>
      </c>
      <c r="D524" s="723" t="s">
        <v>23</v>
      </c>
      <c r="E524" s="733" t="s">
        <v>221</v>
      </c>
      <c r="F524" s="733" t="s">
        <v>22</v>
      </c>
      <c r="G524" s="774">
        <v>27015</v>
      </c>
      <c r="H524" s="724">
        <f t="shared" ca="1" si="8"/>
        <v>46</v>
      </c>
      <c r="I524" s="725" t="s">
        <v>4508</v>
      </c>
      <c r="J524" s="733" t="s">
        <v>267</v>
      </c>
      <c r="K524" s="733" t="s">
        <v>165</v>
      </c>
      <c r="L524" s="726"/>
      <c r="M524" s="726" t="s">
        <v>6426</v>
      </c>
      <c r="N524" s="722" t="s">
        <v>1826</v>
      </c>
      <c r="O524" s="733" t="s">
        <v>222</v>
      </c>
      <c r="P524" s="727"/>
      <c r="Q524" s="741"/>
      <c r="R524" t="s">
        <v>6965</v>
      </c>
    </row>
    <row r="525" spans="1:18">
      <c r="A525" s="721"/>
      <c r="B525" s="721">
        <v>2</v>
      </c>
      <c r="C525" s="722" t="s">
        <v>1581</v>
      </c>
      <c r="D525" s="723" t="s">
        <v>16</v>
      </c>
      <c r="E525" s="733" t="s">
        <v>221</v>
      </c>
      <c r="F525" s="733" t="s">
        <v>1582</v>
      </c>
      <c r="G525" s="774">
        <v>28150</v>
      </c>
      <c r="H525" s="724">
        <f t="shared" ca="1" si="8"/>
        <v>43</v>
      </c>
      <c r="I525" s="725" t="s">
        <v>4508</v>
      </c>
      <c r="J525" s="733" t="s">
        <v>267</v>
      </c>
      <c r="K525" s="733" t="s">
        <v>6621</v>
      </c>
      <c r="L525" s="726"/>
      <c r="M525" s="726" t="s">
        <v>6426</v>
      </c>
      <c r="N525" s="722" t="s">
        <v>1826</v>
      </c>
      <c r="O525" s="733" t="s">
        <v>245</v>
      </c>
      <c r="P525" s="727"/>
      <c r="Q525" s="741"/>
      <c r="R525" t="s">
        <v>6965</v>
      </c>
    </row>
    <row r="526" spans="1:18">
      <c r="A526" s="721"/>
      <c r="B526" s="721">
        <v>3</v>
      </c>
      <c r="C526" s="722" t="s">
        <v>1586</v>
      </c>
      <c r="D526" s="723" t="s">
        <v>23</v>
      </c>
      <c r="E526" s="733" t="s">
        <v>254</v>
      </c>
      <c r="F526" s="733" t="s">
        <v>1587</v>
      </c>
      <c r="G526" s="774">
        <v>36315</v>
      </c>
      <c r="H526" s="724">
        <f t="shared" ca="1" si="8"/>
        <v>20</v>
      </c>
      <c r="I526" s="725" t="s">
        <v>4508</v>
      </c>
      <c r="J526" s="733" t="s">
        <v>320</v>
      </c>
      <c r="K526" s="733" t="s">
        <v>6622</v>
      </c>
      <c r="L526" s="726"/>
      <c r="M526" s="726" t="s">
        <v>6426</v>
      </c>
      <c r="N526" s="722" t="s">
        <v>1826</v>
      </c>
      <c r="O526" s="733" t="s">
        <v>6640</v>
      </c>
      <c r="P526" s="727"/>
      <c r="Q526" s="741"/>
      <c r="R526" t="s">
        <v>6965</v>
      </c>
    </row>
    <row r="527" spans="1:18">
      <c r="A527" s="721"/>
      <c r="B527" s="721">
        <v>4</v>
      </c>
      <c r="C527" s="722" t="s">
        <v>1589</v>
      </c>
      <c r="D527" s="723" t="s">
        <v>16</v>
      </c>
      <c r="E527" s="733" t="s">
        <v>254</v>
      </c>
      <c r="F527" s="733" t="s">
        <v>1587</v>
      </c>
      <c r="G527" s="774">
        <v>37963</v>
      </c>
      <c r="H527" s="724">
        <f t="shared" ca="1" si="8"/>
        <v>16</v>
      </c>
      <c r="I527" s="725" t="s">
        <v>4508</v>
      </c>
      <c r="J527" s="733" t="s">
        <v>249</v>
      </c>
      <c r="K527" s="733" t="s">
        <v>6622</v>
      </c>
      <c r="L527" s="726"/>
      <c r="M527" s="726" t="s">
        <v>6426</v>
      </c>
      <c r="N527" s="722" t="s">
        <v>1826</v>
      </c>
      <c r="O527" s="733" t="s">
        <v>6640</v>
      </c>
      <c r="P527" s="727"/>
      <c r="Q527" s="741"/>
      <c r="R527" t="s">
        <v>6965</v>
      </c>
    </row>
    <row r="528" spans="1:18">
      <c r="A528" s="721"/>
      <c r="B528" s="721">
        <v>5</v>
      </c>
      <c r="C528" s="722" t="s">
        <v>1591</v>
      </c>
      <c r="D528" s="723" t="s">
        <v>16</v>
      </c>
      <c r="E528" s="733" t="s">
        <v>254</v>
      </c>
      <c r="F528" s="733" t="s">
        <v>1227</v>
      </c>
      <c r="G528" s="774">
        <v>39485</v>
      </c>
      <c r="H528" s="724">
        <f t="shared" ca="1" si="8"/>
        <v>12</v>
      </c>
      <c r="I528" s="725" t="s">
        <v>4508</v>
      </c>
      <c r="J528" s="733" t="s">
        <v>249</v>
      </c>
      <c r="K528" s="733" t="s">
        <v>6622</v>
      </c>
      <c r="L528" s="726"/>
      <c r="M528" s="726" t="s">
        <v>6426</v>
      </c>
      <c r="N528" s="722" t="s">
        <v>1826</v>
      </c>
      <c r="O528" s="733" t="s">
        <v>6640</v>
      </c>
      <c r="P528" s="727"/>
      <c r="Q528" s="741"/>
      <c r="R528" t="s">
        <v>6965</v>
      </c>
    </row>
    <row r="529" spans="1:18">
      <c r="A529" s="721"/>
      <c r="B529" s="721">
        <v>6</v>
      </c>
      <c r="C529" s="722" t="s">
        <v>6881</v>
      </c>
      <c r="D529" s="723" t="s">
        <v>23</v>
      </c>
      <c r="E529" s="733" t="s">
        <v>254</v>
      </c>
      <c r="F529" s="733" t="s">
        <v>229</v>
      </c>
      <c r="G529" s="774">
        <v>42839</v>
      </c>
      <c r="H529" s="724">
        <f t="shared" ca="1" si="8"/>
        <v>2</v>
      </c>
      <c r="I529" s="725" t="s">
        <v>4508</v>
      </c>
      <c r="J529" s="733" t="s">
        <v>6624</v>
      </c>
      <c r="K529" s="733" t="s">
        <v>6622</v>
      </c>
      <c r="L529" s="726"/>
      <c r="M529" s="726" t="s">
        <v>6426</v>
      </c>
      <c r="N529" s="722" t="s">
        <v>1826</v>
      </c>
      <c r="O529" s="733" t="s">
        <v>6640</v>
      </c>
      <c r="P529" s="727"/>
      <c r="Q529" s="741"/>
      <c r="R529" t="s">
        <v>6965</v>
      </c>
    </row>
    <row r="530" spans="1:18">
      <c r="A530" s="721">
        <v>145</v>
      </c>
      <c r="B530" s="721">
        <v>1</v>
      </c>
      <c r="C530" s="722" t="s">
        <v>3785</v>
      </c>
      <c r="D530" s="723" t="s">
        <v>23</v>
      </c>
      <c r="E530" s="733" t="s">
        <v>221</v>
      </c>
      <c r="F530" s="733" t="s">
        <v>583</v>
      </c>
      <c r="G530" s="774">
        <v>34827</v>
      </c>
      <c r="H530" s="724">
        <f t="shared" ca="1" si="8"/>
        <v>24</v>
      </c>
      <c r="I530" s="725" t="s">
        <v>1403</v>
      </c>
      <c r="J530" s="733" t="s">
        <v>267</v>
      </c>
      <c r="K530" s="733" t="s">
        <v>224</v>
      </c>
      <c r="L530" s="726"/>
      <c r="M530" s="726" t="s">
        <v>6426</v>
      </c>
      <c r="N530" s="722" t="s">
        <v>1826</v>
      </c>
      <c r="O530" s="733" t="s">
        <v>222</v>
      </c>
      <c r="P530" s="727"/>
      <c r="Q530" s="741"/>
      <c r="R530" t="s">
        <v>6965</v>
      </c>
    </row>
    <row r="531" spans="1:18">
      <c r="A531" s="721"/>
      <c r="B531" s="721">
        <v>2</v>
      </c>
      <c r="C531" s="722" t="s">
        <v>3124</v>
      </c>
      <c r="D531" s="723" t="s">
        <v>16</v>
      </c>
      <c r="E531" s="733" t="s">
        <v>221</v>
      </c>
      <c r="F531" s="733" t="s">
        <v>691</v>
      </c>
      <c r="G531" s="774">
        <v>34300</v>
      </c>
      <c r="H531" s="724">
        <f t="shared" ca="1" si="8"/>
        <v>26</v>
      </c>
      <c r="I531" s="725" t="s">
        <v>1403</v>
      </c>
      <c r="J531" s="733" t="s">
        <v>6956</v>
      </c>
      <c r="K531" s="733" t="s">
        <v>6621</v>
      </c>
      <c r="L531" s="726"/>
      <c r="M531" s="726" t="s">
        <v>6426</v>
      </c>
      <c r="N531" s="722" t="s">
        <v>1826</v>
      </c>
      <c r="O531" s="733" t="s">
        <v>245</v>
      </c>
      <c r="P531" s="727"/>
      <c r="Q531" s="741"/>
      <c r="R531" t="s">
        <v>6965</v>
      </c>
    </row>
    <row r="532" spans="1:18">
      <c r="A532" s="721"/>
      <c r="B532" s="721">
        <v>3</v>
      </c>
      <c r="C532" s="722" t="s">
        <v>6882</v>
      </c>
      <c r="D532" s="723" t="s">
        <v>16</v>
      </c>
      <c r="E532" s="733" t="s">
        <v>254</v>
      </c>
      <c r="F532" s="733" t="s">
        <v>229</v>
      </c>
      <c r="G532" s="774">
        <v>42839</v>
      </c>
      <c r="H532" s="724">
        <f t="shared" ca="1" si="8"/>
        <v>2</v>
      </c>
      <c r="I532" s="725" t="s">
        <v>1403</v>
      </c>
      <c r="J532" s="733" t="s">
        <v>6624</v>
      </c>
      <c r="K532" s="733" t="s">
        <v>6622</v>
      </c>
      <c r="L532" s="726"/>
      <c r="M532" s="726" t="s">
        <v>6426</v>
      </c>
      <c r="N532" s="722" t="s">
        <v>1826</v>
      </c>
      <c r="O532" s="733" t="s">
        <v>6640</v>
      </c>
      <c r="P532" s="727"/>
      <c r="Q532" s="741"/>
      <c r="R532" t="s">
        <v>6965</v>
      </c>
    </row>
    <row r="533" spans="1:18" s="884" customFormat="1">
      <c r="A533" s="808">
        <v>146</v>
      </c>
      <c r="B533" s="808">
        <v>1</v>
      </c>
      <c r="C533" s="808" t="s">
        <v>2097</v>
      </c>
      <c r="D533" s="907" t="s">
        <v>23</v>
      </c>
      <c r="E533" s="808" t="s">
        <v>221</v>
      </c>
      <c r="F533" s="808" t="s">
        <v>288</v>
      </c>
      <c r="G533" s="912">
        <v>32377</v>
      </c>
      <c r="H533" s="909">
        <f t="shared" ca="1" si="8"/>
        <v>31</v>
      </c>
      <c r="I533" s="907" t="s">
        <v>1403</v>
      </c>
      <c r="J533" s="808" t="s">
        <v>258</v>
      </c>
      <c r="K533" s="808" t="s">
        <v>224</v>
      </c>
      <c r="L533" s="910"/>
      <c r="M533" s="910" t="s">
        <v>6426</v>
      </c>
      <c r="N533" s="808" t="s">
        <v>2099</v>
      </c>
      <c r="O533" s="808" t="s">
        <v>222</v>
      </c>
      <c r="P533" s="913" t="s">
        <v>2096</v>
      </c>
      <c r="Q533" s="914" t="s">
        <v>2096</v>
      </c>
      <c r="R533" s="884" t="s">
        <v>6965</v>
      </c>
    </row>
    <row r="534" spans="1:18">
      <c r="A534" s="721"/>
      <c r="B534" s="738">
        <v>2</v>
      </c>
      <c r="C534" s="722" t="s">
        <v>2102</v>
      </c>
      <c r="D534" s="723" t="s">
        <v>16</v>
      </c>
      <c r="E534" s="721" t="s">
        <v>221</v>
      </c>
      <c r="F534" s="721" t="s">
        <v>230</v>
      </c>
      <c r="G534" s="774">
        <v>35328</v>
      </c>
      <c r="H534" s="724">
        <f t="shared" ca="1" si="8"/>
        <v>23</v>
      </c>
      <c r="I534" s="725" t="s">
        <v>1403</v>
      </c>
      <c r="J534" s="721" t="s">
        <v>267</v>
      </c>
      <c r="K534" s="721" t="s">
        <v>6621</v>
      </c>
      <c r="L534" s="726"/>
      <c r="M534" s="726" t="s">
        <v>6426</v>
      </c>
      <c r="N534" s="722" t="s">
        <v>2099</v>
      </c>
      <c r="O534" s="721" t="s">
        <v>245</v>
      </c>
      <c r="P534" s="722" t="s">
        <v>2101</v>
      </c>
      <c r="Q534" s="734" t="s">
        <v>2096</v>
      </c>
      <c r="R534" t="s">
        <v>6965</v>
      </c>
    </row>
    <row r="535" spans="1:18">
      <c r="A535" s="721"/>
      <c r="B535" s="738">
        <v>3</v>
      </c>
      <c r="C535" s="722" t="s">
        <v>2105</v>
      </c>
      <c r="D535" s="723" t="s">
        <v>23</v>
      </c>
      <c r="E535" s="738" t="s">
        <v>254</v>
      </c>
      <c r="F535" s="721" t="s">
        <v>1227</v>
      </c>
      <c r="G535" s="774">
        <v>42375</v>
      </c>
      <c r="H535" s="724">
        <f t="shared" ca="1" si="8"/>
        <v>4</v>
      </c>
      <c r="I535" s="725" t="s">
        <v>1403</v>
      </c>
      <c r="J535" s="738" t="s">
        <v>6624</v>
      </c>
      <c r="K535" s="738" t="s">
        <v>6622</v>
      </c>
      <c r="L535" s="726"/>
      <c r="M535" s="726" t="s">
        <v>6426</v>
      </c>
      <c r="N535" s="722" t="s">
        <v>2099</v>
      </c>
      <c r="O535" s="738" t="s">
        <v>6640</v>
      </c>
      <c r="P535" s="727" t="s">
        <v>2104</v>
      </c>
      <c r="Q535" s="734" t="s">
        <v>2096</v>
      </c>
      <c r="R535" t="s">
        <v>6965</v>
      </c>
    </row>
    <row r="536" spans="1:18">
      <c r="A536" s="721">
        <v>147</v>
      </c>
      <c r="B536" s="721">
        <v>1</v>
      </c>
      <c r="C536" s="722" t="s">
        <v>2108</v>
      </c>
      <c r="D536" s="723" t="s">
        <v>16</v>
      </c>
      <c r="E536" s="721" t="s">
        <v>221</v>
      </c>
      <c r="F536" s="721" t="s">
        <v>2109</v>
      </c>
      <c r="G536" s="774">
        <v>27368</v>
      </c>
      <c r="H536" s="724">
        <f t="shared" ca="1" si="8"/>
        <v>45</v>
      </c>
      <c r="I536" s="725" t="s">
        <v>1403</v>
      </c>
      <c r="J536" s="721" t="s">
        <v>241</v>
      </c>
      <c r="K536" s="721" t="s">
        <v>6621</v>
      </c>
      <c r="L536" s="726"/>
      <c r="M536" s="726" t="s">
        <v>6426</v>
      </c>
      <c r="N536" s="722" t="s">
        <v>2099</v>
      </c>
      <c r="O536" s="721" t="s">
        <v>222</v>
      </c>
      <c r="P536" s="722" t="s">
        <v>2107</v>
      </c>
      <c r="Q536" s="722" t="s">
        <v>2111</v>
      </c>
      <c r="R536" t="s">
        <v>6965</v>
      </c>
    </row>
    <row r="537" spans="1:18">
      <c r="A537" s="721"/>
      <c r="B537" s="721">
        <v>2</v>
      </c>
      <c r="C537" s="722" t="s">
        <v>2113</v>
      </c>
      <c r="D537" s="723" t="s">
        <v>16</v>
      </c>
      <c r="E537" s="721" t="s">
        <v>254</v>
      </c>
      <c r="F537" s="721" t="s">
        <v>252</v>
      </c>
      <c r="G537" s="774">
        <v>34872</v>
      </c>
      <c r="H537" s="724">
        <f t="shared" ca="1" si="8"/>
        <v>24</v>
      </c>
      <c r="I537" s="725" t="s">
        <v>1403</v>
      </c>
      <c r="J537" s="721" t="s">
        <v>344</v>
      </c>
      <c r="K537" s="721" t="s">
        <v>6623</v>
      </c>
      <c r="L537" s="726"/>
      <c r="M537" s="726" t="s">
        <v>6426</v>
      </c>
      <c r="N537" s="722" t="s">
        <v>2099</v>
      </c>
      <c r="O537" s="721" t="s">
        <v>6640</v>
      </c>
      <c r="P537" s="722" t="s">
        <v>2112</v>
      </c>
      <c r="Q537" s="722" t="s">
        <v>2111</v>
      </c>
      <c r="R537" t="s">
        <v>6965</v>
      </c>
    </row>
    <row r="538" spans="1:18">
      <c r="A538" s="721"/>
      <c r="B538" s="721">
        <v>3</v>
      </c>
      <c r="C538" s="722" t="s">
        <v>2115</v>
      </c>
      <c r="D538" s="723" t="s">
        <v>23</v>
      </c>
      <c r="E538" s="721" t="s">
        <v>254</v>
      </c>
      <c r="F538" s="721" t="s">
        <v>252</v>
      </c>
      <c r="G538" s="774">
        <v>35241</v>
      </c>
      <c r="H538" s="724">
        <f t="shared" ca="1" si="8"/>
        <v>23</v>
      </c>
      <c r="I538" s="725" t="s">
        <v>1403</v>
      </c>
      <c r="J538" s="721" t="s">
        <v>267</v>
      </c>
      <c r="K538" s="721" t="s">
        <v>6623</v>
      </c>
      <c r="L538" s="726"/>
      <c r="M538" s="726" t="s">
        <v>6426</v>
      </c>
      <c r="N538" s="722" t="s">
        <v>2099</v>
      </c>
      <c r="O538" s="721" t="s">
        <v>6640</v>
      </c>
      <c r="P538" s="722" t="s">
        <v>2114</v>
      </c>
      <c r="Q538" s="722" t="s">
        <v>2111</v>
      </c>
      <c r="R538" t="s">
        <v>6965</v>
      </c>
    </row>
    <row r="539" spans="1:18">
      <c r="A539" s="721"/>
      <c r="B539" s="721">
        <v>4</v>
      </c>
      <c r="C539" s="722" t="s">
        <v>2117</v>
      </c>
      <c r="D539" s="723" t="s">
        <v>16</v>
      </c>
      <c r="E539" s="721" t="s">
        <v>254</v>
      </c>
      <c r="F539" s="721" t="s">
        <v>22</v>
      </c>
      <c r="G539" s="774">
        <v>39355</v>
      </c>
      <c r="H539" s="724">
        <f t="shared" ca="1" si="8"/>
        <v>12</v>
      </c>
      <c r="I539" s="725" t="s">
        <v>1403</v>
      </c>
      <c r="J539" s="721" t="s">
        <v>249</v>
      </c>
      <c r="K539" s="721" t="s">
        <v>6623</v>
      </c>
      <c r="L539" s="726"/>
      <c r="M539" s="726" t="s">
        <v>6426</v>
      </c>
      <c r="N539" s="722" t="s">
        <v>2099</v>
      </c>
      <c r="O539" s="721" t="s">
        <v>6640</v>
      </c>
      <c r="P539" s="734" t="s">
        <v>2116</v>
      </c>
      <c r="Q539" s="722" t="s">
        <v>2111</v>
      </c>
      <c r="R539" t="s">
        <v>6965</v>
      </c>
    </row>
    <row r="540" spans="1:18">
      <c r="A540" s="721">
        <v>148</v>
      </c>
      <c r="B540" s="721">
        <v>1</v>
      </c>
      <c r="C540" s="722" t="s">
        <v>2119</v>
      </c>
      <c r="D540" s="723" t="s">
        <v>23</v>
      </c>
      <c r="E540" s="721" t="s">
        <v>221</v>
      </c>
      <c r="F540" s="721" t="s">
        <v>288</v>
      </c>
      <c r="G540" s="774">
        <v>27978</v>
      </c>
      <c r="H540" s="724">
        <f t="shared" ca="1" si="8"/>
        <v>43</v>
      </c>
      <c r="I540" s="725" t="s">
        <v>1403</v>
      </c>
      <c r="J540" s="721" t="s">
        <v>267</v>
      </c>
      <c r="K540" s="721" t="s">
        <v>6822</v>
      </c>
      <c r="L540" s="726"/>
      <c r="M540" s="726" t="s">
        <v>6426</v>
      </c>
      <c r="N540" s="722" t="s">
        <v>2099</v>
      </c>
      <c r="O540" s="721" t="s">
        <v>222</v>
      </c>
      <c r="P540" s="722" t="s">
        <v>2118</v>
      </c>
      <c r="Q540" s="722" t="s">
        <v>2120</v>
      </c>
      <c r="R540" t="s">
        <v>6965</v>
      </c>
    </row>
    <row r="541" spans="1:18">
      <c r="A541" s="721"/>
      <c r="B541" s="721">
        <v>2</v>
      </c>
      <c r="C541" s="722" t="s">
        <v>2122</v>
      </c>
      <c r="D541" s="723" t="s">
        <v>23</v>
      </c>
      <c r="E541" s="721" t="s">
        <v>254</v>
      </c>
      <c r="F541" s="721" t="s">
        <v>230</v>
      </c>
      <c r="G541" s="774">
        <v>37207</v>
      </c>
      <c r="H541" s="724">
        <f t="shared" ca="1" si="8"/>
        <v>18</v>
      </c>
      <c r="I541" s="725" t="s">
        <v>1403</v>
      </c>
      <c r="J541" s="721" t="s">
        <v>262</v>
      </c>
      <c r="K541" s="721" t="s">
        <v>6623</v>
      </c>
      <c r="L541" s="726"/>
      <c r="M541" s="726" t="s">
        <v>6426</v>
      </c>
      <c r="N541" s="722" t="s">
        <v>2099</v>
      </c>
      <c r="O541" s="721" t="s">
        <v>6640</v>
      </c>
      <c r="P541" s="722" t="s">
        <v>2121</v>
      </c>
      <c r="Q541" s="722" t="s">
        <v>2120</v>
      </c>
      <c r="R541" t="s">
        <v>6965</v>
      </c>
    </row>
    <row r="542" spans="1:18">
      <c r="A542" s="721">
        <v>149</v>
      </c>
      <c r="B542" s="721">
        <v>1</v>
      </c>
      <c r="C542" s="722" t="s">
        <v>1608</v>
      </c>
      <c r="D542" s="723" t="s">
        <v>23</v>
      </c>
      <c r="E542" s="721" t="s">
        <v>221</v>
      </c>
      <c r="F542" s="721" t="s">
        <v>877</v>
      </c>
      <c r="G542" s="774">
        <v>26643</v>
      </c>
      <c r="H542" s="724">
        <f t="shared" ca="1" si="8"/>
        <v>47</v>
      </c>
      <c r="I542" s="725" t="s">
        <v>1403</v>
      </c>
      <c r="J542" s="721" t="s">
        <v>241</v>
      </c>
      <c r="K542" s="721" t="s">
        <v>165</v>
      </c>
      <c r="L542" s="726"/>
      <c r="M542" s="726" t="s">
        <v>6426</v>
      </c>
      <c r="N542" s="722" t="s">
        <v>2099</v>
      </c>
      <c r="O542" s="721" t="s">
        <v>222</v>
      </c>
      <c r="P542" s="722" t="s">
        <v>2123</v>
      </c>
      <c r="Q542" s="722" t="s">
        <v>2120</v>
      </c>
      <c r="R542" t="s">
        <v>6965</v>
      </c>
    </row>
    <row r="543" spans="1:18">
      <c r="A543" s="721"/>
      <c r="B543" s="721">
        <v>2</v>
      </c>
      <c r="C543" s="722" t="s">
        <v>2125</v>
      </c>
      <c r="D543" s="723" t="s">
        <v>16</v>
      </c>
      <c r="E543" s="721" t="s">
        <v>221</v>
      </c>
      <c r="F543" s="721" t="s">
        <v>970</v>
      </c>
      <c r="G543" s="774">
        <v>28772</v>
      </c>
      <c r="H543" s="724">
        <f t="shared" ca="1" si="8"/>
        <v>41</v>
      </c>
      <c r="I543" s="725" t="s">
        <v>1403</v>
      </c>
      <c r="J543" s="721" t="s">
        <v>241</v>
      </c>
      <c r="K543" s="721" t="s">
        <v>6621</v>
      </c>
      <c r="L543" s="726"/>
      <c r="M543" s="726" t="s">
        <v>6426</v>
      </c>
      <c r="N543" s="722" t="s">
        <v>2099</v>
      </c>
      <c r="O543" s="721" t="s">
        <v>245</v>
      </c>
      <c r="P543" s="722" t="s">
        <v>2124</v>
      </c>
      <c r="Q543" s="722" t="s">
        <v>2120</v>
      </c>
      <c r="R543" t="s">
        <v>6965</v>
      </c>
    </row>
    <row r="544" spans="1:18">
      <c r="A544" s="721"/>
      <c r="B544" s="721">
        <v>4</v>
      </c>
      <c r="C544" s="722" t="s">
        <v>2128</v>
      </c>
      <c r="D544" s="723" t="s">
        <v>16</v>
      </c>
      <c r="E544" s="721" t="s">
        <v>254</v>
      </c>
      <c r="F544" s="721" t="s">
        <v>230</v>
      </c>
      <c r="G544" s="774">
        <v>38136</v>
      </c>
      <c r="H544" s="724">
        <f t="shared" ca="1" si="8"/>
        <v>15</v>
      </c>
      <c r="I544" s="725" t="s">
        <v>1403</v>
      </c>
      <c r="J544" s="721" t="s">
        <v>249</v>
      </c>
      <c r="K544" s="721" t="s">
        <v>6623</v>
      </c>
      <c r="L544" s="726"/>
      <c r="M544" s="726" t="s">
        <v>6426</v>
      </c>
      <c r="N544" s="722" t="s">
        <v>2099</v>
      </c>
      <c r="O544" s="721" t="s">
        <v>6640</v>
      </c>
      <c r="P544" s="727" t="s">
        <v>6668</v>
      </c>
      <c r="Q544" s="722" t="s">
        <v>2120</v>
      </c>
      <c r="R544" t="s">
        <v>6965</v>
      </c>
    </row>
    <row r="545" spans="1:18">
      <c r="A545" s="721">
        <v>150</v>
      </c>
      <c r="B545" s="721">
        <v>1</v>
      </c>
      <c r="C545" s="722" t="s">
        <v>2130</v>
      </c>
      <c r="D545" s="723" t="s">
        <v>23</v>
      </c>
      <c r="E545" s="721" t="s">
        <v>221</v>
      </c>
      <c r="F545" s="721" t="s">
        <v>288</v>
      </c>
      <c r="G545" s="774">
        <v>27258</v>
      </c>
      <c r="H545" s="724">
        <f t="shared" ca="1" si="8"/>
        <v>45</v>
      </c>
      <c r="I545" s="725" t="s">
        <v>1403</v>
      </c>
      <c r="J545" s="721" t="s">
        <v>267</v>
      </c>
      <c r="K545" s="721" t="s">
        <v>1660</v>
      </c>
      <c r="L545" s="726"/>
      <c r="M545" s="726" t="s">
        <v>6426</v>
      </c>
      <c r="N545" s="722" t="s">
        <v>2099</v>
      </c>
      <c r="O545" s="721" t="s">
        <v>222</v>
      </c>
      <c r="P545" s="727" t="s">
        <v>2129</v>
      </c>
      <c r="Q545" s="722" t="s">
        <v>2120</v>
      </c>
      <c r="R545" t="s">
        <v>6965</v>
      </c>
    </row>
    <row r="546" spans="1:18">
      <c r="A546" s="721"/>
      <c r="B546" s="721">
        <v>2</v>
      </c>
      <c r="C546" s="722" t="s">
        <v>2132</v>
      </c>
      <c r="D546" s="723" t="s">
        <v>16</v>
      </c>
      <c r="E546" s="721" t="s">
        <v>221</v>
      </c>
      <c r="F546" s="721" t="s">
        <v>288</v>
      </c>
      <c r="G546" s="774">
        <v>29910</v>
      </c>
      <c r="H546" s="724">
        <f t="shared" ca="1" si="8"/>
        <v>38</v>
      </c>
      <c r="I546" s="725" t="s">
        <v>1403</v>
      </c>
      <c r="J546" s="721" t="s">
        <v>267</v>
      </c>
      <c r="K546" s="721" t="s">
        <v>6621</v>
      </c>
      <c r="L546" s="726"/>
      <c r="M546" s="726" t="s">
        <v>6426</v>
      </c>
      <c r="N546" s="722" t="s">
        <v>2099</v>
      </c>
      <c r="O546" s="721" t="s">
        <v>245</v>
      </c>
      <c r="P546" s="722" t="s">
        <v>2131</v>
      </c>
      <c r="Q546" s="722" t="s">
        <v>2120</v>
      </c>
      <c r="R546" t="s">
        <v>6965</v>
      </c>
    </row>
    <row r="547" spans="1:18">
      <c r="A547" s="721"/>
      <c r="B547" s="721">
        <v>3</v>
      </c>
      <c r="C547" s="722" t="s">
        <v>2136</v>
      </c>
      <c r="D547" s="723" t="s">
        <v>16</v>
      </c>
      <c r="E547" s="721" t="s">
        <v>254</v>
      </c>
      <c r="F547" s="721" t="s">
        <v>288</v>
      </c>
      <c r="G547" s="774">
        <v>36920</v>
      </c>
      <c r="H547" s="724">
        <f t="shared" ca="1" si="8"/>
        <v>19</v>
      </c>
      <c r="I547" s="725" t="s">
        <v>1403</v>
      </c>
      <c r="J547" s="721" t="s">
        <v>262</v>
      </c>
      <c r="K547" s="721" t="s">
        <v>6623</v>
      </c>
      <c r="L547" s="726"/>
      <c r="M547" s="726" t="s">
        <v>6426</v>
      </c>
      <c r="N547" s="722" t="s">
        <v>2099</v>
      </c>
      <c r="O547" s="721" t="s">
        <v>6640</v>
      </c>
      <c r="P547" s="722" t="s">
        <v>2135</v>
      </c>
      <c r="Q547" s="722" t="s">
        <v>2120</v>
      </c>
      <c r="R547" t="s">
        <v>6965</v>
      </c>
    </row>
    <row r="548" spans="1:18">
      <c r="A548" s="721"/>
      <c r="B548" s="721">
        <v>4</v>
      </c>
      <c r="C548" s="722" t="s">
        <v>2138</v>
      </c>
      <c r="D548" s="723" t="s">
        <v>23</v>
      </c>
      <c r="E548" s="721" t="s">
        <v>254</v>
      </c>
      <c r="F548" s="721" t="s">
        <v>230</v>
      </c>
      <c r="G548" s="774">
        <v>40260</v>
      </c>
      <c r="H548" s="724">
        <f t="shared" ca="1" si="8"/>
        <v>10</v>
      </c>
      <c r="I548" s="725" t="s">
        <v>1403</v>
      </c>
      <c r="J548" s="721" t="s">
        <v>6624</v>
      </c>
      <c r="K548" s="721" t="s">
        <v>6622</v>
      </c>
      <c r="L548" s="726"/>
      <c r="M548" s="726" t="s">
        <v>6426</v>
      </c>
      <c r="N548" s="722" t="s">
        <v>2099</v>
      </c>
      <c r="O548" s="721" t="s">
        <v>6640</v>
      </c>
      <c r="P548" s="734" t="s">
        <v>2137</v>
      </c>
      <c r="Q548" s="722" t="s">
        <v>2120</v>
      </c>
      <c r="R548" t="s">
        <v>6965</v>
      </c>
    </row>
    <row r="549" spans="1:18">
      <c r="A549" s="721">
        <v>151</v>
      </c>
      <c r="B549" s="721">
        <v>1</v>
      </c>
      <c r="C549" s="722" t="s">
        <v>2140</v>
      </c>
      <c r="D549" s="723" t="s">
        <v>23</v>
      </c>
      <c r="E549" s="721" t="s">
        <v>221</v>
      </c>
      <c r="F549" s="721" t="s">
        <v>2141</v>
      </c>
      <c r="G549" s="774">
        <v>22883</v>
      </c>
      <c r="H549" s="724">
        <f t="shared" ca="1" si="8"/>
        <v>57</v>
      </c>
      <c r="I549" s="725" t="s">
        <v>1403</v>
      </c>
      <c r="J549" s="721" t="s">
        <v>241</v>
      </c>
      <c r="K549" s="721" t="s">
        <v>165</v>
      </c>
      <c r="L549" s="726"/>
      <c r="M549" s="726" t="s">
        <v>6426</v>
      </c>
      <c r="N549" s="722" t="s">
        <v>2099</v>
      </c>
      <c r="O549" s="721" t="s">
        <v>222</v>
      </c>
      <c r="P549" s="722" t="s">
        <v>2139</v>
      </c>
      <c r="Q549" s="722" t="s">
        <v>2120</v>
      </c>
      <c r="R549" t="s">
        <v>6965</v>
      </c>
    </row>
    <row r="550" spans="1:18">
      <c r="A550" s="721"/>
      <c r="B550" s="721">
        <v>2</v>
      </c>
      <c r="C550" s="722" t="s">
        <v>2145</v>
      </c>
      <c r="D550" s="723" t="s">
        <v>16</v>
      </c>
      <c r="E550" s="721" t="s">
        <v>221</v>
      </c>
      <c r="F550" s="721" t="s">
        <v>2141</v>
      </c>
      <c r="G550" s="774">
        <v>27105</v>
      </c>
      <c r="H550" s="724">
        <f t="shared" ca="1" si="8"/>
        <v>46</v>
      </c>
      <c r="I550" s="725" t="s">
        <v>1403</v>
      </c>
      <c r="J550" s="721" t="s">
        <v>241</v>
      </c>
      <c r="K550" s="721" t="s">
        <v>6621</v>
      </c>
      <c r="L550" s="726"/>
      <c r="M550" s="726" t="s">
        <v>6426</v>
      </c>
      <c r="N550" s="722" t="s">
        <v>2099</v>
      </c>
      <c r="O550" s="721" t="s">
        <v>245</v>
      </c>
      <c r="P550" s="722" t="s">
        <v>2144</v>
      </c>
      <c r="Q550" s="722" t="s">
        <v>2120</v>
      </c>
      <c r="R550" t="s">
        <v>6965</v>
      </c>
    </row>
    <row r="551" spans="1:18">
      <c r="A551" s="721"/>
      <c r="B551" s="721">
        <v>3</v>
      </c>
      <c r="C551" s="722" t="s">
        <v>2149</v>
      </c>
      <c r="D551" s="723" t="s">
        <v>23</v>
      </c>
      <c r="E551" s="721" t="s">
        <v>254</v>
      </c>
      <c r="F551" s="721" t="s">
        <v>1605</v>
      </c>
      <c r="G551" s="774">
        <v>33810</v>
      </c>
      <c r="H551" s="724">
        <f t="shared" ca="1" si="8"/>
        <v>27</v>
      </c>
      <c r="I551" s="725" t="s">
        <v>1403</v>
      </c>
      <c r="J551" s="721" t="s">
        <v>241</v>
      </c>
      <c r="K551" s="721" t="s">
        <v>6622</v>
      </c>
      <c r="L551" s="726"/>
      <c r="M551" s="726" t="s">
        <v>6426</v>
      </c>
      <c r="N551" s="722" t="s">
        <v>2099</v>
      </c>
      <c r="O551" s="721" t="s">
        <v>6640</v>
      </c>
      <c r="P551" s="722" t="s">
        <v>2148</v>
      </c>
      <c r="Q551" s="722" t="s">
        <v>2120</v>
      </c>
      <c r="R551" t="s">
        <v>6965</v>
      </c>
    </row>
    <row r="552" spans="1:18">
      <c r="A552" s="721"/>
      <c r="B552" s="721">
        <v>4</v>
      </c>
      <c r="C552" s="722" t="s">
        <v>2151</v>
      </c>
      <c r="D552" s="723" t="s">
        <v>23</v>
      </c>
      <c r="E552" s="721" t="s">
        <v>254</v>
      </c>
      <c r="F552" s="721" t="s">
        <v>230</v>
      </c>
      <c r="G552" s="774">
        <v>35690</v>
      </c>
      <c r="H552" s="724">
        <f t="shared" ca="1" si="8"/>
        <v>22</v>
      </c>
      <c r="I552" s="725" t="s">
        <v>1403</v>
      </c>
      <c r="J552" s="721" t="s">
        <v>320</v>
      </c>
      <c r="K552" s="721" t="s">
        <v>6623</v>
      </c>
      <c r="L552" s="726"/>
      <c r="M552" s="726" t="s">
        <v>6426</v>
      </c>
      <c r="N552" s="722" t="s">
        <v>2099</v>
      </c>
      <c r="O552" s="721" t="s">
        <v>6640</v>
      </c>
      <c r="P552" s="722" t="s">
        <v>2150</v>
      </c>
      <c r="Q552" s="722" t="s">
        <v>2120</v>
      </c>
      <c r="R552" t="s">
        <v>6965</v>
      </c>
    </row>
    <row r="553" spans="1:18">
      <c r="A553" s="721">
        <v>152</v>
      </c>
      <c r="B553" s="721">
        <v>1</v>
      </c>
      <c r="C553" s="722" t="s">
        <v>2153</v>
      </c>
      <c r="D553" s="723" t="s">
        <v>16</v>
      </c>
      <c r="E553" s="721" t="s">
        <v>221</v>
      </c>
      <c r="F553" s="721" t="s">
        <v>760</v>
      </c>
      <c r="G553" s="774">
        <v>26362</v>
      </c>
      <c r="H553" s="724">
        <f t="shared" ca="1" si="8"/>
        <v>48</v>
      </c>
      <c r="I553" s="725" t="s">
        <v>1403</v>
      </c>
      <c r="J553" s="721" t="s">
        <v>241</v>
      </c>
      <c r="K553" s="721" t="s">
        <v>6621</v>
      </c>
      <c r="L553" s="726"/>
      <c r="M553" s="726" t="s">
        <v>6426</v>
      </c>
      <c r="N553" s="722" t="s">
        <v>2099</v>
      </c>
      <c r="O553" s="721" t="s">
        <v>245</v>
      </c>
      <c r="P553" s="722" t="s">
        <v>2152</v>
      </c>
      <c r="Q553" s="722" t="s">
        <v>2120</v>
      </c>
      <c r="R553" t="s">
        <v>6965</v>
      </c>
    </row>
    <row r="554" spans="1:18">
      <c r="A554" s="721"/>
      <c r="B554" s="721">
        <v>3</v>
      </c>
      <c r="C554" s="722" t="s">
        <v>2158</v>
      </c>
      <c r="D554" s="723" t="s">
        <v>16</v>
      </c>
      <c r="E554" s="721" t="s">
        <v>254</v>
      </c>
      <c r="F554" s="721" t="s">
        <v>230</v>
      </c>
      <c r="G554" s="774">
        <v>35597</v>
      </c>
      <c r="H554" s="724">
        <f t="shared" ca="1" si="8"/>
        <v>22</v>
      </c>
      <c r="I554" s="725" t="s">
        <v>1403</v>
      </c>
      <c r="J554" s="721" t="s">
        <v>344</v>
      </c>
      <c r="K554" s="721" t="s">
        <v>6623</v>
      </c>
      <c r="L554" s="726"/>
      <c r="M554" s="726" t="s">
        <v>6426</v>
      </c>
      <c r="N554" s="722" t="s">
        <v>2099</v>
      </c>
      <c r="O554" s="721" t="s">
        <v>6640</v>
      </c>
      <c r="P554" s="722" t="s">
        <v>2157</v>
      </c>
      <c r="Q554" s="722" t="s">
        <v>2120</v>
      </c>
      <c r="R554" t="s">
        <v>6965</v>
      </c>
    </row>
    <row r="555" spans="1:18">
      <c r="A555" s="721"/>
      <c r="B555" s="721">
        <v>4</v>
      </c>
      <c r="C555" s="722" t="s">
        <v>2161</v>
      </c>
      <c r="D555" s="723" t="s">
        <v>23</v>
      </c>
      <c r="E555" s="721" t="s">
        <v>254</v>
      </c>
      <c r="F555" s="721" t="s">
        <v>230</v>
      </c>
      <c r="G555" s="774">
        <v>36880</v>
      </c>
      <c r="H555" s="724">
        <f t="shared" ca="1" si="8"/>
        <v>19</v>
      </c>
      <c r="I555" s="725" t="s">
        <v>1403</v>
      </c>
      <c r="J555" s="721" t="s">
        <v>320</v>
      </c>
      <c r="K555" s="721" t="s">
        <v>6623</v>
      </c>
      <c r="L555" s="726"/>
      <c r="M555" s="726" t="s">
        <v>6426</v>
      </c>
      <c r="N555" s="722" t="s">
        <v>2099</v>
      </c>
      <c r="O555" s="721" t="s">
        <v>6640</v>
      </c>
      <c r="P555" s="722" t="s">
        <v>2160</v>
      </c>
      <c r="Q555" s="722" t="s">
        <v>2120</v>
      </c>
      <c r="R555" t="s">
        <v>6965</v>
      </c>
    </row>
    <row r="556" spans="1:18">
      <c r="A556" s="721">
        <v>153</v>
      </c>
      <c r="B556" s="721">
        <v>1</v>
      </c>
      <c r="C556" s="732" t="s">
        <v>2163</v>
      </c>
      <c r="D556" s="723" t="s">
        <v>23</v>
      </c>
      <c r="E556" s="733" t="s">
        <v>221</v>
      </c>
      <c r="F556" s="733" t="s">
        <v>2164</v>
      </c>
      <c r="G556" s="775">
        <v>23638</v>
      </c>
      <c r="H556" s="724">
        <f t="shared" ca="1" si="8"/>
        <v>55</v>
      </c>
      <c r="I556" s="723" t="s">
        <v>1403</v>
      </c>
      <c r="J556" s="733" t="s">
        <v>241</v>
      </c>
      <c r="K556" s="733" t="s">
        <v>165</v>
      </c>
      <c r="L556" s="726"/>
      <c r="M556" s="726" t="s">
        <v>6426</v>
      </c>
      <c r="N556" s="732" t="s">
        <v>2099</v>
      </c>
      <c r="O556" s="733" t="s">
        <v>222</v>
      </c>
      <c r="P556" s="732" t="s">
        <v>2162</v>
      </c>
      <c r="Q556" s="732" t="s">
        <v>2166</v>
      </c>
      <c r="R556" t="s">
        <v>6965</v>
      </c>
    </row>
    <row r="557" spans="1:18">
      <c r="A557" s="721">
        <v>154</v>
      </c>
      <c r="B557" s="721">
        <v>1</v>
      </c>
      <c r="C557" s="722" t="s">
        <v>2183</v>
      </c>
      <c r="D557" s="723" t="s">
        <v>23</v>
      </c>
      <c r="E557" s="721" t="s">
        <v>221</v>
      </c>
      <c r="F557" s="721" t="s">
        <v>219</v>
      </c>
      <c r="G557" s="774">
        <v>23649</v>
      </c>
      <c r="H557" s="724">
        <f t="shared" ca="1" si="8"/>
        <v>55</v>
      </c>
      <c r="I557" s="725" t="s">
        <v>1403</v>
      </c>
      <c r="J557" s="721" t="s">
        <v>267</v>
      </c>
      <c r="K557" s="721" t="s">
        <v>360</v>
      </c>
      <c r="L557" s="726"/>
      <c r="M557" s="726" t="s">
        <v>6426</v>
      </c>
      <c r="N557" s="722" t="s">
        <v>2099</v>
      </c>
      <c r="O557" s="721" t="s">
        <v>222</v>
      </c>
      <c r="P557" s="722" t="s">
        <v>2182</v>
      </c>
      <c r="Q557" s="722" t="s">
        <v>2186</v>
      </c>
      <c r="R557" t="s">
        <v>6965</v>
      </c>
    </row>
    <row r="558" spans="1:18">
      <c r="A558" s="721"/>
      <c r="B558" s="721">
        <v>2</v>
      </c>
      <c r="C558" s="722" t="s">
        <v>2188</v>
      </c>
      <c r="D558" s="723" t="s">
        <v>16</v>
      </c>
      <c r="E558" s="721" t="s">
        <v>221</v>
      </c>
      <c r="F558" s="721" t="s">
        <v>414</v>
      </c>
      <c r="G558" s="774">
        <v>26507</v>
      </c>
      <c r="H558" s="724">
        <f t="shared" ca="1" si="8"/>
        <v>47</v>
      </c>
      <c r="I558" s="725" t="s">
        <v>1403</v>
      </c>
      <c r="J558" s="721" t="s">
        <v>241</v>
      </c>
      <c r="K558" s="721" t="s">
        <v>360</v>
      </c>
      <c r="L558" s="726"/>
      <c r="M558" s="726" t="s">
        <v>6426</v>
      </c>
      <c r="N558" s="722" t="s">
        <v>2099</v>
      </c>
      <c r="O558" s="721" t="s">
        <v>245</v>
      </c>
      <c r="P558" s="722" t="s">
        <v>2187</v>
      </c>
      <c r="Q558" s="722" t="s">
        <v>2186</v>
      </c>
      <c r="R558" t="s">
        <v>6965</v>
      </c>
    </row>
    <row r="559" spans="1:18">
      <c r="A559" s="721"/>
      <c r="B559" s="721">
        <v>3</v>
      </c>
      <c r="C559" s="722" t="s">
        <v>2191</v>
      </c>
      <c r="D559" s="723" t="s">
        <v>23</v>
      </c>
      <c r="E559" s="721" t="s">
        <v>254</v>
      </c>
      <c r="F559" s="721" t="s">
        <v>414</v>
      </c>
      <c r="G559" s="774">
        <v>34284</v>
      </c>
      <c r="H559" s="724">
        <f t="shared" ca="1" si="8"/>
        <v>26</v>
      </c>
      <c r="I559" s="725" t="s">
        <v>1403</v>
      </c>
      <c r="J559" s="721" t="s">
        <v>258</v>
      </c>
      <c r="K559" s="721" t="s">
        <v>6622</v>
      </c>
      <c r="L559" s="726"/>
      <c r="M559" s="726" t="s">
        <v>6426</v>
      </c>
      <c r="N559" s="722" t="s">
        <v>2099</v>
      </c>
      <c r="O559" s="721" t="s">
        <v>6640</v>
      </c>
      <c r="P559" s="722" t="s">
        <v>2190</v>
      </c>
      <c r="Q559" s="722" t="s">
        <v>2186</v>
      </c>
      <c r="R559" t="s">
        <v>6965</v>
      </c>
    </row>
    <row r="560" spans="1:18">
      <c r="A560" s="721">
        <v>155</v>
      </c>
      <c r="B560" s="721">
        <v>1</v>
      </c>
      <c r="C560" s="722" t="s">
        <v>2193</v>
      </c>
      <c r="D560" s="723" t="s">
        <v>23</v>
      </c>
      <c r="E560" s="721" t="s">
        <v>221</v>
      </c>
      <c r="F560" s="721" t="s">
        <v>1402</v>
      </c>
      <c r="G560" s="774">
        <v>22779</v>
      </c>
      <c r="H560" s="724">
        <f t="shared" ca="1" si="8"/>
        <v>57</v>
      </c>
      <c r="I560" s="725" t="s">
        <v>1403</v>
      </c>
      <c r="J560" s="721" t="s">
        <v>241</v>
      </c>
      <c r="K560" s="721" t="s">
        <v>360</v>
      </c>
      <c r="L560" s="726"/>
      <c r="M560" s="726" t="s">
        <v>6426</v>
      </c>
      <c r="N560" s="722" t="s">
        <v>2099</v>
      </c>
      <c r="O560" s="721" t="s">
        <v>222</v>
      </c>
      <c r="P560" s="722" t="s">
        <v>2192</v>
      </c>
      <c r="Q560" s="722" t="s">
        <v>2195</v>
      </c>
      <c r="R560" t="s">
        <v>6965</v>
      </c>
    </row>
    <row r="561" spans="1:18">
      <c r="A561" s="721"/>
      <c r="B561" s="721">
        <v>2</v>
      </c>
      <c r="C561" s="722" t="s">
        <v>2197</v>
      </c>
      <c r="D561" s="723" t="s">
        <v>16</v>
      </c>
      <c r="E561" s="721" t="s">
        <v>221</v>
      </c>
      <c r="F561" s="721" t="s">
        <v>1402</v>
      </c>
      <c r="G561" s="774">
        <v>24371</v>
      </c>
      <c r="H561" s="724">
        <f t="shared" ca="1" si="8"/>
        <v>53</v>
      </c>
      <c r="I561" s="725" t="s">
        <v>1403</v>
      </c>
      <c r="J561" s="721" t="s">
        <v>241</v>
      </c>
      <c r="K561" s="721" t="s">
        <v>6621</v>
      </c>
      <c r="L561" s="726"/>
      <c r="M561" s="726" t="s">
        <v>6426</v>
      </c>
      <c r="N561" s="722" t="s">
        <v>2099</v>
      </c>
      <c r="O561" s="721" t="s">
        <v>245</v>
      </c>
      <c r="P561" s="722" t="s">
        <v>2196</v>
      </c>
      <c r="Q561" s="722" t="s">
        <v>2195</v>
      </c>
      <c r="R561" t="s">
        <v>6965</v>
      </c>
    </row>
    <row r="562" spans="1:18">
      <c r="A562" s="721"/>
      <c r="B562" s="721">
        <v>3</v>
      </c>
      <c r="C562" s="722" t="s">
        <v>2200</v>
      </c>
      <c r="D562" s="723" t="s">
        <v>16</v>
      </c>
      <c r="E562" s="721" t="s">
        <v>254</v>
      </c>
      <c r="F562" s="721" t="s">
        <v>288</v>
      </c>
      <c r="G562" s="774">
        <v>36281</v>
      </c>
      <c r="H562" s="724">
        <f t="shared" ca="1" si="8"/>
        <v>20</v>
      </c>
      <c r="I562" s="725" t="s">
        <v>1403</v>
      </c>
      <c r="J562" s="721" t="s">
        <v>320</v>
      </c>
      <c r="K562" s="721" t="s">
        <v>6623</v>
      </c>
      <c r="L562" s="726"/>
      <c r="M562" s="726" t="s">
        <v>6426</v>
      </c>
      <c r="N562" s="722" t="s">
        <v>2099</v>
      </c>
      <c r="O562" s="721" t="s">
        <v>6640</v>
      </c>
      <c r="P562" s="722" t="s">
        <v>2199</v>
      </c>
      <c r="Q562" s="722" t="s">
        <v>2195</v>
      </c>
      <c r="R562" t="s">
        <v>6965</v>
      </c>
    </row>
    <row r="563" spans="1:18">
      <c r="A563" s="721"/>
      <c r="B563" s="721">
        <v>4</v>
      </c>
      <c r="C563" s="722" t="s">
        <v>2202</v>
      </c>
      <c r="D563" s="723" t="s">
        <v>23</v>
      </c>
      <c r="E563" s="721" t="s">
        <v>1260</v>
      </c>
      <c r="F563" s="721" t="s">
        <v>1402</v>
      </c>
      <c r="G563" s="774">
        <v>28957</v>
      </c>
      <c r="H563" s="724">
        <f t="shared" ca="1" si="8"/>
        <v>40</v>
      </c>
      <c r="I563" s="725" t="s">
        <v>1403</v>
      </c>
      <c r="J563" s="721" t="s">
        <v>258</v>
      </c>
      <c r="K563" s="721" t="s">
        <v>261</v>
      </c>
      <c r="L563" s="726"/>
      <c r="M563" s="726" t="s">
        <v>6426</v>
      </c>
      <c r="N563" s="722" t="s">
        <v>2099</v>
      </c>
      <c r="O563" s="721" t="s">
        <v>1845</v>
      </c>
      <c r="P563" s="734" t="s">
        <v>2201</v>
      </c>
      <c r="Q563" s="722" t="s">
        <v>2195</v>
      </c>
      <c r="R563" t="s">
        <v>6965</v>
      </c>
    </row>
    <row r="564" spans="1:18">
      <c r="A564" s="721">
        <v>156</v>
      </c>
      <c r="B564" s="721">
        <v>1</v>
      </c>
      <c r="C564" s="722" t="s">
        <v>2206</v>
      </c>
      <c r="D564" s="723" t="s">
        <v>23</v>
      </c>
      <c r="E564" s="721" t="s">
        <v>221</v>
      </c>
      <c r="F564" s="721" t="s">
        <v>219</v>
      </c>
      <c r="G564" s="774">
        <v>24271</v>
      </c>
      <c r="H564" s="724">
        <f t="shared" ca="1" si="8"/>
        <v>53</v>
      </c>
      <c r="I564" s="725" t="s">
        <v>1403</v>
      </c>
      <c r="J564" s="721" t="s">
        <v>241</v>
      </c>
      <c r="K564" s="721" t="s">
        <v>165</v>
      </c>
      <c r="L564" s="726"/>
      <c r="M564" s="726" t="s">
        <v>6426</v>
      </c>
      <c r="N564" s="722" t="s">
        <v>2099</v>
      </c>
      <c r="O564" s="721" t="s">
        <v>222</v>
      </c>
      <c r="P564" s="722" t="s">
        <v>2205</v>
      </c>
      <c r="Q564" s="722" t="s">
        <v>2208</v>
      </c>
      <c r="R564" t="s">
        <v>6965</v>
      </c>
    </row>
    <row r="565" spans="1:18">
      <c r="A565" s="721"/>
      <c r="B565" s="721">
        <v>2</v>
      </c>
      <c r="C565" s="722" t="s">
        <v>2210</v>
      </c>
      <c r="D565" s="723" t="s">
        <v>16</v>
      </c>
      <c r="E565" s="721" t="s">
        <v>221</v>
      </c>
      <c r="F565" s="721" t="s">
        <v>219</v>
      </c>
      <c r="G565" s="774">
        <v>24938</v>
      </c>
      <c r="H565" s="724">
        <f t="shared" ca="1" si="8"/>
        <v>52</v>
      </c>
      <c r="I565" s="725" t="s">
        <v>1403</v>
      </c>
      <c r="J565" s="721" t="s">
        <v>241</v>
      </c>
      <c r="K565" s="721" t="s">
        <v>6621</v>
      </c>
      <c r="L565" s="726"/>
      <c r="M565" s="726" t="s">
        <v>6426</v>
      </c>
      <c r="N565" s="722" t="s">
        <v>2099</v>
      </c>
      <c r="O565" s="721" t="s">
        <v>245</v>
      </c>
      <c r="P565" s="722" t="s">
        <v>2209</v>
      </c>
      <c r="Q565" s="722" t="s">
        <v>2208</v>
      </c>
      <c r="R565" t="s">
        <v>6965</v>
      </c>
    </row>
    <row r="566" spans="1:18">
      <c r="A566" s="721"/>
      <c r="B566" s="721">
        <v>3</v>
      </c>
      <c r="C566" s="722" t="s">
        <v>2214</v>
      </c>
      <c r="D566" s="723" t="s">
        <v>16</v>
      </c>
      <c r="E566" s="721" t="s">
        <v>254</v>
      </c>
      <c r="F566" s="721" t="s">
        <v>219</v>
      </c>
      <c r="G566" s="774">
        <v>34010</v>
      </c>
      <c r="H566" s="724">
        <f t="shared" ca="1" si="8"/>
        <v>27</v>
      </c>
      <c r="I566" s="725" t="s">
        <v>1403</v>
      </c>
      <c r="J566" s="721" t="s">
        <v>344</v>
      </c>
      <c r="K566" s="721" t="s">
        <v>6623</v>
      </c>
      <c r="L566" s="726"/>
      <c r="M566" s="726" t="s">
        <v>6426</v>
      </c>
      <c r="N566" s="722" t="s">
        <v>2099</v>
      </c>
      <c r="O566" s="721" t="s">
        <v>6640</v>
      </c>
      <c r="P566" s="722" t="s">
        <v>2213</v>
      </c>
      <c r="Q566" s="722" t="s">
        <v>2208</v>
      </c>
      <c r="R566" t="s">
        <v>6965</v>
      </c>
    </row>
    <row r="567" spans="1:18">
      <c r="A567" s="721"/>
      <c r="B567" s="721">
        <v>4</v>
      </c>
      <c r="C567" s="722" t="s">
        <v>2216</v>
      </c>
      <c r="D567" s="723" t="s">
        <v>16</v>
      </c>
      <c r="E567" s="721" t="s">
        <v>254</v>
      </c>
      <c r="F567" s="721" t="s">
        <v>230</v>
      </c>
      <c r="G567" s="774">
        <v>39670</v>
      </c>
      <c r="H567" s="724">
        <f t="shared" ref="H567:H628" ca="1" si="9">DATEDIF(G567,TODAY(),"Y")</f>
        <v>11</v>
      </c>
      <c r="I567" s="725" t="s">
        <v>1403</v>
      </c>
      <c r="J567" s="721" t="s">
        <v>249</v>
      </c>
      <c r="K567" s="721" t="s">
        <v>6623</v>
      </c>
      <c r="L567" s="726"/>
      <c r="M567" s="726" t="s">
        <v>6426</v>
      </c>
      <c r="N567" s="722" t="s">
        <v>2099</v>
      </c>
      <c r="O567" s="721" t="s">
        <v>1445</v>
      </c>
      <c r="P567" s="734" t="s">
        <v>2215</v>
      </c>
      <c r="Q567" s="722" t="s">
        <v>2208</v>
      </c>
      <c r="R567" t="s">
        <v>6965</v>
      </c>
    </row>
    <row r="568" spans="1:18">
      <c r="A568" s="721">
        <v>157</v>
      </c>
      <c r="B568" s="721">
        <v>1</v>
      </c>
      <c r="C568" s="722" t="s">
        <v>2219</v>
      </c>
      <c r="D568" s="723" t="s">
        <v>16</v>
      </c>
      <c r="E568" s="721" t="s">
        <v>221</v>
      </c>
      <c r="F568" s="721" t="s">
        <v>524</v>
      </c>
      <c r="G568" s="774">
        <v>25257</v>
      </c>
      <c r="H568" s="724">
        <f t="shared" ca="1" si="9"/>
        <v>51</v>
      </c>
      <c r="I568" s="725" t="s">
        <v>1403</v>
      </c>
      <c r="J568" s="721" t="s">
        <v>267</v>
      </c>
      <c r="K568" s="721" t="s">
        <v>6621</v>
      </c>
      <c r="L568" s="726"/>
      <c r="M568" s="726" t="s">
        <v>6426</v>
      </c>
      <c r="N568" s="722" t="s">
        <v>2099</v>
      </c>
      <c r="O568" s="721" t="s">
        <v>222</v>
      </c>
      <c r="P568" s="722" t="s">
        <v>2218</v>
      </c>
      <c r="Q568" s="722" t="s">
        <v>2220</v>
      </c>
      <c r="R568" t="s">
        <v>6965</v>
      </c>
    </row>
    <row r="569" spans="1:18">
      <c r="A569" s="721"/>
      <c r="B569" s="721">
        <v>2</v>
      </c>
      <c r="C569" s="722" t="s">
        <v>2223</v>
      </c>
      <c r="D569" s="723" t="s">
        <v>23</v>
      </c>
      <c r="E569" s="721" t="s">
        <v>254</v>
      </c>
      <c r="F569" s="721" t="s">
        <v>524</v>
      </c>
      <c r="G569" s="774">
        <v>34228</v>
      </c>
      <c r="H569" s="724">
        <f t="shared" ca="1" si="9"/>
        <v>26</v>
      </c>
      <c r="I569" s="725" t="s">
        <v>1403</v>
      </c>
      <c r="J569" s="721" t="s">
        <v>258</v>
      </c>
      <c r="K569" s="721" t="s">
        <v>6623</v>
      </c>
      <c r="L569" s="726"/>
      <c r="M569" s="726" t="s">
        <v>6426</v>
      </c>
      <c r="N569" s="722" t="s">
        <v>2099</v>
      </c>
      <c r="O569" s="721" t="s">
        <v>6640</v>
      </c>
      <c r="P569" s="722" t="s">
        <v>2222</v>
      </c>
      <c r="Q569" s="722" t="s">
        <v>2220</v>
      </c>
      <c r="R569" t="s">
        <v>6965</v>
      </c>
    </row>
    <row r="570" spans="1:18">
      <c r="A570" s="721"/>
      <c r="B570" s="721">
        <v>3</v>
      </c>
      <c r="C570" s="722" t="s">
        <v>2225</v>
      </c>
      <c r="D570" s="723" t="s">
        <v>23</v>
      </c>
      <c r="E570" s="721" t="s">
        <v>254</v>
      </c>
      <c r="F570" s="721" t="s">
        <v>524</v>
      </c>
      <c r="G570" s="774">
        <v>36177</v>
      </c>
      <c r="H570" s="724">
        <f t="shared" ca="1" si="9"/>
        <v>21</v>
      </c>
      <c r="I570" s="725" t="s">
        <v>1403</v>
      </c>
      <c r="J570" s="721" t="s">
        <v>320</v>
      </c>
      <c r="K570" s="721" t="s">
        <v>6623</v>
      </c>
      <c r="L570" s="726"/>
      <c r="M570" s="726" t="s">
        <v>6426</v>
      </c>
      <c r="N570" s="722" t="s">
        <v>2099</v>
      </c>
      <c r="O570" s="721" t="s">
        <v>6640</v>
      </c>
      <c r="P570" s="722" t="s">
        <v>2224</v>
      </c>
      <c r="Q570" s="722" t="s">
        <v>2220</v>
      </c>
      <c r="R570" t="s">
        <v>6965</v>
      </c>
    </row>
    <row r="571" spans="1:18">
      <c r="A571" s="721"/>
      <c r="B571" s="721">
        <v>4</v>
      </c>
      <c r="C571" s="722" t="s">
        <v>2227</v>
      </c>
      <c r="D571" s="723" t="s">
        <v>16</v>
      </c>
      <c r="E571" s="721" t="s">
        <v>254</v>
      </c>
      <c r="F571" s="721" t="s">
        <v>2228</v>
      </c>
      <c r="G571" s="774">
        <v>37046</v>
      </c>
      <c r="H571" s="724">
        <f t="shared" ca="1" si="9"/>
        <v>18</v>
      </c>
      <c r="I571" s="725" t="s">
        <v>1403</v>
      </c>
      <c r="J571" s="721" t="s">
        <v>262</v>
      </c>
      <c r="K571" s="721" t="s">
        <v>6623</v>
      </c>
      <c r="L571" s="726"/>
      <c r="M571" s="726" t="s">
        <v>6426</v>
      </c>
      <c r="N571" s="722" t="s">
        <v>2099</v>
      </c>
      <c r="O571" s="721" t="s">
        <v>6640</v>
      </c>
      <c r="P571" s="722" t="s">
        <v>2226</v>
      </c>
      <c r="Q571" s="722" t="s">
        <v>2220</v>
      </c>
      <c r="R571" t="s">
        <v>6965</v>
      </c>
    </row>
    <row r="572" spans="1:18">
      <c r="A572" s="721">
        <v>158</v>
      </c>
      <c r="B572" s="721">
        <v>1</v>
      </c>
      <c r="C572" s="722" t="s">
        <v>1033</v>
      </c>
      <c r="D572" s="723" t="s">
        <v>23</v>
      </c>
      <c r="E572" s="721" t="s">
        <v>221</v>
      </c>
      <c r="F572" s="721" t="s">
        <v>297</v>
      </c>
      <c r="G572" s="774">
        <v>20651</v>
      </c>
      <c r="H572" s="724">
        <f t="shared" ca="1" si="9"/>
        <v>63</v>
      </c>
      <c r="I572" s="725" t="s">
        <v>4508</v>
      </c>
      <c r="J572" s="721" t="s">
        <v>241</v>
      </c>
      <c r="K572" s="721" t="s">
        <v>165</v>
      </c>
      <c r="L572" s="726"/>
      <c r="M572" s="726" t="s">
        <v>6426</v>
      </c>
      <c r="N572" s="722" t="s">
        <v>2099</v>
      </c>
      <c r="O572" s="721" t="s">
        <v>222</v>
      </c>
      <c r="P572" s="722" t="s">
        <v>2229</v>
      </c>
      <c r="Q572" s="722" t="s">
        <v>2231</v>
      </c>
      <c r="R572" t="s">
        <v>6965</v>
      </c>
    </row>
    <row r="573" spans="1:18">
      <c r="A573" s="721"/>
      <c r="B573" s="721">
        <v>2</v>
      </c>
      <c r="C573" s="722" t="s">
        <v>2233</v>
      </c>
      <c r="D573" s="723" t="s">
        <v>16</v>
      </c>
      <c r="E573" s="721" t="s">
        <v>221</v>
      </c>
      <c r="F573" s="721" t="s">
        <v>2234</v>
      </c>
      <c r="G573" s="774">
        <v>21381</v>
      </c>
      <c r="H573" s="724">
        <f t="shared" ca="1" si="9"/>
        <v>61</v>
      </c>
      <c r="I573" s="725" t="s">
        <v>4508</v>
      </c>
      <c r="J573" s="721" t="s">
        <v>241</v>
      </c>
      <c r="K573" s="721" t="s">
        <v>6621</v>
      </c>
      <c r="L573" s="726"/>
      <c r="M573" s="726" t="s">
        <v>6426</v>
      </c>
      <c r="N573" s="722" t="s">
        <v>2099</v>
      </c>
      <c r="O573" s="721" t="s">
        <v>245</v>
      </c>
      <c r="P573" s="722" t="s">
        <v>2232</v>
      </c>
      <c r="Q573" s="722" t="s">
        <v>2231</v>
      </c>
      <c r="R573" t="s">
        <v>6965</v>
      </c>
    </row>
    <row r="574" spans="1:18">
      <c r="A574" s="721"/>
      <c r="B574" s="721">
        <v>3</v>
      </c>
      <c r="C574" s="722" t="s">
        <v>2238</v>
      </c>
      <c r="D574" s="723" t="s">
        <v>16</v>
      </c>
      <c r="E574" s="721" t="s">
        <v>254</v>
      </c>
      <c r="F574" s="721" t="s">
        <v>288</v>
      </c>
      <c r="G574" s="774">
        <v>34288</v>
      </c>
      <c r="H574" s="724">
        <f t="shared" ca="1" si="9"/>
        <v>26</v>
      </c>
      <c r="I574" s="725" t="s">
        <v>4508</v>
      </c>
      <c r="J574" s="721" t="s">
        <v>267</v>
      </c>
      <c r="K574" s="721" t="s">
        <v>6623</v>
      </c>
      <c r="L574" s="726"/>
      <c r="M574" s="726" t="s">
        <v>6426</v>
      </c>
      <c r="N574" s="722" t="s">
        <v>2099</v>
      </c>
      <c r="O574" s="721" t="s">
        <v>6640</v>
      </c>
      <c r="P574" s="722" t="s">
        <v>2237</v>
      </c>
      <c r="Q574" s="722" t="s">
        <v>2231</v>
      </c>
      <c r="R574" t="s">
        <v>6965</v>
      </c>
    </row>
    <row r="575" spans="1:18">
      <c r="A575" s="721">
        <v>159</v>
      </c>
      <c r="B575" s="721">
        <v>1</v>
      </c>
      <c r="C575" s="722" t="s">
        <v>2240</v>
      </c>
      <c r="D575" s="723" t="s">
        <v>23</v>
      </c>
      <c r="E575" s="721" t="s">
        <v>221</v>
      </c>
      <c r="F575" s="721" t="s">
        <v>22</v>
      </c>
      <c r="G575" s="774">
        <v>21918</v>
      </c>
      <c r="H575" s="724">
        <f t="shared" ca="1" si="9"/>
        <v>60</v>
      </c>
      <c r="I575" s="725" t="s">
        <v>1403</v>
      </c>
      <c r="J575" s="721" t="s">
        <v>241</v>
      </c>
      <c r="K575" s="721" t="s">
        <v>165</v>
      </c>
      <c r="L575" s="726"/>
      <c r="M575" s="726" t="s">
        <v>6426</v>
      </c>
      <c r="N575" s="722" t="s">
        <v>2099</v>
      </c>
      <c r="O575" s="721" t="s">
        <v>222</v>
      </c>
      <c r="P575" s="722" t="s">
        <v>2239</v>
      </c>
      <c r="Q575" s="722" t="s">
        <v>2243</v>
      </c>
      <c r="R575" t="s">
        <v>6965</v>
      </c>
    </row>
    <row r="576" spans="1:18">
      <c r="A576" s="721"/>
      <c r="B576" s="721">
        <v>2</v>
      </c>
      <c r="C576" s="722" t="s">
        <v>2245</v>
      </c>
      <c r="D576" s="723" t="s">
        <v>16</v>
      </c>
      <c r="E576" s="721" t="s">
        <v>221</v>
      </c>
      <c r="F576" s="721" t="s">
        <v>524</v>
      </c>
      <c r="G576" s="774">
        <v>25609</v>
      </c>
      <c r="H576" s="724">
        <f t="shared" ca="1" si="9"/>
        <v>50</v>
      </c>
      <c r="I576" s="725" t="s">
        <v>1403</v>
      </c>
      <c r="J576" s="721" t="s">
        <v>267</v>
      </c>
      <c r="K576" s="721" t="s">
        <v>6621</v>
      </c>
      <c r="L576" s="726"/>
      <c r="M576" s="726" t="s">
        <v>6426</v>
      </c>
      <c r="N576" s="722" t="s">
        <v>2099</v>
      </c>
      <c r="O576" s="721" t="s">
        <v>245</v>
      </c>
      <c r="P576" s="722" t="s">
        <v>2244</v>
      </c>
      <c r="Q576" s="722" t="s">
        <v>2243</v>
      </c>
      <c r="R576" t="s">
        <v>6965</v>
      </c>
    </row>
    <row r="577" spans="1:18">
      <c r="A577" s="721"/>
      <c r="B577" s="721">
        <v>3</v>
      </c>
      <c r="C577" s="722" t="s">
        <v>2251</v>
      </c>
      <c r="D577" s="723" t="s">
        <v>23</v>
      </c>
      <c r="E577" s="721" t="s">
        <v>254</v>
      </c>
      <c r="F577" s="721" t="s">
        <v>230</v>
      </c>
      <c r="G577" s="774">
        <v>36713</v>
      </c>
      <c r="H577" s="724">
        <f t="shared" ca="1" si="9"/>
        <v>19</v>
      </c>
      <c r="I577" s="725" t="s">
        <v>1403</v>
      </c>
      <c r="J577" s="721" t="s">
        <v>320</v>
      </c>
      <c r="K577" s="721" t="s">
        <v>6623</v>
      </c>
      <c r="L577" s="726"/>
      <c r="M577" s="726" t="s">
        <v>6426</v>
      </c>
      <c r="N577" s="722" t="s">
        <v>2099</v>
      </c>
      <c r="O577" s="721" t="s">
        <v>6640</v>
      </c>
      <c r="P577" s="722" t="s">
        <v>2250</v>
      </c>
      <c r="Q577" s="722" t="s">
        <v>2243</v>
      </c>
      <c r="R577" t="s">
        <v>6965</v>
      </c>
    </row>
    <row r="578" spans="1:18">
      <c r="A578" s="721">
        <v>160</v>
      </c>
      <c r="B578" s="721">
        <v>1</v>
      </c>
      <c r="C578" s="722" t="s">
        <v>6903</v>
      </c>
      <c r="D578" s="723" t="s">
        <v>23</v>
      </c>
      <c r="E578" s="721" t="s">
        <v>221</v>
      </c>
      <c r="F578" s="721" t="s">
        <v>2254</v>
      </c>
      <c r="G578" s="774">
        <v>28288</v>
      </c>
      <c r="H578" s="724">
        <f t="shared" ca="1" si="9"/>
        <v>42</v>
      </c>
      <c r="I578" s="725" t="s">
        <v>4508</v>
      </c>
      <c r="J578" s="721" t="s">
        <v>258</v>
      </c>
      <c r="K578" s="721" t="s">
        <v>165</v>
      </c>
      <c r="L578" s="726"/>
      <c r="M578" s="726" t="s">
        <v>6426</v>
      </c>
      <c r="N578" s="722" t="s">
        <v>2099</v>
      </c>
      <c r="O578" s="721" t="s">
        <v>222</v>
      </c>
      <c r="P578" s="722" t="s">
        <v>2252</v>
      </c>
      <c r="Q578" s="722" t="s">
        <v>2257</v>
      </c>
      <c r="R578" t="s">
        <v>6965</v>
      </c>
    </row>
    <row r="579" spans="1:18">
      <c r="A579" s="721"/>
      <c r="B579" s="721">
        <v>2</v>
      </c>
      <c r="C579" s="722" t="s">
        <v>2260</v>
      </c>
      <c r="D579" s="723" t="s">
        <v>16</v>
      </c>
      <c r="E579" s="721" t="s">
        <v>221</v>
      </c>
      <c r="F579" s="721" t="s">
        <v>2261</v>
      </c>
      <c r="G579" s="774">
        <v>29838</v>
      </c>
      <c r="H579" s="724">
        <f t="shared" ca="1" si="9"/>
        <v>38</v>
      </c>
      <c r="I579" s="725" t="s">
        <v>4508</v>
      </c>
      <c r="J579" s="721" t="s">
        <v>258</v>
      </c>
      <c r="K579" s="721" t="s">
        <v>6621</v>
      </c>
      <c r="L579" s="726"/>
      <c r="M579" s="726" t="s">
        <v>6426</v>
      </c>
      <c r="N579" s="722" t="s">
        <v>2099</v>
      </c>
      <c r="O579" s="721" t="s">
        <v>245</v>
      </c>
      <c r="P579" s="722" t="s">
        <v>2259</v>
      </c>
      <c r="Q579" s="722" t="s">
        <v>2257</v>
      </c>
      <c r="R579" t="s">
        <v>6965</v>
      </c>
    </row>
    <row r="580" spans="1:18">
      <c r="A580" s="721"/>
      <c r="B580" s="721">
        <v>3</v>
      </c>
      <c r="C580" s="722" t="s">
        <v>2265</v>
      </c>
      <c r="D580" s="723" t="s">
        <v>16</v>
      </c>
      <c r="E580" s="721" t="s">
        <v>254</v>
      </c>
      <c r="F580" s="721" t="s">
        <v>230</v>
      </c>
      <c r="G580" s="774">
        <v>37940</v>
      </c>
      <c r="H580" s="724">
        <f t="shared" ca="1" si="9"/>
        <v>16</v>
      </c>
      <c r="I580" s="725" t="s">
        <v>4508</v>
      </c>
      <c r="J580" s="721" t="s">
        <v>249</v>
      </c>
      <c r="K580" s="721" t="s">
        <v>6623</v>
      </c>
      <c r="L580" s="726"/>
      <c r="M580" s="726" t="s">
        <v>6426</v>
      </c>
      <c r="N580" s="722" t="s">
        <v>2099</v>
      </c>
      <c r="O580" s="721" t="s">
        <v>6640</v>
      </c>
      <c r="P580" s="722" t="s">
        <v>2264</v>
      </c>
      <c r="Q580" s="722" t="s">
        <v>2257</v>
      </c>
      <c r="R580" t="s">
        <v>6965</v>
      </c>
    </row>
    <row r="581" spans="1:18">
      <c r="A581" s="721"/>
      <c r="B581" s="721">
        <v>4</v>
      </c>
      <c r="C581" s="722" t="s">
        <v>2267</v>
      </c>
      <c r="D581" s="723" t="s">
        <v>16</v>
      </c>
      <c r="E581" s="721" t="s">
        <v>254</v>
      </c>
      <c r="F581" s="721" t="s">
        <v>230</v>
      </c>
      <c r="G581" s="774">
        <v>38696</v>
      </c>
      <c r="H581" s="724">
        <f t="shared" ca="1" si="9"/>
        <v>14</v>
      </c>
      <c r="I581" s="725" t="s">
        <v>4508</v>
      </c>
      <c r="J581" s="721" t="s">
        <v>249</v>
      </c>
      <c r="K581" s="721" t="s">
        <v>6623</v>
      </c>
      <c r="L581" s="726"/>
      <c r="M581" s="726" t="s">
        <v>6426</v>
      </c>
      <c r="N581" s="722" t="s">
        <v>2099</v>
      </c>
      <c r="O581" s="721" t="s">
        <v>6640</v>
      </c>
      <c r="P581" s="722" t="s">
        <v>2266</v>
      </c>
      <c r="Q581" s="722" t="s">
        <v>2257</v>
      </c>
      <c r="R581" t="s">
        <v>6965</v>
      </c>
    </row>
    <row r="582" spans="1:18">
      <c r="A582" s="721"/>
      <c r="B582" s="738">
        <v>5</v>
      </c>
      <c r="C582" s="722" t="s">
        <v>2269</v>
      </c>
      <c r="D582" s="723" t="s">
        <v>23</v>
      </c>
      <c r="E582" s="738" t="s">
        <v>254</v>
      </c>
      <c r="F582" s="738" t="s">
        <v>230</v>
      </c>
      <c r="G582" s="774">
        <v>39738</v>
      </c>
      <c r="H582" s="724">
        <f t="shared" ca="1" si="9"/>
        <v>11</v>
      </c>
      <c r="I582" s="747" t="s">
        <v>4508</v>
      </c>
      <c r="J582" s="738" t="s">
        <v>249</v>
      </c>
      <c r="K582" s="738" t="s">
        <v>6623</v>
      </c>
      <c r="L582" s="726"/>
      <c r="M582" s="726" t="s">
        <v>6426</v>
      </c>
      <c r="N582" s="722" t="s">
        <v>2099</v>
      </c>
      <c r="O582" s="738" t="s">
        <v>6640</v>
      </c>
      <c r="P582" s="727" t="s">
        <v>2268</v>
      </c>
      <c r="Q582" s="722" t="s">
        <v>2257</v>
      </c>
      <c r="R582" t="s">
        <v>6965</v>
      </c>
    </row>
    <row r="583" spans="1:18">
      <c r="A583" s="721"/>
      <c r="B583" s="721">
        <v>6</v>
      </c>
      <c r="C583" s="722" t="s">
        <v>2271</v>
      </c>
      <c r="D583" s="723" t="s">
        <v>23</v>
      </c>
      <c r="E583" s="721" t="s">
        <v>254</v>
      </c>
      <c r="F583" s="721" t="s">
        <v>230</v>
      </c>
      <c r="G583" s="774">
        <v>40828</v>
      </c>
      <c r="H583" s="724">
        <f t="shared" ca="1" si="9"/>
        <v>8</v>
      </c>
      <c r="I583" s="725" t="s">
        <v>4508</v>
      </c>
      <c r="J583" s="721" t="s">
        <v>6624</v>
      </c>
      <c r="K583" s="721" t="s">
        <v>6622</v>
      </c>
      <c r="L583" s="726"/>
      <c r="M583" s="726" t="s">
        <v>6426</v>
      </c>
      <c r="N583" s="722" t="s">
        <v>2099</v>
      </c>
      <c r="O583" s="721" t="s">
        <v>6640</v>
      </c>
      <c r="P583" s="727" t="s">
        <v>2270</v>
      </c>
      <c r="Q583" s="722" t="s">
        <v>2257</v>
      </c>
      <c r="R583" t="s">
        <v>6965</v>
      </c>
    </row>
    <row r="584" spans="1:18">
      <c r="A584" s="721"/>
      <c r="B584" s="721">
        <v>7</v>
      </c>
      <c r="C584" s="722"/>
      <c r="D584" s="723"/>
      <c r="E584" s="721"/>
      <c r="F584" s="721"/>
      <c r="G584" s="774"/>
      <c r="H584" s="724"/>
      <c r="I584" s="725" t="s">
        <v>4508</v>
      </c>
      <c r="J584" s="721" t="s">
        <v>6624</v>
      </c>
      <c r="K584" s="721"/>
      <c r="L584" s="726"/>
      <c r="M584" s="726"/>
      <c r="N584" s="722"/>
      <c r="O584" s="721"/>
      <c r="P584" s="727"/>
      <c r="Q584" s="722"/>
      <c r="R584" t="s">
        <v>6965</v>
      </c>
    </row>
    <row r="585" spans="1:18">
      <c r="A585" s="721">
        <v>161</v>
      </c>
      <c r="B585" s="721">
        <v>1</v>
      </c>
      <c r="C585" s="722" t="s">
        <v>2273</v>
      </c>
      <c r="D585" s="723" t="s">
        <v>23</v>
      </c>
      <c r="E585" s="721" t="s">
        <v>221</v>
      </c>
      <c r="F585" s="721" t="s">
        <v>760</v>
      </c>
      <c r="G585" s="774">
        <v>28686</v>
      </c>
      <c r="H585" s="724">
        <f t="shared" ca="1" si="9"/>
        <v>41</v>
      </c>
      <c r="I585" s="725" t="s">
        <v>1403</v>
      </c>
      <c r="J585" s="721" t="s">
        <v>241</v>
      </c>
      <c r="K585" s="721" t="s">
        <v>6822</v>
      </c>
      <c r="L585" s="726"/>
      <c r="M585" s="726" t="s">
        <v>6426</v>
      </c>
      <c r="N585" s="722" t="s">
        <v>2099</v>
      </c>
      <c r="O585" s="721" t="s">
        <v>222</v>
      </c>
      <c r="P585" s="722" t="s">
        <v>2272</v>
      </c>
      <c r="Q585" s="722" t="s">
        <v>2274</v>
      </c>
      <c r="R585" t="s">
        <v>6965</v>
      </c>
    </row>
    <row r="586" spans="1:18">
      <c r="A586" s="721"/>
      <c r="B586" s="721">
        <v>2</v>
      </c>
      <c r="C586" s="722" t="s">
        <v>2276</v>
      </c>
      <c r="D586" s="723" t="s">
        <v>16</v>
      </c>
      <c r="E586" s="721" t="s">
        <v>221</v>
      </c>
      <c r="F586" s="721" t="s">
        <v>288</v>
      </c>
      <c r="G586" s="774">
        <v>31174</v>
      </c>
      <c r="H586" s="724">
        <f t="shared" ca="1" si="9"/>
        <v>34</v>
      </c>
      <c r="I586" s="725" t="s">
        <v>1403</v>
      </c>
      <c r="J586" s="721" t="s">
        <v>241</v>
      </c>
      <c r="K586" s="721" t="s">
        <v>6621</v>
      </c>
      <c r="L586" s="726"/>
      <c r="M586" s="726" t="s">
        <v>6426</v>
      </c>
      <c r="N586" s="722" t="s">
        <v>2099</v>
      </c>
      <c r="O586" s="721" t="s">
        <v>245</v>
      </c>
      <c r="P586" s="722" t="s">
        <v>2275</v>
      </c>
      <c r="Q586" s="722" t="s">
        <v>2274</v>
      </c>
      <c r="R586" t="s">
        <v>6965</v>
      </c>
    </row>
    <row r="587" spans="1:18">
      <c r="A587" s="721"/>
      <c r="B587" s="721">
        <v>3</v>
      </c>
      <c r="C587" s="722" t="s">
        <v>2278</v>
      </c>
      <c r="D587" s="723" t="s">
        <v>23</v>
      </c>
      <c r="E587" s="721" t="s">
        <v>254</v>
      </c>
      <c r="F587" s="721" t="s">
        <v>22</v>
      </c>
      <c r="G587" s="784">
        <v>39518</v>
      </c>
      <c r="H587" s="724">
        <f t="shared" ca="1" si="9"/>
        <v>12</v>
      </c>
      <c r="I587" s="725" t="s">
        <v>1403</v>
      </c>
      <c r="J587" s="721" t="s">
        <v>249</v>
      </c>
      <c r="K587" s="721" t="s">
        <v>6623</v>
      </c>
      <c r="L587" s="726"/>
      <c r="M587" s="726" t="s">
        <v>6426</v>
      </c>
      <c r="N587" s="722" t="s">
        <v>2099</v>
      </c>
      <c r="O587" s="721" t="s">
        <v>6640</v>
      </c>
      <c r="P587" s="734" t="s">
        <v>2277</v>
      </c>
      <c r="Q587" s="722" t="s">
        <v>2274</v>
      </c>
      <c r="R587" t="s">
        <v>6965</v>
      </c>
    </row>
    <row r="588" spans="1:18">
      <c r="A588" s="721"/>
      <c r="B588" s="721">
        <v>4</v>
      </c>
      <c r="C588" s="722" t="s">
        <v>2280</v>
      </c>
      <c r="D588" s="723" t="s">
        <v>16</v>
      </c>
      <c r="E588" s="738" t="s">
        <v>254</v>
      </c>
      <c r="F588" s="738" t="s">
        <v>230</v>
      </c>
      <c r="G588" s="784">
        <v>42149</v>
      </c>
      <c r="H588" s="724">
        <f t="shared" ca="1" si="9"/>
        <v>4</v>
      </c>
      <c r="I588" s="725" t="s">
        <v>1403</v>
      </c>
      <c r="J588" s="738" t="s">
        <v>6624</v>
      </c>
      <c r="K588" s="738" t="s">
        <v>6622</v>
      </c>
      <c r="L588" s="726"/>
      <c r="M588" s="726" t="s">
        <v>6426</v>
      </c>
      <c r="N588" s="722" t="s">
        <v>2099</v>
      </c>
      <c r="O588" s="738" t="s">
        <v>6640</v>
      </c>
      <c r="P588" s="736" t="s">
        <v>2279</v>
      </c>
      <c r="Q588" s="722" t="s">
        <v>2274</v>
      </c>
      <c r="R588" t="s">
        <v>6965</v>
      </c>
    </row>
    <row r="589" spans="1:18">
      <c r="A589" s="721">
        <v>162</v>
      </c>
      <c r="B589" s="738">
        <v>1</v>
      </c>
      <c r="C589" s="722" t="s">
        <v>400</v>
      </c>
      <c r="D589" s="723" t="s">
        <v>23</v>
      </c>
      <c r="E589" s="721" t="s">
        <v>221</v>
      </c>
      <c r="F589" s="721" t="s">
        <v>2164</v>
      </c>
      <c r="G589" s="774">
        <v>23662</v>
      </c>
      <c r="H589" s="724">
        <f t="shared" ca="1" si="9"/>
        <v>55</v>
      </c>
      <c r="I589" s="725" t="s">
        <v>1403</v>
      </c>
      <c r="J589" s="721" t="s">
        <v>241</v>
      </c>
      <c r="K589" s="721" t="s">
        <v>165</v>
      </c>
      <c r="L589" s="726"/>
      <c r="M589" s="726" t="s">
        <v>6426</v>
      </c>
      <c r="N589" s="722" t="s">
        <v>2099</v>
      </c>
      <c r="O589" s="721" t="s">
        <v>222</v>
      </c>
      <c r="P589" s="722" t="s">
        <v>2281</v>
      </c>
      <c r="Q589" s="722" t="s">
        <v>2283</v>
      </c>
      <c r="R589" t="s">
        <v>6965</v>
      </c>
    </row>
    <row r="590" spans="1:18">
      <c r="A590" s="721"/>
      <c r="B590" s="721">
        <v>2</v>
      </c>
      <c r="C590" s="722" t="s">
        <v>2285</v>
      </c>
      <c r="D590" s="723" t="s">
        <v>16</v>
      </c>
      <c r="E590" s="721" t="s">
        <v>221</v>
      </c>
      <c r="F590" s="721" t="s">
        <v>2164</v>
      </c>
      <c r="G590" s="774">
        <v>25912</v>
      </c>
      <c r="H590" s="724">
        <f t="shared" ca="1" si="9"/>
        <v>49</v>
      </c>
      <c r="I590" s="725" t="s">
        <v>1403</v>
      </c>
      <c r="J590" s="721" t="s">
        <v>241</v>
      </c>
      <c r="K590" s="721" t="s">
        <v>6621</v>
      </c>
      <c r="L590" s="726"/>
      <c r="M590" s="726" t="s">
        <v>6426</v>
      </c>
      <c r="N590" s="722" t="s">
        <v>2099</v>
      </c>
      <c r="O590" s="721" t="s">
        <v>245</v>
      </c>
      <c r="P590" s="722" t="s">
        <v>2284</v>
      </c>
      <c r="Q590" s="722" t="s">
        <v>2283</v>
      </c>
      <c r="R590" t="s">
        <v>6965</v>
      </c>
    </row>
    <row r="591" spans="1:18">
      <c r="A591" s="721">
        <v>163</v>
      </c>
      <c r="B591" s="721">
        <v>1</v>
      </c>
      <c r="C591" s="722" t="s">
        <v>2291</v>
      </c>
      <c r="D591" s="723" t="s">
        <v>23</v>
      </c>
      <c r="E591" s="721" t="s">
        <v>221</v>
      </c>
      <c r="F591" s="721" t="s">
        <v>2292</v>
      </c>
      <c r="G591" s="774">
        <v>21738</v>
      </c>
      <c r="H591" s="724">
        <f t="shared" ca="1" si="9"/>
        <v>60</v>
      </c>
      <c r="I591" s="725" t="s">
        <v>1403</v>
      </c>
      <c r="J591" s="721" t="s">
        <v>241</v>
      </c>
      <c r="K591" s="721" t="s">
        <v>6822</v>
      </c>
      <c r="L591" s="726"/>
      <c r="M591" s="726" t="s">
        <v>6426</v>
      </c>
      <c r="N591" s="722" t="s">
        <v>2099</v>
      </c>
      <c r="O591" s="721" t="s">
        <v>222</v>
      </c>
      <c r="P591" s="722" t="s">
        <v>2290</v>
      </c>
      <c r="Q591" s="722" t="s">
        <v>2294</v>
      </c>
      <c r="R591" t="s">
        <v>6965</v>
      </c>
    </row>
    <row r="592" spans="1:18">
      <c r="A592" s="721"/>
      <c r="B592" s="721">
        <v>2</v>
      </c>
      <c r="C592" s="722" t="s">
        <v>2296</v>
      </c>
      <c r="D592" s="723" t="s">
        <v>16</v>
      </c>
      <c r="E592" s="721" t="s">
        <v>221</v>
      </c>
      <c r="F592" s="721" t="s">
        <v>22</v>
      </c>
      <c r="G592" s="774">
        <v>24691</v>
      </c>
      <c r="H592" s="724">
        <f t="shared" ca="1" si="9"/>
        <v>52</v>
      </c>
      <c r="I592" s="725" t="s">
        <v>1403</v>
      </c>
      <c r="J592" s="721" t="s">
        <v>241</v>
      </c>
      <c r="K592" s="721" t="s">
        <v>6621</v>
      </c>
      <c r="L592" s="726"/>
      <c r="M592" s="726" t="s">
        <v>6426</v>
      </c>
      <c r="N592" s="722" t="s">
        <v>2099</v>
      </c>
      <c r="O592" s="721" t="s">
        <v>245</v>
      </c>
      <c r="P592" s="722" t="s">
        <v>2295</v>
      </c>
      <c r="Q592" s="722" t="s">
        <v>2294</v>
      </c>
      <c r="R592" t="s">
        <v>6965</v>
      </c>
    </row>
    <row r="593" spans="1:18">
      <c r="A593" s="721"/>
      <c r="B593" s="721">
        <v>3</v>
      </c>
      <c r="C593" s="722" t="s">
        <v>6908</v>
      </c>
      <c r="D593" s="723" t="s">
        <v>16</v>
      </c>
      <c r="E593" s="721" t="s">
        <v>254</v>
      </c>
      <c r="F593" s="721"/>
      <c r="G593" s="774">
        <v>41298</v>
      </c>
      <c r="H593" s="724">
        <f t="shared" ca="1" si="9"/>
        <v>7</v>
      </c>
      <c r="I593" s="725" t="s">
        <v>1403</v>
      </c>
      <c r="J593" s="721" t="s">
        <v>6624</v>
      </c>
      <c r="K593" s="721"/>
      <c r="L593" s="726"/>
      <c r="M593" s="726" t="s">
        <v>6426</v>
      </c>
      <c r="N593" s="722" t="s">
        <v>2099</v>
      </c>
      <c r="O593" s="721" t="s">
        <v>6640</v>
      </c>
      <c r="P593" s="722"/>
      <c r="Q593" s="722"/>
      <c r="R593" t="s">
        <v>6965</v>
      </c>
    </row>
    <row r="594" spans="1:18">
      <c r="A594" s="721">
        <v>164</v>
      </c>
      <c r="B594" s="721">
        <v>1</v>
      </c>
      <c r="C594" s="722" t="s">
        <v>2304</v>
      </c>
      <c r="D594" s="723" t="s">
        <v>23</v>
      </c>
      <c r="E594" s="721" t="s">
        <v>221</v>
      </c>
      <c r="F594" s="721" t="s">
        <v>219</v>
      </c>
      <c r="G594" s="774">
        <v>22960</v>
      </c>
      <c r="H594" s="724">
        <f t="shared" ca="1" si="9"/>
        <v>57</v>
      </c>
      <c r="I594" s="725" t="s">
        <v>1403</v>
      </c>
      <c r="J594" s="721" t="s">
        <v>241</v>
      </c>
      <c r="K594" s="721" t="s">
        <v>165</v>
      </c>
      <c r="L594" s="726"/>
      <c r="M594" s="726" t="s">
        <v>6426</v>
      </c>
      <c r="N594" s="722" t="s">
        <v>2099</v>
      </c>
      <c r="O594" s="721" t="s">
        <v>222</v>
      </c>
      <c r="P594" s="722" t="s">
        <v>2303</v>
      </c>
      <c r="Q594" s="722" t="s">
        <v>2307</v>
      </c>
      <c r="R594" t="s">
        <v>6965</v>
      </c>
    </row>
    <row r="595" spans="1:18">
      <c r="A595" s="721"/>
      <c r="B595" s="721">
        <v>2</v>
      </c>
      <c r="C595" s="722" t="s">
        <v>2310</v>
      </c>
      <c r="D595" s="723" t="s">
        <v>16</v>
      </c>
      <c r="E595" s="721" t="s">
        <v>221</v>
      </c>
      <c r="F595" s="721" t="s">
        <v>219</v>
      </c>
      <c r="G595" s="774">
        <v>25287</v>
      </c>
      <c r="H595" s="724">
        <f t="shared" ca="1" si="9"/>
        <v>51</v>
      </c>
      <c r="I595" s="725" t="s">
        <v>1403</v>
      </c>
      <c r="J595" s="721" t="s">
        <v>241</v>
      </c>
      <c r="K595" s="721" t="s">
        <v>6621</v>
      </c>
      <c r="L595" s="726"/>
      <c r="M595" s="726" t="s">
        <v>6426</v>
      </c>
      <c r="N595" s="722" t="s">
        <v>2099</v>
      </c>
      <c r="O595" s="721" t="s">
        <v>245</v>
      </c>
      <c r="P595" s="734" t="s">
        <v>2309</v>
      </c>
      <c r="Q595" s="722" t="s">
        <v>2307</v>
      </c>
      <c r="R595" t="s">
        <v>6965</v>
      </c>
    </row>
    <row r="596" spans="1:18">
      <c r="A596" s="721">
        <v>165</v>
      </c>
      <c r="B596" s="721">
        <v>1</v>
      </c>
      <c r="C596" s="722" t="s">
        <v>111</v>
      </c>
      <c r="D596" s="723" t="s">
        <v>23</v>
      </c>
      <c r="E596" s="721" t="s">
        <v>221</v>
      </c>
      <c r="F596" s="721" t="s">
        <v>337</v>
      </c>
      <c r="G596" s="774">
        <v>27278</v>
      </c>
      <c r="H596" s="724">
        <f t="shared" ca="1" si="9"/>
        <v>45</v>
      </c>
      <c r="I596" s="725" t="s">
        <v>1403</v>
      </c>
      <c r="J596" s="721" t="s">
        <v>258</v>
      </c>
      <c r="K596" s="721" t="s">
        <v>165</v>
      </c>
      <c r="L596" s="726"/>
      <c r="M596" s="726" t="s">
        <v>6426</v>
      </c>
      <c r="N596" s="722" t="s">
        <v>2099</v>
      </c>
      <c r="O596" s="721" t="s">
        <v>222</v>
      </c>
      <c r="P596" s="722" t="s">
        <v>2315</v>
      </c>
      <c r="Q596" s="722" t="s">
        <v>2318</v>
      </c>
      <c r="R596" t="s">
        <v>6965</v>
      </c>
    </row>
    <row r="597" spans="1:18">
      <c r="A597" s="721"/>
      <c r="B597" s="721">
        <v>2</v>
      </c>
      <c r="C597" s="722" t="s">
        <v>2320</v>
      </c>
      <c r="D597" s="723" t="s">
        <v>16</v>
      </c>
      <c r="E597" s="721" t="s">
        <v>221</v>
      </c>
      <c r="F597" s="721" t="s">
        <v>583</v>
      </c>
      <c r="G597" s="774">
        <v>30916</v>
      </c>
      <c r="H597" s="724">
        <f t="shared" ca="1" si="9"/>
        <v>35</v>
      </c>
      <c r="I597" s="725" t="s">
        <v>1403</v>
      </c>
      <c r="J597" s="721" t="s">
        <v>258</v>
      </c>
      <c r="K597" s="721" t="s">
        <v>6621</v>
      </c>
      <c r="L597" s="726"/>
      <c r="M597" s="726" t="s">
        <v>6426</v>
      </c>
      <c r="N597" s="722" t="s">
        <v>2099</v>
      </c>
      <c r="O597" s="721" t="s">
        <v>245</v>
      </c>
      <c r="P597" s="722" t="s">
        <v>2319</v>
      </c>
      <c r="Q597" s="759" t="s">
        <v>2318</v>
      </c>
      <c r="R597" t="s">
        <v>6965</v>
      </c>
    </row>
    <row r="598" spans="1:18">
      <c r="A598" s="721"/>
      <c r="B598" s="721">
        <v>3</v>
      </c>
      <c r="C598" s="722" t="s">
        <v>2324</v>
      </c>
      <c r="D598" s="723" t="s">
        <v>16</v>
      </c>
      <c r="E598" s="721" t="s">
        <v>254</v>
      </c>
      <c r="F598" s="721" t="s">
        <v>230</v>
      </c>
      <c r="G598" s="774">
        <v>38059</v>
      </c>
      <c r="H598" s="724">
        <f t="shared" ca="1" si="9"/>
        <v>16</v>
      </c>
      <c r="I598" s="725" t="s">
        <v>1403</v>
      </c>
      <c r="J598" s="721" t="s">
        <v>262</v>
      </c>
      <c r="K598" s="721" t="s">
        <v>6623</v>
      </c>
      <c r="L598" s="726"/>
      <c r="M598" s="726" t="s">
        <v>6426</v>
      </c>
      <c r="N598" s="722" t="s">
        <v>2099</v>
      </c>
      <c r="O598" s="721" t="s">
        <v>6640</v>
      </c>
      <c r="P598" s="722" t="s">
        <v>2323</v>
      </c>
      <c r="Q598" s="722" t="s">
        <v>2318</v>
      </c>
      <c r="R598" t="s">
        <v>6965</v>
      </c>
    </row>
    <row r="599" spans="1:18">
      <c r="A599" s="721"/>
      <c r="B599" s="721">
        <v>4</v>
      </c>
      <c r="C599" s="722" t="s">
        <v>2327</v>
      </c>
      <c r="D599" s="723" t="s">
        <v>16</v>
      </c>
      <c r="E599" s="721" t="s">
        <v>254</v>
      </c>
      <c r="F599" s="721" t="s">
        <v>230</v>
      </c>
      <c r="G599" s="774">
        <v>40341</v>
      </c>
      <c r="H599" s="724">
        <f t="shared" ca="1" si="9"/>
        <v>9</v>
      </c>
      <c r="I599" s="725" t="s">
        <v>1403</v>
      </c>
      <c r="J599" s="721" t="s">
        <v>6624</v>
      </c>
      <c r="K599" s="721" t="s">
        <v>6622</v>
      </c>
      <c r="L599" s="726"/>
      <c r="M599" s="726" t="s">
        <v>6426</v>
      </c>
      <c r="N599" s="722" t="s">
        <v>2099</v>
      </c>
      <c r="O599" s="721" t="s">
        <v>6640</v>
      </c>
      <c r="P599" s="727" t="s">
        <v>2326</v>
      </c>
      <c r="Q599" s="759" t="s">
        <v>2318</v>
      </c>
      <c r="R599" t="s">
        <v>6965</v>
      </c>
    </row>
    <row r="600" spans="1:18">
      <c r="A600" s="721">
        <v>166</v>
      </c>
      <c r="B600" s="721">
        <v>1</v>
      </c>
      <c r="C600" s="722" t="s">
        <v>6905</v>
      </c>
      <c r="D600" s="723" t="s">
        <v>23</v>
      </c>
      <c r="E600" s="721" t="s">
        <v>221</v>
      </c>
      <c r="F600" s="721" t="s">
        <v>376</v>
      </c>
      <c r="G600" s="774">
        <v>26285</v>
      </c>
      <c r="H600" s="724">
        <f t="shared" ca="1" si="9"/>
        <v>48</v>
      </c>
      <c r="I600" s="725" t="s">
        <v>4508</v>
      </c>
      <c r="J600" s="721" t="s">
        <v>267</v>
      </c>
      <c r="K600" s="721" t="s">
        <v>2330</v>
      </c>
      <c r="L600" s="726"/>
      <c r="M600" s="726" t="s">
        <v>6426</v>
      </c>
      <c r="N600" s="722" t="s">
        <v>2099</v>
      </c>
      <c r="O600" s="721" t="s">
        <v>222</v>
      </c>
      <c r="P600" s="722" t="s">
        <v>2328</v>
      </c>
      <c r="Q600" s="722" t="s">
        <v>2333</v>
      </c>
      <c r="R600" t="s">
        <v>6965</v>
      </c>
    </row>
    <row r="601" spans="1:18">
      <c r="A601" s="721"/>
      <c r="B601" s="721">
        <v>2</v>
      </c>
      <c r="C601" s="722" t="s">
        <v>2335</v>
      </c>
      <c r="D601" s="723" t="s">
        <v>16</v>
      </c>
      <c r="E601" s="721" t="s">
        <v>221</v>
      </c>
      <c r="F601" s="721" t="s">
        <v>376</v>
      </c>
      <c r="G601" s="774">
        <v>26825</v>
      </c>
      <c r="H601" s="724">
        <f t="shared" ca="1" si="9"/>
        <v>46</v>
      </c>
      <c r="I601" s="725" t="s">
        <v>4508</v>
      </c>
      <c r="J601" s="721" t="s">
        <v>267</v>
      </c>
      <c r="K601" s="721" t="s">
        <v>6621</v>
      </c>
      <c r="L601" s="726"/>
      <c r="M601" s="726" t="s">
        <v>6426</v>
      </c>
      <c r="N601" s="722" t="s">
        <v>2099</v>
      </c>
      <c r="O601" s="721" t="s">
        <v>245</v>
      </c>
      <c r="P601" s="722" t="s">
        <v>2334</v>
      </c>
      <c r="Q601" s="722" t="s">
        <v>2333</v>
      </c>
      <c r="R601" t="s">
        <v>6965</v>
      </c>
    </row>
    <row r="602" spans="1:18">
      <c r="A602" s="721"/>
      <c r="B602" s="721">
        <v>3</v>
      </c>
      <c r="C602" s="722" t="s">
        <v>2339</v>
      </c>
      <c r="D602" s="723" t="s">
        <v>16</v>
      </c>
      <c r="E602" s="721" t="s">
        <v>254</v>
      </c>
      <c r="F602" s="721" t="s">
        <v>230</v>
      </c>
      <c r="G602" s="774">
        <v>36731</v>
      </c>
      <c r="H602" s="724">
        <f t="shared" ca="1" si="9"/>
        <v>19</v>
      </c>
      <c r="I602" s="725" t="s">
        <v>4508</v>
      </c>
      <c r="J602" s="721" t="s">
        <v>262</v>
      </c>
      <c r="K602" s="721" t="s">
        <v>6623</v>
      </c>
      <c r="L602" s="726"/>
      <c r="M602" s="726" t="s">
        <v>6426</v>
      </c>
      <c r="N602" s="722" t="s">
        <v>2099</v>
      </c>
      <c r="O602" s="721" t="s">
        <v>6640</v>
      </c>
      <c r="P602" s="722" t="s">
        <v>2338</v>
      </c>
      <c r="Q602" s="722" t="s">
        <v>2333</v>
      </c>
      <c r="R602" t="s">
        <v>6965</v>
      </c>
    </row>
    <row r="603" spans="1:18">
      <c r="A603" s="721"/>
      <c r="B603" s="721">
        <v>4</v>
      </c>
      <c r="C603" s="722" t="s">
        <v>2341</v>
      </c>
      <c r="D603" s="723" t="s">
        <v>16</v>
      </c>
      <c r="E603" s="721" t="s">
        <v>254</v>
      </c>
      <c r="F603" s="721" t="s">
        <v>230</v>
      </c>
      <c r="G603" s="774">
        <v>38313</v>
      </c>
      <c r="H603" s="724">
        <f t="shared" ca="1" si="9"/>
        <v>15</v>
      </c>
      <c r="I603" s="725" t="s">
        <v>4508</v>
      </c>
      <c r="J603" s="721" t="s">
        <v>249</v>
      </c>
      <c r="K603" s="721" t="s">
        <v>6623</v>
      </c>
      <c r="L603" s="726"/>
      <c r="M603" s="726" t="s">
        <v>6426</v>
      </c>
      <c r="N603" s="722" t="s">
        <v>2099</v>
      </c>
      <c r="O603" s="721" t="s">
        <v>6640</v>
      </c>
      <c r="P603" s="727" t="s">
        <v>2340</v>
      </c>
      <c r="Q603" s="722" t="s">
        <v>2333</v>
      </c>
      <c r="R603" t="s">
        <v>6965</v>
      </c>
    </row>
    <row r="604" spans="1:18">
      <c r="A604" s="721"/>
      <c r="B604" s="721">
        <v>5</v>
      </c>
      <c r="C604" s="722" t="s">
        <v>2343</v>
      </c>
      <c r="D604" s="723" t="s">
        <v>23</v>
      </c>
      <c r="E604" s="721" t="s">
        <v>254</v>
      </c>
      <c r="F604" s="721" t="s">
        <v>230</v>
      </c>
      <c r="G604" s="774">
        <v>38912</v>
      </c>
      <c r="H604" s="724">
        <f t="shared" ca="1" si="9"/>
        <v>13</v>
      </c>
      <c r="I604" s="725" t="s">
        <v>4508</v>
      </c>
      <c r="J604" s="721" t="s">
        <v>249</v>
      </c>
      <c r="K604" s="721" t="s">
        <v>6623</v>
      </c>
      <c r="L604" s="726"/>
      <c r="M604" s="726" t="s">
        <v>6426</v>
      </c>
      <c r="N604" s="722" t="s">
        <v>2099</v>
      </c>
      <c r="O604" s="721" t="s">
        <v>6640</v>
      </c>
      <c r="P604" s="727" t="s">
        <v>2342</v>
      </c>
      <c r="Q604" s="722" t="s">
        <v>2333</v>
      </c>
      <c r="R604" t="s">
        <v>6965</v>
      </c>
    </row>
    <row r="605" spans="1:18">
      <c r="A605" s="721"/>
      <c r="B605" s="721">
        <v>6</v>
      </c>
      <c r="C605" s="722" t="s">
        <v>2345</v>
      </c>
      <c r="D605" s="723" t="s">
        <v>23</v>
      </c>
      <c r="E605" s="721" t="s">
        <v>254</v>
      </c>
      <c r="F605" s="721" t="s">
        <v>230</v>
      </c>
      <c r="G605" s="774">
        <v>40302</v>
      </c>
      <c r="H605" s="724">
        <f t="shared" ca="1" si="9"/>
        <v>9</v>
      </c>
      <c r="I605" s="725" t="s">
        <v>4508</v>
      </c>
      <c r="J605" s="721" t="s">
        <v>6624</v>
      </c>
      <c r="K605" s="721" t="s">
        <v>6622</v>
      </c>
      <c r="L605" s="726"/>
      <c r="M605" s="726" t="s">
        <v>6426</v>
      </c>
      <c r="N605" s="722" t="s">
        <v>2099</v>
      </c>
      <c r="O605" s="721" t="s">
        <v>6640</v>
      </c>
      <c r="P605" s="727" t="s">
        <v>2344</v>
      </c>
      <c r="Q605" s="722" t="s">
        <v>2333</v>
      </c>
      <c r="R605" t="s">
        <v>6965</v>
      </c>
    </row>
    <row r="606" spans="1:18">
      <c r="A606" s="721">
        <v>167</v>
      </c>
      <c r="B606" s="721">
        <v>1</v>
      </c>
      <c r="C606" s="722" t="s">
        <v>2347</v>
      </c>
      <c r="D606" s="723" t="s">
        <v>23</v>
      </c>
      <c r="E606" s="721" t="s">
        <v>221</v>
      </c>
      <c r="F606" s="721" t="s">
        <v>288</v>
      </c>
      <c r="G606" s="774">
        <v>29469</v>
      </c>
      <c r="H606" s="724">
        <f t="shared" ca="1" si="9"/>
        <v>39</v>
      </c>
      <c r="I606" s="725" t="s">
        <v>1403</v>
      </c>
      <c r="J606" s="721" t="s">
        <v>258</v>
      </c>
      <c r="K606" s="721" t="s">
        <v>165</v>
      </c>
      <c r="L606" s="726"/>
      <c r="M606" s="726" t="s">
        <v>6426</v>
      </c>
      <c r="N606" s="722" t="s">
        <v>2099</v>
      </c>
      <c r="O606" s="721" t="s">
        <v>222</v>
      </c>
      <c r="P606" s="734" t="s">
        <v>2346</v>
      </c>
      <c r="Q606" s="734" t="s">
        <v>2350</v>
      </c>
      <c r="R606" t="s">
        <v>6965</v>
      </c>
    </row>
    <row r="607" spans="1:18">
      <c r="A607" s="721"/>
      <c r="B607" s="721">
        <v>2</v>
      </c>
      <c r="C607" s="722" t="s">
        <v>2352</v>
      </c>
      <c r="D607" s="723" t="s">
        <v>16</v>
      </c>
      <c r="E607" s="721" t="s">
        <v>221</v>
      </c>
      <c r="F607" s="721" t="s">
        <v>2164</v>
      </c>
      <c r="G607" s="774">
        <v>32821</v>
      </c>
      <c r="H607" s="724">
        <f t="shared" ca="1" si="9"/>
        <v>30</v>
      </c>
      <c r="I607" s="725" t="s">
        <v>1403</v>
      </c>
      <c r="J607" s="721" t="s">
        <v>267</v>
      </c>
      <c r="K607" s="721" t="s">
        <v>6621</v>
      </c>
      <c r="L607" s="726"/>
      <c r="M607" s="726" t="s">
        <v>6426</v>
      </c>
      <c r="N607" s="722" t="s">
        <v>2099</v>
      </c>
      <c r="O607" s="721" t="s">
        <v>245</v>
      </c>
      <c r="P607" s="734" t="s">
        <v>2351</v>
      </c>
      <c r="Q607" s="734" t="s">
        <v>2350</v>
      </c>
      <c r="R607" t="s">
        <v>6965</v>
      </c>
    </row>
    <row r="608" spans="1:18">
      <c r="A608" s="721"/>
      <c r="B608" s="721">
        <v>3</v>
      </c>
      <c r="C608" s="722" t="s">
        <v>2355</v>
      </c>
      <c r="D608" s="723" t="s">
        <v>23</v>
      </c>
      <c r="E608" s="721" t="s">
        <v>254</v>
      </c>
      <c r="F608" s="721" t="s">
        <v>230</v>
      </c>
      <c r="G608" s="774">
        <v>39676</v>
      </c>
      <c r="H608" s="724">
        <f t="shared" ca="1" si="9"/>
        <v>11</v>
      </c>
      <c r="I608" s="725" t="s">
        <v>1403</v>
      </c>
      <c r="J608" s="721" t="s">
        <v>249</v>
      </c>
      <c r="K608" s="721" t="s">
        <v>6623</v>
      </c>
      <c r="L608" s="726"/>
      <c r="M608" s="726" t="s">
        <v>6426</v>
      </c>
      <c r="N608" s="722" t="s">
        <v>2099</v>
      </c>
      <c r="O608" s="721" t="s">
        <v>6640</v>
      </c>
      <c r="P608" s="734" t="s">
        <v>2354</v>
      </c>
      <c r="Q608" s="734" t="s">
        <v>2350</v>
      </c>
      <c r="R608" t="s">
        <v>6965</v>
      </c>
    </row>
    <row r="609" spans="1:18">
      <c r="A609" s="721"/>
      <c r="B609" s="721">
        <v>4</v>
      </c>
      <c r="C609" s="722" t="s">
        <v>2357</v>
      </c>
      <c r="D609" s="723" t="s">
        <v>23</v>
      </c>
      <c r="E609" s="721" t="s">
        <v>254</v>
      </c>
      <c r="F609" s="721" t="s">
        <v>230</v>
      </c>
      <c r="G609" s="774">
        <v>42054</v>
      </c>
      <c r="H609" s="724">
        <f t="shared" ca="1" si="9"/>
        <v>5</v>
      </c>
      <c r="I609" s="725" t="s">
        <v>1403</v>
      </c>
      <c r="J609" s="721" t="s">
        <v>6624</v>
      </c>
      <c r="K609" s="721" t="s">
        <v>6622</v>
      </c>
      <c r="L609" s="726"/>
      <c r="M609" s="726" t="s">
        <v>6426</v>
      </c>
      <c r="N609" s="722" t="s">
        <v>2099</v>
      </c>
      <c r="O609" s="721" t="s">
        <v>6640</v>
      </c>
      <c r="P609" s="736" t="s">
        <v>2356</v>
      </c>
      <c r="Q609" s="734" t="s">
        <v>2350</v>
      </c>
      <c r="R609" t="s">
        <v>6965</v>
      </c>
    </row>
    <row r="610" spans="1:18">
      <c r="A610" s="721">
        <v>168</v>
      </c>
      <c r="B610" s="721">
        <v>1</v>
      </c>
      <c r="C610" s="722" t="s">
        <v>2359</v>
      </c>
      <c r="D610" s="723" t="s">
        <v>23</v>
      </c>
      <c r="E610" s="721" t="s">
        <v>221</v>
      </c>
      <c r="F610" s="721" t="s">
        <v>219</v>
      </c>
      <c r="G610" s="774">
        <v>31181</v>
      </c>
      <c r="H610" s="724">
        <f t="shared" ca="1" si="9"/>
        <v>34</v>
      </c>
      <c r="I610" s="725" t="s">
        <v>1403</v>
      </c>
      <c r="J610" s="721" t="s">
        <v>241</v>
      </c>
      <c r="K610" s="721" t="s">
        <v>6822</v>
      </c>
      <c r="L610" s="726"/>
      <c r="M610" s="726" t="s">
        <v>6426</v>
      </c>
      <c r="N610" s="722" t="s">
        <v>2099</v>
      </c>
      <c r="O610" s="721" t="s">
        <v>222</v>
      </c>
      <c r="P610" s="722" t="s">
        <v>2358</v>
      </c>
      <c r="Q610" s="722" t="s">
        <v>2307</v>
      </c>
      <c r="R610" t="s">
        <v>6965</v>
      </c>
    </row>
    <row r="611" spans="1:18">
      <c r="A611" s="721"/>
      <c r="B611" s="721">
        <v>2</v>
      </c>
      <c r="C611" s="722" t="s">
        <v>2362</v>
      </c>
      <c r="D611" s="723" t="s">
        <v>16</v>
      </c>
      <c r="E611" s="721" t="s">
        <v>221</v>
      </c>
      <c r="F611" s="721" t="s">
        <v>2363</v>
      </c>
      <c r="G611" s="774">
        <v>32670</v>
      </c>
      <c r="H611" s="724">
        <f t="shared" ca="1" si="9"/>
        <v>30</v>
      </c>
      <c r="I611" s="725" t="s">
        <v>1403</v>
      </c>
      <c r="J611" s="721" t="s">
        <v>258</v>
      </c>
      <c r="K611" s="721" t="s">
        <v>6621</v>
      </c>
      <c r="L611" s="726"/>
      <c r="M611" s="726" t="s">
        <v>6426</v>
      </c>
      <c r="N611" s="722" t="s">
        <v>2099</v>
      </c>
      <c r="O611" s="721" t="s">
        <v>245</v>
      </c>
      <c r="P611" s="722" t="s">
        <v>2361</v>
      </c>
      <c r="Q611" s="722" t="s">
        <v>2307</v>
      </c>
      <c r="R611" t="s">
        <v>6965</v>
      </c>
    </row>
    <row r="612" spans="1:18">
      <c r="A612" s="721"/>
      <c r="B612" s="721">
        <v>3</v>
      </c>
      <c r="C612" s="722" t="s">
        <v>2367</v>
      </c>
      <c r="D612" s="723" t="s">
        <v>16</v>
      </c>
      <c r="E612" s="721" t="s">
        <v>254</v>
      </c>
      <c r="F612" s="721" t="s">
        <v>22</v>
      </c>
      <c r="G612" s="774">
        <v>39539</v>
      </c>
      <c r="H612" s="724">
        <f t="shared" ca="1" si="9"/>
        <v>12</v>
      </c>
      <c r="I612" s="725" t="s">
        <v>1403</v>
      </c>
      <c r="J612" s="721" t="s">
        <v>249</v>
      </c>
      <c r="K612" s="721" t="s">
        <v>6623</v>
      </c>
      <c r="L612" s="726"/>
      <c r="M612" s="726" t="s">
        <v>6426</v>
      </c>
      <c r="N612" s="722" t="s">
        <v>2099</v>
      </c>
      <c r="O612" s="721" t="s">
        <v>6640</v>
      </c>
      <c r="P612" s="727" t="s">
        <v>2366</v>
      </c>
      <c r="Q612" s="722" t="s">
        <v>2307</v>
      </c>
      <c r="R612" t="s">
        <v>6965</v>
      </c>
    </row>
    <row r="613" spans="1:18">
      <c r="A613" s="721"/>
      <c r="B613" s="721">
        <v>4</v>
      </c>
      <c r="C613" s="722" t="s">
        <v>6904</v>
      </c>
      <c r="D613" s="723" t="s">
        <v>16</v>
      </c>
      <c r="E613" s="721" t="s">
        <v>254</v>
      </c>
      <c r="F613" s="721" t="s">
        <v>22</v>
      </c>
      <c r="G613" s="774">
        <v>43014</v>
      </c>
      <c r="H613" s="724">
        <f t="shared" ca="1" si="9"/>
        <v>2</v>
      </c>
      <c r="I613" s="725" t="s">
        <v>1403</v>
      </c>
      <c r="J613" s="721" t="s">
        <v>6624</v>
      </c>
      <c r="K613" s="721" t="s">
        <v>6622</v>
      </c>
      <c r="L613" s="726"/>
      <c r="M613" s="726" t="s">
        <v>6426</v>
      </c>
      <c r="N613" s="722" t="s">
        <v>2099</v>
      </c>
      <c r="O613" s="721" t="s">
        <v>6640</v>
      </c>
      <c r="P613" s="727"/>
      <c r="Q613" s="722"/>
      <c r="R613" t="s">
        <v>6965</v>
      </c>
    </row>
    <row r="614" spans="1:18">
      <c r="A614" s="721">
        <v>169</v>
      </c>
      <c r="B614" s="721">
        <v>1</v>
      </c>
      <c r="C614" s="722" t="s">
        <v>2370</v>
      </c>
      <c r="D614" s="723" t="s">
        <v>23</v>
      </c>
      <c r="E614" s="721" t="s">
        <v>221</v>
      </c>
      <c r="F614" s="721" t="s">
        <v>583</v>
      </c>
      <c r="G614" s="774">
        <v>26048</v>
      </c>
      <c r="H614" s="724">
        <f t="shared" ca="1" si="9"/>
        <v>48</v>
      </c>
      <c r="I614" s="725" t="s">
        <v>1403</v>
      </c>
      <c r="J614" s="721" t="s">
        <v>267</v>
      </c>
      <c r="K614" s="721" t="s">
        <v>6822</v>
      </c>
      <c r="L614" s="726"/>
      <c r="M614" s="726" t="s">
        <v>6426</v>
      </c>
      <c r="N614" s="722" t="s">
        <v>2099</v>
      </c>
      <c r="O614" s="721" t="s">
        <v>222</v>
      </c>
      <c r="P614" s="722" t="s">
        <v>2369</v>
      </c>
      <c r="Q614" s="722" t="s">
        <v>2372</v>
      </c>
      <c r="R614" t="s">
        <v>6965</v>
      </c>
    </row>
    <row r="615" spans="1:18">
      <c r="A615" s="721"/>
      <c r="B615" s="721">
        <v>2</v>
      </c>
      <c r="C615" s="722" t="s">
        <v>2374</v>
      </c>
      <c r="D615" s="723" t="s">
        <v>16</v>
      </c>
      <c r="E615" s="721" t="s">
        <v>221</v>
      </c>
      <c r="F615" s="721" t="s">
        <v>524</v>
      </c>
      <c r="G615" s="774">
        <v>28440</v>
      </c>
      <c r="H615" s="724">
        <f t="shared" ca="1" si="9"/>
        <v>42</v>
      </c>
      <c r="I615" s="725" t="s">
        <v>1403</v>
      </c>
      <c r="J615" s="721" t="s">
        <v>267</v>
      </c>
      <c r="K615" s="721" t="s">
        <v>6621</v>
      </c>
      <c r="L615" s="726"/>
      <c r="M615" s="726" t="s">
        <v>6426</v>
      </c>
      <c r="N615" s="722" t="s">
        <v>2099</v>
      </c>
      <c r="O615" s="721" t="s">
        <v>245</v>
      </c>
      <c r="P615" s="722" t="s">
        <v>2373</v>
      </c>
      <c r="Q615" s="722" t="s">
        <v>2372</v>
      </c>
      <c r="R615" t="s">
        <v>6965</v>
      </c>
    </row>
    <row r="616" spans="1:18">
      <c r="A616" s="721"/>
      <c r="B616" s="721">
        <v>3</v>
      </c>
      <c r="C616" s="722" t="s">
        <v>2379</v>
      </c>
      <c r="D616" s="723" t="s">
        <v>23</v>
      </c>
      <c r="E616" s="721" t="s">
        <v>254</v>
      </c>
      <c r="F616" s="721" t="s">
        <v>230</v>
      </c>
      <c r="G616" s="774">
        <v>37446</v>
      </c>
      <c r="H616" s="724">
        <f t="shared" ca="1" si="9"/>
        <v>17</v>
      </c>
      <c r="I616" s="725" t="s">
        <v>1403</v>
      </c>
      <c r="J616" s="721" t="s">
        <v>262</v>
      </c>
      <c r="K616" s="721" t="s">
        <v>6623</v>
      </c>
      <c r="L616" s="726"/>
      <c r="M616" s="726" t="s">
        <v>6426</v>
      </c>
      <c r="N616" s="722" t="s">
        <v>2099</v>
      </c>
      <c r="O616" s="721" t="s">
        <v>6640</v>
      </c>
      <c r="P616" s="722" t="s">
        <v>2378</v>
      </c>
      <c r="Q616" s="722" t="s">
        <v>2372</v>
      </c>
      <c r="R616" t="s">
        <v>6965</v>
      </c>
    </row>
    <row r="617" spans="1:18">
      <c r="A617" s="721"/>
      <c r="B617" s="721">
        <v>4</v>
      </c>
      <c r="C617" s="722" t="s">
        <v>2381</v>
      </c>
      <c r="D617" s="723" t="s">
        <v>16</v>
      </c>
      <c r="E617" s="721" t="s">
        <v>254</v>
      </c>
      <c r="F617" s="721" t="s">
        <v>230</v>
      </c>
      <c r="G617" s="774">
        <v>39837</v>
      </c>
      <c r="H617" s="724">
        <f t="shared" ca="1" si="9"/>
        <v>11</v>
      </c>
      <c r="I617" s="725" t="s">
        <v>1403</v>
      </c>
      <c r="J617" s="721" t="s">
        <v>249</v>
      </c>
      <c r="K617" s="721" t="s">
        <v>6623</v>
      </c>
      <c r="L617" s="726"/>
      <c r="M617" s="726" t="s">
        <v>6426</v>
      </c>
      <c r="N617" s="722" t="s">
        <v>2099</v>
      </c>
      <c r="O617" s="721" t="s">
        <v>6640</v>
      </c>
      <c r="P617" s="734" t="s">
        <v>2380</v>
      </c>
      <c r="Q617" s="722" t="s">
        <v>2372</v>
      </c>
      <c r="R617" t="s">
        <v>6965</v>
      </c>
    </row>
    <row r="618" spans="1:18">
      <c r="A618" s="721">
        <v>170</v>
      </c>
      <c r="B618" s="721">
        <v>1</v>
      </c>
      <c r="C618" s="722" t="s">
        <v>2383</v>
      </c>
      <c r="D618" s="723" t="s">
        <v>23</v>
      </c>
      <c r="E618" s="721" t="s">
        <v>221</v>
      </c>
      <c r="F618" s="721" t="s">
        <v>22</v>
      </c>
      <c r="G618" s="774">
        <v>33146</v>
      </c>
      <c r="H618" s="724">
        <f t="shared" ca="1" si="9"/>
        <v>29</v>
      </c>
      <c r="I618" s="725" t="s">
        <v>1403</v>
      </c>
      <c r="J618" s="721" t="s">
        <v>267</v>
      </c>
      <c r="K618" s="721" t="s">
        <v>224</v>
      </c>
      <c r="L618" s="726"/>
      <c r="M618" s="726" t="s">
        <v>6426</v>
      </c>
      <c r="N618" s="722" t="s">
        <v>2099</v>
      </c>
      <c r="O618" s="721" t="s">
        <v>222</v>
      </c>
      <c r="P618" s="722" t="s">
        <v>2382</v>
      </c>
      <c r="Q618" s="722" t="s">
        <v>1836</v>
      </c>
      <c r="R618" t="s">
        <v>6965</v>
      </c>
    </row>
    <row r="619" spans="1:18">
      <c r="A619" s="721"/>
      <c r="B619" s="721">
        <v>2</v>
      </c>
      <c r="C619" s="722" t="s">
        <v>2385</v>
      </c>
      <c r="D619" s="723" t="s">
        <v>16</v>
      </c>
      <c r="E619" s="721" t="s">
        <v>221</v>
      </c>
      <c r="F619" s="721" t="s">
        <v>230</v>
      </c>
      <c r="G619" s="774">
        <v>33597</v>
      </c>
      <c r="H619" s="724">
        <f t="shared" ca="1" si="9"/>
        <v>28</v>
      </c>
      <c r="I619" s="725" t="s">
        <v>1403</v>
      </c>
      <c r="J619" s="721" t="s">
        <v>267</v>
      </c>
      <c r="K619" s="721" t="s">
        <v>6621</v>
      </c>
      <c r="L619" s="726"/>
      <c r="M619" s="726" t="s">
        <v>6426</v>
      </c>
      <c r="N619" s="722" t="s">
        <v>2099</v>
      </c>
      <c r="O619" s="721" t="s">
        <v>245</v>
      </c>
      <c r="P619" s="734" t="s">
        <v>2384</v>
      </c>
      <c r="Q619" s="722" t="s">
        <v>1836</v>
      </c>
      <c r="R619" t="s">
        <v>6965</v>
      </c>
    </row>
    <row r="620" spans="1:18">
      <c r="A620" s="721"/>
      <c r="B620" s="721">
        <v>3</v>
      </c>
      <c r="C620" s="722" t="s">
        <v>2389</v>
      </c>
      <c r="D620" s="723" t="s">
        <v>23</v>
      </c>
      <c r="E620" s="721" t="s">
        <v>254</v>
      </c>
      <c r="F620" s="721" t="s">
        <v>230</v>
      </c>
      <c r="G620" s="774">
        <v>40098</v>
      </c>
      <c r="H620" s="724">
        <f t="shared" ca="1" si="9"/>
        <v>10</v>
      </c>
      <c r="I620" s="725" t="s">
        <v>1403</v>
      </c>
      <c r="J620" s="721" t="s">
        <v>6624</v>
      </c>
      <c r="K620" s="721" t="s">
        <v>6623</v>
      </c>
      <c r="L620" s="726"/>
      <c r="M620" s="726" t="s">
        <v>6426</v>
      </c>
      <c r="N620" s="722" t="s">
        <v>2099</v>
      </c>
      <c r="O620" s="721" t="s">
        <v>6640</v>
      </c>
      <c r="P620" s="734" t="s">
        <v>2388</v>
      </c>
      <c r="Q620" s="722" t="s">
        <v>1836</v>
      </c>
      <c r="R620" t="s">
        <v>6965</v>
      </c>
    </row>
    <row r="621" spans="1:18">
      <c r="A621" s="721"/>
      <c r="B621" s="721">
        <v>4</v>
      </c>
      <c r="C621" s="722" t="s">
        <v>6906</v>
      </c>
      <c r="D621" s="723" t="s">
        <v>23</v>
      </c>
      <c r="E621" s="721" t="s">
        <v>254</v>
      </c>
      <c r="F621" s="721"/>
      <c r="G621" s="774"/>
      <c r="H621" s="724"/>
      <c r="I621" s="725" t="s">
        <v>1403</v>
      </c>
      <c r="J621" s="721" t="s">
        <v>6624</v>
      </c>
      <c r="K621" s="721" t="s">
        <v>6622</v>
      </c>
      <c r="L621" s="726"/>
      <c r="M621" s="726"/>
      <c r="N621" s="722"/>
      <c r="O621" s="721" t="s">
        <v>6640</v>
      </c>
      <c r="P621" s="734"/>
      <c r="Q621" s="722"/>
      <c r="R621" t="s">
        <v>6965</v>
      </c>
    </row>
    <row r="622" spans="1:18">
      <c r="A622" s="721">
        <v>171</v>
      </c>
      <c r="B622" s="721">
        <v>1</v>
      </c>
      <c r="C622" s="722" t="s">
        <v>123</v>
      </c>
      <c r="D622" s="723" t="s">
        <v>23</v>
      </c>
      <c r="E622" s="721" t="s">
        <v>221</v>
      </c>
      <c r="F622" s="721" t="s">
        <v>622</v>
      </c>
      <c r="G622" s="774">
        <v>25939</v>
      </c>
      <c r="H622" s="724">
        <f t="shared" ca="1" si="9"/>
        <v>49</v>
      </c>
      <c r="I622" s="725" t="s">
        <v>1403</v>
      </c>
      <c r="J622" s="721" t="s">
        <v>258</v>
      </c>
      <c r="K622" s="721" t="s">
        <v>165</v>
      </c>
      <c r="L622" s="726"/>
      <c r="M622" s="726" t="s">
        <v>6426</v>
      </c>
      <c r="N622" s="722" t="s">
        <v>2099</v>
      </c>
      <c r="O622" s="721" t="s">
        <v>222</v>
      </c>
      <c r="P622" s="727" t="s">
        <v>2390</v>
      </c>
      <c r="Q622" s="741" t="s">
        <v>2393</v>
      </c>
      <c r="R622" t="s">
        <v>6965</v>
      </c>
    </row>
    <row r="623" spans="1:18">
      <c r="A623" s="721"/>
      <c r="B623" s="721">
        <v>2</v>
      </c>
      <c r="C623" s="722" t="s">
        <v>2395</v>
      </c>
      <c r="D623" s="723" t="s">
        <v>16</v>
      </c>
      <c r="E623" s="721" t="s">
        <v>221</v>
      </c>
      <c r="F623" s="721" t="s">
        <v>583</v>
      </c>
      <c r="G623" s="774">
        <v>27067</v>
      </c>
      <c r="H623" s="724">
        <f t="shared" ca="1" si="9"/>
        <v>46</v>
      </c>
      <c r="I623" s="725" t="s">
        <v>1403</v>
      </c>
      <c r="J623" s="721" t="s">
        <v>258</v>
      </c>
      <c r="K623" s="721" t="s">
        <v>6621</v>
      </c>
      <c r="L623" s="726"/>
      <c r="M623" s="726" t="s">
        <v>6426</v>
      </c>
      <c r="N623" s="722" t="s">
        <v>2099</v>
      </c>
      <c r="O623" s="721" t="s">
        <v>245</v>
      </c>
      <c r="P623" s="727" t="s">
        <v>2394</v>
      </c>
      <c r="Q623" s="741" t="s">
        <v>2393</v>
      </c>
      <c r="R623" t="s">
        <v>6965</v>
      </c>
    </row>
    <row r="624" spans="1:18">
      <c r="A624" s="721"/>
      <c r="B624" s="721">
        <v>3</v>
      </c>
      <c r="C624" s="722" t="s">
        <v>2398</v>
      </c>
      <c r="D624" s="723" t="s">
        <v>23</v>
      </c>
      <c r="E624" s="721" t="s">
        <v>254</v>
      </c>
      <c r="F624" s="721" t="s">
        <v>583</v>
      </c>
      <c r="G624" s="774">
        <v>34887</v>
      </c>
      <c r="H624" s="724">
        <f t="shared" ca="1" si="9"/>
        <v>24</v>
      </c>
      <c r="I624" s="725" t="s">
        <v>1403</v>
      </c>
      <c r="J624" s="721" t="s">
        <v>267</v>
      </c>
      <c r="K624" s="721" t="s">
        <v>6622</v>
      </c>
      <c r="L624" s="726"/>
      <c r="M624" s="726" t="s">
        <v>6426</v>
      </c>
      <c r="N624" s="722" t="s">
        <v>2099</v>
      </c>
      <c r="O624" s="721" t="s">
        <v>6640</v>
      </c>
      <c r="P624" s="727" t="s">
        <v>2397</v>
      </c>
      <c r="Q624" s="741" t="s">
        <v>2393</v>
      </c>
      <c r="R624" t="s">
        <v>6965</v>
      </c>
    </row>
    <row r="625" spans="1:18">
      <c r="A625" s="721"/>
      <c r="B625" s="721">
        <v>4</v>
      </c>
      <c r="C625" s="722" t="s">
        <v>2400</v>
      </c>
      <c r="D625" s="723" t="s">
        <v>23</v>
      </c>
      <c r="E625" s="721" t="s">
        <v>254</v>
      </c>
      <c r="F625" s="721" t="s">
        <v>583</v>
      </c>
      <c r="G625" s="774">
        <v>35921</v>
      </c>
      <c r="H625" s="724">
        <f t="shared" ca="1" si="9"/>
        <v>21</v>
      </c>
      <c r="I625" s="725" t="s">
        <v>1403</v>
      </c>
      <c r="J625" s="721" t="s">
        <v>258</v>
      </c>
      <c r="K625" s="721" t="s">
        <v>6622</v>
      </c>
      <c r="L625" s="726"/>
      <c r="M625" s="726" t="s">
        <v>6426</v>
      </c>
      <c r="N625" s="722" t="s">
        <v>2099</v>
      </c>
      <c r="O625" s="721" t="s">
        <v>6640</v>
      </c>
      <c r="P625" s="734" t="s">
        <v>2399</v>
      </c>
      <c r="Q625" s="741" t="s">
        <v>2393</v>
      </c>
      <c r="R625" t="s">
        <v>6965</v>
      </c>
    </row>
    <row r="626" spans="1:18">
      <c r="A626" s="721"/>
      <c r="B626" s="738">
        <v>5</v>
      </c>
      <c r="C626" s="722" t="s">
        <v>2402</v>
      </c>
      <c r="D626" s="723" t="s">
        <v>16</v>
      </c>
      <c r="E626" s="738" t="s">
        <v>254</v>
      </c>
      <c r="F626" s="738" t="s">
        <v>230</v>
      </c>
      <c r="G626" s="774">
        <v>41068</v>
      </c>
      <c r="H626" s="724">
        <f t="shared" ca="1" si="9"/>
        <v>7</v>
      </c>
      <c r="I626" s="725" t="s">
        <v>1403</v>
      </c>
      <c r="J626" s="738" t="s">
        <v>6624</v>
      </c>
      <c r="K626" s="738" t="s">
        <v>6622</v>
      </c>
      <c r="L626" s="726"/>
      <c r="M626" s="726" t="s">
        <v>6426</v>
      </c>
      <c r="N626" s="722" t="s">
        <v>2099</v>
      </c>
      <c r="O626" s="738" t="s">
        <v>6640</v>
      </c>
      <c r="P626" s="727" t="s">
        <v>2401</v>
      </c>
      <c r="Q626" s="741" t="s">
        <v>2393</v>
      </c>
      <c r="R626" t="s">
        <v>6965</v>
      </c>
    </row>
    <row r="627" spans="1:18">
      <c r="A627" s="721">
        <v>172</v>
      </c>
      <c r="B627" s="721">
        <v>1</v>
      </c>
      <c r="C627" s="722" t="s">
        <v>2126</v>
      </c>
      <c r="D627" s="723" t="s">
        <v>16</v>
      </c>
      <c r="E627" s="721" t="s">
        <v>221</v>
      </c>
      <c r="F627" s="721" t="s">
        <v>970</v>
      </c>
      <c r="G627" s="774">
        <v>19555</v>
      </c>
      <c r="H627" s="724">
        <f t="shared" ca="1" si="9"/>
        <v>66</v>
      </c>
      <c r="I627" s="725" t="s">
        <v>1403</v>
      </c>
      <c r="J627" s="721" t="s">
        <v>241</v>
      </c>
      <c r="K627" s="721" t="s">
        <v>6621</v>
      </c>
      <c r="L627" s="726"/>
      <c r="M627" s="726" t="s">
        <v>6426</v>
      </c>
      <c r="N627" s="722" t="s">
        <v>2099</v>
      </c>
      <c r="O627" s="721" t="s">
        <v>222</v>
      </c>
      <c r="P627" s="722" t="s">
        <v>2403</v>
      </c>
      <c r="Q627" s="722" t="s">
        <v>2406</v>
      </c>
      <c r="R627" t="s">
        <v>6965</v>
      </c>
    </row>
    <row r="628" spans="1:18">
      <c r="A628" s="721">
        <v>173</v>
      </c>
      <c r="B628" s="721">
        <v>1</v>
      </c>
      <c r="C628" s="722" t="s">
        <v>2408</v>
      </c>
      <c r="D628" s="723" t="s">
        <v>23</v>
      </c>
      <c r="E628" s="721" t="s">
        <v>221</v>
      </c>
      <c r="F628" s="721" t="s">
        <v>288</v>
      </c>
      <c r="G628" s="774">
        <v>31287</v>
      </c>
      <c r="H628" s="724">
        <f t="shared" ca="1" si="9"/>
        <v>34</v>
      </c>
      <c r="I628" s="725" t="s">
        <v>1403</v>
      </c>
      <c r="J628" s="721" t="s">
        <v>241</v>
      </c>
      <c r="K628" s="721" t="s">
        <v>1660</v>
      </c>
      <c r="L628" s="726"/>
      <c r="M628" s="726" t="s">
        <v>6426</v>
      </c>
      <c r="N628" s="722" t="s">
        <v>2099</v>
      </c>
      <c r="O628" s="721" t="s">
        <v>222</v>
      </c>
      <c r="P628" s="727" t="s">
        <v>2407</v>
      </c>
      <c r="Q628" s="734" t="s">
        <v>2411</v>
      </c>
      <c r="R628" t="s">
        <v>6965</v>
      </c>
    </row>
    <row r="629" spans="1:18">
      <c r="A629" s="721"/>
      <c r="B629" s="721">
        <v>2</v>
      </c>
      <c r="C629" s="722" t="s">
        <v>2413</v>
      </c>
      <c r="D629" s="723" t="s">
        <v>16</v>
      </c>
      <c r="E629" s="721" t="s">
        <v>221</v>
      </c>
      <c r="F629" s="721" t="s">
        <v>288</v>
      </c>
      <c r="G629" s="774">
        <v>33041</v>
      </c>
      <c r="H629" s="724">
        <f t="shared" ref="H629:H696" ca="1" si="10">DATEDIF(G629,TODAY(),"Y")</f>
        <v>29</v>
      </c>
      <c r="I629" s="725" t="s">
        <v>1403</v>
      </c>
      <c r="J629" s="721" t="s">
        <v>267</v>
      </c>
      <c r="K629" s="721" t="s">
        <v>6621</v>
      </c>
      <c r="L629" s="726"/>
      <c r="M629" s="726" t="s">
        <v>6426</v>
      </c>
      <c r="N629" s="722" t="s">
        <v>2099</v>
      </c>
      <c r="O629" s="721" t="s">
        <v>245</v>
      </c>
      <c r="P629" s="727" t="s">
        <v>2412</v>
      </c>
      <c r="Q629" s="734" t="s">
        <v>2411</v>
      </c>
      <c r="R629" t="s">
        <v>6965</v>
      </c>
    </row>
    <row r="630" spans="1:18">
      <c r="A630" s="721"/>
      <c r="B630" s="721">
        <v>3</v>
      </c>
      <c r="C630" s="722" t="s">
        <v>2417</v>
      </c>
      <c r="D630" s="723" t="s">
        <v>23</v>
      </c>
      <c r="E630" s="721" t="s">
        <v>254</v>
      </c>
      <c r="F630" s="721" t="s">
        <v>230</v>
      </c>
      <c r="G630" s="774">
        <v>39945</v>
      </c>
      <c r="H630" s="724">
        <f t="shared" ca="1" si="10"/>
        <v>10</v>
      </c>
      <c r="I630" s="725" t="s">
        <v>1403</v>
      </c>
      <c r="J630" s="721" t="s">
        <v>249</v>
      </c>
      <c r="K630" s="721" t="s">
        <v>6623</v>
      </c>
      <c r="L630" s="726"/>
      <c r="M630" s="726" t="s">
        <v>6426</v>
      </c>
      <c r="N630" s="722" t="s">
        <v>2099</v>
      </c>
      <c r="O630" s="721" t="s">
        <v>6640</v>
      </c>
      <c r="P630" s="727" t="s">
        <v>2416</v>
      </c>
      <c r="Q630" s="734" t="s">
        <v>2411</v>
      </c>
      <c r="R630" t="s">
        <v>6965</v>
      </c>
    </row>
    <row r="631" spans="1:18">
      <c r="A631" s="721"/>
      <c r="B631" s="721">
        <v>4</v>
      </c>
      <c r="C631" s="722" t="s">
        <v>2419</v>
      </c>
      <c r="D631" s="723" t="s">
        <v>16</v>
      </c>
      <c r="E631" s="721" t="s">
        <v>254</v>
      </c>
      <c r="F631" s="721" t="s">
        <v>229</v>
      </c>
      <c r="G631" s="774">
        <v>42360</v>
      </c>
      <c r="H631" s="724">
        <f t="shared" ca="1" si="10"/>
        <v>4</v>
      </c>
      <c r="I631" s="725" t="s">
        <v>1403</v>
      </c>
      <c r="J631" s="721" t="s">
        <v>6624</v>
      </c>
      <c r="K631" s="721" t="s">
        <v>6622</v>
      </c>
      <c r="L631" s="726"/>
      <c r="M631" s="726" t="s">
        <v>6426</v>
      </c>
      <c r="N631" s="722" t="s">
        <v>2099</v>
      </c>
      <c r="O631" s="721" t="s">
        <v>6640</v>
      </c>
      <c r="P631" s="727" t="s">
        <v>2418</v>
      </c>
      <c r="Q631" s="734" t="s">
        <v>2411</v>
      </c>
      <c r="R631" t="s">
        <v>6965</v>
      </c>
    </row>
    <row r="632" spans="1:18">
      <c r="A632" s="721">
        <v>174</v>
      </c>
      <c r="B632" s="721">
        <v>1</v>
      </c>
      <c r="C632" s="722" t="s">
        <v>2421</v>
      </c>
      <c r="D632" s="723" t="s">
        <v>23</v>
      </c>
      <c r="E632" s="721" t="s">
        <v>221</v>
      </c>
      <c r="F632" s="721" t="s">
        <v>2422</v>
      </c>
      <c r="G632" s="774">
        <v>29999</v>
      </c>
      <c r="H632" s="724">
        <f t="shared" ca="1" si="10"/>
        <v>38</v>
      </c>
      <c r="I632" s="725" t="s">
        <v>1403</v>
      </c>
      <c r="J632" s="721" t="s">
        <v>241</v>
      </c>
      <c r="K632" s="721" t="s">
        <v>6822</v>
      </c>
      <c r="L632" s="726"/>
      <c r="M632" s="726" t="s">
        <v>6426</v>
      </c>
      <c r="N632" s="722" t="s">
        <v>2099</v>
      </c>
      <c r="O632" s="721" t="s">
        <v>222</v>
      </c>
      <c r="P632" s="727" t="s">
        <v>2420</v>
      </c>
      <c r="Q632" s="722" t="s">
        <v>392</v>
      </c>
      <c r="R632" t="s">
        <v>6965</v>
      </c>
    </row>
    <row r="633" spans="1:18">
      <c r="A633" s="721"/>
      <c r="B633" s="721">
        <v>2</v>
      </c>
      <c r="C633" s="722" t="s">
        <v>1129</v>
      </c>
      <c r="D633" s="723" t="s">
        <v>16</v>
      </c>
      <c r="E633" s="721" t="s">
        <v>221</v>
      </c>
      <c r="F633" s="721" t="s">
        <v>22</v>
      </c>
      <c r="G633" s="774">
        <v>30429</v>
      </c>
      <c r="H633" s="724">
        <f t="shared" ca="1" si="10"/>
        <v>36</v>
      </c>
      <c r="I633" s="725" t="s">
        <v>1403</v>
      </c>
      <c r="J633" s="721" t="s">
        <v>241</v>
      </c>
      <c r="K633" s="721" t="s">
        <v>6621</v>
      </c>
      <c r="L633" s="726"/>
      <c r="M633" s="726" t="s">
        <v>6426</v>
      </c>
      <c r="N633" s="722" t="s">
        <v>2099</v>
      </c>
      <c r="O633" s="721" t="s">
        <v>245</v>
      </c>
      <c r="P633" s="727" t="s">
        <v>2424</v>
      </c>
      <c r="Q633" s="722" t="s">
        <v>392</v>
      </c>
      <c r="R633" t="s">
        <v>6965</v>
      </c>
    </row>
    <row r="634" spans="1:18">
      <c r="A634" s="721"/>
      <c r="B634" s="721">
        <v>3</v>
      </c>
      <c r="C634" s="722" t="s">
        <v>2427</v>
      </c>
      <c r="D634" s="723" t="s">
        <v>16</v>
      </c>
      <c r="E634" s="721" t="s">
        <v>254</v>
      </c>
      <c r="F634" s="721" t="s">
        <v>230</v>
      </c>
      <c r="G634" s="774">
        <v>39291</v>
      </c>
      <c r="H634" s="724">
        <f t="shared" ca="1" si="10"/>
        <v>12</v>
      </c>
      <c r="I634" s="725" t="s">
        <v>1403</v>
      </c>
      <c r="J634" s="721" t="s">
        <v>249</v>
      </c>
      <c r="K634" s="721" t="s">
        <v>6623</v>
      </c>
      <c r="L634" s="726"/>
      <c r="M634" s="726" t="s">
        <v>6426</v>
      </c>
      <c r="N634" s="722" t="s">
        <v>2099</v>
      </c>
      <c r="O634" s="721" t="s">
        <v>6640</v>
      </c>
      <c r="P634" s="727" t="s">
        <v>2426</v>
      </c>
      <c r="Q634" s="722" t="s">
        <v>392</v>
      </c>
      <c r="R634" t="s">
        <v>6965</v>
      </c>
    </row>
    <row r="635" spans="1:18">
      <c r="A635" s="721"/>
      <c r="B635" s="721">
        <v>4</v>
      </c>
      <c r="C635" s="722" t="s">
        <v>2429</v>
      </c>
      <c r="D635" s="723" t="s">
        <v>16</v>
      </c>
      <c r="E635" s="721" t="s">
        <v>254</v>
      </c>
      <c r="F635" s="721" t="s">
        <v>230</v>
      </c>
      <c r="G635" s="774">
        <v>40725</v>
      </c>
      <c r="H635" s="724">
        <f t="shared" ca="1" si="10"/>
        <v>8</v>
      </c>
      <c r="I635" s="725" t="s">
        <v>1403</v>
      </c>
      <c r="J635" s="721" t="s">
        <v>6624</v>
      </c>
      <c r="K635" s="721" t="s">
        <v>6622</v>
      </c>
      <c r="L635" s="726"/>
      <c r="M635" s="726" t="s">
        <v>6426</v>
      </c>
      <c r="N635" s="722" t="s">
        <v>2099</v>
      </c>
      <c r="O635" s="721" t="s">
        <v>6640</v>
      </c>
      <c r="P635" s="727" t="s">
        <v>2428</v>
      </c>
      <c r="Q635" s="722" t="s">
        <v>392</v>
      </c>
      <c r="R635" t="s">
        <v>6965</v>
      </c>
    </row>
    <row r="636" spans="1:18">
      <c r="A636" s="721"/>
      <c r="B636" s="721">
        <v>5</v>
      </c>
      <c r="C636" s="722" t="s">
        <v>6907</v>
      </c>
      <c r="D636" s="723" t="s">
        <v>23</v>
      </c>
      <c r="E636" s="721" t="s">
        <v>254</v>
      </c>
      <c r="F636" s="721" t="s">
        <v>230</v>
      </c>
      <c r="G636" s="774">
        <v>42998</v>
      </c>
      <c r="H636" s="724">
        <f t="shared" ca="1" si="10"/>
        <v>2</v>
      </c>
      <c r="I636" s="725" t="s">
        <v>1403</v>
      </c>
      <c r="J636" s="721" t="s">
        <v>6624</v>
      </c>
      <c r="K636" s="721" t="s">
        <v>6622</v>
      </c>
      <c r="L636" s="726"/>
      <c r="M636" s="726" t="s">
        <v>6426</v>
      </c>
      <c r="N636" s="722" t="s">
        <v>2099</v>
      </c>
      <c r="O636" s="721" t="s">
        <v>6640</v>
      </c>
      <c r="P636" s="727"/>
      <c r="Q636" s="722"/>
      <c r="R636" t="s">
        <v>6965</v>
      </c>
    </row>
    <row r="637" spans="1:18">
      <c r="A637" s="721">
        <v>175</v>
      </c>
      <c r="B637" s="733">
        <v>1</v>
      </c>
      <c r="C637" s="732" t="s">
        <v>2431</v>
      </c>
      <c r="D637" s="723" t="s">
        <v>23</v>
      </c>
      <c r="E637" s="738" t="s">
        <v>221</v>
      </c>
      <c r="F637" s="738" t="s">
        <v>22</v>
      </c>
      <c r="G637" s="774">
        <v>27057</v>
      </c>
      <c r="H637" s="724">
        <f t="shared" ca="1" si="10"/>
        <v>46</v>
      </c>
      <c r="I637" s="725" t="s">
        <v>1403</v>
      </c>
      <c r="J637" s="721" t="s">
        <v>241</v>
      </c>
      <c r="K637" s="738" t="s">
        <v>6822</v>
      </c>
      <c r="L637" s="726"/>
      <c r="M637" s="726" t="s">
        <v>6426</v>
      </c>
      <c r="N637" s="722" t="s">
        <v>2099</v>
      </c>
      <c r="O637" s="738" t="s">
        <v>222</v>
      </c>
      <c r="P637" s="734" t="s">
        <v>2430</v>
      </c>
      <c r="Q637" s="734" t="s">
        <v>2433</v>
      </c>
      <c r="R637" t="s">
        <v>6965</v>
      </c>
    </row>
    <row r="638" spans="1:18">
      <c r="A638" s="721"/>
      <c r="B638" s="721">
        <v>2</v>
      </c>
      <c r="C638" s="732" t="s">
        <v>2436</v>
      </c>
      <c r="D638" s="723" t="s">
        <v>16</v>
      </c>
      <c r="E638" s="738" t="s">
        <v>221</v>
      </c>
      <c r="F638" s="738" t="s">
        <v>452</v>
      </c>
      <c r="G638" s="774">
        <v>30837</v>
      </c>
      <c r="H638" s="724">
        <f t="shared" ca="1" si="10"/>
        <v>35</v>
      </c>
      <c r="I638" s="725" t="s">
        <v>1403</v>
      </c>
      <c r="J638" s="738" t="s">
        <v>267</v>
      </c>
      <c r="K638" s="738" t="s">
        <v>6621</v>
      </c>
      <c r="L638" s="726"/>
      <c r="M638" s="726" t="s">
        <v>6426</v>
      </c>
      <c r="N638" s="722" t="s">
        <v>2099</v>
      </c>
      <c r="O638" s="721" t="s">
        <v>245</v>
      </c>
      <c r="P638" s="734" t="s">
        <v>2435</v>
      </c>
      <c r="Q638" s="734" t="s">
        <v>2433</v>
      </c>
      <c r="R638" t="s">
        <v>6965</v>
      </c>
    </row>
    <row r="639" spans="1:18">
      <c r="A639" s="721"/>
      <c r="B639" s="721">
        <v>3</v>
      </c>
      <c r="C639" s="732" t="s">
        <v>2438</v>
      </c>
      <c r="D639" s="723" t="s">
        <v>23</v>
      </c>
      <c r="E639" s="738" t="s">
        <v>254</v>
      </c>
      <c r="F639" s="738" t="s">
        <v>2439</v>
      </c>
      <c r="G639" s="774">
        <v>36575</v>
      </c>
      <c r="H639" s="724">
        <f t="shared" ca="1" si="10"/>
        <v>20</v>
      </c>
      <c r="I639" s="725" t="s">
        <v>1403</v>
      </c>
      <c r="J639" s="721" t="s">
        <v>258</v>
      </c>
      <c r="K639" s="738" t="s">
        <v>6623</v>
      </c>
      <c r="L639" s="726"/>
      <c r="M639" s="726" t="s">
        <v>6426</v>
      </c>
      <c r="N639" s="722" t="s">
        <v>2099</v>
      </c>
      <c r="O639" s="721" t="s">
        <v>6640</v>
      </c>
      <c r="P639" s="734" t="s">
        <v>2437</v>
      </c>
      <c r="Q639" s="734" t="s">
        <v>2433</v>
      </c>
      <c r="R639" t="s">
        <v>6965</v>
      </c>
    </row>
    <row r="640" spans="1:18">
      <c r="A640" s="721"/>
      <c r="B640" s="721">
        <v>4</v>
      </c>
      <c r="C640" s="722" t="s">
        <v>2441</v>
      </c>
      <c r="D640" s="723" t="s">
        <v>16</v>
      </c>
      <c r="E640" s="738" t="s">
        <v>254</v>
      </c>
      <c r="F640" s="738" t="s">
        <v>2442</v>
      </c>
      <c r="G640" s="774">
        <v>38059</v>
      </c>
      <c r="H640" s="724">
        <f t="shared" ca="1" si="10"/>
        <v>16</v>
      </c>
      <c r="I640" s="725" t="s">
        <v>1403</v>
      </c>
      <c r="J640" s="721" t="s">
        <v>262</v>
      </c>
      <c r="K640" s="738" t="s">
        <v>6623</v>
      </c>
      <c r="L640" s="726"/>
      <c r="M640" s="726" t="s">
        <v>6426</v>
      </c>
      <c r="N640" s="722" t="s">
        <v>2099</v>
      </c>
      <c r="O640" s="721" t="s">
        <v>6640</v>
      </c>
      <c r="P640" s="734" t="s">
        <v>2440</v>
      </c>
      <c r="Q640" s="734" t="s">
        <v>2433</v>
      </c>
      <c r="R640" t="s">
        <v>6965</v>
      </c>
    </row>
    <row r="641" spans="1:18">
      <c r="A641" s="721"/>
      <c r="B641" s="721">
        <v>5</v>
      </c>
      <c r="C641" s="722" t="s">
        <v>2444</v>
      </c>
      <c r="D641" s="723" t="s">
        <v>16</v>
      </c>
      <c r="E641" s="738" t="s">
        <v>254</v>
      </c>
      <c r="F641" s="738" t="s">
        <v>2442</v>
      </c>
      <c r="G641" s="774">
        <v>38059</v>
      </c>
      <c r="H641" s="724">
        <f t="shared" ca="1" si="10"/>
        <v>16</v>
      </c>
      <c r="I641" s="725" t="s">
        <v>1403</v>
      </c>
      <c r="J641" s="721" t="s">
        <v>262</v>
      </c>
      <c r="K641" s="738" t="s">
        <v>6623</v>
      </c>
      <c r="L641" s="726"/>
      <c r="M641" s="726" t="s">
        <v>6426</v>
      </c>
      <c r="N641" s="722" t="s">
        <v>2099</v>
      </c>
      <c r="O641" s="721" t="s">
        <v>6640</v>
      </c>
      <c r="P641" s="734" t="s">
        <v>2443</v>
      </c>
      <c r="Q641" s="734" t="s">
        <v>2433</v>
      </c>
      <c r="R641" t="s">
        <v>6965</v>
      </c>
    </row>
    <row r="642" spans="1:18">
      <c r="A642" s="721"/>
      <c r="B642" s="721">
        <v>6</v>
      </c>
      <c r="C642" s="722" t="s">
        <v>2446</v>
      </c>
      <c r="D642" s="723" t="s">
        <v>23</v>
      </c>
      <c r="E642" s="738" t="s">
        <v>254</v>
      </c>
      <c r="F642" s="738" t="s">
        <v>229</v>
      </c>
      <c r="G642" s="774">
        <v>41949</v>
      </c>
      <c r="H642" s="724">
        <f t="shared" ca="1" si="10"/>
        <v>5</v>
      </c>
      <c r="I642" s="747" t="s">
        <v>1403</v>
      </c>
      <c r="J642" s="738" t="s">
        <v>6624</v>
      </c>
      <c r="K642" s="738" t="s">
        <v>6622</v>
      </c>
      <c r="L642" s="726"/>
      <c r="M642" s="726" t="s">
        <v>6426</v>
      </c>
      <c r="N642" s="722" t="s">
        <v>2099</v>
      </c>
      <c r="O642" s="738" t="s">
        <v>6640</v>
      </c>
      <c r="P642" s="736" t="s">
        <v>2445</v>
      </c>
      <c r="Q642" s="734" t="s">
        <v>2433</v>
      </c>
      <c r="R642" t="s">
        <v>6965</v>
      </c>
    </row>
    <row r="643" spans="1:18">
      <c r="A643" s="721">
        <v>176</v>
      </c>
      <c r="B643" s="721">
        <v>1</v>
      </c>
      <c r="C643" s="722" t="s">
        <v>2448</v>
      </c>
      <c r="D643" s="723" t="s">
        <v>23</v>
      </c>
      <c r="E643" s="721" t="s">
        <v>221</v>
      </c>
      <c r="F643" s="721" t="s">
        <v>2449</v>
      </c>
      <c r="G643" s="774">
        <v>30108</v>
      </c>
      <c r="H643" s="724">
        <f t="shared" ca="1" si="10"/>
        <v>37</v>
      </c>
      <c r="I643" s="725" t="s">
        <v>1403</v>
      </c>
      <c r="J643" s="721" t="s">
        <v>267</v>
      </c>
      <c r="K643" s="721" t="s">
        <v>224</v>
      </c>
      <c r="L643" s="726"/>
      <c r="M643" s="726" t="s">
        <v>6426</v>
      </c>
      <c r="N643" s="722" t="s">
        <v>2099</v>
      </c>
      <c r="O643" s="721" t="s">
        <v>222</v>
      </c>
      <c r="P643" s="722" t="s">
        <v>2447</v>
      </c>
      <c r="Q643" s="722" t="s">
        <v>2451</v>
      </c>
      <c r="R643" t="s">
        <v>6965</v>
      </c>
    </row>
    <row r="644" spans="1:18">
      <c r="A644" s="721"/>
      <c r="B644" s="721">
        <v>2</v>
      </c>
      <c r="C644" s="722" t="s">
        <v>2453</v>
      </c>
      <c r="D644" s="723" t="s">
        <v>16</v>
      </c>
      <c r="E644" s="721" t="s">
        <v>254</v>
      </c>
      <c r="F644" s="721" t="s">
        <v>22</v>
      </c>
      <c r="G644" s="774">
        <v>39345</v>
      </c>
      <c r="H644" s="724">
        <f t="shared" ca="1" si="10"/>
        <v>12</v>
      </c>
      <c r="I644" s="725" t="s">
        <v>1403</v>
      </c>
      <c r="J644" s="721" t="s">
        <v>249</v>
      </c>
      <c r="K644" s="721" t="s">
        <v>6623</v>
      </c>
      <c r="L644" s="726"/>
      <c r="M644" s="726" t="s">
        <v>6426</v>
      </c>
      <c r="N644" s="722" t="s">
        <v>2099</v>
      </c>
      <c r="O644" s="721" t="s">
        <v>6640</v>
      </c>
      <c r="P644" s="734" t="s">
        <v>2452</v>
      </c>
      <c r="Q644" s="722" t="s">
        <v>2451</v>
      </c>
      <c r="R644" t="s">
        <v>6965</v>
      </c>
    </row>
    <row r="645" spans="1:18">
      <c r="A645" s="721">
        <v>177</v>
      </c>
      <c r="B645" s="721">
        <v>1</v>
      </c>
      <c r="C645" s="722" t="s">
        <v>2456</v>
      </c>
      <c r="D645" s="723" t="s">
        <v>23</v>
      </c>
      <c r="E645" s="721" t="s">
        <v>221</v>
      </c>
      <c r="F645" s="721" t="s">
        <v>691</v>
      </c>
      <c r="G645" s="774">
        <v>32903</v>
      </c>
      <c r="H645" s="724">
        <f t="shared" ca="1" si="10"/>
        <v>30</v>
      </c>
      <c r="I645" s="725" t="s">
        <v>1403</v>
      </c>
      <c r="J645" s="721" t="s">
        <v>1958</v>
      </c>
      <c r="K645" s="738" t="s">
        <v>261</v>
      </c>
      <c r="L645" s="726"/>
      <c r="M645" s="726" t="s">
        <v>6426</v>
      </c>
      <c r="N645" s="722" t="s">
        <v>2099</v>
      </c>
      <c r="O645" s="721" t="s">
        <v>222</v>
      </c>
      <c r="P645" s="727" t="s">
        <v>2455</v>
      </c>
      <c r="Q645" s="734" t="s">
        <v>2459</v>
      </c>
      <c r="R645" t="s">
        <v>6965</v>
      </c>
    </row>
    <row r="646" spans="1:18">
      <c r="A646" s="721"/>
      <c r="B646" s="721">
        <v>2</v>
      </c>
      <c r="C646" s="722" t="s">
        <v>356</v>
      </c>
      <c r="D646" s="723" t="s">
        <v>16</v>
      </c>
      <c r="E646" s="721" t="s">
        <v>221</v>
      </c>
      <c r="F646" s="721" t="s">
        <v>414</v>
      </c>
      <c r="G646" s="774">
        <v>32461</v>
      </c>
      <c r="H646" s="724">
        <f t="shared" ca="1" si="10"/>
        <v>31</v>
      </c>
      <c r="I646" s="725" t="s">
        <v>1403</v>
      </c>
      <c r="J646" s="721" t="s">
        <v>6956</v>
      </c>
      <c r="K646" s="721" t="s">
        <v>6621</v>
      </c>
      <c r="L646" s="726"/>
      <c r="M646" s="726" t="s">
        <v>6426</v>
      </c>
      <c r="N646" s="722" t="s">
        <v>2099</v>
      </c>
      <c r="O646" s="721" t="s">
        <v>245</v>
      </c>
      <c r="P646" s="722" t="s">
        <v>2460</v>
      </c>
      <c r="Q646" s="734" t="s">
        <v>2459</v>
      </c>
      <c r="R646" t="s">
        <v>6965</v>
      </c>
    </row>
    <row r="647" spans="1:18">
      <c r="A647" s="721"/>
      <c r="B647" s="721">
        <v>3</v>
      </c>
      <c r="C647" s="722" t="s">
        <v>2462</v>
      </c>
      <c r="D647" s="723" t="s">
        <v>23</v>
      </c>
      <c r="E647" s="721" t="s">
        <v>254</v>
      </c>
      <c r="F647" s="721" t="s">
        <v>229</v>
      </c>
      <c r="G647" s="774">
        <v>42278</v>
      </c>
      <c r="H647" s="724">
        <f t="shared" ca="1" si="10"/>
        <v>4</v>
      </c>
      <c r="I647" s="725" t="s">
        <v>1403</v>
      </c>
      <c r="J647" s="721" t="s">
        <v>6624</v>
      </c>
      <c r="K647" s="721" t="s">
        <v>6622</v>
      </c>
      <c r="L647" s="726"/>
      <c r="M647" s="726" t="s">
        <v>6426</v>
      </c>
      <c r="N647" s="722" t="s">
        <v>2099</v>
      </c>
      <c r="O647" s="721" t="s">
        <v>6640</v>
      </c>
      <c r="P647" s="727" t="s">
        <v>2461</v>
      </c>
      <c r="Q647" s="734" t="s">
        <v>2459</v>
      </c>
      <c r="R647" t="s">
        <v>6965</v>
      </c>
    </row>
    <row r="648" spans="1:18">
      <c r="A648" s="721"/>
      <c r="B648" s="721">
        <v>4</v>
      </c>
      <c r="C648" s="722" t="s">
        <v>6815</v>
      </c>
      <c r="D648" s="723" t="s">
        <v>23</v>
      </c>
      <c r="E648" s="721" t="s">
        <v>254</v>
      </c>
      <c r="F648" s="721" t="s">
        <v>229</v>
      </c>
      <c r="G648" s="774">
        <v>42949</v>
      </c>
      <c r="H648" s="724">
        <f t="shared" ca="1" si="10"/>
        <v>2</v>
      </c>
      <c r="I648" s="725" t="s">
        <v>1403</v>
      </c>
      <c r="J648" s="721" t="s">
        <v>6624</v>
      </c>
      <c r="K648" s="721"/>
      <c r="L648" s="726"/>
      <c r="M648" s="726" t="s">
        <v>6426</v>
      </c>
      <c r="N648" s="722" t="s">
        <v>2099</v>
      </c>
      <c r="O648" s="721" t="s">
        <v>6640</v>
      </c>
      <c r="P648" s="727"/>
      <c r="Q648" s="734"/>
      <c r="R648" t="s">
        <v>6965</v>
      </c>
    </row>
    <row r="649" spans="1:18">
      <c r="A649" s="721">
        <v>178</v>
      </c>
      <c r="B649" s="721">
        <v>1</v>
      </c>
      <c r="C649" s="722" t="s">
        <v>2217</v>
      </c>
      <c r="D649" s="723" t="s">
        <v>23</v>
      </c>
      <c r="E649" s="721" t="s">
        <v>221</v>
      </c>
      <c r="F649" s="737" t="s">
        <v>219</v>
      </c>
      <c r="G649" s="779" t="s">
        <v>2466</v>
      </c>
      <c r="H649" s="724">
        <f t="shared" ca="1" si="10"/>
        <v>34</v>
      </c>
      <c r="I649" s="725" t="s">
        <v>1403</v>
      </c>
      <c r="J649" s="721" t="s">
        <v>267</v>
      </c>
      <c r="K649" s="738" t="s">
        <v>165</v>
      </c>
      <c r="L649" s="726"/>
      <c r="M649" s="726" t="s">
        <v>6426</v>
      </c>
      <c r="N649" s="722" t="s">
        <v>2099</v>
      </c>
      <c r="O649" s="721" t="s">
        <v>222</v>
      </c>
      <c r="P649" s="741" t="s">
        <v>2465</v>
      </c>
      <c r="Q649" s="734" t="s">
        <v>2467</v>
      </c>
      <c r="R649" t="s">
        <v>6965</v>
      </c>
    </row>
    <row r="650" spans="1:18">
      <c r="A650" s="721"/>
      <c r="B650" s="721">
        <v>2</v>
      </c>
      <c r="C650" s="722" t="s">
        <v>2469</v>
      </c>
      <c r="D650" s="723" t="s">
        <v>16</v>
      </c>
      <c r="E650" s="738" t="s">
        <v>221</v>
      </c>
      <c r="F650" s="737" t="s">
        <v>2470</v>
      </c>
      <c r="G650" s="779" t="s">
        <v>2471</v>
      </c>
      <c r="H650" s="724">
        <f t="shared" ca="1" si="10"/>
        <v>39</v>
      </c>
      <c r="I650" s="725" t="s">
        <v>1403</v>
      </c>
      <c r="J650" s="738" t="s">
        <v>241</v>
      </c>
      <c r="K650" s="738" t="s">
        <v>6621</v>
      </c>
      <c r="L650" s="726"/>
      <c r="M650" s="726" t="s">
        <v>6426</v>
      </c>
      <c r="N650" s="722" t="s">
        <v>2099</v>
      </c>
      <c r="O650" s="738" t="s">
        <v>245</v>
      </c>
      <c r="P650" s="734" t="s">
        <v>2468</v>
      </c>
      <c r="Q650" s="734" t="s">
        <v>2467</v>
      </c>
      <c r="R650" t="s">
        <v>6965</v>
      </c>
    </row>
    <row r="651" spans="1:18">
      <c r="A651" s="721"/>
      <c r="B651" s="721">
        <v>3</v>
      </c>
      <c r="C651" s="734" t="s">
        <v>2475</v>
      </c>
      <c r="D651" s="723" t="s">
        <v>16</v>
      </c>
      <c r="E651" s="738" t="s">
        <v>254</v>
      </c>
      <c r="F651" s="737" t="s">
        <v>229</v>
      </c>
      <c r="G651" s="779" t="s">
        <v>2476</v>
      </c>
      <c r="H651" s="724">
        <f t="shared" ca="1" si="10"/>
        <v>5</v>
      </c>
      <c r="I651" s="725" t="s">
        <v>1403</v>
      </c>
      <c r="J651" s="738" t="s">
        <v>6624</v>
      </c>
      <c r="K651" s="738" t="s">
        <v>6622</v>
      </c>
      <c r="L651" s="726"/>
      <c r="M651" s="726" t="s">
        <v>6426</v>
      </c>
      <c r="N651" s="722" t="s">
        <v>2099</v>
      </c>
      <c r="O651" s="738" t="s">
        <v>6640</v>
      </c>
      <c r="P651" s="734" t="s">
        <v>2474</v>
      </c>
      <c r="Q651" s="734" t="s">
        <v>2467</v>
      </c>
      <c r="R651" t="s">
        <v>6965</v>
      </c>
    </row>
    <row r="652" spans="1:18">
      <c r="A652" s="721">
        <v>179</v>
      </c>
      <c r="B652" s="721">
        <v>1</v>
      </c>
      <c r="C652" s="722" t="s">
        <v>2478</v>
      </c>
      <c r="D652" s="723" t="s">
        <v>23</v>
      </c>
      <c r="E652" s="721" t="s">
        <v>221</v>
      </c>
      <c r="F652" s="721" t="s">
        <v>2479</v>
      </c>
      <c r="G652" s="774">
        <v>25009</v>
      </c>
      <c r="H652" s="724">
        <f t="shared" ca="1" si="10"/>
        <v>51</v>
      </c>
      <c r="I652" s="725" t="s">
        <v>1403</v>
      </c>
      <c r="J652" s="721" t="s">
        <v>267</v>
      </c>
      <c r="K652" s="721" t="s">
        <v>165</v>
      </c>
      <c r="L652" s="726"/>
      <c r="M652" s="726" t="s">
        <v>6426</v>
      </c>
      <c r="N652" s="722" t="s">
        <v>2099</v>
      </c>
      <c r="O652" s="721" t="s">
        <v>222</v>
      </c>
      <c r="P652" s="722" t="s">
        <v>2477</v>
      </c>
      <c r="Q652" s="722" t="s">
        <v>2480</v>
      </c>
      <c r="R652" t="s">
        <v>6965</v>
      </c>
    </row>
    <row r="653" spans="1:18">
      <c r="A653" s="721"/>
      <c r="B653" s="721">
        <v>2</v>
      </c>
      <c r="C653" s="722" t="s">
        <v>2482</v>
      </c>
      <c r="D653" s="723" t="s">
        <v>16</v>
      </c>
      <c r="E653" s="721" t="s">
        <v>221</v>
      </c>
      <c r="F653" s="721" t="s">
        <v>2479</v>
      </c>
      <c r="G653" s="774">
        <v>25569</v>
      </c>
      <c r="H653" s="724">
        <f t="shared" ca="1" si="10"/>
        <v>50</v>
      </c>
      <c r="I653" s="725" t="s">
        <v>1403</v>
      </c>
      <c r="J653" s="721" t="s">
        <v>267</v>
      </c>
      <c r="K653" s="721" t="s">
        <v>470</v>
      </c>
      <c r="L653" s="726"/>
      <c r="M653" s="726" t="s">
        <v>6426</v>
      </c>
      <c r="N653" s="722" t="s">
        <v>2099</v>
      </c>
      <c r="O653" s="721" t="s">
        <v>245</v>
      </c>
      <c r="P653" s="722" t="s">
        <v>2481</v>
      </c>
      <c r="Q653" s="722" t="s">
        <v>2480</v>
      </c>
      <c r="R653" t="s">
        <v>6965</v>
      </c>
    </row>
    <row r="654" spans="1:18">
      <c r="A654" s="721"/>
      <c r="B654" s="721">
        <v>3</v>
      </c>
      <c r="C654" s="722" t="s">
        <v>2486</v>
      </c>
      <c r="D654" s="723" t="s">
        <v>23</v>
      </c>
      <c r="E654" s="721" t="s">
        <v>254</v>
      </c>
      <c r="F654" s="721" t="s">
        <v>524</v>
      </c>
      <c r="G654" s="774">
        <v>36297</v>
      </c>
      <c r="H654" s="724">
        <f t="shared" ca="1" si="10"/>
        <v>20</v>
      </c>
      <c r="I654" s="725" t="s">
        <v>1403</v>
      </c>
      <c r="J654" s="721" t="s">
        <v>320</v>
      </c>
      <c r="K654" s="721" t="s">
        <v>6623</v>
      </c>
      <c r="L654" s="726"/>
      <c r="M654" s="726" t="s">
        <v>6426</v>
      </c>
      <c r="N654" s="722" t="s">
        <v>2099</v>
      </c>
      <c r="O654" s="721" t="s">
        <v>6640</v>
      </c>
      <c r="P654" s="722" t="s">
        <v>2485</v>
      </c>
      <c r="Q654" s="722" t="s">
        <v>2480</v>
      </c>
      <c r="R654" t="s">
        <v>6965</v>
      </c>
    </row>
    <row r="655" spans="1:18">
      <c r="A655" s="721"/>
      <c r="B655" s="721">
        <v>4</v>
      </c>
      <c r="C655" s="722" t="s">
        <v>2488</v>
      </c>
      <c r="D655" s="723" t="s">
        <v>16</v>
      </c>
      <c r="E655" s="721" t="s">
        <v>254</v>
      </c>
      <c r="F655" s="721" t="s">
        <v>229</v>
      </c>
      <c r="G655" s="774">
        <v>39594</v>
      </c>
      <c r="H655" s="724">
        <f t="shared" ca="1" si="10"/>
        <v>11</v>
      </c>
      <c r="I655" s="725" t="s">
        <v>1403</v>
      </c>
      <c r="J655" s="721" t="s">
        <v>249</v>
      </c>
      <c r="K655" s="721" t="s">
        <v>6623</v>
      </c>
      <c r="L655" s="726"/>
      <c r="M655" s="726" t="s">
        <v>6426</v>
      </c>
      <c r="N655" s="722" t="s">
        <v>2099</v>
      </c>
      <c r="O655" s="721" t="s">
        <v>6640</v>
      </c>
      <c r="P655" s="727" t="s">
        <v>2487</v>
      </c>
      <c r="Q655" s="722" t="s">
        <v>2480</v>
      </c>
      <c r="R655" t="s">
        <v>6965</v>
      </c>
    </row>
    <row r="656" spans="1:18">
      <c r="A656" s="721">
        <v>180</v>
      </c>
      <c r="B656" s="721">
        <v>1</v>
      </c>
      <c r="C656" s="722" t="s">
        <v>2490</v>
      </c>
      <c r="D656" s="723" t="s">
        <v>23</v>
      </c>
      <c r="E656" s="721" t="s">
        <v>221</v>
      </c>
      <c r="F656" s="721" t="s">
        <v>524</v>
      </c>
      <c r="G656" s="774">
        <v>28709</v>
      </c>
      <c r="H656" s="724">
        <f t="shared" ca="1" si="10"/>
        <v>41</v>
      </c>
      <c r="I656" s="725" t="s">
        <v>1403</v>
      </c>
      <c r="J656" s="721" t="s">
        <v>258</v>
      </c>
      <c r="K656" s="721" t="s">
        <v>261</v>
      </c>
      <c r="L656" s="726"/>
      <c r="M656" s="726" t="s">
        <v>6426</v>
      </c>
      <c r="N656" s="722" t="s">
        <v>2099</v>
      </c>
      <c r="O656" s="721" t="s">
        <v>222</v>
      </c>
      <c r="P656" s="727" t="s">
        <v>2489</v>
      </c>
      <c r="Q656" s="727" t="s">
        <v>2494</v>
      </c>
      <c r="R656" t="s">
        <v>6965</v>
      </c>
    </row>
    <row r="657" spans="1:18">
      <c r="A657" s="721"/>
      <c r="B657" s="738">
        <v>2</v>
      </c>
      <c r="C657" s="722" t="s">
        <v>2496</v>
      </c>
      <c r="D657" s="723" t="s">
        <v>16</v>
      </c>
      <c r="E657" s="721" t="s">
        <v>221</v>
      </c>
      <c r="F657" s="721" t="s">
        <v>1402</v>
      </c>
      <c r="G657" s="774">
        <v>31011</v>
      </c>
      <c r="H657" s="724">
        <f t="shared" ca="1" si="10"/>
        <v>35</v>
      </c>
      <c r="I657" s="725" t="s">
        <v>1403</v>
      </c>
      <c r="J657" s="721" t="s">
        <v>267</v>
      </c>
      <c r="K657" s="721" t="s">
        <v>2497</v>
      </c>
      <c r="L657" s="726"/>
      <c r="M657" s="726" t="s">
        <v>6426</v>
      </c>
      <c r="N657" s="722" t="s">
        <v>2099</v>
      </c>
      <c r="O657" s="721" t="s">
        <v>245</v>
      </c>
      <c r="P657" s="727" t="s">
        <v>2495</v>
      </c>
      <c r="Q657" s="727" t="s">
        <v>2494</v>
      </c>
      <c r="R657" t="s">
        <v>6965</v>
      </c>
    </row>
    <row r="658" spans="1:18">
      <c r="A658" s="721"/>
      <c r="B658" s="738">
        <v>3</v>
      </c>
      <c r="C658" s="722" t="s">
        <v>2499</v>
      </c>
      <c r="D658" s="723" t="s">
        <v>23</v>
      </c>
      <c r="E658" s="721" t="s">
        <v>254</v>
      </c>
      <c r="F658" s="721" t="s">
        <v>376</v>
      </c>
      <c r="G658" s="774">
        <v>36286</v>
      </c>
      <c r="H658" s="724">
        <f t="shared" ca="1" si="10"/>
        <v>20</v>
      </c>
      <c r="I658" s="725" t="s">
        <v>1403</v>
      </c>
      <c r="J658" s="721" t="s">
        <v>267</v>
      </c>
      <c r="K658" s="721" t="s">
        <v>6622</v>
      </c>
      <c r="L658" s="726"/>
      <c r="M658" s="726" t="s">
        <v>6426</v>
      </c>
      <c r="N658" s="722" t="s">
        <v>2099</v>
      </c>
      <c r="O658" s="721" t="s">
        <v>6640</v>
      </c>
      <c r="P658" s="727" t="s">
        <v>2498</v>
      </c>
      <c r="Q658" s="727" t="s">
        <v>2494</v>
      </c>
      <c r="R658" t="s">
        <v>6965</v>
      </c>
    </row>
    <row r="659" spans="1:18">
      <c r="A659" s="721"/>
      <c r="B659" s="738">
        <v>5</v>
      </c>
      <c r="C659" s="722" t="s">
        <v>2502</v>
      </c>
      <c r="D659" s="723" t="s">
        <v>23</v>
      </c>
      <c r="E659" s="738" t="s">
        <v>254</v>
      </c>
      <c r="F659" s="738" t="s">
        <v>231</v>
      </c>
      <c r="G659" s="774">
        <v>39068</v>
      </c>
      <c r="H659" s="724">
        <f t="shared" ca="1" si="10"/>
        <v>13</v>
      </c>
      <c r="I659" s="747" t="s">
        <v>1403</v>
      </c>
      <c r="J659" s="738" t="s">
        <v>249</v>
      </c>
      <c r="K659" s="738" t="s">
        <v>6623</v>
      </c>
      <c r="L659" s="726"/>
      <c r="M659" s="726" t="s">
        <v>6426</v>
      </c>
      <c r="N659" s="722" t="s">
        <v>2504</v>
      </c>
      <c r="O659" s="738" t="s">
        <v>6640</v>
      </c>
      <c r="P659" s="727" t="s">
        <v>2501</v>
      </c>
      <c r="Q659" s="727" t="s">
        <v>2494</v>
      </c>
      <c r="R659" t="s">
        <v>6965</v>
      </c>
    </row>
    <row r="660" spans="1:18">
      <c r="A660" s="721"/>
      <c r="B660" s="738">
        <v>4</v>
      </c>
      <c r="C660" s="722" t="s">
        <v>2506</v>
      </c>
      <c r="D660" s="723" t="s">
        <v>16</v>
      </c>
      <c r="E660" s="721" t="s">
        <v>254</v>
      </c>
      <c r="F660" s="721" t="s">
        <v>376</v>
      </c>
      <c r="G660" s="774">
        <v>41908</v>
      </c>
      <c r="H660" s="724">
        <f t="shared" ca="1" si="10"/>
        <v>5</v>
      </c>
      <c r="I660" s="725" t="s">
        <v>1403</v>
      </c>
      <c r="J660" s="721" t="s">
        <v>6624</v>
      </c>
      <c r="K660" s="721" t="s">
        <v>6622</v>
      </c>
      <c r="L660" s="726"/>
      <c r="M660" s="726" t="s">
        <v>6426</v>
      </c>
      <c r="N660" s="722" t="s">
        <v>2099</v>
      </c>
      <c r="O660" s="721" t="s">
        <v>6640</v>
      </c>
      <c r="P660" s="727" t="s">
        <v>2505</v>
      </c>
      <c r="Q660" s="727" t="s">
        <v>2494</v>
      </c>
      <c r="R660" t="s">
        <v>6965</v>
      </c>
    </row>
    <row r="661" spans="1:18">
      <c r="A661" s="721"/>
      <c r="B661" s="738">
        <v>5</v>
      </c>
      <c r="C661" s="722" t="s">
        <v>6909</v>
      </c>
      <c r="D661" s="723" t="s">
        <v>16</v>
      </c>
      <c r="E661" s="721" t="s">
        <v>254</v>
      </c>
      <c r="F661" s="721"/>
      <c r="G661" s="774">
        <v>43089</v>
      </c>
      <c r="H661" s="724"/>
      <c r="I661" s="725" t="s">
        <v>1403</v>
      </c>
      <c r="J661" s="721" t="s">
        <v>6624</v>
      </c>
      <c r="K661" s="721" t="s">
        <v>6622</v>
      </c>
      <c r="L661" s="726"/>
      <c r="M661" s="726" t="s">
        <v>6426</v>
      </c>
      <c r="N661" s="722" t="s">
        <v>2099</v>
      </c>
      <c r="O661" s="721" t="s">
        <v>6640</v>
      </c>
      <c r="P661" s="727"/>
      <c r="Q661" s="727"/>
      <c r="R661" t="s">
        <v>6965</v>
      </c>
    </row>
    <row r="662" spans="1:18">
      <c r="A662" s="721">
        <v>181</v>
      </c>
      <c r="B662" s="721">
        <v>1</v>
      </c>
      <c r="C662" s="722" t="s">
        <v>2510</v>
      </c>
      <c r="D662" s="723" t="s">
        <v>23</v>
      </c>
      <c r="E662" s="738" t="s">
        <v>221</v>
      </c>
      <c r="F662" s="738" t="s">
        <v>297</v>
      </c>
      <c r="G662" s="774">
        <v>30885</v>
      </c>
      <c r="H662" s="724">
        <f t="shared" ca="1" si="10"/>
        <v>35</v>
      </c>
      <c r="I662" s="725" t="s">
        <v>1403</v>
      </c>
      <c r="J662" s="721" t="s">
        <v>258</v>
      </c>
      <c r="K662" s="738" t="s">
        <v>165</v>
      </c>
      <c r="L662" s="726"/>
      <c r="M662" s="726" t="s">
        <v>6426</v>
      </c>
      <c r="N662" s="722" t="s">
        <v>2099</v>
      </c>
      <c r="O662" s="738" t="s">
        <v>222</v>
      </c>
      <c r="P662" s="727" t="s">
        <v>2509</v>
      </c>
      <c r="Q662" s="727" t="s">
        <v>6670</v>
      </c>
      <c r="R662" t="s">
        <v>6965</v>
      </c>
    </row>
    <row r="663" spans="1:18">
      <c r="A663" s="721"/>
      <c r="B663" s="721">
        <v>2</v>
      </c>
      <c r="C663" s="722" t="s">
        <v>2514</v>
      </c>
      <c r="D663" s="723" t="s">
        <v>16</v>
      </c>
      <c r="E663" s="721" t="s">
        <v>221</v>
      </c>
      <c r="F663" s="721" t="s">
        <v>244</v>
      </c>
      <c r="G663" s="774">
        <v>34705</v>
      </c>
      <c r="H663" s="724">
        <f t="shared" ca="1" si="10"/>
        <v>25</v>
      </c>
      <c r="I663" s="725" t="s">
        <v>1403</v>
      </c>
      <c r="J663" s="721" t="s">
        <v>258</v>
      </c>
      <c r="K663" s="721" t="s">
        <v>6621</v>
      </c>
      <c r="L663" s="726"/>
      <c r="M663" s="726" t="s">
        <v>6426</v>
      </c>
      <c r="N663" s="722" t="s">
        <v>2099</v>
      </c>
      <c r="O663" s="721" t="s">
        <v>245</v>
      </c>
      <c r="P663" s="722" t="s">
        <v>2513</v>
      </c>
      <c r="Q663" s="727" t="s">
        <v>6670</v>
      </c>
      <c r="R663" t="s">
        <v>6965</v>
      </c>
    </row>
    <row r="664" spans="1:18" s="622" customFormat="1">
      <c r="A664" s="721">
        <v>182</v>
      </c>
      <c r="B664" s="738">
        <v>1</v>
      </c>
      <c r="C664" s="722" t="s">
        <v>2516</v>
      </c>
      <c r="D664" s="723" t="s">
        <v>23</v>
      </c>
      <c r="E664" s="721" t="s">
        <v>221</v>
      </c>
      <c r="F664" s="721" t="s">
        <v>230</v>
      </c>
      <c r="G664" s="774">
        <v>34115</v>
      </c>
      <c r="H664" s="724">
        <f t="shared" ca="1" si="10"/>
        <v>26</v>
      </c>
      <c r="I664" s="725" t="s">
        <v>1403</v>
      </c>
      <c r="J664" s="721" t="s">
        <v>267</v>
      </c>
      <c r="K664" s="721" t="s">
        <v>261</v>
      </c>
      <c r="L664" s="726"/>
      <c r="M664" s="726" t="s">
        <v>6426</v>
      </c>
      <c r="N664" s="722" t="s">
        <v>2099</v>
      </c>
      <c r="O664" s="721" t="s">
        <v>222</v>
      </c>
      <c r="P664" s="727" t="s">
        <v>2515</v>
      </c>
      <c r="Q664" s="727" t="s">
        <v>6671</v>
      </c>
      <c r="R664" t="s">
        <v>6965</v>
      </c>
    </row>
    <row r="665" spans="1:18">
      <c r="A665" s="721"/>
      <c r="B665" s="721">
        <v>2</v>
      </c>
      <c r="C665" s="722" t="s">
        <v>2289</v>
      </c>
      <c r="D665" s="723" t="s">
        <v>16</v>
      </c>
      <c r="E665" s="721" t="s">
        <v>221</v>
      </c>
      <c r="F665" s="721" t="s">
        <v>230</v>
      </c>
      <c r="G665" s="774">
        <v>35985</v>
      </c>
      <c r="H665" s="724">
        <f t="shared" ca="1" si="10"/>
        <v>21</v>
      </c>
      <c r="I665" s="725" t="s">
        <v>1403</v>
      </c>
      <c r="J665" s="721" t="s">
        <v>267</v>
      </c>
      <c r="K665" s="721" t="s">
        <v>6621</v>
      </c>
      <c r="L665" s="726"/>
      <c r="M665" s="726" t="s">
        <v>6426</v>
      </c>
      <c r="N665" s="722" t="s">
        <v>2099</v>
      </c>
      <c r="O665" s="721" t="s">
        <v>245</v>
      </c>
      <c r="P665" s="722" t="s">
        <v>2288</v>
      </c>
      <c r="Q665" s="727" t="s">
        <v>6671</v>
      </c>
      <c r="R665" t="s">
        <v>6965</v>
      </c>
    </row>
    <row r="666" spans="1:18">
      <c r="A666" s="721"/>
      <c r="B666" s="721">
        <v>3</v>
      </c>
      <c r="C666" s="722"/>
      <c r="D666" s="723" t="s">
        <v>23</v>
      </c>
      <c r="E666" s="721" t="s">
        <v>254</v>
      </c>
      <c r="F666" s="721"/>
      <c r="G666" s="774"/>
      <c r="H666" s="724"/>
      <c r="I666" s="725"/>
      <c r="J666" s="721" t="s">
        <v>6624</v>
      </c>
      <c r="K666" s="721"/>
      <c r="L666" s="726"/>
      <c r="M666" s="726"/>
      <c r="N666" s="722"/>
      <c r="O666" s="721" t="s">
        <v>6640</v>
      </c>
      <c r="P666" s="722"/>
      <c r="Q666" s="727"/>
      <c r="R666" t="s">
        <v>6965</v>
      </c>
    </row>
    <row r="667" spans="1:18" s="884" customFormat="1">
      <c r="A667" s="808">
        <v>183</v>
      </c>
      <c r="B667" s="808">
        <v>1</v>
      </c>
      <c r="C667" s="808" t="s">
        <v>2521</v>
      </c>
      <c r="D667" s="907" t="s">
        <v>23</v>
      </c>
      <c r="E667" s="808" t="s">
        <v>221</v>
      </c>
      <c r="F667" s="808" t="s">
        <v>288</v>
      </c>
      <c r="G667" s="908">
        <v>27590</v>
      </c>
      <c r="H667" s="909">
        <f t="shared" ca="1" si="10"/>
        <v>44</v>
      </c>
      <c r="I667" s="907" t="s">
        <v>1403</v>
      </c>
      <c r="J667" s="808" t="s">
        <v>267</v>
      </c>
      <c r="K667" s="808" t="s">
        <v>165</v>
      </c>
      <c r="L667" s="910"/>
      <c r="M667" s="910" t="s">
        <v>6426</v>
      </c>
      <c r="N667" s="808" t="s">
        <v>2525</v>
      </c>
      <c r="O667" s="808" t="s">
        <v>222</v>
      </c>
      <c r="P667" s="913" t="s">
        <v>2520</v>
      </c>
      <c r="Q667" s="913" t="s">
        <v>2524</v>
      </c>
      <c r="R667" s="884" t="s">
        <v>6964</v>
      </c>
    </row>
    <row r="668" spans="1:18">
      <c r="A668" s="721"/>
      <c r="B668" s="721">
        <v>2</v>
      </c>
      <c r="C668" s="722" t="s">
        <v>1558</v>
      </c>
      <c r="D668" s="723" t="s">
        <v>16</v>
      </c>
      <c r="E668" s="721" t="s">
        <v>221</v>
      </c>
      <c r="F668" s="721" t="s">
        <v>2228</v>
      </c>
      <c r="G668" s="774">
        <v>28587</v>
      </c>
      <c r="H668" s="724">
        <f t="shared" ca="1" si="10"/>
        <v>42</v>
      </c>
      <c r="I668" s="725" t="s">
        <v>1403</v>
      </c>
      <c r="J668" s="721" t="s">
        <v>241</v>
      </c>
      <c r="K668" s="721" t="s">
        <v>6621</v>
      </c>
      <c r="L668" s="726"/>
      <c r="M668" s="726" t="s">
        <v>6426</v>
      </c>
      <c r="N668" s="722" t="s">
        <v>2525</v>
      </c>
      <c r="O668" s="721" t="s">
        <v>245</v>
      </c>
      <c r="P668" s="727" t="s">
        <v>2527</v>
      </c>
      <c r="Q668" s="727" t="s">
        <v>2524</v>
      </c>
      <c r="R668" t="s">
        <v>6964</v>
      </c>
    </row>
    <row r="669" spans="1:18">
      <c r="A669" s="721"/>
      <c r="B669" s="721">
        <v>3</v>
      </c>
      <c r="C669" s="722" t="s">
        <v>2531</v>
      </c>
      <c r="D669" s="723" t="s">
        <v>16</v>
      </c>
      <c r="E669" s="721" t="s">
        <v>254</v>
      </c>
      <c r="F669" s="721" t="s">
        <v>2228</v>
      </c>
      <c r="G669" s="774">
        <v>36289</v>
      </c>
      <c r="H669" s="724">
        <f t="shared" ca="1" si="10"/>
        <v>20</v>
      </c>
      <c r="I669" s="725" t="s">
        <v>1403</v>
      </c>
      <c r="J669" s="721" t="s">
        <v>267</v>
      </c>
      <c r="K669" s="721" t="s">
        <v>6623</v>
      </c>
      <c r="L669" s="726"/>
      <c r="M669" s="726" t="s">
        <v>6426</v>
      </c>
      <c r="N669" s="722" t="s">
        <v>2525</v>
      </c>
      <c r="O669" s="721" t="s">
        <v>6640</v>
      </c>
      <c r="P669" s="727" t="s">
        <v>2530</v>
      </c>
      <c r="Q669" s="727" t="s">
        <v>2524</v>
      </c>
      <c r="R669" t="s">
        <v>6964</v>
      </c>
    </row>
    <row r="670" spans="1:18">
      <c r="A670" s="721"/>
      <c r="B670" s="721">
        <v>4</v>
      </c>
      <c r="C670" s="722" t="s">
        <v>2533</v>
      </c>
      <c r="D670" s="723" t="s">
        <v>23</v>
      </c>
      <c r="E670" s="721" t="s">
        <v>254</v>
      </c>
      <c r="F670" s="721" t="s">
        <v>230</v>
      </c>
      <c r="G670" s="774">
        <v>39508</v>
      </c>
      <c r="H670" s="724">
        <f t="shared" ca="1" si="10"/>
        <v>12</v>
      </c>
      <c r="I670" s="725" t="s">
        <v>1403</v>
      </c>
      <c r="J670" s="721" t="s">
        <v>249</v>
      </c>
      <c r="K670" s="721" t="s">
        <v>6623</v>
      </c>
      <c r="L670" s="726"/>
      <c r="M670" s="726" t="s">
        <v>6426</v>
      </c>
      <c r="N670" s="722" t="s">
        <v>2525</v>
      </c>
      <c r="O670" s="721" t="s">
        <v>6640</v>
      </c>
      <c r="P670" s="727" t="s">
        <v>2532</v>
      </c>
      <c r="Q670" s="727" t="s">
        <v>2524</v>
      </c>
      <c r="R670" t="s">
        <v>6964</v>
      </c>
    </row>
    <row r="671" spans="1:18">
      <c r="A671" s="721"/>
      <c r="B671" s="721">
        <v>5</v>
      </c>
      <c r="C671" s="722" t="s">
        <v>2534</v>
      </c>
      <c r="D671" s="723" t="s">
        <v>16</v>
      </c>
      <c r="E671" s="721" t="s">
        <v>254</v>
      </c>
      <c r="F671" s="721" t="s">
        <v>244</v>
      </c>
      <c r="G671" s="774">
        <v>37015</v>
      </c>
      <c r="H671" s="724">
        <f t="shared" ca="1" si="10"/>
        <v>18</v>
      </c>
      <c r="I671" s="725" t="s">
        <v>1403</v>
      </c>
      <c r="J671" s="721" t="s">
        <v>262</v>
      </c>
      <c r="K671" s="721" t="s">
        <v>6623</v>
      </c>
      <c r="L671" s="726"/>
      <c r="M671" s="726" t="s">
        <v>6426</v>
      </c>
      <c r="N671" s="722" t="s">
        <v>2525</v>
      </c>
      <c r="O671" s="721" t="s">
        <v>1845</v>
      </c>
      <c r="P671" s="727" t="s">
        <v>6669</v>
      </c>
      <c r="Q671" s="727" t="s">
        <v>2524</v>
      </c>
      <c r="R671" t="s">
        <v>6964</v>
      </c>
    </row>
    <row r="672" spans="1:18">
      <c r="A672" s="721">
        <v>184</v>
      </c>
      <c r="B672" s="721">
        <v>1</v>
      </c>
      <c r="C672" s="722" t="s">
        <v>2538</v>
      </c>
      <c r="D672" s="723" t="s">
        <v>23</v>
      </c>
      <c r="E672" s="721" t="s">
        <v>221</v>
      </c>
      <c r="F672" s="721" t="s">
        <v>524</v>
      </c>
      <c r="G672" s="774">
        <v>24228</v>
      </c>
      <c r="H672" s="724">
        <f t="shared" ca="1" si="10"/>
        <v>53</v>
      </c>
      <c r="I672" s="725" t="s">
        <v>1403</v>
      </c>
      <c r="J672" s="721" t="s">
        <v>267</v>
      </c>
      <c r="K672" s="721" t="s">
        <v>165</v>
      </c>
      <c r="L672" s="726"/>
      <c r="M672" s="726" t="s">
        <v>6426</v>
      </c>
      <c r="N672" s="722" t="s">
        <v>2525</v>
      </c>
      <c r="O672" s="721" t="s">
        <v>222</v>
      </c>
      <c r="P672" s="722" t="s">
        <v>2537</v>
      </c>
      <c r="Q672" s="722" t="s">
        <v>2540</v>
      </c>
      <c r="R672" t="s">
        <v>6964</v>
      </c>
    </row>
    <row r="673" spans="1:18">
      <c r="A673" s="721"/>
      <c r="B673" s="721">
        <v>2</v>
      </c>
      <c r="C673" s="722" t="s">
        <v>2542</v>
      </c>
      <c r="D673" s="723" t="s">
        <v>16</v>
      </c>
      <c r="E673" s="721" t="s">
        <v>221</v>
      </c>
      <c r="F673" s="721" t="s">
        <v>1414</v>
      </c>
      <c r="G673" s="774">
        <v>25917</v>
      </c>
      <c r="H673" s="724">
        <f t="shared" ca="1" si="10"/>
        <v>49</v>
      </c>
      <c r="I673" s="725" t="s">
        <v>1403</v>
      </c>
      <c r="J673" s="721" t="s">
        <v>6956</v>
      </c>
      <c r="K673" s="721" t="s">
        <v>470</v>
      </c>
      <c r="L673" s="726"/>
      <c r="M673" s="726" t="s">
        <v>6426</v>
      </c>
      <c r="N673" s="722" t="s">
        <v>2525</v>
      </c>
      <c r="O673" s="721" t="s">
        <v>245</v>
      </c>
      <c r="P673" s="722" t="s">
        <v>2541</v>
      </c>
      <c r="Q673" s="722" t="s">
        <v>2540</v>
      </c>
      <c r="R673" t="s">
        <v>6964</v>
      </c>
    </row>
    <row r="674" spans="1:18">
      <c r="A674" s="721"/>
      <c r="B674" s="721">
        <v>3</v>
      </c>
      <c r="C674" s="722" t="s">
        <v>2545</v>
      </c>
      <c r="D674" s="723" t="s">
        <v>16</v>
      </c>
      <c r="E674" s="721" t="s">
        <v>254</v>
      </c>
      <c r="F674" s="721" t="s">
        <v>524</v>
      </c>
      <c r="G674" s="774">
        <v>35509</v>
      </c>
      <c r="H674" s="724">
        <f t="shared" ca="1" si="10"/>
        <v>23</v>
      </c>
      <c r="I674" s="725" t="s">
        <v>1403</v>
      </c>
      <c r="J674" s="721" t="s">
        <v>344</v>
      </c>
      <c r="K674" s="721" t="s">
        <v>6623</v>
      </c>
      <c r="L674" s="726"/>
      <c r="M674" s="726" t="s">
        <v>6426</v>
      </c>
      <c r="N674" s="722" t="s">
        <v>2525</v>
      </c>
      <c r="O674" s="721" t="s">
        <v>6640</v>
      </c>
      <c r="P674" s="722" t="s">
        <v>2544</v>
      </c>
      <c r="Q674" s="722" t="s">
        <v>2540</v>
      </c>
      <c r="R674" t="s">
        <v>6964</v>
      </c>
    </row>
    <row r="675" spans="1:18">
      <c r="A675" s="721"/>
      <c r="B675" s="721">
        <v>4</v>
      </c>
      <c r="C675" s="722" t="s">
        <v>2547</v>
      </c>
      <c r="D675" s="723" t="s">
        <v>16</v>
      </c>
      <c r="E675" s="721" t="s">
        <v>254</v>
      </c>
      <c r="F675" s="721" t="s">
        <v>22</v>
      </c>
      <c r="G675" s="774">
        <v>38451</v>
      </c>
      <c r="H675" s="724">
        <f t="shared" ca="1" si="10"/>
        <v>15</v>
      </c>
      <c r="I675" s="725" t="s">
        <v>1403</v>
      </c>
      <c r="J675" s="721" t="s">
        <v>249</v>
      </c>
      <c r="K675" s="721" t="s">
        <v>6623</v>
      </c>
      <c r="L675" s="726"/>
      <c r="M675" s="726" t="s">
        <v>6426</v>
      </c>
      <c r="N675" s="722" t="s">
        <v>2525</v>
      </c>
      <c r="O675" s="721" t="s">
        <v>6640</v>
      </c>
      <c r="P675" s="722" t="s">
        <v>2546</v>
      </c>
      <c r="Q675" s="722" t="s">
        <v>2540</v>
      </c>
      <c r="R675" t="s">
        <v>6964</v>
      </c>
    </row>
    <row r="676" spans="1:18">
      <c r="A676" s="721">
        <v>185</v>
      </c>
      <c r="B676" s="721">
        <v>1</v>
      </c>
      <c r="C676" s="722" t="s">
        <v>2549</v>
      </c>
      <c r="D676" s="723" t="s">
        <v>23</v>
      </c>
      <c r="E676" s="721" t="s">
        <v>221</v>
      </c>
      <c r="F676" s="721" t="s">
        <v>288</v>
      </c>
      <c r="G676" s="774">
        <v>30196</v>
      </c>
      <c r="H676" s="724">
        <f t="shared" ca="1" si="10"/>
        <v>37</v>
      </c>
      <c r="I676" s="725" t="s">
        <v>1403</v>
      </c>
      <c r="J676" s="721" t="s">
        <v>241</v>
      </c>
      <c r="K676" s="721" t="s">
        <v>165</v>
      </c>
      <c r="L676" s="726"/>
      <c r="M676" s="726" t="s">
        <v>6426</v>
      </c>
      <c r="N676" s="722" t="s">
        <v>2525</v>
      </c>
      <c r="O676" s="721" t="s">
        <v>222</v>
      </c>
      <c r="P676" s="722" t="s">
        <v>2548</v>
      </c>
      <c r="Q676" s="722" t="s">
        <v>2550</v>
      </c>
      <c r="R676" t="s">
        <v>6964</v>
      </c>
    </row>
    <row r="677" spans="1:18">
      <c r="A677" s="721"/>
      <c r="B677" s="721">
        <v>2</v>
      </c>
      <c r="C677" s="722" t="s">
        <v>2552</v>
      </c>
      <c r="D677" s="723" t="s">
        <v>16</v>
      </c>
      <c r="E677" s="721" t="s">
        <v>221</v>
      </c>
      <c r="F677" s="721" t="s">
        <v>288</v>
      </c>
      <c r="G677" s="774">
        <v>30895</v>
      </c>
      <c r="H677" s="724">
        <f t="shared" ca="1" si="10"/>
        <v>35</v>
      </c>
      <c r="I677" s="725" t="s">
        <v>1403</v>
      </c>
      <c r="J677" s="721" t="s">
        <v>241</v>
      </c>
      <c r="K677" s="721" t="s">
        <v>6621</v>
      </c>
      <c r="L677" s="726"/>
      <c r="M677" s="726" t="s">
        <v>6426</v>
      </c>
      <c r="N677" s="722" t="s">
        <v>2525</v>
      </c>
      <c r="O677" s="721" t="s">
        <v>245</v>
      </c>
      <c r="P677" s="722" t="s">
        <v>2551</v>
      </c>
      <c r="Q677" s="722" t="s">
        <v>2550</v>
      </c>
      <c r="R677" t="s">
        <v>6964</v>
      </c>
    </row>
    <row r="678" spans="1:18">
      <c r="A678" s="721"/>
      <c r="B678" s="721">
        <v>3</v>
      </c>
      <c r="C678" s="722" t="s">
        <v>2556</v>
      </c>
      <c r="D678" s="723" t="s">
        <v>16</v>
      </c>
      <c r="E678" s="721" t="s">
        <v>254</v>
      </c>
      <c r="F678" s="721" t="s">
        <v>230</v>
      </c>
      <c r="G678" s="774">
        <v>38336</v>
      </c>
      <c r="H678" s="724">
        <f t="shared" ca="1" si="10"/>
        <v>15</v>
      </c>
      <c r="I678" s="725" t="s">
        <v>1403</v>
      </c>
      <c r="J678" s="721" t="s">
        <v>262</v>
      </c>
      <c r="K678" s="721" t="s">
        <v>6623</v>
      </c>
      <c r="L678" s="726"/>
      <c r="M678" s="726" t="s">
        <v>6426</v>
      </c>
      <c r="N678" s="722" t="s">
        <v>2525</v>
      </c>
      <c r="O678" s="721" t="s">
        <v>6640</v>
      </c>
      <c r="P678" s="722" t="s">
        <v>2555</v>
      </c>
      <c r="Q678" s="722" t="s">
        <v>2550</v>
      </c>
      <c r="R678" t="s">
        <v>6964</v>
      </c>
    </row>
    <row r="679" spans="1:18">
      <c r="A679" s="721">
        <v>186</v>
      </c>
      <c r="B679" s="721">
        <v>1</v>
      </c>
      <c r="C679" s="722" t="s">
        <v>2558</v>
      </c>
      <c r="D679" s="723" t="s">
        <v>23</v>
      </c>
      <c r="E679" s="721" t="s">
        <v>221</v>
      </c>
      <c r="F679" s="721" t="s">
        <v>288</v>
      </c>
      <c r="G679" s="774">
        <v>23533</v>
      </c>
      <c r="H679" s="724">
        <f t="shared" ca="1" si="10"/>
        <v>55</v>
      </c>
      <c r="I679" s="725" t="s">
        <v>1403</v>
      </c>
      <c r="J679" s="721" t="s">
        <v>267</v>
      </c>
      <c r="K679" s="721" t="s">
        <v>2559</v>
      </c>
      <c r="L679" s="726"/>
      <c r="M679" s="726" t="s">
        <v>6426</v>
      </c>
      <c r="N679" s="722" t="s">
        <v>2525</v>
      </c>
      <c r="O679" s="721" t="s">
        <v>222</v>
      </c>
      <c r="P679" s="727" t="s">
        <v>2557</v>
      </c>
      <c r="Q679" s="722" t="s">
        <v>2562</v>
      </c>
      <c r="R679" t="s">
        <v>6964</v>
      </c>
    </row>
    <row r="680" spans="1:18">
      <c r="A680" s="721"/>
      <c r="B680" s="721">
        <v>2</v>
      </c>
      <c r="C680" s="722" t="s">
        <v>2564</v>
      </c>
      <c r="D680" s="723" t="s">
        <v>16</v>
      </c>
      <c r="E680" s="721" t="s">
        <v>221</v>
      </c>
      <c r="F680" s="721" t="s">
        <v>288</v>
      </c>
      <c r="G680" s="774">
        <v>26501</v>
      </c>
      <c r="H680" s="724">
        <f t="shared" ca="1" si="10"/>
        <v>47</v>
      </c>
      <c r="I680" s="725" t="s">
        <v>1403</v>
      </c>
      <c r="J680" s="721" t="s">
        <v>241</v>
      </c>
      <c r="K680" s="721" t="s">
        <v>6621</v>
      </c>
      <c r="L680" s="726"/>
      <c r="M680" s="726" t="s">
        <v>6426</v>
      </c>
      <c r="N680" s="722" t="s">
        <v>2525</v>
      </c>
      <c r="O680" s="721" t="s">
        <v>245</v>
      </c>
      <c r="P680" s="722" t="s">
        <v>2563</v>
      </c>
      <c r="Q680" s="722" t="s">
        <v>2562</v>
      </c>
      <c r="R680" t="s">
        <v>6964</v>
      </c>
    </row>
    <row r="681" spans="1:18">
      <c r="A681" s="721"/>
      <c r="B681" s="721">
        <v>3</v>
      </c>
      <c r="C681" s="722" t="s">
        <v>2566</v>
      </c>
      <c r="D681" s="723" t="s">
        <v>23</v>
      </c>
      <c r="E681" s="721" t="s">
        <v>254</v>
      </c>
      <c r="F681" s="721" t="s">
        <v>230</v>
      </c>
      <c r="G681" s="774">
        <v>35217</v>
      </c>
      <c r="H681" s="724">
        <f t="shared" ca="1" si="10"/>
        <v>23</v>
      </c>
      <c r="I681" s="725" t="s">
        <v>1403</v>
      </c>
      <c r="J681" s="721" t="s">
        <v>267</v>
      </c>
      <c r="K681" s="721" t="s">
        <v>6623</v>
      </c>
      <c r="L681" s="726"/>
      <c r="M681" s="726" t="s">
        <v>6426</v>
      </c>
      <c r="N681" s="722" t="s">
        <v>2525</v>
      </c>
      <c r="O681" s="721" t="s">
        <v>6640</v>
      </c>
      <c r="P681" s="722" t="s">
        <v>2565</v>
      </c>
      <c r="Q681" s="722" t="s">
        <v>2562</v>
      </c>
      <c r="R681" t="s">
        <v>6964</v>
      </c>
    </row>
    <row r="682" spans="1:18">
      <c r="A682" s="721"/>
      <c r="B682" s="721">
        <v>4</v>
      </c>
      <c r="C682" s="722" t="s">
        <v>2568</v>
      </c>
      <c r="D682" s="723" t="s">
        <v>23</v>
      </c>
      <c r="E682" s="721" t="s">
        <v>254</v>
      </c>
      <c r="F682" s="721" t="s">
        <v>288</v>
      </c>
      <c r="G682" s="774">
        <v>32749</v>
      </c>
      <c r="H682" s="724">
        <f t="shared" ca="1" si="10"/>
        <v>30</v>
      </c>
      <c r="I682" s="725" t="s">
        <v>1403</v>
      </c>
      <c r="J682" s="721" t="s">
        <v>258</v>
      </c>
      <c r="K682" s="721" t="s">
        <v>6622</v>
      </c>
      <c r="L682" s="726"/>
      <c r="M682" s="726" t="s">
        <v>6426</v>
      </c>
      <c r="N682" s="722" t="s">
        <v>2525</v>
      </c>
      <c r="O682" s="721" t="s">
        <v>6640</v>
      </c>
      <c r="P682" s="722" t="s">
        <v>2567</v>
      </c>
      <c r="Q682" s="722" t="s">
        <v>2562</v>
      </c>
      <c r="R682" t="s">
        <v>6964</v>
      </c>
    </row>
    <row r="683" spans="1:18">
      <c r="A683" s="721">
        <v>187</v>
      </c>
      <c r="B683" s="721">
        <v>1</v>
      </c>
      <c r="C683" s="722" t="s">
        <v>2570</v>
      </c>
      <c r="D683" s="723" t="s">
        <v>23</v>
      </c>
      <c r="E683" s="721" t="s">
        <v>221</v>
      </c>
      <c r="F683" s="721" t="s">
        <v>2571</v>
      </c>
      <c r="G683" s="774">
        <v>27122</v>
      </c>
      <c r="H683" s="724">
        <f t="shared" ca="1" si="10"/>
        <v>46</v>
      </c>
      <c r="I683" s="725" t="s">
        <v>1403</v>
      </c>
      <c r="J683" s="721" t="s">
        <v>258</v>
      </c>
      <c r="K683" s="721" t="s">
        <v>6822</v>
      </c>
      <c r="L683" s="726"/>
      <c r="M683" s="726" t="s">
        <v>6426</v>
      </c>
      <c r="N683" s="722" t="s">
        <v>2525</v>
      </c>
      <c r="O683" s="721" t="s">
        <v>222</v>
      </c>
      <c r="P683" s="722" t="s">
        <v>2569</v>
      </c>
      <c r="Q683" s="722" t="s">
        <v>2574</v>
      </c>
      <c r="R683" t="s">
        <v>6964</v>
      </c>
    </row>
    <row r="684" spans="1:18">
      <c r="A684" s="721"/>
      <c r="B684" s="721">
        <v>2</v>
      </c>
      <c r="C684" s="722" t="s">
        <v>2576</v>
      </c>
      <c r="D684" s="723" t="s">
        <v>16</v>
      </c>
      <c r="E684" s="721" t="s">
        <v>221</v>
      </c>
      <c r="F684" s="721" t="s">
        <v>288</v>
      </c>
      <c r="G684" s="774">
        <v>30476</v>
      </c>
      <c r="H684" s="724">
        <f t="shared" ca="1" si="10"/>
        <v>36</v>
      </c>
      <c r="I684" s="725" t="s">
        <v>1403</v>
      </c>
      <c r="J684" s="721" t="s">
        <v>267</v>
      </c>
      <c r="K684" s="721" t="s">
        <v>6621</v>
      </c>
      <c r="L684" s="726"/>
      <c r="M684" s="726" t="s">
        <v>6426</v>
      </c>
      <c r="N684" s="722" t="s">
        <v>2525</v>
      </c>
      <c r="O684" s="721" t="s">
        <v>245</v>
      </c>
      <c r="P684" s="722" t="s">
        <v>2575</v>
      </c>
      <c r="Q684" s="722" t="s">
        <v>2574</v>
      </c>
      <c r="R684" t="s">
        <v>6964</v>
      </c>
    </row>
    <row r="685" spans="1:18">
      <c r="A685" s="721"/>
      <c r="B685" s="721">
        <v>3</v>
      </c>
      <c r="C685" s="722" t="s">
        <v>2580</v>
      </c>
      <c r="D685" s="723" t="s">
        <v>16</v>
      </c>
      <c r="E685" s="721" t="s">
        <v>254</v>
      </c>
      <c r="F685" s="721" t="s">
        <v>230</v>
      </c>
      <c r="G685" s="774">
        <v>38445</v>
      </c>
      <c r="H685" s="724">
        <f t="shared" ca="1" si="10"/>
        <v>15</v>
      </c>
      <c r="I685" s="725" t="s">
        <v>1403</v>
      </c>
      <c r="J685" s="721" t="s">
        <v>249</v>
      </c>
      <c r="K685" s="721" t="s">
        <v>6623</v>
      </c>
      <c r="L685" s="726"/>
      <c r="M685" s="726" t="s">
        <v>6426</v>
      </c>
      <c r="N685" s="722" t="s">
        <v>2525</v>
      </c>
      <c r="O685" s="721" t="s">
        <v>6640</v>
      </c>
      <c r="P685" s="722" t="s">
        <v>2579</v>
      </c>
      <c r="Q685" s="722" t="s">
        <v>2574</v>
      </c>
      <c r="R685" t="s">
        <v>6964</v>
      </c>
    </row>
    <row r="686" spans="1:18">
      <c r="A686" s="721"/>
      <c r="B686" s="721">
        <v>4</v>
      </c>
      <c r="C686" s="722" t="s">
        <v>2582</v>
      </c>
      <c r="D686" s="723" t="s">
        <v>23</v>
      </c>
      <c r="E686" s="721" t="s">
        <v>254</v>
      </c>
      <c r="F686" s="721" t="s">
        <v>230</v>
      </c>
      <c r="G686" s="774">
        <v>40498</v>
      </c>
      <c r="H686" s="724">
        <f t="shared" ca="1" si="10"/>
        <v>9</v>
      </c>
      <c r="I686" s="725" t="s">
        <v>1403</v>
      </c>
      <c r="J686" s="721" t="s">
        <v>6624</v>
      </c>
      <c r="K686" s="721" t="s">
        <v>6622</v>
      </c>
      <c r="L686" s="726"/>
      <c r="M686" s="726" t="s">
        <v>6426</v>
      </c>
      <c r="N686" s="722" t="s">
        <v>2525</v>
      </c>
      <c r="O686" s="721" t="s">
        <v>6640</v>
      </c>
      <c r="P686" s="727" t="s">
        <v>2581</v>
      </c>
      <c r="Q686" s="722" t="s">
        <v>2574</v>
      </c>
      <c r="R686" t="s">
        <v>6964</v>
      </c>
    </row>
    <row r="687" spans="1:18">
      <c r="A687" s="721">
        <v>188</v>
      </c>
      <c r="B687" s="721">
        <v>1</v>
      </c>
      <c r="C687" s="722" t="s">
        <v>2584</v>
      </c>
      <c r="D687" s="723" t="s">
        <v>23</v>
      </c>
      <c r="E687" s="721" t="s">
        <v>221</v>
      </c>
      <c r="F687" s="721" t="s">
        <v>2585</v>
      </c>
      <c r="G687" s="774">
        <v>23723</v>
      </c>
      <c r="H687" s="724">
        <f t="shared" ca="1" si="10"/>
        <v>55</v>
      </c>
      <c r="I687" s="725" t="s">
        <v>1403</v>
      </c>
      <c r="J687" s="721" t="s">
        <v>241</v>
      </c>
      <c r="K687" s="721" t="s">
        <v>165</v>
      </c>
      <c r="L687" s="726"/>
      <c r="M687" s="726" t="s">
        <v>6426</v>
      </c>
      <c r="N687" s="722" t="s">
        <v>2525</v>
      </c>
      <c r="O687" s="721" t="s">
        <v>222</v>
      </c>
      <c r="P687" s="722" t="s">
        <v>2583</v>
      </c>
      <c r="Q687" s="722" t="s">
        <v>2588</v>
      </c>
      <c r="R687" t="s">
        <v>6964</v>
      </c>
    </row>
    <row r="688" spans="1:18">
      <c r="A688" s="721"/>
      <c r="B688" s="721">
        <v>3</v>
      </c>
      <c r="C688" s="722" t="s">
        <v>2590</v>
      </c>
      <c r="D688" s="723" t="s">
        <v>23</v>
      </c>
      <c r="E688" s="721" t="s">
        <v>254</v>
      </c>
      <c r="F688" s="721" t="s">
        <v>2585</v>
      </c>
      <c r="G688" s="774">
        <v>36623</v>
      </c>
      <c r="H688" s="724">
        <f t="shared" ca="1" si="10"/>
        <v>20</v>
      </c>
      <c r="I688" s="725" t="s">
        <v>1403</v>
      </c>
      <c r="J688" s="721" t="s">
        <v>258</v>
      </c>
      <c r="K688" s="721" t="s">
        <v>6622</v>
      </c>
      <c r="L688" s="726"/>
      <c r="M688" s="726" t="s">
        <v>6426</v>
      </c>
      <c r="N688" s="722" t="s">
        <v>2525</v>
      </c>
      <c r="O688" s="721" t="s">
        <v>6640</v>
      </c>
      <c r="P688" s="727" t="s">
        <v>2589</v>
      </c>
      <c r="Q688" s="722" t="s">
        <v>2588</v>
      </c>
      <c r="R688" t="s">
        <v>6964</v>
      </c>
    </row>
    <row r="689" spans="1:18">
      <c r="A689" s="721"/>
      <c r="B689" s="721">
        <v>4</v>
      </c>
      <c r="C689" s="722" t="s">
        <v>2593</v>
      </c>
      <c r="D689" s="723" t="s">
        <v>16</v>
      </c>
      <c r="E689" s="721" t="s">
        <v>254</v>
      </c>
      <c r="F689" s="721" t="s">
        <v>2585</v>
      </c>
      <c r="G689" s="774">
        <v>39143</v>
      </c>
      <c r="H689" s="724">
        <f t="shared" ca="1" si="10"/>
        <v>13</v>
      </c>
      <c r="I689" s="725" t="s">
        <v>1403</v>
      </c>
      <c r="J689" s="721" t="s">
        <v>249</v>
      </c>
      <c r="K689" s="721" t="s">
        <v>6623</v>
      </c>
      <c r="L689" s="726"/>
      <c r="M689" s="726" t="s">
        <v>6426</v>
      </c>
      <c r="N689" s="722" t="s">
        <v>2525</v>
      </c>
      <c r="O689" s="721" t="s">
        <v>6640</v>
      </c>
      <c r="P689" s="722" t="s">
        <v>2592</v>
      </c>
      <c r="Q689" s="722" t="s">
        <v>2588</v>
      </c>
      <c r="R689" t="s">
        <v>6964</v>
      </c>
    </row>
    <row r="690" spans="1:18">
      <c r="A690" s="721">
        <v>189</v>
      </c>
      <c r="B690" s="721">
        <v>1</v>
      </c>
      <c r="C690" s="722" t="s">
        <v>2595</v>
      </c>
      <c r="D690" s="723" t="s">
        <v>23</v>
      </c>
      <c r="E690" s="721" t="s">
        <v>221</v>
      </c>
      <c r="F690" s="721" t="s">
        <v>22</v>
      </c>
      <c r="G690" s="774">
        <v>22112</v>
      </c>
      <c r="H690" s="724">
        <f t="shared" ca="1" si="10"/>
        <v>59</v>
      </c>
      <c r="I690" s="725" t="s">
        <v>1403</v>
      </c>
      <c r="J690" s="721" t="s">
        <v>241</v>
      </c>
      <c r="K690" s="721" t="s">
        <v>165</v>
      </c>
      <c r="L690" s="726"/>
      <c r="M690" s="726" t="s">
        <v>6426</v>
      </c>
      <c r="N690" s="722" t="s">
        <v>2525</v>
      </c>
      <c r="O690" s="721" t="s">
        <v>222</v>
      </c>
      <c r="P690" s="722" t="s">
        <v>2594</v>
      </c>
      <c r="Q690" s="722" t="s">
        <v>2598</v>
      </c>
      <c r="R690" t="s">
        <v>6964</v>
      </c>
    </row>
    <row r="691" spans="1:18">
      <c r="A691" s="721"/>
      <c r="B691" s="721">
        <v>2</v>
      </c>
      <c r="C691" s="722" t="s">
        <v>496</v>
      </c>
      <c r="D691" s="723" t="s">
        <v>16</v>
      </c>
      <c r="E691" s="721" t="s">
        <v>221</v>
      </c>
      <c r="F691" s="721" t="s">
        <v>22</v>
      </c>
      <c r="G691" s="774">
        <v>23573</v>
      </c>
      <c r="H691" s="724">
        <f t="shared" ca="1" si="10"/>
        <v>55</v>
      </c>
      <c r="I691" s="725" t="s">
        <v>1403</v>
      </c>
      <c r="J691" s="721" t="s">
        <v>241</v>
      </c>
      <c r="K691" s="721" t="s">
        <v>6621</v>
      </c>
      <c r="L691" s="726"/>
      <c r="M691" s="726" t="s">
        <v>6426</v>
      </c>
      <c r="N691" s="722" t="s">
        <v>2525</v>
      </c>
      <c r="O691" s="721" t="s">
        <v>245</v>
      </c>
      <c r="P691" s="722" t="s">
        <v>2599</v>
      </c>
      <c r="Q691" s="722" t="s">
        <v>2598</v>
      </c>
      <c r="R691" t="s">
        <v>6964</v>
      </c>
    </row>
    <row r="692" spans="1:18">
      <c r="A692" s="721"/>
      <c r="B692" s="721">
        <v>3</v>
      </c>
      <c r="C692" s="722" t="s">
        <v>2603</v>
      </c>
      <c r="D692" s="723" t="s">
        <v>23</v>
      </c>
      <c r="E692" s="721" t="s">
        <v>254</v>
      </c>
      <c r="F692" s="721" t="s">
        <v>22</v>
      </c>
      <c r="G692" s="774">
        <v>30009</v>
      </c>
      <c r="H692" s="724">
        <f t="shared" ca="1" si="10"/>
        <v>38</v>
      </c>
      <c r="I692" s="725" t="s">
        <v>1403</v>
      </c>
      <c r="J692" s="721" t="s">
        <v>258</v>
      </c>
      <c r="K692" s="721" t="s">
        <v>165</v>
      </c>
      <c r="L692" s="726"/>
      <c r="M692" s="726" t="s">
        <v>6426</v>
      </c>
      <c r="N692" s="722" t="s">
        <v>2525</v>
      </c>
      <c r="O692" s="721" t="s">
        <v>6640</v>
      </c>
      <c r="P692" s="722" t="s">
        <v>2602</v>
      </c>
      <c r="Q692" s="722" t="s">
        <v>2598</v>
      </c>
      <c r="R692" t="s">
        <v>6964</v>
      </c>
    </row>
    <row r="693" spans="1:18">
      <c r="A693" s="721"/>
      <c r="B693" s="721">
        <v>4</v>
      </c>
      <c r="C693" s="722" t="s">
        <v>2605</v>
      </c>
      <c r="D693" s="723" t="s">
        <v>23</v>
      </c>
      <c r="E693" s="721" t="s">
        <v>254</v>
      </c>
      <c r="F693" s="721" t="s">
        <v>22</v>
      </c>
      <c r="G693" s="774">
        <v>31761</v>
      </c>
      <c r="H693" s="724">
        <f t="shared" ca="1" si="10"/>
        <v>33</v>
      </c>
      <c r="I693" s="725" t="s">
        <v>1403</v>
      </c>
      <c r="J693" s="721" t="s">
        <v>258</v>
      </c>
      <c r="K693" s="721" t="s">
        <v>165</v>
      </c>
      <c r="L693" s="726"/>
      <c r="M693" s="726" t="s">
        <v>6426</v>
      </c>
      <c r="N693" s="722" t="s">
        <v>2525</v>
      </c>
      <c r="O693" s="721" t="s">
        <v>6640</v>
      </c>
      <c r="P693" s="722" t="s">
        <v>2604</v>
      </c>
      <c r="Q693" s="722" t="s">
        <v>2598</v>
      </c>
      <c r="R693" t="s">
        <v>6964</v>
      </c>
    </row>
    <row r="694" spans="1:18">
      <c r="A694" s="721"/>
      <c r="B694" s="721">
        <v>5</v>
      </c>
      <c r="C694" s="722" t="s">
        <v>2607</v>
      </c>
      <c r="D694" s="723" t="s">
        <v>23</v>
      </c>
      <c r="E694" s="721" t="s">
        <v>254</v>
      </c>
      <c r="F694" s="721" t="s">
        <v>22</v>
      </c>
      <c r="G694" s="774">
        <v>32241</v>
      </c>
      <c r="H694" s="724">
        <f t="shared" ca="1" si="10"/>
        <v>32</v>
      </c>
      <c r="I694" s="725" t="s">
        <v>1403</v>
      </c>
      <c r="J694" s="721" t="s">
        <v>258</v>
      </c>
      <c r="K694" s="721" t="s">
        <v>165</v>
      </c>
      <c r="L694" s="726"/>
      <c r="M694" s="726" t="s">
        <v>6426</v>
      </c>
      <c r="N694" s="722" t="s">
        <v>2525</v>
      </c>
      <c r="O694" s="721" t="s">
        <v>6640</v>
      </c>
      <c r="P694" s="722" t="s">
        <v>2606</v>
      </c>
      <c r="Q694" s="722" t="s">
        <v>2598</v>
      </c>
      <c r="R694" t="s">
        <v>6964</v>
      </c>
    </row>
    <row r="695" spans="1:18">
      <c r="A695" s="721"/>
      <c r="B695" s="721">
        <v>6</v>
      </c>
      <c r="C695" s="722" t="s">
        <v>2609</v>
      </c>
      <c r="D695" s="723" t="s">
        <v>16</v>
      </c>
      <c r="E695" s="721" t="s">
        <v>254</v>
      </c>
      <c r="F695" s="721" t="s">
        <v>22</v>
      </c>
      <c r="G695" s="774">
        <v>33101</v>
      </c>
      <c r="H695" s="724">
        <f t="shared" ca="1" si="10"/>
        <v>29</v>
      </c>
      <c r="I695" s="725" t="s">
        <v>1403</v>
      </c>
      <c r="J695" s="721" t="s">
        <v>258</v>
      </c>
      <c r="K695" s="721" t="s">
        <v>6621</v>
      </c>
      <c r="L695" s="726"/>
      <c r="M695" s="726" t="s">
        <v>6426</v>
      </c>
      <c r="N695" s="722" t="s">
        <v>2525</v>
      </c>
      <c r="O695" s="721" t="s">
        <v>6640</v>
      </c>
      <c r="P695" s="722" t="s">
        <v>2608</v>
      </c>
      <c r="Q695" s="722" t="s">
        <v>2598</v>
      </c>
      <c r="R695" t="s">
        <v>6964</v>
      </c>
    </row>
    <row r="696" spans="1:18">
      <c r="A696" s="721"/>
      <c r="B696" s="721">
        <v>7</v>
      </c>
      <c r="C696" s="722" t="s">
        <v>2611</v>
      </c>
      <c r="D696" s="723" t="s">
        <v>23</v>
      </c>
      <c r="E696" s="721" t="s">
        <v>254</v>
      </c>
      <c r="F696" s="721" t="s">
        <v>22</v>
      </c>
      <c r="G696" s="774">
        <v>34641</v>
      </c>
      <c r="H696" s="724">
        <f t="shared" ca="1" si="10"/>
        <v>25</v>
      </c>
      <c r="I696" s="725" t="s">
        <v>1403</v>
      </c>
      <c r="J696" s="721" t="s">
        <v>241</v>
      </c>
      <c r="K696" s="721" t="s">
        <v>6623</v>
      </c>
      <c r="L696" s="726"/>
      <c r="M696" s="726" t="s">
        <v>6426</v>
      </c>
      <c r="N696" s="722" t="s">
        <v>2525</v>
      </c>
      <c r="O696" s="721" t="s">
        <v>6640</v>
      </c>
      <c r="P696" s="722" t="s">
        <v>2610</v>
      </c>
      <c r="Q696" s="722" t="s">
        <v>2598</v>
      </c>
      <c r="R696" t="s">
        <v>6964</v>
      </c>
    </row>
    <row r="697" spans="1:18">
      <c r="A697" s="721"/>
      <c r="B697" s="721">
        <v>8</v>
      </c>
      <c r="C697" s="722" t="s">
        <v>2613</v>
      </c>
      <c r="D697" s="723" t="s">
        <v>23</v>
      </c>
      <c r="E697" s="721" t="s">
        <v>254</v>
      </c>
      <c r="F697" s="721" t="s">
        <v>22</v>
      </c>
      <c r="G697" s="774">
        <v>35251</v>
      </c>
      <c r="H697" s="724">
        <f t="shared" ref="H697:H763" ca="1" si="11">DATEDIF(G697,TODAY(),"Y")</f>
        <v>23</v>
      </c>
      <c r="I697" s="725" t="s">
        <v>1403</v>
      </c>
      <c r="J697" s="721" t="s">
        <v>241</v>
      </c>
      <c r="K697" s="721" t="s">
        <v>6623</v>
      </c>
      <c r="L697" s="726"/>
      <c r="M697" s="726" t="s">
        <v>6426</v>
      </c>
      <c r="N697" s="722" t="s">
        <v>2525</v>
      </c>
      <c r="O697" s="721" t="s">
        <v>6640</v>
      </c>
      <c r="P697" s="722" t="s">
        <v>2612</v>
      </c>
      <c r="Q697" s="722" t="s">
        <v>2598</v>
      </c>
      <c r="R697" t="s">
        <v>6964</v>
      </c>
    </row>
    <row r="698" spans="1:18">
      <c r="A698" s="721"/>
      <c r="B698" s="721">
        <v>9</v>
      </c>
      <c r="C698" s="722" t="s">
        <v>2615</v>
      </c>
      <c r="D698" s="723" t="s">
        <v>16</v>
      </c>
      <c r="E698" s="721" t="s">
        <v>254</v>
      </c>
      <c r="F698" s="721" t="s">
        <v>22</v>
      </c>
      <c r="G698" s="774">
        <v>36432</v>
      </c>
      <c r="H698" s="724">
        <f t="shared" ca="1" si="11"/>
        <v>20</v>
      </c>
      <c r="I698" s="725" t="s">
        <v>1403</v>
      </c>
      <c r="J698" s="721" t="s">
        <v>258</v>
      </c>
      <c r="K698" s="721" t="s">
        <v>6623</v>
      </c>
      <c r="L698" s="726"/>
      <c r="M698" s="726" t="s">
        <v>6426</v>
      </c>
      <c r="N698" s="722" t="s">
        <v>2525</v>
      </c>
      <c r="O698" s="721" t="s">
        <v>6640</v>
      </c>
      <c r="P698" s="722" t="s">
        <v>2614</v>
      </c>
      <c r="Q698" s="722" t="s">
        <v>2598</v>
      </c>
      <c r="R698" t="s">
        <v>6964</v>
      </c>
    </row>
    <row r="699" spans="1:18">
      <c r="A699" s="721"/>
      <c r="B699" s="721">
        <v>10</v>
      </c>
      <c r="C699" s="722" t="s">
        <v>2617</v>
      </c>
      <c r="D699" s="723" t="s">
        <v>23</v>
      </c>
      <c r="E699" s="721" t="s">
        <v>254</v>
      </c>
      <c r="F699" s="721" t="s">
        <v>22</v>
      </c>
      <c r="G699" s="774">
        <v>36947</v>
      </c>
      <c r="H699" s="724">
        <f t="shared" ca="1" si="11"/>
        <v>19</v>
      </c>
      <c r="I699" s="725" t="s">
        <v>1403</v>
      </c>
      <c r="J699" s="721" t="s">
        <v>258</v>
      </c>
      <c r="K699" s="721" t="s">
        <v>6622</v>
      </c>
      <c r="L699" s="726"/>
      <c r="M699" s="726" t="s">
        <v>6426</v>
      </c>
      <c r="N699" s="722" t="s">
        <v>2525</v>
      </c>
      <c r="O699" s="721" t="s">
        <v>6640</v>
      </c>
      <c r="P699" s="722" t="s">
        <v>2616</v>
      </c>
      <c r="Q699" s="722" t="s">
        <v>2598</v>
      </c>
      <c r="R699" t="s">
        <v>6964</v>
      </c>
    </row>
    <row r="700" spans="1:18">
      <c r="A700" s="721">
        <v>190</v>
      </c>
      <c r="B700" s="721">
        <v>1</v>
      </c>
      <c r="C700" s="722" t="s">
        <v>2619</v>
      </c>
      <c r="D700" s="723" t="s">
        <v>23</v>
      </c>
      <c r="E700" s="721" t="s">
        <v>221</v>
      </c>
      <c r="F700" s="721" t="s">
        <v>1500</v>
      </c>
      <c r="G700" s="774">
        <v>23543</v>
      </c>
      <c r="H700" s="724">
        <f t="shared" ca="1" si="11"/>
        <v>55</v>
      </c>
      <c r="I700" s="725" t="s">
        <v>1403</v>
      </c>
      <c r="J700" s="721" t="s">
        <v>258</v>
      </c>
      <c r="K700" s="721" t="s">
        <v>165</v>
      </c>
      <c r="L700" s="726"/>
      <c r="M700" s="726" t="s">
        <v>6426</v>
      </c>
      <c r="N700" s="722" t="s">
        <v>2525</v>
      </c>
      <c r="O700" s="721" t="s">
        <v>222</v>
      </c>
      <c r="P700" s="722" t="s">
        <v>2618</v>
      </c>
      <c r="Q700" s="722" t="s">
        <v>2622</v>
      </c>
      <c r="R700" t="s">
        <v>6964</v>
      </c>
    </row>
    <row r="701" spans="1:18">
      <c r="A701" s="721"/>
      <c r="B701" s="721">
        <v>2</v>
      </c>
      <c r="C701" s="722" t="s">
        <v>2625</v>
      </c>
      <c r="D701" s="723" t="s">
        <v>16</v>
      </c>
      <c r="E701" s="721" t="s">
        <v>221</v>
      </c>
      <c r="F701" s="721" t="s">
        <v>1500</v>
      </c>
      <c r="G701" s="774">
        <v>22683</v>
      </c>
      <c r="H701" s="724">
        <f t="shared" ca="1" si="11"/>
        <v>58</v>
      </c>
      <c r="I701" s="725" t="s">
        <v>1403</v>
      </c>
      <c r="J701" s="721" t="s">
        <v>241</v>
      </c>
      <c r="K701" s="721" t="s">
        <v>6621</v>
      </c>
      <c r="L701" s="726"/>
      <c r="M701" s="726" t="s">
        <v>6426</v>
      </c>
      <c r="N701" s="722" t="s">
        <v>2525</v>
      </c>
      <c r="O701" s="721" t="s">
        <v>245</v>
      </c>
      <c r="P701" s="722" t="s">
        <v>2624</v>
      </c>
      <c r="Q701" s="722" t="s">
        <v>2622</v>
      </c>
      <c r="R701" t="s">
        <v>6964</v>
      </c>
    </row>
    <row r="702" spans="1:18">
      <c r="A702" s="721"/>
      <c r="B702" s="721">
        <v>3</v>
      </c>
      <c r="C702" s="722" t="s">
        <v>2629</v>
      </c>
      <c r="D702" s="723" t="s">
        <v>23</v>
      </c>
      <c r="E702" s="721" t="s">
        <v>254</v>
      </c>
      <c r="F702" s="721" t="s">
        <v>1500</v>
      </c>
      <c r="G702" s="774">
        <v>31376</v>
      </c>
      <c r="H702" s="724">
        <f t="shared" ca="1" si="11"/>
        <v>34</v>
      </c>
      <c r="I702" s="725" t="s">
        <v>1403</v>
      </c>
      <c r="J702" s="721" t="s">
        <v>267</v>
      </c>
      <c r="K702" s="721" t="s">
        <v>2559</v>
      </c>
      <c r="L702" s="726"/>
      <c r="M702" s="726" t="s">
        <v>6426</v>
      </c>
      <c r="N702" s="722" t="s">
        <v>2525</v>
      </c>
      <c r="O702" s="721" t="s">
        <v>6640</v>
      </c>
      <c r="P702" s="722" t="s">
        <v>2628</v>
      </c>
      <c r="Q702" s="722" t="s">
        <v>2622</v>
      </c>
      <c r="R702" t="s">
        <v>6964</v>
      </c>
    </row>
    <row r="703" spans="1:18">
      <c r="A703" s="721"/>
      <c r="B703" s="721">
        <v>4</v>
      </c>
      <c r="C703" s="722" t="s">
        <v>2631</v>
      </c>
      <c r="D703" s="723" t="s">
        <v>16</v>
      </c>
      <c r="E703" s="721" t="s">
        <v>254</v>
      </c>
      <c r="F703" s="721" t="s">
        <v>1500</v>
      </c>
      <c r="G703" s="774">
        <v>33308</v>
      </c>
      <c r="H703" s="724">
        <f t="shared" ca="1" si="11"/>
        <v>29</v>
      </c>
      <c r="I703" s="725" t="s">
        <v>1403</v>
      </c>
      <c r="J703" s="721" t="s">
        <v>344</v>
      </c>
      <c r="K703" s="721" t="s">
        <v>6623</v>
      </c>
      <c r="L703" s="726"/>
      <c r="M703" s="726" t="s">
        <v>6426</v>
      </c>
      <c r="N703" s="722" t="s">
        <v>2525</v>
      </c>
      <c r="O703" s="721" t="s">
        <v>6640</v>
      </c>
      <c r="P703" s="722" t="s">
        <v>2630</v>
      </c>
      <c r="Q703" s="722" t="s">
        <v>2622</v>
      </c>
      <c r="R703" t="s">
        <v>6964</v>
      </c>
    </row>
    <row r="704" spans="1:18">
      <c r="A704" s="721">
        <v>191</v>
      </c>
      <c r="B704" s="721">
        <v>1</v>
      </c>
      <c r="C704" s="722" t="s">
        <v>2633</v>
      </c>
      <c r="D704" s="723" t="s">
        <v>16</v>
      </c>
      <c r="E704" s="721" t="s">
        <v>2634</v>
      </c>
      <c r="F704" s="721" t="s">
        <v>244</v>
      </c>
      <c r="G704" s="774">
        <v>19211</v>
      </c>
      <c r="H704" s="724">
        <f t="shared" ca="1" si="11"/>
        <v>67</v>
      </c>
      <c r="I704" s="725" t="s">
        <v>1403</v>
      </c>
      <c r="J704" s="721" t="s">
        <v>258</v>
      </c>
      <c r="K704" s="721" t="s">
        <v>6621</v>
      </c>
      <c r="L704" s="726"/>
      <c r="M704" s="726" t="s">
        <v>6426</v>
      </c>
      <c r="N704" s="722" t="s">
        <v>2525</v>
      </c>
      <c r="O704" s="721" t="s">
        <v>222</v>
      </c>
      <c r="P704" s="722" t="s">
        <v>2632</v>
      </c>
      <c r="Q704" s="722" t="s">
        <v>2637</v>
      </c>
      <c r="R704" t="s">
        <v>6964</v>
      </c>
    </row>
    <row r="705" spans="1:18">
      <c r="A705" s="721"/>
      <c r="B705" s="721">
        <v>3</v>
      </c>
      <c r="C705" s="722" t="s">
        <v>2247</v>
      </c>
      <c r="D705" s="723" t="s">
        <v>23</v>
      </c>
      <c r="E705" s="721" t="s">
        <v>254</v>
      </c>
      <c r="F705" s="721" t="s">
        <v>244</v>
      </c>
      <c r="G705" s="774">
        <v>28826</v>
      </c>
      <c r="H705" s="724">
        <f t="shared" ca="1" si="11"/>
        <v>41</v>
      </c>
      <c r="I705" s="725" t="s">
        <v>1403</v>
      </c>
      <c r="J705" s="721" t="s">
        <v>241</v>
      </c>
      <c r="K705" s="721" t="s">
        <v>165</v>
      </c>
      <c r="L705" s="726"/>
      <c r="M705" s="726" t="s">
        <v>6426</v>
      </c>
      <c r="N705" s="722" t="s">
        <v>2525</v>
      </c>
      <c r="O705" s="721" t="s">
        <v>6640</v>
      </c>
      <c r="P705" s="722" t="s">
        <v>2639</v>
      </c>
      <c r="Q705" s="722" t="s">
        <v>2637</v>
      </c>
      <c r="R705" t="s">
        <v>6964</v>
      </c>
    </row>
    <row r="706" spans="1:18">
      <c r="A706" s="721">
        <v>192</v>
      </c>
      <c r="B706" s="721">
        <v>1</v>
      </c>
      <c r="C706" s="722" t="s">
        <v>2641</v>
      </c>
      <c r="D706" s="723" t="s">
        <v>23</v>
      </c>
      <c r="E706" s="721" t="s">
        <v>221</v>
      </c>
      <c r="F706" s="721" t="s">
        <v>915</v>
      </c>
      <c r="G706" s="774">
        <v>29914</v>
      </c>
      <c r="H706" s="724">
        <f t="shared" ca="1" si="11"/>
        <v>38</v>
      </c>
      <c r="I706" s="725" t="s">
        <v>1403</v>
      </c>
      <c r="J706" s="721" t="s">
        <v>258</v>
      </c>
      <c r="K706" s="721" t="s">
        <v>165</v>
      </c>
      <c r="L706" s="726"/>
      <c r="M706" s="726" t="s">
        <v>6426</v>
      </c>
      <c r="N706" s="722" t="s">
        <v>2525</v>
      </c>
      <c r="O706" s="721" t="s">
        <v>222</v>
      </c>
      <c r="P706" s="722" t="s">
        <v>2640</v>
      </c>
      <c r="Q706" s="722" t="s">
        <v>2643</v>
      </c>
      <c r="R706" t="s">
        <v>6964</v>
      </c>
    </row>
    <row r="707" spans="1:18">
      <c r="A707" s="721"/>
      <c r="B707" s="721">
        <v>2</v>
      </c>
      <c r="C707" s="722" t="s">
        <v>1129</v>
      </c>
      <c r="D707" s="723" t="s">
        <v>16</v>
      </c>
      <c r="E707" s="721" t="s">
        <v>221</v>
      </c>
      <c r="F707" s="721" t="s">
        <v>2645</v>
      </c>
      <c r="G707" s="774">
        <v>31908</v>
      </c>
      <c r="H707" s="724">
        <f t="shared" ca="1" si="11"/>
        <v>32</v>
      </c>
      <c r="I707" s="725" t="s">
        <v>1403</v>
      </c>
      <c r="J707" s="721" t="s">
        <v>267</v>
      </c>
      <c r="K707" s="721" t="s">
        <v>6621</v>
      </c>
      <c r="L707" s="726"/>
      <c r="M707" s="726" t="s">
        <v>6426</v>
      </c>
      <c r="N707" s="722" t="s">
        <v>2525</v>
      </c>
      <c r="O707" s="721" t="s">
        <v>245</v>
      </c>
      <c r="P707" s="727" t="s">
        <v>2644</v>
      </c>
      <c r="Q707" s="722" t="s">
        <v>2643</v>
      </c>
      <c r="R707" t="s">
        <v>6964</v>
      </c>
    </row>
    <row r="708" spans="1:18">
      <c r="A708" s="721"/>
      <c r="B708" s="721">
        <v>3</v>
      </c>
      <c r="C708" s="722" t="s">
        <v>2649</v>
      </c>
      <c r="D708" s="723" t="s">
        <v>23</v>
      </c>
      <c r="E708" s="721" t="s">
        <v>254</v>
      </c>
      <c r="F708" s="721" t="s">
        <v>230</v>
      </c>
      <c r="G708" s="774">
        <v>39337</v>
      </c>
      <c r="H708" s="724">
        <f t="shared" ca="1" si="11"/>
        <v>12</v>
      </c>
      <c r="I708" s="725" t="s">
        <v>1403</v>
      </c>
      <c r="J708" s="721" t="s">
        <v>249</v>
      </c>
      <c r="K708" s="721" t="s">
        <v>6623</v>
      </c>
      <c r="L708" s="726"/>
      <c r="M708" s="726" t="s">
        <v>6426</v>
      </c>
      <c r="N708" s="722" t="s">
        <v>2525</v>
      </c>
      <c r="O708" s="721" t="s">
        <v>6640</v>
      </c>
      <c r="P708" s="727" t="s">
        <v>2648</v>
      </c>
      <c r="Q708" s="722" t="s">
        <v>2643</v>
      </c>
      <c r="R708" t="s">
        <v>6964</v>
      </c>
    </row>
    <row r="709" spans="1:18">
      <c r="A709" s="721"/>
      <c r="B709" s="721">
        <v>4</v>
      </c>
      <c r="C709" s="722" t="s">
        <v>2651</v>
      </c>
      <c r="D709" s="723" t="s">
        <v>16</v>
      </c>
      <c r="E709" s="721" t="s">
        <v>254</v>
      </c>
      <c r="F709" s="721" t="s">
        <v>229</v>
      </c>
      <c r="G709" s="774">
        <v>41128</v>
      </c>
      <c r="H709" s="724">
        <f t="shared" ca="1" si="11"/>
        <v>7</v>
      </c>
      <c r="I709" s="725" t="s">
        <v>1403</v>
      </c>
      <c r="J709" s="721" t="s">
        <v>6624</v>
      </c>
      <c r="K709" s="721" t="s">
        <v>6622</v>
      </c>
      <c r="L709" s="726"/>
      <c r="M709" s="726" t="s">
        <v>6426</v>
      </c>
      <c r="N709" s="722" t="s">
        <v>2525</v>
      </c>
      <c r="O709" s="721" t="s">
        <v>6640</v>
      </c>
      <c r="P709" s="727" t="s">
        <v>2650</v>
      </c>
      <c r="Q709" s="722" t="s">
        <v>2643</v>
      </c>
      <c r="R709" t="s">
        <v>6964</v>
      </c>
    </row>
    <row r="710" spans="1:18">
      <c r="A710" s="721">
        <v>193</v>
      </c>
      <c r="B710" s="721">
        <v>1</v>
      </c>
      <c r="C710" s="722" t="s">
        <v>362</v>
      </c>
      <c r="D710" s="723" t="s">
        <v>23</v>
      </c>
      <c r="E710" s="721" t="s">
        <v>221</v>
      </c>
      <c r="F710" s="721" t="s">
        <v>297</v>
      </c>
      <c r="G710" s="774">
        <v>23781</v>
      </c>
      <c r="H710" s="724">
        <f t="shared" ca="1" si="11"/>
        <v>55</v>
      </c>
      <c r="I710" s="725" t="s">
        <v>1403</v>
      </c>
      <c r="J710" s="721" t="s">
        <v>241</v>
      </c>
      <c r="K710" s="721" t="s">
        <v>165</v>
      </c>
      <c r="L710" s="726"/>
      <c r="M710" s="726" t="s">
        <v>6426</v>
      </c>
      <c r="N710" s="722" t="s">
        <v>2525</v>
      </c>
      <c r="O710" s="721" t="s">
        <v>222</v>
      </c>
      <c r="P710" s="722" t="s">
        <v>2652</v>
      </c>
      <c r="Q710" s="722" t="s">
        <v>2653</v>
      </c>
      <c r="R710" t="s">
        <v>6964</v>
      </c>
    </row>
    <row r="711" spans="1:18">
      <c r="A711" s="721"/>
      <c r="B711" s="721">
        <v>2</v>
      </c>
      <c r="C711" s="722" t="s">
        <v>2646</v>
      </c>
      <c r="D711" s="723" t="s">
        <v>16</v>
      </c>
      <c r="E711" s="721" t="s">
        <v>221</v>
      </c>
      <c r="F711" s="721" t="s">
        <v>297</v>
      </c>
      <c r="G711" s="774">
        <v>24659</v>
      </c>
      <c r="H711" s="724">
        <f t="shared" ca="1" si="11"/>
        <v>52</v>
      </c>
      <c r="I711" s="725" t="s">
        <v>1403</v>
      </c>
      <c r="J711" s="721" t="s">
        <v>241</v>
      </c>
      <c r="K711" s="721" t="s">
        <v>6621</v>
      </c>
      <c r="L711" s="726"/>
      <c r="M711" s="726" t="s">
        <v>6426</v>
      </c>
      <c r="N711" s="722" t="s">
        <v>2525</v>
      </c>
      <c r="O711" s="721" t="s">
        <v>245</v>
      </c>
      <c r="P711" s="722" t="s">
        <v>2654</v>
      </c>
      <c r="Q711" s="722" t="s">
        <v>2653</v>
      </c>
      <c r="R711" t="s">
        <v>6964</v>
      </c>
    </row>
    <row r="712" spans="1:18">
      <c r="A712" s="721"/>
      <c r="B712" s="721">
        <v>3</v>
      </c>
      <c r="C712" s="722" t="s">
        <v>2656</v>
      </c>
      <c r="D712" s="723" t="s">
        <v>23</v>
      </c>
      <c r="E712" s="721" t="s">
        <v>254</v>
      </c>
      <c r="F712" s="721" t="s">
        <v>2657</v>
      </c>
      <c r="G712" s="774">
        <v>37564</v>
      </c>
      <c r="H712" s="724">
        <f t="shared" ca="1" si="11"/>
        <v>17</v>
      </c>
      <c r="I712" s="725" t="s">
        <v>1403</v>
      </c>
      <c r="J712" s="721" t="s">
        <v>262</v>
      </c>
      <c r="K712" s="721" t="s">
        <v>6623</v>
      </c>
      <c r="L712" s="726"/>
      <c r="M712" s="726" t="s">
        <v>6426</v>
      </c>
      <c r="N712" s="722" t="s">
        <v>2525</v>
      </c>
      <c r="O712" s="721" t="s">
        <v>6640</v>
      </c>
      <c r="P712" s="722" t="s">
        <v>2655</v>
      </c>
      <c r="Q712" s="722" t="s">
        <v>2653</v>
      </c>
      <c r="R712" t="s">
        <v>6964</v>
      </c>
    </row>
    <row r="713" spans="1:18">
      <c r="A713" s="721">
        <v>194</v>
      </c>
      <c r="B713" s="721">
        <v>1</v>
      </c>
      <c r="C713" s="722" t="s">
        <v>2659</v>
      </c>
      <c r="D713" s="723" t="s">
        <v>16</v>
      </c>
      <c r="E713" s="721" t="s">
        <v>2634</v>
      </c>
      <c r="F713" s="721" t="s">
        <v>452</v>
      </c>
      <c r="G713" s="774">
        <v>17039</v>
      </c>
      <c r="H713" s="724">
        <f t="shared" ca="1" si="11"/>
        <v>73</v>
      </c>
      <c r="I713" s="725" t="s">
        <v>1403</v>
      </c>
      <c r="J713" s="721" t="s">
        <v>241</v>
      </c>
      <c r="K713" s="721" t="s">
        <v>165</v>
      </c>
      <c r="L713" s="726"/>
      <c r="M713" s="726" t="s">
        <v>6426</v>
      </c>
      <c r="N713" s="722" t="s">
        <v>2525</v>
      </c>
      <c r="O713" s="721" t="s">
        <v>222</v>
      </c>
      <c r="P713" s="722" t="s">
        <v>2658</v>
      </c>
      <c r="Q713" s="722" t="s">
        <v>2662</v>
      </c>
      <c r="R713" t="s">
        <v>6964</v>
      </c>
    </row>
    <row r="714" spans="1:18">
      <c r="A714" s="721"/>
      <c r="B714" s="721">
        <v>2</v>
      </c>
      <c r="C714" s="722" t="s">
        <v>2663</v>
      </c>
      <c r="D714" s="723" t="s">
        <v>23</v>
      </c>
      <c r="E714" s="721" t="s">
        <v>254</v>
      </c>
      <c r="F714" s="740" t="s">
        <v>288</v>
      </c>
      <c r="G714" s="774">
        <v>27186</v>
      </c>
      <c r="H714" s="724">
        <f t="shared" ca="1" si="11"/>
        <v>45</v>
      </c>
      <c r="I714" s="725" t="s">
        <v>1403</v>
      </c>
      <c r="J714" s="721" t="s">
        <v>241</v>
      </c>
      <c r="K714" s="721" t="s">
        <v>165</v>
      </c>
      <c r="L714" s="726"/>
      <c r="M714" s="726" t="s">
        <v>6426</v>
      </c>
      <c r="N714" s="722" t="s">
        <v>2525</v>
      </c>
      <c r="O714" s="721" t="s">
        <v>1845</v>
      </c>
      <c r="P714" s="760" t="s">
        <v>2662</v>
      </c>
      <c r="Q714" s="722" t="s">
        <v>2662</v>
      </c>
      <c r="R714" t="s">
        <v>6964</v>
      </c>
    </row>
    <row r="715" spans="1:18">
      <c r="A715" s="721">
        <v>195</v>
      </c>
      <c r="B715" s="721">
        <v>1</v>
      </c>
      <c r="C715" s="722" t="s">
        <v>2665</v>
      </c>
      <c r="D715" s="723" t="s">
        <v>23</v>
      </c>
      <c r="E715" s="721" t="s">
        <v>221</v>
      </c>
      <c r="F715" s="721" t="s">
        <v>288</v>
      </c>
      <c r="G715" s="774">
        <v>24522</v>
      </c>
      <c r="H715" s="724">
        <f t="shared" ca="1" si="11"/>
        <v>53</v>
      </c>
      <c r="I715" s="725" t="s">
        <v>1403</v>
      </c>
      <c r="J715" s="721" t="s">
        <v>267</v>
      </c>
      <c r="K715" s="721" t="s">
        <v>165</v>
      </c>
      <c r="L715" s="726"/>
      <c r="M715" s="726" t="s">
        <v>6426</v>
      </c>
      <c r="N715" s="722" t="s">
        <v>2525</v>
      </c>
      <c r="O715" s="721" t="s">
        <v>222</v>
      </c>
      <c r="P715" s="722" t="s">
        <v>2664</v>
      </c>
      <c r="Q715" s="722" t="s">
        <v>2667</v>
      </c>
      <c r="R715" t="s">
        <v>6964</v>
      </c>
    </row>
    <row r="716" spans="1:18">
      <c r="A716" s="721"/>
      <c r="B716" s="721">
        <v>2</v>
      </c>
      <c r="C716" s="722" t="s">
        <v>2669</v>
      </c>
      <c r="D716" s="723" t="s">
        <v>16</v>
      </c>
      <c r="E716" s="721" t="s">
        <v>221</v>
      </c>
      <c r="F716" s="721" t="s">
        <v>288</v>
      </c>
      <c r="G716" s="774">
        <v>26775</v>
      </c>
      <c r="H716" s="724">
        <f t="shared" ca="1" si="11"/>
        <v>46</v>
      </c>
      <c r="I716" s="725" t="s">
        <v>1403</v>
      </c>
      <c r="J716" s="721" t="s">
        <v>267</v>
      </c>
      <c r="K716" s="721" t="s">
        <v>6621</v>
      </c>
      <c r="L716" s="726"/>
      <c r="M716" s="726" t="s">
        <v>6426</v>
      </c>
      <c r="N716" s="722" t="s">
        <v>2525</v>
      </c>
      <c r="O716" s="721" t="s">
        <v>245</v>
      </c>
      <c r="P716" s="722" t="s">
        <v>2668</v>
      </c>
      <c r="Q716" s="722" t="s">
        <v>2667</v>
      </c>
      <c r="R716" t="s">
        <v>6964</v>
      </c>
    </row>
    <row r="717" spans="1:18">
      <c r="A717" s="721"/>
      <c r="B717" s="738">
        <v>3</v>
      </c>
      <c r="C717" s="722" t="s">
        <v>2674</v>
      </c>
      <c r="D717" s="723" t="s">
        <v>16</v>
      </c>
      <c r="E717" s="721" t="s">
        <v>254</v>
      </c>
      <c r="F717" s="721" t="s">
        <v>230</v>
      </c>
      <c r="G717" s="774">
        <v>36138</v>
      </c>
      <c r="H717" s="724">
        <f t="shared" ca="1" si="11"/>
        <v>21</v>
      </c>
      <c r="I717" s="725" t="s">
        <v>1403</v>
      </c>
      <c r="J717" s="721" t="s">
        <v>344</v>
      </c>
      <c r="K717" s="721" t="s">
        <v>6623</v>
      </c>
      <c r="L717" s="726"/>
      <c r="M717" s="726" t="s">
        <v>6426</v>
      </c>
      <c r="N717" s="722" t="s">
        <v>2525</v>
      </c>
      <c r="O717" s="721" t="s">
        <v>6640</v>
      </c>
      <c r="P717" s="722" t="s">
        <v>2673</v>
      </c>
      <c r="Q717" s="722" t="s">
        <v>2667</v>
      </c>
      <c r="R717" t="s">
        <v>6964</v>
      </c>
    </row>
    <row r="718" spans="1:18">
      <c r="A718" s="721">
        <v>196</v>
      </c>
      <c r="B718" s="721">
        <v>1</v>
      </c>
      <c r="C718" s="722" t="s">
        <v>2676</v>
      </c>
      <c r="D718" s="723" t="s">
        <v>23</v>
      </c>
      <c r="E718" s="721" t="s">
        <v>221</v>
      </c>
      <c r="F718" s="721" t="s">
        <v>288</v>
      </c>
      <c r="G718" s="774">
        <v>26902</v>
      </c>
      <c r="H718" s="724">
        <f t="shared" ca="1" si="11"/>
        <v>46</v>
      </c>
      <c r="I718" s="725" t="s">
        <v>1403</v>
      </c>
      <c r="J718" s="721" t="s">
        <v>258</v>
      </c>
      <c r="K718" s="721" t="s">
        <v>165</v>
      </c>
      <c r="L718" s="726"/>
      <c r="M718" s="726" t="s">
        <v>6426</v>
      </c>
      <c r="N718" s="722" t="s">
        <v>2525</v>
      </c>
      <c r="O718" s="721" t="s">
        <v>222</v>
      </c>
      <c r="P718" s="722" t="s">
        <v>2675</v>
      </c>
      <c r="Q718" s="722" t="s">
        <v>2677</v>
      </c>
      <c r="R718" t="s">
        <v>6964</v>
      </c>
    </row>
    <row r="719" spans="1:18">
      <c r="A719" s="721"/>
      <c r="B719" s="721">
        <v>2</v>
      </c>
      <c r="C719" s="722" t="s">
        <v>2679</v>
      </c>
      <c r="D719" s="723" t="s">
        <v>16</v>
      </c>
      <c r="E719" s="721" t="s">
        <v>221</v>
      </c>
      <c r="F719" s="721" t="s">
        <v>2680</v>
      </c>
      <c r="G719" s="774">
        <v>27531</v>
      </c>
      <c r="H719" s="724">
        <f t="shared" ca="1" si="11"/>
        <v>44</v>
      </c>
      <c r="I719" s="725" t="s">
        <v>1403</v>
      </c>
      <c r="J719" s="721" t="s">
        <v>241</v>
      </c>
      <c r="K719" s="721" t="s">
        <v>6621</v>
      </c>
      <c r="L719" s="726"/>
      <c r="M719" s="726" t="s">
        <v>6426</v>
      </c>
      <c r="N719" s="722" t="s">
        <v>2525</v>
      </c>
      <c r="O719" s="721" t="s">
        <v>245</v>
      </c>
      <c r="P719" s="722" t="s">
        <v>2678</v>
      </c>
      <c r="Q719" s="722" t="s">
        <v>2677</v>
      </c>
      <c r="R719" t="s">
        <v>6964</v>
      </c>
    </row>
    <row r="720" spans="1:18">
      <c r="A720" s="721"/>
      <c r="B720" s="721">
        <v>3</v>
      </c>
      <c r="C720" s="722" t="s">
        <v>2684</v>
      </c>
      <c r="D720" s="723" t="s">
        <v>23</v>
      </c>
      <c r="E720" s="721" t="s">
        <v>254</v>
      </c>
      <c r="F720" s="721" t="s">
        <v>2680</v>
      </c>
      <c r="G720" s="774">
        <v>35180</v>
      </c>
      <c r="H720" s="724">
        <f t="shared" ca="1" si="11"/>
        <v>23</v>
      </c>
      <c r="I720" s="725" t="s">
        <v>1403</v>
      </c>
      <c r="J720" s="721" t="s">
        <v>267</v>
      </c>
      <c r="K720" s="721" t="s">
        <v>6622</v>
      </c>
      <c r="L720" s="726"/>
      <c r="M720" s="726" t="s">
        <v>6426</v>
      </c>
      <c r="N720" s="722" t="s">
        <v>2525</v>
      </c>
      <c r="O720" s="721" t="s">
        <v>6640</v>
      </c>
      <c r="P720" s="722" t="s">
        <v>2683</v>
      </c>
      <c r="Q720" s="722" t="s">
        <v>2677</v>
      </c>
      <c r="R720" t="s">
        <v>6964</v>
      </c>
    </row>
    <row r="721" spans="1:18">
      <c r="A721" s="721"/>
      <c r="B721" s="721">
        <v>4</v>
      </c>
      <c r="C721" s="722" t="s">
        <v>2686</v>
      </c>
      <c r="D721" s="723" t="s">
        <v>23</v>
      </c>
      <c r="E721" s="721" t="s">
        <v>254</v>
      </c>
      <c r="F721" s="721" t="s">
        <v>230</v>
      </c>
      <c r="G721" s="774">
        <v>36309</v>
      </c>
      <c r="H721" s="724">
        <f t="shared" ca="1" si="11"/>
        <v>20</v>
      </c>
      <c r="I721" s="725" t="s">
        <v>1403</v>
      </c>
      <c r="J721" s="721" t="s">
        <v>320</v>
      </c>
      <c r="K721" s="721" t="s">
        <v>6623</v>
      </c>
      <c r="L721" s="726"/>
      <c r="M721" s="726" t="s">
        <v>6426</v>
      </c>
      <c r="N721" s="722" t="s">
        <v>2525</v>
      </c>
      <c r="O721" s="721" t="s">
        <v>6640</v>
      </c>
      <c r="P721" s="722" t="s">
        <v>2685</v>
      </c>
      <c r="Q721" s="722" t="s">
        <v>2677</v>
      </c>
      <c r="R721" t="s">
        <v>6964</v>
      </c>
    </row>
    <row r="722" spans="1:18">
      <c r="A722" s="721"/>
      <c r="B722" s="721">
        <v>5</v>
      </c>
      <c r="C722" s="722"/>
      <c r="D722" s="723" t="s">
        <v>16</v>
      </c>
      <c r="E722" s="721" t="s">
        <v>254</v>
      </c>
      <c r="F722" s="721"/>
      <c r="G722" s="774"/>
      <c r="H722" s="724"/>
      <c r="I722" s="725" t="s">
        <v>1403</v>
      </c>
      <c r="J722" s="721" t="s">
        <v>6624</v>
      </c>
      <c r="K722" s="721" t="s">
        <v>6622</v>
      </c>
      <c r="L722" s="726"/>
      <c r="M722" s="726"/>
      <c r="N722" s="722"/>
      <c r="O722" s="721" t="s">
        <v>6640</v>
      </c>
      <c r="P722" s="722"/>
      <c r="Q722" s="722"/>
      <c r="R722" t="s">
        <v>6964</v>
      </c>
    </row>
    <row r="723" spans="1:18">
      <c r="A723" s="721">
        <v>197</v>
      </c>
      <c r="B723" s="721">
        <v>1</v>
      </c>
      <c r="C723" s="722" t="s">
        <v>2688</v>
      </c>
      <c r="D723" s="723" t="s">
        <v>23</v>
      </c>
      <c r="E723" s="721" t="s">
        <v>221</v>
      </c>
      <c r="F723" s="721" t="s">
        <v>288</v>
      </c>
      <c r="G723" s="774">
        <v>32868</v>
      </c>
      <c r="H723" s="724">
        <f t="shared" ca="1" si="11"/>
        <v>30</v>
      </c>
      <c r="I723" s="725" t="s">
        <v>1403</v>
      </c>
      <c r="J723" s="721" t="s">
        <v>258</v>
      </c>
      <c r="K723" s="721" t="s">
        <v>6822</v>
      </c>
      <c r="L723" s="726"/>
      <c r="M723" s="726" t="s">
        <v>6426</v>
      </c>
      <c r="N723" s="722" t="s">
        <v>2525</v>
      </c>
      <c r="O723" s="721" t="s">
        <v>222</v>
      </c>
      <c r="P723" s="722" t="s">
        <v>2687</v>
      </c>
      <c r="Q723" s="722" t="s">
        <v>2677</v>
      </c>
      <c r="R723" t="s">
        <v>6964</v>
      </c>
    </row>
    <row r="724" spans="1:18">
      <c r="A724" s="721"/>
      <c r="B724" s="721">
        <v>2</v>
      </c>
      <c r="C724" s="722" t="s">
        <v>2692</v>
      </c>
      <c r="D724" s="723" t="s">
        <v>16</v>
      </c>
      <c r="E724" s="738" t="s">
        <v>221</v>
      </c>
      <c r="F724" s="738" t="s">
        <v>22</v>
      </c>
      <c r="G724" s="774">
        <v>35012</v>
      </c>
      <c r="H724" s="724">
        <f t="shared" ca="1" si="11"/>
        <v>24</v>
      </c>
      <c r="I724" s="725" t="s">
        <v>1403</v>
      </c>
      <c r="J724" s="738" t="s">
        <v>267</v>
      </c>
      <c r="K724" s="738" t="s">
        <v>6621</v>
      </c>
      <c r="L724" s="726"/>
      <c r="M724" s="726" t="s">
        <v>6426</v>
      </c>
      <c r="N724" s="722" t="s">
        <v>2525</v>
      </c>
      <c r="O724" s="738" t="s">
        <v>245</v>
      </c>
      <c r="P724" s="727" t="s">
        <v>2691</v>
      </c>
      <c r="Q724" s="722" t="s">
        <v>2677</v>
      </c>
      <c r="R724" t="s">
        <v>6964</v>
      </c>
    </row>
    <row r="725" spans="1:18">
      <c r="A725" s="721"/>
      <c r="B725" s="721">
        <v>3</v>
      </c>
      <c r="C725" s="722" t="s">
        <v>2696</v>
      </c>
      <c r="D725" s="723" t="s">
        <v>23</v>
      </c>
      <c r="E725" s="738" t="s">
        <v>254</v>
      </c>
      <c r="F725" s="721" t="s">
        <v>230</v>
      </c>
      <c r="G725" s="774">
        <v>42452</v>
      </c>
      <c r="H725" s="724">
        <f t="shared" ca="1" si="11"/>
        <v>4</v>
      </c>
      <c r="I725" s="725" t="s">
        <v>1403</v>
      </c>
      <c r="J725" s="738" t="s">
        <v>6624</v>
      </c>
      <c r="K725" s="738" t="s">
        <v>6622</v>
      </c>
      <c r="L725" s="726"/>
      <c r="M725" s="726" t="s">
        <v>6426</v>
      </c>
      <c r="N725" s="722" t="s">
        <v>2525</v>
      </c>
      <c r="O725" s="738" t="s">
        <v>6640</v>
      </c>
      <c r="P725" s="727" t="s">
        <v>2695</v>
      </c>
      <c r="Q725" s="722" t="s">
        <v>2677</v>
      </c>
      <c r="R725" t="s">
        <v>6964</v>
      </c>
    </row>
    <row r="726" spans="1:18">
      <c r="A726" s="721">
        <v>198</v>
      </c>
      <c r="B726" s="721">
        <v>1</v>
      </c>
      <c r="C726" s="722" t="s">
        <v>2698</v>
      </c>
      <c r="D726" s="723" t="s">
        <v>23</v>
      </c>
      <c r="E726" s="721" t="s">
        <v>221</v>
      </c>
      <c r="F726" s="721" t="s">
        <v>618</v>
      </c>
      <c r="G726" s="774">
        <v>21860</v>
      </c>
      <c r="H726" s="724">
        <f t="shared" ca="1" si="11"/>
        <v>60</v>
      </c>
      <c r="I726" s="725" t="s">
        <v>1403</v>
      </c>
      <c r="J726" s="721" t="s">
        <v>267</v>
      </c>
      <c r="K726" s="721" t="s">
        <v>165</v>
      </c>
      <c r="L726" s="726"/>
      <c r="M726" s="726" t="s">
        <v>6426</v>
      </c>
      <c r="N726" s="722" t="s">
        <v>2525</v>
      </c>
      <c r="O726" s="721" t="s">
        <v>222</v>
      </c>
      <c r="P726" s="722" t="s">
        <v>2697</v>
      </c>
      <c r="Q726" s="722" t="s">
        <v>2701</v>
      </c>
      <c r="R726" t="s">
        <v>6964</v>
      </c>
    </row>
    <row r="727" spans="1:18">
      <c r="A727" s="721"/>
      <c r="B727" s="721">
        <v>2</v>
      </c>
      <c r="C727" s="722" t="s">
        <v>2703</v>
      </c>
      <c r="D727" s="723" t="s">
        <v>16</v>
      </c>
      <c r="E727" s="721" t="s">
        <v>221</v>
      </c>
      <c r="F727" s="721" t="s">
        <v>288</v>
      </c>
      <c r="G727" s="774">
        <v>23905</v>
      </c>
      <c r="H727" s="724">
        <f t="shared" ca="1" si="11"/>
        <v>54</v>
      </c>
      <c r="I727" s="725" t="s">
        <v>1403</v>
      </c>
      <c r="J727" s="721" t="s">
        <v>241</v>
      </c>
      <c r="K727" s="721" t="s">
        <v>6621</v>
      </c>
      <c r="L727" s="726"/>
      <c r="M727" s="726" t="s">
        <v>6426</v>
      </c>
      <c r="N727" s="722" t="s">
        <v>2525</v>
      </c>
      <c r="O727" s="721" t="s">
        <v>245</v>
      </c>
      <c r="P727" s="722" t="s">
        <v>2702</v>
      </c>
      <c r="Q727" s="722" t="s">
        <v>2701</v>
      </c>
      <c r="R727" t="s">
        <v>6964</v>
      </c>
    </row>
    <row r="728" spans="1:18">
      <c r="A728" s="721"/>
      <c r="B728" s="721">
        <v>3</v>
      </c>
      <c r="C728" s="722" t="s">
        <v>2705</v>
      </c>
      <c r="D728" s="723" t="s">
        <v>16</v>
      </c>
      <c r="E728" s="721" t="s">
        <v>254</v>
      </c>
      <c r="F728" s="721" t="s">
        <v>288</v>
      </c>
      <c r="G728" s="774">
        <v>36151</v>
      </c>
      <c r="H728" s="724">
        <f t="shared" ca="1" si="11"/>
        <v>21</v>
      </c>
      <c r="I728" s="725" t="s">
        <v>1403</v>
      </c>
      <c r="J728" s="721" t="s">
        <v>344</v>
      </c>
      <c r="K728" s="721" t="s">
        <v>6623</v>
      </c>
      <c r="L728" s="726"/>
      <c r="M728" s="726" t="s">
        <v>6426</v>
      </c>
      <c r="N728" s="722" t="s">
        <v>2525</v>
      </c>
      <c r="O728" s="721" t="s">
        <v>6640</v>
      </c>
      <c r="P728" s="727" t="s">
        <v>2704</v>
      </c>
      <c r="Q728" s="722" t="s">
        <v>2701</v>
      </c>
      <c r="R728" t="s">
        <v>6964</v>
      </c>
    </row>
    <row r="729" spans="1:18">
      <c r="A729" s="721">
        <v>199</v>
      </c>
      <c r="B729" s="721">
        <v>1</v>
      </c>
      <c r="C729" s="722" t="s">
        <v>2707</v>
      </c>
      <c r="D729" s="723" t="s">
        <v>23</v>
      </c>
      <c r="E729" s="721" t="s">
        <v>221</v>
      </c>
      <c r="F729" s="721" t="s">
        <v>288</v>
      </c>
      <c r="G729" s="774">
        <v>27561</v>
      </c>
      <c r="H729" s="724">
        <f t="shared" ca="1" si="11"/>
        <v>44</v>
      </c>
      <c r="I729" s="725" t="s">
        <v>1403</v>
      </c>
      <c r="J729" s="721" t="s">
        <v>258</v>
      </c>
      <c r="K729" s="721" t="s">
        <v>6822</v>
      </c>
      <c r="L729" s="726"/>
      <c r="M729" s="726" t="s">
        <v>6426</v>
      </c>
      <c r="N729" s="722" t="s">
        <v>2525</v>
      </c>
      <c r="O729" s="721" t="s">
        <v>222</v>
      </c>
      <c r="P729" s="722" t="s">
        <v>2706</v>
      </c>
      <c r="Q729" s="722" t="s">
        <v>2708</v>
      </c>
      <c r="R729" t="s">
        <v>6964</v>
      </c>
    </row>
    <row r="730" spans="1:18">
      <c r="A730" s="721"/>
      <c r="B730" s="721">
        <v>2</v>
      </c>
      <c r="C730" s="722" t="s">
        <v>2710</v>
      </c>
      <c r="D730" s="723" t="s">
        <v>16</v>
      </c>
      <c r="E730" s="721" t="s">
        <v>221</v>
      </c>
      <c r="F730" s="721" t="s">
        <v>288</v>
      </c>
      <c r="G730" s="774">
        <v>30780</v>
      </c>
      <c r="H730" s="724">
        <f t="shared" ca="1" si="11"/>
        <v>36</v>
      </c>
      <c r="I730" s="725" t="s">
        <v>1403</v>
      </c>
      <c r="J730" s="721" t="s">
        <v>258</v>
      </c>
      <c r="K730" s="721" t="s">
        <v>6621</v>
      </c>
      <c r="L730" s="726"/>
      <c r="M730" s="726" t="s">
        <v>6426</v>
      </c>
      <c r="N730" s="722" t="s">
        <v>2525</v>
      </c>
      <c r="O730" s="721" t="s">
        <v>245</v>
      </c>
      <c r="P730" s="722" t="s">
        <v>2709</v>
      </c>
      <c r="Q730" s="722" t="s">
        <v>2708</v>
      </c>
      <c r="R730" t="s">
        <v>6964</v>
      </c>
    </row>
    <row r="731" spans="1:18">
      <c r="A731" s="721"/>
      <c r="B731" s="721">
        <v>3</v>
      </c>
      <c r="C731" s="722" t="s">
        <v>2714</v>
      </c>
      <c r="D731" s="723" t="s">
        <v>16</v>
      </c>
      <c r="E731" s="721" t="s">
        <v>254</v>
      </c>
      <c r="F731" s="721" t="s">
        <v>22</v>
      </c>
      <c r="G731" s="774">
        <v>37299</v>
      </c>
      <c r="H731" s="724">
        <f t="shared" ca="1" si="11"/>
        <v>18</v>
      </c>
      <c r="I731" s="725" t="s">
        <v>1403</v>
      </c>
      <c r="J731" s="721" t="s">
        <v>262</v>
      </c>
      <c r="K731" s="721" t="s">
        <v>6623</v>
      </c>
      <c r="L731" s="726"/>
      <c r="M731" s="726" t="s">
        <v>6426</v>
      </c>
      <c r="N731" s="722" t="s">
        <v>2525</v>
      </c>
      <c r="O731" s="721" t="s">
        <v>6640</v>
      </c>
      <c r="P731" s="722" t="s">
        <v>2713</v>
      </c>
      <c r="Q731" s="722" t="s">
        <v>2708</v>
      </c>
      <c r="R731" t="s">
        <v>6964</v>
      </c>
    </row>
    <row r="732" spans="1:18">
      <c r="A732" s="721"/>
      <c r="B732" s="721">
        <v>4</v>
      </c>
      <c r="C732" s="722" t="s">
        <v>2717</v>
      </c>
      <c r="D732" s="723" t="s">
        <v>16</v>
      </c>
      <c r="E732" s="721" t="s">
        <v>254</v>
      </c>
      <c r="F732" s="721" t="s">
        <v>230</v>
      </c>
      <c r="G732" s="774">
        <v>38862</v>
      </c>
      <c r="H732" s="724">
        <f t="shared" ca="1" si="11"/>
        <v>13</v>
      </c>
      <c r="I732" s="725" t="s">
        <v>1403</v>
      </c>
      <c r="J732" s="721" t="s">
        <v>249</v>
      </c>
      <c r="K732" s="721" t="s">
        <v>6623</v>
      </c>
      <c r="L732" s="726"/>
      <c r="M732" s="726" t="s">
        <v>6426</v>
      </c>
      <c r="N732" s="722" t="s">
        <v>2525</v>
      </c>
      <c r="O732" s="721" t="s">
        <v>6640</v>
      </c>
      <c r="P732" s="722" t="s">
        <v>2716</v>
      </c>
      <c r="Q732" s="722" t="s">
        <v>2708</v>
      </c>
      <c r="R732" t="s">
        <v>6964</v>
      </c>
    </row>
    <row r="733" spans="1:18">
      <c r="A733" s="721">
        <v>200</v>
      </c>
      <c r="B733" s="733">
        <v>1</v>
      </c>
      <c r="C733" s="732" t="s">
        <v>2719</v>
      </c>
      <c r="D733" s="723" t="s">
        <v>23</v>
      </c>
      <c r="E733" s="733" t="s">
        <v>221</v>
      </c>
      <c r="F733" s="733" t="s">
        <v>2720</v>
      </c>
      <c r="G733" s="775">
        <v>29286</v>
      </c>
      <c r="H733" s="724">
        <f t="shared" ca="1" si="11"/>
        <v>40</v>
      </c>
      <c r="I733" s="723" t="s">
        <v>1403</v>
      </c>
      <c r="J733" s="733" t="s">
        <v>241</v>
      </c>
      <c r="K733" s="733" t="s">
        <v>6822</v>
      </c>
      <c r="L733" s="726"/>
      <c r="M733" s="726" t="s">
        <v>6426</v>
      </c>
      <c r="N733" s="732" t="s">
        <v>2525</v>
      </c>
      <c r="O733" s="733" t="s">
        <v>222</v>
      </c>
      <c r="P733" s="748" t="s">
        <v>2718</v>
      </c>
      <c r="Q733" s="732" t="s">
        <v>2723</v>
      </c>
      <c r="R733" t="s">
        <v>6964</v>
      </c>
    </row>
    <row r="734" spans="1:18">
      <c r="A734" s="721"/>
      <c r="B734" s="733">
        <v>2</v>
      </c>
      <c r="C734" s="732" t="s">
        <v>2725</v>
      </c>
      <c r="D734" s="723" t="s">
        <v>16</v>
      </c>
      <c r="E734" s="733" t="s">
        <v>221</v>
      </c>
      <c r="F734" s="733" t="s">
        <v>2726</v>
      </c>
      <c r="G734" s="775">
        <v>30517</v>
      </c>
      <c r="H734" s="724">
        <f t="shared" ca="1" si="11"/>
        <v>36</v>
      </c>
      <c r="I734" s="723" t="s">
        <v>1403</v>
      </c>
      <c r="J734" s="733" t="s">
        <v>241</v>
      </c>
      <c r="K734" s="733" t="s">
        <v>6621</v>
      </c>
      <c r="L734" s="726"/>
      <c r="M734" s="726" t="s">
        <v>6426</v>
      </c>
      <c r="N734" s="732" t="s">
        <v>2525</v>
      </c>
      <c r="O734" s="733" t="s">
        <v>245</v>
      </c>
      <c r="P734" s="748" t="s">
        <v>2724</v>
      </c>
      <c r="Q734" s="732" t="s">
        <v>2723</v>
      </c>
      <c r="R734" t="s">
        <v>6964</v>
      </c>
    </row>
    <row r="735" spans="1:18">
      <c r="A735" s="721"/>
      <c r="B735" s="733">
        <v>3</v>
      </c>
      <c r="C735" s="732" t="s">
        <v>2730</v>
      </c>
      <c r="D735" s="723" t="s">
        <v>16</v>
      </c>
      <c r="E735" s="733" t="s">
        <v>254</v>
      </c>
      <c r="F735" s="733" t="s">
        <v>1605</v>
      </c>
      <c r="G735" s="775">
        <v>37073</v>
      </c>
      <c r="H735" s="724">
        <f t="shared" ca="1" si="11"/>
        <v>18</v>
      </c>
      <c r="I735" s="723" t="s">
        <v>1403</v>
      </c>
      <c r="J735" s="733" t="s">
        <v>262</v>
      </c>
      <c r="K735" s="733" t="s">
        <v>6623</v>
      </c>
      <c r="L735" s="726"/>
      <c r="M735" s="726" t="s">
        <v>6426</v>
      </c>
      <c r="N735" s="732" t="s">
        <v>2525</v>
      </c>
      <c r="O735" s="733" t="s">
        <v>6640</v>
      </c>
      <c r="P735" s="748" t="s">
        <v>2729</v>
      </c>
      <c r="Q735" s="732" t="s">
        <v>2723</v>
      </c>
      <c r="R735" t="s">
        <v>6964</v>
      </c>
    </row>
    <row r="736" spans="1:18">
      <c r="A736" s="721"/>
      <c r="B736" s="733">
        <v>4</v>
      </c>
      <c r="C736" s="732" t="s">
        <v>2732</v>
      </c>
      <c r="D736" s="723" t="s">
        <v>16</v>
      </c>
      <c r="E736" s="733" t="s">
        <v>254</v>
      </c>
      <c r="F736" s="733" t="s">
        <v>288</v>
      </c>
      <c r="G736" s="775">
        <v>38167</v>
      </c>
      <c r="H736" s="724">
        <f t="shared" ca="1" si="11"/>
        <v>15</v>
      </c>
      <c r="I736" s="723" t="s">
        <v>1403</v>
      </c>
      <c r="J736" s="733" t="s">
        <v>249</v>
      </c>
      <c r="K736" s="733" t="s">
        <v>6623</v>
      </c>
      <c r="L736" s="726"/>
      <c r="M736" s="726" t="s">
        <v>6426</v>
      </c>
      <c r="N736" s="732" t="s">
        <v>2525</v>
      </c>
      <c r="O736" s="733" t="s">
        <v>6640</v>
      </c>
      <c r="P736" s="748" t="s">
        <v>2731</v>
      </c>
      <c r="Q736" s="732" t="s">
        <v>2723</v>
      </c>
      <c r="R736" t="s">
        <v>6964</v>
      </c>
    </row>
    <row r="737" spans="1:18">
      <c r="A737" s="721"/>
      <c r="B737" s="733">
        <v>5</v>
      </c>
      <c r="C737" s="732" t="s">
        <v>2734</v>
      </c>
      <c r="D737" s="723" t="s">
        <v>16</v>
      </c>
      <c r="E737" s="733" t="s">
        <v>254</v>
      </c>
      <c r="F737" s="733" t="s">
        <v>22</v>
      </c>
      <c r="G737" s="775">
        <v>39661</v>
      </c>
      <c r="H737" s="724">
        <f t="shared" ca="1" si="11"/>
        <v>11</v>
      </c>
      <c r="I737" s="723" t="s">
        <v>1403</v>
      </c>
      <c r="J737" s="733" t="s">
        <v>249</v>
      </c>
      <c r="K737" s="733" t="s">
        <v>6623</v>
      </c>
      <c r="L737" s="726"/>
      <c r="M737" s="726" t="s">
        <v>6426</v>
      </c>
      <c r="N737" s="732" t="s">
        <v>2525</v>
      </c>
      <c r="O737" s="733" t="s">
        <v>6640</v>
      </c>
      <c r="P737" s="748" t="s">
        <v>2733</v>
      </c>
      <c r="Q737" s="732" t="s">
        <v>2723</v>
      </c>
      <c r="R737" t="s">
        <v>6964</v>
      </c>
    </row>
    <row r="738" spans="1:18">
      <c r="A738" s="721"/>
      <c r="B738" s="733">
        <v>6</v>
      </c>
      <c r="C738" s="732"/>
      <c r="D738" s="723" t="s">
        <v>16</v>
      </c>
      <c r="E738" s="733" t="s">
        <v>254</v>
      </c>
      <c r="F738" s="733"/>
      <c r="G738" s="775"/>
      <c r="H738" s="724"/>
      <c r="I738" s="723" t="s">
        <v>1403</v>
      </c>
      <c r="J738" s="733" t="s">
        <v>6624</v>
      </c>
      <c r="K738" s="733" t="s">
        <v>6622</v>
      </c>
      <c r="L738" s="726"/>
      <c r="M738" s="726"/>
      <c r="N738" s="732"/>
      <c r="O738" s="733" t="s">
        <v>6640</v>
      </c>
      <c r="P738" s="748"/>
      <c r="Q738" s="732"/>
      <c r="R738" t="s">
        <v>6964</v>
      </c>
    </row>
    <row r="739" spans="1:18">
      <c r="A739" s="721">
        <v>201</v>
      </c>
      <c r="B739" s="721">
        <v>1</v>
      </c>
      <c r="C739" s="722" t="s">
        <v>2736</v>
      </c>
      <c r="D739" s="723" t="s">
        <v>23</v>
      </c>
      <c r="E739" s="721" t="s">
        <v>221</v>
      </c>
      <c r="F739" s="721" t="s">
        <v>727</v>
      </c>
      <c r="G739" s="774">
        <v>31968</v>
      </c>
      <c r="H739" s="724">
        <f t="shared" ca="1" si="11"/>
        <v>32</v>
      </c>
      <c r="I739" s="725" t="s">
        <v>1403</v>
      </c>
      <c r="J739" s="721" t="s">
        <v>267</v>
      </c>
      <c r="K739" s="721" t="s">
        <v>1172</v>
      </c>
      <c r="L739" s="726"/>
      <c r="M739" s="726" t="s">
        <v>6426</v>
      </c>
      <c r="N739" s="722" t="s">
        <v>2525</v>
      </c>
      <c r="O739" s="721" t="s">
        <v>222</v>
      </c>
      <c r="P739" s="727" t="s">
        <v>2735</v>
      </c>
      <c r="Q739" s="734" t="s">
        <v>2739</v>
      </c>
      <c r="R739" t="s">
        <v>6964</v>
      </c>
    </row>
    <row r="740" spans="1:18">
      <c r="A740" s="721"/>
      <c r="B740" s="721">
        <v>2</v>
      </c>
      <c r="C740" s="722" t="s">
        <v>2741</v>
      </c>
      <c r="D740" s="723" t="s">
        <v>16</v>
      </c>
      <c r="E740" s="721" t="s">
        <v>221</v>
      </c>
      <c r="F740" s="721" t="s">
        <v>2742</v>
      </c>
      <c r="G740" s="774">
        <v>31626</v>
      </c>
      <c r="H740" s="724">
        <f t="shared" ca="1" si="11"/>
        <v>33</v>
      </c>
      <c r="I740" s="725" t="s">
        <v>1403</v>
      </c>
      <c r="J740" s="721" t="s">
        <v>6956</v>
      </c>
      <c r="K740" s="721" t="s">
        <v>2744</v>
      </c>
      <c r="L740" s="726"/>
      <c r="M740" s="726" t="s">
        <v>6426</v>
      </c>
      <c r="N740" s="722" t="s">
        <v>2525</v>
      </c>
      <c r="O740" s="721" t="s">
        <v>245</v>
      </c>
      <c r="P740" s="727" t="s">
        <v>2740</v>
      </c>
      <c r="Q740" s="734" t="s">
        <v>2739</v>
      </c>
      <c r="R740" t="s">
        <v>6964</v>
      </c>
    </row>
    <row r="741" spans="1:18">
      <c r="A741" s="721"/>
      <c r="B741" s="721">
        <v>3</v>
      </c>
      <c r="C741" s="722" t="s">
        <v>2746</v>
      </c>
      <c r="D741" s="723" t="s">
        <v>23</v>
      </c>
      <c r="E741" s="721" t="s">
        <v>254</v>
      </c>
      <c r="F741" s="721" t="s">
        <v>22</v>
      </c>
      <c r="G741" s="774">
        <v>40429</v>
      </c>
      <c r="H741" s="724">
        <f t="shared" ca="1" si="11"/>
        <v>9</v>
      </c>
      <c r="I741" s="725" t="s">
        <v>1403</v>
      </c>
      <c r="J741" s="721" t="s">
        <v>6624</v>
      </c>
      <c r="K741" s="721" t="s">
        <v>6622</v>
      </c>
      <c r="L741" s="726"/>
      <c r="M741" s="726" t="s">
        <v>6426</v>
      </c>
      <c r="N741" s="722" t="s">
        <v>2525</v>
      </c>
      <c r="O741" s="721" t="s">
        <v>6640</v>
      </c>
      <c r="P741" s="727" t="s">
        <v>2745</v>
      </c>
      <c r="Q741" s="734" t="s">
        <v>2739</v>
      </c>
      <c r="R741" t="s">
        <v>6964</v>
      </c>
    </row>
    <row r="742" spans="1:18">
      <c r="A742" s="721">
        <v>202</v>
      </c>
      <c r="B742" s="721">
        <v>1</v>
      </c>
      <c r="C742" s="722" t="s">
        <v>2748</v>
      </c>
      <c r="D742" s="723" t="s">
        <v>23</v>
      </c>
      <c r="E742" s="721" t="s">
        <v>254</v>
      </c>
      <c r="F742" s="721" t="s">
        <v>2720</v>
      </c>
      <c r="G742" s="774">
        <v>31711</v>
      </c>
      <c r="H742" s="724">
        <f t="shared" ca="1" si="11"/>
        <v>33</v>
      </c>
      <c r="I742" s="725" t="s">
        <v>1403</v>
      </c>
      <c r="J742" s="721" t="s">
        <v>267</v>
      </c>
      <c r="K742" s="721" t="s">
        <v>165</v>
      </c>
      <c r="L742" s="726"/>
      <c r="M742" s="726" t="s">
        <v>6426</v>
      </c>
      <c r="N742" s="722" t="s">
        <v>2525</v>
      </c>
      <c r="O742" s="721" t="s">
        <v>222</v>
      </c>
      <c r="P742" s="727" t="s">
        <v>2747</v>
      </c>
      <c r="Q742" s="734"/>
      <c r="R742" t="s">
        <v>6964</v>
      </c>
    </row>
    <row r="743" spans="1:18">
      <c r="A743" s="721"/>
      <c r="B743" s="721">
        <v>2</v>
      </c>
      <c r="C743" s="722" t="s">
        <v>2752</v>
      </c>
      <c r="D743" s="723" t="s">
        <v>16</v>
      </c>
      <c r="E743" s="721" t="s">
        <v>221</v>
      </c>
      <c r="F743" s="721" t="s">
        <v>288</v>
      </c>
      <c r="G743" s="774">
        <v>33793</v>
      </c>
      <c r="H743" s="724">
        <f t="shared" ca="1" si="11"/>
        <v>27</v>
      </c>
      <c r="I743" s="725" t="s">
        <v>1403</v>
      </c>
      <c r="J743" s="721" t="s">
        <v>267</v>
      </c>
      <c r="K743" s="721" t="s">
        <v>6621</v>
      </c>
      <c r="L743" s="726"/>
      <c r="M743" s="726" t="s">
        <v>6426</v>
      </c>
      <c r="N743" s="722" t="s">
        <v>2525</v>
      </c>
      <c r="O743" s="721" t="s">
        <v>245</v>
      </c>
      <c r="P743" s="722" t="s">
        <v>2751</v>
      </c>
      <c r="Q743" s="734"/>
      <c r="R743" t="s">
        <v>6964</v>
      </c>
    </row>
    <row r="744" spans="1:18">
      <c r="A744" s="721"/>
      <c r="B744" s="721">
        <v>3</v>
      </c>
      <c r="C744" s="722" t="s">
        <v>2754</v>
      </c>
      <c r="D744" s="723" t="s">
        <v>23</v>
      </c>
      <c r="E744" s="721" t="s">
        <v>254</v>
      </c>
      <c r="F744" s="721" t="s">
        <v>230</v>
      </c>
      <c r="G744" s="774">
        <v>40701</v>
      </c>
      <c r="H744" s="724">
        <f t="shared" ca="1" si="11"/>
        <v>8</v>
      </c>
      <c r="I744" s="725" t="s">
        <v>1403</v>
      </c>
      <c r="J744" s="721" t="s">
        <v>6624</v>
      </c>
      <c r="K744" s="721" t="s">
        <v>6622</v>
      </c>
      <c r="L744" s="726"/>
      <c r="M744" s="726" t="s">
        <v>6426</v>
      </c>
      <c r="N744" s="722" t="s">
        <v>2525</v>
      </c>
      <c r="O744" s="721" t="s">
        <v>6640</v>
      </c>
      <c r="P744" s="727" t="s">
        <v>2753</v>
      </c>
      <c r="Q744" s="734"/>
      <c r="R744" t="s">
        <v>6964</v>
      </c>
    </row>
    <row r="745" spans="1:18">
      <c r="A745" s="721"/>
      <c r="B745" s="721">
        <v>4</v>
      </c>
      <c r="C745" s="722"/>
      <c r="D745" s="723" t="s">
        <v>23</v>
      </c>
      <c r="E745" s="721" t="s">
        <v>254</v>
      </c>
      <c r="F745" s="721"/>
      <c r="G745" s="774"/>
      <c r="H745" s="724"/>
      <c r="I745" s="725" t="s">
        <v>1403</v>
      </c>
      <c r="J745" s="721" t="s">
        <v>6624</v>
      </c>
      <c r="K745" s="721" t="s">
        <v>6622</v>
      </c>
      <c r="L745" s="726"/>
      <c r="M745" s="726"/>
      <c r="N745" s="722"/>
      <c r="O745" s="721" t="s">
        <v>6640</v>
      </c>
      <c r="P745" s="727"/>
      <c r="Q745" s="734"/>
      <c r="R745" t="s">
        <v>6964</v>
      </c>
    </row>
    <row r="746" spans="1:18">
      <c r="A746" s="721">
        <v>203</v>
      </c>
      <c r="B746" s="721">
        <v>1</v>
      </c>
      <c r="C746" s="722" t="s">
        <v>2757</v>
      </c>
      <c r="D746" s="723" t="s">
        <v>23</v>
      </c>
      <c r="E746" s="721" t="s">
        <v>254</v>
      </c>
      <c r="F746" s="721" t="s">
        <v>288</v>
      </c>
      <c r="G746" s="774">
        <v>28619</v>
      </c>
      <c r="H746" s="724">
        <f t="shared" ca="1" si="11"/>
        <v>41</v>
      </c>
      <c r="I746" s="725" t="s">
        <v>1403</v>
      </c>
      <c r="J746" s="721" t="s">
        <v>241</v>
      </c>
      <c r="K746" s="721" t="s">
        <v>6822</v>
      </c>
      <c r="L746" s="726"/>
      <c r="M746" s="726" t="s">
        <v>6426</v>
      </c>
      <c r="N746" s="722" t="s">
        <v>2525</v>
      </c>
      <c r="O746" s="721" t="s">
        <v>222</v>
      </c>
      <c r="P746" s="741" t="s">
        <v>2756</v>
      </c>
      <c r="Q746" s="741" t="s">
        <v>2701</v>
      </c>
      <c r="R746" t="s">
        <v>6964</v>
      </c>
    </row>
    <row r="747" spans="1:18">
      <c r="A747" s="721"/>
      <c r="B747" s="721">
        <v>2</v>
      </c>
      <c r="C747" s="722" t="s">
        <v>2760</v>
      </c>
      <c r="D747" s="723" t="s">
        <v>23</v>
      </c>
      <c r="E747" s="721" t="s">
        <v>254</v>
      </c>
      <c r="F747" s="721" t="s">
        <v>288</v>
      </c>
      <c r="G747" s="774">
        <v>33803</v>
      </c>
      <c r="H747" s="724">
        <f t="shared" ca="1" si="11"/>
        <v>27</v>
      </c>
      <c r="I747" s="725" t="s">
        <v>1403</v>
      </c>
      <c r="J747" s="721" t="s">
        <v>241</v>
      </c>
      <c r="K747" s="721" t="s">
        <v>6822</v>
      </c>
      <c r="L747" s="726"/>
      <c r="M747" s="726" t="s">
        <v>6426</v>
      </c>
      <c r="N747" s="722" t="s">
        <v>2525</v>
      </c>
      <c r="O747" s="721" t="s">
        <v>2761</v>
      </c>
      <c r="P747" s="741" t="s">
        <v>2759</v>
      </c>
      <c r="Q747" s="741" t="s">
        <v>2701</v>
      </c>
      <c r="R747" t="s">
        <v>6964</v>
      </c>
    </row>
    <row r="748" spans="1:18">
      <c r="A748" s="721">
        <v>204</v>
      </c>
      <c r="B748" s="721">
        <v>1</v>
      </c>
      <c r="C748" s="722" t="s">
        <v>2763</v>
      </c>
      <c r="D748" s="723" t="s">
        <v>23</v>
      </c>
      <c r="E748" s="721" t="s">
        <v>221</v>
      </c>
      <c r="F748" s="721" t="s">
        <v>727</v>
      </c>
      <c r="G748" s="774">
        <v>30676</v>
      </c>
      <c r="H748" s="724">
        <f t="shared" ca="1" si="11"/>
        <v>36</v>
      </c>
      <c r="I748" s="725" t="s">
        <v>1403</v>
      </c>
      <c r="J748" s="721" t="s">
        <v>241</v>
      </c>
      <c r="K748" s="721" t="s">
        <v>6822</v>
      </c>
      <c r="L748" s="726"/>
      <c r="M748" s="726" t="s">
        <v>6426</v>
      </c>
      <c r="N748" s="722" t="s">
        <v>2525</v>
      </c>
      <c r="O748" s="721" t="s">
        <v>222</v>
      </c>
      <c r="P748" s="741" t="s">
        <v>2762</v>
      </c>
      <c r="Q748" s="734" t="s">
        <v>2766</v>
      </c>
      <c r="R748" t="s">
        <v>6964</v>
      </c>
    </row>
    <row r="749" spans="1:18">
      <c r="A749" s="721"/>
      <c r="B749" s="721">
        <v>2</v>
      </c>
      <c r="C749" s="722" t="s">
        <v>2768</v>
      </c>
      <c r="D749" s="723" t="s">
        <v>16</v>
      </c>
      <c r="E749" s="721" t="s">
        <v>221</v>
      </c>
      <c r="F749" s="721" t="s">
        <v>727</v>
      </c>
      <c r="G749" s="774">
        <v>31652</v>
      </c>
      <c r="H749" s="724">
        <f t="shared" ca="1" si="11"/>
        <v>33</v>
      </c>
      <c r="I749" s="725" t="s">
        <v>1403</v>
      </c>
      <c r="J749" s="721" t="s">
        <v>241</v>
      </c>
      <c r="K749" s="721" t="s">
        <v>6621</v>
      </c>
      <c r="L749" s="726"/>
      <c r="M749" s="726" t="s">
        <v>6426</v>
      </c>
      <c r="N749" s="722" t="s">
        <v>2525</v>
      </c>
      <c r="O749" s="721" t="s">
        <v>245</v>
      </c>
      <c r="P749" s="741" t="s">
        <v>2767</v>
      </c>
      <c r="Q749" s="734" t="s">
        <v>2766</v>
      </c>
      <c r="R749" t="s">
        <v>6964</v>
      </c>
    </row>
    <row r="750" spans="1:18">
      <c r="A750" s="721"/>
      <c r="B750" s="721">
        <v>3</v>
      </c>
      <c r="C750" s="722" t="s">
        <v>2771</v>
      </c>
      <c r="D750" s="723" t="s">
        <v>16</v>
      </c>
      <c r="E750" s="721" t="s">
        <v>254</v>
      </c>
      <c r="F750" s="721" t="s">
        <v>727</v>
      </c>
      <c r="G750" s="774">
        <v>37892</v>
      </c>
      <c r="H750" s="724">
        <f t="shared" ca="1" si="11"/>
        <v>16</v>
      </c>
      <c r="I750" s="725" t="s">
        <v>1403</v>
      </c>
      <c r="J750" s="721" t="s">
        <v>262</v>
      </c>
      <c r="K750" s="721" t="s">
        <v>6623</v>
      </c>
      <c r="L750" s="726"/>
      <c r="M750" s="726" t="s">
        <v>6426</v>
      </c>
      <c r="N750" s="722" t="s">
        <v>2525</v>
      </c>
      <c r="O750" s="721" t="s">
        <v>6640</v>
      </c>
      <c r="P750" s="734" t="s">
        <v>2770</v>
      </c>
      <c r="Q750" s="734" t="s">
        <v>2766</v>
      </c>
      <c r="R750" t="s">
        <v>6964</v>
      </c>
    </row>
    <row r="751" spans="1:18">
      <c r="A751" s="721"/>
      <c r="B751" s="721">
        <v>4</v>
      </c>
      <c r="C751" s="722"/>
      <c r="D751" s="723" t="s">
        <v>16</v>
      </c>
      <c r="E751" s="721" t="s">
        <v>254</v>
      </c>
      <c r="F751" s="721"/>
      <c r="G751" s="774"/>
      <c r="H751" s="724"/>
      <c r="I751" s="725" t="s">
        <v>1403</v>
      </c>
      <c r="J751" s="721" t="s">
        <v>6624</v>
      </c>
      <c r="K751" s="721" t="s">
        <v>6622</v>
      </c>
      <c r="L751" s="726"/>
      <c r="M751" s="726"/>
      <c r="N751" s="722"/>
      <c r="O751" s="721" t="s">
        <v>6640</v>
      </c>
      <c r="P751" s="734"/>
      <c r="Q751" s="734"/>
      <c r="R751" t="s">
        <v>6964</v>
      </c>
    </row>
    <row r="752" spans="1:18">
      <c r="A752" s="721">
        <v>205</v>
      </c>
      <c r="B752" s="721">
        <v>1</v>
      </c>
      <c r="C752" s="722" t="s">
        <v>2773</v>
      </c>
      <c r="D752" s="723" t="s">
        <v>23</v>
      </c>
      <c r="E752" s="721" t="s">
        <v>221</v>
      </c>
      <c r="F752" s="721" t="s">
        <v>452</v>
      </c>
      <c r="G752" s="774">
        <v>22174</v>
      </c>
      <c r="H752" s="724">
        <f t="shared" ca="1" si="11"/>
        <v>59</v>
      </c>
      <c r="I752" s="725" t="s">
        <v>1403</v>
      </c>
      <c r="J752" s="721" t="s">
        <v>241</v>
      </c>
      <c r="K752" s="721" t="s">
        <v>165</v>
      </c>
      <c r="L752" s="726"/>
      <c r="M752" s="726" t="s">
        <v>6426</v>
      </c>
      <c r="N752" s="722" t="s">
        <v>2525</v>
      </c>
      <c r="O752" s="721" t="s">
        <v>222</v>
      </c>
      <c r="P752" s="727" t="s">
        <v>2772</v>
      </c>
      <c r="Q752" s="734" t="s">
        <v>2723</v>
      </c>
      <c r="R752" t="s">
        <v>6964</v>
      </c>
    </row>
    <row r="753" spans="1:18">
      <c r="A753" s="721"/>
      <c r="B753" s="721">
        <v>2</v>
      </c>
      <c r="C753" s="722" t="s">
        <v>2777</v>
      </c>
      <c r="D753" s="723" t="s">
        <v>16</v>
      </c>
      <c r="E753" s="721" t="s">
        <v>221</v>
      </c>
      <c r="F753" s="721" t="s">
        <v>452</v>
      </c>
      <c r="G753" s="774">
        <v>23009</v>
      </c>
      <c r="H753" s="724">
        <f t="shared" ca="1" si="11"/>
        <v>57</v>
      </c>
      <c r="I753" s="725" t="s">
        <v>1403</v>
      </c>
      <c r="J753" s="721" t="s">
        <v>241</v>
      </c>
      <c r="K753" s="721" t="s">
        <v>6621</v>
      </c>
      <c r="L753" s="726"/>
      <c r="M753" s="726" t="s">
        <v>6426</v>
      </c>
      <c r="N753" s="722" t="s">
        <v>2525</v>
      </c>
      <c r="O753" s="721" t="s">
        <v>245</v>
      </c>
      <c r="P753" s="727" t="s">
        <v>2776</v>
      </c>
      <c r="Q753" s="734" t="s">
        <v>2723</v>
      </c>
      <c r="R753" t="s">
        <v>6964</v>
      </c>
    </row>
    <row r="754" spans="1:18">
      <c r="A754" s="721"/>
      <c r="B754" s="721">
        <v>3</v>
      </c>
      <c r="C754" s="722" t="s">
        <v>2730</v>
      </c>
      <c r="D754" s="723" t="s">
        <v>16</v>
      </c>
      <c r="E754" s="721" t="s">
        <v>254</v>
      </c>
      <c r="F754" s="721" t="s">
        <v>288</v>
      </c>
      <c r="G754" s="774">
        <v>37605</v>
      </c>
      <c r="H754" s="724">
        <f t="shared" ca="1" si="11"/>
        <v>17</v>
      </c>
      <c r="I754" s="725" t="s">
        <v>1403</v>
      </c>
      <c r="J754" s="721" t="s">
        <v>262</v>
      </c>
      <c r="K754" s="721" t="s">
        <v>6623</v>
      </c>
      <c r="L754" s="726"/>
      <c r="M754" s="726" t="s">
        <v>6426</v>
      </c>
      <c r="N754" s="722" t="s">
        <v>2525</v>
      </c>
      <c r="O754" s="721" t="s">
        <v>1445</v>
      </c>
      <c r="P754" s="727" t="s">
        <v>2780</v>
      </c>
      <c r="Q754" s="734" t="s">
        <v>2723</v>
      </c>
      <c r="R754" t="s">
        <v>6964</v>
      </c>
    </row>
    <row r="755" spans="1:18">
      <c r="A755" s="721">
        <v>206</v>
      </c>
      <c r="B755" s="721">
        <v>1</v>
      </c>
      <c r="C755" s="722" t="s">
        <v>2782</v>
      </c>
      <c r="D755" s="723" t="s">
        <v>23</v>
      </c>
      <c r="E755" s="721" t="s">
        <v>221</v>
      </c>
      <c r="F755" s="721" t="s">
        <v>2783</v>
      </c>
      <c r="G755" s="774">
        <v>28332</v>
      </c>
      <c r="H755" s="724">
        <f t="shared" ca="1" si="11"/>
        <v>42</v>
      </c>
      <c r="I755" s="725" t="s">
        <v>1403</v>
      </c>
      <c r="J755" s="721" t="s">
        <v>267</v>
      </c>
      <c r="K755" s="721" t="s">
        <v>6822</v>
      </c>
      <c r="L755" s="726"/>
      <c r="M755" s="726" t="s">
        <v>6426</v>
      </c>
      <c r="N755" s="722" t="s">
        <v>2525</v>
      </c>
      <c r="O755" s="721" t="s">
        <v>222</v>
      </c>
      <c r="P755" s="727" t="s">
        <v>2781</v>
      </c>
      <c r="Q755" s="734" t="s">
        <v>2785</v>
      </c>
      <c r="R755" t="s">
        <v>6964</v>
      </c>
    </row>
    <row r="756" spans="1:18">
      <c r="A756" s="721"/>
      <c r="B756" s="721">
        <v>2</v>
      </c>
      <c r="C756" s="722" t="s">
        <v>2787</v>
      </c>
      <c r="D756" s="723" t="s">
        <v>16</v>
      </c>
      <c r="E756" s="721" t="s">
        <v>221</v>
      </c>
      <c r="F756" s="721" t="s">
        <v>288</v>
      </c>
      <c r="G756" s="774">
        <v>28950</v>
      </c>
      <c r="H756" s="724">
        <f t="shared" ca="1" si="11"/>
        <v>41</v>
      </c>
      <c r="I756" s="725" t="s">
        <v>1403</v>
      </c>
      <c r="J756" s="721" t="s">
        <v>258</v>
      </c>
      <c r="K756" s="721" t="s">
        <v>6621</v>
      </c>
      <c r="L756" s="726"/>
      <c r="M756" s="726" t="s">
        <v>6426</v>
      </c>
      <c r="N756" s="722" t="s">
        <v>2525</v>
      </c>
      <c r="O756" s="721" t="s">
        <v>245</v>
      </c>
      <c r="P756" s="727" t="s">
        <v>2786</v>
      </c>
      <c r="Q756" s="734" t="s">
        <v>2785</v>
      </c>
      <c r="R756" t="s">
        <v>6964</v>
      </c>
    </row>
    <row r="757" spans="1:18">
      <c r="A757" s="721"/>
      <c r="B757" s="721">
        <v>3</v>
      </c>
      <c r="C757" s="722" t="s">
        <v>2791</v>
      </c>
      <c r="D757" s="723" t="s">
        <v>16</v>
      </c>
      <c r="E757" s="721" t="s">
        <v>254</v>
      </c>
      <c r="F757" s="721" t="s">
        <v>2792</v>
      </c>
      <c r="G757" s="774">
        <v>40274</v>
      </c>
      <c r="H757" s="724">
        <f t="shared" ca="1" si="11"/>
        <v>10</v>
      </c>
      <c r="I757" s="725" t="s">
        <v>1403</v>
      </c>
      <c r="J757" s="721" t="s">
        <v>249</v>
      </c>
      <c r="K757" s="721" t="s">
        <v>6623</v>
      </c>
      <c r="L757" s="726"/>
      <c r="M757" s="726" t="s">
        <v>6426</v>
      </c>
      <c r="N757" s="722" t="s">
        <v>2525</v>
      </c>
      <c r="O757" s="721" t="s">
        <v>6640</v>
      </c>
      <c r="P757" s="727" t="s">
        <v>2790</v>
      </c>
      <c r="Q757" s="734" t="s">
        <v>2785</v>
      </c>
      <c r="R757" t="s">
        <v>6964</v>
      </c>
    </row>
    <row r="758" spans="1:18">
      <c r="A758" s="721">
        <v>207</v>
      </c>
      <c r="B758" s="721">
        <v>1</v>
      </c>
      <c r="C758" s="722" t="s">
        <v>2794</v>
      </c>
      <c r="D758" s="723" t="s">
        <v>23</v>
      </c>
      <c r="E758" s="721" t="s">
        <v>221</v>
      </c>
      <c r="F758" s="721" t="s">
        <v>727</v>
      </c>
      <c r="G758" s="774">
        <v>29024</v>
      </c>
      <c r="H758" s="724">
        <f t="shared" ca="1" si="11"/>
        <v>40</v>
      </c>
      <c r="I758" s="725" t="s">
        <v>1403</v>
      </c>
      <c r="J758" s="721" t="s">
        <v>1958</v>
      </c>
      <c r="K758" s="721" t="s">
        <v>165</v>
      </c>
      <c r="L758" s="726"/>
      <c r="M758" s="726" t="s">
        <v>6426</v>
      </c>
      <c r="N758" s="722" t="s">
        <v>2525</v>
      </c>
      <c r="O758" s="721" t="s">
        <v>222</v>
      </c>
      <c r="P758" s="727" t="s">
        <v>2793</v>
      </c>
      <c r="Q758" s="734" t="s">
        <v>2797</v>
      </c>
      <c r="R758" t="s">
        <v>6964</v>
      </c>
    </row>
    <row r="759" spans="1:18">
      <c r="A759" s="721"/>
      <c r="B759" s="721">
        <v>2</v>
      </c>
      <c r="C759" s="722" t="s">
        <v>2799</v>
      </c>
      <c r="D759" s="723" t="s">
        <v>16</v>
      </c>
      <c r="E759" s="721" t="s">
        <v>221</v>
      </c>
      <c r="F759" s="721" t="s">
        <v>315</v>
      </c>
      <c r="G759" s="774">
        <v>29355</v>
      </c>
      <c r="H759" s="724">
        <f t="shared" ca="1" si="11"/>
        <v>39</v>
      </c>
      <c r="I759" s="725" t="s">
        <v>1403</v>
      </c>
      <c r="J759" s="721" t="s">
        <v>267</v>
      </c>
      <c r="K759" s="721" t="s">
        <v>6621</v>
      </c>
      <c r="L759" s="726"/>
      <c r="M759" s="726" t="s">
        <v>6426</v>
      </c>
      <c r="N759" s="722" t="s">
        <v>2525</v>
      </c>
      <c r="O759" s="721" t="s">
        <v>245</v>
      </c>
      <c r="P759" s="727" t="s">
        <v>2798</v>
      </c>
      <c r="Q759" s="734" t="s">
        <v>2797</v>
      </c>
      <c r="R759" t="s">
        <v>6964</v>
      </c>
    </row>
    <row r="760" spans="1:18">
      <c r="A760" s="721"/>
      <c r="B760" s="721">
        <v>3</v>
      </c>
      <c r="C760" s="722" t="s">
        <v>2803</v>
      </c>
      <c r="D760" s="723" t="s">
        <v>23</v>
      </c>
      <c r="E760" s="721" t="s">
        <v>254</v>
      </c>
      <c r="F760" s="721" t="s">
        <v>2804</v>
      </c>
      <c r="G760" s="774">
        <v>38815</v>
      </c>
      <c r="H760" s="724">
        <f t="shared" ca="1" si="11"/>
        <v>14</v>
      </c>
      <c r="I760" s="725" t="s">
        <v>1403</v>
      </c>
      <c r="J760" s="721" t="s">
        <v>249</v>
      </c>
      <c r="K760" s="721" t="s">
        <v>6623</v>
      </c>
      <c r="L760" s="726"/>
      <c r="M760" s="726" t="s">
        <v>6426</v>
      </c>
      <c r="N760" s="722" t="s">
        <v>2525</v>
      </c>
      <c r="O760" s="721" t="s">
        <v>6640</v>
      </c>
      <c r="P760" s="727" t="s">
        <v>2802</v>
      </c>
      <c r="Q760" s="734" t="s">
        <v>2797</v>
      </c>
      <c r="R760" t="s">
        <v>6964</v>
      </c>
    </row>
    <row r="761" spans="1:18">
      <c r="A761" s="721"/>
      <c r="B761" s="721">
        <v>4</v>
      </c>
      <c r="C761" s="722" t="s">
        <v>2806</v>
      </c>
      <c r="D761" s="723" t="s">
        <v>16</v>
      </c>
      <c r="E761" s="721" t="s">
        <v>254</v>
      </c>
      <c r="F761" s="721" t="s">
        <v>2804</v>
      </c>
      <c r="G761" s="774">
        <v>39228</v>
      </c>
      <c r="H761" s="724">
        <f t="shared" ca="1" si="11"/>
        <v>12</v>
      </c>
      <c r="I761" s="725" t="s">
        <v>1403</v>
      </c>
      <c r="J761" s="721" t="s">
        <v>249</v>
      </c>
      <c r="K761" s="721" t="s">
        <v>6623</v>
      </c>
      <c r="L761" s="726"/>
      <c r="M761" s="726" t="s">
        <v>6426</v>
      </c>
      <c r="N761" s="722" t="s">
        <v>2525</v>
      </c>
      <c r="O761" s="721" t="s">
        <v>6640</v>
      </c>
      <c r="P761" s="727" t="s">
        <v>2805</v>
      </c>
      <c r="Q761" s="734" t="s">
        <v>2797</v>
      </c>
      <c r="R761" t="s">
        <v>6964</v>
      </c>
    </row>
    <row r="762" spans="1:18">
      <c r="A762" s="721"/>
      <c r="B762" s="721">
        <v>5</v>
      </c>
      <c r="C762" s="722" t="s">
        <v>2808</v>
      </c>
      <c r="D762" s="723" t="s">
        <v>16</v>
      </c>
      <c r="E762" s="721" t="s">
        <v>254</v>
      </c>
      <c r="F762" s="721" t="s">
        <v>727</v>
      </c>
      <c r="G762" s="774">
        <v>39691</v>
      </c>
      <c r="H762" s="724">
        <f t="shared" ca="1" si="11"/>
        <v>11</v>
      </c>
      <c r="I762" s="725" t="s">
        <v>1403</v>
      </c>
      <c r="J762" s="721" t="s">
        <v>249</v>
      </c>
      <c r="K762" s="721" t="s">
        <v>6623</v>
      </c>
      <c r="L762" s="726"/>
      <c r="M762" s="726" t="s">
        <v>6426</v>
      </c>
      <c r="N762" s="722" t="s">
        <v>2525</v>
      </c>
      <c r="O762" s="721" t="s">
        <v>6640</v>
      </c>
      <c r="P762" s="727" t="s">
        <v>2807</v>
      </c>
      <c r="Q762" s="734" t="s">
        <v>2797</v>
      </c>
      <c r="R762" t="s">
        <v>6964</v>
      </c>
    </row>
    <row r="763" spans="1:18">
      <c r="A763" s="721">
        <v>208</v>
      </c>
      <c r="B763" s="721">
        <v>1</v>
      </c>
      <c r="C763" s="722" t="s">
        <v>2810</v>
      </c>
      <c r="D763" s="723" t="s">
        <v>23</v>
      </c>
      <c r="E763" s="721" t="s">
        <v>221</v>
      </c>
      <c r="F763" s="721" t="s">
        <v>309</v>
      </c>
      <c r="G763" s="774">
        <v>29409</v>
      </c>
      <c r="H763" s="724">
        <f t="shared" ca="1" si="11"/>
        <v>39</v>
      </c>
      <c r="I763" s="725" t="s">
        <v>1403</v>
      </c>
      <c r="J763" s="721" t="s">
        <v>258</v>
      </c>
      <c r="K763" s="721" t="s">
        <v>165</v>
      </c>
      <c r="L763" s="726"/>
      <c r="M763" s="726" t="s">
        <v>6426</v>
      </c>
      <c r="N763" s="722" t="s">
        <v>2525</v>
      </c>
      <c r="O763" s="721" t="s">
        <v>222</v>
      </c>
      <c r="P763" s="727" t="s">
        <v>2809</v>
      </c>
      <c r="Q763" s="734" t="s">
        <v>2813</v>
      </c>
      <c r="R763" t="s">
        <v>6964</v>
      </c>
    </row>
    <row r="764" spans="1:18">
      <c r="A764" s="721"/>
      <c r="B764" s="721">
        <v>2</v>
      </c>
      <c r="C764" s="722" t="s">
        <v>2815</v>
      </c>
      <c r="D764" s="723" t="s">
        <v>16</v>
      </c>
      <c r="E764" s="721" t="s">
        <v>221</v>
      </c>
      <c r="F764" s="721" t="s">
        <v>309</v>
      </c>
      <c r="G764" s="774">
        <v>31869</v>
      </c>
      <c r="H764" s="724">
        <f t="shared" ref="H764:H827" ca="1" si="12">DATEDIF(G764,TODAY(),"Y")</f>
        <v>33</v>
      </c>
      <c r="I764" s="725" t="s">
        <v>1403</v>
      </c>
      <c r="J764" s="721" t="s">
        <v>267</v>
      </c>
      <c r="K764" s="721" t="s">
        <v>6621</v>
      </c>
      <c r="L764" s="726"/>
      <c r="M764" s="726" t="s">
        <v>6426</v>
      </c>
      <c r="N764" s="722" t="s">
        <v>2525</v>
      </c>
      <c r="O764" s="721" t="s">
        <v>245</v>
      </c>
      <c r="P764" s="727" t="s">
        <v>2814</v>
      </c>
      <c r="Q764" s="734" t="s">
        <v>2813</v>
      </c>
      <c r="R764" t="s">
        <v>6964</v>
      </c>
    </row>
    <row r="765" spans="1:18">
      <c r="A765" s="721"/>
      <c r="B765" s="721">
        <v>3</v>
      </c>
      <c r="C765" s="722" t="s">
        <v>2819</v>
      </c>
      <c r="D765" s="723" t="s">
        <v>16</v>
      </c>
      <c r="E765" s="721" t="s">
        <v>254</v>
      </c>
      <c r="F765" s="721" t="s">
        <v>309</v>
      </c>
      <c r="G765" s="774">
        <v>39835</v>
      </c>
      <c r="H765" s="724">
        <f t="shared" ca="1" si="12"/>
        <v>11</v>
      </c>
      <c r="I765" s="725" t="s">
        <v>1403</v>
      </c>
      <c r="J765" s="721" t="s">
        <v>249</v>
      </c>
      <c r="K765" s="721" t="s">
        <v>6623</v>
      </c>
      <c r="L765" s="726"/>
      <c r="M765" s="726" t="s">
        <v>6426</v>
      </c>
      <c r="N765" s="722" t="s">
        <v>2525</v>
      </c>
      <c r="O765" s="721" t="s">
        <v>6640</v>
      </c>
      <c r="P765" s="727" t="s">
        <v>2818</v>
      </c>
      <c r="Q765" s="734" t="s">
        <v>2813</v>
      </c>
      <c r="R765" t="s">
        <v>6964</v>
      </c>
    </row>
    <row r="766" spans="1:18">
      <c r="A766" s="721"/>
      <c r="B766" s="738">
        <v>4</v>
      </c>
      <c r="C766" s="722" t="s">
        <v>2821</v>
      </c>
      <c r="D766" s="723" t="s">
        <v>23</v>
      </c>
      <c r="E766" s="738" t="s">
        <v>254</v>
      </c>
      <c r="F766" s="738" t="s">
        <v>229</v>
      </c>
      <c r="G766" s="774">
        <v>42238</v>
      </c>
      <c r="H766" s="724">
        <f t="shared" ca="1" si="12"/>
        <v>4</v>
      </c>
      <c r="I766" s="725" t="s">
        <v>1403</v>
      </c>
      <c r="J766" s="738" t="s">
        <v>6624</v>
      </c>
      <c r="K766" s="738" t="s">
        <v>6622</v>
      </c>
      <c r="L766" s="726"/>
      <c r="M766" s="726" t="s">
        <v>6426</v>
      </c>
      <c r="N766" s="722" t="s">
        <v>2525</v>
      </c>
      <c r="O766" s="738" t="s">
        <v>6640</v>
      </c>
      <c r="P766" s="727" t="s">
        <v>2820</v>
      </c>
      <c r="Q766" s="734" t="s">
        <v>2813</v>
      </c>
      <c r="R766" t="s">
        <v>6964</v>
      </c>
    </row>
    <row r="767" spans="1:18">
      <c r="A767" s="721">
        <v>209</v>
      </c>
      <c r="B767" s="721">
        <v>1</v>
      </c>
      <c r="C767" s="722" t="s">
        <v>2823</v>
      </c>
      <c r="D767" s="723" t="s">
        <v>23</v>
      </c>
      <c r="E767" s="721" t="s">
        <v>221</v>
      </c>
      <c r="F767" s="721" t="s">
        <v>2720</v>
      </c>
      <c r="G767" s="774">
        <v>25273</v>
      </c>
      <c r="H767" s="724">
        <f t="shared" ca="1" si="12"/>
        <v>51</v>
      </c>
      <c r="I767" s="725" t="s">
        <v>1403</v>
      </c>
      <c r="J767" s="721" t="s">
        <v>258</v>
      </c>
      <c r="K767" s="721" t="s">
        <v>2497</v>
      </c>
      <c r="L767" s="726"/>
      <c r="M767" s="726" t="s">
        <v>6426</v>
      </c>
      <c r="N767" s="722" t="s">
        <v>2525</v>
      </c>
      <c r="O767" s="721" t="s">
        <v>222</v>
      </c>
      <c r="P767" s="727" t="s">
        <v>2822</v>
      </c>
      <c r="Q767" s="736" t="s">
        <v>2826</v>
      </c>
      <c r="R767" t="s">
        <v>6964</v>
      </c>
    </row>
    <row r="768" spans="1:18">
      <c r="A768" s="721"/>
      <c r="B768" s="721">
        <v>2</v>
      </c>
      <c r="C768" s="722" t="s">
        <v>2828</v>
      </c>
      <c r="D768" s="723" t="s">
        <v>16</v>
      </c>
      <c r="E768" s="721" t="s">
        <v>221</v>
      </c>
      <c r="F768" s="721" t="s">
        <v>2720</v>
      </c>
      <c r="G768" s="774">
        <v>26790</v>
      </c>
      <c r="H768" s="724">
        <f t="shared" ca="1" si="12"/>
        <v>46</v>
      </c>
      <c r="I768" s="725" t="s">
        <v>1403</v>
      </c>
      <c r="J768" s="721" t="s">
        <v>258</v>
      </c>
      <c r="K768" s="721" t="s">
        <v>6621</v>
      </c>
      <c r="L768" s="726"/>
      <c r="M768" s="726" t="s">
        <v>6426</v>
      </c>
      <c r="N768" s="722" t="s">
        <v>2525</v>
      </c>
      <c r="O768" s="721" t="s">
        <v>245</v>
      </c>
      <c r="P768" s="727" t="s">
        <v>2827</v>
      </c>
      <c r="Q768" s="736" t="s">
        <v>2826</v>
      </c>
      <c r="R768" t="s">
        <v>6964</v>
      </c>
    </row>
    <row r="769" spans="1:18">
      <c r="A769" s="721"/>
      <c r="B769" s="721">
        <v>3</v>
      </c>
      <c r="C769" s="722" t="s">
        <v>2834</v>
      </c>
      <c r="D769" s="723" t="s">
        <v>23</v>
      </c>
      <c r="E769" s="721" t="s">
        <v>254</v>
      </c>
      <c r="F769" s="721" t="s">
        <v>2835</v>
      </c>
      <c r="G769" s="774">
        <v>39508</v>
      </c>
      <c r="H769" s="724">
        <f t="shared" ca="1" si="12"/>
        <v>12</v>
      </c>
      <c r="I769" s="725" t="s">
        <v>1403</v>
      </c>
      <c r="J769" s="721" t="s">
        <v>249</v>
      </c>
      <c r="K769" s="721" t="s">
        <v>6623</v>
      </c>
      <c r="L769" s="726"/>
      <c r="M769" s="726" t="s">
        <v>6426</v>
      </c>
      <c r="N769" s="722" t="s">
        <v>2525</v>
      </c>
      <c r="O769" s="721" t="s">
        <v>6640</v>
      </c>
      <c r="P769" s="727" t="s">
        <v>2833</v>
      </c>
      <c r="Q769" s="736" t="s">
        <v>2826</v>
      </c>
      <c r="R769" t="s">
        <v>6964</v>
      </c>
    </row>
    <row r="770" spans="1:18">
      <c r="A770" s="721">
        <v>210</v>
      </c>
      <c r="B770" s="721">
        <v>1</v>
      </c>
      <c r="C770" s="722" t="s">
        <v>1429</v>
      </c>
      <c r="D770" s="723" t="s">
        <v>23</v>
      </c>
      <c r="E770" s="721" t="s">
        <v>1440</v>
      </c>
      <c r="F770" s="721" t="s">
        <v>1785</v>
      </c>
      <c r="G770" s="774">
        <v>23774</v>
      </c>
      <c r="H770" s="724">
        <f t="shared" ca="1" si="12"/>
        <v>55</v>
      </c>
      <c r="I770" s="725" t="s">
        <v>1403</v>
      </c>
      <c r="J770" s="721" t="s">
        <v>267</v>
      </c>
      <c r="K770" s="721" t="s">
        <v>165</v>
      </c>
      <c r="L770" s="726"/>
      <c r="M770" s="726" t="s">
        <v>6426</v>
      </c>
      <c r="N770" s="722" t="s">
        <v>2525</v>
      </c>
      <c r="O770" s="721" t="s">
        <v>222</v>
      </c>
      <c r="P770" s="727" t="s">
        <v>2836</v>
      </c>
      <c r="Q770" s="734" t="s">
        <v>2839</v>
      </c>
      <c r="R770" t="s">
        <v>6964</v>
      </c>
    </row>
    <row r="771" spans="1:18">
      <c r="A771" s="721"/>
      <c r="B771" s="721">
        <v>2</v>
      </c>
      <c r="C771" s="722" t="s">
        <v>2841</v>
      </c>
      <c r="D771" s="723" t="s">
        <v>23</v>
      </c>
      <c r="E771" s="721" t="s">
        <v>254</v>
      </c>
      <c r="F771" s="721" t="s">
        <v>22</v>
      </c>
      <c r="G771" s="774">
        <v>35920</v>
      </c>
      <c r="H771" s="724">
        <f t="shared" ca="1" si="12"/>
        <v>21</v>
      </c>
      <c r="I771" s="725" t="s">
        <v>1403</v>
      </c>
      <c r="J771" s="721" t="s">
        <v>258</v>
      </c>
      <c r="K771" s="721" t="s">
        <v>6623</v>
      </c>
      <c r="L771" s="726"/>
      <c r="M771" s="726" t="s">
        <v>6426</v>
      </c>
      <c r="N771" s="722" t="s">
        <v>2525</v>
      </c>
      <c r="O771" s="721" t="s">
        <v>6640</v>
      </c>
      <c r="P771" s="727" t="s">
        <v>2840</v>
      </c>
      <c r="Q771" s="734" t="s">
        <v>2839</v>
      </c>
      <c r="R771" t="s">
        <v>6964</v>
      </c>
    </row>
    <row r="772" spans="1:18">
      <c r="A772" s="721">
        <v>211</v>
      </c>
      <c r="B772" s="721">
        <v>1</v>
      </c>
      <c r="C772" s="722" t="s">
        <v>2844</v>
      </c>
      <c r="D772" s="723" t="s">
        <v>23</v>
      </c>
      <c r="E772" s="721" t="s">
        <v>221</v>
      </c>
      <c r="F772" s="721" t="s">
        <v>2845</v>
      </c>
      <c r="G772" s="774">
        <v>31171</v>
      </c>
      <c r="H772" s="724">
        <f t="shared" ca="1" si="12"/>
        <v>34</v>
      </c>
      <c r="I772" s="725" t="s">
        <v>1403</v>
      </c>
      <c r="J772" s="721" t="s">
        <v>258</v>
      </c>
      <c r="K772" s="721" t="s">
        <v>6822</v>
      </c>
      <c r="L772" s="726"/>
      <c r="M772" s="726" t="s">
        <v>6426</v>
      </c>
      <c r="N772" s="722" t="s">
        <v>2525</v>
      </c>
      <c r="O772" s="721" t="s">
        <v>222</v>
      </c>
      <c r="P772" s="727" t="s">
        <v>2843</v>
      </c>
      <c r="Q772" s="734" t="s">
        <v>2848</v>
      </c>
      <c r="R772" t="s">
        <v>6964</v>
      </c>
    </row>
    <row r="773" spans="1:18">
      <c r="A773" s="721"/>
      <c r="B773" s="721">
        <v>2</v>
      </c>
      <c r="C773" s="722" t="s">
        <v>451</v>
      </c>
      <c r="D773" s="723" t="s">
        <v>16</v>
      </c>
      <c r="E773" s="721" t="s">
        <v>221</v>
      </c>
      <c r="F773" s="721" t="s">
        <v>2720</v>
      </c>
      <c r="G773" s="774">
        <v>32738</v>
      </c>
      <c r="H773" s="724">
        <f t="shared" ca="1" si="12"/>
        <v>30</v>
      </c>
      <c r="I773" s="725" t="s">
        <v>1403</v>
      </c>
      <c r="J773" s="721" t="s">
        <v>267</v>
      </c>
      <c r="K773" s="721" t="s">
        <v>6621</v>
      </c>
      <c r="L773" s="726"/>
      <c r="M773" s="726" t="s">
        <v>6426</v>
      </c>
      <c r="N773" s="722" t="s">
        <v>2525</v>
      </c>
      <c r="O773" s="721" t="s">
        <v>245</v>
      </c>
      <c r="P773" s="727" t="s">
        <v>2849</v>
      </c>
      <c r="Q773" s="734" t="s">
        <v>2848</v>
      </c>
      <c r="R773" t="s">
        <v>6964</v>
      </c>
    </row>
    <row r="774" spans="1:18">
      <c r="A774" s="721"/>
      <c r="B774" s="721">
        <v>3</v>
      </c>
      <c r="C774" s="722" t="s">
        <v>2853</v>
      </c>
      <c r="D774" s="723" t="s">
        <v>23</v>
      </c>
      <c r="E774" s="721" t="s">
        <v>254</v>
      </c>
      <c r="F774" s="721" t="s">
        <v>230</v>
      </c>
      <c r="G774" s="774">
        <v>40484</v>
      </c>
      <c r="H774" s="724">
        <f t="shared" ca="1" si="12"/>
        <v>9</v>
      </c>
      <c r="I774" s="725" t="s">
        <v>1403</v>
      </c>
      <c r="J774" s="721" t="s">
        <v>6624</v>
      </c>
      <c r="K774" s="721" t="s">
        <v>6622</v>
      </c>
      <c r="L774" s="726"/>
      <c r="M774" s="726" t="s">
        <v>6426</v>
      </c>
      <c r="N774" s="722" t="s">
        <v>2525</v>
      </c>
      <c r="O774" s="721" t="s">
        <v>6640</v>
      </c>
      <c r="P774" s="727" t="s">
        <v>2852</v>
      </c>
      <c r="Q774" s="734" t="s">
        <v>2848</v>
      </c>
      <c r="R774" t="s">
        <v>6964</v>
      </c>
    </row>
    <row r="775" spans="1:18">
      <c r="A775" s="721">
        <v>212</v>
      </c>
      <c r="B775" s="721">
        <v>1</v>
      </c>
      <c r="C775" s="722" t="s">
        <v>2855</v>
      </c>
      <c r="D775" s="723" t="s">
        <v>23</v>
      </c>
      <c r="E775" s="721" t="s">
        <v>221</v>
      </c>
      <c r="F775" s="721" t="s">
        <v>2856</v>
      </c>
      <c r="G775" s="774">
        <v>28980</v>
      </c>
      <c r="H775" s="724">
        <f t="shared" ca="1" si="12"/>
        <v>40</v>
      </c>
      <c r="I775" s="725" t="s">
        <v>1403</v>
      </c>
      <c r="J775" s="721" t="s">
        <v>241</v>
      </c>
      <c r="K775" s="721" t="s">
        <v>165</v>
      </c>
      <c r="L775" s="726"/>
      <c r="M775" s="726" t="s">
        <v>6426</v>
      </c>
      <c r="N775" s="722" t="s">
        <v>2525</v>
      </c>
      <c r="O775" s="721" t="s">
        <v>222</v>
      </c>
      <c r="P775" s="727" t="s">
        <v>2854</v>
      </c>
      <c r="Q775" s="734" t="s">
        <v>2859</v>
      </c>
      <c r="R775" t="s">
        <v>6964</v>
      </c>
    </row>
    <row r="776" spans="1:18">
      <c r="A776" s="721"/>
      <c r="B776" s="721">
        <v>2</v>
      </c>
      <c r="C776" s="722" t="s">
        <v>2861</v>
      </c>
      <c r="D776" s="723" t="s">
        <v>16</v>
      </c>
      <c r="E776" s="721" t="s">
        <v>221</v>
      </c>
      <c r="F776" s="721" t="s">
        <v>288</v>
      </c>
      <c r="G776" s="774">
        <v>29932</v>
      </c>
      <c r="H776" s="724">
        <f t="shared" ca="1" si="12"/>
        <v>38</v>
      </c>
      <c r="I776" s="725" t="s">
        <v>1403</v>
      </c>
      <c r="J776" s="721" t="s">
        <v>241</v>
      </c>
      <c r="K776" s="721" t="s">
        <v>6621</v>
      </c>
      <c r="L776" s="726"/>
      <c r="M776" s="726" t="s">
        <v>6426</v>
      </c>
      <c r="N776" s="722" t="s">
        <v>2525</v>
      </c>
      <c r="O776" s="721" t="s">
        <v>245</v>
      </c>
      <c r="P776" s="727" t="s">
        <v>2860</v>
      </c>
      <c r="Q776" s="734" t="s">
        <v>2859</v>
      </c>
      <c r="R776" t="s">
        <v>6964</v>
      </c>
    </row>
    <row r="777" spans="1:18">
      <c r="A777" s="721"/>
      <c r="B777" s="721">
        <v>3</v>
      </c>
      <c r="C777" s="722" t="s">
        <v>2863</v>
      </c>
      <c r="D777" s="723" t="s">
        <v>16</v>
      </c>
      <c r="E777" s="721" t="s">
        <v>254</v>
      </c>
      <c r="F777" s="721" t="s">
        <v>288</v>
      </c>
      <c r="G777" s="774">
        <v>35964</v>
      </c>
      <c r="H777" s="724">
        <f t="shared" ca="1" si="12"/>
        <v>21</v>
      </c>
      <c r="I777" s="725" t="s">
        <v>1403</v>
      </c>
      <c r="J777" s="721" t="s">
        <v>344</v>
      </c>
      <c r="K777" s="721" t="s">
        <v>6623</v>
      </c>
      <c r="L777" s="726"/>
      <c r="M777" s="726" t="s">
        <v>6426</v>
      </c>
      <c r="N777" s="722" t="s">
        <v>2525</v>
      </c>
      <c r="O777" s="721" t="s">
        <v>6640</v>
      </c>
      <c r="P777" s="727" t="s">
        <v>2862</v>
      </c>
      <c r="Q777" s="734" t="s">
        <v>2859</v>
      </c>
      <c r="R777" t="s">
        <v>6964</v>
      </c>
    </row>
    <row r="778" spans="1:18">
      <c r="A778" s="721"/>
      <c r="B778" s="721">
        <v>4</v>
      </c>
      <c r="C778" s="722" t="s">
        <v>2865</v>
      </c>
      <c r="D778" s="723" t="s">
        <v>16</v>
      </c>
      <c r="E778" s="721" t="s">
        <v>254</v>
      </c>
      <c r="F778" s="721" t="s">
        <v>22</v>
      </c>
      <c r="G778" s="774">
        <v>37453</v>
      </c>
      <c r="H778" s="724">
        <f t="shared" ca="1" si="12"/>
        <v>17</v>
      </c>
      <c r="I778" s="725" t="s">
        <v>1403</v>
      </c>
      <c r="J778" s="721" t="s">
        <v>262</v>
      </c>
      <c r="K778" s="721" t="s">
        <v>6623</v>
      </c>
      <c r="L778" s="726"/>
      <c r="M778" s="726" t="s">
        <v>6426</v>
      </c>
      <c r="N778" s="722" t="s">
        <v>2525</v>
      </c>
      <c r="O778" s="721" t="s">
        <v>6640</v>
      </c>
      <c r="P778" s="727" t="s">
        <v>2864</v>
      </c>
      <c r="Q778" s="734" t="s">
        <v>2859</v>
      </c>
      <c r="R778" t="s">
        <v>6964</v>
      </c>
    </row>
    <row r="779" spans="1:18">
      <c r="A779" s="721"/>
      <c r="B779" s="721">
        <v>5</v>
      </c>
      <c r="C779" s="722" t="s">
        <v>2867</v>
      </c>
      <c r="D779" s="723" t="s">
        <v>16</v>
      </c>
      <c r="E779" s="721" t="s">
        <v>254</v>
      </c>
      <c r="F779" s="721" t="s">
        <v>22</v>
      </c>
      <c r="G779" s="774">
        <v>39201</v>
      </c>
      <c r="H779" s="724">
        <f t="shared" ca="1" si="12"/>
        <v>12</v>
      </c>
      <c r="I779" s="725" t="s">
        <v>1403</v>
      </c>
      <c r="J779" s="721" t="s">
        <v>249</v>
      </c>
      <c r="K779" s="721" t="s">
        <v>6623</v>
      </c>
      <c r="L779" s="726"/>
      <c r="M779" s="726" t="s">
        <v>6426</v>
      </c>
      <c r="N779" s="722" t="s">
        <v>2525</v>
      </c>
      <c r="O779" s="721" t="s">
        <v>6640</v>
      </c>
      <c r="P779" s="727" t="s">
        <v>2866</v>
      </c>
      <c r="Q779" s="734" t="s">
        <v>2859</v>
      </c>
      <c r="R779" t="s">
        <v>6964</v>
      </c>
    </row>
    <row r="780" spans="1:18">
      <c r="A780" s="721"/>
      <c r="B780" s="721">
        <v>6</v>
      </c>
      <c r="C780" s="734" t="s">
        <v>2869</v>
      </c>
      <c r="D780" s="723" t="s">
        <v>16</v>
      </c>
      <c r="E780" s="721" t="s">
        <v>254</v>
      </c>
      <c r="F780" s="721" t="s">
        <v>230</v>
      </c>
      <c r="G780" s="779" t="s">
        <v>2870</v>
      </c>
      <c r="H780" s="724">
        <f t="shared" ca="1" si="12"/>
        <v>4</v>
      </c>
      <c r="I780" s="725" t="s">
        <v>1403</v>
      </c>
      <c r="J780" s="721" t="s">
        <v>6624</v>
      </c>
      <c r="K780" s="721" t="s">
        <v>6622</v>
      </c>
      <c r="L780" s="726"/>
      <c r="M780" s="726" t="s">
        <v>6426</v>
      </c>
      <c r="N780" s="722" t="s">
        <v>2525</v>
      </c>
      <c r="O780" s="721" t="s">
        <v>6640</v>
      </c>
      <c r="P780" s="727" t="s">
        <v>2868</v>
      </c>
      <c r="Q780" s="734" t="s">
        <v>2859</v>
      </c>
      <c r="R780" t="s">
        <v>6964</v>
      </c>
    </row>
    <row r="781" spans="1:18">
      <c r="A781" s="721"/>
      <c r="B781" s="721">
        <v>7</v>
      </c>
      <c r="C781" s="722" t="s">
        <v>2858</v>
      </c>
      <c r="D781" s="723" t="s">
        <v>23</v>
      </c>
      <c r="E781" s="721" t="s">
        <v>1440</v>
      </c>
      <c r="F781" s="721" t="s">
        <v>1290</v>
      </c>
      <c r="G781" s="774">
        <v>18617</v>
      </c>
      <c r="H781" s="724">
        <f t="shared" ca="1" si="12"/>
        <v>69</v>
      </c>
      <c r="I781" s="725" t="s">
        <v>1403</v>
      </c>
      <c r="J781" s="721" t="s">
        <v>241</v>
      </c>
      <c r="K781" s="721" t="s">
        <v>165</v>
      </c>
      <c r="L781" s="726"/>
      <c r="M781" s="726" t="s">
        <v>6426</v>
      </c>
      <c r="N781" s="722" t="s">
        <v>2525</v>
      </c>
      <c r="O781" s="721" t="s">
        <v>1261</v>
      </c>
      <c r="P781" s="727" t="s">
        <v>2871</v>
      </c>
      <c r="Q781" s="734" t="s">
        <v>2859</v>
      </c>
      <c r="R781" t="s">
        <v>6964</v>
      </c>
    </row>
    <row r="782" spans="1:18">
      <c r="A782" s="721">
        <v>213</v>
      </c>
      <c r="B782" s="721">
        <v>1</v>
      </c>
      <c r="C782" s="722" t="s">
        <v>2873</v>
      </c>
      <c r="D782" s="723" t="s">
        <v>23</v>
      </c>
      <c r="E782" s="721" t="s">
        <v>221</v>
      </c>
      <c r="F782" s="721" t="s">
        <v>309</v>
      </c>
      <c r="G782" s="774">
        <v>29750</v>
      </c>
      <c r="H782" s="724">
        <f t="shared" ca="1" si="12"/>
        <v>38</v>
      </c>
      <c r="I782" s="725" t="s">
        <v>1403</v>
      </c>
      <c r="J782" s="721" t="s">
        <v>258</v>
      </c>
      <c r="K782" s="721" t="s">
        <v>165</v>
      </c>
      <c r="L782" s="726"/>
      <c r="M782" s="726" t="s">
        <v>6426</v>
      </c>
      <c r="N782" s="722" t="s">
        <v>2525</v>
      </c>
      <c r="O782" s="721" t="s">
        <v>222</v>
      </c>
      <c r="P782" s="727" t="s">
        <v>2872</v>
      </c>
      <c r="Q782" s="734" t="s">
        <v>2874</v>
      </c>
      <c r="R782" t="s">
        <v>6964</v>
      </c>
    </row>
    <row r="783" spans="1:18">
      <c r="A783" s="721"/>
      <c r="B783" s="721">
        <v>2</v>
      </c>
      <c r="C783" s="722" t="s">
        <v>2876</v>
      </c>
      <c r="D783" s="723" t="s">
        <v>16</v>
      </c>
      <c r="E783" s="721" t="s">
        <v>221</v>
      </c>
      <c r="F783" s="721" t="s">
        <v>309</v>
      </c>
      <c r="G783" s="774">
        <v>30430</v>
      </c>
      <c r="H783" s="724">
        <f t="shared" ca="1" si="12"/>
        <v>36</v>
      </c>
      <c r="I783" s="725" t="s">
        <v>1403</v>
      </c>
      <c r="J783" s="721" t="s">
        <v>258</v>
      </c>
      <c r="K783" s="721" t="s">
        <v>6621</v>
      </c>
      <c r="L783" s="726"/>
      <c r="M783" s="726" t="s">
        <v>6426</v>
      </c>
      <c r="N783" s="722" t="s">
        <v>2525</v>
      </c>
      <c r="O783" s="721" t="s">
        <v>245</v>
      </c>
      <c r="P783" s="727" t="s">
        <v>2875</v>
      </c>
      <c r="Q783" s="734" t="s">
        <v>2874</v>
      </c>
      <c r="R783" t="s">
        <v>6964</v>
      </c>
    </row>
    <row r="784" spans="1:18">
      <c r="A784" s="721"/>
      <c r="B784" s="721">
        <v>3</v>
      </c>
      <c r="C784" s="722" t="s">
        <v>2880</v>
      </c>
      <c r="D784" s="723" t="s">
        <v>23</v>
      </c>
      <c r="E784" s="721" t="s">
        <v>254</v>
      </c>
      <c r="F784" s="721" t="s">
        <v>244</v>
      </c>
      <c r="G784" s="774">
        <v>37518</v>
      </c>
      <c r="H784" s="724">
        <f t="shared" ca="1" si="12"/>
        <v>17</v>
      </c>
      <c r="I784" s="725" t="s">
        <v>1403</v>
      </c>
      <c r="J784" s="721" t="s">
        <v>262</v>
      </c>
      <c r="K784" s="721" t="s">
        <v>6623</v>
      </c>
      <c r="L784" s="726"/>
      <c r="M784" s="726" t="s">
        <v>6426</v>
      </c>
      <c r="N784" s="722" t="s">
        <v>2525</v>
      </c>
      <c r="O784" s="721" t="s">
        <v>6640</v>
      </c>
      <c r="P784" s="727" t="s">
        <v>2879</v>
      </c>
      <c r="Q784" s="734" t="s">
        <v>2874</v>
      </c>
      <c r="R784" t="s">
        <v>6964</v>
      </c>
    </row>
    <row r="785" spans="1:18">
      <c r="A785" s="721">
        <v>214</v>
      </c>
      <c r="B785" s="721">
        <v>1</v>
      </c>
      <c r="C785" s="722" t="s">
        <v>2882</v>
      </c>
      <c r="D785" s="723" t="s">
        <v>23</v>
      </c>
      <c r="E785" s="721" t="s">
        <v>221</v>
      </c>
      <c r="F785" s="721" t="s">
        <v>2883</v>
      </c>
      <c r="G785" s="774">
        <v>23742</v>
      </c>
      <c r="H785" s="724">
        <f t="shared" ca="1" si="12"/>
        <v>55</v>
      </c>
      <c r="I785" s="725" t="s">
        <v>1403</v>
      </c>
      <c r="J785" s="721" t="s">
        <v>241</v>
      </c>
      <c r="K785" s="721" t="s">
        <v>165</v>
      </c>
      <c r="L785" s="726"/>
      <c r="M785" s="726" t="s">
        <v>6426</v>
      </c>
      <c r="N785" s="722" t="s">
        <v>2525</v>
      </c>
      <c r="O785" s="721" t="s">
        <v>222</v>
      </c>
      <c r="P785" s="741" t="s">
        <v>2881</v>
      </c>
      <c r="Q785" s="734" t="s">
        <v>2887</v>
      </c>
      <c r="R785" t="s">
        <v>6964</v>
      </c>
    </row>
    <row r="786" spans="1:18">
      <c r="A786" s="721"/>
      <c r="B786" s="721">
        <v>2</v>
      </c>
      <c r="C786" s="722" t="s">
        <v>2889</v>
      </c>
      <c r="D786" s="723" t="s">
        <v>16</v>
      </c>
      <c r="E786" s="721" t="s">
        <v>221</v>
      </c>
      <c r="F786" s="721" t="s">
        <v>727</v>
      </c>
      <c r="G786" s="774">
        <v>26459</v>
      </c>
      <c r="H786" s="724">
        <f t="shared" ca="1" si="12"/>
        <v>47</v>
      </c>
      <c r="I786" s="725" t="s">
        <v>1403</v>
      </c>
      <c r="J786" s="721" t="s">
        <v>241</v>
      </c>
      <c r="K786" s="721" t="s">
        <v>6621</v>
      </c>
      <c r="L786" s="726"/>
      <c r="M786" s="726" t="s">
        <v>6426</v>
      </c>
      <c r="N786" s="722" t="s">
        <v>2525</v>
      </c>
      <c r="O786" s="721" t="s">
        <v>245</v>
      </c>
      <c r="P786" s="741" t="s">
        <v>2888</v>
      </c>
      <c r="Q786" s="734" t="s">
        <v>2887</v>
      </c>
      <c r="R786" t="s">
        <v>6964</v>
      </c>
    </row>
    <row r="787" spans="1:18">
      <c r="A787" s="721"/>
      <c r="B787" s="721">
        <v>3</v>
      </c>
      <c r="C787" s="722" t="s">
        <v>2892</v>
      </c>
      <c r="D787" s="723" t="s">
        <v>16</v>
      </c>
      <c r="E787" s="721" t="s">
        <v>254</v>
      </c>
      <c r="F787" s="721" t="s">
        <v>727</v>
      </c>
      <c r="G787" s="774">
        <v>34727</v>
      </c>
      <c r="H787" s="724">
        <f t="shared" ca="1" si="12"/>
        <v>25</v>
      </c>
      <c r="I787" s="725" t="s">
        <v>1403</v>
      </c>
      <c r="J787" s="721" t="s">
        <v>267</v>
      </c>
      <c r="K787" s="721" t="s">
        <v>6623</v>
      </c>
      <c r="L787" s="726"/>
      <c r="M787" s="726" t="s">
        <v>6426</v>
      </c>
      <c r="N787" s="722" t="s">
        <v>2525</v>
      </c>
      <c r="O787" s="721" t="s">
        <v>6640</v>
      </c>
      <c r="P787" s="741" t="s">
        <v>2891</v>
      </c>
      <c r="Q787" s="734" t="s">
        <v>2887</v>
      </c>
      <c r="R787" t="s">
        <v>6964</v>
      </c>
    </row>
    <row r="788" spans="1:18">
      <c r="A788" s="721"/>
      <c r="B788" s="721">
        <v>4</v>
      </c>
      <c r="C788" s="722" t="s">
        <v>2893</v>
      </c>
      <c r="D788" s="723" t="s">
        <v>23</v>
      </c>
      <c r="E788" s="721" t="s">
        <v>254</v>
      </c>
      <c r="F788" s="721" t="s">
        <v>727</v>
      </c>
      <c r="G788" s="774">
        <v>40417</v>
      </c>
      <c r="H788" s="724">
        <f t="shared" ca="1" si="12"/>
        <v>9</v>
      </c>
      <c r="I788" s="725" t="s">
        <v>1403</v>
      </c>
      <c r="J788" s="721" t="s">
        <v>6624</v>
      </c>
      <c r="K788" s="721" t="s">
        <v>6623</v>
      </c>
      <c r="L788" s="726"/>
      <c r="M788" s="726" t="s">
        <v>6426</v>
      </c>
      <c r="N788" s="722" t="s">
        <v>2525</v>
      </c>
      <c r="O788" s="721" t="s">
        <v>6640</v>
      </c>
      <c r="P788" s="727" t="s">
        <v>6672</v>
      </c>
      <c r="Q788" s="734" t="s">
        <v>2887</v>
      </c>
      <c r="R788" t="s">
        <v>6964</v>
      </c>
    </row>
    <row r="789" spans="1:18">
      <c r="A789" s="721">
        <v>215</v>
      </c>
      <c r="B789" s="721">
        <v>1</v>
      </c>
      <c r="C789" s="722" t="s">
        <v>2895</v>
      </c>
      <c r="D789" s="723" t="s">
        <v>23</v>
      </c>
      <c r="E789" s="721" t="s">
        <v>221</v>
      </c>
      <c r="F789" s="721" t="s">
        <v>970</v>
      </c>
      <c r="G789" s="774">
        <v>28725</v>
      </c>
      <c r="H789" s="724">
        <f t="shared" ca="1" si="12"/>
        <v>41</v>
      </c>
      <c r="I789" s="725" t="s">
        <v>1403</v>
      </c>
      <c r="J789" s="721" t="s">
        <v>258</v>
      </c>
      <c r="K789" s="721" t="s">
        <v>165</v>
      </c>
      <c r="L789" s="726"/>
      <c r="M789" s="726" t="s">
        <v>6426</v>
      </c>
      <c r="N789" s="722" t="s">
        <v>2525</v>
      </c>
      <c r="O789" s="721" t="s">
        <v>222</v>
      </c>
      <c r="P789" s="727" t="s">
        <v>2894</v>
      </c>
      <c r="Q789" s="734" t="s">
        <v>2898</v>
      </c>
      <c r="R789" t="s">
        <v>6964</v>
      </c>
    </row>
    <row r="790" spans="1:18">
      <c r="A790" s="721"/>
      <c r="B790" s="721">
        <v>2</v>
      </c>
      <c r="C790" s="722" t="s">
        <v>2857</v>
      </c>
      <c r="D790" s="723" t="s">
        <v>16</v>
      </c>
      <c r="E790" s="721" t="s">
        <v>221</v>
      </c>
      <c r="F790" s="721" t="s">
        <v>970</v>
      </c>
      <c r="G790" s="774">
        <v>26735</v>
      </c>
      <c r="H790" s="724">
        <f t="shared" ca="1" si="12"/>
        <v>47</v>
      </c>
      <c r="I790" s="725" t="s">
        <v>1403</v>
      </c>
      <c r="J790" s="721" t="s">
        <v>258</v>
      </c>
      <c r="K790" s="721" t="s">
        <v>6621</v>
      </c>
      <c r="L790" s="726"/>
      <c r="M790" s="726" t="s">
        <v>6426</v>
      </c>
      <c r="N790" s="722" t="s">
        <v>2525</v>
      </c>
      <c r="O790" s="721" t="s">
        <v>245</v>
      </c>
      <c r="P790" s="727" t="s">
        <v>2899</v>
      </c>
      <c r="Q790" s="734" t="s">
        <v>2898</v>
      </c>
      <c r="R790" t="s">
        <v>6964</v>
      </c>
    </row>
    <row r="791" spans="1:18">
      <c r="A791" s="721"/>
      <c r="B791" s="721">
        <v>3</v>
      </c>
      <c r="C791" s="722" t="s">
        <v>2902</v>
      </c>
      <c r="D791" s="723" t="s">
        <v>16</v>
      </c>
      <c r="E791" s="721" t="s">
        <v>254</v>
      </c>
      <c r="F791" s="721" t="s">
        <v>230</v>
      </c>
      <c r="G791" s="777">
        <v>41336</v>
      </c>
      <c r="H791" s="724">
        <f t="shared" ca="1" si="12"/>
        <v>7</v>
      </c>
      <c r="I791" s="725" t="s">
        <v>1403</v>
      </c>
      <c r="J791" s="721" t="s">
        <v>6624</v>
      </c>
      <c r="K791" s="721" t="s">
        <v>6622</v>
      </c>
      <c r="L791" s="726"/>
      <c r="M791" s="726" t="s">
        <v>6426</v>
      </c>
      <c r="N791" s="722" t="s">
        <v>2525</v>
      </c>
      <c r="O791" s="721" t="s">
        <v>6640</v>
      </c>
      <c r="P791" s="727" t="s">
        <v>6673</v>
      </c>
      <c r="Q791" s="734" t="s">
        <v>2898</v>
      </c>
      <c r="R791" t="s">
        <v>6964</v>
      </c>
    </row>
    <row r="792" spans="1:18">
      <c r="A792" s="721">
        <v>216</v>
      </c>
      <c r="B792" s="721">
        <v>1</v>
      </c>
      <c r="C792" s="722" t="s">
        <v>2760</v>
      </c>
      <c r="D792" s="723" t="s">
        <v>23</v>
      </c>
      <c r="E792" s="721" t="s">
        <v>221</v>
      </c>
      <c r="F792" s="721" t="s">
        <v>315</v>
      </c>
      <c r="G792" s="774">
        <v>30483</v>
      </c>
      <c r="H792" s="724">
        <f t="shared" ca="1" si="12"/>
        <v>36</v>
      </c>
      <c r="I792" s="725" t="s">
        <v>1403</v>
      </c>
      <c r="J792" s="721" t="s">
        <v>241</v>
      </c>
      <c r="K792" s="721" t="s">
        <v>6822</v>
      </c>
      <c r="L792" s="726"/>
      <c r="M792" s="726" t="s">
        <v>6426</v>
      </c>
      <c r="N792" s="722" t="s">
        <v>2525</v>
      </c>
      <c r="O792" s="721" t="s">
        <v>222</v>
      </c>
      <c r="P792" s="734" t="s">
        <v>2903</v>
      </c>
      <c r="Q792" s="734" t="s">
        <v>2905</v>
      </c>
      <c r="R792" t="s">
        <v>6964</v>
      </c>
    </row>
    <row r="793" spans="1:18">
      <c r="A793" s="721"/>
      <c r="B793" s="721">
        <v>2</v>
      </c>
      <c r="C793" s="722" t="s">
        <v>2907</v>
      </c>
      <c r="D793" s="723" t="s">
        <v>16</v>
      </c>
      <c r="E793" s="721" t="s">
        <v>221</v>
      </c>
      <c r="F793" s="721" t="s">
        <v>1605</v>
      </c>
      <c r="G793" s="774">
        <v>33429</v>
      </c>
      <c r="H793" s="724">
        <f t="shared" ca="1" si="12"/>
        <v>28</v>
      </c>
      <c r="I793" s="725" t="s">
        <v>1403</v>
      </c>
      <c r="J793" s="721" t="s">
        <v>267</v>
      </c>
      <c r="K793" s="721" t="s">
        <v>6621</v>
      </c>
      <c r="L793" s="726"/>
      <c r="M793" s="726" t="s">
        <v>6426</v>
      </c>
      <c r="N793" s="722" t="s">
        <v>2525</v>
      </c>
      <c r="O793" s="721" t="s">
        <v>245</v>
      </c>
      <c r="P793" s="734" t="s">
        <v>2906</v>
      </c>
      <c r="Q793" s="734" t="s">
        <v>2905</v>
      </c>
      <c r="R793" t="s">
        <v>6964</v>
      </c>
    </row>
    <row r="794" spans="1:18">
      <c r="A794" s="721"/>
      <c r="B794" s="738">
        <v>3</v>
      </c>
      <c r="C794" s="722" t="s">
        <v>2910</v>
      </c>
      <c r="D794" s="723" t="s">
        <v>23</v>
      </c>
      <c r="E794" s="721" t="s">
        <v>254</v>
      </c>
      <c r="F794" s="721" t="s">
        <v>22</v>
      </c>
      <c r="G794" s="774">
        <v>40181</v>
      </c>
      <c r="H794" s="724">
        <f t="shared" ca="1" si="12"/>
        <v>10</v>
      </c>
      <c r="I794" s="725" t="s">
        <v>1403</v>
      </c>
      <c r="J794" s="721" t="s">
        <v>249</v>
      </c>
      <c r="K794" s="721" t="s">
        <v>6623</v>
      </c>
      <c r="L794" s="726"/>
      <c r="M794" s="726" t="s">
        <v>6426</v>
      </c>
      <c r="N794" s="722" t="s">
        <v>2525</v>
      </c>
      <c r="O794" s="721" t="s">
        <v>6640</v>
      </c>
      <c r="P794" s="734" t="s">
        <v>2909</v>
      </c>
      <c r="Q794" s="734" t="s">
        <v>2905</v>
      </c>
      <c r="R794" t="s">
        <v>6964</v>
      </c>
    </row>
    <row r="795" spans="1:18">
      <c r="A795" s="721">
        <v>217</v>
      </c>
      <c r="B795" s="721">
        <v>1</v>
      </c>
      <c r="C795" s="722" t="s">
        <v>2912</v>
      </c>
      <c r="D795" s="723" t="s">
        <v>23</v>
      </c>
      <c r="E795" s="721" t="s">
        <v>221</v>
      </c>
      <c r="F795" s="721" t="s">
        <v>288</v>
      </c>
      <c r="G795" s="774">
        <v>33300</v>
      </c>
      <c r="H795" s="724">
        <f t="shared" ca="1" si="12"/>
        <v>29</v>
      </c>
      <c r="I795" s="725" t="s">
        <v>1403</v>
      </c>
      <c r="J795" s="721" t="s">
        <v>267</v>
      </c>
      <c r="K795" s="721" t="s">
        <v>6822</v>
      </c>
      <c r="L795" s="726"/>
      <c r="M795" s="726" t="s">
        <v>6426</v>
      </c>
      <c r="N795" s="722" t="s">
        <v>2525</v>
      </c>
      <c r="O795" s="721" t="s">
        <v>222</v>
      </c>
      <c r="P795" s="722" t="s">
        <v>2911</v>
      </c>
      <c r="Q795" s="734" t="s">
        <v>2915</v>
      </c>
      <c r="R795" t="s">
        <v>6964</v>
      </c>
    </row>
    <row r="796" spans="1:18">
      <c r="A796" s="721"/>
      <c r="B796" s="721">
        <v>2</v>
      </c>
      <c r="C796" s="722" t="s">
        <v>2917</v>
      </c>
      <c r="D796" s="723" t="s">
        <v>16</v>
      </c>
      <c r="E796" s="721" t="s">
        <v>221</v>
      </c>
      <c r="F796" s="721" t="s">
        <v>760</v>
      </c>
      <c r="G796" s="774">
        <v>32912</v>
      </c>
      <c r="H796" s="724">
        <f t="shared" ca="1" si="12"/>
        <v>30</v>
      </c>
      <c r="I796" s="725" t="s">
        <v>1403</v>
      </c>
      <c r="J796" s="721" t="s">
        <v>258</v>
      </c>
      <c r="K796" s="721" t="s">
        <v>6621</v>
      </c>
      <c r="L796" s="726"/>
      <c r="M796" s="726" t="s">
        <v>6426</v>
      </c>
      <c r="N796" s="722" t="s">
        <v>2525</v>
      </c>
      <c r="O796" s="721" t="s">
        <v>245</v>
      </c>
      <c r="P796" s="727" t="s">
        <v>2916</v>
      </c>
      <c r="Q796" s="734" t="s">
        <v>2915</v>
      </c>
      <c r="R796" t="s">
        <v>6964</v>
      </c>
    </row>
    <row r="797" spans="1:18">
      <c r="A797" s="721">
        <v>218</v>
      </c>
      <c r="B797" s="738">
        <v>1</v>
      </c>
      <c r="C797" s="722" t="s">
        <v>2921</v>
      </c>
      <c r="D797" s="723" t="s">
        <v>23</v>
      </c>
      <c r="E797" s="721" t="s">
        <v>221</v>
      </c>
      <c r="F797" s="721" t="s">
        <v>1650</v>
      </c>
      <c r="G797" s="774">
        <v>28897</v>
      </c>
      <c r="H797" s="724">
        <f t="shared" ca="1" si="12"/>
        <v>41</v>
      </c>
      <c r="I797" s="725" t="s">
        <v>1403</v>
      </c>
      <c r="J797" s="721" t="s">
        <v>258</v>
      </c>
      <c r="K797" s="721" t="s">
        <v>165</v>
      </c>
      <c r="L797" s="726"/>
      <c r="M797" s="726" t="s">
        <v>6426</v>
      </c>
      <c r="N797" s="722" t="s">
        <v>2525</v>
      </c>
      <c r="O797" s="721" t="s">
        <v>222</v>
      </c>
      <c r="P797" s="727" t="s">
        <v>2920</v>
      </c>
      <c r="Q797" s="734" t="s">
        <v>2922</v>
      </c>
      <c r="R797" t="s">
        <v>6964</v>
      </c>
    </row>
    <row r="798" spans="1:18">
      <c r="A798" s="721"/>
      <c r="B798" s="738">
        <v>2</v>
      </c>
      <c r="C798" s="722" t="s">
        <v>2924</v>
      </c>
      <c r="D798" s="723" t="s">
        <v>16</v>
      </c>
      <c r="E798" s="721" t="s">
        <v>221</v>
      </c>
      <c r="F798" s="721" t="s">
        <v>376</v>
      </c>
      <c r="G798" s="774">
        <v>30971</v>
      </c>
      <c r="H798" s="724">
        <f t="shared" ca="1" si="12"/>
        <v>35</v>
      </c>
      <c r="I798" s="725" t="s">
        <v>1403</v>
      </c>
      <c r="J798" s="721" t="s">
        <v>258</v>
      </c>
      <c r="K798" s="721" t="s">
        <v>6621</v>
      </c>
      <c r="L798" s="726"/>
      <c r="M798" s="726" t="s">
        <v>6426</v>
      </c>
      <c r="N798" s="722" t="s">
        <v>2525</v>
      </c>
      <c r="O798" s="721" t="s">
        <v>245</v>
      </c>
      <c r="P798" s="727" t="s">
        <v>2923</v>
      </c>
      <c r="Q798" s="734" t="s">
        <v>2922</v>
      </c>
      <c r="R798" t="s">
        <v>6964</v>
      </c>
    </row>
    <row r="799" spans="1:18">
      <c r="A799" s="721"/>
      <c r="B799" s="738">
        <v>3</v>
      </c>
      <c r="C799" s="722" t="s">
        <v>2091</v>
      </c>
      <c r="D799" s="723" t="s">
        <v>16</v>
      </c>
      <c r="E799" s="738" t="s">
        <v>254</v>
      </c>
      <c r="F799" s="738" t="s">
        <v>376</v>
      </c>
      <c r="G799" s="774">
        <v>39122</v>
      </c>
      <c r="H799" s="724">
        <f t="shared" ca="1" si="12"/>
        <v>13</v>
      </c>
      <c r="I799" s="725" t="s">
        <v>1403</v>
      </c>
      <c r="J799" s="738" t="s">
        <v>249</v>
      </c>
      <c r="K799" s="738" t="s">
        <v>6623</v>
      </c>
      <c r="L799" s="726"/>
      <c r="M799" s="726" t="s">
        <v>6426</v>
      </c>
      <c r="N799" s="722" t="s">
        <v>2525</v>
      </c>
      <c r="O799" s="738" t="s">
        <v>6640</v>
      </c>
      <c r="P799" s="727" t="s">
        <v>2090</v>
      </c>
      <c r="Q799" s="734" t="s">
        <v>2922</v>
      </c>
      <c r="R799" t="s">
        <v>6964</v>
      </c>
    </row>
    <row r="800" spans="1:18">
      <c r="A800" s="721"/>
      <c r="B800" s="738">
        <v>4</v>
      </c>
      <c r="C800" s="722" t="s">
        <v>2928</v>
      </c>
      <c r="D800" s="723" t="s">
        <v>16</v>
      </c>
      <c r="E800" s="738" t="s">
        <v>254</v>
      </c>
      <c r="F800" s="738" t="s">
        <v>376</v>
      </c>
      <c r="G800" s="774">
        <v>40897</v>
      </c>
      <c r="H800" s="724">
        <f t="shared" ca="1" si="12"/>
        <v>8</v>
      </c>
      <c r="I800" s="747" t="s">
        <v>1403</v>
      </c>
      <c r="J800" s="738" t="s">
        <v>6624</v>
      </c>
      <c r="K800" s="738" t="s">
        <v>6622</v>
      </c>
      <c r="L800" s="726"/>
      <c r="M800" s="726" t="s">
        <v>6426</v>
      </c>
      <c r="N800" s="722" t="s">
        <v>2525</v>
      </c>
      <c r="O800" s="738" t="s">
        <v>6640</v>
      </c>
      <c r="P800" s="727" t="s">
        <v>2927</v>
      </c>
      <c r="Q800" s="734" t="s">
        <v>2922</v>
      </c>
      <c r="R800" t="s">
        <v>6964</v>
      </c>
    </row>
    <row r="801" spans="1:18">
      <c r="A801" s="721"/>
      <c r="B801" s="738">
        <v>5</v>
      </c>
      <c r="C801" s="722" t="s">
        <v>2930</v>
      </c>
      <c r="D801" s="723" t="s">
        <v>16</v>
      </c>
      <c r="E801" s="738" t="s">
        <v>254</v>
      </c>
      <c r="F801" s="738" t="s">
        <v>230</v>
      </c>
      <c r="G801" s="774">
        <v>42405</v>
      </c>
      <c r="H801" s="724">
        <f t="shared" ca="1" si="12"/>
        <v>4</v>
      </c>
      <c r="I801" s="747" t="s">
        <v>1403</v>
      </c>
      <c r="J801" s="738" t="s">
        <v>6624</v>
      </c>
      <c r="K801" s="738" t="s">
        <v>6622</v>
      </c>
      <c r="L801" s="726"/>
      <c r="M801" s="726" t="s">
        <v>6426</v>
      </c>
      <c r="N801" s="722" t="s">
        <v>2525</v>
      </c>
      <c r="O801" s="738" t="s">
        <v>6640</v>
      </c>
      <c r="P801" s="727" t="s">
        <v>2929</v>
      </c>
      <c r="Q801" s="734" t="s">
        <v>2922</v>
      </c>
      <c r="R801" t="s">
        <v>6964</v>
      </c>
    </row>
    <row r="802" spans="1:18">
      <c r="A802" s="721">
        <v>219</v>
      </c>
      <c r="B802" s="738">
        <v>1</v>
      </c>
      <c r="C802" s="722" t="s">
        <v>2932</v>
      </c>
      <c r="D802" s="723" t="s">
        <v>23</v>
      </c>
      <c r="E802" s="721" t="s">
        <v>221</v>
      </c>
      <c r="F802" s="721" t="s">
        <v>2933</v>
      </c>
      <c r="G802" s="774">
        <v>27731</v>
      </c>
      <c r="H802" s="724">
        <f t="shared" ca="1" si="12"/>
        <v>44</v>
      </c>
      <c r="I802" s="725" t="s">
        <v>1403</v>
      </c>
      <c r="J802" s="721" t="s">
        <v>241</v>
      </c>
      <c r="K802" s="721" t="s">
        <v>360</v>
      </c>
      <c r="L802" s="726"/>
      <c r="M802" s="726" t="s">
        <v>6426</v>
      </c>
      <c r="N802" s="722" t="s">
        <v>2525</v>
      </c>
      <c r="O802" s="721" t="s">
        <v>222</v>
      </c>
      <c r="P802" s="722" t="s">
        <v>2931</v>
      </c>
      <c r="Q802" s="722" t="s">
        <v>2935</v>
      </c>
      <c r="R802" t="s">
        <v>6964</v>
      </c>
    </row>
    <row r="803" spans="1:18">
      <c r="A803" s="721"/>
      <c r="B803" s="738">
        <v>2</v>
      </c>
      <c r="C803" s="722" t="s">
        <v>2937</v>
      </c>
      <c r="D803" s="723" t="s">
        <v>16</v>
      </c>
      <c r="E803" s="721" t="s">
        <v>221</v>
      </c>
      <c r="F803" s="721" t="s">
        <v>2933</v>
      </c>
      <c r="G803" s="774">
        <v>27718</v>
      </c>
      <c r="H803" s="724">
        <f t="shared" ca="1" si="12"/>
        <v>44</v>
      </c>
      <c r="I803" s="725" t="s">
        <v>1403</v>
      </c>
      <c r="J803" s="721" t="s">
        <v>241</v>
      </c>
      <c r="K803" s="721" t="s">
        <v>6621</v>
      </c>
      <c r="L803" s="726"/>
      <c r="M803" s="726" t="s">
        <v>6426</v>
      </c>
      <c r="N803" s="722" t="s">
        <v>2525</v>
      </c>
      <c r="O803" s="721" t="s">
        <v>245</v>
      </c>
      <c r="P803" s="722" t="s">
        <v>2936</v>
      </c>
      <c r="Q803" s="722" t="s">
        <v>2935</v>
      </c>
      <c r="R803" t="s">
        <v>6964</v>
      </c>
    </row>
    <row r="804" spans="1:18">
      <c r="A804" s="721"/>
      <c r="B804" s="738">
        <v>3</v>
      </c>
      <c r="C804" s="722" t="s">
        <v>2939</v>
      </c>
      <c r="D804" s="723" t="s">
        <v>16</v>
      </c>
      <c r="E804" s="721" t="s">
        <v>254</v>
      </c>
      <c r="F804" s="721" t="s">
        <v>22</v>
      </c>
      <c r="G804" s="774">
        <v>37699</v>
      </c>
      <c r="H804" s="724">
        <f t="shared" ca="1" si="12"/>
        <v>17</v>
      </c>
      <c r="I804" s="725" t="s">
        <v>1403</v>
      </c>
      <c r="J804" s="721" t="s">
        <v>262</v>
      </c>
      <c r="K804" s="721" t="s">
        <v>6623</v>
      </c>
      <c r="L804" s="726"/>
      <c r="M804" s="726" t="s">
        <v>6426</v>
      </c>
      <c r="N804" s="722" t="s">
        <v>2525</v>
      </c>
      <c r="O804" s="721" t="s">
        <v>6640</v>
      </c>
      <c r="P804" s="722" t="s">
        <v>2938</v>
      </c>
      <c r="Q804" s="722" t="s">
        <v>2935</v>
      </c>
      <c r="R804" t="s">
        <v>6964</v>
      </c>
    </row>
    <row r="805" spans="1:18">
      <c r="A805" s="721"/>
      <c r="B805" s="738">
        <v>4</v>
      </c>
      <c r="C805" s="722" t="s">
        <v>2941</v>
      </c>
      <c r="D805" s="723" t="s">
        <v>16</v>
      </c>
      <c r="E805" s="721" t="s">
        <v>254</v>
      </c>
      <c r="F805" s="721" t="s">
        <v>230</v>
      </c>
      <c r="G805" s="774">
        <v>39136</v>
      </c>
      <c r="H805" s="724">
        <f t="shared" ca="1" si="12"/>
        <v>13</v>
      </c>
      <c r="I805" s="725" t="s">
        <v>1403</v>
      </c>
      <c r="J805" s="721" t="s">
        <v>249</v>
      </c>
      <c r="K805" s="721" t="s">
        <v>6623</v>
      </c>
      <c r="L805" s="726"/>
      <c r="M805" s="726" t="s">
        <v>6426</v>
      </c>
      <c r="N805" s="722" t="s">
        <v>2525</v>
      </c>
      <c r="O805" s="721" t="s">
        <v>6640</v>
      </c>
      <c r="P805" s="722" t="s">
        <v>2940</v>
      </c>
      <c r="Q805" s="722" t="s">
        <v>2935</v>
      </c>
      <c r="R805" t="s">
        <v>6964</v>
      </c>
    </row>
    <row r="806" spans="1:18">
      <c r="A806" s="721"/>
      <c r="B806" s="738">
        <v>5</v>
      </c>
      <c r="C806" s="722" t="s">
        <v>2943</v>
      </c>
      <c r="D806" s="723" t="s">
        <v>23</v>
      </c>
      <c r="E806" s="721" t="s">
        <v>254</v>
      </c>
      <c r="F806" s="721" t="s">
        <v>230</v>
      </c>
      <c r="G806" s="774">
        <v>42363</v>
      </c>
      <c r="H806" s="724">
        <f t="shared" ca="1" si="12"/>
        <v>4</v>
      </c>
      <c r="I806" s="725" t="s">
        <v>1403</v>
      </c>
      <c r="J806" s="721" t="s">
        <v>6624</v>
      </c>
      <c r="K806" s="721" t="s">
        <v>6622</v>
      </c>
      <c r="L806" s="726"/>
      <c r="M806" s="726" t="s">
        <v>6426</v>
      </c>
      <c r="N806" s="722" t="s">
        <v>2525</v>
      </c>
      <c r="O806" s="721" t="s">
        <v>6640</v>
      </c>
      <c r="P806" s="727" t="s">
        <v>2942</v>
      </c>
      <c r="Q806" s="722" t="s">
        <v>2935</v>
      </c>
      <c r="R806" t="s">
        <v>6964</v>
      </c>
    </row>
    <row r="807" spans="1:18">
      <c r="A807" s="721">
        <v>220</v>
      </c>
      <c r="B807" s="738">
        <v>1</v>
      </c>
      <c r="C807" s="722" t="s">
        <v>101</v>
      </c>
      <c r="D807" s="723" t="s">
        <v>23</v>
      </c>
      <c r="E807" s="738" t="s">
        <v>221</v>
      </c>
      <c r="F807" s="738" t="s">
        <v>2945</v>
      </c>
      <c r="G807" s="774">
        <v>31650</v>
      </c>
      <c r="H807" s="724">
        <f t="shared" ca="1" si="12"/>
        <v>33</v>
      </c>
      <c r="I807" s="725" t="s">
        <v>1403</v>
      </c>
      <c r="J807" s="738" t="s">
        <v>258</v>
      </c>
      <c r="K807" s="738" t="s">
        <v>6822</v>
      </c>
      <c r="L807" s="726"/>
      <c r="M807" s="726" t="s">
        <v>6426</v>
      </c>
      <c r="N807" s="722" t="s">
        <v>2525</v>
      </c>
      <c r="O807" s="738" t="s">
        <v>222</v>
      </c>
      <c r="P807" s="734" t="s">
        <v>2944</v>
      </c>
      <c r="Q807" s="734" t="s">
        <v>2947</v>
      </c>
      <c r="R807" t="s">
        <v>6964</v>
      </c>
    </row>
    <row r="808" spans="1:18">
      <c r="A808" s="721"/>
      <c r="B808" s="738">
        <v>2</v>
      </c>
      <c r="C808" s="722" t="s">
        <v>2949</v>
      </c>
      <c r="D808" s="723" t="s">
        <v>16</v>
      </c>
      <c r="E808" s="738" t="s">
        <v>221</v>
      </c>
      <c r="F808" s="738" t="s">
        <v>727</v>
      </c>
      <c r="G808" s="774">
        <v>34163</v>
      </c>
      <c r="H808" s="724">
        <f t="shared" ca="1" si="12"/>
        <v>26</v>
      </c>
      <c r="I808" s="725" t="s">
        <v>1403</v>
      </c>
      <c r="J808" s="738" t="s">
        <v>267</v>
      </c>
      <c r="K808" s="738" t="s">
        <v>2559</v>
      </c>
      <c r="L808" s="726"/>
      <c r="M808" s="726" t="s">
        <v>6426</v>
      </c>
      <c r="N808" s="722" t="s">
        <v>2525</v>
      </c>
      <c r="O808" s="738" t="s">
        <v>245</v>
      </c>
      <c r="P808" s="734" t="s">
        <v>2948</v>
      </c>
      <c r="Q808" s="734" t="s">
        <v>2947</v>
      </c>
      <c r="R808" t="s">
        <v>6964</v>
      </c>
    </row>
    <row r="809" spans="1:18">
      <c r="A809" s="721"/>
      <c r="B809" s="738">
        <v>3</v>
      </c>
      <c r="C809" s="722" t="s">
        <v>2952</v>
      </c>
      <c r="D809" s="723" t="s">
        <v>23</v>
      </c>
      <c r="E809" s="721" t="s">
        <v>254</v>
      </c>
      <c r="F809" s="721" t="s">
        <v>230</v>
      </c>
      <c r="G809" s="774">
        <v>41292</v>
      </c>
      <c r="H809" s="724">
        <f t="shared" ca="1" si="12"/>
        <v>7</v>
      </c>
      <c r="I809" s="725" t="s">
        <v>1403</v>
      </c>
      <c r="J809" s="721" t="s">
        <v>6624</v>
      </c>
      <c r="K809" s="721" t="s">
        <v>6622</v>
      </c>
      <c r="L809" s="726"/>
      <c r="M809" s="726" t="s">
        <v>6426</v>
      </c>
      <c r="N809" s="722" t="s">
        <v>2525</v>
      </c>
      <c r="O809" s="721" t="s">
        <v>6640</v>
      </c>
      <c r="P809" s="734" t="s">
        <v>2951</v>
      </c>
      <c r="Q809" s="734" t="s">
        <v>2947</v>
      </c>
      <c r="R809" t="s">
        <v>6964</v>
      </c>
    </row>
    <row r="810" spans="1:18">
      <c r="A810" s="721">
        <v>221</v>
      </c>
      <c r="B810" s="738">
        <v>1</v>
      </c>
      <c r="C810" s="722" t="s">
        <v>2954</v>
      </c>
      <c r="D810" s="723" t="s">
        <v>23</v>
      </c>
      <c r="E810" s="738" t="s">
        <v>221</v>
      </c>
      <c r="F810" s="721" t="s">
        <v>524</v>
      </c>
      <c r="G810" s="785">
        <v>32724</v>
      </c>
      <c r="H810" s="724">
        <f t="shared" ca="1" si="12"/>
        <v>30</v>
      </c>
      <c r="I810" s="725" t="s">
        <v>1403</v>
      </c>
      <c r="J810" s="738" t="s">
        <v>258</v>
      </c>
      <c r="K810" s="738" t="s">
        <v>165</v>
      </c>
      <c r="L810" s="726"/>
      <c r="M810" s="726" t="s">
        <v>6426</v>
      </c>
      <c r="N810" s="722" t="s">
        <v>2525</v>
      </c>
      <c r="O810" s="738" t="s">
        <v>222</v>
      </c>
      <c r="P810" s="727" t="s">
        <v>2953</v>
      </c>
      <c r="Q810" s="727" t="s">
        <v>6674</v>
      </c>
      <c r="R810" t="s">
        <v>6964</v>
      </c>
    </row>
    <row r="811" spans="1:18">
      <c r="A811" s="721"/>
      <c r="B811" s="738">
        <v>2</v>
      </c>
      <c r="C811" s="722" t="s">
        <v>2957</v>
      </c>
      <c r="D811" s="757" t="s">
        <v>16</v>
      </c>
      <c r="E811" s="738" t="s">
        <v>221</v>
      </c>
      <c r="F811" s="738" t="s">
        <v>1506</v>
      </c>
      <c r="G811" s="785">
        <v>34776</v>
      </c>
      <c r="H811" s="724">
        <f t="shared" ca="1" si="12"/>
        <v>25</v>
      </c>
      <c r="I811" s="747" t="s">
        <v>1403</v>
      </c>
      <c r="J811" s="738" t="s">
        <v>258</v>
      </c>
      <c r="K811" s="738" t="s">
        <v>6621</v>
      </c>
      <c r="L811" s="726"/>
      <c r="M811" s="726" t="s">
        <v>6426</v>
      </c>
      <c r="N811" s="722" t="s">
        <v>2525</v>
      </c>
      <c r="O811" s="738" t="s">
        <v>245</v>
      </c>
      <c r="P811" s="727" t="s">
        <v>2956</v>
      </c>
      <c r="Q811" s="727" t="s">
        <v>6674</v>
      </c>
      <c r="R811" t="s">
        <v>6964</v>
      </c>
    </row>
    <row r="812" spans="1:18">
      <c r="A812" s="721"/>
      <c r="B812" s="738">
        <v>3</v>
      </c>
      <c r="C812" s="722"/>
      <c r="D812" s="757" t="s">
        <v>16</v>
      </c>
      <c r="E812" s="738" t="s">
        <v>254</v>
      </c>
      <c r="F812" s="738"/>
      <c r="G812" s="785"/>
      <c r="H812" s="724"/>
      <c r="I812" s="747" t="s">
        <v>1403</v>
      </c>
      <c r="J812" s="738" t="s">
        <v>6624</v>
      </c>
      <c r="K812" s="738" t="s">
        <v>6622</v>
      </c>
      <c r="L812" s="726"/>
      <c r="M812" s="726"/>
      <c r="N812" s="722"/>
      <c r="O812" s="738" t="s">
        <v>6640</v>
      </c>
      <c r="P812" s="727"/>
      <c r="Q812" s="727"/>
      <c r="R812" t="s">
        <v>6964</v>
      </c>
    </row>
    <row r="813" spans="1:18" s="622" customFormat="1">
      <c r="A813" s="721">
        <v>222</v>
      </c>
      <c r="B813" s="738">
        <v>1</v>
      </c>
      <c r="C813" s="722" t="s">
        <v>2832</v>
      </c>
      <c r="D813" s="757" t="s">
        <v>23</v>
      </c>
      <c r="E813" s="738" t="s">
        <v>221</v>
      </c>
      <c r="F813" s="738" t="s">
        <v>2720</v>
      </c>
      <c r="G813" s="785">
        <v>34226</v>
      </c>
      <c r="H813" s="724"/>
      <c r="I813" s="747" t="s">
        <v>1403</v>
      </c>
      <c r="J813" s="738" t="s">
        <v>267</v>
      </c>
      <c r="K813" s="738" t="s">
        <v>261</v>
      </c>
      <c r="L813" s="726"/>
      <c r="M813" s="726"/>
      <c r="N813" s="722"/>
      <c r="O813" s="738" t="s">
        <v>222</v>
      </c>
      <c r="P813" s="727"/>
      <c r="Q813" s="727"/>
      <c r="R813" t="s">
        <v>6964</v>
      </c>
    </row>
    <row r="814" spans="1:18">
      <c r="A814" s="721"/>
      <c r="B814" s="738">
        <v>2</v>
      </c>
      <c r="C814" s="722" t="s">
        <v>6864</v>
      </c>
      <c r="D814" s="757" t="s">
        <v>16</v>
      </c>
      <c r="E814" s="738" t="s">
        <v>221</v>
      </c>
      <c r="F814" s="738" t="s">
        <v>2680</v>
      </c>
      <c r="G814" s="785">
        <v>35036</v>
      </c>
      <c r="H814" s="724"/>
      <c r="I814" s="747" t="s">
        <v>1403</v>
      </c>
      <c r="J814" s="738" t="s">
        <v>267</v>
      </c>
      <c r="K814" s="738" t="s">
        <v>6621</v>
      </c>
      <c r="L814" s="726"/>
      <c r="M814" s="726"/>
      <c r="N814" s="722"/>
      <c r="O814" s="738" t="s">
        <v>245</v>
      </c>
      <c r="P814" s="727"/>
      <c r="Q814" s="727"/>
      <c r="R814" t="s">
        <v>6964</v>
      </c>
    </row>
    <row r="815" spans="1:18" s="884" customFormat="1">
      <c r="A815" s="808">
        <v>223</v>
      </c>
      <c r="B815" s="808">
        <v>1</v>
      </c>
      <c r="C815" s="808" t="s">
        <v>2962</v>
      </c>
      <c r="D815" s="907" t="s">
        <v>23</v>
      </c>
      <c r="E815" s="808" t="s">
        <v>221</v>
      </c>
      <c r="F815" s="808" t="s">
        <v>2963</v>
      </c>
      <c r="G815" s="908">
        <v>22955</v>
      </c>
      <c r="H815" s="909">
        <f t="shared" ca="1" si="12"/>
        <v>57</v>
      </c>
      <c r="I815" s="907" t="s">
        <v>1403</v>
      </c>
      <c r="J815" s="808" t="s">
        <v>241</v>
      </c>
      <c r="K815" s="808" t="s">
        <v>165</v>
      </c>
      <c r="L815" s="910"/>
      <c r="M815" s="910" t="s">
        <v>6426</v>
      </c>
      <c r="N815" s="808" t="s">
        <v>2967</v>
      </c>
      <c r="O815" s="808" t="s">
        <v>222</v>
      </c>
      <c r="P815" s="913" t="s">
        <v>2961</v>
      </c>
      <c r="Q815" s="913" t="s">
        <v>2966</v>
      </c>
      <c r="R815" s="884" t="s">
        <v>6964</v>
      </c>
    </row>
    <row r="816" spans="1:18">
      <c r="A816" s="721"/>
      <c r="B816" s="738">
        <v>2</v>
      </c>
      <c r="C816" s="722" t="s">
        <v>2970</v>
      </c>
      <c r="D816" s="723" t="s">
        <v>16</v>
      </c>
      <c r="E816" s="721" t="s">
        <v>221</v>
      </c>
      <c r="F816" s="721" t="s">
        <v>337</v>
      </c>
      <c r="G816" s="774">
        <v>24142</v>
      </c>
      <c r="H816" s="724">
        <f t="shared" ca="1" si="12"/>
        <v>54</v>
      </c>
      <c r="I816" s="725" t="s">
        <v>1403</v>
      </c>
      <c r="J816" s="721" t="s">
        <v>241</v>
      </c>
      <c r="K816" s="721" t="s">
        <v>6621</v>
      </c>
      <c r="L816" s="726"/>
      <c r="M816" s="726" t="s">
        <v>6426</v>
      </c>
      <c r="N816" s="722" t="s">
        <v>2967</v>
      </c>
      <c r="O816" s="721" t="s">
        <v>245</v>
      </c>
      <c r="P816" s="727" t="s">
        <v>2969</v>
      </c>
      <c r="Q816" s="727" t="s">
        <v>2966</v>
      </c>
      <c r="R816" t="s">
        <v>6964</v>
      </c>
    </row>
    <row r="817" spans="1:18">
      <c r="A817" s="721"/>
      <c r="B817" s="721">
        <v>3</v>
      </c>
      <c r="C817" s="722" t="s">
        <v>2974</v>
      </c>
      <c r="D817" s="723" t="s">
        <v>23</v>
      </c>
      <c r="E817" s="721" t="s">
        <v>254</v>
      </c>
      <c r="F817" s="721" t="s">
        <v>230</v>
      </c>
      <c r="G817" s="774">
        <v>35527</v>
      </c>
      <c r="H817" s="724">
        <f t="shared" ca="1" si="12"/>
        <v>23</v>
      </c>
      <c r="I817" s="725" t="s">
        <v>1403</v>
      </c>
      <c r="J817" s="721" t="s">
        <v>241</v>
      </c>
      <c r="K817" s="721" t="s">
        <v>6623</v>
      </c>
      <c r="L817" s="726"/>
      <c r="M817" s="726" t="s">
        <v>6426</v>
      </c>
      <c r="N817" s="722" t="s">
        <v>2967</v>
      </c>
      <c r="O817" s="721" t="s">
        <v>6640</v>
      </c>
      <c r="P817" s="727" t="s">
        <v>2973</v>
      </c>
      <c r="Q817" s="727" t="s">
        <v>2966</v>
      </c>
      <c r="R817" t="s">
        <v>6964</v>
      </c>
    </row>
    <row r="818" spans="1:18">
      <c r="A818" s="721">
        <v>224</v>
      </c>
      <c r="B818" s="721">
        <v>1</v>
      </c>
      <c r="C818" s="722" t="s">
        <v>2982</v>
      </c>
      <c r="D818" s="723" t="s">
        <v>23</v>
      </c>
      <c r="E818" s="721" t="s">
        <v>221</v>
      </c>
      <c r="F818" s="721" t="s">
        <v>733</v>
      </c>
      <c r="G818" s="774">
        <v>24329</v>
      </c>
      <c r="H818" s="724">
        <f t="shared" ca="1" si="12"/>
        <v>53</v>
      </c>
      <c r="I818" s="725" t="s">
        <v>1403</v>
      </c>
      <c r="J818" s="721" t="s">
        <v>241</v>
      </c>
      <c r="K818" s="721" t="s">
        <v>165</v>
      </c>
      <c r="L818" s="726"/>
      <c r="M818" s="726" t="s">
        <v>6426</v>
      </c>
      <c r="N818" s="722" t="s">
        <v>2967</v>
      </c>
      <c r="O818" s="721" t="s">
        <v>222</v>
      </c>
      <c r="P818" s="722" t="s">
        <v>2981</v>
      </c>
      <c r="Q818" s="722" t="s">
        <v>2984</v>
      </c>
      <c r="R818" t="s">
        <v>6964</v>
      </c>
    </row>
    <row r="819" spans="1:18">
      <c r="A819" s="721"/>
      <c r="B819" s="721">
        <v>2</v>
      </c>
      <c r="C819" s="722" t="s">
        <v>2987</v>
      </c>
      <c r="D819" s="723" t="s">
        <v>16</v>
      </c>
      <c r="E819" s="721" t="s">
        <v>221</v>
      </c>
      <c r="F819" s="721" t="s">
        <v>733</v>
      </c>
      <c r="G819" s="774">
        <v>25376</v>
      </c>
      <c r="H819" s="724">
        <f t="shared" ca="1" si="12"/>
        <v>50</v>
      </c>
      <c r="I819" s="725" t="s">
        <v>1403</v>
      </c>
      <c r="J819" s="721" t="s">
        <v>241</v>
      </c>
      <c r="K819" s="721" t="s">
        <v>6621</v>
      </c>
      <c r="L819" s="726"/>
      <c r="M819" s="726" t="s">
        <v>6426</v>
      </c>
      <c r="N819" s="722" t="s">
        <v>2967</v>
      </c>
      <c r="O819" s="721" t="s">
        <v>245</v>
      </c>
      <c r="P819" s="722" t="s">
        <v>2986</v>
      </c>
      <c r="Q819" s="722" t="s">
        <v>2984</v>
      </c>
      <c r="R819" t="s">
        <v>6964</v>
      </c>
    </row>
    <row r="820" spans="1:18">
      <c r="A820" s="721"/>
      <c r="B820" s="721">
        <v>3</v>
      </c>
      <c r="C820" s="722" t="s">
        <v>2991</v>
      </c>
      <c r="D820" s="723" t="s">
        <v>23</v>
      </c>
      <c r="E820" s="721" t="s">
        <v>254</v>
      </c>
      <c r="F820" s="721" t="s">
        <v>733</v>
      </c>
      <c r="G820" s="774">
        <v>33675</v>
      </c>
      <c r="H820" s="724">
        <f t="shared" ca="1" si="12"/>
        <v>28</v>
      </c>
      <c r="I820" s="725" t="s">
        <v>1403</v>
      </c>
      <c r="J820" s="721" t="s">
        <v>258</v>
      </c>
      <c r="K820" s="721" t="s">
        <v>261</v>
      </c>
      <c r="L820" s="726"/>
      <c r="M820" s="726" t="s">
        <v>6426</v>
      </c>
      <c r="N820" s="722" t="s">
        <v>2967</v>
      </c>
      <c r="O820" s="721" t="s">
        <v>6640</v>
      </c>
      <c r="P820" s="722" t="s">
        <v>2990</v>
      </c>
      <c r="Q820" s="722" t="s">
        <v>2984</v>
      </c>
      <c r="R820" t="s">
        <v>6964</v>
      </c>
    </row>
    <row r="821" spans="1:18">
      <c r="A821" s="721"/>
      <c r="B821" s="721">
        <v>4</v>
      </c>
      <c r="C821" s="722" t="s">
        <v>2993</v>
      </c>
      <c r="D821" s="723" t="s">
        <v>16</v>
      </c>
      <c r="E821" s="721" t="s">
        <v>254</v>
      </c>
      <c r="F821" s="721" t="s">
        <v>733</v>
      </c>
      <c r="G821" s="774">
        <v>35028</v>
      </c>
      <c r="H821" s="724">
        <f t="shared" ca="1" si="12"/>
        <v>24</v>
      </c>
      <c r="I821" s="725" t="s">
        <v>1403</v>
      </c>
      <c r="J821" s="721" t="s">
        <v>267</v>
      </c>
      <c r="K821" s="721" t="s">
        <v>6623</v>
      </c>
      <c r="L821" s="726"/>
      <c r="M821" s="726" t="s">
        <v>6426</v>
      </c>
      <c r="N821" s="722" t="s">
        <v>2967</v>
      </c>
      <c r="O821" s="721" t="s">
        <v>6640</v>
      </c>
      <c r="P821" s="722" t="s">
        <v>2992</v>
      </c>
      <c r="Q821" s="722" t="s">
        <v>2984</v>
      </c>
      <c r="R821" t="s">
        <v>6964</v>
      </c>
    </row>
    <row r="822" spans="1:18">
      <c r="A822" s="721"/>
      <c r="B822" s="721">
        <v>5</v>
      </c>
      <c r="C822" s="722" t="s">
        <v>726</v>
      </c>
      <c r="D822" s="723" t="s">
        <v>23</v>
      </c>
      <c r="E822" s="721" t="s">
        <v>254</v>
      </c>
      <c r="F822" s="721" t="s">
        <v>733</v>
      </c>
      <c r="G822" s="774">
        <v>36340</v>
      </c>
      <c r="H822" s="724">
        <f t="shared" ca="1" si="12"/>
        <v>20</v>
      </c>
      <c r="I822" s="725" t="s">
        <v>1403</v>
      </c>
      <c r="J822" s="721" t="s">
        <v>258</v>
      </c>
      <c r="K822" s="721" t="s">
        <v>6623</v>
      </c>
      <c r="L822" s="726"/>
      <c r="M822" s="726" t="s">
        <v>6426</v>
      </c>
      <c r="N822" s="722" t="s">
        <v>2967</v>
      </c>
      <c r="O822" s="721" t="s">
        <v>6640</v>
      </c>
      <c r="P822" s="722" t="s">
        <v>2994</v>
      </c>
      <c r="Q822" s="722" t="s">
        <v>2984</v>
      </c>
      <c r="R822" t="s">
        <v>6964</v>
      </c>
    </row>
    <row r="823" spans="1:18">
      <c r="A823" s="721">
        <v>225</v>
      </c>
      <c r="B823" s="721">
        <v>1</v>
      </c>
      <c r="C823" s="722" t="s">
        <v>2996</v>
      </c>
      <c r="D823" s="723" t="s">
        <v>23</v>
      </c>
      <c r="E823" s="721" t="s">
        <v>221</v>
      </c>
      <c r="F823" s="721" t="s">
        <v>452</v>
      </c>
      <c r="G823" s="774">
        <v>22875</v>
      </c>
      <c r="H823" s="724">
        <f t="shared" ca="1" si="12"/>
        <v>57</v>
      </c>
      <c r="I823" s="725" t="s">
        <v>1403</v>
      </c>
      <c r="J823" s="721" t="s">
        <v>241</v>
      </c>
      <c r="K823" s="721" t="s">
        <v>428</v>
      </c>
      <c r="L823" s="726"/>
      <c r="M823" s="726" t="s">
        <v>6426</v>
      </c>
      <c r="N823" s="722" t="s">
        <v>2967</v>
      </c>
      <c r="O823" s="721" t="s">
        <v>222</v>
      </c>
      <c r="P823" s="722" t="s">
        <v>2995</v>
      </c>
      <c r="Q823" s="722" t="s">
        <v>2999</v>
      </c>
      <c r="R823" t="s">
        <v>6964</v>
      </c>
    </row>
    <row r="824" spans="1:18">
      <c r="A824" s="721"/>
      <c r="B824" s="721">
        <v>2</v>
      </c>
      <c r="C824" s="722" t="s">
        <v>3001</v>
      </c>
      <c r="D824" s="723" t="s">
        <v>16</v>
      </c>
      <c r="E824" s="721" t="s">
        <v>221</v>
      </c>
      <c r="F824" s="721" t="s">
        <v>452</v>
      </c>
      <c r="G824" s="774">
        <v>24936</v>
      </c>
      <c r="H824" s="724">
        <f t="shared" ca="1" si="12"/>
        <v>52</v>
      </c>
      <c r="I824" s="725" t="s">
        <v>1403</v>
      </c>
      <c r="J824" s="721" t="s">
        <v>241</v>
      </c>
      <c r="K824" s="721" t="s">
        <v>6621</v>
      </c>
      <c r="L824" s="726"/>
      <c r="M824" s="726" t="s">
        <v>6426</v>
      </c>
      <c r="N824" s="722" t="s">
        <v>2967</v>
      </c>
      <c r="O824" s="721" t="s">
        <v>245</v>
      </c>
      <c r="P824" s="722" t="s">
        <v>3000</v>
      </c>
      <c r="Q824" s="722" t="s">
        <v>2999</v>
      </c>
      <c r="R824" t="s">
        <v>6964</v>
      </c>
    </row>
    <row r="825" spans="1:18">
      <c r="A825" s="721"/>
      <c r="B825" s="738">
        <v>3</v>
      </c>
      <c r="C825" s="722" t="s">
        <v>2049</v>
      </c>
      <c r="D825" s="723" t="s">
        <v>16</v>
      </c>
      <c r="E825" s="721" t="s">
        <v>254</v>
      </c>
      <c r="F825" s="721" t="s">
        <v>230</v>
      </c>
      <c r="G825" s="774">
        <v>36640</v>
      </c>
      <c r="H825" s="724">
        <f t="shared" ca="1" si="12"/>
        <v>19</v>
      </c>
      <c r="I825" s="725" t="s">
        <v>1403</v>
      </c>
      <c r="J825" s="721" t="s">
        <v>262</v>
      </c>
      <c r="K825" s="721" t="s">
        <v>6623</v>
      </c>
      <c r="L825" s="726"/>
      <c r="M825" s="726" t="s">
        <v>6426</v>
      </c>
      <c r="N825" s="722" t="s">
        <v>2967</v>
      </c>
      <c r="O825" s="721" t="s">
        <v>6640</v>
      </c>
      <c r="P825" s="722" t="s">
        <v>3004</v>
      </c>
      <c r="Q825" s="722" t="s">
        <v>2999</v>
      </c>
      <c r="R825" t="s">
        <v>6964</v>
      </c>
    </row>
    <row r="826" spans="1:18">
      <c r="A826" s="721">
        <v>225</v>
      </c>
      <c r="B826" s="721">
        <v>1</v>
      </c>
      <c r="C826" s="722" t="s">
        <v>3006</v>
      </c>
      <c r="D826" s="723" t="s">
        <v>23</v>
      </c>
      <c r="E826" s="721" t="s">
        <v>221</v>
      </c>
      <c r="F826" s="721" t="s">
        <v>452</v>
      </c>
      <c r="G826" s="774">
        <v>33282</v>
      </c>
      <c r="H826" s="724">
        <f t="shared" ca="1" si="12"/>
        <v>29</v>
      </c>
      <c r="I826" s="725" t="s">
        <v>1403</v>
      </c>
      <c r="J826" s="721" t="s">
        <v>258</v>
      </c>
      <c r="K826" s="721" t="s">
        <v>165</v>
      </c>
      <c r="L826" s="726"/>
      <c r="M826" s="726" t="s">
        <v>6426</v>
      </c>
      <c r="N826" s="722" t="s">
        <v>2967</v>
      </c>
      <c r="O826" s="721" t="s">
        <v>222</v>
      </c>
      <c r="P826" s="722" t="s">
        <v>3005</v>
      </c>
      <c r="Q826" s="727" t="s">
        <v>3007</v>
      </c>
      <c r="R826" t="s">
        <v>6964</v>
      </c>
    </row>
    <row r="827" spans="1:18">
      <c r="A827" s="721"/>
      <c r="B827" s="738">
        <v>2</v>
      </c>
      <c r="C827" s="722" t="s">
        <v>3009</v>
      </c>
      <c r="D827" s="723" t="s">
        <v>16</v>
      </c>
      <c r="E827" s="738" t="s">
        <v>221</v>
      </c>
      <c r="F827" s="738" t="s">
        <v>3010</v>
      </c>
      <c r="G827" s="774">
        <v>34902</v>
      </c>
      <c r="H827" s="724">
        <f t="shared" ca="1" si="12"/>
        <v>24</v>
      </c>
      <c r="I827" s="725" t="s">
        <v>1403</v>
      </c>
      <c r="J827" s="738" t="s">
        <v>258</v>
      </c>
      <c r="K827" s="738" t="s">
        <v>6621</v>
      </c>
      <c r="L827" s="726"/>
      <c r="M827" s="726" t="s">
        <v>6426</v>
      </c>
      <c r="N827" s="722" t="s">
        <v>2967</v>
      </c>
      <c r="O827" s="738" t="s">
        <v>245</v>
      </c>
      <c r="P827" s="727" t="s">
        <v>3008</v>
      </c>
      <c r="Q827" s="727" t="s">
        <v>3007</v>
      </c>
      <c r="R827" t="s">
        <v>6964</v>
      </c>
    </row>
    <row r="828" spans="1:18">
      <c r="A828" s="721"/>
      <c r="B828" s="738">
        <v>3</v>
      </c>
      <c r="C828" s="722" t="s">
        <v>3013</v>
      </c>
      <c r="D828" s="723" t="s">
        <v>16</v>
      </c>
      <c r="E828" s="738" t="s">
        <v>254</v>
      </c>
      <c r="F828" s="738" t="s">
        <v>1227</v>
      </c>
      <c r="G828" s="774">
        <v>42301</v>
      </c>
      <c r="H828" s="724">
        <f t="shared" ref="H828:H891" ca="1" si="13">DATEDIF(G828,TODAY(),"Y")</f>
        <v>4</v>
      </c>
      <c r="I828" s="725" t="s">
        <v>1403</v>
      </c>
      <c r="J828" s="738" t="s">
        <v>6624</v>
      </c>
      <c r="K828" s="738" t="s">
        <v>6622</v>
      </c>
      <c r="L828" s="726"/>
      <c r="M828" s="726" t="s">
        <v>6426</v>
      </c>
      <c r="N828" s="722" t="s">
        <v>2967</v>
      </c>
      <c r="O828" s="738" t="s">
        <v>6640</v>
      </c>
      <c r="P828" s="727" t="s">
        <v>3012</v>
      </c>
      <c r="Q828" s="727" t="s">
        <v>3007</v>
      </c>
      <c r="R828" t="s">
        <v>6964</v>
      </c>
    </row>
    <row r="829" spans="1:18">
      <c r="A829" s="721">
        <v>226</v>
      </c>
      <c r="B829" s="721">
        <v>1</v>
      </c>
      <c r="C829" s="722" t="s">
        <v>3015</v>
      </c>
      <c r="D829" s="723" t="s">
        <v>23</v>
      </c>
      <c r="E829" s="721" t="s">
        <v>221</v>
      </c>
      <c r="F829" s="721" t="s">
        <v>970</v>
      </c>
      <c r="G829" s="774">
        <v>21715</v>
      </c>
      <c r="H829" s="724">
        <f t="shared" ca="1" si="13"/>
        <v>60</v>
      </c>
      <c r="I829" s="725" t="s">
        <v>1403</v>
      </c>
      <c r="J829" s="721" t="s">
        <v>258</v>
      </c>
      <c r="K829" s="721" t="s">
        <v>165</v>
      </c>
      <c r="L829" s="726"/>
      <c r="M829" s="726" t="s">
        <v>6426</v>
      </c>
      <c r="N829" s="722" t="s">
        <v>2967</v>
      </c>
      <c r="O829" s="721" t="s">
        <v>222</v>
      </c>
      <c r="P829" s="722" t="s">
        <v>3014</v>
      </c>
      <c r="Q829" s="722" t="s">
        <v>3018</v>
      </c>
      <c r="R829" t="s">
        <v>6964</v>
      </c>
    </row>
    <row r="830" spans="1:18">
      <c r="A830" s="721"/>
      <c r="B830" s="721">
        <v>2</v>
      </c>
      <c r="C830" s="722" t="s">
        <v>3021</v>
      </c>
      <c r="D830" s="723" t="s">
        <v>16</v>
      </c>
      <c r="E830" s="721" t="s">
        <v>221</v>
      </c>
      <c r="F830" s="721" t="s">
        <v>970</v>
      </c>
      <c r="G830" s="774">
        <v>23548</v>
      </c>
      <c r="H830" s="724">
        <f t="shared" ca="1" si="13"/>
        <v>55</v>
      </c>
      <c r="I830" s="725" t="s">
        <v>1403</v>
      </c>
      <c r="J830" s="721" t="s">
        <v>258</v>
      </c>
      <c r="K830" s="721" t="s">
        <v>6621</v>
      </c>
      <c r="L830" s="726"/>
      <c r="M830" s="726" t="s">
        <v>6426</v>
      </c>
      <c r="N830" s="722" t="s">
        <v>2967</v>
      </c>
      <c r="O830" s="721" t="s">
        <v>245</v>
      </c>
      <c r="P830" s="722" t="s">
        <v>3020</v>
      </c>
      <c r="Q830" s="722" t="s">
        <v>3018</v>
      </c>
      <c r="R830" t="s">
        <v>6964</v>
      </c>
    </row>
    <row r="831" spans="1:18">
      <c r="A831" s="721"/>
      <c r="B831" s="721">
        <v>3</v>
      </c>
      <c r="C831" s="722" t="s">
        <v>3023</v>
      </c>
      <c r="D831" s="723" t="s">
        <v>23</v>
      </c>
      <c r="E831" s="721" t="s">
        <v>221</v>
      </c>
      <c r="F831" s="721" t="s">
        <v>970</v>
      </c>
      <c r="G831" s="774">
        <v>31378</v>
      </c>
      <c r="H831" s="724">
        <f t="shared" ca="1" si="13"/>
        <v>34</v>
      </c>
      <c r="I831" s="725" t="s">
        <v>1403</v>
      </c>
      <c r="J831" s="721" t="s">
        <v>258</v>
      </c>
      <c r="K831" s="721" t="s">
        <v>165</v>
      </c>
      <c r="L831" s="726"/>
      <c r="M831" s="726" t="s">
        <v>6426</v>
      </c>
      <c r="N831" s="722" t="s">
        <v>2967</v>
      </c>
      <c r="O831" s="721" t="s">
        <v>6640</v>
      </c>
      <c r="P831" s="722" t="s">
        <v>3022</v>
      </c>
      <c r="Q831" s="722" t="s">
        <v>3018</v>
      </c>
      <c r="R831" t="s">
        <v>6964</v>
      </c>
    </row>
    <row r="832" spans="1:18">
      <c r="A832" s="721"/>
      <c r="B832" s="721">
        <v>4</v>
      </c>
      <c r="C832" s="722" t="s">
        <v>3025</v>
      </c>
      <c r="D832" s="723" t="s">
        <v>16</v>
      </c>
      <c r="E832" s="721" t="s">
        <v>254</v>
      </c>
      <c r="F832" s="721" t="s">
        <v>230</v>
      </c>
      <c r="G832" s="774">
        <v>36113</v>
      </c>
      <c r="H832" s="724">
        <f t="shared" ca="1" si="13"/>
        <v>21</v>
      </c>
      <c r="I832" s="725" t="s">
        <v>1403</v>
      </c>
      <c r="J832" s="721" t="s">
        <v>262</v>
      </c>
      <c r="K832" s="721" t="s">
        <v>6623</v>
      </c>
      <c r="L832" s="726"/>
      <c r="M832" s="726" t="s">
        <v>6426</v>
      </c>
      <c r="N832" s="722" t="s">
        <v>2967</v>
      </c>
      <c r="O832" s="721" t="s">
        <v>6640</v>
      </c>
      <c r="P832" s="722" t="s">
        <v>3024</v>
      </c>
      <c r="Q832" s="722" t="s">
        <v>3018</v>
      </c>
      <c r="R832" t="s">
        <v>6964</v>
      </c>
    </row>
    <row r="833" spans="1:18">
      <c r="A833" s="721">
        <v>227</v>
      </c>
      <c r="B833" s="721">
        <v>1</v>
      </c>
      <c r="C833" s="722" t="s">
        <v>3027</v>
      </c>
      <c r="D833" s="723" t="s">
        <v>23</v>
      </c>
      <c r="E833" s="721" t="s">
        <v>221</v>
      </c>
      <c r="F833" s="721" t="s">
        <v>1500</v>
      </c>
      <c r="G833" s="774">
        <v>22262</v>
      </c>
      <c r="H833" s="724">
        <f t="shared" ca="1" si="13"/>
        <v>59</v>
      </c>
      <c r="I833" s="725" t="s">
        <v>1403</v>
      </c>
      <c r="J833" s="721" t="s">
        <v>241</v>
      </c>
      <c r="K833" s="721" t="s">
        <v>2169</v>
      </c>
      <c r="L833" s="726"/>
      <c r="M833" s="726" t="s">
        <v>6426</v>
      </c>
      <c r="N833" s="722" t="s">
        <v>2967</v>
      </c>
      <c r="O833" s="721" t="s">
        <v>222</v>
      </c>
      <c r="P833" s="722" t="s">
        <v>3026</v>
      </c>
      <c r="Q833" s="722" t="s">
        <v>3030</v>
      </c>
      <c r="R833" t="s">
        <v>6964</v>
      </c>
    </row>
    <row r="834" spans="1:18">
      <c r="A834" s="721"/>
      <c r="B834" s="721">
        <v>2</v>
      </c>
      <c r="C834" s="722" t="s">
        <v>1469</v>
      </c>
      <c r="D834" s="723" t="s">
        <v>16</v>
      </c>
      <c r="E834" s="721" t="s">
        <v>221</v>
      </c>
      <c r="F834" s="721" t="s">
        <v>1500</v>
      </c>
      <c r="G834" s="774">
        <v>23357</v>
      </c>
      <c r="H834" s="724">
        <f t="shared" ca="1" si="13"/>
        <v>56</v>
      </c>
      <c r="I834" s="725" t="s">
        <v>1403</v>
      </c>
      <c r="J834" s="721" t="s">
        <v>241</v>
      </c>
      <c r="K834" s="721" t="s">
        <v>6621</v>
      </c>
      <c r="L834" s="726"/>
      <c r="M834" s="726" t="s">
        <v>6426</v>
      </c>
      <c r="N834" s="722" t="s">
        <v>2967</v>
      </c>
      <c r="O834" s="721" t="s">
        <v>245</v>
      </c>
      <c r="P834" s="722" t="s">
        <v>3031</v>
      </c>
      <c r="Q834" s="722" t="s">
        <v>3030</v>
      </c>
      <c r="R834" t="s">
        <v>6964</v>
      </c>
    </row>
    <row r="835" spans="1:18">
      <c r="A835" s="721">
        <v>228</v>
      </c>
      <c r="B835" s="721">
        <v>1</v>
      </c>
      <c r="C835" s="732" t="s">
        <v>3035</v>
      </c>
      <c r="D835" s="723" t="s">
        <v>23</v>
      </c>
      <c r="E835" s="721" t="s">
        <v>221</v>
      </c>
      <c r="F835" s="721" t="s">
        <v>3036</v>
      </c>
      <c r="G835" s="774">
        <v>29961</v>
      </c>
      <c r="H835" s="724">
        <f t="shared" ca="1" si="13"/>
        <v>38</v>
      </c>
      <c r="I835" s="725" t="s">
        <v>1403</v>
      </c>
      <c r="J835" s="721" t="s">
        <v>241</v>
      </c>
      <c r="K835" s="721" t="s">
        <v>165</v>
      </c>
      <c r="L835" s="726"/>
      <c r="M835" s="726" t="s">
        <v>6426</v>
      </c>
      <c r="N835" s="722" t="s">
        <v>2967</v>
      </c>
      <c r="O835" s="721" t="s">
        <v>222</v>
      </c>
      <c r="P835" s="722" t="s">
        <v>3034</v>
      </c>
      <c r="Q835" s="722" t="s">
        <v>3039</v>
      </c>
      <c r="R835" t="s">
        <v>6964</v>
      </c>
    </row>
    <row r="836" spans="1:18">
      <c r="A836" s="721"/>
      <c r="B836" s="721">
        <v>2</v>
      </c>
      <c r="C836" s="732" t="s">
        <v>3041</v>
      </c>
      <c r="D836" s="723" t="s">
        <v>16</v>
      </c>
      <c r="E836" s="721" t="s">
        <v>221</v>
      </c>
      <c r="F836" s="721" t="s">
        <v>3042</v>
      </c>
      <c r="G836" s="774">
        <v>31114</v>
      </c>
      <c r="H836" s="724">
        <f t="shared" ca="1" si="13"/>
        <v>35</v>
      </c>
      <c r="I836" s="725" t="s">
        <v>1403</v>
      </c>
      <c r="J836" s="721" t="s">
        <v>241</v>
      </c>
      <c r="K836" s="733" t="s">
        <v>6621</v>
      </c>
      <c r="L836" s="726"/>
      <c r="M836" s="726" t="s">
        <v>6426</v>
      </c>
      <c r="N836" s="722" t="s">
        <v>2967</v>
      </c>
      <c r="O836" s="721" t="s">
        <v>245</v>
      </c>
      <c r="P836" s="734" t="s">
        <v>3040</v>
      </c>
      <c r="Q836" s="722" t="s">
        <v>3039</v>
      </c>
      <c r="R836" t="s">
        <v>6964</v>
      </c>
    </row>
    <row r="837" spans="1:18">
      <c r="A837" s="721">
        <v>229</v>
      </c>
      <c r="B837" s="721">
        <v>1</v>
      </c>
      <c r="C837" s="722" t="s">
        <v>3045</v>
      </c>
      <c r="D837" s="723" t="s">
        <v>23</v>
      </c>
      <c r="E837" s="721" t="s">
        <v>254</v>
      </c>
      <c r="F837" s="721" t="s">
        <v>3046</v>
      </c>
      <c r="G837" s="774">
        <v>32703</v>
      </c>
      <c r="H837" s="724">
        <f t="shared" ca="1" si="13"/>
        <v>30</v>
      </c>
      <c r="I837" s="725" t="s">
        <v>1403</v>
      </c>
      <c r="J837" s="721" t="s">
        <v>241</v>
      </c>
      <c r="K837" s="721" t="s">
        <v>165</v>
      </c>
      <c r="L837" s="726"/>
      <c r="M837" s="726" t="s">
        <v>6426</v>
      </c>
      <c r="N837" s="722" t="s">
        <v>2967</v>
      </c>
      <c r="O837" s="721" t="s">
        <v>222</v>
      </c>
      <c r="P837" s="722" t="s">
        <v>3044</v>
      </c>
      <c r="Q837" s="727" t="s">
        <v>6675</v>
      </c>
      <c r="R837" t="s">
        <v>6964</v>
      </c>
    </row>
    <row r="838" spans="1:18">
      <c r="A838" s="721"/>
      <c r="B838" s="721">
        <v>2</v>
      </c>
      <c r="C838" s="722" t="s">
        <v>3048</v>
      </c>
      <c r="D838" s="723" t="s">
        <v>23</v>
      </c>
      <c r="E838" s="721" t="s">
        <v>254</v>
      </c>
      <c r="F838" s="721" t="s">
        <v>1605</v>
      </c>
      <c r="G838" s="774">
        <v>34495</v>
      </c>
      <c r="H838" s="724">
        <f t="shared" ca="1" si="13"/>
        <v>25</v>
      </c>
      <c r="I838" s="725" t="s">
        <v>1403</v>
      </c>
      <c r="J838" s="721" t="s">
        <v>241</v>
      </c>
      <c r="K838" s="721" t="s">
        <v>165</v>
      </c>
      <c r="L838" s="726"/>
      <c r="M838" s="726" t="s">
        <v>6426</v>
      </c>
      <c r="N838" s="722" t="s">
        <v>2967</v>
      </c>
      <c r="O838" s="721" t="s">
        <v>2761</v>
      </c>
      <c r="P838" s="722" t="s">
        <v>3047</v>
      </c>
      <c r="Q838" s="727" t="s">
        <v>6675</v>
      </c>
      <c r="R838" t="s">
        <v>6964</v>
      </c>
    </row>
    <row r="839" spans="1:18">
      <c r="A839" s="721"/>
      <c r="B839" s="721">
        <v>3</v>
      </c>
      <c r="C839" s="722" t="s">
        <v>3050</v>
      </c>
      <c r="D839" s="723" t="s">
        <v>16</v>
      </c>
      <c r="E839" s="721" t="s">
        <v>254</v>
      </c>
      <c r="F839" s="721" t="s">
        <v>1605</v>
      </c>
      <c r="G839" s="774">
        <v>34065</v>
      </c>
      <c r="H839" s="724">
        <f t="shared" ca="1" si="13"/>
        <v>27</v>
      </c>
      <c r="I839" s="725" t="s">
        <v>1403</v>
      </c>
      <c r="J839" s="721" t="s">
        <v>267</v>
      </c>
      <c r="K839" s="721" t="s">
        <v>6623</v>
      </c>
      <c r="L839" s="726"/>
      <c r="M839" s="726" t="s">
        <v>6426</v>
      </c>
      <c r="N839" s="722" t="s">
        <v>2967</v>
      </c>
      <c r="O839" s="721" t="s">
        <v>2761</v>
      </c>
      <c r="P839" s="722" t="s">
        <v>3049</v>
      </c>
      <c r="Q839" s="727" t="s">
        <v>6675</v>
      </c>
      <c r="R839" t="s">
        <v>6964</v>
      </c>
    </row>
    <row r="840" spans="1:18">
      <c r="A840" s="721">
        <v>230</v>
      </c>
      <c r="B840" s="721">
        <v>1</v>
      </c>
      <c r="C840" s="722" t="s">
        <v>3052</v>
      </c>
      <c r="D840" s="723" t="s">
        <v>23</v>
      </c>
      <c r="E840" s="721" t="s">
        <v>221</v>
      </c>
      <c r="F840" s="721" t="s">
        <v>733</v>
      </c>
      <c r="G840" s="774">
        <v>21155</v>
      </c>
      <c r="H840" s="724">
        <f t="shared" ca="1" si="13"/>
        <v>62</v>
      </c>
      <c r="I840" s="725" t="s">
        <v>1403</v>
      </c>
      <c r="J840" s="721" t="s">
        <v>241</v>
      </c>
      <c r="K840" s="721" t="s">
        <v>165</v>
      </c>
      <c r="L840" s="726"/>
      <c r="M840" s="726" t="s">
        <v>6426</v>
      </c>
      <c r="N840" s="722" t="s">
        <v>2967</v>
      </c>
      <c r="O840" s="721" t="s">
        <v>222</v>
      </c>
      <c r="P840" s="722" t="s">
        <v>3051</v>
      </c>
      <c r="Q840" s="722" t="s">
        <v>3055</v>
      </c>
      <c r="R840" t="s">
        <v>6964</v>
      </c>
    </row>
    <row r="841" spans="1:18">
      <c r="A841" s="721"/>
      <c r="B841" s="721">
        <v>2</v>
      </c>
      <c r="C841" s="722" t="s">
        <v>2531</v>
      </c>
      <c r="D841" s="723" t="s">
        <v>16</v>
      </c>
      <c r="E841" s="721" t="s">
        <v>221</v>
      </c>
      <c r="F841" s="721" t="s">
        <v>733</v>
      </c>
      <c r="G841" s="774">
        <v>23595</v>
      </c>
      <c r="H841" s="724">
        <f t="shared" ca="1" si="13"/>
        <v>55</v>
      </c>
      <c r="I841" s="725" t="s">
        <v>1403</v>
      </c>
      <c r="J841" s="721" t="s">
        <v>241</v>
      </c>
      <c r="K841" s="721" t="s">
        <v>6621</v>
      </c>
      <c r="L841" s="726"/>
      <c r="M841" s="726" t="s">
        <v>6426</v>
      </c>
      <c r="N841" s="722" t="s">
        <v>2967</v>
      </c>
      <c r="O841" s="721" t="s">
        <v>245</v>
      </c>
      <c r="P841" s="722" t="s">
        <v>3056</v>
      </c>
      <c r="Q841" s="722" t="s">
        <v>3055</v>
      </c>
      <c r="R841" t="s">
        <v>6964</v>
      </c>
    </row>
    <row r="842" spans="1:18">
      <c r="A842" s="721"/>
      <c r="B842" s="721">
        <v>8</v>
      </c>
      <c r="C842" s="722" t="s">
        <v>3053</v>
      </c>
      <c r="D842" s="723" t="s">
        <v>16</v>
      </c>
      <c r="E842" s="721" t="s">
        <v>2634</v>
      </c>
      <c r="F842" s="721" t="s">
        <v>733</v>
      </c>
      <c r="G842" s="774">
        <v>15322</v>
      </c>
      <c r="H842" s="724">
        <f t="shared" ca="1" si="13"/>
        <v>78</v>
      </c>
      <c r="I842" s="725" t="s">
        <v>1403</v>
      </c>
      <c r="J842" s="721" t="s">
        <v>241</v>
      </c>
      <c r="K842" s="721" t="s">
        <v>6622</v>
      </c>
      <c r="L842" s="726"/>
      <c r="M842" s="726" t="s">
        <v>6426</v>
      </c>
      <c r="N842" s="722" t="s">
        <v>2967</v>
      </c>
      <c r="O842" s="721" t="s">
        <v>1261</v>
      </c>
      <c r="P842" s="727" t="s">
        <v>3059</v>
      </c>
      <c r="Q842" s="722" t="s">
        <v>3055</v>
      </c>
      <c r="R842" t="s">
        <v>6964</v>
      </c>
    </row>
    <row r="843" spans="1:18">
      <c r="A843" s="721">
        <v>231</v>
      </c>
      <c r="B843" s="721">
        <v>1</v>
      </c>
      <c r="C843" s="722" t="s">
        <v>3062</v>
      </c>
      <c r="D843" s="723" t="s">
        <v>23</v>
      </c>
      <c r="E843" s="721" t="s">
        <v>221</v>
      </c>
      <c r="F843" s="721" t="s">
        <v>288</v>
      </c>
      <c r="G843" s="774">
        <v>27571</v>
      </c>
      <c r="H843" s="724">
        <f t="shared" ca="1" si="13"/>
        <v>44</v>
      </c>
      <c r="I843" s="725" t="s">
        <v>1403</v>
      </c>
      <c r="J843" s="721" t="s">
        <v>241</v>
      </c>
      <c r="K843" s="721" t="s">
        <v>2169</v>
      </c>
      <c r="L843" s="726"/>
      <c r="M843" s="726" t="s">
        <v>6426</v>
      </c>
      <c r="N843" s="722" t="s">
        <v>2967</v>
      </c>
      <c r="O843" s="721" t="s">
        <v>222</v>
      </c>
      <c r="P843" s="722" t="s">
        <v>3061</v>
      </c>
      <c r="Q843" s="722" t="s">
        <v>3065</v>
      </c>
      <c r="R843" t="s">
        <v>6964</v>
      </c>
    </row>
    <row r="844" spans="1:18">
      <c r="A844" s="721"/>
      <c r="B844" s="721">
        <v>2</v>
      </c>
      <c r="C844" s="722" t="s">
        <v>1742</v>
      </c>
      <c r="D844" s="723" t="s">
        <v>16</v>
      </c>
      <c r="E844" s="721" t="s">
        <v>221</v>
      </c>
      <c r="F844" s="721" t="s">
        <v>691</v>
      </c>
      <c r="G844" s="774">
        <v>29460</v>
      </c>
      <c r="H844" s="724">
        <f t="shared" ca="1" si="13"/>
        <v>39</v>
      </c>
      <c r="I844" s="725" t="s">
        <v>1403</v>
      </c>
      <c r="J844" s="721" t="s">
        <v>241</v>
      </c>
      <c r="K844" s="721" t="s">
        <v>6621</v>
      </c>
      <c r="L844" s="726"/>
      <c r="M844" s="726" t="s">
        <v>6426</v>
      </c>
      <c r="N844" s="722" t="s">
        <v>2967</v>
      </c>
      <c r="O844" s="721" t="s">
        <v>245</v>
      </c>
      <c r="P844" s="722" t="s">
        <v>3066</v>
      </c>
      <c r="Q844" s="722" t="s">
        <v>3065</v>
      </c>
      <c r="R844" t="s">
        <v>6964</v>
      </c>
    </row>
    <row r="845" spans="1:18">
      <c r="A845" s="721"/>
      <c r="B845" s="721">
        <v>3</v>
      </c>
      <c r="C845" s="722" t="s">
        <v>3070</v>
      </c>
      <c r="D845" s="723" t="s">
        <v>23</v>
      </c>
      <c r="E845" s="721" t="s">
        <v>254</v>
      </c>
      <c r="F845" s="721" t="s">
        <v>288</v>
      </c>
      <c r="G845" s="774">
        <v>36675</v>
      </c>
      <c r="H845" s="724">
        <f t="shared" ca="1" si="13"/>
        <v>19</v>
      </c>
      <c r="I845" s="725" t="s">
        <v>1403</v>
      </c>
      <c r="J845" s="721" t="s">
        <v>262</v>
      </c>
      <c r="K845" s="721" t="s">
        <v>6623</v>
      </c>
      <c r="L845" s="726"/>
      <c r="M845" s="726" t="s">
        <v>6426</v>
      </c>
      <c r="N845" s="722" t="s">
        <v>2967</v>
      </c>
      <c r="O845" s="721" t="s">
        <v>6640</v>
      </c>
      <c r="P845" s="722" t="s">
        <v>3069</v>
      </c>
      <c r="Q845" s="722" t="s">
        <v>3065</v>
      </c>
      <c r="R845" t="s">
        <v>6964</v>
      </c>
    </row>
    <row r="846" spans="1:18">
      <c r="A846" s="721">
        <v>232</v>
      </c>
      <c r="B846" s="721">
        <v>1</v>
      </c>
      <c r="C846" s="722" t="s">
        <v>3072</v>
      </c>
      <c r="D846" s="723" t="s">
        <v>23</v>
      </c>
      <c r="E846" s="721" t="s">
        <v>221</v>
      </c>
      <c r="F846" s="721" t="s">
        <v>288</v>
      </c>
      <c r="G846" s="774">
        <v>26348</v>
      </c>
      <c r="H846" s="724">
        <f t="shared" ca="1" si="13"/>
        <v>48</v>
      </c>
      <c r="I846" s="725" t="s">
        <v>1403</v>
      </c>
      <c r="J846" s="721" t="s">
        <v>267</v>
      </c>
      <c r="K846" s="721" t="s">
        <v>165</v>
      </c>
      <c r="L846" s="726"/>
      <c r="M846" s="726" t="s">
        <v>6426</v>
      </c>
      <c r="N846" s="722" t="s">
        <v>2967</v>
      </c>
      <c r="O846" s="721" t="s">
        <v>222</v>
      </c>
      <c r="P846" s="722" t="s">
        <v>3071</v>
      </c>
      <c r="Q846" s="722" t="s">
        <v>3073</v>
      </c>
      <c r="R846" t="s">
        <v>6964</v>
      </c>
    </row>
    <row r="847" spans="1:18">
      <c r="A847" s="721"/>
      <c r="B847" s="721">
        <v>2</v>
      </c>
      <c r="C847" s="722" t="s">
        <v>3075</v>
      </c>
      <c r="D847" s="723" t="s">
        <v>16</v>
      </c>
      <c r="E847" s="721" t="s">
        <v>221</v>
      </c>
      <c r="F847" s="721" t="s">
        <v>288</v>
      </c>
      <c r="G847" s="774">
        <v>27431</v>
      </c>
      <c r="H847" s="724">
        <f t="shared" ca="1" si="13"/>
        <v>45</v>
      </c>
      <c r="I847" s="725" t="s">
        <v>1403</v>
      </c>
      <c r="J847" s="721" t="s">
        <v>258</v>
      </c>
      <c r="K847" s="721" t="s">
        <v>6621</v>
      </c>
      <c r="L847" s="726"/>
      <c r="M847" s="726" t="s">
        <v>6426</v>
      </c>
      <c r="N847" s="722" t="s">
        <v>2967</v>
      </c>
      <c r="O847" s="721" t="s">
        <v>245</v>
      </c>
      <c r="P847" s="722" t="s">
        <v>3074</v>
      </c>
      <c r="Q847" s="722" t="s">
        <v>3073</v>
      </c>
      <c r="R847" t="s">
        <v>6964</v>
      </c>
    </row>
    <row r="848" spans="1:18">
      <c r="A848" s="721"/>
      <c r="B848" s="721">
        <v>3</v>
      </c>
      <c r="C848" s="722" t="s">
        <v>3079</v>
      </c>
      <c r="D848" s="723" t="s">
        <v>23</v>
      </c>
      <c r="E848" s="721" t="s">
        <v>254</v>
      </c>
      <c r="F848" s="721" t="s">
        <v>288</v>
      </c>
      <c r="G848" s="774">
        <v>34715</v>
      </c>
      <c r="H848" s="724">
        <f t="shared" ca="1" si="13"/>
        <v>25</v>
      </c>
      <c r="I848" s="725" t="s">
        <v>1403</v>
      </c>
      <c r="J848" s="721" t="s">
        <v>344</v>
      </c>
      <c r="K848" s="721" t="s">
        <v>6623</v>
      </c>
      <c r="L848" s="726"/>
      <c r="M848" s="726" t="s">
        <v>6426</v>
      </c>
      <c r="N848" s="722" t="s">
        <v>2967</v>
      </c>
      <c r="O848" s="721" t="s">
        <v>6640</v>
      </c>
      <c r="P848" s="722" t="s">
        <v>3078</v>
      </c>
      <c r="Q848" s="722" t="s">
        <v>3073</v>
      </c>
      <c r="R848" t="s">
        <v>6964</v>
      </c>
    </row>
    <row r="849" spans="1:18">
      <c r="A849" s="721"/>
      <c r="B849" s="721">
        <v>4</v>
      </c>
      <c r="C849" s="722" t="s">
        <v>3081</v>
      </c>
      <c r="D849" s="723" t="s">
        <v>16</v>
      </c>
      <c r="E849" s="721" t="s">
        <v>254</v>
      </c>
      <c r="F849" s="721" t="s">
        <v>22</v>
      </c>
      <c r="G849" s="774">
        <v>37788</v>
      </c>
      <c r="H849" s="724">
        <f t="shared" ca="1" si="13"/>
        <v>16</v>
      </c>
      <c r="I849" s="725" t="s">
        <v>1403</v>
      </c>
      <c r="J849" s="721" t="s">
        <v>249</v>
      </c>
      <c r="K849" s="721" t="s">
        <v>6623</v>
      </c>
      <c r="L849" s="726"/>
      <c r="M849" s="726" t="s">
        <v>6426</v>
      </c>
      <c r="N849" s="722" t="s">
        <v>2967</v>
      </c>
      <c r="O849" s="721" t="s">
        <v>6640</v>
      </c>
      <c r="P849" s="722" t="s">
        <v>3080</v>
      </c>
      <c r="Q849" s="722" t="s">
        <v>3073</v>
      </c>
      <c r="R849" t="s">
        <v>6964</v>
      </c>
    </row>
    <row r="850" spans="1:18">
      <c r="A850" s="721">
        <v>233</v>
      </c>
      <c r="B850" s="721">
        <v>1</v>
      </c>
      <c r="C850" s="722" t="s">
        <v>356</v>
      </c>
      <c r="D850" s="723" t="s">
        <v>16</v>
      </c>
      <c r="E850" s="721" t="s">
        <v>2634</v>
      </c>
      <c r="F850" s="721" t="s">
        <v>733</v>
      </c>
      <c r="G850" s="774">
        <v>22457</v>
      </c>
      <c r="H850" s="724">
        <f t="shared" ca="1" si="13"/>
        <v>58</v>
      </c>
      <c r="I850" s="725" t="s">
        <v>1403</v>
      </c>
      <c r="J850" s="721" t="s">
        <v>241</v>
      </c>
      <c r="K850" s="721" t="s">
        <v>6621</v>
      </c>
      <c r="L850" s="726"/>
      <c r="M850" s="726" t="s">
        <v>6426</v>
      </c>
      <c r="N850" s="722" t="s">
        <v>2967</v>
      </c>
      <c r="O850" s="721" t="s">
        <v>222</v>
      </c>
      <c r="P850" s="722" t="s">
        <v>3082</v>
      </c>
      <c r="Q850" s="722" t="s">
        <v>3085</v>
      </c>
      <c r="R850" t="s">
        <v>6964</v>
      </c>
    </row>
    <row r="851" spans="1:18">
      <c r="A851" s="721"/>
      <c r="B851" s="721">
        <v>3</v>
      </c>
      <c r="C851" s="722" t="s">
        <v>3088</v>
      </c>
      <c r="D851" s="723" t="s">
        <v>23</v>
      </c>
      <c r="E851" s="721" t="s">
        <v>254</v>
      </c>
      <c r="F851" s="721" t="s">
        <v>733</v>
      </c>
      <c r="G851" s="774">
        <v>34502</v>
      </c>
      <c r="H851" s="724">
        <f t="shared" ca="1" si="13"/>
        <v>25</v>
      </c>
      <c r="I851" s="725" t="s">
        <v>1403</v>
      </c>
      <c r="J851" s="721" t="s">
        <v>267</v>
      </c>
      <c r="K851" s="721" t="s">
        <v>6623</v>
      </c>
      <c r="L851" s="726"/>
      <c r="M851" s="726" t="s">
        <v>6426</v>
      </c>
      <c r="N851" s="722" t="s">
        <v>2967</v>
      </c>
      <c r="O851" s="721" t="s">
        <v>6640</v>
      </c>
      <c r="P851" s="722" t="s">
        <v>3087</v>
      </c>
      <c r="Q851" s="722" t="s">
        <v>3085</v>
      </c>
      <c r="R851" t="s">
        <v>6964</v>
      </c>
    </row>
    <row r="852" spans="1:18">
      <c r="A852" s="721">
        <v>234</v>
      </c>
      <c r="B852" s="721">
        <v>1</v>
      </c>
      <c r="C852" s="722" t="s">
        <v>3090</v>
      </c>
      <c r="D852" s="723" t="s">
        <v>23</v>
      </c>
      <c r="E852" s="721" t="s">
        <v>221</v>
      </c>
      <c r="F852" s="721" t="s">
        <v>733</v>
      </c>
      <c r="G852" s="774">
        <v>30079</v>
      </c>
      <c r="H852" s="724">
        <f t="shared" ca="1" si="13"/>
        <v>37</v>
      </c>
      <c r="I852" s="725" t="s">
        <v>1403</v>
      </c>
      <c r="J852" s="721" t="s">
        <v>258</v>
      </c>
      <c r="K852" s="721" t="s">
        <v>165</v>
      </c>
      <c r="L852" s="726"/>
      <c r="M852" s="726" t="s">
        <v>6426</v>
      </c>
      <c r="N852" s="722" t="s">
        <v>2967</v>
      </c>
      <c r="O852" s="721" t="s">
        <v>222</v>
      </c>
      <c r="P852" s="727" t="s">
        <v>3089</v>
      </c>
      <c r="Q852" s="727" t="s">
        <v>3091</v>
      </c>
      <c r="R852" t="s">
        <v>6964</v>
      </c>
    </row>
    <row r="853" spans="1:18">
      <c r="A853" s="721"/>
      <c r="B853" s="738">
        <v>2</v>
      </c>
      <c r="C853" s="722" t="s">
        <v>3093</v>
      </c>
      <c r="D853" s="723" t="s">
        <v>16</v>
      </c>
      <c r="E853" s="721" t="s">
        <v>221</v>
      </c>
      <c r="F853" s="721" t="s">
        <v>22</v>
      </c>
      <c r="G853" s="774">
        <v>35125</v>
      </c>
      <c r="H853" s="724">
        <f t="shared" ca="1" si="13"/>
        <v>24</v>
      </c>
      <c r="I853" s="725" t="s">
        <v>1403</v>
      </c>
      <c r="J853" s="721" t="s">
        <v>258</v>
      </c>
      <c r="K853" s="721" t="s">
        <v>6621</v>
      </c>
      <c r="L853" s="726"/>
      <c r="M853" s="726" t="s">
        <v>6426</v>
      </c>
      <c r="N853" s="722" t="s">
        <v>2967</v>
      </c>
      <c r="O853" s="721" t="s">
        <v>245</v>
      </c>
      <c r="P853" s="727" t="s">
        <v>3092</v>
      </c>
      <c r="Q853" s="727" t="s">
        <v>3091</v>
      </c>
      <c r="R853" t="s">
        <v>6964</v>
      </c>
    </row>
    <row r="854" spans="1:18">
      <c r="A854" s="721"/>
      <c r="B854" s="721">
        <v>3</v>
      </c>
      <c r="C854" s="722" t="s">
        <v>3097</v>
      </c>
      <c r="D854" s="723" t="s">
        <v>16</v>
      </c>
      <c r="E854" s="721" t="s">
        <v>254</v>
      </c>
      <c r="F854" s="721" t="s">
        <v>230</v>
      </c>
      <c r="G854" s="777">
        <v>42398</v>
      </c>
      <c r="H854" s="724">
        <f t="shared" ca="1" si="13"/>
        <v>4</v>
      </c>
      <c r="I854" s="725" t="s">
        <v>1403</v>
      </c>
      <c r="J854" s="721" t="s">
        <v>6624</v>
      </c>
      <c r="K854" s="721" t="s">
        <v>6622</v>
      </c>
      <c r="L854" s="726"/>
      <c r="M854" s="726" t="s">
        <v>6426</v>
      </c>
      <c r="N854" s="722" t="s">
        <v>2967</v>
      </c>
      <c r="O854" s="721" t="s">
        <v>6640</v>
      </c>
      <c r="P854" s="727" t="s">
        <v>3096</v>
      </c>
      <c r="Q854" s="727" t="s">
        <v>3091</v>
      </c>
      <c r="R854" t="s">
        <v>6964</v>
      </c>
    </row>
    <row r="855" spans="1:18">
      <c r="A855" s="721">
        <v>235</v>
      </c>
      <c r="B855" s="721">
        <v>1</v>
      </c>
      <c r="C855" s="722" t="s">
        <v>3099</v>
      </c>
      <c r="D855" s="723" t="s">
        <v>23</v>
      </c>
      <c r="E855" s="721" t="s">
        <v>221</v>
      </c>
      <c r="F855" s="721" t="s">
        <v>733</v>
      </c>
      <c r="G855" s="774">
        <v>25974</v>
      </c>
      <c r="H855" s="724">
        <f t="shared" ca="1" si="13"/>
        <v>49</v>
      </c>
      <c r="I855" s="725" t="s">
        <v>1403</v>
      </c>
      <c r="J855" s="721" t="s">
        <v>241</v>
      </c>
      <c r="K855" s="721" t="s">
        <v>165</v>
      </c>
      <c r="L855" s="726"/>
      <c r="M855" s="726" t="s">
        <v>6426</v>
      </c>
      <c r="N855" s="722" t="s">
        <v>2967</v>
      </c>
      <c r="O855" s="721" t="s">
        <v>222</v>
      </c>
      <c r="P855" s="722" t="s">
        <v>3098</v>
      </c>
      <c r="Q855" s="722" t="s">
        <v>3102</v>
      </c>
      <c r="R855" t="s">
        <v>6964</v>
      </c>
    </row>
    <row r="856" spans="1:18">
      <c r="A856" s="721"/>
      <c r="B856" s="721">
        <v>2</v>
      </c>
      <c r="C856" s="722" t="s">
        <v>3104</v>
      </c>
      <c r="D856" s="723" t="s">
        <v>16</v>
      </c>
      <c r="E856" s="721" t="s">
        <v>221</v>
      </c>
      <c r="F856" s="721" t="s">
        <v>733</v>
      </c>
      <c r="G856" s="774">
        <v>28937</v>
      </c>
      <c r="H856" s="724">
        <f t="shared" ca="1" si="13"/>
        <v>41</v>
      </c>
      <c r="I856" s="725" t="s">
        <v>1403</v>
      </c>
      <c r="J856" s="721" t="s">
        <v>241</v>
      </c>
      <c r="K856" s="721" t="s">
        <v>6621</v>
      </c>
      <c r="L856" s="726"/>
      <c r="M856" s="726" t="s">
        <v>6426</v>
      </c>
      <c r="N856" s="722" t="s">
        <v>2967</v>
      </c>
      <c r="O856" s="721" t="s">
        <v>245</v>
      </c>
      <c r="P856" s="722" t="s">
        <v>3103</v>
      </c>
      <c r="Q856" s="722" t="s">
        <v>3102</v>
      </c>
      <c r="R856" t="s">
        <v>6964</v>
      </c>
    </row>
    <row r="857" spans="1:18">
      <c r="A857" s="721"/>
      <c r="B857" s="738">
        <v>3</v>
      </c>
      <c r="C857" s="722" t="s">
        <v>3107</v>
      </c>
      <c r="D857" s="723" t="s">
        <v>23</v>
      </c>
      <c r="E857" s="721" t="s">
        <v>254</v>
      </c>
      <c r="F857" s="721" t="s">
        <v>230</v>
      </c>
      <c r="G857" s="774">
        <v>37703</v>
      </c>
      <c r="H857" s="724">
        <f t="shared" ca="1" si="13"/>
        <v>17</v>
      </c>
      <c r="I857" s="725" t="s">
        <v>1403</v>
      </c>
      <c r="J857" s="721" t="s">
        <v>249</v>
      </c>
      <c r="K857" s="721" t="s">
        <v>6623</v>
      </c>
      <c r="L857" s="726"/>
      <c r="M857" s="726" t="s">
        <v>6426</v>
      </c>
      <c r="N857" s="722" t="s">
        <v>2967</v>
      </c>
      <c r="O857" s="721" t="s">
        <v>6640</v>
      </c>
      <c r="P857" s="722" t="s">
        <v>3106</v>
      </c>
      <c r="Q857" s="722" t="s">
        <v>3102</v>
      </c>
      <c r="R857" t="s">
        <v>6964</v>
      </c>
    </row>
    <row r="858" spans="1:18">
      <c r="A858" s="721">
        <v>236</v>
      </c>
      <c r="B858" s="721">
        <v>1</v>
      </c>
      <c r="C858" s="722" t="s">
        <v>3109</v>
      </c>
      <c r="D858" s="723" t="s">
        <v>23</v>
      </c>
      <c r="E858" s="721" t="s">
        <v>221</v>
      </c>
      <c r="F858" s="721" t="s">
        <v>22</v>
      </c>
      <c r="G858" s="774">
        <v>35264</v>
      </c>
      <c r="H858" s="724">
        <f t="shared" ca="1" si="13"/>
        <v>23</v>
      </c>
      <c r="I858" s="725" t="s">
        <v>1403</v>
      </c>
      <c r="J858" s="721" t="s">
        <v>258</v>
      </c>
      <c r="K858" s="721" t="s">
        <v>6623</v>
      </c>
      <c r="L858" s="726"/>
      <c r="M858" s="726" t="s">
        <v>6426</v>
      </c>
      <c r="N858" s="722" t="s">
        <v>2967</v>
      </c>
      <c r="O858" s="721" t="s">
        <v>222</v>
      </c>
      <c r="P858" s="722" t="s">
        <v>3108</v>
      </c>
      <c r="Q858" s="734" t="s">
        <v>3110</v>
      </c>
      <c r="R858" t="s">
        <v>6964</v>
      </c>
    </row>
    <row r="859" spans="1:18">
      <c r="A859" s="721"/>
      <c r="B859" s="721">
        <v>2</v>
      </c>
      <c r="C859" s="722" t="s">
        <v>3112</v>
      </c>
      <c r="D859" s="723" t="s">
        <v>16</v>
      </c>
      <c r="E859" s="738" t="s">
        <v>221</v>
      </c>
      <c r="F859" s="738" t="s">
        <v>733</v>
      </c>
      <c r="G859" s="774">
        <v>35301</v>
      </c>
      <c r="H859" s="724">
        <f t="shared" ca="1" si="13"/>
        <v>23</v>
      </c>
      <c r="I859" s="725" t="s">
        <v>1403</v>
      </c>
      <c r="J859" s="738" t="s">
        <v>258</v>
      </c>
      <c r="K859" s="738" t="s">
        <v>6621</v>
      </c>
      <c r="L859" s="726"/>
      <c r="M859" s="726" t="s">
        <v>6426</v>
      </c>
      <c r="N859" s="722" t="s">
        <v>2967</v>
      </c>
      <c r="O859" s="738" t="s">
        <v>245</v>
      </c>
      <c r="P859" s="727" t="s">
        <v>3111</v>
      </c>
      <c r="Q859" s="734" t="s">
        <v>3110</v>
      </c>
      <c r="R859" t="s">
        <v>6964</v>
      </c>
    </row>
    <row r="860" spans="1:18">
      <c r="A860" s="721"/>
      <c r="B860" s="721">
        <v>3</v>
      </c>
      <c r="C860" s="722" t="s">
        <v>24</v>
      </c>
      <c r="D860" s="723" t="s">
        <v>16</v>
      </c>
      <c r="E860" s="738" t="s">
        <v>254</v>
      </c>
      <c r="F860" s="738" t="s">
        <v>22</v>
      </c>
      <c r="G860" s="774">
        <v>42748</v>
      </c>
      <c r="H860" s="724">
        <f t="shared" ca="1" si="13"/>
        <v>3</v>
      </c>
      <c r="I860" s="747" t="s">
        <v>1403</v>
      </c>
      <c r="J860" s="738" t="s">
        <v>6624</v>
      </c>
      <c r="K860" s="738" t="s">
        <v>6622</v>
      </c>
      <c r="L860" s="726"/>
      <c r="M860" s="726" t="s">
        <v>6426</v>
      </c>
      <c r="N860" s="722" t="s">
        <v>2967</v>
      </c>
      <c r="O860" s="738" t="s">
        <v>6640</v>
      </c>
      <c r="P860" s="727" t="s">
        <v>6676</v>
      </c>
      <c r="Q860" s="734" t="s">
        <v>3110</v>
      </c>
      <c r="R860" t="s">
        <v>6964</v>
      </c>
    </row>
    <row r="861" spans="1:18">
      <c r="A861" s="721">
        <v>237</v>
      </c>
      <c r="B861" s="721">
        <v>1</v>
      </c>
      <c r="C861" s="722" t="s">
        <v>3116</v>
      </c>
      <c r="D861" s="723" t="s">
        <v>23</v>
      </c>
      <c r="E861" s="721" t="s">
        <v>221</v>
      </c>
      <c r="F861" s="721" t="s">
        <v>756</v>
      </c>
      <c r="G861" s="774">
        <v>25022</v>
      </c>
      <c r="H861" s="724">
        <f t="shared" ca="1" si="13"/>
        <v>51</v>
      </c>
      <c r="I861" s="725" t="s">
        <v>1403</v>
      </c>
      <c r="J861" s="721" t="s">
        <v>241</v>
      </c>
      <c r="K861" s="721" t="s">
        <v>224</v>
      </c>
      <c r="L861" s="726"/>
      <c r="M861" s="726" t="s">
        <v>6426</v>
      </c>
      <c r="N861" s="722" t="s">
        <v>2967</v>
      </c>
      <c r="O861" s="721" t="s">
        <v>222</v>
      </c>
      <c r="P861" s="727" t="s">
        <v>3115</v>
      </c>
      <c r="Q861" s="722" t="s">
        <v>3119</v>
      </c>
      <c r="R861" t="s">
        <v>6964</v>
      </c>
    </row>
    <row r="862" spans="1:18">
      <c r="A862" s="721"/>
      <c r="B862" s="721">
        <v>2</v>
      </c>
      <c r="C862" s="722" t="s">
        <v>3121</v>
      </c>
      <c r="D862" s="723" t="s">
        <v>16</v>
      </c>
      <c r="E862" s="721" t="s">
        <v>221</v>
      </c>
      <c r="F862" s="721" t="s">
        <v>536</v>
      </c>
      <c r="G862" s="774">
        <v>27581</v>
      </c>
      <c r="H862" s="724">
        <f t="shared" ca="1" si="13"/>
        <v>44</v>
      </c>
      <c r="I862" s="725" t="s">
        <v>1403</v>
      </c>
      <c r="J862" s="721" t="s">
        <v>241</v>
      </c>
      <c r="K862" s="721" t="s">
        <v>6621</v>
      </c>
      <c r="L862" s="726"/>
      <c r="M862" s="726" t="s">
        <v>6426</v>
      </c>
      <c r="N862" s="722" t="s">
        <v>2967</v>
      </c>
      <c r="O862" s="721" t="s">
        <v>245</v>
      </c>
      <c r="P862" s="727" t="s">
        <v>3120</v>
      </c>
      <c r="Q862" s="722" t="s">
        <v>3119</v>
      </c>
      <c r="R862" t="s">
        <v>6964</v>
      </c>
    </row>
    <row r="863" spans="1:18">
      <c r="A863" s="721"/>
      <c r="B863" s="721">
        <v>3</v>
      </c>
      <c r="C863" s="722" t="s">
        <v>3124</v>
      </c>
      <c r="D863" s="723" t="s">
        <v>16</v>
      </c>
      <c r="E863" s="721" t="s">
        <v>254</v>
      </c>
      <c r="F863" s="721" t="s">
        <v>536</v>
      </c>
      <c r="G863" s="774">
        <v>34300</v>
      </c>
      <c r="H863" s="724">
        <f t="shared" ca="1" si="13"/>
        <v>26</v>
      </c>
      <c r="I863" s="725" t="s">
        <v>1403</v>
      </c>
      <c r="J863" s="721" t="s">
        <v>344</v>
      </c>
      <c r="K863" s="721" t="s">
        <v>6623</v>
      </c>
      <c r="L863" s="726"/>
      <c r="M863" s="726" t="s">
        <v>6426</v>
      </c>
      <c r="N863" s="722" t="s">
        <v>2967</v>
      </c>
      <c r="O863" s="721" t="s">
        <v>6640</v>
      </c>
      <c r="P863" s="727" t="s">
        <v>3123</v>
      </c>
      <c r="Q863" s="722" t="s">
        <v>3119</v>
      </c>
      <c r="R863" t="s">
        <v>6964</v>
      </c>
    </row>
    <row r="864" spans="1:18">
      <c r="A864" s="721"/>
      <c r="B864" s="721">
        <v>4</v>
      </c>
      <c r="C864" s="722" t="s">
        <v>3126</v>
      </c>
      <c r="D864" s="723" t="s">
        <v>23</v>
      </c>
      <c r="E864" s="721" t="s">
        <v>254</v>
      </c>
      <c r="F864" s="721" t="s">
        <v>22</v>
      </c>
      <c r="G864" s="774">
        <v>36746</v>
      </c>
      <c r="H864" s="724">
        <f t="shared" ca="1" si="13"/>
        <v>19</v>
      </c>
      <c r="I864" s="725" t="s">
        <v>1403</v>
      </c>
      <c r="J864" s="721" t="s">
        <v>262</v>
      </c>
      <c r="K864" s="721" t="s">
        <v>6623</v>
      </c>
      <c r="L864" s="726"/>
      <c r="M864" s="726" t="s">
        <v>6426</v>
      </c>
      <c r="N864" s="722" t="s">
        <v>2967</v>
      </c>
      <c r="O864" s="721" t="s">
        <v>6640</v>
      </c>
      <c r="P864" s="727" t="s">
        <v>3125</v>
      </c>
      <c r="Q864" s="722" t="s">
        <v>3119</v>
      </c>
      <c r="R864" t="s">
        <v>6964</v>
      </c>
    </row>
    <row r="865" spans="1:18">
      <c r="A865" s="721"/>
      <c r="B865" s="721">
        <v>5</v>
      </c>
      <c r="C865" s="722" t="s">
        <v>3128</v>
      </c>
      <c r="D865" s="723" t="s">
        <v>23</v>
      </c>
      <c r="E865" s="721" t="s">
        <v>254</v>
      </c>
      <c r="F865" s="721" t="s">
        <v>22</v>
      </c>
      <c r="G865" s="774">
        <v>40068</v>
      </c>
      <c r="H865" s="724">
        <f t="shared" ca="1" si="13"/>
        <v>10</v>
      </c>
      <c r="I865" s="725" t="s">
        <v>1403</v>
      </c>
      <c r="J865" s="721" t="s">
        <v>249</v>
      </c>
      <c r="K865" s="721" t="s">
        <v>6623</v>
      </c>
      <c r="L865" s="726"/>
      <c r="M865" s="726" t="s">
        <v>6426</v>
      </c>
      <c r="N865" s="722" t="s">
        <v>2967</v>
      </c>
      <c r="O865" s="721" t="s">
        <v>6640</v>
      </c>
      <c r="P865" s="727" t="s">
        <v>3127</v>
      </c>
      <c r="Q865" s="722" t="s">
        <v>3119</v>
      </c>
      <c r="R865" t="s">
        <v>6964</v>
      </c>
    </row>
    <row r="866" spans="1:18">
      <c r="A866" s="721">
        <v>238</v>
      </c>
      <c r="B866" s="721">
        <v>1</v>
      </c>
      <c r="C866" s="722" t="s">
        <v>3130</v>
      </c>
      <c r="D866" s="723" t="s">
        <v>23</v>
      </c>
      <c r="E866" s="721" t="s">
        <v>221</v>
      </c>
      <c r="F866" s="721" t="s">
        <v>1500</v>
      </c>
      <c r="G866" s="774">
        <v>27403</v>
      </c>
      <c r="H866" s="724">
        <f t="shared" ca="1" si="13"/>
        <v>45</v>
      </c>
      <c r="I866" s="725" t="s">
        <v>1403</v>
      </c>
      <c r="J866" s="721" t="s">
        <v>267</v>
      </c>
      <c r="K866" s="721" t="s">
        <v>165</v>
      </c>
      <c r="L866" s="726"/>
      <c r="M866" s="726" t="s">
        <v>6426</v>
      </c>
      <c r="N866" s="722" t="s">
        <v>2967</v>
      </c>
      <c r="O866" s="721" t="s">
        <v>222</v>
      </c>
      <c r="P866" s="722" t="s">
        <v>3129</v>
      </c>
      <c r="Q866" s="722" t="s">
        <v>3132</v>
      </c>
      <c r="R866" t="s">
        <v>6964</v>
      </c>
    </row>
    <row r="867" spans="1:18">
      <c r="A867" s="721"/>
      <c r="B867" s="721">
        <v>2</v>
      </c>
      <c r="C867" s="722" t="s">
        <v>3135</v>
      </c>
      <c r="D867" s="723" t="s">
        <v>16</v>
      </c>
      <c r="E867" s="721" t="s">
        <v>221</v>
      </c>
      <c r="F867" s="721" t="s">
        <v>1500</v>
      </c>
      <c r="G867" s="774">
        <v>29711</v>
      </c>
      <c r="H867" s="724">
        <f t="shared" ca="1" si="13"/>
        <v>38</v>
      </c>
      <c r="I867" s="725" t="s">
        <v>1403</v>
      </c>
      <c r="J867" s="721" t="s">
        <v>258</v>
      </c>
      <c r="K867" s="721" t="s">
        <v>6621</v>
      </c>
      <c r="L867" s="726"/>
      <c r="M867" s="726" t="s">
        <v>6426</v>
      </c>
      <c r="N867" s="722" t="s">
        <v>2967</v>
      </c>
      <c r="O867" s="721" t="s">
        <v>245</v>
      </c>
      <c r="P867" s="722" t="s">
        <v>3134</v>
      </c>
      <c r="Q867" s="722" t="s">
        <v>3132</v>
      </c>
      <c r="R867" t="s">
        <v>6964</v>
      </c>
    </row>
    <row r="868" spans="1:18">
      <c r="A868" s="721"/>
      <c r="B868" s="721">
        <v>3</v>
      </c>
      <c r="C868" s="722" t="s">
        <v>3137</v>
      </c>
      <c r="D868" s="723" t="s">
        <v>23</v>
      </c>
      <c r="E868" s="721" t="s">
        <v>254</v>
      </c>
      <c r="F868" s="721" t="s">
        <v>1500</v>
      </c>
      <c r="G868" s="774">
        <v>35980</v>
      </c>
      <c r="H868" s="724">
        <f t="shared" ca="1" si="13"/>
        <v>21</v>
      </c>
      <c r="I868" s="725" t="s">
        <v>1403</v>
      </c>
      <c r="J868" s="721" t="s">
        <v>267</v>
      </c>
      <c r="K868" s="721" t="s">
        <v>6623</v>
      </c>
      <c r="L868" s="726"/>
      <c r="M868" s="726" t="s">
        <v>6426</v>
      </c>
      <c r="N868" s="722" t="s">
        <v>2967</v>
      </c>
      <c r="O868" s="721" t="s">
        <v>6640</v>
      </c>
      <c r="P868" s="722" t="s">
        <v>3136</v>
      </c>
      <c r="Q868" s="722" t="s">
        <v>3132</v>
      </c>
      <c r="R868" t="s">
        <v>6964</v>
      </c>
    </row>
    <row r="869" spans="1:18">
      <c r="A869" s="721"/>
      <c r="B869" s="721">
        <v>4</v>
      </c>
      <c r="C869" s="722" t="s">
        <v>3139</v>
      </c>
      <c r="D869" s="723" t="s">
        <v>16</v>
      </c>
      <c r="E869" s="721" t="s">
        <v>254</v>
      </c>
      <c r="F869" s="721" t="s">
        <v>22</v>
      </c>
      <c r="G869" s="774">
        <v>38045</v>
      </c>
      <c r="H869" s="724">
        <f t="shared" ca="1" si="13"/>
        <v>16</v>
      </c>
      <c r="I869" s="725" t="s">
        <v>1403</v>
      </c>
      <c r="J869" s="721" t="s">
        <v>262</v>
      </c>
      <c r="K869" s="721" t="s">
        <v>6623</v>
      </c>
      <c r="L869" s="726"/>
      <c r="M869" s="726" t="s">
        <v>6426</v>
      </c>
      <c r="N869" s="722" t="s">
        <v>2967</v>
      </c>
      <c r="O869" s="721" t="s">
        <v>6640</v>
      </c>
      <c r="P869" s="722" t="s">
        <v>3138</v>
      </c>
      <c r="Q869" s="722" t="s">
        <v>3132</v>
      </c>
      <c r="R869" t="s">
        <v>6964</v>
      </c>
    </row>
    <row r="870" spans="1:18">
      <c r="A870" s="721"/>
      <c r="B870" s="738">
        <v>5</v>
      </c>
      <c r="C870" s="722" t="s">
        <v>21</v>
      </c>
      <c r="D870" s="723" t="s">
        <v>16</v>
      </c>
      <c r="E870" s="721" t="s">
        <v>254</v>
      </c>
      <c r="F870" s="721" t="s">
        <v>22</v>
      </c>
      <c r="G870" s="774">
        <v>42744</v>
      </c>
      <c r="H870" s="724">
        <f t="shared" ca="1" si="13"/>
        <v>3</v>
      </c>
      <c r="I870" s="725" t="s">
        <v>1403</v>
      </c>
      <c r="J870" s="721" t="s">
        <v>6624</v>
      </c>
      <c r="K870" s="721" t="s">
        <v>6622</v>
      </c>
      <c r="L870" s="726"/>
      <c r="M870" s="726" t="s">
        <v>6426</v>
      </c>
      <c r="N870" s="722" t="s">
        <v>2967</v>
      </c>
      <c r="O870" s="721" t="s">
        <v>6640</v>
      </c>
      <c r="P870" s="727" t="s">
        <v>6677</v>
      </c>
      <c r="Q870" s="722" t="s">
        <v>3132</v>
      </c>
      <c r="R870" t="s">
        <v>6964</v>
      </c>
    </row>
    <row r="871" spans="1:18">
      <c r="A871" s="721">
        <v>239</v>
      </c>
      <c r="B871" s="721">
        <v>1</v>
      </c>
      <c r="C871" s="722" t="s">
        <v>3142</v>
      </c>
      <c r="D871" s="723" t="s">
        <v>23</v>
      </c>
      <c r="E871" s="721" t="s">
        <v>221</v>
      </c>
      <c r="F871" s="721" t="s">
        <v>3143</v>
      </c>
      <c r="G871" s="774">
        <v>24215</v>
      </c>
      <c r="H871" s="724">
        <f t="shared" ca="1" si="13"/>
        <v>53</v>
      </c>
      <c r="I871" s="725" t="s">
        <v>1403</v>
      </c>
      <c r="J871" s="721" t="s">
        <v>241</v>
      </c>
      <c r="K871" s="721" t="s">
        <v>165</v>
      </c>
      <c r="L871" s="726"/>
      <c r="M871" s="726" t="s">
        <v>6426</v>
      </c>
      <c r="N871" s="722" t="s">
        <v>2967</v>
      </c>
      <c r="O871" s="721" t="s">
        <v>222</v>
      </c>
      <c r="P871" s="722" t="s">
        <v>3141</v>
      </c>
      <c r="Q871" s="722" t="s">
        <v>3146</v>
      </c>
      <c r="R871" t="s">
        <v>6964</v>
      </c>
    </row>
    <row r="872" spans="1:18">
      <c r="A872" s="721"/>
      <c r="B872" s="721">
        <v>2</v>
      </c>
      <c r="C872" s="722" t="s">
        <v>1044</v>
      </c>
      <c r="D872" s="723" t="s">
        <v>16</v>
      </c>
      <c r="E872" s="721" t="s">
        <v>221</v>
      </c>
      <c r="F872" s="721" t="s">
        <v>3143</v>
      </c>
      <c r="G872" s="774">
        <v>26027</v>
      </c>
      <c r="H872" s="724">
        <f t="shared" ca="1" si="13"/>
        <v>49</v>
      </c>
      <c r="I872" s="725" t="s">
        <v>1403</v>
      </c>
      <c r="J872" s="721" t="s">
        <v>241</v>
      </c>
      <c r="K872" s="721" t="s">
        <v>6621</v>
      </c>
      <c r="L872" s="726"/>
      <c r="M872" s="726" t="s">
        <v>6426</v>
      </c>
      <c r="N872" s="722" t="s">
        <v>2967</v>
      </c>
      <c r="O872" s="721" t="s">
        <v>245</v>
      </c>
      <c r="P872" s="722" t="s">
        <v>3147</v>
      </c>
      <c r="Q872" s="722" t="s">
        <v>3146</v>
      </c>
      <c r="R872" t="s">
        <v>6964</v>
      </c>
    </row>
    <row r="873" spans="1:18">
      <c r="A873" s="721"/>
      <c r="B873" s="721">
        <v>3</v>
      </c>
      <c r="C873" s="722" t="s">
        <v>3150</v>
      </c>
      <c r="D873" s="723" t="s">
        <v>23</v>
      </c>
      <c r="E873" s="721" t="s">
        <v>254</v>
      </c>
      <c r="F873" s="721" t="s">
        <v>3143</v>
      </c>
      <c r="G873" s="774">
        <v>35765</v>
      </c>
      <c r="H873" s="724">
        <f t="shared" ca="1" si="13"/>
        <v>22</v>
      </c>
      <c r="I873" s="725" t="s">
        <v>1403</v>
      </c>
      <c r="J873" s="721" t="s">
        <v>320</v>
      </c>
      <c r="K873" s="721" t="s">
        <v>6623</v>
      </c>
      <c r="L873" s="726"/>
      <c r="M873" s="726" t="s">
        <v>6426</v>
      </c>
      <c r="N873" s="722" t="s">
        <v>2967</v>
      </c>
      <c r="O873" s="721" t="s">
        <v>6640</v>
      </c>
      <c r="P873" s="722" t="s">
        <v>3149</v>
      </c>
      <c r="Q873" s="722" t="s">
        <v>3146</v>
      </c>
      <c r="R873" t="s">
        <v>6964</v>
      </c>
    </row>
    <row r="874" spans="1:18">
      <c r="A874" s="721">
        <v>240</v>
      </c>
      <c r="B874" s="721">
        <v>1</v>
      </c>
      <c r="C874" s="722" t="s">
        <v>3152</v>
      </c>
      <c r="D874" s="723" t="s">
        <v>23</v>
      </c>
      <c r="E874" s="721" t="s">
        <v>254</v>
      </c>
      <c r="F874" s="721" t="s">
        <v>288</v>
      </c>
      <c r="G874" s="774">
        <v>29030</v>
      </c>
      <c r="H874" s="724">
        <f t="shared" ca="1" si="13"/>
        <v>40</v>
      </c>
      <c r="I874" s="725" t="s">
        <v>1403</v>
      </c>
      <c r="J874" s="721" t="s">
        <v>267</v>
      </c>
      <c r="K874" s="721" t="s">
        <v>224</v>
      </c>
      <c r="L874" s="726"/>
      <c r="M874" s="726" t="s">
        <v>6426</v>
      </c>
      <c r="N874" s="722" t="s">
        <v>2967</v>
      </c>
      <c r="O874" s="721" t="s">
        <v>222</v>
      </c>
      <c r="P874" s="727" t="s">
        <v>3151</v>
      </c>
      <c r="Q874" s="722" t="s">
        <v>3154</v>
      </c>
      <c r="R874" t="s">
        <v>6964</v>
      </c>
    </row>
    <row r="875" spans="1:18">
      <c r="A875" s="721"/>
      <c r="B875" s="721">
        <v>2</v>
      </c>
      <c r="C875" s="722" t="s">
        <v>316</v>
      </c>
      <c r="D875" s="723" t="s">
        <v>23</v>
      </c>
      <c r="E875" s="721" t="s">
        <v>254</v>
      </c>
      <c r="F875" s="721" t="s">
        <v>288</v>
      </c>
      <c r="G875" s="774">
        <v>31016</v>
      </c>
      <c r="H875" s="724">
        <f t="shared" ca="1" si="13"/>
        <v>35</v>
      </c>
      <c r="I875" s="725" t="s">
        <v>1403</v>
      </c>
      <c r="J875" s="721" t="s">
        <v>267</v>
      </c>
      <c r="K875" s="721" t="s">
        <v>165</v>
      </c>
      <c r="L875" s="726"/>
      <c r="M875" s="726" t="s">
        <v>6426</v>
      </c>
      <c r="N875" s="722" t="s">
        <v>2967</v>
      </c>
      <c r="O875" s="721" t="s">
        <v>2761</v>
      </c>
      <c r="P875" s="727" t="s">
        <v>3156</v>
      </c>
      <c r="Q875" s="722" t="s">
        <v>3154</v>
      </c>
      <c r="R875" t="s">
        <v>6964</v>
      </c>
    </row>
    <row r="876" spans="1:18">
      <c r="A876" s="721"/>
      <c r="B876" s="721">
        <v>3</v>
      </c>
      <c r="C876" s="722" t="s">
        <v>3158</v>
      </c>
      <c r="D876" s="723" t="s">
        <v>23</v>
      </c>
      <c r="E876" s="721" t="s">
        <v>254</v>
      </c>
      <c r="F876" s="721" t="s">
        <v>288</v>
      </c>
      <c r="G876" s="774">
        <v>32212</v>
      </c>
      <c r="H876" s="724">
        <f t="shared" ca="1" si="13"/>
        <v>32</v>
      </c>
      <c r="I876" s="725" t="s">
        <v>1403</v>
      </c>
      <c r="J876" s="761" t="s">
        <v>267</v>
      </c>
      <c r="K876" s="761" t="s">
        <v>165</v>
      </c>
      <c r="L876" s="726"/>
      <c r="M876" s="726" t="s">
        <v>6426</v>
      </c>
      <c r="N876" s="722" t="s">
        <v>2967</v>
      </c>
      <c r="O876" s="721" t="s">
        <v>2761</v>
      </c>
      <c r="P876" s="727" t="s">
        <v>3157</v>
      </c>
      <c r="Q876" s="722" t="s">
        <v>3154</v>
      </c>
      <c r="R876" t="s">
        <v>6964</v>
      </c>
    </row>
    <row r="877" spans="1:18">
      <c r="A877" s="721"/>
      <c r="B877" s="721">
        <v>4</v>
      </c>
      <c r="C877" s="722" t="s">
        <v>3160</v>
      </c>
      <c r="D877" s="723" t="s">
        <v>23</v>
      </c>
      <c r="E877" s="721" t="s">
        <v>254</v>
      </c>
      <c r="F877" s="721" t="s">
        <v>288</v>
      </c>
      <c r="G877" s="774">
        <v>34693</v>
      </c>
      <c r="H877" s="724">
        <f t="shared" ca="1" si="13"/>
        <v>25</v>
      </c>
      <c r="I877" s="725" t="s">
        <v>1403</v>
      </c>
      <c r="J877" s="761" t="s">
        <v>267</v>
      </c>
      <c r="K877" s="761" t="s">
        <v>165</v>
      </c>
      <c r="L877" s="726"/>
      <c r="M877" s="726" t="s">
        <v>6426</v>
      </c>
      <c r="N877" s="722" t="s">
        <v>2967</v>
      </c>
      <c r="O877" s="721" t="s">
        <v>2761</v>
      </c>
      <c r="P877" s="727" t="s">
        <v>3159</v>
      </c>
      <c r="Q877" s="722" t="s">
        <v>3154</v>
      </c>
      <c r="R877" t="s">
        <v>6964</v>
      </c>
    </row>
    <row r="878" spans="1:18">
      <c r="A878" s="721">
        <v>241</v>
      </c>
      <c r="B878" s="721">
        <v>1</v>
      </c>
      <c r="C878" s="722" t="s">
        <v>3162</v>
      </c>
      <c r="D878" s="723" t="s">
        <v>23</v>
      </c>
      <c r="E878" s="721" t="s">
        <v>221</v>
      </c>
      <c r="F878" s="721" t="s">
        <v>288</v>
      </c>
      <c r="G878" s="774">
        <v>31425</v>
      </c>
      <c r="H878" s="724">
        <f t="shared" ca="1" si="13"/>
        <v>34</v>
      </c>
      <c r="I878" s="725" t="s">
        <v>1403</v>
      </c>
      <c r="J878" s="721" t="s">
        <v>241</v>
      </c>
      <c r="K878" s="721" t="s">
        <v>6822</v>
      </c>
      <c r="L878" s="726"/>
      <c r="M878" s="726" t="s">
        <v>6426</v>
      </c>
      <c r="N878" s="722" t="s">
        <v>2967</v>
      </c>
      <c r="O878" s="721" t="s">
        <v>222</v>
      </c>
      <c r="P878" s="722" t="s">
        <v>3161</v>
      </c>
      <c r="Q878" s="722" t="s">
        <v>3164</v>
      </c>
      <c r="R878" t="s">
        <v>6964</v>
      </c>
    </row>
    <row r="879" spans="1:18">
      <c r="A879" s="721"/>
      <c r="B879" s="721">
        <v>2</v>
      </c>
      <c r="C879" s="722" t="s">
        <v>3166</v>
      </c>
      <c r="D879" s="723" t="s">
        <v>16</v>
      </c>
      <c r="E879" s="721" t="s">
        <v>221</v>
      </c>
      <c r="F879" s="721" t="s">
        <v>230</v>
      </c>
      <c r="G879" s="774">
        <v>32422</v>
      </c>
      <c r="H879" s="724">
        <f t="shared" ca="1" si="13"/>
        <v>31</v>
      </c>
      <c r="I879" s="725" t="s">
        <v>1403</v>
      </c>
      <c r="J879" s="721" t="s">
        <v>258</v>
      </c>
      <c r="K879" s="721" t="s">
        <v>6621</v>
      </c>
      <c r="L879" s="726"/>
      <c r="M879" s="726" t="s">
        <v>6426</v>
      </c>
      <c r="N879" s="722" t="s">
        <v>2967</v>
      </c>
      <c r="O879" s="721" t="s">
        <v>245</v>
      </c>
      <c r="P879" s="734" t="s">
        <v>3165</v>
      </c>
      <c r="Q879" s="722" t="s">
        <v>3164</v>
      </c>
      <c r="R879" t="s">
        <v>6964</v>
      </c>
    </row>
    <row r="880" spans="1:18">
      <c r="A880" s="721"/>
      <c r="B880" s="721">
        <v>3</v>
      </c>
      <c r="C880" s="722" t="s">
        <v>3169</v>
      </c>
      <c r="D880" s="723" t="s">
        <v>16</v>
      </c>
      <c r="E880" s="721" t="s">
        <v>254</v>
      </c>
      <c r="F880" s="721" t="s">
        <v>22</v>
      </c>
      <c r="G880" s="774">
        <v>39973</v>
      </c>
      <c r="H880" s="724">
        <f t="shared" ca="1" si="13"/>
        <v>10</v>
      </c>
      <c r="I880" s="725" t="s">
        <v>1403</v>
      </c>
      <c r="J880" s="721" t="s">
        <v>6624</v>
      </c>
      <c r="K880" s="721" t="s">
        <v>6623</v>
      </c>
      <c r="L880" s="726"/>
      <c r="M880" s="726" t="s">
        <v>6426</v>
      </c>
      <c r="N880" s="722" t="s">
        <v>2967</v>
      </c>
      <c r="O880" s="721" t="s">
        <v>6640</v>
      </c>
      <c r="P880" s="727" t="s">
        <v>3168</v>
      </c>
      <c r="Q880" s="722" t="s">
        <v>3164</v>
      </c>
      <c r="R880" t="s">
        <v>6964</v>
      </c>
    </row>
    <row r="881" spans="1:18">
      <c r="A881" s="721"/>
      <c r="B881" s="721">
        <v>4</v>
      </c>
      <c r="C881" s="722" t="s">
        <v>3171</v>
      </c>
      <c r="D881" s="723" t="s">
        <v>16</v>
      </c>
      <c r="E881" s="721" t="s">
        <v>254</v>
      </c>
      <c r="F881" s="721" t="s">
        <v>230</v>
      </c>
      <c r="G881" s="774">
        <v>42166</v>
      </c>
      <c r="H881" s="724">
        <f t="shared" ca="1" si="13"/>
        <v>4</v>
      </c>
      <c r="I881" s="725" t="s">
        <v>1403</v>
      </c>
      <c r="J881" s="721" t="s">
        <v>6624</v>
      </c>
      <c r="K881" s="721" t="s">
        <v>6622</v>
      </c>
      <c r="L881" s="726"/>
      <c r="M881" s="726" t="s">
        <v>6426</v>
      </c>
      <c r="N881" s="722" t="s">
        <v>2967</v>
      </c>
      <c r="O881" s="721" t="s">
        <v>6640</v>
      </c>
      <c r="P881" s="727" t="s">
        <v>3170</v>
      </c>
      <c r="Q881" s="722" t="s">
        <v>3164</v>
      </c>
      <c r="R881" t="s">
        <v>6964</v>
      </c>
    </row>
    <row r="882" spans="1:18">
      <c r="A882" s="721">
        <v>242</v>
      </c>
      <c r="B882" s="721">
        <v>1</v>
      </c>
      <c r="C882" s="722" t="s">
        <v>3173</v>
      </c>
      <c r="D882" s="723" t="s">
        <v>23</v>
      </c>
      <c r="E882" s="721" t="s">
        <v>221</v>
      </c>
      <c r="F882" s="721" t="s">
        <v>288</v>
      </c>
      <c r="G882" s="774">
        <v>32951</v>
      </c>
      <c r="H882" s="724">
        <f t="shared" ca="1" si="13"/>
        <v>30</v>
      </c>
      <c r="I882" s="725" t="s">
        <v>1403</v>
      </c>
      <c r="J882" s="721" t="s">
        <v>241</v>
      </c>
      <c r="K882" s="721" t="s">
        <v>6822</v>
      </c>
      <c r="L882" s="726"/>
      <c r="M882" s="726" t="s">
        <v>6426</v>
      </c>
      <c r="N882" s="722" t="s">
        <v>2967</v>
      </c>
      <c r="O882" s="721" t="s">
        <v>222</v>
      </c>
      <c r="P882" s="722" t="s">
        <v>3172</v>
      </c>
      <c r="Q882" s="722" t="s">
        <v>3164</v>
      </c>
      <c r="R882" t="s">
        <v>6964</v>
      </c>
    </row>
    <row r="883" spans="1:18">
      <c r="A883" s="721"/>
      <c r="B883" s="721">
        <v>2</v>
      </c>
      <c r="C883" s="722" t="s">
        <v>3175</v>
      </c>
      <c r="D883" s="723" t="s">
        <v>16</v>
      </c>
      <c r="E883" s="721" t="s">
        <v>221</v>
      </c>
      <c r="F883" s="721" t="s">
        <v>288</v>
      </c>
      <c r="G883" s="774">
        <v>33678</v>
      </c>
      <c r="H883" s="724">
        <f t="shared" ca="1" si="13"/>
        <v>28</v>
      </c>
      <c r="I883" s="725" t="s">
        <v>1403</v>
      </c>
      <c r="J883" s="721" t="s">
        <v>241</v>
      </c>
      <c r="K883" s="721" t="s">
        <v>6621</v>
      </c>
      <c r="L883" s="726"/>
      <c r="M883" s="726" t="s">
        <v>6426</v>
      </c>
      <c r="N883" s="722" t="s">
        <v>2967</v>
      </c>
      <c r="O883" s="721" t="s">
        <v>245</v>
      </c>
      <c r="P883" s="727" t="s">
        <v>3174</v>
      </c>
      <c r="Q883" s="722" t="s">
        <v>3164</v>
      </c>
      <c r="R883" t="s">
        <v>6964</v>
      </c>
    </row>
    <row r="884" spans="1:18">
      <c r="A884" s="721"/>
      <c r="B884" s="721">
        <v>3</v>
      </c>
      <c r="C884" s="722" t="s">
        <v>3179</v>
      </c>
      <c r="D884" s="723" t="s">
        <v>23</v>
      </c>
      <c r="E884" s="721" t="s">
        <v>254</v>
      </c>
      <c r="F884" s="721" t="s">
        <v>230</v>
      </c>
      <c r="G884" s="774">
        <v>40423</v>
      </c>
      <c r="H884" s="724">
        <f t="shared" ca="1" si="13"/>
        <v>9</v>
      </c>
      <c r="I884" s="725" t="s">
        <v>1403</v>
      </c>
      <c r="J884" s="721" t="s">
        <v>6624</v>
      </c>
      <c r="K884" s="721" t="s">
        <v>6622</v>
      </c>
      <c r="L884" s="726"/>
      <c r="M884" s="726" t="s">
        <v>6426</v>
      </c>
      <c r="N884" s="722" t="s">
        <v>2967</v>
      </c>
      <c r="O884" s="721" t="s">
        <v>6640</v>
      </c>
      <c r="P884" s="727" t="s">
        <v>3178</v>
      </c>
      <c r="Q884" s="722" t="s">
        <v>3164</v>
      </c>
      <c r="R884" t="s">
        <v>6964</v>
      </c>
    </row>
    <row r="885" spans="1:18">
      <c r="A885" s="721">
        <v>243</v>
      </c>
      <c r="B885" s="721">
        <v>1</v>
      </c>
      <c r="C885" s="722" t="s">
        <v>3181</v>
      </c>
      <c r="D885" s="723" t="s">
        <v>23</v>
      </c>
      <c r="E885" s="721" t="s">
        <v>221</v>
      </c>
      <c r="F885" s="721" t="s">
        <v>452</v>
      </c>
      <c r="G885" s="774">
        <v>31235</v>
      </c>
      <c r="H885" s="724">
        <f t="shared" ca="1" si="13"/>
        <v>34</v>
      </c>
      <c r="I885" s="725" t="s">
        <v>1403</v>
      </c>
      <c r="J885" s="721" t="s">
        <v>258</v>
      </c>
      <c r="K885" s="721" t="s">
        <v>6822</v>
      </c>
      <c r="L885" s="726"/>
      <c r="M885" s="726" t="s">
        <v>6426</v>
      </c>
      <c r="N885" s="722" t="s">
        <v>2967</v>
      </c>
      <c r="O885" s="721" t="s">
        <v>222</v>
      </c>
      <c r="P885" s="722" t="s">
        <v>3180</v>
      </c>
      <c r="Q885" s="722" t="s">
        <v>2999</v>
      </c>
      <c r="R885" t="s">
        <v>6964</v>
      </c>
    </row>
    <row r="886" spans="1:18">
      <c r="A886" s="721"/>
      <c r="B886" s="721">
        <v>2</v>
      </c>
      <c r="C886" s="722" t="s">
        <v>3183</v>
      </c>
      <c r="D886" s="723" t="s">
        <v>16</v>
      </c>
      <c r="E886" s="721" t="s">
        <v>221</v>
      </c>
      <c r="F886" s="721" t="s">
        <v>970</v>
      </c>
      <c r="G886" s="774">
        <v>33493</v>
      </c>
      <c r="H886" s="724">
        <f t="shared" ca="1" si="13"/>
        <v>28</v>
      </c>
      <c r="I886" s="725" t="s">
        <v>1403</v>
      </c>
      <c r="J886" s="721" t="s">
        <v>258</v>
      </c>
      <c r="K886" s="721" t="s">
        <v>6621</v>
      </c>
      <c r="L886" s="726"/>
      <c r="M886" s="726" t="s">
        <v>6426</v>
      </c>
      <c r="N886" s="722" t="s">
        <v>2967</v>
      </c>
      <c r="O886" s="721" t="s">
        <v>245</v>
      </c>
      <c r="P886" s="727" t="s">
        <v>3182</v>
      </c>
      <c r="Q886" s="722" t="s">
        <v>2999</v>
      </c>
      <c r="R886" t="s">
        <v>6964</v>
      </c>
    </row>
    <row r="887" spans="1:18">
      <c r="A887" s="721"/>
      <c r="B887" s="721">
        <v>3</v>
      </c>
      <c r="C887" s="722" t="s">
        <v>3187</v>
      </c>
      <c r="D887" s="723" t="s">
        <v>16</v>
      </c>
      <c r="E887" s="721" t="s">
        <v>254</v>
      </c>
      <c r="F887" s="721" t="s">
        <v>22</v>
      </c>
      <c r="G887" s="774">
        <v>39955</v>
      </c>
      <c r="H887" s="724">
        <f t="shared" ca="1" si="13"/>
        <v>10</v>
      </c>
      <c r="I887" s="725" t="s">
        <v>1403</v>
      </c>
      <c r="J887" s="721" t="s">
        <v>6624</v>
      </c>
      <c r="K887" s="721" t="s">
        <v>6623</v>
      </c>
      <c r="L887" s="726"/>
      <c r="M887" s="726" t="s">
        <v>6426</v>
      </c>
      <c r="N887" s="722" t="s">
        <v>2967</v>
      </c>
      <c r="O887" s="721" t="s">
        <v>6640</v>
      </c>
      <c r="P887" s="727" t="s">
        <v>3186</v>
      </c>
      <c r="Q887" s="722" t="s">
        <v>2999</v>
      </c>
      <c r="R887" t="s">
        <v>6964</v>
      </c>
    </row>
    <row r="888" spans="1:18">
      <c r="A888" s="721"/>
      <c r="B888" s="721">
        <v>4</v>
      </c>
      <c r="C888" s="722" t="s">
        <v>3189</v>
      </c>
      <c r="D888" s="723" t="s">
        <v>16</v>
      </c>
      <c r="E888" s="721" t="s">
        <v>254</v>
      </c>
      <c r="F888" s="721" t="s">
        <v>230</v>
      </c>
      <c r="G888" s="774">
        <v>42303</v>
      </c>
      <c r="H888" s="724">
        <f t="shared" ca="1" si="13"/>
        <v>4</v>
      </c>
      <c r="I888" s="725" t="s">
        <v>1403</v>
      </c>
      <c r="J888" s="721" t="s">
        <v>6624</v>
      </c>
      <c r="K888" s="721" t="s">
        <v>6622</v>
      </c>
      <c r="L888" s="726"/>
      <c r="M888" s="726" t="s">
        <v>6426</v>
      </c>
      <c r="N888" s="722" t="s">
        <v>2967</v>
      </c>
      <c r="O888" s="721" t="s">
        <v>6640</v>
      </c>
      <c r="P888" s="727" t="s">
        <v>3188</v>
      </c>
      <c r="Q888" s="722" t="s">
        <v>2999</v>
      </c>
      <c r="R888" t="s">
        <v>6964</v>
      </c>
    </row>
    <row r="889" spans="1:18">
      <c r="A889" s="721">
        <v>244</v>
      </c>
      <c r="B889" s="721">
        <v>1</v>
      </c>
      <c r="C889" s="722" t="s">
        <v>3191</v>
      </c>
      <c r="D889" s="723" t="s">
        <v>23</v>
      </c>
      <c r="E889" s="721" t="s">
        <v>221</v>
      </c>
      <c r="F889" s="721" t="s">
        <v>3192</v>
      </c>
      <c r="G889" s="774">
        <v>30845</v>
      </c>
      <c r="H889" s="724">
        <f t="shared" ca="1" si="13"/>
        <v>35</v>
      </c>
      <c r="I889" s="725" t="s">
        <v>1403</v>
      </c>
      <c r="J889" s="721" t="s">
        <v>258</v>
      </c>
      <c r="K889" s="721" t="s">
        <v>6822</v>
      </c>
      <c r="L889" s="726"/>
      <c r="M889" s="726" t="s">
        <v>6426</v>
      </c>
      <c r="N889" s="722" t="s">
        <v>2967</v>
      </c>
      <c r="O889" s="721" t="s">
        <v>222</v>
      </c>
      <c r="P889" s="727" t="s">
        <v>3190</v>
      </c>
      <c r="Q889" s="722" t="s">
        <v>3030</v>
      </c>
      <c r="R889" t="s">
        <v>6964</v>
      </c>
    </row>
    <row r="890" spans="1:18">
      <c r="A890" s="721"/>
      <c r="B890" s="721">
        <v>2</v>
      </c>
      <c r="C890" s="722" t="s">
        <v>3196</v>
      </c>
      <c r="D890" s="723" t="s">
        <v>16</v>
      </c>
      <c r="E890" s="721" t="s">
        <v>221</v>
      </c>
      <c r="F890" s="721" t="s">
        <v>1500</v>
      </c>
      <c r="G890" s="774">
        <v>31856</v>
      </c>
      <c r="H890" s="724">
        <f t="shared" ca="1" si="13"/>
        <v>33</v>
      </c>
      <c r="I890" s="725" t="s">
        <v>1403</v>
      </c>
      <c r="J890" s="721" t="s">
        <v>258</v>
      </c>
      <c r="K890" s="721" t="s">
        <v>6621</v>
      </c>
      <c r="L890" s="726"/>
      <c r="M890" s="726" t="s">
        <v>6426</v>
      </c>
      <c r="N890" s="722" t="s">
        <v>2967</v>
      </c>
      <c r="O890" s="721" t="s">
        <v>245</v>
      </c>
      <c r="P890" s="727" t="s">
        <v>3195</v>
      </c>
      <c r="Q890" s="722" t="s">
        <v>3030</v>
      </c>
      <c r="R890" t="s">
        <v>6964</v>
      </c>
    </row>
    <row r="891" spans="1:18">
      <c r="A891" s="721"/>
      <c r="B891" s="721">
        <v>3</v>
      </c>
      <c r="C891" s="722" t="s">
        <v>3198</v>
      </c>
      <c r="D891" s="723" t="s">
        <v>23</v>
      </c>
      <c r="E891" s="721" t="s">
        <v>254</v>
      </c>
      <c r="F891" s="721" t="s">
        <v>22</v>
      </c>
      <c r="G891" s="774">
        <v>40413</v>
      </c>
      <c r="H891" s="724">
        <f t="shared" ca="1" si="13"/>
        <v>9</v>
      </c>
      <c r="I891" s="725" t="s">
        <v>1403</v>
      </c>
      <c r="J891" s="721" t="s">
        <v>6624</v>
      </c>
      <c r="K891" s="721" t="s">
        <v>6622</v>
      </c>
      <c r="L891" s="726"/>
      <c r="M891" s="726" t="s">
        <v>6426</v>
      </c>
      <c r="N891" s="722" t="s">
        <v>2967</v>
      </c>
      <c r="O891" s="721" t="s">
        <v>6640</v>
      </c>
      <c r="P891" s="727" t="s">
        <v>3197</v>
      </c>
      <c r="Q891" s="722" t="s">
        <v>3030</v>
      </c>
      <c r="R891" t="s">
        <v>6964</v>
      </c>
    </row>
    <row r="892" spans="1:18">
      <c r="A892" s="721">
        <v>245</v>
      </c>
      <c r="B892" s="721">
        <v>1</v>
      </c>
      <c r="C892" s="722" t="s">
        <v>3201</v>
      </c>
      <c r="D892" s="723" t="s">
        <v>23</v>
      </c>
      <c r="E892" s="721" t="s">
        <v>221</v>
      </c>
      <c r="F892" s="721" t="s">
        <v>452</v>
      </c>
      <c r="G892" s="774">
        <v>30474</v>
      </c>
      <c r="H892" s="724">
        <f t="shared" ref="H892:H954" ca="1" si="14">DATEDIF(G892,TODAY(),"Y")</f>
        <v>36</v>
      </c>
      <c r="I892" s="725" t="s">
        <v>1403</v>
      </c>
      <c r="J892" s="721" t="s">
        <v>241</v>
      </c>
      <c r="K892" s="721" t="s">
        <v>6844</v>
      </c>
      <c r="L892" s="726"/>
      <c r="M892" s="726" t="s">
        <v>6426</v>
      </c>
      <c r="N892" s="722" t="s">
        <v>2967</v>
      </c>
      <c r="O892" s="721" t="s">
        <v>222</v>
      </c>
      <c r="P892" s="727" t="s">
        <v>3200</v>
      </c>
      <c r="Q892" s="727" t="s">
        <v>3204</v>
      </c>
      <c r="R892" t="s">
        <v>6964</v>
      </c>
    </row>
    <row r="893" spans="1:18">
      <c r="A893" s="721"/>
      <c r="B893" s="721">
        <v>2</v>
      </c>
      <c r="C893" s="722" t="s">
        <v>3206</v>
      </c>
      <c r="D893" s="723" t="s">
        <v>16</v>
      </c>
      <c r="E893" s="721" t="s">
        <v>221</v>
      </c>
      <c r="F893" s="721" t="s">
        <v>3046</v>
      </c>
      <c r="G893" s="774">
        <v>33125</v>
      </c>
      <c r="H893" s="724">
        <f t="shared" ca="1" si="14"/>
        <v>29</v>
      </c>
      <c r="I893" s="725" t="s">
        <v>1403</v>
      </c>
      <c r="J893" s="721" t="s">
        <v>241</v>
      </c>
      <c r="K893" s="721" t="s">
        <v>165</v>
      </c>
      <c r="L893" s="726"/>
      <c r="M893" s="726" t="s">
        <v>6426</v>
      </c>
      <c r="N893" s="722" t="s">
        <v>2967</v>
      </c>
      <c r="O893" s="721" t="s">
        <v>245</v>
      </c>
      <c r="P893" s="727" t="s">
        <v>3205</v>
      </c>
      <c r="Q893" s="727" t="s">
        <v>3204</v>
      </c>
      <c r="R893" t="s">
        <v>6964</v>
      </c>
    </row>
    <row r="894" spans="1:18">
      <c r="A894" s="721"/>
      <c r="B894" s="721">
        <v>3</v>
      </c>
      <c r="C894" s="722" t="s">
        <v>3208</v>
      </c>
      <c r="D894" s="723" t="s">
        <v>16</v>
      </c>
      <c r="E894" s="721" t="s">
        <v>254</v>
      </c>
      <c r="F894" s="721" t="s">
        <v>22</v>
      </c>
      <c r="G894" s="774">
        <v>39764</v>
      </c>
      <c r="H894" s="724">
        <f t="shared" ca="1" si="14"/>
        <v>11</v>
      </c>
      <c r="I894" s="725" t="s">
        <v>1403</v>
      </c>
      <c r="J894" s="721" t="s">
        <v>6624</v>
      </c>
      <c r="K894" s="721" t="s">
        <v>6623</v>
      </c>
      <c r="L894" s="726"/>
      <c r="M894" s="726" t="s">
        <v>6426</v>
      </c>
      <c r="N894" s="722" t="s">
        <v>2967</v>
      </c>
      <c r="O894" s="721" t="s">
        <v>6640</v>
      </c>
      <c r="P894" s="727" t="s">
        <v>3207</v>
      </c>
      <c r="Q894" s="727" t="s">
        <v>3204</v>
      </c>
      <c r="R894" t="s">
        <v>6964</v>
      </c>
    </row>
    <row r="895" spans="1:18">
      <c r="A895" s="721"/>
      <c r="B895" s="738">
        <v>4</v>
      </c>
      <c r="C895" s="722" t="s">
        <v>3211</v>
      </c>
      <c r="D895" s="757" t="s">
        <v>23</v>
      </c>
      <c r="E895" s="738" t="s">
        <v>254</v>
      </c>
      <c r="F895" s="738" t="s">
        <v>229</v>
      </c>
      <c r="G895" s="777">
        <v>41440</v>
      </c>
      <c r="H895" s="724">
        <f t="shared" ca="1" si="14"/>
        <v>6</v>
      </c>
      <c r="I895" s="725" t="s">
        <v>1403</v>
      </c>
      <c r="J895" s="738" t="s">
        <v>6624</v>
      </c>
      <c r="K895" s="738" t="s">
        <v>6622</v>
      </c>
      <c r="L895" s="726"/>
      <c r="M895" s="726" t="s">
        <v>6426</v>
      </c>
      <c r="N895" s="722" t="s">
        <v>2967</v>
      </c>
      <c r="O895" s="738" t="s">
        <v>6640</v>
      </c>
      <c r="P895" s="727" t="s">
        <v>3210</v>
      </c>
      <c r="Q895" s="727" t="s">
        <v>3204</v>
      </c>
      <c r="R895" t="s">
        <v>6964</v>
      </c>
    </row>
    <row r="896" spans="1:18">
      <c r="A896" s="721">
        <v>246</v>
      </c>
      <c r="B896" s="721">
        <v>1</v>
      </c>
      <c r="C896" s="722" t="s">
        <v>3213</v>
      </c>
      <c r="D896" s="723" t="s">
        <v>23</v>
      </c>
      <c r="E896" s="721" t="s">
        <v>221</v>
      </c>
      <c r="F896" s="721" t="s">
        <v>733</v>
      </c>
      <c r="G896" s="774">
        <v>29944</v>
      </c>
      <c r="H896" s="724">
        <f t="shared" ca="1" si="14"/>
        <v>38</v>
      </c>
      <c r="I896" s="725" t="s">
        <v>1403</v>
      </c>
      <c r="J896" s="721" t="s">
        <v>267</v>
      </c>
      <c r="K896" s="721" t="s">
        <v>165</v>
      </c>
      <c r="L896" s="726"/>
      <c r="M896" s="726" t="s">
        <v>6426</v>
      </c>
      <c r="N896" s="722" t="s">
        <v>2967</v>
      </c>
      <c r="O896" s="721" t="s">
        <v>222</v>
      </c>
      <c r="P896" s="722" t="s">
        <v>3212</v>
      </c>
      <c r="Q896" s="722" t="s">
        <v>3055</v>
      </c>
      <c r="R896" t="s">
        <v>6964</v>
      </c>
    </row>
    <row r="897" spans="1:18">
      <c r="A897" s="721"/>
      <c r="B897" s="721">
        <v>2</v>
      </c>
      <c r="C897" s="722" t="s">
        <v>3216</v>
      </c>
      <c r="D897" s="723" t="s">
        <v>16</v>
      </c>
      <c r="E897" s="721" t="s">
        <v>221</v>
      </c>
      <c r="F897" s="721" t="s">
        <v>733</v>
      </c>
      <c r="G897" s="774">
        <v>29944</v>
      </c>
      <c r="H897" s="724">
        <f t="shared" ca="1" si="14"/>
        <v>38</v>
      </c>
      <c r="I897" s="725" t="s">
        <v>1403</v>
      </c>
      <c r="J897" s="721" t="s">
        <v>267</v>
      </c>
      <c r="K897" s="721" t="s">
        <v>6621</v>
      </c>
      <c r="L897" s="726"/>
      <c r="M897" s="726" t="s">
        <v>6426</v>
      </c>
      <c r="N897" s="722" t="s">
        <v>2967</v>
      </c>
      <c r="O897" s="721" t="s">
        <v>245</v>
      </c>
      <c r="P897" s="734" t="s">
        <v>3215</v>
      </c>
      <c r="Q897" s="722" t="s">
        <v>3055</v>
      </c>
      <c r="R897" t="s">
        <v>6964</v>
      </c>
    </row>
    <row r="898" spans="1:18">
      <c r="A898" s="721"/>
      <c r="B898" s="721">
        <v>3</v>
      </c>
      <c r="C898" s="722" t="s">
        <v>3219</v>
      </c>
      <c r="D898" s="723" t="s">
        <v>23</v>
      </c>
      <c r="E898" s="721" t="s">
        <v>254</v>
      </c>
      <c r="F898" s="721" t="s">
        <v>230</v>
      </c>
      <c r="G898" s="774">
        <v>40322</v>
      </c>
      <c r="H898" s="724">
        <f t="shared" ca="1" si="14"/>
        <v>9</v>
      </c>
      <c r="I898" s="725" t="s">
        <v>1403</v>
      </c>
      <c r="J898" s="721" t="s">
        <v>6624</v>
      </c>
      <c r="K898" s="721" t="s">
        <v>6622</v>
      </c>
      <c r="L898" s="726"/>
      <c r="M898" s="726" t="s">
        <v>6426</v>
      </c>
      <c r="N898" s="722" t="s">
        <v>2967</v>
      </c>
      <c r="O898" s="721" t="s">
        <v>6640</v>
      </c>
      <c r="P898" s="734" t="s">
        <v>3218</v>
      </c>
      <c r="Q898" s="722" t="s">
        <v>3055</v>
      </c>
      <c r="R898" t="s">
        <v>6964</v>
      </c>
    </row>
    <row r="899" spans="1:18">
      <c r="A899" s="721"/>
      <c r="B899" s="721">
        <v>4</v>
      </c>
      <c r="C899" s="722" t="s">
        <v>3221</v>
      </c>
      <c r="D899" s="723" t="s">
        <v>23</v>
      </c>
      <c r="E899" s="721" t="s">
        <v>254</v>
      </c>
      <c r="F899" s="721" t="s">
        <v>230</v>
      </c>
      <c r="G899" s="774">
        <v>41943</v>
      </c>
      <c r="H899" s="724">
        <f t="shared" ca="1" si="14"/>
        <v>5</v>
      </c>
      <c r="I899" s="725" t="s">
        <v>1403</v>
      </c>
      <c r="J899" s="721" t="s">
        <v>6624</v>
      </c>
      <c r="K899" s="721" t="s">
        <v>6622</v>
      </c>
      <c r="L899" s="726"/>
      <c r="M899" s="726" t="s">
        <v>6426</v>
      </c>
      <c r="N899" s="722" t="s">
        <v>2967</v>
      </c>
      <c r="O899" s="721" t="s">
        <v>6640</v>
      </c>
      <c r="P899" s="727" t="s">
        <v>3220</v>
      </c>
      <c r="Q899" s="722" t="s">
        <v>3055</v>
      </c>
      <c r="R899" t="s">
        <v>6964</v>
      </c>
    </row>
    <row r="900" spans="1:18">
      <c r="A900" s="721">
        <v>247</v>
      </c>
      <c r="B900" s="721">
        <v>1</v>
      </c>
      <c r="C900" s="722" t="s">
        <v>3223</v>
      </c>
      <c r="D900" s="723" t="s">
        <v>23</v>
      </c>
      <c r="E900" s="721" t="s">
        <v>221</v>
      </c>
      <c r="F900" s="721" t="s">
        <v>583</v>
      </c>
      <c r="G900" s="774">
        <v>32331</v>
      </c>
      <c r="H900" s="724">
        <f t="shared" ca="1" si="14"/>
        <v>31</v>
      </c>
      <c r="I900" s="725" t="s">
        <v>1403</v>
      </c>
      <c r="J900" s="721" t="s">
        <v>267</v>
      </c>
      <c r="K900" s="721" t="s">
        <v>6822</v>
      </c>
      <c r="L900" s="726"/>
      <c r="M900" s="726" t="s">
        <v>6426</v>
      </c>
      <c r="N900" s="722" t="s">
        <v>2967</v>
      </c>
      <c r="O900" s="721" t="s">
        <v>222</v>
      </c>
      <c r="P900" s="727" t="s">
        <v>3222</v>
      </c>
      <c r="Q900" s="734" t="s">
        <v>3226</v>
      </c>
      <c r="R900" t="s">
        <v>6964</v>
      </c>
    </row>
    <row r="901" spans="1:18">
      <c r="A901" s="721"/>
      <c r="B901" s="721">
        <v>2</v>
      </c>
      <c r="C901" s="722" t="s">
        <v>3228</v>
      </c>
      <c r="D901" s="723" t="s">
        <v>16</v>
      </c>
      <c r="E901" s="721" t="s">
        <v>221</v>
      </c>
      <c r="F901" s="721" t="s">
        <v>3229</v>
      </c>
      <c r="G901" s="774">
        <v>33481</v>
      </c>
      <c r="H901" s="724">
        <f t="shared" ca="1" si="14"/>
        <v>28</v>
      </c>
      <c r="I901" s="725" t="s">
        <v>1403</v>
      </c>
      <c r="J901" s="721" t="s">
        <v>267</v>
      </c>
      <c r="K901" s="721" t="s">
        <v>6621</v>
      </c>
      <c r="L901" s="726"/>
      <c r="M901" s="726" t="s">
        <v>6426</v>
      </c>
      <c r="N901" s="722" t="s">
        <v>2967</v>
      </c>
      <c r="O901" s="721" t="s">
        <v>245</v>
      </c>
      <c r="P901" s="727" t="s">
        <v>3227</v>
      </c>
      <c r="Q901" s="734" t="s">
        <v>3226</v>
      </c>
      <c r="R901" t="s">
        <v>6964</v>
      </c>
    </row>
    <row r="902" spans="1:18">
      <c r="A902" s="721"/>
      <c r="B902" s="721">
        <v>3</v>
      </c>
      <c r="C902" s="722" t="s">
        <v>3231</v>
      </c>
      <c r="D902" s="723" t="s">
        <v>16</v>
      </c>
      <c r="E902" s="721" t="s">
        <v>254</v>
      </c>
      <c r="F902" s="721" t="s">
        <v>22</v>
      </c>
      <c r="G902" s="774">
        <v>40661</v>
      </c>
      <c r="H902" s="724">
        <f t="shared" ca="1" si="14"/>
        <v>8</v>
      </c>
      <c r="I902" s="725" t="s">
        <v>1403</v>
      </c>
      <c r="J902" s="721" t="s">
        <v>6624</v>
      </c>
      <c r="K902" s="721" t="s">
        <v>6622</v>
      </c>
      <c r="L902" s="726"/>
      <c r="M902" s="726" t="s">
        <v>6426</v>
      </c>
      <c r="N902" s="722" t="s">
        <v>2967</v>
      </c>
      <c r="O902" s="721" t="s">
        <v>6640</v>
      </c>
      <c r="P902" s="727" t="s">
        <v>3230</v>
      </c>
      <c r="Q902" s="734" t="s">
        <v>3226</v>
      </c>
      <c r="R902" t="s">
        <v>6964</v>
      </c>
    </row>
    <row r="903" spans="1:18">
      <c r="A903" s="721">
        <v>248</v>
      </c>
      <c r="B903" s="721">
        <v>1</v>
      </c>
      <c r="C903" s="722" t="s">
        <v>3233</v>
      </c>
      <c r="D903" s="723" t="s">
        <v>23</v>
      </c>
      <c r="E903" s="721" t="s">
        <v>221</v>
      </c>
      <c r="F903" s="721" t="s">
        <v>288</v>
      </c>
      <c r="G903" s="774">
        <v>32061</v>
      </c>
      <c r="H903" s="724">
        <f t="shared" ca="1" si="14"/>
        <v>32</v>
      </c>
      <c r="I903" s="725" t="s">
        <v>1403</v>
      </c>
      <c r="J903" s="721" t="s">
        <v>267</v>
      </c>
      <c r="K903" s="721" t="s">
        <v>6822</v>
      </c>
      <c r="L903" s="726"/>
      <c r="M903" s="726" t="s">
        <v>6426</v>
      </c>
      <c r="N903" s="722" t="s">
        <v>2967</v>
      </c>
      <c r="O903" s="721" t="s">
        <v>222</v>
      </c>
      <c r="P903" s="727" t="s">
        <v>3232</v>
      </c>
      <c r="Q903" s="734" t="s">
        <v>3234</v>
      </c>
      <c r="R903" t="s">
        <v>6964</v>
      </c>
    </row>
    <row r="904" spans="1:18">
      <c r="A904" s="721"/>
      <c r="B904" s="721">
        <v>2</v>
      </c>
      <c r="C904" s="722" t="s">
        <v>3237</v>
      </c>
      <c r="D904" s="723" t="s">
        <v>16</v>
      </c>
      <c r="E904" s="721" t="s">
        <v>221</v>
      </c>
      <c r="F904" s="721" t="s">
        <v>288</v>
      </c>
      <c r="G904" s="774">
        <v>33937</v>
      </c>
      <c r="H904" s="724">
        <f t="shared" ca="1" si="14"/>
        <v>27</v>
      </c>
      <c r="I904" s="725" t="s">
        <v>1403</v>
      </c>
      <c r="J904" s="721" t="s">
        <v>258</v>
      </c>
      <c r="K904" s="721" t="s">
        <v>6621</v>
      </c>
      <c r="L904" s="726"/>
      <c r="M904" s="726" t="s">
        <v>6426</v>
      </c>
      <c r="N904" s="722" t="s">
        <v>2967</v>
      </c>
      <c r="O904" s="721" t="s">
        <v>245</v>
      </c>
      <c r="P904" s="727" t="s">
        <v>3236</v>
      </c>
      <c r="Q904" s="734" t="s">
        <v>3234</v>
      </c>
      <c r="R904" t="s">
        <v>6964</v>
      </c>
    </row>
    <row r="905" spans="1:18">
      <c r="A905" s="721"/>
      <c r="B905" s="738">
        <v>3</v>
      </c>
      <c r="C905" s="722" t="s">
        <v>3241</v>
      </c>
      <c r="D905" s="723" t="s">
        <v>16</v>
      </c>
      <c r="E905" s="721" t="s">
        <v>254</v>
      </c>
      <c r="F905" s="721" t="s">
        <v>2792</v>
      </c>
      <c r="G905" s="774">
        <v>40965</v>
      </c>
      <c r="H905" s="724">
        <f t="shared" ca="1" si="14"/>
        <v>8</v>
      </c>
      <c r="I905" s="725" t="s">
        <v>1403</v>
      </c>
      <c r="J905" s="721" t="s">
        <v>6624</v>
      </c>
      <c r="K905" s="738" t="s">
        <v>6622</v>
      </c>
      <c r="L905" s="726"/>
      <c r="M905" s="726" t="s">
        <v>6426</v>
      </c>
      <c r="N905" s="722" t="s">
        <v>2967</v>
      </c>
      <c r="O905" s="721" t="s">
        <v>6640</v>
      </c>
      <c r="P905" s="727" t="s">
        <v>3240</v>
      </c>
      <c r="Q905" s="734" t="s">
        <v>3234</v>
      </c>
      <c r="R905" t="s">
        <v>6964</v>
      </c>
    </row>
    <row r="906" spans="1:18">
      <c r="A906" s="721">
        <v>249</v>
      </c>
      <c r="B906" s="721">
        <v>1</v>
      </c>
      <c r="C906" s="722" t="s">
        <v>2750</v>
      </c>
      <c r="D906" s="723" t="s">
        <v>23</v>
      </c>
      <c r="E906" s="721" t="s">
        <v>221</v>
      </c>
      <c r="F906" s="721" t="s">
        <v>2720</v>
      </c>
      <c r="G906" s="774">
        <v>23997</v>
      </c>
      <c r="H906" s="724">
        <f t="shared" ca="1" si="14"/>
        <v>54</v>
      </c>
      <c r="I906" s="725" t="s">
        <v>1403</v>
      </c>
      <c r="J906" s="721" t="s">
        <v>241</v>
      </c>
      <c r="K906" s="721" t="s">
        <v>6822</v>
      </c>
      <c r="L906" s="726"/>
      <c r="M906" s="726" t="s">
        <v>6426</v>
      </c>
      <c r="N906" s="722" t="s">
        <v>2967</v>
      </c>
      <c r="O906" s="721" t="s">
        <v>222</v>
      </c>
      <c r="P906" s="727" t="s">
        <v>3243</v>
      </c>
      <c r="Q906" s="734" t="s">
        <v>3245</v>
      </c>
      <c r="R906" t="s">
        <v>6964</v>
      </c>
    </row>
    <row r="907" spans="1:18">
      <c r="A907" s="721"/>
      <c r="B907" s="721">
        <v>2</v>
      </c>
      <c r="C907" s="722" t="s">
        <v>2749</v>
      </c>
      <c r="D907" s="723" t="s">
        <v>16</v>
      </c>
      <c r="E907" s="721" t="s">
        <v>221</v>
      </c>
      <c r="F907" s="721" t="s">
        <v>2720</v>
      </c>
      <c r="G907" s="774">
        <v>24964</v>
      </c>
      <c r="H907" s="724">
        <f t="shared" ca="1" si="14"/>
        <v>51</v>
      </c>
      <c r="I907" s="725" t="s">
        <v>1403</v>
      </c>
      <c r="J907" s="721" t="s">
        <v>258</v>
      </c>
      <c r="K907" s="721" t="s">
        <v>6621</v>
      </c>
      <c r="L907" s="726"/>
      <c r="M907" s="726" t="s">
        <v>6426</v>
      </c>
      <c r="N907" s="722" t="s">
        <v>2967</v>
      </c>
      <c r="O907" s="721" t="s">
        <v>245</v>
      </c>
      <c r="P907" s="727" t="s">
        <v>3246</v>
      </c>
      <c r="Q907" s="734" t="s">
        <v>3245</v>
      </c>
      <c r="R907" t="s">
        <v>6964</v>
      </c>
    </row>
    <row r="908" spans="1:18">
      <c r="A908" s="721"/>
      <c r="B908" s="721">
        <v>3</v>
      </c>
      <c r="C908" s="722" t="s">
        <v>3250</v>
      </c>
      <c r="D908" s="723" t="s">
        <v>23</v>
      </c>
      <c r="E908" s="721" t="s">
        <v>254</v>
      </c>
      <c r="F908" s="721" t="s">
        <v>288</v>
      </c>
      <c r="G908" s="774">
        <v>34851</v>
      </c>
      <c r="H908" s="724">
        <f t="shared" ca="1" si="14"/>
        <v>24</v>
      </c>
      <c r="I908" s="725" t="s">
        <v>1403</v>
      </c>
      <c r="J908" s="721" t="s">
        <v>344</v>
      </c>
      <c r="K908" s="721" t="s">
        <v>6623</v>
      </c>
      <c r="L908" s="726"/>
      <c r="M908" s="726" t="s">
        <v>6426</v>
      </c>
      <c r="N908" s="722" t="s">
        <v>2967</v>
      </c>
      <c r="O908" s="721" t="s">
        <v>6640</v>
      </c>
      <c r="P908" s="727" t="s">
        <v>3249</v>
      </c>
      <c r="Q908" s="734" t="s">
        <v>3245</v>
      </c>
      <c r="R908" t="s">
        <v>6964</v>
      </c>
    </row>
    <row r="909" spans="1:18">
      <c r="A909" s="721">
        <v>250</v>
      </c>
      <c r="B909" s="721">
        <v>1</v>
      </c>
      <c r="C909" s="722" t="s">
        <v>104</v>
      </c>
      <c r="D909" s="723" t="s">
        <v>23</v>
      </c>
      <c r="E909" s="721" t="s">
        <v>221</v>
      </c>
      <c r="F909" s="721" t="s">
        <v>1154</v>
      </c>
      <c r="G909" s="774">
        <v>30407</v>
      </c>
      <c r="H909" s="724">
        <f t="shared" ca="1" si="14"/>
        <v>37</v>
      </c>
      <c r="I909" s="725" t="s">
        <v>1403</v>
      </c>
      <c r="J909" s="721" t="s">
        <v>258</v>
      </c>
      <c r="K909" s="721" t="s">
        <v>6822</v>
      </c>
      <c r="L909" s="726"/>
      <c r="M909" s="726" t="s">
        <v>6426</v>
      </c>
      <c r="N909" s="722" t="s">
        <v>2967</v>
      </c>
      <c r="O909" s="721" t="s">
        <v>222</v>
      </c>
      <c r="P909" s="727" t="s">
        <v>3251</v>
      </c>
      <c r="Q909" s="734" t="s">
        <v>3254</v>
      </c>
      <c r="R909" t="s">
        <v>6964</v>
      </c>
    </row>
    <row r="910" spans="1:18">
      <c r="A910" s="721"/>
      <c r="B910" s="738">
        <v>2</v>
      </c>
      <c r="C910" s="722" t="s">
        <v>3256</v>
      </c>
      <c r="D910" s="723" t="s">
        <v>16</v>
      </c>
      <c r="E910" s="721" t="s">
        <v>221</v>
      </c>
      <c r="F910" s="721" t="s">
        <v>3257</v>
      </c>
      <c r="G910" s="774">
        <v>32370</v>
      </c>
      <c r="H910" s="724">
        <f t="shared" ca="1" si="14"/>
        <v>31</v>
      </c>
      <c r="I910" s="725" t="s">
        <v>1403</v>
      </c>
      <c r="J910" s="721" t="s">
        <v>258</v>
      </c>
      <c r="K910" s="721" t="s">
        <v>6621</v>
      </c>
      <c r="L910" s="726"/>
      <c r="M910" s="726" t="s">
        <v>6426</v>
      </c>
      <c r="N910" s="722" t="s">
        <v>2967</v>
      </c>
      <c r="O910" s="721" t="s">
        <v>245</v>
      </c>
      <c r="P910" s="727" t="s">
        <v>3255</v>
      </c>
      <c r="Q910" s="734" t="s">
        <v>3254</v>
      </c>
      <c r="R910" t="s">
        <v>6964</v>
      </c>
    </row>
    <row r="911" spans="1:18">
      <c r="A911" s="721"/>
      <c r="B911" s="721">
        <v>3</v>
      </c>
      <c r="C911" s="722" t="s">
        <v>3261</v>
      </c>
      <c r="D911" s="723" t="s">
        <v>23</v>
      </c>
      <c r="E911" s="738" t="s">
        <v>254</v>
      </c>
      <c r="F911" s="721" t="s">
        <v>3257</v>
      </c>
      <c r="G911" s="774">
        <v>40983</v>
      </c>
      <c r="H911" s="724">
        <f t="shared" ca="1" si="14"/>
        <v>8</v>
      </c>
      <c r="I911" s="725" t="s">
        <v>1403</v>
      </c>
      <c r="J911" s="738" t="s">
        <v>6624</v>
      </c>
      <c r="K911" s="738" t="s">
        <v>6622</v>
      </c>
      <c r="L911" s="726"/>
      <c r="M911" s="726" t="s">
        <v>6426</v>
      </c>
      <c r="N911" s="722" t="s">
        <v>2967</v>
      </c>
      <c r="O911" s="738" t="s">
        <v>6640</v>
      </c>
      <c r="P911" s="727" t="s">
        <v>3260</v>
      </c>
      <c r="Q911" s="734" t="s">
        <v>3254</v>
      </c>
      <c r="R911" t="s">
        <v>6964</v>
      </c>
    </row>
    <row r="912" spans="1:18">
      <c r="A912" s="721"/>
      <c r="B912" s="721">
        <v>4</v>
      </c>
      <c r="C912" s="722" t="s">
        <v>3262</v>
      </c>
      <c r="D912" s="723" t="s">
        <v>23</v>
      </c>
      <c r="E912" s="738" t="s">
        <v>254</v>
      </c>
      <c r="F912" s="721" t="s">
        <v>3257</v>
      </c>
      <c r="G912" s="774">
        <v>42089</v>
      </c>
      <c r="H912" s="724">
        <f t="shared" ca="1" si="14"/>
        <v>5</v>
      </c>
      <c r="I912" s="725" t="s">
        <v>1403</v>
      </c>
      <c r="J912" s="738" t="s">
        <v>6624</v>
      </c>
      <c r="K912" s="738" t="s">
        <v>6622</v>
      </c>
      <c r="L912" s="726"/>
      <c r="M912" s="726" t="s">
        <v>6426</v>
      </c>
      <c r="N912" s="722" t="s">
        <v>2967</v>
      </c>
      <c r="O912" s="738" t="s">
        <v>6640</v>
      </c>
      <c r="P912" s="727" t="s">
        <v>6667</v>
      </c>
      <c r="Q912" s="734" t="s">
        <v>3254</v>
      </c>
      <c r="R912" t="s">
        <v>6964</v>
      </c>
    </row>
    <row r="913" spans="1:18">
      <c r="A913" s="721">
        <v>251</v>
      </c>
      <c r="B913" s="721">
        <v>1</v>
      </c>
      <c r="C913" s="722" t="s">
        <v>3264</v>
      </c>
      <c r="D913" s="723" t="s">
        <v>23</v>
      </c>
      <c r="E913" s="738" t="s">
        <v>221</v>
      </c>
      <c r="F913" s="721" t="s">
        <v>3265</v>
      </c>
      <c r="G913" s="774">
        <v>36068</v>
      </c>
      <c r="H913" s="724">
        <f t="shared" ca="1" si="14"/>
        <v>21</v>
      </c>
      <c r="I913" s="725" t="s">
        <v>1403</v>
      </c>
      <c r="J913" s="721" t="s">
        <v>241</v>
      </c>
      <c r="K913" s="738" t="s">
        <v>165</v>
      </c>
      <c r="L913" s="726"/>
      <c r="M913" s="726" t="s">
        <v>6426</v>
      </c>
      <c r="N913" s="722" t="s">
        <v>2967</v>
      </c>
      <c r="O913" s="738" t="s">
        <v>222</v>
      </c>
      <c r="P913" s="727" t="s">
        <v>3263</v>
      </c>
      <c r="Q913" s="734" t="s">
        <v>3266</v>
      </c>
      <c r="R913" t="s">
        <v>6964</v>
      </c>
    </row>
    <row r="914" spans="1:18">
      <c r="A914" s="721"/>
      <c r="B914" s="721">
        <v>2</v>
      </c>
      <c r="C914" s="722" t="s">
        <v>3268</v>
      </c>
      <c r="D914" s="723" t="s">
        <v>16</v>
      </c>
      <c r="E914" s="721" t="s">
        <v>221</v>
      </c>
      <c r="F914" s="721" t="s">
        <v>389</v>
      </c>
      <c r="G914" s="774">
        <v>33709</v>
      </c>
      <c r="H914" s="724">
        <f t="shared" ca="1" si="14"/>
        <v>27</v>
      </c>
      <c r="I914" s="725" t="s">
        <v>1403</v>
      </c>
      <c r="J914" s="721" t="s">
        <v>267</v>
      </c>
      <c r="K914" s="721" t="s">
        <v>6621</v>
      </c>
      <c r="L914" s="726"/>
      <c r="M914" s="726" t="s">
        <v>6426</v>
      </c>
      <c r="N914" s="722" t="s">
        <v>2967</v>
      </c>
      <c r="O914" s="721" t="s">
        <v>245</v>
      </c>
      <c r="P914" s="727" t="s">
        <v>3267</v>
      </c>
      <c r="Q914" s="734" t="s">
        <v>3266</v>
      </c>
      <c r="R914" t="s">
        <v>6964</v>
      </c>
    </row>
    <row r="915" spans="1:18">
      <c r="A915" s="721"/>
      <c r="B915" s="738">
        <v>3</v>
      </c>
      <c r="C915" s="722" t="s">
        <v>3270</v>
      </c>
      <c r="D915" s="723" t="s">
        <v>16</v>
      </c>
      <c r="E915" s="721" t="s">
        <v>254</v>
      </c>
      <c r="F915" s="721" t="s">
        <v>1227</v>
      </c>
      <c r="G915" s="774">
        <v>42694</v>
      </c>
      <c r="H915" s="724">
        <f t="shared" ca="1" si="14"/>
        <v>3</v>
      </c>
      <c r="I915" s="725" t="s">
        <v>1403</v>
      </c>
      <c r="J915" s="721" t="s">
        <v>6624</v>
      </c>
      <c r="K915" s="721" t="s">
        <v>6622</v>
      </c>
      <c r="L915" s="726"/>
      <c r="M915" s="726" t="s">
        <v>6426</v>
      </c>
      <c r="N915" s="722" t="s">
        <v>2967</v>
      </c>
      <c r="O915" s="721" t="s">
        <v>6640</v>
      </c>
      <c r="P915" s="727" t="s">
        <v>3269</v>
      </c>
      <c r="Q915" s="734" t="s">
        <v>3266</v>
      </c>
      <c r="R915" t="s">
        <v>6964</v>
      </c>
    </row>
    <row r="916" spans="1:18">
      <c r="A916" s="721">
        <v>252</v>
      </c>
      <c r="B916" s="738">
        <v>1</v>
      </c>
      <c r="C916" s="722" t="s">
        <v>3272</v>
      </c>
      <c r="D916" s="723" t="s">
        <v>23</v>
      </c>
      <c r="E916" s="721" t="s">
        <v>221</v>
      </c>
      <c r="F916" s="721" t="s">
        <v>541</v>
      </c>
      <c r="G916" s="774">
        <v>26570</v>
      </c>
      <c r="H916" s="724">
        <f t="shared" ca="1" si="14"/>
        <v>47</v>
      </c>
      <c r="I916" s="725" t="s">
        <v>1403</v>
      </c>
      <c r="J916" s="721" t="s">
        <v>241</v>
      </c>
      <c r="K916" s="721" t="s">
        <v>165</v>
      </c>
      <c r="L916" s="726"/>
      <c r="M916" s="726" t="s">
        <v>6426</v>
      </c>
      <c r="N916" s="722" t="s">
        <v>2967</v>
      </c>
      <c r="O916" s="721" t="s">
        <v>222</v>
      </c>
      <c r="P916" s="727" t="s">
        <v>3271</v>
      </c>
      <c r="Q916" s="734" t="s">
        <v>3275</v>
      </c>
      <c r="R916" t="s">
        <v>6964</v>
      </c>
    </row>
    <row r="917" spans="1:18">
      <c r="A917" s="721"/>
      <c r="B917" s="738">
        <v>2</v>
      </c>
      <c r="C917" s="722" t="s">
        <v>3277</v>
      </c>
      <c r="D917" s="723" t="s">
        <v>16</v>
      </c>
      <c r="E917" s="721" t="s">
        <v>221</v>
      </c>
      <c r="F917" s="721" t="s">
        <v>3265</v>
      </c>
      <c r="G917" s="774">
        <v>30665</v>
      </c>
      <c r="H917" s="724">
        <f t="shared" ca="1" si="14"/>
        <v>36</v>
      </c>
      <c r="I917" s="725" t="s">
        <v>1403</v>
      </c>
      <c r="J917" s="721" t="s">
        <v>241</v>
      </c>
      <c r="K917" s="721" t="s">
        <v>6621</v>
      </c>
      <c r="L917" s="726"/>
      <c r="M917" s="726" t="s">
        <v>6426</v>
      </c>
      <c r="N917" s="722" t="s">
        <v>2967</v>
      </c>
      <c r="O917" s="721" t="s">
        <v>245</v>
      </c>
      <c r="P917" s="727" t="s">
        <v>3276</v>
      </c>
      <c r="Q917" s="734" t="s">
        <v>3275</v>
      </c>
      <c r="R917" t="s">
        <v>6964</v>
      </c>
    </row>
    <row r="918" spans="1:18">
      <c r="A918" s="721"/>
      <c r="B918" s="738">
        <v>3</v>
      </c>
      <c r="C918" s="722" t="s">
        <v>3281</v>
      </c>
      <c r="D918" s="723" t="s">
        <v>23</v>
      </c>
      <c r="E918" s="721" t="s">
        <v>254</v>
      </c>
      <c r="F918" s="721" t="s">
        <v>541</v>
      </c>
      <c r="G918" s="774">
        <v>38874</v>
      </c>
      <c r="H918" s="724">
        <f t="shared" ca="1" si="14"/>
        <v>13</v>
      </c>
      <c r="I918" s="725" t="s">
        <v>1403</v>
      </c>
      <c r="J918" s="721" t="s">
        <v>249</v>
      </c>
      <c r="K918" s="721" t="s">
        <v>6623</v>
      </c>
      <c r="L918" s="726"/>
      <c r="M918" s="726" t="s">
        <v>6426</v>
      </c>
      <c r="N918" s="722" t="s">
        <v>2967</v>
      </c>
      <c r="O918" s="721" t="s">
        <v>6640</v>
      </c>
      <c r="P918" s="727" t="s">
        <v>3280</v>
      </c>
      <c r="Q918" s="734" t="s">
        <v>3275</v>
      </c>
      <c r="R918" t="s">
        <v>6964</v>
      </c>
    </row>
    <row r="919" spans="1:18">
      <c r="A919" s="721"/>
      <c r="B919" s="738">
        <v>4</v>
      </c>
      <c r="C919" s="722" t="s">
        <v>3283</v>
      </c>
      <c r="D919" s="723" t="s">
        <v>16</v>
      </c>
      <c r="E919" s="721" t="s">
        <v>254</v>
      </c>
      <c r="F919" s="721" t="s">
        <v>22</v>
      </c>
      <c r="G919" s="774">
        <v>41954</v>
      </c>
      <c r="H919" s="724">
        <f t="shared" ca="1" si="14"/>
        <v>5</v>
      </c>
      <c r="I919" s="725" t="s">
        <v>1403</v>
      </c>
      <c r="J919" s="721" t="s">
        <v>6624</v>
      </c>
      <c r="K919" s="721" t="s">
        <v>6622</v>
      </c>
      <c r="L919" s="726"/>
      <c r="M919" s="726" t="s">
        <v>6426</v>
      </c>
      <c r="N919" s="722" t="s">
        <v>2967</v>
      </c>
      <c r="O919" s="721" t="s">
        <v>6640</v>
      </c>
      <c r="P919" s="727" t="s">
        <v>3282</v>
      </c>
      <c r="Q919" s="734" t="s">
        <v>3275</v>
      </c>
      <c r="R919" t="s">
        <v>6964</v>
      </c>
    </row>
    <row r="920" spans="1:18">
      <c r="A920" s="721">
        <v>253</v>
      </c>
      <c r="B920" s="721">
        <v>1</v>
      </c>
      <c r="C920" s="722" t="s">
        <v>3285</v>
      </c>
      <c r="D920" s="723" t="s">
        <v>23</v>
      </c>
      <c r="E920" s="721" t="s">
        <v>221</v>
      </c>
      <c r="F920" s="721" t="s">
        <v>756</v>
      </c>
      <c r="G920" s="774">
        <v>32489</v>
      </c>
      <c r="H920" s="724">
        <f t="shared" ca="1" si="14"/>
        <v>31</v>
      </c>
      <c r="I920" s="725" t="s">
        <v>1403</v>
      </c>
      <c r="J920" s="721" t="s">
        <v>258</v>
      </c>
      <c r="K920" s="721" t="s">
        <v>261</v>
      </c>
      <c r="L920" s="726"/>
      <c r="M920" s="726" t="s">
        <v>6426</v>
      </c>
      <c r="N920" s="722" t="s">
        <v>2967</v>
      </c>
      <c r="O920" s="721" t="s">
        <v>222</v>
      </c>
      <c r="P920" s="727" t="s">
        <v>3284</v>
      </c>
      <c r="Q920" s="734" t="s">
        <v>3287</v>
      </c>
      <c r="R920" t="s">
        <v>6964</v>
      </c>
    </row>
    <row r="921" spans="1:18">
      <c r="A921" s="721"/>
      <c r="B921" s="721">
        <v>2</v>
      </c>
      <c r="C921" s="722" t="s">
        <v>6865</v>
      </c>
      <c r="D921" s="723" t="s">
        <v>16</v>
      </c>
      <c r="E921" s="721" t="s">
        <v>221</v>
      </c>
      <c r="F921" s="721" t="s">
        <v>6866</v>
      </c>
      <c r="G921" s="774">
        <v>34267</v>
      </c>
      <c r="H921" s="724">
        <f t="shared" ca="1" si="14"/>
        <v>26</v>
      </c>
      <c r="I921" s="725" t="s">
        <v>1403</v>
      </c>
      <c r="J921" s="721" t="s">
        <v>267</v>
      </c>
      <c r="K921" s="721" t="s">
        <v>6621</v>
      </c>
      <c r="L921" s="726"/>
      <c r="M921" s="726" t="s">
        <v>6426</v>
      </c>
      <c r="N921" s="722" t="s">
        <v>2967</v>
      </c>
      <c r="O921" s="721" t="s">
        <v>245</v>
      </c>
      <c r="P921" s="734" t="s">
        <v>3288</v>
      </c>
      <c r="Q921" s="734" t="s">
        <v>3287</v>
      </c>
      <c r="R921" t="s">
        <v>6964</v>
      </c>
    </row>
    <row r="922" spans="1:18">
      <c r="A922" s="721">
        <v>254</v>
      </c>
      <c r="B922" s="721">
        <v>1</v>
      </c>
      <c r="C922" s="722" t="s">
        <v>3292</v>
      </c>
      <c r="D922" s="723" t="s">
        <v>23</v>
      </c>
      <c r="E922" s="721" t="s">
        <v>221</v>
      </c>
      <c r="F922" s="721" t="s">
        <v>219</v>
      </c>
      <c r="G922" s="774">
        <v>32753</v>
      </c>
      <c r="H922" s="724">
        <f t="shared" ca="1" si="14"/>
        <v>30</v>
      </c>
      <c r="I922" s="725" t="s">
        <v>1403</v>
      </c>
      <c r="J922" s="721" t="s">
        <v>258</v>
      </c>
      <c r="K922" s="721" t="s">
        <v>6822</v>
      </c>
      <c r="L922" s="726"/>
      <c r="M922" s="726" t="s">
        <v>6426</v>
      </c>
      <c r="N922" s="722" t="s">
        <v>2967</v>
      </c>
      <c r="O922" s="721" t="s">
        <v>222</v>
      </c>
      <c r="P922" s="727" t="s">
        <v>3291</v>
      </c>
      <c r="Q922" s="734" t="s">
        <v>3293</v>
      </c>
      <c r="R922" t="s">
        <v>6964</v>
      </c>
    </row>
    <row r="923" spans="1:18">
      <c r="A923" s="721"/>
      <c r="B923" s="721">
        <v>2</v>
      </c>
      <c r="C923" s="722" t="s">
        <v>3295</v>
      </c>
      <c r="D923" s="723" t="s">
        <v>16</v>
      </c>
      <c r="E923" s="721" t="s">
        <v>221</v>
      </c>
      <c r="F923" s="721" t="s">
        <v>1136</v>
      </c>
      <c r="G923" s="774">
        <v>34744</v>
      </c>
      <c r="H923" s="724">
        <f t="shared" ca="1" si="14"/>
        <v>25</v>
      </c>
      <c r="I923" s="725" t="s">
        <v>1403</v>
      </c>
      <c r="J923" s="721" t="s">
        <v>258</v>
      </c>
      <c r="K923" s="721" t="s">
        <v>6621</v>
      </c>
      <c r="L923" s="726"/>
      <c r="M923" s="726" t="s">
        <v>6426</v>
      </c>
      <c r="N923" s="722" t="s">
        <v>2967</v>
      </c>
      <c r="O923" s="721" t="s">
        <v>245</v>
      </c>
      <c r="P923" s="727" t="s">
        <v>3294</v>
      </c>
      <c r="Q923" s="734" t="s">
        <v>3293</v>
      </c>
      <c r="R923" t="s">
        <v>6964</v>
      </c>
    </row>
    <row r="924" spans="1:18">
      <c r="A924" s="721"/>
      <c r="B924" s="721">
        <v>3</v>
      </c>
      <c r="C924" s="722" t="s">
        <v>3298</v>
      </c>
      <c r="D924" s="723" t="s">
        <v>23</v>
      </c>
      <c r="E924" s="721" t="s">
        <v>254</v>
      </c>
      <c r="F924" s="721" t="s">
        <v>1227</v>
      </c>
      <c r="G924" s="774">
        <v>41003</v>
      </c>
      <c r="H924" s="724">
        <f t="shared" ca="1" si="14"/>
        <v>8</v>
      </c>
      <c r="I924" s="725" t="s">
        <v>1403</v>
      </c>
      <c r="J924" s="721" t="s">
        <v>6624</v>
      </c>
      <c r="K924" s="721" t="s">
        <v>6622</v>
      </c>
      <c r="L924" s="726"/>
      <c r="M924" s="726" t="s">
        <v>6426</v>
      </c>
      <c r="N924" s="722" t="s">
        <v>2967</v>
      </c>
      <c r="O924" s="721" t="s">
        <v>6640</v>
      </c>
      <c r="P924" s="727" t="s">
        <v>3297</v>
      </c>
      <c r="Q924" s="734" t="s">
        <v>3293</v>
      </c>
      <c r="R924" t="s">
        <v>6964</v>
      </c>
    </row>
    <row r="925" spans="1:18">
      <c r="A925" s="721">
        <v>255</v>
      </c>
      <c r="B925" s="721">
        <v>1</v>
      </c>
      <c r="C925" s="722" t="s">
        <v>3301</v>
      </c>
      <c r="D925" s="723" t="s">
        <v>23</v>
      </c>
      <c r="E925" s="721" t="s">
        <v>221</v>
      </c>
      <c r="F925" s="721" t="s">
        <v>3302</v>
      </c>
      <c r="G925" s="774">
        <v>29575</v>
      </c>
      <c r="H925" s="724">
        <f t="shared" ca="1" si="14"/>
        <v>39</v>
      </c>
      <c r="I925" s="725" t="s">
        <v>4508</v>
      </c>
      <c r="J925" s="738" t="s">
        <v>267</v>
      </c>
      <c r="K925" s="738" t="s">
        <v>165</v>
      </c>
      <c r="L925" s="726"/>
      <c r="M925" s="726" t="s">
        <v>6426</v>
      </c>
      <c r="N925" s="722" t="s">
        <v>2967</v>
      </c>
      <c r="O925" s="738" t="s">
        <v>222</v>
      </c>
      <c r="P925" s="734" t="s">
        <v>3300</v>
      </c>
      <c r="Q925" s="734" t="s">
        <v>3305</v>
      </c>
      <c r="R925" t="s">
        <v>6964</v>
      </c>
    </row>
    <row r="926" spans="1:18">
      <c r="A926" s="721"/>
      <c r="B926" s="721">
        <v>2</v>
      </c>
      <c r="C926" s="722" t="s">
        <v>3308</v>
      </c>
      <c r="D926" s="723" t="s">
        <v>16</v>
      </c>
      <c r="E926" s="721" t="s">
        <v>221</v>
      </c>
      <c r="F926" s="721" t="s">
        <v>3309</v>
      </c>
      <c r="G926" s="774">
        <v>30483</v>
      </c>
      <c r="H926" s="724">
        <f t="shared" ca="1" si="14"/>
        <v>36</v>
      </c>
      <c r="I926" s="725" t="s">
        <v>4508</v>
      </c>
      <c r="J926" s="738" t="s">
        <v>267</v>
      </c>
      <c r="K926" s="738" t="s">
        <v>6621</v>
      </c>
      <c r="L926" s="726"/>
      <c r="M926" s="726" t="s">
        <v>6426</v>
      </c>
      <c r="N926" s="722" t="s">
        <v>2967</v>
      </c>
      <c r="O926" s="738" t="s">
        <v>245</v>
      </c>
      <c r="P926" s="734" t="s">
        <v>3307</v>
      </c>
      <c r="Q926" s="734" t="s">
        <v>3305</v>
      </c>
      <c r="R926" t="s">
        <v>6964</v>
      </c>
    </row>
    <row r="927" spans="1:18">
      <c r="A927" s="721"/>
      <c r="B927" s="738">
        <v>3</v>
      </c>
      <c r="C927" s="722" t="s">
        <v>3313</v>
      </c>
      <c r="D927" s="723" t="s">
        <v>23</v>
      </c>
      <c r="E927" s="721" t="s">
        <v>254</v>
      </c>
      <c r="F927" s="721" t="s">
        <v>376</v>
      </c>
      <c r="G927" s="774">
        <v>39180</v>
      </c>
      <c r="H927" s="724">
        <f t="shared" ca="1" si="14"/>
        <v>13</v>
      </c>
      <c r="I927" s="725" t="s">
        <v>4508</v>
      </c>
      <c r="J927" s="738" t="s">
        <v>249</v>
      </c>
      <c r="K927" s="738" t="s">
        <v>6623</v>
      </c>
      <c r="L927" s="726"/>
      <c r="M927" s="726" t="s">
        <v>6426</v>
      </c>
      <c r="N927" s="722" t="s">
        <v>2967</v>
      </c>
      <c r="O927" s="738" t="s">
        <v>6640</v>
      </c>
      <c r="P927" s="734" t="s">
        <v>3312</v>
      </c>
      <c r="Q927" s="734" t="s">
        <v>3305</v>
      </c>
      <c r="R927" t="s">
        <v>6964</v>
      </c>
    </row>
    <row r="928" spans="1:18">
      <c r="A928" s="721"/>
      <c r="B928" s="721">
        <v>4</v>
      </c>
      <c r="C928" s="722" t="s">
        <v>3315</v>
      </c>
      <c r="D928" s="723" t="s">
        <v>23</v>
      </c>
      <c r="E928" s="721" t="s">
        <v>254</v>
      </c>
      <c r="F928" s="721" t="s">
        <v>376</v>
      </c>
      <c r="G928" s="774">
        <v>41368</v>
      </c>
      <c r="H928" s="724">
        <f t="shared" ca="1" si="14"/>
        <v>7</v>
      </c>
      <c r="I928" s="725" t="s">
        <v>4508</v>
      </c>
      <c r="J928" s="738" t="s">
        <v>6624</v>
      </c>
      <c r="K928" s="738" t="s">
        <v>6622</v>
      </c>
      <c r="L928" s="726"/>
      <c r="M928" s="726" t="s">
        <v>6426</v>
      </c>
      <c r="N928" s="722" t="s">
        <v>2967</v>
      </c>
      <c r="O928" s="738" t="s">
        <v>6640</v>
      </c>
      <c r="P928" s="736" t="s">
        <v>3314</v>
      </c>
      <c r="Q928" s="734" t="s">
        <v>3305</v>
      </c>
      <c r="R928" t="s">
        <v>6964</v>
      </c>
    </row>
    <row r="929" spans="1:18">
      <c r="A929" s="721">
        <v>256</v>
      </c>
      <c r="B929" s="722">
        <v>1</v>
      </c>
      <c r="C929" s="722" t="s">
        <v>3317</v>
      </c>
      <c r="D929" s="723" t="s">
        <v>23</v>
      </c>
      <c r="E929" s="738" t="s">
        <v>221</v>
      </c>
      <c r="F929" s="738" t="s">
        <v>733</v>
      </c>
      <c r="G929" s="774">
        <v>32489</v>
      </c>
      <c r="H929" s="724">
        <f t="shared" ca="1" si="14"/>
        <v>31</v>
      </c>
      <c r="I929" s="747" t="s">
        <v>1403</v>
      </c>
      <c r="J929" s="738" t="s">
        <v>258</v>
      </c>
      <c r="K929" s="738" t="s">
        <v>165</v>
      </c>
      <c r="L929" s="726"/>
      <c r="M929" s="726" t="s">
        <v>6426</v>
      </c>
      <c r="N929" s="722" t="s">
        <v>2967</v>
      </c>
      <c r="O929" s="738" t="s">
        <v>222</v>
      </c>
      <c r="P929" s="736" t="s">
        <v>3316</v>
      </c>
      <c r="Q929" s="736" t="s">
        <v>3318</v>
      </c>
      <c r="R929" t="s">
        <v>6964</v>
      </c>
    </row>
    <row r="930" spans="1:18">
      <c r="A930" s="721"/>
      <c r="B930" s="738">
        <v>2</v>
      </c>
      <c r="C930" s="722" t="s">
        <v>3320</v>
      </c>
      <c r="D930" s="723" t="s">
        <v>16</v>
      </c>
      <c r="E930" s="721" t="s">
        <v>221</v>
      </c>
      <c r="F930" s="721" t="s">
        <v>733</v>
      </c>
      <c r="G930" s="777">
        <v>34097</v>
      </c>
      <c r="H930" s="724">
        <f t="shared" ca="1" si="14"/>
        <v>26</v>
      </c>
      <c r="I930" s="725" t="s">
        <v>1403</v>
      </c>
      <c r="J930" s="721" t="s">
        <v>258</v>
      </c>
      <c r="K930" s="721" t="s">
        <v>6621</v>
      </c>
      <c r="L930" s="726"/>
      <c r="M930" s="726" t="s">
        <v>6426</v>
      </c>
      <c r="N930" s="722" t="s">
        <v>2967</v>
      </c>
      <c r="O930" s="721" t="s">
        <v>245</v>
      </c>
      <c r="P930" s="727" t="s">
        <v>3319</v>
      </c>
      <c r="Q930" s="736" t="s">
        <v>3318</v>
      </c>
      <c r="R930" t="s">
        <v>6964</v>
      </c>
    </row>
    <row r="931" spans="1:18">
      <c r="A931" s="721"/>
      <c r="B931" s="738">
        <v>3</v>
      </c>
      <c r="C931" s="722" t="s">
        <v>3324</v>
      </c>
      <c r="D931" s="723" t="s">
        <v>23</v>
      </c>
      <c r="E931" s="738" t="s">
        <v>254</v>
      </c>
      <c r="F931" s="738" t="s">
        <v>230</v>
      </c>
      <c r="G931" s="774">
        <v>40369</v>
      </c>
      <c r="H931" s="724">
        <f t="shared" ca="1" si="14"/>
        <v>9</v>
      </c>
      <c r="I931" s="747" t="s">
        <v>1403</v>
      </c>
      <c r="J931" s="738" t="s">
        <v>6624</v>
      </c>
      <c r="K931" s="738" t="s">
        <v>6622</v>
      </c>
      <c r="L931" s="726"/>
      <c r="M931" s="726" t="s">
        <v>6426</v>
      </c>
      <c r="N931" s="722" t="s">
        <v>2967</v>
      </c>
      <c r="O931" s="738" t="s">
        <v>6640</v>
      </c>
      <c r="P931" s="727" t="s">
        <v>3323</v>
      </c>
      <c r="Q931" s="736" t="s">
        <v>3318</v>
      </c>
      <c r="R931" t="s">
        <v>6964</v>
      </c>
    </row>
    <row r="932" spans="1:18">
      <c r="A932" s="721">
        <v>257</v>
      </c>
      <c r="B932" s="722">
        <v>1</v>
      </c>
      <c r="C932" s="722" t="s">
        <v>3326</v>
      </c>
      <c r="D932" s="723" t="s">
        <v>23</v>
      </c>
      <c r="E932" s="738" t="s">
        <v>1440</v>
      </c>
      <c r="F932" s="738" t="s">
        <v>1154</v>
      </c>
      <c r="G932" s="774">
        <v>28784</v>
      </c>
      <c r="H932" s="724">
        <f t="shared" ca="1" si="14"/>
        <v>41</v>
      </c>
      <c r="I932" s="747" t="s">
        <v>1403</v>
      </c>
      <c r="J932" s="738" t="s">
        <v>267</v>
      </c>
      <c r="K932" s="738" t="s">
        <v>261</v>
      </c>
      <c r="L932" s="726"/>
      <c r="M932" s="726" t="s">
        <v>6426</v>
      </c>
      <c r="N932" s="722" t="s">
        <v>2967</v>
      </c>
      <c r="O932" s="738" t="s">
        <v>222</v>
      </c>
      <c r="P932" s="727" t="s">
        <v>3325</v>
      </c>
      <c r="Q932" s="727" t="s">
        <v>3327</v>
      </c>
      <c r="R932" t="s">
        <v>6964</v>
      </c>
    </row>
    <row r="933" spans="1:18">
      <c r="A933" s="721"/>
      <c r="B933" s="738">
        <v>2</v>
      </c>
      <c r="C933" s="722" t="s">
        <v>3329</v>
      </c>
      <c r="D933" s="723" t="s">
        <v>23</v>
      </c>
      <c r="E933" s="738" t="s">
        <v>254</v>
      </c>
      <c r="F933" s="738" t="s">
        <v>376</v>
      </c>
      <c r="G933" s="774">
        <v>36584</v>
      </c>
      <c r="H933" s="724">
        <f t="shared" ca="1" si="14"/>
        <v>20</v>
      </c>
      <c r="I933" s="747" t="s">
        <v>1403</v>
      </c>
      <c r="J933" s="738" t="s">
        <v>258</v>
      </c>
      <c r="K933" s="738" t="s">
        <v>6622</v>
      </c>
      <c r="L933" s="726"/>
      <c r="M933" s="726" t="s">
        <v>6426</v>
      </c>
      <c r="N933" s="722" t="s">
        <v>2967</v>
      </c>
      <c r="O933" s="738" t="s">
        <v>6640</v>
      </c>
      <c r="P933" s="727" t="s">
        <v>3328</v>
      </c>
      <c r="Q933" s="727" t="s">
        <v>3327</v>
      </c>
      <c r="R933" t="s">
        <v>6964</v>
      </c>
    </row>
    <row r="934" spans="1:18">
      <c r="A934" s="721">
        <v>258</v>
      </c>
      <c r="B934" s="738">
        <v>1</v>
      </c>
      <c r="C934" s="722" t="s">
        <v>3691</v>
      </c>
      <c r="D934" s="723" t="s">
        <v>16</v>
      </c>
      <c r="E934" s="738" t="s">
        <v>254</v>
      </c>
      <c r="F934" s="738" t="s">
        <v>524</v>
      </c>
      <c r="G934" s="774">
        <v>31388</v>
      </c>
      <c r="H934" s="724">
        <f ca="1">DATEDIF(G934,TODAY(),"Y")</f>
        <v>34</v>
      </c>
      <c r="I934" s="747" t="s">
        <v>1403</v>
      </c>
      <c r="J934" s="738" t="s">
        <v>241</v>
      </c>
      <c r="K934" s="738" t="s">
        <v>6621</v>
      </c>
      <c r="L934" s="726"/>
      <c r="M934" s="726" t="s">
        <v>6426</v>
      </c>
      <c r="N934" s="722" t="s">
        <v>3334</v>
      </c>
      <c r="O934" s="738" t="s">
        <v>245</v>
      </c>
      <c r="P934" s="727" t="s">
        <v>3690</v>
      </c>
      <c r="Q934" s="736" t="s">
        <v>3689</v>
      </c>
      <c r="R934" t="s">
        <v>6965</v>
      </c>
    </row>
    <row r="935" spans="1:18">
      <c r="A935" s="721"/>
      <c r="B935" s="738">
        <v>2</v>
      </c>
      <c r="C935" s="722" t="s">
        <v>3695</v>
      </c>
      <c r="D935" s="723" t="s">
        <v>23</v>
      </c>
      <c r="E935" s="738" t="s">
        <v>221</v>
      </c>
      <c r="F935" s="738" t="s">
        <v>230</v>
      </c>
      <c r="G935" s="774">
        <v>38333</v>
      </c>
      <c r="H935" s="724">
        <f ca="1">DATEDIF(G935,TODAY(),"Y")</f>
        <v>15</v>
      </c>
      <c r="I935" s="747" t="s">
        <v>1403</v>
      </c>
      <c r="J935" s="738" t="s">
        <v>249</v>
      </c>
      <c r="K935" s="738" t="s">
        <v>6623</v>
      </c>
      <c r="L935" s="726"/>
      <c r="M935" s="726" t="s">
        <v>6426</v>
      </c>
      <c r="N935" s="722" t="s">
        <v>3334</v>
      </c>
      <c r="O935" s="738" t="s">
        <v>6640</v>
      </c>
      <c r="P935" s="727" t="s">
        <v>3694</v>
      </c>
      <c r="Q935" s="736" t="s">
        <v>3689</v>
      </c>
      <c r="R935" t="s">
        <v>6965</v>
      </c>
    </row>
    <row r="936" spans="1:18">
      <c r="A936" s="721">
        <v>259</v>
      </c>
      <c r="B936" s="722">
        <v>1</v>
      </c>
      <c r="C936" s="722" t="s">
        <v>3693</v>
      </c>
      <c r="D936" s="723" t="s">
        <v>23</v>
      </c>
      <c r="E936" s="721" t="s">
        <v>221</v>
      </c>
      <c r="F936" s="721" t="s">
        <v>524</v>
      </c>
      <c r="G936" s="774">
        <v>22627</v>
      </c>
      <c r="H936" s="724">
        <f ca="1">DATEDIF(G936,TODAY(),"Y")</f>
        <v>58</v>
      </c>
      <c r="I936" s="725" t="s">
        <v>1403</v>
      </c>
      <c r="J936" s="721" t="s">
        <v>241</v>
      </c>
      <c r="K936" s="721" t="s">
        <v>165</v>
      </c>
      <c r="L936" s="726"/>
      <c r="M936" s="726" t="s">
        <v>6426</v>
      </c>
      <c r="N936" s="722" t="s">
        <v>3334</v>
      </c>
      <c r="O936" s="721" t="s">
        <v>222</v>
      </c>
      <c r="P936" s="722" t="s">
        <v>3696</v>
      </c>
      <c r="Q936" s="722" t="s">
        <v>3699</v>
      </c>
      <c r="R936" t="s">
        <v>6965</v>
      </c>
    </row>
    <row r="937" spans="1:18" s="622" customFormat="1">
      <c r="A937" s="721"/>
      <c r="B937" s="738">
        <v>2</v>
      </c>
      <c r="C937" s="722" t="s">
        <v>3701</v>
      </c>
      <c r="D937" s="723" t="s">
        <v>16</v>
      </c>
      <c r="E937" s="721" t="s">
        <v>221</v>
      </c>
      <c r="F937" s="721" t="s">
        <v>524</v>
      </c>
      <c r="G937" s="774">
        <v>24453</v>
      </c>
      <c r="H937" s="724">
        <f ca="1">DATEDIF(G937,TODAY(),"Y")</f>
        <v>53</v>
      </c>
      <c r="I937" s="725" t="s">
        <v>1403</v>
      </c>
      <c r="J937" s="721" t="s">
        <v>241</v>
      </c>
      <c r="K937" s="721" t="s">
        <v>6621</v>
      </c>
      <c r="L937" s="726"/>
      <c r="M937" s="726" t="s">
        <v>6426</v>
      </c>
      <c r="N937" s="722" t="s">
        <v>3334</v>
      </c>
      <c r="O937" s="721" t="s">
        <v>245</v>
      </c>
      <c r="P937" s="722" t="s">
        <v>3700</v>
      </c>
      <c r="Q937" s="722" t="s">
        <v>3699</v>
      </c>
      <c r="R937" t="s">
        <v>6965</v>
      </c>
    </row>
    <row r="938" spans="1:18">
      <c r="A938" s="721"/>
      <c r="B938" s="738">
        <v>3</v>
      </c>
      <c r="C938" s="722" t="s">
        <v>3705</v>
      </c>
      <c r="D938" s="723" t="s">
        <v>23</v>
      </c>
      <c r="E938" s="721" t="s">
        <v>254</v>
      </c>
      <c r="F938" s="721" t="s">
        <v>22</v>
      </c>
      <c r="G938" s="774">
        <v>36141</v>
      </c>
      <c r="H938" s="724">
        <f ca="1">DATEDIF(G938,TODAY(),"Y")</f>
        <v>21</v>
      </c>
      <c r="I938" s="725" t="s">
        <v>1403</v>
      </c>
      <c r="J938" s="721" t="s">
        <v>258</v>
      </c>
      <c r="K938" s="721" t="s">
        <v>6623</v>
      </c>
      <c r="L938" s="726"/>
      <c r="M938" s="726" t="s">
        <v>6426</v>
      </c>
      <c r="N938" s="722" t="s">
        <v>3334</v>
      </c>
      <c r="O938" s="721" t="s">
        <v>6640</v>
      </c>
      <c r="P938" s="722" t="s">
        <v>3704</v>
      </c>
      <c r="Q938" s="722" t="s">
        <v>3699</v>
      </c>
      <c r="R938" t="s">
        <v>6965</v>
      </c>
    </row>
    <row r="939" spans="1:18" s="884" customFormat="1">
      <c r="A939" s="808">
        <v>260</v>
      </c>
      <c r="B939" s="808">
        <v>1</v>
      </c>
      <c r="C939" s="808" t="s">
        <v>2858</v>
      </c>
      <c r="D939" s="907" t="s">
        <v>23</v>
      </c>
      <c r="E939" s="808" t="s">
        <v>221</v>
      </c>
      <c r="F939" s="808" t="s">
        <v>524</v>
      </c>
      <c r="G939" s="908">
        <v>17897</v>
      </c>
      <c r="H939" s="909">
        <f t="shared" ca="1" si="14"/>
        <v>71</v>
      </c>
      <c r="I939" s="907" t="s">
        <v>1403</v>
      </c>
      <c r="J939" s="808" t="s">
        <v>241</v>
      </c>
      <c r="K939" s="808" t="s">
        <v>165</v>
      </c>
      <c r="L939" s="910"/>
      <c r="M939" s="910" t="s">
        <v>6426</v>
      </c>
      <c r="N939" s="808" t="s">
        <v>3334</v>
      </c>
      <c r="O939" s="808" t="s">
        <v>222</v>
      </c>
      <c r="P939" s="913" t="s">
        <v>3332</v>
      </c>
      <c r="Q939" s="914" t="s">
        <v>3333</v>
      </c>
      <c r="R939" s="884" t="s">
        <v>6965</v>
      </c>
    </row>
    <row r="940" spans="1:18">
      <c r="A940" s="721"/>
      <c r="B940" s="721">
        <v>2</v>
      </c>
      <c r="C940" s="722" t="s">
        <v>3337</v>
      </c>
      <c r="D940" s="723" t="s">
        <v>16</v>
      </c>
      <c r="E940" s="721" t="s">
        <v>221</v>
      </c>
      <c r="F940" s="721" t="s">
        <v>524</v>
      </c>
      <c r="G940" s="774">
        <v>20285</v>
      </c>
      <c r="H940" s="724">
        <f t="shared" ca="1" si="14"/>
        <v>64</v>
      </c>
      <c r="I940" s="725" t="s">
        <v>1403</v>
      </c>
      <c r="J940" s="721" t="s">
        <v>241</v>
      </c>
      <c r="K940" s="721" t="s">
        <v>6621</v>
      </c>
      <c r="L940" s="726"/>
      <c r="M940" s="726" t="s">
        <v>6426</v>
      </c>
      <c r="N940" s="722" t="s">
        <v>3334</v>
      </c>
      <c r="O940" s="721" t="s">
        <v>245</v>
      </c>
      <c r="P940" s="722" t="s">
        <v>3336</v>
      </c>
      <c r="Q940" s="734" t="s">
        <v>3333</v>
      </c>
      <c r="R940" t="s">
        <v>6965</v>
      </c>
    </row>
    <row r="941" spans="1:18">
      <c r="A941" s="721">
        <v>261</v>
      </c>
      <c r="B941" s="721">
        <v>1</v>
      </c>
      <c r="C941" s="722" t="s">
        <v>3342</v>
      </c>
      <c r="D941" s="723" t="s">
        <v>23</v>
      </c>
      <c r="E941" s="721" t="s">
        <v>221</v>
      </c>
      <c r="F941" s="721" t="s">
        <v>524</v>
      </c>
      <c r="G941" s="774">
        <v>27329</v>
      </c>
      <c r="H941" s="724">
        <f t="shared" ca="1" si="14"/>
        <v>45</v>
      </c>
      <c r="I941" s="725" t="s">
        <v>1403</v>
      </c>
      <c r="J941" s="721" t="s">
        <v>267</v>
      </c>
      <c r="K941" s="721" t="s">
        <v>165</v>
      </c>
      <c r="L941" s="726"/>
      <c r="M941" s="726" t="s">
        <v>6426</v>
      </c>
      <c r="N941" s="722" t="s">
        <v>3334</v>
      </c>
      <c r="O941" s="721" t="s">
        <v>222</v>
      </c>
      <c r="P941" s="722" t="s">
        <v>3341</v>
      </c>
      <c r="Q941" s="722" t="s">
        <v>3344</v>
      </c>
      <c r="R941" t="s">
        <v>6965</v>
      </c>
    </row>
    <row r="942" spans="1:18">
      <c r="A942" s="721"/>
      <c r="B942" s="721">
        <v>2</v>
      </c>
      <c r="C942" s="722" t="s">
        <v>3346</v>
      </c>
      <c r="D942" s="723" t="s">
        <v>16</v>
      </c>
      <c r="E942" s="721" t="s">
        <v>221</v>
      </c>
      <c r="F942" s="721" t="s">
        <v>524</v>
      </c>
      <c r="G942" s="774">
        <v>29774</v>
      </c>
      <c r="H942" s="724">
        <f t="shared" ca="1" si="14"/>
        <v>38</v>
      </c>
      <c r="I942" s="725" t="s">
        <v>1403</v>
      </c>
      <c r="J942" s="721" t="s">
        <v>258</v>
      </c>
      <c r="K942" s="721" t="s">
        <v>6621</v>
      </c>
      <c r="L942" s="726"/>
      <c r="M942" s="726" t="s">
        <v>6426</v>
      </c>
      <c r="N942" s="722" t="s">
        <v>3334</v>
      </c>
      <c r="O942" s="721" t="s">
        <v>245</v>
      </c>
      <c r="P942" s="734" t="s">
        <v>3345</v>
      </c>
      <c r="Q942" s="722" t="s">
        <v>3344</v>
      </c>
      <c r="R942" t="s">
        <v>6965</v>
      </c>
    </row>
    <row r="943" spans="1:18">
      <c r="A943" s="721"/>
      <c r="B943" s="721">
        <v>3</v>
      </c>
      <c r="C943" s="722" t="s">
        <v>3350</v>
      </c>
      <c r="D943" s="723" t="s">
        <v>23</v>
      </c>
      <c r="E943" s="721" t="s">
        <v>254</v>
      </c>
      <c r="F943" s="721" t="s">
        <v>524</v>
      </c>
      <c r="G943" s="774">
        <v>36544</v>
      </c>
      <c r="H943" s="724">
        <f t="shared" ca="1" si="14"/>
        <v>20</v>
      </c>
      <c r="I943" s="725" t="s">
        <v>1403</v>
      </c>
      <c r="J943" s="721" t="s">
        <v>258</v>
      </c>
      <c r="K943" s="721" t="s">
        <v>6623</v>
      </c>
      <c r="L943" s="726"/>
      <c r="M943" s="726" t="s">
        <v>6426</v>
      </c>
      <c r="N943" s="722" t="s">
        <v>3334</v>
      </c>
      <c r="O943" s="721" t="s">
        <v>6640</v>
      </c>
      <c r="P943" s="734" t="s">
        <v>3349</v>
      </c>
      <c r="Q943" s="722" t="s">
        <v>3344</v>
      </c>
      <c r="R943" t="s">
        <v>6965</v>
      </c>
    </row>
    <row r="944" spans="1:18">
      <c r="A944" s="721"/>
      <c r="B944" s="721">
        <v>4</v>
      </c>
      <c r="C944" s="722" t="s">
        <v>3352</v>
      </c>
      <c r="D944" s="723" t="s">
        <v>16</v>
      </c>
      <c r="E944" s="721" t="s">
        <v>254</v>
      </c>
      <c r="F944" s="721" t="s">
        <v>524</v>
      </c>
      <c r="G944" s="774">
        <v>41400</v>
      </c>
      <c r="H944" s="724">
        <f t="shared" ca="1" si="14"/>
        <v>6</v>
      </c>
      <c r="I944" s="725" t="s">
        <v>1403</v>
      </c>
      <c r="J944" s="721" t="s">
        <v>6624</v>
      </c>
      <c r="K944" s="721" t="s">
        <v>6622</v>
      </c>
      <c r="L944" s="726"/>
      <c r="M944" s="726" t="s">
        <v>6426</v>
      </c>
      <c r="N944" s="722" t="s">
        <v>3334</v>
      </c>
      <c r="O944" s="721" t="s">
        <v>6640</v>
      </c>
      <c r="P944" s="734" t="s">
        <v>3351</v>
      </c>
      <c r="Q944" s="722" t="s">
        <v>3344</v>
      </c>
      <c r="R944" t="s">
        <v>6965</v>
      </c>
    </row>
    <row r="945" spans="1:18">
      <c r="A945" s="721"/>
      <c r="B945" s="721">
        <v>5</v>
      </c>
      <c r="C945" s="722" t="s">
        <v>3348</v>
      </c>
      <c r="D945" s="723" t="s">
        <v>23</v>
      </c>
      <c r="E945" s="721" t="s">
        <v>221</v>
      </c>
      <c r="F945" s="721" t="s">
        <v>524</v>
      </c>
      <c r="G945" s="774">
        <v>19064</v>
      </c>
      <c r="H945" s="724">
        <f t="shared" ca="1" si="14"/>
        <v>68</v>
      </c>
      <c r="I945" s="725" t="s">
        <v>1403</v>
      </c>
      <c r="J945" s="721" t="s">
        <v>241</v>
      </c>
      <c r="K945" s="721" t="s">
        <v>165</v>
      </c>
      <c r="L945" s="726"/>
      <c r="M945" s="726" t="s">
        <v>6426</v>
      </c>
      <c r="N945" s="722" t="s">
        <v>3334</v>
      </c>
      <c r="O945" s="721" t="s">
        <v>1261</v>
      </c>
      <c r="P945" s="741" t="s">
        <v>3353</v>
      </c>
      <c r="Q945" s="722" t="s">
        <v>3344</v>
      </c>
      <c r="R945" t="s">
        <v>6965</v>
      </c>
    </row>
    <row r="946" spans="1:18">
      <c r="A946" s="721">
        <v>262</v>
      </c>
      <c r="B946" s="721">
        <v>1</v>
      </c>
      <c r="C946" s="722" t="s">
        <v>3357</v>
      </c>
      <c r="D946" s="723" t="s">
        <v>23</v>
      </c>
      <c r="E946" s="721" t="s">
        <v>221</v>
      </c>
      <c r="F946" s="721" t="s">
        <v>524</v>
      </c>
      <c r="G946" s="774">
        <v>18094</v>
      </c>
      <c r="H946" s="724">
        <f t="shared" ca="1" si="14"/>
        <v>70</v>
      </c>
      <c r="I946" s="725" t="s">
        <v>1403</v>
      </c>
      <c r="J946" s="721" t="s">
        <v>241</v>
      </c>
      <c r="K946" s="721" t="s">
        <v>165</v>
      </c>
      <c r="L946" s="726"/>
      <c r="M946" s="726" t="s">
        <v>6426</v>
      </c>
      <c r="N946" s="722" t="s">
        <v>3334</v>
      </c>
      <c r="O946" s="721" t="s">
        <v>222</v>
      </c>
      <c r="P946" s="722" t="s">
        <v>3356</v>
      </c>
      <c r="Q946" s="722" t="s">
        <v>3360</v>
      </c>
      <c r="R946" t="s">
        <v>6965</v>
      </c>
    </row>
    <row r="947" spans="1:18">
      <c r="A947" s="721"/>
      <c r="B947" s="721">
        <v>2</v>
      </c>
      <c r="C947" s="722" t="s">
        <v>3362</v>
      </c>
      <c r="D947" s="723" t="s">
        <v>16</v>
      </c>
      <c r="E947" s="721" t="s">
        <v>221</v>
      </c>
      <c r="F947" s="721" t="s">
        <v>524</v>
      </c>
      <c r="G947" s="774">
        <v>21746</v>
      </c>
      <c r="H947" s="724">
        <f t="shared" ca="1" si="14"/>
        <v>60</v>
      </c>
      <c r="I947" s="725" t="s">
        <v>1403</v>
      </c>
      <c r="J947" s="721" t="s">
        <v>241</v>
      </c>
      <c r="K947" s="721" t="s">
        <v>6621</v>
      </c>
      <c r="L947" s="726"/>
      <c r="M947" s="726" t="s">
        <v>6426</v>
      </c>
      <c r="N947" s="722" t="s">
        <v>3334</v>
      </c>
      <c r="O947" s="721" t="s">
        <v>245</v>
      </c>
      <c r="P947" s="722" t="s">
        <v>3361</v>
      </c>
      <c r="Q947" s="722" t="s">
        <v>3360</v>
      </c>
      <c r="R947" t="s">
        <v>6965</v>
      </c>
    </row>
    <row r="948" spans="1:18">
      <c r="A948" s="721">
        <v>263</v>
      </c>
      <c r="B948" s="721">
        <v>1</v>
      </c>
      <c r="C948" s="722" t="s">
        <v>3366</v>
      </c>
      <c r="D948" s="723" t="s">
        <v>23</v>
      </c>
      <c r="E948" s="721" t="s">
        <v>221</v>
      </c>
      <c r="F948" s="721" t="s">
        <v>22</v>
      </c>
      <c r="G948" s="774">
        <v>27130</v>
      </c>
      <c r="H948" s="724">
        <f t="shared" ca="1" si="14"/>
        <v>45</v>
      </c>
      <c r="I948" s="725" t="s">
        <v>1403</v>
      </c>
      <c r="J948" s="721" t="s">
        <v>258</v>
      </c>
      <c r="K948" s="721" t="s">
        <v>165</v>
      </c>
      <c r="L948" s="726"/>
      <c r="M948" s="726" t="s">
        <v>6426</v>
      </c>
      <c r="N948" s="722" t="s">
        <v>3334</v>
      </c>
      <c r="O948" s="721" t="s">
        <v>222</v>
      </c>
      <c r="P948" s="722" t="s">
        <v>3365</v>
      </c>
      <c r="Q948" s="722" t="s">
        <v>3367</v>
      </c>
      <c r="R948" t="s">
        <v>6965</v>
      </c>
    </row>
    <row r="949" spans="1:18">
      <c r="A949" s="721"/>
      <c r="B949" s="721">
        <v>2</v>
      </c>
      <c r="C949" s="722" t="s">
        <v>3369</v>
      </c>
      <c r="D949" s="723" t="s">
        <v>16</v>
      </c>
      <c r="E949" s="721" t="s">
        <v>221</v>
      </c>
      <c r="F949" s="721" t="s">
        <v>524</v>
      </c>
      <c r="G949" s="774">
        <v>29230</v>
      </c>
      <c r="H949" s="724">
        <f t="shared" ca="1" si="14"/>
        <v>40</v>
      </c>
      <c r="I949" s="725" t="s">
        <v>1403</v>
      </c>
      <c r="J949" s="721" t="s">
        <v>241</v>
      </c>
      <c r="K949" s="721" t="s">
        <v>165</v>
      </c>
      <c r="L949" s="726"/>
      <c r="M949" s="726" t="s">
        <v>6426</v>
      </c>
      <c r="N949" s="722" t="s">
        <v>3334</v>
      </c>
      <c r="O949" s="721" t="s">
        <v>245</v>
      </c>
      <c r="P949" s="722" t="s">
        <v>3368</v>
      </c>
      <c r="Q949" s="722" t="s">
        <v>3367</v>
      </c>
      <c r="R949" t="s">
        <v>6965</v>
      </c>
    </row>
    <row r="950" spans="1:18">
      <c r="A950" s="721"/>
      <c r="B950" s="721">
        <v>3</v>
      </c>
      <c r="C950" s="722" t="s">
        <v>3373</v>
      </c>
      <c r="D950" s="723" t="s">
        <v>16</v>
      </c>
      <c r="E950" s="721" t="s">
        <v>254</v>
      </c>
      <c r="F950" s="721" t="s">
        <v>524</v>
      </c>
      <c r="G950" s="774">
        <v>35274</v>
      </c>
      <c r="H950" s="724">
        <f t="shared" ca="1" si="14"/>
        <v>23</v>
      </c>
      <c r="I950" s="725" t="s">
        <v>1403</v>
      </c>
      <c r="J950" s="721" t="s">
        <v>344</v>
      </c>
      <c r="K950" s="721" t="s">
        <v>6623</v>
      </c>
      <c r="L950" s="726"/>
      <c r="M950" s="726" t="s">
        <v>6426</v>
      </c>
      <c r="N950" s="722" t="s">
        <v>3334</v>
      </c>
      <c r="O950" s="721" t="s">
        <v>6640</v>
      </c>
      <c r="P950" s="722" t="s">
        <v>3372</v>
      </c>
      <c r="Q950" s="722" t="s">
        <v>3367</v>
      </c>
      <c r="R950" t="s">
        <v>6965</v>
      </c>
    </row>
    <row r="951" spans="1:18">
      <c r="A951" s="721"/>
      <c r="B951" s="721">
        <v>4</v>
      </c>
      <c r="C951" s="722" t="s">
        <v>3376</v>
      </c>
      <c r="D951" s="723" t="s">
        <v>23</v>
      </c>
      <c r="E951" s="721" t="s">
        <v>221</v>
      </c>
      <c r="F951" s="721" t="s">
        <v>524</v>
      </c>
      <c r="G951" s="774">
        <v>38989</v>
      </c>
      <c r="H951" s="724">
        <f t="shared" ca="1" si="14"/>
        <v>13</v>
      </c>
      <c r="I951" s="725" t="s">
        <v>1403</v>
      </c>
      <c r="J951" s="721" t="s">
        <v>249</v>
      </c>
      <c r="K951" s="721" t="s">
        <v>6623</v>
      </c>
      <c r="L951" s="726"/>
      <c r="M951" s="726" t="s">
        <v>6426</v>
      </c>
      <c r="N951" s="722" t="s">
        <v>3334</v>
      </c>
      <c r="O951" s="721" t="s">
        <v>6640</v>
      </c>
      <c r="P951" s="722" t="s">
        <v>3375</v>
      </c>
      <c r="Q951" s="722" t="s">
        <v>3367</v>
      </c>
      <c r="R951" t="s">
        <v>6965</v>
      </c>
    </row>
    <row r="952" spans="1:18">
      <c r="A952" s="721">
        <v>264</v>
      </c>
      <c r="B952" s="733">
        <v>1</v>
      </c>
      <c r="C952" s="732" t="s">
        <v>3379</v>
      </c>
      <c r="D952" s="723" t="s">
        <v>23</v>
      </c>
      <c r="E952" s="733" t="s">
        <v>221</v>
      </c>
      <c r="F952" s="733" t="s">
        <v>524</v>
      </c>
      <c r="G952" s="775">
        <v>27287</v>
      </c>
      <c r="H952" s="724">
        <f t="shared" ca="1" si="14"/>
        <v>45</v>
      </c>
      <c r="I952" s="723" t="s">
        <v>1403</v>
      </c>
      <c r="J952" s="733" t="s">
        <v>258</v>
      </c>
      <c r="K952" s="733" t="s">
        <v>165</v>
      </c>
      <c r="L952" s="726"/>
      <c r="M952" s="726" t="s">
        <v>6426</v>
      </c>
      <c r="N952" s="722" t="s">
        <v>3334</v>
      </c>
      <c r="O952" s="733" t="s">
        <v>222</v>
      </c>
      <c r="P952" s="732" t="s">
        <v>3378</v>
      </c>
      <c r="Q952" s="732" t="s">
        <v>3382</v>
      </c>
      <c r="R952" t="s">
        <v>6965</v>
      </c>
    </row>
    <row r="953" spans="1:18">
      <c r="A953" s="721"/>
      <c r="B953" s="733">
        <v>2</v>
      </c>
      <c r="C953" s="732" t="s">
        <v>3384</v>
      </c>
      <c r="D953" s="723" t="s">
        <v>16</v>
      </c>
      <c r="E953" s="733" t="s">
        <v>221</v>
      </c>
      <c r="F953" s="733" t="s">
        <v>524</v>
      </c>
      <c r="G953" s="775">
        <v>29221</v>
      </c>
      <c r="H953" s="724">
        <f t="shared" ca="1" si="14"/>
        <v>40</v>
      </c>
      <c r="I953" s="723" t="s">
        <v>1403</v>
      </c>
      <c r="J953" s="733" t="s">
        <v>241</v>
      </c>
      <c r="K953" s="733" t="s">
        <v>6621</v>
      </c>
      <c r="L953" s="726"/>
      <c r="M953" s="726" t="s">
        <v>6426</v>
      </c>
      <c r="N953" s="722" t="s">
        <v>3334</v>
      </c>
      <c r="O953" s="733" t="s">
        <v>245</v>
      </c>
      <c r="P953" s="732" t="s">
        <v>3383</v>
      </c>
      <c r="Q953" s="732" t="s">
        <v>3382</v>
      </c>
      <c r="R953" t="s">
        <v>6965</v>
      </c>
    </row>
    <row r="954" spans="1:18">
      <c r="A954" s="721"/>
      <c r="B954" s="733">
        <v>3</v>
      </c>
      <c r="C954" s="732" t="s">
        <v>3387</v>
      </c>
      <c r="D954" s="723" t="s">
        <v>16</v>
      </c>
      <c r="E954" s="733" t="s">
        <v>254</v>
      </c>
      <c r="F954" s="733" t="s">
        <v>524</v>
      </c>
      <c r="G954" s="775">
        <v>40898</v>
      </c>
      <c r="H954" s="724">
        <f t="shared" ca="1" si="14"/>
        <v>8</v>
      </c>
      <c r="I954" s="723" t="s">
        <v>1403</v>
      </c>
      <c r="J954" s="733" t="s">
        <v>6624</v>
      </c>
      <c r="K954" s="733" t="s">
        <v>6622</v>
      </c>
      <c r="L954" s="726"/>
      <c r="M954" s="726" t="s">
        <v>6426</v>
      </c>
      <c r="N954" s="722" t="s">
        <v>3334</v>
      </c>
      <c r="O954" s="733" t="s">
        <v>6640</v>
      </c>
      <c r="P954" s="732"/>
      <c r="Q954" s="732" t="s">
        <v>3382</v>
      </c>
      <c r="R954" t="s">
        <v>6965</v>
      </c>
    </row>
    <row r="955" spans="1:18">
      <c r="A955" s="721">
        <v>265</v>
      </c>
      <c r="B955" s="721">
        <v>1</v>
      </c>
      <c r="C955" s="722" t="s">
        <v>3416</v>
      </c>
      <c r="D955" s="723" t="s">
        <v>23</v>
      </c>
      <c r="E955" s="721" t="s">
        <v>221</v>
      </c>
      <c r="F955" s="721" t="s">
        <v>22</v>
      </c>
      <c r="G955" s="774">
        <v>22746</v>
      </c>
      <c r="H955" s="724">
        <f t="shared" ref="H955:H1010" ca="1" si="15">DATEDIF(G955,TODAY(),"Y")</f>
        <v>58</v>
      </c>
      <c r="I955" s="725" t="s">
        <v>1403</v>
      </c>
      <c r="J955" s="721" t="s">
        <v>258</v>
      </c>
      <c r="K955" s="721" t="s">
        <v>165</v>
      </c>
      <c r="L955" s="726"/>
      <c r="M955" s="726" t="s">
        <v>6426</v>
      </c>
      <c r="N955" s="722" t="s">
        <v>3334</v>
      </c>
      <c r="O955" s="721" t="s">
        <v>222</v>
      </c>
      <c r="P955" s="722" t="s">
        <v>3415</v>
      </c>
      <c r="Q955" s="722" t="s">
        <v>3418</v>
      </c>
      <c r="R955" t="s">
        <v>6965</v>
      </c>
    </row>
    <row r="956" spans="1:18">
      <c r="A956" s="721"/>
      <c r="B956" s="721">
        <v>2</v>
      </c>
      <c r="C956" s="722" t="s">
        <v>3409</v>
      </c>
      <c r="D956" s="723" t="s">
        <v>16</v>
      </c>
      <c r="E956" s="721" t="s">
        <v>221</v>
      </c>
      <c r="F956" s="721" t="s">
        <v>524</v>
      </c>
      <c r="G956" s="774">
        <v>25034</v>
      </c>
      <c r="H956" s="724">
        <f t="shared" ca="1" si="15"/>
        <v>51</v>
      </c>
      <c r="I956" s="725" t="s">
        <v>1403</v>
      </c>
      <c r="J956" s="721" t="s">
        <v>241</v>
      </c>
      <c r="K956" s="721" t="s">
        <v>6621</v>
      </c>
      <c r="L956" s="726"/>
      <c r="M956" s="726" t="s">
        <v>6426</v>
      </c>
      <c r="N956" s="722" t="s">
        <v>3334</v>
      </c>
      <c r="O956" s="721" t="s">
        <v>245</v>
      </c>
      <c r="P956" s="722" t="s">
        <v>3419</v>
      </c>
      <c r="Q956" s="722" t="s">
        <v>3418</v>
      </c>
      <c r="R956" t="s">
        <v>6965</v>
      </c>
    </row>
    <row r="957" spans="1:18">
      <c r="A957" s="721">
        <v>266</v>
      </c>
      <c r="B957" s="721">
        <v>1</v>
      </c>
      <c r="C957" s="722" t="s">
        <v>3422</v>
      </c>
      <c r="D957" s="723" t="s">
        <v>23</v>
      </c>
      <c r="E957" s="721" t="s">
        <v>221</v>
      </c>
      <c r="F957" s="721" t="s">
        <v>524</v>
      </c>
      <c r="G957" s="774">
        <v>29781</v>
      </c>
      <c r="H957" s="724">
        <f t="shared" ca="1" si="15"/>
        <v>38</v>
      </c>
      <c r="I957" s="725" t="s">
        <v>1403</v>
      </c>
      <c r="J957" s="721" t="s">
        <v>6956</v>
      </c>
      <c r="K957" s="721" t="s">
        <v>470</v>
      </c>
      <c r="L957" s="726"/>
      <c r="M957" s="726" t="s">
        <v>6426</v>
      </c>
      <c r="N957" s="722" t="s">
        <v>3334</v>
      </c>
      <c r="O957" s="721" t="s">
        <v>222</v>
      </c>
      <c r="P957" s="722" t="s">
        <v>3421</v>
      </c>
      <c r="Q957" s="722" t="s">
        <v>3360</v>
      </c>
      <c r="R957" t="s">
        <v>6965</v>
      </c>
    </row>
    <row r="958" spans="1:18">
      <c r="A958" s="721"/>
      <c r="B958" s="721">
        <v>2</v>
      </c>
      <c r="C958" s="722" t="s">
        <v>3425</v>
      </c>
      <c r="D958" s="723" t="s">
        <v>16</v>
      </c>
      <c r="E958" s="721" t="s">
        <v>221</v>
      </c>
      <c r="F958" s="721" t="s">
        <v>524</v>
      </c>
      <c r="G958" s="774">
        <v>31754</v>
      </c>
      <c r="H958" s="724">
        <f t="shared" ca="1" si="15"/>
        <v>33</v>
      </c>
      <c r="I958" s="725" t="s">
        <v>1403</v>
      </c>
      <c r="J958" s="721" t="s">
        <v>6956</v>
      </c>
      <c r="K958" s="721" t="s">
        <v>6621</v>
      </c>
      <c r="L958" s="726"/>
      <c r="M958" s="726" t="s">
        <v>6426</v>
      </c>
      <c r="N958" s="722" t="s">
        <v>3334</v>
      </c>
      <c r="O958" s="721" t="s">
        <v>245</v>
      </c>
      <c r="P958" s="734" t="s">
        <v>3424</v>
      </c>
      <c r="Q958" s="722" t="s">
        <v>3360</v>
      </c>
      <c r="R958" t="s">
        <v>6965</v>
      </c>
    </row>
    <row r="959" spans="1:18">
      <c r="A959" s="721"/>
      <c r="B959" s="721">
        <v>3</v>
      </c>
      <c r="C959" s="722" t="s">
        <v>3429</v>
      </c>
      <c r="D959" s="723" t="s">
        <v>23</v>
      </c>
      <c r="E959" s="721" t="s">
        <v>254</v>
      </c>
      <c r="F959" s="721" t="s">
        <v>3430</v>
      </c>
      <c r="G959" s="774">
        <v>40138</v>
      </c>
      <c r="H959" s="724">
        <f t="shared" ca="1" si="15"/>
        <v>10</v>
      </c>
      <c r="I959" s="725" t="s">
        <v>1403</v>
      </c>
      <c r="J959" s="721" t="s">
        <v>6624</v>
      </c>
      <c r="K959" s="721" t="s">
        <v>6622</v>
      </c>
      <c r="L959" s="726"/>
      <c r="M959" s="726" t="s">
        <v>6426</v>
      </c>
      <c r="N959" s="722" t="s">
        <v>3334</v>
      </c>
      <c r="O959" s="721" t="s">
        <v>6640</v>
      </c>
      <c r="P959" s="722"/>
      <c r="Q959" s="722" t="s">
        <v>3360</v>
      </c>
      <c r="R959" t="s">
        <v>6965</v>
      </c>
    </row>
    <row r="960" spans="1:18">
      <c r="A960" s="721">
        <v>267</v>
      </c>
      <c r="B960" s="721">
        <v>1</v>
      </c>
      <c r="C960" s="732" t="s">
        <v>3432</v>
      </c>
      <c r="D960" s="723" t="s">
        <v>16</v>
      </c>
      <c r="E960" s="721" t="s">
        <v>2634</v>
      </c>
      <c r="F960" s="721" t="s">
        <v>524</v>
      </c>
      <c r="G960" s="774">
        <v>21746</v>
      </c>
      <c r="H960" s="724">
        <f t="shared" ca="1" si="15"/>
        <v>60</v>
      </c>
      <c r="I960" s="725" t="s">
        <v>1403</v>
      </c>
      <c r="J960" s="721" t="s">
        <v>241</v>
      </c>
      <c r="K960" s="721" t="s">
        <v>165</v>
      </c>
      <c r="L960" s="726"/>
      <c r="M960" s="726" t="s">
        <v>6426</v>
      </c>
      <c r="N960" s="722" t="s">
        <v>3334</v>
      </c>
      <c r="O960" s="721" t="s">
        <v>222</v>
      </c>
      <c r="P960" s="734" t="s">
        <v>3431</v>
      </c>
      <c r="Q960" s="734" t="s">
        <v>3435</v>
      </c>
      <c r="R960" t="s">
        <v>6965</v>
      </c>
    </row>
    <row r="961" spans="1:18">
      <c r="A961" s="721">
        <v>268</v>
      </c>
      <c r="B961" s="721">
        <v>1</v>
      </c>
      <c r="C961" s="722" t="s">
        <v>3437</v>
      </c>
      <c r="D961" s="723" t="s">
        <v>23</v>
      </c>
      <c r="E961" s="721" t="s">
        <v>221</v>
      </c>
      <c r="F961" s="721" t="s">
        <v>3010</v>
      </c>
      <c r="G961" s="774">
        <v>25756</v>
      </c>
      <c r="H961" s="724">
        <f t="shared" ca="1" si="15"/>
        <v>49</v>
      </c>
      <c r="I961" s="725" t="s">
        <v>1403</v>
      </c>
      <c r="J961" s="721" t="s">
        <v>258</v>
      </c>
      <c r="K961" s="721" t="s">
        <v>165</v>
      </c>
      <c r="L961" s="726"/>
      <c r="M961" s="726" t="s">
        <v>6426</v>
      </c>
      <c r="N961" s="722" t="s">
        <v>3334</v>
      </c>
      <c r="O961" s="721" t="s">
        <v>222</v>
      </c>
      <c r="P961" s="722" t="s">
        <v>3436</v>
      </c>
      <c r="Q961" s="722" t="s">
        <v>3438</v>
      </c>
      <c r="R961" t="s">
        <v>6965</v>
      </c>
    </row>
    <row r="962" spans="1:18">
      <c r="A962" s="721"/>
      <c r="B962" s="721">
        <v>2</v>
      </c>
      <c r="C962" s="722" t="s">
        <v>3440</v>
      </c>
      <c r="D962" s="723" t="s">
        <v>16</v>
      </c>
      <c r="E962" s="721" t="s">
        <v>221</v>
      </c>
      <c r="F962" s="721" t="s">
        <v>3441</v>
      </c>
      <c r="G962" s="774">
        <v>30004</v>
      </c>
      <c r="H962" s="724">
        <f t="shared" ca="1" si="15"/>
        <v>38</v>
      </c>
      <c r="I962" s="725" t="s">
        <v>1403</v>
      </c>
      <c r="J962" s="721" t="s">
        <v>258</v>
      </c>
      <c r="K962" s="721" t="s">
        <v>6621</v>
      </c>
      <c r="L962" s="726"/>
      <c r="M962" s="726" t="s">
        <v>6426</v>
      </c>
      <c r="N962" s="722" t="s">
        <v>3334</v>
      </c>
      <c r="O962" s="721" t="s">
        <v>245</v>
      </c>
      <c r="P962" s="722" t="s">
        <v>3439</v>
      </c>
      <c r="Q962" s="722" t="s">
        <v>3438</v>
      </c>
      <c r="R962" t="s">
        <v>6965</v>
      </c>
    </row>
    <row r="963" spans="1:18">
      <c r="A963" s="721"/>
      <c r="B963" s="721">
        <v>3</v>
      </c>
      <c r="C963" s="722" t="s">
        <v>3445</v>
      </c>
      <c r="D963" s="723" t="s">
        <v>23</v>
      </c>
      <c r="E963" s="721" t="s">
        <v>254</v>
      </c>
      <c r="F963" s="721" t="s">
        <v>288</v>
      </c>
      <c r="G963" s="774">
        <v>36786</v>
      </c>
      <c r="H963" s="724">
        <f t="shared" ca="1" si="15"/>
        <v>19</v>
      </c>
      <c r="I963" s="725" t="s">
        <v>1403</v>
      </c>
      <c r="J963" s="721" t="s">
        <v>241</v>
      </c>
      <c r="K963" s="721" t="s">
        <v>6623</v>
      </c>
      <c r="L963" s="726"/>
      <c r="M963" s="726" t="s">
        <v>6426</v>
      </c>
      <c r="N963" s="722" t="s">
        <v>3334</v>
      </c>
      <c r="O963" s="721" t="s">
        <v>6640</v>
      </c>
      <c r="P963" s="722" t="s">
        <v>3444</v>
      </c>
      <c r="Q963" s="722" t="s">
        <v>3438</v>
      </c>
      <c r="R963" t="s">
        <v>6965</v>
      </c>
    </row>
    <row r="964" spans="1:18">
      <c r="A964" s="721"/>
      <c r="B964" s="721">
        <v>4</v>
      </c>
      <c r="C964" s="722" t="s">
        <v>3447</v>
      </c>
      <c r="D964" s="723" t="s">
        <v>23</v>
      </c>
      <c r="E964" s="721" t="s">
        <v>254</v>
      </c>
      <c r="F964" s="721" t="s">
        <v>230</v>
      </c>
      <c r="G964" s="774">
        <v>38927</v>
      </c>
      <c r="H964" s="724">
        <f t="shared" ca="1" si="15"/>
        <v>13</v>
      </c>
      <c r="I964" s="725" t="s">
        <v>1403</v>
      </c>
      <c r="J964" s="721" t="s">
        <v>249</v>
      </c>
      <c r="K964" s="721" t="s">
        <v>6623</v>
      </c>
      <c r="L964" s="726"/>
      <c r="M964" s="726" t="s">
        <v>6426</v>
      </c>
      <c r="N964" s="722" t="s">
        <v>3334</v>
      </c>
      <c r="O964" s="721" t="s">
        <v>6640</v>
      </c>
      <c r="P964" s="722" t="s">
        <v>3446</v>
      </c>
      <c r="Q964" s="722" t="s">
        <v>3438</v>
      </c>
      <c r="R964" t="s">
        <v>6965</v>
      </c>
    </row>
    <row r="965" spans="1:18">
      <c r="A965" s="721"/>
      <c r="B965" s="721">
        <v>5</v>
      </c>
      <c r="C965" s="722" t="s">
        <v>3449</v>
      </c>
      <c r="D965" s="723" t="s">
        <v>16</v>
      </c>
      <c r="E965" s="721" t="s">
        <v>254</v>
      </c>
      <c r="F965" s="721" t="s">
        <v>230</v>
      </c>
      <c r="G965" s="774">
        <v>40721</v>
      </c>
      <c r="H965" s="724">
        <f t="shared" ca="1" si="15"/>
        <v>8</v>
      </c>
      <c r="I965" s="725" t="s">
        <v>1403</v>
      </c>
      <c r="J965" s="721" t="s">
        <v>6624</v>
      </c>
      <c r="K965" s="721" t="s">
        <v>6622</v>
      </c>
      <c r="L965" s="726"/>
      <c r="M965" s="726" t="s">
        <v>6426</v>
      </c>
      <c r="N965" s="722" t="s">
        <v>3334</v>
      </c>
      <c r="O965" s="721" t="s">
        <v>6640</v>
      </c>
      <c r="P965" s="734" t="s">
        <v>3448</v>
      </c>
      <c r="Q965" s="722" t="s">
        <v>3438</v>
      </c>
      <c r="R965" t="s">
        <v>6965</v>
      </c>
    </row>
    <row r="966" spans="1:18">
      <c r="A966" s="721"/>
      <c r="B966" s="721">
        <v>6</v>
      </c>
      <c r="C966" s="722" t="s">
        <v>3451</v>
      </c>
      <c r="D966" s="723" t="s">
        <v>23</v>
      </c>
      <c r="E966" s="721" t="s">
        <v>254</v>
      </c>
      <c r="F966" s="721" t="s">
        <v>288</v>
      </c>
      <c r="G966" s="774">
        <v>32776</v>
      </c>
      <c r="H966" s="724">
        <f t="shared" ca="1" si="15"/>
        <v>30</v>
      </c>
      <c r="I966" s="725" t="s">
        <v>1403</v>
      </c>
      <c r="J966" s="721" t="s">
        <v>258</v>
      </c>
      <c r="K966" s="721" t="s">
        <v>165</v>
      </c>
      <c r="L966" s="726"/>
      <c r="M966" s="726" t="s">
        <v>6426</v>
      </c>
      <c r="N966" s="722" t="s">
        <v>3334</v>
      </c>
      <c r="O966" s="721" t="s">
        <v>1845</v>
      </c>
      <c r="P966" s="741" t="s">
        <v>3450</v>
      </c>
      <c r="Q966" s="722" t="s">
        <v>3438</v>
      </c>
      <c r="R966" t="s">
        <v>6965</v>
      </c>
    </row>
    <row r="967" spans="1:18">
      <c r="A967" s="721">
        <v>269</v>
      </c>
      <c r="B967" s="721">
        <v>1</v>
      </c>
      <c r="C967" s="722" t="s">
        <v>3454</v>
      </c>
      <c r="D967" s="723" t="s">
        <v>23</v>
      </c>
      <c r="E967" s="721" t="s">
        <v>254</v>
      </c>
      <c r="F967" s="721" t="s">
        <v>524</v>
      </c>
      <c r="G967" s="774">
        <v>29313</v>
      </c>
      <c r="H967" s="724">
        <f t="shared" ca="1" si="15"/>
        <v>40</v>
      </c>
      <c r="I967" s="725" t="s">
        <v>1403</v>
      </c>
      <c r="J967" s="721" t="s">
        <v>6956</v>
      </c>
      <c r="K967" s="721" t="s">
        <v>470</v>
      </c>
      <c r="L967" s="726"/>
      <c r="M967" s="726" t="s">
        <v>6426</v>
      </c>
      <c r="N967" s="722" t="s">
        <v>3334</v>
      </c>
      <c r="O967" s="721" t="s">
        <v>222</v>
      </c>
      <c r="P967" s="727" t="s">
        <v>3453</v>
      </c>
      <c r="Q967" s="722" t="s">
        <v>3457</v>
      </c>
      <c r="R967" t="s">
        <v>6965</v>
      </c>
    </row>
    <row r="968" spans="1:18">
      <c r="A968" s="721">
        <v>270</v>
      </c>
      <c r="B968" s="721">
        <v>1</v>
      </c>
      <c r="C968" s="722" t="s">
        <v>3460</v>
      </c>
      <c r="D968" s="723" t="s">
        <v>23</v>
      </c>
      <c r="E968" s="738" t="s">
        <v>221</v>
      </c>
      <c r="F968" s="738" t="s">
        <v>524</v>
      </c>
      <c r="G968" s="774">
        <v>24469</v>
      </c>
      <c r="H968" s="724">
        <f t="shared" ca="1" si="15"/>
        <v>53</v>
      </c>
      <c r="I968" s="725" t="s">
        <v>1403</v>
      </c>
      <c r="J968" s="738" t="s">
        <v>267</v>
      </c>
      <c r="K968" s="738" t="s">
        <v>165</v>
      </c>
      <c r="L968" s="726"/>
      <c r="M968" s="726" t="s">
        <v>6426</v>
      </c>
      <c r="N968" s="722" t="s">
        <v>3334</v>
      </c>
      <c r="O968" s="738" t="s">
        <v>222</v>
      </c>
      <c r="P968" s="734" t="s">
        <v>3459</v>
      </c>
      <c r="Q968" s="734" t="s">
        <v>3463</v>
      </c>
      <c r="R968" t="s">
        <v>6965</v>
      </c>
    </row>
    <row r="969" spans="1:18">
      <c r="A969" s="721"/>
      <c r="B969" s="721">
        <v>2</v>
      </c>
      <c r="C969" s="722" t="s">
        <v>3465</v>
      </c>
      <c r="D969" s="723" t="s">
        <v>16</v>
      </c>
      <c r="E969" s="738" t="s">
        <v>221</v>
      </c>
      <c r="F969" s="738" t="s">
        <v>524</v>
      </c>
      <c r="G969" s="774">
        <v>27601</v>
      </c>
      <c r="H969" s="724">
        <f t="shared" ca="1" si="15"/>
        <v>44</v>
      </c>
      <c r="I969" s="725" t="s">
        <v>1403</v>
      </c>
      <c r="J969" s="738" t="s">
        <v>258</v>
      </c>
      <c r="K969" s="738" t="s">
        <v>6621</v>
      </c>
      <c r="L969" s="726"/>
      <c r="M969" s="726" t="s">
        <v>6426</v>
      </c>
      <c r="N969" s="722" t="s">
        <v>3334</v>
      </c>
      <c r="O969" s="738" t="s">
        <v>245</v>
      </c>
      <c r="P969" s="734" t="s">
        <v>3464</v>
      </c>
      <c r="Q969" s="734" t="s">
        <v>3463</v>
      </c>
      <c r="R969" t="s">
        <v>6965</v>
      </c>
    </row>
    <row r="970" spans="1:18">
      <c r="A970" s="721"/>
      <c r="B970" s="721">
        <v>3</v>
      </c>
      <c r="C970" s="722" t="s">
        <v>3469</v>
      </c>
      <c r="D970" s="723" t="s">
        <v>23</v>
      </c>
      <c r="E970" s="738" t="s">
        <v>254</v>
      </c>
      <c r="F970" s="738" t="s">
        <v>524</v>
      </c>
      <c r="G970" s="774">
        <v>36057</v>
      </c>
      <c r="H970" s="724">
        <f t="shared" ca="1" si="15"/>
        <v>21</v>
      </c>
      <c r="I970" s="725" t="s">
        <v>1403</v>
      </c>
      <c r="J970" s="738" t="s">
        <v>258</v>
      </c>
      <c r="K970" s="738" t="s">
        <v>6623</v>
      </c>
      <c r="L970" s="726"/>
      <c r="M970" s="726" t="s">
        <v>6426</v>
      </c>
      <c r="N970" s="722" t="s">
        <v>3334</v>
      </c>
      <c r="O970" s="738" t="s">
        <v>6640</v>
      </c>
      <c r="P970" s="734" t="s">
        <v>3468</v>
      </c>
      <c r="Q970" s="734" t="s">
        <v>3463</v>
      </c>
      <c r="R970" t="s">
        <v>6965</v>
      </c>
    </row>
    <row r="971" spans="1:18">
      <c r="A971" s="721"/>
      <c r="B971" s="721">
        <v>4</v>
      </c>
      <c r="C971" s="722" t="s">
        <v>3471</v>
      </c>
      <c r="D971" s="723" t="s">
        <v>23</v>
      </c>
      <c r="E971" s="738" t="s">
        <v>254</v>
      </c>
      <c r="F971" s="738" t="s">
        <v>524</v>
      </c>
      <c r="G971" s="774">
        <v>39561</v>
      </c>
      <c r="H971" s="724">
        <f t="shared" ca="1" si="15"/>
        <v>11</v>
      </c>
      <c r="I971" s="725" t="s">
        <v>1403</v>
      </c>
      <c r="J971" s="738" t="s">
        <v>249</v>
      </c>
      <c r="K971" s="738" t="s">
        <v>6623</v>
      </c>
      <c r="L971" s="726"/>
      <c r="M971" s="726" t="s">
        <v>6426</v>
      </c>
      <c r="N971" s="722" t="s">
        <v>3334</v>
      </c>
      <c r="O971" s="738" t="s">
        <v>6640</v>
      </c>
      <c r="P971" s="734" t="s">
        <v>3470</v>
      </c>
      <c r="Q971" s="734" t="s">
        <v>3463</v>
      </c>
      <c r="R971" t="s">
        <v>6965</v>
      </c>
    </row>
    <row r="972" spans="1:18">
      <c r="A972" s="721">
        <v>271</v>
      </c>
      <c r="B972" s="721">
        <v>1</v>
      </c>
      <c r="C972" s="722" t="s">
        <v>3473</v>
      </c>
      <c r="D972" s="723" t="s">
        <v>23</v>
      </c>
      <c r="E972" s="721" t="s">
        <v>221</v>
      </c>
      <c r="F972" s="721" t="s">
        <v>524</v>
      </c>
      <c r="G972" s="774">
        <v>29898</v>
      </c>
      <c r="H972" s="724">
        <f t="shared" ca="1" si="15"/>
        <v>38</v>
      </c>
      <c r="I972" s="725" t="s">
        <v>1403</v>
      </c>
      <c r="J972" s="721" t="s">
        <v>258</v>
      </c>
      <c r="K972" s="721" t="s">
        <v>165</v>
      </c>
      <c r="L972" s="726"/>
      <c r="M972" s="726" t="s">
        <v>6426</v>
      </c>
      <c r="N972" s="722" t="s">
        <v>3334</v>
      </c>
      <c r="O972" s="721" t="s">
        <v>222</v>
      </c>
      <c r="P972" s="734" t="s">
        <v>3472</v>
      </c>
      <c r="Q972" s="734" t="s">
        <v>3476</v>
      </c>
      <c r="R972" t="s">
        <v>6965</v>
      </c>
    </row>
    <row r="973" spans="1:18">
      <c r="A973" s="721"/>
      <c r="B973" s="721">
        <v>2</v>
      </c>
      <c r="C973" s="722" t="s">
        <v>3478</v>
      </c>
      <c r="D973" s="723" t="s">
        <v>16</v>
      </c>
      <c r="E973" s="721" t="s">
        <v>221</v>
      </c>
      <c r="F973" s="721" t="s">
        <v>524</v>
      </c>
      <c r="G973" s="774">
        <v>30934</v>
      </c>
      <c r="H973" s="724">
        <f t="shared" ca="1" si="15"/>
        <v>35</v>
      </c>
      <c r="I973" s="725" t="s">
        <v>1403</v>
      </c>
      <c r="J973" s="721" t="s">
        <v>258</v>
      </c>
      <c r="K973" s="721" t="s">
        <v>6621</v>
      </c>
      <c r="L973" s="726"/>
      <c r="M973" s="726" t="s">
        <v>6426</v>
      </c>
      <c r="N973" s="722" t="s">
        <v>3334</v>
      </c>
      <c r="O973" s="721" t="s">
        <v>245</v>
      </c>
      <c r="P973" s="734" t="s">
        <v>3477</v>
      </c>
      <c r="Q973" s="734" t="s">
        <v>3476</v>
      </c>
      <c r="R973" t="s">
        <v>6965</v>
      </c>
    </row>
    <row r="974" spans="1:18">
      <c r="A974" s="721">
        <v>272</v>
      </c>
      <c r="B974" s="721">
        <v>1</v>
      </c>
      <c r="C974" s="722" t="s">
        <v>3481</v>
      </c>
      <c r="D974" s="723" t="s">
        <v>23</v>
      </c>
      <c r="E974" s="721" t="s">
        <v>221</v>
      </c>
      <c r="F974" s="721" t="s">
        <v>22</v>
      </c>
      <c r="G974" s="774">
        <v>25808</v>
      </c>
      <c r="H974" s="724">
        <f t="shared" ca="1" si="15"/>
        <v>49</v>
      </c>
      <c r="I974" s="725" t="s">
        <v>1403</v>
      </c>
      <c r="J974" s="721" t="s">
        <v>267</v>
      </c>
      <c r="K974" s="721" t="s">
        <v>2559</v>
      </c>
      <c r="L974" s="726"/>
      <c r="M974" s="726" t="s">
        <v>6426</v>
      </c>
      <c r="N974" s="722" t="s">
        <v>3334</v>
      </c>
      <c r="O974" s="721" t="s">
        <v>222</v>
      </c>
      <c r="P974" s="722" t="s">
        <v>3480</v>
      </c>
      <c r="Q974" s="722" t="s">
        <v>3482</v>
      </c>
      <c r="R974" t="s">
        <v>6965</v>
      </c>
    </row>
    <row r="975" spans="1:18">
      <c r="A975" s="721"/>
      <c r="B975" s="721">
        <v>2</v>
      </c>
      <c r="C975" s="722" t="s">
        <v>3484</v>
      </c>
      <c r="D975" s="723" t="s">
        <v>16</v>
      </c>
      <c r="E975" s="721" t="s">
        <v>221</v>
      </c>
      <c r="F975" s="721" t="s">
        <v>22</v>
      </c>
      <c r="G975" s="774">
        <v>28205</v>
      </c>
      <c r="H975" s="724">
        <f t="shared" ca="1" si="15"/>
        <v>43</v>
      </c>
      <c r="I975" s="725" t="s">
        <v>1403</v>
      </c>
      <c r="J975" s="721" t="s">
        <v>6956</v>
      </c>
      <c r="K975" s="721" t="s">
        <v>3485</v>
      </c>
      <c r="L975" s="726"/>
      <c r="M975" s="726" t="s">
        <v>6426</v>
      </c>
      <c r="N975" s="722" t="s">
        <v>3334</v>
      </c>
      <c r="O975" s="721" t="s">
        <v>245</v>
      </c>
      <c r="P975" s="734" t="s">
        <v>3483</v>
      </c>
      <c r="Q975" s="722" t="s">
        <v>3482</v>
      </c>
      <c r="R975" t="s">
        <v>6965</v>
      </c>
    </row>
    <row r="976" spans="1:18">
      <c r="A976" s="721"/>
      <c r="B976" s="738">
        <v>3</v>
      </c>
      <c r="C976" s="722" t="s">
        <v>3489</v>
      </c>
      <c r="D976" s="723" t="s">
        <v>16</v>
      </c>
      <c r="E976" s="738" t="s">
        <v>221</v>
      </c>
      <c r="F976" s="738" t="s">
        <v>22</v>
      </c>
      <c r="G976" s="774">
        <v>42219</v>
      </c>
      <c r="H976" s="724">
        <f t="shared" ca="1" si="15"/>
        <v>4</v>
      </c>
      <c r="I976" s="725" t="s">
        <v>1403</v>
      </c>
      <c r="J976" s="738" t="s">
        <v>6624</v>
      </c>
      <c r="K976" s="738" t="s">
        <v>6622</v>
      </c>
      <c r="L976" s="726"/>
      <c r="M976" s="726" t="s">
        <v>6426</v>
      </c>
      <c r="N976" s="722" t="s">
        <v>3334</v>
      </c>
      <c r="O976" s="738" t="s">
        <v>6640</v>
      </c>
      <c r="P976" s="734" t="s">
        <v>3488</v>
      </c>
      <c r="Q976" s="727" t="s">
        <v>6678</v>
      </c>
      <c r="R976" t="s">
        <v>6965</v>
      </c>
    </row>
    <row r="977" spans="1:18">
      <c r="A977" s="721">
        <v>273</v>
      </c>
      <c r="B977" s="721">
        <v>1</v>
      </c>
      <c r="C977" s="722" t="s">
        <v>3491</v>
      </c>
      <c r="D977" s="723" t="s">
        <v>23</v>
      </c>
      <c r="E977" s="721" t="s">
        <v>221</v>
      </c>
      <c r="F977" s="721" t="s">
        <v>1280</v>
      </c>
      <c r="G977" s="774">
        <v>26165</v>
      </c>
      <c r="H977" s="724">
        <f t="shared" ca="1" si="15"/>
        <v>48</v>
      </c>
      <c r="I977" s="725" t="s">
        <v>1403</v>
      </c>
      <c r="J977" s="721" t="s">
        <v>6956</v>
      </c>
      <c r="K977" s="721" t="s">
        <v>470</v>
      </c>
      <c r="L977" s="726"/>
      <c r="M977" s="726" t="s">
        <v>6426</v>
      </c>
      <c r="N977" s="722" t="s">
        <v>3334</v>
      </c>
      <c r="O977" s="721" t="s">
        <v>222</v>
      </c>
      <c r="P977" s="722" t="s">
        <v>3490</v>
      </c>
      <c r="Q977" s="722" t="s">
        <v>3493</v>
      </c>
      <c r="R977" t="s">
        <v>6965</v>
      </c>
    </row>
    <row r="978" spans="1:18">
      <c r="A978" s="721"/>
      <c r="B978" s="721">
        <v>2</v>
      </c>
      <c r="C978" s="722" t="s">
        <v>3495</v>
      </c>
      <c r="D978" s="723" t="s">
        <v>16</v>
      </c>
      <c r="E978" s="721" t="s">
        <v>221</v>
      </c>
      <c r="F978" s="721" t="s">
        <v>524</v>
      </c>
      <c r="G978" s="774">
        <v>27218</v>
      </c>
      <c r="H978" s="724">
        <f t="shared" ca="1" si="15"/>
        <v>45</v>
      </c>
      <c r="I978" s="725" t="s">
        <v>1403</v>
      </c>
      <c r="J978" s="721" t="s">
        <v>6956</v>
      </c>
      <c r="K978" s="721" t="s">
        <v>470</v>
      </c>
      <c r="L978" s="726"/>
      <c r="M978" s="726" t="s">
        <v>6426</v>
      </c>
      <c r="N978" s="722" t="s">
        <v>3334</v>
      </c>
      <c r="O978" s="721" t="s">
        <v>245</v>
      </c>
      <c r="P978" s="722" t="s">
        <v>3494</v>
      </c>
      <c r="Q978" s="722" t="s">
        <v>3493</v>
      </c>
      <c r="R978" t="s">
        <v>6965</v>
      </c>
    </row>
    <row r="979" spans="1:18">
      <c r="A979" s="721"/>
      <c r="B979" s="721">
        <v>3</v>
      </c>
      <c r="C979" s="722" t="s">
        <v>3499</v>
      </c>
      <c r="D979" s="723" t="s">
        <v>16</v>
      </c>
      <c r="E979" s="721" t="s">
        <v>254</v>
      </c>
      <c r="F979" s="721" t="s">
        <v>524</v>
      </c>
      <c r="G979" s="774">
        <v>35936</v>
      </c>
      <c r="H979" s="724">
        <f t="shared" ca="1" si="15"/>
        <v>21</v>
      </c>
      <c r="I979" s="725" t="s">
        <v>1403</v>
      </c>
      <c r="J979" s="721" t="s">
        <v>320</v>
      </c>
      <c r="K979" s="721" t="s">
        <v>6623</v>
      </c>
      <c r="L979" s="726"/>
      <c r="M979" s="726" t="s">
        <v>6426</v>
      </c>
      <c r="N979" s="722" t="s">
        <v>3334</v>
      </c>
      <c r="O979" s="721" t="s">
        <v>6640</v>
      </c>
      <c r="P979" s="722" t="s">
        <v>3498</v>
      </c>
      <c r="Q979" s="722" t="s">
        <v>3493</v>
      </c>
      <c r="R979" t="s">
        <v>6965</v>
      </c>
    </row>
    <row r="980" spans="1:18">
      <c r="A980" s="721"/>
      <c r="B980" s="721">
        <v>4</v>
      </c>
      <c r="C980" s="722" t="s">
        <v>3501</v>
      </c>
      <c r="D980" s="723" t="s">
        <v>23</v>
      </c>
      <c r="E980" s="721" t="s">
        <v>254</v>
      </c>
      <c r="F980" s="721" t="s">
        <v>230</v>
      </c>
      <c r="G980" s="784">
        <v>39794</v>
      </c>
      <c r="H980" s="724">
        <f t="shared" ca="1" si="15"/>
        <v>11</v>
      </c>
      <c r="I980" s="725" t="s">
        <v>1403</v>
      </c>
      <c r="J980" s="721" t="s">
        <v>249</v>
      </c>
      <c r="K980" s="721" t="s">
        <v>6623</v>
      </c>
      <c r="L980" s="726"/>
      <c r="M980" s="726" t="s">
        <v>6426</v>
      </c>
      <c r="N980" s="722" t="s">
        <v>3334</v>
      </c>
      <c r="O980" s="721" t="s">
        <v>6640</v>
      </c>
      <c r="P980" s="734" t="s">
        <v>3500</v>
      </c>
      <c r="Q980" s="722" t="s">
        <v>3493</v>
      </c>
      <c r="R980" t="s">
        <v>6965</v>
      </c>
    </row>
    <row r="981" spans="1:18">
      <c r="A981" s="721">
        <v>274</v>
      </c>
      <c r="B981" s="721">
        <v>1</v>
      </c>
      <c r="C981" s="722" t="s">
        <v>3503</v>
      </c>
      <c r="D981" s="723" t="s">
        <v>23</v>
      </c>
      <c r="E981" s="721" t="s">
        <v>221</v>
      </c>
      <c r="F981" s="721" t="s">
        <v>673</v>
      </c>
      <c r="G981" s="774">
        <v>28921</v>
      </c>
      <c r="H981" s="724">
        <f t="shared" ca="1" si="15"/>
        <v>41</v>
      </c>
      <c r="I981" s="725" t="s">
        <v>1403</v>
      </c>
      <c r="J981" s="721" t="s">
        <v>6956</v>
      </c>
      <c r="K981" s="721" t="s">
        <v>470</v>
      </c>
      <c r="L981" s="726"/>
      <c r="M981" s="726" t="s">
        <v>6426</v>
      </c>
      <c r="N981" s="722" t="s">
        <v>3334</v>
      </c>
      <c r="O981" s="721" t="s">
        <v>222</v>
      </c>
      <c r="P981" s="722" t="s">
        <v>3502</v>
      </c>
      <c r="Q981" s="722" t="s">
        <v>3504</v>
      </c>
      <c r="R981" t="s">
        <v>6965</v>
      </c>
    </row>
    <row r="982" spans="1:18">
      <c r="A982" s="721"/>
      <c r="B982" s="721">
        <v>2</v>
      </c>
      <c r="C982" s="722" t="s">
        <v>943</v>
      </c>
      <c r="D982" s="723" t="s">
        <v>16</v>
      </c>
      <c r="E982" s="721" t="s">
        <v>221</v>
      </c>
      <c r="F982" s="721" t="s">
        <v>673</v>
      </c>
      <c r="G982" s="774">
        <v>30484</v>
      </c>
      <c r="H982" s="724">
        <f t="shared" ca="1" si="15"/>
        <v>36</v>
      </c>
      <c r="I982" s="725" t="s">
        <v>1403</v>
      </c>
      <c r="J982" s="721" t="s">
        <v>6956</v>
      </c>
      <c r="K982" s="721" t="s">
        <v>6621</v>
      </c>
      <c r="L982" s="726"/>
      <c r="M982" s="726" t="s">
        <v>6426</v>
      </c>
      <c r="N982" s="722" t="s">
        <v>3334</v>
      </c>
      <c r="O982" s="721" t="s">
        <v>245</v>
      </c>
      <c r="P982" s="722" t="s">
        <v>3505</v>
      </c>
      <c r="Q982" s="722" t="s">
        <v>3504</v>
      </c>
      <c r="R982" t="s">
        <v>6965</v>
      </c>
    </row>
    <row r="983" spans="1:18">
      <c r="A983" s="721"/>
      <c r="B983" s="721">
        <v>3</v>
      </c>
      <c r="C983" s="722" t="s">
        <v>3508</v>
      </c>
      <c r="D983" s="723" t="s">
        <v>16</v>
      </c>
      <c r="E983" s="721" t="s">
        <v>254</v>
      </c>
      <c r="F983" s="721" t="s">
        <v>230</v>
      </c>
      <c r="G983" s="774">
        <v>38835</v>
      </c>
      <c r="H983" s="724">
        <f t="shared" ca="1" si="15"/>
        <v>13</v>
      </c>
      <c r="I983" s="725" t="s">
        <v>1403</v>
      </c>
      <c r="J983" s="721" t="s">
        <v>249</v>
      </c>
      <c r="K983" s="721" t="s">
        <v>6623</v>
      </c>
      <c r="L983" s="726"/>
      <c r="M983" s="726" t="s">
        <v>6426</v>
      </c>
      <c r="N983" s="722" t="s">
        <v>3334</v>
      </c>
      <c r="O983" s="721" t="s">
        <v>6640</v>
      </c>
      <c r="P983" s="722" t="s">
        <v>3507</v>
      </c>
      <c r="Q983" s="722" t="s">
        <v>3504</v>
      </c>
      <c r="R983" t="s">
        <v>6965</v>
      </c>
    </row>
    <row r="984" spans="1:18">
      <c r="A984" s="721">
        <v>275</v>
      </c>
      <c r="B984" s="721">
        <v>1</v>
      </c>
      <c r="C984" s="722" t="s">
        <v>3510</v>
      </c>
      <c r="D984" s="723" t="s">
        <v>23</v>
      </c>
      <c r="E984" s="721" t="s">
        <v>221</v>
      </c>
      <c r="F984" s="721" t="s">
        <v>3511</v>
      </c>
      <c r="G984" s="774">
        <v>14349</v>
      </c>
      <c r="H984" s="724">
        <f t="shared" ca="1" si="15"/>
        <v>80</v>
      </c>
      <c r="I984" s="725" t="s">
        <v>1403</v>
      </c>
      <c r="J984" s="721" t="s">
        <v>241</v>
      </c>
      <c r="K984" s="721" t="s">
        <v>165</v>
      </c>
      <c r="L984" s="726"/>
      <c r="M984" s="726" t="s">
        <v>6426</v>
      </c>
      <c r="N984" s="722" t="s">
        <v>3334</v>
      </c>
      <c r="O984" s="721" t="s">
        <v>222</v>
      </c>
      <c r="P984" s="722" t="s">
        <v>3509</v>
      </c>
      <c r="Q984" s="722" t="s">
        <v>3514</v>
      </c>
      <c r="R984" t="s">
        <v>6965</v>
      </c>
    </row>
    <row r="985" spans="1:18">
      <c r="A985" s="721"/>
      <c r="B985" s="721">
        <v>2</v>
      </c>
      <c r="C985" s="722" t="s">
        <v>1914</v>
      </c>
      <c r="D985" s="723" t="s">
        <v>16</v>
      </c>
      <c r="E985" s="721" t="s">
        <v>221</v>
      </c>
      <c r="F985" s="721" t="s">
        <v>3511</v>
      </c>
      <c r="G985" s="774">
        <v>19162</v>
      </c>
      <c r="H985" s="724">
        <f t="shared" ca="1" si="15"/>
        <v>67</v>
      </c>
      <c r="I985" s="725" t="s">
        <v>1403</v>
      </c>
      <c r="J985" s="721" t="s">
        <v>241</v>
      </c>
      <c r="K985" s="721" t="s">
        <v>6621</v>
      </c>
      <c r="L985" s="726"/>
      <c r="M985" s="726" t="s">
        <v>6426</v>
      </c>
      <c r="N985" s="722" t="s">
        <v>3334</v>
      </c>
      <c r="O985" s="721" t="s">
        <v>245</v>
      </c>
      <c r="P985" s="722" t="s">
        <v>3515</v>
      </c>
      <c r="Q985" s="722" t="s">
        <v>3514</v>
      </c>
      <c r="R985" t="s">
        <v>6965</v>
      </c>
    </row>
    <row r="986" spans="1:18">
      <c r="A986" s="721"/>
      <c r="B986" s="721">
        <v>3</v>
      </c>
      <c r="C986" s="722" t="s">
        <v>3518</v>
      </c>
      <c r="D986" s="723" t="s">
        <v>23</v>
      </c>
      <c r="E986" s="721" t="s">
        <v>254</v>
      </c>
      <c r="F986" s="721" t="s">
        <v>22</v>
      </c>
      <c r="G986" s="774">
        <v>37986</v>
      </c>
      <c r="H986" s="724">
        <f t="shared" ca="1" si="15"/>
        <v>16</v>
      </c>
      <c r="I986" s="725" t="s">
        <v>1403</v>
      </c>
      <c r="J986" s="721" t="s">
        <v>249</v>
      </c>
      <c r="K986" s="721" t="s">
        <v>6623</v>
      </c>
      <c r="L986" s="726"/>
      <c r="M986" s="726" t="s">
        <v>6426</v>
      </c>
      <c r="N986" s="722" t="s">
        <v>3334</v>
      </c>
      <c r="O986" s="721" t="s">
        <v>1445</v>
      </c>
      <c r="P986" s="727" t="s">
        <v>6655</v>
      </c>
      <c r="Q986" s="722" t="s">
        <v>3514</v>
      </c>
      <c r="R986" t="s">
        <v>6965</v>
      </c>
    </row>
    <row r="987" spans="1:18">
      <c r="A987" s="721">
        <v>276</v>
      </c>
      <c r="B987" s="721">
        <v>1</v>
      </c>
      <c r="C987" s="722" t="s">
        <v>3410</v>
      </c>
      <c r="D987" s="723" t="s">
        <v>23</v>
      </c>
      <c r="E987" s="721" t="s">
        <v>221</v>
      </c>
      <c r="F987" s="721" t="s">
        <v>3522</v>
      </c>
      <c r="G987" s="774">
        <v>20059</v>
      </c>
      <c r="H987" s="724">
        <f t="shared" ca="1" si="15"/>
        <v>65</v>
      </c>
      <c r="I987" s="725" t="s">
        <v>1403</v>
      </c>
      <c r="J987" s="721" t="s">
        <v>241</v>
      </c>
      <c r="K987" s="721" t="s">
        <v>165</v>
      </c>
      <c r="L987" s="726"/>
      <c r="M987" s="726" t="s">
        <v>6426</v>
      </c>
      <c r="N987" s="722" t="s">
        <v>3334</v>
      </c>
      <c r="O987" s="721" t="s">
        <v>222</v>
      </c>
      <c r="P987" s="734" t="s">
        <v>3521</v>
      </c>
      <c r="Q987" s="734" t="s">
        <v>3525</v>
      </c>
      <c r="R987" t="s">
        <v>6965</v>
      </c>
    </row>
    <row r="988" spans="1:18">
      <c r="A988" s="721"/>
      <c r="B988" s="721">
        <v>2</v>
      </c>
      <c r="C988" s="722" t="s">
        <v>3527</v>
      </c>
      <c r="D988" s="723" t="s">
        <v>16</v>
      </c>
      <c r="E988" s="721" t="s">
        <v>221</v>
      </c>
      <c r="F988" s="721" t="s">
        <v>3522</v>
      </c>
      <c r="G988" s="774">
        <v>26579</v>
      </c>
      <c r="H988" s="724">
        <f t="shared" ca="1" si="15"/>
        <v>47</v>
      </c>
      <c r="I988" s="725" t="s">
        <v>1403</v>
      </c>
      <c r="J988" s="721" t="s">
        <v>241</v>
      </c>
      <c r="K988" s="721" t="s">
        <v>6621</v>
      </c>
      <c r="L988" s="726"/>
      <c r="M988" s="726" t="s">
        <v>6426</v>
      </c>
      <c r="N988" s="722" t="s">
        <v>3334</v>
      </c>
      <c r="O988" s="721" t="s">
        <v>245</v>
      </c>
      <c r="P988" s="734" t="s">
        <v>3526</v>
      </c>
      <c r="Q988" s="734" t="s">
        <v>3525</v>
      </c>
      <c r="R988" t="s">
        <v>6965</v>
      </c>
    </row>
    <row r="989" spans="1:18">
      <c r="A989" s="721"/>
      <c r="B989" s="721">
        <v>3</v>
      </c>
      <c r="C989" s="722" t="s">
        <v>3531</v>
      </c>
      <c r="D989" s="723" t="s">
        <v>23</v>
      </c>
      <c r="E989" s="721" t="s">
        <v>254</v>
      </c>
      <c r="F989" s="721" t="s">
        <v>3522</v>
      </c>
      <c r="G989" s="774">
        <v>32457</v>
      </c>
      <c r="H989" s="724">
        <f t="shared" ca="1" si="15"/>
        <v>31</v>
      </c>
      <c r="I989" s="725" t="s">
        <v>1403</v>
      </c>
      <c r="J989" s="721" t="s">
        <v>267</v>
      </c>
      <c r="K989" s="721" t="s">
        <v>6623</v>
      </c>
      <c r="L989" s="726"/>
      <c r="M989" s="726" t="s">
        <v>6426</v>
      </c>
      <c r="N989" s="722" t="s">
        <v>3334</v>
      </c>
      <c r="O989" s="721" t="s">
        <v>6640</v>
      </c>
      <c r="P989" s="741" t="s">
        <v>3530</v>
      </c>
      <c r="Q989" s="734" t="s">
        <v>3525</v>
      </c>
      <c r="R989" t="s">
        <v>6965</v>
      </c>
    </row>
    <row r="990" spans="1:18">
      <c r="A990" s="721">
        <v>277</v>
      </c>
      <c r="B990" s="721">
        <v>1</v>
      </c>
      <c r="C990" s="722" t="s">
        <v>3555</v>
      </c>
      <c r="D990" s="723" t="s">
        <v>23</v>
      </c>
      <c r="E990" s="721" t="s">
        <v>221</v>
      </c>
      <c r="F990" s="721" t="s">
        <v>524</v>
      </c>
      <c r="G990" s="774">
        <v>28286</v>
      </c>
      <c r="H990" s="724">
        <f t="shared" ca="1" si="15"/>
        <v>42</v>
      </c>
      <c r="I990" s="725" t="s">
        <v>1403</v>
      </c>
      <c r="J990" s="721" t="s">
        <v>267</v>
      </c>
      <c r="K990" s="721" t="s">
        <v>165</v>
      </c>
      <c r="L990" s="726"/>
      <c r="M990" s="726" t="s">
        <v>6426</v>
      </c>
      <c r="N990" s="722" t="s">
        <v>3334</v>
      </c>
      <c r="O990" s="721" t="s">
        <v>222</v>
      </c>
      <c r="P990" s="734" t="s">
        <v>3554</v>
      </c>
      <c r="Q990" s="734" t="s">
        <v>3557</v>
      </c>
      <c r="R990" t="s">
        <v>6965</v>
      </c>
    </row>
    <row r="991" spans="1:18">
      <c r="A991" s="721"/>
      <c r="B991" s="721">
        <v>2</v>
      </c>
      <c r="C991" s="722" t="s">
        <v>3559</v>
      </c>
      <c r="D991" s="723" t="s">
        <v>16</v>
      </c>
      <c r="E991" s="721" t="s">
        <v>221</v>
      </c>
      <c r="F991" s="721" t="s">
        <v>524</v>
      </c>
      <c r="G991" s="774">
        <v>30325</v>
      </c>
      <c r="H991" s="724">
        <f t="shared" ca="1" si="15"/>
        <v>37</v>
      </c>
      <c r="I991" s="725" t="s">
        <v>1403</v>
      </c>
      <c r="J991" s="721" t="s">
        <v>258</v>
      </c>
      <c r="K991" s="721" t="s">
        <v>6621</v>
      </c>
      <c r="L991" s="726"/>
      <c r="M991" s="726" t="s">
        <v>6426</v>
      </c>
      <c r="N991" s="722" t="s">
        <v>3334</v>
      </c>
      <c r="O991" s="721" t="s">
        <v>245</v>
      </c>
      <c r="P991" s="734" t="s">
        <v>3558</v>
      </c>
      <c r="Q991" s="734" t="s">
        <v>3557</v>
      </c>
      <c r="R991" t="s">
        <v>6965</v>
      </c>
    </row>
    <row r="992" spans="1:18">
      <c r="A992" s="721"/>
      <c r="B992" s="721">
        <v>3</v>
      </c>
      <c r="C992" s="722" t="s">
        <v>3562</v>
      </c>
      <c r="D992" s="723" t="s">
        <v>23</v>
      </c>
      <c r="E992" s="721" t="s">
        <v>254</v>
      </c>
      <c r="F992" s="721" t="s">
        <v>524</v>
      </c>
      <c r="G992" s="774">
        <v>37473</v>
      </c>
      <c r="H992" s="724">
        <f t="shared" ca="1" si="15"/>
        <v>17</v>
      </c>
      <c r="I992" s="725" t="s">
        <v>1403</v>
      </c>
      <c r="J992" s="721" t="s">
        <v>249</v>
      </c>
      <c r="K992" s="721" t="s">
        <v>6623</v>
      </c>
      <c r="L992" s="726"/>
      <c r="M992" s="726" t="s">
        <v>6426</v>
      </c>
      <c r="N992" s="722" t="s">
        <v>3334</v>
      </c>
      <c r="O992" s="721" t="s">
        <v>6640</v>
      </c>
      <c r="P992" s="734" t="s">
        <v>3561</v>
      </c>
      <c r="Q992" s="734" t="s">
        <v>3557</v>
      </c>
      <c r="R992" t="s">
        <v>6965</v>
      </c>
    </row>
    <row r="993" spans="1:18">
      <c r="A993" s="721"/>
      <c r="B993" s="721">
        <v>4</v>
      </c>
      <c r="C993" s="722" t="s">
        <v>3564</v>
      </c>
      <c r="D993" s="723" t="s">
        <v>16</v>
      </c>
      <c r="E993" s="721" t="s">
        <v>254</v>
      </c>
      <c r="F993" s="721" t="s">
        <v>524</v>
      </c>
      <c r="G993" s="774">
        <v>39185</v>
      </c>
      <c r="H993" s="724">
        <f t="shared" ca="1" si="15"/>
        <v>12</v>
      </c>
      <c r="I993" s="725" t="s">
        <v>1403</v>
      </c>
      <c r="J993" s="721" t="s">
        <v>249</v>
      </c>
      <c r="K993" s="721" t="s">
        <v>6623</v>
      </c>
      <c r="L993" s="726"/>
      <c r="M993" s="726" t="s">
        <v>6426</v>
      </c>
      <c r="N993" s="722" t="s">
        <v>3334</v>
      </c>
      <c r="O993" s="721" t="s">
        <v>6640</v>
      </c>
      <c r="P993" s="734" t="s">
        <v>3563</v>
      </c>
      <c r="Q993" s="734" t="s">
        <v>3557</v>
      </c>
      <c r="R993" t="s">
        <v>6965</v>
      </c>
    </row>
    <row r="994" spans="1:18">
      <c r="A994" s="721">
        <v>278</v>
      </c>
      <c r="B994" s="721">
        <v>1</v>
      </c>
      <c r="C994" s="722" t="s">
        <v>3566</v>
      </c>
      <c r="D994" s="723" t="s">
        <v>23</v>
      </c>
      <c r="E994" s="721" t="s">
        <v>221</v>
      </c>
      <c r="F994" s="721" t="s">
        <v>524</v>
      </c>
      <c r="G994" s="774">
        <v>29428</v>
      </c>
      <c r="H994" s="724">
        <f t="shared" ca="1" si="15"/>
        <v>39</v>
      </c>
      <c r="I994" s="725" t="s">
        <v>1403</v>
      </c>
      <c r="J994" s="721" t="s">
        <v>258</v>
      </c>
      <c r="K994" s="721" t="s">
        <v>165</v>
      </c>
      <c r="L994" s="726"/>
      <c r="M994" s="726" t="s">
        <v>6426</v>
      </c>
      <c r="N994" s="722" t="s">
        <v>3334</v>
      </c>
      <c r="O994" s="721" t="s">
        <v>222</v>
      </c>
      <c r="P994" s="734" t="s">
        <v>3565</v>
      </c>
      <c r="Q994" s="734" t="s">
        <v>3569</v>
      </c>
      <c r="R994" t="s">
        <v>6965</v>
      </c>
    </row>
    <row r="995" spans="1:18">
      <c r="A995" s="721"/>
      <c r="B995" s="721">
        <v>2</v>
      </c>
      <c r="C995" s="722" t="s">
        <v>3571</v>
      </c>
      <c r="D995" s="723" t="s">
        <v>16</v>
      </c>
      <c r="E995" s="721" t="s">
        <v>221</v>
      </c>
      <c r="F995" s="721" t="s">
        <v>524</v>
      </c>
      <c r="G995" s="774">
        <v>30047</v>
      </c>
      <c r="H995" s="724">
        <f t="shared" ca="1" si="15"/>
        <v>38</v>
      </c>
      <c r="I995" s="725" t="s">
        <v>1403</v>
      </c>
      <c r="J995" s="721" t="s">
        <v>241</v>
      </c>
      <c r="K995" s="721" t="s">
        <v>6621</v>
      </c>
      <c r="L995" s="726"/>
      <c r="M995" s="726" t="s">
        <v>6426</v>
      </c>
      <c r="N995" s="722" t="s">
        <v>3334</v>
      </c>
      <c r="O995" s="721" t="s">
        <v>245</v>
      </c>
      <c r="P995" s="734" t="s">
        <v>3570</v>
      </c>
      <c r="Q995" s="734" t="s">
        <v>3569</v>
      </c>
      <c r="R995" t="s">
        <v>6965</v>
      </c>
    </row>
    <row r="996" spans="1:18">
      <c r="A996" s="721"/>
      <c r="B996" s="721">
        <v>3</v>
      </c>
      <c r="C996" s="722" t="s">
        <v>3573</v>
      </c>
      <c r="D996" s="723" t="s">
        <v>16</v>
      </c>
      <c r="E996" s="721" t="s">
        <v>254</v>
      </c>
      <c r="F996" s="721" t="s">
        <v>524</v>
      </c>
      <c r="G996" s="774">
        <v>36638</v>
      </c>
      <c r="H996" s="724">
        <f t="shared" ca="1" si="15"/>
        <v>19</v>
      </c>
      <c r="I996" s="725" t="s">
        <v>1403</v>
      </c>
      <c r="J996" s="721" t="s">
        <v>241</v>
      </c>
      <c r="K996" s="721" t="s">
        <v>6623</v>
      </c>
      <c r="L996" s="726"/>
      <c r="M996" s="726" t="s">
        <v>6426</v>
      </c>
      <c r="N996" s="722" t="s">
        <v>3334</v>
      </c>
      <c r="O996" s="721" t="s">
        <v>6640</v>
      </c>
      <c r="P996" s="734" t="s">
        <v>3572</v>
      </c>
      <c r="Q996" s="734" t="s">
        <v>3569</v>
      </c>
      <c r="R996" t="s">
        <v>6965</v>
      </c>
    </row>
    <row r="997" spans="1:18">
      <c r="A997" s="721"/>
      <c r="B997" s="721">
        <v>4</v>
      </c>
      <c r="C997" s="722" t="s">
        <v>3575</v>
      </c>
      <c r="D997" s="723" t="s">
        <v>23</v>
      </c>
      <c r="E997" s="721" t="s">
        <v>254</v>
      </c>
      <c r="F997" s="721" t="s">
        <v>3392</v>
      </c>
      <c r="G997" s="774">
        <v>41092</v>
      </c>
      <c r="H997" s="724">
        <f t="shared" ca="1" si="15"/>
        <v>7</v>
      </c>
      <c r="I997" s="725" t="s">
        <v>1403</v>
      </c>
      <c r="J997" s="721" t="s">
        <v>6624</v>
      </c>
      <c r="K997" s="721" t="s">
        <v>6622</v>
      </c>
      <c r="L997" s="726"/>
      <c r="M997" s="726" t="s">
        <v>6426</v>
      </c>
      <c r="N997" s="722" t="s">
        <v>3334</v>
      </c>
      <c r="O997" s="721" t="s">
        <v>6640</v>
      </c>
      <c r="P997" s="734" t="s">
        <v>3574</v>
      </c>
      <c r="Q997" s="734" t="s">
        <v>3569</v>
      </c>
      <c r="R997" t="s">
        <v>6965</v>
      </c>
    </row>
    <row r="998" spans="1:18">
      <c r="A998" s="721">
        <v>279</v>
      </c>
      <c r="B998" s="721">
        <v>1</v>
      </c>
      <c r="C998" s="722" t="s">
        <v>1220</v>
      </c>
      <c r="D998" s="723" t="s">
        <v>16</v>
      </c>
      <c r="E998" s="721" t="s">
        <v>2634</v>
      </c>
      <c r="F998" s="721" t="s">
        <v>22</v>
      </c>
      <c r="G998" s="774">
        <v>13496</v>
      </c>
      <c r="H998" s="724">
        <f t="shared" ca="1" si="15"/>
        <v>83</v>
      </c>
      <c r="I998" s="725" t="s">
        <v>1403</v>
      </c>
      <c r="J998" s="721" t="s">
        <v>241</v>
      </c>
      <c r="K998" s="721" t="s">
        <v>6621</v>
      </c>
      <c r="L998" s="726"/>
      <c r="M998" s="726" t="s">
        <v>6426</v>
      </c>
      <c r="N998" s="722" t="s">
        <v>3334</v>
      </c>
      <c r="O998" s="721" t="s">
        <v>222</v>
      </c>
      <c r="P998" s="741" t="s">
        <v>3576</v>
      </c>
      <c r="Q998" s="734" t="s">
        <v>3579</v>
      </c>
      <c r="R998" t="s">
        <v>6965</v>
      </c>
    </row>
    <row r="999" spans="1:18">
      <c r="A999" s="721">
        <v>280</v>
      </c>
      <c r="B999" s="721">
        <v>1</v>
      </c>
      <c r="C999" s="722" t="s">
        <v>3581</v>
      </c>
      <c r="D999" s="723" t="s">
        <v>23</v>
      </c>
      <c r="E999" s="721" t="s">
        <v>221</v>
      </c>
      <c r="F999" s="721" t="s">
        <v>524</v>
      </c>
      <c r="G999" s="774">
        <v>25703</v>
      </c>
      <c r="H999" s="724">
        <f t="shared" ca="1" si="15"/>
        <v>49</v>
      </c>
      <c r="I999" s="725" t="s">
        <v>1403</v>
      </c>
      <c r="J999" s="721" t="s">
        <v>267</v>
      </c>
      <c r="K999" s="721" t="s">
        <v>165</v>
      </c>
      <c r="L999" s="726"/>
      <c r="M999" s="726" t="s">
        <v>6426</v>
      </c>
      <c r="N999" s="722" t="s">
        <v>3334</v>
      </c>
      <c r="O999" s="721" t="s">
        <v>222</v>
      </c>
      <c r="P999" s="734" t="s">
        <v>3580</v>
      </c>
      <c r="Q999" s="734" t="s">
        <v>3582</v>
      </c>
      <c r="R999" t="s">
        <v>6965</v>
      </c>
    </row>
    <row r="1000" spans="1:18">
      <c r="A1000" s="721"/>
      <c r="B1000" s="721">
        <v>2</v>
      </c>
      <c r="C1000" s="722" t="s">
        <v>3584</v>
      </c>
      <c r="D1000" s="723" t="s">
        <v>16</v>
      </c>
      <c r="E1000" s="721" t="s">
        <v>221</v>
      </c>
      <c r="F1000" s="721" t="s">
        <v>524</v>
      </c>
      <c r="G1000" s="774">
        <v>27196</v>
      </c>
      <c r="H1000" s="724">
        <f t="shared" ca="1" si="15"/>
        <v>45</v>
      </c>
      <c r="I1000" s="725" t="s">
        <v>1403</v>
      </c>
      <c r="J1000" s="721" t="s">
        <v>258</v>
      </c>
      <c r="K1000" s="721" t="s">
        <v>6621</v>
      </c>
      <c r="L1000" s="726"/>
      <c r="M1000" s="726" t="s">
        <v>6426</v>
      </c>
      <c r="N1000" s="722" t="s">
        <v>3334</v>
      </c>
      <c r="O1000" s="721" t="s">
        <v>245</v>
      </c>
      <c r="P1000" s="734" t="s">
        <v>3583</v>
      </c>
      <c r="Q1000" s="734" t="s">
        <v>3582</v>
      </c>
      <c r="R1000" t="s">
        <v>6965</v>
      </c>
    </row>
    <row r="1001" spans="1:18">
      <c r="A1001" s="721"/>
      <c r="B1001" s="721">
        <v>3</v>
      </c>
      <c r="C1001" s="722" t="s">
        <v>3588</v>
      </c>
      <c r="D1001" s="723" t="s">
        <v>16</v>
      </c>
      <c r="E1001" s="721" t="s">
        <v>254</v>
      </c>
      <c r="F1001" s="721" t="s">
        <v>524</v>
      </c>
      <c r="G1001" s="774">
        <v>35103</v>
      </c>
      <c r="H1001" s="724">
        <f t="shared" ca="1" si="15"/>
        <v>24</v>
      </c>
      <c r="I1001" s="725" t="s">
        <v>1403</v>
      </c>
      <c r="J1001" s="721" t="s">
        <v>267</v>
      </c>
      <c r="K1001" s="721" t="s">
        <v>6623</v>
      </c>
      <c r="L1001" s="726"/>
      <c r="M1001" s="726" t="s">
        <v>6426</v>
      </c>
      <c r="N1001" s="722" t="s">
        <v>3334</v>
      </c>
      <c r="O1001" s="721" t="s">
        <v>6640</v>
      </c>
      <c r="P1001" s="734" t="s">
        <v>3587</v>
      </c>
      <c r="Q1001" s="734" t="s">
        <v>3582</v>
      </c>
      <c r="R1001" t="s">
        <v>6965</v>
      </c>
    </row>
    <row r="1002" spans="1:18">
      <c r="A1002" s="721"/>
      <c r="B1002" s="721">
        <v>4</v>
      </c>
      <c r="C1002" s="722" t="s">
        <v>3590</v>
      </c>
      <c r="D1002" s="723" t="s">
        <v>23</v>
      </c>
      <c r="E1002" s="721" t="s">
        <v>254</v>
      </c>
      <c r="F1002" s="721" t="s">
        <v>524</v>
      </c>
      <c r="G1002" s="774">
        <v>39331</v>
      </c>
      <c r="H1002" s="724">
        <f t="shared" ca="1" si="15"/>
        <v>12</v>
      </c>
      <c r="I1002" s="725" t="s">
        <v>1403</v>
      </c>
      <c r="J1002" s="721" t="s">
        <v>249</v>
      </c>
      <c r="K1002" s="721" t="s">
        <v>6623</v>
      </c>
      <c r="L1002" s="726"/>
      <c r="M1002" s="726" t="s">
        <v>6426</v>
      </c>
      <c r="N1002" s="722" t="s">
        <v>3334</v>
      </c>
      <c r="O1002" s="721" t="s">
        <v>6640</v>
      </c>
      <c r="P1002" s="734" t="s">
        <v>3589</v>
      </c>
      <c r="Q1002" s="734" t="s">
        <v>3582</v>
      </c>
      <c r="R1002" t="s">
        <v>6965</v>
      </c>
    </row>
    <row r="1003" spans="1:18">
      <c r="A1003" s="721">
        <v>281</v>
      </c>
      <c r="B1003" s="721">
        <v>1</v>
      </c>
      <c r="C1003" s="722" t="s">
        <v>3191</v>
      </c>
      <c r="D1003" s="723" t="s">
        <v>23</v>
      </c>
      <c r="E1003" s="721" t="s">
        <v>221</v>
      </c>
      <c r="F1003" s="721" t="s">
        <v>3592</v>
      </c>
      <c r="G1003" s="774">
        <v>26979</v>
      </c>
      <c r="H1003" s="724">
        <f t="shared" ca="1" si="15"/>
        <v>46</v>
      </c>
      <c r="I1003" s="725" t="s">
        <v>1403</v>
      </c>
      <c r="J1003" s="721" t="s">
        <v>241</v>
      </c>
      <c r="K1003" s="721" t="s">
        <v>165</v>
      </c>
      <c r="L1003" s="726"/>
      <c r="M1003" s="726" t="s">
        <v>6426</v>
      </c>
      <c r="N1003" s="722" t="s">
        <v>3334</v>
      </c>
      <c r="O1003" s="721" t="s">
        <v>222</v>
      </c>
      <c r="P1003" s="734" t="s">
        <v>3591</v>
      </c>
      <c r="Q1003" s="734" t="s">
        <v>3593</v>
      </c>
      <c r="R1003" t="s">
        <v>6965</v>
      </c>
    </row>
    <row r="1004" spans="1:18">
      <c r="A1004" s="721"/>
      <c r="B1004" s="721">
        <v>2</v>
      </c>
      <c r="C1004" s="722" t="s">
        <v>3595</v>
      </c>
      <c r="D1004" s="723" t="s">
        <v>16</v>
      </c>
      <c r="E1004" s="721" t="s">
        <v>221</v>
      </c>
      <c r="F1004" s="721" t="s">
        <v>524</v>
      </c>
      <c r="G1004" s="774">
        <v>27153</v>
      </c>
      <c r="H1004" s="724">
        <f t="shared" ca="1" si="15"/>
        <v>45</v>
      </c>
      <c r="I1004" s="725" t="s">
        <v>1403</v>
      </c>
      <c r="J1004" s="721" t="s">
        <v>241</v>
      </c>
      <c r="K1004" s="721" t="s">
        <v>6621</v>
      </c>
      <c r="L1004" s="726"/>
      <c r="M1004" s="726" t="s">
        <v>6426</v>
      </c>
      <c r="N1004" s="722" t="s">
        <v>3334</v>
      </c>
      <c r="O1004" s="721" t="s">
        <v>245</v>
      </c>
      <c r="P1004" s="734" t="s">
        <v>3594</v>
      </c>
      <c r="Q1004" s="734" t="s">
        <v>3593</v>
      </c>
      <c r="R1004" t="s">
        <v>6965</v>
      </c>
    </row>
    <row r="1005" spans="1:18">
      <c r="A1005" s="721"/>
      <c r="B1005" s="721">
        <v>4</v>
      </c>
      <c r="C1005" s="722" t="s">
        <v>3599</v>
      </c>
      <c r="D1005" s="723" t="s">
        <v>16</v>
      </c>
      <c r="E1005" s="721" t="s">
        <v>254</v>
      </c>
      <c r="F1005" s="721" t="s">
        <v>230</v>
      </c>
      <c r="G1005" s="774">
        <v>39527</v>
      </c>
      <c r="H1005" s="724">
        <f t="shared" ca="1" si="15"/>
        <v>12</v>
      </c>
      <c r="I1005" s="725" t="s">
        <v>1403</v>
      </c>
      <c r="J1005" s="721" t="s">
        <v>249</v>
      </c>
      <c r="K1005" s="721" t="s">
        <v>6623</v>
      </c>
      <c r="L1005" s="726"/>
      <c r="M1005" s="726" t="s">
        <v>6426</v>
      </c>
      <c r="N1005" s="722" t="s">
        <v>3334</v>
      </c>
      <c r="O1005" s="721" t="s">
        <v>6640</v>
      </c>
      <c r="P1005" s="734" t="s">
        <v>3598</v>
      </c>
      <c r="Q1005" s="734" t="s">
        <v>3593</v>
      </c>
      <c r="R1005" t="s">
        <v>6965</v>
      </c>
    </row>
    <row r="1006" spans="1:18">
      <c r="A1006" s="721">
        <v>282</v>
      </c>
      <c r="B1006" s="721">
        <v>1</v>
      </c>
      <c r="C1006" s="722" t="s">
        <v>3601</v>
      </c>
      <c r="D1006" s="723" t="s">
        <v>23</v>
      </c>
      <c r="E1006" s="721" t="s">
        <v>221</v>
      </c>
      <c r="F1006" s="721" t="s">
        <v>524</v>
      </c>
      <c r="G1006" s="774">
        <v>30757</v>
      </c>
      <c r="H1006" s="724">
        <f t="shared" ca="1" si="15"/>
        <v>36</v>
      </c>
      <c r="I1006" s="725" t="s">
        <v>1403</v>
      </c>
      <c r="J1006" s="721" t="s">
        <v>1958</v>
      </c>
      <c r="K1006" s="721" t="s">
        <v>470</v>
      </c>
      <c r="L1006" s="726"/>
      <c r="M1006" s="726" t="s">
        <v>6426</v>
      </c>
      <c r="N1006" s="722" t="s">
        <v>3334</v>
      </c>
      <c r="O1006" s="721" t="s">
        <v>222</v>
      </c>
      <c r="P1006" s="734" t="s">
        <v>3600</v>
      </c>
      <c r="Q1006" s="741" t="s">
        <v>3603</v>
      </c>
      <c r="R1006" t="s">
        <v>6965</v>
      </c>
    </row>
    <row r="1007" spans="1:18">
      <c r="A1007" s="721"/>
      <c r="B1007" s="721">
        <v>2</v>
      </c>
      <c r="C1007" s="722" t="s">
        <v>3605</v>
      </c>
      <c r="D1007" s="723" t="s">
        <v>16</v>
      </c>
      <c r="E1007" s="721" t="s">
        <v>221</v>
      </c>
      <c r="F1007" s="721" t="s">
        <v>3392</v>
      </c>
      <c r="G1007" s="774">
        <v>32719</v>
      </c>
      <c r="H1007" s="724">
        <f t="shared" ca="1" si="15"/>
        <v>30</v>
      </c>
      <c r="I1007" s="725" t="s">
        <v>1403</v>
      </c>
      <c r="J1007" s="721" t="s">
        <v>1958</v>
      </c>
      <c r="K1007" s="721" t="s">
        <v>6621</v>
      </c>
      <c r="L1007" s="726"/>
      <c r="M1007" s="726" t="s">
        <v>6426</v>
      </c>
      <c r="N1007" s="722" t="s">
        <v>3334</v>
      </c>
      <c r="O1007" s="721" t="s">
        <v>245</v>
      </c>
      <c r="P1007" s="741" t="s">
        <v>3604</v>
      </c>
      <c r="Q1007" s="741" t="s">
        <v>3603</v>
      </c>
      <c r="R1007" t="s">
        <v>6965</v>
      </c>
    </row>
    <row r="1008" spans="1:18">
      <c r="A1008" s="721"/>
      <c r="B1008" s="721">
        <v>3</v>
      </c>
      <c r="C1008" s="722" t="s">
        <v>6884</v>
      </c>
      <c r="D1008" s="723" t="s">
        <v>16</v>
      </c>
      <c r="E1008" s="721" t="s">
        <v>254</v>
      </c>
      <c r="F1008" s="721" t="s">
        <v>524</v>
      </c>
      <c r="G1008" s="774">
        <v>41913</v>
      </c>
      <c r="H1008" s="724">
        <f t="shared" ca="1" si="15"/>
        <v>5</v>
      </c>
      <c r="I1008" s="725" t="s">
        <v>1403</v>
      </c>
      <c r="J1008" s="721" t="s">
        <v>6624</v>
      </c>
      <c r="K1008" s="721" t="s">
        <v>6622</v>
      </c>
      <c r="L1008" s="726"/>
      <c r="M1008" s="726" t="s">
        <v>6426</v>
      </c>
      <c r="N1008" s="722" t="s">
        <v>3334</v>
      </c>
      <c r="O1008" s="721" t="s">
        <v>6640</v>
      </c>
      <c r="P1008" s="741"/>
      <c r="Q1008" s="741"/>
      <c r="R1008" t="s">
        <v>6965</v>
      </c>
    </row>
    <row r="1009" spans="1:18">
      <c r="A1009" s="721"/>
      <c r="B1009" s="721">
        <v>4</v>
      </c>
      <c r="C1009" s="722" t="s">
        <v>6885</v>
      </c>
      <c r="D1009" s="723" t="s">
        <v>16</v>
      </c>
      <c r="E1009" s="721" t="s">
        <v>254</v>
      </c>
      <c r="F1009" s="721" t="s">
        <v>524</v>
      </c>
      <c r="G1009" s="774">
        <v>42944</v>
      </c>
      <c r="H1009" s="724">
        <f t="shared" ca="1" si="15"/>
        <v>2</v>
      </c>
      <c r="I1009" s="725" t="s">
        <v>1403</v>
      </c>
      <c r="J1009" s="721" t="s">
        <v>6624</v>
      </c>
      <c r="K1009" s="721" t="s">
        <v>6622</v>
      </c>
      <c r="L1009" s="726"/>
      <c r="M1009" s="726" t="s">
        <v>6426</v>
      </c>
      <c r="N1009" s="722" t="s">
        <v>3334</v>
      </c>
      <c r="O1009" s="721" t="s">
        <v>6640</v>
      </c>
      <c r="P1009" s="741"/>
      <c r="Q1009" s="741"/>
      <c r="R1009" t="s">
        <v>6965</v>
      </c>
    </row>
    <row r="1010" spans="1:18">
      <c r="A1010" s="721">
        <v>283</v>
      </c>
      <c r="B1010" s="738">
        <v>1</v>
      </c>
      <c r="C1010" s="722" t="s">
        <v>3609</v>
      </c>
      <c r="D1010" s="723" t="s">
        <v>23</v>
      </c>
      <c r="E1010" s="738" t="s">
        <v>221</v>
      </c>
      <c r="F1010" s="738" t="s">
        <v>3610</v>
      </c>
      <c r="G1010" s="774">
        <v>23566</v>
      </c>
      <c r="H1010" s="724">
        <f t="shared" ca="1" si="15"/>
        <v>55</v>
      </c>
      <c r="I1010" s="725" t="s">
        <v>1403</v>
      </c>
      <c r="J1010" s="738" t="s">
        <v>267</v>
      </c>
      <c r="K1010" s="738" t="s">
        <v>165</v>
      </c>
      <c r="L1010" s="726"/>
      <c r="M1010" s="726" t="s">
        <v>6426</v>
      </c>
      <c r="N1010" s="722" t="s">
        <v>3334</v>
      </c>
      <c r="O1010" s="738" t="s">
        <v>222</v>
      </c>
      <c r="P1010" s="741" t="s">
        <v>3608</v>
      </c>
      <c r="Q1010" s="741" t="s">
        <v>3613</v>
      </c>
      <c r="R1010" t="s">
        <v>6965</v>
      </c>
    </row>
    <row r="1011" spans="1:18">
      <c r="A1011" s="721"/>
      <c r="B1011" s="738">
        <v>2</v>
      </c>
      <c r="C1011" s="722" t="s">
        <v>3615</v>
      </c>
      <c r="D1011" s="723" t="s">
        <v>16</v>
      </c>
      <c r="E1011" s="738" t="s">
        <v>221</v>
      </c>
      <c r="F1011" s="738" t="s">
        <v>3610</v>
      </c>
      <c r="G1011" s="774">
        <v>25615</v>
      </c>
      <c r="H1011" s="724">
        <f t="shared" ref="H1011:H1074" ca="1" si="16">DATEDIF(G1011,TODAY(),"Y")</f>
        <v>50</v>
      </c>
      <c r="I1011" s="725" t="s">
        <v>1403</v>
      </c>
      <c r="J1011" s="738" t="s">
        <v>258</v>
      </c>
      <c r="K1011" s="738" t="s">
        <v>6621</v>
      </c>
      <c r="L1011" s="726"/>
      <c r="M1011" s="726" t="s">
        <v>6426</v>
      </c>
      <c r="N1011" s="722" t="s">
        <v>3334</v>
      </c>
      <c r="O1011" s="738" t="s">
        <v>245</v>
      </c>
      <c r="P1011" s="741" t="s">
        <v>3614</v>
      </c>
      <c r="Q1011" s="741" t="s">
        <v>3613</v>
      </c>
      <c r="R1011" t="s">
        <v>6965</v>
      </c>
    </row>
    <row r="1012" spans="1:18">
      <c r="A1012" s="721"/>
      <c r="B1012" s="738">
        <v>3</v>
      </c>
      <c r="C1012" s="722" t="s">
        <v>3619</v>
      </c>
      <c r="D1012" s="723" t="s">
        <v>23</v>
      </c>
      <c r="E1012" s="738" t="s">
        <v>254</v>
      </c>
      <c r="F1012" s="738" t="s">
        <v>3610</v>
      </c>
      <c r="G1012" s="774">
        <v>34354</v>
      </c>
      <c r="H1012" s="724">
        <f t="shared" ca="1" si="16"/>
        <v>26</v>
      </c>
      <c r="I1012" s="725" t="s">
        <v>1403</v>
      </c>
      <c r="J1012" s="738" t="s">
        <v>267</v>
      </c>
      <c r="K1012" s="738" t="s">
        <v>6623</v>
      </c>
      <c r="L1012" s="726"/>
      <c r="M1012" s="726" t="s">
        <v>6426</v>
      </c>
      <c r="N1012" s="722" t="s">
        <v>3334</v>
      </c>
      <c r="O1012" s="738" t="s">
        <v>6640</v>
      </c>
      <c r="P1012" s="741" t="s">
        <v>3618</v>
      </c>
      <c r="Q1012" s="741" t="s">
        <v>3613</v>
      </c>
      <c r="R1012" t="s">
        <v>6965</v>
      </c>
    </row>
    <row r="1013" spans="1:18">
      <c r="A1013" s="721">
        <v>284</v>
      </c>
      <c r="B1013" s="721">
        <v>1</v>
      </c>
      <c r="C1013" s="722" t="s">
        <v>3621</v>
      </c>
      <c r="D1013" s="723" t="s">
        <v>16</v>
      </c>
      <c r="E1013" s="721" t="s">
        <v>254</v>
      </c>
      <c r="F1013" s="721" t="s">
        <v>3622</v>
      </c>
      <c r="G1013" s="774">
        <v>31743</v>
      </c>
      <c r="H1013" s="724">
        <f t="shared" ca="1" si="16"/>
        <v>33</v>
      </c>
      <c r="I1013" s="725" t="s">
        <v>4508</v>
      </c>
      <c r="J1013" s="721" t="s">
        <v>1958</v>
      </c>
      <c r="K1013" s="721" t="s">
        <v>470</v>
      </c>
      <c r="L1013" s="726"/>
      <c r="M1013" s="726" t="s">
        <v>6426</v>
      </c>
      <c r="N1013" s="722" t="s">
        <v>3334</v>
      </c>
      <c r="O1013" s="721" t="s">
        <v>222</v>
      </c>
      <c r="P1013" s="736" t="s">
        <v>3620</v>
      </c>
      <c r="Q1013" s="727" t="s">
        <v>3625</v>
      </c>
      <c r="R1013" t="s">
        <v>6965</v>
      </c>
    </row>
    <row r="1014" spans="1:18">
      <c r="A1014" s="721">
        <v>285</v>
      </c>
      <c r="B1014" s="721">
        <v>1</v>
      </c>
      <c r="C1014" s="722" t="s">
        <v>3627</v>
      </c>
      <c r="D1014" s="723" t="s">
        <v>23</v>
      </c>
      <c r="E1014" s="721" t="s">
        <v>221</v>
      </c>
      <c r="F1014" s="721" t="s">
        <v>3628</v>
      </c>
      <c r="G1014" s="774">
        <v>32315</v>
      </c>
      <c r="H1014" s="724">
        <f t="shared" ca="1" si="16"/>
        <v>31</v>
      </c>
      <c r="I1014" s="725" t="s">
        <v>1403</v>
      </c>
      <c r="J1014" s="721" t="s">
        <v>1958</v>
      </c>
      <c r="K1014" s="721" t="s">
        <v>261</v>
      </c>
      <c r="L1014" s="726"/>
      <c r="M1014" s="726" t="s">
        <v>6426</v>
      </c>
      <c r="N1014" s="722" t="s">
        <v>3334</v>
      </c>
      <c r="O1014" s="721" t="s">
        <v>222</v>
      </c>
      <c r="P1014" s="734" t="s">
        <v>3626</v>
      </c>
      <c r="Q1014" s="727" t="s">
        <v>3631</v>
      </c>
      <c r="R1014" t="s">
        <v>6965</v>
      </c>
    </row>
    <row r="1015" spans="1:18">
      <c r="A1015" s="721"/>
      <c r="B1015" s="738">
        <v>2</v>
      </c>
      <c r="C1015" s="722" t="s">
        <v>3633</v>
      </c>
      <c r="D1015" s="723" t="s">
        <v>16</v>
      </c>
      <c r="E1015" s="721" t="s">
        <v>221</v>
      </c>
      <c r="F1015" s="721" t="s">
        <v>3634</v>
      </c>
      <c r="G1015" s="774">
        <v>33524</v>
      </c>
      <c r="H1015" s="724">
        <f t="shared" ca="1" si="16"/>
        <v>28</v>
      </c>
      <c r="I1015" s="725" t="s">
        <v>1403</v>
      </c>
      <c r="J1015" s="721" t="s">
        <v>1958</v>
      </c>
      <c r="K1015" s="721" t="s">
        <v>6621</v>
      </c>
      <c r="L1015" s="726"/>
      <c r="M1015" s="726" t="s">
        <v>6426</v>
      </c>
      <c r="N1015" s="722" t="s">
        <v>3334</v>
      </c>
      <c r="O1015" s="721" t="s">
        <v>245</v>
      </c>
      <c r="P1015" s="727" t="s">
        <v>3632</v>
      </c>
      <c r="Q1015" s="727" t="s">
        <v>3631</v>
      </c>
      <c r="R1015" t="s">
        <v>6965</v>
      </c>
    </row>
    <row r="1016" spans="1:18">
      <c r="A1016" s="721"/>
      <c r="B1016" s="738">
        <v>3</v>
      </c>
      <c r="C1016" s="722" t="s">
        <v>3638</v>
      </c>
      <c r="D1016" s="723" t="s">
        <v>16</v>
      </c>
      <c r="E1016" s="738" t="s">
        <v>254</v>
      </c>
      <c r="F1016" s="738" t="s">
        <v>229</v>
      </c>
      <c r="G1016" s="774">
        <v>42445</v>
      </c>
      <c r="H1016" s="724">
        <f t="shared" ca="1" si="16"/>
        <v>4</v>
      </c>
      <c r="I1016" s="725" t="s">
        <v>1403</v>
      </c>
      <c r="J1016" s="738" t="s">
        <v>6624</v>
      </c>
      <c r="K1016" s="738" t="s">
        <v>6622</v>
      </c>
      <c r="L1016" s="726"/>
      <c r="M1016" s="726" t="s">
        <v>6426</v>
      </c>
      <c r="N1016" s="722" t="s">
        <v>3334</v>
      </c>
      <c r="O1016" s="738" t="s">
        <v>6640</v>
      </c>
      <c r="P1016" s="727" t="s">
        <v>3637</v>
      </c>
      <c r="Q1016" s="727" t="s">
        <v>3631</v>
      </c>
      <c r="R1016" t="s">
        <v>6965</v>
      </c>
    </row>
    <row r="1017" spans="1:18">
      <c r="A1017" s="721">
        <v>286</v>
      </c>
      <c r="B1017" s="732">
        <v>1</v>
      </c>
      <c r="C1017" s="722" t="s">
        <v>29</v>
      </c>
      <c r="D1017" s="744" t="s">
        <v>23</v>
      </c>
      <c r="E1017" s="738" t="s">
        <v>221</v>
      </c>
      <c r="F1017" s="738" t="s">
        <v>524</v>
      </c>
      <c r="G1017" s="783">
        <v>23638</v>
      </c>
      <c r="H1017" s="724">
        <f t="shared" ca="1" si="16"/>
        <v>55</v>
      </c>
      <c r="I1017" s="747" t="s">
        <v>1403</v>
      </c>
      <c r="J1017" s="738" t="s">
        <v>267</v>
      </c>
      <c r="K1017" s="738" t="s">
        <v>3641</v>
      </c>
      <c r="L1017" s="726"/>
      <c r="M1017" s="726" t="s">
        <v>6426</v>
      </c>
      <c r="N1017" s="722" t="s">
        <v>3334</v>
      </c>
      <c r="O1017" s="738" t="s">
        <v>222</v>
      </c>
      <c r="P1017" s="732" t="s">
        <v>3640</v>
      </c>
      <c r="Q1017" s="727" t="s">
        <v>3642</v>
      </c>
      <c r="R1017" t="s">
        <v>6965</v>
      </c>
    </row>
    <row r="1018" spans="1:18">
      <c r="A1018" s="721"/>
      <c r="B1018" s="733">
        <v>2</v>
      </c>
      <c r="C1018" s="732" t="s">
        <v>3644</v>
      </c>
      <c r="D1018" s="723" t="s">
        <v>16</v>
      </c>
      <c r="E1018" s="733" t="s">
        <v>221</v>
      </c>
      <c r="F1018" s="733" t="s">
        <v>2479</v>
      </c>
      <c r="G1018" s="775">
        <v>27121</v>
      </c>
      <c r="H1018" s="724">
        <f t="shared" ca="1" si="16"/>
        <v>46</v>
      </c>
      <c r="I1018" s="725" t="s">
        <v>1403</v>
      </c>
      <c r="J1018" s="733" t="s">
        <v>267</v>
      </c>
      <c r="K1018" s="733" t="s">
        <v>6621</v>
      </c>
      <c r="L1018" s="726"/>
      <c r="M1018" s="726" t="s">
        <v>6426</v>
      </c>
      <c r="N1018" s="722" t="s">
        <v>3334</v>
      </c>
      <c r="O1018" s="733" t="s">
        <v>245</v>
      </c>
      <c r="P1018" s="732" t="s">
        <v>3643</v>
      </c>
      <c r="Q1018" s="727" t="s">
        <v>3642</v>
      </c>
      <c r="R1018" t="s">
        <v>6965</v>
      </c>
    </row>
    <row r="1019" spans="1:18">
      <c r="A1019" s="721"/>
      <c r="B1019" s="733">
        <v>3</v>
      </c>
      <c r="C1019" s="732" t="s">
        <v>3647</v>
      </c>
      <c r="D1019" s="723" t="s">
        <v>16</v>
      </c>
      <c r="E1019" s="733" t="s">
        <v>254</v>
      </c>
      <c r="F1019" s="733" t="s">
        <v>230</v>
      </c>
      <c r="G1019" s="775">
        <v>37926</v>
      </c>
      <c r="H1019" s="724">
        <f t="shared" ca="1" si="16"/>
        <v>16</v>
      </c>
      <c r="I1019" s="725" t="s">
        <v>1403</v>
      </c>
      <c r="J1019" s="733" t="s">
        <v>249</v>
      </c>
      <c r="K1019" s="733" t="s">
        <v>6623</v>
      </c>
      <c r="L1019" s="726"/>
      <c r="M1019" s="726" t="s">
        <v>6426</v>
      </c>
      <c r="N1019" s="722" t="s">
        <v>3334</v>
      </c>
      <c r="O1019" s="733" t="s">
        <v>6640</v>
      </c>
      <c r="P1019" s="732" t="s">
        <v>3646</v>
      </c>
      <c r="Q1019" s="727" t="s">
        <v>3642</v>
      </c>
      <c r="R1019" t="s">
        <v>6965</v>
      </c>
    </row>
    <row r="1020" spans="1:18">
      <c r="A1020" s="721"/>
      <c r="B1020" s="721">
        <v>4</v>
      </c>
      <c r="C1020" s="722" t="s">
        <v>3650</v>
      </c>
      <c r="D1020" s="723" t="s">
        <v>23</v>
      </c>
      <c r="E1020" s="721" t="s">
        <v>254</v>
      </c>
      <c r="F1020" s="721" t="s">
        <v>230</v>
      </c>
      <c r="G1020" s="774">
        <v>38602</v>
      </c>
      <c r="H1020" s="724">
        <f t="shared" ca="1" si="16"/>
        <v>14</v>
      </c>
      <c r="I1020" s="725" t="s">
        <v>1403</v>
      </c>
      <c r="J1020" s="721" t="s">
        <v>249</v>
      </c>
      <c r="K1020" s="721" t="s">
        <v>6623</v>
      </c>
      <c r="L1020" s="726"/>
      <c r="M1020" s="726" t="s">
        <v>6426</v>
      </c>
      <c r="N1020" s="722" t="s">
        <v>3334</v>
      </c>
      <c r="O1020" s="721" t="s">
        <v>6640</v>
      </c>
      <c r="P1020" s="748" t="s">
        <v>3649</v>
      </c>
      <c r="Q1020" s="727" t="s">
        <v>3642</v>
      </c>
      <c r="R1020" t="s">
        <v>6965</v>
      </c>
    </row>
    <row r="1021" spans="1:18">
      <c r="A1021" s="721"/>
      <c r="B1021" s="721">
        <v>5</v>
      </c>
      <c r="C1021" s="722" t="s">
        <v>3652</v>
      </c>
      <c r="D1021" s="723" t="s">
        <v>23</v>
      </c>
      <c r="E1021" s="721" t="s">
        <v>254</v>
      </c>
      <c r="F1021" s="721" t="s">
        <v>230</v>
      </c>
      <c r="G1021" s="783">
        <v>40489</v>
      </c>
      <c r="H1021" s="724">
        <f t="shared" ca="1" si="16"/>
        <v>9</v>
      </c>
      <c r="I1021" s="725" t="s">
        <v>1403</v>
      </c>
      <c r="J1021" s="721" t="s">
        <v>6624</v>
      </c>
      <c r="K1021" s="721" t="s">
        <v>6622</v>
      </c>
      <c r="L1021" s="726"/>
      <c r="M1021" s="726" t="s">
        <v>6426</v>
      </c>
      <c r="N1021" s="722" t="s">
        <v>3334</v>
      </c>
      <c r="O1021" s="721" t="s">
        <v>6640</v>
      </c>
      <c r="P1021" s="748" t="s">
        <v>3651</v>
      </c>
      <c r="Q1021" s="727" t="s">
        <v>3642</v>
      </c>
      <c r="R1021" t="s">
        <v>6965</v>
      </c>
    </row>
    <row r="1022" spans="1:18">
      <c r="A1022" s="721">
        <v>287</v>
      </c>
      <c r="B1022" s="721">
        <v>1</v>
      </c>
      <c r="C1022" s="734" t="s">
        <v>3659</v>
      </c>
      <c r="D1022" s="742" t="s">
        <v>23</v>
      </c>
      <c r="E1022" s="737" t="s">
        <v>221</v>
      </c>
      <c r="F1022" s="737" t="s">
        <v>1259</v>
      </c>
      <c r="G1022" s="779" t="s">
        <v>3660</v>
      </c>
      <c r="H1022" s="724">
        <f t="shared" ca="1" si="16"/>
        <v>51</v>
      </c>
      <c r="I1022" s="725" t="s">
        <v>1403</v>
      </c>
      <c r="J1022" s="737" t="s">
        <v>6956</v>
      </c>
      <c r="K1022" s="737" t="s">
        <v>470</v>
      </c>
      <c r="L1022" s="726"/>
      <c r="M1022" s="726" t="s">
        <v>6426</v>
      </c>
      <c r="N1022" s="722" t="s">
        <v>3334</v>
      </c>
      <c r="O1022" s="737" t="s">
        <v>222</v>
      </c>
      <c r="P1022" s="734" t="s">
        <v>3658</v>
      </c>
      <c r="Q1022" s="734" t="s">
        <v>3663</v>
      </c>
      <c r="R1022" t="s">
        <v>6965</v>
      </c>
    </row>
    <row r="1023" spans="1:18">
      <c r="A1023" s="721"/>
      <c r="B1023" s="738">
        <v>2</v>
      </c>
      <c r="C1023" s="734" t="s">
        <v>2924</v>
      </c>
      <c r="D1023" s="742" t="s">
        <v>16</v>
      </c>
      <c r="E1023" s="737" t="s">
        <v>221</v>
      </c>
      <c r="F1023" s="737" t="s">
        <v>22</v>
      </c>
      <c r="G1023" s="779" t="s">
        <v>3665</v>
      </c>
      <c r="H1023" s="724">
        <f t="shared" ca="1" si="16"/>
        <v>49</v>
      </c>
      <c r="I1023" s="725" t="s">
        <v>1403</v>
      </c>
      <c r="J1023" s="737" t="s">
        <v>267</v>
      </c>
      <c r="K1023" s="737" t="s">
        <v>6621</v>
      </c>
      <c r="L1023" s="726"/>
      <c r="M1023" s="726" t="s">
        <v>6426</v>
      </c>
      <c r="N1023" s="722" t="s">
        <v>3334</v>
      </c>
      <c r="O1023" s="737" t="s">
        <v>245</v>
      </c>
      <c r="P1023" s="734" t="s">
        <v>3664</v>
      </c>
      <c r="Q1023" s="734" t="s">
        <v>3663</v>
      </c>
      <c r="R1023" t="s">
        <v>6965</v>
      </c>
    </row>
    <row r="1024" spans="1:18">
      <c r="A1024" s="721"/>
      <c r="B1024" s="738">
        <v>3</v>
      </c>
      <c r="C1024" s="734" t="s">
        <v>3670</v>
      </c>
      <c r="D1024" s="742" t="s">
        <v>23</v>
      </c>
      <c r="E1024" s="737" t="s">
        <v>254</v>
      </c>
      <c r="F1024" s="737" t="s">
        <v>22</v>
      </c>
      <c r="G1024" s="779" t="s">
        <v>3671</v>
      </c>
      <c r="H1024" s="724">
        <f t="shared" ca="1" si="16"/>
        <v>23</v>
      </c>
      <c r="I1024" s="725" t="s">
        <v>1403</v>
      </c>
      <c r="J1024" s="737" t="s">
        <v>267</v>
      </c>
      <c r="K1024" s="737" t="s">
        <v>6623</v>
      </c>
      <c r="L1024" s="726"/>
      <c r="M1024" s="726" t="s">
        <v>6426</v>
      </c>
      <c r="N1024" s="722" t="s">
        <v>3334</v>
      </c>
      <c r="O1024" s="737" t="s">
        <v>6640</v>
      </c>
      <c r="P1024" s="734" t="s">
        <v>3669</v>
      </c>
      <c r="Q1024" s="734" t="s">
        <v>3663</v>
      </c>
      <c r="R1024" t="s">
        <v>6965</v>
      </c>
    </row>
    <row r="1025" spans="1:18">
      <c r="A1025" s="721"/>
      <c r="B1025" s="738">
        <v>4</v>
      </c>
      <c r="C1025" s="734" t="s">
        <v>3675</v>
      </c>
      <c r="D1025" s="742" t="s">
        <v>16</v>
      </c>
      <c r="E1025" s="737" t="s">
        <v>254</v>
      </c>
      <c r="F1025" s="737" t="s">
        <v>22</v>
      </c>
      <c r="G1025" s="779" t="s">
        <v>3676</v>
      </c>
      <c r="H1025" s="724">
        <f t="shared" ca="1" si="16"/>
        <v>20</v>
      </c>
      <c r="I1025" s="725" t="s">
        <v>1403</v>
      </c>
      <c r="J1025" s="737" t="s">
        <v>258</v>
      </c>
      <c r="K1025" s="737" t="s">
        <v>6623</v>
      </c>
      <c r="L1025" s="726"/>
      <c r="M1025" s="726" t="s">
        <v>6426</v>
      </c>
      <c r="N1025" s="722" t="s">
        <v>3334</v>
      </c>
      <c r="O1025" s="737" t="s">
        <v>6640</v>
      </c>
      <c r="P1025" s="734" t="s">
        <v>3674</v>
      </c>
      <c r="Q1025" s="734" t="s">
        <v>3663</v>
      </c>
      <c r="R1025" t="s">
        <v>6965</v>
      </c>
    </row>
    <row r="1026" spans="1:18">
      <c r="A1026" s="721"/>
      <c r="B1026" s="738">
        <v>5</v>
      </c>
      <c r="C1026" s="734" t="s">
        <v>3679</v>
      </c>
      <c r="D1026" s="742" t="s">
        <v>23</v>
      </c>
      <c r="E1026" s="737" t="s">
        <v>254</v>
      </c>
      <c r="F1026" s="737" t="s">
        <v>22</v>
      </c>
      <c r="G1026" s="779" t="s">
        <v>3680</v>
      </c>
      <c r="H1026" s="724">
        <f t="shared" ca="1" si="16"/>
        <v>12</v>
      </c>
      <c r="I1026" s="725" t="s">
        <v>1403</v>
      </c>
      <c r="J1026" s="737" t="s">
        <v>249</v>
      </c>
      <c r="K1026" s="737" t="s">
        <v>6623</v>
      </c>
      <c r="L1026" s="726"/>
      <c r="M1026" s="726" t="s">
        <v>6426</v>
      </c>
      <c r="N1026" s="722" t="s">
        <v>3334</v>
      </c>
      <c r="O1026" s="737" t="s">
        <v>6640</v>
      </c>
      <c r="P1026" s="734" t="s">
        <v>3678</v>
      </c>
      <c r="Q1026" s="734" t="s">
        <v>3663</v>
      </c>
      <c r="R1026" t="s">
        <v>6965</v>
      </c>
    </row>
    <row r="1027" spans="1:18">
      <c r="A1027" s="721"/>
      <c r="B1027" s="738">
        <v>6</v>
      </c>
      <c r="C1027" s="734" t="s">
        <v>3682</v>
      </c>
      <c r="D1027" s="742" t="s">
        <v>16</v>
      </c>
      <c r="E1027" s="737" t="s">
        <v>254</v>
      </c>
      <c r="F1027" s="737" t="s">
        <v>22</v>
      </c>
      <c r="G1027" s="779" t="s">
        <v>3683</v>
      </c>
      <c r="H1027" s="724">
        <f t="shared" ca="1" si="16"/>
        <v>9</v>
      </c>
      <c r="I1027" s="725" t="s">
        <v>1403</v>
      </c>
      <c r="J1027" s="737" t="s">
        <v>6624</v>
      </c>
      <c r="K1027" s="737" t="s">
        <v>6622</v>
      </c>
      <c r="L1027" s="726"/>
      <c r="M1027" s="726" t="s">
        <v>6426</v>
      </c>
      <c r="N1027" s="722" t="s">
        <v>3334</v>
      </c>
      <c r="O1027" s="737" t="s">
        <v>6640</v>
      </c>
      <c r="P1027" s="734" t="s">
        <v>3681</v>
      </c>
      <c r="Q1027" s="734" t="s">
        <v>3663</v>
      </c>
      <c r="R1027" t="s">
        <v>6965</v>
      </c>
    </row>
    <row r="1028" spans="1:18">
      <c r="A1028" s="738">
        <v>288</v>
      </c>
      <c r="B1028" s="738">
        <v>1</v>
      </c>
      <c r="C1028" s="722" t="s">
        <v>3707</v>
      </c>
      <c r="D1028" s="757" t="s">
        <v>23</v>
      </c>
      <c r="E1028" s="738" t="s">
        <v>221</v>
      </c>
      <c r="F1028" s="738" t="s">
        <v>273</v>
      </c>
      <c r="G1028" s="783">
        <v>30134</v>
      </c>
      <c r="H1028" s="724">
        <f t="shared" ca="1" si="16"/>
        <v>37</v>
      </c>
      <c r="I1028" s="747" t="s">
        <v>1403</v>
      </c>
      <c r="J1028" s="738" t="s">
        <v>267</v>
      </c>
      <c r="K1028" s="738" t="s">
        <v>165</v>
      </c>
      <c r="L1028" s="726"/>
      <c r="M1028" s="726" t="s">
        <v>6426</v>
      </c>
      <c r="N1028" s="722" t="s">
        <v>3334</v>
      </c>
      <c r="O1028" s="738" t="s">
        <v>222</v>
      </c>
      <c r="P1028" s="722" t="s">
        <v>3706</v>
      </c>
      <c r="Q1028" s="722" t="s">
        <v>3709</v>
      </c>
      <c r="R1028" t="s">
        <v>6965</v>
      </c>
    </row>
    <row r="1029" spans="1:18">
      <c r="A1029" s="721"/>
      <c r="B1029" s="721">
        <v>2</v>
      </c>
      <c r="C1029" s="722" t="s">
        <v>3711</v>
      </c>
      <c r="D1029" s="723" t="s">
        <v>16</v>
      </c>
      <c r="E1029" s="721" t="s">
        <v>221</v>
      </c>
      <c r="F1029" s="721" t="s">
        <v>1375</v>
      </c>
      <c r="G1029" s="774">
        <v>30118</v>
      </c>
      <c r="H1029" s="724">
        <f t="shared" ca="1" si="16"/>
        <v>37</v>
      </c>
      <c r="I1029" s="725" t="s">
        <v>1403</v>
      </c>
      <c r="J1029" s="721" t="s">
        <v>258</v>
      </c>
      <c r="K1029" s="721" t="s">
        <v>6621</v>
      </c>
      <c r="L1029" s="726"/>
      <c r="M1029" s="726" t="s">
        <v>6426</v>
      </c>
      <c r="N1029" s="722" t="s">
        <v>3334</v>
      </c>
      <c r="O1029" s="721" t="s">
        <v>245</v>
      </c>
      <c r="P1029" s="722" t="s">
        <v>3710</v>
      </c>
      <c r="Q1029" s="722" t="s">
        <v>3709</v>
      </c>
      <c r="R1029" t="s">
        <v>6965</v>
      </c>
    </row>
    <row r="1030" spans="1:18">
      <c r="A1030" s="721"/>
      <c r="B1030" s="721">
        <v>3</v>
      </c>
      <c r="C1030" s="722" t="s">
        <v>3713</v>
      </c>
      <c r="D1030" s="723" t="s">
        <v>16</v>
      </c>
      <c r="E1030" s="721" t="s">
        <v>254</v>
      </c>
      <c r="F1030" s="721" t="s">
        <v>273</v>
      </c>
      <c r="G1030" s="774">
        <v>38235</v>
      </c>
      <c r="H1030" s="724">
        <f t="shared" ca="1" si="16"/>
        <v>15</v>
      </c>
      <c r="I1030" s="725" t="s">
        <v>1403</v>
      </c>
      <c r="J1030" s="721" t="s">
        <v>249</v>
      </c>
      <c r="K1030" s="721" t="s">
        <v>6623</v>
      </c>
      <c r="L1030" s="726"/>
      <c r="M1030" s="726" t="s">
        <v>6426</v>
      </c>
      <c r="N1030" s="722" t="s">
        <v>3334</v>
      </c>
      <c r="O1030" s="721" t="s">
        <v>6640</v>
      </c>
      <c r="P1030" s="722" t="s">
        <v>3712</v>
      </c>
      <c r="Q1030" s="722" t="s">
        <v>3709</v>
      </c>
      <c r="R1030" t="s">
        <v>6965</v>
      </c>
    </row>
    <row r="1031" spans="1:18">
      <c r="A1031" s="721">
        <v>289</v>
      </c>
      <c r="B1031" s="721">
        <v>1</v>
      </c>
      <c r="C1031" s="722" t="s">
        <v>502</v>
      </c>
      <c r="D1031" s="723" t="s">
        <v>23</v>
      </c>
      <c r="E1031" s="721" t="s">
        <v>221</v>
      </c>
      <c r="F1031" s="721" t="s">
        <v>1178</v>
      </c>
      <c r="G1031" s="774">
        <v>25542</v>
      </c>
      <c r="H1031" s="724">
        <f t="shared" ca="1" si="16"/>
        <v>50</v>
      </c>
      <c r="I1031" s="725" t="s">
        <v>1403</v>
      </c>
      <c r="J1031" s="721" t="s">
        <v>241</v>
      </c>
      <c r="K1031" s="721" t="s">
        <v>165</v>
      </c>
      <c r="L1031" s="726"/>
      <c r="M1031" s="726" t="s">
        <v>6426</v>
      </c>
      <c r="N1031" s="722" t="s">
        <v>3334</v>
      </c>
      <c r="O1031" s="721" t="s">
        <v>222</v>
      </c>
      <c r="P1031" s="734" t="s">
        <v>3714</v>
      </c>
      <c r="Q1031" s="734" t="s">
        <v>3717</v>
      </c>
      <c r="R1031" t="s">
        <v>6965</v>
      </c>
    </row>
    <row r="1032" spans="1:18">
      <c r="A1032" s="721"/>
      <c r="B1032" s="721">
        <v>2</v>
      </c>
      <c r="C1032" s="722" t="s">
        <v>3719</v>
      </c>
      <c r="D1032" s="723" t="s">
        <v>16</v>
      </c>
      <c r="E1032" s="721" t="s">
        <v>221</v>
      </c>
      <c r="F1032" s="721" t="s">
        <v>1178</v>
      </c>
      <c r="G1032" s="774">
        <v>26104</v>
      </c>
      <c r="H1032" s="724">
        <f t="shared" ca="1" si="16"/>
        <v>48</v>
      </c>
      <c r="I1032" s="725" t="s">
        <v>1403</v>
      </c>
      <c r="J1032" s="721" t="s">
        <v>241</v>
      </c>
      <c r="K1032" s="721" t="s">
        <v>6621</v>
      </c>
      <c r="L1032" s="726"/>
      <c r="M1032" s="726" t="s">
        <v>6426</v>
      </c>
      <c r="N1032" s="722" t="s">
        <v>3334</v>
      </c>
      <c r="O1032" s="721" t="s">
        <v>245</v>
      </c>
      <c r="P1032" s="734" t="s">
        <v>3718</v>
      </c>
      <c r="Q1032" s="734" t="s">
        <v>3717</v>
      </c>
      <c r="R1032" t="s">
        <v>6965</v>
      </c>
    </row>
    <row r="1033" spans="1:18">
      <c r="A1033" s="721"/>
      <c r="B1033" s="721">
        <v>3</v>
      </c>
      <c r="C1033" s="722" t="s">
        <v>3723</v>
      </c>
      <c r="D1033" s="723" t="s">
        <v>16</v>
      </c>
      <c r="E1033" s="721" t="s">
        <v>254</v>
      </c>
      <c r="F1033" s="721" t="s">
        <v>22</v>
      </c>
      <c r="G1033" s="774">
        <v>37031</v>
      </c>
      <c r="H1033" s="724">
        <f t="shared" ca="1" si="16"/>
        <v>18</v>
      </c>
      <c r="I1033" s="725" t="s">
        <v>1403</v>
      </c>
      <c r="J1033" s="721" t="s">
        <v>262</v>
      </c>
      <c r="K1033" s="721" t="s">
        <v>6623</v>
      </c>
      <c r="L1033" s="726"/>
      <c r="M1033" s="726" t="s">
        <v>6426</v>
      </c>
      <c r="N1033" s="722" t="s">
        <v>3334</v>
      </c>
      <c r="O1033" s="721" t="s">
        <v>6640</v>
      </c>
      <c r="P1033" s="734" t="s">
        <v>3722</v>
      </c>
      <c r="Q1033" s="734" t="s">
        <v>3717</v>
      </c>
      <c r="R1033" t="s">
        <v>6965</v>
      </c>
    </row>
    <row r="1034" spans="1:18">
      <c r="A1034" s="721">
        <v>290</v>
      </c>
      <c r="B1034" s="738">
        <v>1</v>
      </c>
      <c r="C1034" s="722" t="s">
        <v>3725</v>
      </c>
      <c r="D1034" s="723" t="s">
        <v>23</v>
      </c>
      <c r="E1034" s="738" t="s">
        <v>221</v>
      </c>
      <c r="F1034" s="738" t="s">
        <v>3726</v>
      </c>
      <c r="G1034" s="774">
        <v>23451</v>
      </c>
      <c r="H1034" s="724">
        <f t="shared" ca="1" si="16"/>
        <v>56</v>
      </c>
      <c r="I1034" s="747" t="s">
        <v>1403</v>
      </c>
      <c r="J1034" s="738" t="s">
        <v>241</v>
      </c>
      <c r="K1034" s="738" t="s">
        <v>360</v>
      </c>
      <c r="L1034" s="726"/>
      <c r="M1034" s="726" t="s">
        <v>6426</v>
      </c>
      <c r="N1034" s="722" t="s">
        <v>3334</v>
      </c>
      <c r="O1034" s="738" t="s">
        <v>222</v>
      </c>
      <c r="P1034" s="727" t="s">
        <v>3724</v>
      </c>
      <c r="Q1034" s="727" t="s">
        <v>3729</v>
      </c>
      <c r="R1034" t="s">
        <v>6965</v>
      </c>
    </row>
    <row r="1035" spans="1:18">
      <c r="A1035" s="721"/>
      <c r="B1035" s="738">
        <v>2</v>
      </c>
      <c r="C1035" s="722" t="s">
        <v>3731</v>
      </c>
      <c r="D1035" s="723" t="s">
        <v>16</v>
      </c>
      <c r="E1035" s="738" t="s">
        <v>221</v>
      </c>
      <c r="F1035" s="738" t="s">
        <v>3726</v>
      </c>
      <c r="G1035" s="774">
        <v>26498</v>
      </c>
      <c r="H1035" s="724">
        <f t="shared" ca="1" si="16"/>
        <v>47</v>
      </c>
      <c r="I1035" s="747" t="s">
        <v>1403</v>
      </c>
      <c r="J1035" s="738" t="s">
        <v>241</v>
      </c>
      <c r="K1035" s="738" t="s">
        <v>360</v>
      </c>
      <c r="L1035" s="726"/>
      <c r="M1035" s="726" t="s">
        <v>6426</v>
      </c>
      <c r="N1035" s="722" t="s">
        <v>3334</v>
      </c>
      <c r="O1035" s="738" t="s">
        <v>245</v>
      </c>
      <c r="P1035" s="727" t="s">
        <v>3730</v>
      </c>
      <c r="Q1035" s="727" t="s">
        <v>3729</v>
      </c>
      <c r="R1035" t="s">
        <v>6965</v>
      </c>
    </row>
    <row r="1036" spans="1:18">
      <c r="A1036" s="721"/>
      <c r="B1036" s="738">
        <v>3</v>
      </c>
      <c r="C1036" s="722" t="s">
        <v>3734</v>
      </c>
      <c r="D1036" s="723" t="s">
        <v>23</v>
      </c>
      <c r="E1036" s="738" t="s">
        <v>254</v>
      </c>
      <c r="F1036" s="738" t="s">
        <v>252</v>
      </c>
      <c r="G1036" s="774">
        <v>37064</v>
      </c>
      <c r="H1036" s="724">
        <f t="shared" ca="1" si="16"/>
        <v>18</v>
      </c>
      <c r="I1036" s="747" t="s">
        <v>1403</v>
      </c>
      <c r="J1036" s="738" t="s">
        <v>320</v>
      </c>
      <c r="K1036" s="738" t="s">
        <v>6623</v>
      </c>
      <c r="L1036" s="726"/>
      <c r="M1036" s="726" t="s">
        <v>6426</v>
      </c>
      <c r="N1036" s="722" t="s">
        <v>3334</v>
      </c>
      <c r="O1036" s="738" t="s">
        <v>6640</v>
      </c>
      <c r="P1036" s="727" t="s">
        <v>3733</v>
      </c>
      <c r="Q1036" s="727" t="s">
        <v>3729</v>
      </c>
      <c r="R1036" t="s">
        <v>6965</v>
      </c>
    </row>
    <row r="1037" spans="1:18" s="622" customFormat="1">
      <c r="A1037" s="721"/>
      <c r="B1037" s="738">
        <v>4</v>
      </c>
      <c r="C1037" s="722" t="s">
        <v>3736</v>
      </c>
      <c r="D1037" s="723" t="s">
        <v>23</v>
      </c>
      <c r="E1037" s="738" t="s">
        <v>254</v>
      </c>
      <c r="F1037" s="738" t="s">
        <v>252</v>
      </c>
      <c r="G1037" s="774">
        <v>39066</v>
      </c>
      <c r="H1037" s="724">
        <f t="shared" ca="1" si="16"/>
        <v>13</v>
      </c>
      <c r="I1037" s="747" t="s">
        <v>1403</v>
      </c>
      <c r="J1037" s="738" t="s">
        <v>249</v>
      </c>
      <c r="K1037" s="738" t="s">
        <v>6623</v>
      </c>
      <c r="L1037" s="726"/>
      <c r="M1037" s="726" t="s">
        <v>6426</v>
      </c>
      <c r="N1037" s="722" t="s">
        <v>3334</v>
      </c>
      <c r="O1037" s="738" t="s">
        <v>6640</v>
      </c>
      <c r="P1037" s="727" t="s">
        <v>3735</v>
      </c>
      <c r="Q1037" s="727" t="s">
        <v>3729</v>
      </c>
      <c r="R1037" t="s">
        <v>6965</v>
      </c>
    </row>
    <row r="1038" spans="1:18">
      <c r="A1038" s="721"/>
      <c r="B1038" s="738">
        <v>5</v>
      </c>
      <c r="C1038" s="722" t="s">
        <v>2578</v>
      </c>
      <c r="D1038" s="723" t="s">
        <v>23</v>
      </c>
      <c r="E1038" s="738" t="s">
        <v>221</v>
      </c>
      <c r="F1038" s="738" t="s">
        <v>1870</v>
      </c>
      <c r="G1038" s="774">
        <v>32670</v>
      </c>
      <c r="H1038" s="724">
        <f t="shared" ca="1" si="16"/>
        <v>30</v>
      </c>
      <c r="I1038" s="747" t="s">
        <v>1403</v>
      </c>
      <c r="J1038" s="738" t="s">
        <v>258</v>
      </c>
      <c r="K1038" s="738" t="s">
        <v>165</v>
      </c>
      <c r="L1038" s="726"/>
      <c r="M1038" s="726" t="s">
        <v>6426</v>
      </c>
      <c r="N1038" s="722" t="s">
        <v>3334</v>
      </c>
      <c r="O1038" s="738" t="s">
        <v>6640</v>
      </c>
      <c r="P1038" s="727" t="s">
        <v>3737</v>
      </c>
      <c r="Q1038" s="727" t="s">
        <v>3729</v>
      </c>
      <c r="R1038" t="s">
        <v>6965</v>
      </c>
    </row>
    <row r="1039" spans="1:18">
      <c r="A1039" s="721">
        <v>291</v>
      </c>
      <c r="B1039" s="721">
        <v>1</v>
      </c>
      <c r="C1039" s="722" t="s">
        <v>3817</v>
      </c>
      <c r="D1039" s="723" t="s">
        <v>23</v>
      </c>
      <c r="E1039" s="721" t="s">
        <v>221</v>
      </c>
      <c r="F1039" s="721" t="s">
        <v>2470</v>
      </c>
      <c r="G1039" s="774">
        <v>27220</v>
      </c>
      <c r="H1039" s="724">
        <f ca="1">DATEDIF(G1039,TODAY(),"Y")</f>
        <v>45</v>
      </c>
      <c r="I1039" s="725" t="s">
        <v>1403</v>
      </c>
      <c r="J1039" s="721" t="s">
        <v>241</v>
      </c>
      <c r="K1039" s="721" t="s">
        <v>165</v>
      </c>
      <c r="L1039" s="726"/>
      <c r="M1039" s="726" t="s">
        <v>6426</v>
      </c>
      <c r="N1039" s="722" t="s">
        <v>3744</v>
      </c>
      <c r="O1039" s="721" t="s">
        <v>222</v>
      </c>
      <c r="P1039" s="722" t="s">
        <v>3816</v>
      </c>
      <c r="Q1039" s="722" t="s">
        <v>3820</v>
      </c>
      <c r="R1039" t="s">
        <v>6965</v>
      </c>
    </row>
    <row r="1040" spans="1:18">
      <c r="A1040" s="721"/>
      <c r="B1040" s="721">
        <v>2</v>
      </c>
      <c r="C1040" s="722" t="s">
        <v>3822</v>
      </c>
      <c r="D1040" s="723" t="s">
        <v>16</v>
      </c>
      <c r="E1040" s="721" t="s">
        <v>221</v>
      </c>
      <c r="F1040" s="721" t="s">
        <v>3823</v>
      </c>
      <c r="G1040" s="774">
        <v>29220</v>
      </c>
      <c r="H1040" s="724">
        <f ca="1">DATEDIF(G1040,TODAY(),"Y")</f>
        <v>40</v>
      </c>
      <c r="I1040" s="725" t="s">
        <v>1403</v>
      </c>
      <c r="J1040" s="721" t="s">
        <v>241</v>
      </c>
      <c r="K1040" s="721" t="s">
        <v>165</v>
      </c>
      <c r="L1040" s="726"/>
      <c r="M1040" s="726" t="s">
        <v>6426</v>
      </c>
      <c r="N1040" s="722" t="s">
        <v>3744</v>
      </c>
      <c r="O1040" s="721" t="s">
        <v>245</v>
      </c>
      <c r="P1040" s="722" t="s">
        <v>3821</v>
      </c>
      <c r="Q1040" s="722" t="s">
        <v>3820</v>
      </c>
      <c r="R1040" t="s">
        <v>6965</v>
      </c>
    </row>
    <row r="1041" spans="1:18">
      <c r="A1041" s="721"/>
      <c r="B1041" s="721">
        <v>3</v>
      </c>
      <c r="C1041" s="722" t="s">
        <v>3827</v>
      </c>
      <c r="D1041" s="723" t="s">
        <v>23</v>
      </c>
      <c r="E1041" s="721" t="s">
        <v>254</v>
      </c>
      <c r="F1041" s="721" t="s">
        <v>3828</v>
      </c>
      <c r="G1041" s="774">
        <v>36019</v>
      </c>
      <c r="H1041" s="724">
        <f ca="1">DATEDIF(G1041,TODAY(),"Y")</f>
        <v>21</v>
      </c>
      <c r="I1041" s="725" t="s">
        <v>1403</v>
      </c>
      <c r="J1041" s="721" t="s">
        <v>241</v>
      </c>
      <c r="K1041" s="721" t="s">
        <v>6822</v>
      </c>
      <c r="L1041" s="726"/>
      <c r="M1041" s="726" t="s">
        <v>6426</v>
      </c>
      <c r="N1041" s="722" t="s">
        <v>3744</v>
      </c>
      <c r="O1041" s="721" t="s">
        <v>6640</v>
      </c>
      <c r="P1041" s="722" t="s">
        <v>3826</v>
      </c>
      <c r="Q1041" s="722" t="s">
        <v>3820</v>
      </c>
      <c r="R1041" t="s">
        <v>6965</v>
      </c>
    </row>
    <row r="1042" spans="1:18">
      <c r="A1042" s="721">
        <v>292</v>
      </c>
      <c r="B1042" s="733">
        <v>1</v>
      </c>
      <c r="C1042" s="722" t="s">
        <v>3960</v>
      </c>
      <c r="D1042" s="757" t="s">
        <v>23</v>
      </c>
      <c r="E1042" s="738" t="s">
        <v>221</v>
      </c>
      <c r="F1042" s="738" t="s">
        <v>376</v>
      </c>
      <c r="G1042" s="783">
        <v>26200</v>
      </c>
      <c r="H1042" s="724">
        <f t="shared" ref="H1042:H1049" ca="1" si="17">DATEDIF(G1042,TODAY(),"Y")</f>
        <v>48</v>
      </c>
      <c r="I1042" s="725" t="s">
        <v>4508</v>
      </c>
      <c r="J1042" s="738" t="s">
        <v>267</v>
      </c>
      <c r="K1042" s="738" t="s">
        <v>165</v>
      </c>
      <c r="L1042" s="726"/>
      <c r="M1042" s="726" t="s">
        <v>6426</v>
      </c>
      <c r="N1042" s="722" t="s">
        <v>3744</v>
      </c>
      <c r="O1042" s="738" t="s">
        <v>222</v>
      </c>
      <c r="P1042" s="722" t="s">
        <v>3959</v>
      </c>
      <c r="Q1042" s="722" t="s">
        <v>3963</v>
      </c>
      <c r="R1042" t="s">
        <v>6965</v>
      </c>
    </row>
    <row r="1043" spans="1:18">
      <c r="A1043" s="721"/>
      <c r="B1043" s="721">
        <v>2</v>
      </c>
      <c r="C1043" s="722" t="s">
        <v>3965</v>
      </c>
      <c r="D1043" s="723" t="s">
        <v>16</v>
      </c>
      <c r="E1043" s="721" t="s">
        <v>221</v>
      </c>
      <c r="F1043" s="721" t="s">
        <v>376</v>
      </c>
      <c r="G1043" s="774">
        <v>25961</v>
      </c>
      <c r="H1043" s="724">
        <f t="shared" ca="1" si="17"/>
        <v>49</v>
      </c>
      <c r="I1043" s="725" t="s">
        <v>4508</v>
      </c>
      <c r="J1043" s="721" t="s">
        <v>267</v>
      </c>
      <c r="K1043" s="721" t="s">
        <v>470</v>
      </c>
      <c r="L1043" s="726"/>
      <c r="M1043" s="726" t="s">
        <v>6426</v>
      </c>
      <c r="N1043" s="722" t="s">
        <v>3744</v>
      </c>
      <c r="O1043" s="721" t="s">
        <v>245</v>
      </c>
      <c r="P1043" s="722" t="s">
        <v>3964</v>
      </c>
      <c r="Q1043" s="722" t="s">
        <v>3963</v>
      </c>
      <c r="R1043" t="s">
        <v>6965</v>
      </c>
    </row>
    <row r="1044" spans="1:18">
      <c r="A1044" s="721"/>
      <c r="B1044" s="721">
        <v>3</v>
      </c>
      <c r="C1044" s="722" t="s">
        <v>3969</v>
      </c>
      <c r="D1044" s="723" t="s">
        <v>23</v>
      </c>
      <c r="E1044" s="721" t="s">
        <v>254</v>
      </c>
      <c r="F1044" s="721" t="s">
        <v>22</v>
      </c>
      <c r="G1044" s="774">
        <v>35071</v>
      </c>
      <c r="H1044" s="724">
        <f t="shared" ca="1" si="17"/>
        <v>24</v>
      </c>
      <c r="I1044" s="725" t="s">
        <v>4508</v>
      </c>
      <c r="J1044" s="721" t="s">
        <v>344</v>
      </c>
      <c r="K1044" s="721" t="s">
        <v>6623</v>
      </c>
      <c r="L1044" s="726"/>
      <c r="M1044" s="726" t="s">
        <v>6426</v>
      </c>
      <c r="N1044" s="722" t="s">
        <v>3744</v>
      </c>
      <c r="O1044" s="721" t="s">
        <v>6640</v>
      </c>
      <c r="P1044" s="734" t="s">
        <v>3968</v>
      </c>
      <c r="Q1044" s="722" t="s">
        <v>3963</v>
      </c>
      <c r="R1044" t="s">
        <v>6965</v>
      </c>
    </row>
    <row r="1045" spans="1:18">
      <c r="A1045" s="721"/>
      <c r="B1045" s="721">
        <v>4</v>
      </c>
      <c r="C1045" s="722" t="s">
        <v>3971</v>
      </c>
      <c r="D1045" s="723" t="s">
        <v>23</v>
      </c>
      <c r="E1045" s="721" t="s">
        <v>254</v>
      </c>
      <c r="F1045" s="721" t="s">
        <v>22</v>
      </c>
      <c r="G1045" s="774">
        <v>36254</v>
      </c>
      <c r="H1045" s="724">
        <f t="shared" ca="1" si="17"/>
        <v>21</v>
      </c>
      <c r="I1045" s="725" t="s">
        <v>4508</v>
      </c>
      <c r="J1045" s="721" t="s">
        <v>267</v>
      </c>
      <c r="K1045" s="721" t="s">
        <v>6623</v>
      </c>
      <c r="L1045" s="726"/>
      <c r="M1045" s="726" t="s">
        <v>6426</v>
      </c>
      <c r="N1045" s="722" t="s">
        <v>3744</v>
      </c>
      <c r="O1045" s="721" t="s">
        <v>6640</v>
      </c>
      <c r="P1045" s="734" t="s">
        <v>3970</v>
      </c>
      <c r="Q1045" s="722" t="s">
        <v>3963</v>
      </c>
      <c r="R1045" t="s">
        <v>6965</v>
      </c>
    </row>
    <row r="1046" spans="1:18">
      <c r="A1046" s="721"/>
      <c r="B1046" s="721">
        <v>5</v>
      </c>
      <c r="C1046" s="722" t="s">
        <v>3973</v>
      </c>
      <c r="D1046" s="723" t="s">
        <v>23</v>
      </c>
      <c r="E1046" s="721" t="s">
        <v>254</v>
      </c>
      <c r="F1046" s="721" t="s">
        <v>22</v>
      </c>
      <c r="G1046" s="774">
        <v>37251</v>
      </c>
      <c r="H1046" s="724">
        <f t="shared" ca="1" si="17"/>
        <v>18</v>
      </c>
      <c r="I1046" s="725" t="s">
        <v>4508</v>
      </c>
      <c r="J1046" s="721" t="s">
        <v>249</v>
      </c>
      <c r="K1046" s="721" t="s">
        <v>6623</v>
      </c>
      <c r="L1046" s="726"/>
      <c r="M1046" s="726" t="s">
        <v>6426</v>
      </c>
      <c r="N1046" s="722" t="s">
        <v>3744</v>
      </c>
      <c r="O1046" s="721" t="s">
        <v>6640</v>
      </c>
      <c r="P1046" s="734" t="s">
        <v>3972</v>
      </c>
      <c r="Q1046" s="722" t="s">
        <v>3963</v>
      </c>
      <c r="R1046" t="s">
        <v>6965</v>
      </c>
    </row>
    <row r="1047" spans="1:18">
      <c r="A1047" s="721"/>
      <c r="B1047" s="721">
        <v>6</v>
      </c>
      <c r="C1047" s="722" t="s">
        <v>3975</v>
      </c>
      <c r="D1047" s="723" t="s">
        <v>16</v>
      </c>
      <c r="E1047" s="721" t="s">
        <v>254</v>
      </c>
      <c r="F1047" s="721" t="s">
        <v>230</v>
      </c>
      <c r="G1047" s="774">
        <v>39809</v>
      </c>
      <c r="H1047" s="724">
        <f t="shared" ca="1" si="17"/>
        <v>11</v>
      </c>
      <c r="I1047" s="725" t="s">
        <v>4508</v>
      </c>
      <c r="J1047" s="721" t="s">
        <v>249</v>
      </c>
      <c r="K1047" s="721" t="s">
        <v>6623</v>
      </c>
      <c r="L1047" s="726"/>
      <c r="M1047" s="726" t="s">
        <v>6426</v>
      </c>
      <c r="N1047" s="722" t="s">
        <v>3744</v>
      </c>
      <c r="O1047" s="721" t="s">
        <v>6640</v>
      </c>
      <c r="P1047" s="734" t="s">
        <v>3974</v>
      </c>
      <c r="Q1047" s="722" t="s">
        <v>3963</v>
      </c>
      <c r="R1047" t="s">
        <v>6965</v>
      </c>
    </row>
    <row r="1048" spans="1:18">
      <c r="A1048" s="721"/>
      <c r="B1048" s="763">
        <v>7</v>
      </c>
      <c r="C1048" s="722" t="s">
        <v>3983</v>
      </c>
      <c r="D1048" s="723" t="s">
        <v>23</v>
      </c>
      <c r="E1048" s="721" t="s">
        <v>254</v>
      </c>
      <c r="F1048" s="721" t="s">
        <v>376</v>
      </c>
      <c r="G1048" s="774">
        <v>28313</v>
      </c>
      <c r="H1048" s="724">
        <f t="shared" ca="1" si="17"/>
        <v>42</v>
      </c>
      <c r="I1048" s="725" t="s">
        <v>4508</v>
      </c>
      <c r="J1048" s="721" t="s">
        <v>267</v>
      </c>
      <c r="K1048" s="721" t="s">
        <v>165</v>
      </c>
      <c r="L1048" s="726"/>
      <c r="M1048" s="726" t="s">
        <v>6426</v>
      </c>
      <c r="N1048" s="722" t="s">
        <v>3744</v>
      </c>
      <c r="O1048" s="721" t="s">
        <v>3979</v>
      </c>
      <c r="P1048" s="734" t="s">
        <v>3982</v>
      </c>
      <c r="Q1048" s="722" t="s">
        <v>3963</v>
      </c>
      <c r="R1048" t="s">
        <v>6965</v>
      </c>
    </row>
    <row r="1049" spans="1:18">
      <c r="A1049" s="721"/>
      <c r="B1049" s="721">
        <v>8</v>
      </c>
      <c r="C1049" s="722" t="s">
        <v>3986</v>
      </c>
      <c r="D1049" s="723" t="s">
        <v>23</v>
      </c>
      <c r="E1049" s="721" t="s">
        <v>254</v>
      </c>
      <c r="F1049" s="721" t="s">
        <v>3987</v>
      </c>
      <c r="G1049" s="774">
        <v>30713</v>
      </c>
      <c r="H1049" s="724">
        <f t="shared" ca="1" si="17"/>
        <v>36</v>
      </c>
      <c r="I1049" s="725" t="s">
        <v>4508</v>
      </c>
      <c r="J1049" s="721" t="s">
        <v>267</v>
      </c>
      <c r="K1049" s="721" t="s">
        <v>165</v>
      </c>
      <c r="L1049" s="726"/>
      <c r="M1049" s="726" t="s">
        <v>6426</v>
      </c>
      <c r="N1049" s="722" t="s">
        <v>3744</v>
      </c>
      <c r="O1049" s="721" t="s">
        <v>3979</v>
      </c>
      <c r="P1049" s="734"/>
      <c r="Q1049" s="722" t="s">
        <v>3963</v>
      </c>
      <c r="R1049" t="s">
        <v>6965</v>
      </c>
    </row>
    <row r="1050" spans="1:18" s="884" customFormat="1">
      <c r="A1050" s="808">
        <v>293</v>
      </c>
      <c r="B1050" s="808">
        <v>1</v>
      </c>
      <c r="C1050" s="808" t="s">
        <v>3740</v>
      </c>
      <c r="D1050" s="907" t="s">
        <v>23</v>
      </c>
      <c r="E1050" s="808" t="s">
        <v>221</v>
      </c>
      <c r="F1050" s="808" t="s">
        <v>3741</v>
      </c>
      <c r="G1050" s="908">
        <v>26412</v>
      </c>
      <c r="H1050" s="909">
        <f t="shared" ca="1" si="16"/>
        <v>47</v>
      </c>
      <c r="I1050" s="907" t="s">
        <v>1403</v>
      </c>
      <c r="J1050" s="808" t="s">
        <v>258</v>
      </c>
      <c r="K1050" s="808" t="s">
        <v>165</v>
      </c>
      <c r="L1050" s="910"/>
      <c r="M1050" s="910" t="s">
        <v>6426</v>
      </c>
      <c r="N1050" s="808" t="s">
        <v>3744</v>
      </c>
      <c r="O1050" s="808" t="s">
        <v>222</v>
      </c>
      <c r="P1050" s="808" t="s">
        <v>3739</v>
      </c>
      <c r="Q1050" s="808" t="s">
        <v>3743</v>
      </c>
      <c r="R1050" s="884" t="s">
        <v>6965</v>
      </c>
    </row>
    <row r="1051" spans="1:18">
      <c r="A1051" s="721"/>
      <c r="B1051" s="721">
        <v>2</v>
      </c>
      <c r="C1051" s="722" t="s">
        <v>3691</v>
      </c>
      <c r="D1051" s="723" t="s">
        <v>16</v>
      </c>
      <c r="E1051" s="721" t="s">
        <v>221</v>
      </c>
      <c r="F1051" s="721" t="s">
        <v>3741</v>
      </c>
      <c r="G1051" s="774">
        <v>28924</v>
      </c>
      <c r="H1051" s="724">
        <f t="shared" ca="1" si="16"/>
        <v>41</v>
      </c>
      <c r="I1051" s="725" t="s">
        <v>1403</v>
      </c>
      <c r="J1051" s="721" t="s">
        <v>267</v>
      </c>
      <c r="K1051" s="721" t="s">
        <v>6621</v>
      </c>
      <c r="L1051" s="726"/>
      <c r="M1051" s="726" t="s">
        <v>6426</v>
      </c>
      <c r="N1051" s="722" t="s">
        <v>3744</v>
      </c>
      <c r="O1051" s="721" t="s">
        <v>245</v>
      </c>
      <c r="P1051" s="722" t="s">
        <v>3746</v>
      </c>
      <c r="Q1051" s="722" t="s">
        <v>3743</v>
      </c>
      <c r="R1051" t="s">
        <v>6965</v>
      </c>
    </row>
    <row r="1052" spans="1:18">
      <c r="A1052" s="721"/>
      <c r="B1052" s="721">
        <v>3</v>
      </c>
      <c r="C1052" s="722" t="s">
        <v>3750</v>
      </c>
      <c r="D1052" s="723" t="s">
        <v>23</v>
      </c>
      <c r="E1052" s="721" t="s">
        <v>254</v>
      </c>
      <c r="F1052" s="721" t="s">
        <v>22</v>
      </c>
      <c r="G1052" s="774">
        <v>39037</v>
      </c>
      <c r="H1052" s="724">
        <f t="shared" ca="1" si="16"/>
        <v>13</v>
      </c>
      <c r="I1052" s="725" t="s">
        <v>1403</v>
      </c>
      <c r="J1052" s="721" t="s">
        <v>249</v>
      </c>
      <c r="K1052" s="721" t="s">
        <v>6623</v>
      </c>
      <c r="L1052" s="726"/>
      <c r="M1052" s="726" t="s">
        <v>6426</v>
      </c>
      <c r="N1052" s="722" t="s">
        <v>3744</v>
      </c>
      <c r="O1052" s="721" t="s">
        <v>6640</v>
      </c>
      <c r="P1052" s="734" t="s">
        <v>3749</v>
      </c>
      <c r="Q1052" s="722" t="s">
        <v>3743</v>
      </c>
      <c r="R1052" t="s">
        <v>6965</v>
      </c>
    </row>
    <row r="1053" spans="1:18">
      <c r="A1053" s="721">
        <v>294</v>
      </c>
      <c r="B1053" s="721">
        <v>1</v>
      </c>
      <c r="C1053" s="722" t="s">
        <v>3752</v>
      </c>
      <c r="D1053" s="723" t="s">
        <v>23</v>
      </c>
      <c r="E1053" s="721" t="s">
        <v>221</v>
      </c>
      <c r="F1053" s="721" t="s">
        <v>524</v>
      </c>
      <c r="G1053" s="774">
        <v>25306</v>
      </c>
      <c r="H1053" s="724">
        <f t="shared" ca="1" si="16"/>
        <v>50</v>
      </c>
      <c r="I1053" s="725" t="s">
        <v>1403</v>
      </c>
      <c r="J1053" s="721" t="s">
        <v>267</v>
      </c>
      <c r="K1053" s="721" t="s">
        <v>165</v>
      </c>
      <c r="L1053" s="726"/>
      <c r="M1053" s="726" t="s">
        <v>6426</v>
      </c>
      <c r="N1053" s="722" t="s">
        <v>3744</v>
      </c>
      <c r="O1053" s="721" t="s">
        <v>222</v>
      </c>
      <c r="P1053" s="722" t="s">
        <v>3751</v>
      </c>
      <c r="Q1053" s="722" t="s">
        <v>3755</v>
      </c>
      <c r="R1053" t="s">
        <v>6965</v>
      </c>
    </row>
    <row r="1054" spans="1:18">
      <c r="A1054" s="721"/>
      <c r="B1054" s="721">
        <v>2</v>
      </c>
      <c r="C1054" s="722" t="s">
        <v>3757</v>
      </c>
      <c r="D1054" s="723" t="s">
        <v>16</v>
      </c>
      <c r="E1054" s="721" t="s">
        <v>221</v>
      </c>
      <c r="F1054" s="721" t="s">
        <v>337</v>
      </c>
      <c r="G1054" s="774">
        <v>29786</v>
      </c>
      <c r="H1054" s="724">
        <f t="shared" ca="1" si="16"/>
        <v>38</v>
      </c>
      <c r="I1054" s="725" t="s">
        <v>1403</v>
      </c>
      <c r="J1054" s="721" t="s">
        <v>258</v>
      </c>
      <c r="K1054" s="721" t="s">
        <v>6621</v>
      </c>
      <c r="L1054" s="726"/>
      <c r="M1054" s="726" t="s">
        <v>6426</v>
      </c>
      <c r="N1054" s="722" t="s">
        <v>3744</v>
      </c>
      <c r="O1054" s="721" t="s">
        <v>245</v>
      </c>
      <c r="P1054" s="722" t="s">
        <v>3756</v>
      </c>
      <c r="Q1054" s="722" t="s">
        <v>3755</v>
      </c>
      <c r="R1054" t="s">
        <v>6965</v>
      </c>
    </row>
    <row r="1055" spans="1:18">
      <c r="A1055" s="721"/>
      <c r="B1055" s="721">
        <v>3</v>
      </c>
      <c r="C1055" s="722" t="s">
        <v>3761</v>
      </c>
      <c r="D1055" s="723" t="s">
        <v>23</v>
      </c>
      <c r="E1055" s="721" t="s">
        <v>254</v>
      </c>
      <c r="F1055" s="721" t="s">
        <v>230</v>
      </c>
      <c r="G1055" s="774">
        <v>37519</v>
      </c>
      <c r="H1055" s="724">
        <f t="shared" ca="1" si="16"/>
        <v>17</v>
      </c>
      <c r="I1055" s="725" t="s">
        <v>1403</v>
      </c>
      <c r="J1055" s="721" t="s">
        <v>262</v>
      </c>
      <c r="K1055" s="721" t="s">
        <v>6623</v>
      </c>
      <c r="L1055" s="726"/>
      <c r="M1055" s="726" t="s">
        <v>6426</v>
      </c>
      <c r="N1055" s="722" t="s">
        <v>3744</v>
      </c>
      <c r="O1055" s="721" t="s">
        <v>6640</v>
      </c>
      <c r="P1055" s="722" t="s">
        <v>3760</v>
      </c>
      <c r="Q1055" s="722" t="s">
        <v>3755</v>
      </c>
      <c r="R1055" t="s">
        <v>6965</v>
      </c>
    </row>
    <row r="1056" spans="1:18">
      <c r="A1056" s="721"/>
      <c r="B1056" s="721">
        <v>4</v>
      </c>
      <c r="C1056" s="722" t="s">
        <v>3763</v>
      </c>
      <c r="D1056" s="723" t="s">
        <v>23</v>
      </c>
      <c r="E1056" s="721" t="s">
        <v>254</v>
      </c>
      <c r="F1056" s="721" t="s">
        <v>230</v>
      </c>
      <c r="G1056" s="774">
        <v>40166</v>
      </c>
      <c r="H1056" s="724">
        <f t="shared" ca="1" si="16"/>
        <v>10</v>
      </c>
      <c r="I1056" s="725" t="s">
        <v>1403</v>
      </c>
      <c r="J1056" s="721" t="s">
        <v>6624</v>
      </c>
      <c r="K1056" s="721" t="s">
        <v>6622</v>
      </c>
      <c r="L1056" s="726"/>
      <c r="M1056" s="726" t="s">
        <v>6426</v>
      </c>
      <c r="N1056" s="722" t="s">
        <v>3744</v>
      </c>
      <c r="O1056" s="721" t="s">
        <v>6640</v>
      </c>
      <c r="P1056" s="734" t="s">
        <v>3762</v>
      </c>
      <c r="Q1056" s="722" t="s">
        <v>3755</v>
      </c>
      <c r="R1056" t="s">
        <v>6965</v>
      </c>
    </row>
    <row r="1057" spans="1:18">
      <c r="A1057" s="721">
        <v>295</v>
      </c>
      <c r="B1057" s="721">
        <v>1</v>
      </c>
      <c r="C1057" s="722" t="s">
        <v>1142</v>
      </c>
      <c r="D1057" s="723" t="s">
        <v>16</v>
      </c>
      <c r="E1057" s="721" t="s">
        <v>221</v>
      </c>
      <c r="F1057" s="721" t="s">
        <v>727</v>
      </c>
      <c r="G1057" s="774">
        <v>27168</v>
      </c>
      <c r="H1057" s="724">
        <f t="shared" ca="1" si="16"/>
        <v>45</v>
      </c>
      <c r="I1057" s="725" t="s">
        <v>1403</v>
      </c>
      <c r="J1057" s="721" t="s">
        <v>241</v>
      </c>
      <c r="K1057" s="721" t="s">
        <v>6621</v>
      </c>
      <c r="L1057" s="726"/>
      <c r="M1057" s="726" t="s">
        <v>6426</v>
      </c>
      <c r="N1057" s="722" t="s">
        <v>3744</v>
      </c>
      <c r="O1057" s="721" t="s">
        <v>222</v>
      </c>
      <c r="P1057" s="722" t="s">
        <v>3764</v>
      </c>
      <c r="Q1057" s="722" t="s">
        <v>3767</v>
      </c>
      <c r="R1057" t="s">
        <v>6965</v>
      </c>
    </row>
    <row r="1058" spans="1:18">
      <c r="A1058" s="721"/>
      <c r="B1058" s="721">
        <v>2</v>
      </c>
      <c r="C1058" s="722" t="s">
        <v>3769</v>
      </c>
      <c r="D1058" s="723" t="s">
        <v>16</v>
      </c>
      <c r="E1058" s="721" t="s">
        <v>254</v>
      </c>
      <c r="F1058" s="721" t="s">
        <v>230</v>
      </c>
      <c r="G1058" s="774">
        <v>35223</v>
      </c>
      <c r="H1058" s="724">
        <f t="shared" ca="1" si="16"/>
        <v>23</v>
      </c>
      <c r="I1058" s="725" t="s">
        <v>1403</v>
      </c>
      <c r="J1058" s="721" t="s">
        <v>267</v>
      </c>
      <c r="K1058" s="721" t="s">
        <v>6622</v>
      </c>
      <c r="L1058" s="726"/>
      <c r="M1058" s="726" t="s">
        <v>6426</v>
      </c>
      <c r="N1058" s="722" t="s">
        <v>3744</v>
      </c>
      <c r="O1058" s="721" t="s">
        <v>6640</v>
      </c>
      <c r="P1058" s="722" t="s">
        <v>3768</v>
      </c>
      <c r="Q1058" s="722" t="s">
        <v>3767</v>
      </c>
      <c r="R1058" t="s">
        <v>6965</v>
      </c>
    </row>
    <row r="1059" spans="1:18">
      <c r="A1059" s="721">
        <v>296</v>
      </c>
      <c r="B1059" s="721">
        <v>1</v>
      </c>
      <c r="C1059" s="722" t="s">
        <v>113</v>
      </c>
      <c r="D1059" s="723" t="s">
        <v>23</v>
      </c>
      <c r="E1059" s="721" t="s">
        <v>221</v>
      </c>
      <c r="F1059" s="721" t="s">
        <v>244</v>
      </c>
      <c r="G1059" s="774">
        <v>30368</v>
      </c>
      <c r="H1059" s="724">
        <f t="shared" ca="1" si="16"/>
        <v>37</v>
      </c>
      <c r="I1059" s="725" t="s">
        <v>1403</v>
      </c>
      <c r="J1059" s="721" t="s">
        <v>267</v>
      </c>
      <c r="K1059" s="721" t="s">
        <v>165</v>
      </c>
      <c r="L1059" s="726"/>
      <c r="M1059" s="726" t="s">
        <v>6426</v>
      </c>
      <c r="N1059" s="722" t="s">
        <v>3744</v>
      </c>
      <c r="O1059" s="721" t="s">
        <v>222</v>
      </c>
      <c r="P1059" s="722" t="s">
        <v>3770</v>
      </c>
      <c r="Q1059" s="722" t="s">
        <v>3771</v>
      </c>
      <c r="R1059" t="s">
        <v>6965</v>
      </c>
    </row>
    <row r="1060" spans="1:18">
      <c r="A1060" s="721"/>
      <c r="B1060" s="721">
        <v>2</v>
      </c>
      <c r="C1060" s="722" t="s">
        <v>2089</v>
      </c>
      <c r="D1060" s="723" t="s">
        <v>16</v>
      </c>
      <c r="E1060" s="721" t="s">
        <v>221</v>
      </c>
      <c r="F1060" s="721" t="s">
        <v>244</v>
      </c>
      <c r="G1060" s="774">
        <v>31951</v>
      </c>
      <c r="H1060" s="724">
        <f t="shared" ca="1" si="16"/>
        <v>32</v>
      </c>
      <c r="I1060" s="725" t="s">
        <v>1403</v>
      </c>
      <c r="J1060" s="721" t="s">
        <v>258</v>
      </c>
      <c r="K1060" s="721" t="s">
        <v>6621</v>
      </c>
      <c r="L1060" s="726"/>
      <c r="M1060" s="726" t="s">
        <v>6426</v>
      </c>
      <c r="N1060" s="722" t="s">
        <v>3744</v>
      </c>
      <c r="O1060" s="721" t="s">
        <v>245</v>
      </c>
      <c r="P1060" s="722" t="s">
        <v>3772</v>
      </c>
      <c r="Q1060" s="722" t="s">
        <v>3771</v>
      </c>
      <c r="R1060" t="s">
        <v>6965</v>
      </c>
    </row>
    <row r="1061" spans="1:18">
      <c r="A1061" s="721"/>
      <c r="B1061" s="721">
        <v>3</v>
      </c>
      <c r="C1061" s="722" t="s">
        <v>3774</v>
      </c>
      <c r="D1061" s="723" t="s">
        <v>23</v>
      </c>
      <c r="E1061" s="721" t="s">
        <v>254</v>
      </c>
      <c r="F1061" s="721" t="s">
        <v>230</v>
      </c>
      <c r="G1061" s="774">
        <v>38705</v>
      </c>
      <c r="H1061" s="724">
        <f t="shared" ca="1" si="16"/>
        <v>14</v>
      </c>
      <c r="I1061" s="725" t="s">
        <v>1403</v>
      </c>
      <c r="J1061" s="721" t="s">
        <v>249</v>
      </c>
      <c r="K1061" s="721" t="s">
        <v>6623</v>
      </c>
      <c r="L1061" s="726"/>
      <c r="M1061" s="726" t="s">
        <v>6426</v>
      </c>
      <c r="N1061" s="722" t="s">
        <v>3744</v>
      </c>
      <c r="O1061" s="721" t="s">
        <v>6640</v>
      </c>
      <c r="P1061" s="722" t="s">
        <v>3773</v>
      </c>
      <c r="Q1061" s="722" t="s">
        <v>3771</v>
      </c>
      <c r="R1061" t="s">
        <v>6965</v>
      </c>
    </row>
    <row r="1062" spans="1:18">
      <c r="A1062" s="721"/>
      <c r="B1062" s="738">
        <v>4</v>
      </c>
      <c r="C1062" s="734" t="s">
        <v>3776</v>
      </c>
      <c r="D1062" s="723" t="s">
        <v>23</v>
      </c>
      <c r="E1062" s="738" t="s">
        <v>254</v>
      </c>
      <c r="F1062" s="737" t="s">
        <v>230</v>
      </c>
      <c r="G1062" s="779" t="s">
        <v>3777</v>
      </c>
      <c r="H1062" s="724">
        <f t="shared" ca="1" si="16"/>
        <v>4</v>
      </c>
      <c r="I1062" s="725" t="s">
        <v>1403</v>
      </c>
      <c r="J1062" s="738" t="s">
        <v>6624</v>
      </c>
      <c r="K1062" s="738" t="s">
        <v>6622</v>
      </c>
      <c r="L1062" s="726"/>
      <c r="M1062" s="726" t="s">
        <v>6426</v>
      </c>
      <c r="N1062" s="722" t="s">
        <v>3744</v>
      </c>
      <c r="O1062" s="738" t="s">
        <v>6640</v>
      </c>
      <c r="P1062" s="734" t="s">
        <v>3775</v>
      </c>
      <c r="Q1062" s="722" t="s">
        <v>3771</v>
      </c>
      <c r="R1062" t="s">
        <v>6965</v>
      </c>
    </row>
    <row r="1063" spans="1:18">
      <c r="A1063" s="721">
        <v>297</v>
      </c>
      <c r="B1063" s="721">
        <v>1</v>
      </c>
      <c r="C1063" s="722" t="s">
        <v>3225</v>
      </c>
      <c r="D1063" s="723" t="s">
        <v>23</v>
      </c>
      <c r="E1063" s="721" t="s">
        <v>221</v>
      </c>
      <c r="F1063" s="721" t="s">
        <v>583</v>
      </c>
      <c r="G1063" s="774">
        <v>21834</v>
      </c>
      <c r="H1063" s="724">
        <f t="shared" ca="1" si="16"/>
        <v>60</v>
      </c>
      <c r="I1063" s="725" t="s">
        <v>1403</v>
      </c>
      <c r="J1063" s="721" t="s">
        <v>241</v>
      </c>
      <c r="K1063" s="721" t="s">
        <v>165</v>
      </c>
      <c r="L1063" s="726"/>
      <c r="M1063" s="726" t="s">
        <v>6426</v>
      </c>
      <c r="N1063" s="722" t="s">
        <v>3744</v>
      </c>
      <c r="O1063" s="721" t="s">
        <v>222</v>
      </c>
      <c r="P1063" s="722" t="s">
        <v>3778</v>
      </c>
      <c r="Q1063" s="722" t="s">
        <v>3781</v>
      </c>
      <c r="R1063" t="s">
        <v>6965</v>
      </c>
    </row>
    <row r="1064" spans="1:18">
      <c r="A1064" s="721"/>
      <c r="B1064" s="721">
        <v>2</v>
      </c>
      <c r="C1064" s="722" t="s">
        <v>3224</v>
      </c>
      <c r="D1064" s="723" t="s">
        <v>16</v>
      </c>
      <c r="E1064" s="721" t="s">
        <v>221</v>
      </c>
      <c r="F1064" s="721" t="s">
        <v>583</v>
      </c>
      <c r="G1064" s="774">
        <v>26007</v>
      </c>
      <c r="H1064" s="724">
        <f t="shared" ca="1" si="16"/>
        <v>49</v>
      </c>
      <c r="I1064" s="725" t="s">
        <v>1403</v>
      </c>
      <c r="J1064" s="721" t="s">
        <v>241</v>
      </c>
      <c r="K1064" s="721" t="s">
        <v>6621</v>
      </c>
      <c r="L1064" s="726"/>
      <c r="M1064" s="726" t="s">
        <v>6426</v>
      </c>
      <c r="N1064" s="722" t="s">
        <v>3744</v>
      </c>
      <c r="O1064" s="721" t="s">
        <v>245</v>
      </c>
      <c r="P1064" s="722" t="s">
        <v>3782</v>
      </c>
      <c r="Q1064" s="722" t="s">
        <v>3781</v>
      </c>
      <c r="R1064" t="s">
        <v>6965</v>
      </c>
    </row>
    <row r="1065" spans="1:18">
      <c r="A1065" s="721">
        <v>298</v>
      </c>
      <c r="B1065" s="721">
        <v>1</v>
      </c>
      <c r="C1065" s="722" t="s">
        <v>1264</v>
      </c>
      <c r="D1065" s="723" t="s">
        <v>23</v>
      </c>
      <c r="E1065" s="721" t="s">
        <v>221</v>
      </c>
      <c r="F1065" s="721" t="s">
        <v>452</v>
      </c>
      <c r="G1065" s="774">
        <v>19225</v>
      </c>
      <c r="H1065" s="724">
        <f t="shared" ca="1" si="16"/>
        <v>67</v>
      </c>
      <c r="I1065" s="725" t="s">
        <v>1403</v>
      </c>
      <c r="J1065" s="721" t="s">
        <v>241</v>
      </c>
      <c r="K1065" s="721" t="s">
        <v>165</v>
      </c>
      <c r="L1065" s="726"/>
      <c r="M1065" s="726" t="s">
        <v>6426</v>
      </c>
      <c r="N1065" s="722" t="s">
        <v>3744</v>
      </c>
      <c r="O1065" s="721" t="s">
        <v>222</v>
      </c>
      <c r="P1065" s="722" t="s">
        <v>3787</v>
      </c>
      <c r="Q1065" s="722" t="s">
        <v>3790</v>
      </c>
      <c r="R1065" t="s">
        <v>6965</v>
      </c>
    </row>
    <row r="1066" spans="1:18">
      <c r="A1066" s="721"/>
      <c r="B1066" s="721">
        <v>2</v>
      </c>
      <c r="C1066" s="722" t="s">
        <v>2535</v>
      </c>
      <c r="D1066" s="723" t="s">
        <v>16</v>
      </c>
      <c r="E1066" s="721" t="s">
        <v>221</v>
      </c>
      <c r="F1066" s="721" t="s">
        <v>452</v>
      </c>
      <c r="G1066" s="774">
        <v>21235</v>
      </c>
      <c r="H1066" s="724">
        <f t="shared" ca="1" si="16"/>
        <v>62</v>
      </c>
      <c r="I1066" s="725" t="s">
        <v>1403</v>
      </c>
      <c r="J1066" s="721" t="s">
        <v>241</v>
      </c>
      <c r="K1066" s="721" t="s">
        <v>6621</v>
      </c>
      <c r="L1066" s="726"/>
      <c r="M1066" s="726" t="s">
        <v>6426</v>
      </c>
      <c r="N1066" s="722" t="s">
        <v>3744</v>
      </c>
      <c r="O1066" s="721" t="s">
        <v>245</v>
      </c>
      <c r="P1066" s="722" t="s">
        <v>3791</v>
      </c>
      <c r="Q1066" s="722" t="s">
        <v>3790</v>
      </c>
      <c r="R1066" t="s">
        <v>6965</v>
      </c>
    </row>
    <row r="1067" spans="1:18">
      <c r="A1067" s="721"/>
      <c r="B1067" s="721">
        <v>3</v>
      </c>
      <c r="C1067" s="722" t="s">
        <v>3795</v>
      </c>
      <c r="D1067" s="723" t="s">
        <v>23</v>
      </c>
      <c r="E1067" s="721" t="s">
        <v>254</v>
      </c>
      <c r="F1067" s="721" t="s">
        <v>230</v>
      </c>
      <c r="G1067" s="774">
        <v>36225</v>
      </c>
      <c r="H1067" s="724">
        <f t="shared" ca="1" si="16"/>
        <v>21</v>
      </c>
      <c r="I1067" s="725" t="s">
        <v>1403</v>
      </c>
      <c r="J1067" s="721" t="s">
        <v>320</v>
      </c>
      <c r="K1067" s="721" t="s">
        <v>6623</v>
      </c>
      <c r="L1067" s="726"/>
      <c r="M1067" s="726" t="s">
        <v>6426</v>
      </c>
      <c r="N1067" s="722" t="s">
        <v>3744</v>
      </c>
      <c r="O1067" s="721" t="s">
        <v>6640</v>
      </c>
      <c r="P1067" s="722" t="s">
        <v>3794</v>
      </c>
      <c r="Q1067" s="722" t="s">
        <v>3790</v>
      </c>
      <c r="R1067" t="s">
        <v>6965</v>
      </c>
    </row>
    <row r="1068" spans="1:18">
      <c r="A1068" s="721">
        <v>299</v>
      </c>
      <c r="B1068" s="721">
        <v>1</v>
      </c>
      <c r="C1068" s="722" t="s">
        <v>3797</v>
      </c>
      <c r="D1068" s="723" t="s">
        <v>23</v>
      </c>
      <c r="E1068" s="721" t="s">
        <v>221</v>
      </c>
      <c r="F1068" s="721" t="s">
        <v>1290</v>
      </c>
      <c r="G1068" s="774">
        <v>21220</v>
      </c>
      <c r="H1068" s="724">
        <f t="shared" ca="1" si="16"/>
        <v>62</v>
      </c>
      <c r="I1068" s="725" t="s">
        <v>1403</v>
      </c>
      <c r="J1068" s="721" t="s">
        <v>241</v>
      </c>
      <c r="K1068" s="721" t="s">
        <v>165</v>
      </c>
      <c r="L1068" s="726"/>
      <c r="M1068" s="726" t="s">
        <v>6426</v>
      </c>
      <c r="N1068" s="722" t="s">
        <v>3744</v>
      </c>
      <c r="O1068" s="721" t="s">
        <v>222</v>
      </c>
      <c r="P1068" s="722" t="s">
        <v>3796</v>
      </c>
      <c r="Q1068" s="722" t="s">
        <v>3800</v>
      </c>
      <c r="R1068" t="s">
        <v>6965</v>
      </c>
    </row>
    <row r="1069" spans="1:18">
      <c r="A1069" s="721"/>
      <c r="B1069" s="721">
        <v>2</v>
      </c>
      <c r="C1069" s="722" t="s">
        <v>3802</v>
      </c>
      <c r="D1069" s="723" t="s">
        <v>16</v>
      </c>
      <c r="E1069" s="721" t="s">
        <v>221</v>
      </c>
      <c r="F1069" s="721" t="s">
        <v>1290</v>
      </c>
      <c r="G1069" s="774">
        <v>21916</v>
      </c>
      <c r="H1069" s="724">
        <f t="shared" ca="1" si="16"/>
        <v>60</v>
      </c>
      <c r="I1069" s="725" t="s">
        <v>1403</v>
      </c>
      <c r="J1069" s="721" t="s">
        <v>241</v>
      </c>
      <c r="K1069" s="721" t="s">
        <v>6621</v>
      </c>
      <c r="L1069" s="726"/>
      <c r="M1069" s="726" t="s">
        <v>6426</v>
      </c>
      <c r="N1069" s="722" t="s">
        <v>3744</v>
      </c>
      <c r="O1069" s="721" t="s">
        <v>245</v>
      </c>
      <c r="P1069" s="722" t="s">
        <v>3801</v>
      </c>
      <c r="Q1069" s="722" t="s">
        <v>3800</v>
      </c>
      <c r="R1069" t="s">
        <v>6965</v>
      </c>
    </row>
    <row r="1070" spans="1:18">
      <c r="A1070" s="721">
        <v>300</v>
      </c>
      <c r="B1070" s="721">
        <v>1</v>
      </c>
      <c r="C1070" s="722" t="s">
        <v>3806</v>
      </c>
      <c r="D1070" s="723" t="s">
        <v>23</v>
      </c>
      <c r="E1070" s="721" t="s">
        <v>221</v>
      </c>
      <c r="F1070" s="721" t="s">
        <v>2470</v>
      </c>
      <c r="G1070" s="774">
        <v>23583</v>
      </c>
      <c r="H1070" s="724">
        <f t="shared" ca="1" si="16"/>
        <v>55</v>
      </c>
      <c r="I1070" s="725" t="s">
        <v>1403</v>
      </c>
      <c r="J1070" s="721" t="s">
        <v>241</v>
      </c>
      <c r="K1070" s="721" t="s">
        <v>165</v>
      </c>
      <c r="L1070" s="726"/>
      <c r="M1070" s="726" t="s">
        <v>6426</v>
      </c>
      <c r="N1070" s="722" t="s">
        <v>3744</v>
      </c>
      <c r="O1070" s="721" t="s">
        <v>222</v>
      </c>
      <c r="P1070" s="722" t="s">
        <v>3805</v>
      </c>
      <c r="Q1070" s="722" t="s">
        <v>3808</v>
      </c>
      <c r="R1070" t="s">
        <v>6965</v>
      </c>
    </row>
    <row r="1071" spans="1:18">
      <c r="A1071" s="721"/>
      <c r="B1071" s="721">
        <v>2</v>
      </c>
      <c r="C1071" s="722" t="s">
        <v>3810</v>
      </c>
      <c r="D1071" s="723" t="s">
        <v>16</v>
      </c>
      <c r="E1071" s="721" t="s">
        <v>221</v>
      </c>
      <c r="F1071" s="721" t="s">
        <v>3811</v>
      </c>
      <c r="G1071" s="774">
        <v>25069</v>
      </c>
      <c r="H1071" s="724">
        <f t="shared" ca="1" si="16"/>
        <v>51</v>
      </c>
      <c r="I1071" s="725" t="s">
        <v>1403</v>
      </c>
      <c r="J1071" s="721" t="s">
        <v>241</v>
      </c>
      <c r="K1071" s="721" t="s">
        <v>6621</v>
      </c>
      <c r="L1071" s="726"/>
      <c r="M1071" s="726" t="s">
        <v>6426</v>
      </c>
      <c r="N1071" s="722" t="s">
        <v>3744</v>
      </c>
      <c r="O1071" s="721" t="s">
        <v>245</v>
      </c>
      <c r="P1071" s="722" t="s">
        <v>3809</v>
      </c>
      <c r="Q1071" s="722" t="s">
        <v>3808</v>
      </c>
      <c r="R1071" t="s">
        <v>6965</v>
      </c>
    </row>
    <row r="1072" spans="1:18">
      <c r="A1072" s="721"/>
      <c r="B1072" s="721">
        <v>3</v>
      </c>
      <c r="C1072" s="722" t="s">
        <v>3815</v>
      </c>
      <c r="D1072" s="723" t="s">
        <v>23</v>
      </c>
      <c r="E1072" s="721" t="s">
        <v>254</v>
      </c>
      <c r="F1072" s="721" t="s">
        <v>230</v>
      </c>
      <c r="G1072" s="774">
        <v>35670</v>
      </c>
      <c r="H1072" s="724">
        <f t="shared" ca="1" si="16"/>
        <v>22</v>
      </c>
      <c r="I1072" s="725" t="s">
        <v>1403</v>
      </c>
      <c r="J1072" s="721" t="s">
        <v>320</v>
      </c>
      <c r="K1072" s="721" t="s">
        <v>6623</v>
      </c>
      <c r="L1072" s="726"/>
      <c r="M1072" s="726" t="s">
        <v>6426</v>
      </c>
      <c r="N1072" s="722" t="s">
        <v>3744</v>
      </c>
      <c r="O1072" s="721" t="s">
        <v>6640</v>
      </c>
      <c r="P1072" s="722" t="s">
        <v>3814</v>
      </c>
      <c r="Q1072" s="722" t="s">
        <v>3808</v>
      </c>
      <c r="R1072" t="s">
        <v>6965</v>
      </c>
    </row>
    <row r="1073" spans="1:18">
      <c r="A1073" s="721">
        <v>301</v>
      </c>
      <c r="B1073" s="721">
        <v>1</v>
      </c>
      <c r="C1073" s="722" t="s">
        <v>3830</v>
      </c>
      <c r="D1073" s="723" t="s">
        <v>23</v>
      </c>
      <c r="E1073" s="721" t="s">
        <v>221</v>
      </c>
      <c r="F1073" s="721" t="s">
        <v>452</v>
      </c>
      <c r="G1073" s="774">
        <v>21678</v>
      </c>
      <c r="H1073" s="724">
        <f t="shared" ca="1" si="16"/>
        <v>60</v>
      </c>
      <c r="I1073" s="725" t="s">
        <v>1403</v>
      </c>
      <c r="J1073" s="721" t="s">
        <v>241</v>
      </c>
      <c r="K1073" s="721" t="s">
        <v>165</v>
      </c>
      <c r="L1073" s="726"/>
      <c r="M1073" s="726" t="s">
        <v>6426</v>
      </c>
      <c r="N1073" s="722" t="s">
        <v>3744</v>
      </c>
      <c r="O1073" s="721" t="s">
        <v>222</v>
      </c>
      <c r="P1073" s="734" t="s">
        <v>3829</v>
      </c>
      <c r="Q1073" s="722" t="s">
        <v>3833</v>
      </c>
      <c r="R1073" t="s">
        <v>6965</v>
      </c>
    </row>
    <row r="1074" spans="1:18">
      <c r="A1074" s="721"/>
      <c r="B1074" s="721">
        <v>2</v>
      </c>
      <c r="C1074" s="722" t="s">
        <v>3835</v>
      </c>
      <c r="D1074" s="723" t="s">
        <v>16</v>
      </c>
      <c r="E1074" s="721" t="s">
        <v>221</v>
      </c>
      <c r="F1074" s="721" t="s">
        <v>452</v>
      </c>
      <c r="G1074" s="774">
        <v>22114</v>
      </c>
      <c r="H1074" s="724">
        <f t="shared" ca="1" si="16"/>
        <v>59</v>
      </c>
      <c r="I1074" s="725" t="s">
        <v>1403</v>
      </c>
      <c r="J1074" s="721" t="s">
        <v>241</v>
      </c>
      <c r="K1074" s="721" t="s">
        <v>6621</v>
      </c>
      <c r="L1074" s="726"/>
      <c r="M1074" s="726" t="s">
        <v>6426</v>
      </c>
      <c r="N1074" s="722" t="s">
        <v>3744</v>
      </c>
      <c r="O1074" s="721" t="s">
        <v>245</v>
      </c>
      <c r="P1074" s="722" t="s">
        <v>3834</v>
      </c>
      <c r="Q1074" s="722" t="s">
        <v>3833</v>
      </c>
      <c r="R1074" t="s">
        <v>6965</v>
      </c>
    </row>
    <row r="1075" spans="1:18">
      <c r="A1075" s="721">
        <v>302</v>
      </c>
      <c r="B1075" s="721">
        <v>1</v>
      </c>
      <c r="C1075" s="722" t="s">
        <v>3839</v>
      </c>
      <c r="D1075" s="723" t="s">
        <v>23</v>
      </c>
      <c r="E1075" s="721" t="s">
        <v>221</v>
      </c>
      <c r="F1075" s="721" t="s">
        <v>733</v>
      </c>
      <c r="G1075" s="774">
        <v>24778</v>
      </c>
      <c r="H1075" s="724">
        <f t="shared" ref="H1075:H1128" ca="1" si="18">DATEDIF(G1075,TODAY(),"Y")</f>
        <v>52</v>
      </c>
      <c r="I1075" s="725" t="s">
        <v>1403</v>
      </c>
      <c r="J1075" s="721" t="s">
        <v>267</v>
      </c>
      <c r="K1075" s="721" t="s">
        <v>470</v>
      </c>
      <c r="L1075" s="726"/>
      <c r="M1075" s="726" t="s">
        <v>6426</v>
      </c>
      <c r="N1075" s="722" t="s">
        <v>3744</v>
      </c>
      <c r="O1075" s="721" t="s">
        <v>222</v>
      </c>
      <c r="P1075" s="722" t="s">
        <v>3838</v>
      </c>
      <c r="Q1075" s="722" t="s">
        <v>3842</v>
      </c>
      <c r="R1075" t="s">
        <v>6965</v>
      </c>
    </row>
    <row r="1076" spans="1:18">
      <c r="A1076" s="721"/>
      <c r="B1076" s="721">
        <v>2</v>
      </c>
      <c r="C1076" s="722" t="s">
        <v>3844</v>
      </c>
      <c r="D1076" s="723" t="s">
        <v>16</v>
      </c>
      <c r="E1076" s="721" t="s">
        <v>221</v>
      </c>
      <c r="F1076" s="721" t="s">
        <v>733</v>
      </c>
      <c r="G1076" s="774">
        <v>25549</v>
      </c>
      <c r="H1076" s="724">
        <f t="shared" ca="1" si="18"/>
        <v>50</v>
      </c>
      <c r="I1076" s="725" t="s">
        <v>1403</v>
      </c>
      <c r="J1076" s="721" t="s">
        <v>258</v>
      </c>
      <c r="K1076" s="721" t="s">
        <v>6621</v>
      </c>
      <c r="L1076" s="726"/>
      <c r="M1076" s="726" t="s">
        <v>6426</v>
      </c>
      <c r="N1076" s="722" t="s">
        <v>3744</v>
      </c>
      <c r="O1076" s="721" t="s">
        <v>245</v>
      </c>
      <c r="P1076" s="722" t="s">
        <v>3843</v>
      </c>
      <c r="Q1076" s="722" t="s">
        <v>3842</v>
      </c>
      <c r="R1076" t="s">
        <v>6965</v>
      </c>
    </row>
    <row r="1077" spans="1:18">
      <c r="A1077" s="721"/>
      <c r="B1077" s="721">
        <v>3</v>
      </c>
      <c r="C1077" s="722" t="s">
        <v>3848</v>
      </c>
      <c r="D1077" s="723" t="s">
        <v>23</v>
      </c>
      <c r="E1077" s="721" t="s">
        <v>254</v>
      </c>
      <c r="F1077" s="721" t="s">
        <v>733</v>
      </c>
      <c r="G1077" s="774">
        <v>34096</v>
      </c>
      <c r="H1077" s="724">
        <f t="shared" ca="1" si="18"/>
        <v>26</v>
      </c>
      <c r="I1077" s="725" t="s">
        <v>1403</v>
      </c>
      <c r="J1077" s="721" t="s">
        <v>344</v>
      </c>
      <c r="K1077" s="721" t="s">
        <v>6623</v>
      </c>
      <c r="L1077" s="726"/>
      <c r="M1077" s="726" t="s">
        <v>6426</v>
      </c>
      <c r="N1077" s="722" t="s">
        <v>3744</v>
      </c>
      <c r="O1077" s="721" t="s">
        <v>6640</v>
      </c>
      <c r="P1077" s="741" t="s">
        <v>3847</v>
      </c>
      <c r="Q1077" s="722" t="s">
        <v>3842</v>
      </c>
      <c r="R1077" t="s">
        <v>6965</v>
      </c>
    </row>
    <row r="1078" spans="1:18">
      <c r="A1078" s="721"/>
      <c r="B1078" s="721">
        <v>4</v>
      </c>
      <c r="C1078" s="722" t="s">
        <v>3850</v>
      </c>
      <c r="D1078" s="723" t="s">
        <v>16</v>
      </c>
      <c r="E1078" s="721" t="s">
        <v>254</v>
      </c>
      <c r="F1078" s="721" t="s">
        <v>252</v>
      </c>
      <c r="G1078" s="774">
        <v>34995</v>
      </c>
      <c r="H1078" s="724">
        <f t="shared" ca="1" si="18"/>
        <v>24</v>
      </c>
      <c r="I1078" s="725" t="s">
        <v>1403</v>
      </c>
      <c r="J1078" s="721" t="s">
        <v>267</v>
      </c>
      <c r="K1078" s="721" t="s">
        <v>6622</v>
      </c>
      <c r="L1078" s="726"/>
      <c r="M1078" s="726" t="s">
        <v>6426</v>
      </c>
      <c r="N1078" s="722" t="s">
        <v>3744</v>
      </c>
      <c r="O1078" s="721" t="s">
        <v>6640</v>
      </c>
      <c r="P1078" s="722" t="s">
        <v>3849</v>
      </c>
      <c r="Q1078" s="722" t="s">
        <v>3842</v>
      </c>
      <c r="R1078" t="s">
        <v>6965</v>
      </c>
    </row>
    <row r="1079" spans="1:18">
      <c r="A1079" s="721">
        <v>303</v>
      </c>
      <c r="B1079" s="721">
        <v>1</v>
      </c>
      <c r="C1079" s="722" t="s">
        <v>3852</v>
      </c>
      <c r="D1079" s="723" t="s">
        <v>23</v>
      </c>
      <c r="E1079" s="721" t="s">
        <v>221</v>
      </c>
      <c r="F1079" s="721" t="s">
        <v>219</v>
      </c>
      <c r="G1079" s="774">
        <v>22682</v>
      </c>
      <c r="H1079" s="724">
        <f t="shared" ca="1" si="18"/>
        <v>58</v>
      </c>
      <c r="I1079" s="725" t="s">
        <v>1403</v>
      </c>
      <c r="J1079" s="721" t="s">
        <v>241</v>
      </c>
      <c r="K1079" s="721" t="s">
        <v>165</v>
      </c>
      <c r="L1079" s="726"/>
      <c r="M1079" s="726" t="s">
        <v>6426</v>
      </c>
      <c r="N1079" s="722" t="s">
        <v>3744</v>
      </c>
      <c r="O1079" s="721" t="s">
        <v>222</v>
      </c>
      <c r="P1079" s="722" t="s">
        <v>3851</v>
      </c>
      <c r="Q1079" s="722" t="s">
        <v>3853</v>
      </c>
      <c r="R1079" t="s">
        <v>6965</v>
      </c>
    </row>
    <row r="1080" spans="1:18">
      <c r="A1080" s="721"/>
      <c r="B1080" s="721">
        <v>2</v>
      </c>
      <c r="C1080" s="722" t="s">
        <v>2846</v>
      </c>
      <c r="D1080" s="723" t="s">
        <v>16</v>
      </c>
      <c r="E1080" s="721" t="s">
        <v>221</v>
      </c>
      <c r="F1080" s="721" t="s">
        <v>219</v>
      </c>
      <c r="G1080" s="774">
        <v>24333</v>
      </c>
      <c r="H1080" s="724">
        <f t="shared" ca="1" si="18"/>
        <v>53</v>
      </c>
      <c r="I1080" s="725" t="s">
        <v>1403</v>
      </c>
      <c r="J1080" s="721" t="s">
        <v>241</v>
      </c>
      <c r="K1080" s="721" t="s">
        <v>6621</v>
      </c>
      <c r="L1080" s="726"/>
      <c r="M1080" s="726" t="s">
        <v>6426</v>
      </c>
      <c r="N1080" s="722" t="s">
        <v>3744</v>
      </c>
      <c r="O1080" s="721" t="s">
        <v>245</v>
      </c>
      <c r="P1080" s="722" t="s">
        <v>3854</v>
      </c>
      <c r="Q1080" s="722" t="s">
        <v>3853</v>
      </c>
      <c r="R1080" t="s">
        <v>6965</v>
      </c>
    </row>
    <row r="1081" spans="1:18">
      <c r="A1081" s="721"/>
      <c r="B1081" s="721">
        <v>3</v>
      </c>
      <c r="C1081" s="722" t="s">
        <v>3857</v>
      </c>
      <c r="D1081" s="723" t="s">
        <v>23</v>
      </c>
      <c r="E1081" s="721" t="s">
        <v>254</v>
      </c>
      <c r="F1081" s="721" t="s">
        <v>2164</v>
      </c>
      <c r="G1081" s="774">
        <v>33876</v>
      </c>
      <c r="H1081" s="724">
        <f t="shared" ca="1" si="18"/>
        <v>27</v>
      </c>
      <c r="I1081" s="725" t="s">
        <v>1403</v>
      </c>
      <c r="J1081" s="721" t="s">
        <v>344</v>
      </c>
      <c r="K1081" s="721" t="s">
        <v>6622</v>
      </c>
      <c r="L1081" s="726"/>
      <c r="M1081" s="726" t="s">
        <v>6426</v>
      </c>
      <c r="N1081" s="722" t="s">
        <v>3744</v>
      </c>
      <c r="O1081" s="721" t="s">
        <v>6640</v>
      </c>
      <c r="P1081" s="722" t="s">
        <v>3856</v>
      </c>
      <c r="Q1081" s="722" t="s">
        <v>3853</v>
      </c>
      <c r="R1081" t="s">
        <v>6965</v>
      </c>
    </row>
    <row r="1082" spans="1:18">
      <c r="A1082" s="721">
        <v>304</v>
      </c>
      <c r="B1082" s="721">
        <v>1</v>
      </c>
      <c r="C1082" s="722" t="s">
        <v>3859</v>
      </c>
      <c r="D1082" s="723" t="s">
        <v>23</v>
      </c>
      <c r="E1082" s="721" t="s">
        <v>221</v>
      </c>
      <c r="F1082" s="721" t="s">
        <v>467</v>
      </c>
      <c r="G1082" s="774">
        <v>22283</v>
      </c>
      <c r="H1082" s="724">
        <f t="shared" ca="1" si="18"/>
        <v>59</v>
      </c>
      <c r="I1082" s="725" t="s">
        <v>1403</v>
      </c>
      <c r="J1082" s="721" t="s">
        <v>267</v>
      </c>
      <c r="K1082" s="721" t="s">
        <v>165</v>
      </c>
      <c r="L1082" s="726"/>
      <c r="M1082" s="726" t="s">
        <v>6426</v>
      </c>
      <c r="N1082" s="722" t="s">
        <v>3744</v>
      </c>
      <c r="O1082" s="721" t="s">
        <v>222</v>
      </c>
      <c r="P1082" s="722" t="s">
        <v>3858</v>
      </c>
      <c r="Q1082" s="722" t="s">
        <v>3862</v>
      </c>
      <c r="R1082" t="s">
        <v>6965</v>
      </c>
    </row>
    <row r="1083" spans="1:18">
      <c r="A1083" s="721"/>
      <c r="B1083" s="721">
        <v>2</v>
      </c>
      <c r="C1083" s="722" t="s">
        <v>3864</v>
      </c>
      <c r="D1083" s="723" t="s">
        <v>16</v>
      </c>
      <c r="E1083" s="721" t="s">
        <v>221</v>
      </c>
      <c r="F1083" s="721" t="s">
        <v>219</v>
      </c>
      <c r="G1083" s="774">
        <v>23867</v>
      </c>
      <c r="H1083" s="724">
        <f t="shared" ca="1" si="18"/>
        <v>54</v>
      </c>
      <c r="I1083" s="725" t="s">
        <v>1403</v>
      </c>
      <c r="J1083" s="721" t="s">
        <v>267</v>
      </c>
      <c r="K1083" s="721" t="s">
        <v>6621</v>
      </c>
      <c r="L1083" s="726"/>
      <c r="M1083" s="726" t="s">
        <v>6426</v>
      </c>
      <c r="N1083" s="722" t="s">
        <v>3744</v>
      </c>
      <c r="O1083" s="721" t="s">
        <v>245</v>
      </c>
      <c r="P1083" s="722" t="s">
        <v>3863</v>
      </c>
      <c r="Q1083" s="722" t="s">
        <v>3862</v>
      </c>
      <c r="R1083" t="s">
        <v>6965</v>
      </c>
    </row>
    <row r="1084" spans="1:18">
      <c r="A1084" s="721"/>
      <c r="B1084" s="721">
        <v>3</v>
      </c>
      <c r="C1084" s="722" t="s">
        <v>3868</v>
      </c>
      <c r="D1084" s="723" t="s">
        <v>16</v>
      </c>
      <c r="E1084" s="721" t="s">
        <v>254</v>
      </c>
      <c r="F1084" s="721" t="s">
        <v>467</v>
      </c>
      <c r="G1084" s="774">
        <v>33629</v>
      </c>
      <c r="H1084" s="724">
        <f t="shared" ca="1" si="18"/>
        <v>28</v>
      </c>
      <c r="I1084" s="725" t="s">
        <v>1403</v>
      </c>
      <c r="J1084" s="721" t="s">
        <v>6956</v>
      </c>
      <c r="K1084" s="721" t="s">
        <v>6622</v>
      </c>
      <c r="L1084" s="726"/>
      <c r="M1084" s="726" t="s">
        <v>6426</v>
      </c>
      <c r="N1084" s="722" t="s">
        <v>3744</v>
      </c>
      <c r="O1084" s="721" t="s">
        <v>6640</v>
      </c>
      <c r="P1084" s="722" t="s">
        <v>3867</v>
      </c>
      <c r="Q1084" s="722" t="s">
        <v>3862</v>
      </c>
      <c r="R1084" t="s">
        <v>6965</v>
      </c>
    </row>
    <row r="1085" spans="1:18">
      <c r="A1085" s="721"/>
      <c r="B1085" s="721">
        <v>4</v>
      </c>
      <c r="C1085" s="722" t="s">
        <v>3870</v>
      </c>
      <c r="D1085" s="723" t="s">
        <v>16</v>
      </c>
      <c r="E1085" s="721" t="s">
        <v>254</v>
      </c>
      <c r="F1085" s="721" t="s">
        <v>230</v>
      </c>
      <c r="G1085" s="774">
        <v>35991</v>
      </c>
      <c r="H1085" s="724">
        <f t="shared" ca="1" si="18"/>
        <v>21</v>
      </c>
      <c r="I1085" s="725" t="s">
        <v>1403</v>
      </c>
      <c r="J1085" s="721" t="s">
        <v>262</v>
      </c>
      <c r="K1085" s="721" t="s">
        <v>6623</v>
      </c>
      <c r="L1085" s="726"/>
      <c r="M1085" s="726" t="s">
        <v>6426</v>
      </c>
      <c r="N1085" s="722" t="s">
        <v>3744</v>
      </c>
      <c r="O1085" s="721" t="s">
        <v>6640</v>
      </c>
      <c r="P1085" s="722" t="s">
        <v>3869</v>
      </c>
      <c r="Q1085" s="722" t="s">
        <v>3862</v>
      </c>
      <c r="R1085" t="s">
        <v>6965</v>
      </c>
    </row>
    <row r="1086" spans="1:18">
      <c r="A1086" s="721">
        <v>305</v>
      </c>
      <c r="B1086" s="721">
        <v>1</v>
      </c>
      <c r="C1086" s="722" t="s">
        <v>3872</v>
      </c>
      <c r="D1086" s="723" t="s">
        <v>23</v>
      </c>
      <c r="E1086" s="721" t="s">
        <v>221</v>
      </c>
      <c r="F1086" s="721" t="s">
        <v>1913</v>
      </c>
      <c r="G1086" s="774">
        <v>26764</v>
      </c>
      <c r="H1086" s="724">
        <f t="shared" ca="1" si="18"/>
        <v>47</v>
      </c>
      <c r="I1086" s="725" t="s">
        <v>1403</v>
      </c>
      <c r="J1086" s="721" t="s">
        <v>258</v>
      </c>
      <c r="K1086" s="721" t="s">
        <v>360</v>
      </c>
      <c r="L1086" s="726"/>
      <c r="M1086" s="726" t="s">
        <v>6426</v>
      </c>
      <c r="N1086" s="722" t="s">
        <v>3744</v>
      </c>
      <c r="O1086" s="721" t="s">
        <v>222</v>
      </c>
      <c r="P1086" s="722" t="s">
        <v>3871</v>
      </c>
      <c r="Q1086" s="722" t="s">
        <v>3874</v>
      </c>
      <c r="R1086" t="s">
        <v>6965</v>
      </c>
    </row>
    <row r="1087" spans="1:18">
      <c r="A1087" s="721"/>
      <c r="B1087" s="721">
        <v>2</v>
      </c>
      <c r="C1087" s="722" t="s">
        <v>3876</v>
      </c>
      <c r="D1087" s="723" t="s">
        <v>16</v>
      </c>
      <c r="E1087" s="721" t="s">
        <v>221</v>
      </c>
      <c r="F1087" s="721" t="s">
        <v>1913</v>
      </c>
      <c r="G1087" s="774">
        <v>29070</v>
      </c>
      <c r="H1087" s="724">
        <f t="shared" ca="1" si="18"/>
        <v>40</v>
      </c>
      <c r="I1087" s="725" t="s">
        <v>1403</v>
      </c>
      <c r="J1087" s="721" t="s">
        <v>258</v>
      </c>
      <c r="K1087" s="721" t="s">
        <v>6621</v>
      </c>
      <c r="L1087" s="726"/>
      <c r="M1087" s="726" t="s">
        <v>6426</v>
      </c>
      <c r="N1087" s="722" t="s">
        <v>3744</v>
      </c>
      <c r="O1087" s="721" t="s">
        <v>245</v>
      </c>
      <c r="P1087" s="722" t="s">
        <v>3875</v>
      </c>
      <c r="Q1087" s="722" t="s">
        <v>3874</v>
      </c>
      <c r="R1087" t="s">
        <v>6965</v>
      </c>
    </row>
    <row r="1088" spans="1:18">
      <c r="A1088" s="721"/>
      <c r="B1088" s="721">
        <v>3</v>
      </c>
      <c r="C1088" s="722" t="s">
        <v>3881</v>
      </c>
      <c r="D1088" s="723" t="s">
        <v>16</v>
      </c>
      <c r="E1088" s="721" t="s">
        <v>254</v>
      </c>
      <c r="F1088" s="721" t="s">
        <v>230</v>
      </c>
      <c r="G1088" s="774">
        <v>37963</v>
      </c>
      <c r="H1088" s="724">
        <f t="shared" ca="1" si="18"/>
        <v>16</v>
      </c>
      <c r="I1088" s="725" t="s">
        <v>1403</v>
      </c>
      <c r="J1088" s="721" t="s">
        <v>262</v>
      </c>
      <c r="K1088" s="721" t="s">
        <v>6623</v>
      </c>
      <c r="L1088" s="726"/>
      <c r="M1088" s="726" t="s">
        <v>6426</v>
      </c>
      <c r="N1088" s="722" t="s">
        <v>3744</v>
      </c>
      <c r="O1088" s="721" t="s">
        <v>6640</v>
      </c>
      <c r="P1088" s="722" t="s">
        <v>3880</v>
      </c>
      <c r="Q1088" s="722" t="s">
        <v>3874</v>
      </c>
      <c r="R1088" t="s">
        <v>6965</v>
      </c>
    </row>
    <row r="1089" spans="1:18">
      <c r="A1089" s="721">
        <v>306</v>
      </c>
      <c r="B1089" s="721">
        <v>1</v>
      </c>
      <c r="C1089" s="722" t="s">
        <v>3883</v>
      </c>
      <c r="D1089" s="723" t="s">
        <v>23</v>
      </c>
      <c r="E1089" s="721" t="s">
        <v>221</v>
      </c>
      <c r="F1089" s="721" t="s">
        <v>727</v>
      </c>
      <c r="G1089" s="774">
        <v>21625</v>
      </c>
      <c r="H1089" s="724">
        <f t="shared" ca="1" si="18"/>
        <v>61</v>
      </c>
      <c r="I1089" s="725" t="s">
        <v>1403</v>
      </c>
      <c r="J1089" s="721" t="s">
        <v>241</v>
      </c>
      <c r="K1089" s="721" t="s">
        <v>165</v>
      </c>
      <c r="L1089" s="726"/>
      <c r="M1089" s="726" t="s">
        <v>6426</v>
      </c>
      <c r="N1089" s="722" t="s">
        <v>3744</v>
      </c>
      <c r="O1089" s="721" t="s">
        <v>222</v>
      </c>
      <c r="P1089" s="722" t="s">
        <v>3882</v>
      </c>
      <c r="Q1089" s="722" t="s">
        <v>3886</v>
      </c>
      <c r="R1089" t="s">
        <v>6965</v>
      </c>
    </row>
    <row r="1090" spans="1:18">
      <c r="A1090" s="721"/>
      <c r="B1090" s="721">
        <v>2</v>
      </c>
      <c r="C1090" s="722" t="s">
        <v>3888</v>
      </c>
      <c r="D1090" s="723" t="s">
        <v>16</v>
      </c>
      <c r="E1090" s="721" t="s">
        <v>221</v>
      </c>
      <c r="F1090" s="721" t="s">
        <v>727</v>
      </c>
      <c r="G1090" s="774">
        <v>24572</v>
      </c>
      <c r="H1090" s="724">
        <f t="shared" ca="1" si="18"/>
        <v>53</v>
      </c>
      <c r="I1090" s="725" t="s">
        <v>1403</v>
      </c>
      <c r="J1090" s="721" t="s">
        <v>241</v>
      </c>
      <c r="K1090" s="721" t="s">
        <v>6621</v>
      </c>
      <c r="L1090" s="726"/>
      <c r="M1090" s="726" t="s">
        <v>6426</v>
      </c>
      <c r="N1090" s="722" t="s">
        <v>3744</v>
      </c>
      <c r="O1090" s="721" t="s">
        <v>245</v>
      </c>
      <c r="P1090" s="722" t="s">
        <v>3887</v>
      </c>
      <c r="Q1090" s="722" t="s">
        <v>3886</v>
      </c>
      <c r="R1090" t="s">
        <v>6965</v>
      </c>
    </row>
    <row r="1091" spans="1:18">
      <c r="A1091" s="721"/>
      <c r="B1091" s="721">
        <v>3</v>
      </c>
      <c r="C1091" s="722" t="s">
        <v>3890</v>
      </c>
      <c r="D1091" s="723" t="s">
        <v>23</v>
      </c>
      <c r="E1091" s="721" t="s">
        <v>254</v>
      </c>
      <c r="F1091" s="721" t="s">
        <v>727</v>
      </c>
      <c r="G1091" s="774">
        <v>31369</v>
      </c>
      <c r="H1091" s="724">
        <f t="shared" ca="1" si="18"/>
        <v>34</v>
      </c>
      <c r="I1091" s="725" t="s">
        <v>1403</v>
      </c>
      <c r="J1091" s="721" t="s">
        <v>241</v>
      </c>
      <c r="K1091" s="721" t="s">
        <v>165</v>
      </c>
      <c r="L1091" s="726"/>
      <c r="M1091" s="726" t="s">
        <v>6426</v>
      </c>
      <c r="N1091" s="722" t="s">
        <v>3744</v>
      </c>
      <c r="O1091" s="721" t="s">
        <v>6640</v>
      </c>
      <c r="P1091" s="722" t="s">
        <v>3889</v>
      </c>
      <c r="Q1091" s="722" t="s">
        <v>3886</v>
      </c>
      <c r="R1091" t="s">
        <v>6965</v>
      </c>
    </row>
    <row r="1092" spans="1:18">
      <c r="A1092" s="721"/>
      <c r="B1092" s="721">
        <v>4</v>
      </c>
      <c r="C1092" s="722" t="s">
        <v>3892</v>
      </c>
      <c r="D1092" s="723" t="s">
        <v>16</v>
      </c>
      <c r="E1092" s="721" t="s">
        <v>254</v>
      </c>
      <c r="F1092" s="721" t="s">
        <v>230</v>
      </c>
      <c r="G1092" s="774">
        <v>35030</v>
      </c>
      <c r="H1092" s="724">
        <f t="shared" ca="1" si="18"/>
        <v>24</v>
      </c>
      <c r="I1092" s="725" t="s">
        <v>1403</v>
      </c>
      <c r="J1092" s="721" t="s">
        <v>344</v>
      </c>
      <c r="K1092" s="721" t="s">
        <v>6623</v>
      </c>
      <c r="L1092" s="726"/>
      <c r="M1092" s="726" t="s">
        <v>6426</v>
      </c>
      <c r="N1092" s="722" t="s">
        <v>3744</v>
      </c>
      <c r="O1092" s="721" t="s">
        <v>6640</v>
      </c>
      <c r="P1092" s="722" t="s">
        <v>3891</v>
      </c>
      <c r="Q1092" s="722" t="s">
        <v>3886</v>
      </c>
      <c r="R1092" t="s">
        <v>6965</v>
      </c>
    </row>
    <row r="1093" spans="1:18">
      <c r="A1093" s="721">
        <v>307</v>
      </c>
      <c r="B1093" s="721">
        <v>1</v>
      </c>
      <c r="C1093" s="722" t="s">
        <v>3894</v>
      </c>
      <c r="D1093" s="723" t="s">
        <v>23</v>
      </c>
      <c r="E1093" s="721" t="s">
        <v>221</v>
      </c>
      <c r="F1093" s="721" t="s">
        <v>2470</v>
      </c>
      <c r="G1093" s="774">
        <v>27587</v>
      </c>
      <c r="H1093" s="724">
        <f t="shared" ca="1" si="18"/>
        <v>44</v>
      </c>
      <c r="I1093" s="725" t="s">
        <v>1403</v>
      </c>
      <c r="J1093" s="721" t="s">
        <v>241</v>
      </c>
      <c r="K1093" s="721" t="s">
        <v>360</v>
      </c>
      <c r="L1093" s="726"/>
      <c r="M1093" s="726" t="s">
        <v>6426</v>
      </c>
      <c r="N1093" s="722" t="s">
        <v>3744</v>
      </c>
      <c r="O1093" s="721" t="s">
        <v>222</v>
      </c>
      <c r="P1093" s="734" t="s">
        <v>3893</v>
      </c>
      <c r="Q1093" s="722" t="s">
        <v>3897</v>
      </c>
      <c r="R1093" t="s">
        <v>6965</v>
      </c>
    </row>
    <row r="1094" spans="1:18">
      <c r="A1094" s="721"/>
      <c r="B1094" s="721">
        <v>2</v>
      </c>
      <c r="C1094" s="722" t="s">
        <v>3899</v>
      </c>
      <c r="D1094" s="723" t="s">
        <v>16</v>
      </c>
      <c r="E1094" s="721" t="s">
        <v>221</v>
      </c>
      <c r="F1094" s="721" t="s">
        <v>337</v>
      </c>
      <c r="G1094" s="774">
        <v>30509</v>
      </c>
      <c r="H1094" s="724">
        <f t="shared" ca="1" si="18"/>
        <v>36</v>
      </c>
      <c r="I1094" s="725" t="s">
        <v>1403</v>
      </c>
      <c r="J1094" s="721" t="s">
        <v>241</v>
      </c>
      <c r="K1094" s="721" t="s">
        <v>6621</v>
      </c>
      <c r="L1094" s="726"/>
      <c r="M1094" s="726" t="s">
        <v>6426</v>
      </c>
      <c r="N1094" s="722" t="s">
        <v>3744</v>
      </c>
      <c r="O1094" s="721" t="s">
        <v>245</v>
      </c>
      <c r="P1094" s="722" t="s">
        <v>3898</v>
      </c>
      <c r="Q1094" s="722" t="s">
        <v>3897</v>
      </c>
      <c r="R1094" t="s">
        <v>6965</v>
      </c>
    </row>
    <row r="1095" spans="1:18">
      <c r="A1095" s="721"/>
      <c r="B1095" s="721">
        <v>3</v>
      </c>
      <c r="C1095" s="722" t="s">
        <v>3901</v>
      </c>
      <c r="D1095" s="723" t="s">
        <v>23</v>
      </c>
      <c r="E1095" s="721" t="s">
        <v>254</v>
      </c>
      <c r="F1095" s="721" t="s">
        <v>230</v>
      </c>
      <c r="G1095" s="774">
        <v>37128</v>
      </c>
      <c r="H1095" s="724">
        <f t="shared" ca="1" si="18"/>
        <v>18</v>
      </c>
      <c r="I1095" s="725" t="s">
        <v>1403</v>
      </c>
      <c r="J1095" s="721" t="s">
        <v>262</v>
      </c>
      <c r="K1095" s="721" t="s">
        <v>6623</v>
      </c>
      <c r="L1095" s="726"/>
      <c r="M1095" s="726" t="s">
        <v>6426</v>
      </c>
      <c r="N1095" s="722" t="s">
        <v>3744</v>
      </c>
      <c r="O1095" s="721" t="s">
        <v>6640</v>
      </c>
      <c r="P1095" s="722" t="s">
        <v>3900</v>
      </c>
      <c r="Q1095" s="722" t="s">
        <v>3897</v>
      </c>
      <c r="R1095" t="s">
        <v>6965</v>
      </c>
    </row>
    <row r="1096" spans="1:18">
      <c r="A1096" s="721">
        <v>308</v>
      </c>
      <c r="B1096" s="721">
        <v>1</v>
      </c>
      <c r="C1096" s="722" t="s">
        <v>3907</v>
      </c>
      <c r="D1096" s="723" t="s">
        <v>16</v>
      </c>
      <c r="E1096" s="721" t="s">
        <v>221</v>
      </c>
      <c r="F1096" s="721" t="s">
        <v>309</v>
      </c>
      <c r="G1096" s="774">
        <v>24668</v>
      </c>
      <c r="H1096" s="724">
        <f t="shared" ca="1" si="18"/>
        <v>52</v>
      </c>
      <c r="I1096" s="725" t="s">
        <v>1403</v>
      </c>
      <c r="J1096" s="721" t="s">
        <v>241</v>
      </c>
      <c r="K1096" s="721" t="s">
        <v>6621</v>
      </c>
      <c r="L1096" s="726"/>
      <c r="M1096" s="726" t="s">
        <v>6426</v>
      </c>
      <c r="N1096" s="722" t="s">
        <v>3744</v>
      </c>
      <c r="O1096" s="721" t="s">
        <v>222</v>
      </c>
      <c r="P1096" s="722" t="s">
        <v>3906</v>
      </c>
      <c r="Q1096" s="722" t="s">
        <v>3905</v>
      </c>
      <c r="R1096" t="s">
        <v>6965</v>
      </c>
    </row>
    <row r="1097" spans="1:18">
      <c r="A1097" s="721"/>
      <c r="B1097" s="721">
        <v>2</v>
      </c>
      <c r="C1097" s="722" t="s">
        <v>3911</v>
      </c>
      <c r="D1097" s="723" t="s">
        <v>23</v>
      </c>
      <c r="E1097" s="721" t="s">
        <v>254</v>
      </c>
      <c r="F1097" s="721" t="s">
        <v>309</v>
      </c>
      <c r="G1097" s="774">
        <v>34164</v>
      </c>
      <c r="H1097" s="724">
        <f t="shared" ca="1" si="18"/>
        <v>26</v>
      </c>
      <c r="I1097" s="725" t="s">
        <v>1403</v>
      </c>
      <c r="J1097" s="721" t="s">
        <v>344</v>
      </c>
      <c r="K1097" s="721" t="s">
        <v>6623</v>
      </c>
      <c r="L1097" s="726"/>
      <c r="M1097" s="726" t="s">
        <v>6426</v>
      </c>
      <c r="N1097" s="722" t="s">
        <v>3744</v>
      </c>
      <c r="O1097" s="721" t="s">
        <v>6640</v>
      </c>
      <c r="P1097" s="722" t="s">
        <v>3910</v>
      </c>
      <c r="Q1097" s="722" t="s">
        <v>3905</v>
      </c>
      <c r="R1097" t="s">
        <v>6965</v>
      </c>
    </row>
    <row r="1098" spans="1:18">
      <c r="A1098" s="721">
        <v>309</v>
      </c>
      <c r="B1098" s="721">
        <v>1</v>
      </c>
      <c r="C1098" s="722" t="s">
        <v>1138</v>
      </c>
      <c r="D1098" s="723" t="s">
        <v>23</v>
      </c>
      <c r="E1098" s="721" t="s">
        <v>221</v>
      </c>
      <c r="F1098" s="721" t="s">
        <v>219</v>
      </c>
      <c r="G1098" s="774">
        <v>23490</v>
      </c>
      <c r="H1098" s="724">
        <f t="shared" ca="1" si="18"/>
        <v>55</v>
      </c>
      <c r="I1098" s="725" t="s">
        <v>1403</v>
      </c>
      <c r="J1098" s="721" t="s">
        <v>267</v>
      </c>
      <c r="K1098" s="721" t="s">
        <v>165</v>
      </c>
      <c r="L1098" s="726"/>
      <c r="M1098" s="726" t="s">
        <v>6426</v>
      </c>
      <c r="N1098" s="722" t="s">
        <v>3744</v>
      </c>
      <c r="O1098" s="721" t="s">
        <v>222</v>
      </c>
      <c r="P1098" s="722" t="s">
        <v>3913</v>
      </c>
      <c r="Q1098" s="722" t="s">
        <v>3916</v>
      </c>
      <c r="R1098" t="s">
        <v>6965</v>
      </c>
    </row>
    <row r="1099" spans="1:18">
      <c r="A1099" s="721"/>
      <c r="B1099" s="721">
        <v>2</v>
      </c>
      <c r="C1099" s="722" t="s">
        <v>3918</v>
      </c>
      <c r="D1099" s="723" t="s">
        <v>23</v>
      </c>
      <c r="E1099" s="721" t="s">
        <v>254</v>
      </c>
      <c r="F1099" s="721" t="s">
        <v>230</v>
      </c>
      <c r="G1099" s="774">
        <v>35501</v>
      </c>
      <c r="H1099" s="724">
        <f t="shared" ca="1" si="18"/>
        <v>23</v>
      </c>
      <c r="I1099" s="725" t="s">
        <v>1403</v>
      </c>
      <c r="J1099" s="721" t="s">
        <v>241</v>
      </c>
      <c r="K1099" s="721" t="s">
        <v>6622</v>
      </c>
      <c r="L1099" s="726"/>
      <c r="M1099" s="726" t="s">
        <v>6426</v>
      </c>
      <c r="N1099" s="722" t="s">
        <v>3744</v>
      </c>
      <c r="O1099" s="721" t="s">
        <v>6640</v>
      </c>
      <c r="P1099" s="722" t="s">
        <v>3917</v>
      </c>
      <c r="Q1099" s="722" t="s">
        <v>3916</v>
      </c>
      <c r="R1099" t="s">
        <v>6965</v>
      </c>
    </row>
    <row r="1100" spans="1:18">
      <c r="A1100" s="721">
        <v>310</v>
      </c>
      <c r="B1100" s="721">
        <v>1</v>
      </c>
      <c r="C1100" s="722" t="s">
        <v>3920</v>
      </c>
      <c r="D1100" s="723" t="s">
        <v>23</v>
      </c>
      <c r="E1100" s="721" t="s">
        <v>221</v>
      </c>
      <c r="F1100" s="721" t="s">
        <v>288</v>
      </c>
      <c r="G1100" s="774">
        <v>29314</v>
      </c>
      <c r="H1100" s="724">
        <f t="shared" ca="1" si="18"/>
        <v>40</v>
      </c>
      <c r="I1100" s="725" t="s">
        <v>1403</v>
      </c>
      <c r="J1100" s="721" t="s">
        <v>241</v>
      </c>
      <c r="K1100" s="721" t="s">
        <v>165</v>
      </c>
      <c r="L1100" s="726"/>
      <c r="M1100" s="726" t="s">
        <v>6426</v>
      </c>
      <c r="N1100" s="722" t="s">
        <v>3744</v>
      </c>
      <c r="O1100" s="721" t="s">
        <v>222</v>
      </c>
      <c r="P1100" s="722" t="s">
        <v>3919</v>
      </c>
      <c r="Q1100" s="722" t="s">
        <v>3922</v>
      </c>
      <c r="R1100" t="s">
        <v>6965</v>
      </c>
    </row>
    <row r="1101" spans="1:18">
      <c r="A1101" s="721"/>
      <c r="B1101" s="721">
        <v>2</v>
      </c>
      <c r="C1101" s="722" t="s">
        <v>3924</v>
      </c>
      <c r="D1101" s="723" t="s">
        <v>16</v>
      </c>
      <c r="E1101" s="721" t="s">
        <v>221</v>
      </c>
      <c r="F1101" s="721" t="s">
        <v>288</v>
      </c>
      <c r="G1101" s="774">
        <v>30476</v>
      </c>
      <c r="H1101" s="724">
        <f t="shared" ca="1" si="18"/>
        <v>36</v>
      </c>
      <c r="I1101" s="725" t="s">
        <v>1403</v>
      </c>
      <c r="J1101" s="721" t="s">
        <v>241</v>
      </c>
      <c r="K1101" s="721" t="s">
        <v>6621</v>
      </c>
      <c r="L1101" s="726"/>
      <c r="M1101" s="726" t="s">
        <v>6426</v>
      </c>
      <c r="N1101" s="722" t="s">
        <v>3744</v>
      </c>
      <c r="O1101" s="721" t="s">
        <v>245</v>
      </c>
      <c r="P1101" s="722" t="s">
        <v>3923</v>
      </c>
      <c r="Q1101" s="722" t="s">
        <v>3922</v>
      </c>
      <c r="R1101" t="s">
        <v>6965</v>
      </c>
    </row>
    <row r="1102" spans="1:18">
      <c r="A1102" s="721"/>
      <c r="B1102" s="721">
        <v>3</v>
      </c>
      <c r="C1102" s="722" t="s">
        <v>3926</v>
      </c>
      <c r="D1102" s="723" t="s">
        <v>23</v>
      </c>
      <c r="E1102" s="721" t="s">
        <v>254</v>
      </c>
      <c r="F1102" s="721" t="s">
        <v>288</v>
      </c>
      <c r="G1102" s="774">
        <v>37440</v>
      </c>
      <c r="H1102" s="724">
        <f t="shared" ca="1" si="18"/>
        <v>17</v>
      </c>
      <c r="I1102" s="725" t="s">
        <v>1403</v>
      </c>
      <c r="J1102" s="721" t="s">
        <v>249</v>
      </c>
      <c r="K1102" s="721" t="s">
        <v>6623</v>
      </c>
      <c r="L1102" s="726"/>
      <c r="M1102" s="726" t="s">
        <v>6426</v>
      </c>
      <c r="N1102" s="722" t="s">
        <v>3744</v>
      </c>
      <c r="O1102" s="721" t="s">
        <v>6640</v>
      </c>
      <c r="P1102" s="722" t="s">
        <v>3925</v>
      </c>
      <c r="Q1102" s="722" t="s">
        <v>3922</v>
      </c>
      <c r="R1102" t="s">
        <v>6965</v>
      </c>
    </row>
    <row r="1103" spans="1:18">
      <c r="A1103" s="721"/>
      <c r="B1103" s="721">
        <v>4</v>
      </c>
      <c r="C1103" s="722" t="s">
        <v>6901</v>
      </c>
      <c r="D1103" s="723" t="s">
        <v>23</v>
      </c>
      <c r="E1103" s="721"/>
      <c r="F1103" s="721"/>
      <c r="G1103" s="774"/>
      <c r="H1103" s="724"/>
      <c r="I1103" s="725" t="s">
        <v>1403</v>
      </c>
      <c r="J1103" s="721" t="s">
        <v>6624</v>
      </c>
      <c r="K1103" s="721"/>
      <c r="L1103" s="726"/>
      <c r="M1103" s="726"/>
      <c r="N1103" s="722"/>
      <c r="O1103" s="721" t="s">
        <v>6640</v>
      </c>
      <c r="P1103" s="722"/>
      <c r="Q1103" s="722"/>
      <c r="R1103" t="s">
        <v>6965</v>
      </c>
    </row>
    <row r="1104" spans="1:18">
      <c r="A1104" s="721">
        <v>311</v>
      </c>
      <c r="B1104" s="721">
        <v>1</v>
      </c>
      <c r="C1104" s="722" t="s">
        <v>3928</v>
      </c>
      <c r="D1104" s="723" t="s">
        <v>23</v>
      </c>
      <c r="E1104" s="721" t="s">
        <v>221</v>
      </c>
      <c r="F1104" s="721" t="s">
        <v>288</v>
      </c>
      <c r="G1104" s="774">
        <v>31758</v>
      </c>
      <c r="H1104" s="724">
        <f t="shared" ca="1" si="18"/>
        <v>33</v>
      </c>
      <c r="I1104" s="725" t="s">
        <v>1403</v>
      </c>
      <c r="J1104" s="721" t="s">
        <v>258</v>
      </c>
      <c r="K1104" s="721" t="s">
        <v>6822</v>
      </c>
      <c r="L1104" s="726"/>
      <c r="M1104" s="726" t="s">
        <v>6426</v>
      </c>
      <c r="N1104" s="722" t="s">
        <v>3744</v>
      </c>
      <c r="O1104" s="721" t="s">
        <v>222</v>
      </c>
      <c r="P1104" s="734" t="s">
        <v>3927</v>
      </c>
      <c r="Q1104" s="734" t="s">
        <v>3930</v>
      </c>
      <c r="R1104" t="s">
        <v>6965</v>
      </c>
    </row>
    <row r="1105" spans="1:18">
      <c r="A1105" s="721"/>
      <c r="B1105" s="721">
        <v>2</v>
      </c>
      <c r="C1105" s="722" t="s">
        <v>3932</v>
      </c>
      <c r="D1105" s="723" t="s">
        <v>16</v>
      </c>
      <c r="E1105" s="721" t="s">
        <v>254</v>
      </c>
      <c r="F1105" s="721" t="s">
        <v>230</v>
      </c>
      <c r="G1105" s="774">
        <v>40192</v>
      </c>
      <c r="H1105" s="724">
        <f t="shared" ca="1" si="18"/>
        <v>10</v>
      </c>
      <c r="I1105" s="725" t="s">
        <v>1403</v>
      </c>
      <c r="J1105" s="721" t="s">
        <v>6624</v>
      </c>
      <c r="K1105" s="721" t="s">
        <v>6622</v>
      </c>
      <c r="L1105" s="726"/>
      <c r="M1105" s="726" t="s">
        <v>6426</v>
      </c>
      <c r="N1105" s="722" t="s">
        <v>3744</v>
      </c>
      <c r="O1105" s="721" t="s">
        <v>6640</v>
      </c>
      <c r="P1105" s="734" t="s">
        <v>3931</v>
      </c>
      <c r="Q1105" s="734" t="s">
        <v>3930</v>
      </c>
      <c r="R1105" t="s">
        <v>6965</v>
      </c>
    </row>
    <row r="1106" spans="1:18">
      <c r="A1106" s="721"/>
      <c r="B1106" s="721">
        <v>3</v>
      </c>
      <c r="C1106" s="762" t="s">
        <v>3935</v>
      </c>
      <c r="D1106" s="742" t="s">
        <v>16</v>
      </c>
      <c r="E1106" s="737" t="s">
        <v>254</v>
      </c>
      <c r="F1106" s="737" t="s">
        <v>229</v>
      </c>
      <c r="G1106" s="779" t="s">
        <v>3936</v>
      </c>
      <c r="H1106" s="724">
        <f t="shared" ca="1" si="18"/>
        <v>5</v>
      </c>
      <c r="I1106" s="747" t="s">
        <v>1403</v>
      </c>
      <c r="J1106" s="737" t="s">
        <v>6625</v>
      </c>
      <c r="K1106" s="737" t="s">
        <v>6622</v>
      </c>
      <c r="L1106" s="726"/>
      <c r="M1106" s="726" t="s">
        <v>6426</v>
      </c>
      <c r="N1106" s="722" t="s">
        <v>3744</v>
      </c>
      <c r="O1106" s="737" t="s">
        <v>6640</v>
      </c>
      <c r="P1106" s="734" t="s">
        <v>3934</v>
      </c>
      <c r="Q1106" s="734" t="s">
        <v>3930</v>
      </c>
      <c r="R1106" t="s">
        <v>6965</v>
      </c>
    </row>
    <row r="1107" spans="1:18">
      <c r="A1107" s="721">
        <v>312</v>
      </c>
      <c r="B1107" s="721">
        <v>1</v>
      </c>
      <c r="C1107" s="722" t="s">
        <v>3939</v>
      </c>
      <c r="D1107" s="723" t="s">
        <v>23</v>
      </c>
      <c r="E1107" s="721" t="s">
        <v>221</v>
      </c>
      <c r="F1107" s="721" t="s">
        <v>288</v>
      </c>
      <c r="G1107" s="774">
        <v>31548</v>
      </c>
      <c r="H1107" s="724">
        <f t="shared" ca="1" si="18"/>
        <v>33</v>
      </c>
      <c r="I1107" s="725" t="s">
        <v>1403</v>
      </c>
      <c r="J1107" s="721" t="s">
        <v>267</v>
      </c>
      <c r="K1107" s="721" t="s">
        <v>6822</v>
      </c>
      <c r="L1107" s="726"/>
      <c r="M1107" s="726" t="s">
        <v>6426</v>
      </c>
      <c r="N1107" s="722" t="s">
        <v>3744</v>
      </c>
      <c r="O1107" s="721" t="s">
        <v>222</v>
      </c>
      <c r="P1107" s="727" t="s">
        <v>3938</v>
      </c>
      <c r="Q1107" s="727" t="s">
        <v>3940</v>
      </c>
      <c r="R1107" t="s">
        <v>6965</v>
      </c>
    </row>
    <row r="1108" spans="1:18">
      <c r="A1108" s="721"/>
      <c r="B1108" s="721">
        <v>2</v>
      </c>
      <c r="C1108" s="722" t="s">
        <v>3942</v>
      </c>
      <c r="D1108" s="723" t="s">
        <v>16</v>
      </c>
      <c r="E1108" s="721" t="s">
        <v>221</v>
      </c>
      <c r="F1108" s="721" t="s">
        <v>22</v>
      </c>
      <c r="G1108" s="774">
        <v>31413</v>
      </c>
      <c r="H1108" s="724">
        <f t="shared" ca="1" si="18"/>
        <v>34</v>
      </c>
      <c r="I1108" s="725" t="s">
        <v>1403</v>
      </c>
      <c r="J1108" s="721" t="s">
        <v>267</v>
      </c>
      <c r="K1108" s="721" t="s">
        <v>6621</v>
      </c>
      <c r="L1108" s="726"/>
      <c r="M1108" s="726" t="s">
        <v>6426</v>
      </c>
      <c r="N1108" s="722" t="s">
        <v>3744</v>
      </c>
      <c r="O1108" s="721" t="s">
        <v>245</v>
      </c>
      <c r="P1108" s="727" t="s">
        <v>3941</v>
      </c>
      <c r="Q1108" s="727" t="s">
        <v>3940</v>
      </c>
      <c r="R1108" t="s">
        <v>6965</v>
      </c>
    </row>
    <row r="1109" spans="1:18">
      <c r="A1109" s="721"/>
      <c r="B1109" s="721">
        <v>3</v>
      </c>
      <c r="C1109" s="722" t="s">
        <v>3945</v>
      </c>
      <c r="D1109" s="723" t="s">
        <v>16</v>
      </c>
      <c r="E1109" s="721" t="s">
        <v>254</v>
      </c>
      <c r="F1109" s="721" t="s">
        <v>22</v>
      </c>
      <c r="G1109" s="774">
        <v>39795</v>
      </c>
      <c r="H1109" s="724">
        <f t="shared" ca="1" si="18"/>
        <v>11</v>
      </c>
      <c r="I1109" s="725" t="s">
        <v>1403</v>
      </c>
      <c r="J1109" s="721" t="s">
        <v>249</v>
      </c>
      <c r="K1109" s="721" t="s">
        <v>6623</v>
      </c>
      <c r="L1109" s="726"/>
      <c r="M1109" s="726" t="s">
        <v>6426</v>
      </c>
      <c r="N1109" s="722" t="s">
        <v>3744</v>
      </c>
      <c r="O1109" s="721" t="s">
        <v>6640</v>
      </c>
      <c r="P1109" s="727" t="s">
        <v>3944</v>
      </c>
      <c r="Q1109" s="727" t="s">
        <v>3940</v>
      </c>
      <c r="R1109" t="s">
        <v>6965</v>
      </c>
    </row>
    <row r="1110" spans="1:18">
      <c r="A1110" s="721"/>
      <c r="B1110" s="721">
        <v>4</v>
      </c>
      <c r="C1110" s="722" t="s">
        <v>3947</v>
      </c>
      <c r="D1110" s="723" t="s">
        <v>16</v>
      </c>
      <c r="E1110" s="721" t="s">
        <v>254</v>
      </c>
      <c r="F1110" s="721" t="s">
        <v>22</v>
      </c>
      <c r="G1110" s="774">
        <v>41816</v>
      </c>
      <c r="H1110" s="724">
        <f t="shared" ca="1" si="18"/>
        <v>5</v>
      </c>
      <c r="I1110" s="725" t="s">
        <v>1403</v>
      </c>
      <c r="J1110" s="721" t="s">
        <v>6624</v>
      </c>
      <c r="K1110" s="721" t="s">
        <v>6622</v>
      </c>
      <c r="L1110" s="726"/>
      <c r="M1110" s="726" t="s">
        <v>6426</v>
      </c>
      <c r="N1110" s="722" t="s">
        <v>3744</v>
      </c>
      <c r="O1110" s="721" t="s">
        <v>6640</v>
      </c>
      <c r="P1110" s="734" t="s">
        <v>3946</v>
      </c>
      <c r="Q1110" s="727" t="s">
        <v>3940</v>
      </c>
      <c r="R1110" t="s">
        <v>6965</v>
      </c>
    </row>
    <row r="1111" spans="1:18">
      <c r="A1111" s="721">
        <v>313</v>
      </c>
      <c r="B1111" s="721">
        <v>1</v>
      </c>
      <c r="C1111" s="722" t="s">
        <v>3949</v>
      </c>
      <c r="D1111" s="723" t="s">
        <v>23</v>
      </c>
      <c r="E1111" s="721" t="s">
        <v>221</v>
      </c>
      <c r="F1111" s="721" t="s">
        <v>524</v>
      </c>
      <c r="G1111" s="774">
        <v>29461</v>
      </c>
      <c r="H1111" s="724">
        <f t="shared" ca="1" si="18"/>
        <v>39</v>
      </c>
      <c r="I1111" s="725" t="s">
        <v>1403</v>
      </c>
      <c r="J1111" s="721" t="s">
        <v>267</v>
      </c>
      <c r="K1111" s="721" t="s">
        <v>261</v>
      </c>
      <c r="L1111" s="726"/>
      <c r="M1111" s="726" t="s">
        <v>6426</v>
      </c>
      <c r="N1111" s="722" t="s">
        <v>3744</v>
      </c>
      <c r="O1111" s="721" t="s">
        <v>222</v>
      </c>
      <c r="P1111" s="722" t="s">
        <v>3948</v>
      </c>
      <c r="Q1111" s="722" t="s">
        <v>3950</v>
      </c>
      <c r="R1111" t="s">
        <v>6965</v>
      </c>
    </row>
    <row r="1112" spans="1:18">
      <c r="A1112" s="721"/>
      <c r="B1112" s="721">
        <v>2</v>
      </c>
      <c r="C1112" s="722" t="s">
        <v>3952</v>
      </c>
      <c r="D1112" s="723" t="s">
        <v>16</v>
      </c>
      <c r="E1112" s="721" t="s">
        <v>221</v>
      </c>
      <c r="F1112" s="721" t="s">
        <v>524</v>
      </c>
      <c r="G1112" s="774">
        <v>31248</v>
      </c>
      <c r="H1112" s="724">
        <f t="shared" ca="1" si="18"/>
        <v>34</v>
      </c>
      <c r="I1112" s="725" t="s">
        <v>1403</v>
      </c>
      <c r="J1112" s="721" t="s">
        <v>267</v>
      </c>
      <c r="K1112" s="721" t="s">
        <v>6621</v>
      </c>
      <c r="L1112" s="726"/>
      <c r="M1112" s="726" t="s">
        <v>6426</v>
      </c>
      <c r="N1112" s="722" t="s">
        <v>3744</v>
      </c>
      <c r="O1112" s="721" t="s">
        <v>245</v>
      </c>
      <c r="P1112" s="722" t="s">
        <v>3951</v>
      </c>
      <c r="Q1112" s="722" t="s">
        <v>3950</v>
      </c>
      <c r="R1112" t="s">
        <v>6965</v>
      </c>
    </row>
    <row r="1113" spans="1:18">
      <c r="A1113" s="721"/>
      <c r="B1113" s="721">
        <v>3</v>
      </c>
      <c r="C1113" s="722" t="s">
        <v>3956</v>
      </c>
      <c r="D1113" s="723" t="s">
        <v>16</v>
      </c>
      <c r="E1113" s="721" t="s">
        <v>254</v>
      </c>
      <c r="F1113" s="721" t="s">
        <v>3430</v>
      </c>
      <c r="G1113" s="774">
        <v>39247</v>
      </c>
      <c r="H1113" s="724">
        <f t="shared" ca="1" si="18"/>
        <v>12</v>
      </c>
      <c r="I1113" s="725" t="s">
        <v>1403</v>
      </c>
      <c r="J1113" s="721" t="s">
        <v>249</v>
      </c>
      <c r="K1113" s="721" t="s">
        <v>6623</v>
      </c>
      <c r="L1113" s="726"/>
      <c r="M1113" s="726" t="s">
        <v>6426</v>
      </c>
      <c r="N1113" s="722" t="s">
        <v>3744</v>
      </c>
      <c r="O1113" s="721" t="s">
        <v>6640</v>
      </c>
      <c r="P1113" s="722" t="s">
        <v>3955</v>
      </c>
      <c r="Q1113" s="722" t="s">
        <v>3950</v>
      </c>
      <c r="R1113" t="s">
        <v>6965</v>
      </c>
    </row>
    <row r="1114" spans="1:18">
      <c r="A1114" s="721"/>
      <c r="B1114" s="721">
        <v>4</v>
      </c>
      <c r="C1114" s="722" t="s">
        <v>3958</v>
      </c>
      <c r="D1114" s="723" t="s">
        <v>16</v>
      </c>
      <c r="E1114" s="721" t="s">
        <v>254</v>
      </c>
      <c r="F1114" s="721" t="s">
        <v>22</v>
      </c>
      <c r="G1114" s="774">
        <v>42012</v>
      </c>
      <c r="H1114" s="724">
        <f t="shared" ca="1" si="18"/>
        <v>5</v>
      </c>
      <c r="I1114" s="725" t="s">
        <v>1403</v>
      </c>
      <c r="J1114" s="721" t="s">
        <v>6624</v>
      </c>
      <c r="K1114" s="721" t="s">
        <v>6622</v>
      </c>
      <c r="L1114" s="726"/>
      <c r="M1114" s="726" t="s">
        <v>6426</v>
      </c>
      <c r="N1114" s="722" t="s">
        <v>3744</v>
      </c>
      <c r="O1114" s="721" t="s">
        <v>6640</v>
      </c>
      <c r="P1114" s="734" t="s">
        <v>3957</v>
      </c>
      <c r="Q1114" s="722" t="s">
        <v>3950</v>
      </c>
      <c r="R1114" t="s">
        <v>6965</v>
      </c>
    </row>
    <row r="1115" spans="1:18">
      <c r="A1115" s="721">
        <v>314</v>
      </c>
      <c r="B1115" s="721">
        <v>1</v>
      </c>
      <c r="C1115" s="722" t="s">
        <v>3991</v>
      </c>
      <c r="D1115" s="723" t="s">
        <v>16</v>
      </c>
      <c r="E1115" s="721" t="s">
        <v>947</v>
      </c>
      <c r="F1115" s="721" t="s">
        <v>524</v>
      </c>
      <c r="G1115" s="774">
        <v>22596</v>
      </c>
      <c r="H1115" s="724">
        <f t="shared" ca="1" si="18"/>
        <v>58</v>
      </c>
      <c r="I1115" s="725" t="s">
        <v>1403</v>
      </c>
      <c r="J1115" s="721" t="s">
        <v>241</v>
      </c>
      <c r="K1115" s="721" t="s">
        <v>6621</v>
      </c>
      <c r="L1115" s="726"/>
      <c r="M1115" s="726" t="s">
        <v>6426</v>
      </c>
      <c r="N1115" s="722" t="s">
        <v>3744</v>
      </c>
      <c r="O1115" s="721" t="s">
        <v>222</v>
      </c>
      <c r="P1115" s="722" t="s">
        <v>3990</v>
      </c>
      <c r="Q1115" s="722" t="s">
        <v>3994</v>
      </c>
      <c r="R1115" t="s">
        <v>6965</v>
      </c>
    </row>
    <row r="1116" spans="1:18">
      <c r="A1116" s="721"/>
      <c r="B1116" s="721">
        <v>2</v>
      </c>
      <c r="C1116" s="722" t="s">
        <v>3996</v>
      </c>
      <c r="D1116" s="723" t="s">
        <v>23</v>
      </c>
      <c r="E1116" s="721" t="s">
        <v>254</v>
      </c>
      <c r="F1116" s="721" t="s">
        <v>524</v>
      </c>
      <c r="G1116" s="774">
        <v>35226</v>
      </c>
      <c r="H1116" s="724">
        <f t="shared" ca="1" si="18"/>
        <v>23</v>
      </c>
      <c r="I1116" s="725" t="s">
        <v>1403</v>
      </c>
      <c r="J1116" s="721" t="s">
        <v>267</v>
      </c>
      <c r="K1116" s="721" t="s">
        <v>6623</v>
      </c>
      <c r="L1116" s="726"/>
      <c r="M1116" s="726" t="s">
        <v>6426</v>
      </c>
      <c r="N1116" s="722" t="s">
        <v>3744</v>
      </c>
      <c r="O1116" s="721" t="s">
        <v>6640</v>
      </c>
      <c r="P1116" s="722" t="s">
        <v>3995</v>
      </c>
      <c r="Q1116" s="722" t="s">
        <v>3994</v>
      </c>
      <c r="R1116" t="s">
        <v>6965</v>
      </c>
    </row>
    <row r="1117" spans="1:18">
      <c r="A1117" s="721"/>
      <c r="B1117" s="721">
        <v>3</v>
      </c>
      <c r="C1117" s="722" t="s">
        <v>3999</v>
      </c>
      <c r="D1117" s="723" t="s">
        <v>23</v>
      </c>
      <c r="E1117" s="721" t="s">
        <v>221</v>
      </c>
      <c r="F1117" s="721" t="s">
        <v>524</v>
      </c>
      <c r="G1117" s="774">
        <v>19005</v>
      </c>
      <c r="H1117" s="724">
        <f t="shared" ca="1" si="18"/>
        <v>68</v>
      </c>
      <c r="I1117" s="725" t="s">
        <v>1403</v>
      </c>
      <c r="J1117" s="721" t="s">
        <v>241</v>
      </c>
      <c r="K1117" s="721" t="s">
        <v>165</v>
      </c>
      <c r="L1117" s="726"/>
      <c r="M1117" s="726" t="s">
        <v>6426</v>
      </c>
      <c r="N1117" s="722" t="s">
        <v>3744</v>
      </c>
      <c r="O1117" s="721" t="s">
        <v>1845</v>
      </c>
      <c r="P1117" s="734" t="s">
        <v>3998</v>
      </c>
      <c r="Q1117" s="722" t="s">
        <v>3994</v>
      </c>
      <c r="R1117" t="s">
        <v>6965</v>
      </c>
    </row>
    <row r="1118" spans="1:18">
      <c r="A1118" s="721">
        <v>315</v>
      </c>
      <c r="B1118" s="721">
        <v>1</v>
      </c>
      <c r="C1118" s="722" t="s">
        <v>4003</v>
      </c>
      <c r="D1118" s="723" t="s">
        <v>23</v>
      </c>
      <c r="E1118" s="721" t="s">
        <v>221</v>
      </c>
      <c r="F1118" s="721" t="s">
        <v>376</v>
      </c>
      <c r="G1118" s="774">
        <v>22411</v>
      </c>
      <c r="H1118" s="724">
        <f t="shared" ca="1" si="18"/>
        <v>58</v>
      </c>
      <c r="I1118" s="725" t="s">
        <v>4508</v>
      </c>
      <c r="J1118" s="721" t="s">
        <v>258</v>
      </c>
      <c r="K1118" s="721" t="s">
        <v>165</v>
      </c>
      <c r="L1118" s="726"/>
      <c r="M1118" s="726" t="s">
        <v>6426</v>
      </c>
      <c r="N1118" s="722" t="s">
        <v>3744</v>
      </c>
      <c r="O1118" s="721" t="s">
        <v>222</v>
      </c>
      <c r="P1118" s="722" t="s">
        <v>4002</v>
      </c>
      <c r="Q1118" s="722" t="s">
        <v>4006</v>
      </c>
      <c r="R1118" t="s">
        <v>6965</v>
      </c>
    </row>
    <row r="1119" spans="1:18">
      <c r="A1119" s="721"/>
      <c r="B1119" s="721">
        <v>2</v>
      </c>
      <c r="C1119" s="722" t="s">
        <v>4008</v>
      </c>
      <c r="D1119" s="723" t="s">
        <v>16</v>
      </c>
      <c r="E1119" s="721" t="s">
        <v>221</v>
      </c>
      <c r="F1119" s="721" t="s">
        <v>376</v>
      </c>
      <c r="G1119" s="774">
        <v>23171</v>
      </c>
      <c r="H1119" s="724">
        <f t="shared" ca="1" si="18"/>
        <v>56</v>
      </c>
      <c r="I1119" s="725" t="s">
        <v>4508</v>
      </c>
      <c r="J1119" s="721" t="s">
        <v>258</v>
      </c>
      <c r="K1119" s="721" t="s">
        <v>6621</v>
      </c>
      <c r="L1119" s="726"/>
      <c r="M1119" s="726" t="s">
        <v>6426</v>
      </c>
      <c r="N1119" s="722" t="s">
        <v>3744</v>
      </c>
      <c r="O1119" s="721" t="s">
        <v>245</v>
      </c>
      <c r="P1119" s="722" t="s">
        <v>4007</v>
      </c>
      <c r="Q1119" s="722" t="s">
        <v>4006</v>
      </c>
      <c r="R1119" t="s">
        <v>6965</v>
      </c>
    </row>
    <row r="1120" spans="1:18">
      <c r="A1120" s="721"/>
      <c r="B1120" s="721">
        <v>3</v>
      </c>
      <c r="C1120" s="722" t="s">
        <v>4012</v>
      </c>
      <c r="D1120" s="723" t="s">
        <v>16</v>
      </c>
      <c r="E1120" s="721" t="s">
        <v>254</v>
      </c>
      <c r="F1120" s="721" t="s">
        <v>376</v>
      </c>
      <c r="G1120" s="774">
        <v>35362</v>
      </c>
      <c r="H1120" s="724">
        <f t="shared" ca="1" si="18"/>
        <v>23</v>
      </c>
      <c r="I1120" s="725" t="s">
        <v>4508</v>
      </c>
      <c r="J1120" s="721" t="s">
        <v>344</v>
      </c>
      <c r="K1120" s="721" t="s">
        <v>6623</v>
      </c>
      <c r="L1120" s="726"/>
      <c r="M1120" s="726" t="s">
        <v>6426</v>
      </c>
      <c r="N1120" s="722" t="s">
        <v>3744</v>
      </c>
      <c r="O1120" s="721" t="s">
        <v>6640</v>
      </c>
      <c r="P1120" s="734" t="s">
        <v>4011</v>
      </c>
      <c r="Q1120" s="722" t="s">
        <v>4006</v>
      </c>
      <c r="R1120" t="s">
        <v>6965</v>
      </c>
    </row>
    <row r="1121" spans="1:18">
      <c r="A1121" s="721">
        <v>316</v>
      </c>
      <c r="B1121" s="721">
        <v>1</v>
      </c>
      <c r="C1121" s="722" t="s">
        <v>4014</v>
      </c>
      <c r="D1121" s="723" t="s">
        <v>23</v>
      </c>
      <c r="E1121" s="721" t="s">
        <v>1440</v>
      </c>
      <c r="F1121" s="721" t="s">
        <v>536</v>
      </c>
      <c r="G1121" s="774">
        <v>18241</v>
      </c>
      <c r="H1121" s="724">
        <f t="shared" ca="1" si="18"/>
        <v>70</v>
      </c>
      <c r="I1121" s="725" t="s">
        <v>1403</v>
      </c>
      <c r="J1121" s="721" t="s">
        <v>258</v>
      </c>
      <c r="K1121" s="721" t="s">
        <v>165</v>
      </c>
      <c r="L1121" s="726"/>
      <c r="M1121" s="726" t="s">
        <v>6426</v>
      </c>
      <c r="N1121" s="722" t="s">
        <v>3744</v>
      </c>
      <c r="O1121" s="721" t="s">
        <v>222</v>
      </c>
      <c r="P1121" s="734" t="s">
        <v>4013</v>
      </c>
      <c r="Q1121" s="741" t="s">
        <v>4017</v>
      </c>
      <c r="R1121" t="s">
        <v>6965</v>
      </c>
    </row>
    <row r="1122" spans="1:18">
      <c r="A1122" s="721">
        <v>317</v>
      </c>
      <c r="B1122" s="721">
        <v>1</v>
      </c>
      <c r="C1122" s="722" t="s">
        <v>4019</v>
      </c>
      <c r="D1122" s="723" t="s">
        <v>23</v>
      </c>
      <c r="E1122" s="721" t="s">
        <v>221</v>
      </c>
      <c r="F1122" s="721" t="s">
        <v>524</v>
      </c>
      <c r="G1122" s="774">
        <v>32186</v>
      </c>
      <c r="H1122" s="724">
        <f t="shared" ca="1" si="18"/>
        <v>32</v>
      </c>
      <c r="I1122" s="725" t="s">
        <v>1403</v>
      </c>
      <c r="J1122" s="721" t="s">
        <v>267</v>
      </c>
      <c r="K1122" s="721" t="s">
        <v>165</v>
      </c>
      <c r="L1122" s="726"/>
      <c r="M1122" s="726" t="s">
        <v>6426</v>
      </c>
      <c r="N1122" s="722" t="s">
        <v>3744</v>
      </c>
      <c r="O1122" s="721" t="s">
        <v>222</v>
      </c>
      <c r="P1122" s="734" t="s">
        <v>4018</v>
      </c>
      <c r="Q1122" s="734" t="s">
        <v>4020</v>
      </c>
      <c r="R1122" t="s">
        <v>6965</v>
      </c>
    </row>
    <row r="1123" spans="1:18">
      <c r="A1123" s="721"/>
      <c r="B1123" s="721">
        <v>2</v>
      </c>
      <c r="C1123" s="722" t="s">
        <v>4022</v>
      </c>
      <c r="D1123" s="723" t="s">
        <v>16</v>
      </c>
      <c r="E1123" s="721" t="s">
        <v>221</v>
      </c>
      <c r="F1123" s="721" t="s">
        <v>524</v>
      </c>
      <c r="G1123" s="774">
        <v>32975</v>
      </c>
      <c r="H1123" s="724">
        <f t="shared" ca="1" si="18"/>
        <v>29</v>
      </c>
      <c r="I1123" s="725" t="s">
        <v>1403</v>
      </c>
      <c r="J1123" s="721" t="s">
        <v>267</v>
      </c>
      <c r="K1123" s="721" t="s">
        <v>6621</v>
      </c>
      <c r="L1123" s="726"/>
      <c r="M1123" s="726" t="s">
        <v>6426</v>
      </c>
      <c r="N1123" s="722" t="s">
        <v>3744</v>
      </c>
      <c r="O1123" s="721" t="s">
        <v>245</v>
      </c>
      <c r="P1123" s="734" t="s">
        <v>4021</v>
      </c>
      <c r="Q1123" s="734" t="s">
        <v>4020</v>
      </c>
      <c r="R1123" t="s">
        <v>6965</v>
      </c>
    </row>
    <row r="1124" spans="1:18">
      <c r="A1124" s="721"/>
      <c r="B1124" s="721">
        <v>3</v>
      </c>
      <c r="C1124" s="722" t="s">
        <v>4026</v>
      </c>
      <c r="D1124" s="723" t="s">
        <v>16</v>
      </c>
      <c r="E1124" s="721" t="s">
        <v>254</v>
      </c>
      <c r="F1124" s="721" t="s">
        <v>22</v>
      </c>
      <c r="G1124" s="774">
        <v>40353</v>
      </c>
      <c r="H1124" s="724">
        <f t="shared" ca="1" si="18"/>
        <v>9</v>
      </c>
      <c r="I1124" s="725" t="s">
        <v>1403</v>
      </c>
      <c r="J1124" s="721" t="s">
        <v>6624</v>
      </c>
      <c r="K1124" s="721" t="s">
        <v>6622</v>
      </c>
      <c r="L1124" s="726"/>
      <c r="M1124" s="726" t="s">
        <v>6426</v>
      </c>
      <c r="N1124" s="722" t="s">
        <v>3744</v>
      </c>
      <c r="O1124" s="721" t="s">
        <v>6640</v>
      </c>
      <c r="P1124" s="734" t="s">
        <v>4025</v>
      </c>
      <c r="Q1124" s="734" t="s">
        <v>4020</v>
      </c>
      <c r="R1124" t="s">
        <v>6965</v>
      </c>
    </row>
    <row r="1125" spans="1:18">
      <c r="A1125" s="721">
        <v>318</v>
      </c>
      <c r="B1125" s="721">
        <v>1</v>
      </c>
      <c r="C1125" s="722" t="s">
        <v>3758</v>
      </c>
      <c r="D1125" s="723" t="s">
        <v>16</v>
      </c>
      <c r="E1125" s="721" t="s">
        <v>221</v>
      </c>
      <c r="F1125" s="721" t="s">
        <v>337</v>
      </c>
      <c r="G1125" s="774">
        <v>22504</v>
      </c>
      <c r="H1125" s="724">
        <f t="shared" ca="1" si="18"/>
        <v>58</v>
      </c>
      <c r="I1125" s="725" t="s">
        <v>1403</v>
      </c>
      <c r="J1125" s="721" t="s">
        <v>241</v>
      </c>
      <c r="K1125" s="721" t="s">
        <v>6621</v>
      </c>
      <c r="L1125" s="726"/>
      <c r="M1125" s="726" t="s">
        <v>6426</v>
      </c>
      <c r="N1125" s="722" t="s">
        <v>3744</v>
      </c>
      <c r="O1125" s="721" t="s">
        <v>245</v>
      </c>
      <c r="P1125" s="722" t="s">
        <v>4029</v>
      </c>
      <c r="Q1125" s="722" t="s">
        <v>4028</v>
      </c>
      <c r="R1125" t="s">
        <v>6965</v>
      </c>
    </row>
    <row r="1126" spans="1:18">
      <c r="A1126" s="721">
        <v>319</v>
      </c>
      <c r="B1126" s="721">
        <v>1</v>
      </c>
      <c r="C1126" s="722" t="s">
        <v>4033</v>
      </c>
      <c r="D1126" s="723" t="s">
        <v>23</v>
      </c>
      <c r="E1126" s="721" t="s">
        <v>254</v>
      </c>
      <c r="F1126" s="721" t="s">
        <v>1913</v>
      </c>
      <c r="G1126" s="774">
        <v>29548</v>
      </c>
      <c r="H1126" s="724">
        <f t="shared" ca="1" si="18"/>
        <v>39</v>
      </c>
      <c r="I1126" s="725" t="s">
        <v>1403</v>
      </c>
      <c r="J1126" s="721" t="s">
        <v>241</v>
      </c>
      <c r="K1126" s="721" t="s">
        <v>165</v>
      </c>
      <c r="L1126" s="726"/>
      <c r="M1126" s="726" t="s">
        <v>6426</v>
      </c>
      <c r="N1126" s="722" t="s">
        <v>3744</v>
      </c>
      <c r="O1126" s="721" t="s">
        <v>222</v>
      </c>
      <c r="P1126" s="734" t="s">
        <v>4032</v>
      </c>
      <c r="Q1126" s="734" t="s">
        <v>4035</v>
      </c>
      <c r="R1126" t="s">
        <v>6965</v>
      </c>
    </row>
    <row r="1127" spans="1:18">
      <c r="A1127" s="721"/>
      <c r="B1127" s="721">
        <v>2</v>
      </c>
      <c r="C1127" s="722" t="s">
        <v>4037</v>
      </c>
      <c r="D1127" s="723" t="s">
        <v>16</v>
      </c>
      <c r="E1127" s="721" t="s">
        <v>221</v>
      </c>
      <c r="F1127" s="721" t="s">
        <v>1913</v>
      </c>
      <c r="G1127" s="774">
        <v>31940</v>
      </c>
      <c r="H1127" s="724">
        <f t="shared" ca="1" si="18"/>
        <v>32</v>
      </c>
      <c r="I1127" s="725" t="s">
        <v>1403</v>
      </c>
      <c r="J1127" s="721" t="s">
        <v>258</v>
      </c>
      <c r="K1127" s="721" t="s">
        <v>6621</v>
      </c>
      <c r="L1127" s="726"/>
      <c r="M1127" s="726" t="s">
        <v>6426</v>
      </c>
      <c r="N1127" s="722" t="s">
        <v>3744</v>
      </c>
      <c r="O1127" s="721" t="s">
        <v>245</v>
      </c>
      <c r="P1127" s="734" t="s">
        <v>4036</v>
      </c>
      <c r="Q1127" s="734" t="s">
        <v>4035</v>
      </c>
      <c r="R1127" t="s">
        <v>6965</v>
      </c>
    </row>
    <row r="1128" spans="1:18">
      <c r="A1128" s="721"/>
      <c r="B1128" s="721">
        <v>3</v>
      </c>
      <c r="C1128" s="722" t="s">
        <v>4040</v>
      </c>
      <c r="D1128" s="723" t="s">
        <v>23</v>
      </c>
      <c r="E1128" s="721" t="s">
        <v>221</v>
      </c>
      <c r="F1128" s="721" t="s">
        <v>230</v>
      </c>
      <c r="G1128" s="774">
        <v>40101</v>
      </c>
      <c r="H1128" s="724">
        <f t="shared" ca="1" si="18"/>
        <v>10</v>
      </c>
      <c r="I1128" s="725" t="s">
        <v>1403</v>
      </c>
      <c r="J1128" s="721" t="s">
        <v>6624</v>
      </c>
      <c r="K1128" s="721" t="s">
        <v>6623</v>
      </c>
      <c r="L1128" s="726"/>
      <c r="M1128" s="726" t="s">
        <v>6426</v>
      </c>
      <c r="N1128" s="722" t="s">
        <v>3744</v>
      </c>
      <c r="O1128" s="721" t="s">
        <v>6640</v>
      </c>
      <c r="P1128" s="734" t="s">
        <v>4039</v>
      </c>
      <c r="Q1128" s="734" t="s">
        <v>4035</v>
      </c>
      <c r="R1128" t="s">
        <v>6965</v>
      </c>
    </row>
    <row r="1129" spans="1:18">
      <c r="A1129" s="721">
        <v>320</v>
      </c>
      <c r="B1129" s="721">
        <v>1</v>
      </c>
      <c r="C1129" s="722" t="s">
        <v>4042</v>
      </c>
      <c r="D1129" s="723" t="s">
        <v>23</v>
      </c>
      <c r="E1129" s="721" t="s">
        <v>221</v>
      </c>
      <c r="F1129" s="721" t="s">
        <v>727</v>
      </c>
      <c r="G1129" s="774">
        <v>29391</v>
      </c>
      <c r="H1129" s="724">
        <f t="shared" ref="H1129:H1194" ca="1" si="19">DATEDIF(G1129,TODAY(),"Y")</f>
        <v>39</v>
      </c>
      <c r="I1129" s="725" t="s">
        <v>1403</v>
      </c>
      <c r="J1129" s="721" t="s">
        <v>241</v>
      </c>
      <c r="K1129" s="721" t="s">
        <v>165</v>
      </c>
      <c r="L1129" s="726"/>
      <c r="M1129" s="726" t="s">
        <v>6426</v>
      </c>
      <c r="N1129" s="722" t="s">
        <v>3744</v>
      </c>
      <c r="O1129" s="721" t="s">
        <v>222</v>
      </c>
      <c r="P1129" s="734" t="s">
        <v>4041</v>
      </c>
      <c r="Q1129" s="734" t="s">
        <v>4045</v>
      </c>
      <c r="R1129" t="s">
        <v>6965</v>
      </c>
    </row>
    <row r="1130" spans="1:18">
      <c r="A1130" s="721"/>
      <c r="B1130" s="721">
        <v>2</v>
      </c>
      <c r="C1130" s="722" t="s">
        <v>4047</v>
      </c>
      <c r="D1130" s="723" t="s">
        <v>16</v>
      </c>
      <c r="E1130" s="721" t="s">
        <v>221</v>
      </c>
      <c r="F1130" s="721" t="s">
        <v>524</v>
      </c>
      <c r="G1130" s="774">
        <v>31641</v>
      </c>
      <c r="H1130" s="724">
        <f t="shared" ca="1" si="19"/>
        <v>33</v>
      </c>
      <c r="I1130" s="725" t="s">
        <v>1403</v>
      </c>
      <c r="J1130" s="721" t="s">
        <v>258</v>
      </c>
      <c r="K1130" s="721" t="s">
        <v>6621</v>
      </c>
      <c r="L1130" s="726"/>
      <c r="M1130" s="726" t="s">
        <v>6426</v>
      </c>
      <c r="N1130" s="722" t="s">
        <v>3744</v>
      </c>
      <c r="O1130" s="721" t="s">
        <v>245</v>
      </c>
      <c r="P1130" s="734" t="s">
        <v>4046</v>
      </c>
      <c r="Q1130" s="734" t="s">
        <v>4045</v>
      </c>
      <c r="R1130" t="s">
        <v>6965</v>
      </c>
    </row>
    <row r="1131" spans="1:18">
      <c r="A1131" s="721"/>
      <c r="B1131" s="721">
        <v>3</v>
      </c>
      <c r="C1131" s="722" t="s">
        <v>4050</v>
      </c>
      <c r="D1131" s="723" t="s">
        <v>16</v>
      </c>
      <c r="E1131" s="721" t="s">
        <v>254</v>
      </c>
      <c r="F1131" s="721" t="s">
        <v>727</v>
      </c>
      <c r="G1131" s="774">
        <v>38241</v>
      </c>
      <c r="H1131" s="724">
        <f t="shared" ca="1" si="19"/>
        <v>15</v>
      </c>
      <c r="I1131" s="725" t="s">
        <v>1403</v>
      </c>
      <c r="J1131" s="721" t="s">
        <v>249</v>
      </c>
      <c r="K1131" s="721" t="s">
        <v>6623</v>
      </c>
      <c r="L1131" s="726"/>
      <c r="M1131" s="726" t="s">
        <v>6426</v>
      </c>
      <c r="N1131" s="722" t="s">
        <v>3744</v>
      </c>
      <c r="O1131" s="721" t="s">
        <v>6640</v>
      </c>
      <c r="P1131" s="734" t="s">
        <v>4049</v>
      </c>
      <c r="Q1131" s="734" t="s">
        <v>4045</v>
      </c>
      <c r="R1131" t="s">
        <v>6965</v>
      </c>
    </row>
    <row r="1132" spans="1:18">
      <c r="A1132" s="721"/>
      <c r="B1132" s="721">
        <v>4</v>
      </c>
      <c r="C1132" s="722" t="s">
        <v>4052</v>
      </c>
      <c r="D1132" s="723" t="s">
        <v>23</v>
      </c>
      <c r="E1132" s="721" t="s">
        <v>254</v>
      </c>
      <c r="F1132" s="721" t="s">
        <v>230</v>
      </c>
      <c r="G1132" s="774">
        <v>41463</v>
      </c>
      <c r="H1132" s="724">
        <f t="shared" ca="1" si="19"/>
        <v>6</v>
      </c>
      <c r="I1132" s="725" t="s">
        <v>1403</v>
      </c>
      <c r="J1132" s="721" t="s">
        <v>6624</v>
      </c>
      <c r="K1132" s="721" t="s">
        <v>6622</v>
      </c>
      <c r="L1132" s="726"/>
      <c r="M1132" s="726" t="s">
        <v>6426</v>
      </c>
      <c r="N1132" s="722" t="s">
        <v>3744</v>
      </c>
      <c r="O1132" s="721" t="s">
        <v>6640</v>
      </c>
      <c r="P1132" s="727" t="s">
        <v>6679</v>
      </c>
      <c r="Q1132" s="734" t="s">
        <v>4045</v>
      </c>
      <c r="R1132" t="s">
        <v>6965</v>
      </c>
    </row>
    <row r="1133" spans="1:18">
      <c r="A1133" s="721">
        <v>321</v>
      </c>
      <c r="B1133" s="721">
        <v>1</v>
      </c>
      <c r="C1133" s="722" t="s">
        <v>4054</v>
      </c>
      <c r="D1133" s="723" t="s">
        <v>23</v>
      </c>
      <c r="E1133" s="721" t="s">
        <v>221</v>
      </c>
      <c r="F1133" s="721" t="s">
        <v>288</v>
      </c>
      <c r="G1133" s="774">
        <v>26742</v>
      </c>
      <c r="H1133" s="724">
        <f t="shared" ca="1" si="19"/>
        <v>47</v>
      </c>
      <c r="I1133" s="725" t="s">
        <v>1403</v>
      </c>
      <c r="J1133" s="721" t="s">
        <v>267</v>
      </c>
      <c r="K1133" s="721" t="s">
        <v>165</v>
      </c>
      <c r="L1133" s="726"/>
      <c r="M1133" s="726" t="s">
        <v>6426</v>
      </c>
      <c r="N1133" s="722" t="s">
        <v>3744</v>
      </c>
      <c r="O1133" s="721" t="s">
        <v>222</v>
      </c>
      <c r="P1133" s="734" t="s">
        <v>4053</v>
      </c>
      <c r="Q1133" s="734" t="s">
        <v>4056</v>
      </c>
      <c r="R1133" t="s">
        <v>6965</v>
      </c>
    </row>
    <row r="1134" spans="1:18">
      <c r="A1134" s="721"/>
      <c r="B1134" s="721">
        <v>2</v>
      </c>
      <c r="C1134" s="722" t="s">
        <v>496</v>
      </c>
      <c r="D1134" s="723" t="s">
        <v>16</v>
      </c>
      <c r="E1134" s="721" t="s">
        <v>221</v>
      </c>
      <c r="F1134" s="721" t="s">
        <v>288</v>
      </c>
      <c r="G1134" s="774">
        <v>28105</v>
      </c>
      <c r="H1134" s="724">
        <f t="shared" ca="1" si="19"/>
        <v>43</v>
      </c>
      <c r="I1134" s="725" t="s">
        <v>1403</v>
      </c>
      <c r="J1134" s="721" t="s">
        <v>241</v>
      </c>
      <c r="K1134" s="721" t="s">
        <v>6621</v>
      </c>
      <c r="L1134" s="726"/>
      <c r="M1134" s="726" t="s">
        <v>6426</v>
      </c>
      <c r="N1134" s="722" t="s">
        <v>3744</v>
      </c>
      <c r="O1134" s="721" t="s">
        <v>245</v>
      </c>
      <c r="P1134" s="734" t="s">
        <v>4057</v>
      </c>
      <c r="Q1134" s="734" t="s">
        <v>4056</v>
      </c>
      <c r="R1134" t="s">
        <v>6965</v>
      </c>
    </row>
    <row r="1135" spans="1:18">
      <c r="A1135" s="721"/>
      <c r="B1135" s="721">
        <v>3</v>
      </c>
      <c r="C1135" s="722" t="s">
        <v>4060</v>
      </c>
      <c r="D1135" s="723" t="s">
        <v>16</v>
      </c>
      <c r="E1135" s="721" t="s">
        <v>254</v>
      </c>
      <c r="F1135" s="721" t="s">
        <v>1605</v>
      </c>
      <c r="G1135" s="774">
        <v>36549</v>
      </c>
      <c r="H1135" s="724">
        <f t="shared" ca="1" si="19"/>
        <v>20</v>
      </c>
      <c r="I1135" s="725" t="s">
        <v>1403</v>
      </c>
      <c r="J1135" s="721" t="s">
        <v>262</v>
      </c>
      <c r="K1135" s="721" t="s">
        <v>6623</v>
      </c>
      <c r="L1135" s="726"/>
      <c r="M1135" s="726" t="s">
        <v>6426</v>
      </c>
      <c r="N1135" s="722" t="s">
        <v>3744</v>
      </c>
      <c r="O1135" s="721" t="s">
        <v>6640</v>
      </c>
      <c r="P1135" s="734" t="s">
        <v>4059</v>
      </c>
      <c r="Q1135" s="734" t="s">
        <v>4056</v>
      </c>
      <c r="R1135" t="s">
        <v>6965</v>
      </c>
    </row>
    <row r="1136" spans="1:18">
      <c r="A1136" s="721"/>
      <c r="B1136" s="721">
        <v>4</v>
      </c>
      <c r="C1136" s="722" t="s">
        <v>4062</v>
      </c>
      <c r="D1136" s="723" t="s">
        <v>23</v>
      </c>
      <c r="E1136" s="721" t="s">
        <v>254</v>
      </c>
      <c r="F1136" s="721" t="s">
        <v>22</v>
      </c>
      <c r="G1136" s="774">
        <v>38366</v>
      </c>
      <c r="H1136" s="724">
        <f t="shared" ca="1" si="19"/>
        <v>15</v>
      </c>
      <c r="I1136" s="725" t="s">
        <v>1403</v>
      </c>
      <c r="J1136" s="721" t="s">
        <v>249</v>
      </c>
      <c r="K1136" s="721" t="s">
        <v>6623</v>
      </c>
      <c r="L1136" s="726"/>
      <c r="M1136" s="726" t="s">
        <v>6426</v>
      </c>
      <c r="N1136" s="722" t="s">
        <v>3744</v>
      </c>
      <c r="O1136" s="721" t="s">
        <v>6640</v>
      </c>
      <c r="P1136" s="734" t="s">
        <v>4061</v>
      </c>
      <c r="Q1136" s="734" t="s">
        <v>4056</v>
      </c>
      <c r="R1136" t="s">
        <v>6965</v>
      </c>
    </row>
    <row r="1137" spans="1:18">
      <c r="A1137" s="721"/>
      <c r="B1137" s="721">
        <v>5</v>
      </c>
      <c r="C1137" s="722" t="s">
        <v>4064</v>
      </c>
      <c r="D1137" s="723" t="s">
        <v>23</v>
      </c>
      <c r="E1137" s="721" t="s">
        <v>254</v>
      </c>
      <c r="F1137" s="721" t="s">
        <v>22</v>
      </c>
      <c r="G1137" s="774">
        <v>38366</v>
      </c>
      <c r="H1137" s="724">
        <f t="shared" ca="1" si="19"/>
        <v>15</v>
      </c>
      <c r="I1137" s="725" t="s">
        <v>1403</v>
      </c>
      <c r="J1137" s="721" t="s">
        <v>249</v>
      </c>
      <c r="K1137" s="721" t="s">
        <v>6623</v>
      </c>
      <c r="L1137" s="726"/>
      <c r="M1137" s="726" t="s">
        <v>6426</v>
      </c>
      <c r="N1137" s="722" t="s">
        <v>3744</v>
      </c>
      <c r="O1137" s="721" t="s">
        <v>6640</v>
      </c>
      <c r="P1137" s="734" t="s">
        <v>4063</v>
      </c>
      <c r="Q1137" s="734" t="s">
        <v>4056</v>
      </c>
      <c r="R1137" t="s">
        <v>6965</v>
      </c>
    </row>
    <row r="1138" spans="1:18">
      <c r="A1138" s="721">
        <v>322</v>
      </c>
      <c r="B1138" s="721">
        <v>1</v>
      </c>
      <c r="C1138" s="722" t="s">
        <v>4066</v>
      </c>
      <c r="D1138" s="723" t="s">
        <v>23</v>
      </c>
      <c r="E1138" s="738" t="s">
        <v>221</v>
      </c>
      <c r="F1138" s="738" t="s">
        <v>452</v>
      </c>
      <c r="G1138" s="774">
        <v>32804</v>
      </c>
      <c r="H1138" s="724">
        <f t="shared" ca="1" si="19"/>
        <v>30</v>
      </c>
      <c r="I1138" s="725" t="s">
        <v>1403</v>
      </c>
      <c r="J1138" s="738" t="s">
        <v>267</v>
      </c>
      <c r="K1138" s="738" t="s">
        <v>2559</v>
      </c>
      <c r="L1138" s="726"/>
      <c r="M1138" s="726" t="s">
        <v>6426</v>
      </c>
      <c r="N1138" s="722" t="s">
        <v>3744</v>
      </c>
      <c r="O1138" s="738" t="s">
        <v>222</v>
      </c>
      <c r="P1138" s="734" t="s">
        <v>4065</v>
      </c>
      <c r="Q1138" s="734" t="s">
        <v>4067</v>
      </c>
      <c r="R1138" t="s">
        <v>6965</v>
      </c>
    </row>
    <row r="1139" spans="1:18">
      <c r="A1139" s="721"/>
      <c r="B1139" s="721">
        <v>2</v>
      </c>
      <c r="C1139" s="722" t="s">
        <v>4069</v>
      </c>
      <c r="D1139" s="723" t="s">
        <v>16</v>
      </c>
      <c r="E1139" s="721" t="s">
        <v>221</v>
      </c>
      <c r="F1139" s="721" t="s">
        <v>288</v>
      </c>
      <c r="G1139" s="774">
        <v>33618</v>
      </c>
      <c r="H1139" s="724">
        <f t="shared" ca="1" si="19"/>
        <v>28</v>
      </c>
      <c r="I1139" s="725" t="s">
        <v>1403</v>
      </c>
      <c r="J1139" s="721" t="s">
        <v>267</v>
      </c>
      <c r="K1139" s="721" t="s">
        <v>6621</v>
      </c>
      <c r="L1139" s="726"/>
      <c r="M1139" s="726" t="s">
        <v>6426</v>
      </c>
      <c r="N1139" s="722" t="s">
        <v>3744</v>
      </c>
      <c r="O1139" s="738" t="s">
        <v>245</v>
      </c>
      <c r="P1139" s="734" t="s">
        <v>4068</v>
      </c>
      <c r="Q1139" s="734" t="s">
        <v>4067</v>
      </c>
      <c r="R1139" t="s">
        <v>6965</v>
      </c>
    </row>
    <row r="1140" spans="1:18">
      <c r="A1140" s="721"/>
      <c r="B1140" s="721">
        <v>3</v>
      </c>
      <c r="C1140" s="722" t="s">
        <v>4073</v>
      </c>
      <c r="D1140" s="723" t="s">
        <v>23</v>
      </c>
      <c r="E1140" s="721" t="s">
        <v>254</v>
      </c>
      <c r="F1140" s="721" t="s">
        <v>230</v>
      </c>
      <c r="G1140" s="774">
        <v>40380</v>
      </c>
      <c r="H1140" s="724">
        <f t="shared" ca="1" si="19"/>
        <v>9</v>
      </c>
      <c r="I1140" s="725" t="s">
        <v>1403</v>
      </c>
      <c r="J1140" s="721" t="s">
        <v>6624</v>
      </c>
      <c r="K1140" s="721" t="s">
        <v>6622</v>
      </c>
      <c r="L1140" s="726"/>
      <c r="M1140" s="726" t="s">
        <v>6426</v>
      </c>
      <c r="N1140" s="722" t="s">
        <v>3744</v>
      </c>
      <c r="O1140" s="721" t="s">
        <v>6640</v>
      </c>
      <c r="P1140" s="734" t="s">
        <v>4072</v>
      </c>
      <c r="Q1140" s="734" t="s">
        <v>4067</v>
      </c>
      <c r="R1140" t="s">
        <v>6965</v>
      </c>
    </row>
    <row r="1141" spans="1:18">
      <c r="A1141" s="721">
        <v>323</v>
      </c>
      <c r="B1141" s="738">
        <v>1</v>
      </c>
      <c r="C1141" s="722" t="s">
        <v>4076</v>
      </c>
      <c r="D1141" s="723" t="s">
        <v>23</v>
      </c>
      <c r="E1141" s="721" t="s">
        <v>221</v>
      </c>
      <c r="F1141" s="721" t="s">
        <v>4077</v>
      </c>
      <c r="G1141" s="774">
        <v>34686</v>
      </c>
      <c r="H1141" s="724">
        <f t="shared" ca="1" si="19"/>
        <v>25</v>
      </c>
      <c r="I1141" s="725" t="s">
        <v>1403</v>
      </c>
      <c r="J1141" s="721" t="s">
        <v>267</v>
      </c>
      <c r="K1141" s="721" t="s">
        <v>6822</v>
      </c>
      <c r="L1141" s="726"/>
      <c r="M1141" s="726" t="s">
        <v>6426</v>
      </c>
      <c r="N1141" s="722" t="s">
        <v>3744</v>
      </c>
      <c r="O1141" s="721" t="s">
        <v>222</v>
      </c>
      <c r="P1141" s="734" t="s">
        <v>4075</v>
      </c>
      <c r="Q1141" s="734" t="s">
        <v>4078</v>
      </c>
      <c r="R1141" t="s">
        <v>6965</v>
      </c>
    </row>
    <row r="1142" spans="1:18">
      <c r="A1142" s="721"/>
      <c r="B1142" s="721">
        <v>2</v>
      </c>
      <c r="C1142" s="722" t="s">
        <v>4080</v>
      </c>
      <c r="D1142" s="723" t="s">
        <v>16</v>
      </c>
      <c r="E1142" s="721" t="s">
        <v>221</v>
      </c>
      <c r="F1142" s="721" t="s">
        <v>230</v>
      </c>
      <c r="G1142" s="774">
        <v>35106</v>
      </c>
      <c r="H1142" s="724">
        <f t="shared" ca="1" si="19"/>
        <v>24</v>
      </c>
      <c r="I1142" s="725" t="s">
        <v>1403</v>
      </c>
      <c r="J1142" s="721" t="s">
        <v>267</v>
      </c>
      <c r="K1142" s="721" t="s">
        <v>6621</v>
      </c>
      <c r="L1142" s="726"/>
      <c r="M1142" s="726" t="s">
        <v>6426</v>
      </c>
      <c r="N1142" s="722" t="s">
        <v>3744</v>
      </c>
      <c r="O1142" s="721" t="s">
        <v>245</v>
      </c>
      <c r="P1142" s="734" t="s">
        <v>4079</v>
      </c>
      <c r="Q1142" s="734" t="s">
        <v>4078</v>
      </c>
      <c r="R1142" t="s">
        <v>6965</v>
      </c>
    </row>
    <row r="1143" spans="1:18">
      <c r="A1143" s="721"/>
      <c r="B1143" s="721">
        <v>3</v>
      </c>
      <c r="C1143" s="722" t="s">
        <v>4084</v>
      </c>
      <c r="D1143" s="723" t="s">
        <v>16</v>
      </c>
      <c r="E1143" s="738" t="s">
        <v>254</v>
      </c>
      <c r="F1143" s="738" t="s">
        <v>230</v>
      </c>
      <c r="G1143" s="774">
        <v>42211</v>
      </c>
      <c r="H1143" s="724">
        <f t="shared" ca="1" si="19"/>
        <v>4</v>
      </c>
      <c r="I1143" s="725" t="s">
        <v>1403</v>
      </c>
      <c r="J1143" s="738" t="s">
        <v>6624</v>
      </c>
      <c r="K1143" s="738" t="s">
        <v>6622</v>
      </c>
      <c r="L1143" s="726"/>
      <c r="M1143" s="726" t="s">
        <v>6426</v>
      </c>
      <c r="N1143" s="722" t="s">
        <v>3744</v>
      </c>
      <c r="O1143" s="738" t="s">
        <v>6640</v>
      </c>
      <c r="P1143" s="734" t="s">
        <v>4083</v>
      </c>
      <c r="Q1143" s="734" t="s">
        <v>4078</v>
      </c>
      <c r="R1143" t="s">
        <v>6965</v>
      </c>
    </row>
    <row r="1144" spans="1:18">
      <c r="A1144" s="721">
        <v>324</v>
      </c>
      <c r="B1144" s="738">
        <v>1</v>
      </c>
      <c r="C1144" s="722" t="s">
        <v>4102</v>
      </c>
      <c r="D1144" s="723" t="s">
        <v>16</v>
      </c>
      <c r="E1144" s="721" t="s">
        <v>221</v>
      </c>
      <c r="F1144" s="721" t="s">
        <v>1605</v>
      </c>
      <c r="G1144" s="774">
        <v>21746</v>
      </c>
      <c r="H1144" s="724">
        <f t="shared" ca="1" si="19"/>
        <v>60</v>
      </c>
      <c r="I1144" s="725" t="s">
        <v>1403</v>
      </c>
      <c r="J1144" s="721" t="s">
        <v>241</v>
      </c>
      <c r="K1144" s="721" t="s">
        <v>6621</v>
      </c>
      <c r="L1144" s="726"/>
      <c r="M1144" s="726" t="s">
        <v>6426</v>
      </c>
      <c r="N1144" s="722" t="s">
        <v>3744</v>
      </c>
      <c r="O1144" s="721" t="s">
        <v>222</v>
      </c>
      <c r="P1144" s="722" t="s">
        <v>4101</v>
      </c>
      <c r="Q1144" s="722" t="s">
        <v>4104</v>
      </c>
      <c r="R1144" t="s">
        <v>6965</v>
      </c>
    </row>
    <row r="1145" spans="1:18">
      <c r="A1145" s="721"/>
      <c r="B1145" s="738">
        <v>2</v>
      </c>
      <c r="C1145" s="722" t="s">
        <v>4107</v>
      </c>
      <c r="D1145" s="723" t="s">
        <v>16</v>
      </c>
      <c r="E1145" s="721" t="s">
        <v>254</v>
      </c>
      <c r="F1145" s="721" t="s">
        <v>22</v>
      </c>
      <c r="G1145" s="774">
        <v>31134</v>
      </c>
      <c r="H1145" s="724">
        <f t="shared" ca="1" si="19"/>
        <v>35</v>
      </c>
      <c r="I1145" s="725" t="s">
        <v>1403</v>
      </c>
      <c r="J1145" s="721" t="s">
        <v>1958</v>
      </c>
      <c r="K1145" s="738" t="s">
        <v>6623</v>
      </c>
      <c r="L1145" s="726"/>
      <c r="M1145" s="726" t="s">
        <v>6426</v>
      </c>
      <c r="N1145" s="722" t="s">
        <v>3744</v>
      </c>
      <c r="O1145" s="721" t="s">
        <v>6640</v>
      </c>
      <c r="P1145" s="734" t="s">
        <v>4106</v>
      </c>
      <c r="Q1145" s="722" t="s">
        <v>4104</v>
      </c>
      <c r="R1145" t="s">
        <v>6965</v>
      </c>
    </row>
    <row r="1146" spans="1:18">
      <c r="A1146" s="721"/>
      <c r="B1146" s="738">
        <v>3</v>
      </c>
      <c r="C1146" s="722" t="s">
        <v>4109</v>
      </c>
      <c r="D1146" s="723" t="s">
        <v>16</v>
      </c>
      <c r="E1146" s="721" t="s">
        <v>254</v>
      </c>
      <c r="F1146" s="721" t="s">
        <v>230</v>
      </c>
      <c r="G1146" s="774">
        <v>35337</v>
      </c>
      <c r="H1146" s="724">
        <f t="shared" ca="1" si="19"/>
        <v>23</v>
      </c>
      <c r="I1146" s="725" t="s">
        <v>1403</v>
      </c>
      <c r="J1146" s="721" t="s">
        <v>344</v>
      </c>
      <c r="K1146" s="721" t="s">
        <v>6623</v>
      </c>
      <c r="L1146" s="726"/>
      <c r="M1146" s="726" t="s">
        <v>6426</v>
      </c>
      <c r="N1146" s="722" t="s">
        <v>3744</v>
      </c>
      <c r="O1146" s="721" t="s">
        <v>6640</v>
      </c>
      <c r="P1146" s="722" t="s">
        <v>4108</v>
      </c>
      <c r="Q1146" s="722" t="s">
        <v>4104</v>
      </c>
      <c r="R1146" t="s">
        <v>6965</v>
      </c>
    </row>
    <row r="1147" spans="1:18">
      <c r="A1147" s="721">
        <v>325</v>
      </c>
      <c r="B1147" s="722">
        <v>1</v>
      </c>
      <c r="C1147" s="722" t="s">
        <v>4111</v>
      </c>
      <c r="D1147" s="723" t="s">
        <v>23</v>
      </c>
      <c r="E1147" s="721" t="s">
        <v>221</v>
      </c>
      <c r="F1147" s="721" t="s">
        <v>2657</v>
      </c>
      <c r="G1147" s="774">
        <v>30788</v>
      </c>
      <c r="H1147" s="724">
        <f t="shared" ca="1" si="19"/>
        <v>35</v>
      </c>
      <c r="I1147" s="725" t="s">
        <v>1403</v>
      </c>
      <c r="J1147" s="721" t="s">
        <v>267</v>
      </c>
      <c r="K1147" s="721" t="s">
        <v>165</v>
      </c>
      <c r="L1147" s="726"/>
      <c r="M1147" s="726" t="s">
        <v>6426</v>
      </c>
      <c r="N1147" s="722" t="s">
        <v>3744</v>
      </c>
      <c r="O1147" s="721" t="s">
        <v>222</v>
      </c>
      <c r="P1147" s="722" t="s">
        <v>4110</v>
      </c>
      <c r="Q1147" s="722" t="s">
        <v>3800</v>
      </c>
      <c r="R1147" t="s">
        <v>6965</v>
      </c>
    </row>
    <row r="1148" spans="1:18">
      <c r="A1148" s="721"/>
      <c r="B1148" s="721">
        <v>2</v>
      </c>
      <c r="C1148" s="722" t="s">
        <v>4113</v>
      </c>
      <c r="D1148" s="723" t="s">
        <v>16</v>
      </c>
      <c r="E1148" s="721" t="s">
        <v>221</v>
      </c>
      <c r="F1148" s="721" t="s">
        <v>22</v>
      </c>
      <c r="G1148" s="774">
        <v>31334</v>
      </c>
      <c r="H1148" s="724">
        <f t="shared" ca="1" si="19"/>
        <v>34</v>
      </c>
      <c r="I1148" s="725" t="s">
        <v>1403</v>
      </c>
      <c r="J1148" s="721" t="s">
        <v>1958</v>
      </c>
      <c r="K1148" s="721" t="s">
        <v>470</v>
      </c>
      <c r="L1148" s="726"/>
      <c r="M1148" s="726" t="s">
        <v>6426</v>
      </c>
      <c r="N1148" s="722" t="s">
        <v>3744</v>
      </c>
      <c r="O1148" s="721" t="s">
        <v>245</v>
      </c>
      <c r="P1148" s="722" t="s">
        <v>4112</v>
      </c>
      <c r="Q1148" s="722" t="s">
        <v>3800</v>
      </c>
      <c r="R1148" t="s">
        <v>6965</v>
      </c>
    </row>
    <row r="1149" spans="1:18">
      <c r="A1149" s="721"/>
      <c r="B1149" s="721">
        <v>3</v>
      </c>
      <c r="C1149" s="722" t="s">
        <v>4117</v>
      </c>
      <c r="D1149" s="723" t="s">
        <v>16</v>
      </c>
      <c r="E1149" s="721" t="s">
        <v>254</v>
      </c>
      <c r="F1149" s="721" t="s">
        <v>230</v>
      </c>
      <c r="G1149" s="774">
        <v>39447</v>
      </c>
      <c r="H1149" s="724">
        <f t="shared" ca="1" si="19"/>
        <v>12</v>
      </c>
      <c r="I1149" s="725" t="s">
        <v>1403</v>
      </c>
      <c r="J1149" s="721" t="s">
        <v>249</v>
      </c>
      <c r="K1149" s="721" t="s">
        <v>6623</v>
      </c>
      <c r="L1149" s="726"/>
      <c r="M1149" s="726" t="s">
        <v>6426</v>
      </c>
      <c r="N1149" s="722" t="s">
        <v>3744</v>
      </c>
      <c r="O1149" s="721" t="s">
        <v>6640</v>
      </c>
      <c r="P1149" s="727" t="s">
        <v>4116</v>
      </c>
      <c r="Q1149" s="722" t="s">
        <v>3800</v>
      </c>
      <c r="R1149" t="s">
        <v>6965</v>
      </c>
    </row>
    <row r="1150" spans="1:18">
      <c r="A1150" s="721"/>
      <c r="B1150" s="721">
        <v>4</v>
      </c>
      <c r="C1150" s="722" t="s">
        <v>4119</v>
      </c>
      <c r="D1150" s="723" t="s">
        <v>16</v>
      </c>
      <c r="E1150" s="721" t="s">
        <v>254</v>
      </c>
      <c r="F1150" s="721" t="s">
        <v>22</v>
      </c>
      <c r="G1150" s="774">
        <v>41827</v>
      </c>
      <c r="H1150" s="724">
        <f t="shared" ca="1" si="19"/>
        <v>5</v>
      </c>
      <c r="I1150" s="725" t="s">
        <v>1403</v>
      </c>
      <c r="J1150" s="721" t="s">
        <v>6624</v>
      </c>
      <c r="K1150" s="721" t="s">
        <v>6622</v>
      </c>
      <c r="L1150" s="726"/>
      <c r="M1150" s="726" t="s">
        <v>6426</v>
      </c>
      <c r="N1150" s="722" t="s">
        <v>3744</v>
      </c>
      <c r="O1150" s="721" t="s">
        <v>6640</v>
      </c>
      <c r="P1150" s="727" t="s">
        <v>4118</v>
      </c>
      <c r="Q1150" s="722" t="s">
        <v>3800</v>
      </c>
      <c r="R1150" t="s">
        <v>6965</v>
      </c>
    </row>
    <row r="1151" spans="1:18">
      <c r="A1151" s="721">
        <v>326</v>
      </c>
      <c r="B1151" s="738">
        <v>1</v>
      </c>
      <c r="C1151" s="722" t="s">
        <v>4120</v>
      </c>
      <c r="D1151" s="723" t="s">
        <v>23</v>
      </c>
      <c r="E1151" s="738" t="s">
        <v>221</v>
      </c>
      <c r="F1151" s="738" t="s">
        <v>4121</v>
      </c>
      <c r="G1151" s="774">
        <v>30189</v>
      </c>
      <c r="H1151" s="724">
        <f t="shared" ca="1" si="19"/>
        <v>37</v>
      </c>
      <c r="I1151" s="725" t="s">
        <v>1403</v>
      </c>
      <c r="J1151" s="738" t="s">
        <v>267</v>
      </c>
      <c r="K1151" s="738" t="s">
        <v>261</v>
      </c>
      <c r="L1151" s="726"/>
      <c r="M1151" s="726" t="s">
        <v>6426</v>
      </c>
      <c r="N1151" s="722" t="s">
        <v>3744</v>
      </c>
      <c r="O1151" s="738" t="s">
        <v>222</v>
      </c>
      <c r="P1151" s="741" t="s">
        <v>3994</v>
      </c>
      <c r="Q1151" s="741" t="s">
        <v>4122</v>
      </c>
      <c r="R1151" t="s">
        <v>6965</v>
      </c>
    </row>
    <row r="1152" spans="1:18">
      <c r="A1152" s="721"/>
      <c r="B1152" s="738">
        <v>2</v>
      </c>
      <c r="C1152" s="722" t="s">
        <v>4125</v>
      </c>
      <c r="D1152" s="723" t="s">
        <v>16</v>
      </c>
      <c r="E1152" s="738" t="s">
        <v>221</v>
      </c>
      <c r="F1152" s="738" t="s">
        <v>4126</v>
      </c>
      <c r="G1152" s="774">
        <v>33578</v>
      </c>
      <c r="H1152" s="724">
        <f t="shared" ca="1" si="19"/>
        <v>28</v>
      </c>
      <c r="I1152" s="725" t="s">
        <v>1403</v>
      </c>
      <c r="J1152" s="738" t="s">
        <v>267</v>
      </c>
      <c r="K1152" s="738" t="s">
        <v>6621</v>
      </c>
      <c r="L1152" s="726"/>
      <c r="M1152" s="726" t="s">
        <v>6426</v>
      </c>
      <c r="N1152" s="722" t="s">
        <v>3744</v>
      </c>
      <c r="O1152" s="738" t="s">
        <v>245</v>
      </c>
      <c r="P1152" s="741" t="s">
        <v>4124</v>
      </c>
      <c r="Q1152" s="741" t="s">
        <v>4122</v>
      </c>
      <c r="R1152" t="s">
        <v>6965</v>
      </c>
    </row>
    <row r="1153" spans="1:18">
      <c r="A1153" s="721"/>
      <c r="B1153" s="738">
        <v>3</v>
      </c>
      <c r="C1153" s="722" t="s">
        <v>4129</v>
      </c>
      <c r="D1153" s="723" t="s">
        <v>16</v>
      </c>
      <c r="E1153" s="738" t="s">
        <v>254</v>
      </c>
      <c r="F1153" s="738" t="s">
        <v>4130</v>
      </c>
      <c r="G1153" s="774">
        <v>41159</v>
      </c>
      <c r="H1153" s="724">
        <f t="shared" ca="1" si="19"/>
        <v>7</v>
      </c>
      <c r="I1153" s="725" t="s">
        <v>1403</v>
      </c>
      <c r="J1153" s="738" t="s">
        <v>6624</v>
      </c>
      <c r="K1153" s="738" t="s">
        <v>6622</v>
      </c>
      <c r="L1153" s="726"/>
      <c r="M1153" s="726" t="s">
        <v>6426</v>
      </c>
      <c r="N1153" s="722" t="s">
        <v>3744</v>
      </c>
      <c r="O1153" s="738" t="s">
        <v>6640</v>
      </c>
      <c r="P1153" s="803" t="s">
        <v>6658</v>
      </c>
      <c r="Q1153" s="741" t="s">
        <v>4122</v>
      </c>
      <c r="R1153" t="s">
        <v>6965</v>
      </c>
    </row>
    <row r="1154" spans="1:18">
      <c r="A1154" s="721">
        <v>327</v>
      </c>
      <c r="B1154" s="738">
        <v>1</v>
      </c>
      <c r="C1154" s="722" t="s">
        <v>4132</v>
      </c>
      <c r="D1154" s="723" t="s">
        <v>23</v>
      </c>
      <c r="E1154" s="738" t="s">
        <v>221</v>
      </c>
      <c r="F1154" s="738" t="s">
        <v>4133</v>
      </c>
      <c r="G1154" s="774">
        <v>27927</v>
      </c>
      <c r="H1154" s="724">
        <f t="shared" ca="1" si="19"/>
        <v>43</v>
      </c>
      <c r="I1154" s="747" t="s">
        <v>1403</v>
      </c>
      <c r="J1154" s="738" t="s">
        <v>241</v>
      </c>
      <c r="K1154" s="738" t="s">
        <v>165</v>
      </c>
      <c r="L1154" s="726"/>
      <c r="M1154" s="726" t="s">
        <v>6426</v>
      </c>
      <c r="N1154" s="722" t="s">
        <v>3744</v>
      </c>
      <c r="O1154" s="738" t="s">
        <v>222</v>
      </c>
      <c r="P1154" s="736" t="s">
        <v>4131</v>
      </c>
      <c r="Q1154" s="736" t="s">
        <v>4136</v>
      </c>
      <c r="R1154" t="s">
        <v>6965</v>
      </c>
    </row>
    <row r="1155" spans="1:18">
      <c r="A1155" s="721"/>
      <c r="B1155" s="721">
        <v>2</v>
      </c>
      <c r="C1155" s="722" t="s">
        <v>4139</v>
      </c>
      <c r="D1155" s="723" t="s">
        <v>16</v>
      </c>
      <c r="E1155" s="721" t="s">
        <v>221</v>
      </c>
      <c r="F1155" s="721" t="s">
        <v>22</v>
      </c>
      <c r="G1155" s="774">
        <v>26979</v>
      </c>
      <c r="H1155" s="724">
        <f t="shared" ca="1" si="19"/>
        <v>46</v>
      </c>
      <c r="I1155" s="725" t="s">
        <v>1403</v>
      </c>
      <c r="J1155" s="721" t="s">
        <v>241</v>
      </c>
      <c r="K1155" s="721" t="s">
        <v>6621</v>
      </c>
      <c r="L1155" s="726"/>
      <c r="M1155" s="726" t="s">
        <v>6426</v>
      </c>
      <c r="N1155" s="722" t="s">
        <v>3744</v>
      </c>
      <c r="O1155" s="721" t="s">
        <v>245</v>
      </c>
      <c r="P1155" s="736" t="s">
        <v>4138</v>
      </c>
      <c r="Q1155" s="736" t="s">
        <v>4136</v>
      </c>
      <c r="R1155" t="s">
        <v>6965</v>
      </c>
    </row>
    <row r="1156" spans="1:18">
      <c r="A1156" s="721"/>
      <c r="B1156" s="721">
        <v>3</v>
      </c>
      <c r="C1156" s="722" t="s">
        <v>4142</v>
      </c>
      <c r="D1156" s="723" t="s">
        <v>23</v>
      </c>
      <c r="E1156" s="721" t="s">
        <v>254</v>
      </c>
      <c r="F1156" s="721" t="s">
        <v>230</v>
      </c>
      <c r="G1156" s="774">
        <v>39443</v>
      </c>
      <c r="H1156" s="724">
        <f t="shared" ca="1" si="19"/>
        <v>12</v>
      </c>
      <c r="I1156" s="725" t="s">
        <v>1403</v>
      </c>
      <c r="J1156" s="721" t="s">
        <v>249</v>
      </c>
      <c r="K1156" s="721" t="s">
        <v>6623</v>
      </c>
      <c r="L1156" s="726"/>
      <c r="M1156" s="726" t="s">
        <v>6426</v>
      </c>
      <c r="N1156" s="722" t="s">
        <v>3744</v>
      </c>
      <c r="O1156" s="721" t="s">
        <v>6640</v>
      </c>
      <c r="P1156" s="734" t="s">
        <v>4141</v>
      </c>
      <c r="Q1156" s="736" t="s">
        <v>4136</v>
      </c>
      <c r="R1156" t="s">
        <v>6965</v>
      </c>
    </row>
    <row r="1157" spans="1:18">
      <c r="A1157" s="721">
        <v>328</v>
      </c>
      <c r="B1157" s="738">
        <v>1</v>
      </c>
      <c r="C1157" s="722" t="s">
        <v>4145</v>
      </c>
      <c r="D1157" s="723" t="s">
        <v>23</v>
      </c>
      <c r="E1157" s="738" t="s">
        <v>221</v>
      </c>
      <c r="F1157" s="738" t="s">
        <v>288</v>
      </c>
      <c r="G1157" s="774">
        <v>27571</v>
      </c>
      <c r="H1157" s="724">
        <f t="shared" ca="1" si="19"/>
        <v>44</v>
      </c>
      <c r="I1157" s="747" t="s">
        <v>1403</v>
      </c>
      <c r="J1157" s="738" t="s">
        <v>258</v>
      </c>
      <c r="K1157" s="738" t="s">
        <v>165</v>
      </c>
      <c r="L1157" s="726"/>
      <c r="M1157" s="726" t="s">
        <v>6426</v>
      </c>
      <c r="N1157" s="722" t="s">
        <v>3744</v>
      </c>
      <c r="O1157" s="738" t="s">
        <v>222</v>
      </c>
      <c r="P1157" s="736" t="s">
        <v>4144</v>
      </c>
      <c r="Q1157" s="736" t="s">
        <v>4147</v>
      </c>
      <c r="R1157" t="s">
        <v>6965</v>
      </c>
    </row>
    <row r="1158" spans="1:18">
      <c r="A1158" s="721"/>
      <c r="B1158" s="738">
        <v>2</v>
      </c>
      <c r="C1158" s="722" t="s">
        <v>4149</v>
      </c>
      <c r="D1158" s="723" t="s">
        <v>16</v>
      </c>
      <c r="E1158" s="738" t="s">
        <v>221</v>
      </c>
      <c r="F1158" s="738" t="s">
        <v>288</v>
      </c>
      <c r="G1158" s="774">
        <v>28282</v>
      </c>
      <c r="H1158" s="724">
        <f t="shared" ca="1" si="19"/>
        <v>42</v>
      </c>
      <c r="I1158" s="747" t="s">
        <v>1403</v>
      </c>
      <c r="J1158" s="738" t="s">
        <v>267</v>
      </c>
      <c r="K1158" s="738" t="s">
        <v>6621</v>
      </c>
      <c r="L1158" s="726"/>
      <c r="M1158" s="726" t="s">
        <v>6426</v>
      </c>
      <c r="N1158" s="722" t="s">
        <v>3744</v>
      </c>
      <c r="O1158" s="738" t="s">
        <v>245</v>
      </c>
      <c r="P1158" s="736" t="s">
        <v>4148</v>
      </c>
      <c r="Q1158" s="736" t="s">
        <v>4147</v>
      </c>
      <c r="R1158" t="s">
        <v>6965</v>
      </c>
    </row>
    <row r="1159" spans="1:18">
      <c r="A1159" s="721"/>
      <c r="B1159" s="738">
        <v>3</v>
      </c>
      <c r="C1159" s="722" t="s">
        <v>4153</v>
      </c>
      <c r="D1159" s="723" t="s">
        <v>16</v>
      </c>
      <c r="E1159" s="738" t="s">
        <v>254</v>
      </c>
      <c r="F1159" s="738" t="s">
        <v>2720</v>
      </c>
      <c r="G1159" s="774">
        <v>36551</v>
      </c>
      <c r="H1159" s="724">
        <f t="shared" ca="1" si="19"/>
        <v>20</v>
      </c>
      <c r="I1159" s="747" t="s">
        <v>1403</v>
      </c>
      <c r="J1159" s="738" t="s">
        <v>320</v>
      </c>
      <c r="K1159" s="738" t="s">
        <v>6623</v>
      </c>
      <c r="L1159" s="726"/>
      <c r="M1159" s="726" t="s">
        <v>6426</v>
      </c>
      <c r="N1159" s="722" t="s">
        <v>3744</v>
      </c>
      <c r="O1159" s="738" t="s">
        <v>6640</v>
      </c>
      <c r="P1159" s="736" t="s">
        <v>4152</v>
      </c>
      <c r="Q1159" s="736" t="s">
        <v>4147</v>
      </c>
      <c r="R1159" t="s">
        <v>6965</v>
      </c>
    </row>
    <row r="1160" spans="1:18">
      <c r="A1160" s="721"/>
      <c r="B1160" s="738">
        <v>4</v>
      </c>
      <c r="C1160" s="722" t="s">
        <v>4155</v>
      </c>
      <c r="D1160" s="723" t="s">
        <v>23</v>
      </c>
      <c r="E1160" s="738" t="s">
        <v>254</v>
      </c>
      <c r="F1160" s="738" t="s">
        <v>2720</v>
      </c>
      <c r="G1160" s="774">
        <v>40298</v>
      </c>
      <c r="H1160" s="724">
        <f t="shared" ca="1" si="19"/>
        <v>9</v>
      </c>
      <c r="I1160" s="747" t="s">
        <v>1403</v>
      </c>
      <c r="J1160" s="738" t="s">
        <v>249</v>
      </c>
      <c r="K1160" s="738" t="s">
        <v>6623</v>
      </c>
      <c r="L1160" s="726"/>
      <c r="M1160" s="726" t="s">
        <v>6426</v>
      </c>
      <c r="N1160" s="722" t="s">
        <v>3744</v>
      </c>
      <c r="O1160" s="738" t="s">
        <v>6640</v>
      </c>
      <c r="P1160" s="736" t="s">
        <v>4154</v>
      </c>
      <c r="Q1160" s="736" t="s">
        <v>4147</v>
      </c>
      <c r="R1160" t="s">
        <v>6965</v>
      </c>
    </row>
    <row r="1161" spans="1:18">
      <c r="A1161" s="721">
        <v>329</v>
      </c>
      <c r="B1161" s="738">
        <v>1</v>
      </c>
      <c r="C1161" s="722" t="s">
        <v>4157</v>
      </c>
      <c r="D1161" s="723" t="s">
        <v>23</v>
      </c>
      <c r="E1161" s="738" t="s">
        <v>221</v>
      </c>
      <c r="F1161" s="738" t="s">
        <v>452</v>
      </c>
      <c r="G1161" s="774">
        <v>27421</v>
      </c>
      <c r="H1161" s="724">
        <f t="shared" ca="1" si="19"/>
        <v>45</v>
      </c>
      <c r="I1161" s="747" t="s">
        <v>1403</v>
      </c>
      <c r="J1161" s="738" t="s">
        <v>267</v>
      </c>
      <c r="K1161" s="738" t="s">
        <v>165</v>
      </c>
      <c r="L1161" s="726"/>
      <c r="M1161" s="726" t="s">
        <v>6426</v>
      </c>
      <c r="N1161" s="722" t="s">
        <v>3744</v>
      </c>
      <c r="O1161" s="738" t="s">
        <v>222</v>
      </c>
      <c r="P1161" s="736" t="s">
        <v>4156</v>
      </c>
      <c r="Q1161" s="736" t="s">
        <v>4159</v>
      </c>
      <c r="R1161" t="s">
        <v>6965</v>
      </c>
    </row>
    <row r="1162" spans="1:18" s="622" customFormat="1">
      <c r="A1162" s="721"/>
      <c r="B1162" s="738">
        <v>2</v>
      </c>
      <c r="C1162" s="722" t="s">
        <v>4161</v>
      </c>
      <c r="D1162" s="723" t="s">
        <v>16</v>
      </c>
      <c r="E1162" s="738" t="s">
        <v>221</v>
      </c>
      <c r="F1162" s="738" t="s">
        <v>452</v>
      </c>
      <c r="G1162" s="774">
        <v>28594</v>
      </c>
      <c r="H1162" s="724">
        <f t="shared" ca="1" si="19"/>
        <v>41</v>
      </c>
      <c r="I1162" s="747" t="s">
        <v>1403</v>
      </c>
      <c r="J1162" s="738" t="s">
        <v>241</v>
      </c>
      <c r="K1162" s="738" t="s">
        <v>6621</v>
      </c>
      <c r="L1162" s="726"/>
      <c r="M1162" s="726" t="s">
        <v>6426</v>
      </c>
      <c r="N1162" s="722" t="s">
        <v>3744</v>
      </c>
      <c r="O1162" s="738" t="s">
        <v>245</v>
      </c>
      <c r="P1162" s="736" t="s">
        <v>4160</v>
      </c>
      <c r="Q1162" s="736" t="s">
        <v>4159</v>
      </c>
      <c r="R1162" t="s">
        <v>6965</v>
      </c>
    </row>
    <row r="1163" spans="1:18">
      <c r="A1163" s="721"/>
      <c r="B1163" s="738">
        <v>3</v>
      </c>
      <c r="C1163" s="722" t="s">
        <v>4165</v>
      </c>
      <c r="D1163" s="723" t="s">
        <v>23</v>
      </c>
      <c r="E1163" s="738" t="s">
        <v>254</v>
      </c>
      <c r="F1163" s="738" t="s">
        <v>452</v>
      </c>
      <c r="G1163" s="774">
        <v>38897</v>
      </c>
      <c r="H1163" s="724">
        <f t="shared" ca="1" si="19"/>
        <v>13</v>
      </c>
      <c r="I1163" s="747" t="s">
        <v>1403</v>
      </c>
      <c r="J1163" s="738" t="s">
        <v>6628</v>
      </c>
      <c r="K1163" s="738" t="s">
        <v>6623</v>
      </c>
      <c r="L1163" s="726"/>
      <c r="M1163" s="726" t="s">
        <v>6426</v>
      </c>
      <c r="N1163" s="722" t="s">
        <v>3744</v>
      </c>
      <c r="O1163" s="738" t="s">
        <v>6640</v>
      </c>
      <c r="P1163" s="736" t="s">
        <v>4164</v>
      </c>
      <c r="Q1163" s="736" t="s">
        <v>4159</v>
      </c>
      <c r="R1163" t="s">
        <v>6965</v>
      </c>
    </row>
    <row r="1164" spans="1:18">
      <c r="A1164" s="721"/>
      <c r="B1164" s="738">
        <v>4</v>
      </c>
      <c r="C1164" s="722" t="s">
        <v>4168</v>
      </c>
      <c r="D1164" s="723" t="s">
        <v>16</v>
      </c>
      <c r="E1164" s="738" t="s">
        <v>254</v>
      </c>
      <c r="F1164" s="738" t="s">
        <v>230</v>
      </c>
      <c r="G1164" s="774">
        <v>40637</v>
      </c>
      <c r="H1164" s="724">
        <f t="shared" ca="1" si="19"/>
        <v>9</v>
      </c>
      <c r="I1164" s="747" t="s">
        <v>1403</v>
      </c>
      <c r="J1164" s="738" t="s">
        <v>6624</v>
      </c>
      <c r="K1164" s="738" t="s">
        <v>6622</v>
      </c>
      <c r="L1164" s="726"/>
      <c r="M1164" s="726" t="s">
        <v>6426</v>
      </c>
      <c r="N1164" s="722" t="s">
        <v>3744</v>
      </c>
      <c r="O1164" s="738" t="s">
        <v>6640</v>
      </c>
      <c r="P1164" s="736" t="s">
        <v>4167</v>
      </c>
      <c r="Q1164" s="736" t="s">
        <v>4159</v>
      </c>
      <c r="R1164" t="s">
        <v>6965</v>
      </c>
    </row>
    <row r="1165" spans="1:18">
      <c r="A1165" s="721">
        <v>330</v>
      </c>
      <c r="B1165" s="721">
        <v>1</v>
      </c>
      <c r="C1165" s="722" t="s">
        <v>6896</v>
      </c>
      <c r="D1165" s="723" t="s">
        <v>23</v>
      </c>
      <c r="E1165" s="721" t="s">
        <v>221</v>
      </c>
      <c r="F1165" s="721" t="s">
        <v>230</v>
      </c>
      <c r="G1165" s="774">
        <v>35671</v>
      </c>
      <c r="H1165" s="724">
        <f t="shared" ca="1" si="19"/>
        <v>22</v>
      </c>
      <c r="I1165" s="725" t="s">
        <v>1403</v>
      </c>
      <c r="J1165" s="721" t="s">
        <v>258</v>
      </c>
      <c r="K1165" s="721" t="s">
        <v>165</v>
      </c>
      <c r="L1165" s="726"/>
      <c r="M1165" s="726" t="s">
        <v>6426</v>
      </c>
      <c r="N1165" s="722" t="s">
        <v>3744</v>
      </c>
      <c r="O1165" s="721" t="s">
        <v>222</v>
      </c>
      <c r="P1165" s="736"/>
      <c r="Q1165" s="727"/>
      <c r="R1165" t="s">
        <v>6965</v>
      </c>
    </row>
    <row r="1166" spans="1:18">
      <c r="A1166" s="721"/>
      <c r="B1166" s="721">
        <v>2</v>
      </c>
      <c r="C1166" s="722" t="s">
        <v>6897</v>
      </c>
      <c r="D1166" s="723" t="s">
        <v>16</v>
      </c>
      <c r="E1166" s="721" t="s">
        <v>221</v>
      </c>
      <c r="F1166" s="721" t="s">
        <v>230</v>
      </c>
      <c r="G1166" s="774">
        <v>36772</v>
      </c>
      <c r="H1166" s="724">
        <f t="shared" ca="1" si="19"/>
        <v>19</v>
      </c>
      <c r="I1166" s="725" t="s">
        <v>1403</v>
      </c>
      <c r="J1166" s="721" t="s">
        <v>258</v>
      </c>
      <c r="K1166" s="721" t="s">
        <v>6621</v>
      </c>
      <c r="L1166" s="726"/>
      <c r="M1166" s="726" t="s">
        <v>6426</v>
      </c>
      <c r="N1166" s="722" t="s">
        <v>3744</v>
      </c>
      <c r="O1166" s="721" t="s">
        <v>245</v>
      </c>
      <c r="P1166" s="736"/>
      <c r="Q1166" s="727"/>
      <c r="R1166" t="s">
        <v>6965</v>
      </c>
    </row>
    <row r="1167" spans="1:18">
      <c r="A1167" s="721">
        <v>331</v>
      </c>
      <c r="B1167" s="721">
        <v>1</v>
      </c>
      <c r="C1167" s="722" t="s">
        <v>6898</v>
      </c>
      <c r="D1167" s="723" t="s">
        <v>23</v>
      </c>
      <c r="E1167" s="721" t="s">
        <v>221</v>
      </c>
      <c r="F1167" s="721" t="s">
        <v>524</v>
      </c>
      <c r="G1167" s="774">
        <v>30294</v>
      </c>
      <c r="H1167" s="724">
        <f t="shared" ca="1" si="19"/>
        <v>37</v>
      </c>
      <c r="I1167" s="725" t="s">
        <v>1403</v>
      </c>
      <c r="J1167" s="721" t="s">
        <v>267</v>
      </c>
      <c r="K1167" s="721" t="s">
        <v>165</v>
      </c>
      <c r="L1167" s="726"/>
      <c r="M1167" s="726" t="s">
        <v>6426</v>
      </c>
      <c r="N1167" s="722" t="s">
        <v>3744</v>
      </c>
      <c r="O1167" s="721" t="s">
        <v>222</v>
      </c>
      <c r="P1167" s="736"/>
      <c r="Q1167" s="727"/>
      <c r="R1167" t="s">
        <v>6965</v>
      </c>
    </row>
    <row r="1168" spans="1:18">
      <c r="A1168" s="721"/>
      <c r="B1168" s="721">
        <v>2</v>
      </c>
      <c r="C1168" s="722" t="s">
        <v>6899</v>
      </c>
      <c r="D1168" s="723" t="s">
        <v>16</v>
      </c>
      <c r="E1168" s="721" t="s">
        <v>221</v>
      </c>
      <c r="F1168" s="721" t="s">
        <v>524</v>
      </c>
      <c r="G1168" s="774">
        <v>32780</v>
      </c>
      <c r="H1168" s="724">
        <f t="shared" ca="1" si="19"/>
        <v>30</v>
      </c>
      <c r="I1168" s="725" t="s">
        <v>1403</v>
      </c>
      <c r="J1168" s="721" t="s">
        <v>267</v>
      </c>
      <c r="K1168" s="721" t="s">
        <v>6621</v>
      </c>
      <c r="L1168" s="726"/>
      <c r="M1168" s="726" t="s">
        <v>6426</v>
      </c>
      <c r="N1168" s="722" t="s">
        <v>3744</v>
      </c>
      <c r="O1168" s="721" t="s">
        <v>245</v>
      </c>
      <c r="P1168" s="736"/>
      <c r="Q1168" s="727"/>
      <c r="R1168" t="s">
        <v>6965</v>
      </c>
    </row>
    <row r="1169" spans="1:18">
      <c r="A1169" s="721"/>
      <c r="B1169" s="721">
        <v>3</v>
      </c>
      <c r="C1169" s="722" t="s">
        <v>6900</v>
      </c>
      <c r="D1169" s="723" t="s">
        <v>16</v>
      </c>
      <c r="E1169" s="721" t="s">
        <v>254</v>
      </c>
      <c r="F1169" s="721" t="s">
        <v>524</v>
      </c>
      <c r="G1169" s="774">
        <v>41124</v>
      </c>
      <c r="H1169" s="724">
        <f t="shared" ca="1" si="19"/>
        <v>7</v>
      </c>
      <c r="I1169" s="725" t="s">
        <v>1403</v>
      </c>
      <c r="J1169" s="721" t="s">
        <v>6624</v>
      </c>
      <c r="K1169" s="721" t="s">
        <v>6622</v>
      </c>
      <c r="L1169" s="726"/>
      <c r="M1169" s="726" t="s">
        <v>6426</v>
      </c>
      <c r="N1169" s="722" t="s">
        <v>3744</v>
      </c>
      <c r="O1169" s="721" t="s">
        <v>6640</v>
      </c>
      <c r="P1169" s="736"/>
      <c r="Q1169" s="727"/>
      <c r="R1169" t="s">
        <v>6965</v>
      </c>
    </row>
    <row r="1170" spans="1:18">
      <c r="A1170" s="721"/>
      <c r="B1170" s="721">
        <v>4</v>
      </c>
      <c r="C1170" s="722"/>
      <c r="D1170" s="723" t="s">
        <v>16</v>
      </c>
      <c r="E1170" s="721" t="s">
        <v>254</v>
      </c>
      <c r="F1170" s="721"/>
      <c r="G1170" s="774"/>
      <c r="H1170" s="724"/>
      <c r="I1170" s="725" t="s">
        <v>1403</v>
      </c>
      <c r="J1170" s="721" t="s">
        <v>6624</v>
      </c>
      <c r="K1170" s="721"/>
      <c r="L1170" s="726"/>
      <c r="M1170" s="726" t="s">
        <v>6426</v>
      </c>
      <c r="N1170" s="722" t="s">
        <v>3744</v>
      </c>
      <c r="O1170" s="721"/>
      <c r="P1170" s="736"/>
      <c r="Q1170" s="727"/>
      <c r="R1170" t="s">
        <v>6965</v>
      </c>
    </row>
    <row r="1171" spans="1:18">
      <c r="A1171" s="721">
        <v>332</v>
      </c>
      <c r="B1171" s="721">
        <v>1</v>
      </c>
      <c r="C1171" s="722" t="s">
        <v>6902</v>
      </c>
      <c r="D1171" s="723" t="s">
        <v>23</v>
      </c>
      <c r="E1171" s="721" t="s">
        <v>221</v>
      </c>
      <c r="F1171" s="721" t="s">
        <v>6451</v>
      </c>
      <c r="G1171" s="774">
        <v>31741</v>
      </c>
      <c r="H1171" s="724"/>
      <c r="I1171" s="725" t="s">
        <v>1403</v>
      </c>
      <c r="J1171" s="721" t="s">
        <v>258</v>
      </c>
      <c r="K1171" s="721" t="s">
        <v>165</v>
      </c>
      <c r="L1171" s="726"/>
      <c r="M1171" s="726" t="s">
        <v>6426</v>
      </c>
      <c r="N1171" s="722" t="s">
        <v>3744</v>
      </c>
      <c r="O1171" s="721" t="s">
        <v>222</v>
      </c>
      <c r="P1171" s="736"/>
      <c r="Q1171" s="727"/>
      <c r="R1171" t="s">
        <v>6965</v>
      </c>
    </row>
    <row r="1172" spans="1:18">
      <c r="A1172" s="721"/>
      <c r="B1172" s="721">
        <v>2</v>
      </c>
      <c r="C1172" s="722" t="s">
        <v>6449</v>
      </c>
      <c r="D1172" s="723" t="s">
        <v>16</v>
      </c>
      <c r="E1172" s="721" t="s">
        <v>221</v>
      </c>
      <c r="F1172" s="721" t="s">
        <v>288</v>
      </c>
      <c r="G1172" s="774">
        <v>32736</v>
      </c>
      <c r="H1172" s="724"/>
      <c r="I1172" s="725" t="s">
        <v>1403</v>
      </c>
      <c r="J1172" s="721" t="s">
        <v>258</v>
      </c>
      <c r="K1172" s="721" t="s">
        <v>6621</v>
      </c>
      <c r="L1172" s="726"/>
      <c r="M1172" s="726" t="s">
        <v>6426</v>
      </c>
      <c r="N1172" s="722" t="s">
        <v>3744</v>
      </c>
      <c r="O1172" s="721" t="s">
        <v>245</v>
      </c>
      <c r="P1172" s="736"/>
      <c r="Q1172" s="727"/>
      <c r="R1172" t="s">
        <v>6965</v>
      </c>
    </row>
    <row r="1173" spans="1:18">
      <c r="A1173" s="721"/>
      <c r="B1173" s="721">
        <v>3</v>
      </c>
      <c r="C1173" s="722" t="s">
        <v>6450</v>
      </c>
      <c r="D1173" s="723" t="s">
        <v>23</v>
      </c>
      <c r="E1173" s="721" t="s">
        <v>254</v>
      </c>
      <c r="F1173" s="721" t="s">
        <v>230</v>
      </c>
      <c r="G1173" s="774">
        <v>41170</v>
      </c>
      <c r="H1173" s="724"/>
      <c r="I1173" s="725" t="s">
        <v>1403</v>
      </c>
      <c r="J1173" s="721" t="s">
        <v>6624</v>
      </c>
      <c r="K1173" s="721" t="s">
        <v>6622</v>
      </c>
      <c r="L1173" s="726"/>
      <c r="M1173" s="726" t="s">
        <v>6426</v>
      </c>
      <c r="N1173" s="722" t="s">
        <v>3744</v>
      </c>
      <c r="O1173" s="721" t="s">
        <v>6640</v>
      </c>
      <c r="P1173" s="736"/>
      <c r="Q1173" s="727"/>
      <c r="R1173" t="s">
        <v>6965</v>
      </c>
    </row>
    <row r="1174" spans="1:18" s="884" customFormat="1">
      <c r="A1174" s="808">
        <v>333</v>
      </c>
      <c r="B1174" s="808">
        <v>1</v>
      </c>
      <c r="C1174" s="808" t="s">
        <v>3296</v>
      </c>
      <c r="D1174" s="907" t="s">
        <v>23</v>
      </c>
      <c r="E1174" s="808" t="s">
        <v>221</v>
      </c>
      <c r="F1174" s="808" t="s">
        <v>288</v>
      </c>
      <c r="G1174" s="908">
        <v>27520</v>
      </c>
      <c r="H1174" s="909">
        <f t="shared" ca="1" si="19"/>
        <v>44</v>
      </c>
      <c r="I1174" s="907" t="s">
        <v>1403</v>
      </c>
      <c r="J1174" s="808" t="s">
        <v>258</v>
      </c>
      <c r="K1174" s="808" t="s">
        <v>165</v>
      </c>
      <c r="L1174" s="910"/>
      <c r="M1174" s="910" t="s">
        <v>6426</v>
      </c>
      <c r="N1174" s="808" t="s">
        <v>4179</v>
      </c>
      <c r="O1174" s="808" t="s">
        <v>222</v>
      </c>
      <c r="P1174" s="913" t="s">
        <v>4175</v>
      </c>
      <c r="Q1174" s="808" t="s">
        <v>4178</v>
      </c>
      <c r="R1174" s="884" t="s">
        <v>6966</v>
      </c>
    </row>
    <row r="1175" spans="1:18">
      <c r="A1175" s="721"/>
      <c r="B1175" s="721">
        <v>2</v>
      </c>
      <c r="C1175" s="722" t="s">
        <v>4183</v>
      </c>
      <c r="D1175" s="723" t="s">
        <v>16</v>
      </c>
      <c r="E1175" s="721" t="s">
        <v>221</v>
      </c>
      <c r="F1175" s="721" t="s">
        <v>1136</v>
      </c>
      <c r="G1175" s="774">
        <v>30534</v>
      </c>
      <c r="H1175" s="724">
        <f t="shared" ca="1" si="19"/>
        <v>36</v>
      </c>
      <c r="I1175" s="725" t="s">
        <v>1403</v>
      </c>
      <c r="J1175" s="721" t="s">
        <v>258</v>
      </c>
      <c r="K1175" s="721" t="s">
        <v>6621</v>
      </c>
      <c r="L1175" s="726"/>
      <c r="M1175" s="726" t="s">
        <v>6426</v>
      </c>
      <c r="N1175" s="722" t="s">
        <v>4179</v>
      </c>
      <c r="O1175" s="721" t="s">
        <v>245</v>
      </c>
      <c r="P1175" s="722" t="s">
        <v>4182</v>
      </c>
      <c r="Q1175" s="722" t="s">
        <v>4178</v>
      </c>
      <c r="R1175" t="s">
        <v>6966</v>
      </c>
    </row>
    <row r="1176" spans="1:18">
      <c r="A1176" s="721"/>
      <c r="B1176" s="721">
        <v>3</v>
      </c>
      <c r="C1176" s="722" t="s">
        <v>4186</v>
      </c>
      <c r="D1176" s="723" t="s">
        <v>16</v>
      </c>
      <c r="E1176" s="721" t="s">
        <v>254</v>
      </c>
      <c r="F1176" s="721" t="s">
        <v>288</v>
      </c>
      <c r="G1176" s="774">
        <v>37581</v>
      </c>
      <c r="H1176" s="724">
        <f t="shared" ca="1" si="19"/>
        <v>17</v>
      </c>
      <c r="I1176" s="725" t="s">
        <v>1403</v>
      </c>
      <c r="J1176" s="721" t="s">
        <v>249</v>
      </c>
      <c r="K1176" s="721" t="s">
        <v>6623</v>
      </c>
      <c r="L1176" s="726"/>
      <c r="M1176" s="726" t="s">
        <v>6426</v>
      </c>
      <c r="N1176" s="722" t="s">
        <v>4179</v>
      </c>
      <c r="O1176" s="721" t="s">
        <v>6640</v>
      </c>
      <c r="P1176" s="722" t="s">
        <v>4185</v>
      </c>
      <c r="Q1176" s="722" t="s">
        <v>4178</v>
      </c>
      <c r="R1176" t="s">
        <v>6966</v>
      </c>
    </row>
    <row r="1177" spans="1:18">
      <c r="A1177" s="721"/>
      <c r="B1177" s="721">
        <v>4</v>
      </c>
      <c r="C1177" s="762" t="s">
        <v>4188</v>
      </c>
      <c r="D1177" s="742" t="s">
        <v>16</v>
      </c>
      <c r="E1177" s="738" t="s">
        <v>254</v>
      </c>
      <c r="F1177" s="737" t="s">
        <v>1227</v>
      </c>
      <c r="G1177" s="779" t="s">
        <v>4189</v>
      </c>
      <c r="H1177" s="724">
        <f t="shared" ca="1" si="19"/>
        <v>7</v>
      </c>
      <c r="I1177" s="725" t="s">
        <v>1403</v>
      </c>
      <c r="J1177" s="738" t="s">
        <v>6624</v>
      </c>
      <c r="K1177" s="738" t="s">
        <v>6622</v>
      </c>
      <c r="L1177" s="726"/>
      <c r="M1177" s="726" t="s">
        <v>6426</v>
      </c>
      <c r="N1177" s="722" t="s">
        <v>4179</v>
      </c>
      <c r="O1177" s="738" t="s">
        <v>6640</v>
      </c>
      <c r="P1177" s="734" t="s">
        <v>4187</v>
      </c>
      <c r="Q1177" s="722" t="s">
        <v>4178</v>
      </c>
      <c r="R1177" t="s">
        <v>6966</v>
      </c>
    </row>
    <row r="1178" spans="1:18">
      <c r="A1178" s="721">
        <v>334</v>
      </c>
      <c r="B1178" s="721">
        <v>1</v>
      </c>
      <c r="C1178" s="722" t="s">
        <v>4191</v>
      </c>
      <c r="D1178" s="723" t="s">
        <v>23</v>
      </c>
      <c r="E1178" s="721" t="s">
        <v>221</v>
      </c>
      <c r="F1178" s="721" t="s">
        <v>22</v>
      </c>
      <c r="G1178" s="774">
        <v>25672</v>
      </c>
      <c r="H1178" s="724">
        <f t="shared" ca="1" si="19"/>
        <v>49</v>
      </c>
      <c r="I1178" s="725" t="s">
        <v>1403</v>
      </c>
      <c r="J1178" s="721" t="s">
        <v>258</v>
      </c>
      <c r="K1178" s="721" t="s">
        <v>165</v>
      </c>
      <c r="L1178" s="726"/>
      <c r="M1178" s="726" t="s">
        <v>6426</v>
      </c>
      <c r="N1178" s="722" t="s">
        <v>4179</v>
      </c>
      <c r="O1178" s="721" t="s">
        <v>222</v>
      </c>
      <c r="P1178" s="722" t="s">
        <v>4190</v>
      </c>
      <c r="Q1178" s="722" t="s">
        <v>4192</v>
      </c>
      <c r="R1178" t="s">
        <v>6966</v>
      </c>
    </row>
    <row r="1179" spans="1:18">
      <c r="A1179" s="721"/>
      <c r="B1179" s="721">
        <v>2</v>
      </c>
      <c r="C1179" s="722" t="s">
        <v>4194</v>
      </c>
      <c r="D1179" s="723" t="s">
        <v>16</v>
      </c>
      <c r="E1179" s="721" t="s">
        <v>221</v>
      </c>
      <c r="F1179" s="721" t="s">
        <v>3741</v>
      </c>
      <c r="G1179" s="774">
        <v>27947</v>
      </c>
      <c r="H1179" s="724">
        <f t="shared" ca="1" si="19"/>
        <v>43</v>
      </c>
      <c r="I1179" s="725" t="s">
        <v>1403</v>
      </c>
      <c r="J1179" s="721" t="s">
        <v>267</v>
      </c>
      <c r="K1179" s="721" t="s">
        <v>6621</v>
      </c>
      <c r="L1179" s="726"/>
      <c r="M1179" s="726" t="s">
        <v>6426</v>
      </c>
      <c r="N1179" s="722" t="s">
        <v>4179</v>
      </c>
      <c r="O1179" s="721" t="s">
        <v>245</v>
      </c>
      <c r="P1179" s="722" t="s">
        <v>4193</v>
      </c>
      <c r="Q1179" s="722" t="s">
        <v>4192</v>
      </c>
      <c r="R1179" t="s">
        <v>6966</v>
      </c>
    </row>
    <row r="1180" spans="1:18">
      <c r="A1180" s="721"/>
      <c r="B1180" s="721">
        <v>3</v>
      </c>
      <c r="C1180" s="722" t="s">
        <v>4198</v>
      </c>
      <c r="D1180" s="723" t="s">
        <v>16</v>
      </c>
      <c r="E1180" s="721" t="s">
        <v>254</v>
      </c>
      <c r="F1180" s="721" t="s">
        <v>22</v>
      </c>
      <c r="G1180" s="774">
        <v>38351</v>
      </c>
      <c r="H1180" s="724">
        <f ca="1">DATEDIF(G1180,TODAY(),"Y")</f>
        <v>15</v>
      </c>
      <c r="I1180" s="725" t="s">
        <v>1403</v>
      </c>
      <c r="J1180" s="721" t="s">
        <v>249</v>
      </c>
      <c r="K1180" s="721" t="s">
        <v>6623</v>
      </c>
      <c r="L1180" s="726"/>
      <c r="M1180" s="726" t="s">
        <v>6426</v>
      </c>
      <c r="N1180" s="722" t="s">
        <v>4179</v>
      </c>
      <c r="O1180" s="721" t="s">
        <v>6640</v>
      </c>
      <c r="P1180" s="722" t="s">
        <v>4197</v>
      </c>
      <c r="Q1180" s="722" t="s">
        <v>4192</v>
      </c>
      <c r="R1180" t="s">
        <v>6966</v>
      </c>
    </row>
    <row r="1181" spans="1:18">
      <c r="A1181" s="721"/>
      <c r="B1181" s="721">
        <v>4</v>
      </c>
      <c r="C1181" s="722" t="s">
        <v>6731</v>
      </c>
      <c r="D1181" s="723" t="s">
        <v>23</v>
      </c>
      <c r="E1181" s="721" t="s">
        <v>254</v>
      </c>
      <c r="F1181" s="721" t="s">
        <v>229</v>
      </c>
      <c r="G1181" s="774">
        <v>42531</v>
      </c>
      <c r="H1181" s="724">
        <f t="shared" ca="1" si="19"/>
        <v>3</v>
      </c>
      <c r="I1181" s="725" t="s">
        <v>6732</v>
      </c>
      <c r="J1181" s="721" t="s">
        <v>6733</v>
      </c>
      <c r="K1181" s="721"/>
      <c r="L1181" s="726"/>
      <c r="M1181" s="726" t="s">
        <v>6426</v>
      </c>
      <c r="N1181" s="722" t="s">
        <v>4179</v>
      </c>
      <c r="O1181" s="721" t="s">
        <v>6640</v>
      </c>
      <c r="P1181" s="722"/>
      <c r="Q1181" s="722"/>
      <c r="R1181" t="s">
        <v>6966</v>
      </c>
    </row>
    <row r="1182" spans="1:18">
      <c r="A1182" s="721">
        <v>335</v>
      </c>
      <c r="B1182" s="721">
        <v>1</v>
      </c>
      <c r="C1182" s="722" t="s">
        <v>4200</v>
      </c>
      <c r="D1182" s="723" t="s">
        <v>23</v>
      </c>
      <c r="E1182" s="721" t="s">
        <v>221</v>
      </c>
      <c r="F1182" s="721" t="s">
        <v>4201</v>
      </c>
      <c r="G1182" s="774">
        <v>25018</v>
      </c>
      <c r="H1182" s="724">
        <f t="shared" ca="1" si="19"/>
        <v>51</v>
      </c>
      <c r="I1182" s="725" t="s">
        <v>4508</v>
      </c>
      <c r="J1182" s="721" t="s">
        <v>258</v>
      </c>
      <c r="K1182" s="721" t="s">
        <v>165</v>
      </c>
      <c r="L1182" s="726"/>
      <c r="M1182" s="726" t="s">
        <v>6426</v>
      </c>
      <c r="N1182" s="722" t="s">
        <v>4179</v>
      </c>
      <c r="O1182" s="721" t="s">
        <v>222</v>
      </c>
      <c r="P1182" s="722" t="s">
        <v>4199</v>
      </c>
      <c r="Q1182" s="722" t="s">
        <v>4204</v>
      </c>
      <c r="R1182" t="s">
        <v>6966</v>
      </c>
    </row>
    <row r="1183" spans="1:18">
      <c r="A1183" s="721"/>
      <c r="B1183" s="721">
        <v>2</v>
      </c>
      <c r="C1183" s="722" t="s">
        <v>4207</v>
      </c>
      <c r="D1183" s="723" t="s">
        <v>16</v>
      </c>
      <c r="E1183" s="721" t="s">
        <v>221</v>
      </c>
      <c r="F1183" s="721" t="s">
        <v>4201</v>
      </c>
      <c r="G1183" s="774">
        <v>25169</v>
      </c>
      <c r="H1183" s="724">
        <f t="shared" ca="1" si="19"/>
        <v>51</v>
      </c>
      <c r="I1183" s="725" t="s">
        <v>4508</v>
      </c>
      <c r="J1183" s="721" t="s">
        <v>258</v>
      </c>
      <c r="K1183" s="721" t="s">
        <v>6621</v>
      </c>
      <c r="L1183" s="726"/>
      <c r="M1183" s="726" t="s">
        <v>6426</v>
      </c>
      <c r="N1183" s="722" t="s">
        <v>4179</v>
      </c>
      <c r="O1183" s="721" t="s">
        <v>245</v>
      </c>
      <c r="P1183" s="722" t="s">
        <v>4206</v>
      </c>
      <c r="Q1183" s="722" t="s">
        <v>4204</v>
      </c>
      <c r="R1183" t="s">
        <v>6966</v>
      </c>
    </row>
    <row r="1184" spans="1:18">
      <c r="A1184" s="721"/>
      <c r="B1184" s="721">
        <v>3</v>
      </c>
      <c r="C1184" s="722" t="s">
        <v>4211</v>
      </c>
      <c r="D1184" s="723" t="s">
        <v>16</v>
      </c>
      <c r="E1184" s="721" t="s">
        <v>254</v>
      </c>
      <c r="F1184" s="721" t="s">
        <v>22</v>
      </c>
      <c r="G1184" s="774">
        <v>35410</v>
      </c>
      <c r="H1184" s="724">
        <f t="shared" ca="1" si="19"/>
        <v>23</v>
      </c>
      <c r="I1184" s="725" t="s">
        <v>4508</v>
      </c>
      <c r="J1184" s="721" t="s">
        <v>344</v>
      </c>
      <c r="K1184" s="721" t="s">
        <v>6622</v>
      </c>
      <c r="L1184" s="726"/>
      <c r="M1184" s="726" t="s">
        <v>6426</v>
      </c>
      <c r="N1184" s="722" t="s">
        <v>4179</v>
      </c>
      <c r="O1184" s="721" t="s">
        <v>6640</v>
      </c>
      <c r="P1184" s="727" t="s">
        <v>4210</v>
      </c>
      <c r="Q1184" s="722" t="s">
        <v>4204</v>
      </c>
      <c r="R1184" t="s">
        <v>6966</v>
      </c>
    </row>
    <row r="1185" spans="1:18">
      <c r="A1185" s="721"/>
      <c r="B1185" s="721">
        <v>4</v>
      </c>
      <c r="C1185" s="722" t="s">
        <v>4213</v>
      </c>
      <c r="D1185" s="723" t="s">
        <v>16</v>
      </c>
      <c r="E1185" s="721" t="s">
        <v>254</v>
      </c>
      <c r="F1185" s="721" t="s">
        <v>22</v>
      </c>
      <c r="G1185" s="774">
        <v>36047</v>
      </c>
      <c r="H1185" s="724">
        <f t="shared" ca="1" si="19"/>
        <v>21</v>
      </c>
      <c r="I1185" s="725" t="s">
        <v>4508</v>
      </c>
      <c r="J1185" s="721" t="s">
        <v>320</v>
      </c>
      <c r="K1185" s="721" t="s">
        <v>6623</v>
      </c>
      <c r="L1185" s="726"/>
      <c r="M1185" s="726" t="s">
        <v>6426</v>
      </c>
      <c r="N1185" s="722" t="s">
        <v>4179</v>
      </c>
      <c r="O1185" s="721" t="s">
        <v>6640</v>
      </c>
      <c r="P1185" s="722" t="s">
        <v>4212</v>
      </c>
      <c r="Q1185" s="722" t="s">
        <v>4204</v>
      </c>
      <c r="R1185" t="s">
        <v>6966</v>
      </c>
    </row>
    <row r="1186" spans="1:18">
      <c r="A1186" s="721"/>
      <c r="B1186" s="721">
        <v>5</v>
      </c>
      <c r="C1186" s="722" t="s">
        <v>4215</v>
      </c>
      <c r="D1186" s="723" t="s">
        <v>16</v>
      </c>
      <c r="E1186" s="721" t="s">
        <v>254</v>
      </c>
      <c r="F1186" s="721" t="s">
        <v>22</v>
      </c>
      <c r="G1186" s="774">
        <v>39354</v>
      </c>
      <c r="H1186" s="724">
        <f t="shared" ca="1" si="19"/>
        <v>12</v>
      </c>
      <c r="I1186" s="725" t="s">
        <v>4508</v>
      </c>
      <c r="J1186" s="721" t="s">
        <v>249</v>
      </c>
      <c r="K1186" s="721" t="s">
        <v>6623</v>
      </c>
      <c r="L1186" s="726"/>
      <c r="M1186" s="726" t="s">
        <v>6426</v>
      </c>
      <c r="N1186" s="722" t="s">
        <v>4179</v>
      </c>
      <c r="O1186" s="721" t="s">
        <v>6640</v>
      </c>
      <c r="P1186" s="722" t="s">
        <v>4214</v>
      </c>
      <c r="Q1186" s="722" t="s">
        <v>4204</v>
      </c>
      <c r="R1186" t="s">
        <v>6966</v>
      </c>
    </row>
    <row r="1187" spans="1:18">
      <c r="A1187" s="721"/>
      <c r="B1187" s="721">
        <v>6</v>
      </c>
      <c r="C1187" s="722" t="s">
        <v>4217</v>
      </c>
      <c r="D1187" s="723" t="s">
        <v>23</v>
      </c>
      <c r="E1187" s="721" t="s">
        <v>254</v>
      </c>
      <c r="F1187" s="721" t="s">
        <v>22</v>
      </c>
      <c r="G1187" s="774">
        <v>38481</v>
      </c>
      <c r="H1187" s="724">
        <f t="shared" ca="1" si="19"/>
        <v>14</v>
      </c>
      <c r="I1187" s="725" t="s">
        <v>4508</v>
      </c>
      <c r="J1187" s="721" t="s">
        <v>249</v>
      </c>
      <c r="K1187" s="721" t="s">
        <v>6623</v>
      </c>
      <c r="L1187" s="726"/>
      <c r="M1187" s="726" t="s">
        <v>6426</v>
      </c>
      <c r="N1187" s="722" t="s">
        <v>4179</v>
      </c>
      <c r="O1187" s="721" t="s">
        <v>6640</v>
      </c>
      <c r="P1187" s="722" t="s">
        <v>4216</v>
      </c>
      <c r="Q1187" s="722" t="s">
        <v>4204</v>
      </c>
      <c r="R1187" t="s">
        <v>6966</v>
      </c>
    </row>
    <row r="1188" spans="1:18">
      <c r="A1188" s="721">
        <v>336</v>
      </c>
      <c r="B1188" s="721">
        <v>1</v>
      </c>
      <c r="C1188" s="722" t="s">
        <v>4219</v>
      </c>
      <c r="D1188" s="723" t="s">
        <v>23</v>
      </c>
      <c r="E1188" s="721" t="s">
        <v>221</v>
      </c>
      <c r="F1188" s="721" t="s">
        <v>309</v>
      </c>
      <c r="G1188" s="774">
        <v>26025</v>
      </c>
      <c r="H1188" s="724">
        <f t="shared" ca="1" si="19"/>
        <v>49</v>
      </c>
      <c r="I1188" s="725" t="s">
        <v>1403</v>
      </c>
      <c r="J1188" s="721" t="s">
        <v>241</v>
      </c>
      <c r="K1188" s="721" t="s">
        <v>165</v>
      </c>
      <c r="L1188" s="726"/>
      <c r="M1188" s="726" t="s">
        <v>6426</v>
      </c>
      <c r="N1188" s="722" t="s">
        <v>4179</v>
      </c>
      <c r="O1188" s="721" t="s">
        <v>222</v>
      </c>
      <c r="P1188" s="722" t="s">
        <v>4218</v>
      </c>
      <c r="Q1188" s="722" t="s">
        <v>4222</v>
      </c>
      <c r="R1188" t="s">
        <v>6966</v>
      </c>
    </row>
    <row r="1189" spans="1:18">
      <c r="A1189" s="721"/>
      <c r="B1189" s="721">
        <v>2</v>
      </c>
      <c r="C1189" s="722" t="s">
        <v>4224</v>
      </c>
      <c r="D1189" s="723" t="s">
        <v>16</v>
      </c>
      <c r="E1189" s="721" t="s">
        <v>221</v>
      </c>
      <c r="F1189" s="721" t="s">
        <v>3441</v>
      </c>
      <c r="G1189" s="774">
        <v>25519</v>
      </c>
      <c r="H1189" s="724">
        <f t="shared" ca="1" si="19"/>
        <v>50</v>
      </c>
      <c r="I1189" s="725" t="s">
        <v>1403</v>
      </c>
      <c r="J1189" s="721" t="s">
        <v>241</v>
      </c>
      <c r="K1189" s="721" t="s">
        <v>6621</v>
      </c>
      <c r="L1189" s="726"/>
      <c r="M1189" s="726" t="s">
        <v>6426</v>
      </c>
      <c r="N1189" s="722" t="s">
        <v>4179</v>
      </c>
      <c r="O1189" s="721" t="s">
        <v>245</v>
      </c>
      <c r="P1189" s="722" t="s">
        <v>4223</v>
      </c>
      <c r="Q1189" s="722" t="s">
        <v>4222</v>
      </c>
      <c r="R1189" t="s">
        <v>6966</v>
      </c>
    </row>
    <row r="1190" spans="1:18">
      <c r="A1190" s="721"/>
      <c r="B1190" s="721">
        <v>3</v>
      </c>
      <c r="C1190" s="722" t="s">
        <v>4227</v>
      </c>
      <c r="D1190" s="723" t="s">
        <v>16</v>
      </c>
      <c r="E1190" s="721" t="s">
        <v>254</v>
      </c>
      <c r="F1190" s="721" t="s">
        <v>22</v>
      </c>
      <c r="G1190" s="774">
        <v>35052</v>
      </c>
      <c r="H1190" s="724">
        <f t="shared" ca="1" si="19"/>
        <v>24</v>
      </c>
      <c r="I1190" s="725" t="s">
        <v>1403</v>
      </c>
      <c r="J1190" s="721" t="s">
        <v>344</v>
      </c>
      <c r="K1190" s="721" t="s">
        <v>6622</v>
      </c>
      <c r="L1190" s="726"/>
      <c r="M1190" s="726" t="s">
        <v>6426</v>
      </c>
      <c r="N1190" s="722" t="s">
        <v>4179</v>
      </c>
      <c r="O1190" s="721" t="s">
        <v>6640</v>
      </c>
      <c r="P1190" s="722" t="s">
        <v>4226</v>
      </c>
      <c r="Q1190" s="722" t="s">
        <v>4222</v>
      </c>
      <c r="R1190" t="s">
        <v>6966</v>
      </c>
    </row>
    <row r="1191" spans="1:18">
      <c r="A1191" s="721"/>
      <c r="B1191" s="721">
        <v>4</v>
      </c>
      <c r="C1191" s="722" t="s">
        <v>4229</v>
      </c>
      <c r="D1191" s="723" t="s">
        <v>23</v>
      </c>
      <c r="E1191" s="721" t="s">
        <v>254</v>
      </c>
      <c r="F1191" s="721" t="s">
        <v>22</v>
      </c>
      <c r="G1191" s="774">
        <v>36159</v>
      </c>
      <c r="H1191" s="724">
        <f t="shared" ca="1" si="19"/>
        <v>21</v>
      </c>
      <c r="I1191" s="725" t="s">
        <v>1403</v>
      </c>
      <c r="J1191" s="721" t="s">
        <v>320</v>
      </c>
      <c r="K1191" s="721" t="s">
        <v>6623</v>
      </c>
      <c r="L1191" s="726"/>
      <c r="M1191" s="726" t="s">
        <v>6426</v>
      </c>
      <c r="N1191" s="722" t="s">
        <v>4179</v>
      </c>
      <c r="O1191" s="721" t="s">
        <v>6640</v>
      </c>
      <c r="P1191" s="722" t="s">
        <v>4228</v>
      </c>
      <c r="Q1191" s="722" t="s">
        <v>4222</v>
      </c>
      <c r="R1191" t="s">
        <v>6966</v>
      </c>
    </row>
    <row r="1192" spans="1:18">
      <c r="A1192" s="721">
        <v>337</v>
      </c>
      <c r="B1192" s="721">
        <v>1</v>
      </c>
      <c r="C1192" s="722" t="s">
        <v>4231</v>
      </c>
      <c r="D1192" s="723" t="s">
        <v>23</v>
      </c>
      <c r="E1192" s="721" t="s">
        <v>221</v>
      </c>
      <c r="F1192" s="721" t="s">
        <v>4232</v>
      </c>
      <c r="G1192" s="774">
        <v>23626</v>
      </c>
      <c r="H1192" s="724">
        <f t="shared" ca="1" si="19"/>
        <v>55</v>
      </c>
      <c r="I1192" s="725" t="s">
        <v>1403</v>
      </c>
      <c r="J1192" s="721" t="s">
        <v>258</v>
      </c>
      <c r="K1192" s="721" t="s">
        <v>165</v>
      </c>
      <c r="L1192" s="726"/>
      <c r="M1192" s="726" t="s">
        <v>6426</v>
      </c>
      <c r="N1192" s="722" t="s">
        <v>4179</v>
      </c>
      <c r="O1192" s="721" t="s">
        <v>222</v>
      </c>
      <c r="P1192" s="722" t="s">
        <v>4230</v>
      </c>
      <c r="Q1192" s="722" t="s">
        <v>4235</v>
      </c>
      <c r="R1192" t="s">
        <v>6966</v>
      </c>
    </row>
    <row r="1193" spans="1:18">
      <c r="A1193" s="721"/>
      <c r="B1193" s="721">
        <v>2</v>
      </c>
      <c r="C1193" s="722" t="s">
        <v>4237</v>
      </c>
      <c r="D1193" s="723" t="s">
        <v>16</v>
      </c>
      <c r="E1193" s="721" t="s">
        <v>221</v>
      </c>
      <c r="F1193" s="721" t="s">
        <v>4238</v>
      </c>
      <c r="G1193" s="774">
        <v>26304</v>
      </c>
      <c r="H1193" s="724">
        <f t="shared" ca="1" si="19"/>
        <v>48</v>
      </c>
      <c r="I1193" s="725" t="s">
        <v>1403</v>
      </c>
      <c r="J1193" s="721" t="s">
        <v>258</v>
      </c>
      <c r="K1193" s="721" t="s">
        <v>6621</v>
      </c>
      <c r="L1193" s="726"/>
      <c r="M1193" s="726" t="s">
        <v>6426</v>
      </c>
      <c r="N1193" s="722" t="s">
        <v>4179</v>
      </c>
      <c r="O1193" s="721" t="s">
        <v>245</v>
      </c>
      <c r="P1193" s="722" t="s">
        <v>4236</v>
      </c>
      <c r="Q1193" s="722" t="s">
        <v>4235</v>
      </c>
      <c r="R1193" t="s">
        <v>6966</v>
      </c>
    </row>
    <row r="1194" spans="1:18">
      <c r="A1194" s="721"/>
      <c r="B1194" s="721">
        <v>3</v>
      </c>
      <c r="C1194" s="722" t="s">
        <v>4240</v>
      </c>
      <c r="D1194" s="723" t="s">
        <v>23</v>
      </c>
      <c r="E1194" s="721" t="s">
        <v>254</v>
      </c>
      <c r="F1194" s="721" t="s">
        <v>22</v>
      </c>
      <c r="G1194" s="774">
        <v>38085</v>
      </c>
      <c r="H1194" s="724">
        <f t="shared" ca="1" si="19"/>
        <v>16</v>
      </c>
      <c r="I1194" s="725" t="s">
        <v>1403</v>
      </c>
      <c r="J1194" s="721" t="s">
        <v>249</v>
      </c>
      <c r="K1194" s="721" t="s">
        <v>6623</v>
      </c>
      <c r="L1194" s="726"/>
      <c r="M1194" s="726" t="s">
        <v>6426</v>
      </c>
      <c r="N1194" s="722" t="s">
        <v>4179</v>
      </c>
      <c r="O1194" s="721" t="s">
        <v>6640</v>
      </c>
      <c r="P1194" s="722" t="s">
        <v>4239</v>
      </c>
      <c r="Q1194" s="722" t="s">
        <v>4235</v>
      </c>
      <c r="R1194" t="s">
        <v>6966</v>
      </c>
    </row>
    <row r="1195" spans="1:18">
      <c r="A1195" s="721">
        <v>338</v>
      </c>
      <c r="B1195" s="721">
        <v>1</v>
      </c>
      <c r="C1195" s="722" t="s">
        <v>4257</v>
      </c>
      <c r="D1195" s="723" t="s">
        <v>23</v>
      </c>
      <c r="E1195" s="721" t="s">
        <v>221</v>
      </c>
      <c r="F1195" s="721" t="s">
        <v>1055</v>
      </c>
      <c r="G1195" s="774">
        <v>18720</v>
      </c>
      <c r="H1195" s="724">
        <f t="shared" ref="H1195:H1249" ca="1" si="20">DATEDIF(G1195,TODAY(),"Y")</f>
        <v>69</v>
      </c>
      <c r="I1195" s="725" t="s">
        <v>1403</v>
      </c>
      <c r="J1195" s="721" t="s">
        <v>241</v>
      </c>
      <c r="K1195" s="721" t="s">
        <v>165</v>
      </c>
      <c r="L1195" s="726"/>
      <c r="M1195" s="726" t="s">
        <v>6426</v>
      </c>
      <c r="N1195" s="722" t="s">
        <v>4179</v>
      </c>
      <c r="O1195" s="721" t="s">
        <v>222</v>
      </c>
      <c r="P1195" s="722" t="s">
        <v>4256</v>
      </c>
      <c r="Q1195" s="722" t="s">
        <v>4259</v>
      </c>
      <c r="R1195" t="s">
        <v>6966</v>
      </c>
    </row>
    <row r="1196" spans="1:18">
      <c r="A1196" s="721"/>
      <c r="B1196" s="721">
        <v>2</v>
      </c>
      <c r="C1196" s="722" t="s">
        <v>4261</v>
      </c>
      <c r="D1196" s="723" t="s">
        <v>16</v>
      </c>
      <c r="E1196" s="721" t="s">
        <v>221</v>
      </c>
      <c r="F1196" s="721" t="s">
        <v>1055</v>
      </c>
      <c r="G1196" s="774">
        <v>20526</v>
      </c>
      <c r="H1196" s="724">
        <f t="shared" ca="1" si="20"/>
        <v>64</v>
      </c>
      <c r="I1196" s="725" t="s">
        <v>1403</v>
      </c>
      <c r="J1196" s="721" t="s">
        <v>241</v>
      </c>
      <c r="K1196" s="721" t="s">
        <v>6621</v>
      </c>
      <c r="L1196" s="726"/>
      <c r="M1196" s="726" t="s">
        <v>6426</v>
      </c>
      <c r="N1196" s="722" t="s">
        <v>4179</v>
      </c>
      <c r="O1196" s="721" t="s">
        <v>245</v>
      </c>
      <c r="P1196" s="722" t="s">
        <v>4260</v>
      </c>
      <c r="Q1196" s="722" t="s">
        <v>4259</v>
      </c>
      <c r="R1196" t="s">
        <v>6966</v>
      </c>
    </row>
    <row r="1197" spans="1:18">
      <c r="A1197" s="721">
        <v>339</v>
      </c>
      <c r="B1197" s="721">
        <v>1</v>
      </c>
      <c r="C1197" s="722" t="s">
        <v>1129</v>
      </c>
      <c r="D1197" s="723" t="s">
        <v>16</v>
      </c>
      <c r="E1197" s="721" t="s">
        <v>2634</v>
      </c>
      <c r="F1197" s="721" t="s">
        <v>4267</v>
      </c>
      <c r="G1197" s="774">
        <v>22169</v>
      </c>
      <c r="H1197" s="724">
        <f t="shared" ca="1" si="20"/>
        <v>59</v>
      </c>
      <c r="I1197" s="725" t="s">
        <v>1403</v>
      </c>
      <c r="J1197" s="721" t="s">
        <v>241</v>
      </c>
      <c r="K1197" s="721" t="s">
        <v>6621</v>
      </c>
      <c r="L1197" s="726"/>
      <c r="M1197" s="726" t="s">
        <v>6426</v>
      </c>
      <c r="N1197" s="722" t="s">
        <v>4179</v>
      </c>
      <c r="O1197" s="721" t="s">
        <v>222</v>
      </c>
      <c r="P1197" s="722" t="s">
        <v>4266</v>
      </c>
      <c r="Q1197" s="722" t="s">
        <v>4270</v>
      </c>
      <c r="R1197" t="s">
        <v>6966</v>
      </c>
    </row>
    <row r="1198" spans="1:18">
      <c r="A1198" s="721"/>
      <c r="B1198" s="721">
        <v>2</v>
      </c>
      <c r="C1198" s="722" t="s">
        <v>4274</v>
      </c>
      <c r="D1198" s="723" t="s">
        <v>23</v>
      </c>
      <c r="E1198" s="721" t="s">
        <v>254</v>
      </c>
      <c r="F1198" s="721" t="s">
        <v>4267</v>
      </c>
      <c r="G1198" s="774">
        <v>30567</v>
      </c>
      <c r="H1198" s="724">
        <f t="shared" ca="1" si="20"/>
        <v>36</v>
      </c>
      <c r="I1198" s="725" t="s">
        <v>1403</v>
      </c>
      <c r="J1198" s="721" t="s">
        <v>258</v>
      </c>
      <c r="K1198" s="721" t="s">
        <v>165</v>
      </c>
      <c r="L1198" s="726"/>
      <c r="M1198" s="726" t="s">
        <v>6426</v>
      </c>
      <c r="N1198" s="722" t="s">
        <v>4179</v>
      </c>
      <c r="O1198" s="721" t="s">
        <v>6640</v>
      </c>
      <c r="P1198" s="722" t="s">
        <v>4273</v>
      </c>
      <c r="Q1198" s="722" t="s">
        <v>4270</v>
      </c>
      <c r="R1198" s="902" t="s">
        <v>6966</v>
      </c>
    </row>
    <row r="1199" spans="1:18">
      <c r="A1199" s="721"/>
      <c r="B1199" s="721">
        <v>3</v>
      </c>
      <c r="C1199" s="722" t="s">
        <v>4276</v>
      </c>
      <c r="D1199" s="723" t="s">
        <v>23</v>
      </c>
      <c r="E1199" s="721" t="s">
        <v>254</v>
      </c>
      <c r="F1199" s="721" t="s">
        <v>4267</v>
      </c>
      <c r="G1199" s="774">
        <v>32086</v>
      </c>
      <c r="H1199" s="724">
        <f t="shared" ca="1" si="20"/>
        <v>32</v>
      </c>
      <c r="I1199" s="725" t="s">
        <v>1403</v>
      </c>
      <c r="J1199" s="721" t="s">
        <v>258</v>
      </c>
      <c r="K1199" s="721" t="s">
        <v>165</v>
      </c>
      <c r="L1199" s="726"/>
      <c r="M1199" s="726" t="s">
        <v>6426</v>
      </c>
      <c r="N1199" s="722" t="s">
        <v>4179</v>
      </c>
      <c r="O1199" s="721" t="s">
        <v>6640</v>
      </c>
      <c r="P1199" s="722" t="s">
        <v>4275</v>
      </c>
      <c r="Q1199" s="722" t="s">
        <v>4270</v>
      </c>
      <c r="R1199" t="s">
        <v>6966</v>
      </c>
    </row>
    <row r="1200" spans="1:18">
      <c r="A1200" s="721"/>
      <c r="B1200" s="721">
        <v>4</v>
      </c>
      <c r="C1200" s="722" t="s">
        <v>4278</v>
      </c>
      <c r="D1200" s="723" t="s">
        <v>23</v>
      </c>
      <c r="E1200" s="721" t="s">
        <v>254</v>
      </c>
      <c r="F1200" s="721" t="s">
        <v>4267</v>
      </c>
      <c r="G1200" s="774">
        <v>35697</v>
      </c>
      <c r="H1200" s="724">
        <f t="shared" ca="1" si="20"/>
        <v>22</v>
      </c>
      <c r="I1200" s="725" t="s">
        <v>1403</v>
      </c>
      <c r="J1200" s="721" t="s">
        <v>241</v>
      </c>
      <c r="K1200" s="721" t="s">
        <v>6623</v>
      </c>
      <c r="L1200" s="726"/>
      <c r="M1200" s="726" t="s">
        <v>6426</v>
      </c>
      <c r="N1200" s="722" t="s">
        <v>4179</v>
      </c>
      <c r="O1200" s="721" t="s">
        <v>6640</v>
      </c>
      <c r="P1200" s="722" t="s">
        <v>4277</v>
      </c>
      <c r="Q1200" s="722" t="s">
        <v>4270</v>
      </c>
      <c r="R1200" t="s">
        <v>6966</v>
      </c>
    </row>
    <row r="1201" spans="1:18">
      <c r="A1201" s="721">
        <v>340</v>
      </c>
      <c r="B1201" s="721">
        <v>1</v>
      </c>
      <c r="C1201" s="722" t="s">
        <v>4280</v>
      </c>
      <c r="D1201" s="723" t="s">
        <v>23</v>
      </c>
      <c r="E1201" s="721" t="s">
        <v>221</v>
      </c>
      <c r="F1201" s="721" t="s">
        <v>4281</v>
      </c>
      <c r="G1201" s="774">
        <v>19481</v>
      </c>
      <c r="H1201" s="724">
        <f t="shared" ca="1" si="20"/>
        <v>66</v>
      </c>
      <c r="I1201" s="725" t="s">
        <v>1403</v>
      </c>
      <c r="J1201" s="721" t="s">
        <v>241</v>
      </c>
      <c r="K1201" s="721" t="s">
        <v>165</v>
      </c>
      <c r="L1201" s="726"/>
      <c r="M1201" s="726" t="s">
        <v>6426</v>
      </c>
      <c r="N1201" s="722" t="s">
        <v>4179</v>
      </c>
      <c r="O1201" s="721" t="s">
        <v>222</v>
      </c>
      <c r="P1201" s="722" t="s">
        <v>4279</v>
      </c>
      <c r="Q1201" s="722" t="s">
        <v>4284</v>
      </c>
      <c r="R1201" t="s">
        <v>6966</v>
      </c>
    </row>
    <row r="1202" spans="1:18">
      <c r="A1202" s="721"/>
      <c r="B1202" s="721">
        <v>2</v>
      </c>
      <c r="C1202" s="722" t="s">
        <v>4286</v>
      </c>
      <c r="D1202" s="723" t="s">
        <v>16</v>
      </c>
      <c r="E1202" s="721" t="s">
        <v>221</v>
      </c>
      <c r="F1202" s="721" t="s">
        <v>4281</v>
      </c>
      <c r="G1202" s="774">
        <v>25034</v>
      </c>
      <c r="H1202" s="724">
        <f t="shared" ca="1" si="20"/>
        <v>51</v>
      </c>
      <c r="I1202" s="725" t="s">
        <v>1403</v>
      </c>
      <c r="J1202" s="721" t="s">
        <v>241</v>
      </c>
      <c r="K1202" s="721" t="s">
        <v>6621</v>
      </c>
      <c r="L1202" s="726"/>
      <c r="M1202" s="726" t="s">
        <v>6426</v>
      </c>
      <c r="N1202" s="722" t="s">
        <v>4179</v>
      </c>
      <c r="O1202" s="721" t="s">
        <v>245</v>
      </c>
      <c r="P1202" s="722" t="s">
        <v>4285</v>
      </c>
      <c r="Q1202" s="722" t="s">
        <v>4284</v>
      </c>
      <c r="R1202" t="s">
        <v>6966</v>
      </c>
    </row>
    <row r="1203" spans="1:18">
      <c r="A1203" s="721">
        <v>341</v>
      </c>
      <c r="B1203" s="721">
        <v>1</v>
      </c>
      <c r="C1203" s="722" t="s">
        <v>333</v>
      </c>
      <c r="D1203" s="723" t="s">
        <v>23</v>
      </c>
      <c r="E1203" s="721" t="s">
        <v>221</v>
      </c>
      <c r="F1203" s="721" t="s">
        <v>4281</v>
      </c>
      <c r="G1203" s="774">
        <v>33031</v>
      </c>
      <c r="H1203" s="724">
        <f ca="1">DATEDIF(G1203,TODAY(),"Y")</f>
        <v>29</v>
      </c>
      <c r="I1203" s="725" t="s">
        <v>1403</v>
      </c>
      <c r="J1203" s="721" t="s">
        <v>267</v>
      </c>
      <c r="K1203" s="721" t="s">
        <v>165</v>
      </c>
      <c r="L1203" s="726"/>
      <c r="M1203" s="726" t="s">
        <v>6426</v>
      </c>
      <c r="N1203" s="722" t="s">
        <v>4179</v>
      </c>
      <c r="O1203" s="721" t="s">
        <v>222</v>
      </c>
      <c r="P1203" s="741" t="s">
        <v>4289</v>
      </c>
      <c r="Q1203" s="727" t="s">
        <v>6730</v>
      </c>
      <c r="R1203" t="s">
        <v>6966</v>
      </c>
    </row>
    <row r="1204" spans="1:18">
      <c r="A1204" s="721"/>
      <c r="B1204" s="721">
        <v>2</v>
      </c>
      <c r="C1204" s="722" t="s">
        <v>6728</v>
      </c>
      <c r="D1204" s="723" t="s">
        <v>16</v>
      </c>
      <c r="E1204" s="721" t="s">
        <v>221</v>
      </c>
      <c r="F1204" s="721" t="s">
        <v>4297</v>
      </c>
      <c r="G1204" s="774">
        <v>34196</v>
      </c>
      <c r="H1204" s="724">
        <f ca="1">DATEDIF(G1204,TODAY(),"Y")</f>
        <v>26</v>
      </c>
      <c r="I1204" s="725" t="s">
        <v>1403</v>
      </c>
      <c r="J1204" s="721" t="s">
        <v>267</v>
      </c>
      <c r="K1204" s="721" t="s">
        <v>6621</v>
      </c>
      <c r="L1204" s="726"/>
      <c r="M1204" s="726" t="s">
        <v>6426</v>
      </c>
      <c r="N1204" s="722" t="s">
        <v>4179</v>
      </c>
      <c r="O1204" s="721" t="s">
        <v>245</v>
      </c>
      <c r="P1204" s="727" t="s">
        <v>6694</v>
      </c>
      <c r="Q1204" s="727" t="s">
        <v>6730</v>
      </c>
      <c r="R1204" t="s">
        <v>6966</v>
      </c>
    </row>
    <row r="1205" spans="1:18">
      <c r="A1205" s="721"/>
      <c r="B1205" s="721">
        <v>3</v>
      </c>
      <c r="C1205" s="722" t="s">
        <v>6693</v>
      </c>
      <c r="D1205" s="723" t="s">
        <v>16</v>
      </c>
      <c r="E1205" s="721" t="s">
        <v>254</v>
      </c>
      <c r="F1205" s="721" t="s">
        <v>229</v>
      </c>
      <c r="G1205" s="774">
        <v>42427</v>
      </c>
      <c r="H1205" s="724">
        <f ca="1">DATEDIF(G1205,TODAY(),"Y")</f>
        <v>4</v>
      </c>
      <c r="I1205" s="725" t="s">
        <v>1403</v>
      </c>
      <c r="J1205" s="721" t="s">
        <v>6624</v>
      </c>
      <c r="K1205" s="721" t="s">
        <v>6622</v>
      </c>
      <c r="L1205" s="726"/>
      <c r="M1205" s="726" t="s">
        <v>6426</v>
      </c>
      <c r="N1205" s="722" t="s">
        <v>4179</v>
      </c>
      <c r="O1205" s="721" t="s">
        <v>6640</v>
      </c>
      <c r="P1205" s="771" t="s">
        <v>6729</v>
      </c>
      <c r="Q1205" s="727" t="s">
        <v>6730</v>
      </c>
      <c r="R1205" t="s">
        <v>6966</v>
      </c>
    </row>
    <row r="1206" spans="1:18">
      <c r="A1206" s="721">
        <v>342</v>
      </c>
      <c r="B1206" s="721">
        <v>1</v>
      </c>
      <c r="C1206" s="722" t="s">
        <v>4291</v>
      </c>
      <c r="D1206" s="723" t="s">
        <v>23</v>
      </c>
      <c r="E1206" s="721" t="s">
        <v>221</v>
      </c>
      <c r="F1206" s="721" t="s">
        <v>4292</v>
      </c>
      <c r="G1206" s="774">
        <v>23091</v>
      </c>
      <c r="H1206" s="724">
        <f t="shared" ca="1" si="20"/>
        <v>57</v>
      </c>
      <c r="I1206" s="725" t="s">
        <v>1403</v>
      </c>
      <c r="J1206" s="721" t="s">
        <v>267</v>
      </c>
      <c r="K1206" s="721" t="s">
        <v>165</v>
      </c>
      <c r="L1206" s="726"/>
      <c r="M1206" s="726" t="s">
        <v>6426</v>
      </c>
      <c r="N1206" s="722" t="s">
        <v>4179</v>
      </c>
      <c r="O1206" s="721" t="s">
        <v>222</v>
      </c>
      <c r="P1206" s="722" t="s">
        <v>4290</v>
      </c>
      <c r="Q1206" s="722" t="s">
        <v>4294</v>
      </c>
      <c r="R1206" t="s">
        <v>6966</v>
      </c>
    </row>
    <row r="1207" spans="1:18">
      <c r="A1207" s="721"/>
      <c r="B1207" s="721">
        <v>2</v>
      </c>
      <c r="C1207" s="722" t="s">
        <v>4296</v>
      </c>
      <c r="D1207" s="723" t="s">
        <v>16</v>
      </c>
      <c r="E1207" s="721" t="s">
        <v>221</v>
      </c>
      <c r="F1207" s="721" t="s">
        <v>4297</v>
      </c>
      <c r="G1207" s="774">
        <v>28047</v>
      </c>
      <c r="H1207" s="724">
        <f t="shared" ca="1" si="20"/>
        <v>43</v>
      </c>
      <c r="I1207" s="725" t="s">
        <v>1403</v>
      </c>
      <c r="J1207" s="721" t="s">
        <v>258</v>
      </c>
      <c r="K1207" s="721" t="s">
        <v>6621</v>
      </c>
      <c r="L1207" s="726"/>
      <c r="M1207" s="726" t="s">
        <v>6426</v>
      </c>
      <c r="N1207" s="722" t="s">
        <v>4179</v>
      </c>
      <c r="O1207" s="721" t="s">
        <v>245</v>
      </c>
      <c r="P1207" s="722" t="s">
        <v>4295</v>
      </c>
      <c r="Q1207" s="722" t="s">
        <v>4294</v>
      </c>
      <c r="R1207" t="s">
        <v>6966</v>
      </c>
    </row>
    <row r="1208" spans="1:18">
      <c r="A1208" s="721"/>
      <c r="B1208" s="721">
        <v>3</v>
      </c>
      <c r="C1208" s="722" t="s">
        <v>4301</v>
      </c>
      <c r="D1208" s="723" t="s">
        <v>23</v>
      </c>
      <c r="E1208" s="721" t="s">
        <v>254</v>
      </c>
      <c r="F1208" s="721" t="s">
        <v>22</v>
      </c>
      <c r="G1208" s="774">
        <v>35090</v>
      </c>
      <c r="H1208" s="724">
        <f t="shared" ca="1" si="20"/>
        <v>24</v>
      </c>
      <c r="I1208" s="725" t="s">
        <v>1403</v>
      </c>
      <c r="J1208" s="721" t="s">
        <v>267</v>
      </c>
      <c r="K1208" s="721" t="s">
        <v>6623</v>
      </c>
      <c r="L1208" s="726"/>
      <c r="M1208" s="726" t="s">
        <v>6426</v>
      </c>
      <c r="N1208" s="722" t="s">
        <v>4179</v>
      </c>
      <c r="O1208" s="721" t="s">
        <v>6640</v>
      </c>
      <c r="P1208" s="722" t="s">
        <v>4300</v>
      </c>
      <c r="Q1208" s="722" t="s">
        <v>4294</v>
      </c>
      <c r="R1208" t="s">
        <v>6966</v>
      </c>
    </row>
    <row r="1209" spans="1:18">
      <c r="A1209" s="721"/>
      <c r="B1209" s="721">
        <v>4</v>
      </c>
      <c r="C1209" s="722" t="s">
        <v>4303</v>
      </c>
      <c r="D1209" s="723" t="s">
        <v>23</v>
      </c>
      <c r="E1209" s="721" t="s">
        <v>254</v>
      </c>
      <c r="F1209" s="721" t="s">
        <v>2109</v>
      </c>
      <c r="G1209" s="774">
        <v>36499</v>
      </c>
      <c r="H1209" s="724">
        <f t="shared" ca="1" si="20"/>
        <v>20</v>
      </c>
      <c r="I1209" s="725" t="s">
        <v>1403</v>
      </c>
      <c r="J1209" s="721" t="s">
        <v>262</v>
      </c>
      <c r="K1209" s="721" t="s">
        <v>6623</v>
      </c>
      <c r="L1209" s="726"/>
      <c r="M1209" s="726" t="s">
        <v>6426</v>
      </c>
      <c r="N1209" s="722" t="s">
        <v>4179</v>
      </c>
      <c r="O1209" s="721" t="s">
        <v>6640</v>
      </c>
      <c r="P1209" s="722" t="s">
        <v>4302</v>
      </c>
      <c r="Q1209" s="722" t="s">
        <v>4294</v>
      </c>
      <c r="R1209" t="s">
        <v>6966</v>
      </c>
    </row>
    <row r="1210" spans="1:18">
      <c r="A1210" s="721"/>
      <c r="B1210" s="721">
        <v>5</v>
      </c>
      <c r="C1210" s="722" t="s">
        <v>4305</v>
      </c>
      <c r="D1210" s="723" t="s">
        <v>16</v>
      </c>
      <c r="E1210" s="721" t="s">
        <v>254</v>
      </c>
      <c r="F1210" s="721" t="s">
        <v>230</v>
      </c>
      <c r="G1210" s="774">
        <v>38739</v>
      </c>
      <c r="H1210" s="724">
        <f t="shared" ca="1" si="20"/>
        <v>14</v>
      </c>
      <c r="I1210" s="725" t="s">
        <v>1403</v>
      </c>
      <c r="J1210" s="721" t="s">
        <v>249</v>
      </c>
      <c r="K1210" s="721" t="s">
        <v>6623</v>
      </c>
      <c r="L1210" s="726"/>
      <c r="M1210" s="726" t="s">
        <v>6426</v>
      </c>
      <c r="N1210" s="722" t="s">
        <v>4179</v>
      </c>
      <c r="O1210" s="721" t="s">
        <v>6640</v>
      </c>
      <c r="P1210" s="722" t="s">
        <v>4304</v>
      </c>
      <c r="Q1210" s="722" t="s">
        <v>4294</v>
      </c>
      <c r="R1210" t="s">
        <v>6966</v>
      </c>
    </row>
    <row r="1211" spans="1:18">
      <c r="A1211" s="721">
        <v>343</v>
      </c>
      <c r="B1211" s="721">
        <v>1</v>
      </c>
      <c r="C1211" s="722" t="s">
        <v>4307</v>
      </c>
      <c r="D1211" s="723" t="s">
        <v>23</v>
      </c>
      <c r="E1211" s="721" t="s">
        <v>221</v>
      </c>
      <c r="F1211" s="721" t="s">
        <v>4308</v>
      </c>
      <c r="G1211" s="774">
        <v>26964</v>
      </c>
      <c r="H1211" s="724">
        <f t="shared" ca="1" si="20"/>
        <v>46</v>
      </c>
      <c r="I1211" s="725" t="s">
        <v>4508</v>
      </c>
      <c r="J1211" s="721" t="s">
        <v>267</v>
      </c>
      <c r="K1211" s="721" t="s">
        <v>165</v>
      </c>
      <c r="L1211" s="726"/>
      <c r="M1211" s="726" t="s">
        <v>6426</v>
      </c>
      <c r="N1211" s="722" t="s">
        <v>4179</v>
      </c>
      <c r="O1211" s="721" t="s">
        <v>222</v>
      </c>
      <c r="P1211" s="722" t="s">
        <v>4306</v>
      </c>
      <c r="Q1211" s="722" t="s">
        <v>4311</v>
      </c>
      <c r="R1211" t="s">
        <v>6966</v>
      </c>
    </row>
    <row r="1212" spans="1:18">
      <c r="A1212" s="721"/>
      <c r="B1212" s="721">
        <v>2</v>
      </c>
      <c r="C1212" s="722" t="s">
        <v>4314</v>
      </c>
      <c r="D1212" s="723" t="s">
        <v>16</v>
      </c>
      <c r="E1212" s="721" t="s">
        <v>221</v>
      </c>
      <c r="F1212" s="721" t="s">
        <v>4315</v>
      </c>
      <c r="G1212" s="774">
        <v>27346</v>
      </c>
      <c r="H1212" s="724">
        <f t="shared" ca="1" si="20"/>
        <v>45</v>
      </c>
      <c r="I1212" s="725" t="s">
        <v>4508</v>
      </c>
      <c r="J1212" s="721" t="s">
        <v>267</v>
      </c>
      <c r="K1212" s="721" t="s">
        <v>6621</v>
      </c>
      <c r="L1212" s="726"/>
      <c r="M1212" s="726" t="s">
        <v>6426</v>
      </c>
      <c r="N1212" s="722" t="s">
        <v>4179</v>
      </c>
      <c r="O1212" s="721" t="s">
        <v>245</v>
      </c>
      <c r="P1212" s="722" t="s">
        <v>4313</v>
      </c>
      <c r="Q1212" s="722" t="s">
        <v>4311</v>
      </c>
      <c r="R1212" t="s">
        <v>6966</v>
      </c>
    </row>
    <row r="1213" spans="1:18">
      <c r="A1213" s="721"/>
      <c r="B1213" s="721">
        <v>3</v>
      </c>
      <c r="C1213" s="722" t="s">
        <v>4319</v>
      </c>
      <c r="D1213" s="723" t="s">
        <v>16</v>
      </c>
      <c r="E1213" s="721" t="s">
        <v>254</v>
      </c>
      <c r="F1213" s="721" t="s">
        <v>376</v>
      </c>
      <c r="G1213" s="774">
        <v>35962</v>
      </c>
      <c r="H1213" s="724">
        <f t="shared" ca="1" si="20"/>
        <v>21</v>
      </c>
      <c r="I1213" s="725" t="s">
        <v>4508</v>
      </c>
      <c r="J1213" s="721" t="s">
        <v>267</v>
      </c>
      <c r="K1213" s="721" t="s">
        <v>6623</v>
      </c>
      <c r="L1213" s="726"/>
      <c r="M1213" s="726" t="s">
        <v>6426</v>
      </c>
      <c r="N1213" s="722" t="s">
        <v>4179</v>
      </c>
      <c r="O1213" s="721" t="s">
        <v>6640</v>
      </c>
      <c r="P1213" s="722" t="s">
        <v>4318</v>
      </c>
      <c r="Q1213" s="722" t="s">
        <v>4311</v>
      </c>
      <c r="R1213" t="s">
        <v>6966</v>
      </c>
    </row>
    <row r="1214" spans="1:18">
      <c r="A1214" s="721"/>
      <c r="B1214" s="721">
        <v>4</v>
      </c>
      <c r="C1214" s="722" t="s">
        <v>4321</v>
      </c>
      <c r="D1214" s="723" t="s">
        <v>16</v>
      </c>
      <c r="E1214" s="721" t="s">
        <v>254</v>
      </c>
      <c r="F1214" s="721" t="s">
        <v>4308</v>
      </c>
      <c r="G1214" s="774">
        <v>36800</v>
      </c>
      <c r="H1214" s="724">
        <f t="shared" ca="1" si="20"/>
        <v>19</v>
      </c>
      <c r="I1214" s="725" t="s">
        <v>4508</v>
      </c>
      <c r="J1214" s="721" t="s">
        <v>320</v>
      </c>
      <c r="K1214" s="721" t="s">
        <v>6623</v>
      </c>
      <c r="L1214" s="726"/>
      <c r="M1214" s="726" t="s">
        <v>6426</v>
      </c>
      <c r="N1214" s="722" t="s">
        <v>4179</v>
      </c>
      <c r="O1214" s="721" t="s">
        <v>6640</v>
      </c>
      <c r="P1214" s="722" t="s">
        <v>4320</v>
      </c>
      <c r="Q1214" s="722" t="s">
        <v>4311</v>
      </c>
      <c r="R1214" t="s">
        <v>6966</v>
      </c>
    </row>
    <row r="1215" spans="1:18">
      <c r="A1215" s="721"/>
      <c r="B1215" s="721">
        <v>5</v>
      </c>
      <c r="C1215" s="722" t="s">
        <v>4323</v>
      </c>
      <c r="D1215" s="723" t="s">
        <v>23</v>
      </c>
      <c r="E1215" s="721" t="s">
        <v>254</v>
      </c>
      <c r="F1215" s="721" t="s">
        <v>22</v>
      </c>
      <c r="G1215" s="774">
        <v>38843</v>
      </c>
      <c r="H1215" s="724">
        <f t="shared" ca="1" si="20"/>
        <v>13</v>
      </c>
      <c r="I1215" s="725" t="s">
        <v>4508</v>
      </c>
      <c r="J1215" s="721" t="s">
        <v>249</v>
      </c>
      <c r="K1215" s="721" t="s">
        <v>6623</v>
      </c>
      <c r="L1215" s="726"/>
      <c r="M1215" s="726" t="s">
        <v>6426</v>
      </c>
      <c r="N1215" s="722" t="s">
        <v>4179</v>
      </c>
      <c r="O1215" s="721" t="s">
        <v>6640</v>
      </c>
      <c r="P1215" s="722" t="s">
        <v>4322</v>
      </c>
      <c r="Q1215" s="722" t="s">
        <v>4311</v>
      </c>
      <c r="R1215" t="s">
        <v>6966</v>
      </c>
    </row>
    <row r="1216" spans="1:18">
      <c r="A1216" s="721"/>
      <c r="B1216" s="721">
        <v>6</v>
      </c>
      <c r="C1216" s="722" t="s">
        <v>4325</v>
      </c>
      <c r="D1216" s="723" t="s">
        <v>16</v>
      </c>
      <c r="E1216" s="721" t="s">
        <v>254</v>
      </c>
      <c r="F1216" s="721" t="s">
        <v>22</v>
      </c>
      <c r="G1216" s="774">
        <v>39577</v>
      </c>
      <c r="H1216" s="724">
        <f t="shared" ca="1" si="20"/>
        <v>11</v>
      </c>
      <c r="I1216" s="725" t="s">
        <v>4508</v>
      </c>
      <c r="J1216" s="721" t="s">
        <v>249</v>
      </c>
      <c r="K1216" s="721" t="s">
        <v>6623</v>
      </c>
      <c r="L1216" s="726"/>
      <c r="M1216" s="726" t="s">
        <v>6426</v>
      </c>
      <c r="N1216" s="722" t="s">
        <v>4179</v>
      </c>
      <c r="O1216" s="721" t="s">
        <v>6640</v>
      </c>
      <c r="P1216" s="734" t="s">
        <v>4324</v>
      </c>
      <c r="Q1216" s="722" t="s">
        <v>4311</v>
      </c>
      <c r="R1216" t="s">
        <v>6966</v>
      </c>
    </row>
    <row r="1217" spans="1:18">
      <c r="A1217" s="721"/>
      <c r="B1217" s="721">
        <v>7</v>
      </c>
      <c r="C1217" s="722" t="s">
        <v>4327</v>
      </c>
      <c r="D1217" s="723" t="s">
        <v>23</v>
      </c>
      <c r="E1217" s="721" t="s">
        <v>254</v>
      </c>
      <c r="F1217" s="721" t="s">
        <v>22</v>
      </c>
      <c r="G1217" s="774">
        <v>40205</v>
      </c>
      <c r="H1217" s="724">
        <f t="shared" ca="1" si="20"/>
        <v>10</v>
      </c>
      <c r="I1217" s="725" t="s">
        <v>4508</v>
      </c>
      <c r="J1217" s="721" t="s">
        <v>249</v>
      </c>
      <c r="K1217" s="721" t="s">
        <v>6623</v>
      </c>
      <c r="L1217" s="726"/>
      <c r="M1217" s="726" t="s">
        <v>6426</v>
      </c>
      <c r="N1217" s="722" t="s">
        <v>4179</v>
      </c>
      <c r="O1217" s="721" t="s">
        <v>6640</v>
      </c>
      <c r="P1217" s="734" t="s">
        <v>4326</v>
      </c>
      <c r="Q1217" s="722" t="s">
        <v>4311</v>
      </c>
      <c r="R1217" t="s">
        <v>6966</v>
      </c>
    </row>
    <row r="1218" spans="1:18">
      <c r="A1218" s="721">
        <v>344</v>
      </c>
      <c r="B1218" s="721">
        <v>1</v>
      </c>
      <c r="C1218" s="722" t="s">
        <v>2900</v>
      </c>
      <c r="D1218" s="723" t="s">
        <v>23</v>
      </c>
      <c r="E1218" s="721" t="s">
        <v>221</v>
      </c>
      <c r="F1218" s="721" t="s">
        <v>297</v>
      </c>
      <c r="G1218" s="774">
        <v>24603</v>
      </c>
      <c r="H1218" s="724">
        <f t="shared" ca="1" si="20"/>
        <v>52</v>
      </c>
      <c r="I1218" s="725" t="s">
        <v>1403</v>
      </c>
      <c r="J1218" s="721" t="s">
        <v>241</v>
      </c>
      <c r="K1218" s="721" t="s">
        <v>165</v>
      </c>
      <c r="L1218" s="726"/>
      <c r="M1218" s="726" t="s">
        <v>6426</v>
      </c>
      <c r="N1218" s="722" t="s">
        <v>4179</v>
      </c>
      <c r="O1218" s="721" t="s">
        <v>222</v>
      </c>
      <c r="P1218" s="722" t="s">
        <v>4328</v>
      </c>
      <c r="Q1218" s="722" t="s">
        <v>4330</v>
      </c>
      <c r="R1218" t="s">
        <v>6966</v>
      </c>
    </row>
    <row r="1219" spans="1:18">
      <c r="A1219" s="721"/>
      <c r="B1219" s="738">
        <v>2</v>
      </c>
      <c r="C1219" s="722" t="s">
        <v>4333</v>
      </c>
      <c r="D1219" s="723" t="s">
        <v>16</v>
      </c>
      <c r="E1219" s="721" t="s">
        <v>221</v>
      </c>
      <c r="F1219" s="721" t="s">
        <v>297</v>
      </c>
      <c r="G1219" s="774">
        <v>24603</v>
      </c>
      <c r="H1219" s="724">
        <f t="shared" ca="1" si="20"/>
        <v>52</v>
      </c>
      <c r="I1219" s="725" t="s">
        <v>1403</v>
      </c>
      <c r="J1219" s="721" t="s">
        <v>241</v>
      </c>
      <c r="K1219" s="721" t="s">
        <v>6621</v>
      </c>
      <c r="L1219" s="726"/>
      <c r="M1219" s="726" t="s">
        <v>6426</v>
      </c>
      <c r="N1219" s="722" t="s">
        <v>4179</v>
      </c>
      <c r="O1219" s="721" t="s">
        <v>245</v>
      </c>
      <c r="P1219" s="722" t="s">
        <v>4332</v>
      </c>
      <c r="Q1219" s="722" t="s">
        <v>4330</v>
      </c>
      <c r="R1219" t="s">
        <v>6966</v>
      </c>
    </row>
    <row r="1220" spans="1:18">
      <c r="A1220" s="721">
        <v>345</v>
      </c>
      <c r="B1220" s="721">
        <v>1</v>
      </c>
      <c r="C1220" s="722" t="s">
        <v>4336</v>
      </c>
      <c r="D1220" s="723" t="s">
        <v>23</v>
      </c>
      <c r="E1220" s="721" t="s">
        <v>221</v>
      </c>
      <c r="F1220" s="721" t="s">
        <v>4337</v>
      </c>
      <c r="G1220" s="774">
        <v>28304</v>
      </c>
      <c r="H1220" s="724">
        <f t="shared" ca="1" si="20"/>
        <v>42</v>
      </c>
      <c r="I1220" s="725" t="s">
        <v>1403</v>
      </c>
      <c r="J1220" s="721" t="s">
        <v>241</v>
      </c>
      <c r="K1220" s="721" t="s">
        <v>6822</v>
      </c>
      <c r="L1220" s="726"/>
      <c r="M1220" s="726" t="s">
        <v>6426</v>
      </c>
      <c r="N1220" s="722" t="s">
        <v>4179</v>
      </c>
      <c r="O1220" s="721" t="s">
        <v>222</v>
      </c>
      <c r="P1220" s="734" t="s">
        <v>4335</v>
      </c>
      <c r="Q1220" s="734" t="s">
        <v>4340</v>
      </c>
      <c r="R1220" t="s">
        <v>6966</v>
      </c>
    </row>
    <row r="1221" spans="1:18">
      <c r="A1221" s="721"/>
      <c r="B1221" s="721">
        <v>2</v>
      </c>
      <c r="C1221" s="722" t="s">
        <v>4342</v>
      </c>
      <c r="D1221" s="723" t="s">
        <v>16</v>
      </c>
      <c r="E1221" s="721" t="s">
        <v>221</v>
      </c>
      <c r="F1221" s="721" t="s">
        <v>733</v>
      </c>
      <c r="G1221" s="774">
        <v>32151</v>
      </c>
      <c r="H1221" s="724">
        <f t="shared" ca="1" si="20"/>
        <v>32</v>
      </c>
      <c r="I1221" s="725" t="s">
        <v>1403</v>
      </c>
      <c r="J1221" s="721" t="s">
        <v>258</v>
      </c>
      <c r="K1221" s="721" t="s">
        <v>6621</v>
      </c>
      <c r="L1221" s="726"/>
      <c r="M1221" s="726" t="s">
        <v>6426</v>
      </c>
      <c r="N1221" s="722" t="s">
        <v>4179</v>
      </c>
      <c r="O1221" s="721" t="s">
        <v>245</v>
      </c>
      <c r="P1221" s="734" t="s">
        <v>4341</v>
      </c>
      <c r="Q1221" s="734" t="s">
        <v>4340</v>
      </c>
      <c r="R1221" t="s">
        <v>6966</v>
      </c>
    </row>
    <row r="1222" spans="1:18">
      <c r="A1222" s="721"/>
      <c r="B1222" s="721">
        <v>3</v>
      </c>
      <c r="C1222" s="722" t="s">
        <v>4344</v>
      </c>
      <c r="D1222" s="723" t="s">
        <v>23</v>
      </c>
      <c r="E1222" s="721" t="s">
        <v>254</v>
      </c>
      <c r="F1222" s="721" t="s">
        <v>4345</v>
      </c>
      <c r="G1222" s="774">
        <v>38867</v>
      </c>
      <c r="H1222" s="724">
        <f t="shared" ca="1" si="20"/>
        <v>13</v>
      </c>
      <c r="I1222" s="725" t="s">
        <v>1403</v>
      </c>
      <c r="J1222" s="721" t="s">
        <v>249</v>
      </c>
      <c r="K1222" s="721" t="s">
        <v>6623</v>
      </c>
      <c r="L1222" s="726"/>
      <c r="M1222" s="726" t="s">
        <v>6426</v>
      </c>
      <c r="N1222" s="722" t="s">
        <v>4179</v>
      </c>
      <c r="O1222" s="721" t="s">
        <v>6640</v>
      </c>
      <c r="P1222" s="734" t="s">
        <v>4343</v>
      </c>
      <c r="Q1222" s="734" t="s">
        <v>4340</v>
      </c>
      <c r="R1222" t="s">
        <v>6966</v>
      </c>
    </row>
    <row r="1223" spans="1:18">
      <c r="A1223" s="721">
        <v>346</v>
      </c>
      <c r="B1223" s="721">
        <v>1</v>
      </c>
      <c r="C1223" s="722" t="s">
        <v>3177</v>
      </c>
      <c r="D1223" s="723" t="s">
        <v>23</v>
      </c>
      <c r="E1223" s="721" t="s">
        <v>221</v>
      </c>
      <c r="F1223" s="721" t="s">
        <v>4349</v>
      </c>
      <c r="G1223" s="774">
        <v>20760</v>
      </c>
      <c r="H1223" s="724">
        <f t="shared" ca="1" si="20"/>
        <v>63</v>
      </c>
      <c r="I1223" s="725" t="s">
        <v>1403</v>
      </c>
      <c r="J1223" s="721" t="s">
        <v>258</v>
      </c>
      <c r="K1223" s="721" t="s">
        <v>165</v>
      </c>
      <c r="L1223" s="726"/>
      <c r="M1223" s="726" t="s">
        <v>6426</v>
      </c>
      <c r="N1223" s="722" t="s">
        <v>4179</v>
      </c>
      <c r="O1223" s="721" t="s">
        <v>222</v>
      </c>
      <c r="P1223" s="734" t="s">
        <v>4348</v>
      </c>
      <c r="Q1223" s="734" t="s">
        <v>4352</v>
      </c>
      <c r="R1223" t="s">
        <v>6966</v>
      </c>
    </row>
    <row r="1224" spans="1:18">
      <c r="A1224" s="721"/>
      <c r="B1224" s="721">
        <v>2</v>
      </c>
      <c r="C1224" s="722" t="s">
        <v>1296</v>
      </c>
      <c r="D1224" s="723" t="s">
        <v>16</v>
      </c>
      <c r="E1224" s="721" t="s">
        <v>221</v>
      </c>
      <c r="F1224" s="721" t="s">
        <v>22</v>
      </c>
      <c r="G1224" s="774">
        <v>22262</v>
      </c>
      <c r="H1224" s="724">
        <f t="shared" ca="1" si="20"/>
        <v>59</v>
      </c>
      <c r="I1224" s="725" t="s">
        <v>1403</v>
      </c>
      <c r="J1224" s="721" t="s">
        <v>241</v>
      </c>
      <c r="K1224" s="721" t="s">
        <v>6621</v>
      </c>
      <c r="L1224" s="726"/>
      <c r="M1224" s="726" t="s">
        <v>6426</v>
      </c>
      <c r="N1224" s="722" t="s">
        <v>4179</v>
      </c>
      <c r="O1224" s="721" t="s">
        <v>245</v>
      </c>
      <c r="P1224" s="734" t="s">
        <v>4353</v>
      </c>
      <c r="Q1224" s="734" t="s">
        <v>4352</v>
      </c>
      <c r="R1224" t="s">
        <v>6966</v>
      </c>
    </row>
    <row r="1225" spans="1:18">
      <c r="A1225" s="721"/>
      <c r="B1225" s="721">
        <v>3</v>
      </c>
      <c r="C1225" s="722" t="s">
        <v>4357</v>
      </c>
      <c r="D1225" s="723" t="s">
        <v>16</v>
      </c>
      <c r="E1225" s="721" t="s">
        <v>254</v>
      </c>
      <c r="F1225" s="721" t="s">
        <v>22</v>
      </c>
      <c r="G1225" s="774">
        <v>31758</v>
      </c>
      <c r="H1225" s="724">
        <f t="shared" ca="1" si="20"/>
        <v>33</v>
      </c>
      <c r="I1225" s="725" t="s">
        <v>1403</v>
      </c>
      <c r="J1225" s="721" t="s">
        <v>267</v>
      </c>
      <c r="K1225" s="738" t="s">
        <v>6622</v>
      </c>
      <c r="L1225" s="726"/>
      <c r="M1225" s="726" t="s">
        <v>6426</v>
      </c>
      <c r="N1225" s="722" t="s">
        <v>4179</v>
      </c>
      <c r="O1225" s="721" t="s">
        <v>6640</v>
      </c>
      <c r="P1225" s="734" t="s">
        <v>4356</v>
      </c>
      <c r="Q1225" s="734" t="s">
        <v>4352</v>
      </c>
      <c r="R1225" t="s">
        <v>6966</v>
      </c>
    </row>
    <row r="1226" spans="1:18">
      <c r="A1226" s="721"/>
      <c r="B1226" s="721">
        <v>4</v>
      </c>
      <c r="C1226" s="722" t="s">
        <v>4360</v>
      </c>
      <c r="D1226" s="723" t="s">
        <v>16</v>
      </c>
      <c r="E1226" s="721" t="s">
        <v>254</v>
      </c>
      <c r="F1226" s="721" t="s">
        <v>22</v>
      </c>
      <c r="G1226" s="774">
        <v>33950</v>
      </c>
      <c r="H1226" s="724">
        <f t="shared" ca="1" si="20"/>
        <v>27</v>
      </c>
      <c r="I1226" s="725" t="s">
        <v>1403</v>
      </c>
      <c r="J1226" s="721" t="s">
        <v>344</v>
      </c>
      <c r="K1226" s="721" t="s">
        <v>6623</v>
      </c>
      <c r="L1226" s="726"/>
      <c r="M1226" s="726" t="s">
        <v>6426</v>
      </c>
      <c r="N1226" s="722" t="s">
        <v>4179</v>
      </c>
      <c r="O1226" s="721" t="s">
        <v>6640</v>
      </c>
      <c r="P1226" s="734" t="s">
        <v>4359</v>
      </c>
      <c r="Q1226" s="734" t="s">
        <v>4352</v>
      </c>
      <c r="R1226" t="s">
        <v>6966</v>
      </c>
    </row>
    <row r="1227" spans="1:18">
      <c r="A1227" s="721">
        <v>347</v>
      </c>
      <c r="B1227" s="733">
        <v>1</v>
      </c>
      <c r="C1227" s="732" t="s">
        <v>123</v>
      </c>
      <c r="D1227" s="723" t="s">
        <v>23</v>
      </c>
      <c r="E1227" s="733" t="s">
        <v>221</v>
      </c>
      <c r="F1227" s="733" t="s">
        <v>877</v>
      </c>
      <c r="G1227" s="775">
        <v>24506</v>
      </c>
      <c r="H1227" s="724">
        <f t="shared" ca="1" si="20"/>
        <v>53</v>
      </c>
      <c r="I1227" s="725" t="s">
        <v>1403</v>
      </c>
      <c r="J1227" s="733" t="s">
        <v>258</v>
      </c>
      <c r="K1227" s="733" t="s">
        <v>165</v>
      </c>
      <c r="L1227" s="726"/>
      <c r="M1227" s="726" t="s">
        <v>6426</v>
      </c>
      <c r="N1227" s="722" t="s">
        <v>4179</v>
      </c>
      <c r="O1227" s="733" t="s">
        <v>222</v>
      </c>
      <c r="P1227" s="732" t="s">
        <v>4361</v>
      </c>
      <c r="Q1227" s="732" t="s">
        <v>4364</v>
      </c>
      <c r="R1227" t="s">
        <v>6966</v>
      </c>
    </row>
    <row r="1228" spans="1:18">
      <c r="A1228" s="721"/>
      <c r="B1228" s="733">
        <v>2</v>
      </c>
      <c r="C1228" s="732" t="s">
        <v>1446</v>
      </c>
      <c r="D1228" s="723" t="s">
        <v>16</v>
      </c>
      <c r="E1228" s="733" t="s">
        <v>221</v>
      </c>
      <c r="F1228" s="733" t="s">
        <v>877</v>
      </c>
      <c r="G1228" s="775">
        <v>26848</v>
      </c>
      <c r="H1228" s="724">
        <f t="shared" ca="1" si="20"/>
        <v>46</v>
      </c>
      <c r="I1228" s="725" t="s">
        <v>1403</v>
      </c>
      <c r="J1228" s="733" t="s">
        <v>241</v>
      </c>
      <c r="K1228" s="733" t="s">
        <v>6621</v>
      </c>
      <c r="L1228" s="726"/>
      <c r="M1228" s="726" t="s">
        <v>6426</v>
      </c>
      <c r="N1228" s="722" t="s">
        <v>4179</v>
      </c>
      <c r="O1228" s="733" t="s">
        <v>245</v>
      </c>
      <c r="P1228" s="732" t="s">
        <v>4365</v>
      </c>
      <c r="Q1228" s="732" t="s">
        <v>4364</v>
      </c>
      <c r="R1228" t="s">
        <v>6966</v>
      </c>
    </row>
    <row r="1229" spans="1:18">
      <c r="A1229" s="721"/>
      <c r="B1229" s="733">
        <v>3</v>
      </c>
      <c r="C1229" s="732" t="s">
        <v>4369</v>
      </c>
      <c r="D1229" s="723" t="s">
        <v>23</v>
      </c>
      <c r="E1229" s="733" t="s">
        <v>254</v>
      </c>
      <c r="F1229" s="733" t="s">
        <v>4370</v>
      </c>
      <c r="G1229" s="775">
        <v>34373</v>
      </c>
      <c r="H1229" s="724">
        <f t="shared" ca="1" si="20"/>
        <v>26</v>
      </c>
      <c r="I1229" s="725" t="s">
        <v>1403</v>
      </c>
      <c r="J1229" s="733" t="s">
        <v>267</v>
      </c>
      <c r="K1229" s="733" t="s">
        <v>6623</v>
      </c>
      <c r="L1229" s="726"/>
      <c r="M1229" s="726" t="s">
        <v>6426</v>
      </c>
      <c r="N1229" s="722" t="s">
        <v>4179</v>
      </c>
      <c r="O1229" s="733" t="s">
        <v>6640</v>
      </c>
      <c r="P1229" s="732" t="s">
        <v>4368</v>
      </c>
      <c r="Q1229" s="732" t="s">
        <v>4364</v>
      </c>
      <c r="R1229" t="s">
        <v>6966</v>
      </c>
    </row>
    <row r="1230" spans="1:18">
      <c r="A1230" s="721">
        <v>348</v>
      </c>
      <c r="B1230" s="721">
        <v>1</v>
      </c>
      <c r="C1230" s="734" t="s">
        <v>4372</v>
      </c>
      <c r="D1230" s="742" t="s">
        <v>23</v>
      </c>
      <c r="E1230" s="737" t="s">
        <v>221</v>
      </c>
      <c r="F1230" s="737" t="s">
        <v>4373</v>
      </c>
      <c r="G1230" s="779" t="s">
        <v>4374</v>
      </c>
      <c r="H1230" s="724">
        <f t="shared" ca="1" si="20"/>
        <v>26</v>
      </c>
      <c r="I1230" s="725" t="s">
        <v>1403</v>
      </c>
      <c r="J1230" s="737" t="s">
        <v>267</v>
      </c>
      <c r="K1230" s="737" t="s">
        <v>261</v>
      </c>
      <c r="L1230" s="726"/>
      <c r="M1230" s="726" t="s">
        <v>6426</v>
      </c>
      <c r="N1230" s="722" t="s">
        <v>4179</v>
      </c>
      <c r="O1230" s="737" t="s">
        <v>222</v>
      </c>
      <c r="P1230" s="734" t="s">
        <v>4371</v>
      </c>
      <c r="Q1230" s="734" t="s">
        <v>4376</v>
      </c>
      <c r="R1230" t="s">
        <v>6966</v>
      </c>
    </row>
    <row r="1231" spans="1:18">
      <c r="A1231" s="721"/>
      <c r="B1231" s="721">
        <v>2</v>
      </c>
      <c r="C1231" s="734" t="s">
        <v>4378</v>
      </c>
      <c r="D1231" s="742" t="s">
        <v>16</v>
      </c>
      <c r="E1231" s="737" t="s">
        <v>221</v>
      </c>
      <c r="F1231" s="737" t="s">
        <v>288</v>
      </c>
      <c r="G1231" s="779" t="s">
        <v>4379</v>
      </c>
      <c r="H1231" s="724">
        <f t="shared" ca="1" si="20"/>
        <v>25</v>
      </c>
      <c r="I1231" s="725" t="s">
        <v>1403</v>
      </c>
      <c r="J1231" s="737" t="s">
        <v>3667</v>
      </c>
      <c r="K1231" s="737" t="s">
        <v>6621</v>
      </c>
      <c r="L1231" s="726"/>
      <c r="M1231" s="726" t="s">
        <v>6426</v>
      </c>
      <c r="N1231" s="722" t="s">
        <v>4179</v>
      </c>
      <c r="O1231" s="737" t="s">
        <v>245</v>
      </c>
      <c r="P1231" s="734" t="s">
        <v>4377</v>
      </c>
      <c r="Q1231" s="734" t="s">
        <v>4376</v>
      </c>
      <c r="R1231" t="s">
        <v>6966</v>
      </c>
    </row>
    <row r="1232" spans="1:18">
      <c r="A1232" s="721"/>
      <c r="B1232" s="721">
        <v>3</v>
      </c>
      <c r="C1232" s="734" t="s">
        <v>4381</v>
      </c>
      <c r="D1232" s="742" t="s">
        <v>23</v>
      </c>
      <c r="E1232" s="737" t="s">
        <v>254</v>
      </c>
      <c r="F1232" s="737" t="s">
        <v>22</v>
      </c>
      <c r="G1232" s="779" t="s">
        <v>4382</v>
      </c>
      <c r="H1232" s="724">
        <f t="shared" ca="1" si="20"/>
        <v>5</v>
      </c>
      <c r="I1232" s="725" t="s">
        <v>1403</v>
      </c>
      <c r="J1232" s="737" t="s">
        <v>6625</v>
      </c>
      <c r="K1232" s="737" t="s">
        <v>6622</v>
      </c>
      <c r="L1232" s="726"/>
      <c r="M1232" s="726" t="s">
        <v>6426</v>
      </c>
      <c r="N1232" s="722" t="s">
        <v>4179</v>
      </c>
      <c r="O1232" s="737" t="s">
        <v>6640</v>
      </c>
      <c r="P1232" s="734" t="s">
        <v>4380</v>
      </c>
      <c r="Q1232" s="734" t="s">
        <v>4376</v>
      </c>
      <c r="R1232" t="s">
        <v>6966</v>
      </c>
    </row>
    <row r="1233" spans="1:18">
      <c r="A1233" s="721">
        <v>349</v>
      </c>
      <c r="B1233" s="733">
        <v>1</v>
      </c>
      <c r="C1233" s="732" t="s">
        <v>4397</v>
      </c>
      <c r="D1233" s="723" t="s">
        <v>23</v>
      </c>
      <c r="E1233" s="733" t="s">
        <v>221</v>
      </c>
      <c r="F1233" s="733" t="s">
        <v>288</v>
      </c>
      <c r="G1233" s="775">
        <v>25846</v>
      </c>
      <c r="H1233" s="724">
        <f t="shared" ca="1" si="20"/>
        <v>49</v>
      </c>
      <c r="I1233" s="725" t="s">
        <v>1403</v>
      </c>
      <c r="J1233" s="733" t="s">
        <v>241</v>
      </c>
      <c r="K1233" s="733" t="s">
        <v>6822</v>
      </c>
      <c r="L1233" s="726"/>
      <c r="M1233" s="726" t="s">
        <v>6426</v>
      </c>
      <c r="N1233" s="722" t="s">
        <v>4179</v>
      </c>
      <c r="O1233" s="733" t="s">
        <v>222</v>
      </c>
      <c r="P1233" s="732" t="s">
        <v>4396</v>
      </c>
      <c r="Q1233" s="732" t="s">
        <v>4399</v>
      </c>
      <c r="R1233" t="s">
        <v>6966</v>
      </c>
    </row>
    <row r="1234" spans="1:18">
      <c r="A1234" s="721"/>
      <c r="B1234" s="733">
        <v>2</v>
      </c>
      <c r="C1234" s="732" t="s">
        <v>4401</v>
      </c>
      <c r="D1234" s="723" t="s">
        <v>16</v>
      </c>
      <c r="E1234" s="733" t="s">
        <v>221</v>
      </c>
      <c r="F1234" s="733" t="s">
        <v>288</v>
      </c>
      <c r="G1234" s="775">
        <v>29051</v>
      </c>
      <c r="H1234" s="724">
        <f t="shared" ca="1" si="20"/>
        <v>40</v>
      </c>
      <c r="I1234" s="725" t="s">
        <v>1403</v>
      </c>
      <c r="J1234" s="733" t="s">
        <v>241</v>
      </c>
      <c r="K1234" s="733" t="s">
        <v>6621</v>
      </c>
      <c r="L1234" s="726"/>
      <c r="M1234" s="726" t="s">
        <v>6426</v>
      </c>
      <c r="N1234" s="722" t="s">
        <v>4179</v>
      </c>
      <c r="O1234" s="733" t="s">
        <v>245</v>
      </c>
      <c r="P1234" s="732" t="s">
        <v>4400</v>
      </c>
      <c r="Q1234" s="732" t="s">
        <v>4399</v>
      </c>
      <c r="R1234" t="s">
        <v>6966</v>
      </c>
    </row>
    <row r="1235" spans="1:18">
      <c r="A1235" s="721"/>
      <c r="B1235" s="733">
        <v>3</v>
      </c>
      <c r="C1235" s="732" t="s">
        <v>4403</v>
      </c>
      <c r="D1235" s="723" t="s">
        <v>16</v>
      </c>
      <c r="E1235" s="733" t="s">
        <v>254</v>
      </c>
      <c r="F1235" s="733" t="s">
        <v>288</v>
      </c>
      <c r="G1235" s="775">
        <v>34997</v>
      </c>
      <c r="H1235" s="724">
        <f t="shared" ca="1" si="20"/>
        <v>24</v>
      </c>
      <c r="I1235" s="725" t="s">
        <v>1403</v>
      </c>
      <c r="J1235" s="733" t="s">
        <v>258</v>
      </c>
      <c r="K1235" s="733" t="s">
        <v>6622</v>
      </c>
      <c r="L1235" s="726"/>
      <c r="M1235" s="726" t="s">
        <v>6426</v>
      </c>
      <c r="N1235" s="722" t="s">
        <v>4179</v>
      </c>
      <c r="O1235" s="733" t="s">
        <v>6640</v>
      </c>
      <c r="P1235" s="732" t="s">
        <v>4402</v>
      </c>
      <c r="Q1235" s="732" t="s">
        <v>4399</v>
      </c>
      <c r="R1235" t="s">
        <v>6966</v>
      </c>
    </row>
    <row r="1236" spans="1:18">
      <c r="A1236" s="721"/>
      <c r="B1236" s="733">
        <v>4</v>
      </c>
      <c r="C1236" s="732" t="s">
        <v>3075</v>
      </c>
      <c r="D1236" s="723" t="s">
        <v>16</v>
      </c>
      <c r="E1236" s="733" t="s">
        <v>254</v>
      </c>
      <c r="F1236" s="733" t="s">
        <v>288</v>
      </c>
      <c r="G1236" s="775">
        <v>36440</v>
      </c>
      <c r="H1236" s="724">
        <f t="shared" ca="1" si="20"/>
        <v>20</v>
      </c>
      <c r="I1236" s="725" t="s">
        <v>1403</v>
      </c>
      <c r="J1236" s="733" t="s">
        <v>267</v>
      </c>
      <c r="K1236" s="733" t="s">
        <v>6622</v>
      </c>
      <c r="L1236" s="726"/>
      <c r="M1236" s="726" t="s">
        <v>6426</v>
      </c>
      <c r="N1236" s="722" t="s">
        <v>4179</v>
      </c>
      <c r="O1236" s="733" t="s">
        <v>6640</v>
      </c>
      <c r="P1236" s="732" t="s">
        <v>4404</v>
      </c>
      <c r="Q1236" s="732" t="s">
        <v>4399</v>
      </c>
      <c r="R1236" t="s">
        <v>6966</v>
      </c>
    </row>
    <row r="1237" spans="1:18">
      <c r="A1237" s="721"/>
      <c r="B1237" s="721">
        <v>5</v>
      </c>
      <c r="C1237" s="722" t="s">
        <v>4406</v>
      </c>
      <c r="D1237" s="723" t="s">
        <v>16</v>
      </c>
      <c r="E1237" s="721" t="s">
        <v>254</v>
      </c>
      <c r="F1237" s="721" t="s">
        <v>22</v>
      </c>
      <c r="G1237" s="774">
        <v>39391</v>
      </c>
      <c r="H1237" s="724">
        <f t="shared" ca="1" si="20"/>
        <v>12</v>
      </c>
      <c r="I1237" s="725" t="s">
        <v>1403</v>
      </c>
      <c r="J1237" s="721" t="s">
        <v>6624</v>
      </c>
      <c r="K1237" s="721" t="s">
        <v>6623</v>
      </c>
      <c r="L1237" s="726"/>
      <c r="M1237" s="726" t="s">
        <v>6426</v>
      </c>
      <c r="N1237" s="722" t="s">
        <v>4179</v>
      </c>
      <c r="O1237" s="721" t="s">
        <v>6640</v>
      </c>
      <c r="P1237" s="734" t="s">
        <v>4405</v>
      </c>
      <c r="Q1237" s="732" t="s">
        <v>4399</v>
      </c>
      <c r="R1237" t="s">
        <v>6966</v>
      </c>
    </row>
    <row r="1238" spans="1:18">
      <c r="A1238" s="721">
        <v>350</v>
      </c>
      <c r="B1238" s="733">
        <v>1</v>
      </c>
      <c r="C1238" s="722" t="s">
        <v>4408</v>
      </c>
      <c r="D1238" s="723" t="s">
        <v>23</v>
      </c>
      <c r="E1238" s="733" t="s">
        <v>221</v>
      </c>
      <c r="F1238" s="733" t="s">
        <v>4409</v>
      </c>
      <c r="G1238" s="774">
        <v>27566</v>
      </c>
      <c r="H1238" s="724">
        <f t="shared" ca="1" si="20"/>
        <v>44</v>
      </c>
      <c r="I1238" s="725" t="s">
        <v>4508</v>
      </c>
      <c r="J1238" s="733" t="s">
        <v>267</v>
      </c>
      <c r="K1238" s="733" t="s">
        <v>165</v>
      </c>
      <c r="L1238" s="726"/>
      <c r="M1238" s="726" t="s">
        <v>6426</v>
      </c>
      <c r="N1238" s="722" t="s">
        <v>4179</v>
      </c>
      <c r="O1238" s="733" t="s">
        <v>222</v>
      </c>
      <c r="P1238" s="734" t="s">
        <v>4407</v>
      </c>
      <c r="Q1238" s="734" t="s">
        <v>4412</v>
      </c>
      <c r="R1238" t="s">
        <v>6966</v>
      </c>
    </row>
    <row r="1239" spans="1:18">
      <c r="A1239" s="721"/>
      <c r="B1239" s="733">
        <v>2</v>
      </c>
      <c r="C1239" s="722" t="s">
        <v>4414</v>
      </c>
      <c r="D1239" s="723" t="s">
        <v>16</v>
      </c>
      <c r="E1239" s="733" t="s">
        <v>221</v>
      </c>
      <c r="F1239" s="733" t="s">
        <v>4415</v>
      </c>
      <c r="G1239" s="774">
        <v>27857</v>
      </c>
      <c r="H1239" s="724">
        <f t="shared" ca="1" si="20"/>
        <v>44</v>
      </c>
      <c r="I1239" s="725" t="s">
        <v>4508</v>
      </c>
      <c r="J1239" s="733" t="s">
        <v>258</v>
      </c>
      <c r="K1239" s="733" t="s">
        <v>6621</v>
      </c>
      <c r="L1239" s="726"/>
      <c r="M1239" s="726" t="s">
        <v>6426</v>
      </c>
      <c r="N1239" s="722" t="s">
        <v>4179</v>
      </c>
      <c r="O1239" s="733" t="s">
        <v>245</v>
      </c>
      <c r="P1239" s="734" t="s">
        <v>4413</v>
      </c>
      <c r="Q1239" s="734" t="s">
        <v>4412</v>
      </c>
      <c r="R1239" t="s">
        <v>6966</v>
      </c>
    </row>
    <row r="1240" spans="1:18">
      <c r="A1240" s="721"/>
      <c r="B1240" s="733">
        <v>3</v>
      </c>
      <c r="C1240" s="722" t="s">
        <v>4419</v>
      </c>
      <c r="D1240" s="723" t="s">
        <v>16</v>
      </c>
      <c r="E1240" s="733" t="s">
        <v>254</v>
      </c>
      <c r="F1240" s="733" t="s">
        <v>4409</v>
      </c>
      <c r="G1240" s="774">
        <v>36858</v>
      </c>
      <c r="H1240" s="724">
        <f t="shared" ca="1" si="20"/>
        <v>19</v>
      </c>
      <c r="I1240" s="725" t="s">
        <v>4508</v>
      </c>
      <c r="J1240" s="733" t="s">
        <v>262</v>
      </c>
      <c r="K1240" s="733" t="s">
        <v>6623</v>
      </c>
      <c r="L1240" s="726"/>
      <c r="M1240" s="726" t="s">
        <v>6426</v>
      </c>
      <c r="N1240" s="722" t="s">
        <v>4179</v>
      </c>
      <c r="O1240" s="733" t="s">
        <v>6640</v>
      </c>
      <c r="P1240" s="734" t="s">
        <v>4418</v>
      </c>
      <c r="Q1240" s="734" t="s">
        <v>4412</v>
      </c>
      <c r="R1240" t="s">
        <v>6966</v>
      </c>
    </row>
    <row r="1241" spans="1:18">
      <c r="A1241" s="721"/>
      <c r="B1241" s="733">
        <v>4</v>
      </c>
      <c r="C1241" s="722" t="s">
        <v>4421</v>
      </c>
      <c r="D1241" s="723" t="s">
        <v>23</v>
      </c>
      <c r="E1241" s="733" t="s">
        <v>254</v>
      </c>
      <c r="F1241" s="733" t="s">
        <v>4409</v>
      </c>
      <c r="G1241" s="774">
        <v>37383</v>
      </c>
      <c r="H1241" s="724">
        <f t="shared" ca="1" si="20"/>
        <v>17</v>
      </c>
      <c r="I1241" s="725" t="s">
        <v>4508</v>
      </c>
      <c r="J1241" s="733" t="s">
        <v>249</v>
      </c>
      <c r="K1241" s="733" t="s">
        <v>6623</v>
      </c>
      <c r="L1241" s="726"/>
      <c r="M1241" s="726" t="s">
        <v>6426</v>
      </c>
      <c r="N1241" s="722" t="s">
        <v>4179</v>
      </c>
      <c r="O1241" s="733" t="s">
        <v>6640</v>
      </c>
      <c r="P1241" s="734" t="s">
        <v>4420</v>
      </c>
      <c r="Q1241" s="734" t="s">
        <v>4412</v>
      </c>
      <c r="R1241" t="s">
        <v>6966</v>
      </c>
    </row>
    <row r="1242" spans="1:18">
      <c r="A1242" s="721"/>
      <c r="B1242" s="733">
        <v>5</v>
      </c>
      <c r="C1242" s="722" t="s">
        <v>4423</v>
      </c>
      <c r="D1242" s="723" t="s">
        <v>23</v>
      </c>
      <c r="E1242" s="733" t="s">
        <v>254</v>
      </c>
      <c r="F1242" s="733" t="s">
        <v>4409</v>
      </c>
      <c r="G1242" s="774">
        <v>38041</v>
      </c>
      <c r="H1242" s="724">
        <f t="shared" ca="1" si="20"/>
        <v>16</v>
      </c>
      <c r="I1242" s="725" t="s">
        <v>4508</v>
      </c>
      <c r="J1242" s="733" t="s">
        <v>249</v>
      </c>
      <c r="K1242" s="733" t="s">
        <v>6623</v>
      </c>
      <c r="L1242" s="726"/>
      <c r="M1242" s="726" t="s">
        <v>6426</v>
      </c>
      <c r="N1242" s="722" t="s">
        <v>4179</v>
      </c>
      <c r="O1242" s="733" t="s">
        <v>6640</v>
      </c>
      <c r="P1242" s="734" t="s">
        <v>4422</v>
      </c>
      <c r="Q1242" s="734" t="s">
        <v>4412</v>
      </c>
      <c r="R1242" t="s">
        <v>6966</v>
      </c>
    </row>
    <row r="1243" spans="1:18">
      <c r="A1243" s="721"/>
      <c r="B1243" s="733">
        <v>6</v>
      </c>
      <c r="C1243" s="722" t="s">
        <v>4425</v>
      </c>
      <c r="D1243" s="723" t="s">
        <v>23</v>
      </c>
      <c r="E1243" s="733" t="s">
        <v>254</v>
      </c>
      <c r="F1243" s="733" t="s">
        <v>4409</v>
      </c>
      <c r="G1243" s="774">
        <v>39091</v>
      </c>
      <c r="H1243" s="724">
        <f t="shared" ca="1" si="20"/>
        <v>13</v>
      </c>
      <c r="I1243" s="725" t="s">
        <v>4508</v>
      </c>
      <c r="J1243" s="733" t="s">
        <v>249</v>
      </c>
      <c r="K1243" s="733" t="s">
        <v>6623</v>
      </c>
      <c r="L1243" s="726"/>
      <c r="M1243" s="726" t="s">
        <v>6426</v>
      </c>
      <c r="N1243" s="722" t="s">
        <v>4179</v>
      </c>
      <c r="O1243" s="733" t="s">
        <v>6640</v>
      </c>
      <c r="P1243" s="734" t="s">
        <v>4424</v>
      </c>
      <c r="Q1243" s="734" t="s">
        <v>4412</v>
      </c>
      <c r="R1243" t="s">
        <v>6966</v>
      </c>
    </row>
    <row r="1244" spans="1:18">
      <c r="A1244" s="721"/>
      <c r="B1244" s="733">
        <v>7</v>
      </c>
      <c r="C1244" s="722" t="s">
        <v>4427</v>
      </c>
      <c r="D1244" s="723" t="s">
        <v>23</v>
      </c>
      <c r="E1244" s="733" t="s">
        <v>254</v>
      </c>
      <c r="F1244" s="733" t="s">
        <v>4409</v>
      </c>
      <c r="G1244" s="774">
        <v>40005</v>
      </c>
      <c r="H1244" s="724">
        <f t="shared" ca="1" si="20"/>
        <v>10</v>
      </c>
      <c r="I1244" s="725" t="s">
        <v>4508</v>
      </c>
      <c r="J1244" s="733" t="s">
        <v>6624</v>
      </c>
      <c r="K1244" s="733" t="s">
        <v>6623</v>
      </c>
      <c r="L1244" s="726"/>
      <c r="M1244" s="726" t="s">
        <v>6426</v>
      </c>
      <c r="N1244" s="722" t="s">
        <v>4179</v>
      </c>
      <c r="O1244" s="733" t="s">
        <v>6640</v>
      </c>
      <c r="P1244" s="734" t="s">
        <v>4426</v>
      </c>
      <c r="Q1244" s="734" t="s">
        <v>4412</v>
      </c>
      <c r="R1244" t="s">
        <v>6966</v>
      </c>
    </row>
    <row r="1245" spans="1:18">
      <c r="A1245" s="721">
        <v>351</v>
      </c>
      <c r="B1245" s="721">
        <v>1</v>
      </c>
      <c r="C1245" s="722" t="s">
        <v>4429</v>
      </c>
      <c r="D1245" s="723" t="s">
        <v>23</v>
      </c>
      <c r="E1245" s="733" t="s">
        <v>221</v>
      </c>
      <c r="F1245" s="733" t="s">
        <v>376</v>
      </c>
      <c r="G1245" s="774">
        <v>26470</v>
      </c>
      <c r="H1245" s="724">
        <f t="shared" ca="1" si="20"/>
        <v>47</v>
      </c>
      <c r="I1245" s="725" t="s">
        <v>4508</v>
      </c>
      <c r="J1245" s="733" t="s">
        <v>258</v>
      </c>
      <c r="K1245" s="733" t="s">
        <v>165</v>
      </c>
      <c r="L1245" s="726"/>
      <c r="M1245" s="726" t="s">
        <v>6426</v>
      </c>
      <c r="N1245" s="722" t="s">
        <v>4179</v>
      </c>
      <c r="O1245" s="733" t="s">
        <v>222</v>
      </c>
      <c r="P1245" s="734" t="s">
        <v>4428</v>
      </c>
      <c r="Q1245" s="734" t="s">
        <v>4432</v>
      </c>
      <c r="R1245" t="s">
        <v>6966</v>
      </c>
    </row>
    <row r="1246" spans="1:18">
      <c r="A1246" s="721"/>
      <c r="B1246" s="738">
        <v>2</v>
      </c>
      <c r="C1246" s="722" t="s">
        <v>4434</v>
      </c>
      <c r="D1246" s="723" t="s">
        <v>16</v>
      </c>
      <c r="E1246" s="733" t="s">
        <v>221</v>
      </c>
      <c r="F1246" s="733" t="s">
        <v>376</v>
      </c>
      <c r="G1246" s="774">
        <v>26634</v>
      </c>
      <c r="H1246" s="724">
        <f t="shared" ca="1" si="20"/>
        <v>47</v>
      </c>
      <c r="I1246" s="725" t="s">
        <v>4508</v>
      </c>
      <c r="J1246" s="733" t="s">
        <v>258</v>
      </c>
      <c r="K1246" s="733" t="s">
        <v>6621</v>
      </c>
      <c r="L1246" s="726"/>
      <c r="M1246" s="726" t="s">
        <v>6426</v>
      </c>
      <c r="N1246" s="722" t="s">
        <v>4179</v>
      </c>
      <c r="O1246" s="733" t="s">
        <v>245</v>
      </c>
      <c r="P1246" s="734" t="s">
        <v>4433</v>
      </c>
      <c r="Q1246" s="734" t="s">
        <v>4432</v>
      </c>
      <c r="R1246" t="s">
        <v>6966</v>
      </c>
    </row>
    <row r="1247" spans="1:18">
      <c r="A1247" s="721"/>
      <c r="B1247" s="721">
        <v>3</v>
      </c>
      <c r="C1247" s="722" t="s">
        <v>4438</v>
      </c>
      <c r="D1247" s="723" t="s">
        <v>23</v>
      </c>
      <c r="E1247" s="733" t="s">
        <v>254</v>
      </c>
      <c r="F1247" s="733" t="s">
        <v>376</v>
      </c>
      <c r="G1247" s="774">
        <v>35526</v>
      </c>
      <c r="H1247" s="724">
        <f t="shared" ca="1" si="20"/>
        <v>23</v>
      </c>
      <c r="I1247" s="725" t="s">
        <v>4508</v>
      </c>
      <c r="J1247" s="733" t="s">
        <v>320</v>
      </c>
      <c r="K1247" s="733" t="s">
        <v>6623</v>
      </c>
      <c r="L1247" s="726"/>
      <c r="M1247" s="726" t="s">
        <v>6426</v>
      </c>
      <c r="N1247" s="722" t="s">
        <v>4179</v>
      </c>
      <c r="O1247" s="733" t="s">
        <v>6640</v>
      </c>
      <c r="P1247" s="734" t="s">
        <v>4437</v>
      </c>
      <c r="Q1247" s="734" t="s">
        <v>4432</v>
      </c>
      <c r="R1247" t="s">
        <v>6966</v>
      </c>
    </row>
    <row r="1248" spans="1:18">
      <c r="A1248" s="721"/>
      <c r="B1248" s="738">
        <v>4</v>
      </c>
      <c r="C1248" s="722" t="s">
        <v>4440</v>
      </c>
      <c r="D1248" s="723" t="s">
        <v>16</v>
      </c>
      <c r="E1248" s="733" t="s">
        <v>254</v>
      </c>
      <c r="F1248" s="733" t="s">
        <v>376</v>
      </c>
      <c r="G1248" s="774">
        <v>36249</v>
      </c>
      <c r="H1248" s="724">
        <f t="shared" ca="1" si="20"/>
        <v>21</v>
      </c>
      <c r="I1248" s="725" t="s">
        <v>4508</v>
      </c>
      <c r="J1248" s="733" t="s">
        <v>262</v>
      </c>
      <c r="K1248" s="733" t="s">
        <v>6623</v>
      </c>
      <c r="L1248" s="726"/>
      <c r="M1248" s="726" t="s">
        <v>6426</v>
      </c>
      <c r="N1248" s="722" t="s">
        <v>4179</v>
      </c>
      <c r="O1248" s="733" t="s">
        <v>6640</v>
      </c>
      <c r="P1248" s="734" t="s">
        <v>4439</v>
      </c>
      <c r="Q1248" s="734" t="s">
        <v>4432</v>
      </c>
      <c r="R1248" t="s">
        <v>6966</v>
      </c>
    </row>
    <row r="1249" spans="1:18">
      <c r="A1249" s="721"/>
      <c r="B1249" s="721">
        <v>5</v>
      </c>
      <c r="C1249" s="722" t="s">
        <v>4442</v>
      </c>
      <c r="D1249" s="723" t="s">
        <v>16</v>
      </c>
      <c r="E1249" s="733" t="s">
        <v>254</v>
      </c>
      <c r="F1249" s="733" t="s">
        <v>22</v>
      </c>
      <c r="G1249" s="774">
        <v>37133</v>
      </c>
      <c r="H1249" s="724">
        <f t="shared" ca="1" si="20"/>
        <v>18</v>
      </c>
      <c r="I1249" s="725" t="s">
        <v>4508</v>
      </c>
      <c r="J1249" s="733" t="s">
        <v>262</v>
      </c>
      <c r="K1249" s="733" t="s">
        <v>6623</v>
      </c>
      <c r="L1249" s="726"/>
      <c r="M1249" s="726" t="s">
        <v>6426</v>
      </c>
      <c r="N1249" s="722" t="s">
        <v>4179</v>
      </c>
      <c r="O1249" s="733" t="s">
        <v>6640</v>
      </c>
      <c r="P1249" s="734" t="s">
        <v>4441</v>
      </c>
      <c r="Q1249" s="734" t="s">
        <v>4432</v>
      </c>
      <c r="R1249" t="s">
        <v>6966</v>
      </c>
    </row>
    <row r="1250" spans="1:18">
      <c r="A1250" s="721"/>
      <c r="B1250" s="738">
        <v>6</v>
      </c>
      <c r="C1250" s="722" t="s">
        <v>4444</v>
      </c>
      <c r="D1250" s="723" t="s">
        <v>23</v>
      </c>
      <c r="E1250" s="733" t="s">
        <v>254</v>
      </c>
      <c r="F1250" s="733" t="s">
        <v>22</v>
      </c>
      <c r="G1250" s="774">
        <v>38608</v>
      </c>
      <c r="H1250" s="724">
        <f t="shared" ref="H1250:H1322" ca="1" si="21">DATEDIF(G1250,TODAY(),"Y")</f>
        <v>14</v>
      </c>
      <c r="I1250" s="725" t="s">
        <v>4508</v>
      </c>
      <c r="J1250" s="733" t="s">
        <v>249</v>
      </c>
      <c r="K1250" s="733" t="s">
        <v>6623</v>
      </c>
      <c r="L1250" s="726"/>
      <c r="M1250" s="726" t="s">
        <v>6426</v>
      </c>
      <c r="N1250" s="722" t="s">
        <v>4179</v>
      </c>
      <c r="O1250" s="733" t="s">
        <v>6640</v>
      </c>
      <c r="P1250" s="734" t="s">
        <v>4443</v>
      </c>
      <c r="Q1250" s="734" t="s">
        <v>4432</v>
      </c>
      <c r="R1250" t="s">
        <v>6966</v>
      </c>
    </row>
    <row r="1251" spans="1:18">
      <c r="A1251" s="721"/>
      <c r="B1251" s="721">
        <v>7</v>
      </c>
      <c r="C1251" s="722" t="s">
        <v>4446</v>
      </c>
      <c r="D1251" s="723" t="s">
        <v>16</v>
      </c>
      <c r="E1251" s="733" t="s">
        <v>254</v>
      </c>
      <c r="F1251" s="733" t="s">
        <v>22</v>
      </c>
      <c r="G1251" s="774">
        <v>39428</v>
      </c>
      <c r="H1251" s="724">
        <f t="shared" ca="1" si="21"/>
        <v>12</v>
      </c>
      <c r="I1251" s="725" t="s">
        <v>4508</v>
      </c>
      <c r="J1251" s="733" t="s">
        <v>249</v>
      </c>
      <c r="K1251" s="733" t="s">
        <v>6623</v>
      </c>
      <c r="L1251" s="726"/>
      <c r="M1251" s="726" t="s">
        <v>6426</v>
      </c>
      <c r="N1251" s="722" t="s">
        <v>4179</v>
      </c>
      <c r="O1251" s="733" t="s">
        <v>6640</v>
      </c>
      <c r="P1251" s="734" t="s">
        <v>4445</v>
      </c>
      <c r="Q1251" s="734" t="s">
        <v>4432</v>
      </c>
      <c r="R1251" t="s">
        <v>6966</v>
      </c>
    </row>
    <row r="1252" spans="1:18">
      <c r="A1252" s="721"/>
      <c r="B1252" s="738">
        <v>8</v>
      </c>
      <c r="C1252" s="722" t="s">
        <v>4448</v>
      </c>
      <c r="D1252" s="723" t="s">
        <v>16</v>
      </c>
      <c r="E1252" s="733" t="s">
        <v>254</v>
      </c>
      <c r="F1252" s="733" t="s">
        <v>22</v>
      </c>
      <c r="G1252" s="774">
        <v>40624</v>
      </c>
      <c r="H1252" s="724">
        <f t="shared" ca="1" si="21"/>
        <v>9</v>
      </c>
      <c r="I1252" s="725" t="s">
        <v>4508</v>
      </c>
      <c r="J1252" s="721" t="s">
        <v>6624</v>
      </c>
      <c r="K1252" s="721" t="s">
        <v>6622</v>
      </c>
      <c r="L1252" s="726"/>
      <c r="M1252" s="726" t="s">
        <v>6426</v>
      </c>
      <c r="N1252" s="722" t="s">
        <v>4179</v>
      </c>
      <c r="O1252" s="733" t="s">
        <v>6640</v>
      </c>
      <c r="P1252" s="734" t="s">
        <v>4447</v>
      </c>
      <c r="Q1252" s="734" t="s">
        <v>4432</v>
      </c>
      <c r="R1252" t="s">
        <v>6966</v>
      </c>
    </row>
    <row r="1253" spans="1:18">
      <c r="A1253" s="721">
        <v>352</v>
      </c>
      <c r="B1253" s="738">
        <v>1</v>
      </c>
      <c r="C1253" s="722" t="s">
        <v>4450</v>
      </c>
      <c r="D1253" s="723" t="s">
        <v>23</v>
      </c>
      <c r="E1253" s="721" t="s">
        <v>221</v>
      </c>
      <c r="F1253" s="721" t="s">
        <v>4451</v>
      </c>
      <c r="G1253" s="774">
        <v>30397</v>
      </c>
      <c r="H1253" s="724">
        <f t="shared" ca="1" si="21"/>
        <v>37</v>
      </c>
      <c r="I1253" s="725" t="s">
        <v>4508</v>
      </c>
      <c r="J1253" s="721" t="s">
        <v>267</v>
      </c>
      <c r="K1253" s="721" t="s">
        <v>2559</v>
      </c>
      <c r="L1253" s="726"/>
      <c r="M1253" s="726" t="s">
        <v>6426</v>
      </c>
      <c r="N1253" s="722" t="s">
        <v>4179</v>
      </c>
      <c r="O1253" s="721" t="s">
        <v>222</v>
      </c>
      <c r="P1253" s="734" t="s">
        <v>4449</v>
      </c>
      <c r="Q1253" s="741" t="s">
        <v>4453</v>
      </c>
      <c r="R1253" t="s">
        <v>6966</v>
      </c>
    </row>
    <row r="1254" spans="1:18">
      <c r="A1254" s="721"/>
      <c r="B1254" s="738">
        <v>2</v>
      </c>
      <c r="C1254" s="722" t="s">
        <v>4455</v>
      </c>
      <c r="D1254" s="723" t="s">
        <v>16</v>
      </c>
      <c r="E1254" s="745" t="s">
        <v>221</v>
      </c>
      <c r="F1254" s="745" t="s">
        <v>4456</v>
      </c>
      <c r="G1254" s="774">
        <v>32856</v>
      </c>
      <c r="H1254" s="724">
        <f t="shared" ca="1" si="21"/>
        <v>30</v>
      </c>
      <c r="I1254" s="747" t="s">
        <v>4508</v>
      </c>
      <c r="J1254" s="745" t="s">
        <v>267</v>
      </c>
      <c r="K1254" s="745" t="s">
        <v>6621</v>
      </c>
      <c r="L1254" s="726"/>
      <c r="M1254" s="726" t="s">
        <v>6426</v>
      </c>
      <c r="N1254" s="722" t="s">
        <v>4179</v>
      </c>
      <c r="O1254" s="745" t="s">
        <v>245</v>
      </c>
      <c r="P1254" s="734" t="s">
        <v>4454</v>
      </c>
      <c r="Q1254" s="741" t="s">
        <v>4453</v>
      </c>
      <c r="R1254" t="s">
        <v>6966</v>
      </c>
    </row>
    <row r="1255" spans="1:18">
      <c r="A1255" s="721"/>
      <c r="B1255" s="738">
        <v>3</v>
      </c>
      <c r="C1255" s="722" t="s">
        <v>4459</v>
      </c>
      <c r="D1255" s="723" t="s">
        <v>23</v>
      </c>
      <c r="E1255" s="745" t="s">
        <v>254</v>
      </c>
      <c r="F1255" s="745" t="s">
        <v>230</v>
      </c>
      <c r="G1255" s="774">
        <v>41419</v>
      </c>
      <c r="H1255" s="724">
        <f t="shared" ca="1" si="21"/>
        <v>6</v>
      </c>
      <c r="I1255" s="747" t="s">
        <v>4508</v>
      </c>
      <c r="J1255" s="745" t="s">
        <v>6624</v>
      </c>
      <c r="K1255" s="745" t="s">
        <v>6622</v>
      </c>
      <c r="L1255" s="726"/>
      <c r="M1255" s="726" t="s">
        <v>6426</v>
      </c>
      <c r="N1255" s="722" t="s">
        <v>4179</v>
      </c>
      <c r="O1255" s="745" t="s">
        <v>6640</v>
      </c>
      <c r="P1255" s="736" t="s">
        <v>6657</v>
      </c>
      <c r="Q1255" s="741" t="s">
        <v>4453</v>
      </c>
      <c r="R1255" t="s">
        <v>6966</v>
      </c>
    </row>
    <row r="1256" spans="1:18">
      <c r="A1256" s="721"/>
      <c r="B1256" s="738">
        <v>4</v>
      </c>
      <c r="C1256" s="722" t="s">
        <v>4460</v>
      </c>
      <c r="D1256" s="723" t="s">
        <v>16</v>
      </c>
      <c r="E1256" s="745" t="s">
        <v>254</v>
      </c>
      <c r="F1256" s="745" t="s">
        <v>230</v>
      </c>
      <c r="G1256" s="774">
        <v>42456</v>
      </c>
      <c r="H1256" s="724">
        <f t="shared" ca="1" si="21"/>
        <v>4</v>
      </c>
      <c r="I1256" s="747" t="s">
        <v>4508</v>
      </c>
      <c r="J1256" s="745" t="s">
        <v>6624</v>
      </c>
      <c r="K1256" s="745" t="s">
        <v>6622</v>
      </c>
      <c r="L1256" s="726"/>
      <c r="M1256" s="726" t="s">
        <v>6426</v>
      </c>
      <c r="N1256" s="722" t="s">
        <v>4179</v>
      </c>
      <c r="O1256" s="745" t="s">
        <v>6640</v>
      </c>
      <c r="P1256" s="736" t="s">
        <v>6657</v>
      </c>
      <c r="Q1256" s="741" t="s">
        <v>4453</v>
      </c>
      <c r="R1256" t="s">
        <v>6966</v>
      </c>
    </row>
    <row r="1257" spans="1:18">
      <c r="A1257" s="721">
        <v>353</v>
      </c>
      <c r="B1257" s="721">
        <v>1</v>
      </c>
      <c r="C1257" s="722" t="s">
        <v>4462</v>
      </c>
      <c r="D1257" s="723" t="s">
        <v>23</v>
      </c>
      <c r="E1257" s="745" t="s">
        <v>221</v>
      </c>
      <c r="F1257" s="745" t="s">
        <v>297</v>
      </c>
      <c r="G1257" s="774">
        <v>29054</v>
      </c>
      <c r="H1257" s="724">
        <f t="shared" ca="1" si="21"/>
        <v>40</v>
      </c>
      <c r="I1257" s="747" t="s">
        <v>1403</v>
      </c>
      <c r="J1257" s="745" t="s">
        <v>241</v>
      </c>
      <c r="K1257" s="745" t="s">
        <v>165</v>
      </c>
      <c r="L1257" s="726"/>
      <c r="M1257" s="726" t="s">
        <v>6426</v>
      </c>
      <c r="N1257" s="722" t="s">
        <v>4179</v>
      </c>
      <c r="O1257" s="745" t="s">
        <v>222</v>
      </c>
      <c r="P1257" s="736" t="s">
        <v>4461</v>
      </c>
      <c r="Q1257" s="727" t="s">
        <v>4464</v>
      </c>
      <c r="R1257" t="s">
        <v>6966</v>
      </c>
    </row>
    <row r="1258" spans="1:18">
      <c r="A1258" s="721"/>
      <c r="B1258" s="738">
        <v>2</v>
      </c>
      <c r="C1258" s="722" t="s">
        <v>4466</v>
      </c>
      <c r="D1258" s="723" t="s">
        <v>16</v>
      </c>
      <c r="E1258" s="745" t="s">
        <v>221</v>
      </c>
      <c r="F1258" s="745" t="s">
        <v>464</v>
      </c>
      <c r="G1258" s="774">
        <v>30115</v>
      </c>
      <c r="H1258" s="724">
        <f t="shared" ca="1" si="21"/>
        <v>37</v>
      </c>
      <c r="I1258" s="747" t="s">
        <v>1403</v>
      </c>
      <c r="J1258" s="745" t="s">
        <v>241</v>
      </c>
      <c r="K1258" s="745" t="s">
        <v>6621</v>
      </c>
      <c r="L1258" s="726"/>
      <c r="M1258" s="726" t="s">
        <v>6426</v>
      </c>
      <c r="N1258" s="722" t="s">
        <v>4179</v>
      </c>
      <c r="O1258" s="745" t="s">
        <v>245</v>
      </c>
      <c r="P1258" s="736" t="s">
        <v>4465</v>
      </c>
      <c r="Q1258" s="727" t="s">
        <v>4464</v>
      </c>
      <c r="R1258" t="s">
        <v>6966</v>
      </c>
    </row>
    <row r="1259" spans="1:18">
      <c r="A1259" s="721"/>
      <c r="B1259" s="738">
        <v>3</v>
      </c>
      <c r="C1259" s="722" t="s">
        <v>4470</v>
      </c>
      <c r="D1259" s="723" t="s">
        <v>16</v>
      </c>
      <c r="E1259" s="745" t="s">
        <v>254</v>
      </c>
      <c r="F1259" s="745" t="s">
        <v>22</v>
      </c>
      <c r="G1259" s="774">
        <v>37858</v>
      </c>
      <c r="H1259" s="724">
        <f t="shared" ca="1" si="21"/>
        <v>16</v>
      </c>
      <c r="I1259" s="747" t="s">
        <v>1403</v>
      </c>
      <c r="J1259" s="745" t="s">
        <v>249</v>
      </c>
      <c r="K1259" s="745" t="s">
        <v>6623</v>
      </c>
      <c r="L1259" s="726"/>
      <c r="M1259" s="726" t="s">
        <v>6426</v>
      </c>
      <c r="N1259" s="722" t="s">
        <v>4179</v>
      </c>
      <c r="O1259" s="745" t="s">
        <v>6640</v>
      </c>
      <c r="P1259" s="736" t="s">
        <v>4469</v>
      </c>
      <c r="Q1259" s="727" t="s">
        <v>4464</v>
      </c>
      <c r="R1259" t="s">
        <v>6966</v>
      </c>
    </row>
    <row r="1260" spans="1:18">
      <c r="A1260" s="721"/>
      <c r="B1260" s="738">
        <v>4</v>
      </c>
      <c r="C1260" s="722" t="s">
        <v>4472</v>
      </c>
      <c r="D1260" s="723" t="s">
        <v>23</v>
      </c>
      <c r="E1260" s="745" t="s">
        <v>254</v>
      </c>
      <c r="F1260" s="745" t="s">
        <v>22</v>
      </c>
      <c r="G1260" s="774">
        <v>40461</v>
      </c>
      <c r="H1260" s="724">
        <f t="shared" ca="1" si="21"/>
        <v>9</v>
      </c>
      <c r="I1260" s="747" t="s">
        <v>1403</v>
      </c>
      <c r="J1260" s="745" t="s">
        <v>6624</v>
      </c>
      <c r="K1260" s="745" t="s">
        <v>6622</v>
      </c>
      <c r="L1260" s="726"/>
      <c r="M1260" s="726" t="s">
        <v>6426</v>
      </c>
      <c r="N1260" s="722" t="s">
        <v>4179</v>
      </c>
      <c r="O1260" s="745" t="s">
        <v>6640</v>
      </c>
      <c r="P1260" s="736" t="s">
        <v>4471</v>
      </c>
      <c r="Q1260" s="727" t="s">
        <v>4464</v>
      </c>
      <c r="R1260" t="s">
        <v>6966</v>
      </c>
    </row>
    <row r="1261" spans="1:18">
      <c r="A1261" s="721">
        <v>354</v>
      </c>
      <c r="B1261" s="738">
        <v>1</v>
      </c>
      <c r="C1261" s="722" t="s">
        <v>4474</v>
      </c>
      <c r="D1261" s="723" t="s">
        <v>23</v>
      </c>
      <c r="E1261" s="745" t="s">
        <v>221</v>
      </c>
      <c r="F1261" s="745" t="s">
        <v>4475</v>
      </c>
      <c r="G1261" s="774">
        <v>30287</v>
      </c>
      <c r="H1261" s="724">
        <f t="shared" ca="1" si="21"/>
        <v>37</v>
      </c>
      <c r="I1261" s="747" t="s">
        <v>1403</v>
      </c>
      <c r="J1261" s="745" t="s">
        <v>258</v>
      </c>
      <c r="K1261" s="745" t="s">
        <v>165</v>
      </c>
      <c r="L1261" s="726"/>
      <c r="M1261" s="726" t="s">
        <v>6426</v>
      </c>
      <c r="N1261" s="722" t="s">
        <v>4179</v>
      </c>
      <c r="O1261" s="745" t="s">
        <v>222</v>
      </c>
      <c r="P1261" s="736" t="s">
        <v>4473</v>
      </c>
      <c r="Q1261" s="727" t="s">
        <v>4479</v>
      </c>
      <c r="R1261" t="s">
        <v>6966</v>
      </c>
    </row>
    <row r="1262" spans="1:18">
      <c r="A1262" s="721"/>
      <c r="B1262" s="738">
        <v>2</v>
      </c>
      <c r="C1262" s="722" t="s">
        <v>4481</v>
      </c>
      <c r="D1262" s="723" t="s">
        <v>16</v>
      </c>
      <c r="E1262" s="745" t="s">
        <v>221</v>
      </c>
      <c r="F1262" s="745" t="s">
        <v>219</v>
      </c>
      <c r="G1262" s="774">
        <v>30590</v>
      </c>
      <c r="H1262" s="724">
        <f t="shared" ca="1" si="21"/>
        <v>36</v>
      </c>
      <c r="I1262" s="747" t="s">
        <v>1403</v>
      </c>
      <c r="J1262" s="745" t="s">
        <v>258</v>
      </c>
      <c r="K1262" s="745" t="s">
        <v>6621</v>
      </c>
      <c r="L1262" s="726"/>
      <c r="M1262" s="726" t="s">
        <v>6426</v>
      </c>
      <c r="N1262" s="722" t="s">
        <v>4179</v>
      </c>
      <c r="O1262" s="745" t="s">
        <v>245</v>
      </c>
      <c r="P1262" s="736" t="s">
        <v>4480</v>
      </c>
      <c r="Q1262" s="727" t="s">
        <v>4479</v>
      </c>
      <c r="R1262" t="s">
        <v>6966</v>
      </c>
    </row>
    <row r="1263" spans="1:18">
      <c r="A1263" s="721"/>
      <c r="B1263" s="738">
        <v>3</v>
      </c>
      <c r="C1263" s="722" t="s">
        <v>4485</v>
      </c>
      <c r="D1263" s="723" t="s">
        <v>23</v>
      </c>
      <c r="E1263" s="745" t="s">
        <v>254</v>
      </c>
      <c r="F1263" s="745" t="s">
        <v>4475</v>
      </c>
      <c r="G1263" s="774">
        <v>37899</v>
      </c>
      <c r="H1263" s="724">
        <f t="shared" ca="1" si="21"/>
        <v>16</v>
      </c>
      <c r="I1263" s="747" t="s">
        <v>1403</v>
      </c>
      <c r="J1263" s="745" t="s">
        <v>249</v>
      </c>
      <c r="K1263" s="745" t="s">
        <v>6623</v>
      </c>
      <c r="L1263" s="726"/>
      <c r="M1263" s="726" t="s">
        <v>6426</v>
      </c>
      <c r="N1263" s="722" t="s">
        <v>4179</v>
      </c>
      <c r="O1263" s="745" t="s">
        <v>6640</v>
      </c>
      <c r="P1263" s="736" t="s">
        <v>4484</v>
      </c>
      <c r="Q1263" s="727" t="s">
        <v>4479</v>
      </c>
      <c r="R1263" t="s">
        <v>6966</v>
      </c>
    </row>
    <row r="1264" spans="1:18">
      <c r="A1264" s="721"/>
      <c r="B1264" s="738">
        <v>4</v>
      </c>
      <c r="C1264" s="722" t="s">
        <v>4487</v>
      </c>
      <c r="D1264" s="723" t="s">
        <v>23</v>
      </c>
      <c r="E1264" s="745" t="s">
        <v>254</v>
      </c>
      <c r="F1264" s="745" t="s">
        <v>229</v>
      </c>
      <c r="G1264" s="774">
        <v>41280</v>
      </c>
      <c r="H1264" s="724">
        <f t="shared" ca="1" si="21"/>
        <v>7</v>
      </c>
      <c r="I1264" s="747" t="s">
        <v>1403</v>
      </c>
      <c r="J1264" s="745" t="s">
        <v>6624</v>
      </c>
      <c r="K1264" s="745" t="s">
        <v>6622</v>
      </c>
      <c r="L1264" s="726"/>
      <c r="M1264" s="726" t="s">
        <v>6426</v>
      </c>
      <c r="N1264" s="722" t="s">
        <v>4179</v>
      </c>
      <c r="O1264" s="745" t="s">
        <v>6640</v>
      </c>
      <c r="P1264" s="736" t="s">
        <v>4486</v>
      </c>
      <c r="Q1264" s="727" t="s">
        <v>4479</v>
      </c>
      <c r="R1264" t="s">
        <v>6966</v>
      </c>
    </row>
    <row r="1265" spans="1:18">
      <c r="A1265" s="721">
        <v>355</v>
      </c>
      <c r="B1265" s="738">
        <v>1</v>
      </c>
      <c r="C1265" s="722" t="s">
        <v>4489</v>
      </c>
      <c r="D1265" s="723" t="s">
        <v>23</v>
      </c>
      <c r="E1265" s="738" t="s">
        <v>221</v>
      </c>
      <c r="F1265" s="738" t="s">
        <v>376</v>
      </c>
      <c r="G1265" s="774">
        <v>30969</v>
      </c>
      <c r="H1265" s="724">
        <f t="shared" ca="1" si="21"/>
        <v>35</v>
      </c>
      <c r="I1265" s="747" t="s">
        <v>4508</v>
      </c>
      <c r="J1265" s="738" t="s">
        <v>267</v>
      </c>
      <c r="K1265" s="738" t="s">
        <v>165</v>
      </c>
      <c r="L1265" s="726"/>
      <c r="M1265" s="726" t="s">
        <v>6426</v>
      </c>
      <c r="N1265" s="722" t="s">
        <v>4179</v>
      </c>
      <c r="O1265" s="738" t="s">
        <v>222</v>
      </c>
      <c r="P1265" s="727" t="s">
        <v>4488</v>
      </c>
      <c r="Q1265" s="727" t="s">
        <v>4492</v>
      </c>
      <c r="R1265" t="s">
        <v>6966</v>
      </c>
    </row>
    <row r="1266" spans="1:18">
      <c r="A1266" s="721"/>
      <c r="B1266" s="738">
        <v>2</v>
      </c>
      <c r="C1266" s="722" t="s">
        <v>4495</v>
      </c>
      <c r="D1266" s="723" t="s">
        <v>16</v>
      </c>
      <c r="E1266" s="745" t="s">
        <v>221</v>
      </c>
      <c r="F1266" s="745" t="s">
        <v>4496</v>
      </c>
      <c r="G1266" s="774">
        <v>32752</v>
      </c>
      <c r="H1266" s="724">
        <f t="shared" ca="1" si="21"/>
        <v>30</v>
      </c>
      <c r="I1266" s="747" t="s">
        <v>4508</v>
      </c>
      <c r="J1266" s="745" t="s">
        <v>267</v>
      </c>
      <c r="K1266" s="745" t="s">
        <v>6621</v>
      </c>
      <c r="L1266" s="726"/>
      <c r="M1266" s="726" t="s">
        <v>6426</v>
      </c>
      <c r="N1266" s="722" t="s">
        <v>4179</v>
      </c>
      <c r="O1266" s="745" t="s">
        <v>245</v>
      </c>
      <c r="P1266" s="736" t="s">
        <v>4494</v>
      </c>
      <c r="Q1266" s="727" t="s">
        <v>4492</v>
      </c>
      <c r="R1266" t="s">
        <v>6966</v>
      </c>
    </row>
    <row r="1267" spans="1:18">
      <c r="A1267" s="721"/>
      <c r="B1267" s="738">
        <v>3</v>
      </c>
      <c r="C1267" s="722" t="s">
        <v>4499</v>
      </c>
      <c r="D1267" s="723" t="s">
        <v>23</v>
      </c>
      <c r="E1267" s="745" t="s">
        <v>254</v>
      </c>
      <c r="F1267" s="745" t="s">
        <v>231</v>
      </c>
      <c r="G1267" s="774">
        <v>40322</v>
      </c>
      <c r="H1267" s="724">
        <f t="shared" ca="1" si="21"/>
        <v>9</v>
      </c>
      <c r="I1267" s="747" t="s">
        <v>4508</v>
      </c>
      <c r="J1267" s="745" t="s">
        <v>6624</v>
      </c>
      <c r="K1267" s="745" t="s">
        <v>6622</v>
      </c>
      <c r="L1267" s="726"/>
      <c r="M1267" s="726" t="s">
        <v>6426</v>
      </c>
      <c r="N1267" s="722" t="s">
        <v>4179</v>
      </c>
      <c r="O1267" s="745" t="s">
        <v>6640</v>
      </c>
      <c r="P1267" s="736" t="s">
        <v>4498</v>
      </c>
      <c r="Q1267" s="727" t="s">
        <v>4492</v>
      </c>
      <c r="R1267" t="s">
        <v>6966</v>
      </c>
    </row>
    <row r="1268" spans="1:18">
      <c r="A1268" s="721"/>
      <c r="B1268" s="738">
        <v>4</v>
      </c>
      <c r="C1268" s="722" t="s">
        <v>4501</v>
      </c>
      <c r="D1268" s="723" t="s">
        <v>16</v>
      </c>
      <c r="E1268" s="745" t="s">
        <v>254</v>
      </c>
      <c r="F1268" s="745" t="s">
        <v>4502</v>
      </c>
      <c r="G1268" s="774">
        <v>41539</v>
      </c>
      <c r="H1268" s="724">
        <f t="shared" ca="1" si="21"/>
        <v>6</v>
      </c>
      <c r="I1268" s="747" t="s">
        <v>4508</v>
      </c>
      <c r="J1268" s="745" t="s">
        <v>6624</v>
      </c>
      <c r="K1268" s="745" t="s">
        <v>6622</v>
      </c>
      <c r="L1268" s="726"/>
      <c r="M1268" s="726" t="s">
        <v>6426</v>
      </c>
      <c r="N1268" s="722" t="s">
        <v>4179</v>
      </c>
      <c r="O1268" s="745" t="s">
        <v>6640</v>
      </c>
      <c r="P1268" s="736" t="s">
        <v>4500</v>
      </c>
      <c r="Q1268" s="727" t="s">
        <v>4492</v>
      </c>
      <c r="R1268" t="s">
        <v>6966</v>
      </c>
    </row>
    <row r="1269" spans="1:18">
      <c r="A1269" s="721"/>
      <c r="B1269" s="738">
        <v>5</v>
      </c>
      <c r="C1269" s="722" t="s">
        <v>4504</v>
      </c>
      <c r="D1269" s="723" t="s">
        <v>23</v>
      </c>
      <c r="E1269" s="745" t="s">
        <v>254</v>
      </c>
      <c r="F1269" s="745" t="s">
        <v>1870</v>
      </c>
      <c r="G1269" s="774">
        <v>38313</v>
      </c>
      <c r="H1269" s="724">
        <f t="shared" ca="1" si="21"/>
        <v>15</v>
      </c>
      <c r="I1269" s="747" t="s">
        <v>4508</v>
      </c>
      <c r="J1269" s="745" t="s">
        <v>249</v>
      </c>
      <c r="K1269" s="745" t="s">
        <v>6623</v>
      </c>
      <c r="L1269" s="726"/>
      <c r="M1269" s="726" t="s">
        <v>6426</v>
      </c>
      <c r="N1269" s="722" t="s">
        <v>4179</v>
      </c>
      <c r="O1269" s="745" t="s">
        <v>1845</v>
      </c>
      <c r="P1269" s="736" t="s">
        <v>4503</v>
      </c>
      <c r="Q1269" s="727" t="s">
        <v>4492</v>
      </c>
      <c r="R1269" t="s">
        <v>6966</v>
      </c>
    </row>
    <row r="1270" spans="1:18">
      <c r="A1270" s="721">
        <v>356</v>
      </c>
      <c r="B1270" s="738">
        <v>1</v>
      </c>
      <c r="C1270" s="722" t="s">
        <v>6734</v>
      </c>
      <c r="D1270" s="723" t="s">
        <v>23</v>
      </c>
      <c r="E1270" s="745" t="s">
        <v>221</v>
      </c>
      <c r="F1270" s="745"/>
      <c r="G1270" s="774">
        <v>31307</v>
      </c>
      <c r="H1270" s="724">
        <f t="shared" ca="1" si="21"/>
        <v>34</v>
      </c>
      <c r="I1270" s="747" t="s">
        <v>4508</v>
      </c>
      <c r="J1270" s="745" t="s">
        <v>267</v>
      </c>
      <c r="K1270" s="745" t="s">
        <v>6822</v>
      </c>
      <c r="L1270" s="726"/>
      <c r="M1270" s="726" t="s">
        <v>6426</v>
      </c>
      <c r="N1270" s="722" t="s">
        <v>4179</v>
      </c>
      <c r="O1270" s="745" t="s">
        <v>222</v>
      </c>
      <c r="P1270" s="736"/>
      <c r="Q1270" s="727"/>
      <c r="R1270" t="s">
        <v>6966</v>
      </c>
    </row>
    <row r="1271" spans="1:18">
      <c r="A1271" s="721"/>
      <c r="B1271" s="738">
        <v>2</v>
      </c>
      <c r="C1271" s="722" t="s">
        <v>6735</v>
      </c>
      <c r="D1271" s="723" t="s">
        <v>16</v>
      </c>
      <c r="E1271" s="745" t="s">
        <v>221</v>
      </c>
      <c r="F1271" s="745"/>
      <c r="G1271" s="774">
        <v>31753</v>
      </c>
      <c r="H1271" s="724">
        <f t="shared" ca="1" si="21"/>
        <v>33</v>
      </c>
      <c r="I1271" s="747" t="s">
        <v>4508</v>
      </c>
      <c r="J1271" s="745" t="s">
        <v>267</v>
      </c>
      <c r="K1271" s="745" t="s">
        <v>6621</v>
      </c>
      <c r="L1271" s="726"/>
      <c r="M1271" s="726" t="s">
        <v>6426</v>
      </c>
      <c r="N1271" s="722" t="s">
        <v>4179</v>
      </c>
      <c r="O1271" s="745" t="s">
        <v>245</v>
      </c>
      <c r="P1271" s="736"/>
      <c r="Q1271" s="727"/>
      <c r="R1271" t="s">
        <v>6966</v>
      </c>
    </row>
    <row r="1272" spans="1:18">
      <c r="A1272" s="721"/>
      <c r="B1272" s="738">
        <v>3</v>
      </c>
      <c r="C1272" s="722" t="s">
        <v>6736</v>
      </c>
      <c r="D1272" s="723" t="s">
        <v>23</v>
      </c>
      <c r="E1272" s="745" t="s">
        <v>254</v>
      </c>
      <c r="F1272" s="745"/>
      <c r="G1272" s="774">
        <v>42910</v>
      </c>
      <c r="H1272" s="724">
        <f t="shared" ca="1" si="21"/>
        <v>2</v>
      </c>
      <c r="I1272" s="747" t="s">
        <v>4508</v>
      </c>
      <c r="J1272" s="745" t="s">
        <v>6624</v>
      </c>
      <c r="K1272" s="745" t="s">
        <v>6622</v>
      </c>
      <c r="L1272" s="726"/>
      <c r="M1272" s="726" t="s">
        <v>6426</v>
      </c>
      <c r="N1272" s="722" t="s">
        <v>4179</v>
      </c>
      <c r="O1272" s="745" t="s">
        <v>6640</v>
      </c>
      <c r="P1272" s="736"/>
      <c r="Q1272" s="727"/>
      <c r="R1272" t="s">
        <v>6966</v>
      </c>
    </row>
    <row r="1273" spans="1:18">
      <c r="A1273" s="721">
        <v>357</v>
      </c>
      <c r="B1273" s="738">
        <v>1</v>
      </c>
      <c r="C1273" s="722" t="s">
        <v>6737</v>
      </c>
      <c r="D1273" s="723" t="s">
        <v>23</v>
      </c>
      <c r="E1273" s="745" t="s">
        <v>221</v>
      </c>
      <c r="F1273" s="745"/>
      <c r="G1273" s="774">
        <v>29335</v>
      </c>
      <c r="H1273" s="724">
        <f t="shared" ca="1" si="21"/>
        <v>39</v>
      </c>
      <c r="I1273" s="747" t="s">
        <v>1403</v>
      </c>
      <c r="J1273" s="745" t="s">
        <v>258</v>
      </c>
      <c r="K1273" s="745" t="s">
        <v>6822</v>
      </c>
      <c r="L1273" s="726"/>
      <c r="M1273" s="726" t="s">
        <v>6426</v>
      </c>
      <c r="N1273" s="722" t="s">
        <v>4179</v>
      </c>
      <c r="O1273" s="745" t="s">
        <v>222</v>
      </c>
      <c r="P1273" s="736"/>
      <c r="Q1273" s="727"/>
      <c r="R1273" t="s">
        <v>6966</v>
      </c>
    </row>
    <row r="1274" spans="1:18">
      <c r="A1274" s="721"/>
      <c r="B1274" s="738">
        <v>2</v>
      </c>
      <c r="C1274" s="722" t="s">
        <v>6738</v>
      </c>
      <c r="D1274" s="723" t="s">
        <v>16</v>
      </c>
      <c r="E1274" s="745" t="s">
        <v>221</v>
      </c>
      <c r="F1274" s="745"/>
      <c r="G1274" s="774">
        <v>29469</v>
      </c>
      <c r="H1274" s="724">
        <f t="shared" ca="1" si="21"/>
        <v>39</v>
      </c>
      <c r="I1274" s="747" t="s">
        <v>1403</v>
      </c>
      <c r="J1274" s="745" t="s">
        <v>258</v>
      </c>
      <c r="K1274" s="745" t="s">
        <v>6621</v>
      </c>
      <c r="L1274" s="726"/>
      <c r="M1274" s="726" t="s">
        <v>6426</v>
      </c>
      <c r="N1274" s="722" t="s">
        <v>4179</v>
      </c>
      <c r="O1274" s="745" t="s">
        <v>245</v>
      </c>
      <c r="P1274" s="736"/>
      <c r="Q1274" s="727"/>
      <c r="R1274" t="s">
        <v>6966</v>
      </c>
    </row>
    <row r="1275" spans="1:18">
      <c r="A1275" s="721"/>
      <c r="B1275" s="738">
        <v>3</v>
      </c>
      <c r="C1275" s="722" t="s">
        <v>6739</v>
      </c>
      <c r="D1275" s="723" t="s">
        <v>16</v>
      </c>
      <c r="E1275" s="745" t="s">
        <v>254</v>
      </c>
      <c r="F1275" s="745"/>
      <c r="G1275" s="774">
        <v>38732</v>
      </c>
      <c r="H1275" s="724">
        <f t="shared" ca="1" si="21"/>
        <v>14</v>
      </c>
      <c r="I1275" s="747" t="s">
        <v>1403</v>
      </c>
      <c r="J1275" s="745" t="s">
        <v>249</v>
      </c>
      <c r="K1275" s="745" t="s">
        <v>6622</v>
      </c>
      <c r="L1275" s="726"/>
      <c r="M1275" s="726" t="s">
        <v>6426</v>
      </c>
      <c r="N1275" s="722" t="s">
        <v>4179</v>
      </c>
      <c r="O1275" s="745" t="s">
        <v>6640</v>
      </c>
      <c r="P1275" s="736"/>
      <c r="Q1275" s="727"/>
      <c r="R1275" t="s">
        <v>6966</v>
      </c>
    </row>
    <row r="1276" spans="1:18">
      <c r="A1276" s="721"/>
      <c r="B1276" s="738">
        <v>4</v>
      </c>
      <c r="C1276" s="722" t="s">
        <v>6740</v>
      </c>
      <c r="D1276" s="723" t="s">
        <v>23</v>
      </c>
      <c r="E1276" s="745" t="s">
        <v>254</v>
      </c>
      <c r="F1276" s="745"/>
      <c r="G1276" s="774">
        <v>41193</v>
      </c>
      <c r="H1276" s="724">
        <f t="shared" ca="1" si="21"/>
        <v>7</v>
      </c>
      <c r="I1276" s="747" t="s">
        <v>1403</v>
      </c>
      <c r="J1276" s="745" t="s">
        <v>6624</v>
      </c>
      <c r="K1276" s="745" t="s">
        <v>6622</v>
      </c>
      <c r="L1276" s="726"/>
      <c r="M1276" s="726" t="s">
        <v>6426</v>
      </c>
      <c r="N1276" s="722" t="s">
        <v>4179</v>
      </c>
      <c r="O1276" s="745" t="s">
        <v>6640</v>
      </c>
      <c r="P1276" s="736"/>
      <c r="Q1276" s="727"/>
      <c r="R1276" t="s">
        <v>6966</v>
      </c>
    </row>
    <row r="1277" spans="1:18">
      <c r="A1277" s="721">
        <v>358</v>
      </c>
      <c r="B1277" s="738">
        <v>1</v>
      </c>
      <c r="C1277" s="722" t="s">
        <v>6741</v>
      </c>
      <c r="D1277" s="723" t="s">
        <v>23</v>
      </c>
      <c r="E1277" s="745" t="s">
        <v>221</v>
      </c>
      <c r="F1277" s="745"/>
      <c r="G1277" s="774">
        <v>34847</v>
      </c>
      <c r="H1277" s="724">
        <f t="shared" ca="1" si="21"/>
        <v>24</v>
      </c>
      <c r="I1277" s="747" t="s">
        <v>1403</v>
      </c>
      <c r="J1277" s="745" t="s">
        <v>267</v>
      </c>
      <c r="K1277" s="745" t="s">
        <v>6822</v>
      </c>
      <c r="L1277" s="726"/>
      <c r="M1277" s="726" t="s">
        <v>6426</v>
      </c>
      <c r="N1277" s="722" t="s">
        <v>4179</v>
      </c>
      <c r="O1277" s="745" t="s">
        <v>222</v>
      </c>
      <c r="P1277" s="736"/>
      <c r="Q1277" s="727"/>
      <c r="R1277" t="s">
        <v>6966</v>
      </c>
    </row>
    <row r="1278" spans="1:18">
      <c r="A1278" s="721"/>
      <c r="B1278" s="738">
        <v>2</v>
      </c>
      <c r="C1278" s="722" t="s">
        <v>6742</v>
      </c>
      <c r="D1278" s="723" t="s">
        <v>16</v>
      </c>
      <c r="E1278" s="745" t="s">
        <v>221</v>
      </c>
      <c r="F1278" s="745"/>
      <c r="G1278" s="774">
        <v>34653</v>
      </c>
      <c r="H1278" s="724">
        <f t="shared" ca="1" si="21"/>
        <v>25</v>
      </c>
      <c r="I1278" s="747" t="s">
        <v>1403</v>
      </c>
      <c r="J1278" s="745" t="s">
        <v>267</v>
      </c>
      <c r="K1278" s="745" t="s">
        <v>6621</v>
      </c>
      <c r="L1278" s="726"/>
      <c r="M1278" s="726" t="s">
        <v>6426</v>
      </c>
      <c r="N1278" s="722" t="s">
        <v>4179</v>
      </c>
      <c r="O1278" s="745" t="s">
        <v>245</v>
      </c>
      <c r="P1278" s="736"/>
      <c r="Q1278" s="727"/>
      <c r="R1278" t="s">
        <v>6966</v>
      </c>
    </row>
    <row r="1279" spans="1:18">
      <c r="A1279" s="721">
        <v>359</v>
      </c>
      <c r="B1279" s="738">
        <v>1</v>
      </c>
      <c r="C1279" s="722" t="s">
        <v>7072</v>
      </c>
      <c r="D1279" s="723" t="s">
        <v>23</v>
      </c>
      <c r="E1279" s="745" t="s">
        <v>221</v>
      </c>
      <c r="F1279" s="745"/>
      <c r="G1279" s="774">
        <v>24937</v>
      </c>
      <c r="H1279" s="724">
        <f t="shared" ca="1" si="21"/>
        <v>52</v>
      </c>
      <c r="I1279" s="747" t="s">
        <v>1403</v>
      </c>
      <c r="J1279" s="745" t="s">
        <v>258</v>
      </c>
      <c r="K1279" s="745" t="s">
        <v>165</v>
      </c>
      <c r="L1279" s="726"/>
      <c r="M1279" s="726" t="s">
        <v>6426</v>
      </c>
      <c r="N1279" s="722" t="s">
        <v>4179</v>
      </c>
      <c r="O1279" s="745" t="s">
        <v>222</v>
      </c>
      <c r="P1279" s="736"/>
      <c r="Q1279" s="727"/>
      <c r="R1279" t="s">
        <v>6966</v>
      </c>
    </row>
    <row r="1280" spans="1:18">
      <c r="A1280" s="721"/>
      <c r="B1280" s="738">
        <v>2</v>
      </c>
      <c r="C1280" s="722" t="s">
        <v>6188</v>
      </c>
      <c r="D1280" s="723" t="s">
        <v>16</v>
      </c>
      <c r="E1280" s="745" t="s">
        <v>221</v>
      </c>
      <c r="F1280" s="745"/>
      <c r="G1280" s="774">
        <v>24383</v>
      </c>
      <c r="H1280" s="724">
        <f t="shared" ca="1" si="21"/>
        <v>53</v>
      </c>
      <c r="I1280" s="747" t="s">
        <v>1403</v>
      </c>
      <c r="J1280" s="745" t="s">
        <v>258</v>
      </c>
      <c r="K1280" s="745" t="s">
        <v>6621</v>
      </c>
      <c r="L1280" s="726"/>
      <c r="M1280" s="726" t="s">
        <v>6426</v>
      </c>
      <c r="N1280" s="722" t="s">
        <v>4179</v>
      </c>
      <c r="O1280" s="745" t="s">
        <v>245</v>
      </c>
      <c r="P1280" s="736"/>
      <c r="Q1280" s="727"/>
      <c r="R1280" t="s">
        <v>6966</v>
      </c>
    </row>
    <row r="1281" spans="1:18" s="622" customFormat="1">
      <c r="A1281" s="721"/>
      <c r="B1281" s="738">
        <v>3</v>
      </c>
      <c r="C1281" s="722" t="s">
        <v>6847</v>
      </c>
      <c r="D1281" s="723" t="s">
        <v>23</v>
      </c>
      <c r="E1281" s="745" t="s">
        <v>254</v>
      </c>
      <c r="F1281" s="745" t="s">
        <v>230</v>
      </c>
      <c r="G1281" s="774">
        <v>36944</v>
      </c>
      <c r="H1281" s="724">
        <f t="shared" ca="1" si="21"/>
        <v>19</v>
      </c>
      <c r="I1281" s="747" t="s">
        <v>1403</v>
      </c>
      <c r="J1281" s="745" t="s">
        <v>258</v>
      </c>
      <c r="K1281" s="745" t="s">
        <v>6622</v>
      </c>
      <c r="L1281" s="726"/>
      <c r="M1281" s="726" t="s">
        <v>6426</v>
      </c>
      <c r="N1281" s="722" t="s">
        <v>4179</v>
      </c>
      <c r="O1281" s="745" t="s">
        <v>6640</v>
      </c>
      <c r="P1281" s="736"/>
      <c r="Q1281" s="727"/>
      <c r="R1281" t="s">
        <v>6966</v>
      </c>
    </row>
    <row r="1282" spans="1:18">
      <c r="A1282" s="721">
        <v>360</v>
      </c>
      <c r="B1282" s="738">
        <v>1</v>
      </c>
      <c r="C1282" s="722" t="s">
        <v>6848</v>
      </c>
      <c r="D1282" s="723" t="s">
        <v>23</v>
      </c>
      <c r="E1282" s="745" t="s">
        <v>221</v>
      </c>
      <c r="F1282" s="745"/>
      <c r="G1282" s="774"/>
      <c r="H1282" s="724"/>
      <c r="I1282" s="747" t="s">
        <v>1403</v>
      </c>
      <c r="J1282" s="745" t="s">
        <v>241</v>
      </c>
      <c r="K1282" s="745" t="s">
        <v>6822</v>
      </c>
      <c r="L1282" s="726"/>
      <c r="M1282" s="726" t="s">
        <v>6426</v>
      </c>
      <c r="N1282" s="722" t="s">
        <v>4179</v>
      </c>
      <c r="O1282" s="745" t="s">
        <v>222</v>
      </c>
      <c r="P1282" s="736"/>
      <c r="Q1282" s="727"/>
      <c r="R1282" t="s">
        <v>6966</v>
      </c>
    </row>
    <row r="1283" spans="1:18">
      <c r="A1283" s="721"/>
      <c r="B1283" s="738">
        <v>2</v>
      </c>
      <c r="C1283" s="722" t="s">
        <v>6849</v>
      </c>
      <c r="D1283" s="723" t="s">
        <v>16</v>
      </c>
      <c r="E1283" s="745" t="s">
        <v>221</v>
      </c>
      <c r="F1283" s="745"/>
      <c r="G1283" s="774"/>
      <c r="H1283" s="724"/>
      <c r="I1283" s="747" t="s">
        <v>1403</v>
      </c>
      <c r="J1283" s="745" t="s">
        <v>241</v>
      </c>
      <c r="K1283" s="745" t="s">
        <v>6621</v>
      </c>
      <c r="L1283" s="726"/>
      <c r="M1283" s="726" t="s">
        <v>6426</v>
      </c>
      <c r="N1283" s="722" t="s">
        <v>4179</v>
      </c>
      <c r="O1283" s="745" t="s">
        <v>245</v>
      </c>
      <c r="P1283" s="736"/>
      <c r="Q1283" s="727"/>
      <c r="R1283" t="s">
        <v>6966</v>
      </c>
    </row>
    <row r="1284" spans="1:18">
      <c r="A1284" s="721"/>
      <c r="B1284" s="738">
        <v>3</v>
      </c>
      <c r="C1284" s="722" t="s">
        <v>6850</v>
      </c>
      <c r="D1284" s="723" t="s">
        <v>23</v>
      </c>
      <c r="E1284" s="745" t="s">
        <v>254</v>
      </c>
      <c r="F1284" s="745"/>
      <c r="G1284" s="774"/>
      <c r="H1284" s="724"/>
      <c r="I1284" s="747" t="s">
        <v>1403</v>
      </c>
      <c r="J1284" s="745" t="s">
        <v>6624</v>
      </c>
      <c r="K1284" s="745" t="s">
        <v>6622</v>
      </c>
      <c r="L1284" s="726"/>
      <c r="M1284" s="726" t="s">
        <v>6426</v>
      </c>
      <c r="N1284" s="722" t="s">
        <v>4179</v>
      </c>
      <c r="O1284" s="745" t="s">
        <v>6640</v>
      </c>
      <c r="P1284" s="736"/>
      <c r="Q1284" s="727"/>
      <c r="R1284" t="s">
        <v>6966</v>
      </c>
    </row>
    <row r="1285" spans="1:18">
      <c r="A1285" s="721"/>
      <c r="B1285" s="738">
        <v>4</v>
      </c>
      <c r="C1285" s="722" t="s">
        <v>7073</v>
      </c>
      <c r="D1285" s="723" t="s">
        <v>16</v>
      </c>
      <c r="E1285" s="745" t="s">
        <v>254</v>
      </c>
      <c r="F1285" s="745"/>
      <c r="G1285" s="774"/>
      <c r="H1285" s="724"/>
      <c r="I1285" s="747" t="s">
        <v>1403</v>
      </c>
      <c r="J1285" s="745" t="s">
        <v>6733</v>
      </c>
      <c r="K1285" s="745"/>
      <c r="L1285" s="726"/>
      <c r="M1285" s="726" t="s">
        <v>6426</v>
      </c>
      <c r="N1285" s="722" t="s">
        <v>4179</v>
      </c>
      <c r="O1285" s="745" t="s">
        <v>6640</v>
      </c>
      <c r="P1285" s="736"/>
      <c r="Q1285" s="727"/>
    </row>
    <row r="1286" spans="1:18">
      <c r="A1286" s="721"/>
      <c r="B1286" s="738">
        <v>5</v>
      </c>
      <c r="C1286" s="722" t="s">
        <v>7074</v>
      </c>
      <c r="D1286" s="723" t="s">
        <v>16</v>
      </c>
      <c r="E1286" s="745" t="s">
        <v>254</v>
      </c>
      <c r="F1286" s="745"/>
      <c r="G1286" s="774"/>
      <c r="H1286" s="724"/>
      <c r="I1286" s="747" t="s">
        <v>1403</v>
      </c>
      <c r="J1286" s="745" t="s">
        <v>6624</v>
      </c>
      <c r="K1286" s="745" t="s">
        <v>6622</v>
      </c>
      <c r="L1286" s="726"/>
      <c r="M1286" s="726" t="s">
        <v>6426</v>
      </c>
      <c r="N1286" s="722" t="s">
        <v>4179</v>
      </c>
      <c r="O1286" s="745" t="s">
        <v>6640</v>
      </c>
      <c r="P1286" s="736"/>
      <c r="Q1286" s="727"/>
      <c r="R1286" t="s">
        <v>6966</v>
      </c>
    </row>
    <row r="1287" spans="1:18" s="884" customFormat="1">
      <c r="A1287" s="808">
        <v>361</v>
      </c>
      <c r="B1287" s="808">
        <v>1</v>
      </c>
      <c r="C1287" s="808" t="s">
        <v>4516</v>
      </c>
      <c r="D1287" s="907" t="s">
        <v>23</v>
      </c>
      <c r="E1287" s="808" t="s">
        <v>221</v>
      </c>
      <c r="F1287" s="808" t="s">
        <v>376</v>
      </c>
      <c r="G1287" s="908">
        <v>25272</v>
      </c>
      <c r="H1287" s="909">
        <f t="shared" ca="1" si="21"/>
        <v>51</v>
      </c>
      <c r="I1287" s="907" t="s">
        <v>4508</v>
      </c>
      <c r="J1287" s="808" t="s">
        <v>258</v>
      </c>
      <c r="K1287" s="808" t="s">
        <v>165</v>
      </c>
      <c r="L1287" s="910"/>
      <c r="M1287" s="910" t="s">
        <v>6426</v>
      </c>
      <c r="N1287" s="808" t="s">
        <v>4521</v>
      </c>
      <c r="O1287" s="808" t="s">
        <v>222</v>
      </c>
      <c r="P1287" s="808" t="s">
        <v>4515</v>
      </c>
      <c r="Q1287" s="808" t="s">
        <v>4519</v>
      </c>
      <c r="R1287" s="884" t="s">
        <v>6966</v>
      </c>
    </row>
    <row r="1288" spans="1:18">
      <c r="A1288" s="721"/>
      <c r="B1288" s="721">
        <v>2</v>
      </c>
      <c r="C1288" s="722" t="s">
        <v>4524</v>
      </c>
      <c r="D1288" s="723" t="s">
        <v>16</v>
      </c>
      <c r="E1288" s="721" t="s">
        <v>221</v>
      </c>
      <c r="F1288" s="721" t="s">
        <v>376</v>
      </c>
      <c r="G1288" s="774">
        <v>26784</v>
      </c>
      <c r="H1288" s="724">
        <f t="shared" ca="1" si="21"/>
        <v>46</v>
      </c>
      <c r="I1288" s="725" t="s">
        <v>4508</v>
      </c>
      <c r="J1288" s="721" t="s">
        <v>267</v>
      </c>
      <c r="K1288" s="721" t="s">
        <v>6621</v>
      </c>
      <c r="L1288" s="726"/>
      <c r="M1288" s="726" t="s">
        <v>6426</v>
      </c>
      <c r="N1288" s="722" t="s">
        <v>4521</v>
      </c>
      <c r="O1288" s="721" t="s">
        <v>245</v>
      </c>
      <c r="P1288" s="722" t="s">
        <v>4523</v>
      </c>
      <c r="Q1288" s="722" t="s">
        <v>4519</v>
      </c>
      <c r="R1288" t="s">
        <v>6966</v>
      </c>
    </row>
    <row r="1289" spans="1:18">
      <c r="A1289" s="721"/>
      <c r="B1289" s="721">
        <v>3</v>
      </c>
      <c r="C1289" s="722" t="s">
        <v>4528</v>
      </c>
      <c r="D1289" s="723" t="s">
        <v>23</v>
      </c>
      <c r="E1289" s="721" t="s">
        <v>254</v>
      </c>
      <c r="F1289" s="721" t="s">
        <v>4529</v>
      </c>
      <c r="G1289" s="774">
        <v>34392</v>
      </c>
      <c r="H1289" s="724">
        <f t="shared" ca="1" si="21"/>
        <v>26</v>
      </c>
      <c r="I1289" s="725" t="s">
        <v>4508</v>
      </c>
      <c r="J1289" s="721" t="s">
        <v>344</v>
      </c>
      <c r="K1289" s="721" t="s">
        <v>6623</v>
      </c>
      <c r="L1289" s="726"/>
      <c r="M1289" s="726" t="s">
        <v>6426</v>
      </c>
      <c r="N1289" s="722" t="s">
        <v>4521</v>
      </c>
      <c r="O1289" s="721" t="s">
        <v>6640</v>
      </c>
      <c r="P1289" s="722" t="s">
        <v>4527</v>
      </c>
      <c r="Q1289" s="722" t="s">
        <v>4519</v>
      </c>
      <c r="R1289" t="s">
        <v>6966</v>
      </c>
    </row>
    <row r="1290" spans="1:18">
      <c r="A1290" s="721"/>
      <c r="B1290" s="721">
        <v>4</v>
      </c>
      <c r="C1290" s="722" t="s">
        <v>4531</v>
      </c>
      <c r="D1290" s="723" t="s">
        <v>16</v>
      </c>
      <c r="E1290" s="721" t="s">
        <v>254</v>
      </c>
      <c r="F1290" s="721" t="s">
        <v>4532</v>
      </c>
      <c r="G1290" s="774">
        <v>36242</v>
      </c>
      <c r="H1290" s="724">
        <f t="shared" ca="1" si="21"/>
        <v>21</v>
      </c>
      <c r="I1290" s="725" t="s">
        <v>4508</v>
      </c>
      <c r="J1290" s="721" t="s">
        <v>262</v>
      </c>
      <c r="K1290" s="721" t="s">
        <v>6623</v>
      </c>
      <c r="L1290" s="726"/>
      <c r="M1290" s="726" t="s">
        <v>6426</v>
      </c>
      <c r="N1290" s="722" t="s">
        <v>4521</v>
      </c>
      <c r="O1290" s="721" t="s">
        <v>6640</v>
      </c>
      <c r="P1290" s="722" t="s">
        <v>4530</v>
      </c>
      <c r="Q1290" s="722" t="s">
        <v>4519</v>
      </c>
      <c r="R1290" t="s">
        <v>6966</v>
      </c>
    </row>
    <row r="1291" spans="1:18">
      <c r="A1291" s="721"/>
      <c r="B1291" s="721">
        <v>5</v>
      </c>
      <c r="C1291" s="722" t="s">
        <v>4534</v>
      </c>
      <c r="D1291" s="723" t="s">
        <v>16</v>
      </c>
      <c r="E1291" s="721" t="s">
        <v>254</v>
      </c>
      <c r="F1291" s="721" t="s">
        <v>230</v>
      </c>
      <c r="G1291" s="774">
        <v>37995</v>
      </c>
      <c r="H1291" s="724">
        <f t="shared" ca="1" si="21"/>
        <v>16</v>
      </c>
      <c r="I1291" s="725" t="s">
        <v>4508</v>
      </c>
      <c r="J1291" s="721" t="s">
        <v>249</v>
      </c>
      <c r="K1291" s="721" t="s">
        <v>6623</v>
      </c>
      <c r="L1291" s="726"/>
      <c r="M1291" s="726" t="s">
        <v>6426</v>
      </c>
      <c r="N1291" s="722" t="s">
        <v>4521</v>
      </c>
      <c r="O1291" s="721" t="s">
        <v>6640</v>
      </c>
      <c r="P1291" s="722" t="s">
        <v>4533</v>
      </c>
      <c r="Q1291" s="722" t="s">
        <v>4519</v>
      </c>
      <c r="R1291" t="s">
        <v>6966</v>
      </c>
    </row>
    <row r="1292" spans="1:18">
      <c r="A1292" s="721"/>
      <c r="B1292" s="721">
        <v>6</v>
      </c>
      <c r="C1292" s="722" t="s">
        <v>4536</v>
      </c>
      <c r="D1292" s="723" t="s">
        <v>16</v>
      </c>
      <c r="E1292" s="721" t="s">
        <v>254</v>
      </c>
      <c r="F1292" s="721" t="s">
        <v>230</v>
      </c>
      <c r="G1292" s="774">
        <v>38940</v>
      </c>
      <c r="H1292" s="724">
        <f t="shared" ca="1" si="21"/>
        <v>13</v>
      </c>
      <c r="I1292" s="725" t="s">
        <v>4508</v>
      </c>
      <c r="J1292" s="721" t="s">
        <v>249</v>
      </c>
      <c r="K1292" s="721" t="s">
        <v>6623</v>
      </c>
      <c r="L1292" s="726"/>
      <c r="M1292" s="726" t="s">
        <v>6426</v>
      </c>
      <c r="N1292" s="722" t="s">
        <v>4521</v>
      </c>
      <c r="O1292" s="721" t="s">
        <v>6640</v>
      </c>
      <c r="P1292" s="722" t="s">
        <v>4535</v>
      </c>
      <c r="Q1292" s="722" t="s">
        <v>4519</v>
      </c>
      <c r="R1292" t="s">
        <v>6966</v>
      </c>
    </row>
    <row r="1293" spans="1:18">
      <c r="A1293" s="721">
        <v>362</v>
      </c>
      <c r="B1293" s="721">
        <v>1</v>
      </c>
      <c r="C1293" s="722" t="s">
        <v>4538</v>
      </c>
      <c r="D1293" s="723" t="s">
        <v>23</v>
      </c>
      <c r="E1293" s="721" t="s">
        <v>221</v>
      </c>
      <c r="F1293" s="721" t="s">
        <v>376</v>
      </c>
      <c r="G1293" s="774">
        <v>19343</v>
      </c>
      <c r="H1293" s="724">
        <f t="shared" ca="1" si="21"/>
        <v>67</v>
      </c>
      <c r="I1293" s="725" t="s">
        <v>1403</v>
      </c>
      <c r="J1293" s="721" t="s">
        <v>241</v>
      </c>
      <c r="K1293" s="721" t="s">
        <v>165</v>
      </c>
      <c r="L1293" s="726"/>
      <c r="M1293" s="726" t="s">
        <v>6426</v>
      </c>
      <c r="N1293" s="722" t="s">
        <v>4521</v>
      </c>
      <c r="O1293" s="721" t="s">
        <v>222</v>
      </c>
      <c r="P1293" s="722" t="s">
        <v>4537</v>
      </c>
      <c r="Q1293" s="722" t="s">
        <v>4540</v>
      </c>
      <c r="R1293" t="s">
        <v>6966</v>
      </c>
    </row>
    <row r="1294" spans="1:18">
      <c r="A1294" s="721"/>
      <c r="B1294" s="721">
        <v>2</v>
      </c>
      <c r="C1294" s="722" t="s">
        <v>4542</v>
      </c>
      <c r="D1294" s="723" t="s">
        <v>16</v>
      </c>
      <c r="E1294" s="721" t="s">
        <v>221</v>
      </c>
      <c r="F1294" s="721" t="s">
        <v>376</v>
      </c>
      <c r="G1294" s="774">
        <v>21715</v>
      </c>
      <c r="H1294" s="724">
        <f t="shared" ca="1" si="21"/>
        <v>60</v>
      </c>
      <c r="I1294" s="725" t="s">
        <v>1403</v>
      </c>
      <c r="J1294" s="721" t="s">
        <v>241</v>
      </c>
      <c r="K1294" s="721" t="s">
        <v>6621</v>
      </c>
      <c r="L1294" s="726"/>
      <c r="M1294" s="726" t="s">
        <v>6426</v>
      </c>
      <c r="N1294" s="722" t="s">
        <v>4521</v>
      </c>
      <c r="O1294" s="721" t="s">
        <v>245</v>
      </c>
      <c r="P1294" s="722" t="s">
        <v>4541</v>
      </c>
      <c r="Q1294" s="722" t="s">
        <v>4540</v>
      </c>
      <c r="R1294" t="s">
        <v>6966</v>
      </c>
    </row>
    <row r="1295" spans="1:18">
      <c r="A1295" s="721">
        <v>363</v>
      </c>
      <c r="B1295" s="721">
        <v>1</v>
      </c>
      <c r="C1295" s="722" t="s">
        <v>118</v>
      </c>
      <c r="D1295" s="723" t="s">
        <v>23</v>
      </c>
      <c r="E1295" s="721" t="s">
        <v>221</v>
      </c>
      <c r="F1295" s="721" t="s">
        <v>376</v>
      </c>
      <c r="G1295" s="774">
        <v>25756</v>
      </c>
      <c r="H1295" s="724">
        <f t="shared" ca="1" si="21"/>
        <v>49</v>
      </c>
      <c r="I1295" s="725" t="s">
        <v>1403</v>
      </c>
      <c r="J1295" s="721" t="s">
        <v>258</v>
      </c>
      <c r="K1295" s="721" t="s">
        <v>224</v>
      </c>
      <c r="L1295" s="726"/>
      <c r="M1295" s="726" t="s">
        <v>6426</v>
      </c>
      <c r="N1295" s="722" t="s">
        <v>4521</v>
      </c>
      <c r="O1295" s="721" t="s">
        <v>222</v>
      </c>
      <c r="P1295" s="722" t="s">
        <v>4545</v>
      </c>
      <c r="Q1295" s="722" t="s">
        <v>4548</v>
      </c>
      <c r="R1295" t="s">
        <v>6966</v>
      </c>
    </row>
    <row r="1296" spans="1:18">
      <c r="A1296" s="721"/>
      <c r="B1296" s="721">
        <v>2</v>
      </c>
      <c r="C1296" s="722" t="s">
        <v>4550</v>
      </c>
      <c r="D1296" s="723" t="s">
        <v>16</v>
      </c>
      <c r="E1296" s="721" t="s">
        <v>221</v>
      </c>
      <c r="F1296" s="721" t="s">
        <v>376</v>
      </c>
      <c r="G1296" s="774">
        <v>27628</v>
      </c>
      <c r="H1296" s="724">
        <f t="shared" ca="1" si="21"/>
        <v>44</v>
      </c>
      <c r="I1296" s="725" t="s">
        <v>1403</v>
      </c>
      <c r="J1296" s="721" t="s">
        <v>241</v>
      </c>
      <c r="K1296" s="721" t="s">
        <v>6621</v>
      </c>
      <c r="L1296" s="726"/>
      <c r="M1296" s="726" t="s">
        <v>6426</v>
      </c>
      <c r="N1296" s="722" t="s">
        <v>4521</v>
      </c>
      <c r="O1296" s="721" t="s">
        <v>245</v>
      </c>
      <c r="P1296" s="722" t="s">
        <v>4549</v>
      </c>
      <c r="Q1296" s="722" t="s">
        <v>4548</v>
      </c>
      <c r="R1296" t="s">
        <v>6966</v>
      </c>
    </row>
    <row r="1297" spans="1:18">
      <c r="A1297" s="721"/>
      <c r="B1297" s="721">
        <v>3</v>
      </c>
      <c r="C1297" s="722" t="s">
        <v>4553</v>
      </c>
      <c r="D1297" s="723" t="s">
        <v>23</v>
      </c>
      <c r="E1297" s="721" t="s">
        <v>254</v>
      </c>
      <c r="F1297" s="721" t="s">
        <v>230</v>
      </c>
      <c r="G1297" s="774">
        <v>35983</v>
      </c>
      <c r="H1297" s="724">
        <f t="shared" ca="1" si="21"/>
        <v>21</v>
      </c>
      <c r="I1297" s="725" t="s">
        <v>1403</v>
      </c>
      <c r="J1297" s="721" t="s">
        <v>320</v>
      </c>
      <c r="K1297" s="721" t="s">
        <v>6623</v>
      </c>
      <c r="L1297" s="726"/>
      <c r="M1297" s="726" t="s">
        <v>6426</v>
      </c>
      <c r="N1297" s="722" t="s">
        <v>4521</v>
      </c>
      <c r="O1297" s="721" t="s">
        <v>6640</v>
      </c>
      <c r="P1297" s="722" t="s">
        <v>4552</v>
      </c>
      <c r="Q1297" s="722" t="s">
        <v>4548</v>
      </c>
      <c r="R1297" t="s">
        <v>6966</v>
      </c>
    </row>
    <row r="1298" spans="1:18">
      <c r="A1298" s="721"/>
      <c r="B1298" s="721">
        <v>4</v>
      </c>
      <c r="C1298" s="722" t="s">
        <v>4555</v>
      </c>
      <c r="D1298" s="723" t="s">
        <v>16</v>
      </c>
      <c r="E1298" s="721" t="s">
        <v>254</v>
      </c>
      <c r="F1298" s="721" t="s">
        <v>230</v>
      </c>
      <c r="G1298" s="774">
        <v>38736</v>
      </c>
      <c r="H1298" s="724">
        <f t="shared" ca="1" si="21"/>
        <v>14</v>
      </c>
      <c r="I1298" s="725" t="s">
        <v>1403</v>
      </c>
      <c r="J1298" s="721" t="s">
        <v>249</v>
      </c>
      <c r="K1298" s="721" t="s">
        <v>6623</v>
      </c>
      <c r="L1298" s="726"/>
      <c r="M1298" s="726" t="s">
        <v>6426</v>
      </c>
      <c r="N1298" s="722" t="s">
        <v>4521</v>
      </c>
      <c r="O1298" s="721" t="s">
        <v>6640</v>
      </c>
      <c r="P1298" s="722" t="s">
        <v>4554</v>
      </c>
      <c r="Q1298" s="722" t="s">
        <v>4548</v>
      </c>
      <c r="R1298" t="s">
        <v>6966</v>
      </c>
    </row>
    <row r="1299" spans="1:18">
      <c r="A1299" s="721"/>
      <c r="B1299" s="721">
        <v>5</v>
      </c>
      <c r="C1299" s="722" t="s">
        <v>4557</v>
      </c>
      <c r="D1299" s="723" t="s">
        <v>16</v>
      </c>
      <c r="E1299" s="721" t="s">
        <v>254</v>
      </c>
      <c r="F1299" s="721" t="s">
        <v>230</v>
      </c>
      <c r="G1299" s="774">
        <v>40020</v>
      </c>
      <c r="H1299" s="724">
        <f t="shared" ca="1" si="21"/>
        <v>10</v>
      </c>
      <c r="I1299" s="725" t="s">
        <v>1403</v>
      </c>
      <c r="J1299" s="721" t="s">
        <v>6955</v>
      </c>
      <c r="K1299" s="721" t="s">
        <v>6623</v>
      </c>
      <c r="L1299" s="726"/>
      <c r="M1299" s="726" t="s">
        <v>6426</v>
      </c>
      <c r="N1299" s="722" t="s">
        <v>4521</v>
      </c>
      <c r="O1299" s="721" t="s">
        <v>6640</v>
      </c>
      <c r="P1299" s="734" t="s">
        <v>4556</v>
      </c>
      <c r="Q1299" s="722" t="s">
        <v>4548</v>
      </c>
      <c r="R1299" t="s">
        <v>6966</v>
      </c>
    </row>
    <row r="1300" spans="1:18">
      <c r="A1300" s="721">
        <v>364</v>
      </c>
      <c r="B1300" s="721">
        <v>1</v>
      </c>
      <c r="C1300" s="722" t="s">
        <v>4560</v>
      </c>
      <c r="D1300" s="723" t="s">
        <v>23</v>
      </c>
      <c r="E1300" s="721" t="s">
        <v>221</v>
      </c>
      <c r="F1300" s="721" t="s">
        <v>376</v>
      </c>
      <c r="G1300" s="774">
        <v>29409</v>
      </c>
      <c r="H1300" s="724">
        <f t="shared" ca="1" si="21"/>
        <v>39</v>
      </c>
      <c r="I1300" s="725" t="s">
        <v>1403</v>
      </c>
      <c r="J1300" s="721" t="s">
        <v>258</v>
      </c>
      <c r="K1300" s="721" t="s">
        <v>224</v>
      </c>
      <c r="L1300" s="726"/>
      <c r="M1300" s="726" t="s">
        <v>6426</v>
      </c>
      <c r="N1300" s="722" t="s">
        <v>4521</v>
      </c>
      <c r="O1300" s="721" t="s">
        <v>222</v>
      </c>
      <c r="P1300" s="722" t="s">
        <v>4559</v>
      </c>
      <c r="Q1300" s="722" t="s">
        <v>4561</v>
      </c>
      <c r="R1300" t="s">
        <v>6966</v>
      </c>
    </row>
    <row r="1301" spans="1:18">
      <c r="A1301" s="721"/>
      <c r="B1301" s="721">
        <v>2</v>
      </c>
      <c r="C1301" s="722" t="s">
        <v>4563</v>
      </c>
      <c r="D1301" s="723" t="s">
        <v>16</v>
      </c>
      <c r="E1301" s="721" t="s">
        <v>221</v>
      </c>
      <c r="F1301" s="721" t="s">
        <v>524</v>
      </c>
      <c r="G1301" s="774">
        <v>29540</v>
      </c>
      <c r="H1301" s="724">
        <f t="shared" ca="1" si="21"/>
        <v>39</v>
      </c>
      <c r="I1301" s="725" t="s">
        <v>1403</v>
      </c>
      <c r="J1301" s="721" t="s">
        <v>258</v>
      </c>
      <c r="K1301" s="721" t="s">
        <v>6621</v>
      </c>
      <c r="L1301" s="726"/>
      <c r="M1301" s="726" t="s">
        <v>6426</v>
      </c>
      <c r="N1301" s="722" t="s">
        <v>4521</v>
      </c>
      <c r="O1301" s="721" t="s">
        <v>245</v>
      </c>
      <c r="P1301" s="722" t="s">
        <v>4562</v>
      </c>
      <c r="Q1301" s="722" t="s">
        <v>4561</v>
      </c>
      <c r="R1301" t="s">
        <v>6966</v>
      </c>
    </row>
    <row r="1302" spans="1:18">
      <c r="A1302" s="721"/>
      <c r="B1302" s="721">
        <v>3</v>
      </c>
      <c r="C1302" s="722" t="s">
        <v>4567</v>
      </c>
      <c r="D1302" s="723" t="s">
        <v>16</v>
      </c>
      <c r="E1302" s="721" t="s">
        <v>254</v>
      </c>
      <c r="F1302" s="721" t="s">
        <v>230</v>
      </c>
      <c r="G1302" s="774">
        <v>37304</v>
      </c>
      <c r="H1302" s="724">
        <f t="shared" ca="1" si="21"/>
        <v>18</v>
      </c>
      <c r="I1302" s="725" t="s">
        <v>1403</v>
      </c>
      <c r="J1302" s="721" t="s">
        <v>249</v>
      </c>
      <c r="K1302" s="721" t="s">
        <v>6623</v>
      </c>
      <c r="L1302" s="726"/>
      <c r="M1302" s="726" t="s">
        <v>6426</v>
      </c>
      <c r="N1302" s="722" t="s">
        <v>4521</v>
      </c>
      <c r="O1302" s="721" t="s">
        <v>6640</v>
      </c>
      <c r="P1302" s="722" t="s">
        <v>4566</v>
      </c>
      <c r="Q1302" s="722" t="s">
        <v>4561</v>
      </c>
      <c r="R1302" t="s">
        <v>6966</v>
      </c>
    </row>
    <row r="1303" spans="1:18">
      <c r="A1303" s="721"/>
      <c r="B1303" s="721">
        <v>4</v>
      </c>
      <c r="C1303" s="722" t="s">
        <v>4569</v>
      </c>
      <c r="D1303" s="723" t="s">
        <v>23</v>
      </c>
      <c r="E1303" s="721" t="s">
        <v>254</v>
      </c>
      <c r="F1303" s="721" t="s">
        <v>230</v>
      </c>
      <c r="G1303" s="774">
        <v>39976</v>
      </c>
      <c r="H1303" s="724">
        <f t="shared" ca="1" si="21"/>
        <v>10</v>
      </c>
      <c r="I1303" s="725" t="s">
        <v>1403</v>
      </c>
      <c r="J1303" s="721" t="s">
        <v>249</v>
      </c>
      <c r="K1303" s="721" t="s">
        <v>6623</v>
      </c>
      <c r="L1303" s="726"/>
      <c r="M1303" s="726" t="s">
        <v>6426</v>
      </c>
      <c r="N1303" s="722" t="s">
        <v>4521</v>
      </c>
      <c r="O1303" s="721" t="s">
        <v>6640</v>
      </c>
      <c r="P1303" s="734" t="s">
        <v>4568</v>
      </c>
      <c r="Q1303" s="722" t="s">
        <v>4561</v>
      </c>
      <c r="R1303" t="s">
        <v>6966</v>
      </c>
    </row>
    <row r="1304" spans="1:18">
      <c r="A1304" s="721">
        <v>365</v>
      </c>
      <c r="B1304" s="721">
        <v>1</v>
      </c>
      <c r="C1304" s="722" t="s">
        <v>1299</v>
      </c>
      <c r="D1304" s="723" t="s">
        <v>23</v>
      </c>
      <c r="E1304" s="721" t="s">
        <v>221</v>
      </c>
      <c r="F1304" s="721" t="s">
        <v>464</v>
      </c>
      <c r="G1304" s="774">
        <v>15532</v>
      </c>
      <c r="H1304" s="724">
        <f t="shared" ca="1" si="21"/>
        <v>77</v>
      </c>
      <c r="I1304" s="725" t="s">
        <v>1403</v>
      </c>
      <c r="J1304" s="721" t="s">
        <v>241</v>
      </c>
      <c r="K1304" s="721" t="s">
        <v>165</v>
      </c>
      <c r="L1304" s="726"/>
      <c r="M1304" s="726" t="s">
        <v>6426</v>
      </c>
      <c r="N1304" s="722" t="s">
        <v>4521</v>
      </c>
      <c r="O1304" s="721" t="s">
        <v>222</v>
      </c>
      <c r="P1304" s="722" t="s">
        <v>4581</v>
      </c>
      <c r="Q1304" s="722" t="s">
        <v>4584</v>
      </c>
      <c r="R1304" t="s">
        <v>6966</v>
      </c>
    </row>
    <row r="1305" spans="1:18">
      <c r="A1305" s="721"/>
      <c r="B1305" s="721">
        <v>2</v>
      </c>
      <c r="C1305" s="722" t="s">
        <v>4588</v>
      </c>
      <c r="D1305" s="723" t="s">
        <v>16</v>
      </c>
      <c r="E1305" s="721" t="s">
        <v>254</v>
      </c>
      <c r="F1305" s="721" t="s">
        <v>288</v>
      </c>
      <c r="G1305" s="774">
        <v>26399</v>
      </c>
      <c r="H1305" s="724">
        <f t="shared" ca="1" si="21"/>
        <v>48</v>
      </c>
      <c r="I1305" s="725" t="s">
        <v>1403</v>
      </c>
      <c r="J1305" s="721" t="s">
        <v>241</v>
      </c>
      <c r="K1305" s="721" t="s">
        <v>6623</v>
      </c>
      <c r="L1305" s="726"/>
      <c r="M1305" s="726" t="s">
        <v>6426</v>
      </c>
      <c r="N1305" s="722" t="s">
        <v>4521</v>
      </c>
      <c r="O1305" s="721" t="s">
        <v>6640</v>
      </c>
      <c r="P1305" s="722" t="s">
        <v>4587</v>
      </c>
      <c r="Q1305" s="722" t="s">
        <v>4584</v>
      </c>
      <c r="R1305" t="s">
        <v>6966</v>
      </c>
    </row>
    <row r="1306" spans="1:18">
      <c r="A1306" s="721"/>
      <c r="B1306" s="721">
        <v>3</v>
      </c>
      <c r="C1306" s="722" t="s">
        <v>4590</v>
      </c>
      <c r="D1306" s="723" t="s">
        <v>23</v>
      </c>
      <c r="E1306" s="721" t="s">
        <v>254</v>
      </c>
      <c r="F1306" s="721" t="s">
        <v>288</v>
      </c>
      <c r="G1306" s="774">
        <v>32259</v>
      </c>
      <c r="H1306" s="724">
        <f t="shared" ca="1" si="21"/>
        <v>31</v>
      </c>
      <c r="I1306" s="725" t="s">
        <v>1403</v>
      </c>
      <c r="J1306" s="721" t="s">
        <v>241</v>
      </c>
      <c r="K1306" s="721" t="s">
        <v>261</v>
      </c>
      <c r="L1306" s="726"/>
      <c r="M1306" s="726" t="s">
        <v>6426</v>
      </c>
      <c r="N1306" s="722" t="s">
        <v>4521</v>
      </c>
      <c r="O1306" s="721" t="s">
        <v>6640</v>
      </c>
      <c r="P1306" s="722" t="s">
        <v>4589</v>
      </c>
      <c r="Q1306" s="722" t="s">
        <v>4584</v>
      </c>
      <c r="R1306" t="s">
        <v>6966</v>
      </c>
    </row>
    <row r="1307" spans="1:18">
      <c r="A1307" s="721">
        <v>366</v>
      </c>
      <c r="B1307" s="721">
        <v>1</v>
      </c>
      <c r="C1307" s="722" t="s">
        <v>4592</v>
      </c>
      <c r="D1307" s="723" t="s">
        <v>23</v>
      </c>
      <c r="E1307" s="721" t="s">
        <v>221</v>
      </c>
      <c r="F1307" s="721" t="s">
        <v>464</v>
      </c>
      <c r="G1307" s="774">
        <v>28849</v>
      </c>
      <c r="H1307" s="724">
        <f t="shared" ca="1" si="21"/>
        <v>41</v>
      </c>
      <c r="I1307" s="725" t="s">
        <v>1403</v>
      </c>
      <c r="J1307" s="721" t="s">
        <v>258</v>
      </c>
      <c r="K1307" s="721" t="s">
        <v>165</v>
      </c>
      <c r="L1307" s="726"/>
      <c r="M1307" s="726" t="s">
        <v>6426</v>
      </c>
      <c r="N1307" s="722" t="s">
        <v>4521</v>
      </c>
      <c r="O1307" s="721" t="s">
        <v>222</v>
      </c>
      <c r="P1307" s="722" t="s">
        <v>4591</v>
      </c>
      <c r="Q1307" s="722" t="s">
        <v>4595</v>
      </c>
      <c r="R1307" t="s">
        <v>6966</v>
      </c>
    </row>
    <row r="1308" spans="1:18">
      <c r="A1308" s="721"/>
      <c r="B1308" s="721">
        <v>2</v>
      </c>
      <c r="C1308" s="722" t="s">
        <v>4597</v>
      </c>
      <c r="D1308" s="723" t="s">
        <v>16</v>
      </c>
      <c r="E1308" s="721" t="s">
        <v>254</v>
      </c>
      <c r="F1308" s="721" t="s">
        <v>4598</v>
      </c>
      <c r="G1308" s="774">
        <v>37009</v>
      </c>
      <c r="H1308" s="724">
        <f t="shared" ca="1" si="21"/>
        <v>18</v>
      </c>
      <c r="I1308" s="725" t="s">
        <v>1403</v>
      </c>
      <c r="J1308" s="721" t="s">
        <v>262</v>
      </c>
      <c r="K1308" s="721" t="s">
        <v>6623</v>
      </c>
      <c r="L1308" s="726"/>
      <c r="M1308" s="726" t="s">
        <v>6426</v>
      </c>
      <c r="N1308" s="722" t="s">
        <v>4521</v>
      </c>
      <c r="O1308" s="721" t="s">
        <v>6640</v>
      </c>
      <c r="P1308" s="722" t="s">
        <v>4596</v>
      </c>
      <c r="Q1308" s="722" t="s">
        <v>4595</v>
      </c>
      <c r="R1308" t="s">
        <v>6966</v>
      </c>
    </row>
    <row r="1309" spans="1:18">
      <c r="A1309" s="721"/>
      <c r="B1309" s="721">
        <v>3</v>
      </c>
      <c r="C1309" s="722" t="s">
        <v>4601</v>
      </c>
      <c r="D1309" s="723" t="s">
        <v>23</v>
      </c>
      <c r="E1309" s="721" t="s">
        <v>254</v>
      </c>
      <c r="F1309" s="721" t="s">
        <v>230</v>
      </c>
      <c r="G1309" s="774">
        <v>39892</v>
      </c>
      <c r="H1309" s="724">
        <f t="shared" ca="1" si="21"/>
        <v>11</v>
      </c>
      <c r="I1309" s="725" t="s">
        <v>1403</v>
      </c>
      <c r="J1309" s="721" t="s">
        <v>249</v>
      </c>
      <c r="K1309" s="721" t="s">
        <v>6623</v>
      </c>
      <c r="L1309" s="726"/>
      <c r="M1309" s="726" t="s">
        <v>6426</v>
      </c>
      <c r="N1309" s="722" t="s">
        <v>4521</v>
      </c>
      <c r="O1309" s="721" t="s">
        <v>6640</v>
      </c>
      <c r="P1309" s="734" t="s">
        <v>4600</v>
      </c>
      <c r="Q1309" s="722" t="s">
        <v>4595</v>
      </c>
      <c r="R1309" t="s">
        <v>6966</v>
      </c>
    </row>
    <row r="1310" spans="1:18">
      <c r="A1310" s="721">
        <v>367</v>
      </c>
      <c r="B1310" s="721">
        <v>1</v>
      </c>
      <c r="C1310" s="722" t="s">
        <v>4603</v>
      </c>
      <c r="D1310" s="723" t="s">
        <v>23</v>
      </c>
      <c r="E1310" s="721" t="s">
        <v>221</v>
      </c>
      <c r="F1310" s="721" t="s">
        <v>376</v>
      </c>
      <c r="G1310" s="774">
        <v>19210</v>
      </c>
      <c r="H1310" s="724">
        <f t="shared" ca="1" si="21"/>
        <v>67</v>
      </c>
      <c r="I1310" s="725" t="s">
        <v>1403</v>
      </c>
      <c r="J1310" s="721" t="s">
        <v>241</v>
      </c>
      <c r="K1310" s="721" t="s">
        <v>165</v>
      </c>
      <c r="L1310" s="726"/>
      <c r="M1310" s="726" t="s">
        <v>6426</v>
      </c>
      <c r="N1310" s="722" t="s">
        <v>4521</v>
      </c>
      <c r="O1310" s="721" t="s">
        <v>222</v>
      </c>
      <c r="P1310" s="722" t="s">
        <v>4602</v>
      </c>
      <c r="Q1310" s="722" t="s">
        <v>4605</v>
      </c>
      <c r="R1310" t="s">
        <v>6966</v>
      </c>
    </row>
    <row r="1311" spans="1:18">
      <c r="A1311" s="721"/>
      <c r="B1311" s="721">
        <v>2</v>
      </c>
      <c r="C1311" s="722" t="s">
        <v>4609</v>
      </c>
      <c r="D1311" s="723" t="s">
        <v>23</v>
      </c>
      <c r="E1311" s="721" t="s">
        <v>254</v>
      </c>
      <c r="F1311" s="721" t="s">
        <v>230</v>
      </c>
      <c r="G1311" s="774">
        <v>36801</v>
      </c>
      <c r="H1311" s="724">
        <f t="shared" ca="1" si="21"/>
        <v>19</v>
      </c>
      <c r="I1311" s="725" t="s">
        <v>1403</v>
      </c>
      <c r="J1311" s="721" t="s">
        <v>262</v>
      </c>
      <c r="K1311" s="721" t="s">
        <v>6623</v>
      </c>
      <c r="L1311" s="726"/>
      <c r="M1311" s="726" t="s">
        <v>6426</v>
      </c>
      <c r="N1311" s="722" t="s">
        <v>4521</v>
      </c>
      <c r="O1311" s="721" t="s">
        <v>6640</v>
      </c>
      <c r="P1311" s="722" t="s">
        <v>4608</v>
      </c>
      <c r="Q1311" s="722" t="s">
        <v>4605</v>
      </c>
      <c r="R1311" t="s">
        <v>6966</v>
      </c>
    </row>
    <row r="1312" spans="1:18">
      <c r="A1312" s="721">
        <v>368</v>
      </c>
      <c r="B1312" s="721">
        <v>1</v>
      </c>
      <c r="C1312" s="722" t="s">
        <v>4611</v>
      </c>
      <c r="D1312" s="723" t="s">
        <v>23</v>
      </c>
      <c r="E1312" s="721" t="s">
        <v>221</v>
      </c>
      <c r="F1312" s="721" t="s">
        <v>288</v>
      </c>
      <c r="G1312" s="774">
        <v>30181</v>
      </c>
      <c r="H1312" s="724">
        <f t="shared" ca="1" si="21"/>
        <v>37</v>
      </c>
      <c r="I1312" s="725" t="s">
        <v>1403</v>
      </c>
      <c r="J1312" s="721" t="s">
        <v>241</v>
      </c>
      <c r="K1312" s="721" t="s">
        <v>224</v>
      </c>
      <c r="L1312" s="726"/>
      <c r="M1312" s="726" t="s">
        <v>6426</v>
      </c>
      <c r="N1312" s="722" t="s">
        <v>4521</v>
      </c>
      <c r="O1312" s="721" t="s">
        <v>222</v>
      </c>
      <c r="P1312" s="722" t="s">
        <v>4610</v>
      </c>
      <c r="Q1312" s="727" t="s">
        <v>4612</v>
      </c>
      <c r="R1312" t="s">
        <v>6966</v>
      </c>
    </row>
    <row r="1313" spans="1:18">
      <c r="A1313" s="721"/>
      <c r="B1313" s="721">
        <v>2</v>
      </c>
      <c r="C1313" s="722" t="s">
        <v>3992</v>
      </c>
      <c r="D1313" s="723" t="s">
        <v>16</v>
      </c>
      <c r="E1313" s="721" t="s">
        <v>221</v>
      </c>
      <c r="F1313" s="721" t="s">
        <v>376</v>
      </c>
      <c r="G1313" s="774">
        <v>30286</v>
      </c>
      <c r="H1313" s="724">
        <f t="shared" ca="1" si="21"/>
        <v>37</v>
      </c>
      <c r="I1313" s="725" t="s">
        <v>1403</v>
      </c>
      <c r="J1313" s="721" t="s">
        <v>258</v>
      </c>
      <c r="K1313" s="721" t="s">
        <v>6621</v>
      </c>
      <c r="L1313" s="726"/>
      <c r="M1313" s="726" t="s">
        <v>6426</v>
      </c>
      <c r="N1313" s="722" t="s">
        <v>4521</v>
      </c>
      <c r="O1313" s="721" t="s">
        <v>245</v>
      </c>
      <c r="P1313" s="722" t="s">
        <v>4613</v>
      </c>
      <c r="Q1313" s="727" t="s">
        <v>4612</v>
      </c>
      <c r="R1313" t="s">
        <v>6966</v>
      </c>
    </row>
    <row r="1314" spans="1:18">
      <c r="A1314" s="721"/>
      <c r="B1314" s="721">
        <v>3</v>
      </c>
      <c r="C1314" s="722" t="s">
        <v>4616</v>
      </c>
      <c r="D1314" s="723" t="s">
        <v>23</v>
      </c>
      <c r="E1314" s="721" t="s">
        <v>254</v>
      </c>
      <c r="F1314" s="721" t="s">
        <v>230</v>
      </c>
      <c r="G1314" s="774">
        <v>38800</v>
      </c>
      <c r="H1314" s="724">
        <f t="shared" ca="1" si="21"/>
        <v>14</v>
      </c>
      <c r="I1314" s="725" t="s">
        <v>1403</v>
      </c>
      <c r="J1314" s="721" t="s">
        <v>249</v>
      </c>
      <c r="K1314" s="721" t="s">
        <v>6623</v>
      </c>
      <c r="L1314" s="726"/>
      <c r="M1314" s="726" t="s">
        <v>6426</v>
      </c>
      <c r="N1314" s="722" t="s">
        <v>4521</v>
      </c>
      <c r="O1314" s="721" t="s">
        <v>6640</v>
      </c>
      <c r="P1314" s="722" t="s">
        <v>4615</v>
      </c>
      <c r="Q1314" s="727" t="s">
        <v>4612</v>
      </c>
      <c r="R1314" t="s">
        <v>6966</v>
      </c>
    </row>
    <row r="1315" spans="1:18">
      <c r="A1315" s="721"/>
      <c r="B1315" s="721">
        <v>4</v>
      </c>
      <c r="C1315" s="722" t="s">
        <v>4618</v>
      </c>
      <c r="D1315" s="723" t="s">
        <v>23</v>
      </c>
      <c r="E1315" s="721" t="s">
        <v>254</v>
      </c>
      <c r="F1315" s="721" t="s">
        <v>22</v>
      </c>
      <c r="G1315" s="774">
        <v>41972</v>
      </c>
      <c r="H1315" s="724">
        <f t="shared" ca="1" si="21"/>
        <v>5</v>
      </c>
      <c r="I1315" s="725" t="s">
        <v>1403</v>
      </c>
      <c r="J1315" s="721" t="s">
        <v>6624</v>
      </c>
      <c r="K1315" s="721" t="s">
        <v>6622</v>
      </c>
      <c r="L1315" s="726"/>
      <c r="M1315" s="726" t="s">
        <v>6426</v>
      </c>
      <c r="N1315" s="722" t="s">
        <v>4619</v>
      </c>
      <c r="O1315" s="721" t="s">
        <v>6640</v>
      </c>
      <c r="P1315" s="734" t="s">
        <v>4617</v>
      </c>
      <c r="Q1315" s="727" t="s">
        <v>4612</v>
      </c>
      <c r="R1315" t="s">
        <v>6966</v>
      </c>
    </row>
    <row r="1316" spans="1:18">
      <c r="A1316" s="721">
        <v>369</v>
      </c>
      <c r="B1316" s="721">
        <v>1</v>
      </c>
      <c r="C1316" s="722" t="s">
        <v>4621</v>
      </c>
      <c r="D1316" s="723" t="s">
        <v>23</v>
      </c>
      <c r="E1316" s="721" t="s">
        <v>221</v>
      </c>
      <c r="F1316" s="721" t="s">
        <v>376</v>
      </c>
      <c r="G1316" s="774">
        <v>22244</v>
      </c>
      <c r="H1316" s="724">
        <f t="shared" ca="1" si="21"/>
        <v>59</v>
      </c>
      <c r="I1316" s="725" t="s">
        <v>4508</v>
      </c>
      <c r="J1316" s="721" t="s">
        <v>258</v>
      </c>
      <c r="K1316" s="721" t="s">
        <v>165</v>
      </c>
      <c r="L1316" s="726"/>
      <c r="M1316" s="726" t="s">
        <v>6426</v>
      </c>
      <c r="N1316" s="722" t="s">
        <v>4521</v>
      </c>
      <c r="O1316" s="721" t="s">
        <v>222</v>
      </c>
      <c r="P1316" s="722" t="s">
        <v>4620</v>
      </c>
      <c r="Q1316" s="722" t="s">
        <v>4623</v>
      </c>
      <c r="R1316" t="s">
        <v>6966</v>
      </c>
    </row>
    <row r="1317" spans="1:18">
      <c r="A1317" s="721"/>
      <c r="B1317" s="721">
        <v>2</v>
      </c>
      <c r="C1317" s="722" t="s">
        <v>4625</v>
      </c>
      <c r="D1317" s="723" t="s">
        <v>16</v>
      </c>
      <c r="E1317" s="721" t="s">
        <v>221</v>
      </c>
      <c r="F1317" s="721" t="s">
        <v>376</v>
      </c>
      <c r="G1317" s="774">
        <v>23729</v>
      </c>
      <c r="H1317" s="724">
        <f t="shared" ca="1" si="21"/>
        <v>55</v>
      </c>
      <c r="I1317" s="725" t="s">
        <v>4508</v>
      </c>
      <c r="J1317" s="721" t="s">
        <v>267</v>
      </c>
      <c r="K1317" s="721" t="s">
        <v>6621</v>
      </c>
      <c r="L1317" s="726"/>
      <c r="M1317" s="726" t="s">
        <v>6426</v>
      </c>
      <c r="N1317" s="722" t="s">
        <v>4521</v>
      </c>
      <c r="O1317" s="721" t="s">
        <v>245</v>
      </c>
      <c r="P1317" s="722" t="s">
        <v>4624</v>
      </c>
      <c r="Q1317" s="722" t="s">
        <v>4623</v>
      </c>
      <c r="R1317" t="s">
        <v>6966</v>
      </c>
    </row>
    <row r="1318" spans="1:18">
      <c r="A1318" s="721"/>
      <c r="B1318" s="721">
        <v>3</v>
      </c>
      <c r="C1318" s="722" t="s">
        <v>4629</v>
      </c>
      <c r="D1318" s="723" t="s">
        <v>16</v>
      </c>
      <c r="E1318" s="721" t="s">
        <v>254</v>
      </c>
      <c r="F1318" s="721" t="s">
        <v>376</v>
      </c>
      <c r="G1318" s="774">
        <v>32905</v>
      </c>
      <c r="H1318" s="724">
        <f t="shared" ca="1" si="21"/>
        <v>30</v>
      </c>
      <c r="I1318" s="725" t="s">
        <v>4508</v>
      </c>
      <c r="J1318" s="721" t="s">
        <v>1958</v>
      </c>
      <c r="K1318" s="721" t="s">
        <v>6622</v>
      </c>
      <c r="L1318" s="726"/>
      <c r="M1318" s="726" t="s">
        <v>6426</v>
      </c>
      <c r="N1318" s="722" t="s">
        <v>4521</v>
      </c>
      <c r="O1318" s="721" t="s">
        <v>6640</v>
      </c>
      <c r="P1318" s="722" t="s">
        <v>4628</v>
      </c>
      <c r="Q1318" s="722" t="s">
        <v>4623</v>
      </c>
      <c r="R1318" t="s">
        <v>6966</v>
      </c>
    </row>
    <row r="1319" spans="1:18">
      <c r="A1319" s="721"/>
      <c r="B1319" s="721">
        <v>4</v>
      </c>
      <c r="C1319" s="722" t="s">
        <v>4631</v>
      </c>
      <c r="D1319" s="723" t="s">
        <v>23</v>
      </c>
      <c r="E1319" s="721" t="s">
        <v>254</v>
      </c>
      <c r="F1319" s="721" t="s">
        <v>376</v>
      </c>
      <c r="G1319" s="774">
        <v>33314</v>
      </c>
      <c r="H1319" s="724">
        <f t="shared" ca="1" si="21"/>
        <v>29</v>
      </c>
      <c r="I1319" s="725" t="s">
        <v>4508</v>
      </c>
      <c r="J1319" s="721" t="s">
        <v>1958</v>
      </c>
      <c r="K1319" s="721" t="s">
        <v>6622</v>
      </c>
      <c r="L1319" s="726"/>
      <c r="M1319" s="726" t="s">
        <v>6426</v>
      </c>
      <c r="N1319" s="722" t="s">
        <v>4521</v>
      </c>
      <c r="O1319" s="721" t="s">
        <v>6640</v>
      </c>
      <c r="P1319" s="722" t="s">
        <v>4630</v>
      </c>
      <c r="Q1319" s="722" t="s">
        <v>4623</v>
      </c>
      <c r="R1319" t="s">
        <v>6966</v>
      </c>
    </row>
    <row r="1320" spans="1:18">
      <c r="A1320" s="721"/>
      <c r="B1320" s="721">
        <v>5</v>
      </c>
      <c r="C1320" s="722" t="s">
        <v>4633</v>
      </c>
      <c r="D1320" s="723" t="s">
        <v>23</v>
      </c>
      <c r="E1320" s="721" t="s">
        <v>254</v>
      </c>
      <c r="F1320" s="721" t="s">
        <v>376</v>
      </c>
      <c r="G1320" s="774">
        <v>33923</v>
      </c>
      <c r="H1320" s="724">
        <f t="shared" ca="1" si="21"/>
        <v>27</v>
      </c>
      <c r="I1320" s="725" t="s">
        <v>4508</v>
      </c>
      <c r="J1320" s="721" t="s">
        <v>267</v>
      </c>
      <c r="K1320" s="721" t="s">
        <v>1104</v>
      </c>
      <c r="L1320" s="726"/>
      <c r="M1320" s="726" t="s">
        <v>6426</v>
      </c>
      <c r="N1320" s="722" t="s">
        <v>4521</v>
      </c>
      <c r="O1320" s="721" t="s">
        <v>6640</v>
      </c>
      <c r="P1320" s="722" t="s">
        <v>4632</v>
      </c>
      <c r="Q1320" s="722" t="s">
        <v>4623</v>
      </c>
      <c r="R1320" t="s">
        <v>6966</v>
      </c>
    </row>
    <row r="1321" spans="1:18">
      <c r="A1321" s="721"/>
      <c r="B1321" s="721">
        <v>6</v>
      </c>
      <c r="C1321" s="722" t="s">
        <v>4635</v>
      </c>
      <c r="D1321" s="723" t="s">
        <v>16</v>
      </c>
      <c r="E1321" s="721" t="s">
        <v>254</v>
      </c>
      <c r="F1321" s="721" t="s">
        <v>231</v>
      </c>
      <c r="G1321" s="774">
        <v>35499</v>
      </c>
      <c r="H1321" s="724">
        <f t="shared" ca="1" si="21"/>
        <v>23</v>
      </c>
      <c r="I1321" s="725" t="s">
        <v>4508</v>
      </c>
      <c r="J1321" s="721" t="s">
        <v>344</v>
      </c>
      <c r="K1321" s="721" t="s">
        <v>6622</v>
      </c>
      <c r="L1321" s="726"/>
      <c r="M1321" s="726" t="s">
        <v>6426</v>
      </c>
      <c r="N1321" s="722" t="s">
        <v>4521</v>
      </c>
      <c r="O1321" s="721" t="s">
        <v>6640</v>
      </c>
      <c r="P1321" s="722" t="s">
        <v>4634</v>
      </c>
      <c r="Q1321" s="722" t="s">
        <v>4623</v>
      </c>
      <c r="R1321" t="s">
        <v>6966</v>
      </c>
    </row>
    <row r="1322" spans="1:18">
      <c r="A1322" s="721">
        <v>370</v>
      </c>
      <c r="B1322" s="721">
        <v>1</v>
      </c>
      <c r="C1322" s="722" t="s">
        <v>4637</v>
      </c>
      <c r="D1322" s="723" t="s">
        <v>23</v>
      </c>
      <c r="E1322" s="721" t="s">
        <v>221</v>
      </c>
      <c r="F1322" s="721" t="s">
        <v>376</v>
      </c>
      <c r="G1322" s="774">
        <v>28725</v>
      </c>
      <c r="H1322" s="724">
        <f t="shared" ca="1" si="21"/>
        <v>41</v>
      </c>
      <c r="I1322" s="725" t="s">
        <v>4508</v>
      </c>
      <c r="J1322" s="721" t="s">
        <v>6630</v>
      </c>
      <c r="K1322" s="721" t="s">
        <v>2330</v>
      </c>
      <c r="L1322" s="726"/>
      <c r="M1322" s="726" t="s">
        <v>6426</v>
      </c>
      <c r="N1322" s="722" t="s">
        <v>4521</v>
      </c>
      <c r="O1322" s="721" t="s">
        <v>222</v>
      </c>
      <c r="P1322" s="722" t="s">
        <v>4636</v>
      </c>
      <c r="Q1322" s="722" t="s">
        <v>4640</v>
      </c>
      <c r="R1322" t="s">
        <v>6966</v>
      </c>
    </row>
    <row r="1323" spans="1:18">
      <c r="A1323" s="721"/>
      <c r="B1323" s="721">
        <v>2</v>
      </c>
      <c r="C1323" s="722" t="s">
        <v>4642</v>
      </c>
      <c r="D1323" s="723" t="s">
        <v>16</v>
      </c>
      <c r="E1323" s="721" t="s">
        <v>221</v>
      </c>
      <c r="F1323" s="721" t="s">
        <v>376</v>
      </c>
      <c r="G1323" s="774">
        <v>29914</v>
      </c>
      <c r="H1323" s="724">
        <f t="shared" ref="H1323:H1382" ca="1" si="22">DATEDIF(G1323,TODAY(),"Y")</f>
        <v>38</v>
      </c>
      <c r="I1323" s="725" t="s">
        <v>4508</v>
      </c>
      <c r="J1323" s="721" t="s">
        <v>267</v>
      </c>
      <c r="K1323" s="721" t="s">
        <v>6621</v>
      </c>
      <c r="L1323" s="726"/>
      <c r="M1323" s="726" t="s">
        <v>6426</v>
      </c>
      <c r="N1323" s="722" t="s">
        <v>4521</v>
      </c>
      <c r="O1323" s="721" t="s">
        <v>245</v>
      </c>
      <c r="P1323" s="722" t="s">
        <v>4641</v>
      </c>
      <c r="Q1323" s="722" t="s">
        <v>4640</v>
      </c>
      <c r="R1323" t="s">
        <v>6966</v>
      </c>
    </row>
    <row r="1324" spans="1:18">
      <c r="A1324" s="721"/>
      <c r="B1324" s="721">
        <v>3</v>
      </c>
      <c r="C1324" s="722" t="s">
        <v>4646</v>
      </c>
      <c r="D1324" s="723" t="s">
        <v>23</v>
      </c>
      <c r="E1324" s="721" t="s">
        <v>254</v>
      </c>
      <c r="F1324" s="721" t="s">
        <v>4647</v>
      </c>
      <c r="G1324" s="774">
        <v>39048</v>
      </c>
      <c r="H1324" s="724">
        <f t="shared" ca="1" si="22"/>
        <v>13</v>
      </c>
      <c r="I1324" s="725" t="s">
        <v>4508</v>
      </c>
      <c r="J1324" s="721" t="s">
        <v>249</v>
      </c>
      <c r="K1324" s="721" t="s">
        <v>6623</v>
      </c>
      <c r="L1324" s="726"/>
      <c r="M1324" s="726" t="s">
        <v>6426</v>
      </c>
      <c r="N1324" s="722" t="s">
        <v>4521</v>
      </c>
      <c r="O1324" s="721" t="s">
        <v>6640</v>
      </c>
      <c r="P1324" s="722" t="s">
        <v>4645</v>
      </c>
      <c r="Q1324" s="722" t="s">
        <v>4640</v>
      </c>
      <c r="R1324" t="s">
        <v>6966</v>
      </c>
    </row>
    <row r="1325" spans="1:18">
      <c r="A1325" s="721"/>
      <c r="B1325" s="721">
        <v>4</v>
      </c>
      <c r="C1325" s="722" t="s">
        <v>4649</v>
      </c>
      <c r="D1325" s="723" t="s">
        <v>16</v>
      </c>
      <c r="E1325" s="721" t="s">
        <v>254</v>
      </c>
      <c r="F1325" s="721" t="s">
        <v>22</v>
      </c>
      <c r="G1325" s="774">
        <v>40395</v>
      </c>
      <c r="H1325" s="724">
        <f t="shared" ca="1" si="22"/>
        <v>9</v>
      </c>
      <c r="I1325" s="725" t="s">
        <v>4508</v>
      </c>
      <c r="J1325" s="721" t="s">
        <v>6624</v>
      </c>
      <c r="K1325" s="721" t="s">
        <v>6622</v>
      </c>
      <c r="L1325" s="726"/>
      <c r="M1325" s="726" t="s">
        <v>6426</v>
      </c>
      <c r="N1325" s="722" t="s">
        <v>4521</v>
      </c>
      <c r="O1325" s="721" t="s">
        <v>6640</v>
      </c>
      <c r="P1325" s="734" t="s">
        <v>4648</v>
      </c>
      <c r="Q1325" s="722" t="s">
        <v>4640</v>
      </c>
      <c r="R1325" t="s">
        <v>6966</v>
      </c>
    </row>
    <row r="1326" spans="1:18">
      <c r="A1326" s="721"/>
      <c r="B1326" s="721">
        <v>5</v>
      </c>
      <c r="C1326" s="734" t="s">
        <v>4651</v>
      </c>
      <c r="D1326" s="742" t="s">
        <v>16</v>
      </c>
      <c r="E1326" s="721" t="s">
        <v>254</v>
      </c>
      <c r="F1326" s="737" t="s">
        <v>22</v>
      </c>
      <c r="G1326" s="779" t="s">
        <v>4652</v>
      </c>
      <c r="H1326" s="724">
        <f t="shared" ca="1" si="22"/>
        <v>5</v>
      </c>
      <c r="I1326" s="725" t="s">
        <v>4508</v>
      </c>
      <c r="J1326" s="721" t="s">
        <v>6624</v>
      </c>
      <c r="K1326" s="721" t="s">
        <v>6622</v>
      </c>
      <c r="L1326" s="726"/>
      <c r="M1326" s="726" t="s">
        <v>6426</v>
      </c>
      <c r="N1326" s="722" t="s">
        <v>4521</v>
      </c>
      <c r="O1326" s="721" t="s">
        <v>6640</v>
      </c>
      <c r="P1326" s="734" t="s">
        <v>4650</v>
      </c>
      <c r="Q1326" s="722" t="s">
        <v>4640</v>
      </c>
      <c r="R1326" t="s">
        <v>6966</v>
      </c>
    </row>
    <row r="1327" spans="1:18">
      <c r="A1327" s="721">
        <v>371</v>
      </c>
      <c r="B1327" s="721">
        <v>1</v>
      </c>
      <c r="C1327" s="722" t="s">
        <v>4654</v>
      </c>
      <c r="D1327" s="723" t="s">
        <v>23</v>
      </c>
      <c r="E1327" s="721" t="s">
        <v>221</v>
      </c>
      <c r="F1327" s="721" t="s">
        <v>4655</v>
      </c>
      <c r="G1327" s="774">
        <v>22268</v>
      </c>
      <c r="H1327" s="724">
        <f t="shared" ca="1" si="22"/>
        <v>59</v>
      </c>
      <c r="I1327" s="725" t="s">
        <v>1403</v>
      </c>
      <c r="J1327" s="721" t="s">
        <v>267</v>
      </c>
      <c r="K1327" s="721" t="s">
        <v>165</v>
      </c>
      <c r="L1327" s="726"/>
      <c r="M1327" s="726" t="s">
        <v>6426</v>
      </c>
      <c r="N1327" s="722" t="s">
        <v>4521</v>
      </c>
      <c r="O1327" s="721" t="s">
        <v>222</v>
      </c>
      <c r="P1327" s="727" t="s">
        <v>4653</v>
      </c>
      <c r="Q1327" s="727" t="s">
        <v>4657</v>
      </c>
      <c r="R1327" t="s">
        <v>6966</v>
      </c>
    </row>
    <row r="1328" spans="1:18">
      <c r="A1328" s="721"/>
      <c r="B1328" s="721">
        <v>2</v>
      </c>
      <c r="C1328" s="722" t="s">
        <v>4659</v>
      </c>
      <c r="D1328" s="723" t="s">
        <v>16</v>
      </c>
      <c r="E1328" s="721" t="s">
        <v>221</v>
      </c>
      <c r="F1328" s="721" t="s">
        <v>288</v>
      </c>
      <c r="G1328" s="774">
        <v>25549</v>
      </c>
      <c r="H1328" s="724">
        <f t="shared" ca="1" si="22"/>
        <v>50</v>
      </c>
      <c r="I1328" s="725" t="s">
        <v>1403</v>
      </c>
      <c r="J1328" s="721" t="s">
        <v>267</v>
      </c>
      <c r="K1328" s="721" t="s">
        <v>6621</v>
      </c>
      <c r="L1328" s="726"/>
      <c r="M1328" s="726" t="s">
        <v>6426</v>
      </c>
      <c r="N1328" s="722" t="s">
        <v>4521</v>
      </c>
      <c r="O1328" s="721" t="s">
        <v>245</v>
      </c>
      <c r="P1328" s="727" t="s">
        <v>4658</v>
      </c>
      <c r="Q1328" s="727" t="s">
        <v>4657</v>
      </c>
      <c r="R1328" t="s">
        <v>6966</v>
      </c>
    </row>
    <row r="1329" spans="1:18">
      <c r="A1329" s="721"/>
      <c r="B1329" s="721">
        <v>3</v>
      </c>
      <c r="C1329" s="722" t="s">
        <v>4665</v>
      </c>
      <c r="D1329" s="723" t="s">
        <v>16</v>
      </c>
      <c r="E1329" s="721" t="s">
        <v>254</v>
      </c>
      <c r="F1329" s="721" t="s">
        <v>2792</v>
      </c>
      <c r="G1329" s="774">
        <v>37307</v>
      </c>
      <c r="H1329" s="724">
        <f t="shared" ca="1" si="22"/>
        <v>18</v>
      </c>
      <c r="I1329" s="725" t="s">
        <v>1403</v>
      </c>
      <c r="J1329" s="721" t="s">
        <v>262</v>
      </c>
      <c r="K1329" s="721" t="s">
        <v>6623</v>
      </c>
      <c r="L1329" s="726"/>
      <c r="M1329" s="726" t="s">
        <v>6426</v>
      </c>
      <c r="N1329" s="722" t="s">
        <v>4521</v>
      </c>
      <c r="O1329" s="721" t="s">
        <v>6640</v>
      </c>
      <c r="P1329" s="727" t="s">
        <v>4664</v>
      </c>
      <c r="Q1329" s="727" t="s">
        <v>4657</v>
      </c>
      <c r="R1329" t="s">
        <v>6966</v>
      </c>
    </row>
    <row r="1330" spans="1:18">
      <c r="A1330" s="721">
        <v>372</v>
      </c>
      <c r="B1330" s="721">
        <v>1</v>
      </c>
      <c r="C1330" s="722" t="s">
        <v>4667</v>
      </c>
      <c r="D1330" s="723" t="s">
        <v>23</v>
      </c>
      <c r="E1330" s="721" t="s">
        <v>221</v>
      </c>
      <c r="F1330" s="721" t="s">
        <v>4668</v>
      </c>
      <c r="G1330" s="774">
        <v>15522</v>
      </c>
      <c r="H1330" s="724">
        <f t="shared" ca="1" si="22"/>
        <v>77</v>
      </c>
      <c r="I1330" s="725" t="s">
        <v>1403</v>
      </c>
      <c r="J1330" s="721" t="s">
        <v>241</v>
      </c>
      <c r="K1330" s="721" t="s">
        <v>165</v>
      </c>
      <c r="L1330" s="726"/>
      <c r="M1330" s="726" t="s">
        <v>6426</v>
      </c>
      <c r="N1330" s="722" t="s">
        <v>4521</v>
      </c>
      <c r="O1330" s="721" t="s">
        <v>222</v>
      </c>
      <c r="P1330" s="722" t="s">
        <v>4666</v>
      </c>
      <c r="Q1330" s="722" t="s">
        <v>4671</v>
      </c>
      <c r="R1330" t="s">
        <v>6966</v>
      </c>
    </row>
    <row r="1331" spans="1:18">
      <c r="A1331" s="721"/>
      <c r="B1331" s="721">
        <v>2</v>
      </c>
      <c r="C1331" s="722" t="s">
        <v>1008</v>
      </c>
      <c r="D1331" s="723" t="s">
        <v>16</v>
      </c>
      <c r="E1331" s="721" t="s">
        <v>221</v>
      </c>
      <c r="F1331" s="721" t="s">
        <v>4668</v>
      </c>
      <c r="G1331" s="774">
        <v>17325</v>
      </c>
      <c r="H1331" s="724">
        <f t="shared" ca="1" si="22"/>
        <v>72</v>
      </c>
      <c r="I1331" s="725" t="s">
        <v>1403</v>
      </c>
      <c r="J1331" s="721" t="s">
        <v>241</v>
      </c>
      <c r="K1331" s="721" t="s">
        <v>6621</v>
      </c>
      <c r="L1331" s="726"/>
      <c r="M1331" s="726" t="s">
        <v>6426</v>
      </c>
      <c r="N1331" s="722" t="s">
        <v>4521</v>
      </c>
      <c r="O1331" s="721" t="s">
        <v>245</v>
      </c>
      <c r="P1331" s="722" t="s">
        <v>4672</v>
      </c>
      <c r="Q1331" s="722" t="s">
        <v>4671</v>
      </c>
      <c r="R1331" t="s">
        <v>6966</v>
      </c>
    </row>
    <row r="1332" spans="1:18">
      <c r="A1332" s="721">
        <v>373</v>
      </c>
      <c r="B1332" s="721">
        <v>1</v>
      </c>
      <c r="C1332" s="722" t="s">
        <v>4676</v>
      </c>
      <c r="D1332" s="723" t="s">
        <v>16</v>
      </c>
      <c r="E1332" s="721" t="s">
        <v>221</v>
      </c>
      <c r="F1332" s="721" t="s">
        <v>376</v>
      </c>
      <c r="G1332" s="774">
        <v>24993</v>
      </c>
      <c r="H1332" s="724">
        <f t="shared" ca="1" si="22"/>
        <v>51</v>
      </c>
      <c r="I1332" s="725" t="s">
        <v>4508</v>
      </c>
      <c r="J1332" s="721" t="s">
        <v>267</v>
      </c>
      <c r="K1332" s="721" t="s">
        <v>6621</v>
      </c>
      <c r="L1332" s="726"/>
      <c r="M1332" s="726" t="s">
        <v>6426</v>
      </c>
      <c r="N1332" s="722" t="s">
        <v>4521</v>
      </c>
      <c r="O1332" s="721" t="s">
        <v>222</v>
      </c>
      <c r="P1332" s="722" t="s">
        <v>4675</v>
      </c>
      <c r="Q1332" s="722" t="s">
        <v>4679</v>
      </c>
      <c r="R1332" t="s">
        <v>6966</v>
      </c>
    </row>
    <row r="1333" spans="1:18">
      <c r="A1333" s="721"/>
      <c r="B1333" s="721">
        <v>2</v>
      </c>
      <c r="C1333" s="722" t="s">
        <v>4682</v>
      </c>
      <c r="D1333" s="723" t="s">
        <v>23</v>
      </c>
      <c r="E1333" s="721" t="s">
        <v>254</v>
      </c>
      <c r="F1333" s="721" t="s">
        <v>4683</v>
      </c>
      <c r="G1333" s="774">
        <v>33732</v>
      </c>
      <c r="H1333" s="724">
        <f t="shared" ca="1" si="22"/>
        <v>27</v>
      </c>
      <c r="I1333" s="725" t="s">
        <v>4508</v>
      </c>
      <c r="J1333" s="721" t="s">
        <v>267</v>
      </c>
      <c r="K1333" s="721" t="s">
        <v>6622</v>
      </c>
      <c r="L1333" s="726"/>
      <c r="M1333" s="726" t="s">
        <v>6426</v>
      </c>
      <c r="N1333" s="722" t="s">
        <v>4521</v>
      </c>
      <c r="O1333" s="721" t="s">
        <v>6640</v>
      </c>
      <c r="P1333" s="722" t="s">
        <v>4681</v>
      </c>
      <c r="Q1333" s="722" t="s">
        <v>4679</v>
      </c>
      <c r="R1333" t="s">
        <v>6966</v>
      </c>
    </row>
    <row r="1334" spans="1:18">
      <c r="A1334" s="721"/>
      <c r="B1334" s="721">
        <v>3</v>
      </c>
      <c r="C1334" s="722" t="s">
        <v>4685</v>
      </c>
      <c r="D1334" s="723" t="s">
        <v>16</v>
      </c>
      <c r="E1334" s="721" t="s">
        <v>254</v>
      </c>
      <c r="F1334" s="721" t="s">
        <v>1605</v>
      </c>
      <c r="G1334" s="774">
        <v>34364</v>
      </c>
      <c r="H1334" s="724">
        <f t="shared" ca="1" si="22"/>
        <v>26</v>
      </c>
      <c r="I1334" s="725" t="s">
        <v>4508</v>
      </c>
      <c r="J1334" s="721" t="s">
        <v>344</v>
      </c>
      <c r="K1334" s="721" t="s">
        <v>6623</v>
      </c>
      <c r="L1334" s="726"/>
      <c r="M1334" s="726" t="s">
        <v>6426</v>
      </c>
      <c r="N1334" s="722" t="s">
        <v>4521</v>
      </c>
      <c r="O1334" s="721" t="s">
        <v>6640</v>
      </c>
      <c r="P1334" s="722" t="s">
        <v>4684</v>
      </c>
      <c r="Q1334" s="722" t="s">
        <v>4679</v>
      </c>
      <c r="R1334" t="s">
        <v>6966</v>
      </c>
    </row>
    <row r="1335" spans="1:18">
      <c r="A1335" s="721"/>
      <c r="B1335" s="721">
        <v>4</v>
      </c>
      <c r="C1335" s="722" t="s">
        <v>4687</v>
      </c>
      <c r="D1335" s="723" t="s">
        <v>16</v>
      </c>
      <c r="E1335" s="721" t="s">
        <v>254</v>
      </c>
      <c r="F1335" s="721" t="s">
        <v>1605</v>
      </c>
      <c r="G1335" s="774">
        <v>35248</v>
      </c>
      <c r="H1335" s="724">
        <f t="shared" ca="1" si="22"/>
        <v>23</v>
      </c>
      <c r="I1335" s="725" t="s">
        <v>4508</v>
      </c>
      <c r="J1335" s="721" t="s">
        <v>344</v>
      </c>
      <c r="K1335" s="721" t="s">
        <v>6623</v>
      </c>
      <c r="L1335" s="726"/>
      <c r="M1335" s="726" t="s">
        <v>6426</v>
      </c>
      <c r="N1335" s="722" t="s">
        <v>4521</v>
      </c>
      <c r="O1335" s="721" t="s">
        <v>6640</v>
      </c>
      <c r="P1335" s="722" t="s">
        <v>4686</v>
      </c>
      <c r="Q1335" s="722" t="s">
        <v>4679</v>
      </c>
      <c r="R1335" t="s">
        <v>6966</v>
      </c>
    </row>
    <row r="1336" spans="1:18">
      <c r="A1336" s="721"/>
      <c r="B1336" s="721">
        <v>5</v>
      </c>
      <c r="C1336" s="722" t="s">
        <v>4689</v>
      </c>
      <c r="D1336" s="723" t="s">
        <v>16</v>
      </c>
      <c r="E1336" s="721" t="s">
        <v>254</v>
      </c>
      <c r="F1336" s="721" t="s">
        <v>4683</v>
      </c>
      <c r="G1336" s="774">
        <v>37885</v>
      </c>
      <c r="H1336" s="724">
        <f t="shared" ca="1" si="22"/>
        <v>16</v>
      </c>
      <c r="I1336" s="725" t="s">
        <v>4508</v>
      </c>
      <c r="J1336" s="721" t="s">
        <v>249</v>
      </c>
      <c r="K1336" s="721" t="s">
        <v>6623</v>
      </c>
      <c r="L1336" s="726"/>
      <c r="M1336" s="726" t="s">
        <v>6426</v>
      </c>
      <c r="N1336" s="722" t="s">
        <v>4521</v>
      </c>
      <c r="O1336" s="721" t="s">
        <v>6640</v>
      </c>
      <c r="P1336" s="722" t="s">
        <v>4688</v>
      </c>
      <c r="Q1336" s="722" t="s">
        <v>4679</v>
      </c>
      <c r="R1336" t="s">
        <v>6966</v>
      </c>
    </row>
    <row r="1337" spans="1:18">
      <c r="A1337" s="721">
        <v>374</v>
      </c>
      <c r="B1337" s="721">
        <v>1</v>
      </c>
      <c r="C1337" s="722" t="s">
        <v>4691</v>
      </c>
      <c r="D1337" s="723" t="s">
        <v>23</v>
      </c>
      <c r="E1337" s="721" t="s">
        <v>221</v>
      </c>
      <c r="F1337" s="721" t="s">
        <v>3441</v>
      </c>
      <c r="G1337" s="774">
        <v>25180</v>
      </c>
      <c r="H1337" s="724">
        <f t="shared" ca="1" si="22"/>
        <v>51</v>
      </c>
      <c r="I1337" s="725" t="s">
        <v>1403</v>
      </c>
      <c r="J1337" s="721" t="s">
        <v>258</v>
      </c>
      <c r="K1337" s="721" t="s">
        <v>165</v>
      </c>
      <c r="L1337" s="726"/>
      <c r="M1337" s="726" t="s">
        <v>6426</v>
      </c>
      <c r="N1337" s="722" t="s">
        <v>4521</v>
      </c>
      <c r="O1337" s="721" t="s">
        <v>222</v>
      </c>
      <c r="P1337" s="722" t="s">
        <v>4690</v>
      </c>
      <c r="Q1337" s="722" t="s">
        <v>4694</v>
      </c>
      <c r="R1337" t="s">
        <v>6966</v>
      </c>
    </row>
    <row r="1338" spans="1:18">
      <c r="A1338" s="721"/>
      <c r="B1338" s="721">
        <v>2</v>
      </c>
      <c r="C1338" s="722" t="s">
        <v>4696</v>
      </c>
      <c r="D1338" s="723" t="s">
        <v>16</v>
      </c>
      <c r="E1338" s="721" t="s">
        <v>221</v>
      </c>
      <c r="F1338" s="721" t="s">
        <v>3441</v>
      </c>
      <c r="G1338" s="774">
        <v>27643</v>
      </c>
      <c r="H1338" s="724">
        <f t="shared" ca="1" si="22"/>
        <v>44</v>
      </c>
      <c r="I1338" s="725" t="s">
        <v>1403</v>
      </c>
      <c r="J1338" s="721" t="s">
        <v>258</v>
      </c>
      <c r="K1338" s="721" t="s">
        <v>6621</v>
      </c>
      <c r="L1338" s="726"/>
      <c r="M1338" s="726" t="s">
        <v>6426</v>
      </c>
      <c r="N1338" s="722" t="s">
        <v>4521</v>
      </c>
      <c r="O1338" s="721" t="s">
        <v>245</v>
      </c>
      <c r="P1338" s="722" t="s">
        <v>4695</v>
      </c>
      <c r="Q1338" s="722" t="s">
        <v>4694</v>
      </c>
      <c r="R1338" t="s">
        <v>6966</v>
      </c>
    </row>
    <row r="1339" spans="1:18">
      <c r="A1339" s="721"/>
      <c r="B1339" s="721">
        <v>3</v>
      </c>
      <c r="C1339" s="722" t="s">
        <v>4699</v>
      </c>
      <c r="D1339" s="723" t="s">
        <v>23</v>
      </c>
      <c r="E1339" s="721" t="s">
        <v>254</v>
      </c>
      <c r="F1339" s="721" t="s">
        <v>230</v>
      </c>
      <c r="G1339" s="774">
        <v>36215</v>
      </c>
      <c r="H1339" s="724">
        <f t="shared" ca="1" si="22"/>
        <v>21</v>
      </c>
      <c r="I1339" s="725" t="s">
        <v>1403</v>
      </c>
      <c r="J1339" s="721" t="s">
        <v>249</v>
      </c>
      <c r="K1339" s="721" t="s">
        <v>6623</v>
      </c>
      <c r="L1339" s="726"/>
      <c r="M1339" s="726" t="s">
        <v>6426</v>
      </c>
      <c r="N1339" s="722" t="s">
        <v>4521</v>
      </c>
      <c r="O1339" s="721" t="s">
        <v>6640</v>
      </c>
      <c r="P1339" s="722" t="s">
        <v>4698</v>
      </c>
      <c r="Q1339" s="722" t="s">
        <v>4694</v>
      </c>
      <c r="R1339" t="s">
        <v>6966</v>
      </c>
    </row>
    <row r="1340" spans="1:18">
      <c r="A1340" s="721">
        <v>375</v>
      </c>
      <c r="B1340" s="721">
        <v>1</v>
      </c>
      <c r="C1340" s="722" t="s">
        <v>4701</v>
      </c>
      <c r="D1340" s="723" t="s">
        <v>23</v>
      </c>
      <c r="E1340" s="721" t="s">
        <v>221</v>
      </c>
      <c r="F1340" s="721" t="s">
        <v>288</v>
      </c>
      <c r="G1340" s="774">
        <v>33561</v>
      </c>
      <c r="H1340" s="724">
        <f t="shared" ca="1" si="22"/>
        <v>28</v>
      </c>
      <c r="I1340" s="725" t="s">
        <v>1403</v>
      </c>
      <c r="J1340" s="721" t="s">
        <v>258</v>
      </c>
      <c r="K1340" s="721" t="s">
        <v>165</v>
      </c>
      <c r="L1340" s="726"/>
      <c r="M1340" s="726" t="s">
        <v>6426</v>
      </c>
      <c r="N1340" s="722" t="s">
        <v>4521</v>
      </c>
      <c r="O1340" s="721" t="s">
        <v>222</v>
      </c>
      <c r="P1340" s="734" t="s">
        <v>4700</v>
      </c>
      <c r="Q1340" s="734" t="s">
        <v>4702</v>
      </c>
      <c r="R1340" t="s">
        <v>6966</v>
      </c>
    </row>
    <row r="1341" spans="1:18">
      <c r="A1341" s="721"/>
      <c r="B1341" s="721">
        <v>2</v>
      </c>
      <c r="C1341" s="722" t="s">
        <v>4704</v>
      </c>
      <c r="D1341" s="723" t="s">
        <v>16</v>
      </c>
      <c r="E1341" s="721" t="s">
        <v>221</v>
      </c>
      <c r="F1341" s="721" t="s">
        <v>230</v>
      </c>
      <c r="G1341" s="774">
        <v>34178</v>
      </c>
      <c r="H1341" s="724">
        <f t="shared" ca="1" si="22"/>
        <v>26</v>
      </c>
      <c r="I1341" s="725" t="s">
        <v>1403</v>
      </c>
      <c r="J1341" s="721" t="s">
        <v>258</v>
      </c>
      <c r="K1341" s="721" t="s">
        <v>6621</v>
      </c>
      <c r="L1341" s="726"/>
      <c r="M1341" s="726" t="s">
        <v>6426</v>
      </c>
      <c r="N1341" s="722" t="s">
        <v>4521</v>
      </c>
      <c r="O1341" s="721" t="s">
        <v>245</v>
      </c>
      <c r="P1341" s="734" t="s">
        <v>4703</v>
      </c>
      <c r="Q1341" s="734" t="s">
        <v>4702</v>
      </c>
      <c r="R1341" t="s">
        <v>6966</v>
      </c>
    </row>
    <row r="1342" spans="1:18">
      <c r="A1342" s="721"/>
      <c r="B1342" s="721">
        <v>3</v>
      </c>
      <c r="C1342" s="722" t="s">
        <v>4708</v>
      </c>
      <c r="D1342" s="723" t="s">
        <v>23</v>
      </c>
      <c r="E1342" s="721" t="s">
        <v>254</v>
      </c>
      <c r="F1342" s="721" t="s">
        <v>230</v>
      </c>
      <c r="G1342" s="774">
        <v>40764</v>
      </c>
      <c r="H1342" s="724">
        <f t="shared" ca="1" si="22"/>
        <v>8</v>
      </c>
      <c r="I1342" s="725" t="s">
        <v>1403</v>
      </c>
      <c r="J1342" s="721" t="s">
        <v>6624</v>
      </c>
      <c r="K1342" s="721" t="s">
        <v>6622</v>
      </c>
      <c r="L1342" s="726"/>
      <c r="M1342" s="726" t="s">
        <v>6426</v>
      </c>
      <c r="N1342" s="722" t="s">
        <v>4521</v>
      </c>
      <c r="O1342" s="721" t="s">
        <v>6640</v>
      </c>
      <c r="P1342" s="734" t="s">
        <v>4707</v>
      </c>
      <c r="Q1342" s="734" t="s">
        <v>4702</v>
      </c>
      <c r="R1342" t="s">
        <v>6966</v>
      </c>
    </row>
    <row r="1343" spans="1:18">
      <c r="A1343" s="721"/>
      <c r="B1343" s="721">
        <v>4</v>
      </c>
      <c r="C1343" s="722" t="s">
        <v>4710</v>
      </c>
      <c r="D1343" s="723" t="s">
        <v>16</v>
      </c>
      <c r="E1343" s="721" t="s">
        <v>254</v>
      </c>
      <c r="F1343" s="721" t="s">
        <v>22</v>
      </c>
      <c r="G1343" s="774">
        <v>41849</v>
      </c>
      <c r="H1343" s="724">
        <f t="shared" ca="1" si="22"/>
        <v>5</v>
      </c>
      <c r="I1343" s="725" t="s">
        <v>1403</v>
      </c>
      <c r="J1343" s="721" t="s">
        <v>6624</v>
      </c>
      <c r="K1343" s="721" t="s">
        <v>6622</v>
      </c>
      <c r="L1343" s="726"/>
      <c r="M1343" s="726" t="s">
        <v>6426</v>
      </c>
      <c r="N1343" s="722" t="s">
        <v>4521</v>
      </c>
      <c r="O1343" s="721" t="s">
        <v>6640</v>
      </c>
      <c r="P1343" s="734" t="s">
        <v>4709</v>
      </c>
      <c r="Q1343" s="734" t="s">
        <v>4702</v>
      </c>
      <c r="R1343" t="s">
        <v>6966</v>
      </c>
    </row>
    <row r="1344" spans="1:18">
      <c r="A1344" s="721">
        <v>376</v>
      </c>
      <c r="B1344" s="721">
        <v>1</v>
      </c>
      <c r="C1344" s="722" t="s">
        <v>4712</v>
      </c>
      <c r="D1344" s="723" t="s">
        <v>23</v>
      </c>
      <c r="E1344" s="721" t="s">
        <v>221</v>
      </c>
      <c r="F1344" s="721" t="s">
        <v>376</v>
      </c>
      <c r="G1344" s="774">
        <v>30324</v>
      </c>
      <c r="H1344" s="724">
        <f t="shared" ca="1" si="22"/>
        <v>37</v>
      </c>
      <c r="I1344" s="725" t="s">
        <v>1403</v>
      </c>
      <c r="J1344" s="721" t="s">
        <v>241</v>
      </c>
      <c r="K1344" s="721" t="s">
        <v>224</v>
      </c>
      <c r="L1344" s="726"/>
      <c r="M1344" s="726" t="s">
        <v>6426</v>
      </c>
      <c r="N1344" s="722" t="s">
        <v>4521</v>
      </c>
      <c r="O1344" s="721" t="s">
        <v>222</v>
      </c>
      <c r="P1344" s="734" t="s">
        <v>4711</v>
      </c>
      <c r="Q1344" s="734" t="s">
        <v>4713</v>
      </c>
      <c r="R1344" t="s">
        <v>6966</v>
      </c>
    </row>
    <row r="1345" spans="1:18">
      <c r="A1345" s="721"/>
      <c r="B1345" s="738">
        <v>2</v>
      </c>
      <c r="C1345" s="722" t="s">
        <v>4716</v>
      </c>
      <c r="D1345" s="723" t="s">
        <v>16</v>
      </c>
      <c r="E1345" s="721" t="s">
        <v>221</v>
      </c>
      <c r="F1345" s="721" t="s">
        <v>376</v>
      </c>
      <c r="G1345" s="774">
        <v>32664</v>
      </c>
      <c r="H1345" s="724">
        <f t="shared" ca="1" si="22"/>
        <v>30</v>
      </c>
      <c r="I1345" s="725" t="s">
        <v>1403</v>
      </c>
      <c r="J1345" s="721" t="s">
        <v>267</v>
      </c>
      <c r="K1345" s="721" t="s">
        <v>6621</v>
      </c>
      <c r="L1345" s="726"/>
      <c r="M1345" s="726" t="s">
        <v>6426</v>
      </c>
      <c r="N1345" s="722" t="s">
        <v>4521</v>
      </c>
      <c r="O1345" s="721" t="s">
        <v>245</v>
      </c>
      <c r="P1345" s="734" t="s">
        <v>4715</v>
      </c>
      <c r="Q1345" s="734" t="s">
        <v>4713</v>
      </c>
      <c r="R1345" t="s">
        <v>6966</v>
      </c>
    </row>
    <row r="1346" spans="1:18">
      <c r="A1346" s="721"/>
      <c r="B1346" s="721">
        <v>3</v>
      </c>
      <c r="C1346" s="722" t="s">
        <v>4720</v>
      </c>
      <c r="D1346" s="723" t="s">
        <v>16</v>
      </c>
      <c r="E1346" s="721" t="s">
        <v>254</v>
      </c>
      <c r="F1346" s="721" t="s">
        <v>376</v>
      </c>
      <c r="G1346" s="774">
        <v>39979</v>
      </c>
      <c r="H1346" s="724">
        <f t="shared" ca="1" si="22"/>
        <v>10</v>
      </c>
      <c r="I1346" s="725" t="s">
        <v>1403</v>
      </c>
      <c r="J1346" s="721" t="s">
        <v>249</v>
      </c>
      <c r="K1346" s="721" t="s">
        <v>6623</v>
      </c>
      <c r="L1346" s="726"/>
      <c r="M1346" s="726" t="s">
        <v>6426</v>
      </c>
      <c r="N1346" s="722" t="s">
        <v>4521</v>
      </c>
      <c r="O1346" s="721" t="s">
        <v>6640</v>
      </c>
      <c r="P1346" s="734" t="s">
        <v>4719</v>
      </c>
      <c r="Q1346" s="734" t="s">
        <v>4713</v>
      </c>
      <c r="R1346" t="s">
        <v>6966</v>
      </c>
    </row>
    <row r="1347" spans="1:18">
      <c r="A1347" s="721"/>
      <c r="B1347" s="721">
        <v>4</v>
      </c>
      <c r="C1347" s="722" t="s">
        <v>4722</v>
      </c>
      <c r="D1347" s="723" t="s">
        <v>23</v>
      </c>
      <c r="E1347" s="721" t="s">
        <v>254</v>
      </c>
      <c r="F1347" s="721" t="s">
        <v>376</v>
      </c>
      <c r="G1347" s="774">
        <v>40570</v>
      </c>
      <c r="H1347" s="724">
        <f t="shared" ca="1" si="22"/>
        <v>9</v>
      </c>
      <c r="I1347" s="725" t="s">
        <v>1403</v>
      </c>
      <c r="J1347" s="721" t="s">
        <v>6624</v>
      </c>
      <c r="K1347" s="721" t="s">
        <v>6622</v>
      </c>
      <c r="L1347" s="726"/>
      <c r="M1347" s="726" t="s">
        <v>6426</v>
      </c>
      <c r="N1347" s="722" t="s">
        <v>4521</v>
      </c>
      <c r="O1347" s="721" t="s">
        <v>6640</v>
      </c>
      <c r="P1347" s="734" t="s">
        <v>4721</v>
      </c>
      <c r="Q1347" s="734" t="s">
        <v>4713</v>
      </c>
      <c r="R1347" t="s">
        <v>6966</v>
      </c>
    </row>
    <row r="1348" spans="1:18">
      <c r="A1348" s="721">
        <v>377</v>
      </c>
      <c r="B1348" s="721">
        <v>1</v>
      </c>
      <c r="C1348" s="722" t="s">
        <v>4724</v>
      </c>
      <c r="D1348" s="723" t="s">
        <v>23</v>
      </c>
      <c r="E1348" s="721" t="s">
        <v>221</v>
      </c>
      <c r="F1348" s="721" t="s">
        <v>4725</v>
      </c>
      <c r="G1348" s="774">
        <v>27304</v>
      </c>
      <c r="H1348" s="724">
        <f t="shared" ca="1" si="22"/>
        <v>45</v>
      </c>
      <c r="I1348" s="725" t="s">
        <v>4508</v>
      </c>
      <c r="J1348" s="721" t="s">
        <v>258</v>
      </c>
      <c r="K1348" s="721" t="s">
        <v>165</v>
      </c>
      <c r="L1348" s="726"/>
      <c r="M1348" s="726" t="s">
        <v>6426</v>
      </c>
      <c r="N1348" s="722" t="s">
        <v>4521</v>
      </c>
      <c r="O1348" s="721" t="s">
        <v>222</v>
      </c>
      <c r="P1348" s="734" t="s">
        <v>4723</v>
      </c>
      <c r="Q1348" s="734" t="s">
        <v>4728</v>
      </c>
      <c r="R1348" t="s">
        <v>6966</v>
      </c>
    </row>
    <row r="1349" spans="1:18">
      <c r="A1349" s="721"/>
      <c r="B1349" s="721">
        <v>2</v>
      </c>
      <c r="C1349" s="722" t="s">
        <v>4730</v>
      </c>
      <c r="D1349" s="723" t="s">
        <v>16</v>
      </c>
      <c r="E1349" s="721" t="s">
        <v>221</v>
      </c>
      <c r="F1349" s="721" t="s">
        <v>376</v>
      </c>
      <c r="G1349" s="774">
        <v>28774</v>
      </c>
      <c r="H1349" s="724">
        <f t="shared" ca="1" si="22"/>
        <v>41</v>
      </c>
      <c r="I1349" s="725" t="s">
        <v>4508</v>
      </c>
      <c r="J1349" s="721" t="s">
        <v>267</v>
      </c>
      <c r="K1349" s="721" t="s">
        <v>6621</v>
      </c>
      <c r="L1349" s="726"/>
      <c r="M1349" s="726" t="s">
        <v>6426</v>
      </c>
      <c r="N1349" s="722" t="s">
        <v>4521</v>
      </c>
      <c r="O1349" s="721" t="s">
        <v>245</v>
      </c>
      <c r="P1349" s="734" t="s">
        <v>4729</v>
      </c>
      <c r="Q1349" s="734" t="s">
        <v>4728</v>
      </c>
      <c r="R1349" t="s">
        <v>6966</v>
      </c>
    </row>
    <row r="1350" spans="1:18">
      <c r="A1350" s="721"/>
      <c r="B1350" s="721">
        <v>3</v>
      </c>
      <c r="C1350" s="722" t="s">
        <v>4734</v>
      </c>
      <c r="D1350" s="723" t="s">
        <v>16</v>
      </c>
      <c r="E1350" s="721" t="s">
        <v>254</v>
      </c>
      <c r="F1350" s="721" t="s">
        <v>230</v>
      </c>
      <c r="G1350" s="774">
        <v>37797</v>
      </c>
      <c r="H1350" s="724">
        <f t="shared" ca="1" si="22"/>
        <v>16</v>
      </c>
      <c r="I1350" s="725" t="s">
        <v>4508</v>
      </c>
      <c r="J1350" s="721" t="s">
        <v>249</v>
      </c>
      <c r="K1350" s="721" t="s">
        <v>6623</v>
      </c>
      <c r="L1350" s="726"/>
      <c r="M1350" s="726" t="s">
        <v>6426</v>
      </c>
      <c r="N1350" s="722" t="s">
        <v>4521</v>
      </c>
      <c r="O1350" s="721" t="s">
        <v>6640</v>
      </c>
      <c r="P1350" s="734" t="s">
        <v>4733</v>
      </c>
      <c r="Q1350" s="734" t="s">
        <v>4728</v>
      </c>
      <c r="R1350" t="s">
        <v>6966</v>
      </c>
    </row>
    <row r="1351" spans="1:18">
      <c r="A1351" s="721"/>
      <c r="B1351" s="721">
        <v>4</v>
      </c>
      <c r="C1351" s="722" t="s">
        <v>4737</v>
      </c>
      <c r="D1351" s="723" t="s">
        <v>16</v>
      </c>
      <c r="E1351" s="721" t="s">
        <v>254</v>
      </c>
      <c r="F1351" s="721" t="s">
        <v>230</v>
      </c>
      <c r="G1351" s="774">
        <v>39240</v>
      </c>
      <c r="H1351" s="724">
        <f t="shared" ca="1" si="22"/>
        <v>12</v>
      </c>
      <c r="I1351" s="725" t="s">
        <v>4508</v>
      </c>
      <c r="J1351" s="721" t="s">
        <v>249</v>
      </c>
      <c r="K1351" s="721" t="s">
        <v>6623</v>
      </c>
      <c r="L1351" s="726"/>
      <c r="M1351" s="726" t="s">
        <v>6426</v>
      </c>
      <c r="N1351" s="722" t="s">
        <v>4521</v>
      </c>
      <c r="O1351" s="721" t="s">
        <v>6640</v>
      </c>
      <c r="P1351" s="734" t="s">
        <v>4736</v>
      </c>
      <c r="Q1351" s="734" t="s">
        <v>4728</v>
      </c>
      <c r="R1351" t="s">
        <v>6966</v>
      </c>
    </row>
    <row r="1352" spans="1:18">
      <c r="A1352" s="721"/>
      <c r="B1352" s="721">
        <v>5</v>
      </c>
      <c r="C1352" s="722" t="s">
        <v>4739</v>
      </c>
      <c r="D1352" s="723" t="s">
        <v>23</v>
      </c>
      <c r="E1352" s="721" t="s">
        <v>254</v>
      </c>
      <c r="F1352" s="721" t="s">
        <v>230</v>
      </c>
      <c r="G1352" s="774">
        <v>40269</v>
      </c>
      <c r="H1352" s="724">
        <f t="shared" ca="1" si="22"/>
        <v>10</v>
      </c>
      <c r="I1352" s="725" t="s">
        <v>4508</v>
      </c>
      <c r="J1352" s="721" t="s">
        <v>6624</v>
      </c>
      <c r="K1352" s="721" t="s">
        <v>6622</v>
      </c>
      <c r="L1352" s="726"/>
      <c r="M1352" s="726" t="s">
        <v>6426</v>
      </c>
      <c r="N1352" s="722" t="s">
        <v>4521</v>
      </c>
      <c r="O1352" s="721" t="s">
        <v>6640</v>
      </c>
      <c r="P1352" s="734" t="s">
        <v>4738</v>
      </c>
      <c r="Q1352" s="734" t="s">
        <v>4728</v>
      </c>
      <c r="R1352" t="s">
        <v>6966</v>
      </c>
    </row>
    <row r="1353" spans="1:18">
      <c r="A1353" s="721">
        <v>378</v>
      </c>
      <c r="B1353" s="721">
        <v>1</v>
      </c>
      <c r="C1353" s="722" t="s">
        <v>4741</v>
      </c>
      <c r="D1353" s="723" t="s">
        <v>23</v>
      </c>
      <c r="E1353" s="721" t="s">
        <v>221</v>
      </c>
      <c r="F1353" s="721" t="s">
        <v>4742</v>
      </c>
      <c r="G1353" s="774">
        <v>29253</v>
      </c>
      <c r="H1353" s="724">
        <f t="shared" ca="1" si="22"/>
        <v>40</v>
      </c>
      <c r="I1353" s="725" t="s">
        <v>1403</v>
      </c>
      <c r="J1353" s="721" t="s">
        <v>258</v>
      </c>
      <c r="K1353" s="721" t="s">
        <v>165</v>
      </c>
      <c r="L1353" s="726"/>
      <c r="M1353" s="726" t="s">
        <v>6426</v>
      </c>
      <c r="N1353" s="722" t="s">
        <v>4521</v>
      </c>
      <c r="O1353" s="721" t="s">
        <v>222</v>
      </c>
      <c r="P1353" s="722" t="s">
        <v>4740</v>
      </c>
      <c r="Q1353" s="727" t="s">
        <v>4745</v>
      </c>
      <c r="R1353" t="s">
        <v>6966</v>
      </c>
    </row>
    <row r="1354" spans="1:18">
      <c r="A1354" s="721"/>
      <c r="B1354" s="721">
        <v>2</v>
      </c>
      <c r="C1354" s="722" t="s">
        <v>4747</v>
      </c>
      <c r="D1354" s="723" t="s">
        <v>16</v>
      </c>
      <c r="E1354" s="721" t="s">
        <v>221</v>
      </c>
      <c r="F1354" s="721" t="s">
        <v>1514</v>
      </c>
      <c r="G1354" s="774">
        <v>30786</v>
      </c>
      <c r="H1354" s="724">
        <f t="shared" ca="1" si="22"/>
        <v>35</v>
      </c>
      <c r="I1354" s="725" t="s">
        <v>1403</v>
      </c>
      <c r="J1354" s="721" t="s">
        <v>267</v>
      </c>
      <c r="K1354" s="721" t="s">
        <v>6621</v>
      </c>
      <c r="L1354" s="726"/>
      <c r="M1354" s="726" t="s">
        <v>6426</v>
      </c>
      <c r="N1354" s="722" t="s">
        <v>4521</v>
      </c>
      <c r="O1354" s="721" t="s">
        <v>245</v>
      </c>
      <c r="P1354" s="722" t="s">
        <v>4746</v>
      </c>
      <c r="Q1354" s="727" t="s">
        <v>4745</v>
      </c>
      <c r="R1354" t="s">
        <v>6966</v>
      </c>
    </row>
    <row r="1355" spans="1:18">
      <c r="A1355" s="721"/>
      <c r="B1355" s="721">
        <v>3</v>
      </c>
      <c r="C1355" s="722" t="s">
        <v>4751</v>
      </c>
      <c r="D1355" s="723" t="s">
        <v>23</v>
      </c>
      <c r="E1355" s="721" t="s">
        <v>254</v>
      </c>
      <c r="F1355" s="721" t="s">
        <v>1514</v>
      </c>
      <c r="G1355" s="774">
        <v>38484</v>
      </c>
      <c r="H1355" s="724">
        <f t="shared" ca="1" si="22"/>
        <v>14</v>
      </c>
      <c r="I1355" s="725" t="s">
        <v>1403</v>
      </c>
      <c r="J1355" s="721" t="s">
        <v>249</v>
      </c>
      <c r="K1355" s="721" t="s">
        <v>6623</v>
      </c>
      <c r="L1355" s="726"/>
      <c r="M1355" s="726" t="s">
        <v>6426</v>
      </c>
      <c r="N1355" s="722" t="s">
        <v>4521</v>
      </c>
      <c r="O1355" s="721" t="s">
        <v>6640</v>
      </c>
      <c r="P1355" s="722" t="s">
        <v>4750</v>
      </c>
      <c r="Q1355" s="727" t="s">
        <v>4745</v>
      </c>
      <c r="R1355" t="s">
        <v>6966</v>
      </c>
    </row>
    <row r="1356" spans="1:18">
      <c r="A1356" s="721"/>
      <c r="B1356" s="721">
        <v>4</v>
      </c>
      <c r="C1356" s="722" t="s">
        <v>4753</v>
      </c>
      <c r="D1356" s="723" t="s">
        <v>16</v>
      </c>
      <c r="E1356" s="721" t="s">
        <v>254</v>
      </c>
      <c r="F1356" s="721" t="s">
        <v>230</v>
      </c>
      <c r="G1356" s="774">
        <v>41998</v>
      </c>
      <c r="H1356" s="724">
        <f t="shared" ca="1" si="22"/>
        <v>5</v>
      </c>
      <c r="I1356" s="725" t="s">
        <v>1403</v>
      </c>
      <c r="J1356" s="721" t="s">
        <v>6624</v>
      </c>
      <c r="K1356" s="721" t="s">
        <v>6622</v>
      </c>
      <c r="L1356" s="726"/>
      <c r="M1356" s="726" t="s">
        <v>6426</v>
      </c>
      <c r="N1356" s="722" t="s">
        <v>4521</v>
      </c>
      <c r="O1356" s="721" t="s">
        <v>6640</v>
      </c>
      <c r="P1356" s="734" t="s">
        <v>4752</v>
      </c>
      <c r="Q1356" s="727" t="s">
        <v>4745</v>
      </c>
      <c r="R1356" t="s">
        <v>6966</v>
      </c>
    </row>
    <row r="1357" spans="1:18">
      <c r="A1357" s="721">
        <v>379</v>
      </c>
      <c r="B1357" s="721">
        <v>1</v>
      </c>
      <c r="C1357" s="722" t="s">
        <v>4755</v>
      </c>
      <c r="D1357" s="723" t="s">
        <v>23</v>
      </c>
      <c r="E1357" s="721" t="s">
        <v>221</v>
      </c>
      <c r="F1357" s="721" t="s">
        <v>376</v>
      </c>
      <c r="G1357" s="774">
        <v>23899</v>
      </c>
      <c r="H1357" s="724">
        <f t="shared" ca="1" si="22"/>
        <v>54</v>
      </c>
      <c r="I1357" s="725" t="s">
        <v>4508</v>
      </c>
      <c r="J1357" s="721" t="s">
        <v>267</v>
      </c>
      <c r="K1357" s="721" t="s">
        <v>165</v>
      </c>
      <c r="L1357" s="726"/>
      <c r="M1357" s="726" t="s">
        <v>6426</v>
      </c>
      <c r="N1357" s="722" t="s">
        <v>4521</v>
      </c>
      <c r="O1357" s="721" t="s">
        <v>222</v>
      </c>
      <c r="P1357" s="734" t="s">
        <v>4754</v>
      </c>
      <c r="Q1357" s="734" t="s">
        <v>4758</v>
      </c>
      <c r="R1357" t="s">
        <v>6966</v>
      </c>
    </row>
    <row r="1358" spans="1:18">
      <c r="A1358" s="721"/>
      <c r="B1358" s="721">
        <v>2</v>
      </c>
      <c r="C1358" s="722" t="s">
        <v>4761</v>
      </c>
      <c r="D1358" s="723" t="s">
        <v>16</v>
      </c>
      <c r="E1358" s="721" t="s">
        <v>221</v>
      </c>
      <c r="F1358" s="721" t="s">
        <v>376</v>
      </c>
      <c r="G1358" s="774">
        <v>27406</v>
      </c>
      <c r="H1358" s="724">
        <f t="shared" ca="1" si="22"/>
        <v>45</v>
      </c>
      <c r="I1358" s="725" t="s">
        <v>4508</v>
      </c>
      <c r="J1358" s="721" t="s">
        <v>267</v>
      </c>
      <c r="K1358" s="721" t="s">
        <v>6621</v>
      </c>
      <c r="L1358" s="726"/>
      <c r="M1358" s="726" t="s">
        <v>6426</v>
      </c>
      <c r="N1358" s="722" t="s">
        <v>4521</v>
      </c>
      <c r="O1358" s="721" t="s">
        <v>245</v>
      </c>
      <c r="P1358" s="734" t="s">
        <v>4760</v>
      </c>
      <c r="Q1358" s="734" t="s">
        <v>4758</v>
      </c>
      <c r="R1358" t="s">
        <v>6966</v>
      </c>
    </row>
    <row r="1359" spans="1:18">
      <c r="A1359" s="721"/>
      <c r="B1359" s="721">
        <v>3</v>
      </c>
      <c r="C1359" s="722" t="s">
        <v>4767</v>
      </c>
      <c r="D1359" s="723" t="s">
        <v>16</v>
      </c>
      <c r="E1359" s="721" t="s">
        <v>254</v>
      </c>
      <c r="F1359" s="721" t="s">
        <v>230</v>
      </c>
      <c r="G1359" s="774">
        <v>36414</v>
      </c>
      <c r="H1359" s="724">
        <f t="shared" ca="1" si="22"/>
        <v>20</v>
      </c>
      <c r="I1359" s="725" t="s">
        <v>4508</v>
      </c>
      <c r="J1359" s="721" t="s">
        <v>320</v>
      </c>
      <c r="K1359" s="721" t="s">
        <v>6623</v>
      </c>
      <c r="L1359" s="726"/>
      <c r="M1359" s="726" t="s">
        <v>6426</v>
      </c>
      <c r="N1359" s="722" t="s">
        <v>4521</v>
      </c>
      <c r="O1359" s="721" t="s">
        <v>6640</v>
      </c>
      <c r="P1359" s="734" t="s">
        <v>4766</v>
      </c>
      <c r="Q1359" s="734" t="s">
        <v>4758</v>
      </c>
      <c r="R1359" t="s">
        <v>6966</v>
      </c>
    </row>
    <row r="1360" spans="1:18">
      <c r="A1360" s="721"/>
      <c r="B1360" s="721">
        <v>4</v>
      </c>
      <c r="C1360" s="722" t="s">
        <v>4769</v>
      </c>
      <c r="D1360" s="723" t="s">
        <v>23</v>
      </c>
      <c r="E1360" s="721" t="s">
        <v>254</v>
      </c>
      <c r="F1360" s="721" t="s">
        <v>230</v>
      </c>
      <c r="G1360" s="774">
        <v>38070</v>
      </c>
      <c r="H1360" s="724">
        <f t="shared" ca="1" si="22"/>
        <v>16</v>
      </c>
      <c r="I1360" s="725" t="s">
        <v>4508</v>
      </c>
      <c r="J1360" s="721" t="s">
        <v>249</v>
      </c>
      <c r="K1360" s="721" t="s">
        <v>6623</v>
      </c>
      <c r="L1360" s="726"/>
      <c r="M1360" s="726" t="s">
        <v>6426</v>
      </c>
      <c r="N1360" s="722" t="s">
        <v>4521</v>
      </c>
      <c r="O1360" s="721" t="s">
        <v>6640</v>
      </c>
      <c r="P1360" s="734" t="s">
        <v>4768</v>
      </c>
      <c r="Q1360" s="734" t="s">
        <v>4758</v>
      </c>
      <c r="R1360" t="s">
        <v>6966</v>
      </c>
    </row>
    <row r="1361" spans="1:18">
      <c r="A1361" s="721"/>
      <c r="B1361" s="721">
        <v>5</v>
      </c>
      <c r="C1361" s="722" t="s">
        <v>4771</v>
      </c>
      <c r="D1361" s="723" t="s">
        <v>23</v>
      </c>
      <c r="E1361" s="721" t="s">
        <v>254</v>
      </c>
      <c r="F1361" s="721" t="s">
        <v>230</v>
      </c>
      <c r="G1361" s="774">
        <v>38706</v>
      </c>
      <c r="H1361" s="724">
        <f t="shared" ca="1" si="22"/>
        <v>14</v>
      </c>
      <c r="I1361" s="725" t="s">
        <v>4508</v>
      </c>
      <c r="J1361" s="721" t="s">
        <v>249</v>
      </c>
      <c r="K1361" s="721" t="s">
        <v>6623</v>
      </c>
      <c r="L1361" s="726"/>
      <c r="M1361" s="726" t="s">
        <v>6426</v>
      </c>
      <c r="N1361" s="722" t="s">
        <v>4521</v>
      </c>
      <c r="O1361" s="721" t="s">
        <v>6640</v>
      </c>
      <c r="P1361" s="734" t="s">
        <v>4770</v>
      </c>
      <c r="Q1361" s="734" t="s">
        <v>4758</v>
      </c>
      <c r="R1361" t="s">
        <v>6966</v>
      </c>
    </row>
    <row r="1362" spans="1:18">
      <c r="A1362" s="721">
        <v>380</v>
      </c>
      <c r="B1362" s="738">
        <v>1</v>
      </c>
      <c r="C1362" s="722" t="s">
        <v>4773</v>
      </c>
      <c r="D1362" s="723" t="s">
        <v>23</v>
      </c>
      <c r="E1362" s="738" t="s">
        <v>221</v>
      </c>
      <c r="F1362" s="738" t="s">
        <v>1650</v>
      </c>
      <c r="G1362" s="774">
        <v>33964</v>
      </c>
      <c r="H1362" s="724">
        <f t="shared" ca="1" si="22"/>
        <v>27</v>
      </c>
      <c r="I1362" s="725" t="s">
        <v>1403</v>
      </c>
      <c r="J1362" s="738" t="s">
        <v>267</v>
      </c>
      <c r="K1362" s="738" t="s">
        <v>261</v>
      </c>
      <c r="L1362" s="726"/>
      <c r="M1362" s="726" t="s">
        <v>6426</v>
      </c>
      <c r="N1362" s="722" t="s">
        <v>4521</v>
      </c>
      <c r="O1362" s="738" t="s">
        <v>222</v>
      </c>
      <c r="P1362" s="736" t="s">
        <v>4772</v>
      </c>
      <c r="Q1362" s="727" t="s">
        <v>4775</v>
      </c>
      <c r="R1362" t="s">
        <v>6966</v>
      </c>
    </row>
    <row r="1363" spans="1:18">
      <c r="A1363" s="721"/>
      <c r="B1363" s="738">
        <v>2</v>
      </c>
      <c r="C1363" s="722" t="s">
        <v>4777</v>
      </c>
      <c r="D1363" s="723" t="s">
        <v>16</v>
      </c>
      <c r="E1363" s="738" t="s">
        <v>221</v>
      </c>
      <c r="F1363" s="738" t="s">
        <v>4778</v>
      </c>
      <c r="G1363" s="774">
        <v>35149</v>
      </c>
      <c r="H1363" s="724">
        <f t="shared" ca="1" si="22"/>
        <v>24</v>
      </c>
      <c r="I1363" s="725" t="s">
        <v>1403</v>
      </c>
      <c r="J1363" s="738" t="s">
        <v>267</v>
      </c>
      <c r="K1363" s="738" t="s">
        <v>6621</v>
      </c>
      <c r="L1363" s="726"/>
      <c r="M1363" s="726" t="s">
        <v>6426</v>
      </c>
      <c r="N1363" s="722" t="s">
        <v>4521</v>
      </c>
      <c r="O1363" s="738" t="s">
        <v>245</v>
      </c>
      <c r="P1363" s="736" t="s">
        <v>4776</v>
      </c>
      <c r="Q1363" s="727" t="s">
        <v>4775</v>
      </c>
      <c r="R1363" t="s">
        <v>6966</v>
      </c>
    </row>
    <row r="1364" spans="1:18">
      <c r="A1364" s="721"/>
      <c r="B1364" s="738">
        <v>3</v>
      </c>
      <c r="C1364" s="722" t="s">
        <v>4781</v>
      </c>
      <c r="D1364" s="723" t="s">
        <v>23</v>
      </c>
      <c r="E1364" s="738" t="s">
        <v>254</v>
      </c>
      <c r="F1364" s="738" t="s">
        <v>4782</v>
      </c>
      <c r="G1364" s="774">
        <v>42244</v>
      </c>
      <c r="H1364" s="724">
        <f t="shared" ca="1" si="22"/>
        <v>4</v>
      </c>
      <c r="I1364" s="725" t="s">
        <v>1403</v>
      </c>
      <c r="J1364" s="738" t="s">
        <v>6624</v>
      </c>
      <c r="K1364" s="738" t="s">
        <v>6622</v>
      </c>
      <c r="L1364" s="726"/>
      <c r="M1364" s="726" t="s">
        <v>6426</v>
      </c>
      <c r="N1364" s="722" t="s">
        <v>4521</v>
      </c>
      <c r="O1364" s="738" t="s">
        <v>6640</v>
      </c>
      <c r="P1364" s="736" t="s">
        <v>6656</v>
      </c>
      <c r="Q1364" s="727" t="s">
        <v>4775</v>
      </c>
      <c r="R1364" t="s">
        <v>6966</v>
      </c>
    </row>
    <row r="1365" spans="1:18">
      <c r="A1365" s="721">
        <v>381</v>
      </c>
      <c r="B1365" s="738">
        <v>1</v>
      </c>
      <c r="C1365" s="722" t="s">
        <v>4784</v>
      </c>
      <c r="D1365" s="723" t="s">
        <v>23</v>
      </c>
      <c r="E1365" s="745" t="s">
        <v>221</v>
      </c>
      <c r="F1365" s="745" t="s">
        <v>4785</v>
      </c>
      <c r="G1365" s="774">
        <v>26736</v>
      </c>
      <c r="H1365" s="724">
        <f t="shared" ca="1" si="22"/>
        <v>47</v>
      </c>
      <c r="I1365" s="747" t="s">
        <v>4508</v>
      </c>
      <c r="J1365" s="745" t="s">
        <v>267</v>
      </c>
      <c r="K1365" s="745" t="s">
        <v>165</v>
      </c>
      <c r="L1365" s="726"/>
      <c r="M1365" s="726" t="s">
        <v>6426</v>
      </c>
      <c r="N1365" s="722" t="s">
        <v>4521</v>
      </c>
      <c r="O1365" s="745" t="s">
        <v>222</v>
      </c>
      <c r="P1365" s="736" t="s">
        <v>4783</v>
      </c>
      <c r="Q1365" s="727" t="s">
        <v>4788</v>
      </c>
      <c r="R1365" t="s">
        <v>6966</v>
      </c>
    </row>
    <row r="1366" spans="1:18">
      <c r="A1366" s="721"/>
      <c r="B1366" s="738">
        <v>2</v>
      </c>
      <c r="C1366" s="722" t="s">
        <v>4790</v>
      </c>
      <c r="D1366" s="723" t="s">
        <v>16</v>
      </c>
      <c r="E1366" s="745" t="s">
        <v>221</v>
      </c>
      <c r="F1366" s="745" t="s">
        <v>4791</v>
      </c>
      <c r="G1366" s="774">
        <v>28537</v>
      </c>
      <c r="H1366" s="724">
        <f t="shared" ca="1" si="22"/>
        <v>42</v>
      </c>
      <c r="I1366" s="747" t="s">
        <v>4508</v>
      </c>
      <c r="J1366" s="745" t="s">
        <v>267</v>
      </c>
      <c r="K1366" s="745" t="s">
        <v>6621</v>
      </c>
      <c r="L1366" s="726"/>
      <c r="M1366" s="726" t="s">
        <v>6426</v>
      </c>
      <c r="N1366" s="722" t="s">
        <v>4521</v>
      </c>
      <c r="O1366" s="745" t="s">
        <v>245</v>
      </c>
      <c r="P1366" s="736" t="s">
        <v>4789</v>
      </c>
      <c r="Q1366" s="727" t="s">
        <v>4788</v>
      </c>
      <c r="R1366" t="s">
        <v>6966</v>
      </c>
    </row>
    <row r="1367" spans="1:18">
      <c r="A1367" s="721"/>
      <c r="B1367" s="738">
        <v>3</v>
      </c>
      <c r="C1367" s="722" t="s">
        <v>4794</v>
      </c>
      <c r="D1367" s="723" t="s">
        <v>16</v>
      </c>
      <c r="E1367" s="745" t="s">
        <v>254</v>
      </c>
      <c r="F1367" s="745" t="s">
        <v>376</v>
      </c>
      <c r="G1367" s="774">
        <v>37520</v>
      </c>
      <c r="H1367" s="724">
        <f t="shared" ca="1" si="22"/>
        <v>17</v>
      </c>
      <c r="I1367" s="747" t="s">
        <v>4508</v>
      </c>
      <c r="J1367" s="745" t="s">
        <v>262</v>
      </c>
      <c r="K1367" s="745" t="s">
        <v>6623</v>
      </c>
      <c r="L1367" s="726"/>
      <c r="M1367" s="726" t="s">
        <v>6426</v>
      </c>
      <c r="N1367" s="722" t="s">
        <v>4521</v>
      </c>
      <c r="O1367" s="745" t="s">
        <v>6640</v>
      </c>
      <c r="P1367" s="736" t="s">
        <v>4793</v>
      </c>
      <c r="Q1367" s="727" t="s">
        <v>4788</v>
      </c>
      <c r="R1367" t="s">
        <v>6966</v>
      </c>
    </row>
    <row r="1368" spans="1:18">
      <c r="A1368" s="721"/>
      <c r="B1368" s="738">
        <v>4</v>
      </c>
      <c r="C1368" s="722" t="s">
        <v>4796</v>
      </c>
      <c r="D1368" s="723" t="s">
        <v>16</v>
      </c>
      <c r="E1368" s="745" t="s">
        <v>254</v>
      </c>
      <c r="F1368" s="745" t="s">
        <v>376</v>
      </c>
      <c r="G1368" s="774">
        <v>38068</v>
      </c>
      <c r="H1368" s="724">
        <f t="shared" ca="1" si="22"/>
        <v>16</v>
      </c>
      <c r="I1368" s="747" t="s">
        <v>4508</v>
      </c>
      <c r="J1368" s="745" t="s">
        <v>249</v>
      </c>
      <c r="K1368" s="745" t="s">
        <v>6623</v>
      </c>
      <c r="L1368" s="726"/>
      <c r="M1368" s="726" t="s">
        <v>6426</v>
      </c>
      <c r="N1368" s="722" t="s">
        <v>4521</v>
      </c>
      <c r="O1368" s="745" t="s">
        <v>6640</v>
      </c>
      <c r="P1368" s="736" t="s">
        <v>4795</v>
      </c>
      <c r="Q1368" s="727" t="s">
        <v>4788</v>
      </c>
      <c r="R1368" t="s">
        <v>6966</v>
      </c>
    </row>
    <row r="1369" spans="1:18">
      <c r="A1369" s="721"/>
      <c r="B1369" s="738">
        <v>5</v>
      </c>
      <c r="C1369" s="722" t="s">
        <v>4798</v>
      </c>
      <c r="D1369" s="723" t="s">
        <v>23</v>
      </c>
      <c r="E1369" s="745" t="s">
        <v>254</v>
      </c>
      <c r="F1369" s="745" t="s">
        <v>22</v>
      </c>
      <c r="G1369" s="774">
        <v>39207</v>
      </c>
      <c r="H1369" s="724">
        <f t="shared" ca="1" si="22"/>
        <v>12</v>
      </c>
      <c r="I1369" s="747" t="s">
        <v>4508</v>
      </c>
      <c r="J1369" s="745" t="s">
        <v>249</v>
      </c>
      <c r="K1369" s="745" t="s">
        <v>6623</v>
      </c>
      <c r="L1369" s="726"/>
      <c r="M1369" s="726" t="s">
        <v>6426</v>
      </c>
      <c r="N1369" s="722" t="s">
        <v>4521</v>
      </c>
      <c r="O1369" s="745" t="s">
        <v>6640</v>
      </c>
      <c r="P1369" s="736" t="s">
        <v>4797</v>
      </c>
      <c r="Q1369" s="727" t="s">
        <v>4788</v>
      </c>
      <c r="R1369" t="s">
        <v>6966</v>
      </c>
    </row>
    <row r="1370" spans="1:18">
      <c r="A1370" s="721"/>
      <c r="B1370" s="738">
        <v>6</v>
      </c>
      <c r="C1370" s="722" t="s">
        <v>4800</v>
      </c>
      <c r="D1370" s="723" t="s">
        <v>23</v>
      </c>
      <c r="E1370" s="745" t="s">
        <v>254</v>
      </c>
      <c r="F1370" s="745" t="s">
        <v>4801</v>
      </c>
      <c r="G1370" s="774">
        <v>40011</v>
      </c>
      <c r="H1370" s="724">
        <f t="shared" ca="1" si="22"/>
        <v>10</v>
      </c>
      <c r="I1370" s="747" t="s">
        <v>4508</v>
      </c>
      <c r="J1370" s="745" t="s">
        <v>249</v>
      </c>
      <c r="K1370" s="745" t="s">
        <v>6623</v>
      </c>
      <c r="L1370" s="726"/>
      <c r="M1370" s="726" t="s">
        <v>6426</v>
      </c>
      <c r="N1370" s="722" t="s">
        <v>4521</v>
      </c>
      <c r="O1370" s="745" t="s">
        <v>6640</v>
      </c>
      <c r="P1370" s="736" t="s">
        <v>4799</v>
      </c>
      <c r="Q1370" s="727" t="s">
        <v>4788</v>
      </c>
      <c r="R1370" t="s">
        <v>6966</v>
      </c>
    </row>
    <row r="1371" spans="1:18">
      <c r="A1371" s="721"/>
      <c r="B1371" s="738">
        <v>7</v>
      </c>
      <c r="C1371" s="722" t="s">
        <v>4802</v>
      </c>
      <c r="D1371" s="723" t="s">
        <v>16</v>
      </c>
      <c r="E1371" s="745" t="s">
        <v>254</v>
      </c>
      <c r="F1371" s="745" t="s">
        <v>2792</v>
      </c>
      <c r="G1371" s="774">
        <v>42569</v>
      </c>
      <c r="H1371" s="724">
        <f t="shared" ca="1" si="22"/>
        <v>3</v>
      </c>
      <c r="I1371" s="747" t="s">
        <v>4508</v>
      </c>
      <c r="J1371" s="745" t="s">
        <v>6624</v>
      </c>
      <c r="K1371" s="745" t="s">
        <v>6622</v>
      </c>
      <c r="L1371" s="726"/>
      <c r="M1371" s="726" t="s">
        <v>6426</v>
      </c>
      <c r="N1371" s="722" t="s">
        <v>4521</v>
      </c>
      <c r="O1371" s="745" t="s">
        <v>6640</v>
      </c>
      <c r="P1371" s="734"/>
      <c r="Q1371" s="727" t="s">
        <v>4788</v>
      </c>
      <c r="R1371" t="s">
        <v>6966</v>
      </c>
    </row>
    <row r="1372" spans="1:18">
      <c r="A1372" s="721">
        <v>382</v>
      </c>
      <c r="B1372" s="738">
        <v>1</v>
      </c>
      <c r="C1372" s="722" t="s">
        <v>4804</v>
      </c>
      <c r="D1372" s="723" t="s">
        <v>23</v>
      </c>
      <c r="E1372" s="745" t="s">
        <v>221</v>
      </c>
      <c r="F1372" s="745" t="s">
        <v>877</v>
      </c>
      <c r="G1372" s="774">
        <v>27743</v>
      </c>
      <c r="H1372" s="724">
        <f t="shared" ca="1" si="22"/>
        <v>44</v>
      </c>
      <c r="I1372" s="747" t="s">
        <v>1403</v>
      </c>
      <c r="J1372" s="745" t="s">
        <v>241</v>
      </c>
      <c r="K1372" s="745" t="s">
        <v>165</v>
      </c>
      <c r="L1372" s="726"/>
      <c r="M1372" s="726" t="s">
        <v>6426</v>
      </c>
      <c r="N1372" s="722" t="s">
        <v>4521</v>
      </c>
      <c r="O1372" s="745" t="s">
        <v>222</v>
      </c>
      <c r="P1372" s="736" t="s">
        <v>4803</v>
      </c>
      <c r="Q1372" s="727" t="s">
        <v>4807</v>
      </c>
      <c r="R1372" t="s">
        <v>6966</v>
      </c>
    </row>
    <row r="1373" spans="1:18">
      <c r="A1373" s="721"/>
      <c r="B1373" s="738">
        <v>2</v>
      </c>
      <c r="C1373" s="722" t="s">
        <v>4809</v>
      </c>
      <c r="D1373" s="723" t="s">
        <v>16</v>
      </c>
      <c r="E1373" s="745" t="s">
        <v>221</v>
      </c>
      <c r="F1373" s="745" t="s">
        <v>376</v>
      </c>
      <c r="G1373" s="774">
        <v>29587</v>
      </c>
      <c r="H1373" s="724">
        <f t="shared" ca="1" si="22"/>
        <v>39</v>
      </c>
      <c r="I1373" s="747" t="s">
        <v>1403</v>
      </c>
      <c r="J1373" s="745" t="s">
        <v>258</v>
      </c>
      <c r="K1373" s="745" t="s">
        <v>6621</v>
      </c>
      <c r="L1373" s="726"/>
      <c r="M1373" s="726" t="s">
        <v>6426</v>
      </c>
      <c r="N1373" s="722" t="s">
        <v>4521</v>
      </c>
      <c r="O1373" s="745" t="s">
        <v>245</v>
      </c>
      <c r="P1373" s="736" t="s">
        <v>4808</v>
      </c>
      <c r="Q1373" s="727" t="s">
        <v>4807</v>
      </c>
      <c r="R1373" t="s">
        <v>6966</v>
      </c>
    </row>
    <row r="1374" spans="1:18">
      <c r="A1374" s="721"/>
      <c r="B1374" s="738">
        <v>3</v>
      </c>
      <c r="C1374" s="722" t="s">
        <v>4815</v>
      </c>
      <c r="D1374" s="723" t="s">
        <v>16</v>
      </c>
      <c r="E1374" s="745" t="s">
        <v>254</v>
      </c>
      <c r="F1374" s="745" t="s">
        <v>376</v>
      </c>
      <c r="G1374" s="774">
        <v>38449</v>
      </c>
      <c r="H1374" s="724">
        <f t="shared" ca="1" si="22"/>
        <v>15</v>
      </c>
      <c r="I1374" s="747" t="s">
        <v>1403</v>
      </c>
      <c r="J1374" s="745" t="s">
        <v>249</v>
      </c>
      <c r="K1374" s="745" t="s">
        <v>6623</v>
      </c>
      <c r="L1374" s="726"/>
      <c r="M1374" s="726" t="s">
        <v>6426</v>
      </c>
      <c r="N1374" s="722" t="s">
        <v>4521</v>
      </c>
      <c r="O1374" s="745" t="s">
        <v>6640</v>
      </c>
      <c r="P1374" s="736" t="s">
        <v>4814</v>
      </c>
      <c r="Q1374" s="727" t="s">
        <v>4807</v>
      </c>
      <c r="R1374" t="s">
        <v>6966</v>
      </c>
    </row>
    <row r="1375" spans="1:18">
      <c r="A1375" s="721">
        <v>383</v>
      </c>
      <c r="B1375" s="721">
        <v>1</v>
      </c>
      <c r="C1375" s="722" t="s">
        <v>4818</v>
      </c>
      <c r="D1375" s="723" t="s">
        <v>23</v>
      </c>
      <c r="E1375" s="721" t="s">
        <v>221</v>
      </c>
      <c r="F1375" s="721" t="s">
        <v>4819</v>
      </c>
      <c r="G1375" s="774">
        <v>33623</v>
      </c>
      <c r="H1375" s="724">
        <f t="shared" ca="1" si="22"/>
        <v>28</v>
      </c>
      <c r="I1375" s="725" t="s">
        <v>1403</v>
      </c>
      <c r="J1375" s="721" t="s">
        <v>258</v>
      </c>
      <c r="K1375" s="721" t="s">
        <v>224</v>
      </c>
      <c r="L1375" s="726"/>
      <c r="M1375" s="726" t="s">
        <v>6426</v>
      </c>
      <c r="N1375" s="722" t="s">
        <v>4521</v>
      </c>
      <c r="O1375" s="721" t="s">
        <v>222</v>
      </c>
      <c r="P1375" s="722" t="s">
        <v>4817</v>
      </c>
      <c r="Q1375" s="727" t="s">
        <v>4821</v>
      </c>
      <c r="R1375" t="s">
        <v>6966</v>
      </c>
    </row>
    <row r="1376" spans="1:18">
      <c r="A1376" s="721"/>
      <c r="B1376" s="721">
        <v>2</v>
      </c>
      <c r="C1376" s="722" t="s">
        <v>4823</v>
      </c>
      <c r="D1376" s="723" t="s">
        <v>16</v>
      </c>
      <c r="E1376" s="745" t="s">
        <v>221</v>
      </c>
      <c r="F1376" s="745" t="s">
        <v>4824</v>
      </c>
      <c r="G1376" s="774">
        <v>34528</v>
      </c>
      <c r="H1376" s="724">
        <f t="shared" ca="1" si="22"/>
        <v>25</v>
      </c>
      <c r="I1376" s="725" t="s">
        <v>1403</v>
      </c>
      <c r="J1376" s="745" t="s">
        <v>258</v>
      </c>
      <c r="K1376" s="745" t="s">
        <v>6621</v>
      </c>
      <c r="L1376" s="726"/>
      <c r="M1376" s="726" t="s">
        <v>6426</v>
      </c>
      <c r="N1376" s="722" t="s">
        <v>4521</v>
      </c>
      <c r="O1376" s="745" t="s">
        <v>245</v>
      </c>
      <c r="P1376" s="727" t="s">
        <v>4822</v>
      </c>
      <c r="Q1376" s="727" t="s">
        <v>4821</v>
      </c>
      <c r="R1376" t="s">
        <v>6966</v>
      </c>
    </row>
    <row r="1377" spans="1:18">
      <c r="A1377" s="721"/>
      <c r="B1377" s="721">
        <v>3</v>
      </c>
      <c r="C1377" s="722" t="s">
        <v>4828</v>
      </c>
      <c r="D1377" s="723" t="s">
        <v>16</v>
      </c>
      <c r="E1377" s="745" t="s">
        <v>254</v>
      </c>
      <c r="F1377" s="745" t="s">
        <v>4829</v>
      </c>
      <c r="G1377" s="774">
        <v>41113</v>
      </c>
      <c r="H1377" s="724">
        <f t="shared" ca="1" si="22"/>
        <v>7</v>
      </c>
      <c r="I1377" s="725" t="s">
        <v>1403</v>
      </c>
      <c r="J1377" s="745" t="s">
        <v>6624</v>
      </c>
      <c r="K1377" s="745" t="s">
        <v>6622</v>
      </c>
      <c r="L1377" s="726"/>
      <c r="M1377" s="726" t="s">
        <v>6426</v>
      </c>
      <c r="N1377" s="722" t="s">
        <v>4521</v>
      </c>
      <c r="O1377" s="745" t="s">
        <v>6640</v>
      </c>
      <c r="P1377" s="727" t="s">
        <v>4827</v>
      </c>
      <c r="Q1377" s="727" t="s">
        <v>4821</v>
      </c>
      <c r="R1377" t="s">
        <v>6966</v>
      </c>
    </row>
    <row r="1378" spans="1:18">
      <c r="A1378" s="721">
        <v>384</v>
      </c>
      <c r="B1378" s="721">
        <v>1</v>
      </c>
      <c r="C1378" s="732" t="s">
        <v>4834</v>
      </c>
      <c r="D1378" s="723" t="s">
        <v>23</v>
      </c>
      <c r="E1378" s="733" t="s">
        <v>221</v>
      </c>
      <c r="F1378" s="733" t="s">
        <v>577</v>
      </c>
      <c r="G1378" s="774">
        <v>20298</v>
      </c>
      <c r="H1378" s="724">
        <f t="shared" ca="1" si="22"/>
        <v>64</v>
      </c>
      <c r="I1378" s="725" t="s">
        <v>1403</v>
      </c>
      <c r="J1378" s="733" t="s">
        <v>241</v>
      </c>
      <c r="K1378" s="733" t="s">
        <v>165</v>
      </c>
      <c r="L1378" s="726"/>
      <c r="M1378" s="726" t="s">
        <v>6426</v>
      </c>
      <c r="N1378" s="722" t="s">
        <v>4521</v>
      </c>
      <c r="O1378" s="733" t="s">
        <v>222</v>
      </c>
      <c r="P1378" s="734" t="s">
        <v>4833</v>
      </c>
      <c r="Q1378" s="734" t="s">
        <v>4837</v>
      </c>
      <c r="R1378" t="s">
        <v>6966</v>
      </c>
    </row>
    <row r="1379" spans="1:18">
      <c r="A1379" s="721"/>
      <c r="B1379" s="738">
        <v>2</v>
      </c>
      <c r="C1379" s="722" t="s">
        <v>4839</v>
      </c>
      <c r="D1379" s="723" t="s">
        <v>16</v>
      </c>
      <c r="E1379" s="733" t="s">
        <v>221</v>
      </c>
      <c r="F1379" s="733" t="s">
        <v>577</v>
      </c>
      <c r="G1379" s="774">
        <v>23231</v>
      </c>
      <c r="H1379" s="724">
        <f t="shared" ca="1" si="22"/>
        <v>56</v>
      </c>
      <c r="I1379" s="725" t="s">
        <v>1403</v>
      </c>
      <c r="J1379" s="733" t="s">
        <v>241</v>
      </c>
      <c r="K1379" s="733" t="s">
        <v>6621</v>
      </c>
      <c r="L1379" s="726"/>
      <c r="M1379" s="726" t="s">
        <v>6426</v>
      </c>
      <c r="N1379" s="722" t="s">
        <v>4521</v>
      </c>
      <c r="O1379" s="733" t="s">
        <v>245</v>
      </c>
      <c r="P1379" s="734" t="s">
        <v>4838</v>
      </c>
      <c r="Q1379" s="734" t="s">
        <v>4837</v>
      </c>
      <c r="R1379" t="s">
        <v>6966</v>
      </c>
    </row>
    <row r="1380" spans="1:18">
      <c r="A1380" s="721"/>
      <c r="B1380" s="738">
        <v>4</v>
      </c>
      <c r="C1380" s="722" t="s">
        <v>4843</v>
      </c>
      <c r="D1380" s="723" t="s">
        <v>23</v>
      </c>
      <c r="E1380" s="733" t="s">
        <v>254</v>
      </c>
      <c r="F1380" s="733" t="s">
        <v>244</v>
      </c>
      <c r="G1380" s="774">
        <v>35431</v>
      </c>
      <c r="H1380" s="724">
        <f t="shared" ca="1" si="22"/>
        <v>23</v>
      </c>
      <c r="I1380" s="725" t="s">
        <v>1403</v>
      </c>
      <c r="J1380" s="733" t="s">
        <v>258</v>
      </c>
      <c r="K1380" s="733" t="s">
        <v>6623</v>
      </c>
      <c r="L1380" s="726"/>
      <c r="M1380" s="726" t="s">
        <v>6426</v>
      </c>
      <c r="N1380" s="722" t="s">
        <v>4521</v>
      </c>
      <c r="O1380" s="733" t="s">
        <v>6640</v>
      </c>
      <c r="P1380" s="734" t="s">
        <v>4842</v>
      </c>
      <c r="Q1380" s="734" t="s">
        <v>4837</v>
      </c>
      <c r="R1380" t="s">
        <v>6966</v>
      </c>
    </row>
    <row r="1381" spans="1:18">
      <c r="A1381" s="721"/>
      <c r="B1381" s="721">
        <v>5</v>
      </c>
      <c r="C1381" s="722" t="s">
        <v>4845</v>
      </c>
      <c r="D1381" s="723" t="s">
        <v>23</v>
      </c>
      <c r="E1381" s="733" t="s">
        <v>254</v>
      </c>
      <c r="F1381" s="733" t="s">
        <v>244</v>
      </c>
      <c r="G1381" s="774">
        <v>36124</v>
      </c>
      <c r="H1381" s="724">
        <f t="shared" ca="1" si="22"/>
        <v>21</v>
      </c>
      <c r="I1381" s="725" t="s">
        <v>1403</v>
      </c>
      <c r="J1381" s="733" t="s">
        <v>258</v>
      </c>
      <c r="K1381" s="733" t="s">
        <v>261</v>
      </c>
      <c r="L1381" s="726"/>
      <c r="M1381" s="726" t="s">
        <v>6426</v>
      </c>
      <c r="N1381" s="722" t="s">
        <v>4521</v>
      </c>
      <c r="O1381" s="733" t="s">
        <v>6640</v>
      </c>
      <c r="P1381" s="734" t="s">
        <v>4844</v>
      </c>
      <c r="Q1381" s="734" t="s">
        <v>4837</v>
      </c>
      <c r="R1381" t="s">
        <v>6966</v>
      </c>
    </row>
    <row r="1382" spans="1:18">
      <c r="A1382" s="721">
        <v>385</v>
      </c>
      <c r="B1382" s="721">
        <v>1</v>
      </c>
      <c r="C1382" s="722" t="s">
        <v>4847</v>
      </c>
      <c r="D1382" s="723" t="s">
        <v>23</v>
      </c>
      <c r="E1382" s="721" t="s">
        <v>221</v>
      </c>
      <c r="F1382" s="721" t="s">
        <v>524</v>
      </c>
      <c r="G1382" s="774">
        <v>28102</v>
      </c>
      <c r="H1382" s="724">
        <f t="shared" ca="1" si="22"/>
        <v>43</v>
      </c>
      <c r="I1382" s="725" t="s">
        <v>1403</v>
      </c>
      <c r="J1382" s="721" t="s">
        <v>258</v>
      </c>
      <c r="K1382" s="721" t="s">
        <v>165</v>
      </c>
      <c r="L1382" s="726"/>
      <c r="M1382" s="726" t="s">
        <v>6426</v>
      </c>
      <c r="N1382" s="722" t="s">
        <v>4521</v>
      </c>
      <c r="O1382" s="721" t="s">
        <v>222</v>
      </c>
      <c r="P1382" s="741" t="s">
        <v>4846</v>
      </c>
      <c r="Q1382" s="722" t="s">
        <v>3699</v>
      </c>
      <c r="R1382" t="s">
        <v>6966</v>
      </c>
    </row>
    <row r="1383" spans="1:18">
      <c r="A1383" s="721"/>
      <c r="B1383" s="721">
        <v>2</v>
      </c>
      <c r="C1383" s="722" t="s">
        <v>4851</v>
      </c>
      <c r="D1383" s="723" t="s">
        <v>16</v>
      </c>
      <c r="E1383" s="721" t="s">
        <v>221</v>
      </c>
      <c r="F1383" s="721" t="s">
        <v>524</v>
      </c>
      <c r="G1383" s="774">
        <v>28288</v>
      </c>
      <c r="H1383" s="724">
        <f t="shared" ref="H1383:H1447" ca="1" si="23">DATEDIF(G1383,TODAY(),"Y")</f>
        <v>42</v>
      </c>
      <c r="I1383" s="725" t="s">
        <v>1403</v>
      </c>
      <c r="J1383" s="721" t="s">
        <v>267</v>
      </c>
      <c r="K1383" s="721" t="s">
        <v>6621</v>
      </c>
      <c r="L1383" s="726"/>
      <c r="M1383" s="726" t="s">
        <v>6426</v>
      </c>
      <c r="N1383" s="722" t="s">
        <v>4521</v>
      </c>
      <c r="O1383" s="721" t="s">
        <v>245</v>
      </c>
      <c r="P1383" s="741" t="s">
        <v>4850</v>
      </c>
      <c r="Q1383" s="722" t="s">
        <v>3699</v>
      </c>
      <c r="R1383" t="s">
        <v>6966</v>
      </c>
    </row>
    <row r="1384" spans="1:18">
      <c r="A1384" s="721"/>
      <c r="B1384" s="721">
        <v>3</v>
      </c>
      <c r="C1384" s="722" t="s">
        <v>4855</v>
      </c>
      <c r="D1384" s="723" t="s">
        <v>23</v>
      </c>
      <c r="E1384" s="721" t="s">
        <v>254</v>
      </c>
      <c r="F1384" s="721" t="s">
        <v>524</v>
      </c>
      <c r="G1384" s="774">
        <v>36127</v>
      </c>
      <c r="H1384" s="724">
        <f t="shared" ca="1" si="23"/>
        <v>21</v>
      </c>
      <c r="I1384" s="725" t="s">
        <v>1403</v>
      </c>
      <c r="J1384" s="721" t="s">
        <v>258</v>
      </c>
      <c r="K1384" s="721" t="s">
        <v>6623</v>
      </c>
      <c r="L1384" s="726"/>
      <c r="M1384" s="726" t="s">
        <v>6426</v>
      </c>
      <c r="N1384" s="722" t="s">
        <v>4521</v>
      </c>
      <c r="O1384" s="721" t="s">
        <v>6640</v>
      </c>
      <c r="P1384" s="741" t="s">
        <v>4854</v>
      </c>
      <c r="Q1384" s="722" t="s">
        <v>3699</v>
      </c>
      <c r="R1384" t="s">
        <v>6966</v>
      </c>
    </row>
    <row r="1385" spans="1:18">
      <c r="A1385" s="721"/>
      <c r="B1385" s="721">
        <v>4</v>
      </c>
      <c r="C1385" s="722" t="s">
        <v>4857</v>
      </c>
      <c r="D1385" s="723" t="s">
        <v>23</v>
      </c>
      <c r="E1385" s="721" t="s">
        <v>254</v>
      </c>
      <c r="F1385" s="721" t="s">
        <v>524</v>
      </c>
      <c r="G1385" s="774">
        <v>40882</v>
      </c>
      <c r="H1385" s="724">
        <f t="shared" ca="1" si="23"/>
        <v>8</v>
      </c>
      <c r="I1385" s="725" t="s">
        <v>1403</v>
      </c>
      <c r="J1385" s="721" t="s">
        <v>6624</v>
      </c>
      <c r="K1385" s="721" t="s">
        <v>6622</v>
      </c>
      <c r="L1385" s="726"/>
      <c r="M1385" s="726" t="s">
        <v>6426</v>
      </c>
      <c r="N1385" s="722" t="s">
        <v>4521</v>
      </c>
      <c r="O1385" s="721" t="s">
        <v>6640</v>
      </c>
      <c r="P1385" s="734" t="s">
        <v>4856</v>
      </c>
      <c r="Q1385" s="722" t="s">
        <v>3699</v>
      </c>
      <c r="R1385" t="s">
        <v>6966</v>
      </c>
    </row>
    <row r="1386" spans="1:18">
      <c r="A1386" s="721">
        <v>386</v>
      </c>
      <c r="B1386" s="721">
        <v>1</v>
      </c>
      <c r="C1386" s="722" t="s">
        <v>6787</v>
      </c>
      <c r="D1386" s="723" t="s">
        <v>23</v>
      </c>
      <c r="E1386" s="721" t="s">
        <v>221</v>
      </c>
      <c r="F1386" s="721" t="s">
        <v>288</v>
      </c>
      <c r="G1386" s="774">
        <v>34973</v>
      </c>
      <c r="H1386" s="724">
        <f t="shared" ca="1" si="23"/>
        <v>24</v>
      </c>
      <c r="I1386" s="725" t="s">
        <v>1403</v>
      </c>
      <c r="J1386" s="721" t="s">
        <v>267</v>
      </c>
      <c r="K1386" s="721" t="s">
        <v>261</v>
      </c>
      <c r="L1386" s="726"/>
      <c r="M1386" s="726" t="s">
        <v>6426</v>
      </c>
      <c r="N1386" s="722" t="s">
        <v>4521</v>
      </c>
      <c r="O1386" s="721" t="s">
        <v>222</v>
      </c>
      <c r="P1386" s="734"/>
      <c r="Q1386" s="722"/>
      <c r="R1386" t="s">
        <v>6966</v>
      </c>
    </row>
    <row r="1387" spans="1:18">
      <c r="A1387" s="721"/>
      <c r="B1387" s="721">
        <v>2</v>
      </c>
      <c r="C1387" s="722" t="s">
        <v>2249</v>
      </c>
      <c r="D1387" s="723" t="s">
        <v>16</v>
      </c>
      <c r="E1387" s="721" t="s">
        <v>221</v>
      </c>
      <c r="F1387" s="721" t="s">
        <v>6789</v>
      </c>
      <c r="G1387" s="774">
        <v>34730</v>
      </c>
      <c r="H1387" s="724">
        <f t="shared" ca="1" si="23"/>
        <v>25</v>
      </c>
      <c r="I1387" s="725" t="s">
        <v>1403</v>
      </c>
      <c r="J1387" s="721" t="s">
        <v>258</v>
      </c>
      <c r="K1387" s="721" t="s">
        <v>6621</v>
      </c>
      <c r="L1387" s="726"/>
      <c r="M1387" s="726" t="s">
        <v>6426</v>
      </c>
      <c r="N1387" s="722" t="s">
        <v>4521</v>
      </c>
      <c r="O1387" s="721" t="s">
        <v>245</v>
      </c>
      <c r="P1387" s="734"/>
      <c r="Q1387" s="722"/>
      <c r="R1387" t="s">
        <v>6966</v>
      </c>
    </row>
    <row r="1388" spans="1:18">
      <c r="A1388" s="721"/>
      <c r="B1388" s="721">
        <v>3</v>
      </c>
      <c r="C1388" s="722" t="s">
        <v>6788</v>
      </c>
      <c r="D1388" s="723" t="s">
        <v>23</v>
      </c>
      <c r="E1388" s="721" t="s">
        <v>254</v>
      </c>
      <c r="F1388" s="721" t="s">
        <v>6790</v>
      </c>
      <c r="G1388" s="774">
        <v>42505</v>
      </c>
      <c r="H1388" s="724">
        <f t="shared" ca="1" si="23"/>
        <v>3</v>
      </c>
      <c r="I1388" s="725" t="s">
        <v>1403</v>
      </c>
      <c r="J1388" s="721" t="s">
        <v>6624</v>
      </c>
      <c r="K1388" s="721" t="s">
        <v>6622</v>
      </c>
      <c r="L1388" s="726"/>
      <c r="M1388" s="726" t="s">
        <v>6426</v>
      </c>
      <c r="N1388" s="722" t="s">
        <v>4521</v>
      </c>
      <c r="O1388" s="721" t="s">
        <v>6640</v>
      </c>
      <c r="P1388" s="734"/>
      <c r="Q1388" s="722"/>
      <c r="R1388" t="s">
        <v>6966</v>
      </c>
    </row>
    <row r="1389" spans="1:18">
      <c r="A1389" s="721">
        <v>387</v>
      </c>
      <c r="B1389" s="721">
        <v>1</v>
      </c>
      <c r="C1389" s="722" t="s">
        <v>6791</v>
      </c>
      <c r="D1389" s="723" t="s">
        <v>23</v>
      </c>
      <c r="E1389" s="721" t="s">
        <v>221</v>
      </c>
      <c r="F1389" s="721" t="s">
        <v>288</v>
      </c>
      <c r="G1389" s="774">
        <v>31482</v>
      </c>
      <c r="H1389" s="724">
        <f t="shared" ca="1" si="23"/>
        <v>34</v>
      </c>
      <c r="I1389" s="725" t="s">
        <v>1403</v>
      </c>
      <c r="J1389" s="721" t="s">
        <v>258</v>
      </c>
      <c r="K1389" s="721" t="s">
        <v>283</v>
      </c>
      <c r="L1389" s="726"/>
      <c r="M1389" s="726" t="s">
        <v>6426</v>
      </c>
      <c r="N1389" s="722" t="s">
        <v>4521</v>
      </c>
      <c r="O1389" s="721" t="s">
        <v>222</v>
      </c>
      <c r="P1389" s="734"/>
      <c r="Q1389" s="722"/>
      <c r="R1389" t="s">
        <v>6966</v>
      </c>
    </row>
    <row r="1390" spans="1:18" s="622" customFormat="1">
      <c r="A1390" s="721"/>
      <c r="B1390" s="721">
        <v>2</v>
      </c>
      <c r="C1390" s="722" t="s">
        <v>4663</v>
      </c>
      <c r="D1390" s="723" t="s">
        <v>16</v>
      </c>
      <c r="E1390" s="721" t="s">
        <v>221</v>
      </c>
      <c r="F1390" s="721" t="s">
        <v>230</v>
      </c>
      <c r="G1390" s="774">
        <v>35261</v>
      </c>
      <c r="H1390" s="724">
        <f t="shared" ca="1" si="23"/>
        <v>23</v>
      </c>
      <c r="I1390" s="725" t="s">
        <v>1403</v>
      </c>
      <c r="J1390" s="721" t="s">
        <v>258</v>
      </c>
      <c r="K1390" s="721" t="s">
        <v>6621</v>
      </c>
      <c r="L1390" s="726"/>
      <c r="M1390" s="726" t="s">
        <v>6426</v>
      </c>
      <c r="N1390" s="722" t="s">
        <v>4521</v>
      </c>
      <c r="O1390" s="721" t="s">
        <v>245</v>
      </c>
      <c r="P1390" s="734"/>
      <c r="Q1390" s="722"/>
      <c r="R1390" t="s">
        <v>6966</v>
      </c>
    </row>
    <row r="1391" spans="1:18">
      <c r="A1391" s="721">
        <v>388</v>
      </c>
      <c r="B1391" s="721">
        <v>1</v>
      </c>
      <c r="C1391" s="722" t="s">
        <v>1641</v>
      </c>
      <c r="D1391" s="723" t="s">
        <v>23</v>
      </c>
      <c r="E1391" s="721" t="s">
        <v>221</v>
      </c>
      <c r="F1391" s="721" t="s">
        <v>6886</v>
      </c>
      <c r="G1391" s="774">
        <v>32315</v>
      </c>
      <c r="H1391" s="724">
        <f t="shared" ca="1" si="23"/>
        <v>31</v>
      </c>
      <c r="I1391" s="725" t="s">
        <v>4508</v>
      </c>
      <c r="J1391" s="721" t="s">
        <v>258</v>
      </c>
      <c r="K1391" s="721" t="s">
        <v>6822</v>
      </c>
      <c r="L1391" s="726"/>
      <c r="M1391" s="726" t="s">
        <v>6426</v>
      </c>
      <c r="N1391" s="722" t="s">
        <v>4521</v>
      </c>
      <c r="O1391" s="721" t="s">
        <v>222</v>
      </c>
      <c r="P1391" s="734"/>
      <c r="Q1391" s="722"/>
      <c r="R1391" t="s">
        <v>6966</v>
      </c>
    </row>
    <row r="1392" spans="1:18">
      <c r="A1392" s="721"/>
      <c r="B1392" s="721">
        <v>2</v>
      </c>
      <c r="C1392" s="722" t="s">
        <v>6851</v>
      </c>
      <c r="D1392" s="723" t="s">
        <v>16</v>
      </c>
      <c r="E1392" s="721" t="s">
        <v>221</v>
      </c>
      <c r="F1392" s="721" t="s">
        <v>4456</v>
      </c>
      <c r="G1392" s="774">
        <v>30461</v>
      </c>
      <c r="H1392" s="724">
        <f t="shared" ca="1" si="23"/>
        <v>36</v>
      </c>
      <c r="I1392" s="725" t="s">
        <v>4508</v>
      </c>
      <c r="J1392" s="721" t="s">
        <v>267</v>
      </c>
      <c r="K1392" s="721" t="s">
        <v>6621</v>
      </c>
      <c r="L1392" s="726"/>
      <c r="M1392" s="726" t="s">
        <v>6426</v>
      </c>
      <c r="N1392" s="722" t="s">
        <v>4521</v>
      </c>
      <c r="O1392" s="721" t="s">
        <v>245</v>
      </c>
      <c r="P1392" s="734"/>
      <c r="Q1392" s="722"/>
      <c r="R1392" t="s">
        <v>6966</v>
      </c>
    </row>
    <row r="1393" spans="1:18">
      <c r="A1393" s="721"/>
      <c r="B1393" s="721">
        <v>3</v>
      </c>
      <c r="C1393" s="722" t="s">
        <v>6887</v>
      </c>
      <c r="D1393" s="723" t="s">
        <v>16</v>
      </c>
      <c r="E1393" s="721" t="s">
        <v>254</v>
      </c>
      <c r="F1393" s="721" t="s">
        <v>6886</v>
      </c>
      <c r="G1393" s="774">
        <v>40270</v>
      </c>
      <c r="H1393" s="724">
        <f t="shared" ca="1" si="23"/>
        <v>10</v>
      </c>
      <c r="I1393" s="725" t="s">
        <v>4508</v>
      </c>
      <c r="J1393" s="721" t="s">
        <v>6624</v>
      </c>
      <c r="K1393" s="721" t="s">
        <v>6622</v>
      </c>
      <c r="L1393" s="726"/>
      <c r="M1393" s="726" t="s">
        <v>6426</v>
      </c>
      <c r="N1393" s="722" t="s">
        <v>4521</v>
      </c>
      <c r="O1393" s="721" t="s">
        <v>6640</v>
      </c>
      <c r="P1393" s="734"/>
      <c r="Q1393" s="722"/>
      <c r="R1393" t="s">
        <v>6966</v>
      </c>
    </row>
    <row r="1394" spans="1:18">
      <c r="A1394" s="721"/>
      <c r="B1394" s="721">
        <v>4</v>
      </c>
      <c r="C1394" s="722" t="s">
        <v>6888</v>
      </c>
      <c r="D1394" s="723" t="s">
        <v>16</v>
      </c>
      <c r="E1394" s="721" t="s">
        <v>254</v>
      </c>
      <c r="F1394" s="721" t="s">
        <v>6886</v>
      </c>
      <c r="G1394" s="774">
        <v>40756</v>
      </c>
      <c r="H1394" s="724"/>
      <c r="I1394" s="725" t="s">
        <v>4508</v>
      </c>
      <c r="J1394" s="721" t="s">
        <v>6624</v>
      </c>
      <c r="K1394" s="721" t="s">
        <v>6622</v>
      </c>
      <c r="L1394" s="726"/>
      <c r="M1394" s="726" t="s">
        <v>6426</v>
      </c>
      <c r="N1394" s="722" t="s">
        <v>4521</v>
      </c>
      <c r="O1394" s="721" t="s">
        <v>6640</v>
      </c>
      <c r="P1394" s="734"/>
      <c r="Q1394" s="722"/>
      <c r="R1394" t="s">
        <v>6966</v>
      </c>
    </row>
    <row r="1395" spans="1:18" s="884" customFormat="1">
      <c r="A1395" s="808">
        <v>389</v>
      </c>
      <c r="B1395" s="808">
        <v>1</v>
      </c>
      <c r="C1395" s="808" t="s">
        <v>2539</v>
      </c>
      <c r="D1395" s="907" t="s">
        <v>23</v>
      </c>
      <c r="E1395" s="808" t="s">
        <v>221</v>
      </c>
      <c r="F1395" s="808" t="s">
        <v>524</v>
      </c>
      <c r="G1395" s="908">
        <v>25956</v>
      </c>
      <c r="H1395" s="909">
        <f t="shared" ca="1" si="23"/>
        <v>49</v>
      </c>
      <c r="I1395" s="907" t="s">
        <v>1403</v>
      </c>
      <c r="J1395" s="808" t="s">
        <v>241</v>
      </c>
      <c r="K1395" s="808" t="s">
        <v>165</v>
      </c>
      <c r="L1395" s="910"/>
      <c r="M1395" s="910" t="s">
        <v>6426</v>
      </c>
      <c r="N1395" s="808" t="s">
        <v>4862</v>
      </c>
      <c r="O1395" s="808" t="s">
        <v>222</v>
      </c>
      <c r="P1395" s="808" t="s">
        <v>4859</v>
      </c>
      <c r="Q1395" s="808" t="s">
        <v>4861</v>
      </c>
      <c r="R1395" s="884" t="s">
        <v>6966</v>
      </c>
    </row>
    <row r="1396" spans="1:18">
      <c r="A1396" s="721"/>
      <c r="B1396" s="721">
        <v>2</v>
      </c>
      <c r="C1396" s="722" t="s">
        <v>4865</v>
      </c>
      <c r="D1396" s="723" t="s">
        <v>16</v>
      </c>
      <c r="E1396" s="721" t="s">
        <v>221</v>
      </c>
      <c r="F1396" s="721" t="s">
        <v>524</v>
      </c>
      <c r="G1396" s="774">
        <v>27740</v>
      </c>
      <c r="H1396" s="724">
        <f t="shared" ca="1" si="23"/>
        <v>44</v>
      </c>
      <c r="I1396" s="725" t="s">
        <v>1403</v>
      </c>
      <c r="J1396" s="721" t="s">
        <v>241</v>
      </c>
      <c r="K1396" s="721" t="s">
        <v>6621</v>
      </c>
      <c r="L1396" s="726"/>
      <c r="M1396" s="726" t="s">
        <v>6426</v>
      </c>
      <c r="N1396" s="722" t="s">
        <v>4862</v>
      </c>
      <c r="O1396" s="721" t="s">
        <v>245</v>
      </c>
      <c r="P1396" s="722" t="s">
        <v>4864</v>
      </c>
      <c r="Q1396" s="722" t="s">
        <v>4861</v>
      </c>
      <c r="R1396" t="s">
        <v>6966</v>
      </c>
    </row>
    <row r="1397" spans="1:18">
      <c r="A1397" s="721"/>
      <c r="B1397" s="721">
        <v>3</v>
      </c>
      <c r="C1397" s="722" t="s">
        <v>4867</v>
      </c>
      <c r="D1397" s="723" t="s">
        <v>23</v>
      </c>
      <c r="E1397" s="721" t="s">
        <v>254</v>
      </c>
      <c r="F1397" s="721" t="s">
        <v>524</v>
      </c>
      <c r="G1397" s="774">
        <v>34222</v>
      </c>
      <c r="H1397" s="724">
        <f t="shared" ca="1" si="23"/>
        <v>26</v>
      </c>
      <c r="I1397" s="725" t="s">
        <v>1403</v>
      </c>
      <c r="J1397" s="721" t="s">
        <v>267</v>
      </c>
      <c r="K1397" s="721" t="s">
        <v>6623</v>
      </c>
      <c r="L1397" s="726"/>
      <c r="M1397" s="726" t="s">
        <v>6426</v>
      </c>
      <c r="N1397" s="722" t="s">
        <v>4862</v>
      </c>
      <c r="O1397" s="721" t="s">
        <v>6640</v>
      </c>
      <c r="P1397" s="722" t="s">
        <v>4866</v>
      </c>
      <c r="Q1397" s="722" t="s">
        <v>4861</v>
      </c>
      <c r="R1397" t="s">
        <v>6966</v>
      </c>
    </row>
    <row r="1398" spans="1:18">
      <c r="A1398" s="721"/>
      <c r="B1398" s="721">
        <v>4</v>
      </c>
      <c r="C1398" s="722" t="s">
        <v>4869</v>
      </c>
      <c r="D1398" s="723" t="s">
        <v>23</v>
      </c>
      <c r="E1398" s="721" t="s">
        <v>254</v>
      </c>
      <c r="F1398" s="721" t="s">
        <v>524</v>
      </c>
      <c r="G1398" s="774">
        <v>34378</v>
      </c>
      <c r="H1398" s="724">
        <f t="shared" ca="1" si="23"/>
        <v>26</v>
      </c>
      <c r="I1398" s="725" t="s">
        <v>1403</v>
      </c>
      <c r="J1398" s="721" t="s">
        <v>241</v>
      </c>
      <c r="K1398" s="721" t="s">
        <v>6623</v>
      </c>
      <c r="L1398" s="726"/>
      <c r="M1398" s="726" t="s">
        <v>6426</v>
      </c>
      <c r="N1398" s="722" t="s">
        <v>4862</v>
      </c>
      <c r="O1398" s="721" t="s">
        <v>6640</v>
      </c>
      <c r="P1398" s="722" t="s">
        <v>4868</v>
      </c>
      <c r="Q1398" s="722" t="s">
        <v>4861</v>
      </c>
      <c r="R1398" t="s">
        <v>6966</v>
      </c>
    </row>
    <row r="1399" spans="1:18">
      <c r="A1399" s="721"/>
      <c r="B1399" s="721">
        <v>5</v>
      </c>
      <c r="C1399" s="722" t="s">
        <v>4871</v>
      </c>
      <c r="D1399" s="723" t="s">
        <v>16</v>
      </c>
      <c r="E1399" s="721" t="s">
        <v>254</v>
      </c>
      <c r="F1399" s="721" t="s">
        <v>524</v>
      </c>
      <c r="G1399" s="774">
        <v>37900</v>
      </c>
      <c r="H1399" s="724">
        <f t="shared" ca="1" si="23"/>
        <v>16</v>
      </c>
      <c r="I1399" s="725" t="s">
        <v>1403</v>
      </c>
      <c r="J1399" s="721" t="s">
        <v>249</v>
      </c>
      <c r="K1399" s="721" t="s">
        <v>6623</v>
      </c>
      <c r="L1399" s="726"/>
      <c r="M1399" s="726" t="s">
        <v>6426</v>
      </c>
      <c r="N1399" s="722" t="s">
        <v>4862</v>
      </c>
      <c r="O1399" s="721" t="s">
        <v>6640</v>
      </c>
      <c r="P1399" s="722" t="s">
        <v>4870</v>
      </c>
      <c r="Q1399" s="722" t="s">
        <v>4861</v>
      </c>
      <c r="R1399" t="s">
        <v>6966</v>
      </c>
    </row>
    <row r="1400" spans="1:18">
      <c r="A1400" s="721">
        <v>390</v>
      </c>
      <c r="B1400" s="721">
        <v>1</v>
      </c>
      <c r="C1400" s="722" t="s">
        <v>4890</v>
      </c>
      <c r="D1400" s="723" t="s">
        <v>23</v>
      </c>
      <c r="E1400" s="721" t="s">
        <v>221</v>
      </c>
      <c r="F1400" s="721" t="s">
        <v>1514</v>
      </c>
      <c r="G1400" s="774">
        <v>27835</v>
      </c>
      <c r="H1400" s="724">
        <f t="shared" ca="1" si="23"/>
        <v>44</v>
      </c>
      <c r="I1400" s="725" t="s">
        <v>1403</v>
      </c>
      <c r="J1400" s="721" t="s">
        <v>241</v>
      </c>
      <c r="K1400" s="721" t="s">
        <v>165</v>
      </c>
      <c r="L1400" s="726"/>
      <c r="M1400" s="726" t="s">
        <v>6426</v>
      </c>
      <c r="N1400" s="722" t="s">
        <v>4862</v>
      </c>
      <c r="O1400" s="721" t="s">
        <v>222</v>
      </c>
      <c r="P1400" s="722" t="s">
        <v>4889</v>
      </c>
      <c r="Q1400" s="722" t="s">
        <v>4893</v>
      </c>
      <c r="R1400" t="s">
        <v>6966</v>
      </c>
    </row>
    <row r="1401" spans="1:18">
      <c r="A1401" s="721"/>
      <c r="B1401" s="721">
        <v>2</v>
      </c>
      <c r="C1401" s="722" t="s">
        <v>4895</v>
      </c>
      <c r="D1401" s="723" t="s">
        <v>16</v>
      </c>
      <c r="E1401" s="721" t="s">
        <v>221</v>
      </c>
      <c r="F1401" s="721" t="s">
        <v>2657</v>
      </c>
      <c r="G1401" s="774">
        <v>29690</v>
      </c>
      <c r="H1401" s="724">
        <f t="shared" ca="1" si="23"/>
        <v>38</v>
      </c>
      <c r="I1401" s="725" t="s">
        <v>1403</v>
      </c>
      <c r="J1401" s="721" t="s">
        <v>241</v>
      </c>
      <c r="K1401" s="721" t="s">
        <v>6621</v>
      </c>
      <c r="L1401" s="726"/>
      <c r="M1401" s="726" t="s">
        <v>6426</v>
      </c>
      <c r="N1401" s="722" t="s">
        <v>4862</v>
      </c>
      <c r="O1401" s="721" t="s">
        <v>245</v>
      </c>
      <c r="P1401" s="722" t="s">
        <v>4894</v>
      </c>
      <c r="Q1401" s="722" t="s">
        <v>4893</v>
      </c>
      <c r="R1401" t="s">
        <v>6966</v>
      </c>
    </row>
    <row r="1402" spans="1:18">
      <c r="A1402" s="721"/>
      <c r="B1402" s="721">
        <v>3</v>
      </c>
      <c r="C1402" s="722" t="s">
        <v>4899</v>
      </c>
      <c r="D1402" s="723" t="s">
        <v>23</v>
      </c>
      <c r="E1402" s="721" t="s">
        <v>254</v>
      </c>
      <c r="F1402" s="721" t="s">
        <v>1514</v>
      </c>
      <c r="G1402" s="774">
        <v>35335</v>
      </c>
      <c r="H1402" s="724">
        <f t="shared" ca="1" si="23"/>
        <v>23</v>
      </c>
      <c r="I1402" s="725" t="s">
        <v>1403</v>
      </c>
      <c r="J1402" s="721" t="s">
        <v>258</v>
      </c>
      <c r="K1402" s="721" t="s">
        <v>6623</v>
      </c>
      <c r="L1402" s="726"/>
      <c r="M1402" s="726" t="s">
        <v>6426</v>
      </c>
      <c r="N1402" s="722" t="s">
        <v>4862</v>
      </c>
      <c r="O1402" s="721" t="s">
        <v>6640</v>
      </c>
      <c r="P1402" s="722" t="s">
        <v>4898</v>
      </c>
      <c r="Q1402" s="722" t="s">
        <v>4893</v>
      </c>
      <c r="R1402" t="s">
        <v>6966</v>
      </c>
    </row>
    <row r="1403" spans="1:18">
      <c r="A1403" s="721"/>
      <c r="B1403" s="721">
        <v>4</v>
      </c>
      <c r="C1403" s="722" t="s">
        <v>4901</v>
      </c>
      <c r="D1403" s="723" t="s">
        <v>16</v>
      </c>
      <c r="E1403" s="721" t="s">
        <v>254</v>
      </c>
      <c r="F1403" s="721" t="s">
        <v>230</v>
      </c>
      <c r="G1403" s="774">
        <v>38400</v>
      </c>
      <c r="H1403" s="724">
        <f t="shared" ca="1" si="23"/>
        <v>15</v>
      </c>
      <c r="I1403" s="725" t="s">
        <v>1403</v>
      </c>
      <c r="J1403" s="721" t="s">
        <v>249</v>
      </c>
      <c r="K1403" s="721" t="s">
        <v>6623</v>
      </c>
      <c r="L1403" s="726"/>
      <c r="M1403" s="726" t="s">
        <v>6426</v>
      </c>
      <c r="N1403" s="722" t="s">
        <v>4862</v>
      </c>
      <c r="O1403" s="721" t="s">
        <v>6640</v>
      </c>
      <c r="P1403" s="722" t="s">
        <v>4900</v>
      </c>
      <c r="Q1403" s="722" t="s">
        <v>4893</v>
      </c>
      <c r="R1403" t="s">
        <v>6966</v>
      </c>
    </row>
    <row r="1404" spans="1:18">
      <c r="A1404" s="721"/>
      <c r="B1404" s="721">
        <v>5</v>
      </c>
      <c r="C1404" s="722" t="s">
        <v>4902</v>
      </c>
      <c r="D1404" s="723" t="s">
        <v>23</v>
      </c>
      <c r="E1404" s="721" t="s">
        <v>254</v>
      </c>
      <c r="F1404" s="721" t="s">
        <v>230</v>
      </c>
      <c r="G1404" s="774">
        <v>41353</v>
      </c>
      <c r="H1404" s="724">
        <f t="shared" ca="1" si="23"/>
        <v>7</v>
      </c>
      <c r="I1404" s="725" t="s">
        <v>1403</v>
      </c>
      <c r="J1404" s="721" t="s">
        <v>6624</v>
      </c>
      <c r="K1404" s="721" t="s">
        <v>6622</v>
      </c>
      <c r="L1404" s="726"/>
      <c r="M1404" s="726" t="s">
        <v>6426</v>
      </c>
      <c r="N1404" s="722" t="s">
        <v>4862</v>
      </c>
      <c r="O1404" s="721" t="s">
        <v>6640</v>
      </c>
      <c r="P1404" s="722"/>
      <c r="Q1404" s="722" t="s">
        <v>4893</v>
      </c>
      <c r="R1404" t="s">
        <v>6966</v>
      </c>
    </row>
    <row r="1405" spans="1:18">
      <c r="A1405" s="721">
        <v>391</v>
      </c>
      <c r="B1405" s="721">
        <v>1</v>
      </c>
      <c r="C1405" s="722" t="s">
        <v>1702</v>
      </c>
      <c r="D1405" s="723" t="s">
        <v>23</v>
      </c>
      <c r="E1405" s="721" t="s">
        <v>221</v>
      </c>
      <c r="F1405" s="721" t="s">
        <v>4238</v>
      </c>
      <c r="G1405" s="774">
        <v>15146</v>
      </c>
      <c r="H1405" s="724">
        <f t="shared" ca="1" si="23"/>
        <v>78</v>
      </c>
      <c r="I1405" s="725" t="s">
        <v>1403</v>
      </c>
      <c r="J1405" s="721" t="s">
        <v>267</v>
      </c>
      <c r="K1405" s="721" t="s">
        <v>165</v>
      </c>
      <c r="L1405" s="726"/>
      <c r="M1405" s="726" t="s">
        <v>6426</v>
      </c>
      <c r="N1405" s="722" t="s">
        <v>4862</v>
      </c>
      <c r="O1405" s="721" t="s">
        <v>222</v>
      </c>
      <c r="P1405" s="722" t="s">
        <v>4903</v>
      </c>
      <c r="Q1405" s="722" t="s">
        <v>4906</v>
      </c>
      <c r="R1405" t="s">
        <v>6966</v>
      </c>
    </row>
    <row r="1406" spans="1:18">
      <c r="A1406" s="721"/>
      <c r="B1406" s="721">
        <v>2</v>
      </c>
      <c r="C1406" s="722" t="s">
        <v>4908</v>
      </c>
      <c r="D1406" s="723" t="s">
        <v>16</v>
      </c>
      <c r="E1406" s="721" t="s">
        <v>221</v>
      </c>
      <c r="F1406" s="721" t="s">
        <v>618</v>
      </c>
      <c r="G1406" s="774">
        <v>18264</v>
      </c>
      <c r="H1406" s="724">
        <f t="shared" ca="1" si="23"/>
        <v>70</v>
      </c>
      <c r="I1406" s="725" t="s">
        <v>1403</v>
      </c>
      <c r="J1406" s="721" t="s">
        <v>241</v>
      </c>
      <c r="K1406" s="721" t="s">
        <v>6621</v>
      </c>
      <c r="L1406" s="726"/>
      <c r="M1406" s="726" t="s">
        <v>6426</v>
      </c>
      <c r="N1406" s="722" t="s">
        <v>4862</v>
      </c>
      <c r="O1406" s="721" t="s">
        <v>245</v>
      </c>
      <c r="P1406" s="722" t="s">
        <v>4907</v>
      </c>
      <c r="Q1406" s="722" t="s">
        <v>4906</v>
      </c>
      <c r="R1406" t="s">
        <v>6966</v>
      </c>
    </row>
    <row r="1407" spans="1:18">
      <c r="A1407" s="721"/>
      <c r="B1407" s="721">
        <v>3</v>
      </c>
      <c r="C1407" s="722" t="s">
        <v>4911</v>
      </c>
      <c r="D1407" s="723" t="s">
        <v>16</v>
      </c>
      <c r="E1407" s="721" t="s">
        <v>254</v>
      </c>
      <c r="F1407" s="721" t="s">
        <v>618</v>
      </c>
      <c r="G1407" s="774">
        <v>27104</v>
      </c>
      <c r="H1407" s="724">
        <f t="shared" ca="1" si="23"/>
        <v>46</v>
      </c>
      <c r="I1407" s="725" t="s">
        <v>1403</v>
      </c>
      <c r="J1407" s="721" t="s">
        <v>6957</v>
      </c>
      <c r="K1407" s="721" t="s">
        <v>470</v>
      </c>
      <c r="L1407" s="726"/>
      <c r="M1407" s="726" t="s">
        <v>6426</v>
      </c>
      <c r="N1407" s="722" t="s">
        <v>4862</v>
      </c>
      <c r="O1407" s="721" t="s">
        <v>6640</v>
      </c>
      <c r="P1407" s="722" t="s">
        <v>4910</v>
      </c>
      <c r="Q1407" s="722" t="s">
        <v>4906</v>
      </c>
      <c r="R1407" t="s">
        <v>6966</v>
      </c>
    </row>
    <row r="1408" spans="1:18">
      <c r="A1408" s="721"/>
      <c r="B1408" s="721">
        <v>4</v>
      </c>
      <c r="C1408" s="722" t="s">
        <v>4913</v>
      </c>
      <c r="D1408" s="723" t="s">
        <v>23</v>
      </c>
      <c r="E1408" s="721" t="s">
        <v>254</v>
      </c>
      <c r="F1408" s="721" t="s">
        <v>618</v>
      </c>
      <c r="G1408" s="774">
        <v>27853</v>
      </c>
      <c r="H1408" s="724">
        <f t="shared" ca="1" si="23"/>
        <v>44</v>
      </c>
      <c r="I1408" s="725" t="s">
        <v>1403</v>
      </c>
      <c r="J1408" s="721" t="s">
        <v>267</v>
      </c>
      <c r="K1408" s="721" t="s">
        <v>165</v>
      </c>
      <c r="L1408" s="726"/>
      <c r="M1408" s="726" t="s">
        <v>6426</v>
      </c>
      <c r="N1408" s="722" t="s">
        <v>4862</v>
      </c>
      <c r="O1408" s="721" t="s">
        <v>6640</v>
      </c>
      <c r="P1408" s="722" t="s">
        <v>4912</v>
      </c>
      <c r="Q1408" s="722" t="s">
        <v>4906</v>
      </c>
      <c r="R1408" t="s">
        <v>6966</v>
      </c>
    </row>
    <row r="1409" spans="1:18">
      <c r="A1409" s="721">
        <v>392</v>
      </c>
      <c r="B1409" s="721">
        <v>1</v>
      </c>
      <c r="C1409" s="722" t="s">
        <v>4915</v>
      </c>
      <c r="D1409" s="723" t="s">
        <v>23</v>
      </c>
      <c r="E1409" s="721" t="s">
        <v>221</v>
      </c>
      <c r="F1409" s="721" t="s">
        <v>4916</v>
      </c>
      <c r="G1409" s="774">
        <v>25116</v>
      </c>
      <c r="H1409" s="724">
        <f t="shared" ca="1" si="23"/>
        <v>51</v>
      </c>
      <c r="I1409" s="725" t="s">
        <v>1403</v>
      </c>
      <c r="J1409" s="721" t="s">
        <v>241</v>
      </c>
      <c r="K1409" s="721" t="s">
        <v>165</v>
      </c>
      <c r="L1409" s="726"/>
      <c r="M1409" s="726" t="s">
        <v>6426</v>
      </c>
      <c r="N1409" s="722" t="s">
        <v>4862</v>
      </c>
      <c r="O1409" s="721" t="s">
        <v>222</v>
      </c>
      <c r="P1409" s="722" t="s">
        <v>4914</v>
      </c>
      <c r="Q1409" s="722" t="s">
        <v>4919</v>
      </c>
      <c r="R1409" t="s">
        <v>6966</v>
      </c>
    </row>
    <row r="1410" spans="1:18">
      <c r="A1410" s="721"/>
      <c r="B1410" s="721">
        <v>2</v>
      </c>
      <c r="C1410" s="722" t="s">
        <v>3370</v>
      </c>
      <c r="D1410" s="723" t="s">
        <v>16</v>
      </c>
      <c r="E1410" s="721" t="s">
        <v>221</v>
      </c>
      <c r="F1410" s="721" t="s">
        <v>4921</v>
      </c>
      <c r="G1410" s="774">
        <v>28249</v>
      </c>
      <c r="H1410" s="724">
        <f t="shared" ca="1" si="23"/>
        <v>42</v>
      </c>
      <c r="I1410" s="725" t="s">
        <v>1403</v>
      </c>
      <c r="J1410" s="721" t="s">
        <v>241</v>
      </c>
      <c r="K1410" s="721" t="s">
        <v>6621</v>
      </c>
      <c r="L1410" s="726"/>
      <c r="M1410" s="726" t="s">
        <v>6426</v>
      </c>
      <c r="N1410" s="722" t="s">
        <v>4862</v>
      </c>
      <c r="O1410" s="721" t="s">
        <v>245</v>
      </c>
      <c r="P1410" s="722" t="s">
        <v>4920</v>
      </c>
      <c r="Q1410" s="722" t="s">
        <v>4919</v>
      </c>
      <c r="R1410" t="s">
        <v>6966</v>
      </c>
    </row>
    <row r="1411" spans="1:18">
      <c r="A1411" s="721"/>
      <c r="B1411" s="721">
        <v>3</v>
      </c>
      <c r="C1411" s="722" t="s">
        <v>4928</v>
      </c>
      <c r="D1411" s="723" t="s">
        <v>23</v>
      </c>
      <c r="E1411" s="721" t="s">
        <v>254</v>
      </c>
      <c r="F1411" s="721" t="s">
        <v>376</v>
      </c>
      <c r="G1411" s="774">
        <v>36732</v>
      </c>
      <c r="H1411" s="724">
        <f t="shared" ca="1" si="23"/>
        <v>19</v>
      </c>
      <c r="I1411" s="725" t="s">
        <v>1403</v>
      </c>
      <c r="J1411" s="721" t="s">
        <v>262</v>
      </c>
      <c r="K1411" s="721" t="s">
        <v>6623</v>
      </c>
      <c r="L1411" s="726"/>
      <c r="M1411" s="726" t="s">
        <v>6426</v>
      </c>
      <c r="N1411" s="722" t="s">
        <v>4862</v>
      </c>
      <c r="O1411" s="721" t="s">
        <v>6640</v>
      </c>
      <c r="P1411" s="722" t="s">
        <v>4927</v>
      </c>
      <c r="Q1411" s="722" t="s">
        <v>4919</v>
      </c>
      <c r="R1411" t="s">
        <v>6966</v>
      </c>
    </row>
    <row r="1412" spans="1:18">
      <c r="A1412" s="721"/>
      <c r="B1412" s="721">
        <v>4</v>
      </c>
      <c r="C1412" s="722" t="s">
        <v>4931</v>
      </c>
      <c r="D1412" s="723" t="s">
        <v>23</v>
      </c>
      <c r="E1412" s="721" t="s">
        <v>254</v>
      </c>
      <c r="F1412" s="721" t="s">
        <v>22</v>
      </c>
      <c r="G1412" s="774">
        <v>39038</v>
      </c>
      <c r="H1412" s="724">
        <f t="shared" ca="1" si="23"/>
        <v>13</v>
      </c>
      <c r="I1412" s="725" t="s">
        <v>1403</v>
      </c>
      <c r="J1412" s="721" t="s">
        <v>249</v>
      </c>
      <c r="K1412" s="721" t="s">
        <v>6623</v>
      </c>
      <c r="L1412" s="726"/>
      <c r="M1412" s="726" t="s">
        <v>6426</v>
      </c>
      <c r="N1412" s="722" t="s">
        <v>4862</v>
      </c>
      <c r="O1412" s="721" t="s">
        <v>6640</v>
      </c>
      <c r="P1412" s="734" t="s">
        <v>4930</v>
      </c>
      <c r="Q1412" s="722" t="s">
        <v>4919</v>
      </c>
      <c r="R1412" t="s">
        <v>6966</v>
      </c>
    </row>
    <row r="1413" spans="1:18">
      <c r="A1413" s="721">
        <v>393</v>
      </c>
      <c r="B1413" s="721">
        <v>1</v>
      </c>
      <c r="C1413" s="722" t="s">
        <v>4933</v>
      </c>
      <c r="D1413" s="723" t="s">
        <v>23</v>
      </c>
      <c r="E1413" s="721" t="s">
        <v>221</v>
      </c>
      <c r="F1413" s="721" t="s">
        <v>1514</v>
      </c>
      <c r="G1413" s="774">
        <v>30599</v>
      </c>
      <c r="H1413" s="724">
        <f t="shared" ca="1" si="23"/>
        <v>36</v>
      </c>
      <c r="I1413" s="725" t="s">
        <v>1403</v>
      </c>
      <c r="J1413" s="721" t="s">
        <v>241</v>
      </c>
      <c r="K1413" s="721" t="s">
        <v>165</v>
      </c>
      <c r="L1413" s="726"/>
      <c r="M1413" s="726" t="s">
        <v>6426</v>
      </c>
      <c r="N1413" s="722" t="s">
        <v>4862</v>
      </c>
      <c r="O1413" s="721" t="s">
        <v>222</v>
      </c>
      <c r="P1413" s="722" t="s">
        <v>4932</v>
      </c>
      <c r="Q1413" s="722" t="s">
        <v>4936</v>
      </c>
      <c r="R1413" t="s">
        <v>6966</v>
      </c>
    </row>
    <row r="1414" spans="1:18">
      <c r="A1414" s="721"/>
      <c r="B1414" s="721">
        <v>2</v>
      </c>
      <c r="C1414" s="722" t="s">
        <v>4938</v>
      </c>
      <c r="D1414" s="723" t="s">
        <v>16</v>
      </c>
      <c r="E1414" s="721" t="s">
        <v>221</v>
      </c>
      <c r="F1414" s="721" t="s">
        <v>618</v>
      </c>
      <c r="G1414" s="774">
        <v>26729</v>
      </c>
      <c r="H1414" s="724">
        <f t="shared" ca="1" si="23"/>
        <v>47</v>
      </c>
      <c r="I1414" s="725" t="s">
        <v>1403</v>
      </c>
      <c r="J1414" s="721" t="s">
        <v>267</v>
      </c>
      <c r="K1414" s="721" t="s">
        <v>6621</v>
      </c>
      <c r="L1414" s="726"/>
      <c r="M1414" s="726" t="s">
        <v>6426</v>
      </c>
      <c r="N1414" s="722" t="s">
        <v>4862</v>
      </c>
      <c r="O1414" s="721" t="s">
        <v>245</v>
      </c>
      <c r="P1414" s="722" t="s">
        <v>4937</v>
      </c>
      <c r="Q1414" s="722" t="s">
        <v>4936</v>
      </c>
      <c r="R1414" t="s">
        <v>6966</v>
      </c>
    </row>
    <row r="1415" spans="1:18">
      <c r="A1415" s="721"/>
      <c r="B1415" s="721">
        <v>3</v>
      </c>
      <c r="C1415" s="722" t="s">
        <v>4941</v>
      </c>
      <c r="D1415" s="723" t="s">
        <v>16</v>
      </c>
      <c r="E1415" s="721" t="s">
        <v>254</v>
      </c>
      <c r="F1415" s="721" t="s">
        <v>230</v>
      </c>
      <c r="G1415" s="774">
        <v>38233</v>
      </c>
      <c r="H1415" s="724">
        <f t="shared" ca="1" si="23"/>
        <v>15</v>
      </c>
      <c r="I1415" s="725" t="s">
        <v>1403</v>
      </c>
      <c r="J1415" s="721" t="s">
        <v>249</v>
      </c>
      <c r="K1415" s="721" t="s">
        <v>6623</v>
      </c>
      <c r="L1415" s="726"/>
      <c r="M1415" s="726" t="s">
        <v>6426</v>
      </c>
      <c r="N1415" s="722" t="s">
        <v>4862</v>
      </c>
      <c r="O1415" s="721" t="s">
        <v>6640</v>
      </c>
      <c r="P1415" s="722" t="s">
        <v>4940</v>
      </c>
      <c r="Q1415" s="722" t="s">
        <v>4936</v>
      </c>
      <c r="R1415" t="s">
        <v>6966</v>
      </c>
    </row>
    <row r="1416" spans="1:18">
      <c r="A1416" s="721"/>
      <c r="B1416" s="721">
        <v>4</v>
      </c>
      <c r="C1416" s="722" t="s">
        <v>4943</v>
      </c>
      <c r="D1416" s="723" t="s">
        <v>23</v>
      </c>
      <c r="E1416" s="721" t="s">
        <v>254</v>
      </c>
      <c r="F1416" s="721" t="s">
        <v>230</v>
      </c>
      <c r="G1416" s="774">
        <v>39891</v>
      </c>
      <c r="H1416" s="724">
        <f t="shared" ca="1" si="23"/>
        <v>11</v>
      </c>
      <c r="I1416" s="725" t="s">
        <v>1403</v>
      </c>
      <c r="J1416" s="721" t="s">
        <v>249</v>
      </c>
      <c r="K1416" s="721" t="s">
        <v>6623</v>
      </c>
      <c r="L1416" s="726"/>
      <c r="M1416" s="726" t="s">
        <v>6426</v>
      </c>
      <c r="N1416" s="722" t="s">
        <v>4862</v>
      </c>
      <c r="O1416" s="721" t="s">
        <v>6640</v>
      </c>
      <c r="P1416" s="727" t="s">
        <v>4942</v>
      </c>
      <c r="Q1416" s="722" t="s">
        <v>4936</v>
      </c>
      <c r="R1416" t="s">
        <v>6966</v>
      </c>
    </row>
    <row r="1417" spans="1:18">
      <c r="A1417" s="721">
        <v>394</v>
      </c>
      <c r="B1417" s="721">
        <v>1</v>
      </c>
      <c r="C1417" s="722" t="s">
        <v>4946</v>
      </c>
      <c r="D1417" s="723" t="s">
        <v>23</v>
      </c>
      <c r="E1417" s="721" t="s">
        <v>221</v>
      </c>
      <c r="F1417" s="721" t="s">
        <v>4947</v>
      </c>
      <c r="G1417" s="774">
        <v>28095</v>
      </c>
      <c r="H1417" s="724">
        <f t="shared" ca="1" si="23"/>
        <v>43</v>
      </c>
      <c r="I1417" s="725" t="s">
        <v>1403</v>
      </c>
      <c r="J1417" s="721" t="s">
        <v>241</v>
      </c>
      <c r="K1417" s="721" t="s">
        <v>165</v>
      </c>
      <c r="L1417" s="726"/>
      <c r="M1417" s="726" t="s">
        <v>6426</v>
      </c>
      <c r="N1417" s="722" t="s">
        <v>4862</v>
      </c>
      <c r="O1417" s="721" t="s">
        <v>222</v>
      </c>
      <c r="P1417" s="722" t="s">
        <v>4945</v>
      </c>
      <c r="Q1417" s="722" t="s">
        <v>4949</v>
      </c>
      <c r="R1417" t="s">
        <v>6966</v>
      </c>
    </row>
    <row r="1418" spans="1:18">
      <c r="A1418" s="721"/>
      <c r="B1418" s="721">
        <v>2</v>
      </c>
      <c r="C1418" s="722" t="s">
        <v>4951</v>
      </c>
      <c r="D1418" s="723" t="s">
        <v>16</v>
      </c>
      <c r="E1418" s="721" t="s">
        <v>221</v>
      </c>
      <c r="F1418" s="721" t="s">
        <v>970</v>
      </c>
      <c r="G1418" s="774">
        <v>30482</v>
      </c>
      <c r="H1418" s="724">
        <f t="shared" ca="1" si="23"/>
        <v>36</v>
      </c>
      <c r="I1418" s="725" t="s">
        <v>1403</v>
      </c>
      <c r="J1418" s="721" t="s">
        <v>267</v>
      </c>
      <c r="K1418" s="721" t="s">
        <v>6621</v>
      </c>
      <c r="L1418" s="726"/>
      <c r="M1418" s="726" t="s">
        <v>6426</v>
      </c>
      <c r="N1418" s="722" t="s">
        <v>4862</v>
      </c>
      <c r="O1418" s="721" t="s">
        <v>245</v>
      </c>
      <c r="P1418" s="722" t="s">
        <v>4950</v>
      </c>
      <c r="Q1418" s="722" t="s">
        <v>4949</v>
      </c>
      <c r="R1418" t="s">
        <v>6966</v>
      </c>
    </row>
    <row r="1419" spans="1:18">
      <c r="A1419" s="721"/>
      <c r="B1419" s="721">
        <v>3</v>
      </c>
      <c r="C1419" s="722" t="s">
        <v>4953</v>
      </c>
      <c r="D1419" s="723" t="s">
        <v>23</v>
      </c>
      <c r="E1419" s="721" t="s">
        <v>254</v>
      </c>
      <c r="F1419" s="721" t="s">
        <v>22</v>
      </c>
      <c r="G1419" s="774">
        <v>35824</v>
      </c>
      <c r="H1419" s="724">
        <f t="shared" ca="1" si="23"/>
        <v>22</v>
      </c>
      <c r="I1419" s="725" t="s">
        <v>1403</v>
      </c>
      <c r="J1419" s="721" t="s">
        <v>320</v>
      </c>
      <c r="K1419" s="721" t="s">
        <v>6623</v>
      </c>
      <c r="L1419" s="726"/>
      <c r="M1419" s="726" t="s">
        <v>6426</v>
      </c>
      <c r="N1419" s="722" t="s">
        <v>4862</v>
      </c>
      <c r="O1419" s="721" t="s">
        <v>6640</v>
      </c>
      <c r="P1419" s="734" t="s">
        <v>4952</v>
      </c>
      <c r="Q1419" s="722" t="s">
        <v>4949</v>
      </c>
      <c r="R1419" t="s">
        <v>6966</v>
      </c>
    </row>
    <row r="1420" spans="1:18">
      <c r="A1420" s="721"/>
      <c r="B1420" s="733">
        <v>4</v>
      </c>
      <c r="C1420" s="722" t="s">
        <v>4956</v>
      </c>
      <c r="D1420" s="723" t="s">
        <v>16</v>
      </c>
      <c r="E1420" s="721" t="s">
        <v>254</v>
      </c>
      <c r="F1420" s="721" t="s">
        <v>22</v>
      </c>
      <c r="G1420" s="774">
        <v>40272</v>
      </c>
      <c r="H1420" s="724">
        <f t="shared" ca="1" si="23"/>
        <v>10</v>
      </c>
      <c r="I1420" s="725" t="s">
        <v>1403</v>
      </c>
      <c r="J1420" s="721" t="s">
        <v>6624</v>
      </c>
      <c r="K1420" s="721" t="s">
        <v>6622</v>
      </c>
      <c r="L1420" s="726"/>
      <c r="M1420" s="726" t="s">
        <v>6426</v>
      </c>
      <c r="N1420" s="722" t="s">
        <v>4862</v>
      </c>
      <c r="O1420" s="721" t="s">
        <v>6640</v>
      </c>
      <c r="P1420" s="734" t="s">
        <v>4955</v>
      </c>
      <c r="Q1420" s="722" t="s">
        <v>4949</v>
      </c>
      <c r="R1420" t="s">
        <v>6966</v>
      </c>
    </row>
    <row r="1421" spans="1:18">
      <c r="A1421" s="721">
        <v>395</v>
      </c>
      <c r="B1421" s="733">
        <v>1</v>
      </c>
      <c r="C1421" s="722" t="s">
        <v>4958</v>
      </c>
      <c r="D1421" s="723" t="s">
        <v>23</v>
      </c>
      <c r="E1421" s="733" t="s">
        <v>221</v>
      </c>
      <c r="F1421" s="733" t="s">
        <v>1375</v>
      </c>
      <c r="G1421" s="774">
        <v>32229</v>
      </c>
      <c r="H1421" s="724">
        <f t="shared" ca="1" si="23"/>
        <v>32</v>
      </c>
      <c r="I1421" s="725" t="s">
        <v>1403</v>
      </c>
      <c r="J1421" s="733" t="s">
        <v>241</v>
      </c>
      <c r="K1421" s="733" t="s">
        <v>165</v>
      </c>
      <c r="L1421" s="726"/>
      <c r="M1421" s="726" t="s">
        <v>6426</v>
      </c>
      <c r="N1421" s="722" t="s">
        <v>4862</v>
      </c>
      <c r="O1421" s="733" t="s">
        <v>222</v>
      </c>
      <c r="P1421" s="727" t="s">
        <v>4957</v>
      </c>
      <c r="Q1421" s="727" t="s">
        <v>4961</v>
      </c>
      <c r="R1421" t="s">
        <v>6966</v>
      </c>
    </row>
    <row r="1422" spans="1:18">
      <c r="A1422" s="721"/>
      <c r="B1422" s="733">
        <v>2</v>
      </c>
      <c r="C1422" s="722" t="s">
        <v>4963</v>
      </c>
      <c r="D1422" s="723" t="s">
        <v>16</v>
      </c>
      <c r="E1422" s="733" t="s">
        <v>221</v>
      </c>
      <c r="F1422" s="733" t="s">
        <v>4964</v>
      </c>
      <c r="G1422" s="774">
        <v>32761</v>
      </c>
      <c r="H1422" s="724">
        <f t="shared" ca="1" si="23"/>
        <v>30</v>
      </c>
      <c r="I1422" s="725" t="s">
        <v>1403</v>
      </c>
      <c r="J1422" s="733" t="s">
        <v>241</v>
      </c>
      <c r="K1422" s="733" t="s">
        <v>6621</v>
      </c>
      <c r="L1422" s="726"/>
      <c r="M1422" s="726" t="s">
        <v>6426</v>
      </c>
      <c r="N1422" s="722" t="s">
        <v>4862</v>
      </c>
      <c r="O1422" s="733" t="s">
        <v>245</v>
      </c>
      <c r="P1422" s="727" t="s">
        <v>4962</v>
      </c>
      <c r="Q1422" s="727" t="s">
        <v>4961</v>
      </c>
      <c r="R1422" t="s">
        <v>6966</v>
      </c>
    </row>
    <row r="1423" spans="1:18">
      <c r="A1423" s="721"/>
      <c r="B1423" s="733">
        <v>3</v>
      </c>
      <c r="C1423" s="722" t="s">
        <v>4968</v>
      </c>
      <c r="D1423" s="723" t="s">
        <v>16</v>
      </c>
      <c r="E1423" s="733" t="s">
        <v>254</v>
      </c>
      <c r="F1423" s="733" t="s">
        <v>244</v>
      </c>
      <c r="G1423" s="774">
        <v>41151</v>
      </c>
      <c r="H1423" s="724">
        <f t="shared" ca="1" si="23"/>
        <v>7</v>
      </c>
      <c r="I1423" s="725" t="s">
        <v>1403</v>
      </c>
      <c r="J1423" s="733" t="s">
        <v>6624</v>
      </c>
      <c r="K1423" s="733" t="s">
        <v>6622</v>
      </c>
      <c r="L1423" s="726"/>
      <c r="M1423" s="726" t="s">
        <v>6426</v>
      </c>
      <c r="N1423" s="722" t="s">
        <v>4862</v>
      </c>
      <c r="O1423" s="733" t="s">
        <v>6640</v>
      </c>
      <c r="P1423" s="727" t="s">
        <v>4967</v>
      </c>
      <c r="Q1423" s="727" t="s">
        <v>4961</v>
      </c>
      <c r="R1423" t="s">
        <v>6966</v>
      </c>
    </row>
    <row r="1424" spans="1:18">
      <c r="A1424" s="721">
        <v>396</v>
      </c>
      <c r="B1424" s="721">
        <v>1</v>
      </c>
      <c r="C1424" s="722" t="s">
        <v>119</v>
      </c>
      <c r="D1424" s="723" t="s">
        <v>23</v>
      </c>
      <c r="E1424" s="733" t="s">
        <v>221</v>
      </c>
      <c r="F1424" s="733" t="s">
        <v>4970</v>
      </c>
      <c r="G1424" s="774">
        <v>29135</v>
      </c>
      <c r="H1424" s="724">
        <f t="shared" ca="1" si="23"/>
        <v>40</v>
      </c>
      <c r="I1424" s="725" t="s">
        <v>1403</v>
      </c>
      <c r="J1424" s="733" t="s">
        <v>241</v>
      </c>
      <c r="K1424" s="733" t="s">
        <v>165</v>
      </c>
      <c r="L1424" s="726"/>
      <c r="M1424" s="726" t="s">
        <v>6426</v>
      </c>
      <c r="N1424" s="722" t="s">
        <v>4862</v>
      </c>
      <c r="O1424" s="733" t="s">
        <v>222</v>
      </c>
      <c r="P1424" s="734" t="s">
        <v>4969</v>
      </c>
      <c r="Q1424" s="727" t="s">
        <v>4973</v>
      </c>
      <c r="R1424" t="s">
        <v>6966</v>
      </c>
    </row>
    <row r="1425" spans="1:18">
      <c r="A1425" s="721"/>
      <c r="B1425" s="733">
        <v>2</v>
      </c>
      <c r="C1425" s="722" t="s">
        <v>4975</v>
      </c>
      <c r="D1425" s="723" t="s">
        <v>16</v>
      </c>
      <c r="E1425" s="733" t="s">
        <v>221</v>
      </c>
      <c r="F1425" s="733" t="s">
        <v>4970</v>
      </c>
      <c r="G1425" s="774">
        <v>30800</v>
      </c>
      <c r="H1425" s="724">
        <f t="shared" ca="1" si="23"/>
        <v>35</v>
      </c>
      <c r="I1425" s="725" t="s">
        <v>1403</v>
      </c>
      <c r="J1425" s="733" t="s">
        <v>241</v>
      </c>
      <c r="K1425" s="733" t="s">
        <v>6621</v>
      </c>
      <c r="L1425" s="726"/>
      <c r="M1425" s="726" t="s">
        <v>6426</v>
      </c>
      <c r="N1425" s="722" t="s">
        <v>4862</v>
      </c>
      <c r="O1425" s="733" t="s">
        <v>245</v>
      </c>
      <c r="P1425" s="734" t="s">
        <v>4974</v>
      </c>
      <c r="Q1425" s="727" t="s">
        <v>4973</v>
      </c>
      <c r="R1425" t="s">
        <v>6966</v>
      </c>
    </row>
    <row r="1426" spans="1:18">
      <c r="A1426" s="721"/>
      <c r="B1426" s="733">
        <v>3</v>
      </c>
      <c r="C1426" s="734" t="s">
        <v>4977</v>
      </c>
      <c r="D1426" s="723" t="s">
        <v>16</v>
      </c>
      <c r="E1426" s="733" t="s">
        <v>254</v>
      </c>
      <c r="F1426" s="733" t="s">
        <v>4970</v>
      </c>
      <c r="G1426" s="774">
        <v>37985</v>
      </c>
      <c r="H1426" s="724">
        <f t="shared" ca="1" si="23"/>
        <v>16</v>
      </c>
      <c r="I1426" s="725" t="s">
        <v>1403</v>
      </c>
      <c r="J1426" s="733" t="s">
        <v>249</v>
      </c>
      <c r="K1426" s="733" t="s">
        <v>6623</v>
      </c>
      <c r="L1426" s="726"/>
      <c r="M1426" s="726" t="s">
        <v>6426</v>
      </c>
      <c r="N1426" s="722" t="s">
        <v>4862</v>
      </c>
      <c r="O1426" s="733" t="s">
        <v>6640</v>
      </c>
      <c r="P1426" s="734" t="s">
        <v>4976</v>
      </c>
      <c r="Q1426" s="727" t="s">
        <v>4973</v>
      </c>
      <c r="R1426" t="s">
        <v>6966</v>
      </c>
    </row>
    <row r="1427" spans="1:18">
      <c r="A1427" s="721"/>
      <c r="B1427" s="733">
        <v>4</v>
      </c>
      <c r="C1427" s="734" t="s">
        <v>4979</v>
      </c>
      <c r="D1427" s="723" t="s">
        <v>16</v>
      </c>
      <c r="E1427" s="733" t="s">
        <v>254</v>
      </c>
      <c r="F1427" s="733" t="s">
        <v>4970</v>
      </c>
      <c r="G1427" s="774">
        <v>40155</v>
      </c>
      <c r="H1427" s="724">
        <f t="shared" ca="1" si="23"/>
        <v>10</v>
      </c>
      <c r="I1427" s="725" t="s">
        <v>1403</v>
      </c>
      <c r="J1427" s="745" t="s">
        <v>6624</v>
      </c>
      <c r="K1427" s="745" t="s">
        <v>6622</v>
      </c>
      <c r="L1427" s="726"/>
      <c r="M1427" s="726" t="s">
        <v>6426</v>
      </c>
      <c r="N1427" s="722" t="s">
        <v>4862</v>
      </c>
      <c r="O1427" s="733" t="s">
        <v>6640</v>
      </c>
      <c r="P1427" s="734" t="s">
        <v>4978</v>
      </c>
      <c r="Q1427" s="727" t="s">
        <v>4973</v>
      </c>
      <c r="R1427" t="s">
        <v>6966</v>
      </c>
    </row>
    <row r="1428" spans="1:18">
      <c r="A1428" s="721">
        <v>397</v>
      </c>
      <c r="B1428" s="721">
        <v>1</v>
      </c>
      <c r="C1428" s="722" t="s">
        <v>4981</v>
      </c>
      <c r="D1428" s="723" t="s">
        <v>23</v>
      </c>
      <c r="E1428" s="733" t="s">
        <v>221</v>
      </c>
      <c r="F1428" s="733" t="s">
        <v>4982</v>
      </c>
      <c r="G1428" s="774">
        <v>24068</v>
      </c>
      <c r="H1428" s="724">
        <f t="shared" ca="1" si="23"/>
        <v>54</v>
      </c>
      <c r="I1428" s="725" t="s">
        <v>1403</v>
      </c>
      <c r="J1428" s="733" t="s">
        <v>267</v>
      </c>
      <c r="K1428" s="733" t="s">
        <v>165</v>
      </c>
      <c r="L1428" s="726"/>
      <c r="M1428" s="726" t="s">
        <v>6426</v>
      </c>
      <c r="N1428" s="722" t="s">
        <v>4862</v>
      </c>
      <c r="O1428" s="733" t="s">
        <v>222</v>
      </c>
      <c r="P1428" s="727" t="s">
        <v>4980</v>
      </c>
      <c r="Q1428" s="727" t="s">
        <v>4985</v>
      </c>
      <c r="R1428" t="s">
        <v>6966</v>
      </c>
    </row>
    <row r="1429" spans="1:18">
      <c r="A1429" s="721"/>
      <c r="B1429" s="721">
        <v>2</v>
      </c>
      <c r="C1429" s="722" t="s">
        <v>4779</v>
      </c>
      <c r="D1429" s="723" t="s">
        <v>16</v>
      </c>
      <c r="E1429" s="733" t="s">
        <v>221</v>
      </c>
      <c r="F1429" s="733" t="s">
        <v>4916</v>
      </c>
      <c r="G1429" s="774">
        <v>25019</v>
      </c>
      <c r="H1429" s="724">
        <f t="shared" ca="1" si="23"/>
        <v>51</v>
      </c>
      <c r="I1429" s="725" t="s">
        <v>1403</v>
      </c>
      <c r="J1429" s="733" t="s">
        <v>241</v>
      </c>
      <c r="K1429" s="733" t="s">
        <v>6621</v>
      </c>
      <c r="L1429" s="726"/>
      <c r="M1429" s="726" t="s">
        <v>6426</v>
      </c>
      <c r="N1429" s="722" t="s">
        <v>4862</v>
      </c>
      <c r="O1429" s="733" t="s">
        <v>245</v>
      </c>
      <c r="P1429" s="727" t="s">
        <v>4986</v>
      </c>
      <c r="Q1429" s="727" t="s">
        <v>4985</v>
      </c>
      <c r="R1429" t="s">
        <v>6966</v>
      </c>
    </row>
    <row r="1430" spans="1:18">
      <c r="A1430" s="721">
        <v>398</v>
      </c>
      <c r="B1430" s="738">
        <v>1</v>
      </c>
      <c r="C1430" s="722" t="s">
        <v>4959</v>
      </c>
      <c r="D1430" s="723" t="s">
        <v>16</v>
      </c>
      <c r="E1430" s="733" t="s">
        <v>221</v>
      </c>
      <c r="F1430" s="733" t="s">
        <v>1375</v>
      </c>
      <c r="G1430" s="774">
        <v>22440</v>
      </c>
      <c r="H1430" s="724">
        <f t="shared" ca="1" si="23"/>
        <v>58</v>
      </c>
      <c r="I1430" s="725" t="s">
        <v>1403</v>
      </c>
      <c r="J1430" s="733" t="s">
        <v>241</v>
      </c>
      <c r="K1430" s="733" t="s">
        <v>6621</v>
      </c>
      <c r="L1430" s="726"/>
      <c r="M1430" s="726" t="s">
        <v>6426</v>
      </c>
      <c r="N1430" s="722" t="s">
        <v>4862</v>
      </c>
      <c r="O1430" s="733" t="s">
        <v>222</v>
      </c>
      <c r="P1430" s="734" t="s">
        <v>4988</v>
      </c>
      <c r="Q1430" s="734" t="s">
        <v>4991</v>
      </c>
      <c r="R1430" t="s">
        <v>6966</v>
      </c>
    </row>
    <row r="1431" spans="1:18">
      <c r="A1431" s="721"/>
      <c r="B1431" s="738">
        <v>2</v>
      </c>
      <c r="C1431" s="722" t="s">
        <v>4996</v>
      </c>
      <c r="D1431" s="723" t="s">
        <v>16</v>
      </c>
      <c r="E1431" s="721" t="s">
        <v>254</v>
      </c>
      <c r="F1431" s="733" t="s">
        <v>1375</v>
      </c>
      <c r="G1431" s="774">
        <v>36766</v>
      </c>
      <c r="H1431" s="724">
        <f t="shared" ca="1" si="23"/>
        <v>19</v>
      </c>
      <c r="I1431" s="725" t="s">
        <v>1403</v>
      </c>
      <c r="J1431" s="733" t="s">
        <v>262</v>
      </c>
      <c r="K1431" s="733" t="s">
        <v>6623</v>
      </c>
      <c r="L1431" s="726"/>
      <c r="M1431" s="726" t="s">
        <v>6426</v>
      </c>
      <c r="N1431" s="722" t="s">
        <v>4862</v>
      </c>
      <c r="O1431" s="733" t="s">
        <v>6640</v>
      </c>
      <c r="P1431" s="734" t="s">
        <v>4995</v>
      </c>
      <c r="Q1431" s="734" t="s">
        <v>4991</v>
      </c>
      <c r="R1431" t="s">
        <v>6966</v>
      </c>
    </row>
    <row r="1432" spans="1:18">
      <c r="A1432" s="721">
        <v>399</v>
      </c>
      <c r="B1432" s="721">
        <v>1</v>
      </c>
      <c r="C1432" s="722" t="s">
        <v>4998</v>
      </c>
      <c r="D1432" s="723" t="s">
        <v>23</v>
      </c>
      <c r="E1432" s="733" t="s">
        <v>221</v>
      </c>
      <c r="F1432" s="733" t="s">
        <v>4916</v>
      </c>
      <c r="G1432" s="774">
        <v>29314</v>
      </c>
      <c r="H1432" s="724">
        <f t="shared" ca="1" si="23"/>
        <v>40</v>
      </c>
      <c r="I1432" s="725" t="s">
        <v>1403</v>
      </c>
      <c r="J1432" s="733" t="s">
        <v>241</v>
      </c>
      <c r="K1432" s="733" t="s">
        <v>165</v>
      </c>
      <c r="L1432" s="726"/>
      <c r="M1432" s="726" t="s">
        <v>6426</v>
      </c>
      <c r="N1432" s="722" t="s">
        <v>4862</v>
      </c>
      <c r="O1432" s="733" t="s">
        <v>222</v>
      </c>
      <c r="P1432" s="734" t="s">
        <v>4997</v>
      </c>
      <c r="Q1432" s="734" t="s">
        <v>5001</v>
      </c>
      <c r="R1432" t="s">
        <v>6966</v>
      </c>
    </row>
    <row r="1433" spans="1:18">
      <c r="A1433" s="721"/>
      <c r="B1433" s="738">
        <v>2</v>
      </c>
      <c r="C1433" s="722" t="s">
        <v>5003</v>
      </c>
      <c r="D1433" s="723" t="s">
        <v>16</v>
      </c>
      <c r="E1433" s="733" t="s">
        <v>221</v>
      </c>
      <c r="F1433" s="733" t="s">
        <v>1375</v>
      </c>
      <c r="G1433" s="774">
        <v>30317</v>
      </c>
      <c r="H1433" s="724">
        <f t="shared" ca="1" si="23"/>
        <v>37</v>
      </c>
      <c r="I1433" s="725" t="s">
        <v>1403</v>
      </c>
      <c r="J1433" s="733" t="s">
        <v>241</v>
      </c>
      <c r="K1433" s="733" t="s">
        <v>6621</v>
      </c>
      <c r="L1433" s="726"/>
      <c r="M1433" s="726" t="s">
        <v>6426</v>
      </c>
      <c r="N1433" s="722" t="s">
        <v>4862</v>
      </c>
      <c r="O1433" s="733" t="s">
        <v>245</v>
      </c>
      <c r="P1433" s="734" t="s">
        <v>5002</v>
      </c>
      <c r="Q1433" s="734" t="s">
        <v>5001</v>
      </c>
      <c r="R1433" t="s">
        <v>6966</v>
      </c>
    </row>
    <row r="1434" spans="1:18">
      <c r="A1434" s="721"/>
      <c r="B1434" s="721">
        <v>3</v>
      </c>
      <c r="C1434" s="734" t="s">
        <v>5006</v>
      </c>
      <c r="D1434" s="742" t="s">
        <v>16</v>
      </c>
      <c r="E1434" s="733" t="s">
        <v>254</v>
      </c>
      <c r="F1434" s="737" t="s">
        <v>524</v>
      </c>
      <c r="G1434" s="779" t="s">
        <v>5007</v>
      </c>
      <c r="H1434" s="724">
        <f t="shared" ca="1" si="23"/>
        <v>19</v>
      </c>
      <c r="I1434" s="725" t="s">
        <v>1403</v>
      </c>
      <c r="J1434" s="733" t="s">
        <v>262</v>
      </c>
      <c r="K1434" s="733" t="s">
        <v>6623</v>
      </c>
      <c r="L1434" s="726"/>
      <c r="M1434" s="726" t="s">
        <v>6426</v>
      </c>
      <c r="N1434" s="722" t="s">
        <v>4862</v>
      </c>
      <c r="O1434" s="733" t="s">
        <v>6640</v>
      </c>
      <c r="P1434" s="734" t="s">
        <v>5005</v>
      </c>
      <c r="Q1434" s="734" t="s">
        <v>5001</v>
      </c>
      <c r="R1434" t="s">
        <v>6966</v>
      </c>
    </row>
    <row r="1435" spans="1:18">
      <c r="A1435" s="721"/>
      <c r="B1435" s="738">
        <v>4</v>
      </c>
      <c r="C1435" s="722" t="s">
        <v>5009</v>
      </c>
      <c r="D1435" s="723" t="s">
        <v>16</v>
      </c>
      <c r="E1435" s="733" t="s">
        <v>254</v>
      </c>
      <c r="F1435" s="733" t="s">
        <v>22</v>
      </c>
      <c r="G1435" s="774">
        <v>38090</v>
      </c>
      <c r="H1435" s="724">
        <f t="shared" ca="1" si="23"/>
        <v>15</v>
      </c>
      <c r="I1435" s="725" t="s">
        <v>1403</v>
      </c>
      <c r="J1435" s="733" t="s">
        <v>249</v>
      </c>
      <c r="K1435" s="733" t="s">
        <v>6623</v>
      </c>
      <c r="L1435" s="726"/>
      <c r="M1435" s="726" t="s">
        <v>6426</v>
      </c>
      <c r="N1435" s="722" t="s">
        <v>4862</v>
      </c>
      <c r="O1435" s="733" t="s">
        <v>6640</v>
      </c>
      <c r="P1435" s="734" t="s">
        <v>5008</v>
      </c>
      <c r="Q1435" s="734" t="s">
        <v>5001</v>
      </c>
      <c r="R1435" t="s">
        <v>6966</v>
      </c>
    </row>
    <row r="1436" spans="1:18">
      <c r="A1436" s="721"/>
      <c r="B1436" s="721">
        <v>5</v>
      </c>
      <c r="C1436" s="722" t="s">
        <v>5011</v>
      </c>
      <c r="D1436" s="723" t="s">
        <v>16</v>
      </c>
      <c r="E1436" s="733" t="s">
        <v>254</v>
      </c>
      <c r="F1436" s="733" t="s">
        <v>22</v>
      </c>
      <c r="G1436" s="774">
        <v>40563</v>
      </c>
      <c r="H1436" s="724">
        <f t="shared" ca="1" si="23"/>
        <v>9</v>
      </c>
      <c r="I1436" s="725" t="s">
        <v>1403</v>
      </c>
      <c r="J1436" s="733" t="s">
        <v>6624</v>
      </c>
      <c r="K1436" s="733" t="s">
        <v>6622</v>
      </c>
      <c r="L1436" s="726"/>
      <c r="M1436" s="726" t="s">
        <v>6426</v>
      </c>
      <c r="N1436" s="722" t="s">
        <v>4862</v>
      </c>
      <c r="O1436" s="733" t="s">
        <v>6640</v>
      </c>
      <c r="P1436" s="734" t="s">
        <v>5010</v>
      </c>
      <c r="Q1436" s="734" t="s">
        <v>5001</v>
      </c>
      <c r="R1436" t="s">
        <v>6966</v>
      </c>
    </row>
    <row r="1437" spans="1:18">
      <c r="A1437" s="721">
        <v>400</v>
      </c>
      <c r="B1437" s="738">
        <v>1</v>
      </c>
      <c r="C1437" s="722" t="s">
        <v>3095</v>
      </c>
      <c r="D1437" s="723" t="s">
        <v>23</v>
      </c>
      <c r="E1437" s="733" t="s">
        <v>221</v>
      </c>
      <c r="F1437" s="733" t="s">
        <v>2057</v>
      </c>
      <c r="G1437" s="774">
        <v>25617</v>
      </c>
      <c r="H1437" s="724">
        <f t="shared" ca="1" si="23"/>
        <v>50</v>
      </c>
      <c r="I1437" s="725" t="s">
        <v>1403</v>
      </c>
      <c r="J1437" s="733" t="s">
        <v>267</v>
      </c>
      <c r="K1437" s="733" t="s">
        <v>165</v>
      </c>
      <c r="L1437" s="726"/>
      <c r="M1437" s="726" t="s">
        <v>6426</v>
      </c>
      <c r="N1437" s="722" t="s">
        <v>4862</v>
      </c>
      <c r="O1437" s="733" t="s">
        <v>222</v>
      </c>
      <c r="P1437" s="734" t="s">
        <v>5012</v>
      </c>
      <c r="Q1437" s="734" t="s">
        <v>5014</v>
      </c>
      <c r="R1437" t="s">
        <v>6966</v>
      </c>
    </row>
    <row r="1438" spans="1:18">
      <c r="A1438" s="721"/>
      <c r="B1438" s="721">
        <v>2</v>
      </c>
      <c r="C1438" s="722" t="s">
        <v>5016</v>
      </c>
      <c r="D1438" s="723" t="s">
        <v>23</v>
      </c>
      <c r="E1438" s="733" t="s">
        <v>254</v>
      </c>
      <c r="F1438" s="733" t="s">
        <v>5017</v>
      </c>
      <c r="G1438" s="774">
        <v>36320</v>
      </c>
      <c r="H1438" s="724">
        <f t="shared" ca="1" si="23"/>
        <v>20</v>
      </c>
      <c r="I1438" s="725" t="s">
        <v>1403</v>
      </c>
      <c r="J1438" s="733" t="s">
        <v>262</v>
      </c>
      <c r="K1438" s="733" t="s">
        <v>6623</v>
      </c>
      <c r="L1438" s="726"/>
      <c r="M1438" s="726" t="s">
        <v>6426</v>
      </c>
      <c r="N1438" s="722" t="s">
        <v>4862</v>
      </c>
      <c r="O1438" s="733" t="s">
        <v>6640</v>
      </c>
      <c r="P1438" s="734" t="s">
        <v>5015</v>
      </c>
      <c r="Q1438" s="734" t="s">
        <v>5014</v>
      </c>
      <c r="R1438" t="s">
        <v>6966</v>
      </c>
    </row>
    <row r="1439" spans="1:18">
      <c r="A1439" s="721"/>
      <c r="B1439" s="738">
        <v>3</v>
      </c>
      <c r="C1439" s="722" t="s">
        <v>5020</v>
      </c>
      <c r="D1439" s="723" t="s">
        <v>23</v>
      </c>
      <c r="E1439" s="733" t="s">
        <v>254</v>
      </c>
      <c r="F1439" s="733" t="s">
        <v>230</v>
      </c>
      <c r="G1439" s="774">
        <v>38635</v>
      </c>
      <c r="H1439" s="724">
        <f t="shared" ca="1" si="23"/>
        <v>14</v>
      </c>
      <c r="I1439" s="725" t="s">
        <v>1403</v>
      </c>
      <c r="J1439" s="733" t="s">
        <v>249</v>
      </c>
      <c r="K1439" s="733" t="s">
        <v>6623</v>
      </c>
      <c r="L1439" s="726"/>
      <c r="M1439" s="726" t="s">
        <v>6426</v>
      </c>
      <c r="N1439" s="722" t="s">
        <v>4862</v>
      </c>
      <c r="O1439" s="733" t="s">
        <v>6640</v>
      </c>
      <c r="P1439" s="734" t="s">
        <v>5019</v>
      </c>
      <c r="Q1439" s="734" t="s">
        <v>5014</v>
      </c>
      <c r="R1439" t="s">
        <v>6966</v>
      </c>
    </row>
    <row r="1440" spans="1:18">
      <c r="A1440" s="721">
        <v>401</v>
      </c>
      <c r="B1440" s="721">
        <v>1</v>
      </c>
      <c r="C1440" s="722" t="s">
        <v>1608</v>
      </c>
      <c r="D1440" s="723" t="s">
        <v>23</v>
      </c>
      <c r="E1440" s="733" t="s">
        <v>221</v>
      </c>
      <c r="F1440" s="733" t="s">
        <v>244</v>
      </c>
      <c r="G1440" s="774">
        <v>29711</v>
      </c>
      <c r="H1440" s="724">
        <f t="shared" ca="1" si="23"/>
        <v>38</v>
      </c>
      <c r="I1440" s="725" t="s">
        <v>1403</v>
      </c>
      <c r="J1440" s="733" t="s">
        <v>258</v>
      </c>
      <c r="K1440" s="733" t="s">
        <v>165</v>
      </c>
      <c r="L1440" s="726"/>
      <c r="M1440" s="726" t="s">
        <v>6426</v>
      </c>
      <c r="N1440" s="722" t="s">
        <v>4862</v>
      </c>
      <c r="O1440" s="733" t="s">
        <v>222</v>
      </c>
      <c r="P1440" s="734" t="s">
        <v>5021</v>
      </c>
      <c r="Q1440" s="734" t="s">
        <v>5024</v>
      </c>
      <c r="R1440" t="s">
        <v>6966</v>
      </c>
    </row>
    <row r="1441" spans="1:18">
      <c r="A1441" s="721"/>
      <c r="B1441" s="738">
        <v>2</v>
      </c>
      <c r="C1441" s="722" t="s">
        <v>5026</v>
      </c>
      <c r="D1441" s="723" t="s">
        <v>16</v>
      </c>
      <c r="E1441" s="733" t="s">
        <v>221</v>
      </c>
      <c r="F1441" s="733" t="s">
        <v>288</v>
      </c>
      <c r="G1441" s="774">
        <v>32245</v>
      </c>
      <c r="H1441" s="724">
        <f t="shared" ca="1" si="23"/>
        <v>31</v>
      </c>
      <c r="I1441" s="725" t="s">
        <v>1403</v>
      </c>
      <c r="J1441" s="733" t="s">
        <v>258</v>
      </c>
      <c r="K1441" s="733" t="s">
        <v>6621</v>
      </c>
      <c r="L1441" s="726"/>
      <c r="M1441" s="726" t="s">
        <v>6426</v>
      </c>
      <c r="N1441" s="722" t="s">
        <v>4862</v>
      </c>
      <c r="O1441" s="733" t="s">
        <v>245</v>
      </c>
      <c r="P1441" s="734" t="s">
        <v>5025</v>
      </c>
      <c r="Q1441" s="734" t="s">
        <v>5024</v>
      </c>
      <c r="R1441" t="s">
        <v>6966</v>
      </c>
    </row>
    <row r="1442" spans="1:18">
      <c r="A1442" s="721"/>
      <c r="B1442" s="721">
        <v>3</v>
      </c>
      <c r="C1442" s="722" t="s">
        <v>5030</v>
      </c>
      <c r="D1442" s="723" t="s">
        <v>16</v>
      </c>
      <c r="E1442" s="733" t="s">
        <v>254</v>
      </c>
      <c r="F1442" s="733" t="s">
        <v>288</v>
      </c>
      <c r="G1442" s="774">
        <v>38831</v>
      </c>
      <c r="H1442" s="724">
        <f t="shared" ca="1" si="23"/>
        <v>13</v>
      </c>
      <c r="I1442" s="725" t="s">
        <v>1403</v>
      </c>
      <c r="J1442" s="733" t="s">
        <v>249</v>
      </c>
      <c r="K1442" s="733" t="s">
        <v>6623</v>
      </c>
      <c r="L1442" s="726"/>
      <c r="M1442" s="726" t="s">
        <v>6426</v>
      </c>
      <c r="N1442" s="722" t="s">
        <v>4862</v>
      </c>
      <c r="O1442" s="733" t="s">
        <v>6640</v>
      </c>
      <c r="P1442" s="734" t="s">
        <v>5029</v>
      </c>
      <c r="Q1442" s="734" t="s">
        <v>5024</v>
      </c>
      <c r="R1442" t="s">
        <v>6966</v>
      </c>
    </row>
    <row r="1443" spans="1:18">
      <c r="A1443" s="721"/>
      <c r="B1443" s="738">
        <v>4</v>
      </c>
      <c r="C1443" s="722" t="s">
        <v>5033</v>
      </c>
      <c r="D1443" s="723" t="s">
        <v>23</v>
      </c>
      <c r="E1443" s="733" t="s">
        <v>254</v>
      </c>
      <c r="F1443" s="733" t="s">
        <v>22</v>
      </c>
      <c r="G1443" s="774">
        <v>40751</v>
      </c>
      <c r="H1443" s="724">
        <f t="shared" ca="1" si="23"/>
        <v>8</v>
      </c>
      <c r="I1443" s="725" t="s">
        <v>1403</v>
      </c>
      <c r="J1443" s="733" t="s">
        <v>6624</v>
      </c>
      <c r="K1443" s="733" t="s">
        <v>6622</v>
      </c>
      <c r="L1443" s="726"/>
      <c r="M1443" s="726" t="s">
        <v>6426</v>
      </c>
      <c r="N1443" s="722" t="s">
        <v>4862</v>
      </c>
      <c r="O1443" s="733" t="s">
        <v>6640</v>
      </c>
      <c r="P1443" s="734" t="s">
        <v>5032</v>
      </c>
      <c r="Q1443" s="734" t="s">
        <v>5024</v>
      </c>
      <c r="R1443" t="s">
        <v>6966</v>
      </c>
    </row>
    <row r="1444" spans="1:18">
      <c r="A1444" s="721"/>
      <c r="B1444" s="738">
        <v>5</v>
      </c>
      <c r="C1444" s="722" t="s">
        <v>6852</v>
      </c>
      <c r="D1444" s="723" t="s">
        <v>16</v>
      </c>
      <c r="E1444" s="733" t="s">
        <v>254</v>
      </c>
      <c r="F1444" s="733"/>
      <c r="G1444" s="774"/>
      <c r="H1444" s="724"/>
      <c r="I1444" s="725" t="s">
        <v>1403</v>
      </c>
      <c r="J1444" s="733" t="s">
        <v>6624</v>
      </c>
      <c r="K1444" s="733" t="s">
        <v>6622</v>
      </c>
      <c r="L1444" s="726"/>
      <c r="M1444" s="726" t="s">
        <v>6426</v>
      </c>
      <c r="N1444" s="722" t="s">
        <v>4862</v>
      </c>
      <c r="O1444" s="733" t="s">
        <v>6640</v>
      </c>
      <c r="P1444" s="734"/>
      <c r="Q1444" s="734"/>
      <c r="R1444" t="s">
        <v>6966</v>
      </c>
    </row>
    <row r="1445" spans="1:18">
      <c r="A1445" s="721">
        <v>402</v>
      </c>
      <c r="B1445" s="721">
        <v>1</v>
      </c>
      <c r="C1445" s="722" t="s">
        <v>3929</v>
      </c>
      <c r="D1445" s="723" t="s">
        <v>23</v>
      </c>
      <c r="E1445" s="733" t="s">
        <v>221</v>
      </c>
      <c r="F1445" s="765" t="s">
        <v>1375</v>
      </c>
      <c r="G1445" s="774">
        <v>24715</v>
      </c>
      <c r="H1445" s="724">
        <f t="shared" ca="1" si="23"/>
        <v>52</v>
      </c>
      <c r="I1445" s="725" t="s">
        <v>1403</v>
      </c>
      <c r="J1445" s="733" t="s">
        <v>241</v>
      </c>
      <c r="K1445" s="733" t="s">
        <v>165</v>
      </c>
      <c r="L1445" s="726"/>
      <c r="M1445" s="726" t="s">
        <v>6426</v>
      </c>
      <c r="N1445" s="722" t="s">
        <v>4862</v>
      </c>
      <c r="O1445" s="733" t="s">
        <v>222</v>
      </c>
      <c r="P1445" s="727" t="s">
        <v>5034</v>
      </c>
      <c r="Q1445" s="734" t="s">
        <v>5037</v>
      </c>
      <c r="R1445" t="s">
        <v>6966</v>
      </c>
    </row>
    <row r="1446" spans="1:18">
      <c r="A1446" s="721"/>
      <c r="B1446" s="738">
        <v>2</v>
      </c>
      <c r="C1446" s="722" t="s">
        <v>5039</v>
      </c>
      <c r="D1446" s="723" t="s">
        <v>16</v>
      </c>
      <c r="E1446" s="733" t="s">
        <v>221</v>
      </c>
      <c r="F1446" s="733" t="s">
        <v>1375</v>
      </c>
      <c r="G1446" s="774">
        <v>26746</v>
      </c>
      <c r="H1446" s="724">
        <f t="shared" ca="1" si="23"/>
        <v>47</v>
      </c>
      <c r="I1446" s="725" t="s">
        <v>1403</v>
      </c>
      <c r="J1446" s="733" t="s">
        <v>241</v>
      </c>
      <c r="K1446" s="733" t="s">
        <v>6621</v>
      </c>
      <c r="L1446" s="726"/>
      <c r="M1446" s="726" t="s">
        <v>6426</v>
      </c>
      <c r="N1446" s="722" t="s">
        <v>4862</v>
      </c>
      <c r="O1446" s="733" t="s">
        <v>245</v>
      </c>
      <c r="P1446" s="727" t="s">
        <v>5038</v>
      </c>
      <c r="Q1446" s="734" t="s">
        <v>5037</v>
      </c>
      <c r="R1446" t="s">
        <v>6966</v>
      </c>
    </row>
    <row r="1447" spans="1:18">
      <c r="A1447" s="721"/>
      <c r="B1447" s="738">
        <v>3</v>
      </c>
      <c r="C1447" s="722" t="s">
        <v>5044</v>
      </c>
      <c r="D1447" s="723" t="s">
        <v>16</v>
      </c>
      <c r="E1447" s="733" t="s">
        <v>254</v>
      </c>
      <c r="F1447" s="733" t="s">
        <v>22</v>
      </c>
      <c r="G1447" s="774">
        <v>36943</v>
      </c>
      <c r="H1447" s="724">
        <f t="shared" ca="1" si="23"/>
        <v>19</v>
      </c>
      <c r="I1447" s="725" t="s">
        <v>1403</v>
      </c>
      <c r="J1447" s="733" t="s">
        <v>262</v>
      </c>
      <c r="K1447" s="733" t="s">
        <v>6623</v>
      </c>
      <c r="L1447" s="726"/>
      <c r="M1447" s="726" t="s">
        <v>6426</v>
      </c>
      <c r="N1447" s="722" t="s">
        <v>4862</v>
      </c>
      <c r="O1447" s="733" t="s">
        <v>6640</v>
      </c>
      <c r="P1447" s="727" t="s">
        <v>5043</v>
      </c>
      <c r="Q1447" s="734" t="s">
        <v>5037</v>
      </c>
      <c r="R1447" t="s">
        <v>6966</v>
      </c>
    </row>
    <row r="1448" spans="1:18">
      <c r="A1448" s="721">
        <v>403</v>
      </c>
      <c r="B1448" s="721">
        <v>1</v>
      </c>
      <c r="C1448" s="722" t="s">
        <v>5046</v>
      </c>
      <c r="D1448" s="723" t="s">
        <v>23</v>
      </c>
      <c r="E1448" s="733" t="s">
        <v>221</v>
      </c>
      <c r="F1448" s="733" t="s">
        <v>1055</v>
      </c>
      <c r="G1448" s="774">
        <v>26599</v>
      </c>
      <c r="H1448" s="724">
        <f t="shared" ref="H1448:H1512" ca="1" si="24">DATEDIF(G1448,TODAY(),"Y")</f>
        <v>47</v>
      </c>
      <c r="I1448" s="725" t="s">
        <v>1403</v>
      </c>
      <c r="J1448" s="733" t="s">
        <v>241</v>
      </c>
      <c r="K1448" s="733" t="s">
        <v>165</v>
      </c>
      <c r="L1448" s="726"/>
      <c r="M1448" s="726" t="s">
        <v>6426</v>
      </c>
      <c r="N1448" s="722" t="s">
        <v>4862</v>
      </c>
      <c r="O1448" s="733" t="s">
        <v>222</v>
      </c>
      <c r="P1448" s="727" t="s">
        <v>5045</v>
      </c>
      <c r="Q1448" s="734" t="s">
        <v>5049</v>
      </c>
      <c r="R1448" t="s">
        <v>6966</v>
      </c>
    </row>
    <row r="1449" spans="1:18">
      <c r="A1449" s="721"/>
      <c r="B1449" s="738">
        <v>2</v>
      </c>
      <c r="C1449" s="722" t="s">
        <v>5051</v>
      </c>
      <c r="D1449" s="723" t="s">
        <v>16</v>
      </c>
      <c r="E1449" s="733" t="s">
        <v>221</v>
      </c>
      <c r="F1449" s="733" t="s">
        <v>1055</v>
      </c>
      <c r="G1449" s="774">
        <v>28671</v>
      </c>
      <c r="H1449" s="724">
        <f t="shared" ca="1" si="24"/>
        <v>41</v>
      </c>
      <c r="I1449" s="725" t="s">
        <v>1403</v>
      </c>
      <c r="J1449" s="733" t="s">
        <v>241</v>
      </c>
      <c r="K1449" s="733" t="s">
        <v>6621</v>
      </c>
      <c r="L1449" s="726"/>
      <c r="M1449" s="726" t="s">
        <v>6426</v>
      </c>
      <c r="N1449" s="722" t="s">
        <v>4862</v>
      </c>
      <c r="O1449" s="733" t="s">
        <v>245</v>
      </c>
      <c r="P1449" s="727" t="s">
        <v>5050</v>
      </c>
      <c r="Q1449" s="734" t="s">
        <v>5049</v>
      </c>
      <c r="R1449" t="s">
        <v>6966</v>
      </c>
    </row>
    <row r="1450" spans="1:18">
      <c r="A1450" s="721"/>
      <c r="B1450" s="721">
        <v>3</v>
      </c>
      <c r="C1450" s="722" t="s">
        <v>5055</v>
      </c>
      <c r="D1450" s="723" t="s">
        <v>16</v>
      </c>
      <c r="E1450" s="733" t="s">
        <v>254</v>
      </c>
      <c r="F1450" s="733" t="s">
        <v>1055</v>
      </c>
      <c r="G1450" s="774">
        <v>38222</v>
      </c>
      <c r="H1450" s="724">
        <f t="shared" ca="1" si="24"/>
        <v>15</v>
      </c>
      <c r="I1450" s="725" t="s">
        <v>1403</v>
      </c>
      <c r="J1450" s="733" t="s">
        <v>249</v>
      </c>
      <c r="K1450" s="733" t="s">
        <v>6623</v>
      </c>
      <c r="L1450" s="726"/>
      <c r="M1450" s="726" t="s">
        <v>6426</v>
      </c>
      <c r="N1450" s="722" t="s">
        <v>4862</v>
      </c>
      <c r="O1450" s="733" t="s">
        <v>6640</v>
      </c>
      <c r="P1450" s="727" t="s">
        <v>5054</v>
      </c>
      <c r="Q1450" s="734" t="s">
        <v>5049</v>
      </c>
      <c r="R1450" t="s">
        <v>6966</v>
      </c>
    </row>
    <row r="1451" spans="1:18">
      <c r="A1451" s="721"/>
      <c r="B1451" s="738">
        <v>4</v>
      </c>
      <c r="C1451" s="722" t="s">
        <v>5058</v>
      </c>
      <c r="D1451" s="723" t="s">
        <v>23</v>
      </c>
      <c r="E1451" s="733" t="s">
        <v>254</v>
      </c>
      <c r="F1451" s="733" t="s">
        <v>22</v>
      </c>
      <c r="G1451" s="774">
        <v>40388</v>
      </c>
      <c r="H1451" s="724">
        <f t="shared" ca="1" si="24"/>
        <v>9</v>
      </c>
      <c r="I1451" s="725" t="s">
        <v>1403</v>
      </c>
      <c r="J1451" s="733" t="s">
        <v>6624</v>
      </c>
      <c r="K1451" s="721" t="s">
        <v>6622</v>
      </c>
      <c r="L1451" s="726"/>
      <c r="M1451" s="726" t="s">
        <v>6426</v>
      </c>
      <c r="N1451" s="722" t="s">
        <v>4862</v>
      </c>
      <c r="O1451" s="733" t="s">
        <v>6640</v>
      </c>
      <c r="P1451" s="727" t="s">
        <v>5057</v>
      </c>
      <c r="Q1451" s="734" t="s">
        <v>5049</v>
      </c>
      <c r="R1451" t="s">
        <v>6966</v>
      </c>
    </row>
    <row r="1452" spans="1:18">
      <c r="A1452" s="721">
        <v>404</v>
      </c>
      <c r="B1452" s="721">
        <v>1</v>
      </c>
      <c r="C1452" s="722" t="s">
        <v>5060</v>
      </c>
      <c r="D1452" s="723" t="s">
        <v>23</v>
      </c>
      <c r="E1452" s="733" t="s">
        <v>221</v>
      </c>
      <c r="F1452" s="733" t="s">
        <v>376</v>
      </c>
      <c r="G1452" s="774">
        <v>30264</v>
      </c>
      <c r="H1452" s="724">
        <f t="shared" ca="1" si="24"/>
        <v>37</v>
      </c>
      <c r="I1452" s="725" t="s">
        <v>4508</v>
      </c>
      <c r="J1452" s="733" t="s">
        <v>267</v>
      </c>
      <c r="K1452" s="733" t="s">
        <v>165</v>
      </c>
      <c r="L1452" s="726"/>
      <c r="M1452" s="726" t="s">
        <v>6426</v>
      </c>
      <c r="N1452" s="722" t="s">
        <v>4862</v>
      </c>
      <c r="O1452" s="733" t="s">
        <v>222</v>
      </c>
      <c r="P1452" s="727" t="s">
        <v>5059</v>
      </c>
      <c r="Q1452" s="734" t="s">
        <v>5063</v>
      </c>
      <c r="R1452" t="s">
        <v>6966</v>
      </c>
    </row>
    <row r="1453" spans="1:18">
      <c r="A1453" s="721"/>
      <c r="B1453" s="738">
        <v>2</v>
      </c>
      <c r="C1453" s="722" t="s">
        <v>5065</v>
      </c>
      <c r="D1453" s="723" t="s">
        <v>16</v>
      </c>
      <c r="E1453" s="733" t="s">
        <v>221</v>
      </c>
      <c r="F1453" s="733" t="s">
        <v>376</v>
      </c>
      <c r="G1453" s="774">
        <v>31307</v>
      </c>
      <c r="H1453" s="724">
        <f t="shared" ca="1" si="24"/>
        <v>34</v>
      </c>
      <c r="I1453" s="725" t="s">
        <v>4508</v>
      </c>
      <c r="J1453" s="733" t="s">
        <v>267</v>
      </c>
      <c r="K1453" s="733" t="s">
        <v>6621</v>
      </c>
      <c r="L1453" s="726"/>
      <c r="M1453" s="726" t="s">
        <v>6426</v>
      </c>
      <c r="N1453" s="722" t="s">
        <v>4862</v>
      </c>
      <c r="O1453" s="733" t="s">
        <v>245</v>
      </c>
      <c r="P1453" s="727" t="s">
        <v>5064</v>
      </c>
      <c r="Q1453" s="734" t="s">
        <v>5063</v>
      </c>
      <c r="R1453" t="s">
        <v>6966</v>
      </c>
    </row>
    <row r="1454" spans="1:18">
      <c r="A1454" s="721"/>
      <c r="B1454" s="721">
        <v>3</v>
      </c>
      <c r="C1454" s="722" t="s">
        <v>5069</v>
      </c>
      <c r="D1454" s="723" t="s">
        <v>23</v>
      </c>
      <c r="E1454" s="733" t="s">
        <v>254</v>
      </c>
      <c r="F1454" s="733" t="s">
        <v>22</v>
      </c>
      <c r="G1454" s="774">
        <v>40083</v>
      </c>
      <c r="H1454" s="724">
        <f t="shared" ca="1" si="24"/>
        <v>10</v>
      </c>
      <c r="I1454" s="725" t="s">
        <v>4508</v>
      </c>
      <c r="J1454" s="733" t="s">
        <v>6624</v>
      </c>
      <c r="K1454" s="733" t="s">
        <v>6623</v>
      </c>
      <c r="L1454" s="726"/>
      <c r="M1454" s="726" t="s">
        <v>6426</v>
      </c>
      <c r="N1454" s="722" t="s">
        <v>4862</v>
      </c>
      <c r="O1454" s="733" t="s">
        <v>6640</v>
      </c>
      <c r="P1454" s="727" t="s">
        <v>5068</v>
      </c>
      <c r="Q1454" s="734" t="s">
        <v>5063</v>
      </c>
      <c r="R1454" t="s">
        <v>6966</v>
      </c>
    </row>
    <row r="1455" spans="1:18">
      <c r="A1455" s="721"/>
      <c r="B1455" s="738">
        <v>4</v>
      </c>
      <c r="C1455" s="722" t="s">
        <v>5071</v>
      </c>
      <c r="D1455" s="723" t="s">
        <v>16</v>
      </c>
      <c r="E1455" s="733" t="s">
        <v>254</v>
      </c>
      <c r="F1455" s="733" t="s">
        <v>22</v>
      </c>
      <c r="G1455" s="774">
        <v>41383</v>
      </c>
      <c r="H1455" s="724">
        <f t="shared" ca="1" si="24"/>
        <v>6</v>
      </c>
      <c r="I1455" s="725" t="s">
        <v>4508</v>
      </c>
      <c r="J1455" s="733" t="s">
        <v>6624</v>
      </c>
      <c r="K1455" s="733" t="s">
        <v>6622</v>
      </c>
      <c r="L1455" s="726"/>
      <c r="M1455" s="726" t="s">
        <v>6426</v>
      </c>
      <c r="N1455" s="722" t="s">
        <v>4862</v>
      </c>
      <c r="O1455" s="733" t="s">
        <v>6640</v>
      </c>
      <c r="P1455" s="727" t="s">
        <v>5070</v>
      </c>
      <c r="Q1455" s="734" t="s">
        <v>5063</v>
      </c>
      <c r="R1455" t="s">
        <v>6966</v>
      </c>
    </row>
    <row r="1456" spans="1:18">
      <c r="A1456" s="721">
        <v>405</v>
      </c>
      <c r="B1456" s="738">
        <v>1</v>
      </c>
      <c r="C1456" s="722" t="s">
        <v>123</v>
      </c>
      <c r="D1456" s="723" t="s">
        <v>23</v>
      </c>
      <c r="E1456" s="733" t="s">
        <v>221</v>
      </c>
      <c r="F1456" s="733" t="s">
        <v>5073</v>
      </c>
      <c r="G1456" s="774">
        <v>29757</v>
      </c>
      <c r="H1456" s="724">
        <f t="shared" ca="1" si="24"/>
        <v>38</v>
      </c>
      <c r="I1456" s="725" t="s">
        <v>1403</v>
      </c>
      <c r="J1456" s="733" t="s">
        <v>267</v>
      </c>
      <c r="K1456" s="733" t="s">
        <v>165</v>
      </c>
      <c r="L1456" s="726"/>
      <c r="M1456" s="726" t="s">
        <v>6426</v>
      </c>
      <c r="N1456" s="722" t="s">
        <v>4862</v>
      </c>
      <c r="O1456" s="733" t="s">
        <v>222</v>
      </c>
      <c r="P1456" s="734" t="s">
        <v>5072</v>
      </c>
      <c r="Q1456" s="734" t="s">
        <v>5076</v>
      </c>
      <c r="R1456" t="s">
        <v>6966</v>
      </c>
    </row>
    <row r="1457" spans="1:18">
      <c r="A1457" s="721"/>
      <c r="B1457" s="738">
        <v>2</v>
      </c>
      <c r="C1457" s="722" t="s">
        <v>5078</v>
      </c>
      <c r="D1457" s="723" t="s">
        <v>16</v>
      </c>
      <c r="E1457" s="733" t="s">
        <v>221</v>
      </c>
      <c r="F1457" s="733" t="s">
        <v>5079</v>
      </c>
      <c r="G1457" s="774">
        <v>32853</v>
      </c>
      <c r="H1457" s="724">
        <f t="shared" ca="1" si="24"/>
        <v>30</v>
      </c>
      <c r="I1457" s="725" t="s">
        <v>1403</v>
      </c>
      <c r="J1457" s="733" t="s">
        <v>267</v>
      </c>
      <c r="K1457" s="733" t="s">
        <v>6621</v>
      </c>
      <c r="L1457" s="726"/>
      <c r="M1457" s="726" t="s">
        <v>6426</v>
      </c>
      <c r="N1457" s="722" t="s">
        <v>4862</v>
      </c>
      <c r="O1457" s="733" t="s">
        <v>245</v>
      </c>
      <c r="P1457" s="734" t="s">
        <v>5077</v>
      </c>
      <c r="Q1457" s="734" t="s">
        <v>5076</v>
      </c>
      <c r="R1457" t="s">
        <v>6966</v>
      </c>
    </row>
    <row r="1458" spans="1:18">
      <c r="A1458" s="721"/>
      <c r="B1458" s="738">
        <v>3</v>
      </c>
      <c r="C1458" s="722" t="s">
        <v>5082</v>
      </c>
      <c r="D1458" s="723" t="s">
        <v>23</v>
      </c>
      <c r="E1458" s="733" t="s">
        <v>254</v>
      </c>
      <c r="F1458" s="733" t="s">
        <v>22</v>
      </c>
      <c r="G1458" s="774">
        <v>40357</v>
      </c>
      <c r="H1458" s="724">
        <f t="shared" ca="1" si="24"/>
        <v>9</v>
      </c>
      <c r="I1458" s="725" t="s">
        <v>1403</v>
      </c>
      <c r="J1458" s="733" t="s">
        <v>6624</v>
      </c>
      <c r="K1458" s="733" t="s">
        <v>6622</v>
      </c>
      <c r="L1458" s="726"/>
      <c r="M1458" s="726" t="s">
        <v>6426</v>
      </c>
      <c r="N1458" s="722" t="s">
        <v>4862</v>
      </c>
      <c r="O1458" s="733" t="s">
        <v>6640</v>
      </c>
      <c r="P1458" s="734" t="s">
        <v>5081</v>
      </c>
      <c r="Q1458" s="734" t="s">
        <v>5076</v>
      </c>
      <c r="R1458" t="s">
        <v>6966</v>
      </c>
    </row>
    <row r="1459" spans="1:18">
      <c r="A1459" s="721">
        <v>406</v>
      </c>
      <c r="B1459" s="721">
        <v>1</v>
      </c>
      <c r="C1459" s="722" t="s">
        <v>5084</v>
      </c>
      <c r="D1459" s="723" t="s">
        <v>23</v>
      </c>
      <c r="E1459" s="733" t="s">
        <v>221</v>
      </c>
      <c r="F1459" s="733" t="s">
        <v>376</v>
      </c>
      <c r="G1459" s="774">
        <v>29376</v>
      </c>
      <c r="H1459" s="724">
        <f t="shared" ca="1" si="24"/>
        <v>39</v>
      </c>
      <c r="I1459" s="725" t="s">
        <v>4508</v>
      </c>
      <c r="J1459" s="733" t="s">
        <v>267</v>
      </c>
      <c r="K1459" s="733" t="s">
        <v>165</v>
      </c>
      <c r="L1459" s="726"/>
      <c r="M1459" s="726" t="s">
        <v>6426</v>
      </c>
      <c r="N1459" s="722" t="s">
        <v>4862</v>
      </c>
      <c r="O1459" s="733" t="s">
        <v>222</v>
      </c>
      <c r="P1459" s="734" t="s">
        <v>5083</v>
      </c>
      <c r="Q1459" s="734" t="s">
        <v>5086</v>
      </c>
      <c r="R1459" t="s">
        <v>6966</v>
      </c>
    </row>
    <row r="1460" spans="1:18">
      <c r="A1460" s="721"/>
      <c r="B1460" s="738">
        <v>2</v>
      </c>
      <c r="C1460" s="722" t="s">
        <v>5089</v>
      </c>
      <c r="D1460" s="723" t="s">
        <v>16</v>
      </c>
      <c r="E1460" s="733" t="s">
        <v>221</v>
      </c>
      <c r="F1460" s="733" t="s">
        <v>376</v>
      </c>
      <c r="G1460" s="774">
        <v>32212</v>
      </c>
      <c r="H1460" s="724">
        <f t="shared" ca="1" si="24"/>
        <v>32</v>
      </c>
      <c r="I1460" s="725" t="s">
        <v>4508</v>
      </c>
      <c r="J1460" s="733" t="s">
        <v>267</v>
      </c>
      <c r="K1460" s="733" t="s">
        <v>6621</v>
      </c>
      <c r="L1460" s="726"/>
      <c r="M1460" s="726" t="s">
        <v>6426</v>
      </c>
      <c r="N1460" s="722" t="s">
        <v>4862</v>
      </c>
      <c r="O1460" s="733" t="s">
        <v>245</v>
      </c>
      <c r="P1460" s="734" t="s">
        <v>5088</v>
      </c>
      <c r="Q1460" s="734" t="s">
        <v>5086</v>
      </c>
      <c r="R1460" t="s">
        <v>6966</v>
      </c>
    </row>
    <row r="1461" spans="1:18">
      <c r="A1461" s="721"/>
      <c r="B1461" s="721">
        <v>3</v>
      </c>
      <c r="C1461" s="722" t="s">
        <v>5093</v>
      </c>
      <c r="D1461" s="723" t="s">
        <v>23</v>
      </c>
      <c r="E1461" s="733" t="s">
        <v>254</v>
      </c>
      <c r="F1461" s="733" t="s">
        <v>22</v>
      </c>
      <c r="G1461" s="774">
        <v>39964</v>
      </c>
      <c r="H1461" s="724">
        <f t="shared" ca="1" si="24"/>
        <v>10</v>
      </c>
      <c r="I1461" s="725" t="s">
        <v>4508</v>
      </c>
      <c r="J1461" s="721" t="s">
        <v>249</v>
      </c>
      <c r="K1461" s="733" t="s">
        <v>6623</v>
      </c>
      <c r="L1461" s="726"/>
      <c r="M1461" s="726" t="s">
        <v>6426</v>
      </c>
      <c r="N1461" s="722" t="s">
        <v>4862</v>
      </c>
      <c r="O1461" s="733" t="s">
        <v>6640</v>
      </c>
      <c r="P1461" s="727" t="s">
        <v>5092</v>
      </c>
      <c r="Q1461" s="734" t="s">
        <v>5086</v>
      </c>
      <c r="R1461" t="s">
        <v>6966</v>
      </c>
    </row>
    <row r="1462" spans="1:18">
      <c r="A1462" s="721"/>
      <c r="B1462" s="738">
        <v>4</v>
      </c>
      <c r="C1462" s="722" t="s">
        <v>5096</v>
      </c>
      <c r="D1462" s="723" t="s">
        <v>23</v>
      </c>
      <c r="E1462" s="733" t="s">
        <v>254</v>
      </c>
      <c r="F1462" s="733" t="s">
        <v>230</v>
      </c>
      <c r="G1462" s="774">
        <v>40965</v>
      </c>
      <c r="H1462" s="724">
        <f t="shared" ca="1" si="24"/>
        <v>8</v>
      </c>
      <c r="I1462" s="725" t="s">
        <v>4508</v>
      </c>
      <c r="J1462" s="733" t="s">
        <v>6624</v>
      </c>
      <c r="K1462" s="733" t="s">
        <v>6622</v>
      </c>
      <c r="L1462" s="726"/>
      <c r="M1462" s="726" t="s">
        <v>6426</v>
      </c>
      <c r="N1462" s="722" t="s">
        <v>4862</v>
      </c>
      <c r="O1462" s="733" t="s">
        <v>6640</v>
      </c>
      <c r="P1462" s="727" t="s">
        <v>5095</v>
      </c>
      <c r="Q1462" s="734" t="s">
        <v>5086</v>
      </c>
      <c r="R1462" t="s">
        <v>6966</v>
      </c>
    </row>
    <row r="1463" spans="1:18">
      <c r="A1463" s="721">
        <v>407</v>
      </c>
      <c r="B1463" s="721">
        <v>1</v>
      </c>
      <c r="C1463" s="722" t="s">
        <v>5098</v>
      </c>
      <c r="D1463" s="723" t="s">
        <v>23</v>
      </c>
      <c r="E1463" s="721" t="s">
        <v>221</v>
      </c>
      <c r="F1463" s="721" t="s">
        <v>2470</v>
      </c>
      <c r="G1463" s="774">
        <v>29996</v>
      </c>
      <c r="H1463" s="724">
        <f t="shared" ca="1" si="24"/>
        <v>38</v>
      </c>
      <c r="I1463" s="725" t="s">
        <v>1403</v>
      </c>
      <c r="J1463" s="721" t="s">
        <v>267</v>
      </c>
      <c r="K1463" s="721" t="s">
        <v>165</v>
      </c>
      <c r="L1463" s="726"/>
      <c r="M1463" s="726" t="s">
        <v>6426</v>
      </c>
      <c r="N1463" s="722" t="s">
        <v>4862</v>
      </c>
      <c r="O1463" s="721" t="s">
        <v>222</v>
      </c>
      <c r="P1463" s="734" t="s">
        <v>5097</v>
      </c>
      <c r="Q1463" s="734" t="s">
        <v>5100</v>
      </c>
      <c r="R1463" t="s">
        <v>6966</v>
      </c>
    </row>
    <row r="1464" spans="1:18">
      <c r="A1464" s="721"/>
      <c r="B1464" s="738">
        <v>2</v>
      </c>
      <c r="C1464" s="722" t="s">
        <v>5102</v>
      </c>
      <c r="D1464" s="723" t="s">
        <v>16</v>
      </c>
      <c r="E1464" s="733" t="s">
        <v>221</v>
      </c>
      <c r="F1464" s="733" t="s">
        <v>452</v>
      </c>
      <c r="G1464" s="774">
        <v>32314</v>
      </c>
      <c r="H1464" s="724">
        <f t="shared" ca="1" si="24"/>
        <v>31</v>
      </c>
      <c r="I1464" s="725" t="s">
        <v>1403</v>
      </c>
      <c r="J1464" s="733" t="s">
        <v>258</v>
      </c>
      <c r="K1464" s="733" t="s">
        <v>6621</v>
      </c>
      <c r="L1464" s="726"/>
      <c r="M1464" s="726" t="s">
        <v>6426</v>
      </c>
      <c r="N1464" s="722" t="s">
        <v>4862</v>
      </c>
      <c r="O1464" s="733" t="s">
        <v>245</v>
      </c>
      <c r="P1464" s="734" t="s">
        <v>5101</v>
      </c>
      <c r="Q1464" s="734" t="s">
        <v>5100</v>
      </c>
      <c r="R1464" t="s">
        <v>6966</v>
      </c>
    </row>
    <row r="1465" spans="1:18">
      <c r="A1465" s="721"/>
      <c r="B1465" s="721">
        <v>3</v>
      </c>
      <c r="C1465" s="722" t="s">
        <v>5106</v>
      </c>
      <c r="D1465" s="723" t="s">
        <v>16</v>
      </c>
      <c r="E1465" s="733" t="s">
        <v>254</v>
      </c>
      <c r="F1465" s="733" t="s">
        <v>2442</v>
      </c>
      <c r="G1465" s="774">
        <v>39955</v>
      </c>
      <c r="H1465" s="724">
        <f t="shared" ca="1" si="24"/>
        <v>10</v>
      </c>
      <c r="I1465" s="725" t="s">
        <v>1403</v>
      </c>
      <c r="J1465" s="733" t="s">
        <v>249</v>
      </c>
      <c r="K1465" s="733" t="s">
        <v>6623</v>
      </c>
      <c r="L1465" s="726"/>
      <c r="M1465" s="726" t="s">
        <v>6426</v>
      </c>
      <c r="N1465" s="722" t="s">
        <v>4862</v>
      </c>
      <c r="O1465" s="733" t="s">
        <v>6640</v>
      </c>
      <c r="P1465" s="734" t="s">
        <v>5105</v>
      </c>
      <c r="Q1465" s="734" t="s">
        <v>5100</v>
      </c>
      <c r="R1465" t="s">
        <v>6966</v>
      </c>
    </row>
    <row r="1466" spans="1:18">
      <c r="A1466" s="721"/>
      <c r="B1466" s="738">
        <v>4</v>
      </c>
      <c r="C1466" s="722" t="s">
        <v>5108</v>
      </c>
      <c r="D1466" s="723" t="s">
        <v>23</v>
      </c>
      <c r="E1466" s="733" t="s">
        <v>254</v>
      </c>
      <c r="F1466" s="733" t="s">
        <v>452</v>
      </c>
      <c r="G1466" s="774">
        <v>42301</v>
      </c>
      <c r="H1466" s="724">
        <f t="shared" ca="1" si="24"/>
        <v>4</v>
      </c>
      <c r="I1466" s="747" t="s">
        <v>1403</v>
      </c>
      <c r="J1466" s="733" t="s">
        <v>6624</v>
      </c>
      <c r="K1466" s="733" t="s">
        <v>6622</v>
      </c>
      <c r="L1466" s="726"/>
      <c r="M1466" s="726" t="s">
        <v>6426</v>
      </c>
      <c r="N1466" s="722" t="s">
        <v>4862</v>
      </c>
      <c r="O1466" s="733" t="s">
        <v>6640</v>
      </c>
      <c r="P1466" s="736" t="s">
        <v>5107</v>
      </c>
      <c r="Q1466" s="734" t="s">
        <v>5100</v>
      </c>
      <c r="R1466" t="s">
        <v>6966</v>
      </c>
    </row>
    <row r="1467" spans="1:18">
      <c r="A1467" s="721">
        <v>408</v>
      </c>
      <c r="B1467" s="721">
        <v>1</v>
      </c>
      <c r="C1467" s="722" t="s">
        <v>5110</v>
      </c>
      <c r="D1467" s="723" t="s">
        <v>23</v>
      </c>
      <c r="E1467" s="733" t="s">
        <v>221</v>
      </c>
      <c r="F1467" s="733" t="s">
        <v>5111</v>
      </c>
      <c r="G1467" s="774">
        <v>30082</v>
      </c>
      <c r="H1467" s="724">
        <f t="shared" ca="1" si="24"/>
        <v>37</v>
      </c>
      <c r="I1467" s="725" t="s">
        <v>1403</v>
      </c>
      <c r="J1467" s="733" t="s">
        <v>241</v>
      </c>
      <c r="K1467" s="733" t="s">
        <v>165</v>
      </c>
      <c r="L1467" s="726"/>
      <c r="M1467" s="726" t="s">
        <v>6426</v>
      </c>
      <c r="N1467" s="722" t="s">
        <v>4862</v>
      </c>
      <c r="O1467" s="733" t="s">
        <v>222</v>
      </c>
      <c r="P1467" s="734" t="s">
        <v>5109</v>
      </c>
      <c r="Q1467" s="734" t="s">
        <v>5114</v>
      </c>
      <c r="R1467" t="s">
        <v>6966</v>
      </c>
    </row>
    <row r="1468" spans="1:18">
      <c r="A1468" s="721"/>
      <c r="B1468" s="721">
        <v>2</v>
      </c>
      <c r="C1468" s="722" t="s">
        <v>5116</v>
      </c>
      <c r="D1468" s="723" t="s">
        <v>16</v>
      </c>
      <c r="E1468" s="733" t="s">
        <v>221</v>
      </c>
      <c r="F1468" s="733" t="s">
        <v>1055</v>
      </c>
      <c r="G1468" s="774">
        <v>30079</v>
      </c>
      <c r="H1468" s="724">
        <f t="shared" ca="1" si="24"/>
        <v>37</v>
      </c>
      <c r="I1468" s="725" t="s">
        <v>1403</v>
      </c>
      <c r="J1468" s="733" t="s">
        <v>241</v>
      </c>
      <c r="K1468" s="733" t="s">
        <v>165</v>
      </c>
      <c r="L1468" s="726"/>
      <c r="M1468" s="726" t="s">
        <v>6426</v>
      </c>
      <c r="N1468" s="722" t="s">
        <v>4862</v>
      </c>
      <c r="O1468" s="733" t="s">
        <v>245</v>
      </c>
      <c r="P1468" s="734" t="s">
        <v>5115</v>
      </c>
      <c r="Q1468" s="734" t="s">
        <v>5114</v>
      </c>
      <c r="R1468" t="s">
        <v>6966</v>
      </c>
    </row>
    <row r="1469" spans="1:18">
      <c r="A1469" s="721"/>
      <c r="B1469" s="721">
        <v>3</v>
      </c>
      <c r="C1469" s="722" t="s">
        <v>5118</v>
      </c>
      <c r="D1469" s="723" t="s">
        <v>16</v>
      </c>
      <c r="E1469" s="733" t="s">
        <v>254</v>
      </c>
      <c r="F1469" s="733" t="s">
        <v>5119</v>
      </c>
      <c r="G1469" s="774">
        <v>39568</v>
      </c>
      <c r="H1469" s="724">
        <f t="shared" ca="1" si="24"/>
        <v>11</v>
      </c>
      <c r="I1469" s="725" t="s">
        <v>1403</v>
      </c>
      <c r="J1469" s="733" t="s">
        <v>249</v>
      </c>
      <c r="K1469" s="733" t="s">
        <v>6623</v>
      </c>
      <c r="L1469" s="726"/>
      <c r="M1469" s="726" t="s">
        <v>6426</v>
      </c>
      <c r="N1469" s="722" t="s">
        <v>4862</v>
      </c>
      <c r="O1469" s="733" t="s">
        <v>6640</v>
      </c>
      <c r="P1469" s="734" t="s">
        <v>5117</v>
      </c>
      <c r="Q1469" s="734" t="s">
        <v>5114</v>
      </c>
      <c r="R1469" t="s">
        <v>6966</v>
      </c>
    </row>
    <row r="1470" spans="1:18">
      <c r="A1470" s="721"/>
      <c r="B1470" s="721">
        <v>4</v>
      </c>
      <c r="C1470" s="722" t="s">
        <v>5121</v>
      </c>
      <c r="D1470" s="723" t="s">
        <v>16</v>
      </c>
      <c r="E1470" s="733" t="s">
        <v>254</v>
      </c>
      <c r="F1470" s="733" t="s">
        <v>2792</v>
      </c>
      <c r="G1470" s="774">
        <v>41678</v>
      </c>
      <c r="H1470" s="724">
        <f t="shared" ca="1" si="24"/>
        <v>6</v>
      </c>
      <c r="I1470" s="725" t="s">
        <v>1403</v>
      </c>
      <c r="J1470" s="733" t="s">
        <v>6624</v>
      </c>
      <c r="K1470" s="733" t="s">
        <v>6622</v>
      </c>
      <c r="L1470" s="726"/>
      <c r="M1470" s="726" t="s">
        <v>6426</v>
      </c>
      <c r="N1470" s="722" t="s">
        <v>4862</v>
      </c>
      <c r="O1470" s="733" t="s">
        <v>6640</v>
      </c>
      <c r="P1470" s="736" t="s">
        <v>5120</v>
      </c>
      <c r="Q1470" s="734" t="s">
        <v>5114</v>
      </c>
      <c r="R1470" t="s">
        <v>6966</v>
      </c>
    </row>
    <row r="1471" spans="1:18">
      <c r="A1471" s="721">
        <v>409</v>
      </c>
      <c r="B1471" s="766">
        <v>1</v>
      </c>
      <c r="C1471" s="722" t="s">
        <v>5123</v>
      </c>
      <c r="D1471" s="723" t="s">
        <v>16</v>
      </c>
      <c r="E1471" s="733" t="s">
        <v>221</v>
      </c>
      <c r="F1471" s="733" t="s">
        <v>376</v>
      </c>
      <c r="G1471" s="774">
        <v>25005</v>
      </c>
      <c r="H1471" s="724">
        <f t="shared" ca="1" si="24"/>
        <v>51</v>
      </c>
      <c r="I1471" s="747" t="s">
        <v>4508</v>
      </c>
      <c r="J1471" s="733" t="s">
        <v>267</v>
      </c>
      <c r="K1471" s="733" t="s">
        <v>6621</v>
      </c>
      <c r="L1471" s="726"/>
      <c r="M1471" s="726" t="s">
        <v>6426</v>
      </c>
      <c r="N1471" s="722" t="s">
        <v>4862</v>
      </c>
      <c r="O1471" s="733" t="s">
        <v>222</v>
      </c>
      <c r="P1471" s="734" t="s">
        <v>5122</v>
      </c>
      <c r="Q1471" s="734" t="s">
        <v>5126</v>
      </c>
      <c r="R1471" t="s">
        <v>6966</v>
      </c>
    </row>
    <row r="1472" spans="1:18">
      <c r="A1472" s="721"/>
      <c r="B1472" s="766">
        <v>2</v>
      </c>
      <c r="C1472" s="722" t="s">
        <v>5129</v>
      </c>
      <c r="D1472" s="723" t="s">
        <v>23</v>
      </c>
      <c r="E1472" s="733" t="s">
        <v>254</v>
      </c>
      <c r="F1472" s="733" t="s">
        <v>376</v>
      </c>
      <c r="G1472" s="774">
        <v>33405</v>
      </c>
      <c r="H1472" s="724">
        <f t="shared" ca="1" si="24"/>
        <v>28</v>
      </c>
      <c r="I1472" s="747" t="s">
        <v>4508</v>
      </c>
      <c r="J1472" s="733" t="s">
        <v>258</v>
      </c>
      <c r="K1472" s="733" t="s">
        <v>6623</v>
      </c>
      <c r="L1472" s="726"/>
      <c r="M1472" s="726" t="s">
        <v>6426</v>
      </c>
      <c r="N1472" s="722" t="s">
        <v>4862</v>
      </c>
      <c r="O1472" s="733" t="s">
        <v>6640</v>
      </c>
      <c r="P1472" s="734" t="s">
        <v>5128</v>
      </c>
      <c r="Q1472" s="734" t="s">
        <v>5126</v>
      </c>
      <c r="R1472" t="s">
        <v>6966</v>
      </c>
    </row>
    <row r="1473" spans="1:18">
      <c r="A1473" s="721"/>
      <c r="B1473" s="766">
        <v>3</v>
      </c>
      <c r="C1473" s="722" t="s">
        <v>5132</v>
      </c>
      <c r="D1473" s="723" t="s">
        <v>23</v>
      </c>
      <c r="E1473" s="733" t="s">
        <v>254</v>
      </c>
      <c r="F1473" s="733" t="s">
        <v>230</v>
      </c>
      <c r="G1473" s="774">
        <v>36670</v>
      </c>
      <c r="H1473" s="724">
        <f t="shared" ca="1" si="24"/>
        <v>19</v>
      </c>
      <c r="I1473" s="747" t="s">
        <v>4508</v>
      </c>
      <c r="J1473" s="733" t="s">
        <v>262</v>
      </c>
      <c r="K1473" s="733" t="s">
        <v>6623</v>
      </c>
      <c r="L1473" s="726"/>
      <c r="M1473" s="726" t="s">
        <v>6426</v>
      </c>
      <c r="N1473" s="722" t="s">
        <v>4862</v>
      </c>
      <c r="O1473" s="733" t="s">
        <v>6640</v>
      </c>
      <c r="P1473" s="734" t="s">
        <v>5131</v>
      </c>
      <c r="Q1473" s="734" t="s">
        <v>5126</v>
      </c>
      <c r="R1473" t="s">
        <v>6966</v>
      </c>
    </row>
    <row r="1474" spans="1:18">
      <c r="A1474" s="721"/>
      <c r="B1474" s="766">
        <v>4</v>
      </c>
      <c r="C1474" s="722" t="s">
        <v>5134</v>
      </c>
      <c r="D1474" s="723" t="s">
        <v>16</v>
      </c>
      <c r="E1474" s="733" t="s">
        <v>254</v>
      </c>
      <c r="F1474" s="733" t="s">
        <v>230</v>
      </c>
      <c r="G1474" s="774">
        <v>37636</v>
      </c>
      <c r="H1474" s="724">
        <f t="shared" ca="1" si="24"/>
        <v>17</v>
      </c>
      <c r="I1474" s="747" t="s">
        <v>4508</v>
      </c>
      <c r="J1474" s="733" t="s">
        <v>249</v>
      </c>
      <c r="K1474" s="733" t="s">
        <v>6623</v>
      </c>
      <c r="L1474" s="726"/>
      <c r="M1474" s="726" t="s">
        <v>6426</v>
      </c>
      <c r="N1474" s="722" t="s">
        <v>4862</v>
      </c>
      <c r="O1474" s="733" t="s">
        <v>6640</v>
      </c>
      <c r="P1474" s="734" t="s">
        <v>5133</v>
      </c>
      <c r="Q1474" s="734" t="s">
        <v>5126</v>
      </c>
      <c r="R1474" t="s">
        <v>6966</v>
      </c>
    </row>
    <row r="1475" spans="1:18">
      <c r="A1475" s="721"/>
      <c r="B1475" s="766">
        <v>5</v>
      </c>
      <c r="C1475" s="722" t="s">
        <v>5136</v>
      </c>
      <c r="D1475" s="723" t="s">
        <v>23</v>
      </c>
      <c r="E1475" s="733" t="s">
        <v>254</v>
      </c>
      <c r="F1475" s="733" t="s">
        <v>230</v>
      </c>
      <c r="G1475" s="774">
        <v>38544</v>
      </c>
      <c r="H1475" s="724">
        <f t="shared" ca="1" si="24"/>
        <v>14</v>
      </c>
      <c r="I1475" s="747" t="s">
        <v>4508</v>
      </c>
      <c r="J1475" s="733" t="s">
        <v>249</v>
      </c>
      <c r="K1475" s="733" t="s">
        <v>6623</v>
      </c>
      <c r="L1475" s="726"/>
      <c r="M1475" s="726" t="s">
        <v>6426</v>
      </c>
      <c r="N1475" s="722" t="s">
        <v>4862</v>
      </c>
      <c r="O1475" s="733" t="s">
        <v>6640</v>
      </c>
      <c r="P1475" s="734" t="s">
        <v>5135</v>
      </c>
      <c r="Q1475" s="734" t="s">
        <v>5126</v>
      </c>
      <c r="R1475" t="s">
        <v>6966</v>
      </c>
    </row>
    <row r="1476" spans="1:18">
      <c r="A1476" s="721">
        <v>410</v>
      </c>
      <c r="B1476" s="721">
        <v>1</v>
      </c>
      <c r="C1476" s="722" t="s">
        <v>5138</v>
      </c>
      <c r="D1476" s="723" t="s">
        <v>23</v>
      </c>
      <c r="E1476" s="733" t="s">
        <v>221</v>
      </c>
      <c r="F1476" s="733" t="s">
        <v>5139</v>
      </c>
      <c r="G1476" s="774">
        <v>28307</v>
      </c>
      <c r="H1476" s="724">
        <f t="shared" ca="1" si="24"/>
        <v>42</v>
      </c>
      <c r="I1476" s="747" t="s">
        <v>1403</v>
      </c>
      <c r="J1476" s="733" t="s">
        <v>241</v>
      </c>
      <c r="K1476" s="733" t="s">
        <v>165</v>
      </c>
      <c r="L1476" s="726"/>
      <c r="M1476" s="726" t="s">
        <v>6426</v>
      </c>
      <c r="N1476" s="722" t="s">
        <v>4862</v>
      </c>
      <c r="O1476" s="733" t="s">
        <v>222</v>
      </c>
      <c r="P1476" s="736" t="s">
        <v>5137</v>
      </c>
      <c r="Q1476" s="734" t="s">
        <v>5141</v>
      </c>
      <c r="R1476" t="s">
        <v>6966</v>
      </c>
    </row>
    <row r="1477" spans="1:18">
      <c r="A1477" s="721"/>
      <c r="B1477" s="721">
        <v>2</v>
      </c>
      <c r="C1477" s="722" t="s">
        <v>5143</v>
      </c>
      <c r="D1477" s="723" t="s">
        <v>16</v>
      </c>
      <c r="E1477" s="733" t="s">
        <v>221</v>
      </c>
      <c r="F1477" s="733" t="s">
        <v>5144</v>
      </c>
      <c r="G1477" s="774">
        <v>28672</v>
      </c>
      <c r="H1477" s="724">
        <f t="shared" ca="1" si="24"/>
        <v>41</v>
      </c>
      <c r="I1477" s="747" t="s">
        <v>1403</v>
      </c>
      <c r="J1477" s="733" t="s">
        <v>241</v>
      </c>
      <c r="K1477" s="733" t="s">
        <v>165</v>
      </c>
      <c r="L1477" s="726"/>
      <c r="M1477" s="726" t="s">
        <v>6426</v>
      </c>
      <c r="N1477" s="722" t="s">
        <v>4862</v>
      </c>
      <c r="O1477" s="733" t="s">
        <v>245</v>
      </c>
      <c r="P1477" s="736" t="s">
        <v>5142</v>
      </c>
      <c r="Q1477" s="734" t="s">
        <v>5141</v>
      </c>
      <c r="R1477" t="s">
        <v>6966</v>
      </c>
    </row>
    <row r="1478" spans="1:18">
      <c r="A1478" s="721"/>
      <c r="B1478" s="721">
        <v>3</v>
      </c>
      <c r="C1478" s="722" t="s">
        <v>5148</v>
      </c>
      <c r="D1478" s="723" t="s">
        <v>16</v>
      </c>
      <c r="E1478" s="733" t="s">
        <v>254</v>
      </c>
      <c r="F1478" s="733" t="s">
        <v>5144</v>
      </c>
      <c r="G1478" s="774">
        <v>35940</v>
      </c>
      <c r="H1478" s="724">
        <f t="shared" ca="1" si="24"/>
        <v>21</v>
      </c>
      <c r="I1478" s="747" t="s">
        <v>1403</v>
      </c>
      <c r="J1478" s="733" t="s">
        <v>320</v>
      </c>
      <c r="K1478" s="733" t="s">
        <v>6623</v>
      </c>
      <c r="L1478" s="726"/>
      <c r="M1478" s="726" t="s">
        <v>6426</v>
      </c>
      <c r="N1478" s="722" t="s">
        <v>4862</v>
      </c>
      <c r="O1478" s="733" t="s">
        <v>6640</v>
      </c>
      <c r="P1478" s="736" t="s">
        <v>5147</v>
      </c>
      <c r="Q1478" s="734" t="s">
        <v>5141</v>
      </c>
      <c r="R1478" t="s">
        <v>6966</v>
      </c>
    </row>
    <row r="1479" spans="1:18">
      <c r="A1479" s="721"/>
      <c r="B1479" s="721">
        <v>4</v>
      </c>
      <c r="C1479" s="722" t="s">
        <v>5151</v>
      </c>
      <c r="D1479" s="723" t="s">
        <v>23</v>
      </c>
      <c r="E1479" s="733" t="s">
        <v>254</v>
      </c>
      <c r="F1479" s="733" t="s">
        <v>5144</v>
      </c>
      <c r="G1479" s="774">
        <v>37199</v>
      </c>
      <c r="H1479" s="724">
        <f t="shared" ca="1" si="24"/>
        <v>18</v>
      </c>
      <c r="I1479" s="747" t="s">
        <v>1403</v>
      </c>
      <c r="J1479" s="733" t="s">
        <v>320</v>
      </c>
      <c r="K1479" s="733" t="s">
        <v>6623</v>
      </c>
      <c r="L1479" s="726"/>
      <c r="M1479" s="726" t="s">
        <v>6426</v>
      </c>
      <c r="N1479" s="722" t="s">
        <v>4862</v>
      </c>
      <c r="O1479" s="733" t="s">
        <v>6640</v>
      </c>
      <c r="P1479" s="736" t="s">
        <v>5150</v>
      </c>
      <c r="Q1479" s="734" t="s">
        <v>5141</v>
      </c>
      <c r="R1479" t="s">
        <v>6966</v>
      </c>
    </row>
    <row r="1480" spans="1:18">
      <c r="A1480" s="721"/>
      <c r="B1480" s="738">
        <v>5</v>
      </c>
      <c r="C1480" s="722" t="s">
        <v>5153</v>
      </c>
      <c r="D1480" s="723" t="s">
        <v>23</v>
      </c>
      <c r="E1480" s="733" t="s">
        <v>254</v>
      </c>
      <c r="F1480" s="733" t="s">
        <v>5144</v>
      </c>
      <c r="G1480" s="774">
        <v>38737</v>
      </c>
      <c r="H1480" s="724">
        <f t="shared" ca="1" si="24"/>
        <v>14</v>
      </c>
      <c r="I1480" s="747" t="s">
        <v>1403</v>
      </c>
      <c r="J1480" s="733" t="s">
        <v>249</v>
      </c>
      <c r="K1480" s="733" t="s">
        <v>6623</v>
      </c>
      <c r="L1480" s="726"/>
      <c r="M1480" s="726" t="s">
        <v>6426</v>
      </c>
      <c r="N1480" s="722" t="s">
        <v>4862</v>
      </c>
      <c r="O1480" s="733" t="s">
        <v>6640</v>
      </c>
      <c r="P1480" s="736" t="s">
        <v>5152</v>
      </c>
      <c r="Q1480" s="734" t="s">
        <v>5141</v>
      </c>
      <c r="R1480" t="s">
        <v>6966</v>
      </c>
    </row>
    <row r="1481" spans="1:18">
      <c r="A1481" s="721">
        <v>411</v>
      </c>
      <c r="B1481" s="738">
        <v>1</v>
      </c>
      <c r="C1481" s="722" t="s">
        <v>5155</v>
      </c>
      <c r="D1481" s="723" t="s">
        <v>23</v>
      </c>
      <c r="E1481" s="721" t="s">
        <v>221</v>
      </c>
      <c r="F1481" s="721" t="s">
        <v>288</v>
      </c>
      <c r="G1481" s="774">
        <v>27551</v>
      </c>
      <c r="H1481" s="724">
        <f t="shared" ca="1" si="24"/>
        <v>44</v>
      </c>
      <c r="I1481" s="725" t="s">
        <v>1403</v>
      </c>
      <c r="J1481" s="721" t="s">
        <v>258</v>
      </c>
      <c r="K1481" s="721" t="s">
        <v>224</v>
      </c>
      <c r="L1481" s="726"/>
      <c r="M1481" s="726" t="s">
        <v>6426</v>
      </c>
      <c r="N1481" s="722" t="s">
        <v>4862</v>
      </c>
      <c r="O1481" s="721" t="s">
        <v>222</v>
      </c>
      <c r="P1481" s="722" t="s">
        <v>5154</v>
      </c>
      <c r="Q1481" s="722" t="s">
        <v>5156</v>
      </c>
      <c r="R1481" t="s">
        <v>6966</v>
      </c>
    </row>
    <row r="1482" spans="1:18">
      <c r="A1482" s="721"/>
      <c r="B1482" s="738">
        <v>2</v>
      </c>
      <c r="C1482" s="722" t="s">
        <v>5159</v>
      </c>
      <c r="D1482" s="723" t="s">
        <v>16</v>
      </c>
      <c r="E1482" s="721" t="s">
        <v>221</v>
      </c>
      <c r="F1482" s="721" t="s">
        <v>288</v>
      </c>
      <c r="G1482" s="774">
        <v>27710</v>
      </c>
      <c r="H1482" s="724">
        <f t="shared" ca="1" si="24"/>
        <v>44</v>
      </c>
      <c r="I1482" s="725" t="s">
        <v>1403</v>
      </c>
      <c r="J1482" s="721" t="s">
        <v>241</v>
      </c>
      <c r="K1482" s="721" t="s">
        <v>6621</v>
      </c>
      <c r="L1482" s="726"/>
      <c r="M1482" s="726" t="s">
        <v>6426</v>
      </c>
      <c r="N1482" s="722" t="s">
        <v>4862</v>
      </c>
      <c r="O1482" s="721" t="s">
        <v>245</v>
      </c>
      <c r="P1482" s="722" t="s">
        <v>5158</v>
      </c>
      <c r="Q1482" s="722" t="s">
        <v>5156</v>
      </c>
      <c r="R1482" t="s">
        <v>6966</v>
      </c>
    </row>
    <row r="1483" spans="1:18">
      <c r="A1483" s="721"/>
      <c r="B1483" s="738">
        <v>3</v>
      </c>
      <c r="C1483" s="722" t="s">
        <v>5162</v>
      </c>
      <c r="D1483" s="723" t="s">
        <v>23</v>
      </c>
      <c r="E1483" s="721" t="s">
        <v>254</v>
      </c>
      <c r="F1483" s="721" t="s">
        <v>288</v>
      </c>
      <c r="G1483" s="774">
        <v>37187</v>
      </c>
      <c r="H1483" s="724">
        <f t="shared" ca="1" si="24"/>
        <v>18</v>
      </c>
      <c r="I1483" s="725" t="s">
        <v>1403</v>
      </c>
      <c r="J1483" s="721" t="s">
        <v>241</v>
      </c>
      <c r="K1483" s="721" t="s">
        <v>6623</v>
      </c>
      <c r="L1483" s="726"/>
      <c r="M1483" s="726" t="s">
        <v>6426</v>
      </c>
      <c r="N1483" s="722" t="s">
        <v>4862</v>
      </c>
      <c r="O1483" s="721" t="s">
        <v>6640</v>
      </c>
      <c r="P1483" s="722" t="s">
        <v>5161</v>
      </c>
      <c r="Q1483" s="722" t="s">
        <v>5156</v>
      </c>
      <c r="R1483" t="s">
        <v>6966</v>
      </c>
    </row>
    <row r="1484" spans="1:18">
      <c r="A1484" s="721"/>
      <c r="B1484" s="738">
        <v>4</v>
      </c>
      <c r="C1484" s="722" t="s">
        <v>5164</v>
      </c>
      <c r="D1484" s="723" t="s">
        <v>23</v>
      </c>
      <c r="E1484" s="721" t="s">
        <v>254</v>
      </c>
      <c r="F1484" s="721" t="s">
        <v>22</v>
      </c>
      <c r="G1484" s="774">
        <v>37708</v>
      </c>
      <c r="H1484" s="724">
        <f t="shared" ca="1" si="24"/>
        <v>17</v>
      </c>
      <c r="I1484" s="725" t="s">
        <v>1403</v>
      </c>
      <c r="J1484" s="721" t="s">
        <v>249</v>
      </c>
      <c r="K1484" s="721" t="s">
        <v>6623</v>
      </c>
      <c r="L1484" s="726"/>
      <c r="M1484" s="726" t="s">
        <v>6426</v>
      </c>
      <c r="N1484" s="722" t="s">
        <v>4862</v>
      </c>
      <c r="O1484" s="721" t="s">
        <v>6640</v>
      </c>
      <c r="P1484" s="722" t="s">
        <v>5163</v>
      </c>
      <c r="Q1484" s="722" t="s">
        <v>5156</v>
      </c>
      <c r="R1484" t="s">
        <v>6966</v>
      </c>
    </row>
    <row r="1485" spans="1:18">
      <c r="A1485" s="721"/>
      <c r="B1485" s="738">
        <v>5</v>
      </c>
      <c r="C1485" s="722" t="s">
        <v>5166</v>
      </c>
      <c r="D1485" s="723" t="s">
        <v>23</v>
      </c>
      <c r="E1485" s="721" t="s">
        <v>254</v>
      </c>
      <c r="F1485" s="721" t="s">
        <v>22</v>
      </c>
      <c r="G1485" s="774">
        <v>40243</v>
      </c>
      <c r="H1485" s="724">
        <f t="shared" ca="1" si="24"/>
        <v>10</v>
      </c>
      <c r="I1485" s="725" t="s">
        <v>1403</v>
      </c>
      <c r="J1485" s="721" t="s">
        <v>6624</v>
      </c>
      <c r="K1485" s="721" t="s">
        <v>6622</v>
      </c>
      <c r="L1485" s="726"/>
      <c r="M1485" s="726" t="s">
        <v>6426</v>
      </c>
      <c r="N1485" s="722" t="s">
        <v>4862</v>
      </c>
      <c r="O1485" s="721" t="s">
        <v>6640</v>
      </c>
      <c r="P1485" s="734" t="s">
        <v>5165</v>
      </c>
      <c r="Q1485" s="722" t="s">
        <v>5156</v>
      </c>
      <c r="R1485" t="s">
        <v>6966</v>
      </c>
    </row>
    <row r="1486" spans="1:18">
      <c r="A1486" s="721">
        <v>412</v>
      </c>
      <c r="B1486" s="738">
        <v>1</v>
      </c>
      <c r="C1486" s="722" t="s">
        <v>5168</v>
      </c>
      <c r="D1486" s="723" t="s">
        <v>23</v>
      </c>
      <c r="E1486" s="733" t="s">
        <v>221</v>
      </c>
      <c r="F1486" s="733" t="s">
        <v>376</v>
      </c>
      <c r="G1486" s="774">
        <v>28738</v>
      </c>
      <c r="H1486" s="724">
        <f t="shared" ca="1" si="24"/>
        <v>41</v>
      </c>
      <c r="I1486" s="747" t="s">
        <v>4508</v>
      </c>
      <c r="J1486" s="733" t="s">
        <v>241</v>
      </c>
      <c r="K1486" s="733" t="s">
        <v>165</v>
      </c>
      <c r="L1486" s="726"/>
      <c r="M1486" s="726" t="s">
        <v>6426</v>
      </c>
      <c r="N1486" s="722" t="s">
        <v>4862</v>
      </c>
      <c r="O1486" s="733" t="s">
        <v>222</v>
      </c>
      <c r="P1486" s="736" t="s">
        <v>5167</v>
      </c>
      <c r="Q1486" s="736" t="s">
        <v>5169</v>
      </c>
      <c r="R1486" t="s">
        <v>6966</v>
      </c>
    </row>
    <row r="1487" spans="1:18">
      <c r="A1487" s="721"/>
      <c r="B1487" s="738">
        <v>2</v>
      </c>
      <c r="C1487" s="722" t="s">
        <v>5171</v>
      </c>
      <c r="D1487" s="723" t="s">
        <v>16</v>
      </c>
      <c r="E1487" s="733" t="s">
        <v>221</v>
      </c>
      <c r="F1487" s="733" t="s">
        <v>376</v>
      </c>
      <c r="G1487" s="774">
        <v>30693</v>
      </c>
      <c r="H1487" s="724">
        <f t="shared" ca="1" si="24"/>
        <v>36</v>
      </c>
      <c r="I1487" s="747" t="s">
        <v>4508</v>
      </c>
      <c r="J1487" s="733" t="s">
        <v>241</v>
      </c>
      <c r="K1487" s="733" t="s">
        <v>6621</v>
      </c>
      <c r="L1487" s="726"/>
      <c r="M1487" s="726" t="s">
        <v>6426</v>
      </c>
      <c r="N1487" s="722" t="s">
        <v>4862</v>
      </c>
      <c r="O1487" s="733" t="s">
        <v>245</v>
      </c>
      <c r="P1487" s="736" t="s">
        <v>5170</v>
      </c>
      <c r="Q1487" s="736" t="s">
        <v>5169</v>
      </c>
      <c r="R1487" t="s">
        <v>6966</v>
      </c>
    </row>
    <row r="1488" spans="1:18">
      <c r="A1488" s="721"/>
      <c r="B1488" s="738">
        <v>3</v>
      </c>
      <c r="C1488" s="722" t="s">
        <v>5173</v>
      </c>
      <c r="D1488" s="723" t="s">
        <v>16</v>
      </c>
      <c r="E1488" s="721" t="s">
        <v>254</v>
      </c>
      <c r="F1488" s="721" t="s">
        <v>22</v>
      </c>
      <c r="G1488" s="774">
        <v>39393</v>
      </c>
      <c r="H1488" s="724">
        <f t="shared" ca="1" si="24"/>
        <v>12</v>
      </c>
      <c r="I1488" s="747" t="s">
        <v>4508</v>
      </c>
      <c r="J1488" s="738" t="s">
        <v>249</v>
      </c>
      <c r="K1488" s="738" t="s">
        <v>6623</v>
      </c>
      <c r="L1488" s="726"/>
      <c r="M1488" s="726" t="s">
        <v>6426</v>
      </c>
      <c r="N1488" s="722" t="s">
        <v>4862</v>
      </c>
      <c r="O1488" s="721" t="s">
        <v>6640</v>
      </c>
      <c r="P1488" s="727" t="s">
        <v>5172</v>
      </c>
      <c r="Q1488" s="736" t="s">
        <v>5169</v>
      </c>
      <c r="R1488" t="s">
        <v>6966</v>
      </c>
    </row>
    <row r="1489" spans="1:18">
      <c r="A1489" s="721"/>
      <c r="B1489" s="738">
        <v>4</v>
      </c>
      <c r="C1489" s="722" t="s">
        <v>5176</v>
      </c>
      <c r="D1489" s="723" t="s">
        <v>23</v>
      </c>
      <c r="E1489" s="738" t="s">
        <v>254</v>
      </c>
      <c r="F1489" s="738" t="s">
        <v>22</v>
      </c>
      <c r="G1489" s="774">
        <v>41588</v>
      </c>
      <c r="H1489" s="724">
        <f t="shared" ca="1" si="24"/>
        <v>6</v>
      </c>
      <c r="I1489" s="747" t="s">
        <v>4508</v>
      </c>
      <c r="J1489" s="738" t="s">
        <v>6624</v>
      </c>
      <c r="K1489" s="738" t="s">
        <v>6622</v>
      </c>
      <c r="L1489" s="726"/>
      <c r="M1489" s="726" t="s">
        <v>6426</v>
      </c>
      <c r="N1489" s="722" t="s">
        <v>4862</v>
      </c>
      <c r="O1489" s="738" t="s">
        <v>6640</v>
      </c>
      <c r="P1489" s="727" t="s">
        <v>5175</v>
      </c>
      <c r="Q1489" s="736" t="s">
        <v>5169</v>
      </c>
      <c r="R1489" t="s">
        <v>6966</v>
      </c>
    </row>
    <row r="1490" spans="1:18">
      <c r="A1490" s="721">
        <v>413</v>
      </c>
      <c r="B1490" s="738">
        <v>1</v>
      </c>
      <c r="C1490" s="722" t="s">
        <v>2425</v>
      </c>
      <c r="D1490" s="723" t="s">
        <v>23</v>
      </c>
      <c r="E1490" s="738" t="s">
        <v>221</v>
      </c>
      <c r="F1490" s="738" t="s">
        <v>4916</v>
      </c>
      <c r="G1490" s="774">
        <v>24169</v>
      </c>
      <c r="H1490" s="724">
        <f t="shared" ca="1" si="24"/>
        <v>54</v>
      </c>
      <c r="I1490" s="747" t="s">
        <v>1403</v>
      </c>
      <c r="J1490" s="721" t="s">
        <v>258</v>
      </c>
      <c r="K1490" s="738" t="s">
        <v>165</v>
      </c>
      <c r="L1490" s="726"/>
      <c r="M1490" s="726" t="s">
        <v>6426</v>
      </c>
      <c r="N1490" s="722" t="s">
        <v>4862</v>
      </c>
      <c r="O1490" s="738" t="s">
        <v>222</v>
      </c>
      <c r="P1490" s="727" t="s">
        <v>5177</v>
      </c>
      <c r="Q1490" s="727" t="s">
        <v>5180</v>
      </c>
      <c r="R1490" t="s">
        <v>6966</v>
      </c>
    </row>
    <row r="1491" spans="1:18">
      <c r="A1491" s="721">
        <v>414</v>
      </c>
      <c r="B1491" s="738">
        <v>1</v>
      </c>
      <c r="C1491" s="722" t="s">
        <v>5182</v>
      </c>
      <c r="D1491" s="723" t="s">
        <v>23</v>
      </c>
      <c r="E1491" s="738" t="s">
        <v>221</v>
      </c>
      <c r="F1491" s="738" t="s">
        <v>4921</v>
      </c>
      <c r="G1491" s="774">
        <v>28720</v>
      </c>
      <c r="H1491" s="724">
        <f t="shared" ca="1" si="24"/>
        <v>41</v>
      </c>
      <c r="I1491" s="747" t="s">
        <v>1403</v>
      </c>
      <c r="J1491" s="721" t="s">
        <v>258</v>
      </c>
      <c r="K1491" s="738" t="s">
        <v>165</v>
      </c>
      <c r="L1491" s="726"/>
      <c r="M1491" s="726" t="s">
        <v>6426</v>
      </c>
      <c r="N1491" s="722" t="s">
        <v>4862</v>
      </c>
      <c r="O1491" s="738" t="s">
        <v>222</v>
      </c>
      <c r="P1491" s="741" t="s">
        <v>5181</v>
      </c>
      <c r="Q1491" s="767" t="s">
        <v>5184</v>
      </c>
      <c r="R1491" t="s">
        <v>6966</v>
      </c>
    </row>
    <row r="1492" spans="1:18">
      <c r="A1492" s="721"/>
      <c r="B1492" s="738">
        <v>2</v>
      </c>
      <c r="C1492" s="722" t="s">
        <v>5186</v>
      </c>
      <c r="D1492" s="723" t="s">
        <v>16</v>
      </c>
      <c r="E1492" s="738" t="s">
        <v>221</v>
      </c>
      <c r="F1492" s="738" t="s">
        <v>1514</v>
      </c>
      <c r="G1492" s="774">
        <v>29677</v>
      </c>
      <c r="H1492" s="724">
        <f t="shared" ca="1" si="24"/>
        <v>39</v>
      </c>
      <c r="I1492" s="747" t="s">
        <v>1403</v>
      </c>
      <c r="J1492" s="721" t="s">
        <v>258</v>
      </c>
      <c r="K1492" s="738" t="s">
        <v>6621</v>
      </c>
      <c r="L1492" s="726"/>
      <c r="M1492" s="726" t="s">
        <v>6426</v>
      </c>
      <c r="N1492" s="722" t="s">
        <v>4862</v>
      </c>
      <c r="O1492" s="738" t="s">
        <v>245</v>
      </c>
      <c r="P1492" s="741" t="s">
        <v>5185</v>
      </c>
      <c r="Q1492" s="767" t="s">
        <v>5184</v>
      </c>
      <c r="R1492" t="s">
        <v>6966</v>
      </c>
    </row>
    <row r="1493" spans="1:18">
      <c r="A1493" s="721"/>
      <c r="B1493" s="738">
        <v>3</v>
      </c>
      <c r="C1493" s="722" t="s">
        <v>5187</v>
      </c>
      <c r="D1493" s="723" t="s">
        <v>16</v>
      </c>
      <c r="E1493" s="738" t="s">
        <v>254</v>
      </c>
      <c r="F1493" s="738" t="s">
        <v>22</v>
      </c>
      <c r="G1493" s="774">
        <v>40552</v>
      </c>
      <c r="H1493" s="724">
        <f t="shared" ca="1" si="24"/>
        <v>9</v>
      </c>
      <c r="I1493" s="747" t="s">
        <v>1403</v>
      </c>
      <c r="J1493" s="721" t="s">
        <v>6624</v>
      </c>
      <c r="K1493" s="738" t="s">
        <v>6622</v>
      </c>
      <c r="L1493" s="726"/>
      <c r="M1493" s="726" t="s">
        <v>6426</v>
      </c>
      <c r="N1493" s="722" t="s">
        <v>4862</v>
      </c>
      <c r="O1493" s="738" t="s">
        <v>6640</v>
      </c>
      <c r="P1493" s="727" t="s">
        <v>6653</v>
      </c>
      <c r="Q1493" s="767" t="s">
        <v>5184</v>
      </c>
      <c r="R1493" t="s">
        <v>6966</v>
      </c>
    </row>
    <row r="1494" spans="1:18">
      <c r="A1494" s="721"/>
      <c r="B1494" s="738">
        <v>4</v>
      </c>
      <c r="C1494" s="722" t="s">
        <v>6853</v>
      </c>
      <c r="D1494" s="723"/>
      <c r="E1494" s="738" t="s">
        <v>254</v>
      </c>
      <c r="F1494" s="738"/>
      <c r="G1494" s="774"/>
      <c r="H1494" s="724"/>
      <c r="I1494" s="747" t="s">
        <v>1403</v>
      </c>
      <c r="J1494" s="721" t="s">
        <v>6624</v>
      </c>
      <c r="K1494" s="738" t="s">
        <v>6622</v>
      </c>
      <c r="L1494" s="726"/>
      <c r="M1494" s="726" t="s">
        <v>6426</v>
      </c>
      <c r="N1494" s="722" t="s">
        <v>4862</v>
      </c>
      <c r="O1494" s="738" t="s">
        <v>6640</v>
      </c>
      <c r="P1494" s="727"/>
      <c r="Q1494" s="767"/>
      <c r="R1494" t="s">
        <v>6966</v>
      </c>
    </row>
    <row r="1495" spans="1:18">
      <c r="A1495" s="721">
        <v>415</v>
      </c>
      <c r="B1495" s="721">
        <v>1</v>
      </c>
      <c r="C1495" s="722" t="s">
        <v>5189</v>
      </c>
      <c r="D1495" s="723" t="s">
        <v>23</v>
      </c>
      <c r="E1495" s="721" t="s">
        <v>221</v>
      </c>
      <c r="F1495" s="721" t="s">
        <v>376</v>
      </c>
      <c r="G1495" s="774">
        <v>27008</v>
      </c>
      <c r="H1495" s="724">
        <f t="shared" ca="1" si="24"/>
        <v>46</v>
      </c>
      <c r="I1495" s="725" t="s">
        <v>4508</v>
      </c>
      <c r="J1495" s="721" t="s">
        <v>267</v>
      </c>
      <c r="K1495" s="721" t="s">
        <v>165</v>
      </c>
      <c r="L1495" s="726"/>
      <c r="M1495" s="726" t="s">
        <v>6426</v>
      </c>
      <c r="N1495" s="722" t="s">
        <v>4862</v>
      </c>
      <c r="O1495" s="721" t="s">
        <v>222</v>
      </c>
      <c r="P1495" s="741" t="s">
        <v>5188</v>
      </c>
      <c r="Q1495" s="727" t="s">
        <v>6654</v>
      </c>
      <c r="R1495" t="s">
        <v>6966</v>
      </c>
    </row>
    <row r="1496" spans="1:18">
      <c r="A1496" s="721"/>
      <c r="B1496" s="721">
        <v>2</v>
      </c>
      <c r="C1496" s="722" t="s">
        <v>5194</v>
      </c>
      <c r="D1496" s="723" t="s">
        <v>16</v>
      </c>
      <c r="E1496" s="721" t="s">
        <v>221</v>
      </c>
      <c r="F1496" s="721" t="s">
        <v>376</v>
      </c>
      <c r="G1496" s="774">
        <v>28106</v>
      </c>
      <c r="H1496" s="724">
        <f t="shared" ca="1" si="24"/>
        <v>43</v>
      </c>
      <c r="I1496" s="725" t="s">
        <v>4508</v>
      </c>
      <c r="J1496" s="721" t="s">
        <v>258</v>
      </c>
      <c r="K1496" s="721" t="s">
        <v>6621</v>
      </c>
      <c r="L1496" s="726"/>
      <c r="M1496" s="726" t="s">
        <v>6426</v>
      </c>
      <c r="N1496" s="722" t="s">
        <v>4862</v>
      </c>
      <c r="O1496" s="721" t="s">
        <v>245</v>
      </c>
      <c r="P1496" s="741" t="s">
        <v>5193</v>
      </c>
      <c r="Q1496" s="727" t="s">
        <v>6654</v>
      </c>
      <c r="R1496" t="s">
        <v>6966</v>
      </c>
    </row>
    <row r="1497" spans="1:18">
      <c r="A1497" s="721"/>
      <c r="B1497" s="721">
        <v>3</v>
      </c>
      <c r="C1497" s="722" t="s">
        <v>5198</v>
      </c>
      <c r="D1497" s="723" t="s">
        <v>16</v>
      </c>
      <c r="E1497" s="721" t="s">
        <v>254</v>
      </c>
      <c r="F1497" s="721" t="s">
        <v>376</v>
      </c>
      <c r="G1497" s="774">
        <v>34682</v>
      </c>
      <c r="H1497" s="724">
        <f t="shared" ca="1" si="24"/>
        <v>25</v>
      </c>
      <c r="I1497" s="725" t="s">
        <v>4508</v>
      </c>
      <c r="J1497" s="721" t="s">
        <v>241</v>
      </c>
      <c r="K1497" s="721" t="s">
        <v>165</v>
      </c>
      <c r="L1497" s="726"/>
      <c r="M1497" s="726" t="s">
        <v>6426</v>
      </c>
      <c r="N1497" s="722" t="s">
        <v>4862</v>
      </c>
      <c r="O1497" s="721" t="s">
        <v>6640</v>
      </c>
      <c r="P1497" s="741" t="s">
        <v>5197</v>
      </c>
      <c r="Q1497" s="727" t="s">
        <v>6654</v>
      </c>
      <c r="R1497" t="s">
        <v>6966</v>
      </c>
    </row>
    <row r="1498" spans="1:18">
      <c r="A1498" s="721"/>
      <c r="B1498" s="721">
        <v>4</v>
      </c>
      <c r="C1498" s="722" t="s">
        <v>5201</v>
      </c>
      <c r="D1498" s="723" t="s">
        <v>23</v>
      </c>
      <c r="E1498" s="721" t="s">
        <v>254</v>
      </c>
      <c r="F1498" s="721" t="s">
        <v>376</v>
      </c>
      <c r="G1498" s="774">
        <v>36263</v>
      </c>
      <c r="H1498" s="724">
        <f t="shared" ca="1" si="24"/>
        <v>20</v>
      </c>
      <c r="I1498" s="725" t="s">
        <v>4508</v>
      </c>
      <c r="J1498" s="721" t="s">
        <v>262</v>
      </c>
      <c r="K1498" s="721" t="s">
        <v>6623</v>
      </c>
      <c r="L1498" s="726"/>
      <c r="M1498" s="726" t="s">
        <v>6426</v>
      </c>
      <c r="N1498" s="722" t="s">
        <v>4862</v>
      </c>
      <c r="O1498" s="721" t="s">
        <v>6640</v>
      </c>
      <c r="P1498" s="741" t="s">
        <v>5200</v>
      </c>
      <c r="Q1498" s="727" t="s">
        <v>6654</v>
      </c>
      <c r="R1498" t="s">
        <v>6966</v>
      </c>
    </row>
    <row r="1499" spans="1:18">
      <c r="A1499" s="721"/>
      <c r="B1499" s="721">
        <v>5</v>
      </c>
      <c r="C1499" s="722" t="s">
        <v>5202</v>
      </c>
      <c r="D1499" s="723" t="s">
        <v>16</v>
      </c>
      <c r="E1499" s="721" t="s">
        <v>254</v>
      </c>
      <c r="F1499" s="721" t="s">
        <v>376</v>
      </c>
      <c r="G1499" s="774">
        <v>37170</v>
      </c>
      <c r="H1499" s="724">
        <f t="shared" ca="1" si="24"/>
        <v>18</v>
      </c>
      <c r="I1499" s="725" t="s">
        <v>4508</v>
      </c>
      <c r="J1499" s="721" t="s">
        <v>262</v>
      </c>
      <c r="K1499" s="721" t="s">
        <v>6623</v>
      </c>
      <c r="L1499" s="726"/>
      <c r="M1499" s="726" t="s">
        <v>6426</v>
      </c>
      <c r="N1499" s="722" t="s">
        <v>4862</v>
      </c>
      <c r="O1499" s="721" t="s">
        <v>6640</v>
      </c>
      <c r="P1499" s="727" t="s">
        <v>6654</v>
      </c>
      <c r="Q1499" s="727" t="s">
        <v>6654</v>
      </c>
      <c r="R1499" t="s">
        <v>6966</v>
      </c>
    </row>
    <row r="1500" spans="1:18">
      <c r="A1500" s="721"/>
      <c r="B1500" s="721">
        <v>6</v>
      </c>
      <c r="C1500" s="722" t="s">
        <v>5203</v>
      </c>
      <c r="D1500" s="723" t="s">
        <v>16</v>
      </c>
      <c r="E1500" s="721" t="s">
        <v>254</v>
      </c>
      <c r="F1500" s="721" t="s">
        <v>376</v>
      </c>
      <c r="G1500" s="774">
        <v>38850</v>
      </c>
      <c r="H1500" s="724">
        <f t="shared" ca="1" si="24"/>
        <v>13</v>
      </c>
      <c r="I1500" s="725" t="s">
        <v>4508</v>
      </c>
      <c r="J1500" s="721" t="s">
        <v>249</v>
      </c>
      <c r="K1500" s="721" t="s">
        <v>6623</v>
      </c>
      <c r="L1500" s="726"/>
      <c r="M1500" s="726" t="s">
        <v>6426</v>
      </c>
      <c r="N1500" s="722" t="s">
        <v>4862</v>
      </c>
      <c r="O1500" s="721" t="s">
        <v>6640</v>
      </c>
      <c r="P1500" s="727" t="s">
        <v>6654</v>
      </c>
      <c r="Q1500" s="727" t="s">
        <v>6654</v>
      </c>
      <c r="R1500" t="s">
        <v>6966</v>
      </c>
    </row>
    <row r="1501" spans="1:18">
      <c r="A1501" s="721"/>
      <c r="B1501" s="721">
        <v>7</v>
      </c>
      <c r="C1501" s="722" t="s">
        <v>5204</v>
      </c>
      <c r="D1501" s="723" t="s">
        <v>16</v>
      </c>
      <c r="E1501" s="721" t="s">
        <v>254</v>
      </c>
      <c r="F1501" s="721" t="s">
        <v>22</v>
      </c>
      <c r="G1501" s="774">
        <v>40615</v>
      </c>
      <c r="H1501" s="724">
        <f t="shared" ca="1" si="24"/>
        <v>9</v>
      </c>
      <c r="I1501" s="725" t="s">
        <v>4508</v>
      </c>
      <c r="J1501" s="721" t="s">
        <v>6624</v>
      </c>
      <c r="K1501" s="721" t="s">
        <v>6622</v>
      </c>
      <c r="L1501" s="726"/>
      <c r="M1501" s="726" t="s">
        <v>6426</v>
      </c>
      <c r="N1501" s="722" t="s">
        <v>4862</v>
      </c>
      <c r="O1501" s="721" t="s">
        <v>6640</v>
      </c>
      <c r="P1501" s="727" t="s">
        <v>6654</v>
      </c>
      <c r="Q1501" s="727" t="s">
        <v>6654</v>
      </c>
      <c r="R1501" t="s">
        <v>6966</v>
      </c>
    </row>
    <row r="1502" spans="1:18">
      <c r="A1502" s="738">
        <v>416</v>
      </c>
      <c r="B1502" s="738">
        <v>1</v>
      </c>
      <c r="C1502" s="722" t="s">
        <v>5206</v>
      </c>
      <c r="D1502" s="723" t="s">
        <v>23</v>
      </c>
      <c r="E1502" s="737" t="s">
        <v>221</v>
      </c>
      <c r="F1502" s="768" t="s">
        <v>5207</v>
      </c>
      <c r="G1502" s="777">
        <v>30779</v>
      </c>
      <c r="H1502" s="724">
        <f t="shared" ca="1" si="24"/>
        <v>36</v>
      </c>
      <c r="I1502" s="747" t="s">
        <v>1403</v>
      </c>
      <c r="J1502" s="737" t="s">
        <v>241</v>
      </c>
      <c r="K1502" s="737" t="s">
        <v>1172</v>
      </c>
      <c r="L1502" s="726"/>
      <c r="M1502" s="726" t="s">
        <v>6426</v>
      </c>
      <c r="N1502" s="722" t="s">
        <v>4862</v>
      </c>
      <c r="O1502" s="737" t="s">
        <v>222</v>
      </c>
      <c r="P1502" s="727" t="s">
        <v>5205</v>
      </c>
      <c r="Q1502" s="727" t="s">
        <v>6655</v>
      </c>
      <c r="R1502" t="s">
        <v>6966</v>
      </c>
    </row>
    <row r="1503" spans="1:18">
      <c r="A1503" s="738"/>
      <c r="B1503" s="738">
        <v>2</v>
      </c>
      <c r="C1503" s="722" t="s">
        <v>5211</v>
      </c>
      <c r="D1503" s="723" t="s">
        <v>16</v>
      </c>
      <c r="E1503" s="737" t="s">
        <v>221</v>
      </c>
      <c r="F1503" s="721" t="s">
        <v>1375</v>
      </c>
      <c r="G1503" s="777">
        <v>30865</v>
      </c>
      <c r="H1503" s="724">
        <f t="shared" ca="1" si="24"/>
        <v>35</v>
      </c>
      <c r="I1503" s="747" t="s">
        <v>1403</v>
      </c>
      <c r="J1503" s="737" t="s">
        <v>241</v>
      </c>
      <c r="K1503" s="737" t="s">
        <v>1172</v>
      </c>
      <c r="L1503" s="726"/>
      <c r="M1503" s="726" t="s">
        <v>6426</v>
      </c>
      <c r="N1503" s="722" t="s">
        <v>4862</v>
      </c>
      <c r="O1503" s="737" t="s">
        <v>245</v>
      </c>
      <c r="P1503" s="727" t="s">
        <v>5210</v>
      </c>
      <c r="Q1503" s="727" t="s">
        <v>6655</v>
      </c>
      <c r="R1503" t="s">
        <v>6966</v>
      </c>
    </row>
    <row r="1504" spans="1:18">
      <c r="A1504" s="738"/>
      <c r="B1504" s="738">
        <v>3</v>
      </c>
      <c r="C1504" s="722" t="s">
        <v>5214</v>
      </c>
      <c r="D1504" s="723" t="s">
        <v>23</v>
      </c>
      <c r="E1504" s="737" t="s">
        <v>254</v>
      </c>
      <c r="F1504" s="738" t="s">
        <v>22</v>
      </c>
      <c r="G1504" s="777">
        <v>38458</v>
      </c>
      <c r="H1504" s="724">
        <f t="shared" ca="1" si="24"/>
        <v>14</v>
      </c>
      <c r="I1504" s="747" t="s">
        <v>1403</v>
      </c>
      <c r="J1504" s="737" t="s">
        <v>249</v>
      </c>
      <c r="K1504" s="737" t="s">
        <v>6623</v>
      </c>
      <c r="L1504" s="726"/>
      <c r="M1504" s="726" t="s">
        <v>6426</v>
      </c>
      <c r="N1504" s="722" t="s">
        <v>4862</v>
      </c>
      <c r="O1504" s="737" t="s">
        <v>6640</v>
      </c>
      <c r="P1504" s="727" t="s">
        <v>5213</v>
      </c>
      <c r="Q1504" s="727" t="s">
        <v>6655</v>
      </c>
      <c r="R1504" t="s">
        <v>6966</v>
      </c>
    </row>
    <row r="1505" spans="1:18">
      <c r="A1505" s="738"/>
      <c r="B1505" s="738">
        <v>4</v>
      </c>
      <c r="C1505" s="722" t="s">
        <v>5216</v>
      </c>
      <c r="D1505" s="723" t="s">
        <v>16</v>
      </c>
      <c r="E1505" s="737" t="s">
        <v>254</v>
      </c>
      <c r="F1505" s="738" t="s">
        <v>5217</v>
      </c>
      <c r="G1505" s="777">
        <v>39704</v>
      </c>
      <c r="H1505" s="724">
        <f t="shared" ca="1" si="24"/>
        <v>11</v>
      </c>
      <c r="I1505" s="747" t="s">
        <v>1403</v>
      </c>
      <c r="J1505" s="737" t="s">
        <v>249</v>
      </c>
      <c r="K1505" s="737" t="s">
        <v>6623</v>
      </c>
      <c r="L1505" s="726"/>
      <c r="M1505" s="726" t="s">
        <v>6426</v>
      </c>
      <c r="N1505" s="722" t="s">
        <v>4862</v>
      </c>
      <c r="O1505" s="737" t="s">
        <v>6640</v>
      </c>
      <c r="P1505" s="727" t="s">
        <v>5215</v>
      </c>
      <c r="Q1505" s="727" t="s">
        <v>6655</v>
      </c>
      <c r="R1505" t="s">
        <v>6966</v>
      </c>
    </row>
    <row r="1506" spans="1:18">
      <c r="A1506" s="738"/>
      <c r="B1506" s="738">
        <v>5</v>
      </c>
      <c r="C1506" s="722" t="s">
        <v>5219</v>
      </c>
      <c r="D1506" s="723" t="s">
        <v>16</v>
      </c>
      <c r="E1506" s="737" t="s">
        <v>254</v>
      </c>
      <c r="F1506" s="738" t="s">
        <v>5220</v>
      </c>
      <c r="G1506" s="777">
        <v>41503</v>
      </c>
      <c r="H1506" s="724">
        <f t="shared" ca="1" si="24"/>
        <v>6</v>
      </c>
      <c r="I1506" s="747" t="s">
        <v>1403</v>
      </c>
      <c r="J1506" s="737" t="s">
        <v>6624</v>
      </c>
      <c r="K1506" s="737" t="s">
        <v>6622</v>
      </c>
      <c r="L1506" s="726"/>
      <c r="M1506" s="726" t="s">
        <v>6426</v>
      </c>
      <c r="N1506" s="722" t="s">
        <v>4862</v>
      </c>
      <c r="O1506" s="737" t="s">
        <v>6640</v>
      </c>
      <c r="P1506" s="727" t="s">
        <v>5218</v>
      </c>
      <c r="Q1506" s="727" t="s">
        <v>6655</v>
      </c>
      <c r="R1506" t="s">
        <v>6966</v>
      </c>
    </row>
    <row r="1507" spans="1:18">
      <c r="A1507" s="738"/>
      <c r="B1507" s="738">
        <v>6</v>
      </c>
      <c r="C1507" s="722" t="s">
        <v>5222</v>
      </c>
      <c r="D1507" s="723" t="s">
        <v>16</v>
      </c>
      <c r="E1507" s="737" t="s">
        <v>254</v>
      </c>
      <c r="F1507" s="738" t="s">
        <v>5220</v>
      </c>
      <c r="G1507" s="777">
        <v>42713</v>
      </c>
      <c r="H1507" s="724">
        <f t="shared" ca="1" si="24"/>
        <v>3</v>
      </c>
      <c r="I1507" s="747" t="s">
        <v>1403</v>
      </c>
      <c r="J1507" s="737" t="s">
        <v>6624</v>
      </c>
      <c r="K1507" s="737" t="s">
        <v>6622</v>
      </c>
      <c r="L1507" s="726"/>
      <c r="M1507" s="726" t="s">
        <v>6426</v>
      </c>
      <c r="N1507" s="722" t="s">
        <v>4862</v>
      </c>
      <c r="O1507" s="737" t="s">
        <v>6640</v>
      </c>
      <c r="P1507" s="727" t="s">
        <v>5221</v>
      </c>
      <c r="Q1507" s="727" t="s">
        <v>6655</v>
      </c>
      <c r="R1507" t="s">
        <v>6966</v>
      </c>
    </row>
    <row r="1508" spans="1:18">
      <c r="A1508" s="721">
        <v>417</v>
      </c>
      <c r="B1508" s="721">
        <v>1</v>
      </c>
      <c r="C1508" s="732" t="s">
        <v>5224</v>
      </c>
      <c r="D1508" s="723" t="s">
        <v>23</v>
      </c>
      <c r="E1508" s="721" t="s">
        <v>221</v>
      </c>
      <c r="F1508" s="721" t="s">
        <v>5225</v>
      </c>
      <c r="G1508" s="774">
        <v>25657</v>
      </c>
      <c r="H1508" s="724">
        <f t="shared" ca="1" si="24"/>
        <v>50</v>
      </c>
      <c r="I1508" s="725" t="s">
        <v>4508</v>
      </c>
      <c r="J1508" s="721" t="s">
        <v>267</v>
      </c>
      <c r="K1508" s="721" t="s">
        <v>165</v>
      </c>
      <c r="L1508" s="726"/>
      <c r="M1508" s="726" t="s">
        <v>6426</v>
      </c>
      <c r="N1508" s="722" t="s">
        <v>4862</v>
      </c>
      <c r="O1508" s="721" t="s">
        <v>222</v>
      </c>
      <c r="P1508" s="734" t="s">
        <v>5223</v>
      </c>
      <c r="Q1508" s="734" t="s">
        <v>5228</v>
      </c>
      <c r="R1508" t="s">
        <v>6966</v>
      </c>
    </row>
    <row r="1509" spans="1:18">
      <c r="A1509" s="721"/>
      <c r="B1509" s="721">
        <v>2</v>
      </c>
      <c r="C1509" s="732" t="s">
        <v>5231</v>
      </c>
      <c r="D1509" s="723" t="s">
        <v>16</v>
      </c>
      <c r="E1509" s="721" t="s">
        <v>221</v>
      </c>
      <c r="F1509" s="721" t="s">
        <v>376</v>
      </c>
      <c r="G1509" s="774">
        <v>26272</v>
      </c>
      <c r="H1509" s="724">
        <f t="shared" ca="1" si="24"/>
        <v>48</v>
      </c>
      <c r="I1509" s="725" t="s">
        <v>4508</v>
      </c>
      <c r="J1509" s="721" t="s">
        <v>258</v>
      </c>
      <c r="K1509" s="721" t="s">
        <v>6621</v>
      </c>
      <c r="L1509" s="726"/>
      <c r="M1509" s="726" t="s">
        <v>6426</v>
      </c>
      <c r="N1509" s="722" t="s">
        <v>5234</v>
      </c>
      <c r="O1509" s="721" t="s">
        <v>245</v>
      </c>
      <c r="P1509" s="734" t="s">
        <v>5230</v>
      </c>
      <c r="Q1509" s="734" t="s">
        <v>5228</v>
      </c>
      <c r="R1509" t="s">
        <v>6966</v>
      </c>
    </row>
    <row r="1510" spans="1:18">
      <c r="A1510" s="721"/>
      <c r="B1510" s="721">
        <v>3</v>
      </c>
      <c r="C1510" s="732" t="s">
        <v>5236</v>
      </c>
      <c r="D1510" s="723" t="s">
        <v>23</v>
      </c>
      <c r="E1510" s="721" t="s">
        <v>254</v>
      </c>
      <c r="F1510" s="721" t="s">
        <v>5237</v>
      </c>
      <c r="G1510" s="774">
        <v>34227</v>
      </c>
      <c r="H1510" s="724">
        <f t="shared" ca="1" si="24"/>
        <v>26</v>
      </c>
      <c r="I1510" s="725" t="s">
        <v>4508</v>
      </c>
      <c r="J1510" s="721" t="s">
        <v>267</v>
      </c>
      <c r="K1510" s="721" t="s">
        <v>6623</v>
      </c>
      <c r="L1510" s="726"/>
      <c r="M1510" s="726" t="s">
        <v>6426</v>
      </c>
      <c r="N1510" s="722" t="s">
        <v>5238</v>
      </c>
      <c r="O1510" s="721" t="s">
        <v>6640</v>
      </c>
      <c r="P1510" s="734" t="s">
        <v>5235</v>
      </c>
      <c r="Q1510" s="734" t="s">
        <v>5228</v>
      </c>
      <c r="R1510" t="s">
        <v>6966</v>
      </c>
    </row>
    <row r="1511" spans="1:18">
      <c r="A1511" s="721"/>
      <c r="B1511" s="721">
        <v>4</v>
      </c>
      <c r="C1511" s="732" t="s">
        <v>5240</v>
      </c>
      <c r="D1511" s="723" t="s">
        <v>16</v>
      </c>
      <c r="E1511" s="721" t="s">
        <v>254</v>
      </c>
      <c r="F1511" s="721" t="s">
        <v>5237</v>
      </c>
      <c r="G1511" s="774">
        <v>35805</v>
      </c>
      <c r="H1511" s="724">
        <f t="shared" ca="1" si="24"/>
        <v>22</v>
      </c>
      <c r="I1511" s="725" t="s">
        <v>4508</v>
      </c>
      <c r="J1511" s="721" t="s">
        <v>320</v>
      </c>
      <c r="K1511" s="721" t="s">
        <v>6623</v>
      </c>
      <c r="L1511" s="726"/>
      <c r="M1511" s="726" t="s">
        <v>6426</v>
      </c>
      <c r="N1511" s="722" t="s">
        <v>5241</v>
      </c>
      <c r="O1511" s="721" t="s">
        <v>6640</v>
      </c>
      <c r="P1511" s="734" t="s">
        <v>5239</v>
      </c>
      <c r="Q1511" s="734" t="s">
        <v>5228</v>
      </c>
      <c r="R1511" t="s">
        <v>6966</v>
      </c>
    </row>
    <row r="1512" spans="1:18">
      <c r="A1512" s="721"/>
      <c r="B1512" s="721">
        <v>5</v>
      </c>
      <c r="C1512" s="732" t="s">
        <v>5243</v>
      </c>
      <c r="D1512" s="723" t="s">
        <v>23</v>
      </c>
      <c r="E1512" s="721" t="s">
        <v>254</v>
      </c>
      <c r="F1512" s="721" t="s">
        <v>5244</v>
      </c>
      <c r="G1512" s="774">
        <v>39452</v>
      </c>
      <c r="H1512" s="724">
        <f t="shared" ca="1" si="24"/>
        <v>12</v>
      </c>
      <c r="I1512" s="725" t="s">
        <v>4508</v>
      </c>
      <c r="J1512" s="721" t="s">
        <v>249</v>
      </c>
      <c r="K1512" s="721" t="s">
        <v>6623</v>
      </c>
      <c r="L1512" s="726"/>
      <c r="M1512" s="726" t="s">
        <v>6426</v>
      </c>
      <c r="N1512" s="722" t="s">
        <v>5245</v>
      </c>
      <c r="O1512" s="721" t="s">
        <v>6640</v>
      </c>
      <c r="P1512" s="734" t="s">
        <v>5242</v>
      </c>
      <c r="Q1512" s="734" t="s">
        <v>5228</v>
      </c>
      <c r="R1512" t="s">
        <v>6966</v>
      </c>
    </row>
    <row r="1513" spans="1:18">
      <c r="A1513" s="738">
        <v>418</v>
      </c>
      <c r="B1513" s="766">
        <v>1</v>
      </c>
      <c r="C1513" s="722" t="s">
        <v>5247</v>
      </c>
      <c r="D1513" s="723" t="s">
        <v>23</v>
      </c>
      <c r="E1513" s="733" t="s">
        <v>221</v>
      </c>
      <c r="F1513" s="733" t="s">
        <v>376</v>
      </c>
      <c r="G1513" s="774">
        <v>32931</v>
      </c>
      <c r="H1513" s="724">
        <f t="shared" ref="H1513:H1600" ca="1" si="25">DATEDIF(G1513,TODAY(),"Y")</f>
        <v>30</v>
      </c>
      <c r="I1513" s="747" t="s">
        <v>4508</v>
      </c>
      <c r="J1513" s="733" t="s">
        <v>258</v>
      </c>
      <c r="K1513" s="733" t="s">
        <v>1172</v>
      </c>
      <c r="L1513" s="726"/>
      <c r="M1513" s="726" t="s">
        <v>6426</v>
      </c>
      <c r="N1513" s="722" t="s">
        <v>4862</v>
      </c>
      <c r="O1513" s="733" t="s">
        <v>222</v>
      </c>
      <c r="P1513" s="734" t="s">
        <v>5246</v>
      </c>
      <c r="Q1513" s="736" t="s">
        <v>5248</v>
      </c>
      <c r="R1513" t="s">
        <v>6966</v>
      </c>
    </row>
    <row r="1514" spans="1:18">
      <c r="A1514" s="721"/>
      <c r="B1514" s="738">
        <v>2</v>
      </c>
      <c r="C1514" s="722" t="s">
        <v>5250</v>
      </c>
      <c r="D1514" s="723" t="s">
        <v>16</v>
      </c>
      <c r="E1514" s="733" t="s">
        <v>221</v>
      </c>
      <c r="F1514" s="733" t="s">
        <v>5251</v>
      </c>
      <c r="G1514" s="774">
        <v>33377</v>
      </c>
      <c r="H1514" s="724">
        <f t="shared" ca="1" si="25"/>
        <v>28</v>
      </c>
      <c r="I1514" s="747" t="s">
        <v>4508</v>
      </c>
      <c r="J1514" s="733" t="s">
        <v>267</v>
      </c>
      <c r="K1514" s="733" t="s">
        <v>1172</v>
      </c>
      <c r="L1514" s="726"/>
      <c r="M1514" s="726" t="s">
        <v>6426</v>
      </c>
      <c r="N1514" s="722" t="s">
        <v>4862</v>
      </c>
      <c r="O1514" s="733" t="s">
        <v>245</v>
      </c>
      <c r="P1514" s="736" t="s">
        <v>5249</v>
      </c>
      <c r="Q1514" s="736" t="s">
        <v>5248</v>
      </c>
      <c r="R1514" t="s">
        <v>6966</v>
      </c>
    </row>
    <row r="1515" spans="1:18">
      <c r="A1515" s="721">
        <v>419</v>
      </c>
      <c r="B1515" s="738">
        <v>1</v>
      </c>
      <c r="C1515" s="722" t="s">
        <v>6751</v>
      </c>
      <c r="D1515" s="723" t="s">
        <v>23</v>
      </c>
      <c r="E1515" s="733" t="s">
        <v>221</v>
      </c>
      <c r="F1515" s="733" t="s">
        <v>1178</v>
      </c>
      <c r="G1515" s="774">
        <v>27590</v>
      </c>
      <c r="H1515" s="724">
        <f t="shared" ca="1" si="25"/>
        <v>44</v>
      </c>
      <c r="I1515" s="747" t="s">
        <v>1403</v>
      </c>
      <c r="J1515" s="733" t="s">
        <v>267</v>
      </c>
      <c r="K1515" s="733" t="s">
        <v>6757</v>
      </c>
      <c r="L1515" s="726"/>
      <c r="M1515" s="726" t="s">
        <v>6426</v>
      </c>
      <c r="N1515" s="722" t="s">
        <v>4862</v>
      </c>
      <c r="O1515" s="733" t="s">
        <v>222</v>
      </c>
      <c r="P1515" s="736"/>
      <c r="Q1515" s="736"/>
      <c r="R1515" t="s">
        <v>6966</v>
      </c>
    </row>
    <row r="1516" spans="1:18">
      <c r="A1516" s="721"/>
      <c r="B1516" s="738">
        <v>2</v>
      </c>
      <c r="C1516" s="722" t="s">
        <v>6144</v>
      </c>
      <c r="D1516" s="723" t="s">
        <v>16</v>
      </c>
      <c r="E1516" s="733" t="s">
        <v>221</v>
      </c>
      <c r="F1516" s="733" t="s">
        <v>1178</v>
      </c>
      <c r="G1516" s="774">
        <v>28939</v>
      </c>
      <c r="H1516" s="724">
        <f t="shared" ca="1" si="25"/>
        <v>41</v>
      </c>
      <c r="I1516" s="747" t="s">
        <v>1403</v>
      </c>
      <c r="J1516" s="733" t="s">
        <v>258</v>
      </c>
      <c r="K1516" s="733" t="s">
        <v>6621</v>
      </c>
      <c r="L1516" s="726"/>
      <c r="M1516" s="726" t="s">
        <v>6426</v>
      </c>
      <c r="N1516" s="722" t="s">
        <v>4862</v>
      </c>
      <c r="O1516" s="733" t="s">
        <v>245</v>
      </c>
      <c r="P1516" s="736"/>
      <c r="Q1516" s="736"/>
      <c r="R1516" t="s">
        <v>6966</v>
      </c>
    </row>
    <row r="1517" spans="1:18">
      <c r="A1517" s="721"/>
      <c r="B1517" s="738">
        <v>3</v>
      </c>
      <c r="C1517" s="722" t="s">
        <v>6752</v>
      </c>
      <c r="D1517" s="723" t="s">
        <v>23</v>
      </c>
      <c r="E1517" s="733" t="s">
        <v>254</v>
      </c>
      <c r="F1517" s="733" t="s">
        <v>230</v>
      </c>
      <c r="G1517" s="774">
        <v>36140</v>
      </c>
      <c r="H1517" s="724">
        <f t="shared" ca="1" si="25"/>
        <v>21</v>
      </c>
      <c r="I1517" s="747" t="s">
        <v>1403</v>
      </c>
      <c r="J1517" s="733" t="s">
        <v>320</v>
      </c>
      <c r="K1517" s="733" t="s">
        <v>6623</v>
      </c>
      <c r="L1517" s="726"/>
      <c r="M1517" s="726" t="s">
        <v>6426</v>
      </c>
      <c r="N1517" s="722" t="s">
        <v>4862</v>
      </c>
      <c r="O1517" s="733" t="s">
        <v>6640</v>
      </c>
      <c r="P1517" s="736"/>
      <c r="Q1517" s="736"/>
      <c r="R1517" t="s">
        <v>6966</v>
      </c>
    </row>
    <row r="1518" spans="1:18">
      <c r="A1518" s="721"/>
      <c r="B1518" s="738">
        <v>4</v>
      </c>
      <c r="C1518" s="722" t="s">
        <v>6753</v>
      </c>
      <c r="D1518" s="723" t="s">
        <v>23</v>
      </c>
      <c r="E1518" s="733" t="s">
        <v>254</v>
      </c>
      <c r="F1518" s="733" t="s">
        <v>230</v>
      </c>
      <c r="G1518" s="774">
        <v>38478</v>
      </c>
      <c r="H1518" s="724">
        <f t="shared" ca="1" si="25"/>
        <v>14</v>
      </c>
      <c r="I1518" s="747" t="s">
        <v>1403</v>
      </c>
      <c r="J1518" s="733" t="s">
        <v>249</v>
      </c>
      <c r="K1518" s="733" t="s">
        <v>6623</v>
      </c>
      <c r="L1518" s="726"/>
      <c r="M1518" s="726" t="s">
        <v>6426</v>
      </c>
      <c r="N1518" s="722" t="s">
        <v>4862</v>
      </c>
      <c r="O1518" s="733" t="s">
        <v>6640</v>
      </c>
      <c r="P1518" s="736"/>
      <c r="Q1518" s="736"/>
      <c r="R1518" t="s">
        <v>6966</v>
      </c>
    </row>
    <row r="1519" spans="1:18">
      <c r="A1519" s="721"/>
      <c r="B1519" s="738">
        <v>5</v>
      </c>
      <c r="C1519" s="722" t="s">
        <v>6754</v>
      </c>
      <c r="D1519" s="723" t="s">
        <v>16</v>
      </c>
      <c r="E1519" s="733" t="s">
        <v>254</v>
      </c>
      <c r="F1519" s="733" t="s">
        <v>230</v>
      </c>
      <c r="G1519" s="774">
        <v>39726</v>
      </c>
      <c r="H1519" s="724">
        <f t="shared" ca="1" si="25"/>
        <v>11</v>
      </c>
      <c r="I1519" s="747" t="s">
        <v>1403</v>
      </c>
      <c r="J1519" s="733" t="s">
        <v>6624</v>
      </c>
      <c r="K1519" s="733" t="s">
        <v>6622</v>
      </c>
      <c r="L1519" s="726"/>
      <c r="M1519" s="726" t="s">
        <v>6426</v>
      </c>
      <c r="N1519" s="722" t="s">
        <v>4862</v>
      </c>
      <c r="O1519" s="733" t="s">
        <v>6640</v>
      </c>
      <c r="P1519" s="736"/>
      <c r="Q1519" s="736"/>
      <c r="R1519" t="s">
        <v>6966</v>
      </c>
    </row>
    <row r="1520" spans="1:18">
      <c r="A1520" s="721"/>
      <c r="B1520" s="738">
        <v>6</v>
      </c>
      <c r="C1520" s="722" t="s">
        <v>6755</v>
      </c>
      <c r="D1520" s="723" t="s">
        <v>16</v>
      </c>
      <c r="E1520" s="733" t="s">
        <v>254</v>
      </c>
      <c r="F1520" s="733" t="s">
        <v>6756</v>
      </c>
      <c r="G1520" s="774">
        <v>41976</v>
      </c>
      <c r="H1520" s="724">
        <f t="shared" ca="1" si="25"/>
        <v>5</v>
      </c>
      <c r="I1520" s="747" t="s">
        <v>1403</v>
      </c>
      <c r="J1520" s="733" t="s">
        <v>6624</v>
      </c>
      <c r="K1520" s="733" t="s">
        <v>6622</v>
      </c>
      <c r="L1520" s="726"/>
      <c r="M1520" s="726" t="s">
        <v>6426</v>
      </c>
      <c r="N1520" s="722" t="s">
        <v>4862</v>
      </c>
      <c r="O1520" s="733" t="s">
        <v>6640</v>
      </c>
      <c r="P1520" s="736"/>
      <c r="Q1520" s="736"/>
      <c r="R1520" t="s">
        <v>6966</v>
      </c>
    </row>
    <row r="1521" spans="1:18">
      <c r="A1521" s="721">
        <v>420</v>
      </c>
      <c r="B1521" s="738">
        <v>1</v>
      </c>
      <c r="C1521" s="722" t="s">
        <v>6758</v>
      </c>
      <c r="D1521" s="723" t="s">
        <v>23</v>
      </c>
      <c r="E1521" s="733" t="s">
        <v>221</v>
      </c>
      <c r="F1521" s="733" t="s">
        <v>1375</v>
      </c>
      <c r="G1521" s="774">
        <v>34393</v>
      </c>
      <c r="H1521" s="724">
        <f t="shared" ca="1" si="25"/>
        <v>26</v>
      </c>
      <c r="I1521" s="747" t="s">
        <v>1403</v>
      </c>
      <c r="J1521" s="733" t="s">
        <v>267</v>
      </c>
      <c r="K1521" s="733" t="s">
        <v>261</v>
      </c>
      <c r="L1521" s="726"/>
      <c r="M1521" s="726" t="s">
        <v>6426</v>
      </c>
      <c r="N1521" s="722" t="s">
        <v>4862</v>
      </c>
      <c r="O1521" s="733" t="s">
        <v>222</v>
      </c>
      <c r="P1521" s="736" t="s">
        <v>6759</v>
      </c>
      <c r="Q1521" s="736" t="s">
        <v>6760</v>
      </c>
      <c r="R1521" t="s">
        <v>6966</v>
      </c>
    </row>
    <row r="1522" spans="1:18">
      <c r="A1522" s="721"/>
      <c r="B1522" s="738">
        <v>2</v>
      </c>
      <c r="C1522" s="722" t="s">
        <v>870</v>
      </c>
      <c r="D1522" s="723" t="s">
        <v>16</v>
      </c>
      <c r="E1522" s="733" t="s">
        <v>221</v>
      </c>
      <c r="F1522" s="733" t="s">
        <v>1844</v>
      </c>
      <c r="G1522" s="774">
        <v>35400</v>
      </c>
      <c r="H1522" s="724">
        <f t="shared" ca="1" si="25"/>
        <v>23</v>
      </c>
      <c r="I1522" s="747" t="s">
        <v>1403</v>
      </c>
      <c r="J1522" s="733" t="s">
        <v>267</v>
      </c>
      <c r="K1522" s="733" t="s">
        <v>6621</v>
      </c>
      <c r="L1522" s="726"/>
      <c r="M1522" s="726" t="s">
        <v>6426</v>
      </c>
      <c r="N1522" s="722" t="s">
        <v>4862</v>
      </c>
      <c r="O1522" s="733" t="s">
        <v>245</v>
      </c>
      <c r="P1522" s="736" t="s">
        <v>1843</v>
      </c>
      <c r="Q1522" s="736" t="s">
        <v>6760</v>
      </c>
      <c r="R1522" t="s">
        <v>6966</v>
      </c>
    </row>
    <row r="1523" spans="1:18">
      <c r="A1523" s="721">
        <v>421</v>
      </c>
      <c r="B1523" s="738">
        <v>1</v>
      </c>
      <c r="C1523" s="722" t="s">
        <v>6761</v>
      </c>
      <c r="D1523" s="723" t="s">
        <v>23</v>
      </c>
      <c r="E1523" s="733" t="s">
        <v>221</v>
      </c>
      <c r="F1523" s="733" t="s">
        <v>6763</v>
      </c>
      <c r="G1523" s="774">
        <v>29984</v>
      </c>
      <c r="H1523" s="724">
        <f t="shared" ca="1" si="25"/>
        <v>38</v>
      </c>
      <c r="I1523" s="747" t="s">
        <v>1403</v>
      </c>
      <c r="J1523" s="733" t="s">
        <v>241</v>
      </c>
      <c r="K1523" s="733" t="s">
        <v>283</v>
      </c>
      <c r="L1523" s="726"/>
      <c r="M1523" s="726" t="s">
        <v>6426</v>
      </c>
      <c r="N1523" s="722" t="s">
        <v>4862</v>
      </c>
      <c r="O1523" s="733" t="s">
        <v>222</v>
      </c>
      <c r="P1523" s="736"/>
      <c r="Q1523" s="736"/>
      <c r="R1523" t="s">
        <v>6966</v>
      </c>
    </row>
    <row r="1524" spans="1:18">
      <c r="A1524" s="721"/>
      <c r="B1524" s="738">
        <v>2</v>
      </c>
      <c r="C1524" s="722" t="s">
        <v>6762</v>
      </c>
      <c r="D1524" s="723" t="s">
        <v>23</v>
      </c>
      <c r="E1524" s="733" t="s">
        <v>254</v>
      </c>
      <c r="F1524" s="733" t="s">
        <v>6764</v>
      </c>
      <c r="G1524" s="774">
        <v>40256</v>
      </c>
      <c r="H1524" s="724">
        <f t="shared" ca="1" si="25"/>
        <v>10</v>
      </c>
      <c r="I1524" s="747" t="s">
        <v>1403</v>
      </c>
      <c r="J1524" s="733" t="s">
        <v>249</v>
      </c>
      <c r="K1524" s="733" t="s">
        <v>6623</v>
      </c>
      <c r="L1524" s="726"/>
      <c r="M1524" s="726" t="s">
        <v>6426</v>
      </c>
      <c r="N1524" s="722" t="s">
        <v>4862</v>
      </c>
      <c r="O1524" s="733" t="s">
        <v>6640</v>
      </c>
      <c r="P1524" s="736"/>
      <c r="Q1524" s="736"/>
      <c r="R1524" t="s">
        <v>6966</v>
      </c>
    </row>
    <row r="1525" spans="1:18">
      <c r="A1525" s="721">
        <v>422</v>
      </c>
      <c r="B1525" s="738">
        <v>1</v>
      </c>
      <c r="C1525" s="722" t="s">
        <v>6765</v>
      </c>
      <c r="D1525" s="723" t="s">
        <v>23</v>
      </c>
      <c r="E1525" s="733" t="s">
        <v>221</v>
      </c>
      <c r="F1525" s="733" t="s">
        <v>452</v>
      </c>
      <c r="G1525" s="774">
        <v>29063</v>
      </c>
      <c r="H1525" s="724">
        <f t="shared" ca="1" si="25"/>
        <v>40</v>
      </c>
      <c r="I1525" s="747" t="s">
        <v>1403</v>
      </c>
      <c r="J1525" s="733" t="s">
        <v>267</v>
      </c>
      <c r="K1525" s="733" t="s">
        <v>283</v>
      </c>
      <c r="L1525" s="726"/>
      <c r="M1525" s="726" t="s">
        <v>6426</v>
      </c>
      <c r="N1525" s="722" t="s">
        <v>4862</v>
      </c>
      <c r="O1525" s="733" t="s">
        <v>222</v>
      </c>
      <c r="P1525" s="736"/>
      <c r="Q1525" s="736"/>
      <c r="R1525" t="s">
        <v>6966</v>
      </c>
    </row>
    <row r="1526" spans="1:18">
      <c r="A1526" s="721"/>
      <c r="B1526" s="738">
        <v>2</v>
      </c>
      <c r="C1526" s="722" t="s">
        <v>6766</v>
      </c>
      <c r="D1526" s="723" t="s">
        <v>16</v>
      </c>
      <c r="E1526" s="733" t="s">
        <v>221</v>
      </c>
      <c r="F1526" s="733" t="s">
        <v>288</v>
      </c>
      <c r="G1526" s="774">
        <v>30878</v>
      </c>
      <c r="H1526" s="724">
        <f t="shared" ca="1" si="25"/>
        <v>35</v>
      </c>
      <c r="I1526" s="747" t="s">
        <v>1403</v>
      </c>
      <c r="J1526" s="733" t="s">
        <v>258</v>
      </c>
      <c r="K1526" s="733" t="s">
        <v>6621</v>
      </c>
      <c r="L1526" s="726"/>
      <c r="M1526" s="726" t="s">
        <v>6426</v>
      </c>
      <c r="N1526" s="722" t="s">
        <v>4862</v>
      </c>
      <c r="O1526" s="733" t="s">
        <v>245</v>
      </c>
      <c r="P1526" s="736"/>
      <c r="Q1526" s="736"/>
      <c r="R1526" t="s">
        <v>6966</v>
      </c>
    </row>
    <row r="1527" spans="1:18">
      <c r="A1527" s="721"/>
      <c r="B1527" s="738">
        <v>3</v>
      </c>
      <c r="C1527" s="722" t="s">
        <v>6767</v>
      </c>
      <c r="D1527" s="723" t="s">
        <v>23</v>
      </c>
      <c r="E1527" s="733" t="s">
        <v>254</v>
      </c>
      <c r="F1527" s="733" t="s">
        <v>229</v>
      </c>
      <c r="G1527" s="774">
        <v>42874</v>
      </c>
      <c r="H1527" s="724">
        <f t="shared" ca="1" si="25"/>
        <v>2</v>
      </c>
      <c r="I1527" s="747" t="s">
        <v>1403</v>
      </c>
      <c r="J1527" s="733" t="s">
        <v>6624</v>
      </c>
      <c r="K1527" s="733" t="s">
        <v>6622</v>
      </c>
      <c r="L1527" s="726"/>
      <c r="M1527" s="726" t="s">
        <v>6426</v>
      </c>
      <c r="N1527" s="722" t="s">
        <v>4862</v>
      </c>
      <c r="O1527" s="733" t="s">
        <v>6640</v>
      </c>
      <c r="P1527" s="736"/>
      <c r="Q1527" s="736"/>
      <c r="R1527" t="s">
        <v>6966</v>
      </c>
    </row>
    <row r="1528" spans="1:18">
      <c r="A1528" s="721">
        <v>423</v>
      </c>
      <c r="B1528" s="738">
        <v>1</v>
      </c>
      <c r="C1528" s="722" t="s">
        <v>6768</v>
      </c>
      <c r="D1528" s="723" t="s">
        <v>23</v>
      </c>
      <c r="E1528" s="733" t="s">
        <v>221</v>
      </c>
      <c r="F1528" s="733" t="s">
        <v>1375</v>
      </c>
      <c r="G1528" s="774">
        <v>31028</v>
      </c>
      <c r="H1528" s="724">
        <f t="shared" ca="1" si="25"/>
        <v>35</v>
      </c>
      <c r="I1528" s="747" t="s">
        <v>1403</v>
      </c>
      <c r="J1528" s="733" t="s">
        <v>267</v>
      </c>
      <c r="K1528" s="733" t="s">
        <v>1172</v>
      </c>
      <c r="L1528" s="726"/>
      <c r="M1528" s="726" t="s">
        <v>6426</v>
      </c>
      <c r="N1528" s="722" t="s">
        <v>4862</v>
      </c>
      <c r="O1528" s="733" t="s">
        <v>222</v>
      </c>
      <c r="P1528" s="736"/>
      <c r="Q1528" s="736"/>
      <c r="R1528" t="s">
        <v>6966</v>
      </c>
    </row>
    <row r="1529" spans="1:18">
      <c r="A1529" s="721"/>
      <c r="B1529" s="738">
        <v>2</v>
      </c>
      <c r="C1529" s="722" t="s">
        <v>4030</v>
      </c>
      <c r="D1529" s="723" t="s">
        <v>16</v>
      </c>
      <c r="E1529" s="733" t="s">
        <v>221</v>
      </c>
      <c r="F1529" s="733" t="s">
        <v>2422</v>
      </c>
      <c r="G1529" s="774">
        <v>30971</v>
      </c>
      <c r="H1529" s="724">
        <f t="shared" ca="1" si="25"/>
        <v>35</v>
      </c>
      <c r="I1529" s="747" t="s">
        <v>1403</v>
      </c>
      <c r="J1529" s="733" t="s">
        <v>241</v>
      </c>
      <c r="K1529" s="733" t="s">
        <v>1172</v>
      </c>
      <c r="L1529" s="726"/>
      <c r="M1529" s="726" t="s">
        <v>6426</v>
      </c>
      <c r="N1529" s="722" t="s">
        <v>4862</v>
      </c>
      <c r="O1529" s="733" t="s">
        <v>245</v>
      </c>
      <c r="P1529" s="736"/>
      <c r="Q1529" s="736"/>
      <c r="R1529" t="s">
        <v>6966</v>
      </c>
    </row>
    <row r="1530" spans="1:18">
      <c r="A1530" s="721"/>
      <c r="B1530" s="738">
        <v>3</v>
      </c>
      <c r="C1530" s="722" t="s">
        <v>6769</v>
      </c>
      <c r="D1530" s="723" t="s">
        <v>16</v>
      </c>
      <c r="E1530" s="733" t="s">
        <v>254</v>
      </c>
      <c r="F1530" s="733" t="s">
        <v>6772</v>
      </c>
      <c r="G1530" s="774">
        <v>39426</v>
      </c>
      <c r="H1530" s="724">
        <f t="shared" ca="1" si="25"/>
        <v>12</v>
      </c>
      <c r="I1530" s="747" t="s">
        <v>1403</v>
      </c>
      <c r="J1530" s="733" t="s">
        <v>249</v>
      </c>
      <c r="K1530" s="733" t="s">
        <v>6622</v>
      </c>
      <c r="L1530" s="726"/>
      <c r="M1530" s="726" t="s">
        <v>6426</v>
      </c>
      <c r="N1530" s="722" t="s">
        <v>4862</v>
      </c>
      <c r="O1530" s="733" t="s">
        <v>6640</v>
      </c>
      <c r="P1530" s="736"/>
      <c r="Q1530" s="736"/>
      <c r="R1530" t="s">
        <v>6966</v>
      </c>
    </row>
    <row r="1531" spans="1:18">
      <c r="A1531" s="721"/>
      <c r="B1531" s="738">
        <v>4</v>
      </c>
      <c r="C1531" s="722" t="s">
        <v>6770</v>
      </c>
      <c r="D1531" s="723" t="s">
        <v>23</v>
      </c>
      <c r="E1531" s="733" t="s">
        <v>254</v>
      </c>
      <c r="F1531" s="733" t="s">
        <v>5220</v>
      </c>
      <c r="G1531" s="774">
        <v>41274</v>
      </c>
      <c r="H1531" s="724">
        <f t="shared" ca="1" si="25"/>
        <v>7</v>
      </c>
      <c r="I1531" s="747" t="s">
        <v>1403</v>
      </c>
      <c r="J1531" s="733" t="s">
        <v>6624</v>
      </c>
      <c r="K1531" s="733" t="s">
        <v>6622</v>
      </c>
      <c r="L1531" s="726"/>
      <c r="M1531" s="726" t="s">
        <v>6426</v>
      </c>
      <c r="N1531" s="722" t="s">
        <v>4862</v>
      </c>
      <c r="O1531" s="733" t="s">
        <v>6640</v>
      </c>
      <c r="P1531" s="736"/>
      <c r="Q1531" s="736"/>
      <c r="R1531" t="s">
        <v>6966</v>
      </c>
    </row>
    <row r="1532" spans="1:18">
      <c r="A1532" s="721"/>
      <c r="B1532" s="738">
        <v>5</v>
      </c>
      <c r="C1532" s="722" t="s">
        <v>6771</v>
      </c>
      <c r="D1532" s="723" t="s">
        <v>23</v>
      </c>
      <c r="E1532" s="733" t="s">
        <v>254</v>
      </c>
      <c r="F1532" s="733" t="s">
        <v>5220</v>
      </c>
      <c r="G1532" s="774">
        <v>42498</v>
      </c>
      <c r="H1532" s="724">
        <f t="shared" ca="1" si="25"/>
        <v>3</v>
      </c>
      <c r="I1532" s="747" t="s">
        <v>1403</v>
      </c>
      <c r="J1532" s="733" t="s">
        <v>6624</v>
      </c>
      <c r="K1532" s="733" t="s">
        <v>6622</v>
      </c>
      <c r="L1532" s="726"/>
      <c r="M1532" s="726" t="s">
        <v>6426</v>
      </c>
      <c r="N1532" s="722" t="s">
        <v>4862</v>
      </c>
      <c r="O1532" s="733" t="s">
        <v>6640</v>
      </c>
      <c r="P1532" s="736"/>
      <c r="Q1532" s="736"/>
      <c r="R1532" t="s">
        <v>6966</v>
      </c>
    </row>
    <row r="1533" spans="1:18">
      <c r="A1533" s="721">
        <v>424</v>
      </c>
      <c r="B1533" s="738">
        <v>1</v>
      </c>
      <c r="C1533" s="722" t="s">
        <v>6773</v>
      </c>
      <c r="D1533" s="723" t="s">
        <v>23</v>
      </c>
      <c r="E1533" s="733" t="s">
        <v>221</v>
      </c>
      <c r="F1533" s="733" t="s">
        <v>6776</v>
      </c>
      <c r="G1533" s="774">
        <v>30439</v>
      </c>
      <c r="H1533" s="724">
        <f t="shared" ca="1" si="25"/>
        <v>36</v>
      </c>
      <c r="I1533" s="747" t="s">
        <v>4508</v>
      </c>
      <c r="J1533" s="733" t="s">
        <v>258</v>
      </c>
      <c r="K1533" s="733" t="s">
        <v>283</v>
      </c>
      <c r="L1533" s="726"/>
      <c r="M1533" s="726" t="s">
        <v>6426</v>
      </c>
      <c r="N1533" s="722" t="s">
        <v>4862</v>
      </c>
      <c r="O1533" s="733" t="s">
        <v>222</v>
      </c>
      <c r="P1533" s="736"/>
      <c r="Q1533" s="736"/>
      <c r="R1533" t="s">
        <v>6966</v>
      </c>
    </row>
    <row r="1534" spans="1:18">
      <c r="A1534" s="721"/>
      <c r="B1534" s="738">
        <v>2</v>
      </c>
      <c r="C1534" s="722" t="s">
        <v>6774</v>
      </c>
      <c r="D1534" s="723" t="s">
        <v>16</v>
      </c>
      <c r="E1534" s="733" t="s">
        <v>221</v>
      </c>
      <c r="F1534" s="733" t="s">
        <v>376</v>
      </c>
      <c r="G1534" s="774">
        <v>35022</v>
      </c>
      <c r="H1534" s="724">
        <f t="shared" ca="1" si="25"/>
        <v>24</v>
      </c>
      <c r="I1534" s="747" t="s">
        <v>4508</v>
      </c>
      <c r="J1534" s="733" t="s">
        <v>258</v>
      </c>
      <c r="K1534" s="733" t="s">
        <v>6621</v>
      </c>
      <c r="L1534" s="726"/>
      <c r="M1534" s="726" t="s">
        <v>6426</v>
      </c>
      <c r="N1534" s="722" t="s">
        <v>4862</v>
      </c>
      <c r="O1534" s="733" t="s">
        <v>245</v>
      </c>
      <c r="P1534" s="736"/>
      <c r="Q1534" s="736"/>
      <c r="R1534" t="s">
        <v>6966</v>
      </c>
    </row>
    <row r="1535" spans="1:18">
      <c r="A1535" s="721"/>
      <c r="B1535" s="738">
        <v>3</v>
      </c>
      <c r="C1535" s="722" t="s">
        <v>6775</v>
      </c>
      <c r="D1535" s="723" t="s">
        <v>23</v>
      </c>
      <c r="E1535" s="733" t="s">
        <v>254</v>
      </c>
      <c r="F1535" s="733" t="s">
        <v>230</v>
      </c>
      <c r="G1535" s="774">
        <v>42725</v>
      </c>
      <c r="H1535" s="724">
        <f t="shared" ca="1" si="25"/>
        <v>3</v>
      </c>
      <c r="I1535" s="747" t="s">
        <v>4508</v>
      </c>
      <c r="J1535" s="733" t="s">
        <v>6624</v>
      </c>
      <c r="K1535" s="733" t="s">
        <v>6622</v>
      </c>
      <c r="L1535" s="726"/>
      <c r="M1535" s="726" t="s">
        <v>6426</v>
      </c>
      <c r="N1535" s="722" t="s">
        <v>4862</v>
      </c>
      <c r="O1535" s="733" t="s">
        <v>6640</v>
      </c>
      <c r="P1535" s="736"/>
      <c r="Q1535" s="736"/>
      <c r="R1535" t="s">
        <v>6966</v>
      </c>
    </row>
    <row r="1536" spans="1:18">
      <c r="A1536" s="721">
        <v>425</v>
      </c>
      <c r="B1536" s="738">
        <v>1</v>
      </c>
      <c r="C1536" s="722" t="s">
        <v>6777</v>
      </c>
      <c r="D1536" s="723" t="s">
        <v>16</v>
      </c>
      <c r="E1536" s="733" t="s">
        <v>221</v>
      </c>
      <c r="F1536" s="733" t="s">
        <v>4916</v>
      </c>
      <c r="G1536" s="774">
        <v>26840</v>
      </c>
      <c r="H1536" s="724">
        <f t="shared" ca="1" si="25"/>
        <v>46</v>
      </c>
      <c r="I1536" s="747" t="s">
        <v>1403</v>
      </c>
      <c r="J1536" s="733" t="s">
        <v>241</v>
      </c>
      <c r="K1536" s="733" t="s">
        <v>261</v>
      </c>
      <c r="L1536" s="726"/>
      <c r="M1536" s="726" t="s">
        <v>6426</v>
      </c>
      <c r="N1536" s="722" t="s">
        <v>4862</v>
      </c>
      <c r="O1536" s="733" t="s">
        <v>222</v>
      </c>
      <c r="P1536" s="736"/>
      <c r="Q1536" s="736"/>
      <c r="R1536" t="s">
        <v>6966</v>
      </c>
    </row>
    <row r="1537" spans="1:18" s="622" customFormat="1">
      <c r="A1537" s="721"/>
      <c r="B1537" s="738">
        <v>2</v>
      </c>
      <c r="C1537" s="722" t="s">
        <v>6778</v>
      </c>
      <c r="D1537" s="723" t="s">
        <v>16</v>
      </c>
      <c r="E1537" s="733" t="s">
        <v>254</v>
      </c>
      <c r="F1537" s="733" t="s">
        <v>4916</v>
      </c>
      <c r="G1537" s="774">
        <v>37614</v>
      </c>
      <c r="H1537" s="724">
        <f t="shared" ca="1" si="25"/>
        <v>17</v>
      </c>
      <c r="I1537" s="747" t="s">
        <v>1403</v>
      </c>
      <c r="J1537" s="733" t="s">
        <v>262</v>
      </c>
      <c r="K1537" s="733" t="s">
        <v>6622</v>
      </c>
      <c r="L1537" s="726"/>
      <c r="M1537" s="726" t="s">
        <v>6426</v>
      </c>
      <c r="N1537" s="722" t="s">
        <v>4862</v>
      </c>
      <c r="O1537" s="733" t="s">
        <v>6640</v>
      </c>
      <c r="P1537" s="736"/>
      <c r="Q1537" s="736"/>
      <c r="R1537" t="s">
        <v>6966</v>
      </c>
    </row>
    <row r="1538" spans="1:18">
      <c r="A1538" s="721">
        <v>426</v>
      </c>
      <c r="B1538" s="738">
        <v>1</v>
      </c>
      <c r="C1538" s="722" t="s">
        <v>5028</v>
      </c>
      <c r="D1538" s="723" t="s">
        <v>23</v>
      </c>
      <c r="E1538" s="733" t="s">
        <v>221</v>
      </c>
      <c r="F1538" s="733" t="s">
        <v>6858</v>
      </c>
      <c r="G1538" s="774">
        <v>22497</v>
      </c>
      <c r="H1538" s="724">
        <f t="shared" ca="1" si="25"/>
        <v>58</v>
      </c>
      <c r="I1538" s="747" t="s">
        <v>1403</v>
      </c>
      <c r="J1538" s="733" t="s">
        <v>241</v>
      </c>
      <c r="K1538" s="733" t="s">
        <v>6822</v>
      </c>
      <c r="L1538" s="726"/>
      <c r="M1538" s="726" t="s">
        <v>6426</v>
      </c>
      <c r="N1538" s="722" t="s">
        <v>4862</v>
      </c>
      <c r="O1538" s="733" t="s">
        <v>222</v>
      </c>
      <c r="P1538" s="736"/>
      <c r="Q1538" s="736"/>
      <c r="R1538" t="s">
        <v>6966</v>
      </c>
    </row>
    <row r="1539" spans="1:18">
      <c r="A1539" s="721"/>
      <c r="B1539" s="738">
        <v>2</v>
      </c>
      <c r="C1539" s="722" t="s">
        <v>6854</v>
      </c>
      <c r="D1539" s="723" t="s">
        <v>16</v>
      </c>
      <c r="E1539" s="733" t="s">
        <v>221</v>
      </c>
      <c r="F1539" s="733" t="s">
        <v>6858</v>
      </c>
      <c r="G1539" s="774">
        <v>23323</v>
      </c>
      <c r="H1539" s="724">
        <f t="shared" ca="1" si="25"/>
        <v>56</v>
      </c>
      <c r="I1539" s="747" t="s">
        <v>1403</v>
      </c>
      <c r="J1539" s="733" t="s">
        <v>241</v>
      </c>
      <c r="K1539" s="733" t="s">
        <v>6621</v>
      </c>
      <c r="L1539" s="726"/>
      <c r="M1539" s="726" t="s">
        <v>6426</v>
      </c>
      <c r="N1539" s="722" t="s">
        <v>4862</v>
      </c>
      <c r="O1539" s="733" t="s">
        <v>245</v>
      </c>
      <c r="P1539" s="736"/>
      <c r="Q1539" s="736"/>
      <c r="R1539" t="s">
        <v>6966</v>
      </c>
    </row>
    <row r="1540" spans="1:18">
      <c r="A1540" s="721"/>
      <c r="B1540" s="738">
        <v>3</v>
      </c>
      <c r="C1540" s="722" t="s">
        <v>6855</v>
      </c>
      <c r="D1540" s="723" t="s">
        <v>16</v>
      </c>
      <c r="E1540" s="733" t="s">
        <v>254</v>
      </c>
      <c r="F1540" s="733" t="s">
        <v>6857</v>
      </c>
      <c r="G1540" s="774">
        <v>36356</v>
      </c>
      <c r="H1540" s="724">
        <f t="shared" ca="1" si="25"/>
        <v>20</v>
      </c>
      <c r="I1540" s="747" t="s">
        <v>1403</v>
      </c>
      <c r="J1540" s="733" t="s">
        <v>258</v>
      </c>
      <c r="K1540" s="733" t="s">
        <v>6622</v>
      </c>
      <c r="L1540" s="726"/>
      <c r="M1540" s="726" t="s">
        <v>6426</v>
      </c>
      <c r="N1540" s="722" t="s">
        <v>4862</v>
      </c>
      <c r="O1540" s="733" t="s">
        <v>6640</v>
      </c>
      <c r="P1540" s="736"/>
      <c r="Q1540" s="736"/>
      <c r="R1540" t="s">
        <v>6966</v>
      </c>
    </row>
    <row r="1541" spans="1:18">
      <c r="A1541" s="721"/>
      <c r="B1541" s="738">
        <v>4</v>
      </c>
      <c r="C1541" s="722" t="s">
        <v>6856</v>
      </c>
      <c r="D1541" s="723" t="s">
        <v>23</v>
      </c>
      <c r="E1541" s="733" t="s">
        <v>254</v>
      </c>
      <c r="F1541" s="733" t="s">
        <v>6857</v>
      </c>
      <c r="G1541" s="774">
        <v>38885</v>
      </c>
      <c r="H1541" s="724">
        <f t="shared" ca="1" si="25"/>
        <v>13</v>
      </c>
      <c r="I1541" s="747" t="s">
        <v>1403</v>
      </c>
      <c r="J1541" s="733" t="s">
        <v>249</v>
      </c>
      <c r="K1541" s="733" t="s">
        <v>6622</v>
      </c>
      <c r="L1541" s="726"/>
      <c r="M1541" s="726" t="s">
        <v>6426</v>
      </c>
      <c r="N1541" s="722" t="s">
        <v>4862</v>
      </c>
      <c r="O1541" s="733" t="s">
        <v>6640</v>
      </c>
      <c r="P1541" s="736"/>
      <c r="Q1541" s="736"/>
      <c r="R1541" t="s">
        <v>6966</v>
      </c>
    </row>
    <row r="1542" spans="1:18" s="884" customFormat="1">
      <c r="A1542" s="808">
        <v>427</v>
      </c>
      <c r="B1542" s="808">
        <v>1</v>
      </c>
      <c r="C1542" s="808" t="s">
        <v>5256</v>
      </c>
      <c r="D1542" s="907" t="s">
        <v>23</v>
      </c>
      <c r="E1542" s="808" t="s">
        <v>221</v>
      </c>
      <c r="F1542" s="808" t="s">
        <v>452</v>
      </c>
      <c r="G1542" s="908">
        <v>25636</v>
      </c>
      <c r="H1542" s="909">
        <f t="shared" ca="1" si="25"/>
        <v>50</v>
      </c>
      <c r="I1542" s="907" t="s">
        <v>1403</v>
      </c>
      <c r="J1542" s="808" t="s">
        <v>241</v>
      </c>
      <c r="K1542" s="808" t="s">
        <v>165</v>
      </c>
      <c r="L1542" s="910"/>
      <c r="M1542" s="910" t="s">
        <v>6426</v>
      </c>
      <c r="N1542" s="808" t="s">
        <v>5260</v>
      </c>
      <c r="O1542" s="808" t="s">
        <v>222</v>
      </c>
      <c r="P1542" s="808" t="s">
        <v>5255</v>
      </c>
      <c r="Q1542" s="808" t="s">
        <v>5259</v>
      </c>
      <c r="R1542" s="884" t="s">
        <v>6966</v>
      </c>
    </row>
    <row r="1543" spans="1:18">
      <c r="A1543" s="721"/>
      <c r="B1543" s="721">
        <v>2</v>
      </c>
      <c r="C1543" s="722" t="s">
        <v>5262</v>
      </c>
      <c r="D1543" s="723" t="s">
        <v>16</v>
      </c>
      <c r="E1543" s="721" t="s">
        <v>221</v>
      </c>
      <c r="F1543" s="721" t="s">
        <v>622</v>
      </c>
      <c r="G1543" s="774">
        <v>27159</v>
      </c>
      <c r="H1543" s="724">
        <f t="shared" ca="1" si="25"/>
        <v>45</v>
      </c>
      <c r="I1543" s="725" t="s">
        <v>1403</v>
      </c>
      <c r="J1543" s="721" t="s">
        <v>241</v>
      </c>
      <c r="K1543" s="721" t="s">
        <v>6621</v>
      </c>
      <c r="L1543" s="726"/>
      <c r="M1543" s="726" t="s">
        <v>6426</v>
      </c>
      <c r="N1543" s="722" t="s">
        <v>5260</v>
      </c>
      <c r="O1543" s="721" t="s">
        <v>245</v>
      </c>
      <c r="P1543" s="722" t="s">
        <v>5261</v>
      </c>
      <c r="Q1543" s="722" t="s">
        <v>5259</v>
      </c>
      <c r="R1543" t="s">
        <v>6966</v>
      </c>
    </row>
    <row r="1544" spans="1:18">
      <c r="A1544" s="721"/>
      <c r="B1544" s="721">
        <v>3</v>
      </c>
      <c r="C1544" s="722" t="s">
        <v>5268</v>
      </c>
      <c r="D1544" s="723" t="s">
        <v>23</v>
      </c>
      <c r="E1544" s="721" t="s">
        <v>254</v>
      </c>
      <c r="F1544" s="721" t="s">
        <v>5269</v>
      </c>
      <c r="G1544" s="774">
        <v>37528</v>
      </c>
      <c r="H1544" s="724">
        <f t="shared" ca="1" si="25"/>
        <v>17</v>
      </c>
      <c r="I1544" s="725" t="s">
        <v>1403</v>
      </c>
      <c r="J1544" s="721" t="s">
        <v>249</v>
      </c>
      <c r="K1544" s="721" t="s">
        <v>6623</v>
      </c>
      <c r="L1544" s="726"/>
      <c r="M1544" s="726" t="s">
        <v>6426</v>
      </c>
      <c r="N1544" s="722" t="s">
        <v>5260</v>
      </c>
      <c r="O1544" s="721" t="s">
        <v>6640</v>
      </c>
      <c r="P1544" s="722" t="s">
        <v>5267</v>
      </c>
      <c r="Q1544" s="722" t="s">
        <v>5259</v>
      </c>
      <c r="R1544" t="s">
        <v>6966</v>
      </c>
    </row>
    <row r="1545" spans="1:18">
      <c r="A1545" s="721"/>
      <c r="B1545" s="721">
        <v>4</v>
      </c>
      <c r="C1545" s="722" t="s">
        <v>5271</v>
      </c>
      <c r="D1545" s="723" t="s">
        <v>23</v>
      </c>
      <c r="E1545" s="721" t="s">
        <v>254</v>
      </c>
      <c r="F1545" s="721" t="s">
        <v>230</v>
      </c>
      <c r="G1545" s="774">
        <v>40674</v>
      </c>
      <c r="H1545" s="724">
        <f t="shared" ca="1" si="25"/>
        <v>8</v>
      </c>
      <c r="I1545" s="725" t="s">
        <v>1403</v>
      </c>
      <c r="J1545" s="721" t="s">
        <v>6624</v>
      </c>
      <c r="K1545" s="721" t="s">
        <v>6622</v>
      </c>
      <c r="L1545" s="726"/>
      <c r="M1545" s="726" t="s">
        <v>6426</v>
      </c>
      <c r="N1545" s="722" t="s">
        <v>5260</v>
      </c>
      <c r="O1545" s="721" t="s">
        <v>6640</v>
      </c>
      <c r="P1545" s="734" t="s">
        <v>5270</v>
      </c>
      <c r="Q1545" s="722" t="s">
        <v>5259</v>
      </c>
      <c r="R1545" t="s">
        <v>6966</v>
      </c>
    </row>
    <row r="1546" spans="1:18">
      <c r="A1546" s="721">
        <v>428</v>
      </c>
      <c r="B1546" s="721">
        <v>1</v>
      </c>
      <c r="C1546" s="722" t="s">
        <v>5273</v>
      </c>
      <c r="D1546" s="723" t="s">
        <v>23</v>
      </c>
      <c r="E1546" s="721" t="s">
        <v>221</v>
      </c>
      <c r="F1546" s="721" t="s">
        <v>22</v>
      </c>
      <c r="G1546" s="774">
        <v>26528</v>
      </c>
      <c r="H1546" s="724">
        <f t="shared" ca="1" si="25"/>
        <v>47</v>
      </c>
      <c r="I1546" s="725" t="s">
        <v>1403</v>
      </c>
      <c r="J1546" s="721" t="s">
        <v>267</v>
      </c>
      <c r="K1546" s="721" t="s">
        <v>165</v>
      </c>
      <c r="L1546" s="726"/>
      <c r="M1546" s="726" t="s">
        <v>6426</v>
      </c>
      <c r="N1546" s="722" t="s">
        <v>5260</v>
      </c>
      <c r="O1546" s="721" t="s">
        <v>222</v>
      </c>
      <c r="P1546" s="722" t="s">
        <v>5272</v>
      </c>
      <c r="Q1546" s="722" t="s">
        <v>5276</v>
      </c>
      <c r="R1546" t="s">
        <v>6966</v>
      </c>
    </row>
    <row r="1547" spans="1:18">
      <c r="A1547" s="721"/>
      <c r="B1547" s="721">
        <v>2</v>
      </c>
      <c r="C1547" s="722" t="s">
        <v>3992</v>
      </c>
      <c r="D1547" s="723" t="s">
        <v>16</v>
      </c>
      <c r="E1547" s="721" t="s">
        <v>221</v>
      </c>
      <c r="F1547" s="721" t="s">
        <v>5279</v>
      </c>
      <c r="G1547" s="774">
        <v>28314</v>
      </c>
      <c r="H1547" s="724">
        <f t="shared" ca="1" si="25"/>
        <v>42</v>
      </c>
      <c r="I1547" s="725" t="s">
        <v>1403</v>
      </c>
      <c r="J1547" s="721" t="s">
        <v>258</v>
      </c>
      <c r="K1547" s="721" t="s">
        <v>6621</v>
      </c>
      <c r="L1547" s="726"/>
      <c r="M1547" s="726" t="s">
        <v>6426</v>
      </c>
      <c r="N1547" s="722" t="s">
        <v>5260</v>
      </c>
      <c r="O1547" s="721" t="s">
        <v>245</v>
      </c>
      <c r="P1547" s="722" t="s">
        <v>5278</v>
      </c>
      <c r="Q1547" s="722" t="s">
        <v>5276</v>
      </c>
      <c r="R1547" t="s">
        <v>6966</v>
      </c>
    </row>
    <row r="1548" spans="1:18">
      <c r="A1548" s="721"/>
      <c r="B1548" s="721">
        <v>3</v>
      </c>
      <c r="C1548" s="722" t="s">
        <v>5282</v>
      </c>
      <c r="D1548" s="723" t="s">
        <v>23</v>
      </c>
      <c r="E1548" s="721" t="s">
        <v>254</v>
      </c>
      <c r="F1548" s="721" t="s">
        <v>22</v>
      </c>
      <c r="G1548" s="774">
        <v>36874</v>
      </c>
      <c r="H1548" s="724">
        <f t="shared" ca="1" si="25"/>
        <v>19</v>
      </c>
      <c r="I1548" s="725" t="s">
        <v>1403</v>
      </c>
      <c r="J1548" s="721" t="s">
        <v>262</v>
      </c>
      <c r="K1548" s="721" t="s">
        <v>6623</v>
      </c>
      <c r="L1548" s="726"/>
      <c r="M1548" s="726" t="s">
        <v>6426</v>
      </c>
      <c r="N1548" s="722" t="s">
        <v>5260</v>
      </c>
      <c r="O1548" s="721" t="s">
        <v>6640</v>
      </c>
      <c r="P1548" s="722" t="s">
        <v>5281</v>
      </c>
      <c r="Q1548" s="722" t="s">
        <v>5276</v>
      </c>
      <c r="R1548" t="s">
        <v>6966</v>
      </c>
    </row>
    <row r="1549" spans="1:18">
      <c r="A1549" s="721">
        <v>429</v>
      </c>
      <c r="B1549" s="721">
        <v>1</v>
      </c>
      <c r="C1549" s="722" t="s">
        <v>5284</v>
      </c>
      <c r="D1549" s="723" t="s">
        <v>23</v>
      </c>
      <c r="E1549" s="721" t="s">
        <v>221</v>
      </c>
      <c r="F1549" s="721" t="s">
        <v>4916</v>
      </c>
      <c r="G1549" s="774">
        <v>25929</v>
      </c>
      <c r="H1549" s="724">
        <f t="shared" ca="1" si="25"/>
        <v>49</v>
      </c>
      <c r="I1549" s="725" t="s">
        <v>1403</v>
      </c>
      <c r="J1549" s="721" t="s">
        <v>267</v>
      </c>
      <c r="K1549" s="721" t="s">
        <v>165</v>
      </c>
      <c r="L1549" s="726"/>
      <c r="M1549" s="726" t="s">
        <v>6426</v>
      </c>
      <c r="N1549" s="722" t="s">
        <v>5260</v>
      </c>
      <c r="O1549" s="721" t="s">
        <v>222</v>
      </c>
      <c r="P1549" s="722" t="s">
        <v>5283</v>
      </c>
      <c r="Q1549" s="722" t="s">
        <v>5287</v>
      </c>
      <c r="R1549" t="s">
        <v>6966</v>
      </c>
    </row>
    <row r="1550" spans="1:18">
      <c r="A1550" s="721"/>
      <c r="B1550" s="721">
        <v>2</v>
      </c>
      <c r="C1550" s="722" t="s">
        <v>5289</v>
      </c>
      <c r="D1550" s="723" t="s">
        <v>16</v>
      </c>
      <c r="E1550" s="721" t="s">
        <v>221</v>
      </c>
      <c r="F1550" s="721" t="s">
        <v>4916</v>
      </c>
      <c r="G1550" s="774">
        <v>26964</v>
      </c>
      <c r="H1550" s="724">
        <f t="shared" ca="1" si="25"/>
        <v>46</v>
      </c>
      <c r="I1550" s="725" t="s">
        <v>1403</v>
      </c>
      <c r="J1550" s="721" t="s">
        <v>267</v>
      </c>
      <c r="K1550" s="721" t="s">
        <v>6621</v>
      </c>
      <c r="L1550" s="726"/>
      <c r="M1550" s="726" t="s">
        <v>6426</v>
      </c>
      <c r="N1550" s="722" t="s">
        <v>5260</v>
      </c>
      <c r="O1550" s="721" t="s">
        <v>245</v>
      </c>
      <c r="P1550" s="722" t="s">
        <v>5288</v>
      </c>
      <c r="Q1550" s="722" t="s">
        <v>5287</v>
      </c>
      <c r="R1550" t="s">
        <v>6966</v>
      </c>
    </row>
    <row r="1551" spans="1:18">
      <c r="A1551" s="721"/>
      <c r="B1551" s="721">
        <v>3</v>
      </c>
      <c r="C1551" s="722" t="s">
        <v>5292</v>
      </c>
      <c r="D1551" s="723" t="s">
        <v>23</v>
      </c>
      <c r="E1551" s="721" t="s">
        <v>254</v>
      </c>
      <c r="F1551" s="721" t="s">
        <v>4916</v>
      </c>
      <c r="G1551" s="774">
        <v>36109</v>
      </c>
      <c r="H1551" s="724">
        <f t="shared" ca="1" si="25"/>
        <v>21</v>
      </c>
      <c r="I1551" s="725" t="s">
        <v>1403</v>
      </c>
      <c r="J1551" s="721" t="s">
        <v>320</v>
      </c>
      <c r="K1551" s="721" t="s">
        <v>6623</v>
      </c>
      <c r="L1551" s="726"/>
      <c r="M1551" s="726" t="s">
        <v>6426</v>
      </c>
      <c r="N1551" s="722" t="s">
        <v>5260</v>
      </c>
      <c r="O1551" s="721" t="s">
        <v>6640</v>
      </c>
      <c r="P1551" s="722" t="s">
        <v>5291</v>
      </c>
      <c r="Q1551" s="722" t="s">
        <v>5287</v>
      </c>
      <c r="R1551" t="s">
        <v>6966</v>
      </c>
    </row>
    <row r="1552" spans="1:18">
      <c r="A1552" s="721"/>
      <c r="B1552" s="721">
        <v>4</v>
      </c>
      <c r="C1552" s="722" t="s">
        <v>5294</v>
      </c>
      <c r="D1552" s="723" t="s">
        <v>23</v>
      </c>
      <c r="E1552" s="721" t="s">
        <v>254</v>
      </c>
      <c r="F1552" s="721" t="s">
        <v>22</v>
      </c>
      <c r="G1552" s="774">
        <v>38874</v>
      </c>
      <c r="H1552" s="724">
        <f t="shared" ca="1" si="25"/>
        <v>13</v>
      </c>
      <c r="I1552" s="725" t="s">
        <v>1403</v>
      </c>
      <c r="J1552" s="721" t="s">
        <v>249</v>
      </c>
      <c r="K1552" s="721" t="s">
        <v>6623</v>
      </c>
      <c r="L1552" s="726"/>
      <c r="M1552" s="726" t="s">
        <v>6426</v>
      </c>
      <c r="N1552" s="722" t="s">
        <v>5260</v>
      </c>
      <c r="O1552" s="721" t="s">
        <v>6640</v>
      </c>
      <c r="P1552" s="722" t="s">
        <v>5293</v>
      </c>
      <c r="Q1552" s="722" t="s">
        <v>5287</v>
      </c>
      <c r="R1552" t="s">
        <v>6966</v>
      </c>
    </row>
    <row r="1553" spans="1:18">
      <c r="A1553" s="721">
        <v>430</v>
      </c>
      <c r="B1553" s="721">
        <v>1</v>
      </c>
      <c r="C1553" s="722" t="s">
        <v>5296</v>
      </c>
      <c r="D1553" s="723" t="s">
        <v>23</v>
      </c>
      <c r="E1553" s="721" t="s">
        <v>221</v>
      </c>
      <c r="F1553" s="721" t="s">
        <v>938</v>
      </c>
      <c r="G1553" s="774">
        <v>26007</v>
      </c>
      <c r="H1553" s="724">
        <f t="shared" ca="1" si="25"/>
        <v>49</v>
      </c>
      <c r="I1553" s="725" t="s">
        <v>1403</v>
      </c>
      <c r="J1553" s="721" t="s">
        <v>258</v>
      </c>
      <c r="K1553" s="721" t="s">
        <v>165</v>
      </c>
      <c r="L1553" s="726"/>
      <c r="M1553" s="726" t="s">
        <v>6426</v>
      </c>
      <c r="N1553" s="722" t="s">
        <v>5260</v>
      </c>
      <c r="O1553" s="721" t="s">
        <v>222</v>
      </c>
      <c r="P1553" s="722" t="s">
        <v>5295</v>
      </c>
      <c r="Q1553" s="722" t="s">
        <v>5299</v>
      </c>
      <c r="R1553" t="s">
        <v>6966</v>
      </c>
    </row>
    <row r="1554" spans="1:18">
      <c r="A1554" s="721"/>
      <c r="B1554" s="721">
        <v>2</v>
      </c>
      <c r="C1554" s="722" t="s">
        <v>2285</v>
      </c>
      <c r="D1554" s="723" t="s">
        <v>16</v>
      </c>
      <c r="E1554" s="721" t="s">
        <v>221</v>
      </c>
      <c r="F1554" s="721" t="s">
        <v>938</v>
      </c>
      <c r="G1554" s="774">
        <v>28737</v>
      </c>
      <c r="H1554" s="724">
        <f t="shared" ca="1" si="25"/>
        <v>41</v>
      </c>
      <c r="I1554" s="725" t="s">
        <v>1403</v>
      </c>
      <c r="J1554" s="721" t="s">
        <v>241</v>
      </c>
      <c r="K1554" s="721" t="s">
        <v>6621</v>
      </c>
      <c r="L1554" s="726"/>
      <c r="M1554" s="726" t="s">
        <v>6426</v>
      </c>
      <c r="N1554" s="722" t="s">
        <v>5260</v>
      </c>
      <c r="O1554" s="721" t="s">
        <v>245</v>
      </c>
      <c r="P1554" s="722" t="s">
        <v>5300</v>
      </c>
      <c r="Q1554" s="722" t="s">
        <v>5299</v>
      </c>
      <c r="R1554" t="s">
        <v>6966</v>
      </c>
    </row>
    <row r="1555" spans="1:18">
      <c r="A1555" s="721"/>
      <c r="B1555" s="721">
        <v>3</v>
      </c>
      <c r="C1555" s="722" t="s">
        <v>5302</v>
      </c>
      <c r="D1555" s="723" t="s">
        <v>16</v>
      </c>
      <c r="E1555" s="721" t="s">
        <v>254</v>
      </c>
      <c r="F1555" s="721" t="s">
        <v>230</v>
      </c>
      <c r="G1555" s="774">
        <v>37056</v>
      </c>
      <c r="H1555" s="724">
        <f t="shared" ca="1" si="25"/>
        <v>18</v>
      </c>
      <c r="I1555" s="725" t="s">
        <v>1403</v>
      </c>
      <c r="J1555" s="721" t="s">
        <v>262</v>
      </c>
      <c r="K1555" s="721" t="s">
        <v>6623</v>
      </c>
      <c r="L1555" s="726"/>
      <c r="M1555" s="726" t="s">
        <v>6426</v>
      </c>
      <c r="N1555" s="722" t="s">
        <v>5260</v>
      </c>
      <c r="O1555" s="721" t="s">
        <v>6640</v>
      </c>
      <c r="P1555" s="722" t="s">
        <v>5301</v>
      </c>
      <c r="Q1555" s="722" t="s">
        <v>5299</v>
      </c>
      <c r="R1555" t="s">
        <v>6966</v>
      </c>
    </row>
    <row r="1556" spans="1:18">
      <c r="A1556" s="721"/>
      <c r="B1556" s="721">
        <v>4</v>
      </c>
      <c r="C1556" s="722" t="s">
        <v>5304</v>
      </c>
      <c r="D1556" s="723" t="s">
        <v>16</v>
      </c>
      <c r="E1556" s="721" t="s">
        <v>254</v>
      </c>
      <c r="F1556" s="721" t="s">
        <v>230</v>
      </c>
      <c r="G1556" s="774">
        <v>40524</v>
      </c>
      <c r="H1556" s="724">
        <f t="shared" ca="1" si="25"/>
        <v>9</v>
      </c>
      <c r="I1556" s="725" t="s">
        <v>1403</v>
      </c>
      <c r="J1556" s="721" t="s">
        <v>6624</v>
      </c>
      <c r="K1556" s="721" t="s">
        <v>6622</v>
      </c>
      <c r="L1556" s="726"/>
      <c r="M1556" s="726" t="s">
        <v>6426</v>
      </c>
      <c r="N1556" s="722" t="s">
        <v>5260</v>
      </c>
      <c r="O1556" s="721" t="s">
        <v>6640</v>
      </c>
      <c r="P1556" s="734" t="s">
        <v>5303</v>
      </c>
      <c r="Q1556" s="722" t="s">
        <v>5299</v>
      </c>
      <c r="R1556" t="s">
        <v>6966</v>
      </c>
    </row>
    <row r="1557" spans="1:18">
      <c r="A1557" s="721">
        <v>431</v>
      </c>
      <c r="B1557" s="721">
        <v>1</v>
      </c>
      <c r="C1557" s="722" t="s">
        <v>5306</v>
      </c>
      <c r="D1557" s="723" t="s">
        <v>23</v>
      </c>
      <c r="E1557" s="721" t="s">
        <v>221</v>
      </c>
      <c r="F1557" s="721" t="s">
        <v>4916</v>
      </c>
      <c r="G1557" s="774">
        <v>24909</v>
      </c>
      <c r="H1557" s="724">
        <f t="shared" ca="1" si="25"/>
        <v>52</v>
      </c>
      <c r="I1557" s="725" t="s">
        <v>1403</v>
      </c>
      <c r="J1557" s="721" t="s">
        <v>258</v>
      </c>
      <c r="K1557" s="721" t="s">
        <v>165</v>
      </c>
      <c r="L1557" s="726"/>
      <c r="M1557" s="726" t="s">
        <v>6426</v>
      </c>
      <c r="N1557" s="722" t="s">
        <v>5260</v>
      </c>
      <c r="O1557" s="721" t="s">
        <v>222</v>
      </c>
      <c r="P1557" s="722" t="s">
        <v>5305</v>
      </c>
      <c r="Q1557" s="722" t="s">
        <v>5309</v>
      </c>
      <c r="R1557" t="s">
        <v>6966</v>
      </c>
    </row>
    <row r="1558" spans="1:18">
      <c r="A1558" s="721"/>
      <c r="B1558" s="721">
        <v>2</v>
      </c>
      <c r="C1558" s="722" t="s">
        <v>5311</v>
      </c>
      <c r="D1558" s="723" t="s">
        <v>16</v>
      </c>
      <c r="E1558" s="721" t="s">
        <v>221</v>
      </c>
      <c r="F1558" s="721" t="s">
        <v>5312</v>
      </c>
      <c r="G1558" s="774">
        <v>26050</v>
      </c>
      <c r="H1558" s="724">
        <f t="shared" ca="1" si="25"/>
        <v>48</v>
      </c>
      <c r="I1558" s="725" t="s">
        <v>1403</v>
      </c>
      <c r="J1558" s="721" t="s">
        <v>258</v>
      </c>
      <c r="K1558" s="721" t="s">
        <v>6621</v>
      </c>
      <c r="L1558" s="726"/>
      <c r="M1558" s="726" t="s">
        <v>6426</v>
      </c>
      <c r="N1558" s="722" t="s">
        <v>5260</v>
      </c>
      <c r="O1558" s="721" t="s">
        <v>245</v>
      </c>
      <c r="P1558" s="722" t="s">
        <v>5310</v>
      </c>
      <c r="Q1558" s="722" t="s">
        <v>5309</v>
      </c>
      <c r="R1558" t="s">
        <v>6966</v>
      </c>
    </row>
    <row r="1559" spans="1:18">
      <c r="A1559" s="721"/>
      <c r="B1559" s="721">
        <v>3</v>
      </c>
      <c r="C1559" s="722" t="s">
        <v>5316</v>
      </c>
      <c r="D1559" s="723" t="s">
        <v>23</v>
      </c>
      <c r="E1559" s="721" t="s">
        <v>254</v>
      </c>
      <c r="F1559" s="721" t="s">
        <v>1514</v>
      </c>
      <c r="G1559" s="774">
        <v>35862</v>
      </c>
      <c r="H1559" s="724">
        <f t="shared" ca="1" si="25"/>
        <v>22</v>
      </c>
      <c r="I1559" s="725" t="s">
        <v>1403</v>
      </c>
      <c r="J1559" s="721" t="s">
        <v>320</v>
      </c>
      <c r="K1559" s="721" t="s">
        <v>6623</v>
      </c>
      <c r="L1559" s="726"/>
      <c r="M1559" s="726" t="s">
        <v>6426</v>
      </c>
      <c r="N1559" s="722" t="s">
        <v>5260</v>
      </c>
      <c r="O1559" s="721" t="s">
        <v>6640</v>
      </c>
      <c r="P1559" s="722" t="s">
        <v>5315</v>
      </c>
      <c r="Q1559" s="722" t="s">
        <v>5309</v>
      </c>
      <c r="R1559" t="s">
        <v>6966</v>
      </c>
    </row>
    <row r="1560" spans="1:18">
      <c r="A1560" s="721">
        <v>432</v>
      </c>
      <c r="B1560" s="721">
        <v>1</v>
      </c>
      <c r="C1560" s="722" t="s">
        <v>5318</v>
      </c>
      <c r="D1560" s="723" t="s">
        <v>23</v>
      </c>
      <c r="E1560" s="721" t="s">
        <v>221</v>
      </c>
      <c r="F1560" s="721" t="s">
        <v>877</v>
      </c>
      <c r="G1560" s="774">
        <v>23982</v>
      </c>
      <c r="H1560" s="724">
        <f t="shared" ca="1" si="25"/>
        <v>54</v>
      </c>
      <c r="I1560" s="725" t="s">
        <v>1403</v>
      </c>
      <c r="J1560" s="721" t="s">
        <v>258</v>
      </c>
      <c r="K1560" s="721" t="s">
        <v>428</v>
      </c>
      <c r="L1560" s="726"/>
      <c r="M1560" s="726" t="s">
        <v>6426</v>
      </c>
      <c r="N1560" s="722" t="s">
        <v>5260</v>
      </c>
      <c r="O1560" s="721" t="s">
        <v>222</v>
      </c>
      <c r="P1560" s="722" t="s">
        <v>5317</v>
      </c>
      <c r="Q1560" s="722" t="s">
        <v>5319</v>
      </c>
      <c r="R1560" t="s">
        <v>6966</v>
      </c>
    </row>
    <row r="1561" spans="1:18">
      <c r="A1561" s="721"/>
      <c r="B1561" s="721">
        <v>2</v>
      </c>
      <c r="C1561" s="722" t="s">
        <v>2353</v>
      </c>
      <c r="D1561" s="723" t="s">
        <v>16</v>
      </c>
      <c r="E1561" s="721" t="s">
        <v>221</v>
      </c>
      <c r="F1561" s="721" t="s">
        <v>877</v>
      </c>
      <c r="G1561" s="774">
        <v>25569</v>
      </c>
      <c r="H1561" s="724">
        <f t="shared" ca="1" si="25"/>
        <v>50</v>
      </c>
      <c r="I1561" s="725" t="s">
        <v>1403</v>
      </c>
      <c r="J1561" s="721" t="s">
        <v>241</v>
      </c>
      <c r="K1561" s="721" t="s">
        <v>6621</v>
      </c>
      <c r="L1561" s="726"/>
      <c r="M1561" s="726" t="s">
        <v>6426</v>
      </c>
      <c r="N1561" s="722" t="s">
        <v>5260</v>
      </c>
      <c r="O1561" s="721" t="s">
        <v>245</v>
      </c>
      <c r="P1561" s="722" t="s">
        <v>5320</v>
      </c>
      <c r="Q1561" s="722" t="s">
        <v>5319</v>
      </c>
      <c r="R1561" t="s">
        <v>6966</v>
      </c>
    </row>
    <row r="1562" spans="1:18">
      <c r="A1562" s="721"/>
      <c r="B1562" s="721">
        <v>3</v>
      </c>
      <c r="C1562" s="722" t="s">
        <v>5326</v>
      </c>
      <c r="D1562" s="723" t="s">
        <v>23</v>
      </c>
      <c r="E1562" s="721" t="s">
        <v>254</v>
      </c>
      <c r="F1562" s="721" t="s">
        <v>230</v>
      </c>
      <c r="G1562" s="774">
        <v>38185</v>
      </c>
      <c r="H1562" s="724">
        <f t="shared" ca="1" si="25"/>
        <v>15</v>
      </c>
      <c r="I1562" s="725" t="s">
        <v>1403</v>
      </c>
      <c r="J1562" s="721" t="s">
        <v>249</v>
      </c>
      <c r="K1562" s="721" t="s">
        <v>6623</v>
      </c>
      <c r="L1562" s="726"/>
      <c r="M1562" s="726" t="s">
        <v>6426</v>
      </c>
      <c r="N1562" s="722" t="s">
        <v>5260</v>
      </c>
      <c r="O1562" s="721" t="s">
        <v>6640</v>
      </c>
      <c r="P1562" s="734" t="s">
        <v>5325</v>
      </c>
      <c r="Q1562" s="722" t="s">
        <v>5319</v>
      </c>
      <c r="R1562" t="s">
        <v>6966</v>
      </c>
    </row>
    <row r="1563" spans="1:18">
      <c r="A1563" s="721">
        <v>433</v>
      </c>
      <c r="B1563" s="721">
        <v>1</v>
      </c>
      <c r="C1563" s="722" t="s">
        <v>5328</v>
      </c>
      <c r="D1563" s="723" t="s">
        <v>23</v>
      </c>
      <c r="E1563" s="721" t="s">
        <v>221</v>
      </c>
      <c r="F1563" s="721" t="s">
        <v>452</v>
      </c>
      <c r="G1563" s="774">
        <v>16020</v>
      </c>
      <c r="H1563" s="724">
        <f t="shared" ca="1" si="25"/>
        <v>76</v>
      </c>
      <c r="I1563" s="725" t="s">
        <v>1403</v>
      </c>
      <c r="J1563" s="721" t="s">
        <v>258</v>
      </c>
      <c r="K1563" s="721" t="s">
        <v>165</v>
      </c>
      <c r="L1563" s="726"/>
      <c r="M1563" s="726" t="s">
        <v>6426</v>
      </c>
      <c r="N1563" s="722" t="s">
        <v>5260</v>
      </c>
      <c r="O1563" s="721" t="s">
        <v>222</v>
      </c>
      <c r="P1563" s="722" t="s">
        <v>5327</v>
      </c>
      <c r="Q1563" s="722" t="s">
        <v>5331</v>
      </c>
      <c r="R1563" t="s">
        <v>6966</v>
      </c>
    </row>
    <row r="1564" spans="1:18">
      <c r="A1564" s="721"/>
      <c r="B1564" s="721">
        <v>2</v>
      </c>
      <c r="C1564" s="722" t="s">
        <v>5333</v>
      </c>
      <c r="D1564" s="723" t="s">
        <v>16</v>
      </c>
      <c r="E1564" s="721" t="s">
        <v>221</v>
      </c>
      <c r="F1564" s="721" t="s">
        <v>452</v>
      </c>
      <c r="G1564" s="774">
        <v>18368</v>
      </c>
      <c r="H1564" s="724">
        <f t="shared" ca="1" si="25"/>
        <v>69</v>
      </c>
      <c r="I1564" s="725" t="s">
        <v>1403</v>
      </c>
      <c r="J1564" s="721" t="s">
        <v>258</v>
      </c>
      <c r="K1564" s="721" t="s">
        <v>6621</v>
      </c>
      <c r="L1564" s="726"/>
      <c r="M1564" s="726" t="s">
        <v>6426</v>
      </c>
      <c r="N1564" s="722" t="s">
        <v>5260</v>
      </c>
      <c r="O1564" s="721" t="s">
        <v>245</v>
      </c>
      <c r="P1564" s="722" t="s">
        <v>5332</v>
      </c>
      <c r="Q1564" s="722" t="s">
        <v>5331</v>
      </c>
      <c r="R1564" t="s">
        <v>6966</v>
      </c>
    </row>
    <row r="1565" spans="1:18">
      <c r="A1565" s="721">
        <v>434</v>
      </c>
      <c r="B1565" s="721">
        <v>1</v>
      </c>
      <c r="C1565" s="722" t="s">
        <v>5337</v>
      </c>
      <c r="D1565" s="723" t="s">
        <v>23</v>
      </c>
      <c r="E1565" s="721" t="s">
        <v>221</v>
      </c>
      <c r="F1565" s="721" t="s">
        <v>3010</v>
      </c>
      <c r="G1565" s="774">
        <v>25726</v>
      </c>
      <c r="H1565" s="724">
        <f t="shared" ca="1" si="25"/>
        <v>49</v>
      </c>
      <c r="I1565" s="725" t="s">
        <v>1403</v>
      </c>
      <c r="J1565" s="721" t="s">
        <v>241</v>
      </c>
      <c r="K1565" s="721" t="s">
        <v>165</v>
      </c>
      <c r="L1565" s="726"/>
      <c r="M1565" s="726" t="s">
        <v>6426</v>
      </c>
      <c r="N1565" s="722" t="s">
        <v>5260</v>
      </c>
      <c r="O1565" s="721" t="s">
        <v>222</v>
      </c>
      <c r="P1565" s="722" t="s">
        <v>5336</v>
      </c>
      <c r="Q1565" s="722" t="s">
        <v>5339</v>
      </c>
      <c r="R1565" t="s">
        <v>6966</v>
      </c>
    </row>
    <row r="1566" spans="1:18">
      <c r="A1566" s="721"/>
      <c r="B1566" s="721">
        <v>2</v>
      </c>
      <c r="C1566" s="722" t="s">
        <v>5341</v>
      </c>
      <c r="D1566" s="723" t="s">
        <v>16</v>
      </c>
      <c r="E1566" s="721" t="s">
        <v>221</v>
      </c>
      <c r="F1566" s="721" t="s">
        <v>376</v>
      </c>
      <c r="G1566" s="774">
        <v>28219</v>
      </c>
      <c r="H1566" s="724">
        <f t="shared" ca="1" si="25"/>
        <v>43</v>
      </c>
      <c r="I1566" s="725" t="s">
        <v>1403</v>
      </c>
      <c r="J1566" s="721" t="s">
        <v>241</v>
      </c>
      <c r="K1566" s="721" t="s">
        <v>6621</v>
      </c>
      <c r="L1566" s="726"/>
      <c r="M1566" s="726" t="s">
        <v>6426</v>
      </c>
      <c r="N1566" s="722" t="s">
        <v>5260</v>
      </c>
      <c r="O1566" s="721" t="s">
        <v>245</v>
      </c>
      <c r="P1566" s="722" t="s">
        <v>5340</v>
      </c>
      <c r="Q1566" s="722" t="s">
        <v>5339</v>
      </c>
      <c r="R1566" t="s">
        <v>6966</v>
      </c>
    </row>
    <row r="1567" spans="1:18">
      <c r="A1567" s="721"/>
      <c r="B1567" s="721">
        <v>3</v>
      </c>
      <c r="C1567" s="722" t="s">
        <v>5343</v>
      </c>
      <c r="D1567" s="723" t="s">
        <v>16</v>
      </c>
      <c r="E1567" s="721" t="s">
        <v>254</v>
      </c>
      <c r="F1567" s="721" t="s">
        <v>230</v>
      </c>
      <c r="G1567" s="774">
        <v>35859</v>
      </c>
      <c r="H1567" s="724">
        <f t="shared" ca="1" si="25"/>
        <v>22</v>
      </c>
      <c r="I1567" s="725" t="s">
        <v>1403</v>
      </c>
      <c r="J1567" s="721" t="s">
        <v>267</v>
      </c>
      <c r="K1567" s="721" t="s">
        <v>6623</v>
      </c>
      <c r="L1567" s="726"/>
      <c r="M1567" s="726" t="s">
        <v>6426</v>
      </c>
      <c r="N1567" s="722" t="s">
        <v>5260</v>
      </c>
      <c r="O1567" s="721" t="s">
        <v>6640</v>
      </c>
      <c r="P1567" s="722" t="s">
        <v>5342</v>
      </c>
      <c r="Q1567" s="722" t="s">
        <v>5339</v>
      </c>
      <c r="R1567" t="s">
        <v>6966</v>
      </c>
    </row>
    <row r="1568" spans="1:18">
      <c r="A1568" s="721"/>
      <c r="B1568" s="721">
        <v>4</v>
      </c>
      <c r="C1568" s="722" t="s">
        <v>5345</v>
      </c>
      <c r="D1568" s="723" t="s">
        <v>16</v>
      </c>
      <c r="E1568" s="721" t="s">
        <v>254</v>
      </c>
      <c r="F1568" s="721" t="s">
        <v>230</v>
      </c>
      <c r="G1568" s="774">
        <v>38075</v>
      </c>
      <c r="H1568" s="724">
        <f t="shared" ca="1" si="25"/>
        <v>16</v>
      </c>
      <c r="I1568" s="725" t="s">
        <v>1403</v>
      </c>
      <c r="J1568" s="721" t="s">
        <v>249</v>
      </c>
      <c r="K1568" s="721" t="s">
        <v>6623</v>
      </c>
      <c r="L1568" s="726"/>
      <c r="M1568" s="726" t="s">
        <v>6426</v>
      </c>
      <c r="N1568" s="722" t="s">
        <v>5260</v>
      </c>
      <c r="O1568" s="721" t="s">
        <v>6640</v>
      </c>
      <c r="P1568" s="722" t="s">
        <v>5344</v>
      </c>
      <c r="Q1568" s="722" t="s">
        <v>5339</v>
      </c>
      <c r="R1568" t="s">
        <v>6966</v>
      </c>
    </row>
    <row r="1569" spans="1:18">
      <c r="A1569" s="721"/>
      <c r="B1569" s="721">
        <v>5</v>
      </c>
      <c r="C1569" s="722" t="s">
        <v>1231</v>
      </c>
      <c r="D1569" s="723" t="s">
        <v>23</v>
      </c>
      <c r="E1569" s="721" t="s">
        <v>254</v>
      </c>
      <c r="F1569" s="721" t="s">
        <v>230</v>
      </c>
      <c r="G1569" s="774">
        <v>38497</v>
      </c>
      <c r="H1569" s="724">
        <f t="shared" ca="1" si="25"/>
        <v>14</v>
      </c>
      <c r="I1569" s="725" t="s">
        <v>1403</v>
      </c>
      <c r="J1569" s="721" t="s">
        <v>249</v>
      </c>
      <c r="K1569" s="721" t="s">
        <v>6623</v>
      </c>
      <c r="L1569" s="726"/>
      <c r="M1569" s="726" t="s">
        <v>6426</v>
      </c>
      <c r="N1569" s="722" t="s">
        <v>5260</v>
      </c>
      <c r="O1569" s="721" t="s">
        <v>6640</v>
      </c>
      <c r="P1569" s="722" t="s">
        <v>5346</v>
      </c>
      <c r="Q1569" s="722" t="s">
        <v>5339</v>
      </c>
      <c r="R1569" t="s">
        <v>6966</v>
      </c>
    </row>
    <row r="1570" spans="1:18">
      <c r="A1570" s="721">
        <v>435</v>
      </c>
      <c r="B1570" s="721">
        <v>1</v>
      </c>
      <c r="C1570" s="722" t="s">
        <v>5348</v>
      </c>
      <c r="D1570" s="723" t="s">
        <v>23</v>
      </c>
      <c r="E1570" s="721" t="s">
        <v>221</v>
      </c>
      <c r="F1570" s="721" t="s">
        <v>1609</v>
      </c>
      <c r="G1570" s="774">
        <v>28697</v>
      </c>
      <c r="H1570" s="724">
        <f t="shared" ca="1" si="25"/>
        <v>41</v>
      </c>
      <c r="I1570" s="725" t="s">
        <v>1403</v>
      </c>
      <c r="J1570" s="721" t="s">
        <v>267</v>
      </c>
      <c r="K1570" s="721" t="s">
        <v>428</v>
      </c>
      <c r="L1570" s="726"/>
      <c r="M1570" s="726" t="s">
        <v>6426</v>
      </c>
      <c r="N1570" s="722" t="s">
        <v>5260</v>
      </c>
      <c r="O1570" s="721" t="s">
        <v>222</v>
      </c>
      <c r="P1570" s="722" t="s">
        <v>5347</v>
      </c>
      <c r="Q1570" s="722" t="s">
        <v>5350</v>
      </c>
      <c r="R1570" t="s">
        <v>6966</v>
      </c>
    </row>
    <row r="1571" spans="1:18">
      <c r="A1571" s="721"/>
      <c r="B1571" s="721">
        <v>2</v>
      </c>
      <c r="C1571" s="722" t="s">
        <v>5352</v>
      </c>
      <c r="D1571" s="723" t="s">
        <v>16</v>
      </c>
      <c r="E1571" s="721" t="s">
        <v>221</v>
      </c>
      <c r="F1571" s="721" t="s">
        <v>1609</v>
      </c>
      <c r="G1571" s="774">
        <v>29994</v>
      </c>
      <c r="H1571" s="724">
        <f t="shared" ca="1" si="25"/>
        <v>38</v>
      </c>
      <c r="I1571" s="725" t="s">
        <v>1403</v>
      </c>
      <c r="J1571" s="721" t="s">
        <v>258</v>
      </c>
      <c r="K1571" s="721" t="s">
        <v>6621</v>
      </c>
      <c r="L1571" s="726"/>
      <c r="M1571" s="726" t="s">
        <v>6426</v>
      </c>
      <c r="N1571" s="722" t="s">
        <v>5260</v>
      </c>
      <c r="O1571" s="721" t="s">
        <v>245</v>
      </c>
      <c r="P1571" s="722" t="s">
        <v>5351</v>
      </c>
      <c r="Q1571" s="722" t="s">
        <v>5350</v>
      </c>
      <c r="R1571" t="s">
        <v>6966</v>
      </c>
    </row>
    <row r="1572" spans="1:18">
      <c r="A1572" s="721"/>
      <c r="B1572" s="721">
        <v>3</v>
      </c>
      <c r="C1572" s="722" t="s">
        <v>5354</v>
      </c>
      <c r="D1572" s="723" t="s">
        <v>23</v>
      </c>
      <c r="E1572" s="721" t="s">
        <v>254</v>
      </c>
      <c r="F1572" s="721" t="s">
        <v>230</v>
      </c>
      <c r="G1572" s="774">
        <v>37001</v>
      </c>
      <c r="H1572" s="724">
        <f t="shared" ca="1" si="25"/>
        <v>18</v>
      </c>
      <c r="I1572" s="725" t="s">
        <v>1403</v>
      </c>
      <c r="J1572" s="721" t="s">
        <v>262</v>
      </c>
      <c r="K1572" s="721" t="s">
        <v>6623</v>
      </c>
      <c r="L1572" s="726"/>
      <c r="M1572" s="726" t="s">
        <v>6426</v>
      </c>
      <c r="N1572" s="722" t="s">
        <v>5260</v>
      </c>
      <c r="O1572" s="721" t="s">
        <v>6640</v>
      </c>
      <c r="P1572" s="722" t="s">
        <v>5353</v>
      </c>
      <c r="Q1572" s="722" t="s">
        <v>5350</v>
      </c>
      <c r="R1572" t="s">
        <v>6966</v>
      </c>
    </row>
    <row r="1573" spans="1:18">
      <c r="A1573" s="721"/>
      <c r="B1573" s="721">
        <v>4</v>
      </c>
      <c r="C1573" s="722" t="s">
        <v>5356</v>
      </c>
      <c r="D1573" s="723" t="s">
        <v>23</v>
      </c>
      <c r="E1573" s="721" t="s">
        <v>254</v>
      </c>
      <c r="F1573" s="721" t="s">
        <v>230</v>
      </c>
      <c r="G1573" s="774">
        <v>38685</v>
      </c>
      <c r="H1573" s="724">
        <f t="shared" ca="1" si="25"/>
        <v>14</v>
      </c>
      <c r="I1573" s="725" t="s">
        <v>1403</v>
      </c>
      <c r="J1573" s="721" t="s">
        <v>249</v>
      </c>
      <c r="K1573" s="721" t="s">
        <v>6623</v>
      </c>
      <c r="L1573" s="726"/>
      <c r="M1573" s="726" t="s">
        <v>6426</v>
      </c>
      <c r="N1573" s="722" t="s">
        <v>5260</v>
      </c>
      <c r="O1573" s="721" t="s">
        <v>6640</v>
      </c>
      <c r="P1573" s="722" t="s">
        <v>5355</v>
      </c>
      <c r="Q1573" s="722" t="s">
        <v>5350</v>
      </c>
      <c r="R1573" t="s">
        <v>6966</v>
      </c>
    </row>
    <row r="1574" spans="1:18">
      <c r="A1574" s="721"/>
      <c r="B1574" s="721">
        <v>5</v>
      </c>
      <c r="C1574" s="722" t="s">
        <v>5358</v>
      </c>
      <c r="D1574" s="723" t="s">
        <v>23</v>
      </c>
      <c r="E1574" s="721" t="s">
        <v>254</v>
      </c>
      <c r="F1574" s="721" t="s">
        <v>22</v>
      </c>
      <c r="G1574" s="774">
        <v>41937</v>
      </c>
      <c r="H1574" s="724">
        <f t="shared" ca="1" si="25"/>
        <v>5</v>
      </c>
      <c r="I1574" s="725" t="s">
        <v>1403</v>
      </c>
      <c r="J1574" s="721" t="s">
        <v>6624</v>
      </c>
      <c r="K1574" s="721" t="s">
        <v>6622</v>
      </c>
      <c r="L1574" s="726"/>
      <c r="M1574" s="726" t="s">
        <v>6426</v>
      </c>
      <c r="N1574" s="722" t="s">
        <v>5359</v>
      </c>
      <c r="O1574" s="721" t="s">
        <v>6640</v>
      </c>
      <c r="P1574" s="734" t="s">
        <v>5357</v>
      </c>
      <c r="Q1574" s="722" t="s">
        <v>5350</v>
      </c>
      <c r="R1574" t="s">
        <v>6966</v>
      </c>
    </row>
    <row r="1575" spans="1:18">
      <c r="A1575" s="721">
        <v>436</v>
      </c>
      <c r="B1575" s="721">
        <v>1</v>
      </c>
      <c r="C1575" s="722" t="s">
        <v>5361</v>
      </c>
      <c r="D1575" s="723" t="s">
        <v>23</v>
      </c>
      <c r="E1575" s="721" t="s">
        <v>221</v>
      </c>
      <c r="F1575" s="721" t="s">
        <v>1290</v>
      </c>
      <c r="G1575" s="774">
        <v>27744</v>
      </c>
      <c r="H1575" s="724">
        <f t="shared" ca="1" si="25"/>
        <v>44</v>
      </c>
      <c r="I1575" s="725" t="s">
        <v>1403</v>
      </c>
      <c r="J1575" s="721" t="s">
        <v>258</v>
      </c>
      <c r="K1575" s="721" t="s">
        <v>165</v>
      </c>
      <c r="L1575" s="726"/>
      <c r="M1575" s="726" t="s">
        <v>6426</v>
      </c>
      <c r="N1575" s="722" t="s">
        <v>5260</v>
      </c>
      <c r="O1575" s="721" t="s">
        <v>222</v>
      </c>
      <c r="P1575" s="722" t="s">
        <v>5360</v>
      </c>
      <c r="Q1575" s="722" t="s">
        <v>5363</v>
      </c>
      <c r="R1575" t="s">
        <v>6966</v>
      </c>
    </row>
    <row r="1576" spans="1:18">
      <c r="A1576" s="721"/>
      <c r="B1576" s="721">
        <v>2</v>
      </c>
      <c r="C1576" s="722" t="s">
        <v>5365</v>
      </c>
      <c r="D1576" s="723" t="s">
        <v>16</v>
      </c>
      <c r="E1576" s="721" t="s">
        <v>221</v>
      </c>
      <c r="F1576" s="721" t="s">
        <v>376</v>
      </c>
      <c r="G1576" s="774">
        <v>31060</v>
      </c>
      <c r="H1576" s="724">
        <f t="shared" ca="1" si="25"/>
        <v>35</v>
      </c>
      <c r="I1576" s="725" t="s">
        <v>1403</v>
      </c>
      <c r="J1576" s="721" t="s">
        <v>258</v>
      </c>
      <c r="K1576" s="721" t="s">
        <v>6621</v>
      </c>
      <c r="L1576" s="726"/>
      <c r="M1576" s="726" t="s">
        <v>6426</v>
      </c>
      <c r="N1576" s="722" t="s">
        <v>5260</v>
      </c>
      <c r="O1576" s="721" t="s">
        <v>245</v>
      </c>
      <c r="P1576" s="722" t="s">
        <v>5364</v>
      </c>
      <c r="Q1576" s="722" t="s">
        <v>5363</v>
      </c>
      <c r="R1576" t="s">
        <v>6966</v>
      </c>
    </row>
    <row r="1577" spans="1:18">
      <c r="A1577" s="721"/>
      <c r="B1577" s="721">
        <v>3</v>
      </c>
      <c r="C1577" s="722" t="s">
        <v>5367</v>
      </c>
      <c r="D1577" s="723" t="s">
        <v>16</v>
      </c>
      <c r="E1577" s="721" t="s">
        <v>254</v>
      </c>
      <c r="F1577" s="721" t="s">
        <v>230</v>
      </c>
      <c r="G1577" s="774">
        <v>38874</v>
      </c>
      <c r="H1577" s="724">
        <f t="shared" ca="1" si="25"/>
        <v>13</v>
      </c>
      <c r="I1577" s="725" t="s">
        <v>1403</v>
      </c>
      <c r="J1577" s="721" t="s">
        <v>249</v>
      </c>
      <c r="K1577" s="721" t="s">
        <v>6623</v>
      </c>
      <c r="L1577" s="726"/>
      <c r="M1577" s="726" t="s">
        <v>6426</v>
      </c>
      <c r="N1577" s="722" t="s">
        <v>5260</v>
      </c>
      <c r="O1577" s="721" t="s">
        <v>6640</v>
      </c>
      <c r="P1577" s="722" t="s">
        <v>5366</v>
      </c>
      <c r="Q1577" s="722" t="s">
        <v>5363</v>
      </c>
      <c r="R1577" t="s">
        <v>6966</v>
      </c>
    </row>
    <row r="1578" spans="1:18">
      <c r="A1578" s="721"/>
      <c r="B1578" s="721">
        <v>4</v>
      </c>
      <c r="C1578" s="722" t="s">
        <v>5369</v>
      </c>
      <c r="D1578" s="723" t="s">
        <v>23</v>
      </c>
      <c r="E1578" s="721" t="s">
        <v>254</v>
      </c>
      <c r="F1578" s="721" t="s">
        <v>230</v>
      </c>
      <c r="G1578" s="774">
        <v>40637</v>
      </c>
      <c r="H1578" s="724">
        <f t="shared" ca="1" si="25"/>
        <v>9</v>
      </c>
      <c r="I1578" s="725" t="s">
        <v>1403</v>
      </c>
      <c r="J1578" s="721" t="s">
        <v>6624</v>
      </c>
      <c r="K1578" s="721" t="s">
        <v>6622</v>
      </c>
      <c r="L1578" s="726"/>
      <c r="M1578" s="726" t="s">
        <v>6426</v>
      </c>
      <c r="N1578" s="722" t="s">
        <v>5260</v>
      </c>
      <c r="O1578" s="721" t="s">
        <v>6640</v>
      </c>
      <c r="P1578" s="727" t="s">
        <v>5368</v>
      </c>
      <c r="Q1578" s="722" t="s">
        <v>5363</v>
      </c>
      <c r="R1578" t="s">
        <v>6966</v>
      </c>
    </row>
    <row r="1579" spans="1:18">
      <c r="A1579" s="721">
        <v>437</v>
      </c>
      <c r="B1579" s="721">
        <v>1</v>
      </c>
      <c r="C1579" s="722" t="s">
        <v>5375</v>
      </c>
      <c r="D1579" s="723" t="s">
        <v>23</v>
      </c>
      <c r="E1579" s="721" t="s">
        <v>221</v>
      </c>
      <c r="F1579" s="721" t="s">
        <v>376</v>
      </c>
      <c r="G1579" s="774">
        <v>28451</v>
      </c>
      <c r="H1579" s="724">
        <f t="shared" ca="1" si="25"/>
        <v>42</v>
      </c>
      <c r="I1579" s="725" t="s">
        <v>4508</v>
      </c>
      <c r="J1579" s="721" t="s">
        <v>258</v>
      </c>
      <c r="K1579" s="721" t="s">
        <v>165</v>
      </c>
      <c r="L1579" s="726"/>
      <c r="M1579" s="726" t="s">
        <v>6426</v>
      </c>
      <c r="N1579" s="722" t="s">
        <v>5260</v>
      </c>
      <c r="O1579" s="721" t="s">
        <v>222</v>
      </c>
      <c r="P1579" s="734" t="s">
        <v>5374</v>
      </c>
      <c r="Q1579" s="734" t="s">
        <v>5377</v>
      </c>
      <c r="R1579" t="s">
        <v>6966</v>
      </c>
    </row>
    <row r="1580" spans="1:18">
      <c r="A1580" s="721"/>
      <c r="B1580" s="721">
        <v>2</v>
      </c>
      <c r="C1580" s="722" t="s">
        <v>5379</v>
      </c>
      <c r="D1580" s="723" t="s">
        <v>16</v>
      </c>
      <c r="E1580" s="721" t="s">
        <v>221</v>
      </c>
      <c r="F1580" s="721" t="s">
        <v>376</v>
      </c>
      <c r="G1580" s="774">
        <v>28607</v>
      </c>
      <c r="H1580" s="724">
        <f t="shared" ca="1" si="25"/>
        <v>41</v>
      </c>
      <c r="I1580" s="725" t="s">
        <v>4508</v>
      </c>
      <c r="J1580" s="721" t="s">
        <v>258</v>
      </c>
      <c r="K1580" s="721" t="s">
        <v>6621</v>
      </c>
      <c r="L1580" s="726"/>
      <c r="M1580" s="726" t="s">
        <v>6426</v>
      </c>
      <c r="N1580" s="722" t="s">
        <v>5260</v>
      </c>
      <c r="O1580" s="721" t="s">
        <v>245</v>
      </c>
      <c r="P1580" s="734" t="s">
        <v>5378</v>
      </c>
      <c r="Q1580" s="734" t="s">
        <v>5377</v>
      </c>
      <c r="R1580" t="s">
        <v>6966</v>
      </c>
    </row>
    <row r="1581" spans="1:18">
      <c r="A1581" s="721"/>
      <c r="B1581" s="721">
        <v>3</v>
      </c>
      <c r="C1581" s="722" t="s">
        <v>5383</v>
      </c>
      <c r="D1581" s="723" t="s">
        <v>23</v>
      </c>
      <c r="E1581" s="721" t="s">
        <v>254</v>
      </c>
      <c r="F1581" s="721" t="s">
        <v>376</v>
      </c>
      <c r="G1581" s="774">
        <v>38320</v>
      </c>
      <c r="H1581" s="724">
        <f t="shared" ca="1" si="25"/>
        <v>15</v>
      </c>
      <c r="I1581" s="725" t="s">
        <v>4508</v>
      </c>
      <c r="J1581" s="721" t="s">
        <v>249</v>
      </c>
      <c r="K1581" s="721" t="s">
        <v>6623</v>
      </c>
      <c r="L1581" s="726"/>
      <c r="M1581" s="726" t="s">
        <v>6426</v>
      </c>
      <c r="N1581" s="722" t="s">
        <v>5260</v>
      </c>
      <c r="O1581" s="721" t="s">
        <v>6640</v>
      </c>
      <c r="P1581" s="734" t="s">
        <v>5382</v>
      </c>
      <c r="Q1581" s="734" t="s">
        <v>5377</v>
      </c>
      <c r="R1581" t="s">
        <v>6966</v>
      </c>
    </row>
    <row r="1582" spans="1:18">
      <c r="A1582" s="721"/>
      <c r="B1582" s="721">
        <v>4</v>
      </c>
      <c r="C1582" s="722" t="s">
        <v>5385</v>
      </c>
      <c r="D1582" s="723" t="s">
        <v>16</v>
      </c>
      <c r="E1582" s="721" t="s">
        <v>254</v>
      </c>
      <c r="F1582" s="721" t="s">
        <v>376</v>
      </c>
      <c r="G1582" s="774">
        <v>39407</v>
      </c>
      <c r="H1582" s="724">
        <f t="shared" ca="1" si="25"/>
        <v>12</v>
      </c>
      <c r="I1582" s="725" t="s">
        <v>4508</v>
      </c>
      <c r="J1582" s="721" t="s">
        <v>249</v>
      </c>
      <c r="K1582" s="721" t="s">
        <v>6623</v>
      </c>
      <c r="L1582" s="726"/>
      <c r="M1582" s="726" t="s">
        <v>6426</v>
      </c>
      <c r="N1582" s="722" t="s">
        <v>5260</v>
      </c>
      <c r="O1582" s="721" t="s">
        <v>6640</v>
      </c>
      <c r="P1582" s="734" t="s">
        <v>5384</v>
      </c>
      <c r="Q1582" s="734" t="s">
        <v>5377</v>
      </c>
      <c r="R1582" t="s">
        <v>6966</v>
      </c>
    </row>
    <row r="1583" spans="1:18">
      <c r="A1583" s="721">
        <v>438</v>
      </c>
      <c r="B1583" s="721">
        <v>1</v>
      </c>
      <c r="C1583" s="722" t="s">
        <v>5387</v>
      </c>
      <c r="D1583" s="723" t="s">
        <v>23</v>
      </c>
      <c r="E1583" s="721" t="s">
        <v>221</v>
      </c>
      <c r="F1583" s="721" t="s">
        <v>970</v>
      </c>
      <c r="G1583" s="774">
        <v>30973</v>
      </c>
      <c r="H1583" s="724">
        <f t="shared" ca="1" si="25"/>
        <v>35</v>
      </c>
      <c r="I1583" s="725" t="s">
        <v>1403</v>
      </c>
      <c r="J1583" s="721" t="s">
        <v>258</v>
      </c>
      <c r="K1583" s="721" t="s">
        <v>6822</v>
      </c>
      <c r="L1583" s="726"/>
      <c r="M1583" s="726" t="s">
        <v>6426</v>
      </c>
      <c r="N1583" s="722" t="s">
        <v>5260</v>
      </c>
      <c r="O1583" s="721" t="s">
        <v>222</v>
      </c>
      <c r="P1583" s="734" t="s">
        <v>5386</v>
      </c>
      <c r="Q1583" s="736" t="s">
        <v>5390</v>
      </c>
      <c r="R1583" t="s">
        <v>6966</v>
      </c>
    </row>
    <row r="1584" spans="1:18">
      <c r="A1584" s="721"/>
      <c r="B1584" s="721">
        <v>2</v>
      </c>
      <c r="C1584" s="722" t="s">
        <v>5392</v>
      </c>
      <c r="D1584" s="723" t="s">
        <v>16</v>
      </c>
      <c r="E1584" s="721" t="s">
        <v>221</v>
      </c>
      <c r="F1584" s="721" t="s">
        <v>970</v>
      </c>
      <c r="G1584" s="774">
        <v>31776</v>
      </c>
      <c r="H1584" s="724">
        <f t="shared" ca="1" si="25"/>
        <v>33</v>
      </c>
      <c r="I1584" s="725" t="s">
        <v>1403</v>
      </c>
      <c r="J1584" s="721" t="s">
        <v>258</v>
      </c>
      <c r="K1584" s="721" t="s">
        <v>6621</v>
      </c>
      <c r="L1584" s="726"/>
      <c r="M1584" s="726" t="s">
        <v>6426</v>
      </c>
      <c r="N1584" s="722" t="s">
        <v>5260</v>
      </c>
      <c r="O1584" s="721" t="s">
        <v>245</v>
      </c>
      <c r="P1584" s="734" t="s">
        <v>5391</v>
      </c>
      <c r="Q1584" s="736" t="s">
        <v>5390</v>
      </c>
      <c r="R1584" t="s">
        <v>6966</v>
      </c>
    </row>
    <row r="1585" spans="1:18">
      <c r="A1585" s="721"/>
      <c r="B1585" s="721">
        <v>3</v>
      </c>
      <c r="C1585" s="722" t="s">
        <v>5395</v>
      </c>
      <c r="D1585" s="723" t="s">
        <v>16</v>
      </c>
      <c r="E1585" s="721" t="s">
        <v>254</v>
      </c>
      <c r="F1585" s="721" t="s">
        <v>970</v>
      </c>
      <c r="G1585" s="774">
        <v>38924</v>
      </c>
      <c r="H1585" s="724">
        <f t="shared" ca="1" si="25"/>
        <v>13</v>
      </c>
      <c r="I1585" s="725" t="s">
        <v>1403</v>
      </c>
      <c r="J1585" s="721" t="s">
        <v>249</v>
      </c>
      <c r="K1585" s="721" t="s">
        <v>6623</v>
      </c>
      <c r="L1585" s="726"/>
      <c r="M1585" s="726" t="s">
        <v>6426</v>
      </c>
      <c r="N1585" s="722" t="s">
        <v>5260</v>
      </c>
      <c r="O1585" s="721" t="s">
        <v>6640</v>
      </c>
      <c r="P1585" s="727" t="s">
        <v>5394</v>
      </c>
      <c r="Q1585" s="736" t="s">
        <v>5390</v>
      </c>
      <c r="R1585" t="s">
        <v>6966</v>
      </c>
    </row>
    <row r="1586" spans="1:18">
      <c r="A1586" s="721"/>
      <c r="B1586" s="721">
        <v>4</v>
      </c>
      <c r="C1586" s="722" t="s">
        <v>5397</v>
      </c>
      <c r="D1586" s="723" t="s">
        <v>16</v>
      </c>
      <c r="E1586" s="721" t="s">
        <v>254</v>
      </c>
      <c r="F1586" s="721" t="s">
        <v>229</v>
      </c>
      <c r="G1586" s="774">
        <v>41377</v>
      </c>
      <c r="H1586" s="724">
        <f t="shared" ca="1" si="25"/>
        <v>6</v>
      </c>
      <c r="I1586" s="725" t="s">
        <v>1403</v>
      </c>
      <c r="J1586" s="721" t="s">
        <v>6624</v>
      </c>
      <c r="K1586" s="721" t="s">
        <v>6622</v>
      </c>
      <c r="L1586" s="726"/>
      <c r="M1586" s="726" t="s">
        <v>6426</v>
      </c>
      <c r="N1586" s="722" t="s">
        <v>5260</v>
      </c>
      <c r="O1586" s="721" t="s">
        <v>6640</v>
      </c>
      <c r="P1586" s="727" t="s">
        <v>5396</v>
      </c>
      <c r="Q1586" s="736" t="s">
        <v>5390</v>
      </c>
      <c r="R1586" t="s">
        <v>6966</v>
      </c>
    </row>
    <row r="1587" spans="1:18">
      <c r="A1587" s="721">
        <v>439</v>
      </c>
      <c r="B1587" s="721">
        <v>1</v>
      </c>
      <c r="C1587" s="722" t="s">
        <v>5399</v>
      </c>
      <c r="D1587" s="723" t="s">
        <v>23</v>
      </c>
      <c r="E1587" s="721" t="s">
        <v>221</v>
      </c>
      <c r="F1587" s="721" t="s">
        <v>376</v>
      </c>
      <c r="G1587" s="774">
        <v>23617</v>
      </c>
      <c r="H1587" s="724">
        <f t="shared" ca="1" si="25"/>
        <v>55</v>
      </c>
      <c r="I1587" s="725" t="s">
        <v>1403</v>
      </c>
      <c r="J1587" s="721" t="s">
        <v>267</v>
      </c>
      <c r="K1587" s="721" t="s">
        <v>165</v>
      </c>
      <c r="L1587" s="726"/>
      <c r="M1587" s="726" t="s">
        <v>6426</v>
      </c>
      <c r="N1587" s="722" t="s">
        <v>5260</v>
      </c>
      <c r="O1587" s="721" t="s">
        <v>222</v>
      </c>
      <c r="P1587" s="734" t="s">
        <v>5398</v>
      </c>
      <c r="Q1587" s="734" t="s">
        <v>5402</v>
      </c>
      <c r="R1587" t="s">
        <v>6966</v>
      </c>
    </row>
    <row r="1588" spans="1:18">
      <c r="A1588" s="721"/>
      <c r="B1588" s="721">
        <v>2</v>
      </c>
      <c r="C1588" s="722" t="s">
        <v>5404</v>
      </c>
      <c r="D1588" s="723" t="s">
        <v>16</v>
      </c>
      <c r="E1588" s="721" t="s">
        <v>221</v>
      </c>
      <c r="F1588" s="721" t="s">
        <v>1582</v>
      </c>
      <c r="G1588" s="774">
        <v>24967</v>
      </c>
      <c r="H1588" s="724">
        <f t="shared" ca="1" si="25"/>
        <v>51</v>
      </c>
      <c r="I1588" s="725" t="s">
        <v>1403</v>
      </c>
      <c r="J1588" s="721" t="s">
        <v>267</v>
      </c>
      <c r="K1588" s="721" t="s">
        <v>6621</v>
      </c>
      <c r="L1588" s="726"/>
      <c r="M1588" s="726" t="s">
        <v>6426</v>
      </c>
      <c r="N1588" s="722" t="s">
        <v>5260</v>
      </c>
      <c r="O1588" s="721" t="s">
        <v>245</v>
      </c>
      <c r="P1588" s="734" t="s">
        <v>5403</v>
      </c>
      <c r="Q1588" s="734" t="s">
        <v>5402</v>
      </c>
      <c r="R1588" t="s">
        <v>6966</v>
      </c>
    </row>
    <row r="1589" spans="1:18">
      <c r="A1589" s="721"/>
      <c r="B1589" s="721">
        <v>3</v>
      </c>
      <c r="C1589" s="722" t="s">
        <v>5408</v>
      </c>
      <c r="D1589" s="723" t="s">
        <v>23</v>
      </c>
      <c r="E1589" s="721" t="s">
        <v>254</v>
      </c>
      <c r="F1589" s="721" t="s">
        <v>230</v>
      </c>
      <c r="G1589" s="774">
        <v>35244</v>
      </c>
      <c r="H1589" s="724">
        <f t="shared" ca="1" si="25"/>
        <v>23</v>
      </c>
      <c r="I1589" s="725" t="s">
        <v>1403</v>
      </c>
      <c r="J1589" s="721" t="s">
        <v>320</v>
      </c>
      <c r="K1589" s="721" t="s">
        <v>6623</v>
      </c>
      <c r="L1589" s="726"/>
      <c r="M1589" s="726" t="s">
        <v>6426</v>
      </c>
      <c r="N1589" s="722" t="s">
        <v>5260</v>
      </c>
      <c r="O1589" s="721" t="s">
        <v>6640</v>
      </c>
      <c r="P1589" s="734" t="s">
        <v>5407</v>
      </c>
      <c r="Q1589" s="734" t="s">
        <v>5402</v>
      </c>
      <c r="R1589" t="s">
        <v>6966</v>
      </c>
    </row>
    <row r="1590" spans="1:18">
      <c r="A1590" s="721"/>
      <c r="B1590" s="721">
        <v>4</v>
      </c>
      <c r="C1590" s="722" t="s">
        <v>5411</v>
      </c>
      <c r="D1590" s="723" t="s">
        <v>23</v>
      </c>
      <c r="E1590" s="721" t="s">
        <v>254</v>
      </c>
      <c r="F1590" s="721" t="s">
        <v>230</v>
      </c>
      <c r="G1590" s="774">
        <v>35912</v>
      </c>
      <c r="H1590" s="724">
        <f t="shared" ca="1" si="25"/>
        <v>21</v>
      </c>
      <c r="I1590" s="725" t="s">
        <v>1403</v>
      </c>
      <c r="J1590" s="721" t="s">
        <v>320</v>
      </c>
      <c r="K1590" s="721" t="s">
        <v>6623</v>
      </c>
      <c r="L1590" s="726"/>
      <c r="M1590" s="726" t="s">
        <v>6426</v>
      </c>
      <c r="N1590" s="722" t="s">
        <v>5260</v>
      </c>
      <c r="O1590" s="721" t="s">
        <v>6640</v>
      </c>
      <c r="P1590" s="734" t="s">
        <v>5410</v>
      </c>
      <c r="Q1590" s="734" t="s">
        <v>5402</v>
      </c>
      <c r="R1590" t="s">
        <v>6966</v>
      </c>
    </row>
    <row r="1591" spans="1:18">
      <c r="A1591" s="721"/>
      <c r="B1591" s="721">
        <v>5</v>
      </c>
      <c r="C1591" s="722" t="s">
        <v>5413</v>
      </c>
      <c r="D1591" s="723" t="s">
        <v>16</v>
      </c>
      <c r="E1591" s="721" t="s">
        <v>254</v>
      </c>
      <c r="F1591" s="721" t="s">
        <v>22</v>
      </c>
      <c r="G1591" s="774">
        <v>36558</v>
      </c>
      <c r="H1591" s="724">
        <f t="shared" ca="1" si="25"/>
        <v>20</v>
      </c>
      <c r="I1591" s="725" t="s">
        <v>1403</v>
      </c>
      <c r="J1591" s="721" t="s">
        <v>262</v>
      </c>
      <c r="K1591" s="721" t="s">
        <v>6623</v>
      </c>
      <c r="L1591" s="726"/>
      <c r="M1591" s="726" t="s">
        <v>6426</v>
      </c>
      <c r="N1591" s="722" t="s">
        <v>5260</v>
      </c>
      <c r="O1591" s="721" t="s">
        <v>6640</v>
      </c>
      <c r="P1591" s="734" t="s">
        <v>5412</v>
      </c>
      <c r="Q1591" s="734" t="s">
        <v>5402</v>
      </c>
      <c r="R1591" t="s">
        <v>6966</v>
      </c>
    </row>
    <row r="1592" spans="1:18">
      <c r="A1592" s="721">
        <v>440</v>
      </c>
      <c r="B1592" s="721">
        <v>1</v>
      </c>
      <c r="C1592" s="722" t="s">
        <v>5415</v>
      </c>
      <c r="D1592" s="723" t="s">
        <v>23</v>
      </c>
      <c r="E1592" s="721" t="s">
        <v>221</v>
      </c>
      <c r="F1592" s="721" t="s">
        <v>297</v>
      </c>
      <c r="G1592" s="774">
        <v>23626</v>
      </c>
      <c r="H1592" s="724">
        <f t="shared" ca="1" si="25"/>
        <v>55</v>
      </c>
      <c r="I1592" s="725" t="s">
        <v>1403</v>
      </c>
      <c r="J1592" s="721" t="s">
        <v>241</v>
      </c>
      <c r="K1592" s="721" t="s">
        <v>165</v>
      </c>
      <c r="L1592" s="726"/>
      <c r="M1592" s="726" t="s">
        <v>6426</v>
      </c>
      <c r="N1592" s="722" t="s">
        <v>5260</v>
      </c>
      <c r="O1592" s="721" t="s">
        <v>222</v>
      </c>
      <c r="P1592" s="722" t="s">
        <v>5414</v>
      </c>
      <c r="Q1592" s="722" t="s">
        <v>5417</v>
      </c>
      <c r="R1592" t="s">
        <v>6966</v>
      </c>
    </row>
    <row r="1593" spans="1:18">
      <c r="A1593" s="721"/>
      <c r="B1593" s="721">
        <v>2</v>
      </c>
      <c r="C1593" s="722" t="s">
        <v>4463</v>
      </c>
      <c r="D1593" s="723" t="s">
        <v>16</v>
      </c>
      <c r="E1593" s="721" t="s">
        <v>221</v>
      </c>
      <c r="F1593" s="721" t="s">
        <v>938</v>
      </c>
      <c r="G1593" s="774">
        <v>24221</v>
      </c>
      <c r="H1593" s="724">
        <f t="shared" ca="1" si="25"/>
        <v>53</v>
      </c>
      <c r="I1593" s="725" t="s">
        <v>1403</v>
      </c>
      <c r="J1593" s="721" t="s">
        <v>241</v>
      </c>
      <c r="K1593" s="721" t="s">
        <v>6621</v>
      </c>
      <c r="L1593" s="726"/>
      <c r="M1593" s="726" t="s">
        <v>6426</v>
      </c>
      <c r="N1593" s="722" t="s">
        <v>5260</v>
      </c>
      <c r="O1593" s="721" t="s">
        <v>245</v>
      </c>
      <c r="P1593" s="722" t="s">
        <v>5418</v>
      </c>
      <c r="Q1593" s="722" t="s">
        <v>5417</v>
      </c>
      <c r="R1593" t="s">
        <v>6966</v>
      </c>
    </row>
    <row r="1594" spans="1:18">
      <c r="A1594" s="721"/>
      <c r="B1594" s="721">
        <v>3</v>
      </c>
      <c r="C1594" s="722" t="s">
        <v>5422</v>
      </c>
      <c r="D1594" s="723" t="s">
        <v>23</v>
      </c>
      <c r="E1594" s="721" t="s">
        <v>254</v>
      </c>
      <c r="F1594" s="721" t="s">
        <v>938</v>
      </c>
      <c r="G1594" s="774">
        <v>31659</v>
      </c>
      <c r="H1594" s="724">
        <f t="shared" ca="1" si="25"/>
        <v>33</v>
      </c>
      <c r="I1594" s="725" t="s">
        <v>1403</v>
      </c>
      <c r="J1594" s="721" t="s">
        <v>267</v>
      </c>
      <c r="K1594" s="721" t="s">
        <v>261</v>
      </c>
      <c r="L1594" s="726"/>
      <c r="M1594" s="726" t="s">
        <v>6426</v>
      </c>
      <c r="N1594" s="722" t="s">
        <v>5260</v>
      </c>
      <c r="O1594" s="721" t="s">
        <v>6640</v>
      </c>
      <c r="P1594" s="722" t="s">
        <v>5421</v>
      </c>
      <c r="Q1594" s="722" t="s">
        <v>5417</v>
      </c>
      <c r="R1594" t="s">
        <v>6966</v>
      </c>
    </row>
    <row r="1595" spans="1:18">
      <c r="A1595" s="721"/>
      <c r="B1595" s="721">
        <v>4</v>
      </c>
      <c r="C1595" s="722" t="s">
        <v>5424</v>
      </c>
      <c r="D1595" s="723" t="s">
        <v>23</v>
      </c>
      <c r="E1595" s="721" t="s">
        <v>254</v>
      </c>
      <c r="F1595" s="721" t="s">
        <v>22</v>
      </c>
      <c r="G1595" s="774">
        <v>33849</v>
      </c>
      <c r="H1595" s="724">
        <f t="shared" ca="1" si="25"/>
        <v>27</v>
      </c>
      <c r="I1595" s="725" t="s">
        <v>1403</v>
      </c>
      <c r="J1595" s="721" t="s">
        <v>267</v>
      </c>
      <c r="K1595" s="721" t="s">
        <v>261</v>
      </c>
      <c r="L1595" s="726"/>
      <c r="M1595" s="726" t="s">
        <v>6426</v>
      </c>
      <c r="N1595" s="722" t="s">
        <v>5260</v>
      </c>
      <c r="O1595" s="721" t="s">
        <v>6640</v>
      </c>
      <c r="P1595" s="722" t="s">
        <v>5423</v>
      </c>
      <c r="Q1595" s="722" t="s">
        <v>5417</v>
      </c>
      <c r="R1595" t="s">
        <v>6966</v>
      </c>
    </row>
    <row r="1596" spans="1:18">
      <c r="A1596" s="721">
        <v>441</v>
      </c>
      <c r="B1596" s="738">
        <v>1</v>
      </c>
      <c r="C1596" s="722" t="s">
        <v>5426</v>
      </c>
      <c r="D1596" s="723" t="s">
        <v>23</v>
      </c>
      <c r="E1596" s="721" t="s">
        <v>221</v>
      </c>
      <c r="F1596" s="721" t="s">
        <v>288</v>
      </c>
      <c r="G1596" s="774">
        <v>27124</v>
      </c>
      <c r="H1596" s="724">
        <f t="shared" ca="1" si="25"/>
        <v>46</v>
      </c>
      <c r="I1596" s="725" t="s">
        <v>1403</v>
      </c>
      <c r="J1596" s="721" t="s">
        <v>241</v>
      </c>
      <c r="K1596" s="721" t="s">
        <v>165</v>
      </c>
      <c r="L1596" s="726"/>
      <c r="M1596" s="726" t="s">
        <v>6426</v>
      </c>
      <c r="N1596" s="722" t="s">
        <v>5260</v>
      </c>
      <c r="O1596" s="721" t="s">
        <v>222</v>
      </c>
      <c r="P1596" s="727" t="s">
        <v>5425</v>
      </c>
      <c r="Q1596" s="727" t="s">
        <v>5427</v>
      </c>
      <c r="R1596" t="s">
        <v>6966</v>
      </c>
    </row>
    <row r="1597" spans="1:18">
      <c r="A1597" s="721"/>
      <c r="B1597" s="738">
        <v>2</v>
      </c>
      <c r="C1597" s="722" t="s">
        <v>5429</v>
      </c>
      <c r="D1597" s="723" t="s">
        <v>16</v>
      </c>
      <c r="E1597" s="721" t="s">
        <v>221</v>
      </c>
      <c r="F1597" s="721" t="s">
        <v>337</v>
      </c>
      <c r="G1597" s="774">
        <v>27364</v>
      </c>
      <c r="H1597" s="724">
        <f t="shared" ca="1" si="25"/>
        <v>45</v>
      </c>
      <c r="I1597" s="725" t="s">
        <v>1403</v>
      </c>
      <c r="J1597" s="721" t="s">
        <v>241</v>
      </c>
      <c r="K1597" s="721" t="s">
        <v>6621</v>
      </c>
      <c r="L1597" s="726"/>
      <c r="M1597" s="726" t="s">
        <v>6426</v>
      </c>
      <c r="N1597" s="722" t="s">
        <v>5260</v>
      </c>
      <c r="O1597" s="721" t="s">
        <v>245</v>
      </c>
      <c r="P1597" s="727" t="s">
        <v>5428</v>
      </c>
      <c r="Q1597" s="727" t="s">
        <v>5427</v>
      </c>
      <c r="R1597" t="s">
        <v>6966</v>
      </c>
    </row>
    <row r="1598" spans="1:18">
      <c r="A1598" s="721"/>
      <c r="B1598" s="738">
        <v>3</v>
      </c>
      <c r="C1598" s="722" t="s">
        <v>5432</v>
      </c>
      <c r="D1598" s="723" t="s">
        <v>23</v>
      </c>
      <c r="E1598" s="721" t="s">
        <v>254</v>
      </c>
      <c r="F1598" s="721" t="s">
        <v>230</v>
      </c>
      <c r="G1598" s="774">
        <v>36711</v>
      </c>
      <c r="H1598" s="724">
        <f t="shared" ca="1" si="25"/>
        <v>19</v>
      </c>
      <c r="I1598" s="725" t="s">
        <v>1403</v>
      </c>
      <c r="J1598" s="721" t="s">
        <v>258</v>
      </c>
      <c r="K1598" s="721" t="s">
        <v>261</v>
      </c>
      <c r="L1598" s="726"/>
      <c r="M1598" s="726" t="s">
        <v>6426</v>
      </c>
      <c r="N1598" s="722" t="s">
        <v>5260</v>
      </c>
      <c r="O1598" s="721" t="s">
        <v>6640</v>
      </c>
      <c r="P1598" s="727" t="s">
        <v>5431</v>
      </c>
      <c r="Q1598" s="727" t="s">
        <v>5427</v>
      </c>
      <c r="R1598" t="s">
        <v>6966</v>
      </c>
    </row>
    <row r="1599" spans="1:18">
      <c r="A1599" s="721">
        <v>442</v>
      </c>
      <c r="B1599" s="738">
        <v>1</v>
      </c>
      <c r="C1599" s="762" t="s">
        <v>5435</v>
      </c>
      <c r="D1599" s="742" t="s">
        <v>23</v>
      </c>
      <c r="E1599" s="737" t="s">
        <v>221</v>
      </c>
      <c r="F1599" s="737" t="s">
        <v>2470</v>
      </c>
      <c r="G1599" s="779" t="s">
        <v>5436</v>
      </c>
      <c r="H1599" s="724">
        <f t="shared" ca="1" si="25"/>
        <v>41</v>
      </c>
      <c r="I1599" s="725" t="s">
        <v>1403</v>
      </c>
      <c r="J1599" s="737" t="s">
        <v>258</v>
      </c>
      <c r="K1599" s="737" t="s">
        <v>261</v>
      </c>
      <c r="L1599" s="726"/>
      <c r="M1599" s="726" t="s">
        <v>6426</v>
      </c>
      <c r="N1599" s="722" t="s">
        <v>5260</v>
      </c>
      <c r="O1599" s="737" t="s">
        <v>222</v>
      </c>
      <c r="P1599" s="734" t="s">
        <v>5434</v>
      </c>
      <c r="Q1599" s="734" t="s">
        <v>5439</v>
      </c>
      <c r="R1599" t="s">
        <v>6966</v>
      </c>
    </row>
    <row r="1600" spans="1:18">
      <c r="A1600" s="721"/>
      <c r="B1600" s="738">
        <v>2</v>
      </c>
      <c r="C1600" s="734" t="s">
        <v>5441</v>
      </c>
      <c r="D1600" s="742" t="s">
        <v>16</v>
      </c>
      <c r="E1600" s="737" t="s">
        <v>221</v>
      </c>
      <c r="F1600" s="737" t="s">
        <v>5442</v>
      </c>
      <c r="G1600" s="779" t="s">
        <v>5443</v>
      </c>
      <c r="H1600" s="724">
        <f t="shared" ca="1" si="25"/>
        <v>28</v>
      </c>
      <c r="I1600" s="725" t="s">
        <v>1403</v>
      </c>
      <c r="J1600" s="737" t="s">
        <v>258</v>
      </c>
      <c r="K1600" s="737" t="s">
        <v>6621</v>
      </c>
      <c r="L1600" s="726"/>
      <c r="M1600" s="726" t="s">
        <v>6426</v>
      </c>
      <c r="N1600" s="722" t="s">
        <v>5260</v>
      </c>
      <c r="O1600" s="737" t="s">
        <v>245</v>
      </c>
      <c r="P1600" s="734" t="s">
        <v>5440</v>
      </c>
      <c r="Q1600" s="734" t="s">
        <v>5439</v>
      </c>
      <c r="R1600" t="s">
        <v>6966</v>
      </c>
    </row>
    <row r="1601" spans="1:18">
      <c r="A1601" s="738"/>
      <c r="B1601" s="738">
        <v>3</v>
      </c>
      <c r="C1601" s="734" t="s">
        <v>5447</v>
      </c>
      <c r="D1601" s="742" t="s">
        <v>23</v>
      </c>
      <c r="E1601" s="737" t="s">
        <v>254</v>
      </c>
      <c r="F1601" s="737" t="s">
        <v>2470</v>
      </c>
      <c r="G1601" s="779" t="s">
        <v>5448</v>
      </c>
      <c r="H1601" s="724">
        <f t="shared" ref="H1601:H1669" ca="1" si="26">DATEDIF(G1601,TODAY(),"Y")</f>
        <v>8</v>
      </c>
      <c r="I1601" s="725" t="s">
        <v>1403</v>
      </c>
      <c r="J1601" s="737" t="s">
        <v>6625</v>
      </c>
      <c r="K1601" s="737" t="s">
        <v>6622</v>
      </c>
      <c r="L1601" s="726"/>
      <c r="M1601" s="726" t="s">
        <v>6426</v>
      </c>
      <c r="N1601" s="722" t="s">
        <v>5260</v>
      </c>
      <c r="O1601" s="737" t="s">
        <v>6640</v>
      </c>
      <c r="P1601" s="734" t="s">
        <v>5446</v>
      </c>
      <c r="Q1601" s="734" t="s">
        <v>5439</v>
      </c>
      <c r="R1601" t="s">
        <v>6966</v>
      </c>
    </row>
    <row r="1602" spans="1:18">
      <c r="A1602" s="738">
        <v>443</v>
      </c>
      <c r="B1602" s="738">
        <v>1</v>
      </c>
      <c r="C1602" s="734" t="s">
        <v>1264</v>
      </c>
      <c r="D1602" s="742" t="s">
        <v>23</v>
      </c>
      <c r="E1602" s="737" t="s">
        <v>221</v>
      </c>
      <c r="F1602" s="737" t="s">
        <v>5450</v>
      </c>
      <c r="G1602" s="779" t="s">
        <v>5451</v>
      </c>
      <c r="H1602" s="724">
        <f t="shared" ca="1" si="26"/>
        <v>41</v>
      </c>
      <c r="I1602" s="725" t="s">
        <v>1403</v>
      </c>
      <c r="J1602" s="737" t="s">
        <v>258</v>
      </c>
      <c r="K1602" s="737" t="s">
        <v>1172</v>
      </c>
      <c r="L1602" s="726"/>
      <c r="M1602" s="726" t="s">
        <v>6426</v>
      </c>
      <c r="N1602" s="722" t="s">
        <v>5260</v>
      </c>
      <c r="O1602" s="737" t="s">
        <v>222</v>
      </c>
      <c r="P1602" s="736" t="s">
        <v>5449</v>
      </c>
      <c r="Q1602" s="736" t="s">
        <v>5454</v>
      </c>
      <c r="R1602" t="s">
        <v>6966</v>
      </c>
    </row>
    <row r="1603" spans="1:18">
      <c r="A1603" s="738"/>
      <c r="B1603" s="738">
        <v>2</v>
      </c>
      <c r="C1603" s="734" t="s">
        <v>5456</v>
      </c>
      <c r="D1603" s="742" t="s">
        <v>16</v>
      </c>
      <c r="E1603" s="737" t="s">
        <v>221</v>
      </c>
      <c r="F1603" s="737" t="s">
        <v>452</v>
      </c>
      <c r="G1603" s="779" t="s">
        <v>5457</v>
      </c>
      <c r="H1603" s="724">
        <f t="shared" ca="1" si="26"/>
        <v>41</v>
      </c>
      <c r="I1603" s="725" t="s">
        <v>1403</v>
      </c>
      <c r="J1603" s="737" t="s">
        <v>267</v>
      </c>
      <c r="K1603" s="737" t="s">
        <v>6621</v>
      </c>
      <c r="L1603" s="726"/>
      <c r="M1603" s="726" t="s">
        <v>6426</v>
      </c>
      <c r="N1603" s="722" t="s">
        <v>5260</v>
      </c>
      <c r="O1603" s="737" t="s">
        <v>245</v>
      </c>
      <c r="P1603" s="736" t="s">
        <v>5455</v>
      </c>
      <c r="Q1603" s="736" t="s">
        <v>5454</v>
      </c>
      <c r="R1603" t="s">
        <v>6966</v>
      </c>
    </row>
    <row r="1604" spans="1:18">
      <c r="A1604" s="738"/>
      <c r="B1604" s="738">
        <v>3</v>
      </c>
      <c r="C1604" s="734" t="s">
        <v>5462</v>
      </c>
      <c r="D1604" s="742" t="s">
        <v>16</v>
      </c>
      <c r="E1604" s="737" t="s">
        <v>254</v>
      </c>
      <c r="F1604" s="737" t="s">
        <v>230</v>
      </c>
      <c r="G1604" s="779" t="s">
        <v>5463</v>
      </c>
      <c r="H1604" s="724">
        <f t="shared" ca="1" si="26"/>
        <v>14</v>
      </c>
      <c r="I1604" s="725" t="s">
        <v>1403</v>
      </c>
      <c r="J1604" s="737" t="s">
        <v>249</v>
      </c>
      <c r="K1604" s="737" t="s">
        <v>6623</v>
      </c>
      <c r="L1604" s="726"/>
      <c r="M1604" s="726" t="s">
        <v>6426</v>
      </c>
      <c r="N1604" s="722" t="s">
        <v>5260</v>
      </c>
      <c r="O1604" s="737" t="s">
        <v>6640</v>
      </c>
      <c r="P1604" s="736" t="s">
        <v>5461</v>
      </c>
      <c r="Q1604" s="736" t="s">
        <v>5454</v>
      </c>
      <c r="R1604" t="s">
        <v>6966</v>
      </c>
    </row>
    <row r="1605" spans="1:18">
      <c r="A1605" s="738"/>
      <c r="B1605" s="738">
        <v>4</v>
      </c>
      <c r="C1605" s="734" t="s">
        <v>5465</v>
      </c>
      <c r="D1605" s="742" t="s">
        <v>23</v>
      </c>
      <c r="E1605" s="737" t="s">
        <v>254</v>
      </c>
      <c r="F1605" s="737" t="s">
        <v>230</v>
      </c>
      <c r="G1605" s="779" t="s">
        <v>5466</v>
      </c>
      <c r="H1605" s="724">
        <f t="shared" ca="1" si="26"/>
        <v>10</v>
      </c>
      <c r="I1605" s="725" t="s">
        <v>1403</v>
      </c>
      <c r="J1605" s="737" t="s">
        <v>249</v>
      </c>
      <c r="K1605" s="737" t="s">
        <v>6623</v>
      </c>
      <c r="L1605" s="726"/>
      <c r="M1605" s="726" t="s">
        <v>6426</v>
      </c>
      <c r="N1605" s="722" t="s">
        <v>5260</v>
      </c>
      <c r="O1605" s="737" t="s">
        <v>6640</v>
      </c>
      <c r="P1605" s="736" t="s">
        <v>5464</v>
      </c>
      <c r="Q1605" s="736" t="s">
        <v>5454</v>
      </c>
      <c r="R1605" t="s">
        <v>6966</v>
      </c>
    </row>
    <row r="1606" spans="1:18">
      <c r="A1606" s="738">
        <v>444</v>
      </c>
      <c r="B1606" s="738">
        <v>1</v>
      </c>
      <c r="C1606" s="734" t="s">
        <v>5468</v>
      </c>
      <c r="D1606" s="742" t="s">
        <v>23</v>
      </c>
      <c r="E1606" s="737"/>
      <c r="F1606" s="737" t="s">
        <v>5469</v>
      </c>
      <c r="G1606" s="779" t="s">
        <v>5470</v>
      </c>
      <c r="H1606" s="724">
        <f t="shared" ca="1" si="26"/>
        <v>62</v>
      </c>
      <c r="I1606" s="747" t="s">
        <v>4508</v>
      </c>
      <c r="J1606" s="737" t="s">
        <v>241</v>
      </c>
      <c r="K1606" s="737" t="s">
        <v>165</v>
      </c>
      <c r="L1606" s="726"/>
      <c r="M1606" s="726" t="s">
        <v>6426</v>
      </c>
      <c r="N1606" s="722" t="s">
        <v>5260</v>
      </c>
      <c r="O1606" s="737" t="s">
        <v>222</v>
      </c>
      <c r="P1606" s="736" t="s">
        <v>5467</v>
      </c>
      <c r="Q1606" s="736" t="s">
        <v>6650</v>
      </c>
      <c r="R1606" t="s">
        <v>6966</v>
      </c>
    </row>
    <row r="1607" spans="1:18">
      <c r="A1607" s="738"/>
      <c r="B1607" s="738">
        <v>2</v>
      </c>
      <c r="C1607" s="734" t="s">
        <v>5474</v>
      </c>
      <c r="D1607" s="742" t="s">
        <v>16</v>
      </c>
      <c r="E1607" s="737"/>
      <c r="F1607" s="737" t="s">
        <v>230</v>
      </c>
      <c r="G1607" s="779" t="s">
        <v>5475</v>
      </c>
      <c r="H1607" s="724">
        <f t="shared" ca="1" si="26"/>
        <v>26</v>
      </c>
      <c r="I1607" s="747" t="s">
        <v>4508</v>
      </c>
      <c r="J1607" s="737" t="s">
        <v>241</v>
      </c>
      <c r="K1607" s="737" t="s">
        <v>6621</v>
      </c>
      <c r="L1607" s="726"/>
      <c r="M1607" s="726" t="s">
        <v>6426</v>
      </c>
      <c r="N1607" s="722" t="s">
        <v>5260</v>
      </c>
      <c r="O1607" s="737" t="s">
        <v>6640</v>
      </c>
      <c r="P1607" s="741" t="s">
        <v>5473</v>
      </c>
      <c r="Q1607" s="736" t="s">
        <v>6650</v>
      </c>
      <c r="R1607" t="s">
        <v>6966</v>
      </c>
    </row>
    <row r="1608" spans="1:18">
      <c r="A1608" s="738">
        <v>445</v>
      </c>
      <c r="B1608" s="738">
        <v>1</v>
      </c>
      <c r="C1608" s="734" t="s">
        <v>5476</v>
      </c>
      <c r="D1608" s="742" t="s">
        <v>23</v>
      </c>
      <c r="E1608" s="737" t="s">
        <v>221</v>
      </c>
      <c r="F1608" s="737" t="s">
        <v>1402</v>
      </c>
      <c r="G1608" s="779" t="s">
        <v>5477</v>
      </c>
      <c r="H1608" s="724">
        <f t="shared" ca="1" si="26"/>
        <v>49</v>
      </c>
      <c r="I1608" s="747" t="s">
        <v>1403</v>
      </c>
      <c r="J1608" s="737" t="s">
        <v>258</v>
      </c>
      <c r="K1608" s="737" t="s">
        <v>165</v>
      </c>
      <c r="L1608" s="726"/>
      <c r="M1608" s="726" t="s">
        <v>6426</v>
      </c>
      <c r="N1608" s="722" t="s">
        <v>5260</v>
      </c>
      <c r="O1608" s="737" t="s">
        <v>222</v>
      </c>
      <c r="P1608" s="736" t="s">
        <v>2096</v>
      </c>
      <c r="Q1608" s="736" t="s">
        <v>6651</v>
      </c>
      <c r="R1608" t="s">
        <v>6966</v>
      </c>
    </row>
    <row r="1609" spans="1:18" s="622" customFormat="1">
      <c r="A1609" s="738"/>
      <c r="B1609" s="738">
        <v>2</v>
      </c>
      <c r="C1609" s="734" t="s">
        <v>1376</v>
      </c>
      <c r="D1609" s="742" t="s">
        <v>16</v>
      </c>
      <c r="E1609" s="737" t="s">
        <v>221</v>
      </c>
      <c r="F1609" s="737" t="s">
        <v>1402</v>
      </c>
      <c r="G1609" s="779" t="s">
        <v>5479</v>
      </c>
      <c r="H1609" s="724">
        <f t="shared" ca="1" si="26"/>
        <v>50</v>
      </c>
      <c r="I1609" s="747" t="s">
        <v>1403</v>
      </c>
      <c r="J1609" s="737" t="s">
        <v>258</v>
      </c>
      <c r="K1609" s="737" t="s">
        <v>6621</v>
      </c>
      <c r="L1609" s="726"/>
      <c r="M1609" s="726" t="s">
        <v>6426</v>
      </c>
      <c r="N1609" s="722" t="s">
        <v>5260</v>
      </c>
      <c r="O1609" s="737" t="s">
        <v>245</v>
      </c>
      <c r="P1609" s="734" t="s">
        <v>5478</v>
      </c>
      <c r="Q1609" s="736" t="s">
        <v>6651</v>
      </c>
      <c r="R1609" t="s">
        <v>6966</v>
      </c>
    </row>
    <row r="1610" spans="1:18">
      <c r="A1610" s="738"/>
      <c r="B1610" s="738">
        <v>3</v>
      </c>
      <c r="C1610" s="734" t="s">
        <v>5480</v>
      </c>
      <c r="D1610" s="742" t="s">
        <v>16</v>
      </c>
      <c r="E1610" s="737" t="s">
        <v>254</v>
      </c>
      <c r="F1610" s="737" t="s">
        <v>4916</v>
      </c>
      <c r="G1610" s="779" t="s">
        <v>5481</v>
      </c>
      <c r="H1610" s="724">
        <f t="shared" ca="1" si="26"/>
        <v>15</v>
      </c>
      <c r="I1610" s="747" t="s">
        <v>1403</v>
      </c>
      <c r="J1610" s="737" t="s">
        <v>249</v>
      </c>
      <c r="K1610" s="737" t="s">
        <v>6623</v>
      </c>
      <c r="L1610" s="726"/>
      <c r="M1610" s="726" t="s">
        <v>6426</v>
      </c>
      <c r="N1610" s="722" t="s">
        <v>5260</v>
      </c>
      <c r="O1610" s="737" t="s">
        <v>6640</v>
      </c>
      <c r="P1610" s="734"/>
      <c r="Q1610" s="736" t="s">
        <v>6651</v>
      </c>
      <c r="R1610" t="s">
        <v>6966</v>
      </c>
    </row>
    <row r="1611" spans="1:18">
      <c r="A1611" s="738"/>
      <c r="B1611" s="738">
        <v>4</v>
      </c>
      <c r="C1611" s="734" t="s">
        <v>5482</v>
      </c>
      <c r="D1611" s="742" t="s">
        <v>16</v>
      </c>
      <c r="E1611" s="737" t="s">
        <v>254</v>
      </c>
      <c r="F1611" s="737" t="s">
        <v>4916</v>
      </c>
      <c r="G1611" s="779" t="s">
        <v>5483</v>
      </c>
      <c r="H1611" s="724">
        <f t="shared" ca="1" si="26"/>
        <v>12</v>
      </c>
      <c r="I1611" s="747" t="s">
        <v>1403</v>
      </c>
      <c r="J1611" s="737" t="s">
        <v>249</v>
      </c>
      <c r="K1611" s="737" t="s">
        <v>6623</v>
      </c>
      <c r="L1611" s="726"/>
      <c r="M1611" s="726" t="s">
        <v>6426</v>
      </c>
      <c r="N1611" s="722" t="s">
        <v>5260</v>
      </c>
      <c r="O1611" s="737" t="s">
        <v>6640</v>
      </c>
      <c r="P1611" s="734"/>
      <c r="Q1611" s="736" t="s">
        <v>6651</v>
      </c>
      <c r="R1611" t="s">
        <v>6966</v>
      </c>
    </row>
    <row r="1612" spans="1:18">
      <c r="A1612" s="738">
        <v>446</v>
      </c>
      <c r="B1612" s="738">
        <v>1</v>
      </c>
      <c r="C1612" s="734" t="s">
        <v>5484</v>
      </c>
      <c r="D1612" s="742" t="s">
        <v>23</v>
      </c>
      <c r="E1612" s="737" t="s">
        <v>221</v>
      </c>
      <c r="F1612" s="737" t="s">
        <v>376</v>
      </c>
      <c r="G1612" s="779" t="s">
        <v>5485</v>
      </c>
      <c r="H1612" s="724">
        <f t="shared" ca="1" si="26"/>
        <v>39</v>
      </c>
      <c r="I1612" s="725" t="s">
        <v>4508</v>
      </c>
      <c r="J1612" s="737" t="s">
        <v>267</v>
      </c>
      <c r="K1612" s="737" t="s">
        <v>165</v>
      </c>
      <c r="L1612" s="726"/>
      <c r="M1612" s="726" t="s">
        <v>6426</v>
      </c>
      <c r="N1612" s="722" t="s">
        <v>5260</v>
      </c>
      <c r="O1612" s="737" t="s">
        <v>222</v>
      </c>
      <c r="P1612" s="834" t="s">
        <v>6680</v>
      </c>
      <c r="Q1612" s="736" t="s">
        <v>6652</v>
      </c>
      <c r="R1612" t="s">
        <v>6966</v>
      </c>
    </row>
    <row r="1613" spans="1:18">
      <c r="A1613" s="738"/>
      <c r="B1613" s="738">
        <v>2</v>
      </c>
      <c r="C1613" s="734" t="s">
        <v>5487</v>
      </c>
      <c r="D1613" s="742" t="s">
        <v>16</v>
      </c>
      <c r="E1613" s="737" t="s">
        <v>221</v>
      </c>
      <c r="F1613" s="737" t="s">
        <v>376</v>
      </c>
      <c r="G1613" s="779" t="s">
        <v>5488</v>
      </c>
      <c r="H1613" s="724">
        <f t="shared" ca="1" si="26"/>
        <v>42</v>
      </c>
      <c r="I1613" s="747" t="s">
        <v>4508</v>
      </c>
      <c r="J1613" s="737" t="s">
        <v>267</v>
      </c>
      <c r="K1613" s="737" t="s">
        <v>6621</v>
      </c>
      <c r="L1613" s="726"/>
      <c r="M1613" s="726" t="s">
        <v>6426</v>
      </c>
      <c r="N1613" s="722" t="s">
        <v>5260</v>
      </c>
      <c r="O1613" s="737" t="s">
        <v>245</v>
      </c>
      <c r="P1613" s="736" t="s">
        <v>6652</v>
      </c>
      <c r="Q1613" s="736" t="s">
        <v>6652</v>
      </c>
      <c r="R1613" t="s">
        <v>6966</v>
      </c>
    </row>
    <row r="1614" spans="1:18">
      <c r="A1614" s="722">
        <v>447</v>
      </c>
      <c r="B1614" s="738">
        <v>1</v>
      </c>
      <c r="C1614" s="722" t="s">
        <v>4507</v>
      </c>
      <c r="D1614" s="723" t="s">
        <v>23</v>
      </c>
      <c r="E1614" s="745" t="s">
        <v>221</v>
      </c>
      <c r="F1614" s="745" t="s">
        <v>376</v>
      </c>
      <c r="G1614" s="774">
        <v>30248</v>
      </c>
      <c r="H1614" s="724">
        <f t="shared" ca="1" si="26"/>
        <v>37</v>
      </c>
      <c r="I1614" s="747" t="s">
        <v>4508</v>
      </c>
      <c r="J1614" s="745" t="s">
        <v>267</v>
      </c>
      <c r="K1614" s="745" t="s">
        <v>165</v>
      </c>
      <c r="L1614" s="726"/>
      <c r="M1614" s="726" t="s">
        <v>6426</v>
      </c>
      <c r="N1614" s="722" t="s">
        <v>4179</v>
      </c>
      <c r="O1614" s="745" t="s">
        <v>222</v>
      </c>
      <c r="P1614" s="736" t="s">
        <v>4506</v>
      </c>
      <c r="Q1614" s="727"/>
      <c r="R1614" t="s">
        <v>6966</v>
      </c>
    </row>
    <row r="1615" spans="1:18">
      <c r="A1615" s="721"/>
      <c r="B1615" s="738">
        <v>2</v>
      </c>
      <c r="C1615" s="722" t="s">
        <v>4511</v>
      </c>
      <c r="D1615" s="723" t="s">
        <v>16</v>
      </c>
      <c r="E1615" s="745" t="s">
        <v>221</v>
      </c>
      <c r="F1615" s="745" t="s">
        <v>376</v>
      </c>
      <c r="G1615" s="774">
        <v>31138</v>
      </c>
      <c r="H1615" s="724">
        <f t="shared" ca="1" si="26"/>
        <v>35</v>
      </c>
      <c r="I1615" s="747" t="s">
        <v>4508</v>
      </c>
      <c r="J1615" s="745" t="s">
        <v>267</v>
      </c>
      <c r="K1615" s="745" t="s">
        <v>6621</v>
      </c>
      <c r="L1615" s="726"/>
      <c r="M1615" s="726" t="s">
        <v>6426</v>
      </c>
      <c r="N1615" s="722" t="s">
        <v>4179</v>
      </c>
      <c r="O1615" s="745" t="s">
        <v>245</v>
      </c>
      <c r="P1615" s="736"/>
      <c r="Q1615" s="727"/>
      <c r="R1615" t="s">
        <v>6966</v>
      </c>
    </row>
    <row r="1616" spans="1:18">
      <c r="A1616" s="721">
        <v>448</v>
      </c>
      <c r="B1616" s="738">
        <v>1</v>
      </c>
      <c r="C1616" s="722" t="s">
        <v>6782</v>
      </c>
      <c r="D1616" s="723" t="s">
        <v>23</v>
      </c>
      <c r="E1616" s="745" t="s">
        <v>221</v>
      </c>
      <c r="F1616" s="745" t="s">
        <v>288</v>
      </c>
      <c r="G1616" s="774">
        <v>29670</v>
      </c>
      <c r="H1616" s="724">
        <f t="shared" ca="1" si="26"/>
        <v>39</v>
      </c>
      <c r="I1616" s="747" t="s">
        <v>1403</v>
      </c>
      <c r="J1616" s="745" t="s">
        <v>258</v>
      </c>
      <c r="K1616" s="745" t="s">
        <v>283</v>
      </c>
      <c r="L1616" s="726"/>
      <c r="M1616" s="726" t="s">
        <v>6426</v>
      </c>
      <c r="N1616" s="722" t="s">
        <v>4179</v>
      </c>
      <c r="O1616" s="745" t="s">
        <v>222</v>
      </c>
      <c r="P1616" s="736"/>
      <c r="Q1616" s="727"/>
      <c r="R1616" t="s">
        <v>6966</v>
      </c>
    </row>
    <row r="1617" spans="1:18">
      <c r="A1617" s="721"/>
      <c r="B1617" s="738">
        <v>2</v>
      </c>
      <c r="C1617" s="722" t="s">
        <v>6783</v>
      </c>
      <c r="D1617" s="723" t="s">
        <v>16</v>
      </c>
      <c r="E1617" s="745" t="s">
        <v>221</v>
      </c>
      <c r="F1617" s="745" t="s">
        <v>288</v>
      </c>
      <c r="G1617" s="774">
        <v>32962</v>
      </c>
      <c r="H1617" s="724">
        <f t="shared" ca="1" si="26"/>
        <v>30</v>
      </c>
      <c r="I1617" s="747" t="s">
        <v>1403</v>
      </c>
      <c r="J1617" s="745" t="s">
        <v>267</v>
      </c>
      <c r="K1617" s="745" t="s">
        <v>6621</v>
      </c>
      <c r="L1617" s="726"/>
      <c r="M1617" s="726" t="s">
        <v>6426</v>
      </c>
      <c r="N1617" s="722" t="s">
        <v>4179</v>
      </c>
      <c r="O1617" s="745" t="s">
        <v>245</v>
      </c>
      <c r="P1617" s="736"/>
      <c r="Q1617" s="727"/>
      <c r="R1617" t="s">
        <v>6966</v>
      </c>
    </row>
    <row r="1618" spans="1:18">
      <c r="A1618" s="721"/>
      <c r="B1618" s="738">
        <v>3</v>
      </c>
      <c r="C1618" s="722" t="s">
        <v>6784</v>
      </c>
      <c r="D1618" s="723" t="s">
        <v>23</v>
      </c>
      <c r="E1618" s="745" t="s">
        <v>254</v>
      </c>
      <c r="F1618" s="745" t="s">
        <v>288</v>
      </c>
      <c r="G1618" s="774">
        <v>41202</v>
      </c>
      <c r="H1618" s="724">
        <f t="shared" ca="1" si="26"/>
        <v>7</v>
      </c>
      <c r="I1618" s="747" t="s">
        <v>1403</v>
      </c>
      <c r="J1618" s="745" t="s">
        <v>6624</v>
      </c>
      <c r="K1618" s="745" t="s">
        <v>6622</v>
      </c>
      <c r="L1618" s="726"/>
      <c r="M1618" s="726" t="s">
        <v>6426</v>
      </c>
      <c r="N1618" s="722" t="s">
        <v>4179</v>
      </c>
      <c r="O1618" s="745" t="s">
        <v>6640</v>
      </c>
      <c r="P1618" s="736"/>
      <c r="Q1618" s="727"/>
      <c r="R1618" t="s">
        <v>6966</v>
      </c>
    </row>
    <row r="1619" spans="1:18">
      <c r="A1619" s="721"/>
      <c r="B1619" s="738">
        <v>4</v>
      </c>
      <c r="C1619" s="722" t="s">
        <v>6785</v>
      </c>
      <c r="D1619" s="723" t="s">
        <v>23</v>
      </c>
      <c r="E1619" s="745" t="s">
        <v>254</v>
      </c>
      <c r="F1619" s="745" t="s">
        <v>230</v>
      </c>
      <c r="G1619" s="774">
        <v>42926</v>
      </c>
      <c r="H1619" s="724">
        <f t="shared" ca="1" si="26"/>
        <v>2</v>
      </c>
      <c r="I1619" s="747" t="s">
        <v>1403</v>
      </c>
      <c r="J1619" s="745" t="s">
        <v>6624</v>
      </c>
      <c r="K1619" s="745" t="s">
        <v>6622</v>
      </c>
      <c r="L1619" s="726"/>
      <c r="M1619" s="726" t="s">
        <v>6426</v>
      </c>
      <c r="N1619" s="722" t="s">
        <v>4179</v>
      </c>
      <c r="O1619" s="745" t="s">
        <v>6640</v>
      </c>
      <c r="P1619" s="736"/>
      <c r="Q1619" s="727"/>
      <c r="R1619" t="s">
        <v>6966</v>
      </c>
    </row>
    <row r="1620" spans="1:18">
      <c r="A1620" s="721">
        <v>449</v>
      </c>
      <c r="B1620" s="738">
        <v>1</v>
      </c>
      <c r="C1620" s="722" t="s">
        <v>6786</v>
      </c>
      <c r="D1620" s="723" t="s">
        <v>23</v>
      </c>
      <c r="E1620" s="745" t="s">
        <v>221</v>
      </c>
      <c r="F1620" s="745"/>
      <c r="G1620" s="774">
        <v>30156</v>
      </c>
      <c r="H1620" s="724">
        <f t="shared" ca="1" si="26"/>
        <v>37</v>
      </c>
      <c r="I1620" s="747" t="s">
        <v>1403</v>
      </c>
      <c r="J1620" s="745" t="s">
        <v>258</v>
      </c>
      <c r="K1620" s="745" t="s">
        <v>6822</v>
      </c>
      <c r="L1620" s="726"/>
      <c r="M1620" s="726"/>
      <c r="N1620" s="722"/>
      <c r="O1620" s="745" t="s">
        <v>222</v>
      </c>
      <c r="P1620" s="736"/>
      <c r="Q1620" s="727"/>
      <c r="R1620" t="s">
        <v>6966</v>
      </c>
    </row>
    <row r="1621" spans="1:18">
      <c r="A1621" s="721"/>
      <c r="B1621" s="738">
        <v>2</v>
      </c>
      <c r="C1621" s="722" t="s">
        <v>1159</v>
      </c>
      <c r="D1621" s="723" t="s">
        <v>16</v>
      </c>
      <c r="E1621" s="745" t="s">
        <v>221</v>
      </c>
      <c r="F1621" s="745"/>
      <c r="G1621" s="774"/>
      <c r="H1621" s="724"/>
      <c r="I1621" s="747" t="s">
        <v>1403</v>
      </c>
      <c r="J1621" s="745" t="s">
        <v>258</v>
      </c>
      <c r="K1621" s="745" t="s">
        <v>6621</v>
      </c>
      <c r="L1621" s="726"/>
      <c r="M1621" s="726"/>
      <c r="N1621" s="722"/>
      <c r="O1621" s="745" t="s">
        <v>245</v>
      </c>
      <c r="P1621" s="736"/>
      <c r="Q1621" s="727"/>
      <c r="R1621" t="s">
        <v>6966</v>
      </c>
    </row>
    <row r="1622" spans="1:18">
      <c r="A1622" s="721"/>
      <c r="B1622" s="738">
        <v>3</v>
      </c>
      <c r="C1622" s="722" t="s">
        <v>6841</v>
      </c>
      <c r="D1622" s="723" t="s">
        <v>23</v>
      </c>
      <c r="E1622" s="745" t="s">
        <v>254</v>
      </c>
      <c r="F1622" s="745"/>
      <c r="G1622" s="774"/>
      <c r="H1622" s="724"/>
      <c r="I1622" s="747" t="s">
        <v>1403</v>
      </c>
      <c r="J1622" s="745" t="s">
        <v>6624</v>
      </c>
      <c r="K1622" s="745" t="s">
        <v>6622</v>
      </c>
      <c r="L1622" s="726"/>
      <c r="M1622" s="726"/>
      <c r="N1622" s="722"/>
      <c r="O1622" s="745" t="s">
        <v>6640</v>
      </c>
      <c r="P1622" s="736"/>
      <c r="Q1622" s="727"/>
      <c r="R1622" t="s">
        <v>6966</v>
      </c>
    </row>
    <row r="1623" spans="1:18" s="884" customFormat="1">
      <c r="A1623" s="915">
        <v>450</v>
      </c>
      <c r="B1623" s="808">
        <v>1</v>
      </c>
      <c r="C1623" s="808" t="s">
        <v>5510</v>
      </c>
      <c r="D1623" s="916" t="s">
        <v>23</v>
      </c>
      <c r="E1623" s="917" t="s">
        <v>221</v>
      </c>
      <c r="F1623" s="917" t="s">
        <v>5511</v>
      </c>
      <c r="G1623" s="918">
        <v>27926</v>
      </c>
      <c r="H1623" s="909">
        <f t="shared" ca="1" si="26"/>
        <v>43</v>
      </c>
      <c r="I1623" s="916" t="s">
        <v>1403</v>
      </c>
      <c r="J1623" s="917" t="s">
        <v>241</v>
      </c>
      <c r="K1623" s="917" t="s">
        <v>165</v>
      </c>
      <c r="L1623" s="919"/>
      <c r="M1623" s="919" t="s">
        <v>6426</v>
      </c>
      <c r="N1623" s="808" t="s">
        <v>5500</v>
      </c>
      <c r="O1623" s="917" t="s">
        <v>222</v>
      </c>
      <c r="P1623" s="808" t="s">
        <v>5509</v>
      </c>
      <c r="Q1623" s="808" t="s">
        <v>5513</v>
      </c>
      <c r="R1623" s="884" t="s">
        <v>6966</v>
      </c>
    </row>
    <row r="1624" spans="1:18">
      <c r="A1624" s="721"/>
      <c r="B1624" s="721">
        <v>2</v>
      </c>
      <c r="C1624" s="722" t="s">
        <v>5515</v>
      </c>
      <c r="D1624" s="723" t="s">
        <v>16</v>
      </c>
      <c r="E1624" s="721" t="s">
        <v>221</v>
      </c>
      <c r="F1624" s="721" t="s">
        <v>5511</v>
      </c>
      <c r="G1624" s="774">
        <v>27427</v>
      </c>
      <c r="H1624" s="724">
        <f t="shared" ca="1" si="26"/>
        <v>45</v>
      </c>
      <c r="I1624" s="725" t="s">
        <v>1403</v>
      </c>
      <c r="J1624" s="721" t="s">
        <v>241</v>
      </c>
      <c r="K1624" s="721" t="s">
        <v>6621</v>
      </c>
      <c r="L1624" s="726"/>
      <c r="M1624" s="726" t="s">
        <v>6426</v>
      </c>
      <c r="N1624" s="722" t="s">
        <v>5500</v>
      </c>
      <c r="O1624" s="721" t="s">
        <v>245</v>
      </c>
      <c r="P1624" s="722" t="s">
        <v>5514</v>
      </c>
      <c r="Q1624" s="722" t="s">
        <v>5513</v>
      </c>
      <c r="R1624" t="s">
        <v>6966</v>
      </c>
    </row>
    <row r="1625" spans="1:18">
      <c r="A1625" s="721"/>
      <c r="B1625" s="721">
        <v>3</v>
      </c>
      <c r="C1625" s="722" t="s">
        <v>5519</v>
      </c>
      <c r="D1625" s="723" t="s">
        <v>23</v>
      </c>
      <c r="E1625" s="721" t="s">
        <v>254</v>
      </c>
      <c r="F1625" s="721" t="s">
        <v>1605</v>
      </c>
      <c r="G1625" s="774">
        <v>36256</v>
      </c>
      <c r="H1625" s="724">
        <f t="shared" ca="1" si="26"/>
        <v>21</v>
      </c>
      <c r="I1625" s="725" t="s">
        <v>1403</v>
      </c>
      <c r="J1625" s="721" t="s">
        <v>320</v>
      </c>
      <c r="K1625" s="721" t="s">
        <v>6623</v>
      </c>
      <c r="L1625" s="726"/>
      <c r="M1625" s="726" t="s">
        <v>6426</v>
      </c>
      <c r="N1625" s="722" t="s">
        <v>5500</v>
      </c>
      <c r="O1625" s="721" t="s">
        <v>6640</v>
      </c>
      <c r="P1625" s="722" t="s">
        <v>5518</v>
      </c>
      <c r="Q1625" s="722" t="s">
        <v>5513</v>
      </c>
      <c r="R1625" t="s">
        <v>6966</v>
      </c>
    </row>
    <row r="1626" spans="1:18">
      <c r="A1626" s="721"/>
      <c r="B1626" s="721">
        <v>4</v>
      </c>
      <c r="C1626" s="722" t="s">
        <v>5521</v>
      </c>
      <c r="D1626" s="723" t="s">
        <v>23</v>
      </c>
      <c r="E1626" s="721" t="s">
        <v>254</v>
      </c>
      <c r="F1626" s="721" t="s">
        <v>22</v>
      </c>
      <c r="G1626" s="774">
        <v>38849</v>
      </c>
      <c r="H1626" s="724">
        <f t="shared" ca="1" si="26"/>
        <v>13</v>
      </c>
      <c r="I1626" s="725" t="s">
        <v>1403</v>
      </c>
      <c r="J1626" s="721" t="s">
        <v>249</v>
      </c>
      <c r="K1626" s="721" t="s">
        <v>6623</v>
      </c>
      <c r="L1626" s="726"/>
      <c r="M1626" s="726" t="s">
        <v>6426</v>
      </c>
      <c r="N1626" s="722" t="s">
        <v>5500</v>
      </c>
      <c r="O1626" s="721" t="s">
        <v>6640</v>
      </c>
      <c r="P1626" s="722" t="s">
        <v>5520</v>
      </c>
      <c r="Q1626" s="722" t="s">
        <v>5513</v>
      </c>
      <c r="R1626" t="s">
        <v>6966</v>
      </c>
    </row>
    <row r="1627" spans="1:18">
      <c r="A1627" s="721">
        <v>451</v>
      </c>
      <c r="B1627" s="721">
        <v>1</v>
      </c>
      <c r="C1627" s="722" t="s">
        <v>121</v>
      </c>
      <c r="D1627" s="723" t="s">
        <v>23</v>
      </c>
      <c r="E1627" s="721" t="s">
        <v>221</v>
      </c>
      <c r="F1627" s="721" t="s">
        <v>244</v>
      </c>
      <c r="G1627" s="774">
        <v>30027</v>
      </c>
      <c r="H1627" s="724">
        <f t="shared" ca="1" si="26"/>
        <v>38</v>
      </c>
      <c r="I1627" s="725" t="s">
        <v>1403</v>
      </c>
      <c r="J1627" s="721" t="s">
        <v>241</v>
      </c>
      <c r="K1627" s="721" t="s">
        <v>165</v>
      </c>
      <c r="L1627" s="726"/>
      <c r="M1627" s="726" t="s">
        <v>6426</v>
      </c>
      <c r="N1627" s="722" t="s">
        <v>5500</v>
      </c>
      <c r="O1627" s="721" t="s">
        <v>222</v>
      </c>
      <c r="P1627" s="722" t="s">
        <v>5522</v>
      </c>
      <c r="Q1627" s="722" t="s">
        <v>5523</v>
      </c>
      <c r="R1627" t="s">
        <v>6966</v>
      </c>
    </row>
    <row r="1628" spans="1:18">
      <c r="A1628" s="721"/>
      <c r="B1628" s="721">
        <v>2</v>
      </c>
      <c r="C1628" s="722" t="s">
        <v>5525</v>
      </c>
      <c r="D1628" s="723" t="s">
        <v>16</v>
      </c>
      <c r="E1628" s="721" t="s">
        <v>221</v>
      </c>
      <c r="F1628" s="721" t="s">
        <v>5526</v>
      </c>
      <c r="G1628" s="774">
        <v>31608</v>
      </c>
      <c r="H1628" s="724">
        <f t="shared" ca="1" si="26"/>
        <v>33</v>
      </c>
      <c r="I1628" s="725" t="s">
        <v>1403</v>
      </c>
      <c r="J1628" s="721" t="s">
        <v>241</v>
      </c>
      <c r="K1628" s="721" t="s">
        <v>6621</v>
      </c>
      <c r="L1628" s="726"/>
      <c r="M1628" s="726" t="s">
        <v>6426</v>
      </c>
      <c r="N1628" s="722" t="s">
        <v>5500</v>
      </c>
      <c r="O1628" s="721" t="s">
        <v>245</v>
      </c>
      <c r="P1628" s="722" t="s">
        <v>5524</v>
      </c>
      <c r="Q1628" s="722" t="s">
        <v>5523</v>
      </c>
      <c r="R1628" t="s">
        <v>6966</v>
      </c>
    </row>
    <row r="1629" spans="1:18">
      <c r="A1629" s="721"/>
      <c r="B1629" s="721">
        <v>3</v>
      </c>
      <c r="C1629" s="722" t="s">
        <v>5529</v>
      </c>
      <c r="D1629" s="723" t="s">
        <v>16</v>
      </c>
      <c r="E1629" s="721" t="s">
        <v>254</v>
      </c>
      <c r="F1629" s="721" t="s">
        <v>22</v>
      </c>
      <c r="G1629" s="774">
        <v>38114</v>
      </c>
      <c r="H1629" s="724">
        <f t="shared" ca="1" si="26"/>
        <v>15</v>
      </c>
      <c r="I1629" s="725" t="s">
        <v>1403</v>
      </c>
      <c r="J1629" s="721" t="s">
        <v>249</v>
      </c>
      <c r="K1629" s="721" t="s">
        <v>6623</v>
      </c>
      <c r="L1629" s="726"/>
      <c r="M1629" s="726" t="s">
        <v>6426</v>
      </c>
      <c r="N1629" s="722" t="s">
        <v>5500</v>
      </c>
      <c r="O1629" s="721" t="s">
        <v>6640</v>
      </c>
      <c r="P1629" s="722" t="s">
        <v>5528</v>
      </c>
      <c r="Q1629" s="722" t="s">
        <v>5523</v>
      </c>
      <c r="R1629" t="s">
        <v>6966</v>
      </c>
    </row>
    <row r="1630" spans="1:18">
      <c r="A1630" s="721"/>
      <c r="B1630" s="721">
        <v>4</v>
      </c>
      <c r="C1630" s="722" t="s">
        <v>5532</v>
      </c>
      <c r="D1630" s="723" t="s">
        <v>16</v>
      </c>
      <c r="E1630" s="721" t="s">
        <v>254</v>
      </c>
      <c r="F1630" s="721" t="s">
        <v>230</v>
      </c>
      <c r="G1630" s="774">
        <v>41022</v>
      </c>
      <c r="H1630" s="724">
        <f t="shared" ca="1" si="26"/>
        <v>7</v>
      </c>
      <c r="I1630" s="725" t="s">
        <v>1403</v>
      </c>
      <c r="J1630" s="721" t="s">
        <v>6624</v>
      </c>
      <c r="K1630" s="721" t="s">
        <v>6622</v>
      </c>
      <c r="L1630" s="726"/>
      <c r="M1630" s="726" t="s">
        <v>6426</v>
      </c>
      <c r="N1630" s="722" t="s">
        <v>5500</v>
      </c>
      <c r="O1630" s="721" t="s">
        <v>6640</v>
      </c>
      <c r="P1630" s="734" t="s">
        <v>5531</v>
      </c>
      <c r="Q1630" s="722" t="s">
        <v>5523</v>
      </c>
      <c r="R1630" t="s">
        <v>6966</v>
      </c>
    </row>
    <row r="1631" spans="1:18">
      <c r="A1631" s="721"/>
      <c r="B1631" s="721">
        <v>5</v>
      </c>
      <c r="C1631" s="722" t="s">
        <v>6781</v>
      </c>
      <c r="D1631" s="723" t="s">
        <v>23</v>
      </c>
      <c r="E1631" s="721" t="s">
        <v>254</v>
      </c>
      <c r="F1631" s="721" t="s">
        <v>230</v>
      </c>
      <c r="G1631" s="774">
        <v>43035</v>
      </c>
      <c r="H1631" s="724">
        <f t="shared" ca="1" si="26"/>
        <v>2</v>
      </c>
      <c r="I1631" s="725" t="s">
        <v>1403</v>
      </c>
      <c r="J1631" s="721" t="s">
        <v>6624</v>
      </c>
      <c r="K1631" s="721" t="s">
        <v>6622</v>
      </c>
      <c r="L1631" s="726"/>
      <c r="M1631" s="726" t="s">
        <v>6426</v>
      </c>
      <c r="N1631" s="722" t="s">
        <v>5500</v>
      </c>
      <c r="O1631" s="721" t="s">
        <v>6640</v>
      </c>
      <c r="P1631" s="734"/>
      <c r="Q1631" s="722"/>
      <c r="R1631" t="s">
        <v>6966</v>
      </c>
    </row>
    <row r="1632" spans="1:18">
      <c r="A1632" s="721">
        <v>452</v>
      </c>
      <c r="B1632" s="721">
        <v>1</v>
      </c>
      <c r="C1632" s="722" t="s">
        <v>5527</v>
      </c>
      <c r="D1632" s="723" t="s">
        <v>23</v>
      </c>
      <c r="E1632" s="721" t="s">
        <v>221</v>
      </c>
      <c r="F1632" s="721" t="s">
        <v>3010</v>
      </c>
      <c r="G1632" s="774">
        <v>23736</v>
      </c>
      <c r="H1632" s="724">
        <f t="shared" ca="1" si="26"/>
        <v>55</v>
      </c>
      <c r="I1632" s="725" t="s">
        <v>1403</v>
      </c>
      <c r="J1632" s="721" t="s">
        <v>241</v>
      </c>
      <c r="K1632" s="721" t="s">
        <v>165</v>
      </c>
      <c r="L1632" s="726"/>
      <c r="M1632" s="726" t="s">
        <v>6426</v>
      </c>
      <c r="N1632" s="722" t="s">
        <v>5500</v>
      </c>
      <c r="O1632" s="721" t="s">
        <v>222</v>
      </c>
      <c r="P1632" s="722" t="s">
        <v>5533</v>
      </c>
      <c r="Q1632" s="722" t="s">
        <v>5536</v>
      </c>
      <c r="R1632" t="s">
        <v>6966</v>
      </c>
    </row>
    <row r="1633" spans="1:18">
      <c r="A1633" s="721"/>
      <c r="B1633" s="721">
        <v>2</v>
      </c>
      <c r="C1633" s="722" t="s">
        <v>1953</v>
      </c>
      <c r="D1633" s="723" t="s">
        <v>16</v>
      </c>
      <c r="E1633" s="721" t="s">
        <v>221</v>
      </c>
      <c r="F1633" s="721" t="s">
        <v>3010</v>
      </c>
      <c r="G1633" s="774">
        <v>24837</v>
      </c>
      <c r="H1633" s="724">
        <f t="shared" ca="1" si="26"/>
        <v>52</v>
      </c>
      <c r="I1633" s="725" t="s">
        <v>1403</v>
      </c>
      <c r="J1633" s="721" t="s">
        <v>241</v>
      </c>
      <c r="K1633" s="721" t="s">
        <v>6621</v>
      </c>
      <c r="L1633" s="726"/>
      <c r="M1633" s="726" t="s">
        <v>6426</v>
      </c>
      <c r="N1633" s="722" t="s">
        <v>5500</v>
      </c>
      <c r="O1633" s="721" t="s">
        <v>245</v>
      </c>
      <c r="P1633" s="722" t="s">
        <v>5537</v>
      </c>
      <c r="Q1633" s="722" t="s">
        <v>5536</v>
      </c>
      <c r="R1633" t="s">
        <v>6966</v>
      </c>
    </row>
    <row r="1634" spans="1:18">
      <c r="A1634" s="721">
        <v>453</v>
      </c>
      <c r="B1634" s="721">
        <v>1</v>
      </c>
      <c r="C1634" s="722" t="s">
        <v>1966</v>
      </c>
      <c r="D1634" s="723" t="s">
        <v>23</v>
      </c>
      <c r="E1634" s="721" t="s">
        <v>221</v>
      </c>
      <c r="F1634" s="721" t="s">
        <v>452</v>
      </c>
      <c r="G1634" s="774">
        <v>29747</v>
      </c>
      <c r="H1634" s="724">
        <f t="shared" ca="1" si="26"/>
        <v>38</v>
      </c>
      <c r="I1634" s="725" t="s">
        <v>1403</v>
      </c>
      <c r="J1634" s="721" t="s">
        <v>241</v>
      </c>
      <c r="K1634" s="721" t="s">
        <v>165</v>
      </c>
      <c r="L1634" s="726"/>
      <c r="M1634" s="726" t="s">
        <v>6426</v>
      </c>
      <c r="N1634" s="722" t="s">
        <v>5500</v>
      </c>
      <c r="O1634" s="721" t="s">
        <v>222</v>
      </c>
      <c r="P1634" s="722" t="s">
        <v>5539</v>
      </c>
      <c r="Q1634" s="722" t="s">
        <v>5542</v>
      </c>
      <c r="R1634" t="s">
        <v>6966</v>
      </c>
    </row>
    <row r="1635" spans="1:18">
      <c r="A1635" s="721"/>
      <c r="B1635" s="721">
        <v>2</v>
      </c>
      <c r="C1635" s="722" t="s">
        <v>5544</v>
      </c>
      <c r="D1635" s="723" t="s">
        <v>16</v>
      </c>
      <c r="E1635" s="721" t="s">
        <v>221</v>
      </c>
      <c r="F1635" s="721" t="s">
        <v>1402</v>
      </c>
      <c r="G1635" s="774">
        <v>30048</v>
      </c>
      <c r="H1635" s="724">
        <f t="shared" ca="1" si="26"/>
        <v>38</v>
      </c>
      <c r="I1635" s="725" t="s">
        <v>1403</v>
      </c>
      <c r="J1635" s="721" t="s">
        <v>241</v>
      </c>
      <c r="K1635" s="721" t="s">
        <v>6621</v>
      </c>
      <c r="L1635" s="726"/>
      <c r="M1635" s="726" t="s">
        <v>6426</v>
      </c>
      <c r="N1635" s="722" t="s">
        <v>5500</v>
      </c>
      <c r="O1635" s="721" t="s">
        <v>245</v>
      </c>
      <c r="P1635" s="722" t="s">
        <v>5543</v>
      </c>
      <c r="Q1635" s="722" t="s">
        <v>5542</v>
      </c>
      <c r="R1635" t="s">
        <v>6966</v>
      </c>
    </row>
    <row r="1636" spans="1:18">
      <c r="A1636" s="721"/>
      <c r="B1636" s="721">
        <v>3</v>
      </c>
      <c r="C1636" s="722" t="s">
        <v>5547</v>
      </c>
      <c r="D1636" s="723" t="s">
        <v>16</v>
      </c>
      <c r="E1636" s="721" t="s">
        <v>254</v>
      </c>
      <c r="F1636" s="721" t="s">
        <v>1605</v>
      </c>
      <c r="G1636" s="774">
        <v>37859</v>
      </c>
      <c r="H1636" s="724">
        <f t="shared" ca="1" si="26"/>
        <v>16</v>
      </c>
      <c r="I1636" s="725" t="s">
        <v>1403</v>
      </c>
      <c r="J1636" s="721" t="s">
        <v>249</v>
      </c>
      <c r="K1636" s="721" t="s">
        <v>6623</v>
      </c>
      <c r="L1636" s="726"/>
      <c r="M1636" s="726" t="s">
        <v>6426</v>
      </c>
      <c r="N1636" s="722" t="s">
        <v>5500</v>
      </c>
      <c r="O1636" s="721" t="s">
        <v>6640</v>
      </c>
      <c r="P1636" s="722" t="s">
        <v>5546</v>
      </c>
      <c r="Q1636" s="722" t="s">
        <v>5542</v>
      </c>
      <c r="R1636" t="s">
        <v>6966</v>
      </c>
    </row>
    <row r="1637" spans="1:18">
      <c r="A1637" s="721"/>
      <c r="B1637" s="721">
        <v>4</v>
      </c>
      <c r="C1637" s="722" t="s">
        <v>5548</v>
      </c>
      <c r="D1637" s="723" t="s">
        <v>23</v>
      </c>
      <c r="E1637" s="721" t="s">
        <v>254</v>
      </c>
      <c r="F1637" s="721" t="s">
        <v>230</v>
      </c>
      <c r="G1637" s="774">
        <v>40515</v>
      </c>
      <c r="H1637" s="724">
        <f t="shared" ca="1" si="26"/>
        <v>9</v>
      </c>
      <c r="I1637" s="725" t="s">
        <v>1403</v>
      </c>
      <c r="J1637" s="721" t="s">
        <v>6624</v>
      </c>
      <c r="K1637" s="721" t="s">
        <v>6622</v>
      </c>
      <c r="L1637" s="726"/>
      <c r="M1637" s="726" t="s">
        <v>6426</v>
      </c>
      <c r="N1637" s="722" t="s">
        <v>5500</v>
      </c>
      <c r="O1637" s="721" t="s">
        <v>6640</v>
      </c>
      <c r="P1637" s="727" t="s">
        <v>6648</v>
      </c>
      <c r="Q1637" s="722" t="s">
        <v>5542</v>
      </c>
      <c r="R1637" t="s">
        <v>6966</v>
      </c>
    </row>
    <row r="1638" spans="1:18">
      <c r="A1638" s="721">
        <v>454</v>
      </c>
      <c r="B1638" s="721">
        <v>1</v>
      </c>
      <c r="C1638" s="722" t="s">
        <v>5550</v>
      </c>
      <c r="D1638" s="723" t="s">
        <v>23</v>
      </c>
      <c r="E1638" s="721" t="s">
        <v>221</v>
      </c>
      <c r="F1638" s="721" t="s">
        <v>1402</v>
      </c>
      <c r="G1638" s="774">
        <v>21620</v>
      </c>
      <c r="H1638" s="724">
        <f t="shared" ca="1" si="26"/>
        <v>61</v>
      </c>
      <c r="I1638" s="725" t="s">
        <v>1403</v>
      </c>
      <c r="J1638" s="721" t="s">
        <v>267</v>
      </c>
      <c r="K1638" s="721" t="s">
        <v>360</v>
      </c>
      <c r="L1638" s="726"/>
      <c r="M1638" s="726" t="s">
        <v>6426</v>
      </c>
      <c r="N1638" s="722" t="s">
        <v>5500</v>
      </c>
      <c r="O1638" s="721" t="s">
        <v>222</v>
      </c>
      <c r="P1638" s="722" t="s">
        <v>5549</v>
      </c>
      <c r="Q1638" s="722" t="s">
        <v>5553</v>
      </c>
      <c r="R1638" t="s">
        <v>6966</v>
      </c>
    </row>
    <row r="1639" spans="1:18">
      <c r="A1639" s="721"/>
      <c r="B1639" s="721">
        <v>2</v>
      </c>
      <c r="C1639" s="722" t="s">
        <v>5555</v>
      </c>
      <c r="D1639" s="723" t="s">
        <v>16</v>
      </c>
      <c r="E1639" s="721" t="s">
        <v>221</v>
      </c>
      <c r="F1639" s="721" t="s">
        <v>4982</v>
      </c>
      <c r="G1639" s="774">
        <v>21562</v>
      </c>
      <c r="H1639" s="724">
        <f t="shared" ca="1" si="26"/>
        <v>61</v>
      </c>
      <c r="I1639" s="725" t="s">
        <v>1403</v>
      </c>
      <c r="J1639" s="721" t="s">
        <v>267</v>
      </c>
      <c r="K1639" s="721" t="s">
        <v>6621</v>
      </c>
      <c r="L1639" s="726"/>
      <c r="M1639" s="726" t="s">
        <v>6426</v>
      </c>
      <c r="N1639" s="722" t="s">
        <v>5500</v>
      </c>
      <c r="O1639" s="721" t="s">
        <v>245</v>
      </c>
      <c r="P1639" s="722" t="s">
        <v>5554</v>
      </c>
      <c r="Q1639" s="722" t="s">
        <v>5553</v>
      </c>
      <c r="R1639" t="s">
        <v>6966</v>
      </c>
    </row>
    <row r="1640" spans="1:18">
      <c r="A1640" s="721">
        <v>455</v>
      </c>
      <c r="B1640" s="721">
        <v>1</v>
      </c>
      <c r="C1640" s="722" t="s">
        <v>5559</v>
      </c>
      <c r="D1640" s="723" t="s">
        <v>23</v>
      </c>
      <c r="E1640" s="721" t="s">
        <v>221</v>
      </c>
      <c r="F1640" s="721" t="s">
        <v>3823</v>
      </c>
      <c r="G1640" s="774">
        <v>26282</v>
      </c>
      <c r="H1640" s="724">
        <f t="shared" ca="1" si="26"/>
        <v>48</v>
      </c>
      <c r="I1640" s="725" t="s">
        <v>1403</v>
      </c>
      <c r="J1640" s="721" t="s">
        <v>241</v>
      </c>
      <c r="K1640" s="721" t="s">
        <v>165</v>
      </c>
      <c r="L1640" s="726"/>
      <c r="M1640" s="726" t="s">
        <v>6426</v>
      </c>
      <c r="N1640" s="722" t="s">
        <v>5500</v>
      </c>
      <c r="O1640" s="721" t="s">
        <v>222</v>
      </c>
      <c r="P1640" s="722" t="s">
        <v>5558</v>
      </c>
      <c r="Q1640" s="722" t="s">
        <v>5562</v>
      </c>
      <c r="R1640" t="s">
        <v>6966</v>
      </c>
    </row>
    <row r="1641" spans="1:18">
      <c r="A1641" s="721"/>
      <c r="B1641" s="721">
        <v>2</v>
      </c>
      <c r="C1641" s="722" t="s">
        <v>3144</v>
      </c>
      <c r="D1641" s="723" t="s">
        <v>16</v>
      </c>
      <c r="E1641" s="721" t="s">
        <v>221</v>
      </c>
      <c r="F1641" s="721" t="s">
        <v>3823</v>
      </c>
      <c r="G1641" s="774">
        <v>28948</v>
      </c>
      <c r="H1641" s="724">
        <f t="shared" ca="1" si="26"/>
        <v>41</v>
      </c>
      <c r="I1641" s="725" t="s">
        <v>1403</v>
      </c>
      <c r="J1641" s="721" t="s">
        <v>241</v>
      </c>
      <c r="K1641" s="721" t="s">
        <v>6621</v>
      </c>
      <c r="L1641" s="726"/>
      <c r="M1641" s="726" t="s">
        <v>6426</v>
      </c>
      <c r="N1641" s="722" t="s">
        <v>5500</v>
      </c>
      <c r="O1641" s="721" t="s">
        <v>245</v>
      </c>
      <c r="P1641" s="734" t="s">
        <v>5563</v>
      </c>
      <c r="Q1641" s="722" t="s">
        <v>5562</v>
      </c>
      <c r="R1641" t="s">
        <v>6966</v>
      </c>
    </row>
    <row r="1642" spans="1:18">
      <c r="A1642" s="721"/>
      <c r="B1642" s="721">
        <v>3</v>
      </c>
      <c r="C1642" s="722" t="s">
        <v>5566</v>
      </c>
      <c r="D1642" s="723" t="s">
        <v>16</v>
      </c>
      <c r="E1642" s="721" t="s">
        <v>254</v>
      </c>
      <c r="F1642" s="721" t="s">
        <v>3823</v>
      </c>
      <c r="G1642" s="774">
        <v>40711</v>
      </c>
      <c r="H1642" s="724">
        <f t="shared" ca="1" si="26"/>
        <v>8</v>
      </c>
      <c r="I1642" s="725" t="s">
        <v>1403</v>
      </c>
      <c r="J1642" s="721" t="s">
        <v>6624</v>
      </c>
      <c r="K1642" s="721" t="s">
        <v>6622</v>
      </c>
      <c r="L1642" s="726"/>
      <c r="M1642" s="726" t="s">
        <v>6426</v>
      </c>
      <c r="N1642" s="722" t="s">
        <v>5500</v>
      </c>
      <c r="O1642" s="721" t="s">
        <v>6640</v>
      </c>
      <c r="P1642" s="734" t="s">
        <v>5565</v>
      </c>
      <c r="Q1642" s="722" t="s">
        <v>5562</v>
      </c>
      <c r="R1642" t="s">
        <v>6966</v>
      </c>
    </row>
    <row r="1643" spans="1:18">
      <c r="A1643" s="721">
        <v>456</v>
      </c>
      <c r="B1643" s="721">
        <v>1</v>
      </c>
      <c r="C1643" s="722" t="s">
        <v>5568</v>
      </c>
      <c r="D1643" s="723" t="s">
        <v>23</v>
      </c>
      <c r="E1643" s="721" t="s">
        <v>221</v>
      </c>
      <c r="F1643" s="721" t="s">
        <v>22</v>
      </c>
      <c r="G1643" s="774">
        <v>28320</v>
      </c>
      <c r="H1643" s="724">
        <f t="shared" ca="1" si="26"/>
        <v>42</v>
      </c>
      <c r="I1643" s="725" t="s">
        <v>1403</v>
      </c>
      <c r="J1643" s="721" t="s">
        <v>267</v>
      </c>
      <c r="K1643" s="721" t="s">
        <v>165</v>
      </c>
      <c r="L1643" s="726"/>
      <c r="M1643" s="726" t="s">
        <v>6426</v>
      </c>
      <c r="N1643" s="722" t="s">
        <v>5500</v>
      </c>
      <c r="O1643" s="721" t="s">
        <v>222</v>
      </c>
      <c r="P1643" s="722" t="s">
        <v>5567</v>
      </c>
      <c r="Q1643" s="734" t="s">
        <v>5571</v>
      </c>
      <c r="R1643" t="s">
        <v>6966</v>
      </c>
    </row>
    <row r="1644" spans="1:18">
      <c r="A1644" s="721"/>
      <c r="B1644" s="721">
        <v>2</v>
      </c>
      <c r="C1644" s="722" t="s">
        <v>5573</v>
      </c>
      <c r="D1644" s="723" t="s">
        <v>16</v>
      </c>
      <c r="E1644" s="721" t="s">
        <v>221</v>
      </c>
      <c r="F1644" s="721" t="s">
        <v>5574</v>
      </c>
      <c r="G1644" s="774">
        <v>30807</v>
      </c>
      <c r="H1644" s="724">
        <f t="shared" ca="1" si="26"/>
        <v>35</v>
      </c>
      <c r="I1644" s="725" t="s">
        <v>1403</v>
      </c>
      <c r="J1644" s="721" t="s">
        <v>258</v>
      </c>
      <c r="K1644" s="721" t="s">
        <v>6621</v>
      </c>
      <c r="L1644" s="726"/>
      <c r="M1644" s="726" t="s">
        <v>6426</v>
      </c>
      <c r="N1644" s="722" t="s">
        <v>5500</v>
      </c>
      <c r="O1644" s="721" t="s">
        <v>245</v>
      </c>
      <c r="P1644" s="727" t="s">
        <v>5572</v>
      </c>
      <c r="Q1644" s="734" t="s">
        <v>5571</v>
      </c>
      <c r="R1644" t="s">
        <v>6966</v>
      </c>
    </row>
    <row r="1645" spans="1:18">
      <c r="A1645" s="721"/>
      <c r="B1645" s="721">
        <v>3</v>
      </c>
      <c r="C1645" s="722" t="s">
        <v>5577</v>
      </c>
      <c r="D1645" s="723" t="s">
        <v>23</v>
      </c>
      <c r="E1645" s="721" t="s">
        <v>254</v>
      </c>
      <c r="F1645" s="721" t="s">
        <v>230</v>
      </c>
      <c r="G1645" s="774">
        <v>40950</v>
      </c>
      <c r="H1645" s="724">
        <f t="shared" ca="1" si="26"/>
        <v>8</v>
      </c>
      <c r="I1645" s="725" t="s">
        <v>1403</v>
      </c>
      <c r="J1645" s="721" t="s">
        <v>6624</v>
      </c>
      <c r="K1645" s="721" t="s">
        <v>6622</v>
      </c>
      <c r="L1645" s="726"/>
      <c r="M1645" s="726" t="s">
        <v>6426</v>
      </c>
      <c r="N1645" s="722" t="s">
        <v>5500</v>
      </c>
      <c r="O1645" s="721" t="s">
        <v>6640</v>
      </c>
      <c r="P1645" s="727" t="s">
        <v>5576</v>
      </c>
      <c r="Q1645" s="734" t="s">
        <v>5571</v>
      </c>
      <c r="R1645" t="s">
        <v>6966</v>
      </c>
    </row>
    <row r="1646" spans="1:18">
      <c r="A1646" s="721"/>
      <c r="B1646" s="721">
        <v>4</v>
      </c>
      <c r="C1646" s="722" t="s">
        <v>91</v>
      </c>
      <c r="D1646" s="723"/>
      <c r="E1646" s="721"/>
      <c r="F1646" s="721"/>
      <c r="G1646" s="774"/>
      <c r="H1646" s="724"/>
      <c r="I1646" s="725"/>
      <c r="J1646" s="721" t="s">
        <v>6624</v>
      </c>
      <c r="K1646" s="721" t="s">
        <v>6622</v>
      </c>
      <c r="L1646" s="726"/>
      <c r="M1646" s="726"/>
      <c r="N1646" s="722"/>
      <c r="O1646" s="721" t="s">
        <v>6640</v>
      </c>
      <c r="P1646" s="727"/>
      <c r="Q1646" s="734"/>
      <c r="R1646" t="s">
        <v>6966</v>
      </c>
    </row>
    <row r="1647" spans="1:18">
      <c r="A1647" s="721">
        <v>457</v>
      </c>
      <c r="B1647" s="721">
        <v>1</v>
      </c>
      <c r="C1647" s="722" t="s">
        <v>5580</v>
      </c>
      <c r="D1647" s="723" t="s">
        <v>23</v>
      </c>
      <c r="E1647" s="721" t="s">
        <v>221</v>
      </c>
      <c r="F1647" s="721" t="s">
        <v>4982</v>
      </c>
      <c r="G1647" s="774">
        <v>21805</v>
      </c>
      <c r="H1647" s="724">
        <f t="shared" ca="1" si="26"/>
        <v>60</v>
      </c>
      <c r="I1647" s="725" t="s">
        <v>1403</v>
      </c>
      <c r="J1647" s="721" t="s">
        <v>267</v>
      </c>
      <c r="K1647" s="721" t="s">
        <v>165</v>
      </c>
      <c r="L1647" s="726"/>
      <c r="M1647" s="726" t="s">
        <v>6426</v>
      </c>
      <c r="N1647" s="722" t="s">
        <v>5500</v>
      </c>
      <c r="O1647" s="721" t="s">
        <v>222</v>
      </c>
      <c r="P1647" s="722" t="s">
        <v>5579</v>
      </c>
      <c r="Q1647" s="722" t="s">
        <v>5582</v>
      </c>
      <c r="R1647" t="s">
        <v>6966</v>
      </c>
    </row>
    <row r="1648" spans="1:18">
      <c r="A1648" s="721"/>
      <c r="B1648" s="721">
        <v>2</v>
      </c>
      <c r="C1648" s="722" t="s">
        <v>5584</v>
      </c>
      <c r="D1648" s="723" t="s">
        <v>16</v>
      </c>
      <c r="E1648" s="721" t="s">
        <v>221</v>
      </c>
      <c r="F1648" s="721" t="s">
        <v>1402</v>
      </c>
      <c r="G1648" s="774">
        <v>22397</v>
      </c>
      <c r="H1648" s="724">
        <f t="shared" ca="1" si="26"/>
        <v>58</v>
      </c>
      <c r="I1648" s="725" t="s">
        <v>1403</v>
      </c>
      <c r="J1648" s="721" t="s">
        <v>267</v>
      </c>
      <c r="K1648" s="721" t="s">
        <v>6621</v>
      </c>
      <c r="L1648" s="726"/>
      <c r="M1648" s="726" t="s">
        <v>6426</v>
      </c>
      <c r="N1648" s="722" t="s">
        <v>5500</v>
      </c>
      <c r="O1648" s="721" t="s">
        <v>245</v>
      </c>
      <c r="P1648" s="722" t="s">
        <v>5583</v>
      </c>
      <c r="Q1648" s="722" t="s">
        <v>5582</v>
      </c>
      <c r="R1648" t="s">
        <v>6966</v>
      </c>
    </row>
    <row r="1649" spans="1:18">
      <c r="A1649" s="721"/>
      <c r="B1649" s="721">
        <v>3</v>
      </c>
      <c r="C1649" s="722" t="s">
        <v>5585</v>
      </c>
      <c r="D1649" s="723" t="s">
        <v>16</v>
      </c>
      <c r="E1649" s="738" t="s">
        <v>2634</v>
      </c>
      <c r="F1649" s="738" t="s">
        <v>4982</v>
      </c>
      <c r="G1649" s="774">
        <v>23541</v>
      </c>
      <c r="H1649" s="724">
        <f t="shared" ca="1" si="26"/>
        <v>55</v>
      </c>
      <c r="I1649" s="747" t="s">
        <v>1403</v>
      </c>
      <c r="J1649" s="738" t="s">
        <v>267</v>
      </c>
      <c r="K1649" s="738" t="s">
        <v>261</v>
      </c>
      <c r="L1649" s="726"/>
      <c r="M1649" s="726" t="s">
        <v>6426</v>
      </c>
      <c r="N1649" s="722" t="s">
        <v>5500</v>
      </c>
      <c r="O1649" s="738" t="s">
        <v>2761</v>
      </c>
      <c r="P1649" s="727" t="s">
        <v>6649</v>
      </c>
      <c r="Q1649" s="722" t="s">
        <v>5582</v>
      </c>
      <c r="R1649" t="s">
        <v>6966</v>
      </c>
    </row>
    <row r="1650" spans="1:18">
      <c r="A1650" s="721">
        <v>458</v>
      </c>
      <c r="B1650" s="721">
        <v>1</v>
      </c>
      <c r="C1650" s="722" t="s">
        <v>5587</v>
      </c>
      <c r="D1650" s="723" t="s">
        <v>23</v>
      </c>
      <c r="E1650" s="721" t="s">
        <v>221</v>
      </c>
      <c r="F1650" s="721" t="s">
        <v>4916</v>
      </c>
      <c r="G1650" s="774">
        <v>26129</v>
      </c>
      <c r="H1650" s="724">
        <f t="shared" ca="1" si="26"/>
        <v>48</v>
      </c>
      <c r="I1650" s="725" t="s">
        <v>1403</v>
      </c>
      <c r="J1650" s="721" t="s">
        <v>241</v>
      </c>
      <c r="K1650" s="721" t="s">
        <v>428</v>
      </c>
      <c r="L1650" s="726"/>
      <c r="M1650" s="726" t="s">
        <v>6426</v>
      </c>
      <c r="N1650" s="722" t="s">
        <v>5500</v>
      </c>
      <c r="O1650" s="721" t="s">
        <v>222</v>
      </c>
      <c r="P1650" s="722" t="s">
        <v>5586</v>
      </c>
      <c r="Q1650" s="722" t="s">
        <v>5590</v>
      </c>
      <c r="R1650" t="s">
        <v>6966</v>
      </c>
    </row>
    <row r="1651" spans="1:18">
      <c r="A1651" s="721"/>
      <c r="B1651" s="721">
        <v>2</v>
      </c>
      <c r="C1651" s="722" t="s">
        <v>5592</v>
      </c>
      <c r="D1651" s="723" t="s">
        <v>16</v>
      </c>
      <c r="E1651" s="721" t="s">
        <v>221</v>
      </c>
      <c r="F1651" s="721" t="s">
        <v>4916</v>
      </c>
      <c r="G1651" s="774">
        <v>26129</v>
      </c>
      <c r="H1651" s="724">
        <f t="shared" ca="1" si="26"/>
        <v>48</v>
      </c>
      <c r="I1651" s="725" t="s">
        <v>1403</v>
      </c>
      <c r="J1651" s="721" t="s">
        <v>241</v>
      </c>
      <c r="K1651" s="721" t="s">
        <v>6621</v>
      </c>
      <c r="L1651" s="726"/>
      <c r="M1651" s="726" t="s">
        <v>6426</v>
      </c>
      <c r="N1651" s="722" t="s">
        <v>5500</v>
      </c>
      <c r="O1651" s="721" t="s">
        <v>245</v>
      </c>
      <c r="P1651" s="722" t="s">
        <v>5591</v>
      </c>
      <c r="Q1651" s="722" t="s">
        <v>5590</v>
      </c>
      <c r="R1651" t="s">
        <v>6966</v>
      </c>
    </row>
    <row r="1652" spans="1:18">
      <c r="A1652" s="721"/>
      <c r="B1652" s="721">
        <v>3</v>
      </c>
      <c r="C1652" s="722" t="s">
        <v>5595</v>
      </c>
      <c r="D1652" s="723" t="s">
        <v>23</v>
      </c>
      <c r="E1652" s="721" t="s">
        <v>254</v>
      </c>
      <c r="F1652" s="721" t="s">
        <v>4916</v>
      </c>
      <c r="G1652" s="774">
        <v>34119</v>
      </c>
      <c r="H1652" s="724">
        <f t="shared" ca="1" si="26"/>
        <v>26</v>
      </c>
      <c r="I1652" s="725" t="s">
        <v>1403</v>
      </c>
      <c r="J1652" s="721" t="s">
        <v>267</v>
      </c>
      <c r="K1652" s="721" t="s">
        <v>6623</v>
      </c>
      <c r="L1652" s="726"/>
      <c r="M1652" s="726" t="s">
        <v>6426</v>
      </c>
      <c r="N1652" s="722" t="s">
        <v>5500</v>
      </c>
      <c r="O1652" s="721" t="s">
        <v>6640</v>
      </c>
      <c r="P1652" s="734" t="s">
        <v>5594</v>
      </c>
      <c r="Q1652" s="722" t="s">
        <v>5590</v>
      </c>
      <c r="R1652" t="s">
        <v>6966</v>
      </c>
    </row>
    <row r="1653" spans="1:18">
      <c r="A1653" s="721"/>
      <c r="B1653" s="721">
        <v>4</v>
      </c>
      <c r="C1653" s="722" t="s">
        <v>5598</v>
      </c>
      <c r="D1653" s="723" t="s">
        <v>23</v>
      </c>
      <c r="E1653" s="721" t="s">
        <v>254</v>
      </c>
      <c r="F1653" s="721" t="s">
        <v>230</v>
      </c>
      <c r="G1653" s="774">
        <v>36223</v>
      </c>
      <c r="H1653" s="724">
        <f t="shared" ca="1" si="26"/>
        <v>21</v>
      </c>
      <c r="I1653" s="725" t="s">
        <v>1403</v>
      </c>
      <c r="J1653" s="721" t="s">
        <v>320</v>
      </c>
      <c r="K1653" s="721" t="s">
        <v>6623</v>
      </c>
      <c r="L1653" s="726"/>
      <c r="M1653" s="726" t="s">
        <v>6426</v>
      </c>
      <c r="N1653" s="722" t="s">
        <v>5500</v>
      </c>
      <c r="O1653" s="721" t="s">
        <v>6640</v>
      </c>
      <c r="P1653" s="734" t="s">
        <v>5597</v>
      </c>
      <c r="Q1653" s="722" t="s">
        <v>5590</v>
      </c>
      <c r="R1653" t="s">
        <v>6966</v>
      </c>
    </row>
    <row r="1654" spans="1:18">
      <c r="A1654" s="721"/>
      <c r="B1654" s="721">
        <v>5</v>
      </c>
      <c r="C1654" s="722" t="s">
        <v>5599</v>
      </c>
      <c r="D1654" s="723" t="s">
        <v>16</v>
      </c>
      <c r="E1654" s="721" t="s">
        <v>254</v>
      </c>
      <c r="F1654" s="721" t="s">
        <v>230</v>
      </c>
      <c r="G1654" s="774">
        <v>39465</v>
      </c>
      <c r="H1654" s="724">
        <f t="shared" ca="1" si="26"/>
        <v>12</v>
      </c>
      <c r="I1654" s="725" t="s">
        <v>1403</v>
      </c>
      <c r="J1654" s="721" t="s">
        <v>249</v>
      </c>
      <c r="K1654" s="721" t="s">
        <v>6623</v>
      </c>
      <c r="L1654" s="726"/>
      <c r="M1654" s="726" t="s">
        <v>6426</v>
      </c>
      <c r="N1654" s="722" t="s">
        <v>5500</v>
      </c>
      <c r="O1654" s="721" t="s">
        <v>6640</v>
      </c>
      <c r="P1654" s="736" t="s">
        <v>6647</v>
      </c>
      <c r="Q1654" s="722" t="s">
        <v>5590</v>
      </c>
      <c r="R1654" t="s">
        <v>6966</v>
      </c>
    </row>
    <row r="1655" spans="1:18">
      <c r="A1655" s="721"/>
      <c r="B1655" s="721">
        <v>6</v>
      </c>
      <c r="C1655" s="722" t="s">
        <v>5601</v>
      </c>
      <c r="D1655" s="723" t="s">
        <v>16</v>
      </c>
      <c r="E1655" s="721" t="s">
        <v>1260</v>
      </c>
      <c r="F1655" s="721" t="s">
        <v>4916</v>
      </c>
      <c r="G1655" s="774">
        <v>14774</v>
      </c>
      <c r="H1655" s="724">
        <f t="shared" ca="1" si="26"/>
        <v>79</v>
      </c>
      <c r="I1655" s="725" t="s">
        <v>1403</v>
      </c>
      <c r="J1655" s="721" t="s">
        <v>241</v>
      </c>
      <c r="K1655" s="721" t="s">
        <v>6622</v>
      </c>
      <c r="L1655" s="726"/>
      <c r="M1655" s="726" t="s">
        <v>6426</v>
      </c>
      <c r="N1655" s="722" t="s">
        <v>5500</v>
      </c>
      <c r="O1655" s="721" t="s">
        <v>1261</v>
      </c>
      <c r="P1655" s="722" t="s">
        <v>5600</v>
      </c>
      <c r="Q1655" s="722" t="s">
        <v>5590</v>
      </c>
      <c r="R1655" t="s">
        <v>6966</v>
      </c>
    </row>
    <row r="1656" spans="1:18">
      <c r="A1656" s="721">
        <v>459</v>
      </c>
      <c r="B1656" s="721">
        <v>1</v>
      </c>
      <c r="C1656" s="722" t="s">
        <v>5603</v>
      </c>
      <c r="D1656" s="723" t="s">
        <v>23</v>
      </c>
      <c r="E1656" s="721" t="s">
        <v>221</v>
      </c>
      <c r="F1656" s="721" t="s">
        <v>5574</v>
      </c>
      <c r="G1656" s="774">
        <v>24932</v>
      </c>
      <c r="H1656" s="724">
        <f t="shared" ca="1" si="26"/>
        <v>52</v>
      </c>
      <c r="I1656" s="725" t="s">
        <v>1403</v>
      </c>
      <c r="J1656" s="721" t="s">
        <v>241</v>
      </c>
      <c r="K1656" s="721" t="s">
        <v>165</v>
      </c>
      <c r="L1656" s="726"/>
      <c r="M1656" s="726" t="s">
        <v>6426</v>
      </c>
      <c r="N1656" s="722" t="s">
        <v>5500</v>
      </c>
      <c r="O1656" s="721" t="s">
        <v>222</v>
      </c>
      <c r="P1656" s="722" t="s">
        <v>5602</v>
      </c>
      <c r="Q1656" s="722" t="s">
        <v>5605</v>
      </c>
      <c r="R1656" t="s">
        <v>6966</v>
      </c>
    </row>
    <row r="1657" spans="1:18">
      <c r="A1657" s="721"/>
      <c r="B1657" s="721">
        <v>2</v>
      </c>
      <c r="C1657" s="722" t="s">
        <v>5607</v>
      </c>
      <c r="D1657" s="723" t="s">
        <v>16</v>
      </c>
      <c r="E1657" s="721" t="s">
        <v>221</v>
      </c>
      <c r="F1657" s="721" t="s">
        <v>5574</v>
      </c>
      <c r="G1657" s="774">
        <v>28021</v>
      </c>
      <c r="H1657" s="724">
        <f t="shared" ca="1" si="26"/>
        <v>43</v>
      </c>
      <c r="I1657" s="725" t="s">
        <v>1403</v>
      </c>
      <c r="J1657" s="721" t="s">
        <v>241</v>
      </c>
      <c r="K1657" s="721" t="s">
        <v>6621</v>
      </c>
      <c r="L1657" s="726"/>
      <c r="M1657" s="726" t="s">
        <v>6426</v>
      </c>
      <c r="N1657" s="722" t="s">
        <v>5500</v>
      </c>
      <c r="O1657" s="721" t="s">
        <v>245</v>
      </c>
      <c r="P1657" s="722" t="s">
        <v>5606</v>
      </c>
      <c r="Q1657" s="722" t="s">
        <v>5605</v>
      </c>
      <c r="R1657" t="s">
        <v>6966</v>
      </c>
    </row>
    <row r="1658" spans="1:18">
      <c r="A1658" s="721"/>
      <c r="B1658" s="721">
        <v>3</v>
      </c>
      <c r="C1658" s="722" t="s">
        <v>5613</v>
      </c>
      <c r="D1658" s="723" t="s">
        <v>23</v>
      </c>
      <c r="E1658" s="721" t="s">
        <v>254</v>
      </c>
      <c r="F1658" s="721" t="s">
        <v>230</v>
      </c>
      <c r="G1658" s="774">
        <v>37865</v>
      </c>
      <c r="H1658" s="724">
        <f t="shared" ca="1" si="26"/>
        <v>16</v>
      </c>
      <c r="I1658" s="725" t="s">
        <v>1403</v>
      </c>
      <c r="J1658" s="721" t="s">
        <v>249</v>
      </c>
      <c r="K1658" s="721" t="s">
        <v>6623</v>
      </c>
      <c r="L1658" s="726"/>
      <c r="M1658" s="726" t="s">
        <v>6426</v>
      </c>
      <c r="N1658" s="722" t="s">
        <v>5500</v>
      </c>
      <c r="O1658" s="721" t="s">
        <v>6640</v>
      </c>
      <c r="P1658" s="722" t="s">
        <v>5612</v>
      </c>
      <c r="Q1658" s="722" t="s">
        <v>5605</v>
      </c>
      <c r="R1658" t="s">
        <v>6966</v>
      </c>
    </row>
    <row r="1659" spans="1:18">
      <c r="A1659" s="721"/>
      <c r="B1659" s="721">
        <v>4</v>
      </c>
      <c r="C1659" s="722" t="s">
        <v>5615</v>
      </c>
      <c r="D1659" s="723" t="s">
        <v>16</v>
      </c>
      <c r="E1659" s="721" t="s">
        <v>254</v>
      </c>
      <c r="F1659" s="721" t="s">
        <v>230</v>
      </c>
      <c r="G1659" s="774">
        <v>40715</v>
      </c>
      <c r="H1659" s="724">
        <f t="shared" ca="1" si="26"/>
        <v>8</v>
      </c>
      <c r="I1659" s="725" t="s">
        <v>1403</v>
      </c>
      <c r="J1659" s="721" t="s">
        <v>6624</v>
      </c>
      <c r="K1659" s="721" t="s">
        <v>6622</v>
      </c>
      <c r="L1659" s="726"/>
      <c r="M1659" s="726" t="s">
        <v>6426</v>
      </c>
      <c r="N1659" s="722" t="s">
        <v>5500</v>
      </c>
      <c r="O1659" s="721" t="s">
        <v>6640</v>
      </c>
      <c r="P1659" s="734" t="s">
        <v>5614</v>
      </c>
      <c r="Q1659" s="722" t="s">
        <v>5605</v>
      </c>
      <c r="R1659" t="s">
        <v>6966</v>
      </c>
    </row>
    <row r="1660" spans="1:18">
      <c r="A1660" s="721">
        <v>460</v>
      </c>
      <c r="B1660" s="721">
        <v>1</v>
      </c>
      <c r="C1660" s="722" t="s">
        <v>3443</v>
      </c>
      <c r="D1660" s="723" t="s">
        <v>23</v>
      </c>
      <c r="E1660" s="721" t="s">
        <v>221</v>
      </c>
      <c r="F1660" s="721" t="s">
        <v>3823</v>
      </c>
      <c r="G1660" s="774">
        <v>27951</v>
      </c>
      <c r="H1660" s="724">
        <f t="shared" ca="1" si="26"/>
        <v>43</v>
      </c>
      <c r="I1660" s="725" t="s">
        <v>1403</v>
      </c>
      <c r="J1660" s="721" t="s">
        <v>258</v>
      </c>
      <c r="K1660" s="721" t="s">
        <v>165</v>
      </c>
      <c r="L1660" s="726"/>
      <c r="M1660" s="726" t="s">
        <v>6426</v>
      </c>
      <c r="N1660" s="722" t="s">
        <v>5500</v>
      </c>
      <c r="O1660" s="721" t="s">
        <v>222</v>
      </c>
      <c r="P1660" s="722" t="s">
        <v>5616</v>
      </c>
      <c r="Q1660" s="722" t="s">
        <v>5619</v>
      </c>
      <c r="R1660" t="s">
        <v>6966</v>
      </c>
    </row>
    <row r="1661" spans="1:18">
      <c r="A1661" s="721"/>
      <c r="B1661" s="721">
        <v>2</v>
      </c>
      <c r="C1661" s="722" t="s">
        <v>5621</v>
      </c>
      <c r="D1661" s="723" t="s">
        <v>16</v>
      </c>
      <c r="E1661" s="721" t="s">
        <v>221</v>
      </c>
      <c r="F1661" s="721" t="s">
        <v>3823</v>
      </c>
      <c r="G1661" s="774">
        <v>29288</v>
      </c>
      <c r="H1661" s="724">
        <f t="shared" ca="1" si="26"/>
        <v>40</v>
      </c>
      <c r="I1661" s="725" t="s">
        <v>1403</v>
      </c>
      <c r="J1661" s="721" t="s">
        <v>258</v>
      </c>
      <c r="K1661" s="721" t="s">
        <v>6621</v>
      </c>
      <c r="L1661" s="726"/>
      <c r="M1661" s="726" t="s">
        <v>6426</v>
      </c>
      <c r="N1661" s="722" t="s">
        <v>5500</v>
      </c>
      <c r="O1661" s="721" t="s">
        <v>245</v>
      </c>
      <c r="P1661" s="722" t="s">
        <v>5620</v>
      </c>
      <c r="Q1661" s="722" t="s">
        <v>5619</v>
      </c>
      <c r="R1661" t="s">
        <v>6966</v>
      </c>
    </row>
    <row r="1662" spans="1:18">
      <c r="A1662" s="721"/>
      <c r="B1662" s="721">
        <v>3</v>
      </c>
      <c r="C1662" s="722" t="s">
        <v>5625</v>
      </c>
      <c r="D1662" s="723" t="s">
        <v>23</v>
      </c>
      <c r="E1662" s="721" t="s">
        <v>254</v>
      </c>
      <c r="F1662" s="721" t="s">
        <v>230</v>
      </c>
      <c r="G1662" s="774">
        <v>35862</v>
      </c>
      <c r="H1662" s="724">
        <f t="shared" ca="1" si="26"/>
        <v>22</v>
      </c>
      <c r="I1662" s="725" t="s">
        <v>1403</v>
      </c>
      <c r="J1662" s="721" t="s">
        <v>320</v>
      </c>
      <c r="K1662" s="721" t="s">
        <v>6623</v>
      </c>
      <c r="L1662" s="726"/>
      <c r="M1662" s="726" t="s">
        <v>6426</v>
      </c>
      <c r="N1662" s="722" t="s">
        <v>5500</v>
      </c>
      <c r="O1662" s="721" t="s">
        <v>6640</v>
      </c>
      <c r="P1662" s="722" t="s">
        <v>5624</v>
      </c>
      <c r="Q1662" s="722" t="s">
        <v>5619</v>
      </c>
      <c r="R1662" t="s">
        <v>6966</v>
      </c>
    </row>
    <row r="1663" spans="1:18">
      <c r="A1663" s="721"/>
      <c r="B1663" s="721">
        <v>4</v>
      </c>
      <c r="C1663" s="722" t="s">
        <v>5628</v>
      </c>
      <c r="D1663" s="723" t="s">
        <v>23</v>
      </c>
      <c r="E1663" s="721" t="s">
        <v>254</v>
      </c>
      <c r="F1663" s="721" t="s">
        <v>230</v>
      </c>
      <c r="G1663" s="774">
        <v>38913</v>
      </c>
      <c r="H1663" s="724">
        <f t="shared" ca="1" si="26"/>
        <v>13</v>
      </c>
      <c r="I1663" s="725" t="s">
        <v>1403</v>
      </c>
      <c r="J1663" s="721" t="s">
        <v>249</v>
      </c>
      <c r="K1663" s="721" t="s">
        <v>6623</v>
      </c>
      <c r="L1663" s="726"/>
      <c r="M1663" s="726" t="s">
        <v>6426</v>
      </c>
      <c r="N1663" s="722" t="s">
        <v>5500</v>
      </c>
      <c r="O1663" s="721" t="s">
        <v>6640</v>
      </c>
      <c r="P1663" s="722" t="s">
        <v>5627</v>
      </c>
      <c r="Q1663" s="722" t="s">
        <v>5619</v>
      </c>
      <c r="R1663" t="s">
        <v>6966</v>
      </c>
    </row>
    <row r="1664" spans="1:18">
      <c r="A1664" s="721"/>
      <c r="B1664" s="721">
        <v>5</v>
      </c>
      <c r="C1664" s="722" t="s">
        <v>5630</v>
      </c>
      <c r="D1664" s="723" t="s">
        <v>16</v>
      </c>
      <c r="E1664" s="721" t="s">
        <v>254</v>
      </c>
      <c r="F1664" s="721" t="s">
        <v>230</v>
      </c>
      <c r="G1664" s="783">
        <v>39509</v>
      </c>
      <c r="H1664" s="724">
        <f t="shared" ca="1" si="26"/>
        <v>12</v>
      </c>
      <c r="I1664" s="725" t="s">
        <v>1403</v>
      </c>
      <c r="J1664" s="721" t="s">
        <v>249</v>
      </c>
      <c r="K1664" s="721" t="s">
        <v>6623</v>
      </c>
      <c r="L1664" s="726"/>
      <c r="M1664" s="726" t="s">
        <v>6426</v>
      </c>
      <c r="N1664" s="722" t="s">
        <v>5500</v>
      </c>
      <c r="O1664" s="721" t="s">
        <v>6640</v>
      </c>
      <c r="P1664" s="734" t="s">
        <v>5629</v>
      </c>
      <c r="Q1664" s="722" t="s">
        <v>5619</v>
      </c>
      <c r="R1664" t="s">
        <v>6966</v>
      </c>
    </row>
    <row r="1665" spans="1:18">
      <c r="A1665" s="721">
        <v>461</v>
      </c>
      <c r="B1665" s="721">
        <v>1</v>
      </c>
      <c r="C1665" s="722" t="s">
        <v>5632</v>
      </c>
      <c r="D1665" s="723" t="s">
        <v>23</v>
      </c>
      <c r="E1665" s="721" t="s">
        <v>221</v>
      </c>
      <c r="F1665" s="721" t="s">
        <v>4982</v>
      </c>
      <c r="G1665" s="774">
        <v>31455</v>
      </c>
      <c r="H1665" s="724">
        <f t="shared" ca="1" si="26"/>
        <v>34</v>
      </c>
      <c r="I1665" s="725" t="s">
        <v>1403</v>
      </c>
      <c r="J1665" s="721" t="s">
        <v>258</v>
      </c>
      <c r="K1665" s="721" t="s">
        <v>6822</v>
      </c>
      <c r="L1665" s="726"/>
      <c r="M1665" s="726" t="s">
        <v>6426</v>
      </c>
      <c r="N1665" s="722" t="s">
        <v>5500</v>
      </c>
      <c r="O1665" s="721" t="s">
        <v>222</v>
      </c>
      <c r="P1665" s="722" t="s">
        <v>5631</v>
      </c>
      <c r="Q1665" s="734" t="s">
        <v>5633</v>
      </c>
      <c r="R1665" t="s">
        <v>6966</v>
      </c>
    </row>
    <row r="1666" spans="1:18">
      <c r="A1666" s="721"/>
      <c r="B1666" s="721">
        <v>2</v>
      </c>
      <c r="C1666" s="722" t="s">
        <v>5636</v>
      </c>
      <c r="D1666" s="723" t="s">
        <v>16</v>
      </c>
      <c r="E1666" s="721" t="s">
        <v>221</v>
      </c>
      <c r="F1666" s="721" t="s">
        <v>1500</v>
      </c>
      <c r="G1666" s="774">
        <v>33044</v>
      </c>
      <c r="H1666" s="724">
        <f t="shared" ca="1" si="26"/>
        <v>29</v>
      </c>
      <c r="I1666" s="725" t="s">
        <v>1403</v>
      </c>
      <c r="J1666" s="721" t="s">
        <v>267</v>
      </c>
      <c r="K1666" s="721" t="s">
        <v>6623</v>
      </c>
      <c r="L1666" s="726"/>
      <c r="M1666" s="726" t="s">
        <v>6426</v>
      </c>
      <c r="N1666" s="722" t="s">
        <v>5500</v>
      </c>
      <c r="O1666" s="721" t="s">
        <v>245</v>
      </c>
      <c r="P1666" s="722" t="s">
        <v>5635</v>
      </c>
      <c r="Q1666" s="734" t="s">
        <v>5633</v>
      </c>
      <c r="R1666" t="s">
        <v>6966</v>
      </c>
    </row>
    <row r="1667" spans="1:18">
      <c r="A1667" s="721"/>
      <c r="B1667" s="721">
        <v>3</v>
      </c>
      <c r="C1667" s="722" t="s">
        <v>5637</v>
      </c>
      <c r="D1667" s="723" t="s">
        <v>16</v>
      </c>
      <c r="E1667" s="721" t="s">
        <v>254</v>
      </c>
      <c r="F1667" s="721" t="s">
        <v>230</v>
      </c>
      <c r="G1667" s="774">
        <v>40669</v>
      </c>
      <c r="H1667" s="724">
        <f t="shared" ca="1" si="26"/>
        <v>8</v>
      </c>
      <c r="I1667" s="725" t="s">
        <v>1403</v>
      </c>
      <c r="J1667" s="721" t="s">
        <v>6624</v>
      </c>
      <c r="K1667" s="721" t="s">
        <v>6622</v>
      </c>
      <c r="L1667" s="726"/>
      <c r="M1667" s="726" t="s">
        <v>6426</v>
      </c>
      <c r="N1667" s="722" t="s">
        <v>5500</v>
      </c>
      <c r="O1667" s="721" t="s">
        <v>6640</v>
      </c>
      <c r="P1667" s="727" t="s">
        <v>6646</v>
      </c>
      <c r="Q1667" s="734" t="s">
        <v>5633</v>
      </c>
      <c r="R1667" t="s">
        <v>6966</v>
      </c>
    </row>
    <row r="1668" spans="1:18">
      <c r="A1668" s="721">
        <v>462</v>
      </c>
      <c r="B1668" s="721">
        <v>1</v>
      </c>
      <c r="C1668" s="722" t="s">
        <v>5639</v>
      </c>
      <c r="D1668" s="723" t="s">
        <v>23</v>
      </c>
      <c r="E1668" s="721" t="s">
        <v>221</v>
      </c>
      <c r="F1668" s="721" t="s">
        <v>1290</v>
      </c>
      <c r="G1668" s="774">
        <v>25296</v>
      </c>
      <c r="H1668" s="724">
        <f t="shared" ca="1" si="26"/>
        <v>51</v>
      </c>
      <c r="I1668" s="725" t="s">
        <v>1403</v>
      </c>
      <c r="J1668" s="721" t="s">
        <v>258</v>
      </c>
      <c r="K1668" s="721" t="s">
        <v>165</v>
      </c>
      <c r="L1668" s="726"/>
      <c r="M1668" s="726" t="s">
        <v>6426</v>
      </c>
      <c r="N1668" s="722" t="s">
        <v>5500</v>
      </c>
      <c r="O1668" s="721" t="s">
        <v>222</v>
      </c>
      <c r="P1668" s="722" t="s">
        <v>5638</v>
      </c>
      <c r="Q1668" s="722" t="s">
        <v>5642</v>
      </c>
      <c r="R1668" t="s">
        <v>6966</v>
      </c>
    </row>
    <row r="1669" spans="1:18">
      <c r="A1669" s="721"/>
      <c r="B1669" s="721">
        <v>2</v>
      </c>
      <c r="C1669" s="722" t="s">
        <v>5644</v>
      </c>
      <c r="D1669" s="723" t="s">
        <v>16</v>
      </c>
      <c r="E1669" s="721" t="s">
        <v>221</v>
      </c>
      <c r="F1669" s="721" t="s">
        <v>297</v>
      </c>
      <c r="G1669" s="774">
        <v>26275</v>
      </c>
      <c r="H1669" s="724">
        <f t="shared" ca="1" si="26"/>
        <v>48</v>
      </c>
      <c r="I1669" s="725" t="s">
        <v>1403</v>
      </c>
      <c r="J1669" s="721" t="s">
        <v>241</v>
      </c>
      <c r="K1669" s="721" t="s">
        <v>6621</v>
      </c>
      <c r="L1669" s="726"/>
      <c r="M1669" s="726" t="s">
        <v>6426</v>
      </c>
      <c r="N1669" s="722" t="s">
        <v>5500</v>
      </c>
      <c r="O1669" s="721" t="s">
        <v>245</v>
      </c>
      <c r="P1669" s="722" t="s">
        <v>5643</v>
      </c>
      <c r="Q1669" s="722" t="s">
        <v>5642</v>
      </c>
      <c r="R1669" t="s">
        <v>6966</v>
      </c>
    </row>
    <row r="1670" spans="1:18">
      <c r="A1670" s="721"/>
      <c r="B1670" s="721">
        <v>3</v>
      </c>
      <c r="C1670" s="722" t="s">
        <v>5647</v>
      </c>
      <c r="D1670" s="723" t="s">
        <v>23</v>
      </c>
      <c r="E1670" s="721" t="s">
        <v>254</v>
      </c>
      <c r="F1670" s="721" t="s">
        <v>244</v>
      </c>
      <c r="G1670" s="774">
        <v>35041</v>
      </c>
      <c r="H1670" s="724">
        <f t="shared" ref="H1670:H1733" ca="1" si="27">DATEDIF(G1670,TODAY(),"Y")</f>
        <v>24</v>
      </c>
      <c r="I1670" s="725" t="s">
        <v>1403</v>
      </c>
      <c r="J1670" s="721" t="s">
        <v>267</v>
      </c>
      <c r="K1670" s="721" t="s">
        <v>6623</v>
      </c>
      <c r="L1670" s="726"/>
      <c r="M1670" s="726" t="s">
        <v>6426</v>
      </c>
      <c r="N1670" s="722" t="s">
        <v>5500</v>
      </c>
      <c r="O1670" s="721" t="s">
        <v>6640</v>
      </c>
      <c r="P1670" s="722" t="s">
        <v>5646</v>
      </c>
      <c r="Q1670" s="722" t="s">
        <v>5642</v>
      </c>
      <c r="R1670" t="s">
        <v>6966</v>
      </c>
    </row>
    <row r="1671" spans="1:18">
      <c r="A1671" s="721"/>
      <c r="B1671" s="721">
        <v>4</v>
      </c>
      <c r="C1671" s="722" t="s">
        <v>5649</v>
      </c>
      <c r="D1671" s="723" t="s">
        <v>23</v>
      </c>
      <c r="E1671" s="721" t="s">
        <v>254</v>
      </c>
      <c r="F1671" s="721" t="s">
        <v>230</v>
      </c>
      <c r="G1671" s="774">
        <v>38337</v>
      </c>
      <c r="H1671" s="724">
        <f t="shared" ca="1" si="27"/>
        <v>15</v>
      </c>
      <c r="I1671" s="725" t="s">
        <v>1403</v>
      </c>
      <c r="J1671" s="721" t="s">
        <v>249</v>
      </c>
      <c r="K1671" s="721" t="s">
        <v>6623</v>
      </c>
      <c r="L1671" s="726"/>
      <c r="M1671" s="726" t="s">
        <v>6426</v>
      </c>
      <c r="N1671" s="722" t="s">
        <v>5500</v>
      </c>
      <c r="O1671" s="721" t="s">
        <v>6640</v>
      </c>
      <c r="P1671" s="722" t="s">
        <v>5648</v>
      </c>
      <c r="Q1671" s="722" t="s">
        <v>5642</v>
      </c>
      <c r="R1671" t="s">
        <v>6966</v>
      </c>
    </row>
    <row r="1672" spans="1:18">
      <c r="A1672" s="721"/>
      <c r="B1672" s="721">
        <v>5</v>
      </c>
      <c r="C1672" s="722" t="s">
        <v>5650</v>
      </c>
      <c r="D1672" s="723" t="s">
        <v>16</v>
      </c>
      <c r="E1672" s="721" t="s">
        <v>254</v>
      </c>
      <c r="F1672" s="721" t="s">
        <v>230</v>
      </c>
      <c r="G1672" s="774">
        <v>39253</v>
      </c>
      <c r="H1672" s="724">
        <f t="shared" ca="1" si="27"/>
        <v>12</v>
      </c>
      <c r="I1672" s="725" t="s">
        <v>1403</v>
      </c>
      <c r="J1672" s="721" t="s">
        <v>249</v>
      </c>
      <c r="K1672" s="721" t="s">
        <v>6623</v>
      </c>
      <c r="L1672" s="726"/>
      <c r="M1672" s="726" t="s">
        <v>6426</v>
      </c>
      <c r="N1672" s="722" t="s">
        <v>5500</v>
      </c>
      <c r="O1672" s="721" t="s">
        <v>6640</v>
      </c>
      <c r="P1672" s="727" t="s">
        <v>6645</v>
      </c>
      <c r="Q1672" s="722" t="s">
        <v>5642</v>
      </c>
      <c r="R1672" t="s">
        <v>6966</v>
      </c>
    </row>
    <row r="1673" spans="1:18">
      <c r="A1673" s="721">
        <v>463</v>
      </c>
      <c r="B1673" s="721">
        <v>1</v>
      </c>
      <c r="C1673" s="722" t="s">
        <v>5660</v>
      </c>
      <c r="D1673" s="723" t="s">
        <v>23</v>
      </c>
      <c r="E1673" s="721" t="s">
        <v>221</v>
      </c>
      <c r="F1673" s="721" t="s">
        <v>244</v>
      </c>
      <c r="G1673" s="774">
        <v>29285</v>
      </c>
      <c r="H1673" s="724">
        <f t="shared" ca="1" si="27"/>
        <v>40</v>
      </c>
      <c r="I1673" s="725" t="s">
        <v>1403</v>
      </c>
      <c r="J1673" s="721" t="s">
        <v>258</v>
      </c>
      <c r="K1673" s="721" t="s">
        <v>165</v>
      </c>
      <c r="L1673" s="726"/>
      <c r="M1673" s="726" t="s">
        <v>6426</v>
      </c>
      <c r="N1673" s="722" t="s">
        <v>5500</v>
      </c>
      <c r="O1673" s="721" t="s">
        <v>222</v>
      </c>
      <c r="P1673" s="734" t="s">
        <v>5659</v>
      </c>
      <c r="Q1673" s="734" t="s">
        <v>5662</v>
      </c>
      <c r="R1673" t="s">
        <v>6966</v>
      </c>
    </row>
    <row r="1674" spans="1:18">
      <c r="A1674" s="721"/>
      <c r="B1674" s="721">
        <v>2</v>
      </c>
      <c r="C1674" s="722" t="s">
        <v>5664</v>
      </c>
      <c r="D1674" s="723" t="s">
        <v>16</v>
      </c>
      <c r="E1674" s="721" t="s">
        <v>221</v>
      </c>
      <c r="F1674" s="721" t="s">
        <v>970</v>
      </c>
      <c r="G1674" s="774">
        <v>30626</v>
      </c>
      <c r="H1674" s="724">
        <f t="shared" ca="1" si="27"/>
        <v>36</v>
      </c>
      <c r="I1674" s="725" t="s">
        <v>1403</v>
      </c>
      <c r="J1674" s="721" t="s">
        <v>258</v>
      </c>
      <c r="K1674" s="721" t="s">
        <v>6621</v>
      </c>
      <c r="L1674" s="726"/>
      <c r="M1674" s="726" t="s">
        <v>6426</v>
      </c>
      <c r="N1674" s="722" t="s">
        <v>5500</v>
      </c>
      <c r="O1674" s="721" t="s">
        <v>245</v>
      </c>
      <c r="P1674" s="734" t="s">
        <v>5663</v>
      </c>
      <c r="Q1674" s="734" t="s">
        <v>5662</v>
      </c>
      <c r="R1674" t="s">
        <v>6966</v>
      </c>
    </row>
    <row r="1675" spans="1:18">
      <c r="A1675" s="721"/>
      <c r="B1675" s="721">
        <v>3</v>
      </c>
      <c r="C1675" s="722" t="s">
        <v>5668</v>
      </c>
      <c r="D1675" s="723" t="s">
        <v>23</v>
      </c>
      <c r="E1675" s="721" t="s">
        <v>254</v>
      </c>
      <c r="F1675" s="721" t="s">
        <v>5669</v>
      </c>
      <c r="G1675" s="774">
        <v>38286</v>
      </c>
      <c r="H1675" s="724">
        <f t="shared" ca="1" si="27"/>
        <v>15</v>
      </c>
      <c r="I1675" s="725" t="s">
        <v>1403</v>
      </c>
      <c r="J1675" s="721" t="s">
        <v>249</v>
      </c>
      <c r="K1675" s="721" t="s">
        <v>6623</v>
      </c>
      <c r="L1675" s="726"/>
      <c r="M1675" s="726" t="s">
        <v>6426</v>
      </c>
      <c r="N1675" s="722" t="s">
        <v>5670</v>
      </c>
      <c r="O1675" s="721" t="s">
        <v>6640</v>
      </c>
      <c r="P1675" s="727" t="s">
        <v>5667</v>
      </c>
      <c r="Q1675" s="734" t="s">
        <v>5662</v>
      </c>
      <c r="R1675" t="s">
        <v>6966</v>
      </c>
    </row>
    <row r="1676" spans="1:18">
      <c r="A1676" s="721"/>
      <c r="B1676" s="721">
        <v>4</v>
      </c>
      <c r="C1676" s="722" t="s">
        <v>5672</v>
      </c>
      <c r="D1676" s="723" t="s">
        <v>16</v>
      </c>
      <c r="E1676" s="721" t="s">
        <v>254</v>
      </c>
      <c r="F1676" s="721" t="s">
        <v>230</v>
      </c>
      <c r="G1676" s="774">
        <v>40556</v>
      </c>
      <c r="H1676" s="724">
        <f t="shared" ca="1" si="27"/>
        <v>9</v>
      </c>
      <c r="I1676" s="725" t="s">
        <v>1403</v>
      </c>
      <c r="J1676" s="721" t="s">
        <v>6624</v>
      </c>
      <c r="K1676" s="721" t="s">
        <v>6622</v>
      </c>
      <c r="L1676" s="726"/>
      <c r="M1676" s="726" t="s">
        <v>6426</v>
      </c>
      <c r="N1676" s="722" t="s">
        <v>5673</v>
      </c>
      <c r="O1676" s="721" t="s">
        <v>6640</v>
      </c>
      <c r="P1676" s="727" t="s">
        <v>5671</v>
      </c>
      <c r="Q1676" s="734" t="s">
        <v>5662</v>
      </c>
      <c r="R1676" t="s">
        <v>6966</v>
      </c>
    </row>
    <row r="1677" spans="1:18">
      <c r="A1677" s="721">
        <v>464</v>
      </c>
      <c r="B1677" s="733">
        <v>1</v>
      </c>
      <c r="C1677" s="732" t="s">
        <v>5675</v>
      </c>
      <c r="D1677" s="723" t="s">
        <v>23</v>
      </c>
      <c r="E1677" s="733" t="s">
        <v>221</v>
      </c>
      <c r="F1677" s="733" t="s">
        <v>938</v>
      </c>
      <c r="G1677" s="775">
        <v>24025</v>
      </c>
      <c r="H1677" s="724">
        <f t="shared" ca="1" si="27"/>
        <v>54</v>
      </c>
      <c r="I1677" s="725" t="s">
        <v>1403</v>
      </c>
      <c r="J1677" s="733" t="s">
        <v>241</v>
      </c>
      <c r="K1677" s="733" t="s">
        <v>165</v>
      </c>
      <c r="L1677" s="726"/>
      <c r="M1677" s="726" t="s">
        <v>6426</v>
      </c>
      <c r="N1677" s="722" t="s">
        <v>5500</v>
      </c>
      <c r="O1677" s="733" t="s">
        <v>222</v>
      </c>
      <c r="P1677" s="732" t="s">
        <v>5674</v>
      </c>
      <c r="Q1677" s="732" t="s">
        <v>5678</v>
      </c>
      <c r="R1677" t="s">
        <v>6966</v>
      </c>
    </row>
    <row r="1678" spans="1:18">
      <c r="A1678" s="721"/>
      <c r="B1678" s="733">
        <v>2</v>
      </c>
      <c r="C1678" s="732" t="s">
        <v>5680</v>
      </c>
      <c r="D1678" s="723" t="s">
        <v>16</v>
      </c>
      <c r="E1678" s="733" t="s">
        <v>221</v>
      </c>
      <c r="F1678" s="733" t="s">
        <v>2657</v>
      </c>
      <c r="G1678" s="775">
        <v>26922</v>
      </c>
      <c r="H1678" s="724">
        <f t="shared" ca="1" si="27"/>
        <v>46</v>
      </c>
      <c r="I1678" s="725" t="s">
        <v>1403</v>
      </c>
      <c r="J1678" s="733" t="s">
        <v>241</v>
      </c>
      <c r="K1678" s="733" t="s">
        <v>6621</v>
      </c>
      <c r="L1678" s="726"/>
      <c r="M1678" s="726" t="s">
        <v>6426</v>
      </c>
      <c r="N1678" s="722" t="s">
        <v>5500</v>
      </c>
      <c r="O1678" s="733" t="s">
        <v>245</v>
      </c>
      <c r="P1678" s="732" t="s">
        <v>5679</v>
      </c>
      <c r="Q1678" s="732" t="s">
        <v>5678</v>
      </c>
      <c r="R1678" t="s">
        <v>6966</v>
      </c>
    </row>
    <row r="1679" spans="1:18">
      <c r="A1679" s="721"/>
      <c r="B1679" s="733">
        <v>3</v>
      </c>
      <c r="C1679" s="732" t="s">
        <v>5682</v>
      </c>
      <c r="D1679" s="723" t="s">
        <v>16</v>
      </c>
      <c r="E1679" s="733" t="s">
        <v>254</v>
      </c>
      <c r="F1679" s="733" t="s">
        <v>1514</v>
      </c>
      <c r="G1679" s="775">
        <v>30533</v>
      </c>
      <c r="H1679" s="724">
        <f t="shared" ca="1" si="27"/>
        <v>36</v>
      </c>
      <c r="I1679" s="725" t="s">
        <v>1403</v>
      </c>
      <c r="J1679" s="733" t="s">
        <v>241</v>
      </c>
      <c r="K1679" s="733" t="s">
        <v>165</v>
      </c>
      <c r="L1679" s="726"/>
      <c r="M1679" s="726" t="s">
        <v>6426</v>
      </c>
      <c r="N1679" s="722" t="s">
        <v>5500</v>
      </c>
      <c r="O1679" s="733" t="s">
        <v>6640</v>
      </c>
      <c r="P1679" s="732" t="s">
        <v>5681</v>
      </c>
      <c r="Q1679" s="732" t="s">
        <v>5678</v>
      </c>
      <c r="R1679" t="s">
        <v>6966</v>
      </c>
    </row>
    <row r="1680" spans="1:18">
      <c r="A1680" s="721"/>
      <c r="B1680" s="733">
        <v>4</v>
      </c>
      <c r="C1680" s="722" t="s">
        <v>5684</v>
      </c>
      <c r="D1680" s="723" t="s">
        <v>23</v>
      </c>
      <c r="E1680" s="721" t="s">
        <v>254</v>
      </c>
      <c r="F1680" s="721" t="s">
        <v>230</v>
      </c>
      <c r="G1680" s="774">
        <v>36732</v>
      </c>
      <c r="H1680" s="724">
        <f t="shared" ca="1" si="27"/>
        <v>19</v>
      </c>
      <c r="I1680" s="725" t="s">
        <v>1403</v>
      </c>
      <c r="J1680" s="721" t="s">
        <v>262</v>
      </c>
      <c r="K1680" s="721" t="s">
        <v>6623</v>
      </c>
      <c r="L1680" s="726"/>
      <c r="M1680" s="726" t="s">
        <v>6426</v>
      </c>
      <c r="N1680" s="722" t="s">
        <v>5500</v>
      </c>
      <c r="O1680" s="721" t="s">
        <v>6640</v>
      </c>
      <c r="P1680" s="722" t="s">
        <v>5683</v>
      </c>
      <c r="Q1680" s="722" t="s">
        <v>5678</v>
      </c>
      <c r="R1680" t="s">
        <v>6966</v>
      </c>
    </row>
    <row r="1681" spans="1:18">
      <c r="A1681" s="721">
        <v>465</v>
      </c>
      <c r="B1681" s="733">
        <v>1</v>
      </c>
      <c r="C1681" s="722" t="s">
        <v>5686</v>
      </c>
      <c r="D1681" s="723" t="s">
        <v>23</v>
      </c>
      <c r="E1681" s="733" t="s">
        <v>221</v>
      </c>
      <c r="F1681" s="733" t="s">
        <v>22</v>
      </c>
      <c r="G1681" s="774">
        <v>32551</v>
      </c>
      <c r="H1681" s="724">
        <f t="shared" ca="1" si="27"/>
        <v>31</v>
      </c>
      <c r="I1681" s="725" t="s">
        <v>1403</v>
      </c>
      <c r="J1681" s="733" t="s">
        <v>258</v>
      </c>
      <c r="K1681" s="733" t="s">
        <v>6822</v>
      </c>
      <c r="L1681" s="726"/>
      <c r="M1681" s="726" t="s">
        <v>6426</v>
      </c>
      <c r="N1681" s="722" t="s">
        <v>5670</v>
      </c>
      <c r="O1681" s="733" t="s">
        <v>222</v>
      </c>
      <c r="P1681" s="734" t="s">
        <v>5685</v>
      </c>
      <c r="Q1681" s="734" t="s">
        <v>5688</v>
      </c>
      <c r="R1681" t="s">
        <v>6966</v>
      </c>
    </row>
    <row r="1682" spans="1:18">
      <c r="A1682" s="721"/>
      <c r="B1682" s="733">
        <v>2</v>
      </c>
      <c r="C1682" s="722" t="s">
        <v>5691</v>
      </c>
      <c r="D1682" s="723" t="s">
        <v>16</v>
      </c>
      <c r="E1682" s="733" t="s">
        <v>221</v>
      </c>
      <c r="F1682" s="733" t="s">
        <v>5692</v>
      </c>
      <c r="G1682" s="774">
        <v>32965</v>
      </c>
      <c r="H1682" s="724">
        <f t="shared" ca="1" si="27"/>
        <v>30</v>
      </c>
      <c r="I1682" s="725" t="s">
        <v>1403</v>
      </c>
      <c r="J1682" s="733" t="s">
        <v>6956</v>
      </c>
      <c r="K1682" s="733" t="s">
        <v>2559</v>
      </c>
      <c r="L1682" s="726"/>
      <c r="M1682" s="726" t="s">
        <v>6426</v>
      </c>
      <c r="N1682" s="722" t="s">
        <v>5670</v>
      </c>
      <c r="O1682" s="733" t="s">
        <v>245</v>
      </c>
      <c r="P1682" s="734" t="s">
        <v>5690</v>
      </c>
      <c r="Q1682" s="734" t="s">
        <v>5688</v>
      </c>
      <c r="R1682" t="s">
        <v>6966</v>
      </c>
    </row>
    <row r="1683" spans="1:18">
      <c r="A1683" s="721"/>
      <c r="B1683" s="733">
        <v>3</v>
      </c>
      <c r="C1683" s="722" t="s">
        <v>5694</v>
      </c>
      <c r="D1683" s="723" t="s">
        <v>23</v>
      </c>
      <c r="E1683" s="733" t="s">
        <v>254</v>
      </c>
      <c r="F1683" s="721" t="s">
        <v>22</v>
      </c>
      <c r="G1683" s="774">
        <v>41085</v>
      </c>
      <c r="H1683" s="724">
        <f t="shared" ca="1" si="27"/>
        <v>7</v>
      </c>
      <c r="I1683" s="725" t="s">
        <v>1403</v>
      </c>
      <c r="J1683" s="721" t="s">
        <v>6624</v>
      </c>
      <c r="K1683" s="733" t="s">
        <v>6622</v>
      </c>
      <c r="L1683" s="726"/>
      <c r="M1683" s="726" t="s">
        <v>6426</v>
      </c>
      <c r="N1683" s="722" t="s">
        <v>5500</v>
      </c>
      <c r="O1683" s="721" t="s">
        <v>6640</v>
      </c>
      <c r="P1683" s="734" t="s">
        <v>5693</v>
      </c>
      <c r="Q1683" s="734" t="s">
        <v>5688</v>
      </c>
      <c r="R1683" t="s">
        <v>6966</v>
      </c>
    </row>
    <row r="1684" spans="1:18">
      <c r="A1684" s="721"/>
      <c r="B1684" s="733">
        <v>4</v>
      </c>
      <c r="C1684" s="722" t="s">
        <v>6859</v>
      </c>
      <c r="D1684" s="723" t="s">
        <v>23</v>
      </c>
      <c r="E1684" s="733" t="s">
        <v>254</v>
      </c>
      <c r="F1684" s="721" t="s">
        <v>1227</v>
      </c>
      <c r="G1684" s="774">
        <v>42886</v>
      </c>
      <c r="H1684" s="724">
        <f t="shared" ca="1" si="27"/>
        <v>2</v>
      </c>
      <c r="I1684" s="725" t="s">
        <v>1403</v>
      </c>
      <c r="J1684" s="721" t="s">
        <v>6624</v>
      </c>
      <c r="K1684" s="733" t="s">
        <v>6622</v>
      </c>
      <c r="L1684" s="726"/>
      <c r="M1684" s="726"/>
      <c r="N1684" s="722"/>
      <c r="O1684" s="721" t="s">
        <v>6640</v>
      </c>
      <c r="P1684" s="734"/>
      <c r="Q1684" s="734"/>
      <c r="R1684" t="s">
        <v>6966</v>
      </c>
    </row>
    <row r="1685" spans="1:18">
      <c r="A1685" s="721"/>
      <c r="B1685" s="733">
        <v>5</v>
      </c>
      <c r="C1685" s="722" t="s">
        <v>5661</v>
      </c>
      <c r="D1685" s="723" t="s">
        <v>16</v>
      </c>
      <c r="E1685" s="721" t="s">
        <v>221</v>
      </c>
      <c r="F1685" s="721" t="s">
        <v>4921</v>
      </c>
      <c r="G1685" s="774">
        <v>26807</v>
      </c>
      <c r="H1685" s="724">
        <f t="shared" ca="1" si="27"/>
        <v>46</v>
      </c>
      <c r="I1685" s="725" t="s">
        <v>1403</v>
      </c>
      <c r="J1685" s="721" t="s">
        <v>241</v>
      </c>
      <c r="K1685" s="721" t="s">
        <v>6621</v>
      </c>
      <c r="L1685" s="726"/>
      <c r="M1685" s="726" t="s">
        <v>6426</v>
      </c>
      <c r="N1685" s="722" t="s">
        <v>5500</v>
      </c>
      <c r="O1685" s="721" t="s">
        <v>1261</v>
      </c>
      <c r="P1685" s="734" t="s">
        <v>5695</v>
      </c>
      <c r="Q1685" s="734" t="s">
        <v>5688</v>
      </c>
      <c r="R1685" t="s">
        <v>6966</v>
      </c>
    </row>
    <row r="1686" spans="1:18">
      <c r="A1686" s="721">
        <v>466</v>
      </c>
      <c r="B1686" s="733">
        <v>1</v>
      </c>
      <c r="C1686" s="722" t="s">
        <v>5699</v>
      </c>
      <c r="D1686" s="723" t="s">
        <v>23</v>
      </c>
      <c r="E1686" s="733" t="s">
        <v>221</v>
      </c>
      <c r="F1686" s="733" t="s">
        <v>5700</v>
      </c>
      <c r="G1686" s="774">
        <v>33902</v>
      </c>
      <c r="H1686" s="724">
        <f t="shared" ca="1" si="27"/>
        <v>27</v>
      </c>
      <c r="I1686" s="725" t="s">
        <v>1403</v>
      </c>
      <c r="J1686" s="733" t="s">
        <v>258</v>
      </c>
      <c r="K1686" s="733" t="s">
        <v>6822</v>
      </c>
      <c r="L1686" s="726"/>
      <c r="M1686" s="726" t="s">
        <v>6426</v>
      </c>
      <c r="N1686" s="722" t="s">
        <v>5500</v>
      </c>
      <c r="O1686" s="733" t="s">
        <v>222</v>
      </c>
      <c r="P1686" s="734" t="s">
        <v>5698</v>
      </c>
      <c r="Q1686" s="734" t="s">
        <v>5702</v>
      </c>
      <c r="R1686" t="s">
        <v>6966</v>
      </c>
    </row>
    <row r="1687" spans="1:18" s="622" customFormat="1">
      <c r="A1687" s="721"/>
      <c r="B1687" s="733">
        <v>2</v>
      </c>
      <c r="C1687" s="722" t="s">
        <v>5704</v>
      </c>
      <c r="D1687" s="723" t="s">
        <v>16</v>
      </c>
      <c r="E1687" s="733" t="s">
        <v>221</v>
      </c>
      <c r="F1687" s="733" t="s">
        <v>22</v>
      </c>
      <c r="G1687" s="774">
        <v>31579</v>
      </c>
      <c r="H1687" s="724">
        <f t="shared" ca="1" si="27"/>
        <v>33</v>
      </c>
      <c r="I1687" s="725" t="s">
        <v>1403</v>
      </c>
      <c r="J1687" s="733" t="s">
        <v>258</v>
      </c>
      <c r="K1687" s="733" t="s">
        <v>6621</v>
      </c>
      <c r="L1687" s="726"/>
      <c r="M1687" s="726" t="s">
        <v>6426</v>
      </c>
      <c r="N1687" s="722" t="s">
        <v>5500</v>
      </c>
      <c r="O1687" s="733" t="s">
        <v>245</v>
      </c>
      <c r="P1687" s="734" t="s">
        <v>5703</v>
      </c>
      <c r="Q1687" s="734" t="s">
        <v>5702</v>
      </c>
      <c r="R1687" t="s">
        <v>6966</v>
      </c>
    </row>
    <row r="1688" spans="1:18" s="622" customFormat="1">
      <c r="A1688" s="721"/>
      <c r="B1688" s="733">
        <v>3</v>
      </c>
      <c r="C1688" s="722" t="s">
        <v>5706</v>
      </c>
      <c r="D1688" s="723" t="s">
        <v>16</v>
      </c>
      <c r="E1688" s="733" t="s">
        <v>254</v>
      </c>
      <c r="F1688" s="733" t="s">
        <v>230</v>
      </c>
      <c r="G1688" s="774">
        <v>41630</v>
      </c>
      <c r="H1688" s="724">
        <f t="shared" ca="1" si="27"/>
        <v>6</v>
      </c>
      <c r="I1688" s="725" t="s">
        <v>1403</v>
      </c>
      <c r="J1688" s="733" t="s">
        <v>6624</v>
      </c>
      <c r="K1688" s="733" t="s">
        <v>6622</v>
      </c>
      <c r="L1688" s="726"/>
      <c r="M1688" s="726" t="s">
        <v>6426</v>
      </c>
      <c r="N1688" s="722" t="s">
        <v>5500</v>
      </c>
      <c r="O1688" s="733" t="s">
        <v>6640</v>
      </c>
      <c r="P1688" s="734" t="s">
        <v>5705</v>
      </c>
      <c r="Q1688" s="734" t="s">
        <v>5702</v>
      </c>
      <c r="R1688" t="s">
        <v>6966</v>
      </c>
    </row>
    <row r="1689" spans="1:18" s="622" customFormat="1">
      <c r="A1689" s="721">
        <v>467</v>
      </c>
      <c r="B1689" s="733">
        <v>1</v>
      </c>
      <c r="C1689" s="722" t="s">
        <v>5708</v>
      </c>
      <c r="D1689" s="723" t="s">
        <v>23</v>
      </c>
      <c r="E1689" s="721" t="s">
        <v>221</v>
      </c>
      <c r="F1689" s="721" t="s">
        <v>1514</v>
      </c>
      <c r="G1689" s="774">
        <v>27738</v>
      </c>
      <c r="H1689" s="724">
        <f t="shared" ca="1" si="27"/>
        <v>44</v>
      </c>
      <c r="I1689" s="725" t="s">
        <v>1403</v>
      </c>
      <c r="J1689" s="721" t="s">
        <v>241</v>
      </c>
      <c r="K1689" s="721" t="s">
        <v>165</v>
      </c>
      <c r="L1689" s="726"/>
      <c r="M1689" s="726" t="s">
        <v>6426</v>
      </c>
      <c r="N1689" s="722" t="s">
        <v>5500</v>
      </c>
      <c r="O1689" s="721" t="s">
        <v>222</v>
      </c>
      <c r="P1689" s="722" t="s">
        <v>5707</v>
      </c>
      <c r="Q1689" s="722" t="s">
        <v>5710</v>
      </c>
      <c r="R1689" t="s">
        <v>6966</v>
      </c>
    </row>
    <row r="1690" spans="1:18" s="622" customFormat="1">
      <c r="A1690" s="721"/>
      <c r="B1690" s="733">
        <v>2</v>
      </c>
      <c r="C1690" s="722" t="s">
        <v>5712</v>
      </c>
      <c r="D1690" s="723" t="s">
        <v>16</v>
      </c>
      <c r="E1690" s="721" t="s">
        <v>221</v>
      </c>
      <c r="F1690" s="721" t="s">
        <v>5713</v>
      </c>
      <c r="G1690" s="774">
        <v>33970</v>
      </c>
      <c r="H1690" s="724">
        <f t="shared" ca="1" si="27"/>
        <v>27</v>
      </c>
      <c r="I1690" s="725" t="s">
        <v>1403</v>
      </c>
      <c r="J1690" s="721" t="s">
        <v>258</v>
      </c>
      <c r="K1690" s="721" t="s">
        <v>6621</v>
      </c>
      <c r="L1690" s="726"/>
      <c r="M1690" s="726" t="s">
        <v>6426</v>
      </c>
      <c r="N1690" s="722" t="s">
        <v>5500</v>
      </c>
      <c r="O1690" s="721" t="s">
        <v>245</v>
      </c>
      <c r="P1690" s="734" t="s">
        <v>5711</v>
      </c>
      <c r="Q1690" s="722" t="s">
        <v>5710</v>
      </c>
      <c r="R1690" t="s">
        <v>6966</v>
      </c>
    </row>
    <row r="1691" spans="1:18">
      <c r="A1691" s="721"/>
      <c r="B1691" s="733">
        <v>3</v>
      </c>
      <c r="C1691" s="722" t="s">
        <v>5716</v>
      </c>
      <c r="D1691" s="723" t="s">
        <v>16</v>
      </c>
      <c r="E1691" s="721" t="s">
        <v>254</v>
      </c>
      <c r="F1691" s="721" t="s">
        <v>22</v>
      </c>
      <c r="G1691" s="774">
        <v>37344</v>
      </c>
      <c r="H1691" s="724">
        <f t="shared" ca="1" si="27"/>
        <v>18</v>
      </c>
      <c r="I1691" s="725" t="s">
        <v>1403</v>
      </c>
      <c r="J1691" s="721" t="s">
        <v>249</v>
      </c>
      <c r="K1691" s="721" t="s">
        <v>6623</v>
      </c>
      <c r="L1691" s="726"/>
      <c r="M1691" s="726" t="s">
        <v>6426</v>
      </c>
      <c r="N1691" s="722" t="s">
        <v>5500</v>
      </c>
      <c r="O1691" s="721" t="s">
        <v>6640</v>
      </c>
      <c r="P1691" s="722" t="s">
        <v>5715</v>
      </c>
      <c r="Q1691" s="722" t="s">
        <v>5710</v>
      </c>
      <c r="R1691" t="s">
        <v>6966</v>
      </c>
    </row>
    <row r="1692" spans="1:18">
      <c r="A1692" s="722"/>
      <c r="B1692" s="733">
        <v>4</v>
      </c>
      <c r="C1692" s="722" t="s">
        <v>5718</v>
      </c>
      <c r="D1692" s="723" t="s">
        <v>16</v>
      </c>
      <c r="E1692" s="721" t="s">
        <v>254</v>
      </c>
      <c r="F1692" s="721" t="s">
        <v>22</v>
      </c>
      <c r="G1692" s="774">
        <v>40826</v>
      </c>
      <c r="H1692" s="724">
        <f t="shared" ca="1" si="27"/>
        <v>8</v>
      </c>
      <c r="I1692" s="725" t="s">
        <v>1403</v>
      </c>
      <c r="J1692" s="721" t="s">
        <v>6624</v>
      </c>
      <c r="K1692" s="721" t="s">
        <v>6622</v>
      </c>
      <c r="L1692" s="726"/>
      <c r="M1692" s="726" t="s">
        <v>6426</v>
      </c>
      <c r="N1692" s="722" t="s">
        <v>5500</v>
      </c>
      <c r="O1692" s="721" t="s">
        <v>6640</v>
      </c>
      <c r="P1692" s="832" t="str">
        <f>DAY(G1692)&amp;MONTH(G1692)&amp;YEAR(G1692)</f>
        <v>10102011</v>
      </c>
      <c r="Q1692" s="722" t="s">
        <v>5710</v>
      </c>
      <c r="R1692" t="s">
        <v>6966</v>
      </c>
    </row>
    <row r="1693" spans="1:18">
      <c r="A1693" s="722">
        <v>468</v>
      </c>
      <c r="B1693" s="733">
        <v>1</v>
      </c>
      <c r="C1693" s="722" t="s">
        <v>6779</v>
      </c>
      <c r="D1693" s="723" t="s">
        <v>23</v>
      </c>
      <c r="E1693" s="721" t="s">
        <v>221</v>
      </c>
      <c r="F1693" s="721"/>
      <c r="G1693" s="774">
        <v>34602</v>
      </c>
      <c r="H1693" s="724">
        <f t="shared" ca="1" si="27"/>
        <v>25</v>
      </c>
      <c r="I1693" s="725" t="s">
        <v>1403</v>
      </c>
      <c r="J1693" s="721" t="s">
        <v>258</v>
      </c>
      <c r="K1693" s="721" t="s">
        <v>6822</v>
      </c>
      <c r="L1693" s="726"/>
      <c r="M1693" s="726" t="s">
        <v>6426</v>
      </c>
      <c r="N1693" s="722" t="s">
        <v>5500</v>
      </c>
      <c r="O1693" s="721" t="s">
        <v>222</v>
      </c>
      <c r="P1693" s="832"/>
      <c r="Q1693" s="722"/>
      <c r="R1693" t="s">
        <v>6966</v>
      </c>
    </row>
    <row r="1694" spans="1:18">
      <c r="A1694" s="722"/>
      <c r="B1694" s="733">
        <v>2</v>
      </c>
      <c r="C1694" s="722" t="s">
        <v>4403</v>
      </c>
      <c r="D1694" s="723" t="s">
        <v>16</v>
      </c>
      <c r="E1694" s="721" t="s">
        <v>221</v>
      </c>
      <c r="F1694" s="721" t="s">
        <v>288</v>
      </c>
      <c r="G1694" s="774">
        <v>34997</v>
      </c>
      <c r="H1694" s="724">
        <f t="shared" ca="1" si="27"/>
        <v>24</v>
      </c>
      <c r="I1694" s="725" t="s">
        <v>1403</v>
      </c>
      <c r="J1694" s="721" t="s">
        <v>258</v>
      </c>
      <c r="K1694" s="721" t="s">
        <v>6621</v>
      </c>
      <c r="L1694" s="726"/>
      <c r="M1694" s="726" t="s">
        <v>6426</v>
      </c>
      <c r="N1694" s="722" t="s">
        <v>5500</v>
      </c>
      <c r="O1694" s="721" t="s">
        <v>245</v>
      </c>
      <c r="P1694" s="832"/>
      <c r="Q1694" s="722"/>
      <c r="R1694" t="s">
        <v>6966</v>
      </c>
    </row>
    <row r="1695" spans="1:18">
      <c r="A1695" s="722">
        <v>469</v>
      </c>
      <c r="B1695" s="733">
        <v>1</v>
      </c>
      <c r="C1695" s="722" t="s">
        <v>6780</v>
      </c>
      <c r="D1695" s="723" t="s">
        <v>23</v>
      </c>
      <c r="E1695" s="721" t="s">
        <v>221</v>
      </c>
      <c r="F1695" s="721"/>
      <c r="G1695" s="774">
        <v>27676</v>
      </c>
      <c r="H1695" s="724">
        <f t="shared" ca="1" si="27"/>
        <v>44</v>
      </c>
      <c r="I1695" s="725" t="s">
        <v>1403</v>
      </c>
      <c r="J1695" s="721" t="s">
        <v>258</v>
      </c>
      <c r="K1695" s="721" t="s">
        <v>165</v>
      </c>
      <c r="L1695" s="726"/>
      <c r="M1695" s="726" t="s">
        <v>6426</v>
      </c>
      <c r="N1695" s="722" t="s">
        <v>5500</v>
      </c>
      <c r="O1695" s="721" t="s">
        <v>222</v>
      </c>
      <c r="P1695" s="832"/>
      <c r="Q1695" s="722"/>
      <c r="R1695" t="s">
        <v>6966</v>
      </c>
    </row>
    <row r="1696" spans="1:18" s="884" customFormat="1">
      <c r="A1696" s="915">
        <v>470</v>
      </c>
      <c r="B1696" s="808">
        <v>1</v>
      </c>
      <c r="C1696" s="808" t="s">
        <v>3272</v>
      </c>
      <c r="D1696" s="907" t="s">
        <v>23</v>
      </c>
      <c r="E1696" s="808" t="s">
        <v>221</v>
      </c>
      <c r="F1696" s="808" t="s">
        <v>3823</v>
      </c>
      <c r="G1696" s="908">
        <v>27624</v>
      </c>
      <c r="H1696" s="909">
        <f t="shared" ca="1" si="27"/>
        <v>44</v>
      </c>
      <c r="I1696" s="907" t="s">
        <v>1403</v>
      </c>
      <c r="J1696" s="808" t="s">
        <v>267</v>
      </c>
      <c r="K1696" s="808" t="s">
        <v>470</v>
      </c>
      <c r="L1696" s="910"/>
      <c r="M1696" s="910" t="s">
        <v>6426</v>
      </c>
      <c r="N1696" s="808" t="s">
        <v>5723</v>
      </c>
      <c r="O1696" s="808" t="s">
        <v>222</v>
      </c>
      <c r="P1696" s="808" t="s">
        <v>5721</v>
      </c>
      <c r="Q1696" s="808" t="s">
        <v>5722</v>
      </c>
      <c r="R1696" s="884" t="s">
        <v>6964</v>
      </c>
    </row>
    <row r="1697" spans="1:18">
      <c r="A1697" s="721"/>
      <c r="B1697" s="721">
        <v>2</v>
      </c>
      <c r="C1697" s="722" t="s">
        <v>5726</v>
      </c>
      <c r="D1697" s="723" t="s">
        <v>16</v>
      </c>
      <c r="E1697" s="721" t="s">
        <v>221</v>
      </c>
      <c r="F1697" s="721" t="s">
        <v>376</v>
      </c>
      <c r="G1697" s="774">
        <v>28426</v>
      </c>
      <c r="H1697" s="724">
        <f t="shared" ca="1" si="27"/>
        <v>42</v>
      </c>
      <c r="I1697" s="725" t="s">
        <v>1403</v>
      </c>
      <c r="J1697" s="721" t="s">
        <v>267</v>
      </c>
      <c r="K1697" s="721" t="s">
        <v>6621</v>
      </c>
      <c r="L1697" s="726"/>
      <c r="M1697" s="726" t="s">
        <v>6426</v>
      </c>
      <c r="N1697" s="722" t="s">
        <v>5723</v>
      </c>
      <c r="O1697" s="721" t="s">
        <v>245</v>
      </c>
      <c r="P1697" s="722" t="s">
        <v>5725</v>
      </c>
      <c r="Q1697" s="722" t="s">
        <v>5722</v>
      </c>
      <c r="R1697" t="s">
        <v>6964</v>
      </c>
    </row>
    <row r="1698" spans="1:18">
      <c r="A1698" s="721"/>
      <c r="B1698" s="721">
        <v>3</v>
      </c>
      <c r="C1698" s="722" t="s">
        <v>5731</v>
      </c>
      <c r="D1698" s="723" t="s">
        <v>16</v>
      </c>
      <c r="E1698" s="721" t="s">
        <v>254</v>
      </c>
      <c r="F1698" s="721" t="s">
        <v>230</v>
      </c>
      <c r="G1698" s="774">
        <v>37417</v>
      </c>
      <c r="H1698" s="724">
        <f t="shared" ca="1" si="27"/>
        <v>17</v>
      </c>
      <c r="I1698" s="725" t="s">
        <v>1403</v>
      </c>
      <c r="J1698" s="721" t="s">
        <v>262</v>
      </c>
      <c r="K1698" s="721" t="s">
        <v>6623</v>
      </c>
      <c r="L1698" s="726"/>
      <c r="M1698" s="726" t="s">
        <v>6426</v>
      </c>
      <c r="N1698" s="722" t="s">
        <v>5723</v>
      </c>
      <c r="O1698" s="721" t="s">
        <v>6640</v>
      </c>
      <c r="P1698" s="722" t="s">
        <v>5730</v>
      </c>
      <c r="Q1698" s="722" t="s">
        <v>5722</v>
      </c>
      <c r="R1698" t="s">
        <v>6964</v>
      </c>
    </row>
    <row r="1699" spans="1:18">
      <c r="A1699" s="721"/>
      <c r="B1699" s="721">
        <v>4</v>
      </c>
      <c r="C1699" s="722" t="s">
        <v>5732</v>
      </c>
      <c r="D1699" s="723" t="s">
        <v>23</v>
      </c>
      <c r="E1699" s="721" t="s">
        <v>254</v>
      </c>
      <c r="F1699" s="721" t="s">
        <v>230</v>
      </c>
      <c r="G1699" s="774">
        <v>39994</v>
      </c>
      <c r="H1699" s="724">
        <f t="shared" ca="1" si="27"/>
        <v>10</v>
      </c>
      <c r="I1699" s="725" t="s">
        <v>1403</v>
      </c>
      <c r="J1699" s="721" t="s">
        <v>249</v>
      </c>
      <c r="K1699" s="721" t="s">
        <v>6623</v>
      </c>
      <c r="L1699" s="726"/>
      <c r="M1699" s="726" t="s">
        <v>6426</v>
      </c>
      <c r="N1699" s="722" t="s">
        <v>5723</v>
      </c>
      <c r="O1699" s="721" t="s">
        <v>6640</v>
      </c>
      <c r="P1699" s="833" t="str">
        <f>DAY(G1699)&amp;MONTH(G1699)&amp;YEAR(G1699)</f>
        <v>3062009</v>
      </c>
      <c r="Q1699" s="722" t="s">
        <v>5722</v>
      </c>
      <c r="R1699" t="s">
        <v>6964</v>
      </c>
    </row>
    <row r="1700" spans="1:18">
      <c r="A1700" s="721">
        <v>471</v>
      </c>
      <c r="B1700" s="721">
        <v>1</v>
      </c>
      <c r="C1700" s="722" t="s">
        <v>5734</v>
      </c>
      <c r="D1700" s="723" t="s">
        <v>23</v>
      </c>
      <c r="E1700" s="721" t="s">
        <v>221</v>
      </c>
      <c r="F1700" s="721" t="s">
        <v>877</v>
      </c>
      <c r="G1700" s="774">
        <v>26005</v>
      </c>
      <c r="H1700" s="724">
        <f t="shared" ca="1" si="27"/>
        <v>49</v>
      </c>
      <c r="I1700" s="725" t="s">
        <v>1403</v>
      </c>
      <c r="J1700" s="721" t="s">
        <v>258</v>
      </c>
      <c r="K1700" s="721" t="s">
        <v>165</v>
      </c>
      <c r="L1700" s="726"/>
      <c r="M1700" s="726" t="s">
        <v>6426</v>
      </c>
      <c r="N1700" s="722" t="s">
        <v>5723</v>
      </c>
      <c r="O1700" s="721" t="s">
        <v>222</v>
      </c>
      <c r="P1700" s="722" t="s">
        <v>5733</v>
      </c>
      <c r="Q1700" s="722" t="s">
        <v>5736</v>
      </c>
      <c r="R1700" t="s">
        <v>6964</v>
      </c>
    </row>
    <row r="1701" spans="1:18">
      <c r="A1701" s="721"/>
      <c r="B1701" s="721">
        <v>2</v>
      </c>
      <c r="C1701" s="722" t="s">
        <v>5738</v>
      </c>
      <c r="D1701" s="723" t="s">
        <v>16</v>
      </c>
      <c r="E1701" s="721" t="s">
        <v>221</v>
      </c>
      <c r="F1701" s="721" t="s">
        <v>877</v>
      </c>
      <c r="G1701" s="774">
        <v>27590</v>
      </c>
      <c r="H1701" s="724">
        <f t="shared" ca="1" si="27"/>
        <v>44</v>
      </c>
      <c r="I1701" s="725" t="s">
        <v>1403</v>
      </c>
      <c r="J1701" s="721" t="s">
        <v>241</v>
      </c>
      <c r="K1701" s="721" t="s">
        <v>6621</v>
      </c>
      <c r="L1701" s="726"/>
      <c r="M1701" s="726" t="s">
        <v>6426</v>
      </c>
      <c r="N1701" s="722" t="s">
        <v>5723</v>
      </c>
      <c r="O1701" s="721" t="s">
        <v>245</v>
      </c>
      <c r="P1701" s="722" t="s">
        <v>5737</v>
      </c>
      <c r="Q1701" s="722" t="s">
        <v>5736</v>
      </c>
      <c r="R1701" t="s">
        <v>6964</v>
      </c>
    </row>
    <row r="1702" spans="1:18">
      <c r="A1702" s="721"/>
      <c r="B1702" s="721">
        <v>3</v>
      </c>
      <c r="C1702" s="722" t="s">
        <v>5741</v>
      </c>
      <c r="D1702" s="723" t="s">
        <v>16</v>
      </c>
      <c r="E1702" s="721" t="s">
        <v>254</v>
      </c>
      <c r="F1702" s="721" t="s">
        <v>244</v>
      </c>
      <c r="G1702" s="774">
        <v>35959</v>
      </c>
      <c r="H1702" s="724">
        <f t="shared" ca="1" si="27"/>
        <v>21</v>
      </c>
      <c r="I1702" s="725" t="s">
        <v>1403</v>
      </c>
      <c r="J1702" s="721" t="s">
        <v>320</v>
      </c>
      <c r="K1702" s="721" t="s">
        <v>6623</v>
      </c>
      <c r="L1702" s="726"/>
      <c r="M1702" s="726" t="s">
        <v>6426</v>
      </c>
      <c r="N1702" s="722" t="s">
        <v>5723</v>
      </c>
      <c r="O1702" s="721" t="s">
        <v>6640</v>
      </c>
      <c r="P1702" s="722" t="s">
        <v>5740</v>
      </c>
      <c r="Q1702" s="722" t="s">
        <v>5736</v>
      </c>
      <c r="R1702" t="s">
        <v>6964</v>
      </c>
    </row>
    <row r="1703" spans="1:18">
      <c r="A1703" s="721">
        <v>472</v>
      </c>
      <c r="B1703" s="721">
        <v>1</v>
      </c>
      <c r="C1703" s="722" t="s">
        <v>5743</v>
      </c>
      <c r="D1703" s="723" t="s">
        <v>23</v>
      </c>
      <c r="E1703" s="721" t="s">
        <v>221</v>
      </c>
      <c r="F1703" s="721" t="s">
        <v>3010</v>
      </c>
      <c r="G1703" s="774">
        <v>22111</v>
      </c>
      <c r="H1703" s="724">
        <f t="shared" ca="1" si="27"/>
        <v>59</v>
      </c>
      <c r="I1703" s="725" t="s">
        <v>1403</v>
      </c>
      <c r="J1703" s="721" t="s">
        <v>267</v>
      </c>
      <c r="K1703" s="721" t="s">
        <v>165</v>
      </c>
      <c r="L1703" s="726"/>
      <c r="M1703" s="726" t="s">
        <v>6426</v>
      </c>
      <c r="N1703" s="722" t="s">
        <v>5723</v>
      </c>
      <c r="O1703" s="721" t="s">
        <v>222</v>
      </c>
      <c r="P1703" s="722" t="s">
        <v>5742</v>
      </c>
      <c r="Q1703" s="722" t="s">
        <v>5745</v>
      </c>
      <c r="R1703" t="s">
        <v>6964</v>
      </c>
    </row>
    <row r="1704" spans="1:18">
      <c r="A1704" s="721"/>
      <c r="B1704" s="721">
        <v>2</v>
      </c>
      <c r="C1704" s="722" t="s">
        <v>5747</v>
      </c>
      <c r="D1704" s="723" t="s">
        <v>16</v>
      </c>
      <c r="E1704" s="721" t="s">
        <v>221</v>
      </c>
      <c r="F1704" s="721" t="s">
        <v>3010</v>
      </c>
      <c r="G1704" s="774">
        <v>24965</v>
      </c>
      <c r="H1704" s="724">
        <f t="shared" ca="1" si="27"/>
        <v>51</v>
      </c>
      <c r="I1704" s="725" t="s">
        <v>1403</v>
      </c>
      <c r="J1704" s="721" t="s">
        <v>241</v>
      </c>
      <c r="K1704" s="721" t="s">
        <v>6621</v>
      </c>
      <c r="L1704" s="726"/>
      <c r="M1704" s="726" t="s">
        <v>6426</v>
      </c>
      <c r="N1704" s="722" t="s">
        <v>5723</v>
      </c>
      <c r="O1704" s="721" t="s">
        <v>245</v>
      </c>
      <c r="P1704" s="722" t="s">
        <v>5746</v>
      </c>
      <c r="Q1704" s="722" t="s">
        <v>5745</v>
      </c>
      <c r="R1704" t="s">
        <v>6964</v>
      </c>
    </row>
    <row r="1705" spans="1:18">
      <c r="A1705" s="721"/>
      <c r="B1705" s="721">
        <v>3</v>
      </c>
      <c r="C1705" s="722" t="s">
        <v>5750</v>
      </c>
      <c r="D1705" s="723" t="s">
        <v>23</v>
      </c>
      <c r="E1705" s="721" t="s">
        <v>254</v>
      </c>
      <c r="F1705" s="721" t="s">
        <v>3010</v>
      </c>
      <c r="G1705" s="774">
        <v>33718</v>
      </c>
      <c r="H1705" s="724">
        <f t="shared" ca="1" si="27"/>
        <v>27</v>
      </c>
      <c r="I1705" s="725" t="s">
        <v>1403</v>
      </c>
      <c r="J1705" s="721" t="s">
        <v>344</v>
      </c>
      <c r="K1705" s="721" t="s">
        <v>6623</v>
      </c>
      <c r="L1705" s="726"/>
      <c r="M1705" s="726" t="s">
        <v>6426</v>
      </c>
      <c r="N1705" s="722" t="s">
        <v>5723</v>
      </c>
      <c r="O1705" s="721" t="s">
        <v>6640</v>
      </c>
      <c r="P1705" s="722" t="s">
        <v>5749</v>
      </c>
      <c r="Q1705" s="722" t="s">
        <v>5745</v>
      </c>
      <c r="R1705" t="s">
        <v>6964</v>
      </c>
    </row>
    <row r="1706" spans="1:18">
      <c r="A1706" s="721"/>
      <c r="B1706" s="721">
        <v>4</v>
      </c>
      <c r="C1706" s="722" t="s">
        <v>5752</v>
      </c>
      <c r="D1706" s="723" t="s">
        <v>16</v>
      </c>
      <c r="E1706" s="721" t="s">
        <v>254</v>
      </c>
      <c r="F1706" s="721" t="s">
        <v>2571</v>
      </c>
      <c r="G1706" s="774">
        <v>35417</v>
      </c>
      <c r="H1706" s="724">
        <f t="shared" ca="1" si="27"/>
        <v>23</v>
      </c>
      <c r="I1706" s="725" t="s">
        <v>1403</v>
      </c>
      <c r="J1706" s="721" t="s">
        <v>267</v>
      </c>
      <c r="K1706" s="721" t="s">
        <v>6623</v>
      </c>
      <c r="L1706" s="726"/>
      <c r="M1706" s="726" t="s">
        <v>6426</v>
      </c>
      <c r="N1706" s="722" t="s">
        <v>5723</v>
      </c>
      <c r="O1706" s="721" t="s">
        <v>6640</v>
      </c>
      <c r="P1706" s="722" t="s">
        <v>5751</v>
      </c>
      <c r="Q1706" s="722" t="s">
        <v>5745</v>
      </c>
      <c r="R1706" t="s">
        <v>6964</v>
      </c>
    </row>
    <row r="1707" spans="1:18">
      <c r="A1707" s="721"/>
      <c r="B1707" s="721">
        <v>5</v>
      </c>
      <c r="C1707" s="722" t="s">
        <v>5754</v>
      </c>
      <c r="D1707" s="723" t="s">
        <v>23</v>
      </c>
      <c r="E1707" s="721" t="s">
        <v>254</v>
      </c>
      <c r="F1707" s="721" t="s">
        <v>22</v>
      </c>
      <c r="G1707" s="774">
        <v>38999</v>
      </c>
      <c r="H1707" s="724">
        <f t="shared" ca="1" si="27"/>
        <v>13</v>
      </c>
      <c r="I1707" s="725" t="s">
        <v>1403</v>
      </c>
      <c r="J1707" s="721" t="s">
        <v>249</v>
      </c>
      <c r="K1707" s="721" t="s">
        <v>6623</v>
      </c>
      <c r="L1707" s="726"/>
      <c r="M1707" s="726" t="s">
        <v>6426</v>
      </c>
      <c r="N1707" s="722" t="s">
        <v>5723</v>
      </c>
      <c r="O1707" s="721" t="s">
        <v>6640</v>
      </c>
      <c r="P1707" s="734" t="s">
        <v>5753</v>
      </c>
      <c r="Q1707" s="722" t="s">
        <v>5745</v>
      </c>
      <c r="R1707" t="s">
        <v>6964</v>
      </c>
    </row>
    <row r="1708" spans="1:18">
      <c r="A1708" s="721">
        <v>473</v>
      </c>
      <c r="B1708" s="721">
        <v>1</v>
      </c>
      <c r="C1708" s="722" t="s">
        <v>5756</v>
      </c>
      <c r="D1708" s="723" t="s">
        <v>23</v>
      </c>
      <c r="E1708" s="721" t="s">
        <v>221</v>
      </c>
      <c r="F1708" s="721" t="s">
        <v>452</v>
      </c>
      <c r="G1708" s="774">
        <v>20183</v>
      </c>
      <c r="H1708" s="724">
        <f t="shared" ca="1" si="27"/>
        <v>65</v>
      </c>
      <c r="I1708" s="725" t="s">
        <v>1403</v>
      </c>
      <c r="J1708" s="721" t="s">
        <v>241</v>
      </c>
      <c r="K1708" s="721" t="s">
        <v>165</v>
      </c>
      <c r="L1708" s="726"/>
      <c r="M1708" s="726" t="s">
        <v>6426</v>
      </c>
      <c r="N1708" s="722" t="s">
        <v>5723</v>
      </c>
      <c r="O1708" s="721" t="s">
        <v>222</v>
      </c>
      <c r="P1708" s="734" t="s">
        <v>5755</v>
      </c>
      <c r="Q1708" s="722" t="s">
        <v>5759</v>
      </c>
      <c r="R1708" t="s">
        <v>6964</v>
      </c>
    </row>
    <row r="1709" spans="1:18">
      <c r="A1709" s="721"/>
      <c r="B1709" s="721">
        <v>2</v>
      </c>
      <c r="C1709" s="722" t="s">
        <v>5761</v>
      </c>
      <c r="D1709" s="723" t="s">
        <v>16</v>
      </c>
      <c r="E1709" s="721" t="s">
        <v>221</v>
      </c>
      <c r="F1709" s="721" t="s">
        <v>452</v>
      </c>
      <c r="G1709" s="774">
        <v>21444</v>
      </c>
      <c r="H1709" s="724">
        <f t="shared" ca="1" si="27"/>
        <v>61</v>
      </c>
      <c r="I1709" s="725" t="s">
        <v>1403</v>
      </c>
      <c r="J1709" s="721" t="s">
        <v>241</v>
      </c>
      <c r="K1709" s="721" t="s">
        <v>6621</v>
      </c>
      <c r="L1709" s="726"/>
      <c r="M1709" s="726" t="s">
        <v>6426</v>
      </c>
      <c r="N1709" s="722" t="s">
        <v>5723</v>
      </c>
      <c r="O1709" s="721" t="s">
        <v>245</v>
      </c>
      <c r="P1709" s="734" t="s">
        <v>5760</v>
      </c>
      <c r="Q1709" s="722" t="s">
        <v>5759</v>
      </c>
      <c r="R1709" t="s">
        <v>6964</v>
      </c>
    </row>
    <row r="1710" spans="1:18">
      <c r="A1710" s="721">
        <v>474</v>
      </c>
      <c r="B1710" s="721">
        <v>1</v>
      </c>
      <c r="C1710" s="722" t="s">
        <v>5765</v>
      </c>
      <c r="D1710" s="723" t="s">
        <v>23</v>
      </c>
      <c r="E1710" s="738" t="s">
        <v>221</v>
      </c>
      <c r="F1710" s="738" t="s">
        <v>618</v>
      </c>
      <c r="G1710" s="777">
        <v>30293</v>
      </c>
      <c r="H1710" s="724">
        <f t="shared" ca="1" si="27"/>
        <v>37</v>
      </c>
      <c r="I1710" s="747" t="s">
        <v>1403</v>
      </c>
      <c r="J1710" s="738" t="s">
        <v>267</v>
      </c>
      <c r="K1710" s="738" t="s">
        <v>165</v>
      </c>
      <c r="L1710" s="726"/>
      <c r="M1710" s="726" t="s">
        <v>6426</v>
      </c>
      <c r="N1710" s="722" t="s">
        <v>5723</v>
      </c>
      <c r="O1710" s="738" t="s">
        <v>222</v>
      </c>
      <c r="P1710" s="727" t="s">
        <v>5764</v>
      </c>
      <c r="Q1710" s="727" t="s">
        <v>6644</v>
      </c>
      <c r="R1710" t="s">
        <v>6964</v>
      </c>
    </row>
    <row r="1711" spans="1:18">
      <c r="A1711" s="721"/>
      <c r="B1711" s="721">
        <v>2</v>
      </c>
      <c r="C1711" s="722" t="s">
        <v>5768</v>
      </c>
      <c r="D1711" s="723" t="s">
        <v>16</v>
      </c>
      <c r="E1711" s="721" t="s">
        <v>221</v>
      </c>
      <c r="F1711" s="721" t="s">
        <v>452</v>
      </c>
      <c r="G1711" s="774">
        <v>35376</v>
      </c>
      <c r="H1711" s="724">
        <f t="shared" ca="1" si="27"/>
        <v>23</v>
      </c>
      <c r="I1711" s="725" t="s">
        <v>1403</v>
      </c>
      <c r="J1711" s="721" t="s">
        <v>267</v>
      </c>
      <c r="K1711" s="721" t="s">
        <v>6623</v>
      </c>
      <c r="L1711" s="726"/>
      <c r="M1711" s="726" t="s">
        <v>6426</v>
      </c>
      <c r="N1711" s="722" t="s">
        <v>5723</v>
      </c>
      <c r="O1711" s="721" t="s">
        <v>245</v>
      </c>
      <c r="P1711" s="734" t="s">
        <v>5767</v>
      </c>
      <c r="Q1711" s="727" t="s">
        <v>6644</v>
      </c>
      <c r="R1711" t="s">
        <v>6964</v>
      </c>
    </row>
    <row r="1712" spans="1:18">
      <c r="A1712" s="721"/>
      <c r="B1712" s="721">
        <v>3</v>
      </c>
      <c r="C1712" s="722"/>
      <c r="D1712" s="723"/>
      <c r="E1712" s="721"/>
      <c r="F1712" s="721"/>
      <c r="G1712" s="774"/>
      <c r="H1712" s="724"/>
      <c r="I1712" s="725"/>
      <c r="J1712" s="721" t="s">
        <v>6624</v>
      </c>
      <c r="K1712" s="721"/>
      <c r="L1712" s="726"/>
      <c r="M1712" s="726"/>
      <c r="N1712" s="722"/>
      <c r="O1712" s="721" t="s">
        <v>6640</v>
      </c>
      <c r="P1712" s="734"/>
      <c r="Q1712" s="727"/>
      <c r="R1712" t="s">
        <v>6964</v>
      </c>
    </row>
    <row r="1713" spans="1:18">
      <c r="A1713" s="721">
        <v>475</v>
      </c>
      <c r="B1713" s="721">
        <v>1</v>
      </c>
      <c r="C1713" s="722" t="s">
        <v>5770</v>
      </c>
      <c r="D1713" s="723" t="s">
        <v>23</v>
      </c>
      <c r="E1713" s="721" t="s">
        <v>221</v>
      </c>
      <c r="F1713" s="721" t="s">
        <v>273</v>
      </c>
      <c r="G1713" s="774">
        <v>29857</v>
      </c>
      <c r="H1713" s="724">
        <f t="shared" ca="1" si="27"/>
        <v>38</v>
      </c>
      <c r="I1713" s="725" t="s">
        <v>1403</v>
      </c>
      <c r="J1713" s="721" t="s">
        <v>258</v>
      </c>
      <c r="K1713" s="721" t="s">
        <v>165</v>
      </c>
      <c r="L1713" s="726"/>
      <c r="M1713" s="726" t="s">
        <v>6426</v>
      </c>
      <c r="N1713" s="722" t="s">
        <v>5723</v>
      </c>
      <c r="O1713" s="721" t="s">
        <v>222</v>
      </c>
      <c r="P1713" s="722" t="s">
        <v>5769</v>
      </c>
      <c r="Q1713" s="722" t="s">
        <v>5772</v>
      </c>
      <c r="R1713" t="s">
        <v>6964</v>
      </c>
    </row>
    <row r="1714" spans="1:18">
      <c r="A1714" s="721"/>
      <c r="B1714" s="721">
        <v>2</v>
      </c>
      <c r="C1714" s="722" t="s">
        <v>496</v>
      </c>
      <c r="D1714" s="723" t="s">
        <v>16</v>
      </c>
      <c r="E1714" s="721" t="s">
        <v>221</v>
      </c>
      <c r="F1714" s="721" t="s">
        <v>3823</v>
      </c>
      <c r="G1714" s="774">
        <v>30807</v>
      </c>
      <c r="H1714" s="724">
        <f t="shared" ca="1" si="27"/>
        <v>35</v>
      </c>
      <c r="I1714" s="725" t="s">
        <v>1403</v>
      </c>
      <c r="J1714" s="721" t="s">
        <v>258</v>
      </c>
      <c r="K1714" s="721" t="s">
        <v>6621</v>
      </c>
      <c r="L1714" s="726"/>
      <c r="M1714" s="726" t="s">
        <v>6426</v>
      </c>
      <c r="N1714" s="722" t="s">
        <v>5723</v>
      </c>
      <c r="O1714" s="721" t="s">
        <v>245</v>
      </c>
      <c r="P1714" s="722" t="s">
        <v>5774</v>
      </c>
      <c r="Q1714" s="722" t="s">
        <v>5772</v>
      </c>
      <c r="R1714" t="s">
        <v>6964</v>
      </c>
    </row>
    <row r="1715" spans="1:18">
      <c r="A1715" s="721"/>
      <c r="B1715" s="738">
        <v>3</v>
      </c>
      <c r="C1715" s="722" t="s">
        <v>5778</v>
      </c>
      <c r="D1715" s="723" t="s">
        <v>23</v>
      </c>
      <c r="E1715" s="721" t="s">
        <v>254</v>
      </c>
      <c r="F1715" s="721" t="s">
        <v>230</v>
      </c>
      <c r="G1715" s="774">
        <v>38897</v>
      </c>
      <c r="H1715" s="724">
        <f t="shared" ca="1" si="27"/>
        <v>13</v>
      </c>
      <c r="I1715" s="725" t="s">
        <v>1403</v>
      </c>
      <c r="J1715" s="721" t="s">
        <v>249</v>
      </c>
      <c r="K1715" s="721" t="s">
        <v>6623</v>
      </c>
      <c r="L1715" s="726"/>
      <c r="M1715" s="726" t="s">
        <v>6426</v>
      </c>
      <c r="N1715" s="722" t="s">
        <v>5723</v>
      </c>
      <c r="O1715" s="721" t="s">
        <v>6640</v>
      </c>
      <c r="P1715" s="722" t="s">
        <v>5777</v>
      </c>
      <c r="Q1715" s="722" t="s">
        <v>5772</v>
      </c>
      <c r="R1715" t="s">
        <v>6964</v>
      </c>
    </row>
    <row r="1716" spans="1:18">
      <c r="A1716" s="721"/>
      <c r="B1716" s="721">
        <v>4</v>
      </c>
      <c r="C1716" s="722" t="s">
        <v>5780</v>
      </c>
      <c r="D1716" s="723" t="s">
        <v>16</v>
      </c>
      <c r="E1716" s="721" t="s">
        <v>254</v>
      </c>
      <c r="F1716" s="721" t="s">
        <v>230</v>
      </c>
      <c r="G1716" s="774">
        <v>41423</v>
      </c>
      <c r="H1716" s="724">
        <f t="shared" ca="1" si="27"/>
        <v>6</v>
      </c>
      <c r="I1716" s="725" t="s">
        <v>1403</v>
      </c>
      <c r="J1716" s="721" t="s">
        <v>6624</v>
      </c>
      <c r="K1716" s="721" t="s">
        <v>6622</v>
      </c>
      <c r="L1716" s="726"/>
      <c r="M1716" s="726" t="s">
        <v>6426</v>
      </c>
      <c r="N1716" s="722" t="s">
        <v>5723</v>
      </c>
      <c r="O1716" s="721" t="s">
        <v>6640</v>
      </c>
      <c r="P1716" s="727" t="s">
        <v>5779</v>
      </c>
      <c r="Q1716" s="722" t="s">
        <v>5772</v>
      </c>
      <c r="R1716" t="s">
        <v>6964</v>
      </c>
    </row>
    <row r="1717" spans="1:18">
      <c r="A1717" s="721">
        <v>476</v>
      </c>
      <c r="B1717" s="721">
        <v>1</v>
      </c>
      <c r="C1717" s="722" t="s">
        <v>5782</v>
      </c>
      <c r="D1717" s="723" t="s">
        <v>23</v>
      </c>
      <c r="E1717" s="721" t="s">
        <v>221</v>
      </c>
      <c r="F1717" s="721" t="s">
        <v>3010</v>
      </c>
      <c r="G1717" s="774">
        <v>25087</v>
      </c>
      <c r="H1717" s="724">
        <f t="shared" ca="1" si="27"/>
        <v>51</v>
      </c>
      <c r="I1717" s="725" t="s">
        <v>1403</v>
      </c>
      <c r="J1717" s="721" t="s">
        <v>267</v>
      </c>
      <c r="K1717" s="721" t="s">
        <v>224</v>
      </c>
      <c r="L1717" s="726"/>
      <c r="M1717" s="726" t="s">
        <v>6426</v>
      </c>
      <c r="N1717" s="722" t="s">
        <v>5723</v>
      </c>
      <c r="O1717" s="721" t="s">
        <v>222</v>
      </c>
      <c r="P1717" s="722" t="s">
        <v>5781</v>
      </c>
      <c r="Q1717" s="722" t="s">
        <v>5783</v>
      </c>
      <c r="R1717" t="s">
        <v>6964</v>
      </c>
    </row>
    <row r="1718" spans="1:18">
      <c r="A1718" s="721"/>
      <c r="B1718" s="721">
        <v>2</v>
      </c>
      <c r="C1718" s="722" t="s">
        <v>5785</v>
      </c>
      <c r="D1718" s="723" t="s">
        <v>16</v>
      </c>
      <c r="E1718" s="721" t="s">
        <v>221</v>
      </c>
      <c r="F1718" s="721" t="s">
        <v>3010</v>
      </c>
      <c r="G1718" s="774">
        <v>27989</v>
      </c>
      <c r="H1718" s="724">
        <f t="shared" ca="1" si="27"/>
        <v>43</v>
      </c>
      <c r="I1718" s="725" t="s">
        <v>1403</v>
      </c>
      <c r="J1718" s="721" t="s">
        <v>258</v>
      </c>
      <c r="K1718" s="721" t="s">
        <v>6621</v>
      </c>
      <c r="L1718" s="726"/>
      <c r="M1718" s="726" t="s">
        <v>6426</v>
      </c>
      <c r="N1718" s="722" t="s">
        <v>5723</v>
      </c>
      <c r="O1718" s="721" t="s">
        <v>245</v>
      </c>
      <c r="P1718" s="722" t="s">
        <v>5784</v>
      </c>
      <c r="Q1718" s="722" t="s">
        <v>5783</v>
      </c>
      <c r="R1718" t="s">
        <v>6964</v>
      </c>
    </row>
    <row r="1719" spans="1:18">
      <c r="A1719" s="721"/>
      <c r="B1719" s="721">
        <v>3</v>
      </c>
      <c r="C1719" s="722" t="s">
        <v>5788</v>
      </c>
      <c r="D1719" s="723" t="s">
        <v>16</v>
      </c>
      <c r="E1719" s="721" t="s">
        <v>254</v>
      </c>
      <c r="F1719" s="721" t="s">
        <v>3010</v>
      </c>
      <c r="G1719" s="774">
        <v>34745</v>
      </c>
      <c r="H1719" s="724">
        <f t="shared" ca="1" si="27"/>
        <v>25</v>
      </c>
      <c r="I1719" s="725" t="s">
        <v>1403</v>
      </c>
      <c r="J1719" s="721" t="s">
        <v>344</v>
      </c>
      <c r="K1719" s="721" t="s">
        <v>6623</v>
      </c>
      <c r="L1719" s="726"/>
      <c r="M1719" s="726" t="s">
        <v>6426</v>
      </c>
      <c r="N1719" s="722" t="s">
        <v>5723</v>
      </c>
      <c r="O1719" s="721" t="s">
        <v>6640</v>
      </c>
      <c r="P1719" s="722" t="s">
        <v>5787</v>
      </c>
      <c r="Q1719" s="722" t="s">
        <v>5783</v>
      </c>
      <c r="R1719" t="s">
        <v>6964</v>
      </c>
    </row>
    <row r="1720" spans="1:18">
      <c r="A1720" s="721"/>
      <c r="B1720" s="721">
        <v>4</v>
      </c>
      <c r="C1720" s="722" t="s">
        <v>5790</v>
      </c>
      <c r="D1720" s="723" t="s">
        <v>16</v>
      </c>
      <c r="E1720" s="721" t="s">
        <v>254</v>
      </c>
      <c r="F1720" s="721" t="s">
        <v>230</v>
      </c>
      <c r="G1720" s="774">
        <v>39084</v>
      </c>
      <c r="H1720" s="724">
        <f t="shared" ca="1" si="27"/>
        <v>13</v>
      </c>
      <c r="I1720" s="725" t="s">
        <v>1403</v>
      </c>
      <c r="J1720" s="721" t="s">
        <v>249</v>
      </c>
      <c r="K1720" s="721" t="s">
        <v>6623</v>
      </c>
      <c r="L1720" s="726"/>
      <c r="M1720" s="726" t="s">
        <v>6426</v>
      </c>
      <c r="N1720" s="722" t="s">
        <v>5723</v>
      </c>
      <c r="O1720" s="721" t="s">
        <v>6640</v>
      </c>
      <c r="P1720" s="722" t="s">
        <v>5789</v>
      </c>
      <c r="Q1720" s="722" t="s">
        <v>5783</v>
      </c>
      <c r="R1720" t="s">
        <v>6964</v>
      </c>
    </row>
    <row r="1721" spans="1:18">
      <c r="A1721" s="721"/>
      <c r="B1721" s="721">
        <v>5</v>
      </c>
      <c r="C1721" s="722" t="s">
        <v>5791</v>
      </c>
      <c r="D1721" s="723" t="s">
        <v>23</v>
      </c>
      <c r="E1721" s="721" t="s">
        <v>254</v>
      </c>
      <c r="F1721" s="721" t="s">
        <v>229</v>
      </c>
      <c r="G1721" s="774">
        <v>42620</v>
      </c>
      <c r="H1721" s="724">
        <f t="shared" ca="1" si="27"/>
        <v>3</v>
      </c>
      <c r="I1721" s="725" t="s">
        <v>1403</v>
      </c>
      <c r="J1721" s="721" t="s">
        <v>6624</v>
      </c>
      <c r="K1721" s="721" t="s">
        <v>6622</v>
      </c>
      <c r="L1721" s="726"/>
      <c r="M1721" s="726" t="s">
        <v>6426</v>
      </c>
      <c r="N1721" s="722" t="s">
        <v>5723</v>
      </c>
      <c r="O1721" s="721" t="s">
        <v>6640</v>
      </c>
      <c r="P1721" s="727" t="s">
        <v>6643</v>
      </c>
      <c r="Q1721" s="722" t="s">
        <v>5783</v>
      </c>
      <c r="R1721" t="s">
        <v>6964</v>
      </c>
    </row>
    <row r="1722" spans="1:18">
      <c r="A1722" s="721">
        <v>477</v>
      </c>
      <c r="B1722" s="721">
        <v>1</v>
      </c>
      <c r="C1722" s="722" t="s">
        <v>5793</v>
      </c>
      <c r="D1722" s="723" t="s">
        <v>23</v>
      </c>
      <c r="E1722" s="721" t="s">
        <v>221</v>
      </c>
      <c r="F1722" s="721" t="s">
        <v>970</v>
      </c>
      <c r="G1722" s="774">
        <v>23992</v>
      </c>
      <c r="H1722" s="724">
        <f t="shared" ca="1" si="27"/>
        <v>54</v>
      </c>
      <c r="I1722" s="725" t="s">
        <v>1403</v>
      </c>
      <c r="J1722" s="721" t="s">
        <v>241</v>
      </c>
      <c r="K1722" s="721" t="s">
        <v>165</v>
      </c>
      <c r="L1722" s="726"/>
      <c r="M1722" s="726" t="s">
        <v>6426</v>
      </c>
      <c r="N1722" s="722" t="s">
        <v>5723</v>
      </c>
      <c r="O1722" s="721" t="s">
        <v>222</v>
      </c>
      <c r="P1722" s="722" t="s">
        <v>5792</v>
      </c>
      <c r="Q1722" s="722" t="s">
        <v>5795</v>
      </c>
      <c r="R1722" t="s">
        <v>6964</v>
      </c>
    </row>
    <row r="1723" spans="1:18">
      <c r="A1723" s="721"/>
      <c r="B1723" s="721">
        <v>2</v>
      </c>
      <c r="C1723" s="722" t="s">
        <v>5797</v>
      </c>
      <c r="D1723" s="723" t="s">
        <v>16</v>
      </c>
      <c r="E1723" s="721" t="s">
        <v>221</v>
      </c>
      <c r="F1723" s="721" t="s">
        <v>970</v>
      </c>
      <c r="G1723" s="774">
        <v>28439</v>
      </c>
      <c r="H1723" s="724">
        <f t="shared" ca="1" si="27"/>
        <v>42</v>
      </c>
      <c r="I1723" s="725" t="s">
        <v>1403</v>
      </c>
      <c r="J1723" s="721" t="s">
        <v>241</v>
      </c>
      <c r="K1723" s="721" t="s">
        <v>6621</v>
      </c>
      <c r="L1723" s="726"/>
      <c r="M1723" s="726" t="s">
        <v>6426</v>
      </c>
      <c r="N1723" s="722" t="s">
        <v>5723</v>
      </c>
      <c r="O1723" s="721" t="s">
        <v>245</v>
      </c>
      <c r="P1723" s="722" t="s">
        <v>5796</v>
      </c>
      <c r="Q1723" s="722" t="s">
        <v>5795</v>
      </c>
      <c r="R1723" t="s">
        <v>6964</v>
      </c>
    </row>
    <row r="1724" spans="1:18">
      <c r="A1724" s="721"/>
      <c r="B1724" s="721">
        <v>3</v>
      </c>
      <c r="C1724" s="722" t="s">
        <v>5799</v>
      </c>
      <c r="D1724" s="723" t="s">
        <v>23</v>
      </c>
      <c r="E1724" s="721" t="s">
        <v>254</v>
      </c>
      <c r="F1724" s="721" t="s">
        <v>970</v>
      </c>
      <c r="G1724" s="774">
        <v>34470</v>
      </c>
      <c r="H1724" s="724">
        <f t="shared" ca="1" si="27"/>
        <v>25</v>
      </c>
      <c r="I1724" s="725" t="s">
        <v>1403</v>
      </c>
      <c r="J1724" s="721" t="s">
        <v>267</v>
      </c>
      <c r="K1724" s="721" t="s">
        <v>6623</v>
      </c>
      <c r="L1724" s="726"/>
      <c r="M1724" s="726" t="s">
        <v>6426</v>
      </c>
      <c r="N1724" s="722" t="s">
        <v>5723</v>
      </c>
      <c r="O1724" s="721" t="s">
        <v>6640</v>
      </c>
      <c r="P1724" s="722" t="s">
        <v>5798</v>
      </c>
      <c r="Q1724" s="722" t="s">
        <v>5795</v>
      </c>
      <c r="R1724" t="s">
        <v>6964</v>
      </c>
    </row>
    <row r="1725" spans="1:18">
      <c r="A1725" s="721"/>
      <c r="B1725" s="721">
        <v>4</v>
      </c>
      <c r="C1725" s="722" t="s">
        <v>5805</v>
      </c>
      <c r="D1725" s="723" t="s">
        <v>23</v>
      </c>
      <c r="E1725" s="721" t="s">
        <v>254</v>
      </c>
      <c r="F1725" s="721" t="s">
        <v>230</v>
      </c>
      <c r="G1725" s="774">
        <v>39161</v>
      </c>
      <c r="H1725" s="724">
        <f t="shared" ca="1" si="27"/>
        <v>13</v>
      </c>
      <c r="I1725" s="725" t="s">
        <v>1403</v>
      </c>
      <c r="J1725" s="721" t="s">
        <v>249</v>
      </c>
      <c r="K1725" s="721" t="s">
        <v>6623</v>
      </c>
      <c r="L1725" s="726"/>
      <c r="M1725" s="726" t="s">
        <v>6426</v>
      </c>
      <c r="N1725" s="722" t="s">
        <v>5723</v>
      </c>
      <c r="O1725" s="721" t="s">
        <v>6640</v>
      </c>
      <c r="P1725" s="722" t="s">
        <v>5804</v>
      </c>
      <c r="Q1725" s="722" t="s">
        <v>5795</v>
      </c>
      <c r="R1725" t="s">
        <v>6964</v>
      </c>
    </row>
    <row r="1726" spans="1:18">
      <c r="A1726" s="721">
        <v>478</v>
      </c>
      <c r="B1726" s="721">
        <v>1</v>
      </c>
      <c r="C1726" s="722" t="s">
        <v>5807</v>
      </c>
      <c r="D1726" s="723" t="s">
        <v>23</v>
      </c>
      <c r="E1726" s="721" t="s">
        <v>221</v>
      </c>
      <c r="F1726" s="721" t="s">
        <v>5511</v>
      </c>
      <c r="G1726" s="774">
        <v>25052</v>
      </c>
      <c r="H1726" s="724">
        <f t="shared" ca="1" si="27"/>
        <v>51</v>
      </c>
      <c r="I1726" s="725" t="s">
        <v>1403</v>
      </c>
      <c r="J1726" s="721" t="s">
        <v>241</v>
      </c>
      <c r="K1726" s="721" t="s">
        <v>165</v>
      </c>
      <c r="L1726" s="726"/>
      <c r="M1726" s="726" t="s">
        <v>6426</v>
      </c>
      <c r="N1726" s="722" t="s">
        <v>5723</v>
      </c>
      <c r="O1726" s="721" t="s">
        <v>222</v>
      </c>
      <c r="P1726" s="722" t="s">
        <v>5806</v>
      </c>
      <c r="Q1726" s="722" t="s">
        <v>5810</v>
      </c>
      <c r="R1726" t="s">
        <v>6964</v>
      </c>
    </row>
    <row r="1727" spans="1:18">
      <c r="A1727" s="721"/>
      <c r="B1727" s="721">
        <v>2</v>
      </c>
      <c r="C1727" s="722" t="s">
        <v>5813</v>
      </c>
      <c r="D1727" s="723" t="s">
        <v>16</v>
      </c>
      <c r="E1727" s="721" t="s">
        <v>221</v>
      </c>
      <c r="F1727" s="721" t="s">
        <v>5511</v>
      </c>
      <c r="G1727" s="774">
        <v>26461</v>
      </c>
      <c r="H1727" s="724">
        <f t="shared" ca="1" si="27"/>
        <v>47</v>
      </c>
      <c r="I1727" s="725" t="s">
        <v>1403</v>
      </c>
      <c r="J1727" s="721" t="s">
        <v>241</v>
      </c>
      <c r="K1727" s="721" t="s">
        <v>6621</v>
      </c>
      <c r="L1727" s="726"/>
      <c r="M1727" s="726" t="s">
        <v>6426</v>
      </c>
      <c r="N1727" s="722" t="s">
        <v>5723</v>
      </c>
      <c r="O1727" s="721" t="s">
        <v>245</v>
      </c>
      <c r="P1727" s="722" t="s">
        <v>5812</v>
      </c>
      <c r="Q1727" s="722" t="s">
        <v>5810</v>
      </c>
      <c r="R1727" t="s">
        <v>6964</v>
      </c>
    </row>
    <row r="1728" spans="1:18">
      <c r="A1728" s="721"/>
      <c r="B1728" s="721">
        <v>3</v>
      </c>
      <c r="C1728" s="722" t="s">
        <v>5815</v>
      </c>
      <c r="D1728" s="723" t="s">
        <v>16</v>
      </c>
      <c r="E1728" s="721" t="s">
        <v>254</v>
      </c>
      <c r="F1728" s="721" t="s">
        <v>1136</v>
      </c>
      <c r="G1728" s="774">
        <v>35467</v>
      </c>
      <c r="H1728" s="724">
        <f t="shared" ca="1" si="27"/>
        <v>23</v>
      </c>
      <c r="I1728" s="725" t="s">
        <v>1403</v>
      </c>
      <c r="J1728" s="721" t="s">
        <v>267</v>
      </c>
      <c r="K1728" s="721" t="s">
        <v>6623</v>
      </c>
      <c r="L1728" s="726"/>
      <c r="M1728" s="726" t="s">
        <v>6426</v>
      </c>
      <c r="N1728" s="722" t="s">
        <v>5723</v>
      </c>
      <c r="O1728" s="721" t="s">
        <v>6640</v>
      </c>
      <c r="P1728" s="722" t="s">
        <v>5814</v>
      </c>
      <c r="Q1728" s="722" t="s">
        <v>5810</v>
      </c>
      <c r="R1728" t="s">
        <v>6964</v>
      </c>
    </row>
    <row r="1729" spans="1:18">
      <c r="A1729" s="721"/>
      <c r="B1729" s="721">
        <v>4</v>
      </c>
      <c r="C1729" s="722" t="s">
        <v>5817</v>
      </c>
      <c r="D1729" s="723" t="s">
        <v>23</v>
      </c>
      <c r="E1729" s="721" t="s">
        <v>254</v>
      </c>
      <c r="F1729" s="721" t="s">
        <v>1136</v>
      </c>
      <c r="G1729" s="774">
        <v>36837</v>
      </c>
      <c r="H1729" s="724">
        <f t="shared" ca="1" si="27"/>
        <v>19</v>
      </c>
      <c r="I1729" s="725" t="s">
        <v>1403</v>
      </c>
      <c r="J1729" s="721" t="s">
        <v>262</v>
      </c>
      <c r="K1729" s="721" t="s">
        <v>6623</v>
      </c>
      <c r="L1729" s="726"/>
      <c r="M1729" s="726" t="s">
        <v>6426</v>
      </c>
      <c r="N1729" s="722" t="s">
        <v>5723</v>
      </c>
      <c r="O1729" s="721" t="s">
        <v>6640</v>
      </c>
      <c r="P1729" s="722" t="s">
        <v>5816</v>
      </c>
      <c r="Q1729" s="722" t="s">
        <v>5810</v>
      </c>
      <c r="R1729" t="s">
        <v>6964</v>
      </c>
    </row>
    <row r="1730" spans="1:18">
      <c r="A1730" s="721"/>
      <c r="B1730" s="721">
        <v>5</v>
      </c>
      <c r="C1730" s="722" t="s">
        <v>5819</v>
      </c>
      <c r="D1730" s="723" t="s">
        <v>23</v>
      </c>
      <c r="E1730" s="721" t="s">
        <v>254</v>
      </c>
      <c r="F1730" s="721" t="s">
        <v>230</v>
      </c>
      <c r="G1730" s="774">
        <v>38318</v>
      </c>
      <c r="H1730" s="724">
        <f t="shared" ca="1" si="27"/>
        <v>15</v>
      </c>
      <c r="I1730" s="725" t="s">
        <v>1403</v>
      </c>
      <c r="J1730" s="721" t="s">
        <v>249</v>
      </c>
      <c r="K1730" s="721" t="s">
        <v>6623</v>
      </c>
      <c r="L1730" s="726"/>
      <c r="M1730" s="726" t="s">
        <v>6426</v>
      </c>
      <c r="N1730" s="722" t="s">
        <v>5723</v>
      </c>
      <c r="O1730" s="721" t="s">
        <v>6640</v>
      </c>
      <c r="P1730" s="722" t="s">
        <v>5818</v>
      </c>
      <c r="Q1730" s="722" t="s">
        <v>5810</v>
      </c>
      <c r="R1730" t="s">
        <v>6964</v>
      </c>
    </row>
    <row r="1731" spans="1:18">
      <c r="A1731" s="721">
        <v>479</v>
      </c>
      <c r="B1731" s="721">
        <v>1</v>
      </c>
      <c r="C1731" s="722" t="s">
        <v>123</v>
      </c>
      <c r="D1731" s="723" t="s">
        <v>23</v>
      </c>
      <c r="E1731" s="721" t="s">
        <v>221</v>
      </c>
      <c r="F1731" s="721" t="s">
        <v>4572</v>
      </c>
      <c r="G1731" s="774">
        <v>23257</v>
      </c>
      <c r="H1731" s="724">
        <f t="shared" ca="1" si="27"/>
        <v>56</v>
      </c>
      <c r="I1731" s="725" t="s">
        <v>1403</v>
      </c>
      <c r="J1731" s="721" t="s">
        <v>241</v>
      </c>
      <c r="K1731" s="721" t="s">
        <v>165</v>
      </c>
      <c r="L1731" s="726"/>
      <c r="M1731" s="726" t="s">
        <v>6426</v>
      </c>
      <c r="N1731" s="722" t="s">
        <v>5723</v>
      </c>
      <c r="O1731" s="721" t="s">
        <v>222</v>
      </c>
      <c r="P1731" s="722" t="s">
        <v>5820</v>
      </c>
      <c r="Q1731" s="722" t="s">
        <v>5823</v>
      </c>
      <c r="R1731" t="s">
        <v>6964</v>
      </c>
    </row>
    <row r="1732" spans="1:18">
      <c r="A1732" s="721"/>
      <c r="B1732" s="721">
        <v>2</v>
      </c>
      <c r="C1732" s="722" t="s">
        <v>1044</v>
      </c>
      <c r="D1732" s="723" t="s">
        <v>16</v>
      </c>
      <c r="E1732" s="721" t="s">
        <v>221</v>
      </c>
      <c r="F1732" s="721" t="s">
        <v>4572</v>
      </c>
      <c r="G1732" s="774">
        <v>23964</v>
      </c>
      <c r="H1732" s="724">
        <f t="shared" ca="1" si="27"/>
        <v>54</v>
      </c>
      <c r="I1732" s="725" t="s">
        <v>1403</v>
      </c>
      <c r="J1732" s="721" t="s">
        <v>241</v>
      </c>
      <c r="K1732" s="721" t="s">
        <v>6621</v>
      </c>
      <c r="L1732" s="726"/>
      <c r="M1732" s="726" t="s">
        <v>6426</v>
      </c>
      <c r="N1732" s="722" t="s">
        <v>5723</v>
      </c>
      <c r="O1732" s="721" t="s">
        <v>245</v>
      </c>
      <c r="P1732" s="722" t="s">
        <v>5825</v>
      </c>
      <c r="Q1732" s="722" t="s">
        <v>5823</v>
      </c>
      <c r="R1732" t="s">
        <v>6964</v>
      </c>
    </row>
    <row r="1733" spans="1:18">
      <c r="A1733" s="721"/>
      <c r="B1733" s="721">
        <v>3</v>
      </c>
      <c r="C1733" s="722" t="s">
        <v>5827</v>
      </c>
      <c r="D1733" s="723" t="s">
        <v>16</v>
      </c>
      <c r="E1733" s="721" t="s">
        <v>254</v>
      </c>
      <c r="F1733" s="721" t="s">
        <v>22</v>
      </c>
      <c r="G1733" s="774">
        <v>38382</v>
      </c>
      <c r="H1733" s="724">
        <f t="shared" ca="1" si="27"/>
        <v>15</v>
      </c>
      <c r="I1733" s="725" t="s">
        <v>1403</v>
      </c>
      <c r="J1733" s="721" t="s">
        <v>249</v>
      </c>
      <c r="K1733" s="721" t="s">
        <v>6623</v>
      </c>
      <c r="L1733" s="726"/>
      <c r="M1733" s="726" t="s">
        <v>6426</v>
      </c>
      <c r="N1733" s="722" t="s">
        <v>5723</v>
      </c>
      <c r="O1733" s="721" t="s">
        <v>6640</v>
      </c>
      <c r="P1733" s="722" t="s">
        <v>5826</v>
      </c>
      <c r="Q1733" s="722" t="s">
        <v>5823</v>
      </c>
      <c r="R1733" t="s">
        <v>6964</v>
      </c>
    </row>
    <row r="1734" spans="1:18">
      <c r="A1734" s="721">
        <v>480</v>
      </c>
      <c r="B1734" s="721">
        <v>1</v>
      </c>
      <c r="C1734" s="722" t="s">
        <v>4031</v>
      </c>
      <c r="D1734" s="723" t="s">
        <v>23</v>
      </c>
      <c r="E1734" s="721" t="s">
        <v>221</v>
      </c>
      <c r="F1734" s="721" t="s">
        <v>452</v>
      </c>
      <c r="G1734" s="774">
        <v>29051</v>
      </c>
      <c r="H1734" s="724">
        <f t="shared" ref="H1734:H1796" ca="1" si="28">DATEDIF(G1734,TODAY(),"Y")</f>
        <v>40</v>
      </c>
      <c r="I1734" s="725" t="s">
        <v>1403</v>
      </c>
      <c r="J1734" s="721" t="s">
        <v>241</v>
      </c>
      <c r="K1734" s="721" t="s">
        <v>165</v>
      </c>
      <c r="L1734" s="726"/>
      <c r="M1734" s="726" t="s">
        <v>6426</v>
      </c>
      <c r="N1734" s="722" t="s">
        <v>5723</v>
      </c>
      <c r="O1734" s="721" t="s">
        <v>222</v>
      </c>
      <c r="P1734" s="722" t="s">
        <v>5829</v>
      </c>
      <c r="Q1734" s="722" t="s">
        <v>5831</v>
      </c>
      <c r="R1734" t="s">
        <v>6964</v>
      </c>
    </row>
    <row r="1735" spans="1:18">
      <c r="A1735" s="721"/>
      <c r="B1735" s="721">
        <v>2</v>
      </c>
      <c r="C1735" s="722" t="s">
        <v>5833</v>
      </c>
      <c r="D1735" s="723" t="s">
        <v>16</v>
      </c>
      <c r="E1735" s="721" t="s">
        <v>221</v>
      </c>
      <c r="F1735" s="721" t="s">
        <v>452</v>
      </c>
      <c r="G1735" s="774">
        <v>29417</v>
      </c>
      <c r="H1735" s="724">
        <f t="shared" ca="1" si="28"/>
        <v>39</v>
      </c>
      <c r="I1735" s="725" t="s">
        <v>1403</v>
      </c>
      <c r="J1735" s="721" t="s">
        <v>241</v>
      </c>
      <c r="K1735" s="721" t="s">
        <v>6621</v>
      </c>
      <c r="L1735" s="726"/>
      <c r="M1735" s="726" t="s">
        <v>6426</v>
      </c>
      <c r="N1735" s="722" t="s">
        <v>5723</v>
      </c>
      <c r="O1735" s="721" t="s">
        <v>245</v>
      </c>
      <c r="P1735" s="722" t="s">
        <v>5832</v>
      </c>
      <c r="Q1735" s="722" t="s">
        <v>5831</v>
      </c>
      <c r="R1735" t="s">
        <v>6964</v>
      </c>
    </row>
    <row r="1736" spans="1:18">
      <c r="A1736" s="721">
        <v>481</v>
      </c>
      <c r="B1736" s="721">
        <v>1</v>
      </c>
      <c r="C1736" s="722" t="s">
        <v>5837</v>
      </c>
      <c r="D1736" s="723" t="s">
        <v>23</v>
      </c>
      <c r="E1736" s="721" t="s">
        <v>221</v>
      </c>
      <c r="F1736" s="721" t="s">
        <v>3010</v>
      </c>
      <c r="G1736" s="774">
        <v>28333</v>
      </c>
      <c r="H1736" s="724">
        <f t="shared" ca="1" si="28"/>
        <v>42</v>
      </c>
      <c r="I1736" s="725" t="s">
        <v>1403</v>
      </c>
      <c r="J1736" s="721" t="s">
        <v>241</v>
      </c>
      <c r="K1736" s="721" t="s">
        <v>165</v>
      </c>
      <c r="L1736" s="726"/>
      <c r="M1736" s="726" t="s">
        <v>6426</v>
      </c>
      <c r="N1736" s="722" t="s">
        <v>5723</v>
      </c>
      <c r="O1736" s="721" t="s">
        <v>222</v>
      </c>
      <c r="P1736" s="722" t="s">
        <v>5836</v>
      </c>
      <c r="Q1736" s="722" t="s">
        <v>5838</v>
      </c>
      <c r="R1736" t="s">
        <v>6964</v>
      </c>
    </row>
    <row r="1737" spans="1:18">
      <c r="A1737" s="721"/>
      <c r="B1737" s="721">
        <v>2</v>
      </c>
      <c r="C1737" s="722" t="s">
        <v>5840</v>
      </c>
      <c r="D1737" s="723" t="s">
        <v>16</v>
      </c>
      <c r="E1737" s="721" t="s">
        <v>221</v>
      </c>
      <c r="F1737" s="721" t="s">
        <v>452</v>
      </c>
      <c r="G1737" s="774">
        <v>29346</v>
      </c>
      <c r="H1737" s="724">
        <f t="shared" ca="1" si="28"/>
        <v>39</v>
      </c>
      <c r="I1737" s="725" t="s">
        <v>1403</v>
      </c>
      <c r="J1737" s="721" t="s">
        <v>241</v>
      </c>
      <c r="K1737" s="721" t="s">
        <v>6621</v>
      </c>
      <c r="L1737" s="726"/>
      <c r="M1737" s="726" t="s">
        <v>6426</v>
      </c>
      <c r="N1737" s="722" t="s">
        <v>5723</v>
      </c>
      <c r="O1737" s="721" t="s">
        <v>245</v>
      </c>
      <c r="P1737" s="722" t="s">
        <v>5839</v>
      </c>
      <c r="Q1737" s="722" t="s">
        <v>5838</v>
      </c>
      <c r="R1737" t="s">
        <v>6964</v>
      </c>
    </row>
    <row r="1738" spans="1:18">
      <c r="A1738" s="721"/>
      <c r="B1738" s="721">
        <v>3</v>
      </c>
      <c r="C1738" s="722" t="s">
        <v>5843</v>
      </c>
      <c r="D1738" s="723" t="s">
        <v>23</v>
      </c>
      <c r="E1738" s="721" t="s">
        <v>254</v>
      </c>
      <c r="F1738" s="721" t="s">
        <v>230</v>
      </c>
      <c r="G1738" s="774">
        <v>37141</v>
      </c>
      <c r="H1738" s="724">
        <f ca="1">DATEDIF(G1738,TODAY(),"Y")</f>
        <v>18</v>
      </c>
      <c r="I1738" s="725" t="s">
        <v>1403</v>
      </c>
      <c r="J1738" s="721" t="s">
        <v>262</v>
      </c>
      <c r="K1738" s="721" t="s">
        <v>6623</v>
      </c>
      <c r="L1738" s="726"/>
      <c r="M1738" s="726" t="s">
        <v>6426</v>
      </c>
      <c r="N1738" s="722" t="s">
        <v>5723</v>
      </c>
      <c r="O1738" s="721" t="s">
        <v>6640</v>
      </c>
      <c r="P1738" s="722" t="s">
        <v>5842</v>
      </c>
      <c r="Q1738" s="722" t="s">
        <v>5838</v>
      </c>
      <c r="R1738" t="s">
        <v>6964</v>
      </c>
    </row>
    <row r="1739" spans="1:18">
      <c r="A1739" s="721"/>
      <c r="B1739" s="721">
        <v>4</v>
      </c>
      <c r="C1739" s="722" t="s">
        <v>5845</v>
      </c>
      <c r="D1739" s="723" t="s">
        <v>23</v>
      </c>
      <c r="E1739" s="721" t="s">
        <v>254</v>
      </c>
      <c r="F1739" s="721" t="s">
        <v>230</v>
      </c>
      <c r="G1739" s="774">
        <v>40050</v>
      </c>
      <c r="H1739" s="724">
        <f t="shared" ca="1" si="28"/>
        <v>10</v>
      </c>
      <c r="I1739" s="725" t="s">
        <v>1403</v>
      </c>
      <c r="J1739" s="721" t="s">
        <v>6624</v>
      </c>
      <c r="K1739" s="721" t="s">
        <v>6623</v>
      </c>
      <c r="L1739" s="726"/>
      <c r="M1739" s="726" t="s">
        <v>6426</v>
      </c>
      <c r="N1739" s="722" t="s">
        <v>5723</v>
      </c>
      <c r="O1739" s="721" t="s">
        <v>6640</v>
      </c>
      <c r="P1739" s="727" t="s">
        <v>5844</v>
      </c>
      <c r="Q1739" s="722" t="s">
        <v>5838</v>
      </c>
      <c r="R1739" t="s">
        <v>6964</v>
      </c>
    </row>
    <row r="1740" spans="1:18">
      <c r="A1740" s="721">
        <v>482</v>
      </c>
      <c r="B1740" s="721">
        <v>1</v>
      </c>
      <c r="C1740" s="722" t="s">
        <v>5847</v>
      </c>
      <c r="D1740" s="723" t="s">
        <v>23</v>
      </c>
      <c r="E1740" s="721" t="s">
        <v>221</v>
      </c>
      <c r="F1740" s="721" t="s">
        <v>3823</v>
      </c>
      <c r="G1740" s="774">
        <v>21846</v>
      </c>
      <c r="H1740" s="724">
        <f t="shared" ca="1" si="28"/>
        <v>60</v>
      </c>
      <c r="I1740" s="725" t="s">
        <v>1403</v>
      </c>
      <c r="J1740" s="721" t="s">
        <v>241</v>
      </c>
      <c r="K1740" s="721" t="s">
        <v>165</v>
      </c>
      <c r="L1740" s="726"/>
      <c r="M1740" s="726" t="s">
        <v>6426</v>
      </c>
      <c r="N1740" s="722" t="s">
        <v>5723</v>
      </c>
      <c r="O1740" s="721" t="s">
        <v>222</v>
      </c>
      <c r="P1740" s="722" t="s">
        <v>5846</v>
      </c>
      <c r="Q1740" s="722" t="s">
        <v>5850</v>
      </c>
      <c r="R1740" t="s">
        <v>6964</v>
      </c>
    </row>
    <row r="1741" spans="1:18">
      <c r="A1741" s="721"/>
      <c r="B1741" s="721">
        <v>2</v>
      </c>
      <c r="C1741" s="722" t="s">
        <v>5853</v>
      </c>
      <c r="D1741" s="723" t="s">
        <v>16</v>
      </c>
      <c r="E1741" s="721" t="s">
        <v>221</v>
      </c>
      <c r="F1741" s="721" t="s">
        <v>3823</v>
      </c>
      <c r="G1741" s="774">
        <v>22897</v>
      </c>
      <c r="H1741" s="724">
        <f t="shared" ca="1" si="28"/>
        <v>57</v>
      </c>
      <c r="I1741" s="725" t="s">
        <v>1403</v>
      </c>
      <c r="J1741" s="721" t="s">
        <v>241</v>
      </c>
      <c r="K1741" s="721" t="s">
        <v>6621</v>
      </c>
      <c r="L1741" s="726"/>
      <c r="M1741" s="726" t="s">
        <v>6426</v>
      </c>
      <c r="N1741" s="722" t="s">
        <v>5723</v>
      </c>
      <c r="O1741" s="721" t="s">
        <v>245</v>
      </c>
      <c r="P1741" s="722" t="s">
        <v>5852</v>
      </c>
      <c r="Q1741" s="722" t="s">
        <v>5850</v>
      </c>
      <c r="R1741" t="s">
        <v>6964</v>
      </c>
    </row>
    <row r="1742" spans="1:18">
      <c r="A1742" s="721">
        <v>483</v>
      </c>
      <c r="B1742" s="721">
        <v>1</v>
      </c>
      <c r="C1742" s="722" t="s">
        <v>5855</v>
      </c>
      <c r="D1742" s="723" t="s">
        <v>23</v>
      </c>
      <c r="E1742" s="721" t="s">
        <v>221</v>
      </c>
      <c r="F1742" s="721" t="s">
        <v>2585</v>
      </c>
      <c r="G1742" s="774">
        <v>20008</v>
      </c>
      <c r="H1742" s="724">
        <f t="shared" ca="1" si="28"/>
        <v>65</v>
      </c>
      <c r="I1742" s="725" t="s">
        <v>1403</v>
      </c>
      <c r="J1742" s="721" t="s">
        <v>241</v>
      </c>
      <c r="K1742" s="721" t="s">
        <v>165</v>
      </c>
      <c r="L1742" s="726"/>
      <c r="M1742" s="726" t="s">
        <v>6426</v>
      </c>
      <c r="N1742" s="722" t="s">
        <v>5723</v>
      </c>
      <c r="O1742" s="721" t="s">
        <v>222</v>
      </c>
      <c r="P1742" s="722" t="s">
        <v>5854</v>
      </c>
      <c r="Q1742" s="722" t="s">
        <v>5857</v>
      </c>
      <c r="R1742" t="s">
        <v>6964</v>
      </c>
    </row>
    <row r="1743" spans="1:18">
      <c r="A1743" s="721"/>
      <c r="B1743" s="721">
        <v>2</v>
      </c>
      <c r="C1743" s="722" t="s">
        <v>5859</v>
      </c>
      <c r="D1743" s="723" t="s">
        <v>16</v>
      </c>
      <c r="E1743" s="721" t="s">
        <v>221</v>
      </c>
      <c r="F1743" s="721" t="s">
        <v>2585</v>
      </c>
      <c r="G1743" s="774">
        <v>23334</v>
      </c>
      <c r="H1743" s="724">
        <f t="shared" ca="1" si="28"/>
        <v>56</v>
      </c>
      <c r="I1743" s="725" t="s">
        <v>1403</v>
      </c>
      <c r="J1743" s="721" t="s">
        <v>241</v>
      </c>
      <c r="K1743" s="721" t="s">
        <v>6621</v>
      </c>
      <c r="L1743" s="726"/>
      <c r="M1743" s="726" t="s">
        <v>6426</v>
      </c>
      <c r="N1743" s="722" t="s">
        <v>5723</v>
      </c>
      <c r="O1743" s="721" t="s">
        <v>245</v>
      </c>
      <c r="P1743" s="722" t="s">
        <v>5858</v>
      </c>
      <c r="Q1743" s="722" t="s">
        <v>5857</v>
      </c>
      <c r="R1743" t="s">
        <v>6964</v>
      </c>
    </row>
    <row r="1744" spans="1:18">
      <c r="A1744" s="721">
        <v>484</v>
      </c>
      <c r="B1744" s="721">
        <v>1</v>
      </c>
      <c r="C1744" s="722" t="s">
        <v>6824</v>
      </c>
      <c r="D1744" s="723" t="s">
        <v>23</v>
      </c>
      <c r="E1744" s="721" t="s">
        <v>221</v>
      </c>
      <c r="F1744" s="721" t="s">
        <v>577</v>
      </c>
      <c r="G1744" s="774">
        <v>29816</v>
      </c>
      <c r="H1744" s="724">
        <f t="shared" ca="1" si="28"/>
        <v>38</v>
      </c>
      <c r="I1744" s="725" t="s">
        <v>1403</v>
      </c>
      <c r="J1744" s="721" t="s">
        <v>258</v>
      </c>
      <c r="K1744" s="721" t="s">
        <v>261</v>
      </c>
      <c r="L1744" s="726"/>
      <c r="M1744" s="726" t="s">
        <v>6426</v>
      </c>
      <c r="N1744" s="722" t="s">
        <v>5723</v>
      </c>
      <c r="O1744" s="721" t="s">
        <v>222</v>
      </c>
      <c r="P1744" s="727" t="s">
        <v>6944</v>
      </c>
      <c r="Q1744" s="722"/>
      <c r="R1744" t="s">
        <v>6964</v>
      </c>
    </row>
    <row r="1745" spans="1:18">
      <c r="A1745" s="721"/>
      <c r="B1745" s="721">
        <v>2</v>
      </c>
      <c r="C1745" s="722" t="s">
        <v>5862</v>
      </c>
      <c r="D1745" s="723" t="s">
        <v>16</v>
      </c>
      <c r="E1745" s="721" t="s">
        <v>221</v>
      </c>
      <c r="F1745" s="721" t="s">
        <v>244</v>
      </c>
      <c r="G1745" s="774">
        <v>29417</v>
      </c>
      <c r="H1745" s="724">
        <f t="shared" ca="1" si="28"/>
        <v>39</v>
      </c>
      <c r="I1745" s="725" t="s">
        <v>1403</v>
      </c>
      <c r="J1745" s="721" t="s">
        <v>258</v>
      </c>
      <c r="K1745" s="721" t="s">
        <v>6621</v>
      </c>
      <c r="L1745" s="726"/>
      <c r="M1745" s="726" t="s">
        <v>6426</v>
      </c>
      <c r="N1745" s="722" t="s">
        <v>5723</v>
      </c>
      <c r="O1745" s="721" t="s">
        <v>245</v>
      </c>
      <c r="P1745" s="722" t="s">
        <v>5861</v>
      </c>
      <c r="Q1745" s="722" t="s">
        <v>5865</v>
      </c>
      <c r="R1745" t="s">
        <v>6964</v>
      </c>
    </row>
    <row r="1746" spans="1:18">
      <c r="A1746" s="721"/>
      <c r="B1746" s="721">
        <v>3</v>
      </c>
      <c r="C1746" s="722" t="s">
        <v>5867</v>
      </c>
      <c r="D1746" s="723" t="s">
        <v>23</v>
      </c>
      <c r="E1746" s="721" t="s">
        <v>254</v>
      </c>
      <c r="F1746" s="721" t="s">
        <v>230</v>
      </c>
      <c r="G1746" s="774">
        <v>38306</v>
      </c>
      <c r="H1746" s="724">
        <f t="shared" ca="1" si="28"/>
        <v>15</v>
      </c>
      <c r="I1746" s="725" t="s">
        <v>1403</v>
      </c>
      <c r="J1746" s="721" t="s">
        <v>249</v>
      </c>
      <c r="K1746" s="721" t="s">
        <v>6623</v>
      </c>
      <c r="L1746" s="726"/>
      <c r="M1746" s="726" t="s">
        <v>6426</v>
      </c>
      <c r="N1746" s="722" t="s">
        <v>5723</v>
      </c>
      <c r="O1746" s="721" t="s">
        <v>6640</v>
      </c>
      <c r="P1746" s="722" t="s">
        <v>5866</v>
      </c>
      <c r="Q1746" s="722" t="s">
        <v>5865</v>
      </c>
      <c r="R1746" t="s">
        <v>6964</v>
      </c>
    </row>
    <row r="1747" spans="1:18">
      <c r="A1747" s="721"/>
      <c r="B1747" s="721">
        <v>4</v>
      </c>
      <c r="C1747" s="722" t="s">
        <v>5869</v>
      </c>
      <c r="D1747" s="723" t="s">
        <v>16</v>
      </c>
      <c r="E1747" s="721" t="s">
        <v>254</v>
      </c>
      <c r="F1747" s="721" t="s">
        <v>230</v>
      </c>
      <c r="G1747" s="774">
        <v>40587</v>
      </c>
      <c r="H1747" s="724">
        <f t="shared" ca="1" si="28"/>
        <v>9</v>
      </c>
      <c r="I1747" s="725" t="s">
        <v>1403</v>
      </c>
      <c r="J1747" s="721" t="s">
        <v>6624</v>
      </c>
      <c r="K1747" s="721" t="s">
        <v>6622</v>
      </c>
      <c r="L1747" s="726"/>
      <c r="M1747" s="726" t="s">
        <v>6426</v>
      </c>
      <c r="N1747" s="722" t="s">
        <v>5723</v>
      </c>
      <c r="O1747" s="721" t="s">
        <v>6640</v>
      </c>
      <c r="P1747" s="727" t="s">
        <v>5868</v>
      </c>
      <c r="Q1747" s="722" t="s">
        <v>5865</v>
      </c>
      <c r="R1747" t="s">
        <v>6964</v>
      </c>
    </row>
    <row r="1748" spans="1:18">
      <c r="A1748" s="721">
        <v>485</v>
      </c>
      <c r="B1748" s="721">
        <v>1</v>
      </c>
      <c r="C1748" s="722" t="s">
        <v>5871</v>
      </c>
      <c r="D1748" s="723" t="s">
        <v>23</v>
      </c>
      <c r="E1748" s="721" t="s">
        <v>221</v>
      </c>
      <c r="F1748" s="721" t="s">
        <v>5872</v>
      </c>
      <c r="G1748" s="774">
        <v>26361</v>
      </c>
      <c r="H1748" s="724">
        <f t="shared" ca="1" si="28"/>
        <v>48</v>
      </c>
      <c r="I1748" s="725" t="s">
        <v>1403</v>
      </c>
      <c r="J1748" s="721" t="s">
        <v>241</v>
      </c>
      <c r="K1748" s="721" t="s">
        <v>165</v>
      </c>
      <c r="L1748" s="726"/>
      <c r="M1748" s="726" t="s">
        <v>6426</v>
      </c>
      <c r="N1748" s="722" t="s">
        <v>5723</v>
      </c>
      <c r="O1748" s="721" t="s">
        <v>222</v>
      </c>
      <c r="P1748" s="722" t="s">
        <v>5870</v>
      </c>
      <c r="Q1748" s="722" t="s">
        <v>5873</v>
      </c>
      <c r="R1748" t="s">
        <v>6964</v>
      </c>
    </row>
    <row r="1749" spans="1:18">
      <c r="A1749" s="721"/>
      <c r="B1749" s="721">
        <v>2</v>
      </c>
      <c r="C1749" s="722" t="s">
        <v>5875</v>
      </c>
      <c r="D1749" s="723" t="s">
        <v>16</v>
      </c>
      <c r="E1749" s="721" t="s">
        <v>221</v>
      </c>
      <c r="F1749" s="721" t="s">
        <v>5872</v>
      </c>
      <c r="G1749" s="774">
        <v>29382</v>
      </c>
      <c r="H1749" s="724">
        <f t="shared" ca="1" si="28"/>
        <v>39</v>
      </c>
      <c r="I1749" s="725" t="s">
        <v>1403</v>
      </c>
      <c r="J1749" s="721" t="s">
        <v>241</v>
      </c>
      <c r="K1749" s="721" t="s">
        <v>165</v>
      </c>
      <c r="L1749" s="726"/>
      <c r="M1749" s="726" t="s">
        <v>6426</v>
      </c>
      <c r="N1749" s="722" t="s">
        <v>5723</v>
      </c>
      <c r="O1749" s="721" t="s">
        <v>245</v>
      </c>
      <c r="P1749" s="722" t="s">
        <v>5874</v>
      </c>
      <c r="Q1749" s="722" t="s">
        <v>5873</v>
      </c>
      <c r="R1749" t="s">
        <v>6964</v>
      </c>
    </row>
    <row r="1750" spans="1:18">
      <c r="A1750" s="721"/>
      <c r="B1750" s="721">
        <v>3</v>
      </c>
      <c r="C1750" s="722" t="s">
        <v>5881</v>
      </c>
      <c r="D1750" s="723" t="s">
        <v>23</v>
      </c>
      <c r="E1750" s="721" t="s">
        <v>254</v>
      </c>
      <c r="F1750" s="721" t="s">
        <v>5879</v>
      </c>
      <c r="G1750" s="774">
        <v>36973</v>
      </c>
      <c r="H1750" s="724">
        <f t="shared" ca="1" si="28"/>
        <v>19</v>
      </c>
      <c r="I1750" s="725" t="s">
        <v>1403</v>
      </c>
      <c r="J1750" s="721" t="s">
        <v>241</v>
      </c>
      <c r="K1750" s="721" t="s">
        <v>6623</v>
      </c>
      <c r="L1750" s="726"/>
      <c r="M1750" s="726" t="s">
        <v>6426</v>
      </c>
      <c r="N1750" s="722" t="s">
        <v>5723</v>
      </c>
      <c r="O1750" s="721" t="s">
        <v>6640</v>
      </c>
      <c r="P1750" s="722" t="s">
        <v>5880</v>
      </c>
      <c r="Q1750" s="722" t="s">
        <v>5873</v>
      </c>
      <c r="R1750" t="s">
        <v>6964</v>
      </c>
    </row>
    <row r="1751" spans="1:18">
      <c r="A1751" s="721"/>
      <c r="B1751" s="721">
        <v>3</v>
      </c>
      <c r="C1751" s="722" t="s">
        <v>5883</v>
      </c>
      <c r="D1751" s="723" t="s">
        <v>16</v>
      </c>
      <c r="E1751" s="721" t="s">
        <v>254</v>
      </c>
      <c r="F1751" s="721" t="s">
        <v>230</v>
      </c>
      <c r="G1751" s="774">
        <v>40740</v>
      </c>
      <c r="H1751" s="724">
        <f t="shared" ca="1" si="28"/>
        <v>8</v>
      </c>
      <c r="I1751" s="725" t="s">
        <v>1403</v>
      </c>
      <c r="J1751" s="721" t="s">
        <v>6624</v>
      </c>
      <c r="K1751" s="721" t="s">
        <v>6622</v>
      </c>
      <c r="L1751" s="726"/>
      <c r="M1751" s="726" t="s">
        <v>6426</v>
      </c>
      <c r="N1751" s="722" t="s">
        <v>5723</v>
      </c>
      <c r="O1751" s="721" t="s">
        <v>6640</v>
      </c>
      <c r="P1751" s="734" t="s">
        <v>5882</v>
      </c>
      <c r="Q1751" s="722" t="s">
        <v>5873</v>
      </c>
      <c r="R1751" t="s">
        <v>6964</v>
      </c>
    </row>
    <row r="1752" spans="1:18">
      <c r="A1752" s="721">
        <v>486</v>
      </c>
      <c r="B1752" s="721">
        <v>1</v>
      </c>
      <c r="C1752" s="722" t="s">
        <v>5885</v>
      </c>
      <c r="D1752" s="723" t="s">
        <v>23</v>
      </c>
      <c r="E1752" s="721" t="s">
        <v>221</v>
      </c>
      <c r="F1752" s="721" t="s">
        <v>4916</v>
      </c>
      <c r="G1752" s="774">
        <v>23897</v>
      </c>
      <c r="H1752" s="724">
        <f t="shared" ca="1" si="28"/>
        <v>54</v>
      </c>
      <c r="I1752" s="725" t="s">
        <v>1403</v>
      </c>
      <c r="J1752" s="721" t="s">
        <v>241</v>
      </c>
      <c r="K1752" s="721" t="s">
        <v>165</v>
      </c>
      <c r="L1752" s="726"/>
      <c r="M1752" s="726" t="s">
        <v>6426</v>
      </c>
      <c r="N1752" s="722" t="s">
        <v>5723</v>
      </c>
      <c r="O1752" s="721" t="s">
        <v>222</v>
      </c>
      <c r="P1752" s="727" t="s">
        <v>5884</v>
      </c>
      <c r="Q1752" s="734" t="s">
        <v>5887</v>
      </c>
      <c r="R1752" t="s">
        <v>6964</v>
      </c>
    </row>
    <row r="1753" spans="1:18">
      <c r="A1753" s="721"/>
      <c r="B1753" s="721"/>
      <c r="C1753" s="722" t="s">
        <v>5889</v>
      </c>
      <c r="D1753" s="723" t="s">
        <v>16</v>
      </c>
      <c r="E1753" s="721" t="s">
        <v>254</v>
      </c>
      <c r="F1753" s="721" t="s">
        <v>22</v>
      </c>
      <c r="G1753" s="774">
        <v>36392</v>
      </c>
      <c r="H1753" s="724">
        <f t="shared" ca="1" si="28"/>
        <v>20</v>
      </c>
      <c r="I1753" s="725" t="s">
        <v>1403</v>
      </c>
      <c r="J1753" s="721" t="s">
        <v>262</v>
      </c>
      <c r="K1753" s="721" t="s">
        <v>6623</v>
      </c>
      <c r="L1753" s="726"/>
      <c r="M1753" s="726" t="s">
        <v>6426</v>
      </c>
      <c r="N1753" s="722" t="s">
        <v>5723</v>
      </c>
      <c r="O1753" s="721" t="s">
        <v>6640</v>
      </c>
      <c r="P1753" s="727" t="s">
        <v>5888</v>
      </c>
      <c r="Q1753" s="734" t="s">
        <v>5887</v>
      </c>
      <c r="R1753" t="s">
        <v>6964</v>
      </c>
    </row>
    <row r="1754" spans="1:18">
      <c r="A1754" s="721">
        <v>487</v>
      </c>
      <c r="B1754" s="722">
        <v>1</v>
      </c>
      <c r="C1754" s="722" t="s">
        <v>5892</v>
      </c>
      <c r="D1754" s="723" t="s">
        <v>23</v>
      </c>
      <c r="E1754" s="721" t="s">
        <v>221</v>
      </c>
      <c r="F1754" s="721" t="s">
        <v>4916</v>
      </c>
      <c r="G1754" s="774">
        <v>33029</v>
      </c>
      <c r="H1754" s="724">
        <f t="shared" ca="1" si="28"/>
        <v>29</v>
      </c>
      <c r="I1754" s="725" t="s">
        <v>1403</v>
      </c>
      <c r="J1754" s="721" t="s">
        <v>267</v>
      </c>
      <c r="K1754" s="721" t="s">
        <v>165</v>
      </c>
      <c r="L1754" s="726"/>
      <c r="M1754" s="726" t="s">
        <v>6426</v>
      </c>
      <c r="N1754" s="722" t="s">
        <v>5723</v>
      </c>
      <c r="O1754" s="721" t="s">
        <v>222</v>
      </c>
      <c r="P1754" s="727" t="s">
        <v>5891</v>
      </c>
      <c r="Q1754" s="727" t="s">
        <v>5893</v>
      </c>
      <c r="R1754" t="s">
        <v>6964</v>
      </c>
    </row>
    <row r="1755" spans="1:18">
      <c r="A1755" s="721"/>
      <c r="B1755" s="738">
        <v>2</v>
      </c>
      <c r="C1755" s="722" t="s">
        <v>5895</v>
      </c>
      <c r="D1755" s="757" t="s">
        <v>16</v>
      </c>
      <c r="E1755" s="738" t="s">
        <v>221</v>
      </c>
      <c r="F1755" s="738" t="s">
        <v>1100</v>
      </c>
      <c r="G1755" s="777">
        <v>34793</v>
      </c>
      <c r="H1755" s="724">
        <f t="shared" ca="1" si="28"/>
        <v>25</v>
      </c>
      <c r="I1755" s="725" t="s">
        <v>1403</v>
      </c>
      <c r="J1755" s="721" t="s">
        <v>258</v>
      </c>
      <c r="K1755" s="738" t="s">
        <v>6621</v>
      </c>
      <c r="L1755" s="726"/>
      <c r="M1755" s="726" t="s">
        <v>6426</v>
      </c>
      <c r="N1755" s="722" t="s">
        <v>5723</v>
      </c>
      <c r="O1755" s="738" t="s">
        <v>245</v>
      </c>
      <c r="P1755" s="727" t="s">
        <v>5894</v>
      </c>
      <c r="Q1755" s="727" t="s">
        <v>5893</v>
      </c>
      <c r="R1755" t="s">
        <v>6964</v>
      </c>
    </row>
    <row r="1756" spans="1:18">
      <c r="A1756" s="721"/>
      <c r="B1756" s="721">
        <v>3</v>
      </c>
      <c r="C1756" s="722" t="s">
        <v>5898</v>
      </c>
      <c r="D1756" s="723" t="s">
        <v>16</v>
      </c>
      <c r="E1756" s="721" t="s">
        <v>254</v>
      </c>
      <c r="F1756" s="738" t="s">
        <v>229</v>
      </c>
      <c r="G1756" s="774">
        <v>42468</v>
      </c>
      <c r="H1756" s="724">
        <f t="shared" ca="1" si="28"/>
        <v>4</v>
      </c>
      <c r="I1756" s="725" t="s">
        <v>1403</v>
      </c>
      <c r="J1756" s="721" t="s">
        <v>6624</v>
      </c>
      <c r="K1756" s="721" t="s">
        <v>6622</v>
      </c>
      <c r="L1756" s="726"/>
      <c r="M1756" s="726" t="s">
        <v>6426</v>
      </c>
      <c r="N1756" s="722" t="s">
        <v>5723</v>
      </c>
      <c r="O1756" s="721" t="s">
        <v>6640</v>
      </c>
      <c r="P1756" s="727" t="s">
        <v>5897</v>
      </c>
      <c r="Q1756" s="727" t="s">
        <v>5893</v>
      </c>
      <c r="R1756" t="s">
        <v>6964</v>
      </c>
    </row>
    <row r="1757" spans="1:18">
      <c r="A1757" s="721">
        <v>489</v>
      </c>
      <c r="B1757" s="721">
        <v>1</v>
      </c>
      <c r="C1757" s="722" t="s">
        <v>5900</v>
      </c>
      <c r="D1757" s="723" t="s">
        <v>23</v>
      </c>
      <c r="E1757" s="721" t="s">
        <v>221</v>
      </c>
      <c r="F1757" s="721" t="s">
        <v>3823</v>
      </c>
      <c r="G1757" s="774">
        <v>29503</v>
      </c>
      <c r="H1757" s="724">
        <f t="shared" ca="1" si="28"/>
        <v>39</v>
      </c>
      <c r="I1757" s="725" t="s">
        <v>1403</v>
      </c>
      <c r="J1757" s="721" t="s">
        <v>241</v>
      </c>
      <c r="K1757" s="721" t="s">
        <v>165</v>
      </c>
      <c r="L1757" s="726"/>
      <c r="M1757" s="726" t="s">
        <v>6426</v>
      </c>
      <c r="N1757" s="722" t="s">
        <v>5723</v>
      </c>
      <c r="O1757" s="721" t="s">
        <v>222</v>
      </c>
      <c r="P1757" s="734" t="s">
        <v>5899</v>
      </c>
      <c r="Q1757" s="734" t="s">
        <v>5903</v>
      </c>
      <c r="R1757" t="s">
        <v>6964</v>
      </c>
    </row>
    <row r="1758" spans="1:18">
      <c r="A1758" s="721"/>
      <c r="B1758" s="721">
        <v>2</v>
      </c>
      <c r="C1758" s="722" t="s">
        <v>5905</v>
      </c>
      <c r="D1758" s="723" t="s">
        <v>16</v>
      </c>
      <c r="E1758" s="721" t="s">
        <v>221</v>
      </c>
      <c r="F1758" s="721" t="s">
        <v>3823</v>
      </c>
      <c r="G1758" s="774">
        <v>31096</v>
      </c>
      <c r="H1758" s="724">
        <f t="shared" ca="1" si="28"/>
        <v>35</v>
      </c>
      <c r="I1758" s="725" t="s">
        <v>1403</v>
      </c>
      <c r="J1758" s="721" t="s">
        <v>258</v>
      </c>
      <c r="K1758" s="721" t="s">
        <v>6621</v>
      </c>
      <c r="L1758" s="726"/>
      <c r="M1758" s="726" t="s">
        <v>6426</v>
      </c>
      <c r="N1758" s="722" t="s">
        <v>5723</v>
      </c>
      <c r="O1758" s="721" t="s">
        <v>245</v>
      </c>
      <c r="P1758" s="734" t="s">
        <v>5904</v>
      </c>
      <c r="Q1758" s="734" t="s">
        <v>5903</v>
      </c>
      <c r="R1758" t="s">
        <v>6964</v>
      </c>
    </row>
    <row r="1759" spans="1:18">
      <c r="A1759" s="721"/>
      <c r="B1759" s="721">
        <v>3</v>
      </c>
      <c r="C1759" s="722" t="s">
        <v>5908</v>
      </c>
      <c r="D1759" s="723" t="s">
        <v>16</v>
      </c>
      <c r="E1759" s="721" t="s">
        <v>254</v>
      </c>
      <c r="F1759" s="721" t="s">
        <v>230</v>
      </c>
      <c r="G1759" s="774">
        <v>37804</v>
      </c>
      <c r="H1759" s="724">
        <f t="shared" ca="1" si="28"/>
        <v>16</v>
      </c>
      <c r="I1759" s="725" t="s">
        <v>1403</v>
      </c>
      <c r="J1759" s="721" t="s">
        <v>249</v>
      </c>
      <c r="K1759" s="721" t="s">
        <v>6623</v>
      </c>
      <c r="L1759" s="726"/>
      <c r="M1759" s="726" t="s">
        <v>6426</v>
      </c>
      <c r="N1759" s="722" t="s">
        <v>5723</v>
      </c>
      <c r="O1759" s="721" t="s">
        <v>6640</v>
      </c>
      <c r="P1759" s="734" t="s">
        <v>5907</v>
      </c>
      <c r="Q1759" s="734" t="s">
        <v>5903</v>
      </c>
      <c r="R1759" t="s">
        <v>6964</v>
      </c>
    </row>
    <row r="1760" spans="1:18">
      <c r="A1760" s="721"/>
      <c r="B1760" s="721">
        <v>4</v>
      </c>
      <c r="C1760" s="722" t="s">
        <v>5910</v>
      </c>
      <c r="D1760" s="723" t="s">
        <v>16</v>
      </c>
      <c r="E1760" s="721" t="s">
        <v>254</v>
      </c>
      <c r="F1760" s="721" t="s">
        <v>230</v>
      </c>
      <c r="G1760" s="774">
        <v>40264</v>
      </c>
      <c r="H1760" s="724">
        <f t="shared" ca="1" si="28"/>
        <v>10</v>
      </c>
      <c r="I1760" s="725" t="s">
        <v>1403</v>
      </c>
      <c r="J1760" s="721" t="s">
        <v>6624</v>
      </c>
      <c r="K1760" s="721" t="s">
        <v>6622</v>
      </c>
      <c r="L1760" s="726"/>
      <c r="M1760" s="726" t="s">
        <v>6426</v>
      </c>
      <c r="N1760" s="722" t="s">
        <v>5723</v>
      </c>
      <c r="O1760" s="721" t="s">
        <v>6640</v>
      </c>
      <c r="P1760" s="734" t="s">
        <v>5909</v>
      </c>
      <c r="Q1760" s="734" t="s">
        <v>5903</v>
      </c>
      <c r="R1760" t="s">
        <v>6964</v>
      </c>
    </row>
    <row r="1761" spans="1:18">
      <c r="A1761" s="721"/>
      <c r="B1761" s="721">
        <v>5</v>
      </c>
      <c r="C1761" s="722" t="s">
        <v>5912</v>
      </c>
      <c r="D1761" s="723" t="s">
        <v>16</v>
      </c>
      <c r="E1761" s="721" t="s">
        <v>254</v>
      </c>
      <c r="F1761" s="721" t="s">
        <v>22</v>
      </c>
      <c r="G1761" s="774">
        <v>41915</v>
      </c>
      <c r="H1761" s="724">
        <f t="shared" ca="1" si="28"/>
        <v>5</v>
      </c>
      <c r="I1761" s="725" t="s">
        <v>1403</v>
      </c>
      <c r="J1761" s="721" t="s">
        <v>6624</v>
      </c>
      <c r="K1761" s="721" t="s">
        <v>6622</v>
      </c>
      <c r="L1761" s="726"/>
      <c r="M1761" s="726" t="s">
        <v>6426</v>
      </c>
      <c r="N1761" s="722" t="s">
        <v>5723</v>
      </c>
      <c r="O1761" s="721" t="s">
        <v>6640</v>
      </c>
      <c r="P1761" s="727" t="s">
        <v>5911</v>
      </c>
      <c r="Q1761" s="734" t="s">
        <v>5903</v>
      </c>
      <c r="R1761" t="s">
        <v>6964</v>
      </c>
    </row>
    <row r="1762" spans="1:18">
      <c r="A1762" s="721">
        <v>490</v>
      </c>
      <c r="B1762" s="738">
        <v>1</v>
      </c>
      <c r="C1762" s="722" t="s">
        <v>5914</v>
      </c>
      <c r="D1762" s="723" t="s">
        <v>23</v>
      </c>
      <c r="E1762" s="721" t="s">
        <v>221</v>
      </c>
      <c r="F1762" s="721" t="s">
        <v>4916</v>
      </c>
      <c r="G1762" s="774">
        <v>32507</v>
      </c>
      <c r="H1762" s="724">
        <f t="shared" ca="1" si="28"/>
        <v>31</v>
      </c>
      <c r="I1762" s="725" t="s">
        <v>1403</v>
      </c>
      <c r="J1762" s="721" t="s">
        <v>241</v>
      </c>
      <c r="K1762" s="721" t="s">
        <v>165</v>
      </c>
      <c r="L1762" s="726"/>
      <c r="M1762" s="726" t="s">
        <v>6426</v>
      </c>
      <c r="N1762" s="722" t="s">
        <v>5723</v>
      </c>
      <c r="O1762" s="721" t="s">
        <v>222</v>
      </c>
      <c r="P1762" s="727" t="s">
        <v>5913</v>
      </c>
      <c r="Q1762" s="727" t="s">
        <v>5916</v>
      </c>
      <c r="R1762" t="s">
        <v>6964</v>
      </c>
    </row>
    <row r="1763" spans="1:18" s="622" customFormat="1">
      <c r="A1763" s="721"/>
      <c r="B1763" s="721">
        <v>2</v>
      </c>
      <c r="C1763" s="722" t="s">
        <v>5917</v>
      </c>
      <c r="D1763" s="723" t="s">
        <v>16</v>
      </c>
      <c r="E1763" s="721" t="s">
        <v>221</v>
      </c>
      <c r="F1763" s="738" t="s">
        <v>5225</v>
      </c>
      <c r="G1763" s="774">
        <v>34829</v>
      </c>
      <c r="H1763" s="724">
        <f t="shared" ca="1" si="28"/>
        <v>24</v>
      </c>
      <c r="I1763" s="725" t="s">
        <v>1403</v>
      </c>
      <c r="J1763" s="721" t="s">
        <v>258</v>
      </c>
      <c r="K1763" s="721" t="s">
        <v>6621</v>
      </c>
      <c r="L1763" s="726"/>
      <c r="M1763" s="726" t="s">
        <v>6426</v>
      </c>
      <c r="N1763" s="722" t="s">
        <v>5723</v>
      </c>
      <c r="O1763" s="721" t="s">
        <v>245</v>
      </c>
      <c r="P1763" s="727" t="s">
        <v>5265</v>
      </c>
      <c r="Q1763" s="727" t="s">
        <v>5916</v>
      </c>
      <c r="R1763" t="s">
        <v>6964</v>
      </c>
    </row>
    <row r="1764" spans="1:18">
      <c r="A1764" s="721"/>
      <c r="B1764" s="721">
        <v>3</v>
      </c>
      <c r="C1764" s="722" t="s">
        <v>5919</v>
      </c>
      <c r="D1764" s="723" t="s">
        <v>23</v>
      </c>
      <c r="E1764" s="721" t="s">
        <v>254</v>
      </c>
      <c r="F1764" s="738" t="s">
        <v>1227</v>
      </c>
      <c r="G1764" s="774">
        <v>42346</v>
      </c>
      <c r="H1764" s="724">
        <f t="shared" ca="1" si="28"/>
        <v>4</v>
      </c>
      <c r="I1764" s="725" t="s">
        <v>1403</v>
      </c>
      <c r="J1764" s="721" t="s">
        <v>6624</v>
      </c>
      <c r="K1764" s="721" t="s">
        <v>6622</v>
      </c>
      <c r="L1764" s="726"/>
      <c r="M1764" s="726" t="s">
        <v>6426</v>
      </c>
      <c r="N1764" s="722" t="s">
        <v>5723</v>
      </c>
      <c r="O1764" s="721" t="s">
        <v>6640</v>
      </c>
      <c r="P1764" s="727" t="s">
        <v>5918</v>
      </c>
      <c r="Q1764" s="727" t="s">
        <v>5916</v>
      </c>
      <c r="R1764" t="s">
        <v>6964</v>
      </c>
    </row>
    <row r="1765" spans="1:18">
      <c r="A1765" s="721"/>
      <c r="B1765" s="721">
        <v>4</v>
      </c>
      <c r="C1765" s="722" t="s">
        <v>5588</v>
      </c>
      <c r="D1765" s="723" t="s">
        <v>16</v>
      </c>
      <c r="E1765" s="721" t="s">
        <v>2634</v>
      </c>
      <c r="F1765" s="721" t="s">
        <v>4916</v>
      </c>
      <c r="G1765" s="774">
        <v>14733</v>
      </c>
      <c r="H1765" s="724">
        <f t="shared" ca="1" si="28"/>
        <v>79</v>
      </c>
      <c r="I1765" s="725" t="s">
        <v>1403</v>
      </c>
      <c r="J1765" s="721" t="s">
        <v>241</v>
      </c>
      <c r="K1765" s="721" t="s">
        <v>6621</v>
      </c>
      <c r="L1765" s="726"/>
      <c r="M1765" s="726" t="s">
        <v>6426</v>
      </c>
      <c r="N1765" s="722" t="s">
        <v>5723</v>
      </c>
      <c r="O1765" s="721" t="s">
        <v>1261</v>
      </c>
      <c r="P1765" s="727" t="s">
        <v>5921</v>
      </c>
      <c r="Q1765" s="727" t="s">
        <v>5916</v>
      </c>
      <c r="R1765" t="s">
        <v>6964</v>
      </c>
    </row>
    <row r="1766" spans="1:18">
      <c r="A1766" s="721">
        <v>491</v>
      </c>
      <c r="B1766" s="721">
        <v>1</v>
      </c>
      <c r="C1766" s="722" t="s">
        <v>5926</v>
      </c>
      <c r="D1766" s="723" t="s">
        <v>23</v>
      </c>
      <c r="E1766" s="721" t="s">
        <v>221</v>
      </c>
      <c r="F1766" s="721" t="s">
        <v>452</v>
      </c>
      <c r="G1766" s="774">
        <v>29443</v>
      </c>
      <c r="H1766" s="724">
        <f t="shared" ca="1" si="28"/>
        <v>39</v>
      </c>
      <c r="I1766" s="725" t="s">
        <v>1403</v>
      </c>
      <c r="J1766" s="721" t="s">
        <v>241</v>
      </c>
      <c r="K1766" s="721" t="s">
        <v>165</v>
      </c>
      <c r="L1766" s="726"/>
      <c r="M1766" s="726" t="s">
        <v>6426</v>
      </c>
      <c r="N1766" s="722" t="s">
        <v>5723</v>
      </c>
      <c r="O1766" s="721" t="s">
        <v>222</v>
      </c>
      <c r="P1766" s="741" t="s">
        <v>5925</v>
      </c>
      <c r="Q1766" s="734" t="s">
        <v>5929</v>
      </c>
      <c r="R1766" t="s">
        <v>6964</v>
      </c>
    </row>
    <row r="1767" spans="1:18">
      <c r="A1767" s="721"/>
      <c r="B1767" s="721">
        <v>2</v>
      </c>
      <c r="C1767" s="722" t="s">
        <v>5931</v>
      </c>
      <c r="D1767" s="723" t="s">
        <v>16</v>
      </c>
      <c r="E1767" s="721" t="s">
        <v>221</v>
      </c>
      <c r="F1767" s="721" t="s">
        <v>452</v>
      </c>
      <c r="G1767" s="774">
        <v>29324</v>
      </c>
      <c r="H1767" s="724">
        <f t="shared" ca="1" si="28"/>
        <v>39</v>
      </c>
      <c r="I1767" s="725" t="s">
        <v>1403</v>
      </c>
      <c r="J1767" s="721" t="s">
        <v>267</v>
      </c>
      <c r="K1767" s="721" t="s">
        <v>6621</v>
      </c>
      <c r="L1767" s="726"/>
      <c r="M1767" s="726" t="s">
        <v>6426</v>
      </c>
      <c r="N1767" s="722" t="s">
        <v>5723</v>
      </c>
      <c r="O1767" s="721" t="s">
        <v>245</v>
      </c>
      <c r="P1767" s="741" t="s">
        <v>5930</v>
      </c>
      <c r="Q1767" s="734" t="s">
        <v>5929</v>
      </c>
      <c r="R1767" t="s">
        <v>6964</v>
      </c>
    </row>
    <row r="1768" spans="1:18">
      <c r="A1768" s="722"/>
      <c r="B1768" s="721">
        <v>3</v>
      </c>
      <c r="C1768" s="722" t="s">
        <v>5932</v>
      </c>
      <c r="D1768" s="723" t="s">
        <v>16</v>
      </c>
      <c r="E1768" s="721" t="s">
        <v>254</v>
      </c>
      <c r="F1768" s="721" t="s">
        <v>452</v>
      </c>
      <c r="G1768" s="774">
        <v>38138</v>
      </c>
      <c r="H1768" s="724">
        <f t="shared" ca="1" si="28"/>
        <v>15</v>
      </c>
      <c r="I1768" s="725" t="s">
        <v>1403</v>
      </c>
      <c r="J1768" s="721" t="s">
        <v>249</v>
      </c>
      <c r="K1768" s="721" t="s">
        <v>6623</v>
      </c>
      <c r="L1768" s="726"/>
      <c r="M1768" s="726" t="s">
        <v>6426</v>
      </c>
      <c r="N1768" s="722" t="s">
        <v>5723</v>
      </c>
      <c r="O1768" s="721" t="s">
        <v>6640</v>
      </c>
      <c r="P1768" s="832" t="str">
        <f>DAY(G1768)&amp;MONTH(G1768)&amp;YEAR(G1768)</f>
        <v>3152004</v>
      </c>
      <c r="Q1768" s="734" t="s">
        <v>5929</v>
      </c>
      <c r="R1768" t="s">
        <v>6964</v>
      </c>
    </row>
    <row r="1769" spans="1:18">
      <c r="A1769" s="721"/>
      <c r="B1769" s="721">
        <v>4</v>
      </c>
      <c r="C1769" s="722" t="s">
        <v>5933</v>
      </c>
      <c r="D1769" s="723" t="s">
        <v>23</v>
      </c>
      <c r="E1769" s="721" t="s">
        <v>254</v>
      </c>
      <c r="F1769" s="721" t="s">
        <v>452</v>
      </c>
      <c r="G1769" s="774">
        <v>39391</v>
      </c>
      <c r="H1769" s="724">
        <f t="shared" ca="1" si="28"/>
        <v>12</v>
      </c>
      <c r="I1769" s="725" t="s">
        <v>1403</v>
      </c>
      <c r="J1769" s="721" t="s">
        <v>249</v>
      </c>
      <c r="K1769" s="721" t="s">
        <v>6623</v>
      </c>
      <c r="L1769" s="726"/>
      <c r="M1769" s="726" t="s">
        <v>6426</v>
      </c>
      <c r="N1769" s="722" t="s">
        <v>5723</v>
      </c>
      <c r="O1769" s="721" t="s">
        <v>6640</v>
      </c>
      <c r="P1769" s="832" t="str">
        <f>DAY(G1769)&amp;MONTH(G1769)&amp;YEAR(G1769)</f>
        <v>5112007</v>
      </c>
      <c r="Q1769" s="734" t="s">
        <v>5929</v>
      </c>
      <c r="R1769" t="s">
        <v>6964</v>
      </c>
    </row>
    <row r="1770" spans="1:18">
      <c r="A1770" s="721">
        <v>492</v>
      </c>
      <c r="B1770" s="721">
        <v>1</v>
      </c>
      <c r="C1770" s="722" t="s">
        <v>6587</v>
      </c>
      <c r="D1770" s="723" t="s">
        <v>23</v>
      </c>
      <c r="E1770" s="721" t="s">
        <v>221</v>
      </c>
      <c r="F1770" s="721" t="s">
        <v>877</v>
      </c>
      <c r="G1770" s="774">
        <v>30599</v>
      </c>
      <c r="H1770" s="724">
        <f t="shared" ca="1" si="28"/>
        <v>36</v>
      </c>
      <c r="I1770" s="725" t="s">
        <v>1403</v>
      </c>
      <c r="J1770" s="721" t="s">
        <v>241</v>
      </c>
      <c r="K1770" s="721" t="s">
        <v>165</v>
      </c>
      <c r="L1770" s="726"/>
      <c r="M1770" s="726" t="s">
        <v>6426</v>
      </c>
      <c r="N1770" s="722" t="s">
        <v>5723</v>
      </c>
      <c r="O1770" s="721" t="s">
        <v>222</v>
      </c>
      <c r="P1770" s="832"/>
      <c r="Q1770" s="734"/>
      <c r="R1770" t="s">
        <v>6964</v>
      </c>
    </row>
    <row r="1771" spans="1:18">
      <c r="A1771" s="721"/>
      <c r="B1771" s="721">
        <v>2</v>
      </c>
      <c r="C1771" s="722" t="s">
        <v>1292</v>
      </c>
      <c r="D1771" s="723" t="s">
        <v>16</v>
      </c>
      <c r="E1771" s="721" t="s">
        <v>221</v>
      </c>
      <c r="F1771" s="721"/>
      <c r="G1771" s="774"/>
      <c r="H1771" s="724"/>
      <c r="I1771" s="725"/>
      <c r="J1771" s="721" t="s">
        <v>241</v>
      </c>
      <c r="K1771" s="721" t="s">
        <v>6621</v>
      </c>
      <c r="L1771" s="726"/>
      <c r="M1771" s="726" t="s">
        <v>6426</v>
      </c>
      <c r="N1771" s="722" t="s">
        <v>5723</v>
      </c>
      <c r="O1771" s="721" t="s">
        <v>245</v>
      </c>
      <c r="P1771" s="832"/>
      <c r="Q1771" s="734"/>
      <c r="R1771" t="s">
        <v>6964</v>
      </c>
    </row>
    <row r="1772" spans="1:18" s="884" customFormat="1">
      <c r="A1772" s="915">
        <v>493</v>
      </c>
      <c r="B1772" s="808">
        <v>1</v>
      </c>
      <c r="C1772" s="808" t="s">
        <v>5936</v>
      </c>
      <c r="D1772" s="907" t="s">
        <v>23</v>
      </c>
      <c r="E1772" s="808" t="s">
        <v>221</v>
      </c>
      <c r="F1772" s="808" t="s">
        <v>22</v>
      </c>
      <c r="G1772" s="908">
        <v>23807</v>
      </c>
      <c r="H1772" s="909">
        <f t="shared" ca="1" si="28"/>
        <v>55</v>
      </c>
      <c r="I1772" s="907" t="s">
        <v>1403</v>
      </c>
      <c r="J1772" s="808" t="s">
        <v>241</v>
      </c>
      <c r="K1772" s="808" t="s">
        <v>165</v>
      </c>
      <c r="L1772" s="910"/>
      <c r="M1772" s="910" t="s">
        <v>6426</v>
      </c>
      <c r="N1772" s="808" t="s">
        <v>5940</v>
      </c>
      <c r="O1772" s="808" t="s">
        <v>222</v>
      </c>
      <c r="P1772" s="808" t="s">
        <v>5935</v>
      </c>
      <c r="Q1772" s="808" t="s">
        <v>5939</v>
      </c>
      <c r="R1772" s="884" t="s">
        <v>6964</v>
      </c>
    </row>
    <row r="1773" spans="1:18">
      <c r="A1773" s="721"/>
      <c r="B1773" s="721">
        <v>2</v>
      </c>
      <c r="C1773" s="722" t="s">
        <v>5944</v>
      </c>
      <c r="D1773" s="723" t="s">
        <v>16</v>
      </c>
      <c r="E1773" s="721" t="s">
        <v>221</v>
      </c>
      <c r="F1773" s="721" t="s">
        <v>22</v>
      </c>
      <c r="G1773" s="774">
        <v>24657</v>
      </c>
      <c r="H1773" s="724">
        <f t="shared" ca="1" si="28"/>
        <v>52</v>
      </c>
      <c r="I1773" s="725" t="s">
        <v>1403</v>
      </c>
      <c r="J1773" s="721" t="s">
        <v>241</v>
      </c>
      <c r="K1773" s="721" t="s">
        <v>6621</v>
      </c>
      <c r="L1773" s="726"/>
      <c r="M1773" s="726" t="s">
        <v>6426</v>
      </c>
      <c r="N1773" s="722" t="s">
        <v>5940</v>
      </c>
      <c r="O1773" s="721" t="s">
        <v>245</v>
      </c>
      <c r="P1773" s="722" t="s">
        <v>5943</v>
      </c>
      <c r="Q1773" s="722" t="s">
        <v>5939</v>
      </c>
      <c r="R1773" t="s">
        <v>6964</v>
      </c>
    </row>
    <row r="1774" spans="1:18">
      <c r="A1774" s="721"/>
      <c r="B1774" s="721">
        <v>3</v>
      </c>
      <c r="C1774" s="722" t="s">
        <v>5947</v>
      </c>
      <c r="D1774" s="723" t="s">
        <v>23</v>
      </c>
      <c r="E1774" s="721" t="s">
        <v>254</v>
      </c>
      <c r="F1774" s="721" t="s">
        <v>22</v>
      </c>
      <c r="G1774" s="774">
        <v>33059</v>
      </c>
      <c r="H1774" s="724">
        <f t="shared" ca="1" si="28"/>
        <v>29</v>
      </c>
      <c r="I1774" s="725" t="s">
        <v>1403</v>
      </c>
      <c r="J1774" s="721" t="s">
        <v>241</v>
      </c>
      <c r="K1774" s="721" t="s">
        <v>165</v>
      </c>
      <c r="L1774" s="726"/>
      <c r="M1774" s="726" t="s">
        <v>6426</v>
      </c>
      <c r="N1774" s="722" t="s">
        <v>5940</v>
      </c>
      <c r="O1774" s="721" t="s">
        <v>6640</v>
      </c>
      <c r="P1774" s="722" t="s">
        <v>5946</v>
      </c>
      <c r="Q1774" s="722" t="s">
        <v>5939</v>
      </c>
      <c r="R1774" t="s">
        <v>6964</v>
      </c>
    </row>
    <row r="1775" spans="1:18">
      <c r="A1775" s="721"/>
      <c r="B1775" s="733">
        <v>4</v>
      </c>
      <c r="C1775" s="722" t="s">
        <v>5949</v>
      </c>
      <c r="D1775" s="723" t="s">
        <v>16</v>
      </c>
      <c r="E1775" s="721" t="s">
        <v>254</v>
      </c>
      <c r="F1775" s="721" t="s">
        <v>22</v>
      </c>
      <c r="G1775" s="774">
        <v>35701</v>
      </c>
      <c r="H1775" s="724">
        <f t="shared" ca="1" si="28"/>
        <v>22</v>
      </c>
      <c r="I1775" s="725" t="s">
        <v>1403</v>
      </c>
      <c r="J1775" s="721" t="s">
        <v>241</v>
      </c>
      <c r="K1775" s="721" t="s">
        <v>6623</v>
      </c>
      <c r="L1775" s="726"/>
      <c r="M1775" s="726" t="s">
        <v>6426</v>
      </c>
      <c r="N1775" s="722" t="s">
        <v>5940</v>
      </c>
      <c r="O1775" s="721" t="s">
        <v>6640</v>
      </c>
      <c r="P1775" s="722" t="s">
        <v>5948</v>
      </c>
      <c r="Q1775" s="722" t="s">
        <v>5939</v>
      </c>
      <c r="R1775" t="s">
        <v>6964</v>
      </c>
    </row>
    <row r="1776" spans="1:18">
      <c r="A1776" s="721">
        <v>494</v>
      </c>
      <c r="B1776" s="721">
        <v>1</v>
      </c>
      <c r="C1776" s="722" t="s">
        <v>5965</v>
      </c>
      <c r="D1776" s="723" t="s">
        <v>23</v>
      </c>
      <c r="E1776" s="721" t="s">
        <v>221</v>
      </c>
      <c r="F1776" s="721" t="s">
        <v>337</v>
      </c>
      <c r="G1776" s="774">
        <v>27474</v>
      </c>
      <c r="H1776" s="724">
        <f t="shared" ca="1" si="28"/>
        <v>45</v>
      </c>
      <c r="I1776" s="725" t="s">
        <v>1403</v>
      </c>
      <c r="J1776" s="721" t="s">
        <v>241</v>
      </c>
      <c r="K1776" s="721" t="s">
        <v>165</v>
      </c>
      <c r="L1776" s="726"/>
      <c r="M1776" s="726" t="s">
        <v>6426</v>
      </c>
      <c r="N1776" s="722" t="s">
        <v>5940</v>
      </c>
      <c r="O1776" s="721" t="s">
        <v>222</v>
      </c>
      <c r="P1776" s="722" t="s">
        <v>5964</v>
      </c>
      <c r="Q1776" s="727" t="s">
        <v>5966</v>
      </c>
      <c r="R1776" t="s">
        <v>6964</v>
      </c>
    </row>
    <row r="1777" spans="1:18">
      <c r="A1777" s="721"/>
      <c r="B1777" s="721">
        <v>2</v>
      </c>
      <c r="C1777" s="722" t="s">
        <v>5969</v>
      </c>
      <c r="D1777" s="723" t="s">
        <v>16</v>
      </c>
      <c r="E1777" s="721" t="s">
        <v>221</v>
      </c>
      <c r="F1777" s="721" t="s">
        <v>5970</v>
      </c>
      <c r="G1777" s="774">
        <v>28524</v>
      </c>
      <c r="H1777" s="724">
        <f t="shared" ca="1" si="28"/>
        <v>42</v>
      </c>
      <c r="I1777" s="725" t="s">
        <v>1403</v>
      </c>
      <c r="J1777" s="721" t="s">
        <v>241</v>
      </c>
      <c r="K1777" s="721" t="s">
        <v>6621</v>
      </c>
      <c r="L1777" s="726"/>
      <c r="M1777" s="726" t="s">
        <v>6426</v>
      </c>
      <c r="N1777" s="722" t="s">
        <v>5940</v>
      </c>
      <c r="O1777" s="721" t="s">
        <v>245</v>
      </c>
      <c r="P1777" s="722" t="s">
        <v>5968</v>
      </c>
      <c r="Q1777" s="727" t="s">
        <v>5966</v>
      </c>
      <c r="R1777" t="s">
        <v>6964</v>
      </c>
    </row>
    <row r="1778" spans="1:18">
      <c r="A1778" s="721"/>
      <c r="B1778" s="721">
        <v>3</v>
      </c>
      <c r="C1778" s="722" t="s">
        <v>5974</v>
      </c>
      <c r="D1778" s="723" t="s">
        <v>16</v>
      </c>
      <c r="E1778" s="721" t="s">
        <v>254</v>
      </c>
      <c r="F1778" s="721" t="s">
        <v>337</v>
      </c>
      <c r="G1778" s="774">
        <v>36906</v>
      </c>
      <c r="H1778" s="724">
        <f t="shared" ca="1" si="28"/>
        <v>19</v>
      </c>
      <c r="I1778" s="725" t="s">
        <v>1403</v>
      </c>
      <c r="J1778" s="721" t="s">
        <v>262</v>
      </c>
      <c r="K1778" s="721" t="s">
        <v>6623</v>
      </c>
      <c r="L1778" s="726"/>
      <c r="M1778" s="726" t="s">
        <v>6426</v>
      </c>
      <c r="N1778" s="722" t="s">
        <v>5940</v>
      </c>
      <c r="O1778" s="721" t="s">
        <v>6640</v>
      </c>
      <c r="P1778" s="722" t="s">
        <v>5973</v>
      </c>
      <c r="Q1778" s="727" t="s">
        <v>5966</v>
      </c>
      <c r="R1778" t="s">
        <v>6964</v>
      </c>
    </row>
    <row r="1779" spans="1:18">
      <c r="A1779" s="721"/>
      <c r="B1779" s="721">
        <v>4</v>
      </c>
      <c r="C1779" s="722" t="s">
        <v>5977</v>
      </c>
      <c r="D1779" s="723" t="s">
        <v>23</v>
      </c>
      <c r="E1779" s="721" t="s">
        <v>254</v>
      </c>
      <c r="F1779" s="721" t="s">
        <v>229</v>
      </c>
      <c r="G1779" s="774">
        <v>41393</v>
      </c>
      <c r="H1779" s="724">
        <f t="shared" ca="1" si="28"/>
        <v>6</v>
      </c>
      <c r="I1779" s="725" t="s">
        <v>1403</v>
      </c>
      <c r="J1779" s="721" t="s">
        <v>6624</v>
      </c>
      <c r="K1779" s="721" t="s">
        <v>6622</v>
      </c>
      <c r="L1779" s="726"/>
      <c r="M1779" s="726" t="s">
        <v>6426</v>
      </c>
      <c r="N1779" s="722" t="s">
        <v>5940</v>
      </c>
      <c r="O1779" s="721" t="s">
        <v>6640</v>
      </c>
      <c r="P1779" s="727" t="s">
        <v>5976</v>
      </c>
      <c r="Q1779" s="727" t="s">
        <v>5966</v>
      </c>
      <c r="R1779" t="s">
        <v>6964</v>
      </c>
    </row>
    <row r="1780" spans="1:18">
      <c r="A1780" s="721">
        <v>495</v>
      </c>
      <c r="B1780" s="721">
        <v>1</v>
      </c>
      <c r="C1780" s="722" t="s">
        <v>5979</v>
      </c>
      <c r="D1780" s="723" t="s">
        <v>23</v>
      </c>
      <c r="E1780" s="721" t="s">
        <v>221</v>
      </c>
      <c r="F1780" s="721" t="s">
        <v>877</v>
      </c>
      <c r="G1780" s="774">
        <v>22468</v>
      </c>
      <c r="H1780" s="724">
        <f t="shared" ca="1" si="28"/>
        <v>58</v>
      </c>
      <c r="I1780" s="725" t="s">
        <v>1403</v>
      </c>
      <c r="J1780" s="721" t="s">
        <v>241</v>
      </c>
      <c r="K1780" s="721" t="s">
        <v>165</v>
      </c>
      <c r="L1780" s="726"/>
      <c r="M1780" s="726" t="s">
        <v>6426</v>
      </c>
      <c r="N1780" s="722" t="s">
        <v>5940</v>
      </c>
      <c r="O1780" s="721" t="s">
        <v>222</v>
      </c>
      <c r="P1780" s="722" t="s">
        <v>5978</v>
      </c>
      <c r="Q1780" s="722" t="s">
        <v>5982</v>
      </c>
      <c r="R1780" t="s">
        <v>6964</v>
      </c>
    </row>
    <row r="1781" spans="1:18">
      <c r="A1781" s="721"/>
      <c r="B1781" s="721">
        <v>2</v>
      </c>
      <c r="C1781" s="722" t="s">
        <v>5863</v>
      </c>
      <c r="D1781" s="723" t="s">
        <v>16</v>
      </c>
      <c r="E1781" s="721" t="s">
        <v>221</v>
      </c>
      <c r="F1781" s="721" t="s">
        <v>877</v>
      </c>
      <c r="G1781" s="774">
        <v>23021</v>
      </c>
      <c r="H1781" s="724">
        <f t="shared" ca="1" si="28"/>
        <v>57</v>
      </c>
      <c r="I1781" s="725" t="s">
        <v>1403</v>
      </c>
      <c r="J1781" s="721" t="s">
        <v>241</v>
      </c>
      <c r="K1781" s="721" t="s">
        <v>6621</v>
      </c>
      <c r="L1781" s="726"/>
      <c r="M1781" s="726" t="s">
        <v>6426</v>
      </c>
      <c r="N1781" s="722" t="s">
        <v>5940</v>
      </c>
      <c r="O1781" s="721" t="s">
        <v>245</v>
      </c>
      <c r="P1781" s="722" t="s">
        <v>5983</v>
      </c>
      <c r="Q1781" s="722" t="s">
        <v>5982</v>
      </c>
      <c r="R1781" t="s">
        <v>6964</v>
      </c>
    </row>
    <row r="1782" spans="1:18">
      <c r="A1782" s="721"/>
      <c r="B1782" s="721">
        <v>3</v>
      </c>
      <c r="C1782" s="722" t="s">
        <v>5986</v>
      </c>
      <c r="D1782" s="723" t="s">
        <v>16</v>
      </c>
      <c r="E1782" s="721" t="s">
        <v>254</v>
      </c>
      <c r="F1782" s="721" t="s">
        <v>1227</v>
      </c>
      <c r="G1782" s="774">
        <v>41086</v>
      </c>
      <c r="H1782" s="724">
        <f t="shared" ca="1" si="28"/>
        <v>7</v>
      </c>
      <c r="I1782" s="725" t="s">
        <v>1403</v>
      </c>
      <c r="J1782" s="721" t="s">
        <v>6624</v>
      </c>
      <c r="K1782" s="721" t="s">
        <v>6622</v>
      </c>
      <c r="L1782" s="726"/>
      <c r="M1782" s="726" t="s">
        <v>6426</v>
      </c>
      <c r="N1782" s="722" t="s">
        <v>5987</v>
      </c>
      <c r="O1782" s="721" t="s">
        <v>6640</v>
      </c>
      <c r="P1782" s="734" t="s">
        <v>5985</v>
      </c>
      <c r="Q1782" s="722" t="s">
        <v>5982</v>
      </c>
      <c r="R1782" t="s">
        <v>6964</v>
      </c>
    </row>
    <row r="1783" spans="1:18">
      <c r="A1783" s="721">
        <v>496</v>
      </c>
      <c r="B1783" s="721">
        <v>1</v>
      </c>
      <c r="C1783" s="722" t="s">
        <v>5989</v>
      </c>
      <c r="D1783" s="723" t="s">
        <v>16</v>
      </c>
      <c r="E1783" s="721" t="s">
        <v>221</v>
      </c>
      <c r="F1783" s="721" t="s">
        <v>2933</v>
      </c>
      <c r="G1783" s="774">
        <v>21621</v>
      </c>
      <c r="H1783" s="724">
        <f t="shared" ca="1" si="28"/>
        <v>61</v>
      </c>
      <c r="I1783" s="725" t="s">
        <v>1403</v>
      </c>
      <c r="J1783" s="721" t="s">
        <v>241</v>
      </c>
      <c r="K1783" s="721" t="s">
        <v>6621</v>
      </c>
      <c r="L1783" s="726"/>
      <c r="M1783" s="726" t="s">
        <v>6426</v>
      </c>
      <c r="N1783" s="722" t="s">
        <v>5940</v>
      </c>
      <c r="O1783" s="721" t="s">
        <v>222</v>
      </c>
      <c r="P1783" s="722" t="s">
        <v>5988</v>
      </c>
      <c r="Q1783" s="722" t="s">
        <v>5992</v>
      </c>
      <c r="R1783" t="s">
        <v>6964</v>
      </c>
    </row>
    <row r="1784" spans="1:18">
      <c r="A1784" s="721"/>
      <c r="B1784" s="721">
        <v>2</v>
      </c>
      <c r="C1784" s="722" t="s">
        <v>5994</v>
      </c>
      <c r="D1784" s="723" t="s">
        <v>23</v>
      </c>
      <c r="E1784" s="721" t="s">
        <v>254</v>
      </c>
      <c r="F1784" s="721" t="s">
        <v>22</v>
      </c>
      <c r="G1784" s="774">
        <v>34470</v>
      </c>
      <c r="H1784" s="724">
        <f t="shared" ca="1" si="28"/>
        <v>25</v>
      </c>
      <c r="I1784" s="725" t="s">
        <v>1403</v>
      </c>
      <c r="J1784" s="721" t="s">
        <v>258</v>
      </c>
      <c r="K1784" s="721" t="s">
        <v>6623</v>
      </c>
      <c r="L1784" s="726"/>
      <c r="M1784" s="726" t="s">
        <v>6426</v>
      </c>
      <c r="N1784" s="722" t="s">
        <v>5940</v>
      </c>
      <c r="O1784" s="721" t="s">
        <v>6640</v>
      </c>
      <c r="P1784" s="722" t="s">
        <v>5993</v>
      </c>
      <c r="Q1784" s="722" t="s">
        <v>5992</v>
      </c>
      <c r="R1784" t="s">
        <v>6964</v>
      </c>
    </row>
    <row r="1785" spans="1:18">
      <c r="A1785" s="721">
        <v>497</v>
      </c>
      <c r="B1785" s="721">
        <v>1</v>
      </c>
      <c r="C1785" s="722" t="s">
        <v>5997</v>
      </c>
      <c r="D1785" s="723" t="s">
        <v>23</v>
      </c>
      <c r="E1785" s="721" t="s">
        <v>221</v>
      </c>
      <c r="F1785" s="721" t="s">
        <v>244</v>
      </c>
      <c r="G1785" s="774">
        <v>31355</v>
      </c>
      <c r="H1785" s="724">
        <f t="shared" ca="1" si="28"/>
        <v>34</v>
      </c>
      <c r="I1785" s="725" t="s">
        <v>1403</v>
      </c>
      <c r="J1785" s="721" t="s">
        <v>241</v>
      </c>
      <c r="K1785" s="721" t="s">
        <v>165</v>
      </c>
      <c r="L1785" s="726"/>
      <c r="M1785" s="726" t="s">
        <v>6426</v>
      </c>
      <c r="N1785" s="722" t="s">
        <v>5940</v>
      </c>
      <c r="O1785" s="721" t="s">
        <v>222</v>
      </c>
      <c r="P1785" s="722" t="s">
        <v>5996</v>
      </c>
      <c r="Q1785" s="722" t="s">
        <v>5999</v>
      </c>
      <c r="R1785" t="s">
        <v>6964</v>
      </c>
    </row>
    <row r="1786" spans="1:18">
      <c r="A1786" s="721"/>
      <c r="B1786" s="721">
        <v>2</v>
      </c>
      <c r="C1786" s="722" t="s">
        <v>3405</v>
      </c>
      <c r="D1786" s="723" t="s">
        <v>16</v>
      </c>
      <c r="E1786" s="721" t="s">
        <v>221</v>
      </c>
      <c r="F1786" s="721" t="s">
        <v>244</v>
      </c>
      <c r="G1786" s="774">
        <v>31488</v>
      </c>
      <c r="H1786" s="724">
        <f t="shared" ca="1" si="28"/>
        <v>34</v>
      </c>
      <c r="I1786" s="725" t="s">
        <v>1403</v>
      </c>
      <c r="J1786" s="721" t="s">
        <v>241</v>
      </c>
      <c r="K1786" s="721" t="s">
        <v>6621</v>
      </c>
      <c r="L1786" s="726"/>
      <c r="M1786" s="726" t="s">
        <v>6426</v>
      </c>
      <c r="N1786" s="722" t="s">
        <v>5940</v>
      </c>
      <c r="O1786" s="721" t="s">
        <v>245</v>
      </c>
      <c r="P1786" s="722" t="s">
        <v>6000</v>
      </c>
      <c r="Q1786" s="722" t="s">
        <v>5999</v>
      </c>
      <c r="R1786" t="s">
        <v>6964</v>
      </c>
    </row>
    <row r="1787" spans="1:18">
      <c r="A1787" s="721"/>
      <c r="B1787" s="721">
        <v>3</v>
      </c>
      <c r="C1787" s="722" t="s">
        <v>6003</v>
      </c>
      <c r="D1787" s="723" t="s">
        <v>23</v>
      </c>
      <c r="E1787" s="721" t="s">
        <v>254</v>
      </c>
      <c r="F1787" s="721" t="s">
        <v>230</v>
      </c>
      <c r="G1787" s="774">
        <v>38802</v>
      </c>
      <c r="H1787" s="724">
        <f t="shared" ca="1" si="28"/>
        <v>14</v>
      </c>
      <c r="I1787" s="725" t="s">
        <v>1403</v>
      </c>
      <c r="J1787" s="721" t="s">
        <v>249</v>
      </c>
      <c r="K1787" s="721" t="s">
        <v>6623</v>
      </c>
      <c r="L1787" s="726"/>
      <c r="M1787" s="726" t="s">
        <v>6426</v>
      </c>
      <c r="N1787" s="722" t="s">
        <v>5940</v>
      </c>
      <c r="O1787" s="721" t="s">
        <v>6640</v>
      </c>
      <c r="P1787" s="722" t="s">
        <v>6002</v>
      </c>
      <c r="Q1787" s="722" t="s">
        <v>5999</v>
      </c>
      <c r="R1787" t="s">
        <v>6964</v>
      </c>
    </row>
    <row r="1788" spans="1:18">
      <c r="A1788" s="721"/>
      <c r="B1788" s="721">
        <v>4</v>
      </c>
      <c r="C1788" s="722" t="s">
        <v>6005</v>
      </c>
      <c r="D1788" s="723" t="s">
        <v>16</v>
      </c>
      <c r="E1788" s="721" t="s">
        <v>254</v>
      </c>
      <c r="F1788" s="721" t="s">
        <v>230</v>
      </c>
      <c r="G1788" s="774">
        <v>40179</v>
      </c>
      <c r="H1788" s="724">
        <f t="shared" ca="1" si="28"/>
        <v>10</v>
      </c>
      <c r="I1788" s="725" t="s">
        <v>1403</v>
      </c>
      <c r="J1788" s="721" t="s">
        <v>6624</v>
      </c>
      <c r="K1788" s="721" t="s">
        <v>6622</v>
      </c>
      <c r="L1788" s="726"/>
      <c r="M1788" s="726" t="s">
        <v>6426</v>
      </c>
      <c r="N1788" s="722" t="s">
        <v>5940</v>
      </c>
      <c r="O1788" s="721" t="s">
        <v>6640</v>
      </c>
      <c r="P1788" s="734" t="s">
        <v>6004</v>
      </c>
      <c r="Q1788" s="722" t="s">
        <v>5999</v>
      </c>
      <c r="R1788" t="s">
        <v>6964</v>
      </c>
    </row>
    <row r="1789" spans="1:18">
      <c r="A1789" s="721">
        <v>498</v>
      </c>
      <c r="B1789" s="721">
        <v>1</v>
      </c>
      <c r="C1789" s="722" t="s">
        <v>6007</v>
      </c>
      <c r="D1789" s="723" t="s">
        <v>23</v>
      </c>
      <c r="E1789" s="721" t="s">
        <v>221</v>
      </c>
      <c r="F1789" s="721" t="s">
        <v>2933</v>
      </c>
      <c r="G1789" s="774">
        <v>27458</v>
      </c>
      <c r="H1789" s="724">
        <f t="shared" ca="1" si="28"/>
        <v>45</v>
      </c>
      <c r="I1789" s="725" t="s">
        <v>1403</v>
      </c>
      <c r="J1789" s="721" t="s">
        <v>241</v>
      </c>
      <c r="K1789" s="721" t="s">
        <v>1660</v>
      </c>
      <c r="L1789" s="726"/>
      <c r="M1789" s="726" t="s">
        <v>6426</v>
      </c>
      <c r="N1789" s="722" t="s">
        <v>5940</v>
      </c>
      <c r="O1789" s="721" t="s">
        <v>222</v>
      </c>
      <c r="P1789" s="722" t="s">
        <v>6006</v>
      </c>
      <c r="Q1789" s="722" t="s">
        <v>6010</v>
      </c>
      <c r="R1789" t="s">
        <v>6964</v>
      </c>
    </row>
    <row r="1790" spans="1:18">
      <c r="A1790" s="721"/>
      <c r="B1790" s="721">
        <v>2</v>
      </c>
      <c r="C1790" s="722" t="s">
        <v>6012</v>
      </c>
      <c r="D1790" s="723" t="s">
        <v>16</v>
      </c>
      <c r="E1790" s="721" t="s">
        <v>221</v>
      </c>
      <c r="F1790" s="721" t="s">
        <v>2933</v>
      </c>
      <c r="G1790" s="774">
        <v>26003</v>
      </c>
      <c r="H1790" s="724">
        <f t="shared" ca="1" si="28"/>
        <v>49</v>
      </c>
      <c r="I1790" s="725" t="s">
        <v>1403</v>
      </c>
      <c r="J1790" s="721" t="s">
        <v>241</v>
      </c>
      <c r="K1790" s="721" t="s">
        <v>6621</v>
      </c>
      <c r="L1790" s="726"/>
      <c r="M1790" s="726" t="s">
        <v>6426</v>
      </c>
      <c r="N1790" s="722" t="s">
        <v>5940</v>
      </c>
      <c r="O1790" s="721" t="s">
        <v>245</v>
      </c>
      <c r="P1790" s="722" t="s">
        <v>6011</v>
      </c>
      <c r="Q1790" s="722" t="s">
        <v>6010</v>
      </c>
      <c r="R1790" t="s">
        <v>6964</v>
      </c>
    </row>
    <row r="1791" spans="1:18">
      <c r="A1791" s="721"/>
      <c r="B1791" s="721">
        <v>3</v>
      </c>
      <c r="C1791" s="722" t="s">
        <v>6016</v>
      </c>
      <c r="D1791" s="723" t="s">
        <v>16</v>
      </c>
      <c r="E1791" s="721" t="s">
        <v>254</v>
      </c>
      <c r="F1791" s="721" t="s">
        <v>22</v>
      </c>
      <c r="G1791" s="774">
        <v>34633</v>
      </c>
      <c r="H1791" s="724">
        <f t="shared" ca="1" si="28"/>
        <v>25</v>
      </c>
      <c r="I1791" s="725" t="s">
        <v>1403</v>
      </c>
      <c r="J1791" s="721" t="s">
        <v>241</v>
      </c>
      <c r="K1791" s="721" t="s">
        <v>6622</v>
      </c>
      <c r="L1791" s="726"/>
      <c r="M1791" s="726" t="s">
        <v>6426</v>
      </c>
      <c r="N1791" s="722" t="s">
        <v>5940</v>
      </c>
      <c r="O1791" s="721" t="s">
        <v>6640</v>
      </c>
      <c r="P1791" s="722" t="s">
        <v>6015</v>
      </c>
      <c r="Q1791" s="722" t="s">
        <v>6010</v>
      </c>
      <c r="R1791" t="s">
        <v>6964</v>
      </c>
    </row>
    <row r="1792" spans="1:18">
      <c r="A1792" s="721"/>
      <c r="B1792" s="721">
        <v>4</v>
      </c>
      <c r="C1792" s="722" t="s">
        <v>6018</v>
      </c>
      <c r="D1792" s="723" t="s">
        <v>23</v>
      </c>
      <c r="E1792" s="721" t="s">
        <v>254</v>
      </c>
      <c r="F1792" s="721" t="s">
        <v>22</v>
      </c>
      <c r="G1792" s="774">
        <v>38488</v>
      </c>
      <c r="H1792" s="724">
        <f t="shared" ca="1" si="28"/>
        <v>14</v>
      </c>
      <c r="I1792" s="725" t="s">
        <v>1403</v>
      </c>
      <c r="J1792" s="721" t="s">
        <v>249</v>
      </c>
      <c r="K1792" s="721" t="s">
        <v>6623</v>
      </c>
      <c r="L1792" s="726"/>
      <c r="M1792" s="726" t="s">
        <v>6426</v>
      </c>
      <c r="N1792" s="722" t="s">
        <v>5940</v>
      </c>
      <c r="O1792" s="721" t="s">
        <v>6640</v>
      </c>
      <c r="P1792" s="722" t="s">
        <v>6017</v>
      </c>
      <c r="Q1792" s="722" t="s">
        <v>6010</v>
      </c>
      <c r="R1792" t="s">
        <v>6964</v>
      </c>
    </row>
    <row r="1793" spans="1:18">
      <c r="A1793" s="721">
        <v>499</v>
      </c>
      <c r="B1793" s="721">
        <v>1</v>
      </c>
      <c r="C1793" s="722" t="s">
        <v>6020</v>
      </c>
      <c r="D1793" s="723" t="s">
        <v>23</v>
      </c>
      <c r="E1793" s="721" t="s">
        <v>221</v>
      </c>
      <c r="F1793" s="721" t="s">
        <v>22</v>
      </c>
      <c r="G1793" s="774">
        <v>35413</v>
      </c>
      <c r="H1793" s="724">
        <f t="shared" ca="1" si="28"/>
        <v>23</v>
      </c>
      <c r="I1793" s="725" t="s">
        <v>1403</v>
      </c>
      <c r="J1793" s="721" t="s">
        <v>241</v>
      </c>
      <c r="K1793" s="721" t="s">
        <v>261</v>
      </c>
      <c r="L1793" s="726"/>
      <c r="M1793" s="726" t="s">
        <v>6426</v>
      </c>
      <c r="N1793" s="722" t="s">
        <v>5940</v>
      </c>
      <c r="O1793" s="721" t="s">
        <v>222</v>
      </c>
      <c r="P1793" s="722" t="s">
        <v>6019</v>
      </c>
      <c r="Q1793" s="727" t="s">
        <v>6021</v>
      </c>
      <c r="R1793" t="s">
        <v>6964</v>
      </c>
    </row>
    <row r="1794" spans="1:18">
      <c r="A1794" s="721"/>
      <c r="B1794" s="721">
        <v>2</v>
      </c>
      <c r="C1794" s="722" t="s">
        <v>6022</v>
      </c>
      <c r="D1794" s="723" t="s">
        <v>16</v>
      </c>
      <c r="E1794" s="738" t="s">
        <v>221</v>
      </c>
      <c r="F1794" s="738" t="s">
        <v>952</v>
      </c>
      <c r="G1794" s="774">
        <v>34646</v>
      </c>
      <c r="H1794" s="724">
        <f t="shared" ca="1" si="28"/>
        <v>25</v>
      </c>
      <c r="I1794" s="747" t="s">
        <v>1403</v>
      </c>
      <c r="J1794" s="738" t="s">
        <v>241</v>
      </c>
      <c r="K1794" s="738" t="s">
        <v>6621</v>
      </c>
      <c r="L1794" s="726"/>
      <c r="M1794" s="726" t="s">
        <v>6426</v>
      </c>
      <c r="N1794" s="722" t="s">
        <v>5987</v>
      </c>
      <c r="O1794" s="738" t="s">
        <v>245</v>
      </c>
      <c r="P1794" s="727" t="s">
        <v>6019</v>
      </c>
      <c r="Q1794" s="727" t="s">
        <v>6021</v>
      </c>
      <c r="R1794" t="s">
        <v>6964</v>
      </c>
    </row>
    <row r="1795" spans="1:18">
      <c r="A1795" s="721"/>
      <c r="B1795" s="721"/>
      <c r="C1795" s="722" t="s">
        <v>6026</v>
      </c>
      <c r="D1795" s="723" t="s">
        <v>23</v>
      </c>
      <c r="E1795" s="738" t="s">
        <v>254</v>
      </c>
      <c r="F1795" s="738" t="s">
        <v>230</v>
      </c>
      <c r="G1795" s="777">
        <v>42182</v>
      </c>
      <c r="H1795" s="724">
        <f t="shared" ca="1" si="28"/>
        <v>4</v>
      </c>
      <c r="I1795" s="747" t="s">
        <v>1403</v>
      </c>
      <c r="J1795" s="738" t="s">
        <v>6624</v>
      </c>
      <c r="K1795" s="738" t="s">
        <v>6622</v>
      </c>
      <c r="L1795" s="726"/>
      <c r="M1795" s="726" t="s">
        <v>6426</v>
      </c>
      <c r="N1795" s="722" t="s">
        <v>6028</v>
      </c>
      <c r="O1795" s="738" t="s">
        <v>6640</v>
      </c>
      <c r="P1795" s="727" t="s">
        <v>6025</v>
      </c>
      <c r="Q1795" s="727" t="s">
        <v>6021</v>
      </c>
      <c r="R1795" t="s">
        <v>6964</v>
      </c>
    </row>
    <row r="1796" spans="1:18">
      <c r="A1796" s="721">
        <v>500</v>
      </c>
      <c r="B1796" s="721">
        <v>1</v>
      </c>
      <c r="C1796" s="722" t="s">
        <v>6030</v>
      </c>
      <c r="D1796" s="723" t="s">
        <v>23</v>
      </c>
      <c r="E1796" s="721" t="s">
        <v>221</v>
      </c>
      <c r="F1796" s="721" t="s">
        <v>244</v>
      </c>
      <c r="G1796" s="774">
        <v>30230</v>
      </c>
      <c r="H1796" s="724">
        <f t="shared" ca="1" si="28"/>
        <v>37</v>
      </c>
      <c r="I1796" s="725" t="s">
        <v>1403</v>
      </c>
      <c r="J1796" s="721" t="s">
        <v>241</v>
      </c>
      <c r="K1796" s="721" t="s">
        <v>165</v>
      </c>
      <c r="L1796" s="726"/>
      <c r="M1796" s="726" t="s">
        <v>6426</v>
      </c>
      <c r="N1796" s="722" t="s">
        <v>5940</v>
      </c>
      <c r="O1796" s="721" t="s">
        <v>222</v>
      </c>
      <c r="P1796" s="722" t="s">
        <v>6029</v>
      </c>
      <c r="Q1796" s="722" t="s">
        <v>6031</v>
      </c>
      <c r="R1796" t="s">
        <v>6964</v>
      </c>
    </row>
    <row r="1797" spans="1:18">
      <c r="A1797" s="721"/>
      <c r="B1797" s="721">
        <v>2</v>
      </c>
      <c r="C1797" s="722" t="s">
        <v>6033</v>
      </c>
      <c r="D1797" s="723" t="s">
        <v>16</v>
      </c>
      <c r="E1797" s="721" t="s">
        <v>221</v>
      </c>
      <c r="F1797" s="721" t="s">
        <v>5244</v>
      </c>
      <c r="G1797" s="774">
        <v>30653</v>
      </c>
      <c r="H1797" s="724">
        <f t="shared" ref="H1797:H1858" ca="1" si="29">DATEDIF(G1797,TODAY(),"Y")</f>
        <v>36</v>
      </c>
      <c r="I1797" s="725" t="s">
        <v>1403</v>
      </c>
      <c r="J1797" s="721" t="s">
        <v>258</v>
      </c>
      <c r="K1797" s="721" t="s">
        <v>6621</v>
      </c>
      <c r="L1797" s="726"/>
      <c r="M1797" s="726" t="s">
        <v>6426</v>
      </c>
      <c r="N1797" s="722" t="s">
        <v>5940</v>
      </c>
      <c r="O1797" s="721" t="s">
        <v>245</v>
      </c>
      <c r="P1797" s="722" t="s">
        <v>6032</v>
      </c>
      <c r="Q1797" s="722" t="s">
        <v>6031</v>
      </c>
      <c r="R1797" t="s">
        <v>6964</v>
      </c>
    </row>
    <row r="1798" spans="1:18">
      <c r="A1798" s="721"/>
      <c r="B1798" s="721">
        <v>3</v>
      </c>
      <c r="C1798" s="722" t="s">
        <v>6037</v>
      </c>
      <c r="D1798" s="723" t="s">
        <v>23</v>
      </c>
      <c r="E1798" s="721" t="s">
        <v>254</v>
      </c>
      <c r="F1798" s="721" t="s">
        <v>230</v>
      </c>
      <c r="G1798" s="774">
        <v>38272</v>
      </c>
      <c r="H1798" s="724">
        <f t="shared" ca="1" si="29"/>
        <v>15</v>
      </c>
      <c r="I1798" s="725" t="s">
        <v>1403</v>
      </c>
      <c r="J1798" s="721" t="s">
        <v>249</v>
      </c>
      <c r="K1798" s="721" t="s">
        <v>6623</v>
      </c>
      <c r="L1798" s="726"/>
      <c r="M1798" s="726" t="s">
        <v>6426</v>
      </c>
      <c r="N1798" s="722" t="s">
        <v>5940</v>
      </c>
      <c r="O1798" s="721" t="s">
        <v>6640</v>
      </c>
      <c r="P1798" s="722" t="s">
        <v>6036</v>
      </c>
      <c r="Q1798" s="722" t="s">
        <v>6031</v>
      </c>
      <c r="R1798" t="s">
        <v>6964</v>
      </c>
    </row>
    <row r="1799" spans="1:18">
      <c r="A1799" s="721"/>
      <c r="B1799" s="721">
        <v>4</v>
      </c>
      <c r="C1799" s="722" t="s">
        <v>6039</v>
      </c>
      <c r="D1799" s="723" t="s">
        <v>16</v>
      </c>
      <c r="E1799" s="721" t="s">
        <v>254</v>
      </c>
      <c r="F1799" s="721" t="s">
        <v>230</v>
      </c>
      <c r="G1799" s="774">
        <v>39775</v>
      </c>
      <c r="H1799" s="724">
        <f t="shared" ca="1" si="29"/>
        <v>11</v>
      </c>
      <c r="I1799" s="725" t="s">
        <v>1403</v>
      </c>
      <c r="J1799" s="721" t="s">
        <v>249</v>
      </c>
      <c r="K1799" s="721" t="s">
        <v>6623</v>
      </c>
      <c r="L1799" s="726"/>
      <c r="M1799" s="726" t="s">
        <v>6426</v>
      </c>
      <c r="N1799" s="722" t="s">
        <v>5940</v>
      </c>
      <c r="O1799" s="721" t="s">
        <v>6640</v>
      </c>
      <c r="P1799" s="734" t="s">
        <v>6038</v>
      </c>
      <c r="Q1799" s="722" t="s">
        <v>6031</v>
      </c>
      <c r="R1799" t="s">
        <v>6964</v>
      </c>
    </row>
    <row r="1800" spans="1:18">
      <c r="A1800" s="721"/>
      <c r="B1800" s="721">
        <v>5</v>
      </c>
      <c r="C1800" s="722" t="s">
        <v>6041</v>
      </c>
      <c r="D1800" s="723" t="s">
        <v>23</v>
      </c>
      <c r="E1800" s="721" t="s">
        <v>254</v>
      </c>
      <c r="F1800" s="721" t="s">
        <v>376</v>
      </c>
      <c r="G1800" s="774">
        <v>31108</v>
      </c>
      <c r="H1800" s="724">
        <f t="shared" ca="1" si="29"/>
        <v>35</v>
      </c>
      <c r="I1800" s="725" t="s">
        <v>4508</v>
      </c>
      <c r="J1800" s="721" t="s">
        <v>241</v>
      </c>
      <c r="K1800" s="721" t="s">
        <v>165</v>
      </c>
      <c r="L1800" s="726"/>
      <c r="M1800" s="726" t="s">
        <v>6426</v>
      </c>
      <c r="N1800" s="722" t="s">
        <v>5940</v>
      </c>
      <c r="O1800" s="721" t="s">
        <v>1845</v>
      </c>
      <c r="P1800" s="734" t="s">
        <v>6040</v>
      </c>
      <c r="Q1800" s="722" t="s">
        <v>6031</v>
      </c>
      <c r="R1800" t="s">
        <v>6964</v>
      </c>
    </row>
    <row r="1801" spans="1:18">
      <c r="A1801" s="721"/>
      <c r="B1801" s="721">
        <v>6</v>
      </c>
      <c r="C1801" s="722" t="s">
        <v>6043</v>
      </c>
      <c r="D1801" s="723" t="s">
        <v>23</v>
      </c>
      <c r="E1801" s="721" t="s">
        <v>254</v>
      </c>
      <c r="F1801" s="721" t="s">
        <v>376</v>
      </c>
      <c r="G1801" s="774">
        <v>34075</v>
      </c>
      <c r="H1801" s="724">
        <f t="shared" ca="1" si="29"/>
        <v>26</v>
      </c>
      <c r="I1801" s="725" t="s">
        <v>4508</v>
      </c>
      <c r="J1801" s="721" t="s">
        <v>258</v>
      </c>
      <c r="K1801" s="721" t="s">
        <v>165</v>
      </c>
      <c r="L1801" s="726"/>
      <c r="M1801" s="726" t="s">
        <v>6426</v>
      </c>
      <c r="N1801" s="722" t="s">
        <v>5940</v>
      </c>
      <c r="O1801" s="721" t="s">
        <v>1845</v>
      </c>
      <c r="P1801" s="722" t="s">
        <v>6042</v>
      </c>
      <c r="Q1801" s="722" t="s">
        <v>6031</v>
      </c>
      <c r="R1801" t="s">
        <v>6964</v>
      </c>
    </row>
    <row r="1802" spans="1:18">
      <c r="A1802" s="721">
        <v>501</v>
      </c>
      <c r="B1802" s="721">
        <v>1</v>
      </c>
      <c r="C1802" s="722" t="s">
        <v>6045</v>
      </c>
      <c r="D1802" s="723" t="s">
        <v>23</v>
      </c>
      <c r="E1802" s="721" t="s">
        <v>221</v>
      </c>
      <c r="F1802" s="721" t="s">
        <v>376</v>
      </c>
      <c r="G1802" s="774">
        <v>23873</v>
      </c>
      <c r="H1802" s="724">
        <f t="shared" ca="1" si="29"/>
        <v>54</v>
      </c>
      <c r="I1802" s="725" t="s">
        <v>4508</v>
      </c>
      <c r="J1802" s="721" t="s">
        <v>241</v>
      </c>
      <c r="K1802" s="721" t="s">
        <v>165</v>
      </c>
      <c r="L1802" s="726"/>
      <c r="M1802" s="726" t="s">
        <v>6426</v>
      </c>
      <c r="N1802" s="722" t="s">
        <v>5940</v>
      </c>
      <c r="O1802" s="721" t="s">
        <v>222</v>
      </c>
      <c r="P1802" s="722" t="s">
        <v>6044</v>
      </c>
      <c r="Q1802" s="722" t="s">
        <v>6048</v>
      </c>
      <c r="R1802" t="s">
        <v>6964</v>
      </c>
    </row>
    <row r="1803" spans="1:18">
      <c r="A1803" s="721"/>
      <c r="B1803" s="721">
        <v>2</v>
      </c>
      <c r="C1803" s="722" t="s">
        <v>6050</v>
      </c>
      <c r="D1803" s="723" t="s">
        <v>16</v>
      </c>
      <c r="E1803" s="721" t="s">
        <v>221</v>
      </c>
      <c r="F1803" s="721" t="s">
        <v>376</v>
      </c>
      <c r="G1803" s="774">
        <v>25354</v>
      </c>
      <c r="H1803" s="724">
        <f t="shared" ca="1" si="29"/>
        <v>50</v>
      </c>
      <c r="I1803" s="725" t="s">
        <v>4508</v>
      </c>
      <c r="J1803" s="721" t="s">
        <v>241</v>
      </c>
      <c r="K1803" s="721" t="s">
        <v>6621</v>
      </c>
      <c r="L1803" s="726"/>
      <c r="M1803" s="726" t="s">
        <v>6426</v>
      </c>
      <c r="N1803" s="722" t="s">
        <v>5940</v>
      </c>
      <c r="O1803" s="721" t="s">
        <v>245</v>
      </c>
      <c r="P1803" s="722" t="s">
        <v>6049</v>
      </c>
      <c r="Q1803" s="722" t="s">
        <v>6048</v>
      </c>
      <c r="R1803" t="s">
        <v>6964</v>
      </c>
    </row>
    <row r="1804" spans="1:18">
      <c r="A1804" s="721"/>
      <c r="B1804" s="721">
        <v>3</v>
      </c>
      <c r="C1804" s="722" t="s">
        <v>6053</v>
      </c>
      <c r="D1804" s="723" t="s">
        <v>16</v>
      </c>
      <c r="E1804" s="721" t="s">
        <v>254</v>
      </c>
      <c r="F1804" s="721" t="s">
        <v>2933</v>
      </c>
      <c r="G1804" s="774">
        <v>36309</v>
      </c>
      <c r="H1804" s="724">
        <f t="shared" ca="1" si="29"/>
        <v>20</v>
      </c>
      <c r="I1804" s="725" t="s">
        <v>4508</v>
      </c>
      <c r="J1804" s="721" t="s">
        <v>262</v>
      </c>
      <c r="K1804" s="721" t="s">
        <v>6623</v>
      </c>
      <c r="L1804" s="726"/>
      <c r="M1804" s="726" t="s">
        <v>6426</v>
      </c>
      <c r="N1804" s="722" t="s">
        <v>5940</v>
      </c>
      <c r="O1804" s="721" t="s">
        <v>6640</v>
      </c>
      <c r="P1804" s="722" t="s">
        <v>6052</v>
      </c>
      <c r="Q1804" s="722" t="s">
        <v>6048</v>
      </c>
      <c r="R1804" t="s">
        <v>6964</v>
      </c>
    </row>
    <row r="1805" spans="1:18">
      <c r="A1805" s="721"/>
      <c r="B1805" s="721">
        <v>4</v>
      </c>
      <c r="C1805" s="722" t="s">
        <v>6055</v>
      </c>
      <c r="D1805" s="723" t="s">
        <v>16</v>
      </c>
      <c r="E1805" s="721" t="s">
        <v>254</v>
      </c>
      <c r="F1805" s="721" t="s">
        <v>2933</v>
      </c>
      <c r="G1805" s="774">
        <v>36740</v>
      </c>
      <c r="H1805" s="724">
        <f t="shared" ca="1" si="29"/>
        <v>19</v>
      </c>
      <c r="I1805" s="725" t="s">
        <v>4508</v>
      </c>
      <c r="J1805" s="721" t="s">
        <v>262</v>
      </c>
      <c r="K1805" s="721" t="s">
        <v>6623</v>
      </c>
      <c r="L1805" s="726"/>
      <c r="M1805" s="726" t="s">
        <v>6426</v>
      </c>
      <c r="N1805" s="722" t="s">
        <v>5940</v>
      </c>
      <c r="O1805" s="721" t="s">
        <v>6640</v>
      </c>
      <c r="P1805" s="722" t="s">
        <v>6054</v>
      </c>
      <c r="Q1805" s="722" t="s">
        <v>6048</v>
      </c>
      <c r="R1805" t="s">
        <v>6964</v>
      </c>
    </row>
    <row r="1806" spans="1:18">
      <c r="A1806" s="721"/>
      <c r="B1806" s="721">
        <v>5</v>
      </c>
      <c r="C1806" s="722" t="s">
        <v>6057</v>
      </c>
      <c r="D1806" s="723" t="s">
        <v>16</v>
      </c>
      <c r="E1806" s="721" t="s">
        <v>254</v>
      </c>
      <c r="F1806" s="721" t="s">
        <v>22</v>
      </c>
      <c r="G1806" s="774">
        <v>37663</v>
      </c>
      <c r="H1806" s="724">
        <f t="shared" ca="1" si="29"/>
        <v>17</v>
      </c>
      <c r="I1806" s="725" t="s">
        <v>4508</v>
      </c>
      <c r="J1806" s="721" t="s">
        <v>249</v>
      </c>
      <c r="K1806" s="721" t="s">
        <v>6623</v>
      </c>
      <c r="L1806" s="726"/>
      <c r="M1806" s="726" t="s">
        <v>6426</v>
      </c>
      <c r="N1806" s="722" t="s">
        <v>5940</v>
      </c>
      <c r="O1806" s="721" t="s">
        <v>6640</v>
      </c>
      <c r="P1806" s="722" t="s">
        <v>6056</v>
      </c>
      <c r="Q1806" s="722" t="s">
        <v>6048</v>
      </c>
      <c r="R1806" t="s">
        <v>6964</v>
      </c>
    </row>
    <row r="1807" spans="1:18">
      <c r="A1807" s="721"/>
      <c r="B1807" s="721">
        <v>6</v>
      </c>
      <c r="C1807" s="722" t="s">
        <v>6059</v>
      </c>
      <c r="D1807" s="723" t="s">
        <v>16</v>
      </c>
      <c r="E1807" s="721" t="s">
        <v>254</v>
      </c>
      <c r="F1807" s="721" t="s">
        <v>22</v>
      </c>
      <c r="G1807" s="774">
        <v>38773</v>
      </c>
      <c r="H1807" s="724">
        <f t="shared" ca="1" si="29"/>
        <v>14</v>
      </c>
      <c r="I1807" s="725" t="s">
        <v>4508</v>
      </c>
      <c r="J1807" s="721" t="s">
        <v>249</v>
      </c>
      <c r="K1807" s="721" t="s">
        <v>6623</v>
      </c>
      <c r="L1807" s="726"/>
      <c r="M1807" s="726" t="s">
        <v>6426</v>
      </c>
      <c r="N1807" s="722" t="s">
        <v>5940</v>
      </c>
      <c r="O1807" s="721" t="s">
        <v>6640</v>
      </c>
      <c r="P1807" s="734" t="s">
        <v>6058</v>
      </c>
      <c r="Q1807" s="722" t="s">
        <v>6048</v>
      </c>
      <c r="R1807" t="s">
        <v>6964</v>
      </c>
    </row>
    <row r="1808" spans="1:18">
      <c r="A1808" s="721"/>
      <c r="B1808" s="721">
        <v>7</v>
      </c>
      <c r="C1808" s="722" t="s">
        <v>6061</v>
      </c>
      <c r="D1808" s="723" t="s">
        <v>23</v>
      </c>
      <c r="E1808" s="721" t="s">
        <v>254</v>
      </c>
      <c r="F1808" s="721" t="s">
        <v>22</v>
      </c>
      <c r="G1808" s="774">
        <v>39555</v>
      </c>
      <c r="H1808" s="724">
        <f t="shared" ca="1" si="29"/>
        <v>11</v>
      </c>
      <c r="I1808" s="725" t="s">
        <v>4508</v>
      </c>
      <c r="J1808" s="772" t="s">
        <v>249</v>
      </c>
      <c r="K1808" s="721" t="s">
        <v>6623</v>
      </c>
      <c r="L1808" s="726"/>
      <c r="M1808" s="726" t="s">
        <v>6426</v>
      </c>
      <c r="N1808" s="722" t="s">
        <v>5940</v>
      </c>
      <c r="O1808" s="721" t="s">
        <v>6640</v>
      </c>
      <c r="P1808" s="734" t="s">
        <v>6060</v>
      </c>
      <c r="Q1808" s="722" t="s">
        <v>6048</v>
      </c>
      <c r="R1808" t="s">
        <v>6964</v>
      </c>
    </row>
    <row r="1809" spans="1:18">
      <c r="A1809" s="721">
        <v>502</v>
      </c>
      <c r="B1809" s="721">
        <v>1</v>
      </c>
      <c r="C1809" s="722" t="s">
        <v>6063</v>
      </c>
      <c r="D1809" s="723" t="s">
        <v>23</v>
      </c>
      <c r="E1809" s="721" t="s">
        <v>221</v>
      </c>
      <c r="F1809" s="721" t="s">
        <v>6064</v>
      </c>
      <c r="G1809" s="774">
        <v>25254</v>
      </c>
      <c r="H1809" s="724">
        <f t="shared" ca="1" si="29"/>
        <v>51</v>
      </c>
      <c r="I1809" s="725" t="s">
        <v>1403</v>
      </c>
      <c r="J1809" s="721" t="s">
        <v>241</v>
      </c>
      <c r="K1809" s="721" t="s">
        <v>165</v>
      </c>
      <c r="L1809" s="726"/>
      <c r="M1809" s="726" t="s">
        <v>6426</v>
      </c>
      <c r="N1809" s="722" t="s">
        <v>5940</v>
      </c>
      <c r="O1809" s="721" t="s">
        <v>222</v>
      </c>
      <c r="P1809" s="722" t="s">
        <v>6062</v>
      </c>
      <c r="Q1809" s="722" t="s">
        <v>6067</v>
      </c>
      <c r="R1809" t="s">
        <v>6964</v>
      </c>
    </row>
    <row r="1810" spans="1:18">
      <c r="A1810" s="721"/>
      <c r="B1810" s="721">
        <v>2</v>
      </c>
      <c r="C1810" s="722" t="s">
        <v>6071</v>
      </c>
      <c r="D1810" s="723" t="s">
        <v>16</v>
      </c>
      <c r="E1810" s="721" t="s">
        <v>221</v>
      </c>
      <c r="F1810" s="721" t="s">
        <v>2933</v>
      </c>
      <c r="G1810" s="774">
        <v>30025</v>
      </c>
      <c r="H1810" s="724">
        <f t="shared" ca="1" si="29"/>
        <v>38</v>
      </c>
      <c r="I1810" s="725" t="s">
        <v>1403</v>
      </c>
      <c r="J1810" s="721" t="s">
        <v>241</v>
      </c>
      <c r="K1810" s="721" t="s">
        <v>6621</v>
      </c>
      <c r="L1810" s="726"/>
      <c r="M1810" s="726" t="s">
        <v>6426</v>
      </c>
      <c r="N1810" s="722" t="s">
        <v>5940</v>
      </c>
      <c r="O1810" s="721" t="s">
        <v>245</v>
      </c>
      <c r="P1810" s="722" t="s">
        <v>6070</v>
      </c>
      <c r="Q1810" s="722" t="s">
        <v>6067</v>
      </c>
      <c r="R1810" t="s">
        <v>6964</v>
      </c>
    </row>
    <row r="1811" spans="1:18">
      <c r="A1811" s="721"/>
      <c r="B1811" s="721">
        <v>3</v>
      </c>
      <c r="C1811" s="722" t="s">
        <v>6073</v>
      </c>
      <c r="D1811" s="723" t="s">
        <v>16</v>
      </c>
      <c r="E1811" s="721" t="s">
        <v>254</v>
      </c>
      <c r="F1811" s="721" t="s">
        <v>6074</v>
      </c>
      <c r="G1811" s="774">
        <v>36873</v>
      </c>
      <c r="H1811" s="724">
        <f t="shared" ca="1" si="29"/>
        <v>19</v>
      </c>
      <c r="I1811" s="725" t="s">
        <v>1403</v>
      </c>
      <c r="J1811" s="721" t="s">
        <v>262</v>
      </c>
      <c r="K1811" s="721" t="s">
        <v>6623</v>
      </c>
      <c r="L1811" s="726"/>
      <c r="M1811" s="726" t="s">
        <v>6426</v>
      </c>
      <c r="N1811" s="722" t="s">
        <v>5940</v>
      </c>
      <c r="O1811" s="721" t="s">
        <v>6640</v>
      </c>
      <c r="P1811" s="722" t="s">
        <v>6072</v>
      </c>
      <c r="Q1811" s="722" t="s">
        <v>6067</v>
      </c>
      <c r="R1811" t="s">
        <v>6964</v>
      </c>
    </row>
    <row r="1812" spans="1:18">
      <c r="A1812" s="721"/>
      <c r="B1812" s="721">
        <v>4</v>
      </c>
      <c r="C1812" s="722" t="s">
        <v>6076</v>
      </c>
      <c r="D1812" s="723" t="s">
        <v>16</v>
      </c>
      <c r="E1812" s="721" t="s">
        <v>254</v>
      </c>
      <c r="F1812" s="721" t="s">
        <v>22</v>
      </c>
      <c r="G1812" s="774">
        <v>38272</v>
      </c>
      <c r="H1812" s="724">
        <f t="shared" ca="1" si="29"/>
        <v>15</v>
      </c>
      <c r="I1812" s="725" t="s">
        <v>1403</v>
      </c>
      <c r="J1812" s="721" t="s">
        <v>249</v>
      </c>
      <c r="K1812" s="721" t="s">
        <v>6623</v>
      </c>
      <c r="L1812" s="726"/>
      <c r="M1812" s="726" t="s">
        <v>6426</v>
      </c>
      <c r="N1812" s="722" t="s">
        <v>5940</v>
      </c>
      <c r="O1812" s="721" t="s">
        <v>6640</v>
      </c>
      <c r="P1812" s="722" t="s">
        <v>6075</v>
      </c>
      <c r="Q1812" s="722" t="s">
        <v>6067</v>
      </c>
      <c r="R1812" t="s">
        <v>6964</v>
      </c>
    </row>
    <row r="1813" spans="1:18">
      <c r="A1813" s="721"/>
      <c r="B1813" s="721">
        <v>5</v>
      </c>
      <c r="C1813" s="722" t="s">
        <v>6078</v>
      </c>
      <c r="D1813" s="723" t="s">
        <v>16</v>
      </c>
      <c r="E1813" s="721" t="s">
        <v>254</v>
      </c>
      <c r="F1813" s="721" t="s">
        <v>22</v>
      </c>
      <c r="G1813" s="774">
        <v>40816</v>
      </c>
      <c r="H1813" s="724">
        <f t="shared" ca="1" si="29"/>
        <v>8</v>
      </c>
      <c r="I1813" s="725" t="s">
        <v>1403</v>
      </c>
      <c r="J1813" s="721" t="s">
        <v>6624</v>
      </c>
      <c r="K1813" s="721" t="s">
        <v>6622</v>
      </c>
      <c r="L1813" s="726"/>
      <c r="M1813" s="726" t="s">
        <v>6426</v>
      </c>
      <c r="N1813" s="722" t="s">
        <v>5940</v>
      </c>
      <c r="O1813" s="721" t="s">
        <v>6640</v>
      </c>
      <c r="P1813" s="734" t="s">
        <v>6077</v>
      </c>
      <c r="Q1813" s="722" t="s">
        <v>6067</v>
      </c>
      <c r="R1813" t="s">
        <v>6964</v>
      </c>
    </row>
    <row r="1814" spans="1:18">
      <c r="A1814" s="721">
        <v>503</v>
      </c>
      <c r="B1814" s="721">
        <v>1</v>
      </c>
      <c r="C1814" s="722" t="s">
        <v>6080</v>
      </c>
      <c r="D1814" s="723" t="s">
        <v>23</v>
      </c>
      <c r="E1814" s="721" t="s">
        <v>221</v>
      </c>
      <c r="F1814" s="721" t="s">
        <v>244</v>
      </c>
      <c r="G1814" s="774">
        <v>27338</v>
      </c>
      <c r="H1814" s="724">
        <f t="shared" ca="1" si="29"/>
        <v>45</v>
      </c>
      <c r="I1814" s="725" t="s">
        <v>1403</v>
      </c>
      <c r="J1814" s="721" t="s">
        <v>241</v>
      </c>
      <c r="K1814" s="721" t="s">
        <v>165</v>
      </c>
      <c r="L1814" s="726"/>
      <c r="M1814" s="726" t="s">
        <v>6426</v>
      </c>
      <c r="N1814" s="722" t="s">
        <v>5940</v>
      </c>
      <c r="O1814" s="721" t="s">
        <v>222</v>
      </c>
      <c r="P1814" s="722" t="s">
        <v>6079</v>
      </c>
      <c r="Q1814" s="722" t="s">
        <v>6081</v>
      </c>
      <c r="R1814" t="s">
        <v>6964</v>
      </c>
    </row>
    <row r="1815" spans="1:18">
      <c r="A1815" s="721"/>
      <c r="B1815" s="721">
        <v>2</v>
      </c>
      <c r="C1815" s="722" t="s">
        <v>6083</v>
      </c>
      <c r="D1815" s="723" t="s">
        <v>16</v>
      </c>
      <c r="E1815" s="721" t="s">
        <v>221</v>
      </c>
      <c r="F1815" s="721" t="s">
        <v>22</v>
      </c>
      <c r="G1815" s="774">
        <v>25389</v>
      </c>
      <c r="H1815" s="724">
        <f t="shared" ca="1" si="29"/>
        <v>50</v>
      </c>
      <c r="I1815" s="725" t="s">
        <v>1403</v>
      </c>
      <c r="J1815" s="721" t="s">
        <v>258</v>
      </c>
      <c r="K1815" s="721" t="s">
        <v>6621</v>
      </c>
      <c r="L1815" s="726"/>
      <c r="M1815" s="726" t="s">
        <v>6426</v>
      </c>
      <c r="N1815" s="722" t="s">
        <v>5940</v>
      </c>
      <c r="O1815" s="721" t="s">
        <v>245</v>
      </c>
      <c r="P1815" s="722" t="s">
        <v>6082</v>
      </c>
      <c r="Q1815" s="722" t="s">
        <v>6081</v>
      </c>
      <c r="R1815" t="s">
        <v>6964</v>
      </c>
    </row>
    <row r="1816" spans="1:18">
      <c r="A1816" s="721"/>
      <c r="B1816" s="721">
        <v>3</v>
      </c>
      <c r="C1816" s="722" t="s">
        <v>6087</v>
      </c>
      <c r="D1816" s="723" t="s">
        <v>23</v>
      </c>
      <c r="E1816" s="721" t="s">
        <v>254</v>
      </c>
      <c r="F1816" s="721" t="s">
        <v>6088</v>
      </c>
      <c r="G1816" s="774">
        <v>36923</v>
      </c>
      <c r="H1816" s="724">
        <f t="shared" ca="1" si="29"/>
        <v>19</v>
      </c>
      <c r="I1816" s="725" t="s">
        <v>1403</v>
      </c>
      <c r="J1816" s="721" t="s">
        <v>241</v>
      </c>
      <c r="K1816" s="721" t="s">
        <v>6623</v>
      </c>
      <c r="L1816" s="726"/>
      <c r="M1816" s="726" t="s">
        <v>6426</v>
      </c>
      <c r="N1816" s="722" t="s">
        <v>5940</v>
      </c>
      <c r="O1816" s="721" t="s">
        <v>6640</v>
      </c>
      <c r="P1816" s="734" t="s">
        <v>6086</v>
      </c>
      <c r="Q1816" s="722" t="s">
        <v>6081</v>
      </c>
      <c r="R1816" t="s">
        <v>6964</v>
      </c>
    </row>
    <row r="1817" spans="1:18">
      <c r="A1817" s="721"/>
      <c r="B1817" s="721">
        <v>4</v>
      </c>
      <c r="C1817" s="722" t="s">
        <v>6090</v>
      </c>
      <c r="D1817" s="723" t="s">
        <v>16</v>
      </c>
      <c r="E1817" s="721" t="s">
        <v>254</v>
      </c>
      <c r="F1817" s="721" t="s">
        <v>22</v>
      </c>
      <c r="G1817" s="774">
        <v>37712</v>
      </c>
      <c r="H1817" s="724">
        <f t="shared" ca="1" si="29"/>
        <v>17</v>
      </c>
      <c r="I1817" s="725" t="s">
        <v>1403</v>
      </c>
      <c r="J1817" s="721" t="s">
        <v>249</v>
      </c>
      <c r="K1817" s="721" t="s">
        <v>6623</v>
      </c>
      <c r="L1817" s="726"/>
      <c r="M1817" s="726" t="s">
        <v>6426</v>
      </c>
      <c r="N1817" s="722" t="s">
        <v>5940</v>
      </c>
      <c r="O1817" s="721" t="s">
        <v>6640</v>
      </c>
      <c r="P1817" s="734" t="s">
        <v>6089</v>
      </c>
      <c r="Q1817" s="722" t="s">
        <v>6081</v>
      </c>
      <c r="R1817" t="s">
        <v>6964</v>
      </c>
    </row>
    <row r="1818" spans="1:18">
      <c r="A1818" s="721"/>
      <c r="B1818" s="721">
        <v>5</v>
      </c>
      <c r="C1818" s="722" t="s">
        <v>6092</v>
      </c>
      <c r="D1818" s="723" t="s">
        <v>23</v>
      </c>
      <c r="E1818" s="721" t="s">
        <v>254</v>
      </c>
      <c r="F1818" s="721" t="s">
        <v>6088</v>
      </c>
      <c r="G1818" s="774">
        <v>39520</v>
      </c>
      <c r="H1818" s="724">
        <f t="shared" ca="1" si="29"/>
        <v>12</v>
      </c>
      <c r="I1818" s="725" t="s">
        <v>1403</v>
      </c>
      <c r="J1818" s="721" t="s">
        <v>249</v>
      </c>
      <c r="K1818" s="721" t="s">
        <v>6623</v>
      </c>
      <c r="L1818" s="726"/>
      <c r="M1818" s="726" t="s">
        <v>6426</v>
      </c>
      <c r="N1818" s="722" t="s">
        <v>5940</v>
      </c>
      <c r="O1818" s="721" t="s">
        <v>6640</v>
      </c>
      <c r="P1818" s="734" t="s">
        <v>6091</v>
      </c>
      <c r="Q1818" s="722" t="s">
        <v>6081</v>
      </c>
      <c r="R1818" t="s">
        <v>6964</v>
      </c>
    </row>
    <row r="1819" spans="1:18">
      <c r="A1819" s="721">
        <v>504</v>
      </c>
      <c r="B1819" s="721">
        <v>1</v>
      </c>
      <c r="C1819" s="722" t="s">
        <v>6094</v>
      </c>
      <c r="D1819" s="723" t="s">
        <v>23</v>
      </c>
      <c r="E1819" s="721" t="s">
        <v>221</v>
      </c>
      <c r="F1819" s="721" t="s">
        <v>6088</v>
      </c>
      <c r="G1819" s="774">
        <v>34792</v>
      </c>
      <c r="H1819" s="724">
        <f t="shared" ca="1" si="29"/>
        <v>25</v>
      </c>
      <c r="I1819" s="725" t="s">
        <v>1403</v>
      </c>
      <c r="J1819" s="721" t="s">
        <v>241</v>
      </c>
      <c r="K1819" s="721" t="s">
        <v>261</v>
      </c>
      <c r="L1819" s="726"/>
      <c r="M1819" s="726" t="s">
        <v>6426</v>
      </c>
      <c r="N1819" s="722" t="s">
        <v>5940</v>
      </c>
      <c r="O1819" s="721" t="s">
        <v>222</v>
      </c>
      <c r="P1819" s="734" t="s">
        <v>6093</v>
      </c>
      <c r="Q1819" s="734" t="s">
        <v>6096</v>
      </c>
      <c r="R1819" t="s">
        <v>6964</v>
      </c>
    </row>
    <row r="1820" spans="1:18">
      <c r="A1820" s="721"/>
      <c r="B1820" s="738">
        <v>2</v>
      </c>
      <c r="C1820" s="722" t="s">
        <v>6098</v>
      </c>
      <c r="D1820" s="723" t="s">
        <v>16</v>
      </c>
      <c r="E1820" s="721" t="s">
        <v>221</v>
      </c>
      <c r="F1820" s="721" t="s">
        <v>22</v>
      </c>
      <c r="G1820" s="774">
        <v>35013</v>
      </c>
      <c r="H1820" s="724">
        <f t="shared" ca="1" si="29"/>
        <v>24</v>
      </c>
      <c r="I1820" s="725" t="s">
        <v>1403</v>
      </c>
      <c r="J1820" s="721" t="s">
        <v>258</v>
      </c>
      <c r="K1820" s="721" t="s">
        <v>6621</v>
      </c>
      <c r="L1820" s="726"/>
      <c r="M1820" s="726" t="s">
        <v>6426</v>
      </c>
      <c r="N1820" s="722" t="s">
        <v>5940</v>
      </c>
      <c r="O1820" s="721" t="s">
        <v>245</v>
      </c>
      <c r="P1820" s="734" t="s">
        <v>6097</v>
      </c>
      <c r="Q1820" s="734" t="s">
        <v>6096</v>
      </c>
      <c r="R1820" t="s">
        <v>6964</v>
      </c>
    </row>
    <row r="1821" spans="1:18">
      <c r="A1821" s="721"/>
      <c r="B1821" s="721">
        <v>3</v>
      </c>
      <c r="C1821" s="722" t="s">
        <v>6102</v>
      </c>
      <c r="D1821" s="723" t="s">
        <v>23</v>
      </c>
      <c r="E1821" s="721" t="s">
        <v>221</v>
      </c>
      <c r="F1821" s="721" t="s">
        <v>230</v>
      </c>
      <c r="G1821" s="774">
        <v>41603</v>
      </c>
      <c r="H1821" s="724">
        <f t="shared" ca="1" si="29"/>
        <v>6</v>
      </c>
      <c r="I1821" s="725" t="s">
        <v>1403</v>
      </c>
      <c r="J1821" s="721" t="s">
        <v>6624</v>
      </c>
      <c r="K1821" s="721" t="s">
        <v>6622</v>
      </c>
      <c r="L1821" s="726"/>
      <c r="M1821" s="726" t="s">
        <v>6426</v>
      </c>
      <c r="N1821" s="722" t="s">
        <v>5940</v>
      </c>
      <c r="O1821" s="721" t="s">
        <v>6640</v>
      </c>
      <c r="P1821" s="734" t="s">
        <v>6101</v>
      </c>
      <c r="Q1821" s="734" t="s">
        <v>6096</v>
      </c>
      <c r="R1821" t="s">
        <v>6964</v>
      </c>
    </row>
    <row r="1822" spans="1:18">
      <c r="A1822" s="721">
        <v>505</v>
      </c>
      <c r="B1822" s="721">
        <v>1</v>
      </c>
      <c r="C1822" s="722" t="s">
        <v>6104</v>
      </c>
      <c r="D1822" s="723" t="s">
        <v>23</v>
      </c>
      <c r="E1822" s="721" t="s">
        <v>221</v>
      </c>
      <c r="F1822" s="721" t="s">
        <v>376</v>
      </c>
      <c r="G1822" s="774">
        <v>26904</v>
      </c>
      <c r="H1822" s="724">
        <f t="shared" ca="1" si="29"/>
        <v>46</v>
      </c>
      <c r="I1822" s="725" t="s">
        <v>1403</v>
      </c>
      <c r="J1822" s="721" t="s">
        <v>258</v>
      </c>
      <c r="K1822" s="721" t="s">
        <v>165</v>
      </c>
      <c r="L1822" s="726"/>
      <c r="M1822" s="726" t="s">
        <v>6426</v>
      </c>
      <c r="N1822" s="722" t="s">
        <v>5940</v>
      </c>
      <c r="O1822" s="721" t="s">
        <v>222</v>
      </c>
      <c r="P1822" s="734" t="s">
        <v>6103</v>
      </c>
      <c r="Q1822" s="734" t="s">
        <v>6107</v>
      </c>
      <c r="R1822" t="s">
        <v>6964</v>
      </c>
    </row>
    <row r="1823" spans="1:18">
      <c r="A1823" s="721"/>
      <c r="B1823" s="721">
        <v>2</v>
      </c>
      <c r="C1823" s="722" t="s">
        <v>4466</v>
      </c>
      <c r="D1823" s="723" t="s">
        <v>16</v>
      </c>
      <c r="E1823" s="721" t="s">
        <v>221</v>
      </c>
      <c r="F1823" s="738" t="s">
        <v>6109</v>
      </c>
      <c r="G1823" s="774">
        <v>31266</v>
      </c>
      <c r="H1823" s="724">
        <f t="shared" ca="1" si="29"/>
        <v>34</v>
      </c>
      <c r="I1823" s="725" t="s">
        <v>1403</v>
      </c>
      <c r="J1823" s="721" t="s">
        <v>241</v>
      </c>
      <c r="K1823" s="721" t="s">
        <v>6621</v>
      </c>
      <c r="L1823" s="726"/>
      <c r="M1823" s="726" t="s">
        <v>6426</v>
      </c>
      <c r="N1823" s="722" t="s">
        <v>5940</v>
      </c>
      <c r="O1823" s="721" t="s">
        <v>245</v>
      </c>
      <c r="P1823" s="734" t="s">
        <v>6108</v>
      </c>
      <c r="Q1823" s="734" t="s">
        <v>6107</v>
      </c>
      <c r="R1823" t="s">
        <v>6964</v>
      </c>
    </row>
    <row r="1824" spans="1:18">
      <c r="A1824" s="721"/>
      <c r="B1824" s="721">
        <v>3</v>
      </c>
      <c r="C1824" s="722" t="s">
        <v>6112</v>
      </c>
      <c r="D1824" s="723" t="s">
        <v>23</v>
      </c>
      <c r="E1824" s="721" t="s">
        <v>254</v>
      </c>
      <c r="F1824" s="738" t="s">
        <v>952</v>
      </c>
      <c r="G1824" s="774">
        <v>37809</v>
      </c>
      <c r="H1824" s="724">
        <f t="shared" ca="1" si="29"/>
        <v>16</v>
      </c>
      <c r="I1824" s="725" t="s">
        <v>1403</v>
      </c>
      <c r="J1824" s="721" t="s">
        <v>249</v>
      </c>
      <c r="K1824" s="721" t="s">
        <v>6623</v>
      </c>
      <c r="L1824" s="726"/>
      <c r="M1824" s="726" t="s">
        <v>6426</v>
      </c>
      <c r="N1824" s="722" t="s">
        <v>5940</v>
      </c>
      <c r="O1824" s="721" t="s">
        <v>6640</v>
      </c>
      <c r="P1824" s="734" t="s">
        <v>6111</v>
      </c>
      <c r="Q1824" s="734" t="s">
        <v>6107</v>
      </c>
      <c r="R1824" t="s">
        <v>6964</v>
      </c>
    </row>
    <row r="1825" spans="1:18">
      <c r="A1825" s="721"/>
      <c r="B1825" s="721">
        <v>4</v>
      </c>
      <c r="C1825" s="722" t="s">
        <v>6114</v>
      </c>
      <c r="D1825" s="723" t="s">
        <v>23</v>
      </c>
      <c r="E1825" s="721" t="s">
        <v>254</v>
      </c>
      <c r="F1825" s="738" t="s">
        <v>952</v>
      </c>
      <c r="G1825" s="774">
        <v>38738</v>
      </c>
      <c r="H1825" s="724">
        <f t="shared" ca="1" si="29"/>
        <v>14</v>
      </c>
      <c r="I1825" s="725" t="s">
        <v>1403</v>
      </c>
      <c r="J1825" s="721" t="s">
        <v>249</v>
      </c>
      <c r="K1825" s="721" t="s">
        <v>6623</v>
      </c>
      <c r="L1825" s="726"/>
      <c r="M1825" s="726" t="s">
        <v>6426</v>
      </c>
      <c r="N1825" s="722" t="s">
        <v>5940</v>
      </c>
      <c r="O1825" s="721" t="s">
        <v>6640</v>
      </c>
      <c r="P1825" s="734" t="s">
        <v>6113</v>
      </c>
      <c r="Q1825" s="734" t="s">
        <v>6107</v>
      </c>
      <c r="R1825" t="s">
        <v>6964</v>
      </c>
    </row>
    <row r="1826" spans="1:18">
      <c r="A1826" s="721">
        <v>506</v>
      </c>
      <c r="B1826" s="721">
        <v>1</v>
      </c>
      <c r="C1826" s="722" t="s">
        <v>6116</v>
      </c>
      <c r="D1826" s="723" t="s">
        <v>23</v>
      </c>
      <c r="E1826" s="721" t="s">
        <v>221</v>
      </c>
      <c r="F1826" s="721" t="s">
        <v>376</v>
      </c>
      <c r="G1826" s="774">
        <v>23075</v>
      </c>
      <c r="H1826" s="724">
        <f t="shared" ca="1" si="29"/>
        <v>57</v>
      </c>
      <c r="I1826" s="725" t="s">
        <v>4508</v>
      </c>
      <c r="J1826" s="721" t="s">
        <v>267</v>
      </c>
      <c r="K1826" s="721" t="s">
        <v>165</v>
      </c>
      <c r="L1826" s="726"/>
      <c r="M1826" s="726" t="s">
        <v>6426</v>
      </c>
      <c r="N1826" s="722" t="s">
        <v>5940</v>
      </c>
      <c r="O1826" s="721" t="s">
        <v>222</v>
      </c>
      <c r="P1826" s="734" t="s">
        <v>6115</v>
      </c>
      <c r="Q1826" s="734" t="s">
        <v>6119</v>
      </c>
      <c r="R1826" t="s">
        <v>6964</v>
      </c>
    </row>
    <row r="1827" spans="1:18">
      <c r="A1827" s="721"/>
      <c r="B1827" s="721">
        <v>2</v>
      </c>
      <c r="C1827" s="722" t="s">
        <v>6121</v>
      </c>
      <c r="D1827" s="723" t="s">
        <v>16</v>
      </c>
      <c r="E1827" s="721" t="s">
        <v>221</v>
      </c>
      <c r="F1827" s="721" t="s">
        <v>3987</v>
      </c>
      <c r="G1827" s="774">
        <v>22822</v>
      </c>
      <c r="H1827" s="724">
        <f t="shared" ca="1" si="29"/>
        <v>57</v>
      </c>
      <c r="I1827" s="725" t="s">
        <v>4508</v>
      </c>
      <c r="J1827" s="721" t="s">
        <v>258</v>
      </c>
      <c r="K1827" s="721" t="s">
        <v>6621</v>
      </c>
      <c r="L1827" s="726"/>
      <c r="M1827" s="726" t="s">
        <v>6426</v>
      </c>
      <c r="N1827" s="722" t="s">
        <v>5940</v>
      </c>
      <c r="O1827" s="721" t="s">
        <v>245</v>
      </c>
      <c r="P1827" s="734" t="s">
        <v>6120</v>
      </c>
      <c r="Q1827" s="734" t="s">
        <v>6119</v>
      </c>
      <c r="R1827" t="s">
        <v>6964</v>
      </c>
    </row>
    <row r="1828" spans="1:18">
      <c r="A1828" s="721"/>
      <c r="B1828" s="721">
        <v>3</v>
      </c>
      <c r="C1828" s="722" t="s">
        <v>6124</v>
      </c>
      <c r="D1828" s="723" t="s">
        <v>23</v>
      </c>
      <c r="E1828" s="721" t="s">
        <v>254</v>
      </c>
      <c r="F1828" s="721" t="s">
        <v>22</v>
      </c>
      <c r="G1828" s="774">
        <v>36575</v>
      </c>
      <c r="H1828" s="724">
        <f t="shared" ca="1" si="29"/>
        <v>20</v>
      </c>
      <c r="I1828" s="725" t="s">
        <v>4508</v>
      </c>
      <c r="J1828" s="721" t="s">
        <v>320</v>
      </c>
      <c r="K1828" s="721" t="s">
        <v>6623</v>
      </c>
      <c r="L1828" s="726"/>
      <c r="M1828" s="726" t="s">
        <v>6426</v>
      </c>
      <c r="N1828" s="722" t="s">
        <v>5940</v>
      </c>
      <c r="O1828" s="721" t="s">
        <v>6640</v>
      </c>
      <c r="P1828" s="734" t="s">
        <v>6123</v>
      </c>
      <c r="Q1828" s="734" t="s">
        <v>6119</v>
      </c>
      <c r="R1828" t="s">
        <v>6964</v>
      </c>
    </row>
    <row r="1829" spans="1:18">
      <c r="A1829" s="721"/>
      <c r="B1829" s="721">
        <v>4</v>
      </c>
      <c r="C1829" s="722" t="s">
        <v>6126</v>
      </c>
      <c r="D1829" s="723" t="s">
        <v>16</v>
      </c>
      <c r="E1829" s="721" t="s">
        <v>254</v>
      </c>
      <c r="F1829" s="721" t="s">
        <v>22</v>
      </c>
      <c r="G1829" s="774">
        <v>37052</v>
      </c>
      <c r="H1829" s="724">
        <f t="shared" ca="1" si="29"/>
        <v>18</v>
      </c>
      <c r="I1829" s="725" t="s">
        <v>4508</v>
      </c>
      <c r="J1829" s="721" t="s">
        <v>320</v>
      </c>
      <c r="K1829" s="721" t="s">
        <v>6623</v>
      </c>
      <c r="L1829" s="726"/>
      <c r="M1829" s="726" t="s">
        <v>6426</v>
      </c>
      <c r="N1829" s="722" t="s">
        <v>5940</v>
      </c>
      <c r="O1829" s="721" t="s">
        <v>6640</v>
      </c>
      <c r="P1829" s="734" t="s">
        <v>6125</v>
      </c>
      <c r="Q1829" s="734" t="s">
        <v>6119</v>
      </c>
      <c r="R1829" t="s">
        <v>6964</v>
      </c>
    </row>
    <row r="1830" spans="1:18">
      <c r="A1830" s="721"/>
      <c r="B1830" s="721">
        <v>5</v>
      </c>
      <c r="C1830" s="722" t="s">
        <v>6128</v>
      </c>
      <c r="D1830" s="723" t="s">
        <v>23</v>
      </c>
      <c r="E1830" s="721" t="s">
        <v>254</v>
      </c>
      <c r="F1830" s="721" t="s">
        <v>22</v>
      </c>
      <c r="G1830" s="774">
        <v>38831</v>
      </c>
      <c r="H1830" s="724">
        <f t="shared" ca="1" si="29"/>
        <v>13</v>
      </c>
      <c r="I1830" s="725" t="s">
        <v>4508</v>
      </c>
      <c r="J1830" s="721" t="s">
        <v>249</v>
      </c>
      <c r="K1830" s="721" t="s">
        <v>6623</v>
      </c>
      <c r="L1830" s="726"/>
      <c r="M1830" s="726" t="s">
        <v>6426</v>
      </c>
      <c r="N1830" s="722" t="s">
        <v>5940</v>
      </c>
      <c r="O1830" s="721" t="s">
        <v>6640</v>
      </c>
      <c r="P1830" s="734" t="s">
        <v>6127</v>
      </c>
      <c r="Q1830" s="734" t="s">
        <v>6119</v>
      </c>
      <c r="R1830" t="s">
        <v>6964</v>
      </c>
    </row>
    <row r="1831" spans="1:18">
      <c r="A1831" s="721">
        <v>507</v>
      </c>
      <c r="B1831" s="721">
        <v>1</v>
      </c>
      <c r="C1831" s="722" t="s">
        <v>6131</v>
      </c>
      <c r="D1831" s="723" t="s">
        <v>23</v>
      </c>
      <c r="E1831" s="721" t="s">
        <v>221</v>
      </c>
      <c r="F1831" s="721" t="s">
        <v>244</v>
      </c>
      <c r="G1831" s="774">
        <v>27384</v>
      </c>
      <c r="H1831" s="724">
        <f t="shared" ca="1" si="29"/>
        <v>45</v>
      </c>
      <c r="I1831" s="725" t="s">
        <v>1403</v>
      </c>
      <c r="J1831" s="721" t="s">
        <v>258</v>
      </c>
      <c r="K1831" s="721" t="s">
        <v>165</v>
      </c>
      <c r="L1831" s="726"/>
      <c r="M1831" s="726" t="s">
        <v>6426</v>
      </c>
      <c r="N1831" s="722" t="s">
        <v>5940</v>
      </c>
      <c r="O1831" s="721" t="s">
        <v>222</v>
      </c>
      <c r="P1831" s="734" t="s">
        <v>6130</v>
      </c>
      <c r="Q1831" s="734" t="s">
        <v>6134</v>
      </c>
      <c r="R1831" t="s">
        <v>6964</v>
      </c>
    </row>
    <row r="1832" spans="1:18">
      <c r="A1832" s="721"/>
      <c r="B1832" s="721">
        <v>2</v>
      </c>
      <c r="C1832" s="722" t="s">
        <v>6137</v>
      </c>
      <c r="D1832" s="723" t="s">
        <v>16</v>
      </c>
      <c r="E1832" s="721" t="s">
        <v>221</v>
      </c>
      <c r="F1832" s="721" t="s">
        <v>244</v>
      </c>
      <c r="G1832" s="774">
        <v>28836</v>
      </c>
      <c r="H1832" s="724">
        <f t="shared" ca="1" si="29"/>
        <v>41</v>
      </c>
      <c r="I1832" s="725" t="s">
        <v>1403</v>
      </c>
      <c r="J1832" s="721" t="s">
        <v>241</v>
      </c>
      <c r="K1832" s="721" t="s">
        <v>6621</v>
      </c>
      <c r="L1832" s="726"/>
      <c r="M1832" s="726" t="s">
        <v>6426</v>
      </c>
      <c r="N1832" s="722" t="s">
        <v>5940</v>
      </c>
      <c r="O1832" s="721" t="s">
        <v>245</v>
      </c>
      <c r="P1832" s="734" t="s">
        <v>6136</v>
      </c>
      <c r="Q1832" s="734" t="s">
        <v>6134</v>
      </c>
      <c r="R1832" t="s">
        <v>6964</v>
      </c>
    </row>
    <row r="1833" spans="1:18">
      <c r="A1833" s="721"/>
      <c r="B1833" s="721">
        <v>3</v>
      </c>
      <c r="C1833" s="722" t="s">
        <v>6140</v>
      </c>
      <c r="D1833" s="723" t="s">
        <v>16</v>
      </c>
      <c r="E1833" s="721" t="s">
        <v>254</v>
      </c>
      <c r="F1833" s="721" t="s">
        <v>22</v>
      </c>
      <c r="G1833" s="774">
        <v>38607</v>
      </c>
      <c r="H1833" s="724">
        <f t="shared" ca="1" si="29"/>
        <v>14</v>
      </c>
      <c r="I1833" s="725" t="s">
        <v>1403</v>
      </c>
      <c r="J1833" s="721" t="s">
        <v>249</v>
      </c>
      <c r="K1833" s="721" t="s">
        <v>6623</v>
      </c>
      <c r="L1833" s="726"/>
      <c r="M1833" s="726" t="s">
        <v>6426</v>
      </c>
      <c r="N1833" s="722" t="s">
        <v>5940</v>
      </c>
      <c r="O1833" s="721" t="s">
        <v>6640</v>
      </c>
      <c r="P1833" s="734" t="s">
        <v>6139</v>
      </c>
      <c r="Q1833" s="734" t="s">
        <v>6134</v>
      </c>
      <c r="R1833" t="s">
        <v>6964</v>
      </c>
    </row>
    <row r="1834" spans="1:18">
      <c r="A1834" s="721">
        <v>508</v>
      </c>
      <c r="B1834" s="721">
        <v>1</v>
      </c>
      <c r="C1834" s="722" t="s">
        <v>6143</v>
      </c>
      <c r="D1834" s="723" t="s">
        <v>23</v>
      </c>
      <c r="E1834" s="721" t="s">
        <v>221</v>
      </c>
      <c r="F1834" s="721" t="s">
        <v>22</v>
      </c>
      <c r="G1834" s="774">
        <v>19126</v>
      </c>
      <c r="H1834" s="724">
        <f t="shared" ca="1" si="29"/>
        <v>67</v>
      </c>
      <c r="I1834" s="725" t="s">
        <v>1403</v>
      </c>
      <c r="J1834" s="721" t="s">
        <v>241</v>
      </c>
      <c r="K1834" s="721" t="s">
        <v>165</v>
      </c>
      <c r="L1834" s="726"/>
      <c r="M1834" s="726" t="s">
        <v>6426</v>
      </c>
      <c r="N1834" s="722" t="s">
        <v>5940</v>
      </c>
      <c r="O1834" s="721" t="s">
        <v>222</v>
      </c>
      <c r="P1834" s="734" t="s">
        <v>6142</v>
      </c>
      <c r="Q1834" s="734" t="s">
        <v>6145</v>
      </c>
      <c r="R1834" t="s">
        <v>6964</v>
      </c>
    </row>
    <row r="1835" spans="1:18">
      <c r="A1835" s="721"/>
      <c r="B1835" s="721">
        <v>2</v>
      </c>
      <c r="C1835" s="722" t="s">
        <v>4852</v>
      </c>
      <c r="D1835" s="723" t="s">
        <v>16</v>
      </c>
      <c r="E1835" s="721" t="s">
        <v>221</v>
      </c>
      <c r="F1835" s="721" t="s">
        <v>3828</v>
      </c>
      <c r="G1835" s="774">
        <v>22687</v>
      </c>
      <c r="H1835" s="724">
        <f t="shared" ca="1" si="29"/>
        <v>58</v>
      </c>
      <c r="I1835" s="725" t="s">
        <v>1403</v>
      </c>
      <c r="J1835" s="721" t="s">
        <v>241</v>
      </c>
      <c r="K1835" s="721" t="s">
        <v>6621</v>
      </c>
      <c r="L1835" s="726"/>
      <c r="M1835" s="726" t="s">
        <v>6426</v>
      </c>
      <c r="N1835" s="722" t="s">
        <v>5940</v>
      </c>
      <c r="O1835" s="721" t="s">
        <v>245</v>
      </c>
      <c r="P1835" s="734" t="s">
        <v>6146</v>
      </c>
      <c r="Q1835" s="734" t="s">
        <v>6145</v>
      </c>
      <c r="R1835" t="s">
        <v>6964</v>
      </c>
    </row>
    <row r="1836" spans="1:18">
      <c r="A1836" s="721"/>
      <c r="B1836" s="721">
        <v>3</v>
      </c>
      <c r="C1836" s="722" t="s">
        <v>6150</v>
      </c>
      <c r="D1836" s="723" t="s">
        <v>23</v>
      </c>
      <c r="E1836" s="721" t="s">
        <v>254</v>
      </c>
      <c r="F1836" s="721" t="s">
        <v>2228</v>
      </c>
      <c r="G1836" s="774">
        <v>34543</v>
      </c>
      <c r="H1836" s="724">
        <f t="shared" ca="1" si="29"/>
        <v>25</v>
      </c>
      <c r="I1836" s="725" t="s">
        <v>1403</v>
      </c>
      <c r="J1836" s="721" t="s">
        <v>258</v>
      </c>
      <c r="K1836" s="721" t="s">
        <v>165</v>
      </c>
      <c r="L1836" s="726"/>
      <c r="M1836" s="726" t="s">
        <v>6426</v>
      </c>
      <c r="N1836" s="722" t="s">
        <v>5940</v>
      </c>
      <c r="O1836" s="721" t="s">
        <v>6640</v>
      </c>
      <c r="P1836" s="734" t="s">
        <v>6149</v>
      </c>
      <c r="Q1836" s="734" t="s">
        <v>6145</v>
      </c>
      <c r="R1836" t="s">
        <v>6964</v>
      </c>
    </row>
    <row r="1837" spans="1:18">
      <c r="A1837" s="721"/>
      <c r="B1837" s="721">
        <v>4</v>
      </c>
      <c r="C1837" s="722" t="s">
        <v>6152</v>
      </c>
      <c r="D1837" s="723" t="s">
        <v>16</v>
      </c>
      <c r="E1837" s="721" t="s">
        <v>254</v>
      </c>
      <c r="F1837" s="721" t="s">
        <v>22</v>
      </c>
      <c r="G1837" s="774">
        <v>36485</v>
      </c>
      <c r="H1837" s="724">
        <f t="shared" ca="1" si="29"/>
        <v>20</v>
      </c>
      <c r="I1837" s="725" t="s">
        <v>1403</v>
      </c>
      <c r="J1837" s="721" t="s">
        <v>320</v>
      </c>
      <c r="K1837" s="721" t="s">
        <v>6623</v>
      </c>
      <c r="L1837" s="726"/>
      <c r="M1837" s="726" t="s">
        <v>6426</v>
      </c>
      <c r="N1837" s="722" t="s">
        <v>5940</v>
      </c>
      <c r="O1837" s="721" t="s">
        <v>6640</v>
      </c>
      <c r="P1837" s="734" t="s">
        <v>6151</v>
      </c>
      <c r="Q1837" s="734" t="s">
        <v>6145</v>
      </c>
      <c r="R1837" t="s">
        <v>6964</v>
      </c>
    </row>
    <row r="1838" spans="1:18">
      <c r="A1838" s="721">
        <v>509</v>
      </c>
      <c r="B1838" s="738">
        <v>1</v>
      </c>
      <c r="C1838" s="722" t="s">
        <v>6154</v>
      </c>
      <c r="D1838" s="723" t="s">
        <v>23</v>
      </c>
      <c r="E1838" s="721" t="s">
        <v>221</v>
      </c>
      <c r="F1838" s="721" t="s">
        <v>4668</v>
      </c>
      <c r="G1838" s="774">
        <v>33962</v>
      </c>
      <c r="H1838" s="724">
        <f t="shared" ca="1" si="29"/>
        <v>27</v>
      </c>
      <c r="I1838" s="725" t="s">
        <v>1403</v>
      </c>
      <c r="J1838" s="721" t="s">
        <v>267</v>
      </c>
      <c r="K1838" s="721" t="s">
        <v>261</v>
      </c>
      <c r="L1838" s="726"/>
      <c r="M1838" s="726" t="s">
        <v>6426</v>
      </c>
      <c r="N1838" s="722" t="s">
        <v>5940</v>
      </c>
      <c r="O1838" s="721" t="s">
        <v>222</v>
      </c>
      <c r="P1838" s="736" t="s">
        <v>6153</v>
      </c>
      <c r="Q1838" s="736" t="s">
        <v>6156</v>
      </c>
      <c r="R1838" t="s">
        <v>6964</v>
      </c>
    </row>
    <row r="1839" spans="1:18">
      <c r="A1839" s="721"/>
      <c r="B1839" s="721">
        <v>2</v>
      </c>
      <c r="C1839" s="722" t="s">
        <v>6159</v>
      </c>
      <c r="D1839" s="723" t="s">
        <v>16</v>
      </c>
      <c r="E1839" s="721" t="s">
        <v>221</v>
      </c>
      <c r="F1839" s="721" t="s">
        <v>1514</v>
      </c>
      <c r="G1839" s="774">
        <v>34439</v>
      </c>
      <c r="H1839" s="724">
        <f t="shared" ca="1" si="29"/>
        <v>25</v>
      </c>
      <c r="I1839" s="725" t="s">
        <v>1403</v>
      </c>
      <c r="J1839" s="721" t="s">
        <v>267</v>
      </c>
      <c r="K1839" s="721" t="s">
        <v>6623</v>
      </c>
      <c r="L1839" s="726"/>
      <c r="M1839" s="726" t="s">
        <v>6426</v>
      </c>
      <c r="N1839" s="722" t="s">
        <v>5940</v>
      </c>
      <c r="O1839" s="721" t="s">
        <v>245</v>
      </c>
      <c r="P1839" s="741" t="s">
        <v>6158</v>
      </c>
      <c r="Q1839" s="736" t="s">
        <v>6156</v>
      </c>
      <c r="R1839" t="s">
        <v>6964</v>
      </c>
    </row>
    <row r="1840" spans="1:18">
      <c r="A1840" s="721"/>
      <c r="B1840" s="721">
        <v>3</v>
      </c>
      <c r="C1840" s="722" t="s">
        <v>6163</v>
      </c>
      <c r="D1840" s="723" t="s">
        <v>16</v>
      </c>
      <c r="E1840" s="721" t="s">
        <v>254</v>
      </c>
      <c r="F1840" s="721" t="s">
        <v>22</v>
      </c>
      <c r="G1840" s="777">
        <v>41718</v>
      </c>
      <c r="H1840" s="724">
        <f t="shared" ca="1" si="29"/>
        <v>6</v>
      </c>
      <c r="I1840" s="725" t="s">
        <v>1403</v>
      </c>
      <c r="J1840" s="721" t="s">
        <v>6624</v>
      </c>
      <c r="K1840" s="721" t="s">
        <v>6622</v>
      </c>
      <c r="L1840" s="726"/>
      <c r="M1840" s="726" t="s">
        <v>6426</v>
      </c>
      <c r="N1840" s="722" t="s">
        <v>5940</v>
      </c>
      <c r="O1840" s="721" t="s">
        <v>6640</v>
      </c>
      <c r="P1840" s="736" t="s">
        <v>6162</v>
      </c>
      <c r="Q1840" s="736" t="s">
        <v>6156</v>
      </c>
      <c r="R1840" t="s">
        <v>6964</v>
      </c>
    </row>
    <row r="1841" spans="1:18">
      <c r="A1841" s="721"/>
      <c r="B1841" s="721">
        <v>4</v>
      </c>
      <c r="C1841" s="722" t="s">
        <v>6160</v>
      </c>
      <c r="D1841" s="723" t="s">
        <v>16</v>
      </c>
      <c r="E1841" s="721" t="s">
        <v>2634</v>
      </c>
      <c r="F1841" s="721" t="s">
        <v>6165</v>
      </c>
      <c r="G1841" s="774">
        <v>18316</v>
      </c>
      <c r="H1841" s="724">
        <f t="shared" ca="1" si="29"/>
        <v>70</v>
      </c>
      <c r="I1841" s="725" t="s">
        <v>1403</v>
      </c>
      <c r="J1841" s="721" t="s">
        <v>241</v>
      </c>
      <c r="K1841" s="721" t="s">
        <v>6621</v>
      </c>
      <c r="L1841" s="726"/>
      <c r="M1841" s="726" t="s">
        <v>6426</v>
      </c>
      <c r="N1841" s="722" t="s">
        <v>5940</v>
      </c>
      <c r="O1841" s="721" t="s">
        <v>1261</v>
      </c>
      <c r="P1841" s="741" t="s">
        <v>6164</v>
      </c>
      <c r="Q1841" s="736" t="s">
        <v>6156</v>
      </c>
      <c r="R1841" t="s">
        <v>6964</v>
      </c>
    </row>
    <row r="1842" spans="1:18">
      <c r="A1842" s="721">
        <v>510</v>
      </c>
      <c r="B1842" s="721">
        <v>1</v>
      </c>
      <c r="C1842" s="722" t="s">
        <v>104</v>
      </c>
      <c r="D1842" s="723" t="s">
        <v>23</v>
      </c>
      <c r="E1842" s="721" t="s">
        <v>221</v>
      </c>
      <c r="F1842" s="721" t="s">
        <v>22</v>
      </c>
      <c r="G1842" s="774">
        <v>27255</v>
      </c>
      <c r="H1842" s="724">
        <f t="shared" ca="1" si="29"/>
        <v>45</v>
      </c>
      <c r="I1842" s="725" t="s">
        <v>1403</v>
      </c>
      <c r="J1842" s="721" t="s">
        <v>241</v>
      </c>
      <c r="K1842" s="721" t="s">
        <v>165</v>
      </c>
      <c r="L1842" s="726"/>
      <c r="M1842" s="726" t="s">
        <v>6426</v>
      </c>
      <c r="N1842" s="722" t="s">
        <v>5940</v>
      </c>
      <c r="O1842" s="721" t="s">
        <v>222</v>
      </c>
      <c r="P1842" s="734" t="s">
        <v>6167</v>
      </c>
      <c r="Q1842" s="734" t="s">
        <v>6168</v>
      </c>
      <c r="R1842" t="s">
        <v>6964</v>
      </c>
    </row>
    <row r="1843" spans="1:18">
      <c r="A1843" s="721"/>
      <c r="B1843" s="721">
        <v>2</v>
      </c>
      <c r="C1843" s="722" t="s">
        <v>6170</v>
      </c>
      <c r="D1843" s="723" t="s">
        <v>16</v>
      </c>
      <c r="E1843" s="721" t="s">
        <v>221</v>
      </c>
      <c r="F1843" s="721" t="s">
        <v>22</v>
      </c>
      <c r="G1843" s="774">
        <v>28109</v>
      </c>
      <c r="H1843" s="724">
        <f t="shared" ca="1" si="29"/>
        <v>43</v>
      </c>
      <c r="I1843" s="725" t="s">
        <v>1403</v>
      </c>
      <c r="J1843" s="721" t="s">
        <v>241</v>
      </c>
      <c r="K1843" s="721" t="s">
        <v>6621</v>
      </c>
      <c r="L1843" s="726"/>
      <c r="M1843" s="726" t="s">
        <v>6426</v>
      </c>
      <c r="N1843" s="722" t="s">
        <v>5940</v>
      </c>
      <c r="O1843" s="721" t="s">
        <v>245</v>
      </c>
      <c r="P1843" s="734" t="s">
        <v>6169</v>
      </c>
      <c r="Q1843" s="734" t="s">
        <v>6168</v>
      </c>
      <c r="R1843" t="s">
        <v>6964</v>
      </c>
    </row>
    <row r="1844" spans="1:18">
      <c r="A1844" s="721"/>
      <c r="B1844" s="721">
        <v>3</v>
      </c>
      <c r="C1844" s="722" t="s">
        <v>6173</v>
      </c>
      <c r="D1844" s="723" t="s">
        <v>23</v>
      </c>
      <c r="E1844" s="721" t="s">
        <v>254</v>
      </c>
      <c r="F1844" s="721" t="s">
        <v>22</v>
      </c>
      <c r="G1844" s="774">
        <v>35348</v>
      </c>
      <c r="H1844" s="724">
        <f t="shared" ca="1" si="29"/>
        <v>23</v>
      </c>
      <c r="I1844" s="725" t="s">
        <v>1403</v>
      </c>
      <c r="J1844" s="721" t="s">
        <v>267</v>
      </c>
      <c r="K1844" s="721" t="s">
        <v>6623</v>
      </c>
      <c r="L1844" s="726"/>
      <c r="M1844" s="726" t="s">
        <v>6426</v>
      </c>
      <c r="N1844" s="722" t="s">
        <v>5940</v>
      </c>
      <c r="O1844" s="721" t="s">
        <v>6640</v>
      </c>
      <c r="P1844" s="734" t="s">
        <v>6172</v>
      </c>
      <c r="Q1844" s="734" t="s">
        <v>6168</v>
      </c>
      <c r="R1844" t="s">
        <v>6964</v>
      </c>
    </row>
    <row r="1845" spans="1:18">
      <c r="A1845" s="721"/>
      <c r="B1845" s="721">
        <v>4</v>
      </c>
      <c r="C1845" s="722" t="s">
        <v>6175</v>
      </c>
      <c r="D1845" s="723" t="s">
        <v>23</v>
      </c>
      <c r="E1845" s="721" t="s">
        <v>254</v>
      </c>
      <c r="F1845" s="721" t="s">
        <v>22</v>
      </c>
      <c r="G1845" s="774">
        <v>39066</v>
      </c>
      <c r="H1845" s="724">
        <f t="shared" ca="1" si="29"/>
        <v>13</v>
      </c>
      <c r="I1845" s="725" t="s">
        <v>1403</v>
      </c>
      <c r="J1845" s="721" t="s">
        <v>249</v>
      </c>
      <c r="K1845" s="721" t="s">
        <v>6623</v>
      </c>
      <c r="L1845" s="726"/>
      <c r="M1845" s="726" t="s">
        <v>6426</v>
      </c>
      <c r="N1845" s="722" t="s">
        <v>5940</v>
      </c>
      <c r="O1845" s="721" t="s">
        <v>6640</v>
      </c>
      <c r="P1845" s="734" t="s">
        <v>6174</v>
      </c>
      <c r="Q1845" s="734" t="s">
        <v>6168</v>
      </c>
      <c r="R1845" t="s">
        <v>6964</v>
      </c>
    </row>
    <row r="1846" spans="1:18">
      <c r="A1846" s="721">
        <v>511</v>
      </c>
      <c r="B1846" s="721">
        <v>1</v>
      </c>
      <c r="C1846" s="722" t="s">
        <v>6180</v>
      </c>
      <c r="D1846" s="723" t="s">
        <v>16</v>
      </c>
      <c r="E1846" s="721" t="s">
        <v>221</v>
      </c>
      <c r="F1846" s="721" t="s">
        <v>309</v>
      </c>
      <c r="G1846" s="774">
        <v>26492</v>
      </c>
      <c r="H1846" s="724">
        <f t="shared" ca="1" si="29"/>
        <v>47</v>
      </c>
      <c r="I1846" s="725" t="s">
        <v>1403</v>
      </c>
      <c r="J1846" s="721" t="s">
        <v>241</v>
      </c>
      <c r="K1846" s="721" t="s">
        <v>6621</v>
      </c>
      <c r="L1846" s="726"/>
      <c r="M1846" s="726" t="s">
        <v>6426</v>
      </c>
      <c r="N1846" s="722" t="s">
        <v>5940</v>
      </c>
      <c r="O1846" s="721" t="s">
        <v>245</v>
      </c>
      <c r="P1846" s="727" t="s">
        <v>6179</v>
      </c>
      <c r="Q1846" s="727" t="s">
        <v>6178</v>
      </c>
      <c r="R1846" t="s">
        <v>6964</v>
      </c>
    </row>
    <row r="1847" spans="1:18">
      <c r="A1847" s="721"/>
      <c r="B1847" s="721">
        <v>2</v>
      </c>
      <c r="C1847" s="722" t="s">
        <v>6185</v>
      </c>
      <c r="D1847" s="723" t="s">
        <v>23</v>
      </c>
      <c r="E1847" s="721" t="s">
        <v>254</v>
      </c>
      <c r="F1847" s="721" t="s">
        <v>230</v>
      </c>
      <c r="G1847" s="774">
        <v>38187</v>
      </c>
      <c r="H1847" s="724">
        <f t="shared" ca="1" si="29"/>
        <v>15</v>
      </c>
      <c r="I1847" s="725" t="s">
        <v>1403</v>
      </c>
      <c r="J1847" s="721" t="s">
        <v>249</v>
      </c>
      <c r="K1847" s="721" t="s">
        <v>6623</v>
      </c>
      <c r="L1847" s="726"/>
      <c r="M1847" s="726" t="s">
        <v>6426</v>
      </c>
      <c r="N1847" s="722" t="s">
        <v>5940</v>
      </c>
      <c r="O1847" s="721" t="s">
        <v>6640</v>
      </c>
      <c r="P1847" s="727" t="s">
        <v>6184</v>
      </c>
      <c r="Q1847" s="727" t="s">
        <v>6178</v>
      </c>
      <c r="R1847" t="s">
        <v>6964</v>
      </c>
    </row>
    <row r="1848" spans="1:18">
      <c r="A1848" s="721">
        <v>512</v>
      </c>
      <c r="B1848" s="721">
        <v>1</v>
      </c>
      <c r="C1848" s="722" t="s">
        <v>6187</v>
      </c>
      <c r="D1848" s="723" t="s">
        <v>23</v>
      </c>
      <c r="E1848" s="721" t="s">
        <v>221</v>
      </c>
      <c r="F1848" s="721" t="s">
        <v>3143</v>
      </c>
      <c r="G1848" s="774">
        <v>29337</v>
      </c>
      <c r="H1848" s="724">
        <f t="shared" ca="1" si="29"/>
        <v>39</v>
      </c>
      <c r="I1848" s="725" t="s">
        <v>1403</v>
      </c>
      <c r="J1848" s="721" t="s">
        <v>241</v>
      </c>
      <c r="K1848" s="721" t="s">
        <v>165</v>
      </c>
      <c r="L1848" s="726"/>
      <c r="M1848" s="726" t="s">
        <v>6426</v>
      </c>
      <c r="N1848" s="722" t="s">
        <v>5940</v>
      </c>
      <c r="O1848" s="721" t="s">
        <v>222</v>
      </c>
      <c r="P1848" s="734" t="s">
        <v>6186</v>
      </c>
      <c r="Q1848" s="734" t="s">
        <v>6190</v>
      </c>
      <c r="R1848" t="s">
        <v>6964</v>
      </c>
    </row>
    <row r="1849" spans="1:18">
      <c r="A1849" s="721"/>
      <c r="B1849" s="721">
        <v>2</v>
      </c>
      <c r="C1849" s="722" t="s">
        <v>638</v>
      </c>
      <c r="D1849" s="723" t="s">
        <v>16</v>
      </c>
      <c r="E1849" s="721" t="s">
        <v>221</v>
      </c>
      <c r="F1849" s="721" t="s">
        <v>6165</v>
      </c>
      <c r="G1849" s="774">
        <v>30325</v>
      </c>
      <c r="H1849" s="724">
        <f t="shared" ca="1" si="29"/>
        <v>37</v>
      </c>
      <c r="I1849" s="725" t="s">
        <v>1403</v>
      </c>
      <c r="J1849" s="721" t="s">
        <v>241</v>
      </c>
      <c r="K1849" s="721" t="s">
        <v>6621</v>
      </c>
      <c r="L1849" s="726"/>
      <c r="M1849" s="726" t="s">
        <v>6426</v>
      </c>
      <c r="N1849" s="722" t="s">
        <v>5940</v>
      </c>
      <c r="O1849" s="721" t="s">
        <v>245</v>
      </c>
      <c r="P1849" s="734" t="s">
        <v>6192</v>
      </c>
      <c r="Q1849" s="734" t="s">
        <v>6190</v>
      </c>
      <c r="R1849" t="s">
        <v>6964</v>
      </c>
    </row>
    <row r="1850" spans="1:18">
      <c r="A1850" s="721"/>
      <c r="B1850" s="721">
        <v>3</v>
      </c>
      <c r="C1850" s="722" t="s">
        <v>6196</v>
      </c>
      <c r="D1850" s="723" t="s">
        <v>23</v>
      </c>
      <c r="E1850" s="721" t="s">
        <v>254</v>
      </c>
      <c r="F1850" s="721" t="s">
        <v>22</v>
      </c>
      <c r="G1850" s="774">
        <v>38407</v>
      </c>
      <c r="H1850" s="724">
        <f t="shared" ca="1" si="29"/>
        <v>15</v>
      </c>
      <c r="I1850" s="725" t="s">
        <v>1403</v>
      </c>
      <c r="J1850" s="721" t="s">
        <v>249</v>
      </c>
      <c r="K1850" s="721" t="s">
        <v>6623</v>
      </c>
      <c r="L1850" s="726"/>
      <c r="M1850" s="726" t="s">
        <v>6426</v>
      </c>
      <c r="N1850" s="722" t="s">
        <v>5940</v>
      </c>
      <c r="O1850" s="721" t="s">
        <v>6640</v>
      </c>
      <c r="P1850" s="727" t="s">
        <v>6195</v>
      </c>
      <c r="Q1850" s="734" t="s">
        <v>6190</v>
      </c>
      <c r="R1850" t="s">
        <v>6964</v>
      </c>
    </row>
    <row r="1851" spans="1:18">
      <c r="A1851" s="721"/>
      <c r="B1851" s="721">
        <v>4</v>
      </c>
      <c r="C1851" s="722" t="s">
        <v>6198</v>
      </c>
      <c r="D1851" s="723" t="s">
        <v>16</v>
      </c>
      <c r="E1851" s="721" t="s">
        <v>254</v>
      </c>
      <c r="F1851" s="721" t="s">
        <v>22</v>
      </c>
      <c r="G1851" s="774">
        <v>41169</v>
      </c>
      <c r="H1851" s="724">
        <f t="shared" ca="1" si="29"/>
        <v>7</v>
      </c>
      <c r="I1851" s="725" t="s">
        <v>1403</v>
      </c>
      <c r="J1851" s="721" t="s">
        <v>6624</v>
      </c>
      <c r="K1851" s="721" t="s">
        <v>6622</v>
      </c>
      <c r="L1851" s="726"/>
      <c r="M1851" s="726" t="s">
        <v>6426</v>
      </c>
      <c r="N1851" s="722" t="s">
        <v>5940</v>
      </c>
      <c r="O1851" s="721" t="s">
        <v>6640</v>
      </c>
      <c r="P1851" s="727" t="s">
        <v>6197</v>
      </c>
      <c r="Q1851" s="734" t="s">
        <v>6190</v>
      </c>
      <c r="R1851" t="s">
        <v>6964</v>
      </c>
    </row>
    <row r="1852" spans="1:18">
      <c r="A1852" s="721">
        <v>513</v>
      </c>
      <c r="B1852" s="721">
        <v>1</v>
      </c>
      <c r="C1852" s="722" t="s">
        <v>6194</v>
      </c>
      <c r="D1852" s="723" t="s">
        <v>23</v>
      </c>
      <c r="E1852" s="721" t="s">
        <v>221</v>
      </c>
      <c r="F1852" s="721" t="s">
        <v>6165</v>
      </c>
      <c r="G1852" s="774">
        <v>21920</v>
      </c>
      <c r="H1852" s="724">
        <f t="shared" ca="1" si="29"/>
        <v>60</v>
      </c>
      <c r="I1852" s="725" t="s">
        <v>1403</v>
      </c>
      <c r="J1852" s="721" t="s">
        <v>241</v>
      </c>
      <c r="K1852" s="721" t="s">
        <v>165</v>
      </c>
      <c r="L1852" s="726"/>
      <c r="M1852" s="726" t="s">
        <v>6426</v>
      </c>
      <c r="N1852" s="722" t="s">
        <v>5940</v>
      </c>
      <c r="O1852" s="721" t="s">
        <v>222</v>
      </c>
      <c r="P1852" s="734" t="s">
        <v>6199</v>
      </c>
      <c r="Q1852" s="734" t="s">
        <v>6190</v>
      </c>
      <c r="R1852" t="s">
        <v>6964</v>
      </c>
    </row>
    <row r="1853" spans="1:18">
      <c r="A1853" s="721"/>
      <c r="B1853" s="721">
        <v>2</v>
      </c>
      <c r="C1853" s="722" t="s">
        <v>6193</v>
      </c>
      <c r="D1853" s="723" t="s">
        <v>16</v>
      </c>
      <c r="E1853" s="721" t="s">
        <v>221</v>
      </c>
      <c r="F1853" s="721" t="s">
        <v>6165</v>
      </c>
      <c r="G1853" s="774">
        <v>22646</v>
      </c>
      <c r="H1853" s="724">
        <f t="shared" ca="1" si="29"/>
        <v>58</v>
      </c>
      <c r="I1853" s="725" t="s">
        <v>1403</v>
      </c>
      <c r="J1853" s="721" t="s">
        <v>241</v>
      </c>
      <c r="K1853" s="721" t="s">
        <v>165</v>
      </c>
      <c r="L1853" s="726"/>
      <c r="M1853" s="726" t="s">
        <v>6426</v>
      </c>
      <c r="N1853" s="722" t="s">
        <v>5940</v>
      </c>
      <c r="O1853" s="721" t="s">
        <v>245</v>
      </c>
      <c r="P1853" s="734" t="s">
        <v>6202</v>
      </c>
      <c r="Q1853" s="734" t="s">
        <v>6190</v>
      </c>
      <c r="R1853" t="s">
        <v>6964</v>
      </c>
    </row>
    <row r="1854" spans="1:18">
      <c r="A1854" s="721">
        <v>514</v>
      </c>
      <c r="B1854" s="721">
        <v>1</v>
      </c>
      <c r="C1854" s="722" t="s">
        <v>6206</v>
      </c>
      <c r="D1854" s="723" t="s">
        <v>23</v>
      </c>
      <c r="E1854" s="721" t="s">
        <v>221</v>
      </c>
      <c r="F1854" s="721" t="s">
        <v>1514</v>
      </c>
      <c r="G1854" s="774">
        <v>29770</v>
      </c>
      <c r="H1854" s="724">
        <f t="shared" ca="1" si="29"/>
        <v>38</v>
      </c>
      <c r="I1854" s="725" t="s">
        <v>1403</v>
      </c>
      <c r="J1854" s="721" t="s">
        <v>258</v>
      </c>
      <c r="K1854" s="721" t="s">
        <v>165</v>
      </c>
      <c r="L1854" s="726"/>
      <c r="M1854" s="726" t="s">
        <v>6426</v>
      </c>
      <c r="N1854" s="722" t="s">
        <v>5940</v>
      </c>
      <c r="O1854" s="721" t="s">
        <v>222</v>
      </c>
      <c r="P1854" s="734" t="s">
        <v>6205</v>
      </c>
      <c r="Q1854" s="734" t="s">
        <v>6207</v>
      </c>
      <c r="R1854" t="s">
        <v>6964</v>
      </c>
    </row>
    <row r="1855" spans="1:18">
      <c r="A1855" s="721"/>
      <c r="B1855" s="721">
        <v>2</v>
      </c>
      <c r="C1855" s="722" t="s">
        <v>6209</v>
      </c>
      <c r="D1855" s="723" t="s">
        <v>16</v>
      </c>
      <c r="E1855" s="721" t="s">
        <v>221</v>
      </c>
      <c r="F1855" s="721" t="s">
        <v>1514</v>
      </c>
      <c r="G1855" s="774">
        <v>32117</v>
      </c>
      <c r="H1855" s="724">
        <f t="shared" ca="1" si="29"/>
        <v>32</v>
      </c>
      <c r="I1855" s="725" t="s">
        <v>1403</v>
      </c>
      <c r="J1855" s="721" t="s">
        <v>258</v>
      </c>
      <c r="K1855" s="721" t="s">
        <v>6621</v>
      </c>
      <c r="L1855" s="726"/>
      <c r="M1855" s="726" t="s">
        <v>6426</v>
      </c>
      <c r="N1855" s="722" t="s">
        <v>5940</v>
      </c>
      <c r="O1855" s="721" t="s">
        <v>245</v>
      </c>
      <c r="P1855" s="734" t="s">
        <v>6208</v>
      </c>
      <c r="Q1855" s="734" t="s">
        <v>6207</v>
      </c>
      <c r="R1855" t="s">
        <v>6964</v>
      </c>
    </row>
    <row r="1856" spans="1:18">
      <c r="A1856" s="721"/>
      <c r="B1856" s="721">
        <v>3</v>
      </c>
      <c r="C1856" s="722" t="s">
        <v>6213</v>
      </c>
      <c r="D1856" s="723" t="s">
        <v>23</v>
      </c>
      <c r="E1856" s="721" t="s">
        <v>254</v>
      </c>
      <c r="F1856" s="721" t="s">
        <v>1514</v>
      </c>
      <c r="G1856" s="774">
        <v>40587</v>
      </c>
      <c r="H1856" s="724">
        <f t="shared" ca="1" si="29"/>
        <v>9</v>
      </c>
      <c r="I1856" s="725" t="s">
        <v>1403</v>
      </c>
      <c r="J1856" s="721" t="s">
        <v>6624</v>
      </c>
      <c r="K1856" s="721" t="s">
        <v>6622</v>
      </c>
      <c r="L1856" s="726"/>
      <c r="M1856" s="726" t="s">
        <v>6426</v>
      </c>
      <c r="N1856" s="722" t="s">
        <v>5940</v>
      </c>
      <c r="O1856" s="721" t="s">
        <v>6640</v>
      </c>
      <c r="P1856" s="734" t="s">
        <v>6212</v>
      </c>
      <c r="Q1856" s="734" t="s">
        <v>6207</v>
      </c>
      <c r="R1856" t="s">
        <v>6964</v>
      </c>
    </row>
    <row r="1857" spans="1:18">
      <c r="A1857" s="721">
        <v>515</v>
      </c>
      <c r="B1857" s="721">
        <v>1</v>
      </c>
      <c r="C1857" s="722" t="s">
        <v>4981</v>
      </c>
      <c r="D1857" s="723" t="s">
        <v>23</v>
      </c>
      <c r="E1857" s="721" t="s">
        <v>221</v>
      </c>
      <c r="F1857" s="721" t="s">
        <v>288</v>
      </c>
      <c r="G1857" s="774">
        <v>27919</v>
      </c>
      <c r="H1857" s="724">
        <f t="shared" ca="1" si="29"/>
        <v>43</v>
      </c>
      <c r="I1857" s="725" t="s">
        <v>1403</v>
      </c>
      <c r="J1857" s="721" t="s">
        <v>258</v>
      </c>
      <c r="K1857" s="721" t="s">
        <v>165</v>
      </c>
      <c r="L1857" s="726"/>
      <c r="M1857" s="726" t="s">
        <v>6426</v>
      </c>
      <c r="N1857" s="722" t="s">
        <v>5940</v>
      </c>
      <c r="O1857" s="721" t="s">
        <v>222</v>
      </c>
      <c r="P1857" s="734" t="s">
        <v>6214</v>
      </c>
      <c r="Q1857" s="734" t="s">
        <v>6217</v>
      </c>
      <c r="R1857" t="s">
        <v>6964</v>
      </c>
    </row>
    <row r="1858" spans="1:18">
      <c r="A1858" s="721"/>
      <c r="B1858" s="721">
        <v>2</v>
      </c>
      <c r="C1858" s="722" t="s">
        <v>6219</v>
      </c>
      <c r="D1858" s="723" t="s">
        <v>16</v>
      </c>
      <c r="E1858" s="721" t="s">
        <v>221</v>
      </c>
      <c r="F1858" s="721" t="s">
        <v>288</v>
      </c>
      <c r="G1858" s="774">
        <v>29032</v>
      </c>
      <c r="H1858" s="724">
        <f t="shared" ca="1" si="29"/>
        <v>40</v>
      </c>
      <c r="I1858" s="725" t="s">
        <v>1403</v>
      </c>
      <c r="J1858" s="721" t="s">
        <v>258</v>
      </c>
      <c r="K1858" s="721" t="s">
        <v>6621</v>
      </c>
      <c r="L1858" s="726"/>
      <c r="M1858" s="726" t="s">
        <v>6426</v>
      </c>
      <c r="N1858" s="722" t="s">
        <v>5940</v>
      </c>
      <c r="O1858" s="721" t="s">
        <v>245</v>
      </c>
      <c r="P1858" s="734" t="s">
        <v>6218</v>
      </c>
      <c r="Q1858" s="734" t="s">
        <v>6217</v>
      </c>
      <c r="R1858" t="s">
        <v>6964</v>
      </c>
    </row>
    <row r="1859" spans="1:18">
      <c r="A1859" s="721"/>
      <c r="B1859" s="721">
        <v>3</v>
      </c>
      <c r="C1859" s="722" t="s">
        <v>6222</v>
      </c>
      <c r="D1859" s="723" t="s">
        <v>23</v>
      </c>
      <c r="E1859" s="721" t="s">
        <v>254</v>
      </c>
      <c r="F1859" s="721" t="s">
        <v>166</v>
      </c>
      <c r="G1859" s="774">
        <v>37791</v>
      </c>
      <c r="H1859" s="724">
        <f t="shared" ref="H1859:H1896" ca="1" si="30">DATEDIF(G1859,TODAY(),"Y")</f>
        <v>16</v>
      </c>
      <c r="I1859" s="725" t="s">
        <v>1403</v>
      </c>
      <c r="J1859" s="721" t="s">
        <v>249</v>
      </c>
      <c r="K1859" s="721" t="s">
        <v>6623</v>
      </c>
      <c r="L1859" s="726"/>
      <c r="M1859" s="726" t="s">
        <v>6426</v>
      </c>
      <c r="N1859" s="722" t="s">
        <v>5940</v>
      </c>
      <c r="O1859" s="721" t="s">
        <v>6640</v>
      </c>
      <c r="P1859" s="734" t="s">
        <v>6221</v>
      </c>
      <c r="Q1859" s="734" t="s">
        <v>6217</v>
      </c>
      <c r="R1859" t="s">
        <v>6964</v>
      </c>
    </row>
    <row r="1860" spans="1:18">
      <c r="A1860" s="721"/>
      <c r="B1860" s="721">
        <v>4</v>
      </c>
      <c r="C1860" s="722" t="s">
        <v>6224</v>
      </c>
      <c r="D1860" s="723" t="s">
        <v>16</v>
      </c>
      <c r="E1860" s="721" t="s">
        <v>254</v>
      </c>
      <c r="F1860" s="721" t="s">
        <v>22</v>
      </c>
      <c r="G1860" s="774">
        <v>40884</v>
      </c>
      <c r="H1860" s="724">
        <f t="shared" ca="1" si="30"/>
        <v>8</v>
      </c>
      <c r="I1860" s="725" t="s">
        <v>1403</v>
      </c>
      <c r="J1860" s="721" t="s">
        <v>6624</v>
      </c>
      <c r="K1860" s="721" t="s">
        <v>6622</v>
      </c>
      <c r="L1860" s="726"/>
      <c r="M1860" s="726" t="s">
        <v>6426</v>
      </c>
      <c r="N1860" s="722" t="s">
        <v>5940</v>
      </c>
      <c r="O1860" s="721" t="s">
        <v>6640</v>
      </c>
      <c r="P1860" s="734" t="s">
        <v>6223</v>
      </c>
      <c r="Q1860" s="734" t="s">
        <v>6217</v>
      </c>
      <c r="R1860" t="s">
        <v>6964</v>
      </c>
    </row>
    <row r="1861" spans="1:18">
      <c r="A1861" s="721">
        <v>516</v>
      </c>
      <c r="B1861" s="721">
        <v>1</v>
      </c>
      <c r="C1861" s="722" t="s">
        <v>6826</v>
      </c>
      <c r="D1861" s="723" t="s">
        <v>23</v>
      </c>
      <c r="E1861" s="738" t="s">
        <v>221</v>
      </c>
      <c r="F1861" s="738" t="s">
        <v>6227</v>
      </c>
      <c r="G1861" s="774">
        <v>27948</v>
      </c>
      <c r="H1861" s="724">
        <f t="shared" ca="1" si="30"/>
        <v>43</v>
      </c>
      <c r="I1861" s="747" t="s">
        <v>1403</v>
      </c>
      <c r="J1861" s="738" t="s">
        <v>267</v>
      </c>
      <c r="K1861" s="738" t="s">
        <v>261</v>
      </c>
      <c r="L1861" s="726"/>
      <c r="M1861" s="726" t="s">
        <v>6426</v>
      </c>
      <c r="N1861" s="722" t="s">
        <v>6231</v>
      </c>
      <c r="O1861" s="721" t="s">
        <v>222</v>
      </c>
      <c r="P1861" s="736" t="s">
        <v>6225</v>
      </c>
      <c r="Q1861" s="736" t="s">
        <v>6230</v>
      </c>
      <c r="R1861" t="s">
        <v>6964</v>
      </c>
    </row>
    <row r="1862" spans="1:18">
      <c r="A1862" s="721"/>
      <c r="B1862" s="721">
        <v>2</v>
      </c>
      <c r="C1862" s="722" t="s">
        <v>6233</v>
      </c>
      <c r="D1862" s="723" t="s">
        <v>16</v>
      </c>
      <c r="E1862" s="721" t="s">
        <v>221</v>
      </c>
      <c r="F1862" s="721" t="s">
        <v>524</v>
      </c>
      <c r="G1862" s="774">
        <v>31174</v>
      </c>
      <c r="H1862" s="724">
        <f t="shared" ca="1" si="30"/>
        <v>34</v>
      </c>
      <c r="I1862" s="725" t="s">
        <v>1403</v>
      </c>
      <c r="J1862" s="721" t="s">
        <v>258</v>
      </c>
      <c r="K1862" s="721" t="s">
        <v>6621</v>
      </c>
      <c r="L1862" s="726"/>
      <c r="M1862" s="726" t="s">
        <v>6426</v>
      </c>
      <c r="N1862" s="722" t="s">
        <v>5940</v>
      </c>
      <c r="O1862" s="721" t="s">
        <v>6640</v>
      </c>
      <c r="P1862" s="727" t="s">
        <v>6232</v>
      </c>
      <c r="Q1862" s="734" t="s">
        <v>6230</v>
      </c>
      <c r="R1862" t="s">
        <v>6964</v>
      </c>
    </row>
    <row r="1863" spans="1:18">
      <c r="A1863" s="721"/>
      <c r="B1863" s="721">
        <v>3</v>
      </c>
      <c r="C1863" s="722" t="s">
        <v>6237</v>
      </c>
      <c r="D1863" s="723" t="s">
        <v>16</v>
      </c>
      <c r="E1863" s="721" t="s">
        <v>254</v>
      </c>
      <c r="F1863" s="721" t="s">
        <v>22</v>
      </c>
      <c r="G1863" s="774">
        <v>37252</v>
      </c>
      <c r="H1863" s="724">
        <f t="shared" ca="1" si="30"/>
        <v>18</v>
      </c>
      <c r="I1863" s="725" t="s">
        <v>1403</v>
      </c>
      <c r="J1863" s="721" t="s">
        <v>262</v>
      </c>
      <c r="K1863" s="721" t="s">
        <v>6623</v>
      </c>
      <c r="L1863" s="726"/>
      <c r="M1863" s="726" t="s">
        <v>6426</v>
      </c>
      <c r="N1863" s="722" t="s">
        <v>5940</v>
      </c>
      <c r="O1863" s="721" t="s">
        <v>6640</v>
      </c>
      <c r="P1863" s="727" t="s">
        <v>6236</v>
      </c>
      <c r="Q1863" s="734" t="s">
        <v>6230</v>
      </c>
      <c r="R1863" t="s">
        <v>6964</v>
      </c>
    </row>
    <row r="1864" spans="1:18">
      <c r="A1864" s="721"/>
      <c r="B1864" s="721">
        <v>4</v>
      </c>
      <c r="C1864" s="722" t="s">
        <v>1897</v>
      </c>
      <c r="D1864" s="723" t="s">
        <v>23</v>
      </c>
      <c r="E1864" s="721" t="s">
        <v>254</v>
      </c>
      <c r="F1864" s="721" t="s">
        <v>230</v>
      </c>
      <c r="G1864" s="774">
        <v>39586</v>
      </c>
      <c r="H1864" s="724">
        <f t="shared" ca="1" si="30"/>
        <v>11</v>
      </c>
      <c r="I1864" s="725" t="s">
        <v>1403</v>
      </c>
      <c r="J1864" s="721" t="s">
        <v>249</v>
      </c>
      <c r="K1864" s="721" t="s">
        <v>6623</v>
      </c>
      <c r="L1864" s="726"/>
      <c r="M1864" s="726" t="s">
        <v>6426</v>
      </c>
      <c r="N1864" s="722" t="s">
        <v>5940</v>
      </c>
      <c r="O1864" s="721" t="s">
        <v>6640</v>
      </c>
      <c r="P1864" s="727" t="s">
        <v>6239</v>
      </c>
      <c r="Q1864" s="734" t="s">
        <v>6230</v>
      </c>
      <c r="R1864" t="s">
        <v>6964</v>
      </c>
    </row>
    <row r="1865" spans="1:18">
      <c r="A1865" s="721"/>
      <c r="B1865" s="721">
        <v>5</v>
      </c>
      <c r="C1865" s="722" t="s">
        <v>6234</v>
      </c>
      <c r="D1865" s="723" t="s">
        <v>16</v>
      </c>
      <c r="E1865" s="721" t="s">
        <v>2634</v>
      </c>
      <c r="F1865" s="721" t="s">
        <v>524</v>
      </c>
      <c r="G1865" s="774">
        <v>21330</v>
      </c>
      <c r="H1865" s="724">
        <f t="shared" ca="1" si="30"/>
        <v>61</v>
      </c>
      <c r="I1865" s="725" t="s">
        <v>1403</v>
      </c>
      <c r="J1865" s="721" t="s">
        <v>241</v>
      </c>
      <c r="K1865" s="721" t="s">
        <v>6621</v>
      </c>
      <c r="L1865" s="726"/>
      <c r="M1865" s="726" t="s">
        <v>6426</v>
      </c>
      <c r="N1865" s="722" t="s">
        <v>5940</v>
      </c>
      <c r="O1865" s="721" t="s">
        <v>1261</v>
      </c>
      <c r="P1865" s="734" t="s">
        <v>6240</v>
      </c>
      <c r="Q1865" s="734" t="s">
        <v>6230</v>
      </c>
      <c r="R1865" t="s">
        <v>6964</v>
      </c>
    </row>
    <row r="1866" spans="1:18">
      <c r="A1866" s="721">
        <v>517</v>
      </c>
      <c r="B1866" s="721">
        <v>1</v>
      </c>
      <c r="C1866" s="722" t="s">
        <v>3636</v>
      </c>
      <c r="D1866" s="723" t="s">
        <v>23</v>
      </c>
      <c r="E1866" s="721" t="s">
        <v>221</v>
      </c>
      <c r="F1866" s="721" t="s">
        <v>946</v>
      </c>
      <c r="G1866" s="774">
        <v>25543</v>
      </c>
      <c r="H1866" s="724">
        <f t="shared" ca="1" si="30"/>
        <v>50</v>
      </c>
      <c r="I1866" s="725" t="s">
        <v>1403</v>
      </c>
      <c r="J1866" s="721" t="s">
        <v>241</v>
      </c>
      <c r="K1866" s="721" t="s">
        <v>165</v>
      </c>
      <c r="L1866" s="726"/>
      <c r="M1866" s="726" t="s">
        <v>6426</v>
      </c>
      <c r="N1866" s="722" t="s">
        <v>5940</v>
      </c>
      <c r="O1866" s="721" t="s">
        <v>222</v>
      </c>
      <c r="P1866" s="734" t="s">
        <v>6243</v>
      </c>
      <c r="Q1866" s="734" t="s">
        <v>6246</v>
      </c>
      <c r="R1866" t="s">
        <v>6964</v>
      </c>
    </row>
    <row r="1867" spans="1:18">
      <c r="A1867" s="721"/>
      <c r="B1867" s="721">
        <v>2</v>
      </c>
      <c r="C1867" s="722" t="s">
        <v>6248</v>
      </c>
      <c r="D1867" s="723" t="s">
        <v>16</v>
      </c>
      <c r="E1867" s="721" t="s">
        <v>221</v>
      </c>
      <c r="F1867" s="721" t="s">
        <v>946</v>
      </c>
      <c r="G1867" s="774">
        <v>28343</v>
      </c>
      <c r="H1867" s="724">
        <f t="shared" ca="1" si="30"/>
        <v>42</v>
      </c>
      <c r="I1867" s="725" t="s">
        <v>1403</v>
      </c>
      <c r="J1867" s="721" t="s">
        <v>241</v>
      </c>
      <c r="K1867" s="721" t="s">
        <v>6621</v>
      </c>
      <c r="L1867" s="726"/>
      <c r="M1867" s="726" t="s">
        <v>6426</v>
      </c>
      <c r="N1867" s="722" t="s">
        <v>5940</v>
      </c>
      <c r="O1867" s="721" t="s">
        <v>245</v>
      </c>
      <c r="P1867" s="734" t="s">
        <v>6247</v>
      </c>
      <c r="Q1867" s="764" t="s">
        <v>6246</v>
      </c>
      <c r="R1867" t="s">
        <v>6964</v>
      </c>
    </row>
    <row r="1868" spans="1:18">
      <c r="A1868" s="721"/>
      <c r="B1868" s="721">
        <v>3</v>
      </c>
      <c r="C1868" s="722" t="s">
        <v>6252</v>
      </c>
      <c r="D1868" s="723" t="s">
        <v>16</v>
      </c>
      <c r="E1868" s="721" t="s">
        <v>254</v>
      </c>
      <c r="F1868" s="721" t="s">
        <v>22</v>
      </c>
      <c r="G1868" s="774">
        <v>34824</v>
      </c>
      <c r="H1868" s="724">
        <f t="shared" ca="1" si="30"/>
        <v>24</v>
      </c>
      <c r="I1868" s="725" t="s">
        <v>1403</v>
      </c>
      <c r="J1868" s="721" t="s">
        <v>344</v>
      </c>
      <c r="K1868" s="721" t="s">
        <v>6623</v>
      </c>
      <c r="L1868" s="726"/>
      <c r="M1868" s="726" t="s">
        <v>6426</v>
      </c>
      <c r="N1868" s="722" t="s">
        <v>5940</v>
      </c>
      <c r="O1868" s="721" t="s">
        <v>6640</v>
      </c>
      <c r="P1868" s="734" t="s">
        <v>6251</v>
      </c>
      <c r="Q1868" s="764" t="s">
        <v>6246</v>
      </c>
      <c r="R1868" t="s">
        <v>6964</v>
      </c>
    </row>
    <row r="1869" spans="1:18">
      <c r="A1869" s="721"/>
      <c r="B1869" s="721">
        <v>4</v>
      </c>
      <c r="C1869" s="722" t="s">
        <v>6254</v>
      </c>
      <c r="D1869" s="723" t="s">
        <v>23</v>
      </c>
      <c r="E1869" s="721" t="s">
        <v>254</v>
      </c>
      <c r="F1869" s="721" t="s">
        <v>22</v>
      </c>
      <c r="G1869" s="774">
        <v>36796</v>
      </c>
      <c r="H1869" s="724">
        <f t="shared" ca="1" si="30"/>
        <v>19</v>
      </c>
      <c r="I1869" s="725" t="s">
        <v>1403</v>
      </c>
      <c r="J1869" s="721" t="s">
        <v>262</v>
      </c>
      <c r="K1869" s="721" t="s">
        <v>6623</v>
      </c>
      <c r="L1869" s="726"/>
      <c r="M1869" s="726" t="s">
        <v>6426</v>
      </c>
      <c r="N1869" s="722" t="s">
        <v>5940</v>
      </c>
      <c r="O1869" s="721" t="s">
        <v>6640</v>
      </c>
      <c r="P1869" s="734" t="s">
        <v>6253</v>
      </c>
      <c r="Q1869" s="764" t="s">
        <v>6246</v>
      </c>
      <c r="R1869" t="s">
        <v>6964</v>
      </c>
    </row>
    <row r="1870" spans="1:18">
      <c r="A1870" s="721"/>
      <c r="B1870" s="721">
        <v>5</v>
      </c>
      <c r="C1870" s="722" t="s">
        <v>6256</v>
      </c>
      <c r="D1870" s="723" t="s">
        <v>16</v>
      </c>
      <c r="E1870" s="721" t="s">
        <v>254</v>
      </c>
      <c r="F1870" s="721" t="s">
        <v>22</v>
      </c>
      <c r="G1870" s="774">
        <v>39788</v>
      </c>
      <c r="H1870" s="724">
        <f t="shared" ca="1" si="30"/>
        <v>11</v>
      </c>
      <c r="I1870" s="725" t="s">
        <v>1403</v>
      </c>
      <c r="J1870" s="721" t="s">
        <v>249</v>
      </c>
      <c r="K1870" s="721" t="s">
        <v>6623</v>
      </c>
      <c r="L1870" s="726"/>
      <c r="M1870" s="726" t="s">
        <v>6426</v>
      </c>
      <c r="N1870" s="722" t="s">
        <v>5940</v>
      </c>
      <c r="O1870" s="721" t="s">
        <v>6640</v>
      </c>
      <c r="P1870" s="734" t="s">
        <v>6255</v>
      </c>
      <c r="Q1870" s="764" t="s">
        <v>6246</v>
      </c>
      <c r="R1870" t="s">
        <v>6964</v>
      </c>
    </row>
    <row r="1871" spans="1:18">
      <c r="A1871" s="721">
        <v>518</v>
      </c>
      <c r="B1871" s="733">
        <v>1</v>
      </c>
      <c r="C1871" s="732" t="s">
        <v>106</v>
      </c>
      <c r="D1871" s="723" t="s">
        <v>23</v>
      </c>
      <c r="E1871" s="733" t="s">
        <v>221</v>
      </c>
      <c r="F1871" s="733" t="s">
        <v>3828</v>
      </c>
      <c r="G1871" s="775">
        <v>28194</v>
      </c>
      <c r="H1871" s="724">
        <f t="shared" ca="1" si="30"/>
        <v>43</v>
      </c>
      <c r="I1871" s="725" t="s">
        <v>1403</v>
      </c>
      <c r="J1871" s="733" t="s">
        <v>267</v>
      </c>
      <c r="K1871" s="733" t="s">
        <v>165</v>
      </c>
      <c r="L1871" s="726"/>
      <c r="M1871" s="726" t="s">
        <v>6426</v>
      </c>
      <c r="N1871" s="722" t="s">
        <v>5940</v>
      </c>
      <c r="O1871" s="733" t="s">
        <v>222</v>
      </c>
      <c r="P1871" s="727" t="s">
        <v>6257</v>
      </c>
      <c r="Q1871" s="741" t="s">
        <v>6259</v>
      </c>
      <c r="R1871" t="s">
        <v>6964</v>
      </c>
    </row>
    <row r="1872" spans="1:18">
      <c r="A1872" s="721"/>
      <c r="B1872" s="733">
        <v>2</v>
      </c>
      <c r="C1872" s="732" t="s">
        <v>6261</v>
      </c>
      <c r="D1872" s="723" t="s">
        <v>16</v>
      </c>
      <c r="E1872" s="733" t="s">
        <v>221</v>
      </c>
      <c r="F1872" s="733" t="s">
        <v>3828</v>
      </c>
      <c r="G1872" s="775">
        <v>30691</v>
      </c>
      <c r="H1872" s="724">
        <f t="shared" ca="1" si="30"/>
        <v>36</v>
      </c>
      <c r="I1872" s="747" t="s">
        <v>1403</v>
      </c>
      <c r="J1872" s="733" t="s">
        <v>267</v>
      </c>
      <c r="K1872" s="733" t="s">
        <v>6621</v>
      </c>
      <c r="L1872" s="726"/>
      <c r="M1872" s="726" t="s">
        <v>6426</v>
      </c>
      <c r="N1872" s="722" t="s">
        <v>5940</v>
      </c>
      <c r="O1872" s="733" t="s">
        <v>245</v>
      </c>
      <c r="P1872" s="727" t="s">
        <v>6260</v>
      </c>
      <c r="Q1872" s="741" t="s">
        <v>6259</v>
      </c>
      <c r="R1872" t="s">
        <v>6964</v>
      </c>
    </row>
    <row r="1873" spans="1:18">
      <c r="A1873" s="721"/>
      <c r="B1873" s="733">
        <v>3</v>
      </c>
      <c r="C1873" s="732" t="s">
        <v>6265</v>
      </c>
      <c r="D1873" s="723" t="s">
        <v>23</v>
      </c>
      <c r="E1873" s="733" t="s">
        <v>254</v>
      </c>
      <c r="F1873" s="733" t="s">
        <v>4801</v>
      </c>
      <c r="G1873" s="775">
        <v>38812</v>
      </c>
      <c r="H1873" s="724">
        <f t="shared" ca="1" si="30"/>
        <v>14</v>
      </c>
      <c r="I1873" s="747" t="s">
        <v>1403</v>
      </c>
      <c r="J1873" s="733" t="s">
        <v>249</v>
      </c>
      <c r="K1873" s="733" t="s">
        <v>6623</v>
      </c>
      <c r="L1873" s="726"/>
      <c r="M1873" s="726" t="s">
        <v>6426</v>
      </c>
      <c r="N1873" s="722" t="s">
        <v>5940</v>
      </c>
      <c r="O1873" s="733" t="s">
        <v>6640</v>
      </c>
      <c r="P1873" s="727" t="s">
        <v>6264</v>
      </c>
      <c r="Q1873" s="741" t="s">
        <v>6259</v>
      </c>
      <c r="R1873" t="s">
        <v>6964</v>
      </c>
    </row>
    <row r="1874" spans="1:18">
      <c r="A1874" s="721"/>
      <c r="B1874" s="733">
        <v>4</v>
      </c>
      <c r="C1874" s="732" t="s">
        <v>6267</v>
      </c>
      <c r="D1874" s="723" t="s">
        <v>16</v>
      </c>
      <c r="E1874" s="733" t="s">
        <v>254</v>
      </c>
      <c r="F1874" s="733" t="s">
        <v>230</v>
      </c>
      <c r="G1874" s="775">
        <v>40708</v>
      </c>
      <c r="H1874" s="724">
        <f t="shared" ca="1" si="30"/>
        <v>8</v>
      </c>
      <c r="I1874" s="747" t="s">
        <v>1403</v>
      </c>
      <c r="J1874" s="733" t="s">
        <v>6624</v>
      </c>
      <c r="K1874" s="733" t="s">
        <v>6622</v>
      </c>
      <c r="L1874" s="726"/>
      <c r="M1874" s="726" t="s">
        <v>6426</v>
      </c>
      <c r="N1874" s="722" t="s">
        <v>5940</v>
      </c>
      <c r="O1874" s="733" t="s">
        <v>6640</v>
      </c>
      <c r="P1874" s="727" t="s">
        <v>6266</v>
      </c>
      <c r="Q1874" s="741" t="s">
        <v>6259</v>
      </c>
      <c r="R1874" t="s">
        <v>6964</v>
      </c>
    </row>
    <row r="1875" spans="1:18">
      <c r="A1875" s="721">
        <v>519</v>
      </c>
      <c r="B1875" s="733">
        <v>1</v>
      </c>
      <c r="C1875" s="732" t="s">
        <v>6269</v>
      </c>
      <c r="D1875" s="723" t="s">
        <v>23</v>
      </c>
      <c r="E1875" s="733" t="s">
        <v>221</v>
      </c>
      <c r="F1875" s="733" t="s">
        <v>6270</v>
      </c>
      <c r="G1875" s="775">
        <v>27244</v>
      </c>
      <c r="H1875" s="724">
        <f t="shared" ca="1" si="30"/>
        <v>45</v>
      </c>
      <c r="I1875" s="747" t="s">
        <v>1403</v>
      </c>
      <c r="J1875" s="733" t="s">
        <v>241</v>
      </c>
      <c r="K1875" s="733" t="s">
        <v>165</v>
      </c>
      <c r="L1875" s="726"/>
      <c r="M1875" s="726" t="s">
        <v>6426</v>
      </c>
      <c r="N1875" s="722" t="s">
        <v>5940</v>
      </c>
      <c r="O1875" s="733" t="s">
        <v>222</v>
      </c>
      <c r="P1875" s="734" t="s">
        <v>6268</v>
      </c>
      <c r="Q1875" s="734" t="s">
        <v>6273</v>
      </c>
      <c r="R1875" t="s">
        <v>6964</v>
      </c>
    </row>
    <row r="1876" spans="1:18">
      <c r="A1876" s="721"/>
      <c r="B1876" s="733">
        <v>2</v>
      </c>
      <c r="C1876" s="732" t="s">
        <v>6275</v>
      </c>
      <c r="D1876" s="723" t="s">
        <v>16</v>
      </c>
      <c r="E1876" s="733" t="s">
        <v>221</v>
      </c>
      <c r="F1876" s="733" t="s">
        <v>6270</v>
      </c>
      <c r="G1876" s="775">
        <v>29983</v>
      </c>
      <c r="H1876" s="724">
        <f t="shared" ca="1" si="30"/>
        <v>38</v>
      </c>
      <c r="I1876" s="747" t="s">
        <v>1403</v>
      </c>
      <c r="J1876" s="733" t="s">
        <v>241</v>
      </c>
      <c r="K1876" s="733" t="s">
        <v>6621</v>
      </c>
      <c r="L1876" s="726"/>
      <c r="M1876" s="726" t="s">
        <v>6426</v>
      </c>
      <c r="N1876" s="722" t="s">
        <v>5940</v>
      </c>
      <c r="O1876" s="733" t="s">
        <v>245</v>
      </c>
      <c r="P1876" s="734" t="s">
        <v>6274</v>
      </c>
      <c r="Q1876" s="734" t="s">
        <v>6273</v>
      </c>
      <c r="R1876" t="s">
        <v>6964</v>
      </c>
    </row>
    <row r="1877" spans="1:18">
      <c r="A1877" s="721"/>
      <c r="B1877" s="733">
        <v>3</v>
      </c>
      <c r="C1877" s="732" t="s">
        <v>6279</v>
      </c>
      <c r="D1877" s="723" t="s">
        <v>23</v>
      </c>
      <c r="E1877" s="733" t="s">
        <v>254</v>
      </c>
      <c r="F1877" s="733" t="s">
        <v>6270</v>
      </c>
      <c r="G1877" s="775">
        <v>40284</v>
      </c>
      <c r="H1877" s="724">
        <f t="shared" ca="1" si="30"/>
        <v>9</v>
      </c>
      <c r="I1877" s="747" t="s">
        <v>1403</v>
      </c>
      <c r="J1877" s="733" t="s">
        <v>6624</v>
      </c>
      <c r="K1877" s="733" t="s">
        <v>6622</v>
      </c>
      <c r="L1877" s="726"/>
      <c r="M1877" s="726" t="s">
        <v>6426</v>
      </c>
      <c r="N1877" s="722" t="s">
        <v>5940</v>
      </c>
      <c r="O1877" s="733" t="s">
        <v>6640</v>
      </c>
      <c r="P1877" s="734" t="s">
        <v>6278</v>
      </c>
      <c r="Q1877" s="734" t="s">
        <v>6273</v>
      </c>
      <c r="R1877" t="s">
        <v>6964</v>
      </c>
    </row>
    <row r="1878" spans="1:18">
      <c r="A1878" s="721">
        <v>520</v>
      </c>
      <c r="B1878" s="733">
        <v>1</v>
      </c>
      <c r="C1878" s="732" t="s">
        <v>6281</v>
      </c>
      <c r="D1878" s="723" t="s">
        <v>23</v>
      </c>
      <c r="E1878" s="733" t="s">
        <v>221</v>
      </c>
      <c r="F1878" s="733" t="s">
        <v>6282</v>
      </c>
      <c r="G1878" s="775">
        <v>23056</v>
      </c>
      <c r="H1878" s="724">
        <f t="shared" ca="1" si="30"/>
        <v>57</v>
      </c>
      <c r="I1878" s="747" t="s">
        <v>1403</v>
      </c>
      <c r="J1878" s="733" t="s">
        <v>241</v>
      </c>
      <c r="K1878" s="733" t="s">
        <v>165</v>
      </c>
      <c r="L1878" s="726"/>
      <c r="M1878" s="726" t="s">
        <v>6426</v>
      </c>
      <c r="N1878" s="722" t="s">
        <v>5940</v>
      </c>
      <c r="O1878" s="733" t="s">
        <v>222</v>
      </c>
      <c r="P1878" s="734" t="s">
        <v>6280</v>
      </c>
      <c r="Q1878" s="734" t="s">
        <v>6284</v>
      </c>
      <c r="R1878" t="s">
        <v>6964</v>
      </c>
    </row>
    <row r="1879" spans="1:18">
      <c r="A1879" s="721"/>
      <c r="B1879" s="733">
        <v>2</v>
      </c>
      <c r="C1879" s="732" t="s">
        <v>488</v>
      </c>
      <c r="D1879" s="723" t="s">
        <v>16</v>
      </c>
      <c r="E1879" s="733" t="s">
        <v>221</v>
      </c>
      <c r="F1879" s="733" t="s">
        <v>6282</v>
      </c>
      <c r="G1879" s="775">
        <v>28241</v>
      </c>
      <c r="H1879" s="724">
        <f t="shared" ca="1" si="30"/>
        <v>42</v>
      </c>
      <c r="I1879" s="747" t="s">
        <v>1403</v>
      </c>
      <c r="J1879" s="733" t="s">
        <v>241</v>
      </c>
      <c r="K1879" s="733" t="s">
        <v>165</v>
      </c>
      <c r="L1879" s="726"/>
      <c r="M1879" s="726" t="s">
        <v>6426</v>
      </c>
      <c r="N1879" s="722" t="s">
        <v>5940</v>
      </c>
      <c r="O1879" s="733" t="s">
        <v>245</v>
      </c>
      <c r="P1879" s="734" t="s">
        <v>6285</v>
      </c>
      <c r="Q1879" s="734" t="s">
        <v>6284</v>
      </c>
      <c r="R1879" t="s">
        <v>6964</v>
      </c>
    </row>
    <row r="1880" spans="1:18">
      <c r="A1880" s="721"/>
      <c r="B1880" s="733">
        <v>3</v>
      </c>
      <c r="C1880" s="732" t="s">
        <v>6288</v>
      </c>
      <c r="D1880" s="723" t="s">
        <v>23</v>
      </c>
      <c r="E1880" s="733" t="s">
        <v>254</v>
      </c>
      <c r="F1880" s="733" t="s">
        <v>6289</v>
      </c>
      <c r="G1880" s="775">
        <v>36738</v>
      </c>
      <c r="H1880" s="724">
        <f t="shared" ca="1" si="30"/>
        <v>19</v>
      </c>
      <c r="I1880" s="747" t="s">
        <v>1403</v>
      </c>
      <c r="J1880" s="733" t="s">
        <v>262</v>
      </c>
      <c r="K1880" s="733" t="s">
        <v>6623</v>
      </c>
      <c r="L1880" s="726"/>
      <c r="M1880" s="726" t="s">
        <v>6426</v>
      </c>
      <c r="N1880" s="722" t="s">
        <v>5940</v>
      </c>
      <c r="O1880" s="733" t="s">
        <v>6640</v>
      </c>
      <c r="P1880" s="734" t="s">
        <v>6287</v>
      </c>
      <c r="Q1880" s="734" t="s">
        <v>6284</v>
      </c>
      <c r="R1880" t="s">
        <v>6964</v>
      </c>
    </row>
    <row r="1881" spans="1:18">
      <c r="A1881" s="721"/>
      <c r="B1881" s="733">
        <v>4</v>
      </c>
      <c r="C1881" s="732" t="s">
        <v>6291</v>
      </c>
      <c r="D1881" s="723" t="s">
        <v>16</v>
      </c>
      <c r="E1881" s="733" t="s">
        <v>254</v>
      </c>
      <c r="F1881" s="733" t="s">
        <v>6289</v>
      </c>
      <c r="G1881" s="775">
        <v>39279</v>
      </c>
      <c r="H1881" s="724">
        <f t="shared" ca="1" si="30"/>
        <v>12</v>
      </c>
      <c r="I1881" s="747" t="s">
        <v>1403</v>
      </c>
      <c r="J1881" s="733" t="s">
        <v>249</v>
      </c>
      <c r="K1881" s="733" t="s">
        <v>6623</v>
      </c>
      <c r="L1881" s="726"/>
      <c r="M1881" s="726" t="s">
        <v>6426</v>
      </c>
      <c r="N1881" s="722" t="s">
        <v>5940</v>
      </c>
      <c r="O1881" s="733" t="s">
        <v>6640</v>
      </c>
      <c r="P1881" s="734" t="s">
        <v>6290</v>
      </c>
      <c r="Q1881" s="734" t="s">
        <v>6284</v>
      </c>
      <c r="R1881" t="s">
        <v>6964</v>
      </c>
    </row>
    <row r="1882" spans="1:18">
      <c r="A1882" s="721">
        <v>521</v>
      </c>
      <c r="B1882" s="733">
        <v>1</v>
      </c>
      <c r="C1882" s="732" t="s">
        <v>2522</v>
      </c>
      <c r="D1882" s="723" t="s">
        <v>16</v>
      </c>
      <c r="E1882" s="733" t="s">
        <v>221</v>
      </c>
      <c r="F1882" s="733" t="s">
        <v>1402</v>
      </c>
      <c r="G1882" s="775">
        <v>21064</v>
      </c>
      <c r="H1882" s="724">
        <f t="shared" ca="1" si="30"/>
        <v>62</v>
      </c>
      <c r="I1882" s="747" t="s">
        <v>1403</v>
      </c>
      <c r="J1882" s="733" t="s">
        <v>241</v>
      </c>
      <c r="K1882" s="733" t="s">
        <v>360</v>
      </c>
      <c r="L1882" s="726"/>
      <c r="M1882" s="726" t="s">
        <v>6426</v>
      </c>
      <c r="N1882" s="722" t="s">
        <v>5940</v>
      </c>
      <c r="O1882" s="733" t="s">
        <v>222</v>
      </c>
      <c r="P1882" s="732" t="s">
        <v>6308</v>
      </c>
      <c r="Q1882" s="732" t="s">
        <v>6311</v>
      </c>
      <c r="R1882" t="s">
        <v>6964</v>
      </c>
    </row>
    <row r="1883" spans="1:18">
      <c r="A1883" s="721">
        <v>522</v>
      </c>
      <c r="B1883" s="733">
        <v>1</v>
      </c>
      <c r="C1883" s="732" t="s">
        <v>6313</v>
      </c>
      <c r="D1883" s="723" t="s">
        <v>23</v>
      </c>
      <c r="E1883" s="733" t="s">
        <v>221</v>
      </c>
      <c r="F1883" s="733" t="s">
        <v>22</v>
      </c>
      <c r="G1883" s="775">
        <v>30111</v>
      </c>
      <c r="H1883" s="724">
        <f t="shared" ca="1" si="30"/>
        <v>37</v>
      </c>
      <c r="I1883" s="747" t="s">
        <v>1403</v>
      </c>
      <c r="J1883" s="733" t="s">
        <v>241</v>
      </c>
      <c r="K1883" s="733" t="s">
        <v>165</v>
      </c>
      <c r="L1883" s="726"/>
      <c r="M1883" s="726" t="s">
        <v>6426</v>
      </c>
      <c r="N1883" s="722" t="s">
        <v>5940</v>
      </c>
      <c r="O1883" s="733" t="s">
        <v>222</v>
      </c>
      <c r="P1883" s="748" t="s">
        <v>6312</v>
      </c>
      <c r="Q1883" s="748" t="s">
        <v>6316</v>
      </c>
      <c r="R1883" t="s">
        <v>6964</v>
      </c>
    </row>
    <row r="1884" spans="1:18">
      <c r="A1884" s="721"/>
      <c r="B1884" s="733">
        <v>2</v>
      </c>
      <c r="C1884" s="732" t="s">
        <v>6318</v>
      </c>
      <c r="D1884" s="723" t="s">
        <v>16</v>
      </c>
      <c r="E1884" s="733" t="s">
        <v>221</v>
      </c>
      <c r="F1884" s="733" t="s">
        <v>244</v>
      </c>
      <c r="G1884" s="775">
        <v>31994</v>
      </c>
      <c r="H1884" s="724">
        <f t="shared" ca="1" si="30"/>
        <v>32</v>
      </c>
      <c r="I1884" s="747" t="s">
        <v>1403</v>
      </c>
      <c r="J1884" s="733" t="s">
        <v>241</v>
      </c>
      <c r="K1884" s="733" t="s">
        <v>6621</v>
      </c>
      <c r="L1884" s="726"/>
      <c r="M1884" s="726" t="s">
        <v>6426</v>
      </c>
      <c r="N1884" s="722" t="s">
        <v>5940</v>
      </c>
      <c r="O1884" s="733" t="s">
        <v>245</v>
      </c>
      <c r="P1884" s="748" t="s">
        <v>6317</v>
      </c>
      <c r="Q1884" s="748" t="s">
        <v>6316</v>
      </c>
      <c r="R1884" t="s">
        <v>6964</v>
      </c>
    </row>
    <row r="1885" spans="1:18">
      <c r="A1885" s="721"/>
      <c r="B1885" s="733">
        <v>3</v>
      </c>
      <c r="C1885" s="732" t="s">
        <v>6321</v>
      </c>
      <c r="D1885" s="723" t="s">
        <v>23</v>
      </c>
      <c r="E1885" s="733" t="s">
        <v>254</v>
      </c>
      <c r="F1885" s="733" t="s">
        <v>22</v>
      </c>
      <c r="G1885" s="775">
        <v>39334</v>
      </c>
      <c r="H1885" s="724">
        <f t="shared" ca="1" si="30"/>
        <v>12</v>
      </c>
      <c r="I1885" s="747" t="s">
        <v>1403</v>
      </c>
      <c r="J1885" s="733" t="s">
        <v>249</v>
      </c>
      <c r="K1885" s="733" t="s">
        <v>6623</v>
      </c>
      <c r="L1885" s="726"/>
      <c r="M1885" s="726" t="s">
        <v>6426</v>
      </c>
      <c r="N1885" s="722" t="s">
        <v>5940</v>
      </c>
      <c r="O1885" s="733" t="s">
        <v>6640</v>
      </c>
      <c r="P1885" s="748" t="s">
        <v>6320</v>
      </c>
      <c r="Q1885" s="748" t="s">
        <v>6316</v>
      </c>
      <c r="R1885" t="s">
        <v>6964</v>
      </c>
    </row>
    <row r="1886" spans="1:18">
      <c r="A1886" s="721"/>
      <c r="B1886" s="733">
        <v>4</v>
      </c>
      <c r="C1886" s="732" t="s">
        <v>6323</v>
      </c>
      <c r="D1886" s="723" t="s">
        <v>16</v>
      </c>
      <c r="E1886" s="733" t="s">
        <v>254</v>
      </c>
      <c r="F1886" s="733" t="s">
        <v>22</v>
      </c>
      <c r="G1886" s="775">
        <v>41317</v>
      </c>
      <c r="H1886" s="724">
        <f t="shared" ca="1" si="30"/>
        <v>7</v>
      </c>
      <c r="I1886" s="747" t="s">
        <v>1403</v>
      </c>
      <c r="J1886" s="733" t="s">
        <v>6624</v>
      </c>
      <c r="K1886" s="733" t="s">
        <v>6622</v>
      </c>
      <c r="L1886" s="726"/>
      <c r="M1886" s="726" t="s">
        <v>6426</v>
      </c>
      <c r="N1886" s="722" t="s">
        <v>5940</v>
      </c>
      <c r="O1886" s="733" t="s">
        <v>6640</v>
      </c>
      <c r="P1886" s="748" t="s">
        <v>6322</v>
      </c>
      <c r="Q1886" s="748" t="s">
        <v>6316</v>
      </c>
      <c r="R1886" t="s">
        <v>6964</v>
      </c>
    </row>
    <row r="1887" spans="1:18">
      <c r="A1887" s="721">
        <v>523</v>
      </c>
      <c r="B1887" s="733">
        <v>1</v>
      </c>
      <c r="C1887" s="732" t="s">
        <v>6325</v>
      </c>
      <c r="D1887" s="723" t="s">
        <v>23</v>
      </c>
      <c r="E1887" s="733" t="s">
        <v>221</v>
      </c>
      <c r="F1887" s="733" t="s">
        <v>244</v>
      </c>
      <c r="G1887" s="775">
        <v>30254</v>
      </c>
      <c r="H1887" s="724">
        <f t="shared" ca="1" si="30"/>
        <v>37</v>
      </c>
      <c r="I1887" s="747" t="s">
        <v>1403</v>
      </c>
      <c r="J1887" s="733" t="s">
        <v>241</v>
      </c>
      <c r="K1887" s="733" t="s">
        <v>165</v>
      </c>
      <c r="L1887" s="726"/>
      <c r="M1887" s="726" t="s">
        <v>6426</v>
      </c>
      <c r="N1887" s="722" t="s">
        <v>5940</v>
      </c>
      <c r="O1887" s="733" t="s">
        <v>222</v>
      </c>
      <c r="P1887" s="748" t="s">
        <v>6324</v>
      </c>
      <c r="Q1887" s="748" t="s">
        <v>6328</v>
      </c>
      <c r="R1887" t="s">
        <v>6964</v>
      </c>
    </row>
    <row r="1888" spans="1:18">
      <c r="A1888" s="721"/>
      <c r="B1888" s="733">
        <v>2</v>
      </c>
      <c r="C1888" s="732" t="s">
        <v>6330</v>
      </c>
      <c r="D1888" s="723" t="s">
        <v>16</v>
      </c>
      <c r="E1888" s="733" t="s">
        <v>221</v>
      </c>
      <c r="F1888" s="733" t="s">
        <v>244</v>
      </c>
      <c r="G1888" s="775">
        <v>32148</v>
      </c>
      <c r="H1888" s="724">
        <f t="shared" ca="1" si="30"/>
        <v>32</v>
      </c>
      <c r="I1888" s="747" t="s">
        <v>1403</v>
      </c>
      <c r="J1888" s="733" t="s">
        <v>258</v>
      </c>
      <c r="K1888" s="733" t="s">
        <v>6621</v>
      </c>
      <c r="L1888" s="726"/>
      <c r="M1888" s="726" t="s">
        <v>6426</v>
      </c>
      <c r="N1888" s="722" t="s">
        <v>5940</v>
      </c>
      <c r="O1888" s="733" t="s">
        <v>245</v>
      </c>
      <c r="P1888" s="748" t="s">
        <v>6329</v>
      </c>
      <c r="Q1888" s="748" t="s">
        <v>6328</v>
      </c>
      <c r="R1888" t="s">
        <v>6964</v>
      </c>
    </row>
    <row r="1889" spans="1:18">
      <c r="A1889" s="721"/>
      <c r="B1889" s="733">
        <v>3</v>
      </c>
      <c r="C1889" s="732" t="s">
        <v>6333</v>
      </c>
      <c r="D1889" s="723" t="s">
        <v>16</v>
      </c>
      <c r="E1889" s="733" t="s">
        <v>254</v>
      </c>
      <c r="F1889" s="733" t="s">
        <v>230</v>
      </c>
      <c r="G1889" s="775">
        <v>38983</v>
      </c>
      <c r="H1889" s="724">
        <f t="shared" ca="1" si="30"/>
        <v>13</v>
      </c>
      <c r="I1889" s="747" t="s">
        <v>1403</v>
      </c>
      <c r="J1889" s="733" t="s">
        <v>249</v>
      </c>
      <c r="K1889" s="733" t="s">
        <v>6623</v>
      </c>
      <c r="L1889" s="726"/>
      <c r="M1889" s="726" t="s">
        <v>6426</v>
      </c>
      <c r="N1889" s="722" t="s">
        <v>5940</v>
      </c>
      <c r="O1889" s="733" t="s">
        <v>6640</v>
      </c>
      <c r="P1889" s="748" t="s">
        <v>6332</v>
      </c>
      <c r="Q1889" s="748" t="s">
        <v>6328</v>
      </c>
      <c r="R1889" t="s">
        <v>6964</v>
      </c>
    </row>
    <row r="1890" spans="1:18">
      <c r="A1890" s="721"/>
      <c r="B1890" s="733">
        <v>4</v>
      </c>
      <c r="C1890" s="732" t="s">
        <v>6335</v>
      </c>
      <c r="D1890" s="723" t="s">
        <v>23</v>
      </c>
      <c r="E1890" s="733" t="s">
        <v>254</v>
      </c>
      <c r="F1890" s="733" t="s">
        <v>229</v>
      </c>
      <c r="G1890" s="775">
        <v>41116</v>
      </c>
      <c r="H1890" s="724">
        <f t="shared" ca="1" si="30"/>
        <v>7</v>
      </c>
      <c r="I1890" s="747" t="s">
        <v>1403</v>
      </c>
      <c r="J1890" s="733" t="s">
        <v>6624</v>
      </c>
      <c r="K1890" s="733" t="s">
        <v>6622</v>
      </c>
      <c r="L1890" s="726"/>
      <c r="M1890" s="726" t="s">
        <v>6426</v>
      </c>
      <c r="N1890" s="722" t="s">
        <v>5940</v>
      </c>
      <c r="O1890" s="733" t="s">
        <v>6640</v>
      </c>
      <c r="P1890" s="748" t="s">
        <v>6334</v>
      </c>
      <c r="Q1890" s="748" t="s">
        <v>6328</v>
      </c>
      <c r="R1890" t="s">
        <v>6964</v>
      </c>
    </row>
    <row r="1891" spans="1:18">
      <c r="A1891" s="721">
        <v>524</v>
      </c>
      <c r="B1891" s="733">
        <v>1</v>
      </c>
      <c r="C1891" s="732" t="s">
        <v>6336</v>
      </c>
      <c r="D1891" s="723" t="s">
        <v>23</v>
      </c>
      <c r="E1891" s="733" t="s">
        <v>221</v>
      </c>
      <c r="F1891" s="733" t="s">
        <v>22</v>
      </c>
      <c r="G1891" s="775" t="s">
        <v>6337</v>
      </c>
      <c r="H1891" s="724">
        <f t="shared" ca="1" si="30"/>
        <v>27</v>
      </c>
      <c r="I1891" s="747" t="s">
        <v>1403</v>
      </c>
      <c r="J1891" s="733" t="s">
        <v>241</v>
      </c>
      <c r="K1891" s="733" t="s">
        <v>261</v>
      </c>
      <c r="L1891" s="726"/>
      <c r="M1891" s="726" t="s">
        <v>6426</v>
      </c>
      <c r="N1891" s="722" t="s">
        <v>5940</v>
      </c>
      <c r="O1891" s="733" t="s">
        <v>222</v>
      </c>
      <c r="P1891" s="831" t="str">
        <f>DAY(G1891)&amp;MONTH(G1891)&amp;YEAR(G1891)</f>
        <v>1881992</v>
      </c>
      <c r="Q1891" s="748" t="s">
        <v>6641</v>
      </c>
      <c r="R1891" t="s">
        <v>6964</v>
      </c>
    </row>
    <row r="1892" spans="1:18">
      <c r="A1892" s="721"/>
      <c r="B1892" s="733">
        <v>2</v>
      </c>
      <c r="C1892" s="732" t="s">
        <v>6339</v>
      </c>
      <c r="D1892" s="723" t="s">
        <v>16</v>
      </c>
      <c r="E1892" s="733" t="s">
        <v>221</v>
      </c>
      <c r="F1892" s="733" t="s">
        <v>230</v>
      </c>
      <c r="G1892" s="775">
        <v>33984</v>
      </c>
      <c r="H1892" s="724">
        <f t="shared" ca="1" si="30"/>
        <v>27</v>
      </c>
      <c r="I1892" s="747" t="s">
        <v>1403</v>
      </c>
      <c r="J1892" s="733" t="s">
        <v>241</v>
      </c>
      <c r="K1892" s="733" t="s">
        <v>6621</v>
      </c>
      <c r="L1892" s="726"/>
      <c r="M1892" s="726" t="s">
        <v>6426</v>
      </c>
      <c r="N1892" s="722" t="s">
        <v>5940</v>
      </c>
      <c r="O1892" s="733" t="s">
        <v>245</v>
      </c>
      <c r="P1892" s="831" t="str">
        <f>DAY(G1892)&amp;MONTH(G1892)&amp;YEAR(G1892)</f>
        <v>1511993</v>
      </c>
      <c r="Q1892" s="748" t="s">
        <v>6641</v>
      </c>
      <c r="R1892" t="s">
        <v>6964</v>
      </c>
    </row>
    <row r="1893" spans="1:18">
      <c r="A1893" s="721"/>
      <c r="B1893" s="733">
        <v>3</v>
      </c>
      <c r="C1893" s="732" t="s">
        <v>6342</v>
      </c>
      <c r="D1893" s="723" t="s">
        <v>23</v>
      </c>
      <c r="E1893" s="733" t="s">
        <v>254</v>
      </c>
      <c r="F1893" s="733" t="s">
        <v>230</v>
      </c>
      <c r="G1893" s="775">
        <v>41723</v>
      </c>
      <c r="H1893" s="724">
        <f t="shared" ca="1" si="30"/>
        <v>6</v>
      </c>
      <c r="I1893" s="747" t="s">
        <v>1403</v>
      </c>
      <c r="J1893" s="733" t="s">
        <v>6624</v>
      </c>
      <c r="K1893" s="733" t="s">
        <v>6622</v>
      </c>
      <c r="L1893" s="726"/>
      <c r="M1893" s="726" t="s">
        <v>6426</v>
      </c>
      <c r="N1893" s="722" t="s">
        <v>5940</v>
      </c>
      <c r="O1893" s="733" t="s">
        <v>6640</v>
      </c>
      <c r="P1893" s="831" t="str">
        <f>DAY(G1893)&amp;MONTH(G1893)&amp;YEAR(G1893)</f>
        <v>2532014</v>
      </c>
      <c r="Q1893" s="748" t="s">
        <v>6641</v>
      </c>
      <c r="R1893" t="s">
        <v>6964</v>
      </c>
    </row>
    <row r="1894" spans="1:18">
      <c r="A1894" s="721">
        <v>525</v>
      </c>
      <c r="B1894" s="733">
        <v>1</v>
      </c>
      <c r="C1894" s="732" t="s">
        <v>6344</v>
      </c>
      <c r="D1894" s="723" t="s">
        <v>23</v>
      </c>
      <c r="E1894" s="733" t="s">
        <v>221</v>
      </c>
      <c r="F1894" s="733" t="s">
        <v>6345</v>
      </c>
      <c r="G1894" s="775">
        <v>32525</v>
      </c>
      <c r="H1894" s="724">
        <f t="shared" ca="1" si="30"/>
        <v>31</v>
      </c>
      <c r="I1894" s="747" t="s">
        <v>1403</v>
      </c>
      <c r="J1894" s="733" t="s">
        <v>258</v>
      </c>
      <c r="K1894" s="733" t="s">
        <v>6346</v>
      </c>
      <c r="L1894" s="726"/>
      <c r="M1894" s="726" t="s">
        <v>6426</v>
      </c>
      <c r="N1894" s="722" t="s">
        <v>5940</v>
      </c>
      <c r="O1894" s="733" t="s">
        <v>222</v>
      </c>
      <c r="P1894" s="748" t="s">
        <v>6343</v>
      </c>
      <c r="Q1894" s="748" t="s">
        <v>6642</v>
      </c>
      <c r="R1894" t="s">
        <v>6964</v>
      </c>
    </row>
    <row r="1895" spans="1:18">
      <c r="A1895" s="721"/>
      <c r="B1895" s="733">
        <v>2</v>
      </c>
      <c r="C1895" s="732" t="s">
        <v>6349</v>
      </c>
      <c r="D1895" s="723" t="s">
        <v>16</v>
      </c>
      <c r="E1895" s="733" t="s">
        <v>221</v>
      </c>
      <c r="F1895" s="733" t="s">
        <v>6350</v>
      </c>
      <c r="G1895" s="775">
        <v>32761</v>
      </c>
      <c r="H1895" s="724">
        <f t="shared" ca="1" si="30"/>
        <v>30</v>
      </c>
      <c r="I1895" s="747" t="s">
        <v>1403</v>
      </c>
      <c r="J1895" s="733" t="s">
        <v>241</v>
      </c>
      <c r="K1895" s="733" t="s">
        <v>6621</v>
      </c>
      <c r="L1895" s="726"/>
      <c r="M1895" s="726" t="s">
        <v>6426</v>
      </c>
      <c r="N1895" s="722" t="s">
        <v>5940</v>
      </c>
      <c r="O1895" s="733" t="s">
        <v>245</v>
      </c>
      <c r="P1895" s="748" t="s">
        <v>6343</v>
      </c>
      <c r="Q1895" s="748" t="s">
        <v>6642</v>
      </c>
      <c r="R1895" t="s">
        <v>6964</v>
      </c>
    </row>
    <row r="1896" spans="1:18">
      <c r="A1896" s="40"/>
      <c r="B1896" s="733">
        <v>3</v>
      </c>
      <c r="C1896" s="732" t="s">
        <v>3169</v>
      </c>
      <c r="D1896" s="723" t="s">
        <v>16</v>
      </c>
      <c r="E1896" s="733" t="s">
        <v>254</v>
      </c>
      <c r="F1896" s="733" t="s">
        <v>244</v>
      </c>
      <c r="G1896" s="775">
        <v>39115</v>
      </c>
      <c r="H1896" s="724">
        <f t="shared" ca="1" si="30"/>
        <v>13</v>
      </c>
      <c r="I1896" s="747" t="s">
        <v>1403</v>
      </c>
      <c r="J1896" s="733" t="s">
        <v>249</v>
      </c>
      <c r="K1896" s="733" t="s">
        <v>6623</v>
      </c>
      <c r="L1896" s="726"/>
      <c r="M1896" s="726" t="s">
        <v>6426</v>
      </c>
      <c r="N1896" s="722" t="s">
        <v>5940</v>
      </c>
      <c r="O1896" s="733" t="s">
        <v>6640</v>
      </c>
      <c r="P1896" s="748" t="s">
        <v>6352</v>
      </c>
      <c r="Q1896" s="748" t="s">
        <v>6642</v>
      </c>
      <c r="R1896" t="s">
        <v>6964</v>
      </c>
    </row>
    <row r="1897" spans="1:18">
      <c r="A1897" s="40"/>
      <c r="B1897" s="733">
        <v>4</v>
      </c>
      <c r="C1897" s="732" t="s">
        <v>6356</v>
      </c>
      <c r="D1897" s="723" t="s">
        <v>23</v>
      </c>
      <c r="E1897" s="733" t="s">
        <v>254</v>
      </c>
      <c r="F1897" s="733" t="s">
        <v>244</v>
      </c>
      <c r="G1897" s="775">
        <v>41960</v>
      </c>
      <c r="H1897" s="724">
        <f t="shared" ref="H1897:H1902" ca="1" si="31">DATEDIF(G1897,TODAY(),"Y")</f>
        <v>5</v>
      </c>
      <c r="I1897" s="747" t="s">
        <v>1403</v>
      </c>
      <c r="J1897" s="733" t="s">
        <v>6624</v>
      </c>
      <c r="K1897" s="733" t="s">
        <v>6622</v>
      </c>
      <c r="L1897" s="726"/>
      <c r="M1897" s="726" t="s">
        <v>6426</v>
      </c>
      <c r="N1897" s="722" t="s">
        <v>5940</v>
      </c>
      <c r="O1897" s="733" t="s">
        <v>6640</v>
      </c>
      <c r="P1897" s="748" t="s">
        <v>6355</v>
      </c>
      <c r="Q1897" s="748" t="s">
        <v>6642</v>
      </c>
      <c r="R1897" t="s">
        <v>6964</v>
      </c>
    </row>
    <row r="1898" spans="1:18">
      <c r="A1898" s="823">
        <v>526</v>
      </c>
      <c r="B1898" s="733">
        <v>1</v>
      </c>
      <c r="C1898" s="732" t="s">
        <v>6934</v>
      </c>
      <c r="D1898" s="723" t="s">
        <v>23</v>
      </c>
      <c r="E1898" s="733" t="s">
        <v>221</v>
      </c>
      <c r="F1898" s="733" t="s">
        <v>6935</v>
      </c>
      <c r="G1898" s="775">
        <v>18524</v>
      </c>
      <c r="H1898" s="724">
        <f t="shared" ca="1" si="31"/>
        <v>69</v>
      </c>
      <c r="I1898" s="747" t="s">
        <v>1403</v>
      </c>
      <c r="J1898" s="733" t="s">
        <v>241</v>
      </c>
      <c r="K1898" s="733" t="s">
        <v>165</v>
      </c>
      <c r="L1898" s="726"/>
      <c r="M1898" s="726" t="s">
        <v>6426</v>
      </c>
      <c r="N1898" s="722" t="s">
        <v>5940</v>
      </c>
      <c r="O1898" s="733" t="s">
        <v>222</v>
      </c>
      <c r="P1898" s="748"/>
      <c r="Q1898" s="748"/>
      <c r="R1898" t="s">
        <v>6964</v>
      </c>
    </row>
    <row r="1899" spans="1:18">
      <c r="A1899" s="823">
        <v>527</v>
      </c>
      <c r="B1899" s="733">
        <v>1</v>
      </c>
      <c r="C1899" s="732" t="s">
        <v>6936</v>
      </c>
      <c r="D1899" s="723" t="s">
        <v>23</v>
      </c>
      <c r="E1899" s="733" t="s">
        <v>221</v>
      </c>
      <c r="F1899" s="733" t="s">
        <v>376</v>
      </c>
      <c r="G1899" s="775">
        <v>21042</v>
      </c>
      <c r="H1899" s="724">
        <f t="shared" ca="1" si="31"/>
        <v>62</v>
      </c>
      <c r="I1899" s="899" t="s">
        <v>1403</v>
      </c>
      <c r="J1899" s="733" t="s">
        <v>267</v>
      </c>
      <c r="K1899" s="733" t="s">
        <v>165</v>
      </c>
      <c r="L1899" s="726"/>
      <c r="M1899" s="726" t="s">
        <v>6426</v>
      </c>
      <c r="N1899" s="722" t="s">
        <v>5940</v>
      </c>
      <c r="O1899" s="733" t="s">
        <v>222</v>
      </c>
      <c r="P1899" s="748" t="s">
        <v>6940</v>
      </c>
      <c r="Q1899" s="748"/>
      <c r="R1899" t="s">
        <v>6964</v>
      </c>
    </row>
    <row r="1900" spans="1:18">
      <c r="A1900" s="40"/>
      <c r="B1900" s="733">
        <v>2</v>
      </c>
      <c r="C1900" s="732" t="s">
        <v>6937</v>
      </c>
      <c r="D1900" s="723" t="s">
        <v>16</v>
      </c>
      <c r="E1900" s="733" t="s">
        <v>221</v>
      </c>
      <c r="F1900" s="733" t="s">
        <v>376</v>
      </c>
      <c r="G1900" s="775">
        <v>33458</v>
      </c>
      <c r="H1900" s="724">
        <f t="shared" ca="1" si="31"/>
        <v>28</v>
      </c>
      <c r="I1900" s="900" t="s">
        <v>1403</v>
      </c>
      <c r="J1900" s="733" t="s">
        <v>241</v>
      </c>
      <c r="K1900" s="733" t="s">
        <v>6621</v>
      </c>
      <c r="L1900" s="726"/>
      <c r="M1900" s="726" t="s">
        <v>6426</v>
      </c>
      <c r="N1900" s="722" t="s">
        <v>5940</v>
      </c>
      <c r="O1900" s="733" t="s">
        <v>245</v>
      </c>
      <c r="P1900" s="748" t="s">
        <v>6941</v>
      </c>
      <c r="Q1900" s="748"/>
      <c r="R1900" t="s">
        <v>6964</v>
      </c>
    </row>
    <row r="1901" spans="1:18">
      <c r="A1901" s="40"/>
      <c r="B1901" s="733">
        <v>3</v>
      </c>
      <c r="C1901" s="732" t="s">
        <v>6938</v>
      </c>
      <c r="D1901" s="723" t="s">
        <v>16</v>
      </c>
      <c r="E1901" s="733" t="s">
        <v>254</v>
      </c>
      <c r="F1901" s="733" t="s">
        <v>376</v>
      </c>
      <c r="G1901" s="775">
        <v>40503</v>
      </c>
      <c r="H1901" s="724">
        <f t="shared" ca="1" si="31"/>
        <v>9</v>
      </c>
      <c r="I1901" s="900" t="s">
        <v>1403</v>
      </c>
      <c r="J1901" s="733" t="s">
        <v>6624</v>
      </c>
      <c r="K1901" s="733" t="s">
        <v>6622</v>
      </c>
      <c r="L1901" s="726"/>
      <c r="M1901" s="726" t="s">
        <v>6426</v>
      </c>
      <c r="N1901" s="722" t="s">
        <v>5940</v>
      </c>
      <c r="O1901" s="733" t="s">
        <v>6640</v>
      </c>
      <c r="P1901" s="748" t="s">
        <v>6942</v>
      </c>
      <c r="Q1901" s="748"/>
      <c r="R1901" t="s">
        <v>6964</v>
      </c>
    </row>
    <row r="1902" spans="1:18">
      <c r="A1902" s="40"/>
      <c r="B1902" s="733">
        <v>4</v>
      </c>
      <c r="C1902" s="732" t="s">
        <v>6939</v>
      </c>
      <c r="D1902" s="723" t="s">
        <v>16</v>
      </c>
      <c r="E1902" s="733" t="s">
        <v>254</v>
      </c>
      <c r="F1902" s="733" t="s">
        <v>244</v>
      </c>
      <c r="G1902" s="775">
        <v>41925</v>
      </c>
      <c r="H1902" s="724">
        <f t="shared" ca="1" si="31"/>
        <v>5</v>
      </c>
      <c r="I1902" s="900" t="s">
        <v>1403</v>
      </c>
      <c r="J1902" s="733" t="s">
        <v>6624</v>
      </c>
      <c r="K1902" s="733" t="s">
        <v>6622</v>
      </c>
      <c r="L1902" s="726"/>
      <c r="M1902" s="726" t="s">
        <v>6426</v>
      </c>
      <c r="N1902" s="722" t="s">
        <v>5940</v>
      </c>
      <c r="O1902" s="733" t="s">
        <v>6640</v>
      </c>
      <c r="P1902" s="748" t="s">
        <v>6943</v>
      </c>
      <c r="Q1902" s="748"/>
      <c r="R1902" t="s">
        <v>6964</v>
      </c>
    </row>
    <row r="1903" spans="1:18">
      <c r="C1903" s="790" t="s">
        <v>6620</v>
      </c>
    </row>
    <row r="1904" spans="1:18">
      <c r="E1904" s="788" t="s">
        <v>6619</v>
      </c>
      <c r="I1904" s="789" t="s">
        <v>6946</v>
      </c>
      <c r="J1904" s="835"/>
      <c r="K1904" s="788" t="s">
        <v>6947</v>
      </c>
    </row>
    <row r="1905" spans="5:11">
      <c r="E1905" s="788" t="s">
        <v>49</v>
      </c>
      <c r="F1905" s="788" t="s">
        <v>45</v>
      </c>
      <c r="I1905" s="718"/>
      <c r="J1905">
        <f>COUNTIF(I7:I1902,"KRISTEN")</f>
        <v>195</v>
      </c>
      <c r="K1905">
        <f>COUNTIF(I7:I1902,"ISLAM")</f>
        <v>1696</v>
      </c>
    </row>
    <row r="1906" spans="5:11">
      <c r="E1906" s="718">
        <f>COUNTIF(KELAMIN,"L")</f>
        <v>941</v>
      </c>
      <c r="F1906" s="718">
        <f>COUNTIF(KELAMIN,"P")</f>
        <v>921</v>
      </c>
      <c r="G1906" s="717">
        <f>SUM(E1906:F1906)</f>
        <v>1862</v>
      </c>
      <c r="J1906" t="s">
        <v>97</v>
      </c>
    </row>
    <row r="1907" spans="5:11">
      <c r="J1907">
        <f>COUNTIF(O7:O1902,"KEPALA KELUARGA")</f>
        <v>521</v>
      </c>
    </row>
    <row r="1908" spans="5:11">
      <c r="J1908" t="s">
        <v>6945</v>
      </c>
    </row>
    <row r="1909" spans="5:11">
      <c r="J1909">
        <f>COUNTIFS(O7:O1902,"KEPALA KELUARGA",I7:I1902,"ISLAM")</f>
        <v>481</v>
      </c>
    </row>
    <row r="1910" spans="5:11">
      <c r="J1910" t="s">
        <v>6948</v>
      </c>
    </row>
    <row r="1911" spans="5:11">
      <c r="J1911">
        <f>COUNTIFS(O7:O1902,"KEPALA KELUARGA",I7:I1902,"KRISTEN")</f>
        <v>40</v>
      </c>
    </row>
  </sheetData>
  <autoFilter ref="A4:R4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</autoFilter>
  <mergeCells count="16">
    <mergeCell ref="H5:H6"/>
    <mergeCell ref="I5:I6"/>
    <mergeCell ref="A1:Q4"/>
    <mergeCell ref="A5:A6"/>
    <mergeCell ref="B5:C6"/>
    <mergeCell ref="D5:D6"/>
    <mergeCell ref="E5:E6"/>
    <mergeCell ref="F5:G5"/>
    <mergeCell ref="P5:P6"/>
    <mergeCell ref="Q5:Q6"/>
    <mergeCell ref="J5:J6"/>
    <mergeCell ref="K5:K6"/>
    <mergeCell ref="L5:L6"/>
    <mergeCell ref="M5:M6"/>
    <mergeCell ref="N5:N6"/>
    <mergeCell ref="O5:O6"/>
  </mergeCells>
  <pageMargins left="1.25" right="0" top="0.75" bottom="0.75" header="0.3" footer="0.3"/>
  <pageSetup paperSize="5" scale="80" orientation="landscape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3"/>
  <sheetViews>
    <sheetView topLeftCell="A3" zoomScale="85" zoomScaleNormal="85" workbookViewId="0">
      <selection activeCell="D3" sqref="D3"/>
    </sheetView>
  </sheetViews>
  <sheetFormatPr defaultRowHeight="15"/>
  <cols>
    <col min="1" max="1" width="4.28515625" customWidth="1"/>
    <col min="2" max="2" width="3.28515625" customWidth="1"/>
    <col min="3" max="3" width="17.42578125" customWidth="1"/>
    <col min="4" max="4" width="8" customWidth="1"/>
    <col min="5" max="5" width="10.5703125" customWidth="1"/>
    <col min="6" max="6" width="12.42578125" customWidth="1"/>
    <col min="7" max="7" width="11.5703125" customWidth="1"/>
    <col min="8" max="8" width="7.140625" customWidth="1"/>
    <col min="10" max="10" width="14.7109375" customWidth="1"/>
    <col min="11" max="11" width="18.5703125" customWidth="1"/>
    <col min="14" max="14" width="12.7109375" customWidth="1"/>
    <col min="15" max="15" width="14.85546875" customWidth="1"/>
    <col min="16" max="16" width="15.140625" customWidth="1"/>
    <col min="17" max="17" width="12.7109375" customWidth="1"/>
  </cols>
  <sheetData>
    <row r="1" spans="1:18">
      <c r="A1" s="1164" t="s">
        <v>70</v>
      </c>
      <c r="B1" s="1165" t="s">
        <v>151</v>
      </c>
      <c r="C1" s="1165"/>
      <c r="D1" s="1166" t="s">
        <v>2</v>
      </c>
      <c r="E1" s="1167" t="s">
        <v>6416</v>
      </c>
      <c r="F1" s="1168" t="s">
        <v>6417</v>
      </c>
      <c r="G1" s="1169"/>
      <c r="H1" s="1163" t="s">
        <v>6418</v>
      </c>
      <c r="I1" s="1172" t="s">
        <v>187</v>
      </c>
      <c r="J1" s="1171" t="s">
        <v>6419</v>
      </c>
      <c r="K1" s="1171" t="s">
        <v>154</v>
      </c>
      <c r="L1" s="1173" t="s">
        <v>6420</v>
      </c>
      <c r="M1" s="1173" t="s">
        <v>6421</v>
      </c>
      <c r="N1" s="1170" t="s">
        <v>6422</v>
      </c>
      <c r="O1" s="1170" t="s">
        <v>6423</v>
      </c>
      <c r="P1" s="1171" t="s">
        <v>180</v>
      </c>
      <c r="Q1" s="1171" t="s">
        <v>194</v>
      </c>
    </row>
    <row r="2" spans="1:18">
      <c r="A2" s="1164"/>
      <c r="B2" s="1165"/>
      <c r="C2" s="1165"/>
      <c r="D2" s="1166"/>
      <c r="E2" s="1167"/>
      <c r="F2" s="791" t="s">
        <v>6424</v>
      </c>
      <c r="G2" s="792" t="s">
        <v>8</v>
      </c>
      <c r="H2" s="1163"/>
      <c r="I2" s="1172"/>
      <c r="J2" s="1171"/>
      <c r="K2" s="1171"/>
      <c r="L2" s="1173"/>
      <c r="M2" s="1173"/>
      <c r="N2" s="1170"/>
      <c r="O2" s="1170"/>
      <c r="P2" s="1171"/>
      <c r="Q2" s="1171"/>
    </row>
    <row r="3" spans="1:18">
      <c r="A3" s="719">
        <v>1</v>
      </c>
      <c r="B3" s="722">
        <v>1</v>
      </c>
      <c r="C3" s="722" t="s">
        <v>218</v>
      </c>
      <c r="D3" s="744" t="s">
        <v>23</v>
      </c>
      <c r="E3" s="722" t="s">
        <v>221</v>
      </c>
      <c r="F3" s="722" t="s">
        <v>219</v>
      </c>
      <c r="G3" s="793">
        <v>26201</v>
      </c>
      <c r="H3" s="724">
        <f t="shared" ref="H3:H66" ca="1" si="0">DATEDIF(G3,TODAY(),"Y")</f>
        <v>48</v>
      </c>
      <c r="I3" s="769" t="s">
        <v>1403</v>
      </c>
      <c r="J3" s="722" t="s">
        <v>223</v>
      </c>
      <c r="K3" s="722" t="s">
        <v>224</v>
      </c>
      <c r="L3" s="770" t="s">
        <v>6425</v>
      </c>
      <c r="M3" s="770" t="s">
        <v>6426</v>
      </c>
      <c r="N3" s="722" t="s">
        <v>228</v>
      </c>
      <c r="O3" s="722" t="s">
        <v>222</v>
      </c>
      <c r="P3" s="722" t="s">
        <v>217</v>
      </c>
      <c r="Q3" s="722" t="s">
        <v>227</v>
      </c>
      <c r="R3" s="817" t="s">
        <v>6964</v>
      </c>
    </row>
    <row r="4" spans="1:18">
      <c r="A4" s="720"/>
      <c r="B4" s="721">
        <v>2</v>
      </c>
      <c r="C4" s="722" t="s">
        <v>243</v>
      </c>
      <c r="D4" s="723" t="s">
        <v>16</v>
      </c>
      <c r="E4" s="721" t="s">
        <v>221</v>
      </c>
      <c r="F4" s="721" t="s">
        <v>244</v>
      </c>
      <c r="G4" s="794">
        <v>32497</v>
      </c>
      <c r="H4" s="724">
        <f t="shared" ca="1" si="0"/>
        <v>31</v>
      </c>
      <c r="I4" s="725" t="s">
        <v>1403</v>
      </c>
      <c r="J4" s="721" t="s">
        <v>223</v>
      </c>
      <c r="K4" s="721" t="s">
        <v>246</v>
      </c>
      <c r="L4" s="726" t="s">
        <v>6425</v>
      </c>
      <c r="M4" s="726" t="s">
        <v>6426</v>
      </c>
      <c r="N4" s="722" t="s">
        <v>228</v>
      </c>
      <c r="O4" s="721" t="s">
        <v>245</v>
      </c>
      <c r="P4" s="727" t="s">
        <v>242</v>
      </c>
      <c r="Q4" s="722" t="s">
        <v>227</v>
      </c>
      <c r="R4" s="817" t="s">
        <v>6964</v>
      </c>
    </row>
    <row r="5" spans="1:18">
      <c r="A5" s="720"/>
      <c r="B5" s="721">
        <v>3</v>
      </c>
      <c r="C5" s="722" t="s">
        <v>260</v>
      </c>
      <c r="D5" s="723" t="s">
        <v>23</v>
      </c>
      <c r="E5" s="721" t="s">
        <v>254</v>
      </c>
      <c r="F5" s="721" t="s">
        <v>22</v>
      </c>
      <c r="G5" s="794">
        <v>35368</v>
      </c>
      <c r="H5" s="724">
        <f t="shared" ca="1" si="0"/>
        <v>23</v>
      </c>
      <c r="I5" s="725" t="s">
        <v>1403</v>
      </c>
      <c r="J5" s="721" t="s">
        <v>223</v>
      </c>
      <c r="K5" s="721" t="s">
        <v>261</v>
      </c>
      <c r="L5" s="726" t="s">
        <v>6425</v>
      </c>
      <c r="M5" s="726" t="s">
        <v>6426</v>
      </c>
      <c r="N5" s="722" t="s">
        <v>228</v>
      </c>
      <c r="O5" s="721" t="s">
        <v>255</v>
      </c>
      <c r="P5" s="722" t="s">
        <v>259</v>
      </c>
      <c r="Q5" s="722" t="s">
        <v>227</v>
      </c>
      <c r="R5" s="817" t="s">
        <v>6964</v>
      </c>
    </row>
    <row r="6" spans="1:18">
      <c r="A6" s="720"/>
      <c r="B6" s="721">
        <v>4</v>
      </c>
      <c r="C6" s="722" t="s">
        <v>264</v>
      </c>
      <c r="D6" s="723" t="s">
        <v>16</v>
      </c>
      <c r="E6" s="721" t="s">
        <v>254</v>
      </c>
      <c r="F6" s="721" t="s">
        <v>22</v>
      </c>
      <c r="G6" s="794">
        <v>40038</v>
      </c>
      <c r="H6" s="724">
        <f t="shared" ca="1" si="0"/>
        <v>10</v>
      </c>
      <c r="I6" s="725" t="s">
        <v>1403</v>
      </c>
      <c r="J6" s="721" t="s">
        <v>265</v>
      </c>
      <c r="K6" s="721" t="s">
        <v>266</v>
      </c>
      <c r="L6" s="726" t="s">
        <v>6425</v>
      </c>
      <c r="M6" s="726" t="s">
        <v>6426</v>
      </c>
      <c r="N6" s="722" t="s">
        <v>228</v>
      </c>
      <c r="O6" s="721" t="s">
        <v>255</v>
      </c>
      <c r="P6" s="727" t="s">
        <v>263</v>
      </c>
      <c r="Q6" s="722" t="s">
        <v>227</v>
      </c>
      <c r="R6" s="817" t="s">
        <v>6964</v>
      </c>
    </row>
    <row r="7" spans="1:18">
      <c r="A7" s="728"/>
      <c r="B7" s="721">
        <v>5</v>
      </c>
      <c r="C7" s="722" t="s">
        <v>269</v>
      </c>
      <c r="D7" s="723" t="s">
        <v>23</v>
      </c>
      <c r="E7" s="721" t="s">
        <v>254</v>
      </c>
      <c r="F7" s="721" t="s">
        <v>22</v>
      </c>
      <c r="G7" s="794">
        <v>41618</v>
      </c>
      <c r="H7" s="724">
        <f t="shared" ca="1" si="0"/>
        <v>6</v>
      </c>
      <c r="I7" s="725" t="s">
        <v>1403</v>
      </c>
      <c r="J7" s="721" t="s">
        <v>265</v>
      </c>
      <c r="K7" s="721" t="s">
        <v>270</v>
      </c>
      <c r="L7" s="726" t="s">
        <v>6427</v>
      </c>
      <c r="M7" s="726" t="s">
        <v>6426</v>
      </c>
      <c r="N7" s="722" t="s">
        <v>228</v>
      </c>
      <c r="O7" s="721" t="s">
        <v>255</v>
      </c>
      <c r="P7" s="727" t="s">
        <v>268</v>
      </c>
      <c r="Q7" s="722" t="s">
        <v>227</v>
      </c>
      <c r="R7" s="817" t="s">
        <v>6964</v>
      </c>
    </row>
    <row r="8" spans="1:18">
      <c r="A8" s="729">
        <v>2</v>
      </c>
      <c r="B8" s="721">
        <v>1</v>
      </c>
      <c r="C8" s="722" t="s">
        <v>272</v>
      </c>
      <c r="D8" s="723" t="s">
        <v>16</v>
      </c>
      <c r="E8" s="721" t="s">
        <v>221</v>
      </c>
      <c r="F8" s="721" t="s">
        <v>273</v>
      </c>
      <c r="G8" s="794">
        <v>18459</v>
      </c>
      <c r="H8" s="724">
        <f t="shared" ca="1" si="0"/>
        <v>69</v>
      </c>
      <c r="I8" s="725" t="s">
        <v>1403</v>
      </c>
      <c r="J8" s="721" t="s">
        <v>256</v>
      </c>
      <c r="K8" s="721" t="s">
        <v>246</v>
      </c>
      <c r="L8" s="726" t="s">
        <v>6425</v>
      </c>
      <c r="M8" s="726" t="s">
        <v>6426</v>
      </c>
      <c r="N8" s="722" t="s">
        <v>228</v>
      </c>
      <c r="O8" s="721" t="s">
        <v>222</v>
      </c>
      <c r="P8" s="722" t="s">
        <v>271</v>
      </c>
      <c r="Q8" s="722" t="s">
        <v>277</v>
      </c>
      <c r="R8" s="817" t="s">
        <v>6964</v>
      </c>
    </row>
    <row r="9" spans="1:18">
      <c r="A9" s="730">
        <v>3</v>
      </c>
      <c r="B9" s="721">
        <v>1</v>
      </c>
      <c r="C9" s="722" t="s">
        <v>281</v>
      </c>
      <c r="D9" s="723" t="s">
        <v>23</v>
      </c>
      <c r="E9" s="721" t="s">
        <v>221</v>
      </c>
      <c r="F9" s="721" t="s">
        <v>273</v>
      </c>
      <c r="G9" s="794">
        <v>31137</v>
      </c>
      <c r="H9" s="724">
        <f t="shared" ca="1" si="0"/>
        <v>35</v>
      </c>
      <c r="I9" s="725" t="s">
        <v>1403</v>
      </c>
      <c r="J9" s="721" t="s">
        <v>223</v>
      </c>
      <c r="K9" s="721" t="s">
        <v>283</v>
      </c>
      <c r="L9" s="726" t="s">
        <v>6425</v>
      </c>
      <c r="M9" s="726" t="s">
        <v>6426</v>
      </c>
      <c r="N9" s="722" t="s">
        <v>228</v>
      </c>
      <c r="O9" s="721" t="s">
        <v>222</v>
      </c>
      <c r="P9" s="722" t="s">
        <v>280</v>
      </c>
      <c r="Q9" s="727" t="s">
        <v>284</v>
      </c>
      <c r="R9" s="817" t="s">
        <v>6964</v>
      </c>
    </row>
    <row r="10" spans="1:18">
      <c r="A10" s="731"/>
      <c r="B10" s="721">
        <v>2</v>
      </c>
      <c r="C10" s="732" t="s">
        <v>287</v>
      </c>
      <c r="D10" s="723" t="s">
        <v>16</v>
      </c>
      <c r="E10" s="733" t="s">
        <v>221</v>
      </c>
      <c r="F10" s="733" t="s">
        <v>288</v>
      </c>
      <c r="G10" s="796">
        <v>33336</v>
      </c>
      <c r="H10" s="724">
        <f t="shared" ca="1" si="0"/>
        <v>29</v>
      </c>
      <c r="I10" s="725" t="s">
        <v>1403</v>
      </c>
      <c r="J10" s="733" t="s">
        <v>289</v>
      </c>
      <c r="K10" s="733" t="s">
        <v>246</v>
      </c>
      <c r="L10" s="726" t="s">
        <v>6425</v>
      </c>
      <c r="M10" s="726" t="s">
        <v>6426</v>
      </c>
      <c r="N10" s="722" t="s">
        <v>228</v>
      </c>
      <c r="O10" s="733" t="s">
        <v>245</v>
      </c>
      <c r="P10" s="734" t="s">
        <v>286</v>
      </c>
      <c r="Q10" s="727" t="s">
        <v>284</v>
      </c>
      <c r="R10" s="817" t="s">
        <v>6964</v>
      </c>
    </row>
    <row r="11" spans="1:18">
      <c r="A11" s="735"/>
      <c r="B11" s="721">
        <v>3</v>
      </c>
      <c r="C11" s="732" t="s">
        <v>293</v>
      </c>
      <c r="D11" s="723" t="s">
        <v>16</v>
      </c>
      <c r="E11" s="733" t="s">
        <v>254</v>
      </c>
      <c r="F11" s="733" t="s">
        <v>229</v>
      </c>
      <c r="G11" s="796">
        <v>42437</v>
      </c>
      <c r="H11" s="724">
        <f t="shared" ca="1" si="0"/>
        <v>4</v>
      </c>
      <c r="I11" s="725" t="s">
        <v>1403</v>
      </c>
      <c r="J11" s="733" t="s">
        <v>265</v>
      </c>
      <c r="K11" s="733" t="s">
        <v>270</v>
      </c>
      <c r="L11" s="726" t="s">
        <v>6427</v>
      </c>
      <c r="M11" s="726" t="s">
        <v>6426</v>
      </c>
      <c r="N11" s="722" t="s">
        <v>228</v>
      </c>
      <c r="O11" s="733" t="s">
        <v>255</v>
      </c>
      <c r="P11" s="736" t="s">
        <v>292</v>
      </c>
      <c r="Q11" s="727" t="s">
        <v>284</v>
      </c>
      <c r="R11" s="817" t="s">
        <v>6964</v>
      </c>
    </row>
    <row r="12" spans="1:18">
      <c r="A12" s="721">
        <v>4</v>
      </c>
      <c r="B12" s="721">
        <v>1</v>
      </c>
      <c r="C12" s="722" t="s">
        <v>296</v>
      </c>
      <c r="D12" s="723" t="s">
        <v>23</v>
      </c>
      <c r="E12" s="721" t="s">
        <v>221</v>
      </c>
      <c r="F12" s="721" t="s">
        <v>297</v>
      </c>
      <c r="G12" s="794">
        <v>21174</v>
      </c>
      <c r="H12" s="724">
        <f t="shared" ca="1" si="0"/>
        <v>62</v>
      </c>
      <c r="I12" s="725" t="s">
        <v>1403</v>
      </c>
      <c r="J12" s="721" t="s">
        <v>289</v>
      </c>
      <c r="K12" s="721" t="s">
        <v>283</v>
      </c>
      <c r="L12" s="726" t="s">
        <v>6425</v>
      </c>
      <c r="M12" s="726" t="s">
        <v>6426</v>
      </c>
      <c r="N12" s="722" t="s">
        <v>228</v>
      </c>
      <c r="O12" s="721" t="s">
        <v>222</v>
      </c>
      <c r="P12" s="722" t="s">
        <v>295</v>
      </c>
      <c r="Q12" s="722" t="s">
        <v>300</v>
      </c>
      <c r="R12" s="817" t="s">
        <v>6964</v>
      </c>
    </row>
    <row r="13" spans="1:18">
      <c r="A13" s="721"/>
      <c r="B13" s="721">
        <v>2</v>
      </c>
      <c r="C13" s="722" t="s">
        <v>303</v>
      </c>
      <c r="D13" s="723" t="s">
        <v>16</v>
      </c>
      <c r="E13" s="721" t="s">
        <v>221</v>
      </c>
      <c r="F13" s="721" t="s">
        <v>288</v>
      </c>
      <c r="G13" s="794">
        <v>23928</v>
      </c>
      <c r="H13" s="724">
        <f t="shared" ca="1" si="0"/>
        <v>54</v>
      </c>
      <c r="I13" s="725" t="s">
        <v>1403</v>
      </c>
      <c r="J13" s="721" t="s">
        <v>256</v>
      </c>
      <c r="K13" s="721" t="s">
        <v>246</v>
      </c>
      <c r="L13" s="726" t="s">
        <v>6425</v>
      </c>
      <c r="M13" s="726" t="s">
        <v>6426</v>
      </c>
      <c r="N13" s="722" t="s">
        <v>228</v>
      </c>
      <c r="O13" s="721" t="s">
        <v>245</v>
      </c>
      <c r="P13" s="722" t="s">
        <v>302</v>
      </c>
      <c r="Q13" s="722" t="s">
        <v>300</v>
      </c>
      <c r="R13" s="817" t="s">
        <v>6964</v>
      </c>
    </row>
    <row r="14" spans="1:18">
      <c r="A14" s="721">
        <v>5</v>
      </c>
      <c r="B14" s="721">
        <v>1</v>
      </c>
      <c r="C14" s="722" t="s">
        <v>308</v>
      </c>
      <c r="D14" s="723" t="s">
        <v>23</v>
      </c>
      <c r="E14" s="721" t="s">
        <v>221</v>
      </c>
      <c r="F14" s="721" t="s">
        <v>309</v>
      </c>
      <c r="G14" s="794">
        <v>26104</v>
      </c>
      <c r="H14" s="724">
        <f t="shared" ca="1" si="0"/>
        <v>48</v>
      </c>
      <c r="I14" s="725" t="s">
        <v>1403</v>
      </c>
      <c r="J14" s="721" t="s">
        <v>289</v>
      </c>
      <c r="K14" s="721" t="s">
        <v>283</v>
      </c>
      <c r="L14" s="726" t="s">
        <v>6425</v>
      </c>
      <c r="M14" s="726" t="s">
        <v>6426</v>
      </c>
      <c r="N14" s="722" t="s">
        <v>228</v>
      </c>
      <c r="O14" s="721" t="s">
        <v>222</v>
      </c>
      <c r="P14" s="722" t="s">
        <v>307</v>
      </c>
      <c r="Q14" s="722" t="s">
        <v>312</v>
      </c>
      <c r="R14" s="817" t="s">
        <v>6964</v>
      </c>
    </row>
    <row r="15" spans="1:18">
      <c r="A15" s="721"/>
      <c r="B15" s="721">
        <v>2</v>
      </c>
      <c r="C15" s="722" t="s">
        <v>314</v>
      </c>
      <c r="D15" s="723" t="s">
        <v>16</v>
      </c>
      <c r="E15" s="721" t="s">
        <v>221</v>
      </c>
      <c r="F15" s="721" t="s">
        <v>315</v>
      </c>
      <c r="G15" s="794">
        <v>27018</v>
      </c>
      <c r="H15" s="724">
        <f t="shared" ca="1" si="0"/>
        <v>46</v>
      </c>
      <c r="I15" s="725" t="s">
        <v>1403</v>
      </c>
      <c r="J15" s="721" t="s">
        <v>256</v>
      </c>
      <c r="K15" s="721" t="s">
        <v>246</v>
      </c>
      <c r="L15" s="726" t="s">
        <v>6425</v>
      </c>
      <c r="M15" s="726" t="s">
        <v>6426</v>
      </c>
      <c r="N15" s="722" t="s">
        <v>228</v>
      </c>
      <c r="O15" s="721" t="s">
        <v>245</v>
      </c>
      <c r="P15" s="727" t="s">
        <v>313</v>
      </c>
      <c r="Q15" s="722" t="s">
        <v>312</v>
      </c>
      <c r="R15" s="817" t="s">
        <v>6964</v>
      </c>
    </row>
    <row r="16" spans="1:18">
      <c r="A16" s="721"/>
      <c r="B16" s="721">
        <v>3</v>
      </c>
      <c r="C16" s="722" t="s">
        <v>319</v>
      </c>
      <c r="D16" s="723" t="s">
        <v>16</v>
      </c>
      <c r="E16" s="721" t="s">
        <v>254</v>
      </c>
      <c r="F16" s="721" t="s">
        <v>230</v>
      </c>
      <c r="G16" s="794">
        <v>36447</v>
      </c>
      <c r="H16" s="724">
        <f t="shared" ca="1" si="0"/>
        <v>20</v>
      </c>
      <c r="I16" s="725" t="s">
        <v>1403</v>
      </c>
      <c r="J16" s="721" t="s">
        <v>886</v>
      </c>
      <c r="K16" s="721" t="s">
        <v>266</v>
      </c>
      <c r="L16" s="726" t="s">
        <v>6425</v>
      </c>
      <c r="M16" s="726" t="s">
        <v>6426</v>
      </c>
      <c r="N16" s="722" t="s">
        <v>228</v>
      </c>
      <c r="O16" s="721" t="s">
        <v>255</v>
      </c>
      <c r="P16" s="722" t="s">
        <v>318</v>
      </c>
      <c r="Q16" s="722" t="s">
        <v>312</v>
      </c>
      <c r="R16" s="817" t="s">
        <v>6964</v>
      </c>
    </row>
    <row r="17" spans="1:18">
      <c r="A17" s="721">
        <v>6</v>
      </c>
      <c r="B17" s="721">
        <v>1</v>
      </c>
      <c r="C17" s="722" t="s">
        <v>311</v>
      </c>
      <c r="D17" s="723" t="s">
        <v>23</v>
      </c>
      <c r="E17" s="721" t="s">
        <v>221</v>
      </c>
      <c r="F17" s="721" t="s">
        <v>309</v>
      </c>
      <c r="G17" s="794">
        <v>19555</v>
      </c>
      <c r="H17" s="724">
        <f t="shared" ca="1" si="0"/>
        <v>66</v>
      </c>
      <c r="I17" s="725" t="s">
        <v>1403</v>
      </c>
      <c r="J17" s="721" t="s">
        <v>256</v>
      </c>
      <c r="K17" s="721" t="s">
        <v>283</v>
      </c>
      <c r="L17" s="726" t="s">
        <v>6425</v>
      </c>
      <c r="M17" s="726" t="s">
        <v>6426</v>
      </c>
      <c r="N17" s="722" t="s">
        <v>228</v>
      </c>
      <c r="O17" s="721" t="s">
        <v>222</v>
      </c>
      <c r="P17" s="722" t="s">
        <v>321</v>
      </c>
      <c r="Q17" s="722" t="s">
        <v>324</v>
      </c>
      <c r="R17" s="817" t="s">
        <v>6964</v>
      </c>
    </row>
    <row r="18" spans="1:18">
      <c r="A18" s="721"/>
      <c r="B18" s="721">
        <v>2</v>
      </c>
      <c r="C18" s="722" t="s">
        <v>326</v>
      </c>
      <c r="D18" s="723" t="s">
        <v>16</v>
      </c>
      <c r="E18" s="721" t="s">
        <v>221</v>
      </c>
      <c r="F18" s="721" t="s">
        <v>309</v>
      </c>
      <c r="G18" s="794">
        <v>9235</v>
      </c>
      <c r="H18" s="724">
        <f t="shared" ca="1" si="0"/>
        <v>94</v>
      </c>
      <c r="I18" s="725" t="s">
        <v>1403</v>
      </c>
      <c r="J18" s="721" t="s">
        <v>256</v>
      </c>
      <c r="K18" s="737" t="s">
        <v>270</v>
      </c>
      <c r="L18" s="726" t="s">
        <v>6425</v>
      </c>
      <c r="M18" s="726" t="s">
        <v>6426</v>
      </c>
      <c r="N18" s="722" t="s">
        <v>228</v>
      </c>
      <c r="O18" s="721" t="s">
        <v>327</v>
      </c>
      <c r="P18" s="727" t="s">
        <v>325</v>
      </c>
      <c r="Q18" s="722" t="s">
        <v>324</v>
      </c>
      <c r="R18" s="817" t="s">
        <v>6964</v>
      </c>
    </row>
    <row r="19" spans="1:18">
      <c r="A19" s="721">
        <v>7</v>
      </c>
      <c r="B19" s="721">
        <v>1</v>
      </c>
      <c r="C19" s="722" t="s">
        <v>331</v>
      </c>
      <c r="D19" s="723" t="s">
        <v>23</v>
      </c>
      <c r="E19" s="721" t="s">
        <v>221</v>
      </c>
      <c r="F19" s="721" t="s">
        <v>309</v>
      </c>
      <c r="G19" s="794">
        <v>24264</v>
      </c>
      <c r="H19" s="724">
        <f t="shared" ca="1" si="0"/>
        <v>53</v>
      </c>
      <c r="I19" s="725" t="s">
        <v>1403</v>
      </c>
      <c r="J19" s="721" t="s">
        <v>289</v>
      </c>
      <c r="K19" s="721" t="s">
        <v>283</v>
      </c>
      <c r="L19" s="726" t="s">
        <v>6425</v>
      </c>
      <c r="M19" s="726" t="s">
        <v>6426</v>
      </c>
      <c r="N19" s="722" t="s">
        <v>228</v>
      </c>
      <c r="O19" s="721" t="s">
        <v>222</v>
      </c>
      <c r="P19" s="722" t="s">
        <v>330</v>
      </c>
      <c r="Q19" s="722" t="s">
        <v>334</v>
      </c>
      <c r="R19" s="817" t="s">
        <v>6964</v>
      </c>
    </row>
    <row r="20" spans="1:18">
      <c r="A20" s="721"/>
      <c r="B20" s="721">
        <v>2</v>
      </c>
      <c r="C20" s="722" t="s">
        <v>336</v>
      </c>
      <c r="D20" s="723" t="s">
        <v>16</v>
      </c>
      <c r="E20" s="721" t="s">
        <v>221</v>
      </c>
      <c r="F20" s="721" t="s">
        <v>337</v>
      </c>
      <c r="G20" s="794">
        <v>26446</v>
      </c>
      <c r="H20" s="724">
        <f t="shared" ca="1" si="0"/>
        <v>47</v>
      </c>
      <c r="I20" s="725" t="s">
        <v>1403</v>
      </c>
      <c r="J20" s="721" t="s">
        <v>256</v>
      </c>
      <c r="K20" s="721" t="s">
        <v>246</v>
      </c>
      <c r="L20" s="726" t="s">
        <v>6425</v>
      </c>
      <c r="M20" s="726" t="s">
        <v>6426</v>
      </c>
      <c r="N20" s="722" t="s">
        <v>228</v>
      </c>
      <c r="O20" s="721" t="s">
        <v>245</v>
      </c>
      <c r="P20" s="722" t="s">
        <v>335</v>
      </c>
      <c r="Q20" s="722" t="s">
        <v>334</v>
      </c>
      <c r="R20" s="817" t="s">
        <v>6964</v>
      </c>
    </row>
    <row r="21" spans="1:18">
      <c r="A21" s="721"/>
      <c r="B21" s="721">
        <v>3</v>
      </c>
      <c r="C21" s="722" t="s">
        <v>343</v>
      </c>
      <c r="D21" s="723" t="s">
        <v>23</v>
      </c>
      <c r="E21" s="721" t="s">
        <v>254</v>
      </c>
      <c r="F21" s="721" t="s">
        <v>309</v>
      </c>
      <c r="G21" s="794">
        <v>34570</v>
      </c>
      <c r="H21" s="724">
        <f t="shared" ca="1" si="0"/>
        <v>25</v>
      </c>
      <c r="I21" s="725" t="s">
        <v>1403</v>
      </c>
      <c r="J21" s="721" t="s">
        <v>344</v>
      </c>
      <c r="K21" s="721" t="s">
        <v>266</v>
      </c>
      <c r="L21" s="726" t="s">
        <v>6425</v>
      </c>
      <c r="M21" s="726" t="s">
        <v>6426</v>
      </c>
      <c r="N21" s="722" t="s">
        <v>228</v>
      </c>
      <c r="O21" s="721" t="s">
        <v>255</v>
      </c>
      <c r="P21" s="722" t="s">
        <v>342</v>
      </c>
      <c r="Q21" s="722" t="s">
        <v>334</v>
      </c>
      <c r="R21" s="817" t="s">
        <v>6964</v>
      </c>
    </row>
    <row r="22" spans="1:18">
      <c r="A22" s="721"/>
      <c r="B22" s="721">
        <v>4</v>
      </c>
      <c r="C22" s="722" t="s">
        <v>347</v>
      </c>
      <c r="D22" s="723" t="s">
        <v>23</v>
      </c>
      <c r="E22" s="721" t="s">
        <v>254</v>
      </c>
      <c r="F22" s="721" t="s">
        <v>22</v>
      </c>
      <c r="G22" s="794">
        <v>37068</v>
      </c>
      <c r="H22" s="724">
        <f t="shared" ca="1" si="0"/>
        <v>18</v>
      </c>
      <c r="I22" s="725" t="s">
        <v>1403</v>
      </c>
      <c r="J22" s="721" t="s">
        <v>348</v>
      </c>
      <c r="K22" s="721" t="s">
        <v>266</v>
      </c>
      <c r="L22" s="726" t="s">
        <v>6425</v>
      </c>
      <c r="M22" s="726" t="s">
        <v>6426</v>
      </c>
      <c r="N22" s="722" t="s">
        <v>228</v>
      </c>
      <c r="O22" s="721" t="s">
        <v>255</v>
      </c>
      <c r="P22" s="722" t="s">
        <v>346</v>
      </c>
      <c r="Q22" s="722" t="s">
        <v>334</v>
      </c>
      <c r="R22" s="817" t="s">
        <v>6964</v>
      </c>
    </row>
    <row r="23" spans="1:18">
      <c r="A23" s="721">
        <v>8</v>
      </c>
      <c r="B23" s="721">
        <v>1</v>
      </c>
      <c r="C23" s="722" t="s">
        <v>355</v>
      </c>
      <c r="D23" s="723" t="s">
        <v>16</v>
      </c>
      <c r="E23" s="721" t="s">
        <v>221</v>
      </c>
      <c r="F23" s="721" t="s">
        <v>219</v>
      </c>
      <c r="G23" s="794">
        <v>23348</v>
      </c>
      <c r="H23" s="724">
        <f t="shared" ca="1" si="0"/>
        <v>56</v>
      </c>
      <c r="I23" s="725" t="s">
        <v>1403</v>
      </c>
      <c r="J23" s="721" t="s">
        <v>256</v>
      </c>
      <c r="K23" s="721" t="s">
        <v>246</v>
      </c>
      <c r="L23" s="726"/>
      <c r="M23" s="726" t="s">
        <v>6426</v>
      </c>
      <c r="N23" s="722" t="s">
        <v>228</v>
      </c>
      <c r="O23" s="721" t="s">
        <v>245</v>
      </c>
      <c r="P23" s="722" t="s">
        <v>354</v>
      </c>
      <c r="Q23" s="722" t="s">
        <v>353</v>
      </c>
      <c r="R23" s="817" t="s">
        <v>6964</v>
      </c>
    </row>
    <row r="24" spans="1:18">
      <c r="A24" s="721">
        <v>9</v>
      </c>
      <c r="B24" s="721">
        <v>1</v>
      </c>
      <c r="C24" s="722" t="s">
        <v>359</v>
      </c>
      <c r="D24" s="723" t="s">
        <v>23</v>
      </c>
      <c r="E24" s="721" t="s">
        <v>221</v>
      </c>
      <c r="F24" s="721" t="s">
        <v>22</v>
      </c>
      <c r="G24" s="794">
        <v>30768</v>
      </c>
      <c r="H24" s="724">
        <f t="shared" ca="1" si="0"/>
        <v>36</v>
      </c>
      <c r="I24" s="725" t="s">
        <v>1403</v>
      </c>
      <c r="J24" s="721" t="s">
        <v>289</v>
      </c>
      <c r="K24" s="721" t="s">
        <v>360</v>
      </c>
      <c r="L24" s="726"/>
      <c r="M24" s="726" t="s">
        <v>6426</v>
      </c>
      <c r="N24" s="722" t="s">
        <v>228</v>
      </c>
      <c r="O24" s="721" t="s">
        <v>222</v>
      </c>
      <c r="P24" s="722" t="s">
        <v>358</v>
      </c>
      <c r="Q24" s="722" t="s">
        <v>363</v>
      </c>
      <c r="R24" s="817" t="s">
        <v>6964</v>
      </c>
    </row>
    <row r="25" spans="1:18">
      <c r="A25" s="721"/>
      <c r="B25" s="721">
        <v>2</v>
      </c>
      <c r="C25" s="722" t="s">
        <v>365</v>
      </c>
      <c r="D25" s="723" t="s">
        <v>16</v>
      </c>
      <c r="E25" s="721" t="s">
        <v>221</v>
      </c>
      <c r="F25" s="721" t="s">
        <v>366</v>
      </c>
      <c r="G25" s="794">
        <v>31213</v>
      </c>
      <c r="H25" s="724">
        <f t="shared" ca="1" si="0"/>
        <v>34</v>
      </c>
      <c r="I25" s="725" t="s">
        <v>1403</v>
      </c>
      <c r="J25" s="721" t="s">
        <v>223</v>
      </c>
      <c r="K25" s="721" t="s">
        <v>360</v>
      </c>
      <c r="L25" s="726"/>
      <c r="M25" s="726" t="s">
        <v>6426</v>
      </c>
      <c r="N25" s="722" t="s">
        <v>228</v>
      </c>
      <c r="O25" s="721" t="s">
        <v>245</v>
      </c>
      <c r="P25" s="722" t="s">
        <v>364</v>
      </c>
      <c r="Q25" s="722" t="s">
        <v>363</v>
      </c>
      <c r="R25" s="817" t="s">
        <v>6964</v>
      </c>
    </row>
    <row r="26" spans="1:18">
      <c r="A26" s="721"/>
      <c r="B26" s="721">
        <v>3</v>
      </c>
      <c r="C26" s="722" t="s">
        <v>368</v>
      </c>
      <c r="D26" s="723" t="s">
        <v>23</v>
      </c>
      <c r="E26" s="721" t="s">
        <v>254</v>
      </c>
      <c r="F26" s="721" t="s">
        <v>22</v>
      </c>
      <c r="G26" s="794">
        <v>38869</v>
      </c>
      <c r="H26" s="724">
        <f t="shared" ca="1" si="0"/>
        <v>13</v>
      </c>
      <c r="I26" s="725" t="s">
        <v>1403</v>
      </c>
      <c r="J26" s="721" t="s">
        <v>369</v>
      </c>
      <c r="K26" s="721" t="s">
        <v>266</v>
      </c>
      <c r="L26" s="726"/>
      <c r="M26" s="726" t="s">
        <v>6426</v>
      </c>
      <c r="N26" s="722" t="s">
        <v>228</v>
      </c>
      <c r="O26" s="721" t="s">
        <v>255</v>
      </c>
      <c r="P26" s="722" t="s">
        <v>367</v>
      </c>
      <c r="Q26" s="722" t="s">
        <v>363</v>
      </c>
      <c r="R26" s="817" t="s">
        <v>6964</v>
      </c>
    </row>
    <row r="27" spans="1:18">
      <c r="A27" s="721"/>
      <c r="B27" s="721">
        <v>4</v>
      </c>
      <c r="C27" s="722" t="s">
        <v>372</v>
      </c>
      <c r="D27" s="723" t="s">
        <v>16</v>
      </c>
      <c r="E27" s="721" t="s">
        <v>254</v>
      </c>
      <c r="F27" s="721" t="s">
        <v>22</v>
      </c>
      <c r="G27" s="797" t="s">
        <v>373</v>
      </c>
      <c r="H27" s="724">
        <f t="shared" ca="1" si="0"/>
        <v>5</v>
      </c>
      <c r="I27" s="725" t="s">
        <v>1403</v>
      </c>
      <c r="J27" s="721" t="s">
        <v>265</v>
      </c>
      <c r="K27" s="721" t="s">
        <v>270</v>
      </c>
      <c r="L27" s="726"/>
      <c r="M27" s="726" t="s">
        <v>6426</v>
      </c>
      <c r="N27" s="722" t="s">
        <v>228</v>
      </c>
      <c r="O27" s="721" t="s">
        <v>255</v>
      </c>
      <c r="P27" s="727" t="s">
        <v>371</v>
      </c>
      <c r="Q27" s="722" t="s">
        <v>363</v>
      </c>
      <c r="R27" s="817" t="s">
        <v>6964</v>
      </c>
    </row>
    <row r="28" spans="1:18">
      <c r="A28" s="721">
        <v>10</v>
      </c>
      <c r="B28" s="721">
        <v>1</v>
      </c>
      <c r="C28" s="722" t="s">
        <v>375</v>
      </c>
      <c r="D28" s="723" t="s">
        <v>16</v>
      </c>
      <c r="E28" s="721" t="s">
        <v>221</v>
      </c>
      <c r="F28" s="721" t="s">
        <v>376</v>
      </c>
      <c r="G28" s="794">
        <v>23073</v>
      </c>
      <c r="H28" s="724">
        <f t="shared" ca="1" si="0"/>
        <v>57</v>
      </c>
      <c r="I28" s="725" t="s">
        <v>1403</v>
      </c>
      <c r="J28" s="721" t="s">
        <v>256</v>
      </c>
      <c r="K28" s="721" t="s">
        <v>246</v>
      </c>
      <c r="L28" s="726"/>
      <c r="M28" s="726" t="s">
        <v>6426</v>
      </c>
      <c r="N28" s="722" t="s">
        <v>228</v>
      </c>
      <c r="O28" s="721" t="s">
        <v>222</v>
      </c>
      <c r="P28" s="722" t="s">
        <v>374</v>
      </c>
      <c r="Q28" s="722" t="s">
        <v>379</v>
      </c>
      <c r="R28" s="817" t="s">
        <v>6964</v>
      </c>
    </row>
    <row r="29" spans="1:18">
      <c r="A29" s="721"/>
      <c r="B29" s="721">
        <v>3</v>
      </c>
      <c r="C29" s="722" t="s">
        <v>383</v>
      </c>
      <c r="D29" s="723" t="s">
        <v>16</v>
      </c>
      <c r="E29" s="721" t="s">
        <v>254</v>
      </c>
      <c r="F29" s="721" t="s">
        <v>376</v>
      </c>
      <c r="G29" s="794">
        <v>30491</v>
      </c>
      <c r="H29" s="724">
        <f t="shared" ca="1" si="0"/>
        <v>36</v>
      </c>
      <c r="I29" s="725" t="s">
        <v>1403</v>
      </c>
      <c r="J29" s="721" t="s">
        <v>256</v>
      </c>
      <c r="K29" s="721" t="s">
        <v>270</v>
      </c>
      <c r="L29" s="726"/>
      <c r="M29" s="726" t="s">
        <v>6426</v>
      </c>
      <c r="N29" s="722" t="s">
        <v>228</v>
      </c>
      <c r="O29" s="721" t="s">
        <v>255</v>
      </c>
      <c r="P29" s="722" t="s">
        <v>382</v>
      </c>
      <c r="Q29" s="722" t="s">
        <v>379</v>
      </c>
      <c r="R29" s="817" t="s">
        <v>6964</v>
      </c>
    </row>
    <row r="30" spans="1:18">
      <c r="A30" s="721"/>
      <c r="B30" s="721">
        <v>4</v>
      </c>
      <c r="C30" s="722" t="s">
        <v>386</v>
      </c>
      <c r="D30" s="723" t="s">
        <v>23</v>
      </c>
      <c r="E30" s="721" t="s">
        <v>254</v>
      </c>
      <c r="F30" s="721" t="s">
        <v>22</v>
      </c>
      <c r="G30" s="794">
        <v>36260</v>
      </c>
      <c r="H30" s="724">
        <f t="shared" ca="1" si="0"/>
        <v>21</v>
      </c>
      <c r="I30" s="725" t="s">
        <v>1403</v>
      </c>
      <c r="J30" s="721" t="s">
        <v>886</v>
      </c>
      <c r="K30" s="721" t="s">
        <v>266</v>
      </c>
      <c r="L30" s="726"/>
      <c r="M30" s="726" t="s">
        <v>6426</v>
      </c>
      <c r="N30" s="722" t="s">
        <v>228</v>
      </c>
      <c r="O30" s="721" t="s">
        <v>255</v>
      </c>
      <c r="P30" s="722" t="s">
        <v>385</v>
      </c>
      <c r="Q30" s="722" t="s">
        <v>379</v>
      </c>
      <c r="R30" s="817" t="s">
        <v>6964</v>
      </c>
    </row>
    <row r="31" spans="1:18">
      <c r="A31" s="721">
        <v>11</v>
      </c>
      <c r="B31" s="721">
        <v>1</v>
      </c>
      <c r="C31" s="722" t="s">
        <v>400</v>
      </c>
      <c r="D31" s="723" t="s">
        <v>23</v>
      </c>
      <c r="E31" s="721" t="s">
        <v>221</v>
      </c>
      <c r="F31" s="721" t="s">
        <v>219</v>
      </c>
      <c r="G31" s="794">
        <v>28642</v>
      </c>
      <c r="H31" s="724">
        <f t="shared" ca="1" si="0"/>
        <v>41</v>
      </c>
      <c r="I31" s="725" t="s">
        <v>1403</v>
      </c>
      <c r="J31" s="721" t="s">
        <v>256</v>
      </c>
      <c r="K31" s="721" t="s">
        <v>283</v>
      </c>
      <c r="L31" s="726"/>
      <c r="M31" s="726" t="s">
        <v>6426</v>
      </c>
      <c r="N31" s="722" t="s">
        <v>228</v>
      </c>
      <c r="O31" s="721" t="s">
        <v>222</v>
      </c>
      <c r="P31" s="722" t="s">
        <v>399</v>
      </c>
      <c r="Q31" s="722" t="s">
        <v>403</v>
      </c>
      <c r="R31" s="817" t="s">
        <v>6964</v>
      </c>
    </row>
    <row r="32" spans="1:18">
      <c r="A32" s="721"/>
      <c r="B32" s="721">
        <v>2</v>
      </c>
      <c r="C32" s="722" t="s">
        <v>405</v>
      </c>
      <c r="D32" s="723" t="s">
        <v>16</v>
      </c>
      <c r="E32" s="721" t="s">
        <v>221</v>
      </c>
      <c r="F32" s="721" t="s">
        <v>219</v>
      </c>
      <c r="G32" s="794">
        <v>29992</v>
      </c>
      <c r="H32" s="724">
        <f t="shared" ca="1" si="0"/>
        <v>38</v>
      </c>
      <c r="I32" s="725" t="s">
        <v>1403</v>
      </c>
      <c r="J32" s="721" t="s">
        <v>256</v>
      </c>
      <c r="K32" s="721" t="s">
        <v>246</v>
      </c>
      <c r="L32" s="726"/>
      <c r="M32" s="726" t="s">
        <v>6426</v>
      </c>
      <c r="N32" s="722" t="s">
        <v>228</v>
      </c>
      <c r="O32" s="721" t="s">
        <v>245</v>
      </c>
      <c r="P32" s="722" t="s">
        <v>404</v>
      </c>
      <c r="Q32" s="722" t="s">
        <v>403</v>
      </c>
      <c r="R32" s="817" t="s">
        <v>6964</v>
      </c>
    </row>
    <row r="33" spans="1:18">
      <c r="A33" s="721"/>
      <c r="B33" s="721">
        <v>3</v>
      </c>
      <c r="C33" s="722" t="s">
        <v>409</v>
      </c>
      <c r="D33" s="723" t="s">
        <v>16</v>
      </c>
      <c r="E33" s="721" t="s">
        <v>254</v>
      </c>
      <c r="F33" s="721" t="s">
        <v>219</v>
      </c>
      <c r="G33" s="794">
        <v>37210</v>
      </c>
      <c r="H33" s="724">
        <f t="shared" ca="1" si="0"/>
        <v>18</v>
      </c>
      <c r="I33" s="725" t="s">
        <v>1403</v>
      </c>
      <c r="J33" s="721" t="s">
        <v>348</v>
      </c>
      <c r="K33" s="721" t="s">
        <v>266</v>
      </c>
      <c r="L33" s="726"/>
      <c r="M33" s="726" t="s">
        <v>6426</v>
      </c>
      <c r="N33" s="722" t="s">
        <v>228</v>
      </c>
      <c r="O33" s="721" t="s">
        <v>255</v>
      </c>
      <c r="P33" s="722" t="s">
        <v>408</v>
      </c>
      <c r="Q33" s="722" t="s">
        <v>403</v>
      </c>
      <c r="R33" s="817" t="s">
        <v>6964</v>
      </c>
    </row>
    <row r="34" spans="1:18">
      <c r="A34" s="721"/>
      <c r="B34" s="721">
        <v>4</v>
      </c>
      <c r="C34" s="722" t="s">
        <v>411</v>
      </c>
      <c r="D34" s="723" t="s">
        <v>23</v>
      </c>
      <c r="E34" s="721" t="s">
        <v>254</v>
      </c>
      <c r="F34" s="721" t="s">
        <v>230</v>
      </c>
      <c r="G34" s="794">
        <v>40312</v>
      </c>
      <c r="H34" s="724">
        <f t="shared" ca="1" si="0"/>
        <v>9</v>
      </c>
      <c r="I34" s="725" t="s">
        <v>1403</v>
      </c>
      <c r="J34" s="721" t="s">
        <v>369</v>
      </c>
      <c r="K34" s="721" t="s">
        <v>270</v>
      </c>
      <c r="L34" s="726"/>
      <c r="M34" s="726" t="s">
        <v>6426</v>
      </c>
      <c r="N34" s="722" t="s">
        <v>228</v>
      </c>
      <c r="O34" s="721" t="s">
        <v>255</v>
      </c>
      <c r="P34" s="727" t="s">
        <v>410</v>
      </c>
      <c r="Q34" s="722" t="s">
        <v>403</v>
      </c>
      <c r="R34" s="817" t="s">
        <v>6964</v>
      </c>
    </row>
    <row r="35" spans="1:18">
      <c r="A35" s="721"/>
      <c r="B35" s="721">
        <v>5</v>
      </c>
      <c r="C35" s="722" t="s">
        <v>7320</v>
      </c>
      <c r="D35" s="723" t="s">
        <v>23</v>
      </c>
      <c r="E35" s="721" t="s">
        <v>254</v>
      </c>
      <c r="F35" s="721" t="s">
        <v>22</v>
      </c>
      <c r="G35" s="794">
        <v>42806</v>
      </c>
      <c r="H35" s="724">
        <f t="shared" ca="1" si="0"/>
        <v>3</v>
      </c>
      <c r="I35" s="725" t="s">
        <v>1403</v>
      </c>
      <c r="J35" s="721" t="s">
        <v>265</v>
      </c>
      <c r="K35" s="721" t="s">
        <v>270</v>
      </c>
      <c r="L35" s="726"/>
      <c r="M35" s="726" t="s">
        <v>6426</v>
      </c>
      <c r="N35" s="722" t="s">
        <v>228</v>
      </c>
      <c r="O35" s="721" t="s">
        <v>255</v>
      </c>
      <c r="P35" s="727" t="s">
        <v>7321</v>
      </c>
      <c r="Q35" s="722" t="s">
        <v>403</v>
      </c>
      <c r="R35" s="817" t="s">
        <v>6964</v>
      </c>
    </row>
    <row r="36" spans="1:18">
      <c r="A36" s="721">
        <v>12</v>
      </c>
      <c r="B36" s="721">
        <v>1</v>
      </c>
      <c r="C36" s="722" t="s">
        <v>433</v>
      </c>
      <c r="D36" s="723" t="s">
        <v>16</v>
      </c>
      <c r="E36" s="721" t="s">
        <v>221</v>
      </c>
      <c r="F36" s="721" t="s">
        <v>434</v>
      </c>
      <c r="G36" s="794">
        <v>27066</v>
      </c>
      <c r="H36" s="724">
        <f t="shared" ca="1" si="0"/>
        <v>46</v>
      </c>
      <c r="I36" s="725" t="s">
        <v>1403</v>
      </c>
      <c r="J36" s="721" t="s">
        <v>256</v>
      </c>
      <c r="K36" s="721" t="s">
        <v>246</v>
      </c>
      <c r="L36" s="726"/>
      <c r="M36" s="726" t="s">
        <v>6426</v>
      </c>
      <c r="N36" s="722" t="s">
        <v>228</v>
      </c>
      <c r="O36" s="721" t="s">
        <v>245</v>
      </c>
      <c r="P36" s="722" t="s">
        <v>432</v>
      </c>
      <c r="Q36" s="722" t="s">
        <v>431</v>
      </c>
      <c r="R36" s="817" t="s">
        <v>6964</v>
      </c>
    </row>
    <row r="37" spans="1:18">
      <c r="A37" s="721"/>
      <c r="B37" s="721">
        <v>2</v>
      </c>
      <c r="C37" s="722" t="s">
        <v>438</v>
      </c>
      <c r="D37" s="723" t="s">
        <v>23</v>
      </c>
      <c r="E37" s="721" t="s">
        <v>254</v>
      </c>
      <c r="F37" s="721" t="s">
        <v>439</v>
      </c>
      <c r="G37" s="794">
        <v>35263</v>
      </c>
      <c r="H37" s="724">
        <f t="shared" ca="1" si="0"/>
        <v>23</v>
      </c>
      <c r="I37" s="725" t="s">
        <v>1403</v>
      </c>
      <c r="J37" s="721" t="s">
        <v>289</v>
      </c>
      <c r="K37" s="721" t="s">
        <v>261</v>
      </c>
      <c r="L37" s="726"/>
      <c r="M37" s="726" t="s">
        <v>6426</v>
      </c>
      <c r="N37" s="722" t="s">
        <v>228</v>
      </c>
      <c r="O37" s="721" t="s">
        <v>255</v>
      </c>
      <c r="P37" s="722" t="s">
        <v>437</v>
      </c>
      <c r="Q37" s="722" t="s">
        <v>431</v>
      </c>
      <c r="R37" s="817" t="s">
        <v>6964</v>
      </c>
    </row>
    <row r="38" spans="1:18">
      <c r="A38" s="721"/>
      <c r="B38" s="721">
        <v>3</v>
      </c>
      <c r="C38" s="722" t="s">
        <v>441</v>
      </c>
      <c r="D38" s="723" t="s">
        <v>23</v>
      </c>
      <c r="E38" s="721" t="s">
        <v>254</v>
      </c>
      <c r="F38" s="721" t="s">
        <v>22</v>
      </c>
      <c r="G38" s="794">
        <v>36624</v>
      </c>
      <c r="H38" s="724">
        <f t="shared" ca="1" si="0"/>
        <v>20</v>
      </c>
      <c r="I38" s="725" t="s">
        <v>1403</v>
      </c>
      <c r="J38" s="721" t="s">
        <v>289</v>
      </c>
      <c r="K38" s="721" t="s">
        <v>266</v>
      </c>
      <c r="L38" s="726"/>
      <c r="M38" s="726" t="s">
        <v>6426</v>
      </c>
      <c r="N38" s="722" t="s">
        <v>228</v>
      </c>
      <c r="O38" s="721" t="s">
        <v>255</v>
      </c>
      <c r="P38" s="722" t="s">
        <v>440</v>
      </c>
      <c r="Q38" s="722" t="s">
        <v>431</v>
      </c>
      <c r="R38" s="817" t="s">
        <v>6964</v>
      </c>
    </row>
    <row r="39" spans="1:18">
      <c r="A39" s="721"/>
      <c r="B39" s="721">
        <v>4</v>
      </c>
      <c r="C39" s="722" t="s">
        <v>444</v>
      </c>
      <c r="D39" s="723" t="s">
        <v>16</v>
      </c>
      <c r="E39" s="721" t="s">
        <v>254</v>
      </c>
      <c r="F39" s="721" t="s">
        <v>22</v>
      </c>
      <c r="G39" s="794">
        <v>38450</v>
      </c>
      <c r="H39" s="724">
        <f t="shared" ca="1" si="0"/>
        <v>15</v>
      </c>
      <c r="I39" s="725" t="s">
        <v>1403</v>
      </c>
      <c r="J39" s="721" t="s">
        <v>369</v>
      </c>
      <c r="K39" s="721" t="s">
        <v>266</v>
      </c>
      <c r="L39" s="726"/>
      <c r="M39" s="726" t="s">
        <v>6426</v>
      </c>
      <c r="N39" s="722" t="s">
        <v>228</v>
      </c>
      <c r="O39" s="721" t="s">
        <v>255</v>
      </c>
      <c r="P39" s="722" t="s">
        <v>443</v>
      </c>
      <c r="Q39" s="722" t="s">
        <v>431</v>
      </c>
      <c r="R39" s="817" t="s">
        <v>6964</v>
      </c>
    </row>
    <row r="40" spans="1:18">
      <c r="A40" s="721"/>
      <c r="B40" s="721">
        <v>5</v>
      </c>
      <c r="C40" s="722" t="s">
        <v>446</v>
      </c>
      <c r="D40" s="723" t="s">
        <v>16</v>
      </c>
      <c r="E40" s="721" t="s">
        <v>254</v>
      </c>
      <c r="F40" s="721" t="s">
        <v>22</v>
      </c>
      <c r="G40" s="794">
        <v>39291</v>
      </c>
      <c r="H40" s="724">
        <f t="shared" ca="1" si="0"/>
        <v>12</v>
      </c>
      <c r="I40" s="725" t="s">
        <v>1403</v>
      </c>
      <c r="J40" s="721" t="s">
        <v>369</v>
      </c>
      <c r="K40" s="721" t="s">
        <v>266</v>
      </c>
      <c r="L40" s="726"/>
      <c r="M40" s="726" t="s">
        <v>6426</v>
      </c>
      <c r="N40" s="722" t="s">
        <v>228</v>
      </c>
      <c r="O40" s="721" t="s">
        <v>255</v>
      </c>
      <c r="P40" s="722" t="s">
        <v>445</v>
      </c>
      <c r="Q40" s="722" t="s">
        <v>431</v>
      </c>
      <c r="R40" s="817" t="s">
        <v>6964</v>
      </c>
    </row>
    <row r="41" spans="1:18">
      <c r="A41" s="721">
        <v>13</v>
      </c>
      <c r="B41" s="721">
        <v>1</v>
      </c>
      <c r="C41" s="722" t="s">
        <v>466</v>
      </c>
      <c r="D41" s="723" t="s">
        <v>23</v>
      </c>
      <c r="E41" s="721" t="s">
        <v>221</v>
      </c>
      <c r="F41" s="721" t="s">
        <v>467</v>
      </c>
      <c r="G41" s="794">
        <v>24468</v>
      </c>
      <c r="H41" s="724">
        <f t="shared" ca="1" si="0"/>
        <v>53</v>
      </c>
      <c r="I41" s="725" t="s">
        <v>1403</v>
      </c>
      <c r="J41" s="721" t="s">
        <v>469</v>
      </c>
      <c r="K41" s="721" t="s">
        <v>470</v>
      </c>
      <c r="L41" s="726"/>
      <c r="M41" s="726" t="s">
        <v>6426</v>
      </c>
      <c r="N41" s="722" t="s">
        <v>228</v>
      </c>
      <c r="O41" s="721" t="s">
        <v>222</v>
      </c>
      <c r="P41" s="722" t="s">
        <v>465</v>
      </c>
      <c r="Q41" s="722" t="s">
        <v>473</v>
      </c>
      <c r="R41" s="817" t="s">
        <v>6964</v>
      </c>
    </row>
    <row r="42" spans="1:18">
      <c r="A42" s="721"/>
      <c r="B42" s="721">
        <v>2</v>
      </c>
      <c r="C42" s="722" t="s">
        <v>475</v>
      </c>
      <c r="D42" s="723" t="s">
        <v>16</v>
      </c>
      <c r="E42" s="721" t="s">
        <v>221</v>
      </c>
      <c r="F42" s="721" t="s">
        <v>467</v>
      </c>
      <c r="G42" s="794">
        <v>25763</v>
      </c>
      <c r="H42" s="724">
        <f t="shared" ca="1" si="0"/>
        <v>49</v>
      </c>
      <c r="I42" s="725" t="s">
        <v>1403</v>
      </c>
      <c r="J42" s="721" t="s">
        <v>223</v>
      </c>
      <c r="K42" s="721" t="s">
        <v>246</v>
      </c>
      <c r="L42" s="726"/>
      <c r="M42" s="726" t="s">
        <v>6426</v>
      </c>
      <c r="N42" s="722" t="s">
        <v>228</v>
      </c>
      <c r="O42" s="721" t="s">
        <v>245</v>
      </c>
      <c r="P42" s="722" t="s">
        <v>474</v>
      </c>
      <c r="Q42" s="722" t="s">
        <v>473</v>
      </c>
      <c r="R42" s="817" t="s">
        <v>6964</v>
      </c>
    </row>
    <row r="43" spans="1:18">
      <c r="A43" s="721"/>
      <c r="B43" s="721">
        <v>3</v>
      </c>
      <c r="C43" s="722" t="s">
        <v>482</v>
      </c>
      <c r="D43" s="723" t="s">
        <v>16</v>
      </c>
      <c r="E43" s="721" t="s">
        <v>254</v>
      </c>
      <c r="F43" s="721" t="s">
        <v>467</v>
      </c>
      <c r="G43" s="794">
        <v>33805</v>
      </c>
      <c r="H43" s="724">
        <f t="shared" ca="1" si="0"/>
        <v>27</v>
      </c>
      <c r="I43" s="725" t="s">
        <v>1403</v>
      </c>
      <c r="J43" s="721" t="s">
        <v>7375</v>
      </c>
      <c r="K43" s="721" t="s">
        <v>266</v>
      </c>
      <c r="L43" s="726"/>
      <c r="M43" s="726" t="s">
        <v>6426</v>
      </c>
      <c r="N43" s="722" t="s">
        <v>228</v>
      </c>
      <c r="O43" s="721" t="s">
        <v>255</v>
      </c>
      <c r="P43" s="722" t="s">
        <v>481</v>
      </c>
      <c r="Q43" s="722" t="s">
        <v>473</v>
      </c>
      <c r="R43" s="817" t="s">
        <v>6964</v>
      </c>
    </row>
    <row r="44" spans="1:18">
      <c r="A44" s="721"/>
      <c r="B44" s="721">
        <v>4</v>
      </c>
      <c r="C44" s="722" t="s">
        <v>485</v>
      </c>
      <c r="D44" s="723" t="s">
        <v>23</v>
      </c>
      <c r="E44" s="721" t="s">
        <v>254</v>
      </c>
      <c r="F44" s="721" t="s">
        <v>230</v>
      </c>
      <c r="G44" s="794">
        <v>36294</v>
      </c>
      <c r="H44" s="724">
        <f t="shared" ca="1" si="0"/>
        <v>20</v>
      </c>
      <c r="I44" s="725" t="s">
        <v>1403</v>
      </c>
      <c r="J44" s="721" t="s">
        <v>886</v>
      </c>
      <c r="K44" s="721" t="s">
        <v>266</v>
      </c>
      <c r="L44" s="726"/>
      <c r="M44" s="726" t="s">
        <v>6426</v>
      </c>
      <c r="N44" s="722" t="s">
        <v>228</v>
      </c>
      <c r="O44" s="721" t="s">
        <v>255</v>
      </c>
      <c r="P44" s="722" t="s">
        <v>484</v>
      </c>
      <c r="Q44" s="722" t="s">
        <v>473</v>
      </c>
      <c r="R44" s="817" t="s">
        <v>6964</v>
      </c>
    </row>
    <row r="45" spans="1:18">
      <c r="A45" s="721">
        <v>14</v>
      </c>
      <c r="B45" s="721">
        <v>1</v>
      </c>
      <c r="C45" s="722" t="s">
        <v>487</v>
      </c>
      <c r="D45" s="723" t="s">
        <v>23</v>
      </c>
      <c r="E45" s="721" t="s">
        <v>221</v>
      </c>
      <c r="F45" s="721" t="s">
        <v>219</v>
      </c>
      <c r="G45" s="794">
        <v>26056</v>
      </c>
      <c r="H45" s="724">
        <f t="shared" ca="1" si="0"/>
        <v>48</v>
      </c>
      <c r="I45" s="725" t="s">
        <v>1403</v>
      </c>
      <c r="J45" s="721" t="s">
        <v>289</v>
      </c>
      <c r="K45" s="721" t="s">
        <v>283</v>
      </c>
      <c r="L45" s="726"/>
      <c r="M45" s="726" t="s">
        <v>6426</v>
      </c>
      <c r="N45" s="722" t="s">
        <v>228</v>
      </c>
      <c r="O45" s="721" t="s">
        <v>222</v>
      </c>
      <c r="P45" s="722" t="s">
        <v>486</v>
      </c>
      <c r="Q45" s="722" t="s">
        <v>490</v>
      </c>
      <c r="R45" s="817" t="s">
        <v>6964</v>
      </c>
    </row>
    <row r="46" spans="1:18">
      <c r="A46" s="721"/>
      <c r="B46" s="721">
        <v>2</v>
      </c>
      <c r="C46" s="722" t="s">
        <v>492</v>
      </c>
      <c r="D46" s="723" t="s">
        <v>16</v>
      </c>
      <c r="E46" s="721" t="s">
        <v>221</v>
      </c>
      <c r="F46" s="721" t="s">
        <v>219</v>
      </c>
      <c r="G46" s="794">
        <v>27284</v>
      </c>
      <c r="H46" s="724">
        <f t="shared" ca="1" si="0"/>
        <v>45</v>
      </c>
      <c r="I46" s="725" t="s">
        <v>1403</v>
      </c>
      <c r="J46" s="721" t="s">
        <v>289</v>
      </c>
      <c r="K46" s="721" t="s">
        <v>246</v>
      </c>
      <c r="L46" s="726"/>
      <c r="M46" s="726" t="s">
        <v>6426</v>
      </c>
      <c r="N46" s="722" t="s">
        <v>228</v>
      </c>
      <c r="O46" s="721" t="s">
        <v>245</v>
      </c>
      <c r="P46" s="722" t="s">
        <v>491</v>
      </c>
      <c r="Q46" s="722" t="s">
        <v>490</v>
      </c>
      <c r="R46" s="817" t="s">
        <v>6964</v>
      </c>
    </row>
    <row r="47" spans="1:18">
      <c r="A47" s="721"/>
      <c r="B47" s="721">
        <v>3</v>
      </c>
      <c r="C47" s="722" t="s">
        <v>498</v>
      </c>
      <c r="D47" s="723" t="s">
        <v>16</v>
      </c>
      <c r="E47" s="721" t="s">
        <v>254</v>
      </c>
      <c r="F47" s="721" t="s">
        <v>219</v>
      </c>
      <c r="G47" s="794">
        <v>37564</v>
      </c>
      <c r="H47" s="724">
        <f t="shared" ca="1" si="0"/>
        <v>17</v>
      </c>
      <c r="I47" s="725" t="s">
        <v>1403</v>
      </c>
      <c r="J47" s="721" t="s">
        <v>348</v>
      </c>
      <c r="K47" s="721" t="s">
        <v>266</v>
      </c>
      <c r="L47" s="726"/>
      <c r="M47" s="726" t="s">
        <v>6426</v>
      </c>
      <c r="N47" s="722" t="s">
        <v>228</v>
      </c>
      <c r="O47" s="721" t="s">
        <v>255</v>
      </c>
      <c r="P47" s="722" t="s">
        <v>497</v>
      </c>
      <c r="Q47" s="722" t="s">
        <v>490</v>
      </c>
      <c r="R47" s="817" t="s">
        <v>6964</v>
      </c>
    </row>
    <row r="48" spans="1:18">
      <c r="A48" s="721">
        <v>15</v>
      </c>
      <c r="B48" s="721">
        <v>1</v>
      </c>
      <c r="C48" s="722" t="s">
        <v>500</v>
      </c>
      <c r="D48" s="723" t="s">
        <v>23</v>
      </c>
      <c r="E48" s="721" t="s">
        <v>221</v>
      </c>
      <c r="F48" s="721" t="s">
        <v>288</v>
      </c>
      <c r="G48" s="794">
        <v>26912</v>
      </c>
      <c r="H48" s="724">
        <f t="shared" ca="1" si="0"/>
        <v>46</v>
      </c>
      <c r="I48" s="725" t="s">
        <v>1403</v>
      </c>
      <c r="J48" s="721" t="s">
        <v>256</v>
      </c>
      <c r="K48" s="721" t="s">
        <v>283</v>
      </c>
      <c r="L48" s="726"/>
      <c r="M48" s="726" t="s">
        <v>6426</v>
      </c>
      <c r="N48" s="722" t="s">
        <v>228</v>
      </c>
      <c r="O48" s="721" t="s">
        <v>222</v>
      </c>
      <c r="P48" s="722" t="s">
        <v>499</v>
      </c>
      <c r="Q48" s="722" t="s">
        <v>503</v>
      </c>
      <c r="R48" s="817" t="s">
        <v>6964</v>
      </c>
    </row>
    <row r="49" spans="1:18">
      <c r="A49" s="721"/>
      <c r="B49" s="721">
        <v>2</v>
      </c>
      <c r="C49" s="722" t="s">
        <v>505</v>
      </c>
      <c r="D49" s="723" t="s">
        <v>16</v>
      </c>
      <c r="E49" s="721" t="s">
        <v>221</v>
      </c>
      <c r="F49" s="721" t="s">
        <v>288</v>
      </c>
      <c r="G49" s="794">
        <v>29407</v>
      </c>
      <c r="H49" s="724">
        <f t="shared" ca="1" si="0"/>
        <v>39</v>
      </c>
      <c r="I49" s="725" t="s">
        <v>1403</v>
      </c>
      <c r="J49" s="721" t="s">
        <v>256</v>
      </c>
      <c r="K49" s="721" t="s">
        <v>246</v>
      </c>
      <c r="L49" s="726"/>
      <c r="M49" s="726" t="s">
        <v>6426</v>
      </c>
      <c r="N49" s="722" t="s">
        <v>228</v>
      </c>
      <c r="O49" s="721" t="s">
        <v>245</v>
      </c>
      <c r="P49" s="722" t="s">
        <v>504</v>
      </c>
      <c r="Q49" s="722" t="s">
        <v>503</v>
      </c>
      <c r="R49" s="817" t="s">
        <v>6964</v>
      </c>
    </row>
    <row r="50" spans="1:18">
      <c r="A50" s="721"/>
      <c r="B50" s="721">
        <v>3</v>
      </c>
      <c r="C50" s="722" t="s">
        <v>511</v>
      </c>
      <c r="D50" s="723" t="s">
        <v>16</v>
      </c>
      <c r="E50" s="721" t="s">
        <v>254</v>
      </c>
      <c r="F50" s="721" t="s">
        <v>22</v>
      </c>
      <c r="G50" s="794">
        <v>37680</v>
      </c>
      <c r="H50" s="724">
        <f t="shared" ca="1" si="0"/>
        <v>17</v>
      </c>
      <c r="I50" s="725" t="s">
        <v>1403</v>
      </c>
      <c r="J50" s="721" t="s">
        <v>369</v>
      </c>
      <c r="K50" s="721" t="s">
        <v>266</v>
      </c>
      <c r="L50" s="726"/>
      <c r="M50" s="726" t="s">
        <v>6426</v>
      </c>
      <c r="N50" s="722" t="s">
        <v>228</v>
      </c>
      <c r="O50" s="721" t="s">
        <v>255</v>
      </c>
      <c r="P50" s="722" t="s">
        <v>510</v>
      </c>
      <c r="Q50" s="722" t="s">
        <v>503</v>
      </c>
      <c r="R50" s="817" t="s">
        <v>6964</v>
      </c>
    </row>
    <row r="51" spans="1:18">
      <c r="A51" s="721"/>
      <c r="B51" s="721">
        <v>4</v>
      </c>
      <c r="C51" s="722" t="s">
        <v>513</v>
      </c>
      <c r="D51" s="723" t="s">
        <v>23</v>
      </c>
      <c r="E51" s="721" t="s">
        <v>254</v>
      </c>
      <c r="F51" s="721" t="s">
        <v>229</v>
      </c>
      <c r="G51" s="794">
        <v>41567</v>
      </c>
      <c r="H51" s="724">
        <f t="shared" ca="1" si="0"/>
        <v>6</v>
      </c>
      <c r="I51" s="725" t="s">
        <v>1403</v>
      </c>
      <c r="J51" s="721" t="s">
        <v>265</v>
      </c>
      <c r="K51" s="721" t="s">
        <v>270</v>
      </c>
      <c r="L51" s="726"/>
      <c r="M51" s="726" t="s">
        <v>6426</v>
      </c>
      <c r="N51" s="722" t="s">
        <v>228</v>
      </c>
      <c r="O51" s="721" t="s">
        <v>255</v>
      </c>
      <c r="P51" s="734" t="s">
        <v>512</v>
      </c>
      <c r="Q51" s="722" t="s">
        <v>503</v>
      </c>
      <c r="R51" s="817" t="s">
        <v>6964</v>
      </c>
    </row>
    <row r="52" spans="1:18">
      <c r="A52" s="721">
        <v>16</v>
      </c>
      <c r="B52" s="721">
        <v>1</v>
      </c>
      <c r="C52" s="722" t="s">
        <v>515</v>
      </c>
      <c r="D52" s="723" t="s">
        <v>23</v>
      </c>
      <c r="E52" s="721" t="s">
        <v>221</v>
      </c>
      <c r="F52" s="721" t="s">
        <v>22</v>
      </c>
      <c r="G52" s="794">
        <v>23199</v>
      </c>
      <c r="H52" s="724">
        <f t="shared" ca="1" si="0"/>
        <v>56</v>
      </c>
      <c r="I52" s="725" t="s">
        <v>1403</v>
      </c>
      <c r="J52" s="721" t="s">
        <v>223</v>
      </c>
      <c r="K52" s="721" t="s">
        <v>283</v>
      </c>
      <c r="L52" s="726"/>
      <c r="M52" s="726" t="s">
        <v>6426</v>
      </c>
      <c r="N52" s="722" t="s">
        <v>228</v>
      </c>
      <c r="O52" s="721" t="s">
        <v>222</v>
      </c>
      <c r="P52" s="722" t="s">
        <v>514</v>
      </c>
      <c r="Q52" s="722" t="s">
        <v>518</v>
      </c>
      <c r="R52" s="817" t="s">
        <v>6964</v>
      </c>
    </row>
    <row r="53" spans="1:18">
      <c r="A53" s="721"/>
      <c r="B53" s="721">
        <v>2</v>
      </c>
      <c r="C53" s="722" t="s">
        <v>521</v>
      </c>
      <c r="D53" s="723" t="s">
        <v>16</v>
      </c>
      <c r="E53" s="721" t="s">
        <v>221</v>
      </c>
      <c r="F53" s="721" t="s">
        <v>22</v>
      </c>
      <c r="G53" s="794">
        <v>23471</v>
      </c>
      <c r="H53" s="724">
        <f t="shared" ca="1" si="0"/>
        <v>56</v>
      </c>
      <c r="I53" s="725" t="s">
        <v>1403</v>
      </c>
      <c r="J53" s="721" t="s">
        <v>223</v>
      </c>
      <c r="K53" s="721" t="s">
        <v>246</v>
      </c>
      <c r="L53" s="726"/>
      <c r="M53" s="726" t="s">
        <v>6426</v>
      </c>
      <c r="N53" s="722" t="s">
        <v>228</v>
      </c>
      <c r="O53" s="721" t="s">
        <v>245</v>
      </c>
      <c r="P53" s="722" t="s">
        <v>520</v>
      </c>
      <c r="Q53" s="722" t="s">
        <v>518</v>
      </c>
      <c r="R53" s="817" t="s">
        <v>6964</v>
      </c>
    </row>
    <row r="54" spans="1:18">
      <c r="A54" s="721"/>
      <c r="B54" s="721">
        <v>3</v>
      </c>
      <c r="C54" s="722" t="s">
        <v>529</v>
      </c>
      <c r="D54" s="723" t="s">
        <v>16</v>
      </c>
      <c r="E54" s="721" t="s">
        <v>254</v>
      </c>
      <c r="F54" s="721" t="s">
        <v>22</v>
      </c>
      <c r="G54" s="794">
        <v>33648</v>
      </c>
      <c r="H54" s="724">
        <f t="shared" ca="1" si="0"/>
        <v>28</v>
      </c>
      <c r="I54" s="725" t="s">
        <v>1403</v>
      </c>
      <c r="J54" s="721" t="s">
        <v>527</v>
      </c>
      <c r="K54" s="721" t="s">
        <v>261</v>
      </c>
      <c r="L54" s="726"/>
      <c r="M54" s="726" t="s">
        <v>6426</v>
      </c>
      <c r="N54" s="722" t="s">
        <v>228</v>
      </c>
      <c r="O54" s="721" t="s">
        <v>255</v>
      </c>
      <c r="P54" s="722" t="s">
        <v>528</v>
      </c>
      <c r="Q54" s="722" t="s">
        <v>518</v>
      </c>
      <c r="R54" s="817" t="s">
        <v>6964</v>
      </c>
    </row>
    <row r="55" spans="1:18">
      <c r="A55" s="721">
        <v>17</v>
      </c>
      <c r="B55" s="721">
        <v>1</v>
      </c>
      <c r="C55" s="722" t="s">
        <v>100</v>
      </c>
      <c r="D55" s="723" t="s">
        <v>23</v>
      </c>
      <c r="E55" s="721" t="s">
        <v>221</v>
      </c>
      <c r="F55" s="721" t="s">
        <v>288</v>
      </c>
      <c r="G55" s="794">
        <v>25578</v>
      </c>
      <c r="H55" s="724">
        <f t="shared" ca="1" si="0"/>
        <v>50</v>
      </c>
      <c r="I55" s="725" t="s">
        <v>1403</v>
      </c>
      <c r="J55" s="721" t="s">
        <v>527</v>
      </c>
      <c r="K55" s="721" t="s">
        <v>224</v>
      </c>
      <c r="L55" s="726"/>
      <c r="M55" s="726" t="s">
        <v>6426</v>
      </c>
      <c r="N55" s="722" t="s">
        <v>228</v>
      </c>
      <c r="O55" s="721" t="s">
        <v>222</v>
      </c>
      <c r="P55" s="722" t="s">
        <v>530</v>
      </c>
      <c r="Q55" s="722" t="s">
        <v>533</v>
      </c>
      <c r="R55" s="817" t="s">
        <v>6964</v>
      </c>
    </row>
    <row r="56" spans="1:18">
      <c r="A56" s="721"/>
      <c r="B56" s="721">
        <v>2</v>
      </c>
      <c r="C56" s="722" t="s">
        <v>535</v>
      </c>
      <c r="D56" s="723" t="s">
        <v>16</v>
      </c>
      <c r="E56" s="721" t="s">
        <v>221</v>
      </c>
      <c r="F56" s="721" t="s">
        <v>536</v>
      </c>
      <c r="G56" s="794">
        <v>26382</v>
      </c>
      <c r="H56" s="724">
        <f t="shared" ca="1" si="0"/>
        <v>48</v>
      </c>
      <c r="I56" s="725" t="s">
        <v>1403</v>
      </c>
      <c r="J56" s="721" t="s">
        <v>223</v>
      </c>
      <c r="K56" s="721" t="s">
        <v>246</v>
      </c>
      <c r="L56" s="726"/>
      <c r="M56" s="726" t="s">
        <v>6426</v>
      </c>
      <c r="N56" s="722" t="s">
        <v>228</v>
      </c>
      <c r="O56" s="721" t="s">
        <v>245</v>
      </c>
      <c r="P56" s="722" t="s">
        <v>534</v>
      </c>
      <c r="Q56" s="722" t="s">
        <v>533</v>
      </c>
      <c r="R56" s="817" t="s">
        <v>6964</v>
      </c>
    </row>
    <row r="57" spans="1:18">
      <c r="A57" s="721"/>
      <c r="B57" s="721">
        <v>3</v>
      </c>
      <c r="C57" s="722" t="s">
        <v>540</v>
      </c>
      <c r="D57" s="723" t="s">
        <v>16</v>
      </c>
      <c r="E57" s="721" t="s">
        <v>254</v>
      </c>
      <c r="F57" s="721" t="s">
        <v>541</v>
      </c>
      <c r="G57" s="794">
        <v>36657</v>
      </c>
      <c r="H57" s="724">
        <f t="shared" ca="1" si="0"/>
        <v>19</v>
      </c>
      <c r="I57" s="725" t="s">
        <v>1403</v>
      </c>
      <c r="J57" s="721" t="s">
        <v>886</v>
      </c>
      <c r="K57" s="721" t="s">
        <v>266</v>
      </c>
      <c r="L57" s="726"/>
      <c r="M57" s="726" t="s">
        <v>6426</v>
      </c>
      <c r="N57" s="722" t="s">
        <v>228</v>
      </c>
      <c r="O57" s="721" t="s">
        <v>255</v>
      </c>
      <c r="P57" s="722" t="s">
        <v>539</v>
      </c>
      <c r="Q57" s="722" t="s">
        <v>533</v>
      </c>
      <c r="R57" s="817" t="s">
        <v>6964</v>
      </c>
    </row>
    <row r="58" spans="1:18">
      <c r="A58" s="721">
        <v>18</v>
      </c>
      <c r="B58" s="721">
        <v>1</v>
      </c>
      <c r="C58" s="722" t="s">
        <v>543</v>
      </c>
      <c r="D58" s="723" t="s">
        <v>23</v>
      </c>
      <c r="E58" s="721" t="s">
        <v>221</v>
      </c>
      <c r="F58" s="721" t="s">
        <v>544</v>
      </c>
      <c r="G58" s="794">
        <v>25731</v>
      </c>
      <c r="H58" s="724">
        <f t="shared" ca="1" si="0"/>
        <v>49</v>
      </c>
      <c r="I58" s="725" t="s">
        <v>1403</v>
      </c>
      <c r="J58" s="721" t="s">
        <v>223</v>
      </c>
      <c r="K58" s="721" t="s">
        <v>283</v>
      </c>
      <c r="L58" s="726"/>
      <c r="M58" s="726" t="s">
        <v>6426</v>
      </c>
      <c r="N58" s="722" t="s">
        <v>228</v>
      </c>
      <c r="O58" s="721" t="s">
        <v>222</v>
      </c>
      <c r="P58" s="722" t="s">
        <v>542</v>
      </c>
      <c r="Q58" s="722" t="s">
        <v>546</v>
      </c>
      <c r="R58" s="817" t="s">
        <v>6964</v>
      </c>
    </row>
    <row r="59" spans="1:18">
      <c r="A59" s="721"/>
      <c r="B59" s="721">
        <v>2</v>
      </c>
      <c r="C59" s="722" t="s">
        <v>548</v>
      </c>
      <c r="D59" s="723" t="s">
        <v>16</v>
      </c>
      <c r="E59" s="721" t="s">
        <v>221</v>
      </c>
      <c r="F59" s="721" t="s">
        <v>22</v>
      </c>
      <c r="G59" s="794">
        <v>29648</v>
      </c>
      <c r="H59" s="724">
        <f t="shared" ca="1" si="0"/>
        <v>39</v>
      </c>
      <c r="I59" s="725" t="s">
        <v>1403</v>
      </c>
      <c r="J59" s="721" t="s">
        <v>256</v>
      </c>
      <c r="K59" s="721" t="s">
        <v>246</v>
      </c>
      <c r="L59" s="726"/>
      <c r="M59" s="726" t="s">
        <v>6426</v>
      </c>
      <c r="N59" s="722" t="s">
        <v>228</v>
      </c>
      <c r="O59" s="721" t="s">
        <v>245</v>
      </c>
      <c r="P59" s="722" t="s">
        <v>547</v>
      </c>
      <c r="Q59" s="722" t="s">
        <v>546</v>
      </c>
      <c r="R59" s="817" t="s">
        <v>6964</v>
      </c>
    </row>
    <row r="60" spans="1:18">
      <c r="A60" s="721"/>
      <c r="B60" s="721">
        <v>3</v>
      </c>
      <c r="C60" s="722" t="s">
        <v>552</v>
      </c>
      <c r="D60" s="723" t="s">
        <v>16</v>
      </c>
      <c r="E60" s="721" t="s">
        <v>254</v>
      </c>
      <c r="F60" s="721" t="s">
        <v>22</v>
      </c>
      <c r="G60" s="794">
        <v>36305</v>
      </c>
      <c r="H60" s="724">
        <f t="shared" ca="1" si="0"/>
        <v>20</v>
      </c>
      <c r="I60" s="725" t="s">
        <v>1403</v>
      </c>
      <c r="J60" s="721" t="s">
        <v>886</v>
      </c>
      <c r="K60" s="721" t="s">
        <v>266</v>
      </c>
      <c r="L60" s="726"/>
      <c r="M60" s="726" t="s">
        <v>6426</v>
      </c>
      <c r="N60" s="722" t="s">
        <v>228</v>
      </c>
      <c r="O60" s="721" t="s">
        <v>255</v>
      </c>
      <c r="P60" s="722" t="s">
        <v>551</v>
      </c>
      <c r="Q60" s="722" t="s">
        <v>546</v>
      </c>
      <c r="R60" s="817" t="s">
        <v>6964</v>
      </c>
    </row>
    <row r="61" spans="1:18">
      <c r="A61" s="721"/>
      <c r="B61" s="721">
        <v>4</v>
      </c>
      <c r="C61" s="722" t="s">
        <v>554</v>
      </c>
      <c r="D61" s="723" t="s">
        <v>23</v>
      </c>
      <c r="E61" s="721" t="s">
        <v>254</v>
      </c>
      <c r="F61" s="721" t="s">
        <v>555</v>
      </c>
      <c r="G61" s="794">
        <v>38061</v>
      </c>
      <c r="H61" s="724">
        <f t="shared" ca="1" si="0"/>
        <v>16</v>
      </c>
      <c r="I61" s="725" t="s">
        <v>1403</v>
      </c>
      <c r="J61" s="721" t="s">
        <v>348</v>
      </c>
      <c r="K61" s="721" t="s">
        <v>266</v>
      </c>
      <c r="L61" s="726"/>
      <c r="M61" s="726" t="s">
        <v>6426</v>
      </c>
      <c r="N61" s="722" t="s">
        <v>228</v>
      </c>
      <c r="O61" s="721" t="s">
        <v>255</v>
      </c>
      <c r="P61" s="722" t="s">
        <v>553</v>
      </c>
      <c r="Q61" s="722" t="s">
        <v>546</v>
      </c>
      <c r="R61" s="817" t="s">
        <v>6964</v>
      </c>
    </row>
    <row r="62" spans="1:18">
      <c r="A62" s="721"/>
      <c r="B62" s="721">
        <v>5</v>
      </c>
      <c r="C62" s="722" t="s">
        <v>557</v>
      </c>
      <c r="D62" s="723" t="s">
        <v>23</v>
      </c>
      <c r="E62" s="721" t="s">
        <v>254</v>
      </c>
      <c r="F62" s="721" t="s">
        <v>555</v>
      </c>
      <c r="G62" s="794">
        <v>39464</v>
      </c>
      <c r="H62" s="724">
        <f t="shared" ca="1" si="0"/>
        <v>12</v>
      </c>
      <c r="I62" s="725" t="s">
        <v>1403</v>
      </c>
      <c r="J62" s="721" t="s">
        <v>369</v>
      </c>
      <c r="K62" s="721" t="s">
        <v>266</v>
      </c>
      <c r="L62" s="726"/>
      <c r="M62" s="726" t="s">
        <v>6426</v>
      </c>
      <c r="N62" s="722" t="s">
        <v>228</v>
      </c>
      <c r="O62" s="721" t="s">
        <v>255</v>
      </c>
      <c r="P62" s="734" t="s">
        <v>556</v>
      </c>
      <c r="Q62" s="722" t="s">
        <v>546</v>
      </c>
      <c r="R62" s="817" t="s">
        <v>6964</v>
      </c>
    </row>
    <row r="63" spans="1:18">
      <c r="A63" s="721">
        <v>19</v>
      </c>
      <c r="B63" s="721">
        <v>1</v>
      </c>
      <c r="C63" s="722" t="s">
        <v>564</v>
      </c>
      <c r="D63" s="723" t="s">
        <v>16</v>
      </c>
      <c r="E63" s="721" t="s">
        <v>221</v>
      </c>
      <c r="F63" s="721" t="s">
        <v>376</v>
      </c>
      <c r="G63" s="794">
        <v>26726</v>
      </c>
      <c r="H63" s="724">
        <f t="shared" ca="1" si="0"/>
        <v>47</v>
      </c>
      <c r="I63" s="725" t="s">
        <v>1403</v>
      </c>
      <c r="J63" s="721" t="s">
        <v>289</v>
      </c>
      <c r="K63" s="721" t="s">
        <v>246</v>
      </c>
      <c r="L63" s="726"/>
      <c r="M63" s="726" t="s">
        <v>6426</v>
      </c>
      <c r="N63" s="722" t="s">
        <v>228</v>
      </c>
      <c r="O63" s="721" t="s">
        <v>245</v>
      </c>
      <c r="P63" s="722" t="s">
        <v>563</v>
      </c>
      <c r="Q63" s="722" t="s">
        <v>562</v>
      </c>
      <c r="R63" s="817" t="s">
        <v>6964</v>
      </c>
    </row>
    <row r="64" spans="1:18">
      <c r="A64" s="721"/>
      <c r="B64" s="721">
        <v>2</v>
      </c>
      <c r="C64" s="722" t="s">
        <v>569</v>
      </c>
      <c r="D64" s="723" t="s">
        <v>16</v>
      </c>
      <c r="E64" s="721" t="s">
        <v>254</v>
      </c>
      <c r="F64" s="721" t="s">
        <v>22</v>
      </c>
      <c r="G64" s="794">
        <v>37353</v>
      </c>
      <c r="H64" s="724">
        <f t="shared" ca="1" si="0"/>
        <v>18</v>
      </c>
      <c r="I64" s="725" t="s">
        <v>1403</v>
      </c>
      <c r="J64" s="721" t="s">
        <v>348</v>
      </c>
      <c r="K64" s="721" t="s">
        <v>266</v>
      </c>
      <c r="L64" s="726"/>
      <c r="M64" s="726" t="s">
        <v>6426</v>
      </c>
      <c r="N64" s="722" t="s">
        <v>228</v>
      </c>
      <c r="O64" s="721" t="s">
        <v>255</v>
      </c>
      <c r="P64" s="722" t="s">
        <v>568</v>
      </c>
      <c r="Q64" s="722" t="s">
        <v>562</v>
      </c>
      <c r="R64" s="817" t="s">
        <v>6964</v>
      </c>
    </row>
    <row r="65" spans="1:18">
      <c r="A65" s="721"/>
      <c r="B65" s="721">
        <v>3</v>
      </c>
      <c r="C65" s="722" t="s">
        <v>572</v>
      </c>
      <c r="D65" s="723" t="s">
        <v>16</v>
      </c>
      <c r="E65" s="721" t="s">
        <v>254</v>
      </c>
      <c r="F65" s="721" t="s">
        <v>22</v>
      </c>
      <c r="G65" s="794">
        <v>38825</v>
      </c>
      <c r="H65" s="724">
        <f t="shared" ca="1" si="0"/>
        <v>13</v>
      </c>
      <c r="I65" s="725" t="s">
        <v>1403</v>
      </c>
      <c r="J65" s="721" t="s">
        <v>369</v>
      </c>
      <c r="K65" s="721" t="s">
        <v>266</v>
      </c>
      <c r="L65" s="726"/>
      <c r="M65" s="726" t="s">
        <v>6426</v>
      </c>
      <c r="N65" s="722" t="s">
        <v>228</v>
      </c>
      <c r="O65" s="721" t="s">
        <v>255</v>
      </c>
      <c r="P65" s="722" t="s">
        <v>571</v>
      </c>
      <c r="Q65" s="722" t="s">
        <v>562</v>
      </c>
      <c r="R65" s="817" t="s">
        <v>6964</v>
      </c>
    </row>
    <row r="66" spans="1:18">
      <c r="A66" s="721"/>
      <c r="B66" s="721">
        <v>4</v>
      </c>
      <c r="C66" s="722" t="s">
        <v>574</v>
      </c>
      <c r="D66" s="723" t="s">
        <v>16</v>
      </c>
      <c r="E66" s="721" t="s">
        <v>254</v>
      </c>
      <c r="F66" s="721" t="s">
        <v>22</v>
      </c>
      <c r="G66" s="794">
        <v>40330</v>
      </c>
      <c r="H66" s="724">
        <f t="shared" ca="1" si="0"/>
        <v>9</v>
      </c>
      <c r="I66" s="725" t="s">
        <v>1403</v>
      </c>
      <c r="J66" s="721" t="s">
        <v>369</v>
      </c>
      <c r="K66" s="721" t="s">
        <v>270</v>
      </c>
      <c r="L66" s="726"/>
      <c r="M66" s="726" t="s">
        <v>6426</v>
      </c>
      <c r="N66" s="722" t="s">
        <v>228</v>
      </c>
      <c r="O66" s="721" t="s">
        <v>255</v>
      </c>
      <c r="P66" s="727" t="s">
        <v>573</v>
      </c>
      <c r="Q66" s="722" t="s">
        <v>562</v>
      </c>
      <c r="R66" s="817" t="s">
        <v>6964</v>
      </c>
    </row>
    <row r="67" spans="1:18">
      <c r="A67" s="721">
        <v>20</v>
      </c>
      <c r="B67" s="721">
        <v>1</v>
      </c>
      <c r="C67" s="722" t="s">
        <v>576</v>
      </c>
      <c r="D67" s="723" t="s">
        <v>23</v>
      </c>
      <c r="E67" s="721" t="s">
        <v>221</v>
      </c>
      <c r="F67" s="721" t="s">
        <v>577</v>
      </c>
      <c r="G67" s="794">
        <v>18111</v>
      </c>
      <c r="H67" s="724">
        <f t="shared" ref="H67:H130" ca="1" si="1">DATEDIF(G67,TODAY(),"Y")</f>
        <v>70</v>
      </c>
      <c r="I67" s="725" t="s">
        <v>1403</v>
      </c>
      <c r="J67" s="721" t="s">
        <v>256</v>
      </c>
      <c r="K67" s="721" t="s">
        <v>283</v>
      </c>
      <c r="L67" s="726"/>
      <c r="M67" s="726" t="s">
        <v>6426</v>
      </c>
      <c r="N67" s="722" t="s">
        <v>228</v>
      </c>
      <c r="O67" s="721" t="s">
        <v>222</v>
      </c>
      <c r="P67" s="734" t="s">
        <v>575</v>
      </c>
      <c r="Q67" s="727" t="s">
        <v>580</v>
      </c>
      <c r="R67" s="817" t="s">
        <v>6964</v>
      </c>
    </row>
    <row r="68" spans="1:18">
      <c r="A68" s="721"/>
      <c r="B68" s="738">
        <v>2</v>
      </c>
      <c r="C68" s="722" t="s">
        <v>582</v>
      </c>
      <c r="D68" s="723" t="s">
        <v>16</v>
      </c>
      <c r="E68" s="721" t="s">
        <v>221</v>
      </c>
      <c r="F68" s="721" t="s">
        <v>583</v>
      </c>
      <c r="G68" s="794">
        <v>22247</v>
      </c>
      <c r="H68" s="724">
        <f t="shared" ca="1" si="1"/>
        <v>59</v>
      </c>
      <c r="I68" s="725" t="s">
        <v>1403</v>
      </c>
      <c r="J68" s="721" t="s">
        <v>256</v>
      </c>
      <c r="K68" s="721" t="s">
        <v>246</v>
      </c>
      <c r="L68" s="726"/>
      <c r="M68" s="726" t="s">
        <v>6426</v>
      </c>
      <c r="N68" s="722" t="s">
        <v>228</v>
      </c>
      <c r="O68" s="721" t="s">
        <v>245</v>
      </c>
      <c r="P68" s="734" t="s">
        <v>581</v>
      </c>
      <c r="Q68" s="727" t="s">
        <v>580</v>
      </c>
      <c r="R68" s="817" t="s">
        <v>6964</v>
      </c>
    </row>
    <row r="69" spans="1:18">
      <c r="A69" s="721"/>
      <c r="B69" s="721">
        <v>3</v>
      </c>
      <c r="C69" s="722" t="s">
        <v>587</v>
      </c>
      <c r="D69" s="723" t="s">
        <v>23</v>
      </c>
      <c r="E69" s="721" t="s">
        <v>254</v>
      </c>
      <c r="F69" s="721" t="s">
        <v>583</v>
      </c>
      <c r="G69" s="794">
        <v>36401</v>
      </c>
      <c r="H69" s="724">
        <f t="shared" ca="1" si="1"/>
        <v>20</v>
      </c>
      <c r="I69" s="725" t="s">
        <v>1403</v>
      </c>
      <c r="J69" s="721" t="s">
        <v>289</v>
      </c>
      <c r="K69" s="721" t="s">
        <v>261</v>
      </c>
      <c r="L69" s="726"/>
      <c r="M69" s="726" t="s">
        <v>6426</v>
      </c>
      <c r="N69" s="722" t="s">
        <v>228</v>
      </c>
      <c r="O69" s="721" t="s">
        <v>255</v>
      </c>
      <c r="P69" s="734" t="s">
        <v>586</v>
      </c>
      <c r="Q69" s="727" t="s">
        <v>580</v>
      </c>
      <c r="R69" s="817" t="s">
        <v>6964</v>
      </c>
    </row>
    <row r="70" spans="1:18">
      <c r="A70" s="721"/>
      <c r="B70" s="721">
        <v>4</v>
      </c>
      <c r="C70" s="722" t="s">
        <v>589</v>
      </c>
      <c r="D70" s="723" t="s">
        <v>23</v>
      </c>
      <c r="E70" s="721" t="s">
        <v>221</v>
      </c>
      <c r="F70" s="721" t="s">
        <v>583</v>
      </c>
      <c r="G70" s="794">
        <v>9328</v>
      </c>
      <c r="H70" s="724">
        <f t="shared" ca="1" si="1"/>
        <v>94</v>
      </c>
      <c r="I70" s="725" t="s">
        <v>1403</v>
      </c>
      <c r="J70" s="721" t="s">
        <v>256</v>
      </c>
      <c r="K70" s="721" t="s">
        <v>283</v>
      </c>
      <c r="L70" s="726"/>
      <c r="M70" s="726" t="s">
        <v>6426</v>
      </c>
      <c r="N70" s="722" t="s">
        <v>228</v>
      </c>
      <c r="O70" s="721" t="s">
        <v>327</v>
      </c>
      <c r="P70" s="722" t="s">
        <v>588</v>
      </c>
      <c r="Q70" s="727" t="s">
        <v>580</v>
      </c>
      <c r="R70" s="817" t="s">
        <v>6964</v>
      </c>
    </row>
    <row r="71" spans="1:18">
      <c r="A71" s="721">
        <v>21</v>
      </c>
      <c r="B71" s="739">
        <v>1</v>
      </c>
      <c r="C71" s="722" t="s">
        <v>593</v>
      </c>
      <c r="D71" s="723" t="s">
        <v>23</v>
      </c>
      <c r="E71" s="721" t="s">
        <v>221</v>
      </c>
      <c r="F71" s="721" t="s">
        <v>22</v>
      </c>
      <c r="G71" s="740">
        <v>35991</v>
      </c>
      <c r="H71" s="724">
        <f t="shared" ca="1" si="1"/>
        <v>21</v>
      </c>
      <c r="I71" s="725" t="s">
        <v>1403</v>
      </c>
      <c r="J71" s="721" t="s">
        <v>256</v>
      </c>
      <c r="K71" s="721" t="s">
        <v>283</v>
      </c>
      <c r="L71" s="726"/>
      <c r="M71" s="726" t="s">
        <v>6426</v>
      </c>
      <c r="N71" s="722" t="s">
        <v>228</v>
      </c>
      <c r="O71" s="721" t="s">
        <v>222</v>
      </c>
      <c r="P71" s="727" t="s">
        <v>592</v>
      </c>
      <c r="Q71" s="727" t="s">
        <v>596</v>
      </c>
      <c r="R71" s="817" t="s">
        <v>6964</v>
      </c>
    </row>
    <row r="72" spans="1:18">
      <c r="A72" s="721"/>
      <c r="B72" s="721">
        <v>2</v>
      </c>
      <c r="C72" s="722" t="s">
        <v>598</v>
      </c>
      <c r="D72" s="723" t="s">
        <v>16</v>
      </c>
      <c r="E72" s="721" t="s">
        <v>221</v>
      </c>
      <c r="F72" s="721" t="s">
        <v>599</v>
      </c>
      <c r="G72" s="794">
        <v>34297</v>
      </c>
      <c r="H72" s="724">
        <f t="shared" ca="1" si="1"/>
        <v>26</v>
      </c>
      <c r="I72" s="725" t="s">
        <v>1403</v>
      </c>
      <c r="J72" s="721" t="s">
        <v>223</v>
      </c>
      <c r="K72" s="721" t="s">
        <v>246</v>
      </c>
      <c r="L72" s="726"/>
      <c r="M72" s="726" t="s">
        <v>6426</v>
      </c>
      <c r="N72" s="722" t="s">
        <v>228</v>
      </c>
      <c r="O72" s="721" t="s">
        <v>245</v>
      </c>
      <c r="P72" s="734" t="s">
        <v>597</v>
      </c>
      <c r="Q72" s="727" t="s">
        <v>596</v>
      </c>
      <c r="R72" s="817" t="s">
        <v>6964</v>
      </c>
    </row>
    <row r="73" spans="1:18">
      <c r="A73" s="721"/>
      <c r="B73" s="721">
        <v>3</v>
      </c>
      <c r="C73" s="722" t="s">
        <v>601</v>
      </c>
      <c r="D73" s="723" t="s">
        <v>16</v>
      </c>
      <c r="E73" s="721" t="s">
        <v>254</v>
      </c>
      <c r="F73" s="721" t="s">
        <v>229</v>
      </c>
      <c r="G73" s="794">
        <v>42431</v>
      </c>
      <c r="H73" s="724">
        <f t="shared" ca="1" si="1"/>
        <v>4</v>
      </c>
      <c r="I73" s="725" t="s">
        <v>1403</v>
      </c>
      <c r="J73" s="721" t="s">
        <v>265</v>
      </c>
      <c r="K73" s="721" t="s">
        <v>270</v>
      </c>
      <c r="L73" s="726"/>
      <c r="M73" s="726" t="s">
        <v>6426</v>
      </c>
      <c r="N73" s="722" t="s">
        <v>228</v>
      </c>
      <c r="O73" s="721" t="s">
        <v>255</v>
      </c>
      <c r="P73" s="736" t="s">
        <v>600</v>
      </c>
      <c r="Q73" s="727" t="s">
        <v>596</v>
      </c>
      <c r="R73" s="817" t="s">
        <v>6964</v>
      </c>
    </row>
    <row r="74" spans="1:18">
      <c r="A74" s="721">
        <v>22</v>
      </c>
      <c r="B74" s="721">
        <v>1</v>
      </c>
      <c r="C74" s="722" t="s">
        <v>603</v>
      </c>
      <c r="D74" s="723" t="s">
        <v>23</v>
      </c>
      <c r="E74" s="721" t="s">
        <v>221</v>
      </c>
      <c r="F74" s="721" t="s">
        <v>309</v>
      </c>
      <c r="G74" s="794">
        <v>25911</v>
      </c>
      <c r="H74" s="724">
        <f t="shared" ca="1" si="1"/>
        <v>49</v>
      </c>
      <c r="I74" s="725" t="s">
        <v>1403</v>
      </c>
      <c r="J74" s="721" t="s">
        <v>256</v>
      </c>
      <c r="K74" s="721" t="s">
        <v>283</v>
      </c>
      <c r="L74" s="726"/>
      <c r="M74" s="726" t="s">
        <v>6426</v>
      </c>
      <c r="N74" s="722" t="s">
        <v>228</v>
      </c>
      <c r="O74" s="721" t="s">
        <v>222</v>
      </c>
      <c r="P74" s="722" t="s">
        <v>602</v>
      </c>
      <c r="Q74" s="722" t="s">
        <v>606</v>
      </c>
      <c r="R74" s="817" t="s">
        <v>6964</v>
      </c>
    </row>
    <row r="75" spans="1:18">
      <c r="A75" s="721"/>
      <c r="B75" s="721">
        <v>2</v>
      </c>
      <c r="C75" s="722" t="s">
        <v>608</v>
      </c>
      <c r="D75" s="723" t="s">
        <v>16</v>
      </c>
      <c r="E75" s="721" t="s">
        <v>221</v>
      </c>
      <c r="F75" s="721" t="s">
        <v>309</v>
      </c>
      <c r="G75" s="794">
        <v>27706</v>
      </c>
      <c r="H75" s="724">
        <f t="shared" ca="1" si="1"/>
        <v>44</v>
      </c>
      <c r="I75" s="725" t="s">
        <v>1403</v>
      </c>
      <c r="J75" s="721" t="s">
        <v>256</v>
      </c>
      <c r="K75" s="721" t="s">
        <v>246</v>
      </c>
      <c r="L75" s="726"/>
      <c r="M75" s="726" t="s">
        <v>6426</v>
      </c>
      <c r="N75" s="722" t="s">
        <v>228</v>
      </c>
      <c r="O75" s="721" t="s">
        <v>245</v>
      </c>
      <c r="P75" s="722" t="s">
        <v>607</v>
      </c>
      <c r="Q75" s="722" t="s">
        <v>606</v>
      </c>
      <c r="R75" s="817" t="s">
        <v>6964</v>
      </c>
    </row>
    <row r="76" spans="1:18">
      <c r="A76" s="721">
        <v>23</v>
      </c>
      <c r="B76" s="721">
        <v>1</v>
      </c>
      <c r="C76" s="722" t="s">
        <v>617</v>
      </c>
      <c r="D76" s="723" t="s">
        <v>23</v>
      </c>
      <c r="E76" s="721" t="s">
        <v>221</v>
      </c>
      <c r="F76" s="721" t="s">
        <v>618</v>
      </c>
      <c r="G76" s="794">
        <v>26343</v>
      </c>
      <c r="H76" s="724">
        <f t="shared" ca="1" si="1"/>
        <v>48</v>
      </c>
      <c r="I76" s="725" t="s">
        <v>1403</v>
      </c>
      <c r="J76" s="721" t="s">
        <v>256</v>
      </c>
      <c r="K76" s="721" t="s">
        <v>283</v>
      </c>
      <c r="L76" s="726"/>
      <c r="M76" s="726" t="s">
        <v>6426</v>
      </c>
      <c r="N76" s="722" t="s">
        <v>228</v>
      </c>
      <c r="O76" s="721" t="s">
        <v>222</v>
      </c>
      <c r="P76" s="722" t="s">
        <v>616</v>
      </c>
      <c r="Q76" s="722" t="s">
        <v>621</v>
      </c>
      <c r="R76" s="817" t="s">
        <v>6964</v>
      </c>
    </row>
    <row r="77" spans="1:18">
      <c r="A77" s="721"/>
      <c r="B77" s="721">
        <v>2</v>
      </c>
      <c r="C77" s="722" t="s">
        <v>624</v>
      </c>
      <c r="D77" s="723" t="s">
        <v>16</v>
      </c>
      <c r="E77" s="721" t="s">
        <v>221</v>
      </c>
      <c r="F77" s="721" t="s">
        <v>244</v>
      </c>
      <c r="G77" s="794">
        <v>27636</v>
      </c>
      <c r="H77" s="724">
        <f t="shared" ca="1" si="1"/>
        <v>44</v>
      </c>
      <c r="I77" s="725" t="s">
        <v>1403</v>
      </c>
      <c r="J77" s="721" t="s">
        <v>256</v>
      </c>
      <c r="K77" s="721" t="s">
        <v>246</v>
      </c>
      <c r="L77" s="726"/>
      <c r="M77" s="726" t="s">
        <v>6426</v>
      </c>
      <c r="N77" s="722" t="s">
        <v>228</v>
      </c>
      <c r="O77" s="721" t="s">
        <v>245</v>
      </c>
      <c r="P77" s="722" t="s">
        <v>623</v>
      </c>
      <c r="Q77" s="722" t="s">
        <v>621</v>
      </c>
      <c r="R77" s="817" t="s">
        <v>6964</v>
      </c>
    </row>
    <row r="78" spans="1:18">
      <c r="A78" s="721"/>
      <c r="B78" s="721">
        <v>3</v>
      </c>
      <c r="C78" s="722" t="s">
        <v>628</v>
      </c>
      <c r="D78" s="723" t="s">
        <v>23</v>
      </c>
      <c r="E78" s="721" t="s">
        <v>254</v>
      </c>
      <c r="F78" s="721" t="s">
        <v>22</v>
      </c>
      <c r="G78" s="794">
        <v>35708</v>
      </c>
      <c r="H78" s="724">
        <f t="shared" ca="1" si="1"/>
        <v>22</v>
      </c>
      <c r="I78" s="725" t="s">
        <v>1403</v>
      </c>
      <c r="J78" s="721" t="s">
        <v>527</v>
      </c>
      <c r="K78" s="721" t="s">
        <v>266</v>
      </c>
      <c r="L78" s="726"/>
      <c r="M78" s="726" t="s">
        <v>6426</v>
      </c>
      <c r="N78" s="722" t="s">
        <v>228</v>
      </c>
      <c r="O78" s="721" t="s">
        <v>255</v>
      </c>
      <c r="P78" s="722" t="s">
        <v>627</v>
      </c>
      <c r="Q78" s="722" t="s">
        <v>621</v>
      </c>
      <c r="R78" s="817" t="s">
        <v>6964</v>
      </c>
    </row>
    <row r="79" spans="1:18">
      <c r="A79" s="721"/>
      <c r="B79" s="721">
        <v>4</v>
      </c>
      <c r="C79" s="722" t="s">
        <v>631</v>
      </c>
      <c r="D79" s="723" t="s">
        <v>16</v>
      </c>
      <c r="E79" s="721" t="s">
        <v>254</v>
      </c>
      <c r="F79" s="721" t="s">
        <v>22</v>
      </c>
      <c r="G79" s="794">
        <v>38034</v>
      </c>
      <c r="H79" s="724">
        <f t="shared" ca="1" si="1"/>
        <v>16</v>
      </c>
      <c r="I79" s="725" t="s">
        <v>1403</v>
      </c>
      <c r="J79" s="721" t="s">
        <v>348</v>
      </c>
      <c r="K79" s="721" t="s">
        <v>266</v>
      </c>
      <c r="L79" s="726"/>
      <c r="M79" s="726" t="s">
        <v>6426</v>
      </c>
      <c r="N79" s="722" t="s">
        <v>228</v>
      </c>
      <c r="O79" s="721" t="s">
        <v>255</v>
      </c>
      <c r="P79" s="722" t="s">
        <v>630</v>
      </c>
      <c r="Q79" s="722" t="s">
        <v>621</v>
      </c>
      <c r="R79" s="817" t="s">
        <v>6964</v>
      </c>
    </row>
    <row r="80" spans="1:18">
      <c r="A80" s="721">
        <v>24</v>
      </c>
      <c r="B80" s="721">
        <v>1</v>
      </c>
      <c r="C80" s="722" t="s">
        <v>633</v>
      </c>
      <c r="D80" s="723" t="s">
        <v>23</v>
      </c>
      <c r="E80" s="721" t="s">
        <v>221</v>
      </c>
      <c r="F80" s="721" t="s">
        <v>288</v>
      </c>
      <c r="G80" s="794">
        <v>25728</v>
      </c>
      <c r="H80" s="724">
        <f t="shared" ca="1" si="1"/>
        <v>49</v>
      </c>
      <c r="I80" s="725" t="s">
        <v>1403</v>
      </c>
      <c r="J80" s="721" t="s">
        <v>289</v>
      </c>
      <c r="K80" s="721" t="s">
        <v>224</v>
      </c>
      <c r="L80" s="726"/>
      <c r="M80" s="726" t="s">
        <v>6426</v>
      </c>
      <c r="N80" s="722" t="s">
        <v>228</v>
      </c>
      <c r="O80" s="721" t="s">
        <v>222</v>
      </c>
      <c r="P80" s="722" t="s">
        <v>632</v>
      </c>
      <c r="Q80" s="722" t="s">
        <v>636</v>
      </c>
      <c r="R80" s="817" t="s">
        <v>6964</v>
      </c>
    </row>
    <row r="81" spans="1:18">
      <c r="A81" s="721"/>
      <c r="B81" s="721">
        <v>2</v>
      </c>
      <c r="C81" s="722" t="s">
        <v>638</v>
      </c>
      <c r="D81" s="723" t="s">
        <v>16</v>
      </c>
      <c r="E81" s="721" t="s">
        <v>221</v>
      </c>
      <c r="F81" s="721" t="s">
        <v>288</v>
      </c>
      <c r="G81" s="794">
        <v>26759</v>
      </c>
      <c r="H81" s="724">
        <f t="shared" ca="1" si="1"/>
        <v>47</v>
      </c>
      <c r="I81" s="725" t="s">
        <v>1403</v>
      </c>
      <c r="J81" s="721" t="s">
        <v>256</v>
      </c>
      <c r="K81" s="721" t="s">
        <v>246</v>
      </c>
      <c r="L81" s="726"/>
      <c r="M81" s="726" t="s">
        <v>6426</v>
      </c>
      <c r="N81" s="722" t="s">
        <v>228</v>
      </c>
      <c r="O81" s="721" t="s">
        <v>245</v>
      </c>
      <c r="P81" s="722" t="s">
        <v>637</v>
      </c>
      <c r="Q81" s="722" t="s">
        <v>636</v>
      </c>
      <c r="R81" s="817" t="s">
        <v>6964</v>
      </c>
    </row>
    <row r="82" spans="1:18">
      <c r="A82" s="721"/>
      <c r="B82" s="721">
        <v>3</v>
      </c>
      <c r="C82" s="722" t="s">
        <v>643</v>
      </c>
      <c r="D82" s="723" t="s">
        <v>23</v>
      </c>
      <c r="E82" s="721" t="s">
        <v>254</v>
      </c>
      <c r="F82" s="721" t="s">
        <v>22</v>
      </c>
      <c r="G82" s="794">
        <v>37991</v>
      </c>
      <c r="H82" s="724">
        <f t="shared" ca="1" si="1"/>
        <v>16</v>
      </c>
      <c r="I82" s="725" t="s">
        <v>1403</v>
      </c>
      <c r="J82" s="721" t="s">
        <v>348</v>
      </c>
      <c r="K82" s="721" t="s">
        <v>266</v>
      </c>
      <c r="L82" s="726"/>
      <c r="M82" s="726" t="s">
        <v>6426</v>
      </c>
      <c r="N82" s="722" t="s">
        <v>228</v>
      </c>
      <c r="O82" s="721" t="s">
        <v>255</v>
      </c>
      <c r="P82" s="722" t="s">
        <v>642</v>
      </c>
      <c r="Q82" s="722" t="s">
        <v>636</v>
      </c>
      <c r="R82" s="817" t="s">
        <v>6964</v>
      </c>
    </row>
    <row r="83" spans="1:18">
      <c r="A83" s="721">
        <v>25</v>
      </c>
      <c r="B83" s="721">
        <v>1</v>
      </c>
      <c r="C83" s="722" t="s">
        <v>645</v>
      </c>
      <c r="D83" s="723" t="s">
        <v>23</v>
      </c>
      <c r="E83" s="721" t="s">
        <v>221</v>
      </c>
      <c r="F83" s="721" t="s">
        <v>646</v>
      </c>
      <c r="G83" s="794">
        <v>32540</v>
      </c>
      <c r="H83" s="724">
        <f t="shared" ca="1" si="1"/>
        <v>31</v>
      </c>
      <c r="I83" s="725" t="s">
        <v>1403</v>
      </c>
      <c r="J83" s="721" t="s">
        <v>223</v>
      </c>
      <c r="K83" s="721" t="s">
        <v>224</v>
      </c>
      <c r="L83" s="726"/>
      <c r="M83" s="726" t="s">
        <v>6426</v>
      </c>
      <c r="N83" s="722" t="s">
        <v>228</v>
      </c>
      <c r="O83" s="721" t="s">
        <v>222</v>
      </c>
      <c r="P83" s="727" t="s">
        <v>644</v>
      </c>
      <c r="Q83" s="727" t="s">
        <v>647</v>
      </c>
      <c r="R83" s="817" t="s">
        <v>6964</v>
      </c>
    </row>
    <row r="84" spans="1:18">
      <c r="A84" s="721"/>
      <c r="B84" s="721">
        <v>2</v>
      </c>
      <c r="C84" s="722" t="s">
        <v>649</v>
      </c>
      <c r="D84" s="723" t="s">
        <v>16</v>
      </c>
      <c r="E84" s="721" t="s">
        <v>221</v>
      </c>
      <c r="F84" s="721" t="s">
        <v>650</v>
      </c>
      <c r="G84" s="794">
        <v>32561</v>
      </c>
      <c r="H84" s="724">
        <f t="shared" ca="1" si="1"/>
        <v>31</v>
      </c>
      <c r="I84" s="725" t="s">
        <v>1403</v>
      </c>
      <c r="J84" s="721" t="s">
        <v>289</v>
      </c>
      <c r="K84" s="721" t="s">
        <v>246</v>
      </c>
      <c r="L84" s="726"/>
      <c r="M84" s="726" t="s">
        <v>6426</v>
      </c>
      <c r="N84" s="722" t="s">
        <v>228</v>
      </c>
      <c r="O84" s="721" t="s">
        <v>245</v>
      </c>
      <c r="P84" s="736" t="s">
        <v>648</v>
      </c>
      <c r="Q84" s="727" t="s">
        <v>647</v>
      </c>
      <c r="R84" s="817" t="s">
        <v>6964</v>
      </c>
    </row>
    <row r="85" spans="1:18">
      <c r="A85" s="721"/>
      <c r="B85" s="721">
        <v>3</v>
      </c>
      <c r="C85" s="722" t="s">
        <v>654</v>
      </c>
      <c r="D85" s="723" t="s">
        <v>16</v>
      </c>
      <c r="E85" s="721" t="s">
        <v>254</v>
      </c>
      <c r="F85" s="721" t="s">
        <v>22</v>
      </c>
      <c r="G85" s="794">
        <v>40881</v>
      </c>
      <c r="H85" s="724">
        <f t="shared" ca="1" si="1"/>
        <v>8</v>
      </c>
      <c r="I85" s="725" t="s">
        <v>1403</v>
      </c>
      <c r="J85" s="721" t="s">
        <v>265</v>
      </c>
      <c r="K85" s="721" t="s">
        <v>270</v>
      </c>
      <c r="L85" s="726"/>
      <c r="M85" s="726" t="s">
        <v>6426</v>
      </c>
      <c r="N85" s="722" t="s">
        <v>228</v>
      </c>
      <c r="O85" s="721" t="s">
        <v>255</v>
      </c>
      <c r="P85" s="734" t="s">
        <v>653</v>
      </c>
      <c r="Q85" s="727" t="s">
        <v>647</v>
      </c>
      <c r="R85" s="817" t="s">
        <v>6964</v>
      </c>
    </row>
    <row r="86" spans="1:18">
      <c r="A86" s="721"/>
      <c r="B86" s="721">
        <v>4</v>
      </c>
      <c r="C86" s="722" t="s">
        <v>656</v>
      </c>
      <c r="D86" s="723" t="s">
        <v>23</v>
      </c>
      <c r="E86" s="721" t="s">
        <v>254</v>
      </c>
      <c r="F86" s="721" t="s">
        <v>22</v>
      </c>
      <c r="G86" s="794">
        <v>42088</v>
      </c>
      <c r="H86" s="724">
        <f t="shared" ca="1" si="1"/>
        <v>5</v>
      </c>
      <c r="I86" s="725" t="s">
        <v>1403</v>
      </c>
      <c r="J86" s="721" t="s">
        <v>265</v>
      </c>
      <c r="K86" s="721" t="s">
        <v>270</v>
      </c>
      <c r="L86" s="726"/>
      <c r="M86" s="726" t="s">
        <v>6426</v>
      </c>
      <c r="N86" s="722" t="s">
        <v>228</v>
      </c>
      <c r="O86" s="721" t="s">
        <v>255</v>
      </c>
      <c r="P86" s="727" t="s">
        <v>655</v>
      </c>
      <c r="Q86" s="727" t="s">
        <v>647</v>
      </c>
      <c r="R86" s="817" t="s">
        <v>6964</v>
      </c>
    </row>
    <row r="87" spans="1:18">
      <c r="A87" s="721">
        <v>26</v>
      </c>
      <c r="B87" s="721">
        <v>1</v>
      </c>
      <c r="C87" s="722" t="s">
        <v>658</v>
      </c>
      <c r="D87" s="723" t="s">
        <v>23</v>
      </c>
      <c r="E87" s="721" t="s">
        <v>221</v>
      </c>
      <c r="F87" s="721" t="s">
        <v>452</v>
      </c>
      <c r="G87" s="794">
        <v>31109</v>
      </c>
      <c r="H87" s="724">
        <f t="shared" ca="1" si="1"/>
        <v>35</v>
      </c>
      <c r="I87" s="725" t="s">
        <v>1403</v>
      </c>
      <c r="J87" s="721" t="s">
        <v>223</v>
      </c>
      <c r="K87" s="721" t="s">
        <v>659</v>
      </c>
      <c r="L87" s="726"/>
      <c r="M87" s="726" t="s">
        <v>6426</v>
      </c>
      <c r="N87" s="722" t="s">
        <v>228</v>
      </c>
      <c r="O87" s="721" t="s">
        <v>222</v>
      </c>
      <c r="P87" s="727" t="s">
        <v>657</v>
      </c>
      <c r="Q87" s="727" t="s">
        <v>662</v>
      </c>
      <c r="R87" s="817" t="s">
        <v>6964</v>
      </c>
    </row>
    <row r="88" spans="1:18">
      <c r="A88" s="721"/>
      <c r="B88" s="721">
        <v>2</v>
      </c>
      <c r="C88" s="722" t="s">
        <v>664</v>
      </c>
      <c r="D88" s="723" t="s">
        <v>16</v>
      </c>
      <c r="E88" s="721" t="s">
        <v>221</v>
      </c>
      <c r="F88" s="721" t="s">
        <v>452</v>
      </c>
      <c r="G88" s="794">
        <v>32822</v>
      </c>
      <c r="H88" s="724">
        <f t="shared" ca="1" si="1"/>
        <v>30</v>
      </c>
      <c r="I88" s="725" t="s">
        <v>1403</v>
      </c>
      <c r="J88" s="721" t="s">
        <v>223</v>
      </c>
      <c r="K88" s="721" t="s">
        <v>246</v>
      </c>
      <c r="L88" s="726"/>
      <c r="M88" s="726" t="s">
        <v>6426</v>
      </c>
      <c r="N88" s="722" t="s">
        <v>228</v>
      </c>
      <c r="O88" s="721" t="s">
        <v>245</v>
      </c>
      <c r="P88" s="727" t="s">
        <v>663</v>
      </c>
      <c r="Q88" s="727" t="s">
        <v>662</v>
      </c>
      <c r="R88" s="817" t="s">
        <v>6964</v>
      </c>
    </row>
    <row r="89" spans="1:18">
      <c r="A89" s="721"/>
      <c r="B89" s="721">
        <v>3</v>
      </c>
      <c r="C89" s="722" t="s">
        <v>668</v>
      </c>
      <c r="D89" s="723" t="s">
        <v>16</v>
      </c>
      <c r="E89" s="721" t="s">
        <v>254</v>
      </c>
      <c r="F89" s="721" t="s">
        <v>452</v>
      </c>
      <c r="G89" s="794">
        <v>40314</v>
      </c>
      <c r="H89" s="724">
        <f t="shared" ca="1" si="1"/>
        <v>9</v>
      </c>
      <c r="I89" s="725" t="s">
        <v>1403</v>
      </c>
      <c r="J89" s="721" t="s">
        <v>265</v>
      </c>
      <c r="K89" s="721" t="s">
        <v>270</v>
      </c>
      <c r="L89" s="726"/>
      <c r="M89" s="726" t="s">
        <v>6426</v>
      </c>
      <c r="N89" s="722" t="s">
        <v>228</v>
      </c>
      <c r="O89" s="721" t="s">
        <v>255</v>
      </c>
      <c r="P89" s="727" t="s">
        <v>667</v>
      </c>
      <c r="Q89" s="727" t="s">
        <v>662</v>
      </c>
      <c r="R89" s="817" t="s">
        <v>6964</v>
      </c>
    </row>
    <row r="90" spans="1:18">
      <c r="A90" s="721"/>
      <c r="B90" s="721">
        <v>4</v>
      </c>
      <c r="C90" s="722" t="s">
        <v>670</v>
      </c>
      <c r="D90" s="723" t="s">
        <v>23</v>
      </c>
      <c r="E90" s="721" t="s">
        <v>254</v>
      </c>
      <c r="F90" s="721" t="s">
        <v>229</v>
      </c>
      <c r="G90" s="794">
        <v>41671</v>
      </c>
      <c r="H90" s="724">
        <f t="shared" ca="1" si="1"/>
        <v>6</v>
      </c>
      <c r="I90" s="725" t="s">
        <v>1403</v>
      </c>
      <c r="J90" s="721" t="s">
        <v>265</v>
      </c>
      <c r="K90" s="721" t="s">
        <v>270</v>
      </c>
      <c r="L90" s="726"/>
      <c r="M90" s="726" t="s">
        <v>6426</v>
      </c>
      <c r="N90" s="722" t="s">
        <v>228</v>
      </c>
      <c r="O90" s="721" t="s">
        <v>255</v>
      </c>
      <c r="P90" s="727" t="s">
        <v>669</v>
      </c>
      <c r="Q90" s="727" t="s">
        <v>662</v>
      </c>
      <c r="R90" s="817" t="s">
        <v>6964</v>
      </c>
    </row>
    <row r="91" spans="1:18">
      <c r="A91" s="721">
        <v>27</v>
      </c>
      <c r="B91" s="721">
        <v>1</v>
      </c>
      <c r="C91" s="722" t="s">
        <v>672</v>
      </c>
      <c r="D91" s="723" t="s">
        <v>23</v>
      </c>
      <c r="E91" s="721" t="s">
        <v>221</v>
      </c>
      <c r="F91" s="721" t="s">
        <v>673</v>
      </c>
      <c r="G91" s="794">
        <v>29209</v>
      </c>
      <c r="H91" s="724">
        <f t="shared" ca="1" si="1"/>
        <v>40</v>
      </c>
      <c r="I91" s="725" t="s">
        <v>1403</v>
      </c>
      <c r="J91" s="721" t="s">
        <v>223</v>
      </c>
      <c r="K91" s="721" t="s">
        <v>674</v>
      </c>
      <c r="L91" s="726"/>
      <c r="M91" s="726" t="s">
        <v>6426</v>
      </c>
      <c r="N91" s="722" t="s">
        <v>228</v>
      </c>
      <c r="O91" s="721" t="s">
        <v>222</v>
      </c>
      <c r="P91" s="727" t="s">
        <v>671</v>
      </c>
      <c r="Q91" s="727" t="s">
        <v>677</v>
      </c>
      <c r="R91" s="817" t="s">
        <v>6964</v>
      </c>
    </row>
    <row r="92" spans="1:18">
      <c r="A92" s="721"/>
      <c r="B92" s="721">
        <v>2</v>
      </c>
      <c r="C92" s="722" t="s">
        <v>680</v>
      </c>
      <c r="D92" s="723" t="s">
        <v>16</v>
      </c>
      <c r="E92" s="721" t="s">
        <v>221</v>
      </c>
      <c r="F92" s="721" t="s">
        <v>673</v>
      </c>
      <c r="G92" s="794">
        <v>31201</v>
      </c>
      <c r="H92" s="724">
        <f t="shared" ca="1" si="1"/>
        <v>34</v>
      </c>
      <c r="I92" s="725" t="s">
        <v>1403</v>
      </c>
      <c r="J92" s="721" t="s">
        <v>681</v>
      </c>
      <c r="K92" s="721" t="s">
        <v>246</v>
      </c>
      <c r="L92" s="726"/>
      <c r="M92" s="726" t="s">
        <v>6426</v>
      </c>
      <c r="N92" s="722" t="s">
        <v>228</v>
      </c>
      <c r="O92" s="721" t="s">
        <v>245</v>
      </c>
      <c r="P92" s="727" t="s">
        <v>679</v>
      </c>
      <c r="Q92" s="727" t="s">
        <v>677</v>
      </c>
      <c r="R92" s="817" t="s">
        <v>6964</v>
      </c>
    </row>
    <row r="93" spans="1:18">
      <c r="A93" s="721"/>
      <c r="B93" s="721">
        <v>3</v>
      </c>
      <c r="C93" s="722" t="s">
        <v>685</v>
      </c>
      <c r="D93" s="723" t="s">
        <v>23</v>
      </c>
      <c r="E93" s="721" t="s">
        <v>254</v>
      </c>
      <c r="F93" s="721" t="s">
        <v>673</v>
      </c>
      <c r="G93" s="799">
        <v>39654</v>
      </c>
      <c r="H93" s="724">
        <f t="shared" ca="1" si="1"/>
        <v>11</v>
      </c>
      <c r="I93" s="725" t="s">
        <v>1403</v>
      </c>
      <c r="J93" s="721" t="s">
        <v>369</v>
      </c>
      <c r="K93" s="721" t="s">
        <v>266</v>
      </c>
      <c r="L93" s="726"/>
      <c r="M93" s="726" t="s">
        <v>6426</v>
      </c>
      <c r="N93" s="722" t="s">
        <v>228</v>
      </c>
      <c r="O93" s="721" t="s">
        <v>255</v>
      </c>
      <c r="P93" s="727" t="s">
        <v>684</v>
      </c>
      <c r="Q93" s="727" t="s">
        <v>677</v>
      </c>
      <c r="R93" s="817" t="s">
        <v>6964</v>
      </c>
    </row>
    <row r="94" spans="1:18">
      <c r="A94" s="721"/>
      <c r="B94" s="721">
        <v>4</v>
      </c>
      <c r="C94" s="722" t="s">
        <v>688</v>
      </c>
      <c r="D94" s="723" t="s">
        <v>23</v>
      </c>
      <c r="E94" s="721" t="s">
        <v>254</v>
      </c>
      <c r="F94" s="738" t="s">
        <v>229</v>
      </c>
      <c r="G94" s="799">
        <v>42225</v>
      </c>
      <c r="H94" s="724">
        <f t="shared" ca="1" si="1"/>
        <v>4</v>
      </c>
      <c r="I94" s="725" t="s">
        <v>1403</v>
      </c>
      <c r="J94" s="721" t="s">
        <v>265</v>
      </c>
      <c r="K94" s="721" t="s">
        <v>270</v>
      </c>
      <c r="L94" s="726"/>
      <c r="M94" s="726" t="s">
        <v>6426</v>
      </c>
      <c r="N94" s="722" t="s">
        <v>228</v>
      </c>
      <c r="O94" s="721" t="s">
        <v>255</v>
      </c>
      <c r="P94" s="727" t="s">
        <v>687</v>
      </c>
      <c r="Q94" s="727" t="s">
        <v>677</v>
      </c>
      <c r="R94" s="817" t="s">
        <v>6964</v>
      </c>
    </row>
    <row r="95" spans="1:18">
      <c r="A95" s="721">
        <v>28</v>
      </c>
      <c r="B95" s="721">
        <v>1</v>
      </c>
      <c r="C95" s="722" t="s">
        <v>690</v>
      </c>
      <c r="D95" s="723" t="s">
        <v>23</v>
      </c>
      <c r="E95" s="721" t="s">
        <v>221</v>
      </c>
      <c r="F95" s="721" t="s">
        <v>691</v>
      </c>
      <c r="G95" s="794">
        <v>28291</v>
      </c>
      <c r="H95" s="724">
        <f t="shared" ca="1" si="1"/>
        <v>42</v>
      </c>
      <c r="I95" s="725" t="s">
        <v>1403</v>
      </c>
      <c r="J95" s="721" t="s">
        <v>256</v>
      </c>
      <c r="K95" s="721" t="s">
        <v>261</v>
      </c>
      <c r="L95" s="726"/>
      <c r="M95" s="726" t="s">
        <v>6426</v>
      </c>
      <c r="N95" s="722" t="s">
        <v>228</v>
      </c>
      <c r="O95" s="721" t="s">
        <v>222</v>
      </c>
      <c r="P95" s="727" t="s">
        <v>689</v>
      </c>
      <c r="Q95" s="734" t="s">
        <v>694</v>
      </c>
      <c r="R95" s="817" t="s">
        <v>6964</v>
      </c>
    </row>
    <row r="96" spans="1:18">
      <c r="A96" s="721"/>
      <c r="B96" s="721">
        <v>2</v>
      </c>
      <c r="C96" s="722" t="s">
        <v>696</v>
      </c>
      <c r="D96" s="723" t="s">
        <v>16</v>
      </c>
      <c r="E96" s="721" t="s">
        <v>221</v>
      </c>
      <c r="F96" s="721" t="s">
        <v>691</v>
      </c>
      <c r="G96" s="794">
        <v>29444</v>
      </c>
      <c r="H96" s="724">
        <f t="shared" ca="1" si="1"/>
        <v>39</v>
      </c>
      <c r="I96" s="725" t="s">
        <v>1403</v>
      </c>
      <c r="J96" s="721" t="s">
        <v>256</v>
      </c>
      <c r="K96" s="721" t="s">
        <v>246</v>
      </c>
      <c r="L96" s="726"/>
      <c r="M96" s="726" t="s">
        <v>6426</v>
      </c>
      <c r="N96" s="722" t="s">
        <v>228</v>
      </c>
      <c r="O96" s="721" t="s">
        <v>245</v>
      </c>
      <c r="P96" s="727" t="s">
        <v>695</v>
      </c>
      <c r="Q96" s="734" t="s">
        <v>694</v>
      </c>
      <c r="R96" s="817" t="s">
        <v>6964</v>
      </c>
    </row>
    <row r="97" spans="1:18">
      <c r="A97" s="721"/>
      <c r="B97" s="721">
        <v>3</v>
      </c>
      <c r="C97" s="722" t="s">
        <v>702</v>
      </c>
      <c r="D97" s="723" t="s">
        <v>23</v>
      </c>
      <c r="E97" s="721" t="s">
        <v>254</v>
      </c>
      <c r="F97" s="721" t="s">
        <v>691</v>
      </c>
      <c r="G97" s="794">
        <v>38333</v>
      </c>
      <c r="H97" s="724">
        <f t="shared" ca="1" si="1"/>
        <v>15</v>
      </c>
      <c r="I97" s="725" t="s">
        <v>1403</v>
      </c>
      <c r="J97" s="721" t="s">
        <v>369</v>
      </c>
      <c r="K97" s="721" t="s">
        <v>266</v>
      </c>
      <c r="L97" s="726"/>
      <c r="M97" s="726" t="s">
        <v>6426</v>
      </c>
      <c r="N97" s="722" t="s">
        <v>228</v>
      </c>
      <c r="O97" s="721" t="s">
        <v>255</v>
      </c>
      <c r="P97" s="727" t="s">
        <v>701</v>
      </c>
      <c r="Q97" s="734" t="s">
        <v>694</v>
      </c>
      <c r="R97" s="817" t="s">
        <v>6964</v>
      </c>
    </row>
    <row r="98" spans="1:18">
      <c r="A98" s="721"/>
      <c r="B98" s="721">
        <v>4</v>
      </c>
      <c r="C98" s="722" t="s">
        <v>704</v>
      </c>
      <c r="D98" s="723" t="s">
        <v>16</v>
      </c>
      <c r="E98" s="721" t="s">
        <v>254</v>
      </c>
      <c r="F98" s="721" t="s">
        <v>22</v>
      </c>
      <c r="G98" s="794">
        <v>40827</v>
      </c>
      <c r="H98" s="724">
        <f t="shared" ca="1" si="1"/>
        <v>8</v>
      </c>
      <c r="I98" s="725" t="s">
        <v>1403</v>
      </c>
      <c r="J98" s="721" t="s">
        <v>265</v>
      </c>
      <c r="K98" s="721" t="s">
        <v>270</v>
      </c>
      <c r="L98" s="726"/>
      <c r="M98" s="726" t="s">
        <v>6426</v>
      </c>
      <c r="N98" s="722" t="s">
        <v>228</v>
      </c>
      <c r="O98" s="721" t="s">
        <v>255</v>
      </c>
      <c r="P98" s="727" t="s">
        <v>703</v>
      </c>
      <c r="Q98" s="734" t="s">
        <v>694</v>
      </c>
      <c r="R98" s="817" t="s">
        <v>6964</v>
      </c>
    </row>
    <row r="99" spans="1:18">
      <c r="A99" s="721">
        <v>29</v>
      </c>
      <c r="B99" s="721">
        <v>1</v>
      </c>
      <c r="C99" s="722" t="s">
        <v>706</v>
      </c>
      <c r="D99" s="723" t="s">
        <v>23</v>
      </c>
      <c r="E99" s="721" t="s">
        <v>221</v>
      </c>
      <c r="F99" s="721" t="s">
        <v>309</v>
      </c>
      <c r="G99" s="794">
        <v>27011</v>
      </c>
      <c r="H99" s="724">
        <f t="shared" ca="1" si="1"/>
        <v>46</v>
      </c>
      <c r="I99" s="725" t="s">
        <v>1403</v>
      </c>
      <c r="J99" s="721" t="s">
        <v>289</v>
      </c>
      <c r="K99" s="721" t="s">
        <v>283</v>
      </c>
      <c r="L99" s="726"/>
      <c r="M99" s="726" t="s">
        <v>6426</v>
      </c>
      <c r="N99" s="722" t="s">
        <v>228</v>
      </c>
      <c r="O99" s="721" t="s">
        <v>222</v>
      </c>
      <c r="P99" s="741" t="s">
        <v>705</v>
      </c>
      <c r="Q99" s="734" t="s">
        <v>707</v>
      </c>
      <c r="R99" s="817" t="s">
        <v>6964</v>
      </c>
    </row>
    <row r="100" spans="1:18">
      <c r="A100" s="721"/>
      <c r="B100" s="721">
        <v>2</v>
      </c>
      <c r="C100" s="722" t="s">
        <v>709</v>
      </c>
      <c r="D100" s="723" t="s">
        <v>16</v>
      </c>
      <c r="E100" s="721" t="s">
        <v>221</v>
      </c>
      <c r="F100" s="721" t="s">
        <v>309</v>
      </c>
      <c r="G100" s="794">
        <v>27720</v>
      </c>
      <c r="H100" s="724">
        <f t="shared" ca="1" si="1"/>
        <v>44</v>
      </c>
      <c r="I100" s="725" t="s">
        <v>1403</v>
      </c>
      <c r="J100" s="721" t="s">
        <v>289</v>
      </c>
      <c r="K100" s="721" t="s">
        <v>246</v>
      </c>
      <c r="L100" s="726"/>
      <c r="M100" s="726" t="s">
        <v>6426</v>
      </c>
      <c r="N100" s="722" t="s">
        <v>228</v>
      </c>
      <c r="O100" s="721" t="s">
        <v>245</v>
      </c>
      <c r="P100" s="741" t="s">
        <v>708</v>
      </c>
      <c r="Q100" s="734" t="s">
        <v>707</v>
      </c>
      <c r="R100" s="817" t="s">
        <v>6964</v>
      </c>
    </row>
    <row r="101" spans="1:18">
      <c r="A101" s="721"/>
      <c r="B101" s="721">
        <v>3</v>
      </c>
      <c r="C101" s="722" t="s">
        <v>713</v>
      </c>
      <c r="D101" s="723" t="s">
        <v>23</v>
      </c>
      <c r="E101" s="721" t="s">
        <v>254</v>
      </c>
      <c r="F101" s="721" t="s">
        <v>309</v>
      </c>
      <c r="G101" s="794">
        <v>37451</v>
      </c>
      <c r="H101" s="724">
        <f t="shared" ca="1" si="1"/>
        <v>17</v>
      </c>
      <c r="I101" s="725" t="s">
        <v>1403</v>
      </c>
      <c r="J101" s="721" t="s">
        <v>348</v>
      </c>
      <c r="K101" s="721" t="s">
        <v>266</v>
      </c>
      <c r="L101" s="726"/>
      <c r="M101" s="726" t="s">
        <v>6426</v>
      </c>
      <c r="N101" s="722" t="s">
        <v>228</v>
      </c>
      <c r="O101" s="721" t="s">
        <v>255</v>
      </c>
      <c r="P101" s="734" t="s">
        <v>712</v>
      </c>
      <c r="Q101" s="734" t="s">
        <v>707</v>
      </c>
      <c r="R101" s="817" t="s">
        <v>6964</v>
      </c>
    </row>
    <row r="102" spans="1:18">
      <c r="A102" s="721"/>
      <c r="B102" s="721">
        <v>4</v>
      </c>
      <c r="C102" s="722" t="s">
        <v>715</v>
      </c>
      <c r="D102" s="723" t="s">
        <v>23</v>
      </c>
      <c r="E102" s="721" t="s">
        <v>254</v>
      </c>
      <c r="F102" s="721" t="s">
        <v>309</v>
      </c>
      <c r="G102" s="794">
        <v>40165</v>
      </c>
      <c r="H102" s="724">
        <f t="shared" ca="1" si="1"/>
        <v>10</v>
      </c>
      <c r="I102" s="725" t="s">
        <v>1403</v>
      </c>
      <c r="J102" s="721" t="s">
        <v>369</v>
      </c>
      <c r="K102" s="721" t="s">
        <v>270</v>
      </c>
      <c r="L102" s="726"/>
      <c r="M102" s="726" t="s">
        <v>6426</v>
      </c>
      <c r="N102" s="722" t="s">
        <v>228</v>
      </c>
      <c r="O102" s="721" t="s">
        <v>255</v>
      </c>
      <c r="P102" s="734" t="s">
        <v>714</v>
      </c>
      <c r="Q102" s="734" t="s">
        <v>707</v>
      </c>
      <c r="R102" s="817" t="s">
        <v>6964</v>
      </c>
    </row>
    <row r="103" spans="1:18">
      <c r="A103" s="721">
        <v>30</v>
      </c>
      <c r="B103" s="721">
        <v>1</v>
      </c>
      <c r="C103" s="722" t="s">
        <v>717</v>
      </c>
      <c r="D103" s="723" t="s">
        <v>23</v>
      </c>
      <c r="E103" s="721" t="s">
        <v>221</v>
      </c>
      <c r="F103" s="721" t="s">
        <v>288</v>
      </c>
      <c r="G103" s="794">
        <v>26947</v>
      </c>
      <c r="H103" s="724">
        <f t="shared" ca="1" si="1"/>
        <v>46</v>
      </c>
      <c r="I103" s="725" t="s">
        <v>1403</v>
      </c>
      <c r="J103" s="721" t="s">
        <v>289</v>
      </c>
      <c r="K103" s="721" t="s">
        <v>283</v>
      </c>
      <c r="L103" s="726"/>
      <c r="M103" s="726" t="s">
        <v>6426</v>
      </c>
      <c r="N103" s="722" t="s">
        <v>228</v>
      </c>
      <c r="O103" s="721" t="s">
        <v>222</v>
      </c>
      <c r="P103" s="727" t="s">
        <v>716</v>
      </c>
      <c r="Q103" s="734" t="s">
        <v>720</v>
      </c>
      <c r="R103" s="817" t="s">
        <v>6964</v>
      </c>
    </row>
    <row r="104" spans="1:18">
      <c r="A104" s="721"/>
      <c r="B104" s="721">
        <v>2</v>
      </c>
      <c r="C104" s="722" t="s">
        <v>722</v>
      </c>
      <c r="D104" s="723" t="s">
        <v>16</v>
      </c>
      <c r="E104" s="721" t="s">
        <v>221</v>
      </c>
      <c r="F104" s="721" t="s">
        <v>309</v>
      </c>
      <c r="G104" s="794">
        <v>28311</v>
      </c>
      <c r="H104" s="724">
        <f t="shared" ca="1" si="1"/>
        <v>42</v>
      </c>
      <c r="I104" s="725" t="s">
        <v>1403</v>
      </c>
      <c r="J104" s="721" t="s">
        <v>256</v>
      </c>
      <c r="K104" s="721" t="s">
        <v>246</v>
      </c>
      <c r="L104" s="726"/>
      <c r="M104" s="726" t="s">
        <v>6426</v>
      </c>
      <c r="N104" s="722" t="s">
        <v>228</v>
      </c>
      <c r="O104" s="721" t="s">
        <v>245</v>
      </c>
      <c r="P104" s="727" t="s">
        <v>721</v>
      </c>
      <c r="Q104" s="734" t="s">
        <v>720</v>
      </c>
      <c r="R104" s="817" t="s">
        <v>6964</v>
      </c>
    </row>
    <row r="105" spans="1:18">
      <c r="A105" s="721"/>
      <c r="B105" s="721">
        <v>3</v>
      </c>
      <c r="C105" s="722" t="s">
        <v>724</v>
      </c>
      <c r="D105" s="723" t="s">
        <v>16</v>
      </c>
      <c r="E105" s="721" t="s">
        <v>254</v>
      </c>
      <c r="F105" s="721" t="s">
        <v>309</v>
      </c>
      <c r="G105" s="794">
        <v>36852</v>
      </c>
      <c r="H105" s="724">
        <f t="shared" ca="1" si="1"/>
        <v>19</v>
      </c>
      <c r="I105" s="725" t="s">
        <v>1403</v>
      </c>
      <c r="J105" s="721" t="s">
        <v>348</v>
      </c>
      <c r="K105" s="721" t="s">
        <v>266</v>
      </c>
      <c r="L105" s="726"/>
      <c r="M105" s="726" t="s">
        <v>6426</v>
      </c>
      <c r="N105" s="722" t="s">
        <v>228</v>
      </c>
      <c r="O105" s="721" t="s">
        <v>255</v>
      </c>
      <c r="P105" s="727" t="s">
        <v>723</v>
      </c>
      <c r="Q105" s="734" t="s">
        <v>720</v>
      </c>
      <c r="R105" s="817" t="s">
        <v>6964</v>
      </c>
    </row>
    <row r="106" spans="1:18">
      <c r="A106" s="721">
        <v>31</v>
      </c>
      <c r="B106" s="721">
        <v>1</v>
      </c>
      <c r="C106" s="722" t="s">
        <v>726</v>
      </c>
      <c r="D106" s="723" t="s">
        <v>23</v>
      </c>
      <c r="E106" s="738" t="s">
        <v>221</v>
      </c>
      <c r="F106" s="738" t="s">
        <v>727</v>
      </c>
      <c r="G106" s="794">
        <v>28949</v>
      </c>
      <c r="H106" s="724">
        <f t="shared" ca="1" si="1"/>
        <v>41</v>
      </c>
      <c r="I106" s="725" t="s">
        <v>1403</v>
      </c>
      <c r="J106" s="738" t="s">
        <v>256</v>
      </c>
      <c r="K106" s="738" t="s">
        <v>674</v>
      </c>
      <c r="L106" s="726"/>
      <c r="M106" s="726" t="s">
        <v>6426</v>
      </c>
      <c r="N106" s="722" t="s">
        <v>228</v>
      </c>
      <c r="O106" s="738" t="s">
        <v>222</v>
      </c>
      <c r="P106" s="727" t="s">
        <v>725</v>
      </c>
      <c r="Q106" s="734" t="s">
        <v>730</v>
      </c>
      <c r="R106" s="817" t="s">
        <v>6964</v>
      </c>
    </row>
    <row r="107" spans="1:18">
      <c r="A107" s="721"/>
      <c r="B107" s="721">
        <v>2</v>
      </c>
      <c r="C107" s="722" t="s">
        <v>732</v>
      </c>
      <c r="D107" s="723" t="s">
        <v>16</v>
      </c>
      <c r="E107" s="738" t="s">
        <v>221</v>
      </c>
      <c r="F107" s="738" t="s">
        <v>733</v>
      </c>
      <c r="G107" s="794">
        <v>31647</v>
      </c>
      <c r="H107" s="724">
        <f t="shared" ca="1" si="1"/>
        <v>33</v>
      </c>
      <c r="I107" s="725" t="s">
        <v>1403</v>
      </c>
      <c r="J107" s="738" t="s">
        <v>289</v>
      </c>
      <c r="K107" s="738" t="s">
        <v>246</v>
      </c>
      <c r="L107" s="726"/>
      <c r="M107" s="726" t="s">
        <v>6426</v>
      </c>
      <c r="N107" s="722" t="s">
        <v>228</v>
      </c>
      <c r="O107" s="738" t="s">
        <v>245</v>
      </c>
      <c r="P107" s="727" t="s">
        <v>731</v>
      </c>
      <c r="Q107" s="734" t="s">
        <v>730</v>
      </c>
      <c r="R107" s="817" t="s">
        <v>6964</v>
      </c>
    </row>
    <row r="108" spans="1:18">
      <c r="A108" s="721"/>
      <c r="B108" s="721">
        <v>3</v>
      </c>
      <c r="C108" s="722" t="s">
        <v>737</v>
      </c>
      <c r="D108" s="723" t="s">
        <v>23</v>
      </c>
      <c r="E108" s="738" t="s">
        <v>254</v>
      </c>
      <c r="F108" s="738" t="s">
        <v>733</v>
      </c>
      <c r="G108" s="794">
        <v>39277</v>
      </c>
      <c r="H108" s="724">
        <f t="shared" ca="1" si="1"/>
        <v>12</v>
      </c>
      <c r="I108" s="725" t="s">
        <v>1403</v>
      </c>
      <c r="J108" s="738" t="s">
        <v>369</v>
      </c>
      <c r="K108" s="738" t="s">
        <v>266</v>
      </c>
      <c r="L108" s="726"/>
      <c r="M108" s="726" t="s">
        <v>6426</v>
      </c>
      <c r="N108" s="722" t="s">
        <v>228</v>
      </c>
      <c r="O108" s="738" t="s">
        <v>255</v>
      </c>
      <c r="P108" s="727" t="s">
        <v>736</v>
      </c>
      <c r="Q108" s="734" t="s">
        <v>730</v>
      </c>
      <c r="R108" s="817" t="s">
        <v>6964</v>
      </c>
    </row>
    <row r="109" spans="1:18">
      <c r="A109" s="721">
        <v>32</v>
      </c>
      <c r="B109" s="721">
        <v>1</v>
      </c>
      <c r="C109" s="722" t="s">
        <v>739</v>
      </c>
      <c r="D109" s="723" t="s">
        <v>23</v>
      </c>
      <c r="E109" s="738" t="s">
        <v>221</v>
      </c>
      <c r="F109" s="738" t="s">
        <v>740</v>
      </c>
      <c r="G109" s="794">
        <v>31515</v>
      </c>
      <c r="H109" s="724">
        <f t="shared" ca="1" si="1"/>
        <v>33</v>
      </c>
      <c r="I109" s="725" t="s">
        <v>1403</v>
      </c>
      <c r="J109" s="738" t="s">
        <v>1291</v>
      </c>
      <c r="K109" s="738" t="s">
        <v>283</v>
      </c>
      <c r="L109" s="726"/>
      <c r="M109" s="726" t="s">
        <v>6426</v>
      </c>
      <c r="N109" s="722" t="s">
        <v>228</v>
      </c>
      <c r="O109" s="738" t="s">
        <v>222</v>
      </c>
      <c r="P109" s="727" t="s">
        <v>738</v>
      </c>
      <c r="Q109" s="741" t="s">
        <v>743</v>
      </c>
      <c r="R109" s="817" t="s">
        <v>6964</v>
      </c>
    </row>
    <row r="110" spans="1:18">
      <c r="A110" s="721"/>
      <c r="B110" s="738">
        <v>2</v>
      </c>
      <c r="C110" s="722" t="s">
        <v>745</v>
      </c>
      <c r="D110" s="723" t="s">
        <v>16</v>
      </c>
      <c r="E110" s="738" t="s">
        <v>221</v>
      </c>
      <c r="F110" s="738" t="s">
        <v>414</v>
      </c>
      <c r="G110" s="794">
        <v>32376</v>
      </c>
      <c r="H110" s="724">
        <f t="shared" ca="1" si="1"/>
        <v>31</v>
      </c>
      <c r="I110" s="725" t="s">
        <v>1403</v>
      </c>
      <c r="J110" s="738" t="s">
        <v>289</v>
      </c>
      <c r="K110" s="738" t="s">
        <v>246</v>
      </c>
      <c r="L110" s="726"/>
      <c r="M110" s="726" t="s">
        <v>6426</v>
      </c>
      <c r="N110" s="722" t="s">
        <v>228</v>
      </c>
      <c r="O110" s="738" t="s">
        <v>245</v>
      </c>
      <c r="P110" s="727" t="s">
        <v>744</v>
      </c>
      <c r="Q110" s="741" t="s">
        <v>743</v>
      </c>
      <c r="R110" s="817" t="s">
        <v>6964</v>
      </c>
    </row>
    <row r="111" spans="1:18">
      <c r="A111" s="721"/>
      <c r="B111" s="738">
        <v>3</v>
      </c>
      <c r="C111" s="722" t="s">
        <v>749</v>
      </c>
      <c r="D111" s="723" t="s">
        <v>23</v>
      </c>
      <c r="E111" s="738" t="s">
        <v>254</v>
      </c>
      <c r="F111" s="738" t="s">
        <v>750</v>
      </c>
      <c r="G111" s="794">
        <v>38624</v>
      </c>
      <c r="H111" s="724">
        <f t="shared" ca="1" si="1"/>
        <v>14</v>
      </c>
      <c r="I111" s="725" t="s">
        <v>1403</v>
      </c>
      <c r="J111" s="738" t="s">
        <v>369</v>
      </c>
      <c r="K111" s="738" t="s">
        <v>266</v>
      </c>
      <c r="L111" s="726"/>
      <c r="M111" s="726" t="s">
        <v>6426</v>
      </c>
      <c r="N111" s="722" t="s">
        <v>228</v>
      </c>
      <c r="O111" s="738" t="s">
        <v>255</v>
      </c>
      <c r="P111" s="727" t="s">
        <v>748</v>
      </c>
      <c r="Q111" s="741" t="s">
        <v>743</v>
      </c>
      <c r="R111" s="817" t="s">
        <v>6964</v>
      </c>
    </row>
    <row r="112" spans="1:18">
      <c r="A112" s="721"/>
      <c r="B112" s="738">
        <v>4</v>
      </c>
      <c r="C112" s="722" t="s">
        <v>753</v>
      </c>
      <c r="D112" s="723" t="s">
        <v>16</v>
      </c>
      <c r="E112" s="738" t="s">
        <v>254</v>
      </c>
      <c r="F112" s="738" t="s">
        <v>229</v>
      </c>
      <c r="G112" s="794">
        <v>42177</v>
      </c>
      <c r="H112" s="724">
        <f t="shared" ca="1" si="1"/>
        <v>4</v>
      </c>
      <c r="I112" s="725" t="s">
        <v>1403</v>
      </c>
      <c r="J112" s="738" t="s">
        <v>265</v>
      </c>
      <c r="K112" s="738" t="s">
        <v>270</v>
      </c>
      <c r="L112" s="726"/>
      <c r="M112" s="726" t="s">
        <v>6426</v>
      </c>
      <c r="N112" s="722" t="s">
        <v>228</v>
      </c>
      <c r="O112" s="738" t="s">
        <v>255</v>
      </c>
      <c r="P112" s="727" t="s">
        <v>752</v>
      </c>
      <c r="Q112" s="741" t="s">
        <v>743</v>
      </c>
      <c r="R112" s="817" t="s">
        <v>6964</v>
      </c>
    </row>
    <row r="113" spans="1:18">
      <c r="A113" s="721">
        <v>33</v>
      </c>
      <c r="B113" s="721">
        <v>1</v>
      </c>
      <c r="C113" s="722" t="s">
        <v>755</v>
      </c>
      <c r="D113" s="723" t="s">
        <v>23</v>
      </c>
      <c r="E113" s="721" t="s">
        <v>221</v>
      </c>
      <c r="F113" s="721" t="s">
        <v>756</v>
      </c>
      <c r="G113" s="794">
        <v>30059</v>
      </c>
      <c r="H113" s="724">
        <f t="shared" ca="1" si="1"/>
        <v>37</v>
      </c>
      <c r="I113" s="725" t="s">
        <v>1403</v>
      </c>
      <c r="J113" s="721" t="s">
        <v>289</v>
      </c>
      <c r="K113" s="721" t="s">
        <v>674</v>
      </c>
      <c r="L113" s="726"/>
      <c r="M113" s="726" t="s">
        <v>6426</v>
      </c>
      <c r="N113" s="722" t="s">
        <v>228</v>
      </c>
      <c r="O113" s="721" t="s">
        <v>222</v>
      </c>
      <c r="P113" s="734" t="s">
        <v>754</v>
      </c>
      <c r="Q113" s="734" t="s">
        <v>759</v>
      </c>
      <c r="R113" s="817" t="s">
        <v>6964</v>
      </c>
    </row>
    <row r="114" spans="1:18">
      <c r="A114" s="721"/>
      <c r="B114" s="721">
        <v>2</v>
      </c>
      <c r="C114" s="722" t="s">
        <v>762</v>
      </c>
      <c r="D114" s="723" t="s">
        <v>16</v>
      </c>
      <c r="E114" s="721" t="s">
        <v>221</v>
      </c>
      <c r="F114" s="721" t="s">
        <v>756</v>
      </c>
      <c r="G114" s="794">
        <v>31158</v>
      </c>
      <c r="H114" s="724">
        <f t="shared" ca="1" si="1"/>
        <v>34</v>
      </c>
      <c r="I114" s="725" t="s">
        <v>1403</v>
      </c>
      <c r="J114" s="721" t="s">
        <v>289</v>
      </c>
      <c r="K114" s="721" t="s">
        <v>246</v>
      </c>
      <c r="L114" s="726"/>
      <c r="M114" s="726" t="s">
        <v>6426</v>
      </c>
      <c r="N114" s="722" t="s">
        <v>228</v>
      </c>
      <c r="O114" s="721" t="s">
        <v>245</v>
      </c>
      <c r="P114" s="734" t="s">
        <v>761</v>
      </c>
      <c r="Q114" s="734" t="s">
        <v>759</v>
      </c>
      <c r="R114" s="817" t="s">
        <v>6964</v>
      </c>
    </row>
    <row r="115" spans="1:18">
      <c r="A115" s="721"/>
      <c r="B115" s="721">
        <v>3</v>
      </c>
      <c r="C115" s="722" t="s">
        <v>766</v>
      </c>
      <c r="D115" s="723" t="s">
        <v>16</v>
      </c>
      <c r="E115" s="721" t="s">
        <v>254</v>
      </c>
      <c r="F115" s="721" t="s">
        <v>767</v>
      </c>
      <c r="G115" s="794">
        <v>39655</v>
      </c>
      <c r="H115" s="724">
        <f t="shared" ca="1" si="1"/>
        <v>11</v>
      </c>
      <c r="I115" s="725" t="s">
        <v>1403</v>
      </c>
      <c r="J115" s="721" t="s">
        <v>369</v>
      </c>
      <c r="K115" s="721" t="s">
        <v>266</v>
      </c>
      <c r="L115" s="726"/>
      <c r="M115" s="726" t="s">
        <v>6426</v>
      </c>
      <c r="N115" s="722" t="s">
        <v>228</v>
      </c>
      <c r="O115" s="721" t="s">
        <v>255</v>
      </c>
      <c r="P115" s="734" t="s">
        <v>765</v>
      </c>
      <c r="Q115" s="734" t="s">
        <v>759</v>
      </c>
      <c r="R115" s="817" t="s">
        <v>6964</v>
      </c>
    </row>
    <row r="116" spans="1:18">
      <c r="A116" s="721"/>
      <c r="B116" s="738">
        <v>4</v>
      </c>
      <c r="C116" s="734" t="s">
        <v>769</v>
      </c>
      <c r="D116" s="742" t="s">
        <v>16</v>
      </c>
      <c r="E116" s="738" t="s">
        <v>254</v>
      </c>
      <c r="F116" s="737" t="s">
        <v>22</v>
      </c>
      <c r="G116" s="800" t="s">
        <v>770</v>
      </c>
      <c r="H116" s="724">
        <f t="shared" ca="1" si="1"/>
        <v>4</v>
      </c>
      <c r="I116" s="725" t="s">
        <v>1403</v>
      </c>
      <c r="J116" s="738" t="s">
        <v>265</v>
      </c>
      <c r="K116" s="738" t="s">
        <v>270</v>
      </c>
      <c r="L116" s="726"/>
      <c r="M116" s="726" t="s">
        <v>6426</v>
      </c>
      <c r="N116" s="722" t="s">
        <v>228</v>
      </c>
      <c r="O116" s="738" t="s">
        <v>255</v>
      </c>
      <c r="P116" s="734" t="s">
        <v>768</v>
      </c>
      <c r="Q116" s="734" t="s">
        <v>759</v>
      </c>
      <c r="R116" s="817" t="s">
        <v>6964</v>
      </c>
    </row>
    <row r="117" spans="1:18">
      <c r="A117" s="721">
        <v>34</v>
      </c>
      <c r="B117" s="738">
        <v>1</v>
      </c>
      <c r="C117" s="722" t="s">
        <v>772</v>
      </c>
      <c r="D117" s="723" t="s">
        <v>23</v>
      </c>
      <c r="E117" s="738" t="s">
        <v>221</v>
      </c>
      <c r="F117" s="738" t="s">
        <v>337</v>
      </c>
      <c r="G117" s="794">
        <v>20613</v>
      </c>
      <c r="H117" s="724">
        <f t="shared" ca="1" si="1"/>
        <v>63</v>
      </c>
      <c r="I117" s="725" t="s">
        <v>1403</v>
      </c>
      <c r="J117" s="738" t="s">
        <v>1291</v>
      </c>
      <c r="K117" s="738" t="s">
        <v>674</v>
      </c>
      <c r="L117" s="726"/>
      <c r="M117" s="726" t="s">
        <v>6426</v>
      </c>
      <c r="N117" s="722" t="s">
        <v>228</v>
      </c>
      <c r="O117" s="738" t="s">
        <v>222</v>
      </c>
      <c r="P117" s="727" t="s">
        <v>771</v>
      </c>
      <c r="Q117" s="734" t="s">
        <v>775</v>
      </c>
      <c r="R117" s="817" t="s">
        <v>6964</v>
      </c>
    </row>
    <row r="118" spans="1:18">
      <c r="A118" s="721"/>
      <c r="B118" s="738">
        <v>2</v>
      </c>
      <c r="C118" s="722" t="s">
        <v>777</v>
      </c>
      <c r="D118" s="723" t="s">
        <v>16</v>
      </c>
      <c r="E118" s="738" t="s">
        <v>221</v>
      </c>
      <c r="F118" s="738" t="s">
        <v>337</v>
      </c>
      <c r="G118" s="794">
        <v>20252</v>
      </c>
      <c r="H118" s="724">
        <f t="shared" ca="1" si="1"/>
        <v>64</v>
      </c>
      <c r="I118" s="725" t="s">
        <v>1403</v>
      </c>
      <c r="J118" s="738" t="s">
        <v>1291</v>
      </c>
      <c r="K118" s="738" t="s">
        <v>246</v>
      </c>
      <c r="L118" s="726"/>
      <c r="M118" s="726" t="s">
        <v>6426</v>
      </c>
      <c r="N118" s="722" t="s">
        <v>228</v>
      </c>
      <c r="O118" s="738" t="s">
        <v>245</v>
      </c>
      <c r="P118" s="727" t="s">
        <v>776</v>
      </c>
      <c r="Q118" s="734" t="s">
        <v>775</v>
      </c>
      <c r="R118" s="817" t="s">
        <v>6964</v>
      </c>
    </row>
    <row r="119" spans="1:18">
      <c r="A119" s="721"/>
      <c r="B119" s="738">
        <v>3</v>
      </c>
      <c r="C119" s="722" t="s">
        <v>781</v>
      </c>
      <c r="D119" s="723" t="s">
        <v>23</v>
      </c>
      <c r="E119" s="738" t="s">
        <v>254</v>
      </c>
      <c r="F119" s="738" t="s">
        <v>244</v>
      </c>
      <c r="G119" s="794">
        <v>34092</v>
      </c>
      <c r="H119" s="724">
        <f t="shared" ca="1" si="1"/>
        <v>26</v>
      </c>
      <c r="I119" s="725" t="s">
        <v>1403</v>
      </c>
      <c r="J119" s="738" t="s">
        <v>289</v>
      </c>
      <c r="K119" s="738" t="s">
        <v>674</v>
      </c>
      <c r="L119" s="726"/>
      <c r="M119" s="726" t="s">
        <v>6426</v>
      </c>
      <c r="N119" s="722" t="s">
        <v>228</v>
      </c>
      <c r="O119" s="738" t="s">
        <v>255</v>
      </c>
      <c r="P119" s="727" t="s">
        <v>780</v>
      </c>
      <c r="Q119" s="734" t="s">
        <v>775</v>
      </c>
      <c r="R119" s="817" t="s">
        <v>6964</v>
      </c>
    </row>
    <row r="120" spans="1:18">
      <c r="A120" s="721">
        <v>35</v>
      </c>
      <c r="B120" s="738">
        <v>1</v>
      </c>
      <c r="C120" s="722" t="s">
        <v>784</v>
      </c>
      <c r="D120" s="723" t="s">
        <v>23</v>
      </c>
      <c r="E120" s="738" t="s">
        <v>221</v>
      </c>
      <c r="F120" s="738" t="s">
        <v>376</v>
      </c>
      <c r="G120" s="794">
        <v>33139</v>
      </c>
      <c r="H120" s="724">
        <f t="shared" ca="1" si="1"/>
        <v>29</v>
      </c>
      <c r="I120" s="725" t="s">
        <v>1403</v>
      </c>
      <c r="J120" s="738" t="s">
        <v>785</v>
      </c>
      <c r="K120" s="738" t="s">
        <v>786</v>
      </c>
      <c r="L120" s="726"/>
      <c r="M120" s="726" t="s">
        <v>6426</v>
      </c>
      <c r="N120" s="722" t="s">
        <v>228</v>
      </c>
      <c r="O120" s="738" t="s">
        <v>222</v>
      </c>
      <c r="P120" s="727" t="s">
        <v>783</v>
      </c>
      <c r="Q120" s="734"/>
      <c r="R120" s="817" t="s">
        <v>6964</v>
      </c>
    </row>
    <row r="121" spans="1:18">
      <c r="A121" s="721"/>
      <c r="B121" s="738">
        <v>2</v>
      </c>
      <c r="C121" s="722" t="s">
        <v>790</v>
      </c>
      <c r="D121" s="723" t="s">
        <v>16</v>
      </c>
      <c r="E121" s="738" t="s">
        <v>221</v>
      </c>
      <c r="F121" s="738" t="s">
        <v>244</v>
      </c>
      <c r="G121" s="794">
        <v>36784</v>
      </c>
      <c r="H121" s="724">
        <f t="shared" ca="1" si="1"/>
        <v>19</v>
      </c>
      <c r="I121" s="725" t="s">
        <v>1403</v>
      </c>
      <c r="J121" s="738" t="s">
        <v>289</v>
      </c>
      <c r="K121" s="738" t="s">
        <v>246</v>
      </c>
      <c r="L121" s="726"/>
      <c r="M121" s="726" t="s">
        <v>6426</v>
      </c>
      <c r="N121" s="722" t="s">
        <v>228</v>
      </c>
      <c r="O121" s="738" t="s">
        <v>245</v>
      </c>
      <c r="P121" s="727" t="s">
        <v>789</v>
      </c>
      <c r="Q121" s="734"/>
      <c r="R121" s="817" t="s">
        <v>6964</v>
      </c>
    </row>
    <row r="122" spans="1:18">
      <c r="A122" s="721"/>
      <c r="B122" s="738">
        <v>3</v>
      </c>
      <c r="C122" s="722" t="s">
        <v>791</v>
      </c>
      <c r="D122" s="723" t="s">
        <v>23</v>
      </c>
      <c r="E122" s="738" t="s">
        <v>254</v>
      </c>
      <c r="F122" s="738" t="s">
        <v>230</v>
      </c>
      <c r="G122" s="794">
        <v>42766</v>
      </c>
      <c r="H122" s="724">
        <f t="shared" ca="1" si="1"/>
        <v>3</v>
      </c>
      <c r="I122" s="725" t="s">
        <v>1403</v>
      </c>
      <c r="J122" s="738" t="s">
        <v>265</v>
      </c>
      <c r="K122" s="738" t="s">
        <v>270</v>
      </c>
      <c r="L122" s="726"/>
      <c r="M122" s="726" t="s">
        <v>6426</v>
      </c>
      <c r="N122" s="722" t="s">
        <v>228</v>
      </c>
      <c r="O122" s="738" t="s">
        <v>255</v>
      </c>
      <c r="P122" s="727"/>
      <c r="Q122" s="734"/>
      <c r="R122" s="817" t="s">
        <v>6964</v>
      </c>
    </row>
    <row r="123" spans="1:18">
      <c r="A123" s="721">
        <v>36</v>
      </c>
      <c r="B123" s="722">
        <v>1</v>
      </c>
      <c r="C123" s="722" t="s">
        <v>793</v>
      </c>
      <c r="D123" s="723" t="s">
        <v>23</v>
      </c>
      <c r="E123" s="738" t="s">
        <v>221</v>
      </c>
      <c r="F123" s="743" t="s">
        <v>309</v>
      </c>
      <c r="G123" s="794">
        <v>30415</v>
      </c>
      <c r="H123" s="724">
        <f t="shared" ca="1" si="1"/>
        <v>37</v>
      </c>
      <c r="I123" s="725" t="s">
        <v>1403</v>
      </c>
      <c r="J123" s="738" t="s">
        <v>289</v>
      </c>
      <c r="K123" s="738" t="s">
        <v>283</v>
      </c>
      <c r="L123" s="726"/>
      <c r="M123" s="726" t="s">
        <v>6426</v>
      </c>
      <c r="N123" s="722" t="s">
        <v>228</v>
      </c>
      <c r="O123" s="738" t="s">
        <v>222</v>
      </c>
      <c r="P123" s="727" t="s">
        <v>792</v>
      </c>
      <c r="Q123" s="727" t="s">
        <v>794</v>
      </c>
      <c r="R123" s="817" t="s">
        <v>6964</v>
      </c>
    </row>
    <row r="124" spans="1:18">
      <c r="A124" s="721"/>
      <c r="B124" s="738">
        <v>2</v>
      </c>
      <c r="C124" s="722" t="s">
        <v>796</v>
      </c>
      <c r="D124" s="744" t="s">
        <v>16</v>
      </c>
      <c r="E124" s="738" t="s">
        <v>221</v>
      </c>
      <c r="F124" s="743" t="s">
        <v>309</v>
      </c>
      <c r="G124" s="801">
        <v>33868</v>
      </c>
      <c r="H124" s="724">
        <f t="shared" ca="1" si="1"/>
        <v>27</v>
      </c>
      <c r="I124" s="725" t="s">
        <v>1403</v>
      </c>
      <c r="J124" s="738" t="s">
        <v>289</v>
      </c>
      <c r="K124" s="738" t="s">
        <v>246</v>
      </c>
      <c r="L124" s="726"/>
      <c r="M124" s="726" t="s">
        <v>6426</v>
      </c>
      <c r="N124" s="722" t="s">
        <v>228</v>
      </c>
      <c r="O124" s="738" t="s">
        <v>245</v>
      </c>
      <c r="P124" s="727" t="s">
        <v>795</v>
      </c>
      <c r="Q124" s="727" t="s">
        <v>794</v>
      </c>
      <c r="R124" s="817" t="s">
        <v>6964</v>
      </c>
    </row>
    <row r="125" spans="1:18">
      <c r="A125" s="721"/>
      <c r="B125" s="738">
        <v>3</v>
      </c>
      <c r="C125" s="722" t="s">
        <v>800</v>
      </c>
      <c r="D125" s="723" t="s">
        <v>16</v>
      </c>
      <c r="E125" s="738" t="s">
        <v>254</v>
      </c>
      <c r="F125" s="738" t="s">
        <v>309</v>
      </c>
      <c r="G125" s="794">
        <v>40621</v>
      </c>
      <c r="H125" s="724">
        <f t="shared" ca="1" si="1"/>
        <v>9</v>
      </c>
      <c r="I125" s="725" t="s">
        <v>1403</v>
      </c>
      <c r="J125" s="738" t="s">
        <v>265</v>
      </c>
      <c r="K125" s="738" t="s">
        <v>270</v>
      </c>
      <c r="L125" s="726"/>
      <c r="M125" s="726" t="s">
        <v>6426</v>
      </c>
      <c r="N125" s="722" t="s">
        <v>228</v>
      </c>
      <c r="O125" s="738" t="s">
        <v>255</v>
      </c>
      <c r="P125" s="727" t="s">
        <v>799</v>
      </c>
      <c r="Q125" s="727" t="s">
        <v>794</v>
      </c>
      <c r="R125" s="817" t="s">
        <v>6964</v>
      </c>
    </row>
    <row r="126" spans="1:18">
      <c r="A126" s="721"/>
      <c r="B126" s="738">
        <v>4</v>
      </c>
      <c r="C126" s="722" t="s">
        <v>802</v>
      </c>
      <c r="D126" s="723" t="s">
        <v>16</v>
      </c>
      <c r="E126" s="738" t="s">
        <v>254</v>
      </c>
      <c r="F126" s="738" t="s">
        <v>229</v>
      </c>
      <c r="G126" s="794">
        <v>42548</v>
      </c>
      <c r="H126" s="724">
        <f t="shared" ca="1" si="1"/>
        <v>3</v>
      </c>
      <c r="I126" s="725" t="s">
        <v>1403</v>
      </c>
      <c r="J126" s="738" t="s">
        <v>265</v>
      </c>
      <c r="K126" s="738" t="s">
        <v>270</v>
      </c>
      <c r="L126" s="726"/>
      <c r="M126" s="726" t="s">
        <v>6426</v>
      </c>
      <c r="N126" s="722" t="s">
        <v>228</v>
      </c>
      <c r="O126" s="738" t="s">
        <v>255</v>
      </c>
      <c r="P126" s="727" t="s">
        <v>801</v>
      </c>
      <c r="Q126" s="727" t="s">
        <v>794</v>
      </c>
      <c r="R126" s="817" t="s">
        <v>6964</v>
      </c>
    </row>
    <row r="127" spans="1:18">
      <c r="A127" s="721">
        <v>37</v>
      </c>
      <c r="B127" s="722">
        <v>1</v>
      </c>
      <c r="C127" s="722" t="s">
        <v>804</v>
      </c>
      <c r="D127" s="723" t="s">
        <v>23</v>
      </c>
      <c r="E127" s="738" t="s">
        <v>221</v>
      </c>
      <c r="F127" s="738" t="s">
        <v>244</v>
      </c>
      <c r="G127" s="794">
        <v>32132</v>
      </c>
      <c r="H127" s="724">
        <f t="shared" ca="1" si="1"/>
        <v>32</v>
      </c>
      <c r="I127" s="725" t="s">
        <v>1403</v>
      </c>
      <c r="J127" s="738" t="s">
        <v>256</v>
      </c>
      <c r="K127" s="738" t="s">
        <v>283</v>
      </c>
      <c r="L127" s="726"/>
      <c r="M127" s="726" t="s">
        <v>6426</v>
      </c>
      <c r="N127" s="722" t="s">
        <v>228</v>
      </c>
      <c r="O127" s="738" t="s">
        <v>222</v>
      </c>
      <c r="P127" s="727" t="s">
        <v>803</v>
      </c>
      <c r="Q127" s="727" t="s">
        <v>807</v>
      </c>
      <c r="R127" s="817" t="s">
        <v>6964</v>
      </c>
    </row>
    <row r="128" spans="1:18">
      <c r="A128" s="721"/>
      <c r="B128" s="738">
        <v>2</v>
      </c>
      <c r="C128" s="722" t="s">
        <v>811</v>
      </c>
      <c r="D128" s="723" t="s">
        <v>16</v>
      </c>
      <c r="E128" s="738" t="s">
        <v>221</v>
      </c>
      <c r="F128" s="738" t="s">
        <v>288</v>
      </c>
      <c r="G128" s="794">
        <v>31856</v>
      </c>
      <c r="H128" s="724">
        <f t="shared" ca="1" si="1"/>
        <v>33</v>
      </c>
      <c r="I128" s="725" t="s">
        <v>1403</v>
      </c>
      <c r="J128" s="738" t="s">
        <v>256</v>
      </c>
      <c r="K128" s="738" t="s">
        <v>246</v>
      </c>
      <c r="L128" s="726"/>
      <c r="M128" s="726" t="s">
        <v>6426</v>
      </c>
      <c r="N128" s="722" t="s">
        <v>228</v>
      </c>
      <c r="O128" s="738" t="s">
        <v>245</v>
      </c>
      <c r="P128" s="727" t="s">
        <v>810</v>
      </c>
      <c r="Q128" s="727" t="s">
        <v>807</v>
      </c>
      <c r="R128" s="817" t="s">
        <v>6964</v>
      </c>
    </row>
    <row r="129" spans="1:18">
      <c r="A129" s="721"/>
      <c r="B129" s="738">
        <v>3</v>
      </c>
      <c r="C129" s="722" t="s">
        <v>815</v>
      </c>
      <c r="D129" s="723" t="s">
        <v>23</v>
      </c>
      <c r="E129" s="738" t="s">
        <v>254</v>
      </c>
      <c r="F129" s="738" t="s">
        <v>230</v>
      </c>
      <c r="G129" s="794">
        <v>41259</v>
      </c>
      <c r="H129" s="724">
        <f t="shared" ca="1" si="1"/>
        <v>7</v>
      </c>
      <c r="I129" s="725" t="s">
        <v>1403</v>
      </c>
      <c r="J129" s="738" t="s">
        <v>265</v>
      </c>
      <c r="K129" s="738" t="s">
        <v>270</v>
      </c>
      <c r="L129" s="726"/>
      <c r="M129" s="726" t="s">
        <v>6426</v>
      </c>
      <c r="N129" s="722" t="s">
        <v>228</v>
      </c>
      <c r="O129" s="738" t="s">
        <v>255</v>
      </c>
      <c r="P129" s="727" t="s">
        <v>814</v>
      </c>
      <c r="Q129" s="727" t="s">
        <v>807</v>
      </c>
      <c r="R129" s="817" t="s">
        <v>6964</v>
      </c>
    </row>
    <row r="130" spans="1:18">
      <c r="A130" s="721">
        <v>38</v>
      </c>
      <c r="B130" s="738">
        <v>1</v>
      </c>
      <c r="C130" s="722" t="s">
        <v>817</v>
      </c>
      <c r="D130" s="723" t="s">
        <v>23</v>
      </c>
      <c r="E130" s="738" t="s">
        <v>221</v>
      </c>
      <c r="F130" s="738" t="s">
        <v>288</v>
      </c>
      <c r="G130" s="794">
        <v>28695</v>
      </c>
      <c r="H130" s="724">
        <f t="shared" ca="1" si="1"/>
        <v>41</v>
      </c>
      <c r="I130" s="725" t="s">
        <v>1403</v>
      </c>
      <c r="J130" s="738" t="s">
        <v>1291</v>
      </c>
      <c r="K130" s="738" t="s">
        <v>283</v>
      </c>
      <c r="L130" s="726"/>
      <c r="M130" s="726" t="s">
        <v>6426</v>
      </c>
      <c r="N130" s="722" t="s">
        <v>228</v>
      </c>
      <c r="O130" s="738" t="s">
        <v>222</v>
      </c>
      <c r="P130" s="727"/>
      <c r="Q130" s="727"/>
      <c r="R130" s="817" t="s">
        <v>6964</v>
      </c>
    </row>
    <row r="131" spans="1:18">
      <c r="A131" s="721"/>
      <c r="B131" s="738">
        <v>2</v>
      </c>
      <c r="C131" s="722" t="s">
        <v>818</v>
      </c>
      <c r="D131" s="723" t="s">
        <v>16</v>
      </c>
      <c r="E131" s="738" t="s">
        <v>221</v>
      </c>
      <c r="F131" s="738" t="s">
        <v>819</v>
      </c>
      <c r="G131" s="794">
        <v>30604</v>
      </c>
      <c r="H131" s="724">
        <f t="shared" ref="H131:H194" ca="1" si="2">DATEDIF(G131,TODAY(),"Y")</f>
        <v>36</v>
      </c>
      <c r="I131" s="725" t="s">
        <v>1403</v>
      </c>
      <c r="J131" s="738" t="s">
        <v>1291</v>
      </c>
      <c r="K131" s="738" t="s">
        <v>246</v>
      </c>
      <c r="L131" s="726"/>
      <c r="M131" s="726" t="s">
        <v>6426</v>
      </c>
      <c r="N131" s="722" t="s">
        <v>228</v>
      </c>
      <c r="O131" s="738" t="s">
        <v>245</v>
      </c>
      <c r="P131" s="727"/>
      <c r="Q131" s="727"/>
      <c r="R131" s="817" t="s">
        <v>6964</v>
      </c>
    </row>
    <row r="132" spans="1:18">
      <c r="A132" s="721"/>
      <c r="B132" s="738">
        <v>3</v>
      </c>
      <c r="C132" s="722" t="s">
        <v>820</v>
      </c>
      <c r="D132" s="723" t="s">
        <v>23</v>
      </c>
      <c r="E132" s="738" t="s">
        <v>254</v>
      </c>
      <c r="F132" s="738" t="s">
        <v>230</v>
      </c>
      <c r="G132" s="794">
        <v>38257</v>
      </c>
      <c r="H132" s="724">
        <f t="shared" ca="1" si="2"/>
        <v>15</v>
      </c>
      <c r="I132" s="725" t="s">
        <v>1403</v>
      </c>
      <c r="J132" s="738" t="s">
        <v>369</v>
      </c>
      <c r="K132" s="738" t="s">
        <v>266</v>
      </c>
      <c r="L132" s="726"/>
      <c r="M132" s="726" t="s">
        <v>6426</v>
      </c>
      <c r="N132" s="722" t="s">
        <v>228</v>
      </c>
      <c r="O132" s="738" t="s">
        <v>255</v>
      </c>
      <c r="P132" s="727"/>
      <c r="Q132" s="727"/>
      <c r="R132" s="817" t="s">
        <v>6964</v>
      </c>
    </row>
    <row r="133" spans="1:18">
      <c r="A133" s="721"/>
      <c r="B133" s="738">
        <v>4</v>
      </c>
      <c r="C133" s="722" t="s">
        <v>821</v>
      </c>
      <c r="D133" s="723" t="s">
        <v>16</v>
      </c>
      <c r="E133" s="738" t="s">
        <v>254</v>
      </c>
      <c r="F133" s="738" t="s">
        <v>231</v>
      </c>
      <c r="G133" s="794">
        <v>42704</v>
      </c>
      <c r="H133" s="724">
        <f t="shared" ca="1" si="2"/>
        <v>3</v>
      </c>
      <c r="I133" s="725" t="s">
        <v>1403</v>
      </c>
      <c r="J133" s="738" t="s">
        <v>265</v>
      </c>
      <c r="K133" s="738" t="s">
        <v>270</v>
      </c>
      <c r="L133" s="726"/>
      <c r="M133" s="726" t="s">
        <v>6426</v>
      </c>
      <c r="N133" s="722" t="s">
        <v>228</v>
      </c>
      <c r="O133" s="738" t="s">
        <v>255</v>
      </c>
      <c r="P133" s="727"/>
      <c r="Q133" s="727"/>
      <c r="R133" s="817" t="s">
        <v>6964</v>
      </c>
    </row>
    <row r="134" spans="1:18">
      <c r="A134" s="839">
        <v>39</v>
      </c>
      <c r="B134" s="738">
        <v>1</v>
      </c>
      <c r="C134" s="722" t="s">
        <v>6863</v>
      </c>
      <c r="D134" s="723" t="s">
        <v>23</v>
      </c>
      <c r="E134" s="738" t="s">
        <v>221</v>
      </c>
      <c r="F134" s="738" t="s">
        <v>252</v>
      </c>
      <c r="G134" s="774">
        <v>34588</v>
      </c>
      <c r="H134" s="724">
        <f t="shared" ca="1" si="2"/>
        <v>25</v>
      </c>
      <c r="I134" s="725" t="s">
        <v>1403</v>
      </c>
      <c r="J134" s="738" t="s">
        <v>1291</v>
      </c>
      <c r="K134" s="738" t="s">
        <v>224</v>
      </c>
      <c r="L134" s="726"/>
      <c r="M134" s="726" t="s">
        <v>6426</v>
      </c>
      <c r="N134" s="722" t="s">
        <v>228</v>
      </c>
      <c r="O134" s="738" t="s">
        <v>222</v>
      </c>
      <c r="P134" s="727"/>
      <c r="Q134" s="727"/>
      <c r="R134" s="817" t="s">
        <v>6964</v>
      </c>
    </row>
    <row r="135" spans="1:18">
      <c r="A135" s="839"/>
      <c r="B135" s="738">
        <v>2</v>
      </c>
      <c r="C135" s="722" t="s">
        <v>4994</v>
      </c>
      <c r="D135" s="723" t="s">
        <v>16</v>
      </c>
      <c r="E135" s="738" t="s">
        <v>221</v>
      </c>
      <c r="F135" s="738" t="s">
        <v>1375</v>
      </c>
      <c r="G135" s="774">
        <v>35996</v>
      </c>
      <c r="H135" s="724">
        <f t="shared" ca="1" si="2"/>
        <v>21</v>
      </c>
      <c r="I135" s="725" t="s">
        <v>1403</v>
      </c>
      <c r="J135" s="738" t="s">
        <v>2491</v>
      </c>
      <c r="K135" s="738" t="s">
        <v>6621</v>
      </c>
      <c r="L135" s="726"/>
      <c r="M135" s="726" t="s">
        <v>6426</v>
      </c>
      <c r="N135" s="722" t="s">
        <v>228</v>
      </c>
      <c r="O135" s="738" t="s">
        <v>245</v>
      </c>
      <c r="P135" s="727"/>
      <c r="Q135" s="727"/>
      <c r="R135" s="817" t="s">
        <v>6964</v>
      </c>
    </row>
    <row r="136" spans="1:18">
      <c r="A136" s="839"/>
      <c r="B136" s="738">
        <v>3</v>
      </c>
      <c r="C136" s="722"/>
      <c r="D136" s="723" t="s">
        <v>16</v>
      </c>
      <c r="E136" s="738" t="s">
        <v>254</v>
      </c>
      <c r="F136" s="738"/>
      <c r="G136" s="774"/>
      <c r="H136" s="724">
        <f t="shared" ca="1" si="2"/>
        <v>120</v>
      </c>
      <c r="I136" s="725" t="s">
        <v>1403</v>
      </c>
      <c r="J136" s="738" t="s">
        <v>265</v>
      </c>
      <c r="K136" s="738" t="s">
        <v>270</v>
      </c>
      <c r="L136" s="726"/>
      <c r="M136" s="726" t="s">
        <v>6426</v>
      </c>
      <c r="N136" s="722" t="s">
        <v>228</v>
      </c>
      <c r="O136" s="738" t="s">
        <v>255</v>
      </c>
      <c r="P136" s="727"/>
      <c r="Q136" s="727"/>
      <c r="R136" s="817" t="s">
        <v>6964</v>
      </c>
    </row>
    <row r="137" spans="1:18">
      <c r="A137" s="839">
        <v>40</v>
      </c>
      <c r="B137" s="738">
        <v>1</v>
      </c>
      <c r="C137" s="722" t="s">
        <v>1401</v>
      </c>
      <c r="D137" s="723" t="s">
        <v>23</v>
      </c>
      <c r="E137" s="738" t="s">
        <v>221</v>
      </c>
      <c r="F137" s="738" t="s">
        <v>1402</v>
      </c>
      <c r="G137" s="794">
        <v>27181</v>
      </c>
      <c r="H137" s="724">
        <f t="shared" ca="1" si="2"/>
        <v>45</v>
      </c>
      <c r="I137" s="747" t="s">
        <v>1403</v>
      </c>
      <c r="J137" s="738" t="s">
        <v>1291</v>
      </c>
      <c r="K137" s="738" t="s">
        <v>283</v>
      </c>
      <c r="L137" s="726"/>
      <c r="M137" s="726" t="s">
        <v>6426</v>
      </c>
      <c r="N137" s="746" t="s">
        <v>829</v>
      </c>
      <c r="O137" s="738" t="s">
        <v>222</v>
      </c>
      <c r="P137" s="727" t="s">
        <v>1400</v>
      </c>
      <c r="Q137" s="727" t="s">
        <v>1406</v>
      </c>
    </row>
    <row r="138" spans="1:18">
      <c r="A138" s="839"/>
      <c r="B138" s="738">
        <v>2</v>
      </c>
      <c r="C138" s="722" t="s">
        <v>1408</v>
      </c>
      <c r="D138" s="723" t="s">
        <v>16</v>
      </c>
      <c r="E138" s="738" t="s">
        <v>254</v>
      </c>
      <c r="F138" s="738" t="s">
        <v>1409</v>
      </c>
      <c r="G138" s="794">
        <v>40329</v>
      </c>
      <c r="H138" s="724">
        <f t="shared" ca="1" si="2"/>
        <v>9</v>
      </c>
      <c r="I138" s="747" t="s">
        <v>1403</v>
      </c>
      <c r="J138" s="738" t="s">
        <v>369</v>
      </c>
      <c r="K138" s="738" t="s">
        <v>270</v>
      </c>
      <c r="L138" s="726"/>
      <c r="M138" s="726" t="s">
        <v>6426</v>
      </c>
      <c r="N138" s="746" t="s">
        <v>829</v>
      </c>
      <c r="O138" s="738" t="s">
        <v>255</v>
      </c>
      <c r="P138" s="748" t="s">
        <v>1407</v>
      </c>
      <c r="Q138" s="727" t="s">
        <v>1406</v>
      </c>
    </row>
    <row r="139" spans="1:18">
      <c r="A139" s="839">
        <v>41</v>
      </c>
      <c r="B139" s="738">
        <v>1</v>
      </c>
      <c r="C139" s="722" t="s">
        <v>2926</v>
      </c>
      <c r="D139" s="723" t="s">
        <v>23</v>
      </c>
      <c r="E139" s="738" t="s">
        <v>221</v>
      </c>
      <c r="F139" s="738" t="s">
        <v>439</v>
      </c>
      <c r="G139" s="774">
        <v>33479</v>
      </c>
      <c r="H139" s="724">
        <f t="shared" ca="1" si="2"/>
        <v>28</v>
      </c>
      <c r="I139" s="725" t="s">
        <v>1403</v>
      </c>
      <c r="J139" s="738" t="s">
        <v>2491</v>
      </c>
      <c r="K139" s="738" t="s">
        <v>6822</v>
      </c>
      <c r="L139" s="726"/>
      <c r="M139" s="726" t="s">
        <v>6426</v>
      </c>
      <c r="N139" s="722" t="s">
        <v>228</v>
      </c>
      <c r="O139" s="738" t="s">
        <v>222</v>
      </c>
      <c r="P139" s="727"/>
      <c r="Q139" s="727"/>
      <c r="R139" s="817" t="s">
        <v>6964</v>
      </c>
    </row>
    <row r="140" spans="1:18">
      <c r="A140" s="40"/>
      <c r="B140" s="738">
        <v>2</v>
      </c>
      <c r="C140" s="722" t="s">
        <v>6861</v>
      </c>
      <c r="D140" s="723" t="s">
        <v>16</v>
      </c>
      <c r="E140" s="738" t="s">
        <v>221</v>
      </c>
      <c r="F140" s="738" t="s">
        <v>1500</v>
      </c>
      <c r="G140" s="774">
        <v>34092</v>
      </c>
      <c r="H140" s="724">
        <f t="shared" ca="1" si="2"/>
        <v>26</v>
      </c>
      <c r="I140" s="725" t="s">
        <v>1403</v>
      </c>
      <c r="J140" s="738" t="s">
        <v>785</v>
      </c>
      <c r="K140" s="738" t="s">
        <v>6621</v>
      </c>
      <c r="L140" s="726"/>
      <c r="M140" s="726" t="s">
        <v>6426</v>
      </c>
      <c r="N140" s="722" t="s">
        <v>228</v>
      </c>
      <c r="O140" s="738" t="s">
        <v>245</v>
      </c>
      <c r="P140" s="727"/>
      <c r="Q140" s="727"/>
      <c r="R140" s="817" t="s">
        <v>6964</v>
      </c>
    </row>
    <row r="141" spans="1:18">
      <c r="A141" s="40"/>
      <c r="B141" s="738">
        <v>3</v>
      </c>
      <c r="C141" s="722" t="s">
        <v>6862</v>
      </c>
      <c r="D141" s="723" t="s">
        <v>23</v>
      </c>
      <c r="E141" s="738" t="s">
        <v>254</v>
      </c>
      <c r="F141" s="738" t="s">
        <v>1500</v>
      </c>
      <c r="G141" s="774">
        <v>42590</v>
      </c>
      <c r="H141" s="724">
        <f t="shared" ca="1" si="2"/>
        <v>3</v>
      </c>
      <c r="I141" s="725" t="s">
        <v>1403</v>
      </c>
      <c r="J141" s="738" t="s">
        <v>265</v>
      </c>
      <c r="K141" s="738" t="s">
        <v>6622</v>
      </c>
      <c r="L141" s="726"/>
      <c r="M141" s="726" t="s">
        <v>6426</v>
      </c>
      <c r="N141" s="722" t="s">
        <v>228</v>
      </c>
      <c r="O141" s="738" t="s">
        <v>6640</v>
      </c>
      <c r="P141" s="727"/>
      <c r="Q141" s="727"/>
      <c r="R141" s="817" t="s">
        <v>6964</v>
      </c>
    </row>
    <row r="142" spans="1:18">
      <c r="A142" s="839">
        <v>42</v>
      </c>
      <c r="B142" s="738">
        <v>1</v>
      </c>
      <c r="C142" s="722" t="s">
        <v>6538</v>
      </c>
      <c r="D142" s="723" t="s">
        <v>23</v>
      </c>
      <c r="E142" s="738" t="s">
        <v>221</v>
      </c>
      <c r="F142" s="738" t="s">
        <v>819</v>
      </c>
      <c r="G142" s="774">
        <v>30368</v>
      </c>
      <c r="H142" s="724">
        <f t="shared" ca="1" si="2"/>
        <v>37</v>
      </c>
      <c r="I142" s="725" t="s">
        <v>1403</v>
      </c>
      <c r="J142" s="738" t="s">
        <v>2491</v>
      </c>
      <c r="K142" s="738" t="s">
        <v>283</v>
      </c>
      <c r="L142" s="726"/>
      <c r="M142" s="726" t="s">
        <v>6426</v>
      </c>
      <c r="N142" s="722" t="s">
        <v>228</v>
      </c>
      <c r="O142" s="738" t="s">
        <v>222</v>
      </c>
      <c r="P142" s="727"/>
      <c r="Q142" s="727"/>
      <c r="R142" s="817" t="s">
        <v>6964</v>
      </c>
    </row>
    <row r="143" spans="1:18">
      <c r="A143" s="839"/>
      <c r="B143" s="738">
        <v>2</v>
      </c>
      <c r="C143" s="722" t="s">
        <v>2500</v>
      </c>
      <c r="D143" s="723" t="s">
        <v>16</v>
      </c>
      <c r="E143" s="738" t="s">
        <v>221</v>
      </c>
      <c r="F143" s="738" t="s">
        <v>7081</v>
      </c>
      <c r="G143" s="774">
        <v>40615</v>
      </c>
      <c r="H143" s="724">
        <f t="shared" ca="1" si="2"/>
        <v>9</v>
      </c>
      <c r="I143" s="725" t="s">
        <v>1403</v>
      </c>
      <c r="J143" s="738" t="s">
        <v>1291</v>
      </c>
      <c r="K143" s="738" t="s">
        <v>6621</v>
      </c>
      <c r="L143" s="726"/>
      <c r="M143" s="726" t="s">
        <v>6426</v>
      </c>
      <c r="N143" s="722" t="s">
        <v>228</v>
      </c>
      <c r="O143" s="738" t="s">
        <v>245</v>
      </c>
      <c r="P143" s="727"/>
      <c r="Q143" s="727"/>
      <c r="R143" s="817" t="s">
        <v>6964</v>
      </c>
    </row>
    <row r="144" spans="1:18">
      <c r="A144" s="839"/>
      <c r="B144" s="738">
        <v>3</v>
      </c>
      <c r="C144" s="722" t="s">
        <v>7080</v>
      </c>
      <c r="D144" s="723" t="s">
        <v>23</v>
      </c>
      <c r="E144" s="738" t="s">
        <v>254</v>
      </c>
      <c r="F144" s="738" t="s">
        <v>819</v>
      </c>
      <c r="G144" s="774"/>
      <c r="H144" s="724">
        <f t="shared" ca="1" si="2"/>
        <v>120</v>
      </c>
      <c r="I144" s="725" t="s">
        <v>1403</v>
      </c>
      <c r="J144" s="738" t="s">
        <v>6623</v>
      </c>
      <c r="K144" s="738" t="s">
        <v>266</v>
      </c>
      <c r="L144" s="726"/>
      <c r="M144" s="726" t="s">
        <v>6426</v>
      </c>
      <c r="N144" s="722" t="s">
        <v>228</v>
      </c>
      <c r="O144" s="738" t="s">
        <v>255</v>
      </c>
      <c r="P144" s="727"/>
      <c r="Q144" s="727"/>
      <c r="R144" s="817" t="s">
        <v>6964</v>
      </c>
    </row>
    <row r="145" spans="1:18">
      <c r="A145" s="839">
        <v>43</v>
      </c>
      <c r="B145" s="738">
        <v>1</v>
      </c>
      <c r="C145" s="722" t="s">
        <v>7082</v>
      </c>
      <c r="D145" s="723" t="s">
        <v>23</v>
      </c>
      <c r="E145" s="738" t="s">
        <v>221</v>
      </c>
      <c r="F145" s="738" t="s">
        <v>3726</v>
      </c>
      <c r="G145" s="774"/>
      <c r="H145" s="724">
        <f t="shared" ca="1" si="2"/>
        <v>120</v>
      </c>
      <c r="I145" s="725" t="s">
        <v>1403</v>
      </c>
      <c r="J145" s="738" t="s">
        <v>2491</v>
      </c>
      <c r="K145" s="738" t="s">
        <v>283</v>
      </c>
      <c r="L145" s="726"/>
      <c r="M145" s="726" t="s">
        <v>6426</v>
      </c>
      <c r="N145" s="722" t="s">
        <v>228</v>
      </c>
      <c r="O145" s="738" t="s">
        <v>222</v>
      </c>
      <c r="P145" s="727"/>
      <c r="Q145" s="727"/>
      <c r="R145" s="817" t="s">
        <v>6964</v>
      </c>
    </row>
    <row r="146" spans="1:18">
      <c r="A146" s="40"/>
      <c r="B146" s="738">
        <v>2</v>
      </c>
      <c r="C146" s="722" t="s">
        <v>7083</v>
      </c>
      <c r="D146" s="723" t="s">
        <v>16</v>
      </c>
      <c r="E146" s="738" t="s">
        <v>221</v>
      </c>
      <c r="F146" s="738" t="s">
        <v>7266</v>
      </c>
      <c r="G146" s="774"/>
      <c r="H146" s="724">
        <f t="shared" ca="1" si="2"/>
        <v>120</v>
      </c>
      <c r="I146" s="725" t="s">
        <v>1403</v>
      </c>
      <c r="J146" s="738" t="s">
        <v>2491</v>
      </c>
      <c r="K146" s="738" t="s">
        <v>6621</v>
      </c>
      <c r="L146" s="726"/>
      <c r="M146" s="726" t="s">
        <v>6426</v>
      </c>
      <c r="N146" s="722" t="s">
        <v>228</v>
      </c>
      <c r="O146" s="738" t="s">
        <v>245</v>
      </c>
      <c r="P146" s="727"/>
      <c r="Q146" s="727"/>
      <c r="R146" s="817" t="s">
        <v>6964</v>
      </c>
    </row>
    <row r="147" spans="1:18">
      <c r="A147" s="40"/>
      <c r="B147" s="738">
        <v>3</v>
      </c>
      <c r="C147" s="722" t="s">
        <v>7264</v>
      </c>
      <c r="D147" s="723" t="s">
        <v>23</v>
      </c>
      <c r="E147" s="738" t="s">
        <v>254</v>
      </c>
      <c r="F147" s="738" t="s">
        <v>819</v>
      </c>
      <c r="G147" s="774"/>
      <c r="H147" s="724">
        <f t="shared" ca="1" si="2"/>
        <v>120</v>
      </c>
      <c r="I147" s="725" t="s">
        <v>1403</v>
      </c>
      <c r="J147" s="738" t="s">
        <v>265</v>
      </c>
      <c r="K147" s="738" t="s">
        <v>270</v>
      </c>
      <c r="L147" s="726"/>
      <c r="M147" s="726" t="s">
        <v>6426</v>
      </c>
      <c r="N147" s="722" t="s">
        <v>228</v>
      </c>
      <c r="O147" s="738" t="s">
        <v>255</v>
      </c>
      <c r="P147" s="727"/>
      <c r="Q147" s="727"/>
      <c r="R147" s="817" t="s">
        <v>6964</v>
      </c>
    </row>
    <row r="148" spans="1:18">
      <c r="A148" s="40"/>
      <c r="B148" s="738">
        <v>4</v>
      </c>
      <c r="C148" s="722" t="s">
        <v>7265</v>
      </c>
      <c r="D148" s="723" t="s">
        <v>16</v>
      </c>
      <c r="E148" s="738" t="s">
        <v>254</v>
      </c>
      <c r="F148" s="738" t="s">
        <v>229</v>
      </c>
      <c r="G148" s="774"/>
      <c r="H148" s="724">
        <f t="shared" ca="1" si="2"/>
        <v>120</v>
      </c>
      <c r="I148" s="725" t="s">
        <v>1403</v>
      </c>
      <c r="J148" s="738" t="s">
        <v>265</v>
      </c>
      <c r="K148" s="738" t="s">
        <v>270</v>
      </c>
      <c r="L148" s="726"/>
      <c r="M148" s="726" t="s">
        <v>6426</v>
      </c>
      <c r="N148" s="722" t="s">
        <v>228</v>
      </c>
      <c r="O148" s="738" t="s">
        <v>255</v>
      </c>
      <c r="P148" s="727"/>
      <c r="Q148" s="727"/>
      <c r="R148" s="817" t="s">
        <v>6964</v>
      </c>
    </row>
    <row r="149" spans="1:18">
      <c r="A149" s="121">
        <v>44</v>
      </c>
      <c r="B149" s="1013">
        <v>1</v>
      </c>
      <c r="C149" s="1014" t="s">
        <v>700</v>
      </c>
      <c r="D149" s="938" t="s">
        <v>23</v>
      </c>
      <c r="E149" s="1013" t="s">
        <v>221</v>
      </c>
      <c r="F149" s="1013" t="s">
        <v>691</v>
      </c>
      <c r="G149" s="1015">
        <v>34732</v>
      </c>
      <c r="H149" s="724">
        <f t="shared" ca="1" si="2"/>
        <v>25</v>
      </c>
      <c r="I149" s="1017" t="s">
        <v>1403</v>
      </c>
      <c r="J149" s="738" t="s">
        <v>2491</v>
      </c>
      <c r="K149" s="1013" t="s">
        <v>270</v>
      </c>
      <c r="L149" s="941"/>
      <c r="M149" s="941" t="s">
        <v>6426</v>
      </c>
      <c r="N149" s="1014" t="s">
        <v>228</v>
      </c>
      <c r="O149" s="1013" t="s">
        <v>222</v>
      </c>
      <c r="P149" s="944" t="s">
        <v>699</v>
      </c>
      <c r="Q149" s="1018" t="s">
        <v>694</v>
      </c>
      <c r="R149" s="817" t="s">
        <v>6964</v>
      </c>
    </row>
    <row r="150" spans="1:18">
      <c r="A150" s="40"/>
      <c r="B150" s="738"/>
      <c r="C150" s="722"/>
      <c r="D150" s="723" t="s">
        <v>16</v>
      </c>
      <c r="E150" s="738" t="s">
        <v>221</v>
      </c>
      <c r="F150" s="738"/>
      <c r="G150" s="774"/>
      <c r="H150" s="724">
        <f t="shared" ca="1" si="2"/>
        <v>120</v>
      </c>
      <c r="I150" s="725"/>
      <c r="J150" s="738" t="s">
        <v>2491</v>
      </c>
      <c r="K150" s="738"/>
      <c r="L150" s="726"/>
      <c r="M150" s="726"/>
      <c r="N150" s="722" t="s">
        <v>228</v>
      </c>
      <c r="O150" s="738" t="s">
        <v>245</v>
      </c>
      <c r="P150" s="727"/>
      <c r="Q150" s="727"/>
      <c r="R150" s="817" t="s">
        <v>6964</v>
      </c>
    </row>
    <row r="151" spans="1:18">
      <c r="A151" s="40">
        <v>45</v>
      </c>
      <c r="B151" s="738">
        <v>1</v>
      </c>
      <c r="C151" s="722" t="s">
        <v>6490</v>
      </c>
      <c r="D151" s="723" t="s">
        <v>23</v>
      </c>
      <c r="E151" s="738" t="s">
        <v>221</v>
      </c>
      <c r="F151" s="738" t="s">
        <v>6491</v>
      </c>
      <c r="G151" s="945">
        <v>28800</v>
      </c>
      <c r="H151" s="724">
        <f t="shared" ca="1" si="2"/>
        <v>41</v>
      </c>
      <c r="I151" s="747" t="s">
        <v>1403</v>
      </c>
      <c r="J151" s="738" t="s">
        <v>785</v>
      </c>
      <c r="K151" s="738" t="s">
        <v>261</v>
      </c>
      <c r="L151" s="726"/>
      <c r="M151" s="726" t="s">
        <v>6426</v>
      </c>
      <c r="N151" s="746" t="s">
        <v>829</v>
      </c>
      <c r="O151" s="738" t="s">
        <v>222</v>
      </c>
      <c r="P151" s="1019" t="s">
        <v>6489</v>
      </c>
      <c r="Q151" s="727"/>
    </row>
    <row r="152" spans="1:18">
      <c r="A152" s="40"/>
      <c r="B152" s="738">
        <v>2</v>
      </c>
      <c r="C152" s="750" t="s">
        <v>6495</v>
      </c>
      <c r="D152" s="723" t="s">
        <v>16</v>
      </c>
      <c r="E152" s="738" t="s">
        <v>221</v>
      </c>
      <c r="F152" s="738" t="s">
        <v>6496</v>
      </c>
      <c r="G152" s="945">
        <v>31532</v>
      </c>
      <c r="H152" s="724">
        <f t="shared" ca="1" si="2"/>
        <v>33</v>
      </c>
      <c r="I152" s="747" t="s">
        <v>1403</v>
      </c>
      <c r="J152" s="738" t="s">
        <v>785</v>
      </c>
      <c r="K152" s="738" t="s">
        <v>261</v>
      </c>
      <c r="L152" s="726"/>
      <c r="M152" s="726" t="s">
        <v>6426</v>
      </c>
      <c r="N152" s="746" t="s">
        <v>829</v>
      </c>
      <c r="O152" s="738" t="s">
        <v>245</v>
      </c>
      <c r="P152" s="1019" t="s">
        <v>6494</v>
      </c>
      <c r="Q152" s="727"/>
    </row>
    <row r="153" spans="1:18">
      <c r="A153" s="40"/>
      <c r="B153" s="738">
        <v>3</v>
      </c>
      <c r="C153" s="750" t="s">
        <v>6500</v>
      </c>
      <c r="D153" s="723" t="s">
        <v>16</v>
      </c>
      <c r="E153" s="738" t="s">
        <v>254</v>
      </c>
      <c r="F153" s="738" t="s">
        <v>6496</v>
      </c>
      <c r="G153" s="945">
        <v>37881</v>
      </c>
      <c r="H153" s="724">
        <f t="shared" ca="1" si="2"/>
        <v>16</v>
      </c>
      <c r="I153" s="747" t="s">
        <v>1403</v>
      </c>
      <c r="J153" s="738" t="s">
        <v>369</v>
      </c>
      <c r="K153" s="738" t="s">
        <v>270</v>
      </c>
      <c r="L153" s="726"/>
      <c r="M153" s="726" t="s">
        <v>6426</v>
      </c>
      <c r="N153" s="746" t="s">
        <v>829</v>
      </c>
      <c r="O153" s="738" t="s">
        <v>255</v>
      </c>
      <c r="P153" s="1019" t="s">
        <v>6499</v>
      </c>
      <c r="Q153" s="727"/>
    </row>
    <row r="154" spans="1:18">
      <c r="A154" s="40"/>
      <c r="B154" s="738">
        <v>4</v>
      </c>
      <c r="C154" s="752" t="s">
        <v>6507</v>
      </c>
      <c r="D154" s="723" t="s">
        <v>23</v>
      </c>
      <c r="E154" s="738" t="s">
        <v>254</v>
      </c>
      <c r="F154" s="738" t="s">
        <v>6496</v>
      </c>
      <c r="G154" s="945">
        <v>39560</v>
      </c>
      <c r="H154" s="724">
        <f t="shared" ca="1" si="2"/>
        <v>11</v>
      </c>
      <c r="I154" s="747" t="s">
        <v>1403</v>
      </c>
      <c r="J154" s="738" t="s">
        <v>265</v>
      </c>
      <c r="K154" s="738" t="s">
        <v>270</v>
      </c>
      <c r="L154" s="726"/>
      <c r="M154" s="726" t="s">
        <v>6426</v>
      </c>
      <c r="N154" s="746" t="s">
        <v>829</v>
      </c>
      <c r="O154" s="738" t="s">
        <v>255</v>
      </c>
      <c r="P154" s="1019" t="s">
        <v>6501</v>
      </c>
      <c r="Q154" s="727"/>
    </row>
    <row r="155" spans="1:18">
      <c r="A155" s="40"/>
      <c r="B155" s="738">
        <v>5</v>
      </c>
      <c r="C155" s="753" t="s">
        <v>6505</v>
      </c>
      <c r="D155" s="723" t="s">
        <v>23</v>
      </c>
      <c r="E155" s="738" t="s">
        <v>254</v>
      </c>
      <c r="F155" s="738" t="s">
        <v>6496</v>
      </c>
      <c r="G155" s="945">
        <v>41629</v>
      </c>
      <c r="H155" s="724">
        <f t="shared" ca="1" si="2"/>
        <v>6</v>
      </c>
      <c r="I155" s="747" t="s">
        <v>1403</v>
      </c>
      <c r="J155" s="738" t="s">
        <v>265</v>
      </c>
      <c r="K155" s="738" t="s">
        <v>270</v>
      </c>
      <c r="L155" s="726"/>
      <c r="M155" s="726" t="s">
        <v>6426</v>
      </c>
      <c r="N155" s="746" t="s">
        <v>829</v>
      </c>
      <c r="O155" s="738" t="s">
        <v>255</v>
      </c>
      <c r="P155" s="1019" t="s">
        <v>6504</v>
      </c>
      <c r="Q155" s="727"/>
    </row>
    <row r="156" spans="1:18">
      <c r="A156" s="40"/>
      <c r="B156" s="738">
        <v>6</v>
      </c>
      <c r="C156" s="753" t="s">
        <v>6508</v>
      </c>
      <c r="D156" s="723" t="s">
        <v>16</v>
      </c>
      <c r="E156" s="738" t="s">
        <v>254</v>
      </c>
      <c r="F156" s="738" t="s">
        <v>6496</v>
      </c>
      <c r="G156" s="945">
        <v>40917</v>
      </c>
      <c r="H156" s="724">
        <f t="shared" ca="1" si="2"/>
        <v>8</v>
      </c>
      <c r="I156" s="747" t="s">
        <v>1403</v>
      </c>
      <c r="J156" s="738" t="s">
        <v>265</v>
      </c>
      <c r="K156" s="738" t="s">
        <v>270</v>
      </c>
      <c r="L156" s="726"/>
      <c r="M156" s="726" t="s">
        <v>6426</v>
      </c>
      <c r="N156" s="746" t="s">
        <v>829</v>
      </c>
      <c r="O156" s="738" t="s">
        <v>255</v>
      </c>
      <c r="P156" s="748"/>
      <c r="Q156" s="727"/>
    </row>
    <row r="157" spans="1:18">
      <c r="A157" s="722">
        <v>1</v>
      </c>
      <c r="B157" s="805">
        <v>1</v>
      </c>
      <c r="C157" s="722" t="s">
        <v>825</v>
      </c>
      <c r="D157" s="744" t="s">
        <v>23</v>
      </c>
      <c r="E157" s="722" t="s">
        <v>221</v>
      </c>
      <c r="F157" s="722" t="s">
        <v>219</v>
      </c>
      <c r="G157" s="793">
        <v>22281</v>
      </c>
      <c r="H157" s="724">
        <f t="shared" ca="1" si="2"/>
        <v>59</v>
      </c>
      <c r="I157" s="769" t="s">
        <v>1403</v>
      </c>
      <c r="J157" s="722" t="s">
        <v>256</v>
      </c>
      <c r="K157" s="722" t="s">
        <v>283</v>
      </c>
      <c r="L157" s="770"/>
      <c r="M157" s="770" t="s">
        <v>6426</v>
      </c>
      <c r="N157" s="722" t="s">
        <v>829</v>
      </c>
      <c r="O157" s="722" t="s">
        <v>222</v>
      </c>
      <c r="P157" s="722" t="s">
        <v>824</v>
      </c>
      <c r="Q157" s="722" t="s">
        <v>828</v>
      </c>
    </row>
    <row r="158" spans="1:18">
      <c r="A158" s="738"/>
      <c r="B158" s="738">
        <v>2</v>
      </c>
      <c r="C158" s="722" t="s">
        <v>835</v>
      </c>
      <c r="D158" s="723" t="s">
        <v>23</v>
      </c>
      <c r="E158" s="721" t="s">
        <v>254</v>
      </c>
      <c r="F158" s="721" t="s">
        <v>229</v>
      </c>
      <c r="G158" s="794">
        <v>35708</v>
      </c>
      <c r="H158" s="724">
        <f t="shared" ca="1" si="2"/>
        <v>22</v>
      </c>
      <c r="I158" s="725" t="s">
        <v>1403</v>
      </c>
      <c r="J158" s="721" t="s">
        <v>256</v>
      </c>
      <c r="K158" s="721" t="s">
        <v>261</v>
      </c>
      <c r="L158" s="726"/>
      <c r="M158" s="726" t="s">
        <v>6426</v>
      </c>
      <c r="N158" s="722" t="s">
        <v>829</v>
      </c>
      <c r="O158" s="721" t="s">
        <v>255</v>
      </c>
      <c r="P158" s="722" t="s">
        <v>834</v>
      </c>
      <c r="Q158" s="722" t="s">
        <v>828</v>
      </c>
    </row>
    <row r="159" spans="1:18">
      <c r="A159" s="738">
        <v>2</v>
      </c>
      <c r="B159" s="738">
        <v>1</v>
      </c>
      <c r="C159" s="722" t="s">
        <v>837</v>
      </c>
      <c r="D159" s="723" t="s">
        <v>23</v>
      </c>
      <c r="E159" s="721" t="s">
        <v>221</v>
      </c>
      <c r="F159" s="721" t="s">
        <v>288</v>
      </c>
      <c r="G159" s="794">
        <v>30160</v>
      </c>
      <c r="H159" s="724">
        <f t="shared" ca="1" si="2"/>
        <v>37</v>
      </c>
      <c r="I159" s="725" t="s">
        <v>1403</v>
      </c>
      <c r="J159" s="721" t="s">
        <v>256</v>
      </c>
      <c r="K159" s="721" t="s">
        <v>283</v>
      </c>
      <c r="L159" s="726"/>
      <c r="M159" s="726" t="s">
        <v>6426</v>
      </c>
      <c r="N159" s="722" t="s">
        <v>829</v>
      </c>
      <c r="O159" s="721" t="s">
        <v>222</v>
      </c>
      <c r="P159" s="722" t="s">
        <v>836</v>
      </c>
      <c r="Q159" s="722" t="s">
        <v>838</v>
      </c>
    </row>
    <row r="160" spans="1:18">
      <c r="A160" s="738"/>
      <c r="B160" s="738">
        <v>2</v>
      </c>
      <c r="C160" s="722" t="s">
        <v>840</v>
      </c>
      <c r="D160" s="723" t="s">
        <v>16</v>
      </c>
      <c r="E160" s="721" t="s">
        <v>221</v>
      </c>
      <c r="F160" s="721" t="s">
        <v>288</v>
      </c>
      <c r="G160" s="794">
        <v>30476</v>
      </c>
      <c r="H160" s="724">
        <f t="shared" ca="1" si="2"/>
        <v>36</v>
      </c>
      <c r="I160" s="725" t="s">
        <v>1403</v>
      </c>
      <c r="J160" s="721" t="s">
        <v>256</v>
      </c>
      <c r="K160" s="721" t="s">
        <v>246</v>
      </c>
      <c r="L160" s="726"/>
      <c r="M160" s="726" t="s">
        <v>6426</v>
      </c>
      <c r="N160" s="722" t="s">
        <v>829</v>
      </c>
      <c r="O160" s="721" t="s">
        <v>245</v>
      </c>
      <c r="P160" s="722" t="s">
        <v>839</v>
      </c>
      <c r="Q160" s="722" t="s">
        <v>838</v>
      </c>
    </row>
    <row r="161" spans="1:17">
      <c r="A161" s="738"/>
      <c r="B161" s="738">
        <v>3</v>
      </c>
      <c r="C161" s="722" t="s">
        <v>845</v>
      </c>
      <c r="D161" s="723" t="s">
        <v>23</v>
      </c>
      <c r="E161" s="721" t="s">
        <v>254</v>
      </c>
      <c r="F161" s="721" t="s">
        <v>230</v>
      </c>
      <c r="G161" s="794">
        <v>37964</v>
      </c>
      <c r="H161" s="724">
        <f t="shared" ca="1" si="2"/>
        <v>16</v>
      </c>
      <c r="I161" s="725" t="s">
        <v>1403</v>
      </c>
      <c r="J161" s="721" t="s">
        <v>369</v>
      </c>
      <c r="K161" s="721" t="s">
        <v>266</v>
      </c>
      <c r="L161" s="726"/>
      <c r="M161" s="726" t="s">
        <v>6426</v>
      </c>
      <c r="N161" s="722" t="s">
        <v>829</v>
      </c>
      <c r="O161" s="721" t="s">
        <v>255</v>
      </c>
      <c r="P161" s="722" t="s">
        <v>844</v>
      </c>
      <c r="Q161" s="722" t="s">
        <v>838</v>
      </c>
    </row>
    <row r="162" spans="1:17">
      <c r="A162" s="738"/>
      <c r="B162" s="738">
        <v>4</v>
      </c>
      <c r="C162" s="722" t="s">
        <v>847</v>
      </c>
      <c r="D162" s="723" t="s">
        <v>16</v>
      </c>
      <c r="E162" s="721" t="s">
        <v>254</v>
      </c>
      <c r="F162" s="721" t="s">
        <v>230</v>
      </c>
      <c r="G162" s="794">
        <v>40815</v>
      </c>
      <c r="H162" s="724">
        <f t="shared" ca="1" si="2"/>
        <v>8</v>
      </c>
      <c r="I162" s="725" t="s">
        <v>1403</v>
      </c>
      <c r="J162" s="721" t="s">
        <v>265</v>
      </c>
      <c r="K162" s="721" t="s">
        <v>270</v>
      </c>
      <c r="L162" s="726"/>
      <c r="M162" s="726" t="s">
        <v>6426</v>
      </c>
      <c r="N162" s="722" t="s">
        <v>829</v>
      </c>
      <c r="O162" s="721" t="s">
        <v>255</v>
      </c>
      <c r="P162" s="734" t="s">
        <v>846</v>
      </c>
      <c r="Q162" s="722" t="s">
        <v>838</v>
      </c>
    </row>
    <row r="163" spans="1:17">
      <c r="A163" s="738">
        <v>3</v>
      </c>
      <c r="B163" s="738">
        <v>1</v>
      </c>
      <c r="C163" s="722" t="s">
        <v>849</v>
      </c>
      <c r="D163" s="723" t="s">
        <v>23</v>
      </c>
      <c r="E163" s="721" t="s">
        <v>221</v>
      </c>
      <c r="F163" s="721" t="s">
        <v>524</v>
      </c>
      <c r="G163" s="794">
        <v>25491</v>
      </c>
      <c r="H163" s="724">
        <f t="shared" ca="1" si="2"/>
        <v>50</v>
      </c>
      <c r="I163" s="725" t="s">
        <v>1403</v>
      </c>
      <c r="J163" s="721" t="s">
        <v>527</v>
      </c>
      <c r="K163" s="721" t="s">
        <v>283</v>
      </c>
      <c r="L163" s="726"/>
      <c r="M163" s="726" t="s">
        <v>6426</v>
      </c>
      <c r="N163" s="722" t="s">
        <v>829</v>
      </c>
      <c r="O163" s="721" t="s">
        <v>222</v>
      </c>
      <c r="P163" s="722" t="s">
        <v>848</v>
      </c>
      <c r="Q163" s="722" t="s">
        <v>853</v>
      </c>
    </row>
    <row r="164" spans="1:17">
      <c r="A164" s="738"/>
      <c r="B164" s="738">
        <v>2</v>
      </c>
      <c r="C164" s="722" t="s">
        <v>855</v>
      </c>
      <c r="D164" s="723" t="s">
        <v>16</v>
      </c>
      <c r="E164" s="721" t="s">
        <v>221</v>
      </c>
      <c r="F164" s="721" t="s">
        <v>524</v>
      </c>
      <c r="G164" s="794">
        <v>26692</v>
      </c>
      <c r="H164" s="724">
        <f t="shared" ca="1" si="2"/>
        <v>47</v>
      </c>
      <c r="I164" s="725" t="s">
        <v>1403</v>
      </c>
      <c r="J164" s="721" t="s">
        <v>2743</v>
      </c>
      <c r="K164" s="721" t="s">
        <v>246</v>
      </c>
      <c r="L164" s="726"/>
      <c r="M164" s="726" t="s">
        <v>6426</v>
      </c>
      <c r="N164" s="722" t="s">
        <v>829</v>
      </c>
      <c r="O164" s="721" t="s">
        <v>245</v>
      </c>
      <c r="P164" s="722" t="s">
        <v>854</v>
      </c>
      <c r="Q164" s="722" t="s">
        <v>853</v>
      </c>
    </row>
    <row r="165" spans="1:17">
      <c r="A165" s="738"/>
      <c r="B165" s="738">
        <v>3</v>
      </c>
      <c r="C165" s="722" t="s">
        <v>860</v>
      </c>
      <c r="D165" s="723" t="s">
        <v>16</v>
      </c>
      <c r="E165" s="721" t="s">
        <v>254</v>
      </c>
      <c r="F165" s="721" t="s">
        <v>861</v>
      </c>
      <c r="G165" s="794">
        <v>35370</v>
      </c>
      <c r="H165" s="724">
        <f t="shared" ca="1" si="2"/>
        <v>23</v>
      </c>
      <c r="I165" s="725" t="s">
        <v>1403</v>
      </c>
      <c r="J165" s="721" t="s">
        <v>483</v>
      </c>
      <c r="K165" s="721" t="s">
        <v>270</v>
      </c>
      <c r="L165" s="726"/>
      <c r="M165" s="726" t="s">
        <v>6426</v>
      </c>
      <c r="N165" s="722" t="s">
        <v>829</v>
      </c>
      <c r="O165" s="721" t="s">
        <v>255</v>
      </c>
      <c r="P165" s="722" t="s">
        <v>859</v>
      </c>
      <c r="Q165" s="722" t="s">
        <v>853</v>
      </c>
    </row>
    <row r="166" spans="1:17">
      <c r="A166" s="738"/>
      <c r="B166" s="738">
        <v>4</v>
      </c>
      <c r="C166" s="722" t="s">
        <v>863</v>
      </c>
      <c r="D166" s="723" t="s">
        <v>16</v>
      </c>
      <c r="E166" s="721" t="s">
        <v>254</v>
      </c>
      <c r="F166" s="721" t="s">
        <v>861</v>
      </c>
      <c r="G166" s="794">
        <v>37113</v>
      </c>
      <c r="H166" s="724">
        <f t="shared" ca="1" si="2"/>
        <v>18</v>
      </c>
      <c r="I166" s="725" t="s">
        <v>1403</v>
      </c>
      <c r="J166" s="721" t="s">
        <v>348</v>
      </c>
      <c r="K166" s="721" t="s">
        <v>266</v>
      </c>
      <c r="L166" s="726"/>
      <c r="M166" s="726" t="s">
        <v>6426</v>
      </c>
      <c r="N166" s="722" t="s">
        <v>829</v>
      </c>
      <c r="O166" s="721" t="s">
        <v>255</v>
      </c>
      <c r="P166" s="722" t="s">
        <v>862</v>
      </c>
      <c r="Q166" s="722" t="s">
        <v>853</v>
      </c>
    </row>
    <row r="167" spans="1:17">
      <c r="A167" s="738"/>
      <c r="B167" s="738">
        <v>5</v>
      </c>
      <c r="C167" s="722" t="s">
        <v>865</v>
      </c>
      <c r="D167" s="723" t="s">
        <v>23</v>
      </c>
      <c r="E167" s="721" t="s">
        <v>254</v>
      </c>
      <c r="F167" s="721" t="s">
        <v>524</v>
      </c>
      <c r="G167" s="794">
        <v>39691</v>
      </c>
      <c r="H167" s="724">
        <f t="shared" ca="1" si="2"/>
        <v>11</v>
      </c>
      <c r="I167" s="725" t="s">
        <v>1403</v>
      </c>
      <c r="J167" s="721" t="s">
        <v>369</v>
      </c>
      <c r="K167" s="721" t="s">
        <v>266</v>
      </c>
      <c r="L167" s="726"/>
      <c r="M167" s="726" t="s">
        <v>6426</v>
      </c>
      <c r="N167" s="722" t="s">
        <v>829</v>
      </c>
      <c r="O167" s="721" t="s">
        <v>255</v>
      </c>
      <c r="P167" s="727" t="s">
        <v>864</v>
      </c>
      <c r="Q167" s="722" t="s">
        <v>853</v>
      </c>
    </row>
    <row r="168" spans="1:17">
      <c r="A168" s="738">
        <v>4</v>
      </c>
      <c r="B168" s="738">
        <v>1</v>
      </c>
      <c r="C168" s="722" t="s">
        <v>867</v>
      </c>
      <c r="D168" s="723" t="s">
        <v>23</v>
      </c>
      <c r="E168" s="721" t="s">
        <v>221</v>
      </c>
      <c r="F168" s="721" t="s">
        <v>288</v>
      </c>
      <c r="G168" s="794">
        <v>29085</v>
      </c>
      <c r="H168" s="724">
        <f t="shared" ca="1" si="2"/>
        <v>40</v>
      </c>
      <c r="I168" s="725" t="s">
        <v>1403</v>
      </c>
      <c r="J168" s="721" t="s">
        <v>256</v>
      </c>
      <c r="K168" s="721" t="s">
        <v>674</v>
      </c>
      <c r="L168" s="726"/>
      <c r="M168" s="726" t="s">
        <v>6426</v>
      </c>
      <c r="N168" s="722" t="s">
        <v>829</v>
      </c>
      <c r="O168" s="721" t="s">
        <v>222</v>
      </c>
      <c r="P168" s="722" t="s">
        <v>866</v>
      </c>
      <c r="Q168" s="722" t="s">
        <v>868</v>
      </c>
    </row>
    <row r="169" spans="1:17">
      <c r="A169" s="738"/>
      <c r="B169" s="738">
        <v>2</v>
      </c>
      <c r="C169" s="722" t="s">
        <v>870</v>
      </c>
      <c r="D169" s="723" t="s">
        <v>16</v>
      </c>
      <c r="E169" s="721" t="s">
        <v>221</v>
      </c>
      <c r="F169" s="721" t="s">
        <v>288</v>
      </c>
      <c r="G169" s="794">
        <v>29398</v>
      </c>
      <c r="H169" s="724">
        <f t="shared" ca="1" si="2"/>
        <v>39</v>
      </c>
      <c r="I169" s="725" t="s">
        <v>1403</v>
      </c>
      <c r="J169" s="721" t="s">
        <v>256</v>
      </c>
      <c r="K169" s="721" t="s">
        <v>246</v>
      </c>
      <c r="L169" s="726"/>
      <c r="M169" s="726" t="s">
        <v>6426</v>
      </c>
      <c r="N169" s="722" t="s">
        <v>829</v>
      </c>
      <c r="O169" s="721" t="s">
        <v>245</v>
      </c>
      <c r="P169" s="722" t="s">
        <v>869</v>
      </c>
      <c r="Q169" s="722" t="s">
        <v>868</v>
      </c>
    </row>
    <row r="170" spans="1:17">
      <c r="A170" s="738"/>
      <c r="B170" s="738">
        <v>3</v>
      </c>
      <c r="C170" s="722" t="s">
        <v>873</v>
      </c>
      <c r="D170" s="723" t="s">
        <v>16</v>
      </c>
      <c r="E170" s="721" t="s">
        <v>254</v>
      </c>
      <c r="F170" s="721" t="s">
        <v>230</v>
      </c>
      <c r="G170" s="794">
        <v>39404</v>
      </c>
      <c r="H170" s="724">
        <f t="shared" ca="1" si="2"/>
        <v>12</v>
      </c>
      <c r="I170" s="725" t="s">
        <v>1403</v>
      </c>
      <c r="J170" s="721" t="s">
        <v>369</v>
      </c>
      <c r="K170" s="721" t="s">
        <v>266</v>
      </c>
      <c r="L170" s="726"/>
      <c r="M170" s="726" t="s">
        <v>6426</v>
      </c>
      <c r="N170" s="722" t="s">
        <v>829</v>
      </c>
      <c r="O170" s="721" t="s">
        <v>255</v>
      </c>
      <c r="P170" s="727" t="s">
        <v>872</v>
      </c>
      <c r="Q170" s="722" t="s">
        <v>868</v>
      </c>
    </row>
    <row r="171" spans="1:17">
      <c r="A171" s="738"/>
      <c r="B171" s="738">
        <v>4</v>
      </c>
      <c r="C171" s="722" t="s">
        <v>874</v>
      </c>
      <c r="D171" s="723" t="s">
        <v>16</v>
      </c>
      <c r="E171" s="721" t="s">
        <v>254</v>
      </c>
      <c r="F171" s="721" t="s">
        <v>230</v>
      </c>
      <c r="G171" s="794">
        <v>41828</v>
      </c>
      <c r="H171" s="724">
        <f t="shared" ca="1" si="2"/>
        <v>5</v>
      </c>
      <c r="I171" s="725" t="s">
        <v>1403</v>
      </c>
      <c r="J171" s="721" t="s">
        <v>265</v>
      </c>
      <c r="K171" s="721" t="s">
        <v>270</v>
      </c>
      <c r="L171" s="726"/>
      <c r="M171" s="726" t="s">
        <v>6426</v>
      </c>
      <c r="N171" s="722" t="s">
        <v>829</v>
      </c>
      <c r="O171" s="721" t="s">
        <v>255</v>
      </c>
      <c r="P171" s="734" t="s">
        <v>872</v>
      </c>
      <c r="Q171" s="722" t="s">
        <v>868</v>
      </c>
    </row>
    <row r="172" spans="1:17">
      <c r="A172" s="738">
        <v>5</v>
      </c>
      <c r="B172" s="738">
        <v>1</v>
      </c>
      <c r="C172" s="722" t="s">
        <v>876</v>
      </c>
      <c r="D172" s="723" t="s">
        <v>23</v>
      </c>
      <c r="E172" s="721" t="s">
        <v>221</v>
      </c>
      <c r="F172" s="721" t="s">
        <v>877</v>
      </c>
      <c r="G172" s="794">
        <v>25571</v>
      </c>
      <c r="H172" s="724">
        <f t="shared" ca="1" si="2"/>
        <v>50</v>
      </c>
      <c r="I172" s="725" t="s">
        <v>1403</v>
      </c>
      <c r="J172" s="721" t="s">
        <v>289</v>
      </c>
      <c r="K172" s="721" t="s">
        <v>283</v>
      </c>
      <c r="L172" s="726"/>
      <c r="M172" s="726" t="s">
        <v>6426</v>
      </c>
      <c r="N172" s="722" t="s">
        <v>829</v>
      </c>
      <c r="O172" s="721" t="s">
        <v>222</v>
      </c>
      <c r="P172" s="722" t="s">
        <v>875</v>
      </c>
      <c r="Q172" s="722" t="s">
        <v>880</v>
      </c>
    </row>
    <row r="173" spans="1:17">
      <c r="A173" s="738"/>
      <c r="B173" s="738">
        <v>2</v>
      </c>
      <c r="C173" s="722" t="s">
        <v>882</v>
      </c>
      <c r="D173" s="723" t="s">
        <v>16</v>
      </c>
      <c r="E173" s="721" t="s">
        <v>221</v>
      </c>
      <c r="F173" s="721" t="s">
        <v>22</v>
      </c>
      <c r="G173" s="794">
        <v>28892</v>
      </c>
      <c r="H173" s="724">
        <f t="shared" ca="1" si="2"/>
        <v>41</v>
      </c>
      <c r="I173" s="725" t="s">
        <v>1403</v>
      </c>
      <c r="J173" s="721" t="s">
        <v>256</v>
      </c>
      <c r="K173" s="721" t="s">
        <v>246</v>
      </c>
      <c r="L173" s="726"/>
      <c r="M173" s="726" t="s">
        <v>6426</v>
      </c>
      <c r="N173" s="722" t="s">
        <v>829</v>
      </c>
      <c r="O173" s="721" t="s">
        <v>245</v>
      </c>
      <c r="P173" s="722" t="s">
        <v>881</v>
      </c>
      <c r="Q173" s="722" t="s">
        <v>880</v>
      </c>
    </row>
    <row r="174" spans="1:17">
      <c r="A174" s="738"/>
      <c r="B174" s="738">
        <v>3</v>
      </c>
      <c r="C174" s="722" t="s">
        <v>885</v>
      </c>
      <c r="D174" s="723" t="s">
        <v>23</v>
      </c>
      <c r="E174" s="721" t="s">
        <v>254</v>
      </c>
      <c r="F174" s="721" t="s">
        <v>244</v>
      </c>
      <c r="G174" s="794">
        <v>36126</v>
      </c>
      <c r="H174" s="724">
        <f t="shared" ca="1" si="2"/>
        <v>21</v>
      </c>
      <c r="I174" s="725" t="s">
        <v>1403</v>
      </c>
      <c r="J174" s="721" t="s">
        <v>886</v>
      </c>
      <c r="K174" s="721" t="s">
        <v>266</v>
      </c>
      <c r="L174" s="726"/>
      <c r="M174" s="726" t="s">
        <v>6426</v>
      </c>
      <c r="N174" s="722" t="s">
        <v>829</v>
      </c>
      <c r="O174" s="721" t="s">
        <v>255</v>
      </c>
      <c r="P174" s="722" t="s">
        <v>884</v>
      </c>
      <c r="Q174" s="722" t="s">
        <v>880</v>
      </c>
    </row>
    <row r="175" spans="1:17">
      <c r="A175" s="738"/>
      <c r="B175" s="738">
        <v>4</v>
      </c>
      <c r="C175" s="722" t="s">
        <v>889</v>
      </c>
      <c r="D175" s="723" t="s">
        <v>16</v>
      </c>
      <c r="E175" s="721" t="s">
        <v>254</v>
      </c>
      <c r="F175" s="721" t="s">
        <v>22</v>
      </c>
      <c r="G175" s="794">
        <v>39783</v>
      </c>
      <c r="H175" s="724">
        <f t="shared" ca="1" si="2"/>
        <v>11</v>
      </c>
      <c r="I175" s="725" t="s">
        <v>1403</v>
      </c>
      <c r="J175" s="721" t="s">
        <v>369</v>
      </c>
      <c r="K175" s="721" t="s">
        <v>266</v>
      </c>
      <c r="L175" s="726"/>
      <c r="M175" s="726" t="s">
        <v>6426</v>
      </c>
      <c r="N175" s="722" t="s">
        <v>829</v>
      </c>
      <c r="O175" s="721" t="s">
        <v>255</v>
      </c>
      <c r="P175" s="734" t="s">
        <v>888</v>
      </c>
      <c r="Q175" s="722" t="s">
        <v>880</v>
      </c>
    </row>
    <row r="176" spans="1:17">
      <c r="A176" s="738">
        <v>6</v>
      </c>
      <c r="B176" s="738">
        <v>1</v>
      </c>
      <c r="C176" s="722" t="s">
        <v>891</v>
      </c>
      <c r="D176" s="723" t="s">
        <v>23</v>
      </c>
      <c r="E176" s="721" t="s">
        <v>221</v>
      </c>
      <c r="F176" s="721" t="s">
        <v>288</v>
      </c>
      <c r="G176" s="794">
        <v>27927</v>
      </c>
      <c r="H176" s="724">
        <f t="shared" ca="1" si="2"/>
        <v>43</v>
      </c>
      <c r="I176" s="725" t="s">
        <v>1403</v>
      </c>
      <c r="J176" s="721" t="s">
        <v>223</v>
      </c>
      <c r="K176" s="721" t="s">
        <v>674</v>
      </c>
      <c r="L176" s="726"/>
      <c r="M176" s="726" t="s">
        <v>6426</v>
      </c>
      <c r="N176" s="722" t="s">
        <v>829</v>
      </c>
      <c r="O176" s="721" t="s">
        <v>222</v>
      </c>
      <c r="P176" s="722" t="s">
        <v>890</v>
      </c>
      <c r="Q176" s="722" t="s">
        <v>892</v>
      </c>
    </row>
    <row r="177" spans="1:17">
      <c r="A177" s="738"/>
      <c r="B177" s="738">
        <v>2</v>
      </c>
      <c r="C177" s="722" t="s">
        <v>894</v>
      </c>
      <c r="D177" s="723" t="s">
        <v>16</v>
      </c>
      <c r="E177" s="721" t="s">
        <v>221</v>
      </c>
      <c r="F177" s="721" t="s">
        <v>288</v>
      </c>
      <c r="G177" s="794">
        <v>29763</v>
      </c>
      <c r="H177" s="724">
        <f t="shared" ca="1" si="2"/>
        <v>38</v>
      </c>
      <c r="I177" s="725" t="s">
        <v>1403</v>
      </c>
      <c r="J177" s="721" t="s">
        <v>289</v>
      </c>
      <c r="K177" s="721" t="s">
        <v>246</v>
      </c>
      <c r="L177" s="726"/>
      <c r="M177" s="726" t="s">
        <v>6426</v>
      </c>
      <c r="N177" s="722" t="s">
        <v>829</v>
      </c>
      <c r="O177" s="721" t="s">
        <v>245</v>
      </c>
      <c r="P177" s="722" t="s">
        <v>893</v>
      </c>
      <c r="Q177" s="722" t="s">
        <v>892</v>
      </c>
    </row>
    <row r="178" spans="1:17">
      <c r="A178" s="738"/>
      <c r="B178" s="738">
        <v>3</v>
      </c>
      <c r="C178" s="722" t="s">
        <v>898</v>
      </c>
      <c r="D178" s="723" t="s">
        <v>23</v>
      </c>
      <c r="E178" s="721" t="s">
        <v>254</v>
      </c>
      <c r="F178" s="721" t="s">
        <v>288</v>
      </c>
      <c r="G178" s="794">
        <v>36462</v>
      </c>
      <c r="H178" s="724">
        <f t="shared" ca="1" si="2"/>
        <v>20</v>
      </c>
      <c r="I178" s="725" t="s">
        <v>1403</v>
      </c>
      <c r="J178" s="721" t="s">
        <v>348</v>
      </c>
      <c r="K178" s="721" t="s">
        <v>266</v>
      </c>
      <c r="L178" s="726"/>
      <c r="M178" s="726" t="s">
        <v>6426</v>
      </c>
      <c r="N178" s="722" t="s">
        <v>829</v>
      </c>
      <c r="O178" s="721" t="s">
        <v>255</v>
      </c>
      <c r="P178" s="722" t="s">
        <v>897</v>
      </c>
      <c r="Q178" s="722" t="s">
        <v>892</v>
      </c>
    </row>
    <row r="179" spans="1:17">
      <c r="A179" s="738"/>
      <c r="B179" s="738">
        <v>4</v>
      </c>
      <c r="C179" s="722" t="s">
        <v>900</v>
      </c>
      <c r="D179" s="723" t="s">
        <v>23</v>
      </c>
      <c r="E179" s="721" t="s">
        <v>254</v>
      </c>
      <c r="F179" s="721" t="s">
        <v>230</v>
      </c>
      <c r="G179" s="794">
        <v>41275</v>
      </c>
      <c r="H179" s="724">
        <f t="shared" ca="1" si="2"/>
        <v>7</v>
      </c>
      <c r="I179" s="725" t="s">
        <v>1403</v>
      </c>
      <c r="J179" s="721" t="s">
        <v>265</v>
      </c>
      <c r="K179" s="721" t="s">
        <v>270</v>
      </c>
      <c r="L179" s="726"/>
      <c r="M179" s="726" t="s">
        <v>6426</v>
      </c>
      <c r="N179" s="722" t="s">
        <v>829</v>
      </c>
      <c r="O179" s="721" t="s">
        <v>255</v>
      </c>
      <c r="P179" s="727" t="s">
        <v>899</v>
      </c>
      <c r="Q179" s="722" t="s">
        <v>892</v>
      </c>
    </row>
    <row r="180" spans="1:17">
      <c r="A180" s="738">
        <v>7</v>
      </c>
      <c r="B180" s="738">
        <v>1</v>
      </c>
      <c r="C180" s="722" t="s">
        <v>879</v>
      </c>
      <c r="D180" s="723" t="s">
        <v>23</v>
      </c>
      <c r="E180" s="721" t="s">
        <v>221</v>
      </c>
      <c r="F180" s="721" t="s">
        <v>877</v>
      </c>
      <c r="G180" s="794">
        <v>18547</v>
      </c>
      <c r="H180" s="724">
        <f t="shared" ca="1" si="2"/>
        <v>69</v>
      </c>
      <c r="I180" s="725" t="s">
        <v>1403</v>
      </c>
      <c r="J180" s="721" t="s">
        <v>256</v>
      </c>
      <c r="K180" s="721" t="s">
        <v>283</v>
      </c>
      <c r="L180" s="726"/>
      <c r="M180" s="726" t="s">
        <v>6426</v>
      </c>
      <c r="N180" s="722" t="s">
        <v>829</v>
      </c>
      <c r="O180" s="721" t="s">
        <v>222</v>
      </c>
      <c r="P180" s="722" t="s">
        <v>901</v>
      </c>
      <c r="Q180" s="722" t="s">
        <v>904</v>
      </c>
    </row>
    <row r="181" spans="1:17">
      <c r="A181" s="738"/>
      <c r="B181" s="738">
        <v>2</v>
      </c>
      <c r="C181" s="722" t="s">
        <v>878</v>
      </c>
      <c r="D181" s="723" t="s">
        <v>16</v>
      </c>
      <c r="E181" s="721" t="s">
        <v>221</v>
      </c>
      <c r="F181" s="721" t="s">
        <v>877</v>
      </c>
      <c r="G181" s="794">
        <v>18547</v>
      </c>
      <c r="H181" s="724">
        <f t="shared" ca="1" si="2"/>
        <v>69</v>
      </c>
      <c r="I181" s="725" t="s">
        <v>1403</v>
      </c>
      <c r="J181" s="721" t="s">
        <v>256</v>
      </c>
      <c r="K181" s="721" t="s">
        <v>246</v>
      </c>
      <c r="L181" s="726"/>
      <c r="M181" s="726" t="s">
        <v>6426</v>
      </c>
      <c r="N181" s="722" t="s">
        <v>829</v>
      </c>
      <c r="O181" s="721" t="s">
        <v>245</v>
      </c>
      <c r="P181" s="722" t="s">
        <v>905</v>
      </c>
      <c r="Q181" s="722" t="s">
        <v>904</v>
      </c>
    </row>
    <row r="182" spans="1:17">
      <c r="A182" s="738">
        <v>8</v>
      </c>
      <c r="B182" s="738">
        <v>1</v>
      </c>
      <c r="C182" s="722" t="s">
        <v>909</v>
      </c>
      <c r="D182" s="723" t="s">
        <v>23</v>
      </c>
      <c r="E182" s="721" t="s">
        <v>221</v>
      </c>
      <c r="F182" s="721" t="s">
        <v>910</v>
      </c>
      <c r="G182" s="794">
        <v>25769</v>
      </c>
      <c r="H182" s="724">
        <f t="shared" ca="1" si="2"/>
        <v>49</v>
      </c>
      <c r="I182" s="725" t="s">
        <v>1403</v>
      </c>
      <c r="J182" s="721" t="s">
        <v>223</v>
      </c>
      <c r="K182" s="721" t="s">
        <v>283</v>
      </c>
      <c r="L182" s="726"/>
      <c r="M182" s="726" t="s">
        <v>6426</v>
      </c>
      <c r="N182" s="722" t="s">
        <v>829</v>
      </c>
      <c r="O182" s="721" t="s">
        <v>222</v>
      </c>
      <c r="P182" s="722" t="s">
        <v>908</v>
      </c>
      <c r="Q182" s="722" t="s">
        <v>913</v>
      </c>
    </row>
    <row r="183" spans="1:17">
      <c r="A183" s="738"/>
      <c r="B183" s="738">
        <v>2</v>
      </c>
      <c r="C183" s="722" t="s">
        <v>496</v>
      </c>
      <c r="D183" s="723" t="s">
        <v>16</v>
      </c>
      <c r="E183" s="721" t="s">
        <v>221</v>
      </c>
      <c r="F183" s="721" t="s">
        <v>915</v>
      </c>
      <c r="G183" s="794">
        <v>25670</v>
      </c>
      <c r="H183" s="724">
        <f t="shared" ca="1" si="2"/>
        <v>49</v>
      </c>
      <c r="I183" s="725" t="s">
        <v>1403</v>
      </c>
      <c r="J183" s="721" t="s">
        <v>256</v>
      </c>
      <c r="K183" s="721" t="s">
        <v>246</v>
      </c>
      <c r="L183" s="726"/>
      <c r="M183" s="726" t="s">
        <v>6426</v>
      </c>
      <c r="N183" s="722" t="s">
        <v>829</v>
      </c>
      <c r="O183" s="721" t="s">
        <v>245</v>
      </c>
      <c r="P183" s="722" t="s">
        <v>914</v>
      </c>
      <c r="Q183" s="722" t="s">
        <v>913</v>
      </c>
    </row>
    <row r="184" spans="1:17">
      <c r="A184" s="738">
        <v>9</v>
      </c>
      <c r="B184" s="738">
        <v>1</v>
      </c>
      <c r="C184" s="722" t="s">
        <v>918</v>
      </c>
      <c r="D184" s="723" t="s">
        <v>23</v>
      </c>
      <c r="E184" s="721" t="s">
        <v>221</v>
      </c>
      <c r="F184" s="721" t="s">
        <v>288</v>
      </c>
      <c r="G184" s="794">
        <v>33666</v>
      </c>
      <c r="H184" s="724">
        <f t="shared" ca="1" si="2"/>
        <v>28</v>
      </c>
      <c r="I184" s="725" t="s">
        <v>1403</v>
      </c>
      <c r="J184" s="721" t="s">
        <v>289</v>
      </c>
      <c r="K184" s="721" t="s">
        <v>674</v>
      </c>
      <c r="L184" s="726"/>
      <c r="M184" s="726" t="s">
        <v>6426</v>
      </c>
      <c r="N184" s="722" t="s">
        <v>829</v>
      </c>
      <c r="O184" s="721" t="s">
        <v>222</v>
      </c>
      <c r="P184" s="722" t="s">
        <v>917</v>
      </c>
      <c r="Q184" s="734" t="s">
        <v>920</v>
      </c>
    </row>
    <row r="185" spans="1:17">
      <c r="A185" s="738"/>
      <c r="B185" s="738">
        <v>2</v>
      </c>
      <c r="C185" s="722" t="s">
        <v>922</v>
      </c>
      <c r="D185" s="723" t="s">
        <v>16</v>
      </c>
      <c r="E185" s="721" t="s">
        <v>221</v>
      </c>
      <c r="F185" s="721" t="s">
        <v>923</v>
      </c>
      <c r="G185" s="794">
        <v>33858</v>
      </c>
      <c r="H185" s="724">
        <f t="shared" ca="1" si="2"/>
        <v>27</v>
      </c>
      <c r="I185" s="725" t="s">
        <v>1403</v>
      </c>
      <c r="J185" s="721" t="s">
        <v>223</v>
      </c>
      <c r="K185" s="721" t="s">
        <v>246</v>
      </c>
      <c r="L185" s="726"/>
      <c r="M185" s="726" t="s">
        <v>6426</v>
      </c>
      <c r="N185" s="722" t="s">
        <v>829</v>
      </c>
      <c r="O185" s="721" t="s">
        <v>245</v>
      </c>
      <c r="P185" s="734" t="s">
        <v>921</v>
      </c>
      <c r="Q185" s="734" t="s">
        <v>920</v>
      </c>
    </row>
    <row r="186" spans="1:17">
      <c r="A186" s="738"/>
      <c r="B186" s="738">
        <v>3</v>
      </c>
      <c r="C186" s="722" t="s">
        <v>926</v>
      </c>
      <c r="D186" s="723" t="s">
        <v>23</v>
      </c>
      <c r="E186" s="721" t="s">
        <v>254</v>
      </c>
      <c r="F186" s="721" t="s">
        <v>230</v>
      </c>
      <c r="G186" s="794">
        <v>41557</v>
      </c>
      <c r="H186" s="724">
        <f t="shared" ca="1" si="2"/>
        <v>6</v>
      </c>
      <c r="I186" s="725" t="s">
        <v>1403</v>
      </c>
      <c r="J186" s="721" t="s">
        <v>265</v>
      </c>
      <c r="K186" s="721" t="s">
        <v>270</v>
      </c>
      <c r="L186" s="726"/>
      <c r="M186" s="726" t="s">
        <v>6426</v>
      </c>
      <c r="N186" s="722" t="s">
        <v>829</v>
      </c>
      <c r="O186" s="721" t="s">
        <v>255</v>
      </c>
      <c r="P186" s="722"/>
      <c r="Q186" s="734" t="s">
        <v>920</v>
      </c>
    </row>
    <row r="187" spans="1:17">
      <c r="A187" s="738">
        <v>10</v>
      </c>
      <c r="B187" s="738">
        <v>1</v>
      </c>
      <c r="C187" s="722" t="s">
        <v>502</v>
      </c>
      <c r="D187" s="723" t="s">
        <v>23</v>
      </c>
      <c r="E187" s="721" t="s">
        <v>221</v>
      </c>
      <c r="F187" s="721" t="s">
        <v>297</v>
      </c>
      <c r="G187" s="794">
        <v>16072</v>
      </c>
      <c r="H187" s="724">
        <f t="shared" ca="1" si="2"/>
        <v>76</v>
      </c>
      <c r="I187" s="725" t="s">
        <v>1403</v>
      </c>
      <c r="J187" s="721" t="s">
        <v>256</v>
      </c>
      <c r="K187" s="721" t="s">
        <v>283</v>
      </c>
      <c r="L187" s="726"/>
      <c r="M187" s="726" t="s">
        <v>6426</v>
      </c>
      <c r="N187" s="722" t="s">
        <v>829</v>
      </c>
      <c r="O187" s="721" t="s">
        <v>222</v>
      </c>
      <c r="P187" s="722" t="s">
        <v>927</v>
      </c>
      <c r="Q187" s="722" t="s">
        <v>930</v>
      </c>
    </row>
    <row r="188" spans="1:17">
      <c r="A188" s="738">
        <v>11</v>
      </c>
      <c r="B188" s="738">
        <v>1</v>
      </c>
      <c r="C188" s="722" t="s">
        <v>951</v>
      </c>
      <c r="D188" s="723" t="s">
        <v>23</v>
      </c>
      <c r="E188" s="721" t="s">
        <v>221</v>
      </c>
      <c r="F188" s="721" t="s">
        <v>952</v>
      </c>
      <c r="G188" s="794">
        <v>32969</v>
      </c>
      <c r="H188" s="724">
        <f t="shared" ca="1" si="2"/>
        <v>30</v>
      </c>
      <c r="I188" s="725" t="s">
        <v>1403</v>
      </c>
      <c r="J188" s="721" t="s">
        <v>256</v>
      </c>
      <c r="K188" s="721" t="s">
        <v>283</v>
      </c>
      <c r="L188" s="726"/>
      <c r="M188" s="726" t="s">
        <v>6426</v>
      </c>
      <c r="N188" s="722" t="s">
        <v>829</v>
      </c>
      <c r="O188" s="721" t="s">
        <v>245</v>
      </c>
      <c r="P188" s="722" t="s">
        <v>950</v>
      </c>
      <c r="Q188" s="722" t="s">
        <v>949</v>
      </c>
    </row>
    <row r="189" spans="1:17">
      <c r="A189" s="738"/>
      <c r="B189" s="738">
        <v>2</v>
      </c>
      <c r="C189" s="722" t="s">
        <v>4975</v>
      </c>
      <c r="D189" s="723" t="s">
        <v>16</v>
      </c>
      <c r="E189" s="721" t="s">
        <v>221</v>
      </c>
      <c r="F189" s="721" t="s">
        <v>230</v>
      </c>
      <c r="G189" s="794">
        <v>35156</v>
      </c>
      <c r="H189" s="724">
        <f t="shared" ca="1" si="2"/>
        <v>24</v>
      </c>
      <c r="I189" s="725" t="s">
        <v>1403</v>
      </c>
      <c r="J189" s="721" t="s">
        <v>785</v>
      </c>
      <c r="K189" s="721" t="s">
        <v>246</v>
      </c>
      <c r="L189" s="726"/>
      <c r="M189" s="726" t="s">
        <v>6426</v>
      </c>
      <c r="N189" s="722" t="s">
        <v>829</v>
      </c>
      <c r="O189" s="721" t="s">
        <v>255</v>
      </c>
      <c r="P189" s="722"/>
      <c r="Q189" s="722" t="s">
        <v>949</v>
      </c>
    </row>
    <row r="190" spans="1:17">
      <c r="A190" s="738"/>
      <c r="B190" s="738">
        <v>3</v>
      </c>
      <c r="C190" s="722" t="s">
        <v>7019</v>
      </c>
      <c r="D190" s="723" t="s">
        <v>23</v>
      </c>
      <c r="E190" s="721" t="s">
        <v>221</v>
      </c>
      <c r="F190" s="721" t="s">
        <v>230</v>
      </c>
      <c r="G190" s="794">
        <v>43221</v>
      </c>
      <c r="H190" s="724">
        <f t="shared" ca="1" si="2"/>
        <v>1</v>
      </c>
      <c r="I190" s="725" t="s">
        <v>1403</v>
      </c>
      <c r="J190" s="721" t="s">
        <v>265</v>
      </c>
      <c r="K190" s="721" t="s">
        <v>270</v>
      </c>
      <c r="L190" s="726"/>
      <c r="M190" s="726" t="s">
        <v>6426</v>
      </c>
      <c r="N190" s="722" t="s">
        <v>829</v>
      </c>
      <c r="O190" s="721" t="s">
        <v>327</v>
      </c>
      <c r="P190" s="722"/>
      <c r="Q190" s="722" t="s">
        <v>949</v>
      </c>
    </row>
    <row r="191" spans="1:17">
      <c r="A191" s="738"/>
      <c r="B191" s="738">
        <v>4</v>
      </c>
      <c r="C191" s="722" t="s">
        <v>945</v>
      </c>
      <c r="D191" s="723" t="s">
        <v>16</v>
      </c>
      <c r="E191" s="721" t="s">
        <v>947</v>
      </c>
      <c r="F191" s="721" t="s">
        <v>946</v>
      </c>
      <c r="G191" s="794">
        <v>21016</v>
      </c>
      <c r="H191" s="724">
        <f t="shared" ca="1" si="2"/>
        <v>62</v>
      </c>
      <c r="I191" s="725" t="s">
        <v>1403</v>
      </c>
      <c r="J191" s="721" t="s">
        <v>256</v>
      </c>
      <c r="K191" s="721" t="s">
        <v>283</v>
      </c>
      <c r="L191" s="726"/>
      <c r="M191" s="726" t="s">
        <v>6426</v>
      </c>
      <c r="N191" s="722" t="s">
        <v>829</v>
      </c>
      <c r="O191" s="721" t="s">
        <v>222</v>
      </c>
      <c r="P191" s="722" t="s">
        <v>944</v>
      </c>
      <c r="Q191" s="722" t="s">
        <v>949</v>
      </c>
    </row>
    <row r="192" spans="1:17">
      <c r="A192" s="738">
        <v>12</v>
      </c>
      <c r="B192" s="738">
        <v>1</v>
      </c>
      <c r="C192" s="722" t="s">
        <v>955</v>
      </c>
      <c r="D192" s="723" t="s">
        <v>23</v>
      </c>
      <c r="E192" s="721" t="s">
        <v>221</v>
      </c>
      <c r="F192" s="721" t="s">
        <v>877</v>
      </c>
      <c r="G192" s="794">
        <v>27946</v>
      </c>
      <c r="H192" s="724">
        <f t="shared" ca="1" si="2"/>
        <v>43</v>
      </c>
      <c r="I192" s="725" t="s">
        <v>1403</v>
      </c>
      <c r="J192" s="721" t="s">
        <v>256</v>
      </c>
      <c r="K192" s="721" t="s">
        <v>283</v>
      </c>
      <c r="L192" s="726"/>
      <c r="M192" s="726" t="s">
        <v>6426</v>
      </c>
      <c r="N192" s="722" t="s">
        <v>829</v>
      </c>
      <c r="O192" s="721" t="s">
        <v>222</v>
      </c>
      <c r="P192" s="722" t="s">
        <v>954</v>
      </c>
      <c r="Q192" s="722" t="s">
        <v>956</v>
      </c>
    </row>
    <row r="193" spans="1:17">
      <c r="A193" s="738"/>
      <c r="B193" s="738">
        <v>2</v>
      </c>
      <c r="C193" s="722" t="s">
        <v>958</v>
      </c>
      <c r="D193" s="723" t="s">
        <v>16</v>
      </c>
      <c r="E193" s="721" t="s">
        <v>221</v>
      </c>
      <c r="F193" s="721" t="s">
        <v>337</v>
      </c>
      <c r="G193" s="794">
        <v>30075</v>
      </c>
      <c r="H193" s="724">
        <f t="shared" ca="1" si="2"/>
        <v>37</v>
      </c>
      <c r="I193" s="725" t="s">
        <v>1403</v>
      </c>
      <c r="J193" s="721" t="s">
        <v>289</v>
      </c>
      <c r="K193" s="721" t="s">
        <v>246</v>
      </c>
      <c r="L193" s="726"/>
      <c r="M193" s="726" t="s">
        <v>6426</v>
      </c>
      <c r="N193" s="722" t="s">
        <v>829</v>
      </c>
      <c r="O193" s="721" t="s">
        <v>245</v>
      </c>
      <c r="P193" s="722" t="s">
        <v>957</v>
      </c>
      <c r="Q193" s="722" t="s">
        <v>956</v>
      </c>
    </row>
    <row r="194" spans="1:17">
      <c r="A194" s="738"/>
      <c r="B194" s="738">
        <v>3</v>
      </c>
      <c r="C194" s="722" t="s">
        <v>962</v>
      </c>
      <c r="D194" s="723" t="s">
        <v>23</v>
      </c>
      <c r="E194" s="721" t="s">
        <v>254</v>
      </c>
      <c r="F194" s="721" t="s">
        <v>230</v>
      </c>
      <c r="G194" s="794">
        <v>37274</v>
      </c>
      <c r="H194" s="724">
        <f t="shared" ca="1" si="2"/>
        <v>18</v>
      </c>
      <c r="I194" s="725" t="s">
        <v>1403</v>
      </c>
      <c r="J194" s="721" t="s">
        <v>369</v>
      </c>
      <c r="K194" s="721" t="s">
        <v>266</v>
      </c>
      <c r="L194" s="726"/>
      <c r="M194" s="726" t="s">
        <v>6426</v>
      </c>
      <c r="N194" s="722" t="s">
        <v>829</v>
      </c>
      <c r="O194" s="721" t="s">
        <v>255</v>
      </c>
      <c r="P194" s="722" t="s">
        <v>961</v>
      </c>
      <c r="Q194" s="722" t="s">
        <v>956</v>
      </c>
    </row>
    <row r="195" spans="1:17">
      <c r="A195" s="738"/>
      <c r="B195" s="738">
        <v>4</v>
      </c>
      <c r="C195" s="722" t="s">
        <v>964</v>
      </c>
      <c r="D195" s="723" t="s">
        <v>23</v>
      </c>
      <c r="E195" s="721" t="s">
        <v>254</v>
      </c>
      <c r="F195" s="721" t="s">
        <v>230</v>
      </c>
      <c r="G195" s="794">
        <v>40662</v>
      </c>
      <c r="H195" s="724">
        <f t="shared" ref="H195:H258" ca="1" si="3">DATEDIF(G195,TODAY(),"Y")</f>
        <v>8</v>
      </c>
      <c r="I195" s="725" t="s">
        <v>1403</v>
      </c>
      <c r="J195" s="721" t="s">
        <v>265</v>
      </c>
      <c r="K195" s="721" t="s">
        <v>270</v>
      </c>
      <c r="L195" s="726"/>
      <c r="M195" s="726" t="s">
        <v>6426</v>
      </c>
      <c r="N195" s="722" t="s">
        <v>829</v>
      </c>
      <c r="O195" s="721" t="s">
        <v>255</v>
      </c>
      <c r="P195" s="734" t="s">
        <v>963</v>
      </c>
      <c r="Q195" s="722" t="s">
        <v>956</v>
      </c>
    </row>
    <row r="196" spans="1:17">
      <c r="A196" s="738">
        <v>13</v>
      </c>
      <c r="B196" s="738">
        <v>1</v>
      </c>
      <c r="C196" s="722" t="s">
        <v>966</v>
      </c>
      <c r="D196" s="723" t="s">
        <v>23</v>
      </c>
      <c r="E196" s="721" t="s">
        <v>221</v>
      </c>
      <c r="F196" s="721" t="s">
        <v>877</v>
      </c>
      <c r="G196" s="794">
        <v>27394</v>
      </c>
      <c r="H196" s="724">
        <f t="shared" ca="1" si="3"/>
        <v>45</v>
      </c>
      <c r="I196" s="725" t="s">
        <v>1403</v>
      </c>
      <c r="J196" s="721" t="s">
        <v>256</v>
      </c>
      <c r="K196" s="721" t="s">
        <v>283</v>
      </c>
      <c r="L196" s="726"/>
      <c r="M196" s="726" t="s">
        <v>6426</v>
      </c>
      <c r="N196" s="722" t="s">
        <v>829</v>
      </c>
      <c r="O196" s="721" t="s">
        <v>222</v>
      </c>
      <c r="P196" s="722" t="s">
        <v>965</v>
      </c>
      <c r="Q196" s="722" t="s">
        <v>967</v>
      </c>
    </row>
    <row r="197" spans="1:17">
      <c r="A197" s="738"/>
      <c r="B197" s="738">
        <v>2</v>
      </c>
      <c r="C197" s="722" t="s">
        <v>969</v>
      </c>
      <c r="D197" s="723" t="s">
        <v>16</v>
      </c>
      <c r="E197" s="721" t="s">
        <v>221</v>
      </c>
      <c r="F197" s="721" t="s">
        <v>970</v>
      </c>
      <c r="G197" s="794">
        <v>28783</v>
      </c>
      <c r="H197" s="724">
        <f t="shared" ca="1" si="3"/>
        <v>41</v>
      </c>
      <c r="I197" s="725" t="s">
        <v>1403</v>
      </c>
      <c r="J197" s="721" t="s">
        <v>256</v>
      </c>
      <c r="K197" s="721" t="s">
        <v>246</v>
      </c>
      <c r="L197" s="726"/>
      <c r="M197" s="726" t="s">
        <v>6426</v>
      </c>
      <c r="N197" s="722" t="s">
        <v>829</v>
      </c>
      <c r="O197" s="721" t="s">
        <v>245</v>
      </c>
      <c r="P197" s="722" t="s">
        <v>968</v>
      </c>
      <c r="Q197" s="722" t="s">
        <v>967</v>
      </c>
    </row>
    <row r="198" spans="1:17">
      <c r="A198" s="738"/>
      <c r="B198" s="738">
        <v>3</v>
      </c>
      <c r="C198" s="722" t="s">
        <v>976</v>
      </c>
      <c r="D198" s="723" t="s">
        <v>16</v>
      </c>
      <c r="E198" s="721" t="s">
        <v>254</v>
      </c>
      <c r="F198" s="721" t="s">
        <v>230</v>
      </c>
      <c r="G198" s="794">
        <v>39225</v>
      </c>
      <c r="H198" s="724">
        <f t="shared" ca="1" si="3"/>
        <v>12</v>
      </c>
      <c r="I198" s="725" t="s">
        <v>1403</v>
      </c>
      <c r="J198" s="721" t="s">
        <v>369</v>
      </c>
      <c r="K198" s="721" t="s">
        <v>266</v>
      </c>
      <c r="L198" s="726"/>
      <c r="M198" s="726" t="s">
        <v>6426</v>
      </c>
      <c r="N198" s="722" t="s">
        <v>829</v>
      </c>
      <c r="O198" s="721" t="s">
        <v>255</v>
      </c>
      <c r="P198" s="722" t="s">
        <v>975</v>
      </c>
      <c r="Q198" s="722" t="s">
        <v>967</v>
      </c>
    </row>
    <row r="199" spans="1:17">
      <c r="A199" s="738">
        <v>14</v>
      </c>
      <c r="B199" s="738">
        <v>1</v>
      </c>
      <c r="C199" s="722" t="s">
        <v>978</v>
      </c>
      <c r="D199" s="723" t="s">
        <v>23</v>
      </c>
      <c r="E199" s="721" t="s">
        <v>221</v>
      </c>
      <c r="F199" s="721" t="s">
        <v>541</v>
      </c>
      <c r="G199" s="794">
        <v>22495</v>
      </c>
      <c r="H199" s="724">
        <f t="shared" ca="1" si="3"/>
        <v>58</v>
      </c>
      <c r="I199" s="725" t="s">
        <v>1403</v>
      </c>
      <c r="J199" s="721" t="s">
        <v>256</v>
      </c>
      <c r="K199" s="721" t="s">
        <v>283</v>
      </c>
      <c r="L199" s="726"/>
      <c r="M199" s="726" t="s">
        <v>6426</v>
      </c>
      <c r="N199" s="722" t="s">
        <v>829</v>
      </c>
      <c r="O199" s="721" t="s">
        <v>222</v>
      </c>
      <c r="P199" s="722" t="s">
        <v>977</v>
      </c>
      <c r="Q199" s="722" t="s">
        <v>981</v>
      </c>
    </row>
    <row r="200" spans="1:17">
      <c r="A200" s="738"/>
      <c r="B200" s="738">
        <v>2</v>
      </c>
      <c r="C200" s="722" t="s">
        <v>983</v>
      </c>
      <c r="D200" s="723" t="s">
        <v>16</v>
      </c>
      <c r="E200" s="721" t="s">
        <v>221</v>
      </c>
      <c r="F200" s="721" t="s">
        <v>760</v>
      </c>
      <c r="G200" s="794">
        <v>26860</v>
      </c>
      <c r="H200" s="724">
        <f t="shared" ca="1" si="3"/>
        <v>46</v>
      </c>
      <c r="I200" s="725" t="s">
        <v>1403</v>
      </c>
      <c r="J200" s="721" t="s">
        <v>256</v>
      </c>
      <c r="K200" s="721" t="s">
        <v>246</v>
      </c>
      <c r="L200" s="726"/>
      <c r="M200" s="726" t="s">
        <v>6426</v>
      </c>
      <c r="N200" s="722" t="s">
        <v>829</v>
      </c>
      <c r="O200" s="721" t="s">
        <v>245</v>
      </c>
      <c r="P200" s="727" t="s">
        <v>982</v>
      </c>
      <c r="Q200" s="722" t="s">
        <v>981</v>
      </c>
    </row>
    <row r="201" spans="1:17">
      <c r="A201" s="738"/>
      <c r="B201" s="738">
        <v>3</v>
      </c>
      <c r="C201" s="722" t="s">
        <v>987</v>
      </c>
      <c r="D201" s="723" t="s">
        <v>23</v>
      </c>
      <c r="E201" s="721" t="s">
        <v>254</v>
      </c>
      <c r="F201" s="721" t="s">
        <v>760</v>
      </c>
      <c r="G201" s="794">
        <v>31976</v>
      </c>
      <c r="H201" s="724">
        <f t="shared" ca="1" si="3"/>
        <v>32</v>
      </c>
      <c r="I201" s="725" t="s">
        <v>1403</v>
      </c>
      <c r="J201" s="721" t="s">
        <v>289</v>
      </c>
      <c r="K201" s="721" t="s">
        <v>283</v>
      </c>
      <c r="L201" s="726"/>
      <c r="M201" s="726" t="s">
        <v>6426</v>
      </c>
      <c r="N201" s="722" t="s">
        <v>829</v>
      </c>
      <c r="O201" s="721" t="s">
        <v>255</v>
      </c>
      <c r="P201" s="722" t="s">
        <v>986</v>
      </c>
      <c r="Q201" s="722" t="s">
        <v>981</v>
      </c>
    </row>
    <row r="202" spans="1:17">
      <c r="A202" s="738">
        <v>15</v>
      </c>
      <c r="B202" s="738">
        <v>1</v>
      </c>
      <c r="C202" s="722" t="s">
        <v>994</v>
      </c>
      <c r="D202" s="723" t="s">
        <v>23</v>
      </c>
      <c r="E202" s="721" t="s">
        <v>221</v>
      </c>
      <c r="F202" s="721" t="s">
        <v>414</v>
      </c>
      <c r="G202" s="794">
        <v>24678</v>
      </c>
      <c r="H202" s="724">
        <f t="shared" ca="1" si="3"/>
        <v>52</v>
      </c>
      <c r="I202" s="725" t="s">
        <v>1403</v>
      </c>
      <c r="J202" s="721" t="s">
        <v>256</v>
      </c>
      <c r="K202" s="721" t="s">
        <v>283</v>
      </c>
      <c r="L202" s="726"/>
      <c r="M202" s="726" t="s">
        <v>6426</v>
      </c>
      <c r="N202" s="722" t="s">
        <v>829</v>
      </c>
      <c r="O202" s="721" t="s">
        <v>222</v>
      </c>
      <c r="P202" s="722" t="s">
        <v>993</v>
      </c>
      <c r="Q202" s="722" t="s">
        <v>997</v>
      </c>
    </row>
    <row r="203" spans="1:17">
      <c r="A203" s="738"/>
      <c r="B203" s="738">
        <v>2</v>
      </c>
      <c r="C203" s="722" t="s">
        <v>1000</v>
      </c>
      <c r="D203" s="723" t="s">
        <v>16</v>
      </c>
      <c r="E203" s="721" t="s">
        <v>221</v>
      </c>
      <c r="F203" s="721" t="s">
        <v>414</v>
      </c>
      <c r="G203" s="794">
        <v>25739</v>
      </c>
      <c r="H203" s="724">
        <f t="shared" ca="1" si="3"/>
        <v>49</v>
      </c>
      <c r="I203" s="725" t="s">
        <v>1403</v>
      </c>
      <c r="J203" s="721" t="s">
        <v>256</v>
      </c>
      <c r="K203" s="721" t="s">
        <v>246</v>
      </c>
      <c r="L203" s="726"/>
      <c r="M203" s="726" t="s">
        <v>6426</v>
      </c>
      <c r="N203" s="722" t="s">
        <v>829</v>
      </c>
      <c r="O203" s="721" t="s">
        <v>245</v>
      </c>
      <c r="P203" s="722" t="s">
        <v>999</v>
      </c>
      <c r="Q203" s="722" t="s">
        <v>997</v>
      </c>
    </row>
    <row r="204" spans="1:17">
      <c r="A204" s="738">
        <v>16</v>
      </c>
      <c r="B204" s="738">
        <v>1</v>
      </c>
      <c r="C204" s="722" t="s">
        <v>1004</v>
      </c>
      <c r="D204" s="723" t="s">
        <v>23</v>
      </c>
      <c r="E204" s="721" t="s">
        <v>221</v>
      </c>
      <c r="F204" s="721" t="s">
        <v>414</v>
      </c>
      <c r="G204" s="794">
        <v>24031</v>
      </c>
      <c r="H204" s="724">
        <f t="shared" ca="1" si="3"/>
        <v>54</v>
      </c>
      <c r="I204" s="725" t="s">
        <v>1403</v>
      </c>
      <c r="J204" s="721" t="s">
        <v>256</v>
      </c>
      <c r="K204" s="721" t="s">
        <v>283</v>
      </c>
      <c r="L204" s="726"/>
      <c r="M204" s="726" t="s">
        <v>6426</v>
      </c>
      <c r="N204" s="722" t="s">
        <v>829</v>
      </c>
      <c r="O204" s="721" t="s">
        <v>222</v>
      </c>
      <c r="P204" s="722" t="s">
        <v>1003</v>
      </c>
      <c r="Q204" s="722" t="s">
        <v>1006</v>
      </c>
    </row>
    <row r="205" spans="1:17">
      <c r="A205" s="738"/>
      <c r="B205" s="738">
        <v>2</v>
      </c>
      <c r="C205" s="722" t="s">
        <v>1008</v>
      </c>
      <c r="D205" s="723" t="s">
        <v>16</v>
      </c>
      <c r="E205" s="721" t="s">
        <v>221</v>
      </c>
      <c r="F205" s="721" t="s">
        <v>414</v>
      </c>
      <c r="G205" s="794">
        <v>25327</v>
      </c>
      <c r="H205" s="724">
        <f t="shared" ca="1" si="3"/>
        <v>50</v>
      </c>
      <c r="I205" s="725" t="s">
        <v>1403</v>
      </c>
      <c r="J205" s="721" t="s">
        <v>256</v>
      </c>
      <c r="K205" s="721" t="s">
        <v>246</v>
      </c>
      <c r="L205" s="726"/>
      <c r="M205" s="726" t="s">
        <v>6426</v>
      </c>
      <c r="N205" s="722" t="s">
        <v>829</v>
      </c>
      <c r="O205" s="721" t="s">
        <v>245</v>
      </c>
      <c r="P205" s="722" t="s">
        <v>1007</v>
      </c>
      <c r="Q205" s="722" t="s">
        <v>1006</v>
      </c>
    </row>
    <row r="206" spans="1:17">
      <c r="A206" s="738"/>
      <c r="B206" s="738">
        <v>3</v>
      </c>
      <c r="C206" s="722" t="s">
        <v>1012</v>
      </c>
      <c r="D206" s="723" t="s">
        <v>23</v>
      </c>
      <c r="E206" s="721" t="s">
        <v>254</v>
      </c>
      <c r="F206" s="721" t="s">
        <v>414</v>
      </c>
      <c r="G206" s="794">
        <v>33161</v>
      </c>
      <c r="H206" s="724">
        <f t="shared" ca="1" si="3"/>
        <v>29</v>
      </c>
      <c r="I206" s="725" t="s">
        <v>1403</v>
      </c>
      <c r="J206" s="721" t="s">
        <v>289</v>
      </c>
      <c r="K206" s="721" t="s">
        <v>266</v>
      </c>
      <c r="L206" s="726"/>
      <c r="M206" s="726" t="s">
        <v>6426</v>
      </c>
      <c r="N206" s="722" t="s">
        <v>829</v>
      </c>
      <c r="O206" s="721" t="s">
        <v>255</v>
      </c>
      <c r="P206" s="727" t="s">
        <v>1011</v>
      </c>
      <c r="Q206" s="722" t="s">
        <v>1006</v>
      </c>
    </row>
    <row r="207" spans="1:17">
      <c r="A207" s="738"/>
      <c r="B207" s="738">
        <v>4</v>
      </c>
      <c r="C207" s="722" t="s">
        <v>1014</v>
      </c>
      <c r="D207" s="723" t="s">
        <v>23</v>
      </c>
      <c r="E207" s="721" t="s">
        <v>254</v>
      </c>
      <c r="F207" s="721" t="s">
        <v>230</v>
      </c>
      <c r="G207" s="794">
        <v>38784</v>
      </c>
      <c r="H207" s="724">
        <f t="shared" ca="1" si="3"/>
        <v>14</v>
      </c>
      <c r="I207" s="725" t="s">
        <v>1403</v>
      </c>
      <c r="J207" s="721" t="s">
        <v>369</v>
      </c>
      <c r="K207" s="721" t="s">
        <v>266</v>
      </c>
      <c r="L207" s="726"/>
      <c r="M207" s="726" t="s">
        <v>6426</v>
      </c>
      <c r="N207" s="722" t="s">
        <v>829</v>
      </c>
      <c r="O207" s="721" t="s">
        <v>255</v>
      </c>
      <c r="P207" s="722" t="s">
        <v>1013</v>
      </c>
      <c r="Q207" s="722" t="s">
        <v>1006</v>
      </c>
    </row>
    <row r="208" spans="1:17">
      <c r="A208" s="738"/>
      <c r="B208" s="738">
        <v>5</v>
      </c>
      <c r="C208" s="722" t="s">
        <v>1016</v>
      </c>
      <c r="D208" s="723" t="s">
        <v>16</v>
      </c>
      <c r="E208" s="721" t="s">
        <v>221</v>
      </c>
      <c r="F208" s="721" t="s">
        <v>414</v>
      </c>
      <c r="G208" s="794">
        <v>17307</v>
      </c>
      <c r="H208" s="724">
        <f t="shared" ca="1" si="3"/>
        <v>72</v>
      </c>
      <c r="I208" s="725" t="s">
        <v>1403</v>
      </c>
      <c r="J208" s="721" t="s">
        <v>256</v>
      </c>
      <c r="K208" s="721" t="s">
        <v>428</v>
      </c>
      <c r="L208" s="726"/>
      <c r="M208" s="726" t="s">
        <v>6426</v>
      </c>
      <c r="N208" s="722" t="s">
        <v>829</v>
      </c>
      <c r="O208" s="721" t="s">
        <v>327</v>
      </c>
      <c r="P208" s="727" t="s">
        <v>1015</v>
      </c>
      <c r="Q208" s="722" t="s">
        <v>1006</v>
      </c>
    </row>
    <row r="209" spans="1:17">
      <c r="A209" s="738">
        <v>17</v>
      </c>
      <c r="B209" s="738">
        <v>1</v>
      </c>
      <c r="C209" s="722" t="s">
        <v>1018</v>
      </c>
      <c r="D209" s="723" t="s">
        <v>23</v>
      </c>
      <c r="E209" s="721" t="s">
        <v>221</v>
      </c>
      <c r="F209" s="721" t="s">
        <v>414</v>
      </c>
      <c r="G209" s="794">
        <v>27862</v>
      </c>
      <c r="H209" s="724">
        <f t="shared" ca="1" si="3"/>
        <v>43</v>
      </c>
      <c r="I209" s="725" t="s">
        <v>1403</v>
      </c>
      <c r="J209" s="721" t="s">
        <v>223</v>
      </c>
      <c r="K209" s="721" t="s">
        <v>283</v>
      </c>
      <c r="L209" s="726"/>
      <c r="M209" s="726" t="s">
        <v>6426</v>
      </c>
      <c r="N209" s="722" t="s">
        <v>829</v>
      </c>
      <c r="O209" s="721" t="s">
        <v>222</v>
      </c>
      <c r="P209" s="722" t="s">
        <v>1017</v>
      </c>
      <c r="Q209" s="722" t="s">
        <v>1021</v>
      </c>
    </row>
    <row r="210" spans="1:17">
      <c r="A210" s="738"/>
      <c r="B210" s="738">
        <v>2</v>
      </c>
      <c r="C210" s="722" t="s">
        <v>1023</v>
      </c>
      <c r="D210" s="723" t="s">
        <v>16</v>
      </c>
      <c r="E210" s="721" t="s">
        <v>221</v>
      </c>
      <c r="F210" s="721" t="s">
        <v>414</v>
      </c>
      <c r="G210" s="794">
        <v>29441</v>
      </c>
      <c r="H210" s="724">
        <f t="shared" ca="1" si="3"/>
        <v>39</v>
      </c>
      <c r="I210" s="725" t="s">
        <v>1403</v>
      </c>
      <c r="J210" s="721" t="s">
        <v>256</v>
      </c>
      <c r="K210" s="721" t="s">
        <v>246</v>
      </c>
      <c r="L210" s="726"/>
      <c r="M210" s="726" t="s">
        <v>6426</v>
      </c>
      <c r="N210" s="722" t="s">
        <v>829</v>
      </c>
      <c r="O210" s="721" t="s">
        <v>245</v>
      </c>
      <c r="P210" s="722" t="s">
        <v>1022</v>
      </c>
      <c r="Q210" s="722" t="s">
        <v>1021</v>
      </c>
    </row>
    <row r="211" spans="1:17">
      <c r="A211" s="738"/>
      <c r="B211" s="738">
        <v>3</v>
      </c>
      <c r="C211" s="722" t="s">
        <v>1027</v>
      </c>
      <c r="D211" s="723" t="s">
        <v>23</v>
      </c>
      <c r="E211" s="721" t="s">
        <v>254</v>
      </c>
      <c r="F211" s="721" t="s">
        <v>230</v>
      </c>
      <c r="G211" s="794">
        <v>37013</v>
      </c>
      <c r="H211" s="724">
        <f t="shared" ca="1" si="3"/>
        <v>18</v>
      </c>
      <c r="I211" s="725" t="s">
        <v>1403</v>
      </c>
      <c r="J211" s="721" t="s">
        <v>348</v>
      </c>
      <c r="K211" s="721" t="s">
        <v>266</v>
      </c>
      <c r="L211" s="726"/>
      <c r="M211" s="726" t="s">
        <v>6426</v>
      </c>
      <c r="N211" s="722" t="s">
        <v>829</v>
      </c>
      <c r="O211" s="721" t="s">
        <v>255</v>
      </c>
      <c r="P211" s="722" t="s">
        <v>1026</v>
      </c>
      <c r="Q211" s="722" t="s">
        <v>1021</v>
      </c>
    </row>
    <row r="212" spans="1:17">
      <c r="A212" s="738"/>
      <c r="B212" s="738">
        <v>4</v>
      </c>
      <c r="C212" s="722" t="s">
        <v>1029</v>
      </c>
      <c r="D212" s="723" t="s">
        <v>16</v>
      </c>
      <c r="E212" s="721" t="s">
        <v>254</v>
      </c>
      <c r="F212" s="721" t="s">
        <v>230</v>
      </c>
      <c r="G212" s="794">
        <v>40077</v>
      </c>
      <c r="H212" s="724">
        <f t="shared" ca="1" si="3"/>
        <v>10</v>
      </c>
      <c r="I212" s="725" t="s">
        <v>1403</v>
      </c>
      <c r="J212" s="721" t="s">
        <v>265</v>
      </c>
      <c r="K212" s="721" t="s">
        <v>266</v>
      </c>
      <c r="L212" s="726"/>
      <c r="M212" s="726" t="s">
        <v>6426</v>
      </c>
      <c r="N212" s="722" t="s">
        <v>829</v>
      </c>
      <c r="O212" s="721" t="s">
        <v>255</v>
      </c>
      <c r="P212" s="734" t="s">
        <v>1028</v>
      </c>
      <c r="Q212" s="722" t="s">
        <v>1021</v>
      </c>
    </row>
    <row r="213" spans="1:17">
      <c r="A213" s="738">
        <v>18</v>
      </c>
      <c r="B213" s="738">
        <v>1</v>
      </c>
      <c r="C213" s="722" t="s">
        <v>1031</v>
      </c>
      <c r="D213" s="723" t="s">
        <v>23</v>
      </c>
      <c r="E213" s="721" t="s">
        <v>221</v>
      </c>
      <c r="F213" s="721" t="s">
        <v>167</v>
      </c>
      <c r="G213" s="794">
        <v>29838</v>
      </c>
      <c r="H213" s="724">
        <f t="shared" ca="1" si="3"/>
        <v>38</v>
      </c>
      <c r="I213" s="725" t="s">
        <v>1403</v>
      </c>
      <c r="J213" s="721" t="s">
        <v>256</v>
      </c>
      <c r="K213" s="721" t="s">
        <v>224</v>
      </c>
      <c r="L213" s="726"/>
      <c r="M213" s="726" t="s">
        <v>6426</v>
      </c>
      <c r="N213" s="722" t="s">
        <v>829</v>
      </c>
      <c r="O213" s="721" t="s">
        <v>222</v>
      </c>
      <c r="P213" s="722" t="s">
        <v>1030</v>
      </c>
      <c r="Q213" s="722" t="s">
        <v>1034</v>
      </c>
    </row>
    <row r="214" spans="1:17">
      <c r="A214" s="738"/>
      <c r="B214" s="738">
        <v>2</v>
      </c>
      <c r="C214" s="722" t="s">
        <v>1036</v>
      </c>
      <c r="D214" s="723" t="s">
        <v>16</v>
      </c>
      <c r="E214" s="721" t="s">
        <v>221</v>
      </c>
      <c r="F214" s="721" t="s">
        <v>414</v>
      </c>
      <c r="G214" s="794">
        <v>30280</v>
      </c>
      <c r="H214" s="724">
        <f t="shared" ca="1" si="3"/>
        <v>37</v>
      </c>
      <c r="I214" s="725" t="s">
        <v>1403</v>
      </c>
      <c r="J214" s="721" t="s">
        <v>256</v>
      </c>
      <c r="K214" s="721" t="s">
        <v>246</v>
      </c>
      <c r="L214" s="726"/>
      <c r="M214" s="726" t="s">
        <v>6426</v>
      </c>
      <c r="N214" s="722" t="s">
        <v>829</v>
      </c>
      <c r="O214" s="721" t="s">
        <v>245</v>
      </c>
      <c r="P214" s="722" t="s">
        <v>1035</v>
      </c>
      <c r="Q214" s="722" t="s">
        <v>1034</v>
      </c>
    </row>
    <row r="215" spans="1:17">
      <c r="A215" s="738"/>
      <c r="B215" s="738">
        <v>3</v>
      </c>
      <c r="C215" s="722" t="s">
        <v>1040</v>
      </c>
      <c r="D215" s="723" t="s">
        <v>16</v>
      </c>
      <c r="E215" s="721" t="s">
        <v>254</v>
      </c>
      <c r="F215" s="721" t="s">
        <v>230</v>
      </c>
      <c r="G215" s="794">
        <v>38878</v>
      </c>
      <c r="H215" s="724">
        <f t="shared" ca="1" si="3"/>
        <v>13</v>
      </c>
      <c r="I215" s="725" t="s">
        <v>1403</v>
      </c>
      <c r="J215" s="721" t="s">
        <v>369</v>
      </c>
      <c r="K215" s="721" t="s">
        <v>266</v>
      </c>
      <c r="L215" s="726"/>
      <c r="M215" s="726" t="s">
        <v>6426</v>
      </c>
      <c r="N215" s="722" t="s">
        <v>829</v>
      </c>
      <c r="O215" s="721" t="s">
        <v>255</v>
      </c>
      <c r="P215" s="722" t="s">
        <v>1039</v>
      </c>
      <c r="Q215" s="722" t="s">
        <v>1034</v>
      </c>
    </row>
    <row r="216" spans="1:17">
      <c r="A216" s="738"/>
      <c r="B216" s="738">
        <v>4</v>
      </c>
      <c r="C216" s="722" t="s">
        <v>1042</v>
      </c>
      <c r="D216" s="723" t="s">
        <v>16</v>
      </c>
      <c r="E216" s="721" t="s">
        <v>254</v>
      </c>
      <c r="F216" s="721" t="s">
        <v>230</v>
      </c>
      <c r="G216" s="794">
        <v>41912</v>
      </c>
      <c r="H216" s="724">
        <f t="shared" ca="1" si="3"/>
        <v>5</v>
      </c>
      <c r="I216" s="725" t="s">
        <v>1403</v>
      </c>
      <c r="J216" s="721" t="s">
        <v>265</v>
      </c>
      <c r="K216" s="721" t="s">
        <v>270</v>
      </c>
      <c r="L216" s="726"/>
      <c r="M216" s="726" t="s">
        <v>6426</v>
      </c>
      <c r="N216" s="722" t="s">
        <v>829</v>
      </c>
      <c r="O216" s="721" t="s">
        <v>255</v>
      </c>
      <c r="P216" s="727" t="s">
        <v>1041</v>
      </c>
      <c r="Q216" s="722" t="s">
        <v>1034</v>
      </c>
    </row>
    <row r="217" spans="1:17">
      <c r="A217" s="738">
        <v>19</v>
      </c>
      <c r="B217" s="738">
        <v>1</v>
      </c>
      <c r="C217" s="722" t="s">
        <v>998</v>
      </c>
      <c r="D217" s="723" t="s">
        <v>23</v>
      </c>
      <c r="E217" s="721" t="s">
        <v>221</v>
      </c>
      <c r="F217" s="721" t="s">
        <v>414</v>
      </c>
      <c r="G217" s="794">
        <v>28236</v>
      </c>
      <c r="H217" s="724">
        <f t="shared" ca="1" si="3"/>
        <v>42</v>
      </c>
      <c r="I217" s="725" t="s">
        <v>1403</v>
      </c>
      <c r="J217" s="721" t="s">
        <v>289</v>
      </c>
      <c r="K217" s="721" t="s">
        <v>674</v>
      </c>
      <c r="L217" s="726"/>
      <c r="M217" s="726" t="s">
        <v>6426</v>
      </c>
      <c r="N217" s="722" t="s">
        <v>829</v>
      </c>
      <c r="O217" s="721" t="s">
        <v>222</v>
      </c>
      <c r="P217" s="722" t="s">
        <v>1043</v>
      </c>
      <c r="Q217" s="722" t="s">
        <v>1046</v>
      </c>
    </row>
    <row r="218" spans="1:17">
      <c r="A218" s="738"/>
      <c r="B218" s="738">
        <v>2</v>
      </c>
      <c r="C218" s="722" t="s">
        <v>1048</v>
      </c>
      <c r="D218" s="723" t="s">
        <v>16</v>
      </c>
      <c r="E218" s="721" t="s">
        <v>221</v>
      </c>
      <c r="F218" s="721" t="s">
        <v>414</v>
      </c>
      <c r="G218" s="794">
        <v>27197</v>
      </c>
      <c r="H218" s="724">
        <f t="shared" ca="1" si="3"/>
        <v>45</v>
      </c>
      <c r="I218" s="725" t="s">
        <v>1403</v>
      </c>
      <c r="J218" s="721" t="s">
        <v>256</v>
      </c>
      <c r="K218" s="721" t="s">
        <v>246</v>
      </c>
      <c r="L218" s="726"/>
      <c r="M218" s="726" t="s">
        <v>6426</v>
      </c>
      <c r="N218" s="722" t="s">
        <v>829</v>
      </c>
      <c r="O218" s="721" t="s">
        <v>245</v>
      </c>
      <c r="P218" s="722" t="s">
        <v>1047</v>
      </c>
      <c r="Q218" s="722" t="s">
        <v>1046</v>
      </c>
    </row>
    <row r="219" spans="1:17">
      <c r="A219" s="738"/>
      <c r="B219" s="738">
        <v>3</v>
      </c>
      <c r="C219" s="722" t="s">
        <v>1052</v>
      </c>
      <c r="D219" s="723" t="s">
        <v>16</v>
      </c>
      <c r="E219" s="721" t="s">
        <v>254</v>
      </c>
      <c r="F219" s="721" t="s">
        <v>414</v>
      </c>
      <c r="G219" s="794">
        <v>37039</v>
      </c>
      <c r="H219" s="724">
        <f t="shared" ca="1" si="3"/>
        <v>18</v>
      </c>
      <c r="I219" s="725" t="s">
        <v>1403</v>
      </c>
      <c r="J219" s="721" t="s">
        <v>348</v>
      </c>
      <c r="K219" s="721" t="s">
        <v>266</v>
      </c>
      <c r="L219" s="726"/>
      <c r="M219" s="726" t="s">
        <v>6426</v>
      </c>
      <c r="N219" s="722" t="s">
        <v>829</v>
      </c>
      <c r="O219" s="721" t="s">
        <v>255</v>
      </c>
      <c r="P219" s="722" t="s">
        <v>1051</v>
      </c>
      <c r="Q219" s="722" t="s">
        <v>1046</v>
      </c>
    </row>
    <row r="220" spans="1:17">
      <c r="A220" s="738">
        <v>20</v>
      </c>
      <c r="B220" s="738">
        <v>1</v>
      </c>
      <c r="C220" s="722" t="s">
        <v>1054</v>
      </c>
      <c r="D220" s="723" t="s">
        <v>23</v>
      </c>
      <c r="E220" s="721" t="s">
        <v>221</v>
      </c>
      <c r="F220" s="721" t="s">
        <v>1055</v>
      </c>
      <c r="G220" s="794">
        <v>26947</v>
      </c>
      <c r="H220" s="724">
        <f t="shared" ca="1" si="3"/>
        <v>46</v>
      </c>
      <c r="I220" s="725" t="s">
        <v>1403</v>
      </c>
      <c r="J220" s="721" t="s">
        <v>289</v>
      </c>
      <c r="K220" s="721" t="s">
        <v>283</v>
      </c>
      <c r="L220" s="726"/>
      <c r="M220" s="726" t="s">
        <v>6426</v>
      </c>
      <c r="N220" s="722" t="s">
        <v>829</v>
      </c>
      <c r="O220" s="721" t="s">
        <v>222</v>
      </c>
      <c r="P220" s="722" t="s">
        <v>1053</v>
      </c>
      <c r="Q220" s="722" t="s">
        <v>1057</v>
      </c>
    </row>
    <row r="221" spans="1:17">
      <c r="A221" s="738"/>
      <c r="B221" s="738">
        <v>2</v>
      </c>
      <c r="C221" s="722" t="s">
        <v>1059</v>
      </c>
      <c r="D221" s="723" t="s">
        <v>16</v>
      </c>
      <c r="E221" s="721" t="s">
        <v>221</v>
      </c>
      <c r="F221" s="721" t="s">
        <v>467</v>
      </c>
      <c r="G221" s="794">
        <v>28877</v>
      </c>
      <c r="H221" s="724">
        <f t="shared" ca="1" si="3"/>
        <v>41</v>
      </c>
      <c r="I221" s="725" t="s">
        <v>1403</v>
      </c>
      <c r="J221" s="721" t="s">
        <v>256</v>
      </c>
      <c r="K221" s="721" t="s">
        <v>246</v>
      </c>
      <c r="L221" s="726"/>
      <c r="M221" s="726" t="s">
        <v>6426</v>
      </c>
      <c r="N221" s="722" t="s">
        <v>829</v>
      </c>
      <c r="O221" s="721" t="s">
        <v>245</v>
      </c>
      <c r="P221" s="722" t="s">
        <v>1058</v>
      </c>
      <c r="Q221" s="722" t="s">
        <v>1057</v>
      </c>
    </row>
    <row r="222" spans="1:17">
      <c r="A222" s="738"/>
      <c r="B222" s="738">
        <v>3</v>
      </c>
      <c r="C222" s="722" t="s">
        <v>1062</v>
      </c>
      <c r="D222" s="723" t="s">
        <v>23</v>
      </c>
      <c r="E222" s="721" t="s">
        <v>254</v>
      </c>
      <c r="F222" s="721" t="s">
        <v>230</v>
      </c>
      <c r="G222" s="794">
        <v>36722</v>
      </c>
      <c r="H222" s="724">
        <f t="shared" ca="1" si="3"/>
        <v>19</v>
      </c>
      <c r="I222" s="725" t="s">
        <v>1403</v>
      </c>
      <c r="J222" s="721" t="s">
        <v>348</v>
      </c>
      <c r="K222" s="721" t="s">
        <v>266</v>
      </c>
      <c r="L222" s="726"/>
      <c r="M222" s="726" t="s">
        <v>6426</v>
      </c>
      <c r="N222" s="722" t="s">
        <v>829</v>
      </c>
      <c r="O222" s="721" t="s">
        <v>255</v>
      </c>
      <c r="P222" s="722" t="s">
        <v>1061</v>
      </c>
      <c r="Q222" s="722" t="s">
        <v>1057</v>
      </c>
    </row>
    <row r="223" spans="1:17">
      <c r="A223" s="738"/>
      <c r="B223" s="738">
        <v>4</v>
      </c>
      <c r="C223" s="722" t="s">
        <v>1064</v>
      </c>
      <c r="D223" s="723" t="s">
        <v>23</v>
      </c>
      <c r="E223" s="721" t="s">
        <v>254</v>
      </c>
      <c r="F223" s="721" t="s">
        <v>230</v>
      </c>
      <c r="G223" s="794">
        <v>39189</v>
      </c>
      <c r="H223" s="724">
        <f t="shared" ca="1" si="3"/>
        <v>12</v>
      </c>
      <c r="I223" s="725" t="s">
        <v>1403</v>
      </c>
      <c r="J223" s="721" t="s">
        <v>369</v>
      </c>
      <c r="K223" s="721" t="s">
        <v>266</v>
      </c>
      <c r="L223" s="726"/>
      <c r="M223" s="726" t="s">
        <v>6426</v>
      </c>
      <c r="N223" s="722" t="s">
        <v>829</v>
      </c>
      <c r="O223" s="721" t="s">
        <v>255</v>
      </c>
      <c r="P223" s="722" t="s">
        <v>1063</v>
      </c>
      <c r="Q223" s="722" t="s">
        <v>1057</v>
      </c>
    </row>
    <row r="224" spans="1:17">
      <c r="A224" s="738">
        <v>21</v>
      </c>
      <c r="B224" s="738">
        <v>1</v>
      </c>
      <c r="C224" s="722" t="s">
        <v>1066</v>
      </c>
      <c r="D224" s="723" t="s">
        <v>23</v>
      </c>
      <c r="E224" s="721" t="s">
        <v>221</v>
      </c>
      <c r="F224" s="721" t="s">
        <v>524</v>
      </c>
      <c r="G224" s="794">
        <v>28137</v>
      </c>
      <c r="H224" s="724">
        <f t="shared" ca="1" si="3"/>
        <v>43</v>
      </c>
      <c r="I224" s="725" t="s">
        <v>1403</v>
      </c>
      <c r="J224" s="721" t="s">
        <v>223</v>
      </c>
      <c r="K224" s="721" t="s">
        <v>283</v>
      </c>
      <c r="L224" s="726"/>
      <c r="M224" s="726" t="s">
        <v>6426</v>
      </c>
      <c r="N224" s="722" t="s">
        <v>829</v>
      </c>
      <c r="O224" s="721" t="s">
        <v>222</v>
      </c>
      <c r="P224" s="722" t="s">
        <v>1065</v>
      </c>
      <c r="Q224" s="722" t="s">
        <v>1069</v>
      </c>
    </row>
    <row r="225" spans="1:17">
      <c r="A225" s="738"/>
      <c r="B225" s="738">
        <v>2</v>
      </c>
      <c r="C225" s="722" t="s">
        <v>1071</v>
      </c>
      <c r="D225" s="723" t="s">
        <v>16</v>
      </c>
      <c r="E225" s="721" t="s">
        <v>221</v>
      </c>
      <c r="F225" s="721" t="s">
        <v>524</v>
      </c>
      <c r="G225" s="794">
        <v>29561</v>
      </c>
      <c r="H225" s="724">
        <f t="shared" ca="1" si="3"/>
        <v>39</v>
      </c>
      <c r="I225" s="725" t="s">
        <v>1403</v>
      </c>
      <c r="J225" s="721" t="s">
        <v>289</v>
      </c>
      <c r="K225" s="721" t="s">
        <v>246</v>
      </c>
      <c r="L225" s="726"/>
      <c r="M225" s="726" t="s">
        <v>6426</v>
      </c>
      <c r="N225" s="722" t="s">
        <v>829</v>
      </c>
      <c r="O225" s="721" t="s">
        <v>245</v>
      </c>
      <c r="P225" s="722" t="s">
        <v>1070</v>
      </c>
      <c r="Q225" s="722" t="s">
        <v>1069</v>
      </c>
    </row>
    <row r="226" spans="1:17">
      <c r="A226" s="738"/>
      <c r="B226" s="738">
        <v>3</v>
      </c>
      <c r="C226" s="722" t="s">
        <v>1075</v>
      </c>
      <c r="D226" s="723" t="s">
        <v>16</v>
      </c>
      <c r="E226" s="721" t="s">
        <v>254</v>
      </c>
      <c r="F226" s="721" t="s">
        <v>524</v>
      </c>
      <c r="G226" s="794">
        <v>39075</v>
      </c>
      <c r="H226" s="724">
        <f t="shared" ca="1" si="3"/>
        <v>13</v>
      </c>
      <c r="I226" s="725" t="s">
        <v>1403</v>
      </c>
      <c r="J226" s="721" t="s">
        <v>369</v>
      </c>
      <c r="K226" s="721" t="s">
        <v>266</v>
      </c>
      <c r="L226" s="726"/>
      <c r="M226" s="726" t="s">
        <v>6426</v>
      </c>
      <c r="N226" s="722" t="s">
        <v>829</v>
      </c>
      <c r="O226" s="721" t="s">
        <v>255</v>
      </c>
      <c r="P226" s="722" t="s">
        <v>1074</v>
      </c>
      <c r="Q226" s="722" t="s">
        <v>1069</v>
      </c>
    </row>
    <row r="227" spans="1:17">
      <c r="A227" s="738"/>
      <c r="B227" s="738">
        <v>4</v>
      </c>
      <c r="C227" s="722" t="s">
        <v>1077</v>
      </c>
      <c r="D227" s="723" t="s">
        <v>16</v>
      </c>
      <c r="E227" s="721" t="s">
        <v>254</v>
      </c>
      <c r="F227" s="721" t="s">
        <v>524</v>
      </c>
      <c r="G227" s="794">
        <v>41122</v>
      </c>
      <c r="H227" s="724">
        <f t="shared" ca="1" si="3"/>
        <v>7</v>
      </c>
      <c r="I227" s="725" t="s">
        <v>1403</v>
      </c>
      <c r="J227" s="721" t="s">
        <v>265</v>
      </c>
      <c r="K227" s="721" t="s">
        <v>270</v>
      </c>
      <c r="L227" s="726"/>
      <c r="M227" s="726" t="s">
        <v>6426</v>
      </c>
      <c r="N227" s="722" t="s">
        <v>829</v>
      </c>
      <c r="O227" s="721" t="s">
        <v>255</v>
      </c>
      <c r="P227" s="727" t="s">
        <v>1076</v>
      </c>
      <c r="Q227" s="722" t="s">
        <v>1069</v>
      </c>
    </row>
    <row r="228" spans="1:17">
      <c r="A228" s="738">
        <v>22</v>
      </c>
      <c r="B228" s="738">
        <v>1</v>
      </c>
      <c r="C228" s="722" t="s">
        <v>1079</v>
      </c>
      <c r="D228" s="723" t="s">
        <v>23</v>
      </c>
      <c r="E228" s="721" t="s">
        <v>221</v>
      </c>
      <c r="F228" s="721" t="s">
        <v>524</v>
      </c>
      <c r="G228" s="794">
        <v>25470</v>
      </c>
      <c r="H228" s="724">
        <f t="shared" ca="1" si="3"/>
        <v>50</v>
      </c>
      <c r="I228" s="725" t="s">
        <v>1403</v>
      </c>
      <c r="J228" s="721" t="s">
        <v>223</v>
      </c>
      <c r="K228" s="721" t="s">
        <v>283</v>
      </c>
      <c r="L228" s="726"/>
      <c r="M228" s="726" t="s">
        <v>6426</v>
      </c>
      <c r="N228" s="722" t="s">
        <v>829</v>
      </c>
      <c r="O228" s="721" t="s">
        <v>222</v>
      </c>
      <c r="P228" s="722" t="s">
        <v>1078</v>
      </c>
      <c r="Q228" s="722" t="s">
        <v>1081</v>
      </c>
    </row>
    <row r="229" spans="1:17">
      <c r="A229" s="738"/>
      <c r="B229" s="738">
        <v>2</v>
      </c>
      <c r="C229" s="722" t="s">
        <v>1083</v>
      </c>
      <c r="D229" s="723" t="s">
        <v>16</v>
      </c>
      <c r="E229" s="721" t="s">
        <v>221</v>
      </c>
      <c r="F229" s="721" t="s">
        <v>524</v>
      </c>
      <c r="G229" s="794">
        <v>25452</v>
      </c>
      <c r="H229" s="724">
        <f t="shared" ca="1" si="3"/>
        <v>50</v>
      </c>
      <c r="I229" s="725" t="s">
        <v>1403</v>
      </c>
      <c r="J229" s="721" t="s">
        <v>223</v>
      </c>
      <c r="K229" s="721" t="s">
        <v>246</v>
      </c>
      <c r="L229" s="726"/>
      <c r="M229" s="726" t="s">
        <v>6426</v>
      </c>
      <c r="N229" s="722" t="s">
        <v>829</v>
      </c>
      <c r="O229" s="721" t="s">
        <v>245</v>
      </c>
      <c r="P229" s="722" t="s">
        <v>1082</v>
      </c>
      <c r="Q229" s="722" t="s">
        <v>1081</v>
      </c>
    </row>
    <row r="230" spans="1:17">
      <c r="A230" s="738"/>
      <c r="B230" s="738">
        <v>3</v>
      </c>
      <c r="C230" s="722" t="s">
        <v>1086</v>
      </c>
      <c r="D230" s="723" t="s">
        <v>16</v>
      </c>
      <c r="E230" s="721" t="s">
        <v>254</v>
      </c>
      <c r="F230" s="721" t="s">
        <v>230</v>
      </c>
      <c r="G230" s="794">
        <v>35959</v>
      </c>
      <c r="H230" s="724">
        <f t="shared" ca="1" si="3"/>
        <v>21</v>
      </c>
      <c r="I230" s="725" t="s">
        <v>1403</v>
      </c>
      <c r="J230" s="721" t="s">
        <v>1087</v>
      </c>
      <c r="K230" s="721" t="s">
        <v>270</v>
      </c>
      <c r="L230" s="726"/>
      <c r="M230" s="726" t="s">
        <v>6426</v>
      </c>
      <c r="N230" s="722" t="s">
        <v>829</v>
      </c>
      <c r="O230" s="721" t="s">
        <v>255</v>
      </c>
      <c r="P230" s="722" t="s">
        <v>1085</v>
      </c>
      <c r="Q230" s="722" t="s">
        <v>1081</v>
      </c>
    </row>
    <row r="231" spans="1:17">
      <c r="A231" s="738">
        <v>23</v>
      </c>
      <c r="B231" s="738">
        <v>1</v>
      </c>
      <c r="C231" s="722" t="s">
        <v>1089</v>
      </c>
      <c r="D231" s="723" t="s">
        <v>23</v>
      </c>
      <c r="E231" s="721" t="s">
        <v>221</v>
      </c>
      <c r="F231" s="721" t="s">
        <v>524</v>
      </c>
      <c r="G231" s="794">
        <v>22984</v>
      </c>
      <c r="H231" s="724">
        <f t="shared" ca="1" si="3"/>
        <v>57</v>
      </c>
      <c r="I231" s="725" t="s">
        <v>1403</v>
      </c>
      <c r="J231" s="721" t="s">
        <v>289</v>
      </c>
      <c r="K231" s="721" t="s">
        <v>283</v>
      </c>
      <c r="L231" s="726"/>
      <c r="M231" s="726" t="s">
        <v>6426</v>
      </c>
      <c r="N231" s="722" t="s">
        <v>829</v>
      </c>
      <c r="O231" s="721" t="s">
        <v>222</v>
      </c>
      <c r="P231" s="722" t="s">
        <v>1088</v>
      </c>
      <c r="Q231" s="722" t="s">
        <v>1092</v>
      </c>
    </row>
    <row r="232" spans="1:17">
      <c r="A232" s="738"/>
      <c r="B232" s="738">
        <v>2</v>
      </c>
      <c r="C232" s="722" t="s">
        <v>1094</v>
      </c>
      <c r="D232" s="723" t="s">
        <v>16</v>
      </c>
      <c r="E232" s="721" t="s">
        <v>221</v>
      </c>
      <c r="F232" s="721" t="s">
        <v>524</v>
      </c>
      <c r="G232" s="794">
        <v>22477</v>
      </c>
      <c r="H232" s="724">
        <f t="shared" ca="1" si="3"/>
        <v>58</v>
      </c>
      <c r="I232" s="725" t="s">
        <v>1403</v>
      </c>
      <c r="J232" s="721" t="s">
        <v>223</v>
      </c>
      <c r="K232" s="721" t="s">
        <v>470</v>
      </c>
      <c r="L232" s="726"/>
      <c r="M232" s="726" t="s">
        <v>6426</v>
      </c>
      <c r="N232" s="722" t="s">
        <v>829</v>
      </c>
      <c r="O232" s="721" t="s">
        <v>245</v>
      </c>
      <c r="P232" s="722" t="s">
        <v>1093</v>
      </c>
      <c r="Q232" s="722" t="s">
        <v>1092</v>
      </c>
    </row>
    <row r="233" spans="1:17">
      <c r="A233" s="738"/>
      <c r="B233" s="738">
        <v>3</v>
      </c>
      <c r="C233" s="722" t="s">
        <v>1102</v>
      </c>
      <c r="D233" s="723" t="s">
        <v>23</v>
      </c>
      <c r="E233" s="721" t="s">
        <v>254</v>
      </c>
      <c r="F233" s="721" t="s">
        <v>1103</v>
      </c>
      <c r="G233" s="794">
        <v>35304</v>
      </c>
      <c r="H233" s="724">
        <f t="shared" ca="1" si="3"/>
        <v>23</v>
      </c>
      <c r="I233" s="725" t="s">
        <v>1403</v>
      </c>
      <c r="J233" s="721" t="s">
        <v>785</v>
      </c>
      <c r="K233" s="721" t="s">
        <v>1104</v>
      </c>
      <c r="L233" s="726"/>
      <c r="M233" s="726" t="s">
        <v>6426</v>
      </c>
      <c r="N233" s="722" t="s">
        <v>829</v>
      </c>
      <c r="O233" s="721" t="s">
        <v>255</v>
      </c>
      <c r="P233" s="727" t="s">
        <v>1101</v>
      </c>
      <c r="Q233" s="722" t="s">
        <v>1092</v>
      </c>
    </row>
    <row r="234" spans="1:17">
      <c r="A234" s="738">
        <v>24</v>
      </c>
      <c r="B234" s="738">
        <v>1</v>
      </c>
      <c r="C234" s="722" t="s">
        <v>1060</v>
      </c>
      <c r="D234" s="723" t="s">
        <v>23</v>
      </c>
      <c r="E234" s="721" t="s">
        <v>221</v>
      </c>
      <c r="F234" s="721" t="s">
        <v>467</v>
      </c>
      <c r="G234" s="794">
        <v>20548</v>
      </c>
      <c r="H234" s="724">
        <f t="shared" ca="1" si="3"/>
        <v>64</v>
      </c>
      <c r="I234" s="725" t="s">
        <v>1403</v>
      </c>
      <c r="J234" s="721" t="s">
        <v>256</v>
      </c>
      <c r="K234" s="721" t="s">
        <v>283</v>
      </c>
      <c r="L234" s="726"/>
      <c r="M234" s="726" t="s">
        <v>6426</v>
      </c>
      <c r="N234" s="722" t="s">
        <v>829</v>
      </c>
      <c r="O234" s="721" t="s">
        <v>222</v>
      </c>
      <c r="P234" s="722" t="s">
        <v>1105</v>
      </c>
      <c r="Q234" s="722" t="s">
        <v>1108</v>
      </c>
    </row>
    <row r="235" spans="1:17">
      <c r="A235" s="738"/>
      <c r="B235" s="738">
        <v>2</v>
      </c>
      <c r="C235" s="722" t="s">
        <v>1110</v>
      </c>
      <c r="D235" s="723" t="s">
        <v>16</v>
      </c>
      <c r="E235" s="721" t="s">
        <v>221</v>
      </c>
      <c r="F235" s="721" t="s">
        <v>467</v>
      </c>
      <c r="G235" s="794">
        <v>21317</v>
      </c>
      <c r="H235" s="724">
        <f t="shared" ca="1" si="3"/>
        <v>61</v>
      </c>
      <c r="I235" s="725" t="s">
        <v>1403</v>
      </c>
      <c r="J235" s="721" t="s">
        <v>256</v>
      </c>
      <c r="K235" s="721" t="s">
        <v>246</v>
      </c>
      <c r="L235" s="726"/>
      <c r="M235" s="726" t="s">
        <v>6426</v>
      </c>
      <c r="N235" s="722" t="s">
        <v>829</v>
      </c>
      <c r="O235" s="721" t="s">
        <v>245</v>
      </c>
      <c r="P235" s="722" t="s">
        <v>1109</v>
      </c>
      <c r="Q235" s="722" t="s">
        <v>1108</v>
      </c>
    </row>
    <row r="236" spans="1:17">
      <c r="A236" s="738">
        <v>25</v>
      </c>
      <c r="B236" s="738">
        <v>1</v>
      </c>
      <c r="C236" s="722" t="s">
        <v>1114</v>
      </c>
      <c r="D236" s="723" t="s">
        <v>23</v>
      </c>
      <c r="E236" s="721" t="s">
        <v>221</v>
      </c>
      <c r="F236" s="721" t="s">
        <v>244</v>
      </c>
      <c r="G236" s="794">
        <v>31757</v>
      </c>
      <c r="H236" s="724">
        <f t="shared" ca="1" si="3"/>
        <v>33</v>
      </c>
      <c r="I236" s="725" t="s">
        <v>1403</v>
      </c>
      <c r="J236" s="721" t="s">
        <v>289</v>
      </c>
      <c r="K236" s="721" t="s">
        <v>674</v>
      </c>
      <c r="L236" s="726"/>
      <c r="M236" s="726" t="s">
        <v>6426</v>
      </c>
      <c r="N236" s="722" t="s">
        <v>829</v>
      </c>
      <c r="O236" s="721" t="s">
        <v>222</v>
      </c>
      <c r="P236" s="722" t="s">
        <v>1113</v>
      </c>
      <c r="Q236" s="734" t="s">
        <v>1115</v>
      </c>
    </row>
    <row r="237" spans="1:17">
      <c r="A237" s="738"/>
      <c r="B237" s="738">
        <v>2</v>
      </c>
      <c r="C237" s="722" t="s">
        <v>1117</v>
      </c>
      <c r="D237" s="723" t="s">
        <v>16</v>
      </c>
      <c r="E237" s="721" t="s">
        <v>221</v>
      </c>
      <c r="F237" s="721" t="s">
        <v>288</v>
      </c>
      <c r="G237" s="794">
        <v>34531</v>
      </c>
      <c r="H237" s="724">
        <f t="shared" ca="1" si="3"/>
        <v>25</v>
      </c>
      <c r="I237" s="725" t="s">
        <v>1403</v>
      </c>
      <c r="J237" s="721" t="s">
        <v>256</v>
      </c>
      <c r="K237" s="721" t="s">
        <v>246</v>
      </c>
      <c r="L237" s="726"/>
      <c r="M237" s="726" t="s">
        <v>6426</v>
      </c>
      <c r="N237" s="722" t="s">
        <v>829</v>
      </c>
      <c r="O237" s="721" t="s">
        <v>245</v>
      </c>
      <c r="P237" s="722" t="s">
        <v>1116</v>
      </c>
      <c r="Q237" s="734" t="s">
        <v>1115</v>
      </c>
    </row>
    <row r="238" spans="1:17">
      <c r="A238" s="738"/>
      <c r="B238" s="738">
        <v>3</v>
      </c>
      <c r="C238" s="722" t="s">
        <v>1118</v>
      </c>
      <c r="D238" s="723" t="s">
        <v>16</v>
      </c>
      <c r="E238" s="721" t="s">
        <v>254</v>
      </c>
      <c r="F238" s="721" t="s">
        <v>230</v>
      </c>
      <c r="G238" s="794">
        <v>40627</v>
      </c>
      <c r="H238" s="724">
        <f t="shared" ca="1" si="3"/>
        <v>9</v>
      </c>
      <c r="I238" s="725" t="s">
        <v>1403</v>
      </c>
      <c r="J238" s="721" t="s">
        <v>265</v>
      </c>
      <c r="K238" s="721" t="s">
        <v>270</v>
      </c>
      <c r="L238" s="726"/>
      <c r="M238" s="726" t="s">
        <v>6426</v>
      </c>
      <c r="N238" s="722" t="s">
        <v>829</v>
      </c>
      <c r="O238" s="721" t="s">
        <v>255</v>
      </c>
      <c r="P238" s="722"/>
      <c r="Q238" s="734" t="s">
        <v>1115</v>
      </c>
    </row>
    <row r="239" spans="1:17">
      <c r="A239" s="738">
        <v>26</v>
      </c>
      <c r="B239" s="738">
        <v>1</v>
      </c>
      <c r="C239" s="722" t="s">
        <v>1120</v>
      </c>
      <c r="D239" s="723" t="s">
        <v>23</v>
      </c>
      <c r="E239" s="721" t="s">
        <v>221</v>
      </c>
      <c r="F239" s="721" t="s">
        <v>414</v>
      </c>
      <c r="G239" s="794">
        <v>31281</v>
      </c>
      <c r="H239" s="724">
        <f t="shared" ca="1" si="3"/>
        <v>34</v>
      </c>
      <c r="I239" s="725" t="s">
        <v>1403</v>
      </c>
      <c r="J239" s="721" t="s">
        <v>289</v>
      </c>
      <c r="K239" s="721" t="s">
        <v>674</v>
      </c>
      <c r="L239" s="726"/>
      <c r="M239" s="726" t="s">
        <v>6426</v>
      </c>
      <c r="N239" s="722" t="s">
        <v>829</v>
      </c>
      <c r="O239" s="721" t="s">
        <v>222</v>
      </c>
      <c r="P239" s="722" t="s">
        <v>1119</v>
      </c>
      <c r="Q239" s="734" t="s">
        <v>1121</v>
      </c>
    </row>
    <row r="240" spans="1:17">
      <c r="A240" s="738"/>
      <c r="B240" s="738">
        <v>2</v>
      </c>
      <c r="C240" s="722" t="s">
        <v>1123</v>
      </c>
      <c r="D240" s="723" t="s">
        <v>16</v>
      </c>
      <c r="E240" s="721" t="s">
        <v>221</v>
      </c>
      <c r="F240" s="721" t="s">
        <v>219</v>
      </c>
      <c r="G240" s="794">
        <v>33812</v>
      </c>
      <c r="H240" s="724">
        <f t="shared" ca="1" si="3"/>
        <v>27</v>
      </c>
      <c r="I240" s="725" t="s">
        <v>1403</v>
      </c>
      <c r="J240" s="721" t="s">
        <v>256</v>
      </c>
      <c r="K240" s="721" t="s">
        <v>246</v>
      </c>
      <c r="L240" s="726"/>
      <c r="M240" s="726" t="s">
        <v>6426</v>
      </c>
      <c r="N240" s="722" t="s">
        <v>829</v>
      </c>
      <c r="O240" s="721" t="s">
        <v>245</v>
      </c>
      <c r="P240" s="722" t="s">
        <v>1122</v>
      </c>
      <c r="Q240" s="734" t="s">
        <v>1121</v>
      </c>
    </row>
    <row r="241" spans="1:17">
      <c r="A241" s="738"/>
      <c r="B241" s="738">
        <v>3</v>
      </c>
      <c r="C241" s="722" t="s">
        <v>1125</v>
      </c>
      <c r="D241" s="723" t="s">
        <v>23</v>
      </c>
      <c r="E241" s="721" t="s">
        <v>254</v>
      </c>
      <c r="F241" s="721" t="s">
        <v>229</v>
      </c>
      <c r="G241" s="794">
        <v>40152</v>
      </c>
      <c r="H241" s="724">
        <f t="shared" ca="1" si="3"/>
        <v>10</v>
      </c>
      <c r="I241" s="725" t="s">
        <v>1403</v>
      </c>
      <c r="J241" s="721" t="s">
        <v>265</v>
      </c>
      <c r="K241" s="721" t="s">
        <v>270</v>
      </c>
      <c r="L241" s="726"/>
      <c r="M241" s="726" t="s">
        <v>6426</v>
      </c>
      <c r="N241" s="722" t="s">
        <v>829</v>
      </c>
      <c r="O241" s="721" t="s">
        <v>255</v>
      </c>
      <c r="P241" s="734" t="s">
        <v>1124</v>
      </c>
      <c r="Q241" s="734" t="s">
        <v>1121</v>
      </c>
    </row>
    <row r="242" spans="1:17">
      <c r="A242" s="738">
        <v>27</v>
      </c>
      <c r="B242" s="738">
        <v>1</v>
      </c>
      <c r="C242" s="722" t="s">
        <v>1127</v>
      </c>
      <c r="D242" s="723" t="s">
        <v>23</v>
      </c>
      <c r="E242" s="721" t="s">
        <v>221</v>
      </c>
      <c r="F242" s="721" t="s">
        <v>414</v>
      </c>
      <c r="G242" s="794">
        <v>31377</v>
      </c>
      <c r="H242" s="724">
        <f t="shared" ca="1" si="3"/>
        <v>34</v>
      </c>
      <c r="I242" s="725" t="s">
        <v>1403</v>
      </c>
      <c r="J242" s="721" t="s">
        <v>289</v>
      </c>
      <c r="K242" s="721" t="s">
        <v>283</v>
      </c>
      <c r="L242" s="726"/>
      <c r="M242" s="726" t="s">
        <v>6426</v>
      </c>
      <c r="N242" s="722" t="s">
        <v>829</v>
      </c>
      <c r="O242" s="721" t="s">
        <v>222</v>
      </c>
      <c r="P242" s="722" t="s">
        <v>1126</v>
      </c>
      <c r="Q242" s="722" t="s">
        <v>997</v>
      </c>
    </row>
    <row r="243" spans="1:17">
      <c r="A243" s="738"/>
      <c r="B243" s="738">
        <v>2</v>
      </c>
      <c r="C243" s="722" t="s">
        <v>1129</v>
      </c>
      <c r="D243" s="723" t="s">
        <v>16</v>
      </c>
      <c r="E243" s="721" t="s">
        <v>221</v>
      </c>
      <c r="F243" s="721" t="s">
        <v>414</v>
      </c>
      <c r="G243" s="794">
        <v>32505</v>
      </c>
      <c r="H243" s="724">
        <f t="shared" ca="1" si="3"/>
        <v>31</v>
      </c>
      <c r="I243" s="725" t="s">
        <v>1403</v>
      </c>
      <c r="J243" s="721" t="s">
        <v>289</v>
      </c>
      <c r="K243" s="721" t="s">
        <v>246</v>
      </c>
      <c r="L243" s="726"/>
      <c r="M243" s="726" t="s">
        <v>6426</v>
      </c>
      <c r="N243" s="722" t="s">
        <v>829</v>
      </c>
      <c r="O243" s="721" t="s">
        <v>245</v>
      </c>
      <c r="P243" s="734" t="s">
        <v>1128</v>
      </c>
      <c r="Q243" s="722" t="s">
        <v>997</v>
      </c>
    </row>
    <row r="244" spans="1:17">
      <c r="A244" s="738"/>
      <c r="B244" s="738">
        <v>3</v>
      </c>
      <c r="C244" s="722" t="s">
        <v>1133</v>
      </c>
      <c r="D244" s="723" t="s">
        <v>16</v>
      </c>
      <c r="E244" s="721" t="s">
        <v>254</v>
      </c>
      <c r="F244" s="721" t="s">
        <v>230</v>
      </c>
      <c r="G244" s="794">
        <v>39525</v>
      </c>
      <c r="H244" s="724">
        <f t="shared" ca="1" si="3"/>
        <v>12</v>
      </c>
      <c r="I244" s="725" t="s">
        <v>1403</v>
      </c>
      <c r="J244" s="721" t="s">
        <v>369</v>
      </c>
      <c r="K244" s="721" t="s">
        <v>270</v>
      </c>
      <c r="L244" s="726"/>
      <c r="M244" s="726" t="s">
        <v>6426</v>
      </c>
      <c r="N244" s="722" t="s">
        <v>829</v>
      </c>
      <c r="O244" s="721" t="s">
        <v>255</v>
      </c>
      <c r="P244" s="734" t="s">
        <v>1132</v>
      </c>
      <c r="Q244" s="722" t="s">
        <v>997</v>
      </c>
    </row>
    <row r="245" spans="1:17">
      <c r="A245" s="738">
        <v>28</v>
      </c>
      <c r="B245" s="738">
        <v>1</v>
      </c>
      <c r="C245" s="722" t="s">
        <v>7016</v>
      </c>
      <c r="D245" s="723" t="s">
        <v>23</v>
      </c>
      <c r="E245" s="721" t="s">
        <v>221</v>
      </c>
      <c r="F245" s="721" t="s">
        <v>22</v>
      </c>
      <c r="G245" s="794"/>
      <c r="H245" s="724">
        <f t="shared" ca="1" si="3"/>
        <v>120</v>
      </c>
      <c r="I245" s="725" t="s">
        <v>1403</v>
      </c>
      <c r="J245" s="721" t="s">
        <v>289</v>
      </c>
      <c r="K245" s="721" t="s">
        <v>283</v>
      </c>
      <c r="L245" s="726"/>
      <c r="M245" s="726" t="s">
        <v>6426</v>
      </c>
      <c r="N245" s="722" t="s">
        <v>829</v>
      </c>
      <c r="O245" s="721" t="s">
        <v>222</v>
      </c>
      <c r="P245" s="722"/>
      <c r="Q245" s="734"/>
    </row>
    <row r="246" spans="1:17">
      <c r="A246" s="738"/>
      <c r="B246" s="738">
        <v>2</v>
      </c>
      <c r="C246" s="722" t="s">
        <v>7017</v>
      </c>
      <c r="D246" s="723" t="s">
        <v>16</v>
      </c>
      <c r="E246" s="721" t="s">
        <v>221</v>
      </c>
      <c r="F246" s="721" t="s">
        <v>1100</v>
      </c>
      <c r="G246" s="794"/>
      <c r="H246" s="724">
        <f t="shared" ca="1" si="3"/>
        <v>120</v>
      </c>
      <c r="I246" s="725" t="s">
        <v>1403</v>
      </c>
      <c r="J246" s="721" t="s">
        <v>289</v>
      </c>
      <c r="K246" s="721" t="s">
        <v>246</v>
      </c>
      <c r="L246" s="726"/>
      <c r="M246" s="726" t="s">
        <v>6426</v>
      </c>
      <c r="N246" s="722" t="s">
        <v>829</v>
      </c>
      <c r="O246" s="721" t="s">
        <v>245</v>
      </c>
      <c r="P246" s="722"/>
      <c r="Q246" s="734"/>
    </row>
    <row r="247" spans="1:17">
      <c r="A247" s="738"/>
      <c r="B247" s="738">
        <v>3</v>
      </c>
      <c r="C247" s="722" t="s">
        <v>7018</v>
      </c>
      <c r="D247" s="723" t="s">
        <v>16</v>
      </c>
      <c r="E247" s="721" t="s">
        <v>254</v>
      </c>
      <c r="F247" s="721" t="s">
        <v>22</v>
      </c>
      <c r="G247" s="794"/>
      <c r="H247" s="724">
        <f t="shared" ca="1" si="3"/>
        <v>120</v>
      </c>
      <c r="I247" s="725" t="s">
        <v>1403</v>
      </c>
      <c r="J247" s="721" t="s">
        <v>265</v>
      </c>
      <c r="K247" s="721" t="s">
        <v>270</v>
      </c>
      <c r="L247" s="726"/>
      <c r="M247" s="726" t="s">
        <v>6426</v>
      </c>
      <c r="N247" s="722" t="s">
        <v>829</v>
      </c>
      <c r="O247" s="721" t="s">
        <v>255</v>
      </c>
      <c r="P247" s="722"/>
      <c r="Q247" s="734"/>
    </row>
    <row r="248" spans="1:17">
      <c r="A248" s="738">
        <v>29</v>
      </c>
      <c r="B248" s="738">
        <v>1</v>
      </c>
      <c r="C248" s="722" t="s">
        <v>1146</v>
      </c>
      <c r="D248" s="723" t="s">
        <v>23</v>
      </c>
      <c r="E248" s="721" t="s">
        <v>221</v>
      </c>
      <c r="F248" s="721" t="s">
        <v>337</v>
      </c>
      <c r="G248" s="794">
        <v>16591</v>
      </c>
      <c r="H248" s="724">
        <f t="shared" ca="1" si="3"/>
        <v>74</v>
      </c>
      <c r="I248" s="725" t="s">
        <v>1403</v>
      </c>
      <c r="J248" s="721" t="s">
        <v>256</v>
      </c>
      <c r="K248" s="721" t="s">
        <v>283</v>
      </c>
      <c r="L248" s="726"/>
      <c r="M248" s="726" t="s">
        <v>6426</v>
      </c>
      <c r="N248" s="722" t="s">
        <v>829</v>
      </c>
      <c r="O248" s="721" t="s">
        <v>222</v>
      </c>
      <c r="P248" s="736" t="s">
        <v>1145</v>
      </c>
      <c r="Q248" s="734" t="s">
        <v>1148</v>
      </c>
    </row>
    <row r="249" spans="1:17">
      <c r="A249" s="738"/>
      <c r="B249" s="738">
        <v>2</v>
      </c>
      <c r="C249" s="722" t="s">
        <v>1150</v>
      </c>
      <c r="D249" s="723" t="s">
        <v>16</v>
      </c>
      <c r="E249" s="721" t="s">
        <v>221</v>
      </c>
      <c r="F249" s="721" t="s">
        <v>877</v>
      </c>
      <c r="G249" s="794">
        <v>28620</v>
      </c>
      <c r="H249" s="724">
        <f t="shared" ca="1" si="3"/>
        <v>41</v>
      </c>
      <c r="I249" s="725" t="s">
        <v>1403</v>
      </c>
      <c r="J249" s="721" t="s">
        <v>256</v>
      </c>
      <c r="K249" s="721" t="s">
        <v>246</v>
      </c>
      <c r="L249" s="726"/>
      <c r="M249" s="726" t="s">
        <v>6426</v>
      </c>
      <c r="N249" s="722" t="s">
        <v>829</v>
      </c>
      <c r="O249" s="721" t="s">
        <v>245</v>
      </c>
      <c r="P249" s="736" t="s">
        <v>1149</v>
      </c>
      <c r="Q249" s="734" t="s">
        <v>1148</v>
      </c>
    </row>
    <row r="250" spans="1:17">
      <c r="A250" s="738"/>
      <c r="B250" s="738">
        <v>3</v>
      </c>
      <c r="C250" s="722" t="s">
        <v>1152</v>
      </c>
      <c r="D250" s="723" t="s">
        <v>23</v>
      </c>
      <c r="E250" s="721" t="s">
        <v>254</v>
      </c>
      <c r="F250" s="721" t="s">
        <v>244</v>
      </c>
      <c r="G250" s="794">
        <v>35200</v>
      </c>
      <c r="H250" s="724">
        <f t="shared" ca="1" si="3"/>
        <v>23</v>
      </c>
      <c r="I250" s="725" t="s">
        <v>1403</v>
      </c>
      <c r="J250" s="721" t="s">
        <v>289</v>
      </c>
      <c r="K250" s="721" t="s">
        <v>266</v>
      </c>
      <c r="L250" s="726"/>
      <c r="M250" s="726" t="s">
        <v>6426</v>
      </c>
      <c r="N250" s="722" t="s">
        <v>829</v>
      </c>
      <c r="O250" s="721" t="s">
        <v>255</v>
      </c>
      <c r="P250" s="741" t="s">
        <v>1151</v>
      </c>
      <c r="Q250" s="734" t="s">
        <v>1148</v>
      </c>
    </row>
    <row r="251" spans="1:17">
      <c r="A251" s="738">
        <v>30</v>
      </c>
      <c r="B251" s="738">
        <v>1</v>
      </c>
      <c r="C251" s="722" t="s">
        <v>108</v>
      </c>
      <c r="D251" s="723" t="s">
        <v>23</v>
      </c>
      <c r="E251" s="721" t="s">
        <v>221</v>
      </c>
      <c r="F251" s="721" t="s">
        <v>1154</v>
      </c>
      <c r="G251" s="794">
        <v>27399</v>
      </c>
      <c r="H251" s="724">
        <f t="shared" ca="1" si="3"/>
        <v>45</v>
      </c>
      <c r="I251" s="725" t="s">
        <v>1403</v>
      </c>
      <c r="J251" s="721" t="s">
        <v>289</v>
      </c>
      <c r="K251" s="721" t="s">
        <v>283</v>
      </c>
      <c r="L251" s="726"/>
      <c r="M251" s="726" t="s">
        <v>6426</v>
      </c>
      <c r="N251" s="722" t="s">
        <v>829</v>
      </c>
      <c r="O251" s="721" t="s">
        <v>222</v>
      </c>
      <c r="P251" s="736" t="s">
        <v>1153</v>
      </c>
      <c r="Q251" s="734" t="s">
        <v>1157</v>
      </c>
    </row>
    <row r="252" spans="1:17">
      <c r="A252" s="738"/>
      <c r="B252" s="738">
        <v>2</v>
      </c>
      <c r="C252" s="722" t="s">
        <v>1159</v>
      </c>
      <c r="D252" s="723" t="s">
        <v>16</v>
      </c>
      <c r="E252" s="721" t="s">
        <v>221</v>
      </c>
      <c r="F252" s="721" t="s">
        <v>1154</v>
      </c>
      <c r="G252" s="794">
        <v>28591</v>
      </c>
      <c r="H252" s="724">
        <f t="shared" ca="1" si="3"/>
        <v>41</v>
      </c>
      <c r="I252" s="725" t="s">
        <v>1403</v>
      </c>
      <c r="J252" s="721" t="s">
        <v>289</v>
      </c>
      <c r="K252" s="721" t="s">
        <v>246</v>
      </c>
      <c r="L252" s="726"/>
      <c r="M252" s="726" t="s">
        <v>6426</v>
      </c>
      <c r="N252" s="722" t="s">
        <v>829</v>
      </c>
      <c r="O252" s="721" t="s">
        <v>245</v>
      </c>
      <c r="P252" s="736" t="s">
        <v>1158</v>
      </c>
      <c r="Q252" s="734" t="s">
        <v>1157</v>
      </c>
    </row>
    <row r="253" spans="1:17">
      <c r="A253" s="738"/>
      <c r="B253" s="738">
        <v>3</v>
      </c>
      <c r="C253" s="722" t="s">
        <v>1163</v>
      </c>
      <c r="D253" s="723" t="s">
        <v>16</v>
      </c>
      <c r="E253" s="721" t="s">
        <v>254</v>
      </c>
      <c r="F253" s="721" t="s">
        <v>1154</v>
      </c>
      <c r="G253" s="794">
        <v>36179</v>
      </c>
      <c r="H253" s="724">
        <f t="shared" ca="1" si="3"/>
        <v>21</v>
      </c>
      <c r="I253" s="725" t="s">
        <v>1403</v>
      </c>
      <c r="J253" s="721" t="s">
        <v>289</v>
      </c>
      <c r="K253" s="721" t="s">
        <v>266</v>
      </c>
      <c r="L253" s="726"/>
      <c r="M253" s="726" t="s">
        <v>6426</v>
      </c>
      <c r="N253" s="722" t="s">
        <v>829</v>
      </c>
      <c r="O253" s="721" t="s">
        <v>255</v>
      </c>
      <c r="P253" s="736" t="s">
        <v>1162</v>
      </c>
      <c r="Q253" s="734" t="s">
        <v>1157</v>
      </c>
    </row>
    <row r="254" spans="1:17">
      <c r="A254" s="738"/>
      <c r="B254" s="738">
        <v>4</v>
      </c>
      <c r="C254" s="722" t="s">
        <v>1165</v>
      </c>
      <c r="D254" s="723" t="s">
        <v>16</v>
      </c>
      <c r="E254" s="721" t="s">
        <v>254</v>
      </c>
      <c r="F254" s="721" t="s">
        <v>1154</v>
      </c>
      <c r="G254" s="794">
        <v>38536</v>
      </c>
      <c r="H254" s="724">
        <f t="shared" ca="1" si="3"/>
        <v>14</v>
      </c>
      <c r="I254" s="725" t="s">
        <v>1403</v>
      </c>
      <c r="J254" s="721" t="s">
        <v>369</v>
      </c>
      <c r="K254" s="721" t="s">
        <v>266</v>
      </c>
      <c r="L254" s="726"/>
      <c r="M254" s="726" t="s">
        <v>6426</v>
      </c>
      <c r="N254" s="722" t="s">
        <v>829</v>
      </c>
      <c r="O254" s="721" t="s">
        <v>255</v>
      </c>
      <c r="P254" s="736" t="s">
        <v>1164</v>
      </c>
      <c r="Q254" s="734" t="s">
        <v>1157</v>
      </c>
    </row>
    <row r="255" spans="1:17">
      <c r="A255" s="738"/>
      <c r="B255" s="738">
        <v>5</v>
      </c>
      <c r="C255" s="722" t="s">
        <v>1167</v>
      </c>
      <c r="D255" s="723" t="s">
        <v>23</v>
      </c>
      <c r="E255" s="721" t="s">
        <v>254</v>
      </c>
      <c r="F255" s="721" t="s">
        <v>1154</v>
      </c>
      <c r="G255" s="794">
        <v>39816</v>
      </c>
      <c r="H255" s="724">
        <f t="shared" ca="1" si="3"/>
        <v>11</v>
      </c>
      <c r="I255" s="725" t="s">
        <v>1403</v>
      </c>
      <c r="J255" s="721" t="s">
        <v>369</v>
      </c>
      <c r="K255" s="721" t="s">
        <v>266</v>
      </c>
      <c r="L255" s="726"/>
      <c r="M255" s="726" t="s">
        <v>6426</v>
      </c>
      <c r="N255" s="722" t="s">
        <v>829</v>
      </c>
      <c r="O255" s="721" t="s">
        <v>255</v>
      </c>
      <c r="P255" s="736" t="s">
        <v>1166</v>
      </c>
      <c r="Q255" s="734" t="s">
        <v>1157</v>
      </c>
    </row>
    <row r="256" spans="1:17">
      <c r="A256" s="738"/>
      <c r="B256" s="738">
        <v>6</v>
      </c>
      <c r="C256" s="722" t="s">
        <v>1169</v>
      </c>
      <c r="D256" s="723" t="s">
        <v>16</v>
      </c>
      <c r="E256" s="721" t="s">
        <v>254</v>
      </c>
      <c r="F256" s="721" t="s">
        <v>229</v>
      </c>
      <c r="G256" s="794">
        <v>42458</v>
      </c>
      <c r="H256" s="724">
        <f t="shared" ca="1" si="3"/>
        <v>4</v>
      </c>
      <c r="I256" s="725" t="s">
        <v>1403</v>
      </c>
      <c r="J256" s="721" t="s">
        <v>265</v>
      </c>
      <c r="K256" s="721" t="s">
        <v>270</v>
      </c>
      <c r="L256" s="726"/>
      <c r="M256" s="726" t="s">
        <v>6426</v>
      </c>
      <c r="N256" s="722" t="s">
        <v>829</v>
      </c>
      <c r="O256" s="721" t="s">
        <v>255</v>
      </c>
      <c r="P256" s="736" t="s">
        <v>1168</v>
      </c>
      <c r="Q256" s="734" t="s">
        <v>1157</v>
      </c>
    </row>
    <row r="257" spans="1:18">
      <c r="A257" s="738"/>
      <c r="B257" s="738">
        <v>7</v>
      </c>
      <c r="C257" s="722" t="s">
        <v>7015</v>
      </c>
      <c r="D257" s="723" t="s">
        <v>23</v>
      </c>
      <c r="E257" s="721" t="s">
        <v>254</v>
      </c>
      <c r="F257" s="721" t="s">
        <v>229</v>
      </c>
      <c r="G257" s="794">
        <v>43275</v>
      </c>
      <c r="H257" s="724">
        <f t="shared" ca="1" si="3"/>
        <v>1</v>
      </c>
      <c r="I257" s="725" t="s">
        <v>1403</v>
      </c>
      <c r="J257" s="721" t="s">
        <v>265</v>
      </c>
      <c r="K257" s="721" t="s">
        <v>270</v>
      </c>
      <c r="L257" s="726"/>
      <c r="M257" s="726" t="s">
        <v>6426</v>
      </c>
      <c r="N257" s="722" t="s">
        <v>829</v>
      </c>
      <c r="O257" s="721" t="s">
        <v>255</v>
      </c>
      <c r="P257" s="736"/>
      <c r="Q257" s="734" t="s">
        <v>1157</v>
      </c>
    </row>
    <row r="258" spans="1:18">
      <c r="A258" s="738"/>
      <c r="B258" s="738">
        <v>8</v>
      </c>
      <c r="C258" s="722" t="s">
        <v>1155</v>
      </c>
      <c r="D258" s="723" t="s">
        <v>16</v>
      </c>
      <c r="E258" s="721" t="s">
        <v>221</v>
      </c>
      <c r="F258" s="721" t="s">
        <v>1154</v>
      </c>
      <c r="G258" s="794">
        <v>9132</v>
      </c>
      <c r="H258" s="724">
        <f t="shared" ca="1" si="3"/>
        <v>95</v>
      </c>
      <c r="I258" s="725" t="s">
        <v>1403</v>
      </c>
      <c r="J258" s="721" t="s">
        <v>256</v>
      </c>
      <c r="K258" s="721" t="s">
        <v>270</v>
      </c>
      <c r="L258" s="726"/>
      <c r="M258" s="726" t="s">
        <v>6426</v>
      </c>
      <c r="N258" s="722" t="s">
        <v>829</v>
      </c>
      <c r="O258" s="721" t="s">
        <v>327</v>
      </c>
      <c r="P258" s="734"/>
      <c r="Q258" s="734" t="s">
        <v>1157</v>
      </c>
    </row>
    <row r="259" spans="1:18">
      <c r="A259" s="738">
        <v>31</v>
      </c>
      <c r="B259" s="738">
        <v>1</v>
      </c>
      <c r="C259" s="722" t="s">
        <v>1171</v>
      </c>
      <c r="D259" s="723" t="s">
        <v>23</v>
      </c>
      <c r="E259" s="721" t="s">
        <v>221</v>
      </c>
      <c r="F259" s="721" t="s">
        <v>244</v>
      </c>
      <c r="G259" s="794">
        <v>27223</v>
      </c>
      <c r="H259" s="724">
        <f t="shared" ref="H259:H322" ca="1" si="4">DATEDIF(G259,TODAY(),"Y")</f>
        <v>45</v>
      </c>
      <c r="I259" s="725" t="s">
        <v>1403</v>
      </c>
      <c r="J259" s="721" t="s">
        <v>223</v>
      </c>
      <c r="K259" s="721" t="s">
        <v>1172</v>
      </c>
      <c r="L259" s="726"/>
      <c r="M259" s="726" t="s">
        <v>6426</v>
      </c>
      <c r="N259" s="722" t="s">
        <v>829</v>
      </c>
      <c r="O259" s="721" t="s">
        <v>222</v>
      </c>
      <c r="P259" s="736" t="s">
        <v>1170</v>
      </c>
      <c r="Q259" s="734" t="s">
        <v>1175</v>
      </c>
    </row>
    <row r="260" spans="1:18">
      <c r="A260" s="738">
        <v>32</v>
      </c>
      <c r="B260" s="738">
        <v>1</v>
      </c>
      <c r="C260" s="722" t="s">
        <v>1177</v>
      </c>
      <c r="D260" s="723" t="s">
        <v>23</v>
      </c>
      <c r="E260" s="721" t="s">
        <v>221</v>
      </c>
      <c r="F260" s="721" t="s">
        <v>1178</v>
      </c>
      <c r="G260" s="794">
        <v>31379</v>
      </c>
      <c r="H260" s="724">
        <f t="shared" ca="1" si="4"/>
        <v>34</v>
      </c>
      <c r="I260" s="725" t="s">
        <v>1403</v>
      </c>
      <c r="J260" s="721" t="s">
        <v>256</v>
      </c>
      <c r="K260" s="721" t="s">
        <v>1179</v>
      </c>
      <c r="L260" s="726"/>
      <c r="M260" s="726" t="s">
        <v>6426</v>
      </c>
      <c r="N260" s="722" t="s">
        <v>829</v>
      </c>
      <c r="O260" s="721" t="s">
        <v>222</v>
      </c>
      <c r="P260" s="734" t="s">
        <v>1176</v>
      </c>
      <c r="Q260" s="734" t="s">
        <v>1182</v>
      </c>
    </row>
    <row r="261" spans="1:18">
      <c r="A261" s="738"/>
      <c r="B261" s="738">
        <v>2</v>
      </c>
      <c r="C261" s="722" t="s">
        <v>1184</v>
      </c>
      <c r="D261" s="723" t="s">
        <v>16</v>
      </c>
      <c r="E261" s="721" t="s">
        <v>221</v>
      </c>
      <c r="F261" s="721" t="s">
        <v>1185</v>
      </c>
      <c r="G261" s="794">
        <v>29896</v>
      </c>
      <c r="H261" s="724">
        <f t="shared" ca="1" si="4"/>
        <v>38</v>
      </c>
      <c r="I261" s="725" t="s">
        <v>1403</v>
      </c>
      <c r="J261" s="721" t="s">
        <v>289</v>
      </c>
      <c r="K261" s="721" t="s">
        <v>246</v>
      </c>
      <c r="L261" s="726"/>
      <c r="M261" s="726" t="s">
        <v>6426</v>
      </c>
      <c r="N261" s="722" t="s">
        <v>829</v>
      </c>
      <c r="O261" s="721" t="s">
        <v>245</v>
      </c>
      <c r="P261" s="734" t="s">
        <v>1183</v>
      </c>
      <c r="Q261" s="734" t="s">
        <v>1182</v>
      </c>
    </row>
    <row r="262" spans="1:18">
      <c r="A262" s="738"/>
      <c r="B262" s="738">
        <v>3</v>
      </c>
      <c r="C262" s="722" t="s">
        <v>1189</v>
      </c>
      <c r="D262" s="723" t="s">
        <v>16</v>
      </c>
      <c r="E262" s="721" t="s">
        <v>254</v>
      </c>
      <c r="F262" s="721" t="s">
        <v>22</v>
      </c>
      <c r="G262" s="794">
        <v>40458</v>
      </c>
      <c r="H262" s="724">
        <f t="shared" ca="1" si="4"/>
        <v>9</v>
      </c>
      <c r="I262" s="725" t="s">
        <v>1403</v>
      </c>
      <c r="J262" s="721" t="s">
        <v>265</v>
      </c>
      <c r="K262" s="721" t="s">
        <v>270</v>
      </c>
      <c r="L262" s="726"/>
      <c r="M262" s="726" t="s">
        <v>6426</v>
      </c>
      <c r="N262" s="722" t="s">
        <v>829</v>
      </c>
      <c r="O262" s="721" t="s">
        <v>255</v>
      </c>
      <c r="P262" s="734" t="s">
        <v>1188</v>
      </c>
      <c r="Q262" s="734" t="s">
        <v>1182</v>
      </c>
    </row>
    <row r="263" spans="1:18">
      <c r="A263" s="738">
        <v>33</v>
      </c>
      <c r="B263" s="738">
        <v>1</v>
      </c>
      <c r="C263" s="722" t="s">
        <v>1192</v>
      </c>
      <c r="D263" s="723" t="s">
        <v>23</v>
      </c>
      <c r="E263" s="721" t="s">
        <v>221</v>
      </c>
      <c r="F263" s="721" t="s">
        <v>970</v>
      </c>
      <c r="G263" s="794">
        <v>24023</v>
      </c>
      <c r="H263" s="724">
        <f t="shared" ca="1" si="4"/>
        <v>54</v>
      </c>
      <c r="I263" s="725" t="s">
        <v>1403</v>
      </c>
      <c r="J263" s="721" t="s">
        <v>256</v>
      </c>
      <c r="K263" s="721" t="s">
        <v>283</v>
      </c>
      <c r="L263" s="726"/>
      <c r="M263" s="726" t="s">
        <v>6426</v>
      </c>
      <c r="N263" s="722" t="s">
        <v>829</v>
      </c>
      <c r="O263" s="721" t="s">
        <v>222</v>
      </c>
      <c r="P263" s="736" t="s">
        <v>1191</v>
      </c>
      <c r="Q263" s="734" t="s">
        <v>1195</v>
      </c>
    </row>
    <row r="264" spans="1:18">
      <c r="A264" s="738"/>
      <c r="B264" s="738">
        <v>2</v>
      </c>
      <c r="C264" s="722" t="s">
        <v>1197</v>
      </c>
      <c r="D264" s="723" t="s">
        <v>16</v>
      </c>
      <c r="E264" s="721" t="s">
        <v>221</v>
      </c>
      <c r="F264" s="721" t="s">
        <v>1198</v>
      </c>
      <c r="G264" s="794">
        <v>29571</v>
      </c>
      <c r="H264" s="724">
        <f t="shared" ca="1" si="4"/>
        <v>39</v>
      </c>
      <c r="I264" s="725" t="s">
        <v>1403</v>
      </c>
      <c r="J264" s="721" t="s">
        <v>289</v>
      </c>
      <c r="K264" s="721" t="s">
        <v>246</v>
      </c>
      <c r="L264" s="726"/>
      <c r="M264" s="726" t="s">
        <v>6426</v>
      </c>
      <c r="N264" s="722" t="s">
        <v>829</v>
      </c>
      <c r="O264" s="721" t="s">
        <v>245</v>
      </c>
      <c r="P264" s="736" t="s">
        <v>1196</v>
      </c>
      <c r="Q264" s="734" t="s">
        <v>1195</v>
      </c>
    </row>
    <row r="265" spans="1:18">
      <c r="A265" s="738"/>
      <c r="B265" s="738">
        <v>3</v>
      </c>
      <c r="C265" s="722" t="s">
        <v>1201</v>
      </c>
      <c r="D265" s="723" t="s">
        <v>23</v>
      </c>
      <c r="E265" s="721" t="s">
        <v>254</v>
      </c>
      <c r="F265" s="721" t="s">
        <v>1198</v>
      </c>
      <c r="G265" s="794">
        <v>37176</v>
      </c>
      <c r="H265" s="724">
        <f t="shared" ca="1" si="4"/>
        <v>18</v>
      </c>
      <c r="I265" s="725" t="s">
        <v>1403</v>
      </c>
      <c r="J265" s="721" t="s">
        <v>348</v>
      </c>
      <c r="K265" s="721" t="s">
        <v>266</v>
      </c>
      <c r="L265" s="726"/>
      <c r="M265" s="726" t="s">
        <v>6426</v>
      </c>
      <c r="N265" s="722" t="s">
        <v>829</v>
      </c>
      <c r="O265" s="721" t="s">
        <v>255</v>
      </c>
      <c r="P265" s="736" t="s">
        <v>1200</v>
      </c>
      <c r="Q265" s="734" t="s">
        <v>1195</v>
      </c>
    </row>
    <row r="266" spans="1:18">
      <c r="A266" s="738"/>
      <c r="B266" s="738">
        <v>4</v>
      </c>
      <c r="C266" s="722" t="s">
        <v>1204</v>
      </c>
      <c r="D266" s="723" t="s">
        <v>16</v>
      </c>
      <c r="E266" s="721" t="s">
        <v>254</v>
      </c>
      <c r="F266" s="721" t="s">
        <v>22</v>
      </c>
      <c r="G266" s="794">
        <v>38702</v>
      </c>
      <c r="H266" s="724">
        <f t="shared" ca="1" si="4"/>
        <v>14</v>
      </c>
      <c r="I266" s="725" t="s">
        <v>1403</v>
      </c>
      <c r="J266" s="721" t="s">
        <v>369</v>
      </c>
      <c r="K266" s="721" t="s">
        <v>266</v>
      </c>
      <c r="L266" s="726"/>
      <c r="M266" s="726" t="s">
        <v>6426</v>
      </c>
      <c r="N266" s="722" t="s">
        <v>829</v>
      </c>
      <c r="O266" s="721" t="s">
        <v>255</v>
      </c>
      <c r="P266" s="736" t="s">
        <v>1203</v>
      </c>
      <c r="Q266" s="734" t="s">
        <v>1195</v>
      </c>
    </row>
    <row r="267" spans="1:18">
      <c r="A267" s="738">
        <v>34</v>
      </c>
      <c r="B267" s="738">
        <v>1</v>
      </c>
      <c r="C267" s="722" t="s">
        <v>1206</v>
      </c>
      <c r="D267" s="723" t="s">
        <v>23</v>
      </c>
      <c r="E267" s="721" t="s">
        <v>221</v>
      </c>
      <c r="F267" s="721" t="s">
        <v>288</v>
      </c>
      <c r="G267" s="794">
        <v>28962</v>
      </c>
      <c r="H267" s="724">
        <f t="shared" ca="1" si="4"/>
        <v>40</v>
      </c>
      <c r="I267" s="725" t="s">
        <v>1403</v>
      </c>
      <c r="J267" s="721" t="s">
        <v>289</v>
      </c>
      <c r="K267" s="721" t="s">
        <v>674</v>
      </c>
      <c r="L267" s="726"/>
      <c r="M267" s="726" t="s">
        <v>6426</v>
      </c>
      <c r="N267" s="722" t="s">
        <v>829</v>
      </c>
      <c r="O267" s="721" t="s">
        <v>222</v>
      </c>
      <c r="P267" s="734" t="s">
        <v>1205</v>
      </c>
      <c r="Q267" s="734" t="s">
        <v>1209</v>
      </c>
    </row>
    <row r="268" spans="1:18">
      <c r="A268" s="738"/>
      <c r="B268" s="738">
        <v>2</v>
      </c>
      <c r="C268" s="722" t="s">
        <v>1211</v>
      </c>
      <c r="D268" s="723" t="s">
        <v>16</v>
      </c>
      <c r="E268" s="721" t="s">
        <v>221</v>
      </c>
      <c r="F268" s="721" t="s">
        <v>288</v>
      </c>
      <c r="G268" s="794">
        <v>35800</v>
      </c>
      <c r="H268" s="724">
        <f t="shared" ca="1" si="4"/>
        <v>22</v>
      </c>
      <c r="I268" s="725" t="s">
        <v>1403</v>
      </c>
      <c r="J268" s="721" t="s">
        <v>289</v>
      </c>
      <c r="K268" s="721" t="s">
        <v>246</v>
      </c>
      <c r="L268" s="726"/>
      <c r="M268" s="726" t="s">
        <v>6426</v>
      </c>
      <c r="N268" s="722" t="s">
        <v>829</v>
      </c>
      <c r="O268" s="721" t="s">
        <v>245</v>
      </c>
      <c r="P268" s="734" t="s">
        <v>1210</v>
      </c>
      <c r="Q268" s="734" t="s">
        <v>1209</v>
      </c>
    </row>
    <row r="269" spans="1:18">
      <c r="A269" s="738"/>
      <c r="B269" s="738">
        <v>3</v>
      </c>
      <c r="C269" s="722" t="s">
        <v>1214</v>
      </c>
      <c r="D269" s="723" t="s">
        <v>23</v>
      </c>
      <c r="E269" s="721" t="s">
        <v>254</v>
      </c>
      <c r="F269" s="721" t="s">
        <v>22</v>
      </c>
      <c r="G269" s="794">
        <v>40723</v>
      </c>
      <c r="H269" s="724">
        <f t="shared" ca="1" si="4"/>
        <v>8</v>
      </c>
      <c r="I269" s="725" t="s">
        <v>1403</v>
      </c>
      <c r="J269" s="721" t="s">
        <v>265</v>
      </c>
      <c r="K269" s="721" t="s">
        <v>270</v>
      </c>
      <c r="L269" s="726"/>
      <c r="M269" s="726" t="s">
        <v>6426</v>
      </c>
      <c r="N269" s="722" t="s">
        <v>829</v>
      </c>
      <c r="O269" s="721" t="s">
        <v>255</v>
      </c>
      <c r="P269" s="734" t="s">
        <v>1213</v>
      </c>
      <c r="Q269" s="734" t="s">
        <v>1209</v>
      </c>
    </row>
    <row r="270" spans="1:18">
      <c r="A270" s="738"/>
      <c r="B270" s="738">
        <v>4</v>
      </c>
      <c r="C270" s="722"/>
      <c r="D270" s="723" t="s">
        <v>16</v>
      </c>
      <c r="E270" s="721" t="s">
        <v>254</v>
      </c>
      <c r="F270" s="721"/>
      <c r="G270" s="794"/>
      <c r="H270" s="724">
        <f t="shared" ca="1" si="4"/>
        <v>120</v>
      </c>
      <c r="I270" s="725"/>
      <c r="J270" s="721" t="s">
        <v>265</v>
      </c>
      <c r="K270" s="721"/>
      <c r="L270" s="726"/>
      <c r="M270" s="726" t="s">
        <v>6426</v>
      </c>
      <c r="N270" s="722" t="s">
        <v>228</v>
      </c>
      <c r="O270" s="721" t="s">
        <v>255</v>
      </c>
      <c r="P270" s="734"/>
      <c r="Q270" s="734"/>
      <c r="R270" s="817" t="s">
        <v>6964</v>
      </c>
    </row>
    <row r="271" spans="1:18">
      <c r="A271" s="738">
        <v>35</v>
      </c>
      <c r="B271" s="738">
        <v>1</v>
      </c>
      <c r="C271" s="722" t="s">
        <v>1229</v>
      </c>
      <c r="D271" s="723" t="s">
        <v>23</v>
      </c>
      <c r="E271" s="721" t="s">
        <v>221</v>
      </c>
      <c r="F271" s="721" t="s">
        <v>524</v>
      </c>
      <c r="G271" s="794">
        <v>27307</v>
      </c>
      <c r="H271" s="724">
        <f t="shared" ca="1" si="4"/>
        <v>45</v>
      </c>
      <c r="I271" s="725" t="s">
        <v>1403</v>
      </c>
      <c r="J271" s="721" t="s">
        <v>223</v>
      </c>
      <c r="K271" s="721" t="s">
        <v>283</v>
      </c>
      <c r="L271" s="726"/>
      <c r="M271" s="726" t="s">
        <v>6426</v>
      </c>
      <c r="N271" s="722" t="s">
        <v>829</v>
      </c>
      <c r="O271" s="721" t="s">
        <v>222</v>
      </c>
      <c r="P271" s="734" t="s">
        <v>1228</v>
      </c>
      <c r="Q271" s="734" t="s">
        <v>1232</v>
      </c>
    </row>
    <row r="272" spans="1:18">
      <c r="A272" s="738"/>
      <c r="B272" s="738">
        <v>2</v>
      </c>
      <c r="C272" s="722" t="s">
        <v>1234</v>
      </c>
      <c r="D272" s="723" t="s">
        <v>16</v>
      </c>
      <c r="E272" s="721" t="s">
        <v>221</v>
      </c>
      <c r="F272" s="721" t="s">
        <v>524</v>
      </c>
      <c r="G272" s="794">
        <v>29044</v>
      </c>
      <c r="H272" s="724">
        <f t="shared" ca="1" si="4"/>
        <v>40</v>
      </c>
      <c r="I272" s="725" t="s">
        <v>1403</v>
      </c>
      <c r="J272" s="721" t="s">
        <v>256</v>
      </c>
      <c r="K272" s="721" t="s">
        <v>246</v>
      </c>
      <c r="L272" s="726"/>
      <c r="M272" s="726" t="s">
        <v>6426</v>
      </c>
      <c r="N272" s="722" t="s">
        <v>829</v>
      </c>
      <c r="O272" s="721" t="s">
        <v>245</v>
      </c>
      <c r="P272" s="734" t="s">
        <v>1233</v>
      </c>
      <c r="Q272" s="734" t="s">
        <v>1232</v>
      </c>
    </row>
    <row r="273" spans="1:17">
      <c r="A273" s="738"/>
      <c r="B273" s="738">
        <v>3</v>
      </c>
      <c r="C273" s="722" t="s">
        <v>1238</v>
      </c>
      <c r="D273" s="723" t="s">
        <v>23</v>
      </c>
      <c r="E273" s="721" t="s">
        <v>254</v>
      </c>
      <c r="F273" s="721" t="s">
        <v>524</v>
      </c>
      <c r="G273" s="794">
        <v>36585</v>
      </c>
      <c r="H273" s="724">
        <f t="shared" ca="1" si="4"/>
        <v>20</v>
      </c>
      <c r="I273" s="725" t="s">
        <v>1403</v>
      </c>
      <c r="J273" s="721" t="s">
        <v>348</v>
      </c>
      <c r="K273" s="721" t="s">
        <v>266</v>
      </c>
      <c r="L273" s="726"/>
      <c r="M273" s="726" t="s">
        <v>6426</v>
      </c>
      <c r="N273" s="722" t="s">
        <v>829</v>
      </c>
      <c r="O273" s="721" t="s">
        <v>255</v>
      </c>
      <c r="P273" s="734" t="s">
        <v>1237</v>
      </c>
      <c r="Q273" s="734" t="s">
        <v>1232</v>
      </c>
    </row>
    <row r="274" spans="1:17">
      <c r="A274" s="738"/>
      <c r="B274" s="738">
        <v>4</v>
      </c>
      <c r="C274" s="722" t="s">
        <v>1240</v>
      </c>
      <c r="D274" s="723" t="s">
        <v>23</v>
      </c>
      <c r="E274" s="721" t="s">
        <v>254</v>
      </c>
      <c r="F274" s="721" t="s">
        <v>22</v>
      </c>
      <c r="G274" s="794">
        <v>39003</v>
      </c>
      <c r="H274" s="724">
        <f t="shared" ca="1" si="4"/>
        <v>13</v>
      </c>
      <c r="I274" s="725" t="s">
        <v>1403</v>
      </c>
      <c r="J274" s="721" t="s">
        <v>369</v>
      </c>
      <c r="K274" s="721" t="s">
        <v>266</v>
      </c>
      <c r="L274" s="726"/>
      <c r="M274" s="726" t="s">
        <v>6426</v>
      </c>
      <c r="N274" s="722" t="s">
        <v>829</v>
      </c>
      <c r="O274" s="721" t="s">
        <v>255</v>
      </c>
      <c r="P274" s="734" t="s">
        <v>1239</v>
      </c>
      <c r="Q274" s="734" t="s">
        <v>1232</v>
      </c>
    </row>
    <row r="275" spans="1:17">
      <c r="A275" s="738">
        <v>36</v>
      </c>
      <c r="B275" s="738">
        <v>1</v>
      </c>
      <c r="C275" s="732" t="s">
        <v>960</v>
      </c>
      <c r="D275" s="723" t="s">
        <v>23</v>
      </c>
      <c r="E275" s="733" t="s">
        <v>221</v>
      </c>
      <c r="F275" s="733" t="s">
        <v>337</v>
      </c>
      <c r="G275" s="806">
        <v>19234</v>
      </c>
      <c r="H275" s="724">
        <f t="shared" ca="1" si="4"/>
        <v>67</v>
      </c>
      <c r="I275" s="725" t="s">
        <v>1403</v>
      </c>
      <c r="J275" s="733" t="s">
        <v>256</v>
      </c>
      <c r="K275" s="733" t="s">
        <v>283</v>
      </c>
      <c r="L275" s="726"/>
      <c r="M275" s="726" t="s">
        <v>6426</v>
      </c>
      <c r="N275" s="722" t="s">
        <v>829</v>
      </c>
      <c r="O275" s="733" t="s">
        <v>222</v>
      </c>
      <c r="P275" s="732" t="s">
        <v>1241</v>
      </c>
      <c r="Q275" s="732" t="s">
        <v>1244</v>
      </c>
    </row>
    <row r="276" spans="1:17">
      <c r="A276" s="738"/>
      <c r="B276" s="745">
        <v>2</v>
      </c>
      <c r="C276" s="732" t="s">
        <v>1246</v>
      </c>
      <c r="D276" s="723" t="s">
        <v>16</v>
      </c>
      <c r="E276" s="733" t="s">
        <v>221</v>
      </c>
      <c r="F276" s="733" t="s">
        <v>337</v>
      </c>
      <c r="G276" s="806">
        <v>20223</v>
      </c>
      <c r="H276" s="724">
        <f t="shared" ca="1" si="4"/>
        <v>64</v>
      </c>
      <c r="I276" s="725" t="s">
        <v>1403</v>
      </c>
      <c r="J276" s="733" t="s">
        <v>256</v>
      </c>
      <c r="K276" s="733" t="s">
        <v>246</v>
      </c>
      <c r="L276" s="726"/>
      <c r="M276" s="726" t="s">
        <v>6426</v>
      </c>
      <c r="N276" s="722" t="s">
        <v>829</v>
      </c>
      <c r="O276" s="733" t="s">
        <v>245</v>
      </c>
      <c r="P276" s="732" t="s">
        <v>1245</v>
      </c>
      <c r="Q276" s="732" t="s">
        <v>1244</v>
      </c>
    </row>
    <row r="277" spans="1:17">
      <c r="A277" s="738"/>
      <c r="B277" s="745">
        <v>3</v>
      </c>
      <c r="C277" s="732" t="s">
        <v>1248</v>
      </c>
      <c r="D277" s="723" t="s">
        <v>23</v>
      </c>
      <c r="E277" s="733" t="s">
        <v>254</v>
      </c>
      <c r="F277" s="733" t="s">
        <v>376</v>
      </c>
      <c r="G277" s="806">
        <v>34659</v>
      </c>
      <c r="H277" s="724">
        <f t="shared" ca="1" si="4"/>
        <v>25</v>
      </c>
      <c r="I277" s="725" t="s">
        <v>1403</v>
      </c>
      <c r="J277" s="733" t="s">
        <v>256</v>
      </c>
      <c r="K277" s="733" t="s">
        <v>266</v>
      </c>
      <c r="L277" s="726"/>
      <c r="M277" s="726" t="s">
        <v>6426</v>
      </c>
      <c r="N277" s="722" t="s">
        <v>829</v>
      </c>
      <c r="O277" s="733" t="s">
        <v>255</v>
      </c>
      <c r="P277" s="732" t="s">
        <v>1247</v>
      </c>
      <c r="Q277" s="732" t="s">
        <v>1244</v>
      </c>
    </row>
    <row r="278" spans="1:17">
      <c r="A278" s="738">
        <v>37</v>
      </c>
      <c r="B278" s="745">
        <v>1</v>
      </c>
      <c r="C278" s="722" t="s">
        <v>248</v>
      </c>
      <c r="D278" s="723" t="s">
        <v>23</v>
      </c>
      <c r="E278" s="721" t="s">
        <v>221</v>
      </c>
      <c r="F278" s="721" t="s">
        <v>414</v>
      </c>
      <c r="G278" s="794">
        <v>24373</v>
      </c>
      <c r="H278" s="724">
        <f t="shared" ca="1" si="4"/>
        <v>53</v>
      </c>
      <c r="I278" s="725" t="s">
        <v>1403</v>
      </c>
      <c r="J278" s="721" t="s">
        <v>289</v>
      </c>
      <c r="K278" s="721" t="s">
        <v>360</v>
      </c>
      <c r="L278" s="726"/>
      <c r="M278" s="726" t="s">
        <v>6426</v>
      </c>
      <c r="N278" s="746" t="s">
        <v>829</v>
      </c>
      <c r="O278" s="721" t="s">
        <v>222</v>
      </c>
      <c r="P278" s="722" t="s">
        <v>1249</v>
      </c>
      <c r="Q278" s="722" t="s">
        <v>1252</v>
      </c>
    </row>
    <row r="279" spans="1:17">
      <c r="A279" s="738"/>
      <c r="B279" s="738">
        <v>2</v>
      </c>
      <c r="C279" s="722" t="s">
        <v>1254</v>
      </c>
      <c r="D279" s="723" t="s">
        <v>16</v>
      </c>
      <c r="E279" s="721" t="s">
        <v>221</v>
      </c>
      <c r="F279" s="721" t="s">
        <v>414</v>
      </c>
      <c r="G279" s="794">
        <v>25203</v>
      </c>
      <c r="H279" s="724">
        <f t="shared" ca="1" si="4"/>
        <v>51</v>
      </c>
      <c r="I279" s="725" t="s">
        <v>1403</v>
      </c>
      <c r="J279" s="721" t="s">
        <v>256</v>
      </c>
      <c r="K279" s="721" t="s">
        <v>246</v>
      </c>
      <c r="L279" s="726"/>
      <c r="M279" s="726" t="s">
        <v>6426</v>
      </c>
      <c r="N279" s="746" t="s">
        <v>829</v>
      </c>
      <c r="O279" s="721" t="s">
        <v>245</v>
      </c>
      <c r="P279" s="722" t="s">
        <v>1253</v>
      </c>
      <c r="Q279" s="722" t="s">
        <v>1252</v>
      </c>
    </row>
    <row r="280" spans="1:17">
      <c r="A280" s="738"/>
      <c r="B280" s="738">
        <v>3</v>
      </c>
      <c r="C280" s="722" t="s">
        <v>1257</v>
      </c>
      <c r="D280" s="723" t="s">
        <v>23</v>
      </c>
      <c r="E280" s="721" t="s">
        <v>254</v>
      </c>
      <c r="F280" s="721" t="s">
        <v>244</v>
      </c>
      <c r="G280" s="794">
        <v>33214</v>
      </c>
      <c r="H280" s="724">
        <f t="shared" ca="1" si="4"/>
        <v>29</v>
      </c>
      <c r="I280" s="725" t="s">
        <v>1403</v>
      </c>
      <c r="J280" s="721" t="s">
        <v>289</v>
      </c>
      <c r="K280" s="721" t="s">
        <v>283</v>
      </c>
      <c r="L280" s="726"/>
      <c r="M280" s="726" t="s">
        <v>6426</v>
      </c>
      <c r="N280" s="746" t="s">
        <v>829</v>
      </c>
      <c r="O280" s="721" t="s">
        <v>255</v>
      </c>
      <c r="P280" s="722" t="s">
        <v>1256</v>
      </c>
      <c r="Q280" s="722" t="s">
        <v>1252</v>
      </c>
    </row>
    <row r="281" spans="1:17">
      <c r="A281" s="738"/>
      <c r="B281" s="738">
        <v>4</v>
      </c>
      <c r="C281" s="722" t="s">
        <v>902</v>
      </c>
      <c r="D281" s="723" t="s">
        <v>16</v>
      </c>
      <c r="E281" s="721" t="s">
        <v>1260</v>
      </c>
      <c r="F281" s="721" t="s">
        <v>1259</v>
      </c>
      <c r="G281" s="794">
        <v>18510</v>
      </c>
      <c r="H281" s="724">
        <f t="shared" ca="1" si="4"/>
        <v>69</v>
      </c>
      <c r="I281" s="725" t="s">
        <v>1403</v>
      </c>
      <c r="J281" s="721" t="s">
        <v>256</v>
      </c>
      <c r="K281" s="721" t="s">
        <v>246</v>
      </c>
      <c r="L281" s="726"/>
      <c r="M281" s="726" t="s">
        <v>6426</v>
      </c>
      <c r="N281" s="746" t="s">
        <v>829</v>
      </c>
      <c r="O281" s="721" t="s">
        <v>1261</v>
      </c>
      <c r="P281" s="722" t="s">
        <v>1258</v>
      </c>
      <c r="Q281" s="722" t="s">
        <v>1252</v>
      </c>
    </row>
    <row r="282" spans="1:17">
      <c r="A282" s="738">
        <v>38</v>
      </c>
      <c r="B282" s="738">
        <v>1</v>
      </c>
      <c r="C282" s="722" t="s">
        <v>1264</v>
      </c>
      <c r="D282" s="723" t="s">
        <v>23</v>
      </c>
      <c r="E282" s="738" t="s">
        <v>221</v>
      </c>
      <c r="F282" s="738" t="s">
        <v>273</v>
      </c>
      <c r="G282" s="794">
        <v>24680</v>
      </c>
      <c r="H282" s="724">
        <f t="shared" ca="1" si="4"/>
        <v>52</v>
      </c>
      <c r="I282" s="725" t="s">
        <v>1403</v>
      </c>
      <c r="J282" s="738" t="s">
        <v>289</v>
      </c>
      <c r="K282" s="738" t="s">
        <v>283</v>
      </c>
      <c r="L282" s="726"/>
      <c r="M282" s="726" t="s">
        <v>6426</v>
      </c>
      <c r="N282" s="746" t="s">
        <v>829</v>
      </c>
      <c r="O282" s="738" t="s">
        <v>222</v>
      </c>
      <c r="P282" s="727" t="s">
        <v>1263</v>
      </c>
      <c r="Q282" s="734" t="s">
        <v>1267</v>
      </c>
    </row>
    <row r="283" spans="1:17">
      <c r="A283" s="738"/>
      <c r="B283" s="738">
        <v>2</v>
      </c>
      <c r="C283" s="722" t="s">
        <v>1269</v>
      </c>
      <c r="D283" s="723" t="s">
        <v>16</v>
      </c>
      <c r="E283" s="738" t="s">
        <v>221</v>
      </c>
      <c r="F283" s="738" t="s">
        <v>273</v>
      </c>
      <c r="G283" s="794">
        <v>24746</v>
      </c>
      <c r="H283" s="724">
        <f t="shared" ca="1" si="4"/>
        <v>52</v>
      </c>
      <c r="I283" s="725" t="s">
        <v>1403</v>
      </c>
      <c r="J283" s="738" t="s">
        <v>289</v>
      </c>
      <c r="K283" s="738" t="s">
        <v>261</v>
      </c>
      <c r="L283" s="726"/>
      <c r="M283" s="726" t="s">
        <v>6426</v>
      </c>
      <c r="N283" s="746" t="s">
        <v>829</v>
      </c>
      <c r="O283" s="738" t="s">
        <v>245</v>
      </c>
      <c r="P283" s="727" t="s">
        <v>1268</v>
      </c>
      <c r="Q283" s="734" t="s">
        <v>1267</v>
      </c>
    </row>
    <row r="284" spans="1:17">
      <c r="A284" s="738"/>
      <c r="B284" s="738">
        <v>3</v>
      </c>
      <c r="C284" s="722" t="s">
        <v>1273</v>
      </c>
      <c r="D284" s="723" t="s">
        <v>16</v>
      </c>
      <c r="E284" s="738" t="s">
        <v>254</v>
      </c>
      <c r="F284" s="738" t="s">
        <v>273</v>
      </c>
      <c r="G284" s="794">
        <v>33806</v>
      </c>
      <c r="H284" s="724">
        <f t="shared" ca="1" si="4"/>
        <v>27</v>
      </c>
      <c r="I284" s="725" t="s">
        <v>1403</v>
      </c>
      <c r="J284" s="738" t="s">
        <v>527</v>
      </c>
      <c r="K284" s="738" t="s">
        <v>266</v>
      </c>
      <c r="L284" s="726"/>
      <c r="M284" s="726" t="s">
        <v>6426</v>
      </c>
      <c r="N284" s="746" t="s">
        <v>829</v>
      </c>
      <c r="O284" s="738" t="s">
        <v>255</v>
      </c>
      <c r="P284" s="727" t="s">
        <v>1272</v>
      </c>
      <c r="Q284" s="734" t="s">
        <v>1267</v>
      </c>
    </row>
    <row r="285" spans="1:17">
      <c r="A285" s="738"/>
      <c r="B285" s="738">
        <v>4</v>
      </c>
      <c r="C285" s="722" t="s">
        <v>1275</v>
      </c>
      <c r="D285" s="723" t="s">
        <v>23</v>
      </c>
      <c r="E285" s="738" t="s">
        <v>254</v>
      </c>
      <c r="F285" s="738" t="s">
        <v>273</v>
      </c>
      <c r="G285" s="794">
        <v>34842</v>
      </c>
      <c r="H285" s="724">
        <f t="shared" ca="1" si="4"/>
        <v>24</v>
      </c>
      <c r="I285" s="725" t="s">
        <v>1403</v>
      </c>
      <c r="J285" s="738" t="s">
        <v>223</v>
      </c>
      <c r="K285" s="738" t="s">
        <v>266</v>
      </c>
      <c r="L285" s="726"/>
      <c r="M285" s="726" t="s">
        <v>6426</v>
      </c>
      <c r="N285" s="746" t="s">
        <v>829</v>
      </c>
      <c r="O285" s="738" t="s">
        <v>255</v>
      </c>
      <c r="P285" s="727" t="s">
        <v>1274</v>
      </c>
      <c r="Q285" s="734" t="s">
        <v>1267</v>
      </c>
    </row>
    <row r="286" spans="1:17">
      <c r="A286" s="738"/>
      <c r="B286" s="738">
        <v>5</v>
      </c>
      <c r="C286" s="722" t="s">
        <v>1277</v>
      </c>
      <c r="D286" s="723" t="s">
        <v>23</v>
      </c>
      <c r="E286" s="738" t="s">
        <v>254</v>
      </c>
      <c r="F286" s="738" t="s">
        <v>273</v>
      </c>
      <c r="G286" s="794">
        <v>37938</v>
      </c>
      <c r="H286" s="724">
        <f t="shared" ca="1" si="4"/>
        <v>16</v>
      </c>
      <c r="I286" s="725" t="s">
        <v>1403</v>
      </c>
      <c r="J286" s="721" t="s">
        <v>256</v>
      </c>
      <c r="K286" s="721" t="s">
        <v>266</v>
      </c>
      <c r="L286" s="726"/>
      <c r="M286" s="726" t="s">
        <v>6426</v>
      </c>
      <c r="N286" s="746" t="s">
        <v>829</v>
      </c>
      <c r="O286" s="721" t="s">
        <v>255</v>
      </c>
      <c r="P286" s="727" t="s">
        <v>1276</v>
      </c>
      <c r="Q286" s="734" t="s">
        <v>1267</v>
      </c>
    </row>
    <row r="287" spans="1:17">
      <c r="A287" s="738">
        <v>39</v>
      </c>
      <c r="B287" s="738">
        <v>1</v>
      </c>
      <c r="C287" s="722" t="s">
        <v>1279</v>
      </c>
      <c r="D287" s="723" t="s">
        <v>23</v>
      </c>
      <c r="E287" s="738" t="s">
        <v>221</v>
      </c>
      <c r="F287" s="738" t="s">
        <v>1280</v>
      </c>
      <c r="G287" s="794">
        <v>30209</v>
      </c>
      <c r="H287" s="724">
        <f t="shared" ca="1" si="4"/>
        <v>37</v>
      </c>
      <c r="I287" s="725" t="s">
        <v>1403</v>
      </c>
      <c r="J287" s="738" t="s">
        <v>223</v>
      </c>
      <c r="K287" s="738" t="s">
        <v>261</v>
      </c>
      <c r="L287" s="726"/>
      <c r="M287" s="726" t="s">
        <v>6426</v>
      </c>
      <c r="N287" s="746" t="s">
        <v>829</v>
      </c>
      <c r="O287" s="738" t="s">
        <v>222</v>
      </c>
      <c r="P287" s="727" t="s">
        <v>1278</v>
      </c>
      <c r="Q287" s="734" t="s">
        <v>1283</v>
      </c>
    </row>
    <row r="288" spans="1:17">
      <c r="A288" s="738"/>
      <c r="B288" s="738">
        <v>2</v>
      </c>
      <c r="C288" s="722" t="s">
        <v>1285</v>
      </c>
      <c r="D288" s="723" t="s">
        <v>16</v>
      </c>
      <c r="E288" s="738" t="s">
        <v>221</v>
      </c>
      <c r="F288" s="738" t="s">
        <v>244</v>
      </c>
      <c r="G288" s="794">
        <v>32780</v>
      </c>
      <c r="H288" s="724">
        <f t="shared" ca="1" si="4"/>
        <v>30</v>
      </c>
      <c r="I288" s="725" t="s">
        <v>1403</v>
      </c>
      <c r="J288" s="738" t="s">
        <v>223</v>
      </c>
      <c r="K288" s="738" t="s">
        <v>246</v>
      </c>
      <c r="L288" s="726"/>
      <c r="M288" s="726" t="s">
        <v>6426</v>
      </c>
      <c r="N288" s="746" t="s">
        <v>829</v>
      </c>
      <c r="O288" s="738" t="s">
        <v>245</v>
      </c>
      <c r="P288" s="727" t="s">
        <v>1284</v>
      </c>
      <c r="Q288" s="734" t="s">
        <v>1283</v>
      </c>
    </row>
    <row r="289" spans="1:18">
      <c r="A289" s="738"/>
      <c r="B289" s="738">
        <v>3</v>
      </c>
      <c r="C289" s="722" t="s">
        <v>1287</v>
      </c>
      <c r="D289" s="723" t="s">
        <v>16</v>
      </c>
      <c r="E289" s="738" t="s">
        <v>254</v>
      </c>
      <c r="F289" s="738" t="s">
        <v>230</v>
      </c>
      <c r="G289" s="794">
        <v>41301</v>
      </c>
      <c r="H289" s="724">
        <f t="shared" ca="1" si="4"/>
        <v>7</v>
      </c>
      <c r="I289" s="725" t="s">
        <v>1403</v>
      </c>
      <c r="J289" s="738" t="s">
        <v>265</v>
      </c>
      <c r="K289" s="738" t="s">
        <v>270</v>
      </c>
      <c r="L289" s="726"/>
      <c r="M289" s="726" t="s">
        <v>6426</v>
      </c>
      <c r="N289" s="746" t="s">
        <v>829</v>
      </c>
      <c r="O289" s="738" t="s">
        <v>255</v>
      </c>
      <c r="P289" s="727" t="s">
        <v>1286</v>
      </c>
      <c r="Q289" s="734" t="s">
        <v>1283</v>
      </c>
    </row>
    <row r="290" spans="1:18">
      <c r="A290" s="738"/>
      <c r="B290" s="738">
        <v>4</v>
      </c>
      <c r="C290" s="722"/>
      <c r="D290" s="723" t="s">
        <v>23</v>
      </c>
      <c r="E290" s="738" t="s">
        <v>254</v>
      </c>
      <c r="F290" s="738"/>
      <c r="G290" s="794"/>
      <c r="H290" s="724">
        <f t="shared" ca="1" si="4"/>
        <v>120</v>
      </c>
      <c r="I290" s="725"/>
      <c r="J290" s="738" t="s">
        <v>265</v>
      </c>
      <c r="K290" s="738" t="s">
        <v>270</v>
      </c>
      <c r="L290" s="726"/>
      <c r="M290" s="726" t="s">
        <v>6426</v>
      </c>
      <c r="N290" s="722" t="s">
        <v>228</v>
      </c>
      <c r="O290" s="738" t="s">
        <v>255</v>
      </c>
      <c r="P290" s="727"/>
      <c r="Q290" s="734"/>
      <c r="R290" s="817" t="s">
        <v>6964</v>
      </c>
    </row>
    <row r="291" spans="1:18">
      <c r="A291" s="738">
        <v>40</v>
      </c>
      <c r="B291" s="738">
        <v>1</v>
      </c>
      <c r="C291" s="722" t="s">
        <v>1289</v>
      </c>
      <c r="D291" s="723" t="s">
        <v>23</v>
      </c>
      <c r="E291" s="738" t="s">
        <v>221</v>
      </c>
      <c r="F291" s="738" t="s">
        <v>1290</v>
      </c>
      <c r="G291" s="794">
        <v>32311</v>
      </c>
      <c r="H291" s="724">
        <f t="shared" ca="1" si="4"/>
        <v>31</v>
      </c>
      <c r="I291" s="747" t="s">
        <v>1403</v>
      </c>
      <c r="J291" s="738" t="s">
        <v>1291</v>
      </c>
      <c r="K291" s="738" t="s">
        <v>283</v>
      </c>
      <c r="L291" s="726"/>
      <c r="M291" s="726" t="s">
        <v>6426</v>
      </c>
      <c r="N291" s="746" t="s">
        <v>829</v>
      </c>
      <c r="O291" s="738" t="s">
        <v>222</v>
      </c>
      <c r="P291" s="727" t="s">
        <v>1288</v>
      </c>
      <c r="Q291" s="734" t="s">
        <v>1294</v>
      </c>
    </row>
    <row r="292" spans="1:18">
      <c r="A292" s="738"/>
      <c r="B292" s="738">
        <v>2</v>
      </c>
      <c r="C292" s="722" t="s">
        <v>1296</v>
      </c>
      <c r="D292" s="723" t="s">
        <v>16</v>
      </c>
      <c r="E292" s="738" t="s">
        <v>221</v>
      </c>
      <c r="F292" s="738" t="s">
        <v>1297</v>
      </c>
      <c r="G292" s="794">
        <v>32822</v>
      </c>
      <c r="H292" s="724">
        <f t="shared" ca="1" si="4"/>
        <v>30</v>
      </c>
      <c r="I292" s="747" t="s">
        <v>1403</v>
      </c>
      <c r="J292" s="738" t="s">
        <v>1291</v>
      </c>
      <c r="K292" s="738" t="s">
        <v>246</v>
      </c>
      <c r="L292" s="726"/>
      <c r="M292" s="726" t="s">
        <v>6426</v>
      </c>
      <c r="N292" s="746" t="s">
        <v>829</v>
      </c>
      <c r="O292" s="738" t="s">
        <v>245</v>
      </c>
      <c r="P292" s="727" t="s">
        <v>1295</v>
      </c>
      <c r="Q292" s="734" t="s">
        <v>1294</v>
      </c>
    </row>
    <row r="293" spans="1:18">
      <c r="A293" s="738"/>
      <c r="B293" s="738">
        <v>3</v>
      </c>
      <c r="C293" s="722" t="s">
        <v>739</v>
      </c>
      <c r="D293" s="723" t="s">
        <v>23</v>
      </c>
      <c r="E293" s="738" t="s">
        <v>254</v>
      </c>
      <c r="F293" s="738" t="s">
        <v>740</v>
      </c>
      <c r="G293" s="794">
        <v>35898</v>
      </c>
      <c r="H293" s="724">
        <f t="shared" ca="1" si="4"/>
        <v>21</v>
      </c>
      <c r="I293" s="747" t="s">
        <v>1403</v>
      </c>
      <c r="J293" s="738" t="s">
        <v>1291</v>
      </c>
      <c r="K293" s="738" t="s">
        <v>283</v>
      </c>
      <c r="L293" s="726"/>
      <c r="M293" s="726" t="s">
        <v>6426</v>
      </c>
      <c r="N293" s="746" t="s">
        <v>829</v>
      </c>
      <c r="O293" s="738" t="s">
        <v>255</v>
      </c>
      <c r="P293" s="722"/>
      <c r="Q293" s="734" t="s">
        <v>1294</v>
      </c>
    </row>
    <row r="294" spans="1:18">
      <c r="A294" s="738">
        <v>41</v>
      </c>
      <c r="B294" s="738">
        <v>1</v>
      </c>
      <c r="C294" s="722" t="s">
        <v>1301</v>
      </c>
      <c r="D294" s="723" t="s">
        <v>23</v>
      </c>
      <c r="E294" s="738" t="s">
        <v>221</v>
      </c>
      <c r="F294" s="738" t="s">
        <v>1055</v>
      </c>
      <c r="G294" s="794">
        <v>31051</v>
      </c>
      <c r="H294" s="724">
        <f t="shared" ca="1" si="4"/>
        <v>35</v>
      </c>
      <c r="I294" s="747" t="s">
        <v>1403</v>
      </c>
      <c r="J294" s="738" t="s">
        <v>289</v>
      </c>
      <c r="K294" s="738" t="s">
        <v>261</v>
      </c>
      <c r="L294" s="726"/>
      <c r="M294" s="726" t="s">
        <v>6426</v>
      </c>
      <c r="N294" s="746" t="s">
        <v>829</v>
      </c>
      <c r="O294" s="738" t="s">
        <v>222</v>
      </c>
      <c r="P294" s="727" t="s">
        <v>1300</v>
      </c>
      <c r="Q294" s="734" t="s">
        <v>1304</v>
      </c>
    </row>
    <row r="295" spans="1:18">
      <c r="A295" s="738"/>
      <c r="B295" s="738">
        <v>2</v>
      </c>
      <c r="C295" s="722" t="s">
        <v>1306</v>
      </c>
      <c r="D295" s="723" t="s">
        <v>16</v>
      </c>
      <c r="E295" s="738" t="s">
        <v>221</v>
      </c>
      <c r="F295" s="738" t="s">
        <v>288</v>
      </c>
      <c r="G295" s="794">
        <v>29082</v>
      </c>
      <c r="H295" s="724">
        <f t="shared" ca="1" si="4"/>
        <v>40</v>
      </c>
      <c r="I295" s="747" t="s">
        <v>1403</v>
      </c>
      <c r="J295" s="738" t="s">
        <v>223</v>
      </c>
      <c r="K295" s="738" t="s">
        <v>246</v>
      </c>
      <c r="L295" s="726"/>
      <c r="M295" s="726" t="s">
        <v>6426</v>
      </c>
      <c r="N295" s="746" t="s">
        <v>829</v>
      </c>
      <c r="O295" s="738" t="s">
        <v>245</v>
      </c>
      <c r="P295" s="727" t="s">
        <v>1305</v>
      </c>
      <c r="Q295" s="734" t="s">
        <v>1304</v>
      </c>
    </row>
    <row r="296" spans="1:18">
      <c r="A296" s="738"/>
      <c r="B296" s="738">
        <v>3</v>
      </c>
      <c r="C296" s="722" t="s">
        <v>1310</v>
      </c>
      <c r="D296" s="723" t="s">
        <v>23</v>
      </c>
      <c r="E296" s="738" t="s">
        <v>254</v>
      </c>
      <c r="F296" s="738" t="s">
        <v>22</v>
      </c>
      <c r="G296" s="794">
        <v>41937</v>
      </c>
      <c r="H296" s="724">
        <f t="shared" ca="1" si="4"/>
        <v>5</v>
      </c>
      <c r="I296" s="747" t="s">
        <v>1403</v>
      </c>
      <c r="J296" s="738" t="s">
        <v>265</v>
      </c>
      <c r="K296" s="738" t="s">
        <v>270</v>
      </c>
      <c r="L296" s="726"/>
      <c r="M296" s="726" t="s">
        <v>6426</v>
      </c>
      <c r="N296" s="746" t="s">
        <v>829</v>
      </c>
      <c r="O296" s="738" t="s">
        <v>255</v>
      </c>
      <c r="P296" s="727" t="s">
        <v>1309</v>
      </c>
      <c r="Q296" s="734" t="s">
        <v>1304</v>
      </c>
    </row>
    <row r="297" spans="1:18">
      <c r="A297" s="738">
        <v>42</v>
      </c>
      <c r="B297" s="738">
        <v>1</v>
      </c>
      <c r="C297" s="722" t="s">
        <v>1313</v>
      </c>
      <c r="D297" s="723" t="s">
        <v>23</v>
      </c>
      <c r="E297" s="738" t="s">
        <v>221</v>
      </c>
      <c r="F297" s="738" t="s">
        <v>376</v>
      </c>
      <c r="G297" s="794">
        <v>30201</v>
      </c>
      <c r="H297" s="724">
        <f t="shared" ca="1" si="4"/>
        <v>37</v>
      </c>
      <c r="I297" s="747" t="s">
        <v>1403</v>
      </c>
      <c r="J297" s="738" t="s">
        <v>223</v>
      </c>
      <c r="K297" s="738" t="s">
        <v>261</v>
      </c>
      <c r="L297" s="726"/>
      <c r="M297" s="726" t="s">
        <v>6426</v>
      </c>
      <c r="N297" s="746" t="s">
        <v>829</v>
      </c>
      <c r="O297" s="738" t="s">
        <v>222</v>
      </c>
      <c r="P297" s="727" t="s">
        <v>1312</v>
      </c>
      <c r="Q297" s="734" t="s">
        <v>1316</v>
      </c>
    </row>
    <row r="298" spans="1:18">
      <c r="A298" s="738"/>
      <c r="B298" s="738">
        <v>2</v>
      </c>
      <c r="C298" s="722" t="s">
        <v>1318</v>
      </c>
      <c r="D298" s="723" t="s">
        <v>16</v>
      </c>
      <c r="E298" s="738" t="s">
        <v>221</v>
      </c>
      <c r="F298" s="738" t="s">
        <v>1319</v>
      </c>
      <c r="G298" s="794">
        <v>31428</v>
      </c>
      <c r="H298" s="724">
        <f t="shared" ca="1" si="4"/>
        <v>34</v>
      </c>
      <c r="I298" s="747" t="s">
        <v>1403</v>
      </c>
      <c r="J298" s="738" t="s">
        <v>289</v>
      </c>
      <c r="K298" s="738" t="s">
        <v>246</v>
      </c>
      <c r="L298" s="726"/>
      <c r="M298" s="726" t="s">
        <v>6426</v>
      </c>
      <c r="N298" s="746" t="s">
        <v>829</v>
      </c>
      <c r="O298" s="738" t="s">
        <v>245</v>
      </c>
      <c r="P298" s="727" t="s">
        <v>1317</v>
      </c>
      <c r="Q298" s="734" t="s">
        <v>1316</v>
      </c>
    </row>
    <row r="299" spans="1:18">
      <c r="A299" s="738"/>
      <c r="B299" s="738">
        <v>3</v>
      </c>
      <c r="C299" s="722" t="s">
        <v>1323</v>
      </c>
      <c r="D299" s="723" t="s">
        <v>23</v>
      </c>
      <c r="E299" s="738" t="s">
        <v>254</v>
      </c>
      <c r="F299" s="738" t="s">
        <v>1324</v>
      </c>
      <c r="G299" s="794">
        <v>39385</v>
      </c>
      <c r="H299" s="724">
        <f t="shared" ca="1" si="4"/>
        <v>12</v>
      </c>
      <c r="I299" s="747" t="s">
        <v>1403</v>
      </c>
      <c r="J299" s="738" t="s">
        <v>369</v>
      </c>
      <c r="K299" s="738" t="s">
        <v>266</v>
      </c>
      <c r="L299" s="726"/>
      <c r="M299" s="726" t="s">
        <v>6426</v>
      </c>
      <c r="N299" s="746" t="s">
        <v>829</v>
      </c>
      <c r="O299" s="738" t="s">
        <v>255</v>
      </c>
      <c r="P299" s="727" t="s">
        <v>1322</v>
      </c>
      <c r="Q299" s="734" t="s">
        <v>1316</v>
      </c>
    </row>
    <row r="300" spans="1:18">
      <c r="A300" s="738">
        <v>43</v>
      </c>
      <c r="B300" s="738">
        <v>1</v>
      </c>
      <c r="C300" s="722" t="s">
        <v>1327</v>
      </c>
      <c r="D300" s="723" t="s">
        <v>23</v>
      </c>
      <c r="E300" s="738" t="s">
        <v>221</v>
      </c>
      <c r="F300" s="738" t="s">
        <v>524</v>
      </c>
      <c r="G300" s="794">
        <v>20285</v>
      </c>
      <c r="H300" s="724">
        <f t="shared" ca="1" si="4"/>
        <v>64</v>
      </c>
      <c r="I300" s="747" t="s">
        <v>1403</v>
      </c>
      <c r="J300" s="738" t="s">
        <v>256</v>
      </c>
      <c r="K300" s="738" t="s">
        <v>674</v>
      </c>
      <c r="L300" s="726"/>
      <c r="M300" s="726" t="s">
        <v>6426</v>
      </c>
      <c r="N300" s="746" t="s">
        <v>829</v>
      </c>
      <c r="O300" s="738" t="s">
        <v>222</v>
      </c>
      <c r="P300" s="727" t="s">
        <v>1326</v>
      </c>
      <c r="Q300" s="734" t="s">
        <v>1330</v>
      </c>
    </row>
    <row r="301" spans="1:18">
      <c r="A301" s="738"/>
      <c r="B301" s="738">
        <v>2</v>
      </c>
      <c r="C301" s="722" t="s">
        <v>1332</v>
      </c>
      <c r="D301" s="723" t="s">
        <v>16</v>
      </c>
      <c r="E301" s="738" t="s">
        <v>254</v>
      </c>
      <c r="F301" s="738" t="s">
        <v>524</v>
      </c>
      <c r="G301" s="794">
        <v>18051</v>
      </c>
      <c r="H301" s="724">
        <f t="shared" ca="1" si="4"/>
        <v>70</v>
      </c>
      <c r="I301" s="747" t="s">
        <v>1403</v>
      </c>
      <c r="J301" s="738" t="s">
        <v>256</v>
      </c>
      <c r="K301" s="738" t="s">
        <v>246</v>
      </c>
      <c r="L301" s="726"/>
      <c r="M301" s="726" t="s">
        <v>6426</v>
      </c>
      <c r="N301" s="746" t="s">
        <v>829</v>
      </c>
      <c r="O301" s="738" t="s">
        <v>245</v>
      </c>
      <c r="P301" s="727" t="s">
        <v>1331</v>
      </c>
      <c r="Q301" s="734" t="s">
        <v>1330</v>
      </c>
    </row>
    <row r="302" spans="1:18">
      <c r="A302" s="738"/>
      <c r="B302" s="738">
        <v>3</v>
      </c>
      <c r="C302" s="722" t="s">
        <v>1336</v>
      </c>
      <c r="D302" s="723" t="s">
        <v>23</v>
      </c>
      <c r="E302" s="738" t="s">
        <v>221</v>
      </c>
      <c r="F302" s="738" t="s">
        <v>524</v>
      </c>
      <c r="G302" s="794">
        <v>36557</v>
      </c>
      <c r="H302" s="724">
        <f t="shared" ca="1" si="4"/>
        <v>20</v>
      </c>
      <c r="I302" s="747" t="s">
        <v>1403</v>
      </c>
      <c r="J302" s="738" t="s">
        <v>289</v>
      </c>
      <c r="K302" s="738" t="s">
        <v>266</v>
      </c>
      <c r="L302" s="726"/>
      <c r="M302" s="726" t="s">
        <v>6426</v>
      </c>
      <c r="N302" s="746" t="s">
        <v>829</v>
      </c>
      <c r="O302" s="738" t="s">
        <v>255</v>
      </c>
      <c r="P302" s="727" t="s">
        <v>1335</v>
      </c>
      <c r="Q302" s="734" t="s">
        <v>1330</v>
      </c>
    </row>
    <row r="303" spans="1:18">
      <c r="A303" s="738">
        <v>44</v>
      </c>
      <c r="B303" s="739">
        <v>1</v>
      </c>
      <c r="C303" s="722" t="s">
        <v>1338</v>
      </c>
      <c r="D303" s="723" t="s">
        <v>23</v>
      </c>
      <c r="E303" s="738" t="s">
        <v>221</v>
      </c>
      <c r="F303" s="738" t="s">
        <v>288</v>
      </c>
      <c r="G303" s="794">
        <v>31206</v>
      </c>
      <c r="H303" s="724">
        <f t="shared" ca="1" si="4"/>
        <v>34</v>
      </c>
      <c r="I303" s="747" t="s">
        <v>1403</v>
      </c>
      <c r="J303" s="738" t="s">
        <v>256</v>
      </c>
      <c r="K303" s="738" t="s">
        <v>283</v>
      </c>
      <c r="L303" s="726"/>
      <c r="M303" s="726" t="s">
        <v>6426</v>
      </c>
      <c r="N303" s="746" t="s">
        <v>829</v>
      </c>
      <c r="O303" s="738" t="s">
        <v>222</v>
      </c>
      <c r="P303" s="727" t="s">
        <v>1337</v>
      </c>
      <c r="Q303" s="748" t="s">
        <v>1340</v>
      </c>
    </row>
    <row r="304" spans="1:18">
      <c r="A304" s="738"/>
      <c r="B304" s="738">
        <v>2</v>
      </c>
      <c r="C304" s="722" t="s">
        <v>1342</v>
      </c>
      <c r="D304" s="723" t="s">
        <v>16</v>
      </c>
      <c r="E304" s="738" t="s">
        <v>221</v>
      </c>
      <c r="F304" s="738" t="s">
        <v>1343</v>
      </c>
      <c r="G304" s="794">
        <v>34342</v>
      </c>
      <c r="H304" s="724">
        <f t="shared" ca="1" si="4"/>
        <v>26</v>
      </c>
      <c r="I304" s="747" t="s">
        <v>1403</v>
      </c>
      <c r="J304" s="738" t="s">
        <v>256</v>
      </c>
      <c r="K304" s="738" t="s">
        <v>246</v>
      </c>
      <c r="L304" s="726"/>
      <c r="M304" s="726" t="s">
        <v>6426</v>
      </c>
      <c r="N304" s="746" t="s">
        <v>829</v>
      </c>
      <c r="O304" s="738" t="s">
        <v>245</v>
      </c>
      <c r="P304" s="727" t="s">
        <v>1341</v>
      </c>
      <c r="Q304" s="748" t="s">
        <v>1340</v>
      </c>
    </row>
    <row r="305" spans="1:17">
      <c r="A305" s="738"/>
      <c r="B305" s="738">
        <v>3</v>
      </c>
      <c r="C305" s="722" t="s">
        <v>1346</v>
      </c>
      <c r="D305" s="723" t="s">
        <v>23</v>
      </c>
      <c r="E305" s="738" t="s">
        <v>254</v>
      </c>
      <c r="F305" s="738" t="s">
        <v>230</v>
      </c>
      <c r="G305" s="794">
        <v>40974</v>
      </c>
      <c r="H305" s="724">
        <f t="shared" ca="1" si="4"/>
        <v>8</v>
      </c>
      <c r="I305" s="747" t="s">
        <v>1403</v>
      </c>
      <c r="J305" s="738" t="s">
        <v>265</v>
      </c>
      <c r="K305" s="738" t="s">
        <v>270</v>
      </c>
      <c r="L305" s="726"/>
      <c r="M305" s="726" t="s">
        <v>6426</v>
      </c>
      <c r="N305" s="746" t="s">
        <v>829</v>
      </c>
      <c r="O305" s="738" t="s">
        <v>255</v>
      </c>
      <c r="P305" s="734" t="s">
        <v>1345</v>
      </c>
      <c r="Q305" s="748" t="s">
        <v>1340</v>
      </c>
    </row>
    <row r="306" spans="1:17">
      <c r="A306" s="738"/>
      <c r="B306" s="738">
        <v>4</v>
      </c>
      <c r="C306" s="722" t="s">
        <v>1348</v>
      </c>
      <c r="D306" s="723" t="s">
        <v>16</v>
      </c>
      <c r="E306" s="738" t="s">
        <v>254</v>
      </c>
      <c r="F306" s="738" t="s">
        <v>229</v>
      </c>
      <c r="G306" s="794">
        <v>42228</v>
      </c>
      <c r="H306" s="724">
        <f t="shared" ca="1" si="4"/>
        <v>4</v>
      </c>
      <c r="I306" s="747" t="s">
        <v>1403</v>
      </c>
      <c r="J306" s="738" t="s">
        <v>265</v>
      </c>
      <c r="K306" s="738" t="s">
        <v>270</v>
      </c>
      <c r="L306" s="726"/>
      <c r="M306" s="726" t="s">
        <v>6426</v>
      </c>
      <c r="N306" s="746" t="s">
        <v>829</v>
      </c>
      <c r="O306" s="738" t="s">
        <v>255</v>
      </c>
      <c r="P306" s="727" t="s">
        <v>1347</v>
      </c>
      <c r="Q306" s="748" t="s">
        <v>1340</v>
      </c>
    </row>
    <row r="307" spans="1:17">
      <c r="A307" s="738">
        <v>45</v>
      </c>
      <c r="B307" s="739">
        <v>1</v>
      </c>
      <c r="C307" s="722" t="s">
        <v>1350</v>
      </c>
      <c r="D307" s="723" t="s">
        <v>23</v>
      </c>
      <c r="E307" s="738" t="s">
        <v>221</v>
      </c>
      <c r="F307" s="738" t="s">
        <v>337</v>
      </c>
      <c r="G307" s="794">
        <v>31080</v>
      </c>
      <c r="H307" s="724">
        <f t="shared" ca="1" si="4"/>
        <v>35</v>
      </c>
      <c r="I307" s="747" t="s">
        <v>1403</v>
      </c>
      <c r="J307" s="738" t="s">
        <v>289</v>
      </c>
      <c r="K307" s="738" t="s">
        <v>283</v>
      </c>
      <c r="L307" s="726"/>
      <c r="M307" s="726" t="s">
        <v>6426</v>
      </c>
      <c r="N307" s="746" t="s">
        <v>829</v>
      </c>
      <c r="O307" s="738" t="s">
        <v>222</v>
      </c>
      <c r="P307" s="727" t="s">
        <v>1349</v>
      </c>
      <c r="Q307" s="748" t="s">
        <v>1352</v>
      </c>
    </row>
    <row r="308" spans="1:17">
      <c r="A308" s="738"/>
      <c r="B308" s="738">
        <v>2</v>
      </c>
      <c r="C308" s="722" t="s">
        <v>1354</v>
      </c>
      <c r="D308" s="723" t="s">
        <v>16</v>
      </c>
      <c r="E308" s="738" t="s">
        <v>221</v>
      </c>
      <c r="F308" s="738" t="s">
        <v>1355</v>
      </c>
      <c r="G308" s="794">
        <v>33734</v>
      </c>
      <c r="H308" s="724">
        <f t="shared" ca="1" si="4"/>
        <v>27</v>
      </c>
      <c r="I308" s="747" t="s">
        <v>1403</v>
      </c>
      <c r="J308" s="738" t="s">
        <v>256</v>
      </c>
      <c r="K308" s="738" t="s">
        <v>246</v>
      </c>
      <c r="L308" s="726"/>
      <c r="M308" s="726" t="s">
        <v>6426</v>
      </c>
      <c r="N308" s="746" t="s">
        <v>829</v>
      </c>
      <c r="O308" s="738" t="s">
        <v>245</v>
      </c>
      <c r="P308" s="727" t="s">
        <v>1353</v>
      </c>
      <c r="Q308" s="748" t="s">
        <v>1352</v>
      </c>
    </row>
    <row r="309" spans="1:17">
      <c r="A309" s="738"/>
      <c r="B309" s="738">
        <v>3</v>
      </c>
      <c r="C309" s="722" t="s">
        <v>1359</v>
      </c>
      <c r="D309" s="723" t="s">
        <v>16</v>
      </c>
      <c r="E309" s="738" t="s">
        <v>254</v>
      </c>
      <c r="F309" s="738" t="s">
        <v>1355</v>
      </c>
      <c r="G309" s="794">
        <v>40897</v>
      </c>
      <c r="H309" s="724">
        <f t="shared" ca="1" si="4"/>
        <v>8</v>
      </c>
      <c r="I309" s="747" t="s">
        <v>1403</v>
      </c>
      <c r="J309" s="738" t="s">
        <v>265</v>
      </c>
      <c r="K309" s="738" t="s">
        <v>270</v>
      </c>
      <c r="L309" s="726"/>
      <c r="M309" s="726" t="s">
        <v>6426</v>
      </c>
      <c r="N309" s="746" t="s">
        <v>829</v>
      </c>
      <c r="O309" s="738" t="s">
        <v>255</v>
      </c>
      <c r="P309" s="727" t="s">
        <v>1358</v>
      </c>
      <c r="Q309" s="748" t="s">
        <v>1352</v>
      </c>
    </row>
    <row r="310" spans="1:17">
      <c r="A310" s="738">
        <v>46</v>
      </c>
      <c r="B310" s="721">
        <v>1</v>
      </c>
      <c r="C310" s="722" t="s">
        <v>1361</v>
      </c>
      <c r="D310" s="723" t="s">
        <v>23</v>
      </c>
      <c r="E310" s="721" t="s">
        <v>221</v>
      </c>
      <c r="F310" s="721" t="s">
        <v>1362</v>
      </c>
      <c r="G310" s="794">
        <v>31684</v>
      </c>
      <c r="H310" s="724">
        <f t="shared" ca="1" si="4"/>
        <v>33</v>
      </c>
      <c r="I310" s="725" t="s">
        <v>1403</v>
      </c>
      <c r="J310" s="721" t="s">
        <v>223</v>
      </c>
      <c r="K310" s="721" t="s">
        <v>674</v>
      </c>
      <c r="L310" s="726"/>
      <c r="M310" s="726" t="s">
        <v>6426</v>
      </c>
      <c r="N310" s="746" t="s">
        <v>829</v>
      </c>
      <c r="O310" s="721" t="s">
        <v>222</v>
      </c>
      <c r="P310" s="727" t="s">
        <v>1360</v>
      </c>
      <c r="Q310" s="734" t="s">
        <v>1175</v>
      </c>
    </row>
    <row r="311" spans="1:17">
      <c r="A311" s="738"/>
      <c r="B311" s="721">
        <v>2</v>
      </c>
      <c r="C311" s="722" t="s">
        <v>1365</v>
      </c>
      <c r="D311" s="723" t="s">
        <v>16</v>
      </c>
      <c r="E311" s="721" t="s">
        <v>221</v>
      </c>
      <c r="F311" s="721" t="s">
        <v>439</v>
      </c>
      <c r="G311" s="794">
        <v>32876</v>
      </c>
      <c r="H311" s="724">
        <f t="shared" ca="1" si="4"/>
        <v>30</v>
      </c>
      <c r="I311" s="725" t="s">
        <v>1403</v>
      </c>
      <c r="J311" s="721" t="s">
        <v>223</v>
      </c>
      <c r="K311" s="721" t="s">
        <v>246</v>
      </c>
      <c r="L311" s="726"/>
      <c r="M311" s="726" t="s">
        <v>6426</v>
      </c>
      <c r="N311" s="746" t="s">
        <v>829</v>
      </c>
      <c r="O311" s="721" t="s">
        <v>245</v>
      </c>
      <c r="P311" s="722" t="s">
        <v>1364</v>
      </c>
      <c r="Q311" s="734" t="s">
        <v>1175</v>
      </c>
    </row>
    <row r="312" spans="1:17">
      <c r="A312" s="738"/>
      <c r="B312" s="721">
        <v>3</v>
      </c>
      <c r="C312" s="722" t="s">
        <v>1368</v>
      </c>
      <c r="D312" s="723" t="s">
        <v>23</v>
      </c>
      <c r="E312" s="721" t="s">
        <v>254</v>
      </c>
      <c r="F312" s="721" t="s">
        <v>22</v>
      </c>
      <c r="G312" s="794">
        <v>40246</v>
      </c>
      <c r="H312" s="724">
        <f t="shared" ca="1" si="4"/>
        <v>10</v>
      </c>
      <c r="I312" s="725" t="s">
        <v>1403</v>
      </c>
      <c r="J312" s="721" t="s">
        <v>265</v>
      </c>
      <c r="K312" s="721" t="s">
        <v>270</v>
      </c>
      <c r="L312" s="726"/>
      <c r="M312" s="726" t="s">
        <v>6426</v>
      </c>
      <c r="N312" s="746" t="s">
        <v>829</v>
      </c>
      <c r="O312" s="721" t="s">
        <v>255</v>
      </c>
      <c r="P312" s="722"/>
      <c r="Q312" s="734" t="s">
        <v>1175</v>
      </c>
    </row>
    <row r="313" spans="1:17">
      <c r="A313" s="738">
        <v>47</v>
      </c>
      <c r="B313" s="738">
        <v>1</v>
      </c>
      <c r="C313" s="722" t="s">
        <v>1369</v>
      </c>
      <c r="D313" s="723" t="s">
        <v>23</v>
      </c>
      <c r="E313" s="721" t="s">
        <v>221</v>
      </c>
      <c r="F313" s="721" t="s">
        <v>288</v>
      </c>
      <c r="G313" s="794"/>
      <c r="H313" s="724">
        <f t="shared" ca="1" si="4"/>
        <v>120</v>
      </c>
      <c r="I313" s="725"/>
      <c r="J313" s="721" t="s">
        <v>223</v>
      </c>
      <c r="K313" s="721" t="s">
        <v>224</v>
      </c>
      <c r="L313" s="726"/>
      <c r="M313" s="726" t="s">
        <v>6426</v>
      </c>
      <c r="N313" s="746" t="s">
        <v>829</v>
      </c>
      <c r="O313" s="721" t="s">
        <v>222</v>
      </c>
      <c r="P313" s="722"/>
      <c r="Q313" s="734"/>
    </row>
    <row r="314" spans="1:17">
      <c r="A314" s="738"/>
      <c r="B314" s="738">
        <v>2</v>
      </c>
      <c r="C314" s="722" t="s">
        <v>1370</v>
      </c>
      <c r="D314" s="723" t="s">
        <v>16</v>
      </c>
      <c r="E314" s="721" t="s">
        <v>221</v>
      </c>
      <c r="F314" s="721" t="s">
        <v>288</v>
      </c>
      <c r="G314" s="794"/>
      <c r="H314" s="724">
        <f t="shared" ca="1" si="4"/>
        <v>120</v>
      </c>
      <c r="I314" s="725"/>
      <c r="J314" s="721" t="s">
        <v>223</v>
      </c>
      <c r="K314" s="738" t="s">
        <v>246</v>
      </c>
      <c r="L314" s="726"/>
      <c r="M314" s="726" t="s">
        <v>6426</v>
      </c>
      <c r="N314" s="746" t="s">
        <v>829</v>
      </c>
      <c r="O314" s="721" t="s">
        <v>245</v>
      </c>
      <c r="P314" s="722"/>
      <c r="Q314" s="734"/>
    </row>
    <row r="315" spans="1:17">
      <c r="A315" s="738"/>
      <c r="B315" s="738">
        <v>3</v>
      </c>
      <c r="C315" s="722" t="s">
        <v>1371</v>
      </c>
      <c r="D315" s="723" t="s">
        <v>23</v>
      </c>
      <c r="E315" s="721" t="s">
        <v>254</v>
      </c>
      <c r="F315" s="721" t="s">
        <v>288</v>
      </c>
      <c r="G315" s="794"/>
      <c r="H315" s="724">
        <f t="shared" ca="1" si="4"/>
        <v>120</v>
      </c>
      <c r="I315" s="725"/>
      <c r="J315" s="721" t="s">
        <v>265</v>
      </c>
      <c r="K315" s="738" t="s">
        <v>270</v>
      </c>
      <c r="L315" s="726"/>
      <c r="M315" s="726" t="s">
        <v>6426</v>
      </c>
      <c r="N315" s="746" t="s">
        <v>829</v>
      </c>
      <c r="O315" s="721" t="s">
        <v>255</v>
      </c>
      <c r="P315" s="722"/>
      <c r="Q315" s="734"/>
    </row>
    <row r="316" spans="1:17">
      <c r="A316" s="738">
        <v>48</v>
      </c>
      <c r="B316" s="738">
        <v>1</v>
      </c>
      <c r="C316" s="722" t="s">
        <v>1374</v>
      </c>
      <c r="D316" s="725" t="s">
        <v>23</v>
      </c>
      <c r="E316" s="738" t="s">
        <v>221</v>
      </c>
      <c r="F316" s="738" t="s">
        <v>1375</v>
      </c>
      <c r="G316" s="794">
        <v>32190</v>
      </c>
      <c r="H316" s="724">
        <f t="shared" ca="1" si="4"/>
        <v>32</v>
      </c>
      <c r="I316" s="747" t="s">
        <v>1403</v>
      </c>
      <c r="J316" s="738" t="s">
        <v>289</v>
      </c>
      <c r="K316" s="738" t="s">
        <v>283</v>
      </c>
      <c r="L316" s="726"/>
      <c r="M316" s="726" t="s">
        <v>6426</v>
      </c>
      <c r="N316" s="746" t="s">
        <v>829</v>
      </c>
      <c r="O316" s="738" t="s">
        <v>222</v>
      </c>
      <c r="P316" s="727" t="s">
        <v>1373</v>
      </c>
      <c r="Q316" s="727" t="s">
        <v>1378</v>
      </c>
    </row>
    <row r="317" spans="1:17">
      <c r="A317" s="738"/>
      <c r="B317" s="738">
        <v>2</v>
      </c>
      <c r="C317" s="722" t="s">
        <v>1380</v>
      </c>
      <c r="D317" s="725" t="s">
        <v>16</v>
      </c>
      <c r="E317" s="738" t="s">
        <v>221</v>
      </c>
      <c r="F317" s="738" t="s">
        <v>1375</v>
      </c>
      <c r="G317" s="794">
        <v>32710</v>
      </c>
      <c r="H317" s="724">
        <f t="shared" ca="1" si="4"/>
        <v>30</v>
      </c>
      <c r="I317" s="747" t="s">
        <v>1403</v>
      </c>
      <c r="J317" s="738" t="s">
        <v>1291</v>
      </c>
      <c r="K317" s="738" t="s">
        <v>246</v>
      </c>
      <c r="L317" s="726"/>
      <c r="M317" s="726" t="s">
        <v>6426</v>
      </c>
      <c r="N317" s="746" t="s">
        <v>829</v>
      </c>
      <c r="O317" s="738" t="s">
        <v>245</v>
      </c>
      <c r="P317" s="727" t="s">
        <v>1379</v>
      </c>
      <c r="Q317" s="727" t="s">
        <v>1378</v>
      </c>
    </row>
    <row r="318" spans="1:17">
      <c r="A318" s="738"/>
      <c r="B318" s="738">
        <v>3</v>
      </c>
      <c r="C318" s="722" t="s">
        <v>1384</v>
      </c>
      <c r="D318" s="725" t="s">
        <v>23</v>
      </c>
      <c r="E318" s="738" t="s">
        <v>254</v>
      </c>
      <c r="F318" s="738" t="s">
        <v>1375</v>
      </c>
      <c r="G318" s="794">
        <v>37228</v>
      </c>
      <c r="H318" s="724">
        <f t="shared" ca="1" si="4"/>
        <v>18</v>
      </c>
      <c r="I318" s="747" t="s">
        <v>1403</v>
      </c>
      <c r="J318" s="738" t="s">
        <v>369</v>
      </c>
      <c r="K318" s="738" t="s">
        <v>270</v>
      </c>
      <c r="L318" s="726"/>
      <c r="M318" s="726" t="s">
        <v>6426</v>
      </c>
      <c r="N318" s="746" t="s">
        <v>829</v>
      </c>
      <c r="O318" s="738" t="s">
        <v>255</v>
      </c>
      <c r="P318" s="727" t="s">
        <v>1383</v>
      </c>
      <c r="Q318" s="727" t="s">
        <v>1378</v>
      </c>
    </row>
    <row r="319" spans="1:17">
      <c r="A319" s="721">
        <v>49</v>
      </c>
      <c r="B319" s="738">
        <v>1</v>
      </c>
      <c r="C319" s="722" t="s">
        <v>1386</v>
      </c>
      <c r="D319" s="723" t="s">
        <v>23</v>
      </c>
      <c r="E319" s="738" t="s">
        <v>221</v>
      </c>
      <c r="F319" s="738" t="s">
        <v>1387</v>
      </c>
      <c r="G319" s="794">
        <v>22682</v>
      </c>
      <c r="H319" s="724">
        <f t="shared" ca="1" si="4"/>
        <v>58</v>
      </c>
      <c r="I319" s="725" t="s">
        <v>1403</v>
      </c>
      <c r="J319" s="738" t="s">
        <v>1291</v>
      </c>
      <c r="K319" s="738" t="s">
        <v>283</v>
      </c>
      <c r="L319" s="726"/>
      <c r="M319" s="726" t="s">
        <v>6426</v>
      </c>
      <c r="N319" s="746" t="s">
        <v>829</v>
      </c>
      <c r="O319" s="738" t="s">
        <v>222</v>
      </c>
      <c r="P319" s="727" t="s">
        <v>1385</v>
      </c>
      <c r="Q319" s="727" t="s">
        <v>1389</v>
      </c>
    </row>
    <row r="320" spans="1:17">
      <c r="A320" s="721"/>
      <c r="B320" s="738">
        <v>2</v>
      </c>
      <c r="C320" s="722" t="s">
        <v>1391</v>
      </c>
      <c r="D320" s="723" t="s">
        <v>16</v>
      </c>
      <c r="E320" s="738" t="s">
        <v>221</v>
      </c>
      <c r="F320" s="738" t="s">
        <v>273</v>
      </c>
      <c r="G320" s="794">
        <v>23560</v>
      </c>
      <c r="H320" s="724">
        <f t="shared" ca="1" si="4"/>
        <v>55</v>
      </c>
      <c r="I320" s="747" t="s">
        <v>1403</v>
      </c>
      <c r="J320" s="738" t="s">
        <v>1291</v>
      </c>
      <c r="K320" s="738" t="s">
        <v>246</v>
      </c>
      <c r="L320" s="726"/>
      <c r="M320" s="726" t="s">
        <v>6426</v>
      </c>
      <c r="N320" s="746" t="s">
        <v>829</v>
      </c>
      <c r="O320" s="738" t="s">
        <v>245</v>
      </c>
      <c r="P320" s="727" t="s">
        <v>1390</v>
      </c>
      <c r="Q320" s="727" t="s">
        <v>1389</v>
      </c>
    </row>
    <row r="321" spans="1:18">
      <c r="A321" s="721"/>
      <c r="B321" s="738">
        <v>3</v>
      </c>
      <c r="C321" s="722" t="s">
        <v>717</v>
      </c>
      <c r="D321" s="723" t="s">
        <v>23</v>
      </c>
      <c r="E321" s="738" t="s">
        <v>254</v>
      </c>
      <c r="F321" s="738" t="s">
        <v>1393</v>
      </c>
      <c r="G321" s="794">
        <v>35115</v>
      </c>
      <c r="H321" s="724">
        <f t="shared" ca="1" si="4"/>
        <v>24</v>
      </c>
      <c r="I321" s="747" t="s">
        <v>1403</v>
      </c>
      <c r="J321" s="738" t="s">
        <v>1394</v>
      </c>
      <c r="K321" s="738" t="s">
        <v>270</v>
      </c>
      <c r="L321" s="726"/>
      <c r="M321" s="726" t="s">
        <v>6426</v>
      </c>
      <c r="N321" s="746" t="s">
        <v>829</v>
      </c>
      <c r="O321" s="738" t="s">
        <v>255</v>
      </c>
      <c r="P321" s="727" t="s">
        <v>1392</v>
      </c>
      <c r="Q321" s="727" t="s">
        <v>1389</v>
      </c>
    </row>
    <row r="322" spans="1:18">
      <c r="A322" s="721"/>
      <c r="B322" s="738">
        <v>4</v>
      </c>
      <c r="C322" s="722" t="s">
        <v>1396</v>
      </c>
      <c r="D322" s="723" t="s">
        <v>23</v>
      </c>
      <c r="E322" s="738" t="s">
        <v>254</v>
      </c>
      <c r="F322" s="738" t="s">
        <v>1397</v>
      </c>
      <c r="G322" s="794">
        <v>36492</v>
      </c>
      <c r="H322" s="724">
        <f t="shared" ca="1" si="4"/>
        <v>20</v>
      </c>
      <c r="I322" s="747" t="s">
        <v>1403</v>
      </c>
      <c r="J322" s="738" t="s">
        <v>886</v>
      </c>
      <c r="K322" s="738" t="s">
        <v>266</v>
      </c>
      <c r="L322" s="726"/>
      <c r="M322" s="726" t="s">
        <v>6426</v>
      </c>
      <c r="N322" s="746" t="s">
        <v>829</v>
      </c>
      <c r="O322" s="738" t="s">
        <v>255</v>
      </c>
      <c r="P322" s="727" t="s">
        <v>1395</v>
      </c>
      <c r="Q322" s="727" t="s">
        <v>1389</v>
      </c>
    </row>
    <row r="323" spans="1:18">
      <c r="A323" s="721"/>
      <c r="B323" s="738">
        <v>5</v>
      </c>
      <c r="C323" s="722" t="s">
        <v>1399</v>
      </c>
      <c r="D323" s="723" t="s">
        <v>16</v>
      </c>
      <c r="E323" s="738" t="s">
        <v>254</v>
      </c>
      <c r="F323" s="738" t="s">
        <v>1397</v>
      </c>
      <c r="G323" s="794">
        <v>37502</v>
      </c>
      <c r="H323" s="724">
        <f t="shared" ref="H323:H386" ca="1" si="5">DATEDIF(G323,TODAY(),"Y")</f>
        <v>17</v>
      </c>
      <c r="I323" s="747" t="s">
        <v>1403</v>
      </c>
      <c r="J323" s="738" t="s">
        <v>348</v>
      </c>
      <c r="K323" s="738" t="s">
        <v>266</v>
      </c>
      <c r="L323" s="726"/>
      <c r="M323" s="726" t="s">
        <v>6426</v>
      </c>
      <c r="N323" s="746" t="s">
        <v>829</v>
      </c>
      <c r="O323" s="738" t="s">
        <v>255</v>
      </c>
      <c r="P323" s="727" t="s">
        <v>1398</v>
      </c>
      <c r="Q323" s="727" t="s">
        <v>1389</v>
      </c>
    </row>
    <row r="324" spans="1:18">
      <c r="A324" s="721">
        <v>50</v>
      </c>
      <c r="B324" s="738">
        <v>1</v>
      </c>
      <c r="C324" s="722" t="s">
        <v>6428</v>
      </c>
      <c r="D324" s="723" t="s">
        <v>23</v>
      </c>
      <c r="E324" s="738" t="s">
        <v>221</v>
      </c>
      <c r="F324" s="738" t="s">
        <v>6429</v>
      </c>
      <c r="G324" s="794">
        <v>32171</v>
      </c>
      <c r="H324" s="724">
        <f t="shared" ca="1" si="5"/>
        <v>32</v>
      </c>
      <c r="I324" s="747" t="s">
        <v>1403</v>
      </c>
      <c r="J324" s="738" t="s">
        <v>2491</v>
      </c>
      <c r="K324" s="738" t="s">
        <v>283</v>
      </c>
      <c r="L324" s="726"/>
      <c r="M324" s="726" t="s">
        <v>6426</v>
      </c>
      <c r="N324" s="746" t="s">
        <v>829</v>
      </c>
      <c r="O324" s="738" t="s">
        <v>222</v>
      </c>
      <c r="P324" s="748" t="s">
        <v>6431</v>
      </c>
      <c r="Q324" s="727" t="s">
        <v>6432</v>
      </c>
    </row>
    <row r="325" spans="1:18">
      <c r="A325" s="721"/>
      <c r="B325" s="738">
        <v>2</v>
      </c>
      <c r="C325" s="722" t="s">
        <v>6433</v>
      </c>
      <c r="D325" s="723" t="s">
        <v>16</v>
      </c>
      <c r="E325" s="738" t="s">
        <v>221</v>
      </c>
      <c r="F325" s="738" t="s">
        <v>1375</v>
      </c>
      <c r="G325" s="794">
        <v>34863</v>
      </c>
      <c r="H325" s="724">
        <f t="shared" ca="1" si="5"/>
        <v>24</v>
      </c>
      <c r="I325" s="747" t="s">
        <v>1403</v>
      </c>
      <c r="J325" s="738" t="s">
        <v>2491</v>
      </c>
      <c r="K325" s="738" t="s">
        <v>246</v>
      </c>
      <c r="L325" s="726"/>
      <c r="M325" s="726" t="s">
        <v>6426</v>
      </c>
      <c r="N325" s="746" t="s">
        <v>829</v>
      </c>
      <c r="O325" s="738" t="s">
        <v>245</v>
      </c>
      <c r="P325" s="748" t="s">
        <v>6435</v>
      </c>
      <c r="Q325" s="727" t="s">
        <v>6432</v>
      </c>
    </row>
    <row r="326" spans="1:18">
      <c r="A326" s="721"/>
      <c r="B326" s="738">
        <v>3</v>
      </c>
      <c r="C326" s="722"/>
      <c r="D326" s="723" t="s">
        <v>23</v>
      </c>
      <c r="E326" s="738" t="s">
        <v>254</v>
      </c>
      <c r="F326" s="738"/>
      <c r="G326" s="794"/>
      <c r="H326" s="724">
        <f t="shared" ca="1" si="5"/>
        <v>120</v>
      </c>
      <c r="I326" s="747"/>
      <c r="J326" s="738" t="s">
        <v>256</v>
      </c>
      <c r="K326" s="738"/>
      <c r="L326" s="726"/>
      <c r="M326" s="726"/>
      <c r="N326" s="722" t="s">
        <v>228</v>
      </c>
      <c r="O326" s="738"/>
      <c r="P326" s="748"/>
      <c r="Q326" s="727"/>
      <c r="R326" s="817" t="s">
        <v>6964</v>
      </c>
    </row>
    <row r="327" spans="1:18">
      <c r="A327" s="839">
        <v>51</v>
      </c>
      <c r="B327" s="738">
        <v>1</v>
      </c>
      <c r="C327" s="753" t="s">
        <v>4384</v>
      </c>
      <c r="D327" s="723" t="s">
        <v>23</v>
      </c>
      <c r="E327" s="738" t="s">
        <v>221</v>
      </c>
      <c r="F327" s="738"/>
      <c r="G327" s="945"/>
      <c r="H327" s="724">
        <f t="shared" ca="1" si="5"/>
        <v>120</v>
      </c>
      <c r="I327" s="747"/>
      <c r="J327" s="738" t="s">
        <v>256</v>
      </c>
      <c r="K327" s="738" t="s">
        <v>165</v>
      </c>
      <c r="L327" s="726"/>
      <c r="M327" s="726" t="s">
        <v>6426</v>
      </c>
      <c r="N327" s="942" t="s">
        <v>829</v>
      </c>
      <c r="O327" s="738" t="s">
        <v>222</v>
      </c>
      <c r="P327" s="748"/>
      <c r="Q327" s="727"/>
    </row>
    <row r="328" spans="1:18">
      <c r="A328" s="839">
        <v>52</v>
      </c>
      <c r="B328" s="738">
        <v>2</v>
      </c>
      <c r="C328" s="753" t="s">
        <v>6921</v>
      </c>
      <c r="D328" s="723" t="s">
        <v>16</v>
      </c>
      <c r="E328" s="738" t="s">
        <v>221</v>
      </c>
      <c r="F328" s="738"/>
      <c r="G328" s="945"/>
      <c r="H328" s="724">
        <f t="shared" ca="1" si="5"/>
        <v>120</v>
      </c>
      <c r="I328" s="747"/>
      <c r="J328" s="738" t="s">
        <v>256</v>
      </c>
      <c r="K328" s="738" t="s">
        <v>246</v>
      </c>
      <c r="L328" s="726"/>
      <c r="M328" s="726" t="s">
        <v>6426</v>
      </c>
      <c r="N328" s="942" t="s">
        <v>829</v>
      </c>
      <c r="O328" s="738" t="s">
        <v>245</v>
      </c>
      <c r="P328" s="748"/>
      <c r="Q328" s="727"/>
    </row>
    <row r="329" spans="1:18">
      <c r="A329" s="839"/>
      <c r="B329" s="738">
        <v>3</v>
      </c>
      <c r="C329" s="753" t="s">
        <v>6922</v>
      </c>
      <c r="D329" s="723" t="s">
        <v>16</v>
      </c>
      <c r="E329" s="738" t="s">
        <v>254</v>
      </c>
      <c r="F329" s="738"/>
      <c r="G329" s="945"/>
      <c r="H329" s="724">
        <f t="shared" ca="1" si="5"/>
        <v>120</v>
      </c>
      <c r="I329" s="747"/>
      <c r="J329" s="738" t="s">
        <v>289</v>
      </c>
      <c r="K329" s="738" t="s">
        <v>266</v>
      </c>
      <c r="L329" s="726"/>
      <c r="M329" s="726" t="s">
        <v>6426</v>
      </c>
      <c r="N329" s="942" t="s">
        <v>829</v>
      </c>
      <c r="O329" s="738" t="s">
        <v>255</v>
      </c>
      <c r="P329" s="748"/>
      <c r="Q329" s="727"/>
    </row>
    <row r="330" spans="1:18">
      <c r="A330" s="839"/>
      <c r="B330" s="738">
        <v>4</v>
      </c>
      <c r="C330" s="753" t="s">
        <v>7020</v>
      </c>
      <c r="D330" s="723" t="s">
        <v>23</v>
      </c>
      <c r="E330" s="738" t="s">
        <v>254</v>
      </c>
      <c r="F330" s="738"/>
      <c r="G330" s="945"/>
      <c r="H330" s="724">
        <f t="shared" ca="1" si="5"/>
        <v>120</v>
      </c>
      <c r="I330" s="747"/>
      <c r="J330" s="738" t="s">
        <v>256</v>
      </c>
      <c r="K330" s="738" t="s">
        <v>266</v>
      </c>
      <c r="L330" s="726"/>
      <c r="M330" s="726" t="s">
        <v>6426</v>
      </c>
      <c r="N330" s="942" t="s">
        <v>829</v>
      </c>
      <c r="O330" s="738" t="s">
        <v>255</v>
      </c>
      <c r="P330" s="748"/>
      <c r="Q330" s="727"/>
    </row>
    <row r="331" spans="1:18">
      <c r="A331" s="839">
        <v>53</v>
      </c>
      <c r="B331" s="738">
        <v>1</v>
      </c>
      <c r="C331" s="753" t="s">
        <v>7021</v>
      </c>
      <c r="D331" s="723" t="s">
        <v>23</v>
      </c>
      <c r="E331" s="738" t="s">
        <v>221</v>
      </c>
      <c r="F331" s="738" t="s">
        <v>230</v>
      </c>
      <c r="G331" s="945">
        <v>33539</v>
      </c>
      <c r="H331" s="724">
        <f t="shared" ca="1" si="5"/>
        <v>28</v>
      </c>
      <c r="I331" s="747" t="s">
        <v>1403</v>
      </c>
      <c r="J331" s="738" t="s">
        <v>223</v>
      </c>
      <c r="K331" s="738" t="s">
        <v>165</v>
      </c>
      <c r="L331" s="726"/>
      <c r="M331" s="726" t="s">
        <v>6426</v>
      </c>
      <c r="N331" s="942" t="s">
        <v>829</v>
      </c>
      <c r="O331" s="738" t="s">
        <v>222</v>
      </c>
      <c r="P331" s="748"/>
      <c r="Q331" s="727"/>
    </row>
    <row r="332" spans="1:18">
      <c r="A332" s="839"/>
      <c r="B332" s="738">
        <v>2</v>
      </c>
      <c r="C332" s="753" t="s">
        <v>974</v>
      </c>
      <c r="D332" s="723" t="s">
        <v>16</v>
      </c>
      <c r="E332" s="738" t="s">
        <v>221</v>
      </c>
      <c r="F332" s="738" t="s">
        <v>230</v>
      </c>
      <c r="G332" s="945">
        <v>36266</v>
      </c>
      <c r="H332" s="724">
        <f t="shared" ca="1" si="5"/>
        <v>20</v>
      </c>
      <c r="I332" s="747" t="s">
        <v>1403</v>
      </c>
      <c r="J332" s="738" t="s">
        <v>223</v>
      </c>
      <c r="K332" s="738" t="s">
        <v>6621</v>
      </c>
      <c r="L332" s="726"/>
      <c r="M332" s="726" t="s">
        <v>6426</v>
      </c>
      <c r="N332" s="942" t="s">
        <v>829</v>
      </c>
      <c r="O332" s="738" t="s">
        <v>245</v>
      </c>
      <c r="P332" s="748"/>
      <c r="Q332" s="727"/>
    </row>
    <row r="333" spans="1:18">
      <c r="A333" s="738">
        <v>54</v>
      </c>
      <c r="B333" s="738">
        <v>1</v>
      </c>
      <c r="C333" s="722" t="s">
        <v>991</v>
      </c>
      <c r="D333" s="723" t="s">
        <v>23</v>
      </c>
      <c r="E333" s="721" t="s">
        <v>221</v>
      </c>
      <c r="F333" s="721" t="s">
        <v>414</v>
      </c>
      <c r="G333" s="794">
        <v>32368</v>
      </c>
      <c r="H333" s="724">
        <f t="shared" ca="1" si="5"/>
        <v>31</v>
      </c>
      <c r="I333" s="725" t="s">
        <v>1403</v>
      </c>
      <c r="J333" s="721" t="s">
        <v>256</v>
      </c>
      <c r="K333" s="721" t="s">
        <v>283</v>
      </c>
      <c r="L333" s="726"/>
      <c r="M333" s="726" t="s">
        <v>6426</v>
      </c>
      <c r="N333" s="722" t="s">
        <v>829</v>
      </c>
      <c r="O333" s="721" t="s">
        <v>222</v>
      </c>
      <c r="P333" s="722"/>
      <c r="Q333" s="722" t="s">
        <v>981</v>
      </c>
    </row>
    <row r="334" spans="1:18">
      <c r="A334" s="839"/>
      <c r="B334" s="738">
        <v>2</v>
      </c>
      <c r="C334" s="722" t="s">
        <v>990</v>
      </c>
      <c r="D334" s="723" t="s">
        <v>16</v>
      </c>
      <c r="E334" s="721" t="s">
        <v>221</v>
      </c>
      <c r="F334" s="721" t="s">
        <v>22</v>
      </c>
      <c r="G334" s="794">
        <v>35407</v>
      </c>
      <c r="H334" s="724">
        <f t="shared" ca="1" si="5"/>
        <v>23</v>
      </c>
      <c r="I334" s="725" t="s">
        <v>1403</v>
      </c>
      <c r="J334" s="721" t="s">
        <v>223</v>
      </c>
      <c r="K334" s="721" t="s">
        <v>266</v>
      </c>
      <c r="L334" s="726"/>
      <c r="M334" s="726" t="s">
        <v>6426</v>
      </c>
      <c r="N334" s="722" t="s">
        <v>829</v>
      </c>
      <c r="O334" s="721" t="s">
        <v>245</v>
      </c>
      <c r="P334" s="722" t="s">
        <v>989</v>
      </c>
      <c r="Q334" s="722" t="s">
        <v>981</v>
      </c>
    </row>
    <row r="335" spans="1:18">
      <c r="A335" s="738"/>
      <c r="B335" s="738">
        <v>3</v>
      </c>
      <c r="C335" s="722" t="s">
        <v>7078</v>
      </c>
      <c r="D335" s="723" t="s">
        <v>16</v>
      </c>
      <c r="E335" s="721" t="s">
        <v>254</v>
      </c>
      <c r="F335" s="721"/>
      <c r="G335" s="794"/>
      <c r="H335" s="724">
        <f t="shared" ca="1" si="5"/>
        <v>120</v>
      </c>
      <c r="I335" s="725" t="s">
        <v>1403</v>
      </c>
      <c r="J335" s="721" t="s">
        <v>265</v>
      </c>
      <c r="K335" s="721" t="s">
        <v>270</v>
      </c>
      <c r="L335" s="726"/>
      <c r="M335" s="726" t="s">
        <v>6426</v>
      </c>
      <c r="N335" s="722" t="s">
        <v>829</v>
      </c>
      <c r="O335" s="721" t="s">
        <v>255</v>
      </c>
      <c r="P335" s="722"/>
      <c r="Q335" s="722"/>
    </row>
    <row r="336" spans="1:18">
      <c r="A336" s="839">
        <v>55</v>
      </c>
      <c r="B336" s="721">
        <v>1</v>
      </c>
      <c r="C336" s="722" t="s">
        <v>413</v>
      </c>
      <c r="D336" s="723" t="s">
        <v>23</v>
      </c>
      <c r="E336" s="721" t="s">
        <v>221</v>
      </c>
      <c r="F336" s="721" t="s">
        <v>414</v>
      </c>
      <c r="G336" s="794">
        <v>29255</v>
      </c>
      <c r="H336" s="724">
        <f t="shared" ca="1" si="5"/>
        <v>40</v>
      </c>
      <c r="I336" s="725" t="s">
        <v>1403</v>
      </c>
      <c r="J336" s="721" t="s">
        <v>256</v>
      </c>
      <c r="K336" s="721" t="s">
        <v>360</v>
      </c>
      <c r="L336" s="726"/>
      <c r="M336" s="726" t="s">
        <v>6426</v>
      </c>
      <c r="N336" s="722" t="s">
        <v>228</v>
      </c>
      <c r="O336" s="721" t="s">
        <v>222</v>
      </c>
      <c r="P336" s="722" t="s">
        <v>412</v>
      </c>
      <c r="Q336" s="722" t="s">
        <v>417</v>
      </c>
      <c r="R336" s="817" t="s">
        <v>6964</v>
      </c>
    </row>
    <row r="337" spans="1:18">
      <c r="A337" s="40"/>
      <c r="B337" s="721">
        <v>2</v>
      </c>
      <c r="C337" s="722" t="s">
        <v>419</v>
      </c>
      <c r="D337" s="723" t="s">
        <v>16</v>
      </c>
      <c r="E337" s="721" t="s">
        <v>221</v>
      </c>
      <c r="F337" s="721" t="s">
        <v>420</v>
      </c>
      <c r="G337" s="794">
        <v>30579</v>
      </c>
      <c r="H337" s="724">
        <f t="shared" ca="1" si="5"/>
        <v>36</v>
      </c>
      <c r="I337" s="725" t="s">
        <v>1403</v>
      </c>
      <c r="J337" s="721" t="s">
        <v>289</v>
      </c>
      <c r="K337" s="721" t="s">
        <v>246</v>
      </c>
      <c r="L337" s="726"/>
      <c r="M337" s="726" t="s">
        <v>6426</v>
      </c>
      <c r="N337" s="722" t="s">
        <v>228</v>
      </c>
      <c r="O337" s="721" t="s">
        <v>245</v>
      </c>
      <c r="P337" s="722" t="s">
        <v>418</v>
      </c>
      <c r="Q337" s="722" t="s">
        <v>417</v>
      </c>
      <c r="R337" s="817" t="s">
        <v>6964</v>
      </c>
    </row>
    <row r="338" spans="1:18">
      <c r="A338" s="40"/>
      <c r="B338" s="721">
        <v>3</v>
      </c>
      <c r="C338" s="722" t="s">
        <v>424</v>
      </c>
      <c r="D338" s="723" t="s">
        <v>23</v>
      </c>
      <c r="E338" s="721" t="s">
        <v>254</v>
      </c>
      <c r="F338" s="721" t="s">
        <v>22</v>
      </c>
      <c r="G338" s="794">
        <v>37185</v>
      </c>
      <c r="H338" s="724">
        <f t="shared" ca="1" si="5"/>
        <v>18</v>
      </c>
      <c r="I338" s="725" t="s">
        <v>1403</v>
      </c>
      <c r="J338" s="721" t="s">
        <v>348</v>
      </c>
      <c r="K338" s="721" t="s">
        <v>266</v>
      </c>
      <c r="L338" s="726"/>
      <c r="M338" s="726" t="s">
        <v>6426</v>
      </c>
      <c r="N338" s="722" t="s">
        <v>228</v>
      </c>
      <c r="O338" s="721" t="s">
        <v>255</v>
      </c>
      <c r="P338" s="722" t="s">
        <v>423</v>
      </c>
      <c r="Q338" s="722" t="s">
        <v>417</v>
      </c>
      <c r="R338" s="817" t="s">
        <v>6964</v>
      </c>
    </row>
    <row r="339" spans="1:18">
      <c r="A339" s="40"/>
      <c r="B339" s="721">
        <v>4</v>
      </c>
      <c r="C339" s="722" t="s">
        <v>426</v>
      </c>
      <c r="D339" s="723" t="s">
        <v>16</v>
      </c>
      <c r="E339" s="721" t="s">
        <v>254</v>
      </c>
      <c r="F339" s="721" t="s">
        <v>22</v>
      </c>
      <c r="G339" s="794">
        <v>40707</v>
      </c>
      <c r="H339" s="724">
        <f t="shared" ca="1" si="5"/>
        <v>8</v>
      </c>
      <c r="I339" s="725" t="s">
        <v>1403</v>
      </c>
      <c r="J339" s="721" t="s">
        <v>265</v>
      </c>
      <c r="K339" s="721" t="s">
        <v>270</v>
      </c>
      <c r="L339" s="726"/>
      <c r="M339" s="726" t="s">
        <v>6426</v>
      </c>
      <c r="N339" s="722" t="s">
        <v>228</v>
      </c>
      <c r="O339" s="721" t="s">
        <v>255</v>
      </c>
      <c r="P339" s="727" t="s">
        <v>425</v>
      </c>
      <c r="Q339" s="722" t="s">
        <v>417</v>
      </c>
      <c r="R339" s="817" t="s">
        <v>6964</v>
      </c>
    </row>
    <row r="340" spans="1:18">
      <c r="A340" s="839">
        <v>56</v>
      </c>
      <c r="B340" s="721">
        <v>1</v>
      </c>
      <c r="C340" s="722" t="s">
        <v>7102</v>
      </c>
      <c r="D340" s="723" t="s">
        <v>23</v>
      </c>
      <c r="E340" s="721" t="s">
        <v>221</v>
      </c>
      <c r="F340" s="721" t="s">
        <v>7104</v>
      </c>
      <c r="G340" s="956">
        <v>32932</v>
      </c>
      <c r="H340" s="724">
        <f t="shared" ca="1" si="5"/>
        <v>30</v>
      </c>
      <c r="I340" s="725" t="s">
        <v>1403</v>
      </c>
      <c r="J340" s="721" t="s">
        <v>289</v>
      </c>
      <c r="K340" s="721" t="s">
        <v>261</v>
      </c>
      <c r="L340" s="726"/>
      <c r="M340" s="726" t="s">
        <v>6426</v>
      </c>
      <c r="N340" s="722" t="s">
        <v>829</v>
      </c>
      <c r="O340" s="721" t="s">
        <v>222</v>
      </c>
      <c r="P340" s="727"/>
      <c r="Q340" s="722"/>
    </row>
    <row r="341" spans="1:18">
      <c r="A341" s="40"/>
      <c r="B341" s="721">
        <v>2</v>
      </c>
      <c r="C341" s="722" t="s">
        <v>7103</v>
      </c>
      <c r="D341" s="723" t="s">
        <v>16</v>
      </c>
      <c r="E341" s="721" t="s">
        <v>221</v>
      </c>
      <c r="F341" s="721" t="s">
        <v>4819</v>
      </c>
      <c r="G341" s="956">
        <v>35978</v>
      </c>
      <c r="H341" s="724">
        <f t="shared" ca="1" si="5"/>
        <v>21</v>
      </c>
      <c r="I341" s="725" t="s">
        <v>1403</v>
      </c>
      <c r="J341" s="721" t="s">
        <v>289</v>
      </c>
      <c r="K341" s="721" t="s">
        <v>261</v>
      </c>
      <c r="L341" s="726"/>
      <c r="M341" s="726" t="s">
        <v>6426</v>
      </c>
      <c r="N341" s="722" t="s">
        <v>829</v>
      </c>
      <c r="O341" s="721" t="s">
        <v>245</v>
      </c>
      <c r="P341" s="727"/>
      <c r="Q341" s="722"/>
    </row>
    <row r="342" spans="1:18">
      <c r="A342" s="121"/>
      <c r="B342" s="721">
        <v>3</v>
      </c>
      <c r="C342" s="722"/>
      <c r="D342" s="723"/>
      <c r="E342" s="721"/>
      <c r="F342" s="721"/>
      <c r="G342" s="956"/>
      <c r="H342" s="724">
        <f t="shared" ca="1" si="5"/>
        <v>120</v>
      </c>
      <c r="I342" s="725"/>
      <c r="J342" s="721" t="s">
        <v>265</v>
      </c>
      <c r="K342" s="721"/>
      <c r="L342" s="726"/>
      <c r="M342" s="726"/>
      <c r="N342" s="722" t="s">
        <v>228</v>
      </c>
      <c r="O342" s="721"/>
      <c r="P342" s="727"/>
      <c r="Q342" s="722"/>
      <c r="R342" s="817" t="s">
        <v>6964</v>
      </c>
    </row>
    <row r="343" spans="1:18">
      <c r="A343" s="815">
        <v>57</v>
      </c>
      <c r="B343" s="721">
        <v>1</v>
      </c>
      <c r="C343" s="722" t="s">
        <v>448</v>
      </c>
      <c r="D343" s="723" t="s">
        <v>23</v>
      </c>
      <c r="E343" s="721" t="s">
        <v>221</v>
      </c>
      <c r="F343" s="721" t="s">
        <v>376</v>
      </c>
      <c r="G343" s="794">
        <v>27529</v>
      </c>
      <c r="H343" s="724">
        <f t="shared" ca="1" si="5"/>
        <v>44</v>
      </c>
      <c r="I343" s="725" t="s">
        <v>1403</v>
      </c>
      <c r="J343" s="721" t="s">
        <v>256</v>
      </c>
      <c r="K343" s="721" t="s">
        <v>224</v>
      </c>
      <c r="L343" s="726"/>
      <c r="M343" s="726" t="s">
        <v>6426</v>
      </c>
      <c r="N343" s="722" t="s">
        <v>228</v>
      </c>
      <c r="O343" s="721" t="s">
        <v>222</v>
      </c>
      <c r="P343" s="722" t="s">
        <v>447</v>
      </c>
      <c r="Q343" s="722" t="s">
        <v>449</v>
      </c>
      <c r="R343" s="817" t="s">
        <v>6964</v>
      </c>
    </row>
    <row r="344" spans="1:18">
      <c r="A344" s="815"/>
      <c r="B344" s="721">
        <v>2</v>
      </c>
      <c r="C344" s="722" t="s">
        <v>451</v>
      </c>
      <c r="D344" s="723" t="s">
        <v>16</v>
      </c>
      <c r="E344" s="721" t="s">
        <v>221</v>
      </c>
      <c r="F344" s="721" t="s">
        <v>452</v>
      </c>
      <c r="G344" s="794">
        <v>30825</v>
      </c>
      <c r="H344" s="724">
        <f t="shared" ca="1" si="5"/>
        <v>35</v>
      </c>
      <c r="I344" s="725" t="s">
        <v>1403</v>
      </c>
      <c r="J344" s="721" t="s">
        <v>256</v>
      </c>
      <c r="K344" s="721" t="s">
        <v>246</v>
      </c>
      <c r="L344" s="726"/>
      <c r="M344" s="726" t="s">
        <v>6426</v>
      </c>
      <c r="N344" s="722" t="s">
        <v>228</v>
      </c>
      <c r="O344" s="721" t="s">
        <v>245</v>
      </c>
      <c r="P344" s="722" t="s">
        <v>450</v>
      </c>
      <c r="Q344" s="722" t="s">
        <v>449</v>
      </c>
      <c r="R344" s="817" t="s">
        <v>6964</v>
      </c>
    </row>
    <row r="345" spans="1:18">
      <c r="A345" s="815"/>
      <c r="B345" s="721">
        <v>3</v>
      </c>
      <c r="C345" s="722" t="s">
        <v>457</v>
      </c>
      <c r="D345" s="723" t="s">
        <v>23</v>
      </c>
      <c r="E345" s="721" t="s">
        <v>254</v>
      </c>
      <c r="F345" s="721" t="s">
        <v>22</v>
      </c>
      <c r="G345" s="794">
        <v>36665</v>
      </c>
      <c r="H345" s="724">
        <f t="shared" ca="1" si="5"/>
        <v>19</v>
      </c>
      <c r="I345" s="725" t="s">
        <v>1403</v>
      </c>
      <c r="J345" s="721" t="s">
        <v>289</v>
      </c>
      <c r="K345" s="721" t="s">
        <v>224</v>
      </c>
      <c r="L345" s="726"/>
      <c r="M345" s="726" t="s">
        <v>6426</v>
      </c>
      <c r="N345" s="722" t="s">
        <v>228</v>
      </c>
      <c r="O345" s="721" t="s">
        <v>255</v>
      </c>
      <c r="P345" s="722" t="s">
        <v>456</v>
      </c>
      <c r="Q345" s="722" t="s">
        <v>449</v>
      </c>
      <c r="R345" s="817" t="s">
        <v>6964</v>
      </c>
    </row>
    <row r="346" spans="1:18">
      <c r="A346" s="815"/>
      <c r="B346" s="721">
        <v>4</v>
      </c>
      <c r="C346" s="722" t="s">
        <v>459</v>
      </c>
      <c r="D346" s="723" t="s">
        <v>16</v>
      </c>
      <c r="E346" s="721" t="s">
        <v>254</v>
      </c>
      <c r="F346" s="721" t="s">
        <v>22</v>
      </c>
      <c r="G346" s="794">
        <v>37947</v>
      </c>
      <c r="H346" s="724">
        <f t="shared" ca="1" si="5"/>
        <v>16</v>
      </c>
      <c r="I346" s="725" t="s">
        <v>1403</v>
      </c>
      <c r="J346" s="721" t="s">
        <v>348</v>
      </c>
      <c r="K346" s="721" t="s">
        <v>266</v>
      </c>
      <c r="L346" s="726"/>
      <c r="M346" s="726" t="s">
        <v>6426</v>
      </c>
      <c r="N346" s="722" t="s">
        <v>228</v>
      </c>
      <c r="O346" s="721" t="s">
        <v>255</v>
      </c>
      <c r="P346" s="722" t="s">
        <v>458</v>
      </c>
      <c r="Q346" s="722" t="s">
        <v>449</v>
      </c>
      <c r="R346" s="817" t="s">
        <v>6964</v>
      </c>
    </row>
    <row r="347" spans="1:18">
      <c r="A347" s="815"/>
      <c r="B347" s="721">
        <v>5</v>
      </c>
      <c r="C347" s="722" t="s">
        <v>461</v>
      </c>
      <c r="D347" s="723" t="s">
        <v>23</v>
      </c>
      <c r="E347" s="721" t="s">
        <v>254</v>
      </c>
      <c r="F347" s="721" t="s">
        <v>22</v>
      </c>
      <c r="G347" s="794">
        <v>38855</v>
      </c>
      <c r="H347" s="724">
        <f t="shared" ca="1" si="5"/>
        <v>13</v>
      </c>
      <c r="I347" s="725" t="s">
        <v>1403</v>
      </c>
      <c r="J347" s="721" t="s">
        <v>369</v>
      </c>
      <c r="K347" s="721" t="s">
        <v>266</v>
      </c>
      <c r="L347" s="726"/>
      <c r="M347" s="726" t="s">
        <v>6426</v>
      </c>
      <c r="N347" s="722" t="s">
        <v>228</v>
      </c>
      <c r="O347" s="721" t="s">
        <v>255</v>
      </c>
      <c r="P347" s="722" t="s">
        <v>460</v>
      </c>
      <c r="Q347" s="722" t="s">
        <v>449</v>
      </c>
      <c r="R347" s="817" t="s">
        <v>6964</v>
      </c>
    </row>
    <row r="348" spans="1:18">
      <c r="A348" s="815">
        <v>58</v>
      </c>
      <c r="B348" s="721">
        <v>1</v>
      </c>
      <c r="C348" s="722" t="s">
        <v>3627</v>
      </c>
      <c r="D348" s="723" t="s">
        <v>23</v>
      </c>
      <c r="E348" s="721" t="s">
        <v>221</v>
      </c>
      <c r="F348" s="721" t="s">
        <v>3628</v>
      </c>
      <c r="G348" s="774">
        <v>32315</v>
      </c>
      <c r="H348" s="724">
        <f t="shared" ca="1" si="5"/>
        <v>31</v>
      </c>
      <c r="I348" s="725" t="s">
        <v>1403</v>
      </c>
      <c r="J348" s="721" t="s">
        <v>3629</v>
      </c>
      <c r="K348" s="721" t="s">
        <v>261</v>
      </c>
      <c r="L348" s="726"/>
      <c r="M348" s="726" t="s">
        <v>6426</v>
      </c>
      <c r="N348" s="722" t="s">
        <v>3334</v>
      </c>
      <c r="O348" s="721" t="s">
        <v>222</v>
      </c>
      <c r="P348" s="734" t="s">
        <v>3626</v>
      </c>
      <c r="Q348" s="727" t="s">
        <v>3631</v>
      </c>
    </row>
    <row r="349" spans="1:18">
      <c r="B349" s="738">
        <v>2</v>
      </c>
      <c r="C349" s="722" t="s">
        <v>3633</v>
      </c>
      <c r="D349" s="723" t="s">
        <v>16</v>
      </c>
      <c r="E349" s="721" t="s">
        <v>221</v>
      </c>
      <c r="F349" s="721" t="s">
        <v>3634</v>
      </c>
      <c r="G349" s="774">
        <v>33524</v>
      </c>
      <c r="H349" s="724">
        <f t="shared" ca="1" si="5"/>
        <v>28</v>
      </c>
      <c r="I349" s="725" t="s">
        <v>1403</v>
      </c>
      <c r="J349" s="721" t="s">
        <v>1958</v>
      </c>
      <c r="K349" s="721" t="s">
        <v>246</v>
      </c>
      <c r="L349" s="726"/>
      <c r="M349" s="726" t="s">
        <v>6426</v>
      </c>
      <c r="N349" s="722" t="s">
        <v>3334</v>
      </c>
      <c r="O349" s="721" t="s">
        <v>245</v>
      </c>
      <c r="P349" s="727" t="s">
        <v>3632</v>
      </c>
      <c r="Q349" s="727" t="s">
        <v>3631</v>
      </c>
    </row>
    <row r="350" spans="1:18">
      <c r="B350" s="738">
        <v>3</v>
      </c>
      <c r="C350" s="722" t="s">
        <v>3638</v>
      </c>
      <c r="D350" s="723" t="s">
        <v>16</v>
      </c>
      <c r="E350" s="738" t="s">
        <v>254</v>
      </c>
      <c r="F350" s="738" t="s">
        <v>229</v>
      </c>
      <c r="G350" s="774">
        <v>42445</v>
      </c>
      <c r="H350" s="724">
        <f t="shared" ca="1" si="5"/>
        <v>4</v>
      </c>
      <c r="I350" s="725" t="s">
        <v>1403</v>
      </c>
      <c r="J350" s="738" t="s">
        <v>265</v>
      </c>
      <c r="K350" s="738" t="s">
        <v>270</v>
      </c>
      <c r="L350" s="726"/>
      <c r="M350" s="726" t="s">
        <v>6426</v>
      </c>
      <c r="N350" s="722" t="s">
        <v>3334</v>
      </c>
      <c r="O350" s="738" t="s">
        <v>255</v>
      </c>
      <c r="P350" s="727" t="s">
        <v>3637</v>
      </c>
      <c r="Q350" s="727" t="s">
        <v>3631</v>
      </c>
    </row>
    <row r="351" spans="1:18">
      <c r="A351" s="732">
        <v>1</v>
      </c>
      <c r="B351" s="808">
        <v>1</v>
      </c>
      <c r="C351" s="722" t="s">
        <v>1413</v>
      </c>
      <c r="D351" s="744" t="s">
        <v>23</v>
      </c>
      <c r="E351" s="722" t="s">
        <v>221</v>
      </c>
      <c r="F351" s="722" t="s">
        <v>1414</v>
      </c>
      <c r="G351" s="784">
        <v>27590</v>
      </c>
      <c r="H351" s="724">
        <f t="shared" ca="1" si="5"/>
        <v>44</v>
      </c>
      <c r="I351" s="769" t="s">
        <v>1403</v>
      </c>
      <c r="J351" s="722" t="s">
        <v>256</v>
      </c>
      <c r="K351" s="722" t="s">
        <v>283</v>
      </c>
      <c r="L351" s="770"/>
      <c r="M351" s="770" t="s">
        <v>6426</v>
      </c>
      <c r="N351" s="722" t="s">
        <v>1418</v>
      </c>
      <c r="O351" s="722" t="s">
        <v>222</v>
      </c>
      <c r="P351" s="722" t="s">
        <v>1412</v>
      </c>
      <c r="Q351" s="722" t="s">
        <v>1417</v>
      </c>
    </row>
    <row r="352" spans="1:18">
      <c r="A352" s="745"/>
      <c r="B352" s="738">
        <v>2</v>
      </c>
      <c r="C352" s="722" t="s">
        <v>1421</v>
      </c>
      <c r="D352" s="723" t="s">
        <v>16</v>
      </c>
      <c r="E352" s="721" t="s">
        <v>221</v>
      </c>
      <c r="F352" s="721" t="s">
        <v>524</v>
      </c>
      <c r="G352" s="774">
        <v>29271</v>
      </c>
      <c r="H352" s="724">
        <f t="shared" ca="1" si="5"/>
        <v>40</v>
      </c>
      <c r="I352" s="725" t="s">
        <v>1403</v>
      </c>
      <c r="J352" s="721" t="s">
        <v>289</v>
      </c>
      <c r="K352" s="721" t="s">
        <v>246</v>
      </c>
      <c r="L352" s="726"/>
      <c r="M352" s="726" t="s">
        <v>6426</v>
      </c>
      <c r="N352" s="722" t="s">
        <v>1418</v>
      </c>
      <c r="O352" s="721" t="s">
        <v>245</v>
      </c>
      <c r="P352" s="722" t="s">
        <v>1420</v>
      </c>
      <c r="Q352" s="722" t="s">
        <v>1417</v>
      </c>
    </row>
    <row r="353" spans="1:17">
      <c r="A353" s="745"/>
      <c r="B353" s="721">
        <v>3</v>
      </c>
      <c r="C353" s="722" t="s">
        <v>1425</v>
      </c>
      <c r="D353" s="723" t="s">
        <v>16</v>
      </c>
      <c r="E353" s="721" t="s">
        <v>254</v>
      </c>
      <c r="F353" s="721" t="s">
        <v>524</v>
      </c>
      <c r="G353" s="774">
        <v>35670</v>
      </c>
      <c r="H353" s="724">
        <f t="shared" ca="1" si="5"/>
        <v>22</v>
      </c>
      <c r="I353" s="725" t="s">
        <v>1403</v>
      </c>
      <c r="J353" s="721" t="s">
        <v>223</v>
      </c>
      <c r="K353" s="721" t="s">
        <v>270</v>
      </c>
      <c r="L353" s="726"/>
      <c r="M353" s="726" t="s">
        <v>6426</v>
      </c>
      <c r="N353" s="722" t="s">
        <v>1418</v>
      </c>
      <c r="O353" s="721" t="s">
        <v>255</v>
      </c>
      <c r="P353" s="722" t="s">
        <v>1424</v>
      </c>
      <c r="Q353" s="722" t="s">
        <v>1417</v>
      </c>
    </row>
    <row r="354" spans="1:17">
      <c r="A354" s="745"/>
      <c r="B354" s="721">
        <v>4</v>
      </c>
      <c r="C354" s="722" t="s">
        <v>1427</v>
      </c>
      <c r="D354" s="723" t="s">
        <v>16</v>
      </c>
      <c r="E354" s="721" t="s">
        <v>254</v>
      </c>
      <c r="F354" s="721" t="s">
        <v>230</v>
      </c>
      <c r="G354" s="774">
        <v>36647</v>
      </c>
      <c r="H354" s="724">
        <f t="shared" ca="1" si="5"/>
        <v>19</v>
      </c>
      <c r="I354" s="725" t="s">
        <v>1403</v>
      </c>
      <c r="J354" s="721" t="s">
        <v>348</v>
      </c>
      <c r="K354" s="721" t="s">
        <v>266</v>
      </c>
      <c r="L354" s="726"/>
      <c r="M354" s="726" t="s">
        <v>6426</v>
      </c>
      <c r="N354" s="722" t="s">
        <v>1418</v>
      </c>
      <c r="O354" s="721" t="s">
        <v>255</v>
      </c>
      <c r="P354" s="722" t="s">
        <v>1426</v>
      </c>
      <c r="Q354" s="722" t="s">
        <v>1417</v>
      </c>
    </row>
    <row r="355" spans="1:17">
      <c r="A355" s="745"/>
      <c r="B355" s="721">
        <v>5</v>
      </c>
      <c r="C355" s="722" t="s">
        <v>6889</v>
      </c>
      <c r="D355" s="723" t="s">
        <v>16</v>
      </c>
      <c r="E355" s="721" t="s">
        <v>254</v>
      </c>
      <c r="F355" s="721" t="s">
        <v>1227</v>
      </c>
      <c r="G355" s="774">
        <v>43318</v>
      </c>
      <c r="H355" s="724">
        <f t="shared" ca="1" si="5"/>
        <v>1</v>
      </c>
      <c r="I355" s="725" t="s">
        <v>1403</v>
      </c>
      <c r="J355" s="721" t="s">
        <v>265</v>
      </c>
      <c r="K355" s="721" t="s">
        <v>270</v>
      </c>
      <c r="L355" s="726"/>
      <c r="M355" s="726" t="s">
        <v>6426</v>
      </c>
      <c r="N355" s="722" t="s">
        <v>1418</v>
      </c>
      <c r="O355" s="721" t="s">
        <v>255</v>
      </c>
      <c r="P355" s="722"/>
      <c r="Q355" s="722"/>
    </row>
    <row r="356" spans="1:17">
      <c r="A356" s="745">
        <v>2</v>
      </c>
      <c r="B356" s="721">
        <v>1</v>
      </c>
      <c r="C356" s="722" t="s">
        <v>1429</v>
      </c>
      <c r="D356" s="723" t="s">
        <v>23</v>
      </c>
      <c r="E356" s="721" t="s">
        <v>221</v>
      </c>
      <c r="F356" s="721" t="s">
        <v>524</v>
      </c>
      <c r="G356" s="774">
        <v>16509</v>
      </c>
      <c r="H356" s="724">
        <f t="shared" ca="1" si="5"/>
        <v>75</v>
      </c>
      <c r="I356" s="725" t="s">
        <v>1403</v>
      </c>
      <c r="J356" s="721" t="s">
        <v>289</v>
      </c>
      <c r="K356" s="721" t="s">
        <v>283</v>
      </c>
      <c r="L356" s="726"/>
      <c r="M356" s="726" t="s">
        <v>6426</v>
      </c>
      <c r="N356" s="722" t="s">
        <v>1418</v>
      </c>
      <c r="O356" s="721" t="s">
        <v>222</v>
      </c>
      <c r="P356" s="722" t="s">
        <v>1428</v>
      </c>
      <c r="Q356" s="722" t="s">
        <v>1432</v>
      </c>
    </row>
    <row r="357" spans="1:17">
      <c r="A357" s="745"/>
      <c r="B357" s="721">
        <v>2</v>
      </c>
      <c r="C357" s="722" t="s">
        <v>1434</v>
      </c>
      <c r="D357" s="723" t="s">
        <v>16</v>
      </c>
      <c r="E357" s="721" t="s">
        <v>221</v>
      </c>
      <c r="F357" s="721" t="s">
        <v>524</v>
      </c>
      <c r="G357" s="774">
        <v>18360</v>
      </c>
      <c r="H357" s="724">
        <f t="shared" ca="1" si="5"/>
        <v>70</v>
      </c>
      <c r="I357" s="725" t="s">
        <v>1403</v>
      </c>
      <c r="J357" s="721" t="s">
        <v>289</v>
      </c>
      <c r="K357" s="721" t="s">
        <v>246</v>
      </c>
      <c r="L357" s="726"/>
      <c r="M357" s="726" t="s">
        <v>6426</v>
      </c>
      <c r="N357" s="722" t="s">
        <v>1418</v>
      </c>
      <c r="O357" s="721" t="s">
        <v>245</v>
      </c>
      <c r="P357" s="722" t="s">
        <v>1433</v>
      </c>
      <c r="Q357" s="722" t="s">
        <v>1432</v>
      </c>
    </row>
    <row r="358" spans="1:17">
      <c r="A358" s="745">
        <v>3</v>
      </c>
      <c r="B358" s="721">
        <v>1</v>
      </c>
      <c r="C358" s="722" t="s">
        <v>1439</v>
      </c>
      <c r="D358" s="723" t="s">
        <v>23</v>
      </c>
      <c r="E358" s="721" t="s">
        <v>221</v>
      </c>
      <c r="F358" s="721" t="s">
        <v>219</v>
      </c>
      <c r="G358" s="774">
        <v>20647</v>
      </c>
      <c r="H358" s="724">
        <f t="shared" ca="1" si="5"/>
        <v>63</v>
      </c>
      <c r="I358" s="725" t="s">
        <v>1403</v>
      </c>
      <c r="J358" s="721" t="s">
        <v>256</v>
      </c>
      <c r="K358" s="721" t="s">
        <v>283</v>
      </c>
      <c r="L358" s="726"/>
      <c r="M358" s="726" t="s">
        <v>6426</v>
      </c>
      <c r="N358" s="722" t="s">
        <v>1418</v>
      </c>
      <c r="O358" s="721" t="s">
        <v>222</v>
      </c>
      <c r="P358" s="722" t="s">
        <v>1438</v>
      </c>
      <c r="Q358" s="722" t="s">
        <v>1442</v>
      </c>
    </row>
    <row r="359" spans="1:17">
      <c r="A359" s="745"/>
      <c r="B359" s="721">
        <v>2</v>
      </c>
      <c r="C359" s="722" t="s">
        <v>6443</v>
      </c>
      <c r="D359" s="723" t="s">
        <v>16</v>
      </c>
      <c r="E359" s="721" t="s">
        <v>221</v>
      </c>
      <c r="F359" s="721"/>
      <c r="G359" s="774"/>
      <c r="H359" s="724">
        <f t="shared" ca="1" si="5"/>
        <v>120</v>
      </c>
      <c r="I359" s="725" t="s">
        <v>1403</v>
      </c>
      <c r="J359" s="721"/>
      <c r="K359" s="721" t="s">
        <v>246</v>
      </c>
      <c r="L359" s="726"/>
      <c r="M359" s="726" t="s">
        <v>6426</v>
      </c>
      <c r="N359" s="722" t="s">
        <v>1418</v>
      </c>
      <c r="O359" s="721" t="s">
        <v>245</v>
      </c>
      <c r="P359" s="722"/>
      <c r="Q359" s="722"/>
    </row>
    <row r="360" spans="1:17">
      <c r="A360" s="745"/>
      <c r="B360" s="721">
        <v>3</v>
      </c>
      <c r="C360" s="722" t="s">
        <v>1444</v>
      </c>
      <c r="D360" s="723" t="s">
        <v>23</v>
      </c>
      <c r="E360" s="721" t="s">
        <v>254</v>
      </c>
      <c r="F360" s="721" t="s">
        <v>230</v>
      </c>
      <c r="G360" s="774">
        <v>38510</v>
      </c>
      <c r="H360" s="724">
        <f t="shared" ca="1" si="5"/>
        <v>14</v>
      </c>
      <c r="I360" s="725" t="s">
        <v>1403</v>
      </c>
      <c r="J360" s="721" t="s">
        <v>369</v>
      </c>
      <c r="K360" s="721" t="s">
        <v>266</v>
      </c>
      <c r="L360" s="726"/>
      <c r="M360" s="726" t="s">
        <v>6426</v>
      </c>
      <c r="N360" s="722" t="s">
        <v>1418</v>
      </c>
      <c r="O360" s="721" t="s">
        <v>1445</v>
      </c>
      <c r="P360" s="727" t="s">
        <v>1443</v>
      </c>
      <c r="Q360" s="722" t="s">
        <v>1442</v>
      </c>
    </row>
    <row r="361" spans="1:17">
      <c r="A361" s="745"/>
      <c r="B361" s="721">
        <v>4</v>
      </c>
      <c r="C361" s="722" t="s">
        <v>1449</v>
      </c>
      <c r="D361" s="723" t="s">
        <v>23</v>
      </c>
      <c r="E361" s="721" t="s">
        <v>254</v>
      </c>
      <c r="F361" s="721" t="s">
        <v>230</v>
      </c>
      <c r="G361" s="774">
        <v>38512</v>
      </c>
      <c r="H361" s="724">
        <f t="shared" ca="1" si="5"/>
        <v>14</v>
      </c>
      <c r="I361" s="725" t="s">
        <v>1403</v>
      </c>
      <c r="J361" s="721" t="s">
        <v>369</v>
      </c>
      <c r="K361" s="721" t="s">
        <v>266</v>
      </c>
      <c r="L361" s="726"/>
      <c r="M361" s="726" t="s">
        <v>6426</v>
      </c>
      <c r="N361" s="722" t="s">
        <v>1418</v>
      </c>
      <c r="O361" s="721" t="s">
        <v>1445</v>
      </c>
      <c r="P361" s="727" t="s">
        <v>1448</v>
      </c>
      <c r="Q361" s="722" t="s">
        <v>1442</v>
      </c>
    </row>
    <row r="362" spans="1:17">
      <c r="A362" s="745">
        <v>4</v>
      </c>
      <c r="B362" s="721">
        <v>1</v>
      </c>
      <c r="C362" s="722" t="s">
        <v>1451</v>
      </c>
      <c r="D362" s="723" t="s">
        <v>23</v>
      </c>
      <c r="E362" s="721" t="s">
        <v>221</v>
      </c>
      <c r="F362" s="721" t="s">
        <v>467</v>
      </c>
      <c r="G362" s="774">
        <v>32590</v>
      </c>
      <c r="H362" s="724">
        <f t="shared" ca="1" si="5"/>
        <v>31</v>
      </c>
      <c r="I362" s="725" t="s">
        <v>1403</v>
      </c>
      <c r="J362" s="721" t="s">
        <v>289</v>
      </c>
      <c r="K362" s="721" t="s">
        <v>674</v>
      </c>
      <c r="L362" s="726"/>
      <c r="M362" s="726" t="s">
        <v>6426</v>
      </c>
      <c r="N362" s="722" t="s">
        <v>1418</v>
      </c>
      <c r="O362" s="721" t="s">
        <v>222</v>
      </c>
      <c r="P362" s="722" t="s">
        <v>1450</v>
      </c>
      <c r="Q362" s="734" t="s">
        <v>1453</v>
      </c>
    </row>
    <row r="363" spans="1:17">
      <c r="A363" s="745"/>
      <c r="B363" s="721">
        <v>2</v>
      </c>
      <c r="C363" s="722" t="s">
        <v>1455</v>
      </c>
      <c r="D363" s="723" t="s">
        <v>16</v>
      </c>
      <c r="E363" s="721" t="s">
        <v>221</v>
      </c>
      <c r="F363" s="721" t="s">
        <v>244</v>
      </c>
      <c r="G363" s="774">
        <v>33886</v>
      </c>
      <c r="H363" s="724">
        <f t="shared" ca="1" si="5"/>
        <v>27</v>
      </c>
      <c r="I363" s="725" t="s">
        <v>1403</v>
      </c>
      <c r="J363" s="721" t="s">
        <v>223</v>
      </c>
      <c r="K363" s="721" t="s">
        <v>246</v>
      </c>
      <c r="L363" s="726"/>
      <c r="M363" s="726" t="s">
        <v>6426</v>
      </c>
      <c r="N363" s="722" t="s">
        <v>1418</v>
      </c>
      <c r="O363" s="721" t="s">
        <v>245</v>
      </c>
      <c r="P363" s="727" t="s">
        <v>1454</v>
      </c>
      <c r="Q363" s="734" t="s">
        <v>1453</v>
      </c>
    </row>
    <row r="364" spans="1:17">
      <c r="A364" s="745"/>
      <c r="B364" s="721">
        <v>3</v>
      </c>
      <c r="C364" s="722" t="s">
        <v>6891</v>
      </c>
      <c r="D364" s="723" t="s">
        <v>16</v>
      </c>
      <c r="E364" s="721" t="s">
        <v>254</v>
      </c>
      <c r="F364" s="721" t="s">
        <v>229</v>
      </c>
      <c r="G364" s="774">
        <v>42551</v>
      </c>
      <c r="H364" s="724">
        <f t="shared" ca="1" si="5"/>
        <v>3</v>
      </c>
      <c r="I364" s="725" t="s">
        <v>1403</v>
      </c>
      <c r="J364" s="721" t="s">
        <v>265</v>
      </c>
      <c r="K364" s="721" t="s">
        <v>270</v>
      </c>
      <c r="L364" s="726"/>
      <c r="M364" s="726" t="s">
        <v>6426</v>
      </c>
      <c r="N364" s="722" t="s">
        <v>1418</v>
      </c>
      <c r="O364" s="721" t="s">
        <v>255</v>
      </c>
      <c r="P364" s="727"/>
      <c r="Q364" s="734"/>
    </row>
    <row r="365" spans="1:17">
      <c r="A365" s="745">
        <v>5</v>
      </c>
      <c r="B365" s="721">
        <v>1</v>
      </c>
      <c r="C365" s="722" t="s">
        <v>1459</v>
      </c>
      <c r="D365" s="723" t="s">
        <v>23</v>
      </c>
      <c r="E365" s="721" t="s">
        <v>221</v>
      </c>
      <c r="F365" s="721" t="s">
        <v>414</v>
      </c>
      <c r="G365" s="774">
        <v>27238</v>
      </c>
      <c r="H365" s="724">
        <f t="shared" ca="1" si="5"/>
        <v>45</v>
      </c>
      <c r="I365" s="725" t="s">
        <v>1403</v>
      </c>
      <c r="J365" s="721" t="s">
        <v>256</v>
      </c>
      <c r="K365" s="721" t="s">
        <v>428</v>
      </c>
      <c r="L365" s="726"/>
      <c r="M365" s="726" t="s">
        <v>6426</v>
      </c>
      <c r="N365" s="722" t="s">
        <v>1418</v>
      </c>
      <c r="O365" s="721" t="s">
        <v>222</v>
      </c>
      <c r="P365" s="722" t="s">
        <v>1458</v>
      </c>
      <c r="Q365" s="722" t="s">
        <v>1461</v>
      </c>
    </row>
    <row r="366" spans="1:17">
      <c r="A366" s="745"/>
      <c r="B366" s="721">
        <v>2</v>
      </c>
      <c r="C366" s="722" t="s">
        <v>1464</v>
      </c>
      <c r="D366" s="723" t="s">
        <v>16</v>
      </c>
      <c r="E366" s="721" t="s">
        <v>221</v>
      </c>
      <c r="F366" s="721" t="s">
        <v>414</v>
      </c>
      <c r="G366" s="774">
        <v>25931</v>
      </c>
      <c r="H366" s="724">
        <f t="shared" ca="1" si="5"/>
        <v>49</v>
      </c>
      <c r="I366" s="725" t="s">
        <v>1403</v>
      </c>
      <c r="J366" s="721" t="s">
        <v>256</v>
      </c>
      <c r="K366" s="721" t="s">
        <v>246</v>
      </c>
      <c r="L366" s="726"/>
      <c r="M366" s="726" t="s">
        <v>6426</v>
      </c>
      <c r="N366" s="722" t="s">
        <v>1418</v>
      </c>
      <c r="O366" s="721" t="s">
        <v>245</v>
      </c>
      <c r="P366" s="727" t="s">
        <v>1463</v>
      </c>
      <c r="Q366" s="722" t="s">
        <v>1461</v>
      </c>
    </row>
    <row r="367" spans="1:17">
      <c r="A367" s="745"/>
      <c r="B367" s="721">
        <v>3</v>
      </c>
      <c r="C367" s="722" t="s">
        <v>1468</v>
      </c>
      <c r="D367" s="723" t="s">
        <v>23</v>
      </c>
      <c r="E367" s="721" t="s">
        <v>254</v>
      </c>
      <c r="F367" s="721" t="s">
        <v>414</v>
      </c>
      <c r="G367" s="774">
        <v>35295</v>
      </c>
      <c r="H367" s="724">
        <f t="shared" ca="1" si="5"/>
        <v>23</v>
      </c>
      <c r="I367" s="725" t="s">
        <v>1403</v>
      </c>
      <c r="J367" s="721" t="s">
        <v>256</v>
      </c>
      <c r="K367" s="721" t="s">
        <v>266</v>
      </c>
      <c r="L367" s="726"/>
      <c r="M367" s="726" t="s">
        <v>6426</v>
      </c>
      <c r="N367" s="722" t="s">
        <v>1418</v>
      </c>
      <c r="O367" s="721" t="s">
        <v>255</v>
      </c>
      <c r="P367" s="722" t="s">
        <v>1467</v>
      </c>
      <c r="Q367" s="722" t="s">
        <v>1461</v>
      </c>
    </row>
    <row r="368" spans="1:17">
      <c r="A368" s="745"/>
      <c r="B368" s="721">
        <v>4</v>
      </c>
      <c r="C368" s="722" t="s">
        <v>1471</v>
      </c>
      <c r="D368" s="723" t="s">
        <v>23</v>
      </c>
      <c r="E368" s="721" t="s">
        <v>254</v>
      </c>
      <c r="F368" s="721" t="s">
        <v>414</v>
      </c>
      <c r="G368" s="774">
        <v>35958</v>
      </c>
      <c r="H368" s="724">
        <f t="shared" ca="1" si="5"/>
        <v>21</v>
      </c>
      <c r="I368" s="725" t="s">
        <v>1403</v>
      </c>
      <c r="J368" s="721" t="s">
        <v>289</v>
      </c>
      <c r="K368" s="721" t="s">
        <v>266</v>
      </c>
      <c r="L368" s="726"/>
      <c r="M368" s="726" t="s">
        <v>6426</v>
      </c>
      <c r="N368" s="722" t="s">
        <v>1418</v>
      </c>
      <c r="O368" s="721" t="s">
        <v>255</v>
      </c>
      <c r="P368" s="722" t="s">
        <v>1470</v>
      </c>
      <c r="Q368" s="722" t="s">
        <v>1461</v>
      </c>
    </row>
    <row r="369" spans="1:17">
      <c r="A369" s="745">
        <v>6</v>
      </c>
      <c r="B369" s="721">
        <v>1</v>
      </c>
      <c r="C369" s="722" t="s">
        <v>1473</v>
      </c>
      <c r="D369" s="723" t="s">
        <v>23</v>
      </c>
      <c r="E369" s="721" t="s">
        <v>221</v>
      </c>
      <c r="F369" s="721" t="s">
        <v>524</v>
      </c>
      <c r="G369" s="774">
        <v>29715</v>
      </c>
      <c r="H369" s="724">
        <f t="shared" ca="1" si="5"/>
        <v>38</v>
      </c>
      <c r="I369" s="725" t="s">
        <v>1403</v>
      </c>
      <c r="J369" s="721" t="s">
        <v>223</v>
      </c>
      <c r="K369" s="721" t="s">
        <v>283</v>
      </c>
      <c r="L369" s="726"/>
      <c r="M369" s="726" t="s">
        <v>6426</v>
      </c>
      <c r="N369" s="722" t="s">
        <v>1418</v>
      </c>
      <c r="O369" s="721" t="s">
        <v>222</v>
      </c>
      <c r="P369" s="722" t="s">
        <v>1472</v>
      </c>
      <c r="Q369" s="722" t="s">
        <v>1476</v>
      </c>
    </row>
    <row r="370" spans="1:17">
      <c r="A370" s="745"/>
      <c r="B370" s="721">
        <v>2</v>
      </c>
      <c r="C370" s="722" t="s">
        <v>1478</v>
      </c>
      <c r="D370" s="723" t="s">
        <v>16</v>
      </c>
      <c r="E370" s="721" t="s">
        <v>221</v>
      </c>
      <c r="F370" s="721" t="s">
        <v>524</v>
      </c>
      <c r="G370" s="774">
        <v>31088</v>
      </c>
      <c r="H370" s="724">
        <f t="shared" ca="1" si="5"/>
        <v>35</v>
      </c>
      <c r="I370" s="725" t="s">
        <v>1403</v>
      </c>
      <c r="J370" s="721" t="s">
        <v>223</v>
      </c>
      <c r="K370" s="721" t="s">
        <v>246</v>
      </c>
      <c r="L370" s="726"/>
      <c r="M370" s="726" t="s">
        <v>6426</v>
      </c>
      <c r="N370" s="722" t="s">
        <v>1418</v>
      </c>
      <c r="O370" s="721" t="s">
        <v>245</v>
      </c>
      <c r="P370" s="722" t="s">
        <v>1477</v>
      </c>
      <c r="Q370" s="722" t="s">
        <v>1476</v>
      </c>
    </row>
    <row r="371" spans="1:17">
      <c r="A371" s="745"/>
      <c r="B371" s="721">
        <v>3</v>
      </c>
      <c r="C371" s="722" t="s">
        <v>1480</v>
      </c>
      <c r="D371" s="723" t="s">
        <v>23</v>
      </c>
      <c r="E371" s="721" t="s">
        <v>254</v>
      </c>
      <c r="F371" s="721" t="s">
        <v>22</v>
      </c>
      <c r="G371" s="774">
        <v>39359</v>
      </c>
      <c r="H371" s="724">
        <f t="shared" ca="1" si="5"/>
        <v>12</v>
      </c>
      <c r="I371" s="725" t="s">
        <v>1403</v>
      </c>
      <c r="J371" s="721" t="s">
        <v>369</v>
      </c>
      <c r="K371" s="721" t="s">
        <v>266</v>
      </c>
      <c r="L371" s="726"/>
      <c r="M371" s="726" t="s">
        <v>6426</v>
      </c>
      <c r="N371" s="722" t="s">
        <v>1418</v>
      </c>
      <c r="O371" s="721" t="s">
        <v>255</v>
      </c>
      <c r="P371" s="727" t="s">
        <v>1479</v>
      </c>
      <c r="Q371" s="722" t="s">
        <v>1476</v>
      </c>
    </row>
    <row r="372" spans="1:17">
      <c r="A372" s="745"/>
      <c r="B372" s="721">
        <v>4</v>
      </c>
      <c r="C372" s="722" t="s">
        <v>1482</v>
      </c>
      <c r="D372" s="723" t="s">
        <v>16</v>
      </c>
      <c r="E372" s="738" t="s">
        <v>254</v>
      </c>
      <c r="F372" s="738" t="s">
        <v>22</v>
      </c>
      <c r="G372" s="774">
        <v>41156</v>
      </c>
      <c r="H372" s="724">
        <f t="shared" ca="1" si="5"/>
        <v>7</v>
      </c>
      <c r="I372" s="747" t="s">
        <v>1403</v>
      </c>
      <c r="J372" s="738" t="s">
        <v>265</v>
      </c>
      <c r="K372" s="738" t="s">
        <v>270</v>
      </c>
      <c r="L372" s="726"/>
      <c r="M372" s="726" t="s">
        <v>6426</v>
      </c>
      <c r="N372" s="722" t="s">
        <v>1418</v>
      </c>
      <c r="O372" s="738" t="s">
        <v>255</v>
      </c>
      <c r="P372" s="734" t="s">
        <v>1481</v>
      </c>
      <c r="Q372" s="722" t="s">
        <v>1476</v>
      </c>
    </row>
    <row r="373" spans="1:17">
      <c r="A373" s="745">
        <v>7</v>
      </c>
      <c r="B373" s="721">
        <v>1</v>
      </c>
      <c r="C373" s="722" t="s">
        <v>1484</v>
      </c>
      <c r="D373" s="723" t="s">
        <v>23</v>
      </c>
      <c r="E373" s="721" t="s">
        <v>221</v>
      </c>
      <c r="F373" s="721" t="s">
        <v>1485</v>
      </c>
      <c r="G373" s="774">
        <v>21406</v>
      </c>
      <c r="H373" s="724">
        <f t="shared" ca="1" si="5"/>
        <v>61</v>
      </c>
      <c r="I373" s="725" t="s">
        <v>1403</v>
      </c>
      <c r="J373" s="721" t="s">
        <v>256</v>
      </c>
      <c r="K373" s="721" t="s">
        <v>283</v>
      </c>
      <c r="L373" s="726"/>
      <c r="M373" s="726" t="s">
        <v>6426</v>
      </c>
      <c r="N373" s="722" t="s">
        <v>1418</v>
      </c>
      <c r="O373" s="721" t="s">
        <v>222</v>
      </c>
      <c r="P373" s="722" t="s">
        <v>1483</v>
      </c>
      <c r="Q373" s="722" t="s">
        <v>1488</v>
      </c>
    </row>
    <row r="374" spans="1:17">
      <c r="A374" s="745"/>
      <c r="B374" s="721">
        <v>2</v>
      </c>
      <c r="C374" s="722" t="s">
        <v>1490</v>
      </c>
      <c r="D374" s="723" t="s">
        <v>16</v>
      </c>
      <c r="E374" s="721" t="s">
        <v>221</v>
      </c>
      <c r="F374" s="721" t="s">
        <v>583</v>
      </c>
      <c r="G374" s="774">
        <v>28321</v>
      </c>
      <c r="H374" s="724">
        <f t="shared" ca="1" si="5"/>
        <v>42</v>
      </c>
      <c r="I374" s="725" t="s">
        <v>1403</v>
      </c>
      <c r="J374" s="721" t="s">
        <v>256</v>
      </c>
      <c r="K374" s="721" t="s">
        <v>283</v>
      </c>
      <c r="L374" s="726"/>
      <c r="M374" s="726" t="s">
        <v>6426</v>
      </c>
      <c r="N374" s="722" t="s">
        <v>1418</v>
      </c>
      <c r="O374" s="721" t="s">
        <v>245</v>
      </c>
      <c r="P374" s="722" t="s">
        <v>1489</v>
      </c>
      <c r="Q374" s="722" t="s">
        <v>1488</v>
      </c>
    </row>
    <row r="375" spans="1:17">
      <c r="A375" s="745"/>
      <c r="B375" s="721">
        <v>3</v>
      </c>
      <c r="C375" s="722" t="s">
        <v>1494</v>
      </c>
      <c r="D375" s="723" t="s">
        <v>23</v>
      </c>
      <c r="E375" s="721" t="s">
        <v>254</v>
      </c>
      <c r="F375" s="721" t="s">
        <v>1185</v>
      </c>
      <c r="G375" s="774">
        <v>35133</v>
      </c>
      <c r="H375" s="724">
        <f t="shared" ca="1" si="5"/>
        <v>24</v>
      </c>
      <c r="I375" s="725" t="s">
        <v>1403</v>
      </c>
      <c r="J375" s="721" t="s">
        <v>256</v>
      </c>
      <c r="K375" s="721" t="s">
        <v>266</v>
      </c>
      <c r="L375" s="726"/>
      <c r="M375" s="726" t="s">
        <v>6426</v>
      </c>
      <c r="N375" s="722" t="s">
        <v>1418</v>
      </c>
      <c r="O375" s="721" t="s">
        <v>255</v>
      </c>
      <c r="P375" s="722" t="s">
        <v>1493</v>
      </c>
      <c r="Q375" s="722" t="s">
        <v>1488</v>
      </c>
    </row>
    <row r="376" spans="1:17">
      <c r="A376" s="745"/>
      <c r="B376" s="721">
        <v>4</v>
      </c>
      <c r="C376" s="722" t="s">
        <v>1496</v>
      </c>
      <c r="D376" s="723" t="s">
        <v>23</v>
      </c>
      <c r="E376" s="721" t="s">
        <v>254</v>
      </c>
      <c r="F376" s="721" t="s">
        <v>230</v>
      </c>
      <c r="G376" s="774">
        <v>35667</v>
      </c>
      <c r="H376" s="724">
        <f t="shared" ca="1" si="5"/>
        <v>22</v>
      </c>
      <c r="I376" s="725" t="s">
        <v>1403</v>
      </c>
      <c r="J376" s="721" t="s">
        <v>256</v>
      </c>
      <c r="K376" s="721" t="s">
        <v>266</v>
      </c>
      <c r="L376" s="726"/>
      <c r="M376" s="726" t="s">
        <v>6426</v>
      </c>
      <c r="N376" s="722" t="s">
        <v>1418</v>
      </c>
      <c r="O376" s="721" t="s">
        <v>255</v>
      </c>
      <c r="P376" s="722" t="s">
        <v>1495</v>
      </c>
      <c r="Q376" s="722" t="s">
        <v>1488</v>
      </c>
    </row>
    <row r="377" spans="1:17">
      <c r="A377" s="745"/>
      <c r="B377" s="721">
        <v>5</v>
      </c>
      <c r="C377" s="722" t="s">
        <v>1498</v>
      </c>
      <c r="D377" s="723" t="s">
        <v>23</v>
      </c>
      <c r="E377" s="721" t="s">
        <v>254</v>
      </c>
      <c r="F377" s="721" t="s">
        <v>230</v>
      </c>
      <c r="G377" s="774">
        <v>35667</v>
      </c>
      <c r="H377" s="724">
        <f t="shared" ca="1" si="5"/>
        <v>22</v>
      </c>
      <c r="I377" s="725" t="s">
        <v>1403</v>
      </c>
      <c r="J377" s="721" t="s">
        <v>256</v>
      </c>
      <c r="K377" s="721" t="s">
        <v>266</v>
      </c>
      <c r="L377" s="726"/>
      <c r="M377" s="726" t="s">
        <v>6426</v>
      </c>
      <c r="N377" s="722" t="s">
        <v>1418</v>
      </c>
      <c r="O377" s="721" t="s">
        <v>255</v>
      </c>
      <c r="P377" s="722" t="s">
        <v>1497</v>
      </c>
      <c r="Q377" s="722" t="s">
        <v>1488</v>
      </c>
    </row>
    <row r="378" spans="1:17">
      <c r="A378" s="745"/>
      <c r="B378" s="721">
        <v>6</v>
      </c>
      <c r="C378" s="722" t="s">
        <v>6892</v>
      </c>
      <c r="D378" s="723" t="s">
        <v>23</v>
      </c>
      <c r="E378" s="721" t="s">
        <v>254</v>
      </c>
      <c r="F378" s="721" t="s">
        <v>230</v>
      </c>
      <c r="G378" s="774">
        <v>42084</v>
      </c>
      <c r="H378" s="724">
        <f t="shared" ca="1" si="5"/>
        <v>5</v>
      </c>
      <c r="I378" s="725" t="s">
        <v>1403</v>
      </c>
      <c r="J378" s="721" t="s">
        <v>265</v>
      </c>
      <c r="K378" s="721" t="s">
        <v>270</v>
      </c>
      <c r="L378" s="726"/>
      <c r="M378" s="726" t="s">
        <v>6426</v>
      </c>
      <c r="N378" s="722" t="s">
        <v>1418</v>
      </c>
      <c r="O378" s="721" t="s">
        <v>255</v>
      </c>
      <c r="P378" s="722"/>
      <c r="Q378" s="722"/>
    </row>
    <row r="379" spans="1:17">
      <c r="A379" s="745">
        <v>8</v>
      </c>
      <c r="B379" s="721">
        <v>1</v>
      </c>
      <c r="C379" s="722" t="s">
        <v>1147</v>
      </c>
      <c r="D379" s="723" t="s">
        <v>23</v>
      </c>
      <c r="E379" s="721" t="s">
        <v>221</v>
      </c>
      <c r="F379" s="721" t="s">
        <v>1500</v>
      </c>
      <c r="G379" s="774">
        <v>24472</v>
      </c>
      <c r="H379" s="724">
        <f t="shared" ca="1" si="5"/>
        <v>53</v>
      </c>
      <c r="I379" s="725" t="s">
        <v>1403</v>
      </c>
      <c r="J379" s="721" t="s">
        <v>256</v>
      </c>
      <c r="K379" s="721" t="s">
        <v>283</v>
      </c>
      <c r="L379" s="726"/>
      <c r="M379" s="726" t="s">
        <v>6426</v>
      </c>
      <c r="N379" s="722" t="s">
        <v>1418</v>
      </c>
      <c r="O379" s="721" t="s">
        <v>222</v>
      </c>
      <c r="P379" s="722" t="s">
        <v>1499</v>
      </c>
      <c r="Q379" s="722" t="s">
        <v>1503</v>
      </c>
    </row>
    <row r="380" spans="1:17">
      <c r="A380" s="745"/>
      <c r="B380" s="738">
        <v>2</v>
      </c>
      <c r="C380" s="722" t="s">
        <v>1505</v>
      </c>
      <c r="D380" s="723" t="s">
        <v>16</v>
      </c>
      <c r="E380" s="738" t="s">
        <v>221</v>
      </c>
      <c r="F380" s="738" t="s">
        <v>1506</v>
      </c>
      <c r="G380" s="774">
        <v>28349</v>
      </c>
      <c r="H380" s="724">
        <f t="shared" ca="1" si="5"/>
        <v>42</v>
      </c>
      <c r="I380" s="747" t="s">
        <v>1403</v>
      </c>
      <c r="J380" s="738" t="s">
        <v>256</v>
      </c>
      <c r="K380" s="738" t="s">
        <v>246</v>
      </c>
      <c r="L380" s="726"/>
      <c r="M380" s="726" t="s">
        <v>6426</v>
      </c>
      <c r="N380" s="722" t="s">
        <v>1418</v>
      </c>
      <c r="O380" s="738" t="s">
        <v>245</v>
      </c>
      <c r="P380" s="727" t="s">
        <v>1504</v>
      </c>
      <c r="Q380" s="722" t="s">
        <v>1503</v>
      </c>
    </row>
    <row r="381" spans="1:17">
      <c r="A381" s="745"/>
      <c r="B381" s="721">
        <v>3</v>
      </c>
      <c r="C381" s="722" t="s">
        <v>1511</v>
      </c>
      <c r="D381" s="723" t="s">
        <v>16</v>
      </c>
      <c r="E381" s="721" t="s">
        <v>254</v>
      </c>
      <c r="F381" s="721" t="s">
        <v>230</v>
      </c>
      <c r="G381" s="774">
        <v>35746</v>
      </c>
      <c r="H381" s="724">
        <f t="shared" ca="1" si="5"/>
        <v>22</v>
      </c>
      <c r="I381" s="725" t="s">
        <v>1403</v>
      </c>
      <c r="J381" s="721" t="s">
        <v>223</v>
      </c>
      <c r="K381" s="721" t="s">
        <v>266</v>
      </c>
      <c r="L381" s="726"/>
      <c r="M381" s="726" t="s">
        <v>6426</v>
      </c>
      <c r="N381" s="722" t="s">
        <v>1418</v>
      </c>
      <c r="O381" s="721" t="s">
        <v>255</v>
      </c>
      <c r="P381" s="727" t="s">
        <v>1510</v>
      </c>
      <c r="Q381" s="722" t="s">
        <v>1503</v>
      </c>
    </row>
    <row r="382" spans="1:17">
      <c r="A382" s="745"/>
      <c r="B382" s="721">
        <v>4</v>
      </c>
      <c r="C382" s="722" t="s">
        <v>1513</v>
      </c>
      <c r="D382" s="723" t="s">
        <v>23</v>
      </c>
      <c r="E382" s="721" t="s">
        <v>254</v>
      </c>
      <c r="F382" s="721" t="s">
        <v>1514</v>
      </c>
      <c r="G382" s="774">
        <v>34179</v>
      </c>
      <c r="H382" s="724">
        <f t="shared" ca="1" si="5"/>
        <v>26</v>
      </c>
      <c r="I382" s="725" t="s">
        <v>1403</v>
      </c>
      <c r="J382" s="721" t="s">
        <v>223</v>
      </c>
      <c r="K382" s="721" t="s">
        <v>261</v>
      </c>
      <c r="L382" s="726"/>
      <c r="M382" s="726" t="s">
        <v>6426</v>
      </c>
      <c r="N382" s="722" t="s">
        <v>1418</v>
      </c>
      <c r="O382" s="721" t="s">
        <v>255</v>
      </c>
      <c r="P382" s="727" t="s">
        <v>1512</v>
      </c>
      <c r="Q382" s="722" t="s">
        <v>1503</v>
      </c>
    </row>
    <row r="383" spans="1:17">
      <c r="A383" s="745"/>
      <c r="B383" s="721">
        <v>5</v>
      </c>
      <c r="C383" s="722" t="s">
        <v>1516</v>
      </c>
      <c r="D383" s="723" t="s">
        <v>23</v>
      </c>
      <c r="E383" s="721" t="s">
        <v>254</v>
      </c>
      <c r="F383" s="721" t="s">
        <v>1514</v>
      </c>
      <c r="G383" s="774">
        <v>36596</v>
      </c>
      <c r="H383" s="724">
        <f t="shared" ca="1" si="5"/>
        <v>20</v>
      </c>
      <c r="I383" s="725" t="s">
        <v>1403</v>
      </c>
      <c r="J383" s="721" t="s">
        <v>886</v>
      </c>
      <c r="K383" s="721" t="s">
        <v>266</v>
      </c>
      <c r="L383" s="726"/>
      <c r="M383" s="726" t="s">
        <v>6426</v>
      </c>
      <c r="N383" s="722" t="s">
        <v>1418</v>
      </c>
      <c r="O383" s="721" t="s">
        <v>255</v>
      </c>
      <c r="P383" s="727" t="s">
        <v>1515</v>
      </c>
      <c r="Q383" s="722" t="s">
        <v>1503</v>
      </c>
    </row>
    <row r="384" spans="1:17">
      <c r="A384" s="745">
        <v>9</v>
      </c>
      <c r="B384" s="721">
        <v>1</v>
      </c>
      <c r="C384" s="722" t="s">
        <v>1518</v>
      </c>
      <c r="D384" s="723" t="s">
        <v>23</v>
      </c>
      <c r="E384" s="721" t="s">
        <v>221</v>
      </c>
      <c r="F384" s="721" t="s">
        <v>244</v>
      </c>
      <c r="G384" s="774">
        <v>27287</v>
      </c>
      <c r="H384" s="724">
        <f t="shared" ca="1" si="5"/>
        <v>45</v>
      </c>
      <c r="I384" s="725" t="s">
        <v>1403</v>
      </c>
      <c r="J384" s="721" t="s">
        <v>289</v>
      </c>
      <c r="K384" s="721" t="s">
        <v>283</v>
      </c>
      <c r="L384" s="726"/>
      <c r="M384" s="726" t="s">
        <v>6426</v>
      </c>
      <c r="N384" s="722" t="s">
        <v>1418</v>
      </c>
      <c r="O384" s="721" t="s">
        <v>222</v>
      </c>
      <c r="P384" s="722" t="s">
        <v>1517</v>
      </c>
      <c r="Q384" s="722" t="s">
        <v>1521</v>
      </c>
    </row>
    <row r="385" spans="1:17">
      <c r="A385" s="745"/>
      <c r="B385" s="721">
        <v>2</v>
      </c>
      <c r="C385" s="722" t="s">
        <v>1523</v>
      </c>
      <c r="D385" s="723" t="s">
        <v>16</v>
      </c>
      <c r="E385" s="721" t="s">
        <v>221</v>
      </c>
      <c r="F385" s="721" t="s">
        <v>1500</v>
      </c>
      <c r="G385" s="774">
        <v>27739</v>
      </c>
      <c r="H385" s="724">
        <f t="shared" ca="1" si="5"/>
        <v>44</v>
      </c>
      <c r="I385" s="725" t="s">
        <v>1403</v>
      </c>
      <c r="J385" s="721" t="s">
        <v>289</v>
      </c>
      <c r="K385" s="721" t="s">
        <v>246</v>
      </c>
      <c r="L385" s="726"/>
      <c r="M385" s="726" t="s">
        <v>6426</v>
      </c>
      <c r="N385" s="722" t="s">
        <v>1418</v>
      </c>
      <c r="O385" s="721" t="s">
        <v>245</v>
      </c>
      <c r="P385" s="722" t="s">
        <v>1522</v>
      </c>
      <c r="Q385" s="722" t="s">
        <v>1521</v>
      </c>
    </row>
    <row r="386" spans="1:17">
      <c r="A386" s="745"/>
      <c r="B386" s="721">
        <v>4</v>
      </c>
      <c r="C386" s="722" t="s">
        <v>1529</v>
      </c>
      <c r="D386" s="723" t="s">
        <v>23</v>
      </c>
      <c r="E386" s="721" t="s">
        <v>254</v>
      </c>
      <c r="F386" s="721" t="s">
        <v>22</v>
      </c>
      <c r="G386" s="774">
        <v>39144</v>
      </c>
      <c r="H386" s="724">
        <f t="shared" ca="1" si="5"/>
        <v>13</v>
      </c>
      <c r="I386" s="725" t="s">
        <v>1403</v>
      </c>
      <c r="J386" s="721" t="s">
        <v>369</v>
      </c>
      <c r="K386" s="721" t="s">
        <v>266</v>
      </c>
      <c r="L386" s="726"/>
      <c r="M386" s="726" t="s">
        <v>6426</v>
      </c>
      <c r="N386" s="722" t="s">
        <v>1418</v>
      </c>
      <c r="O386" s="721" t="s">
        <v>255</v>
      </c>
      <c r="P386" s="722" t="s">
        <v>1528</v>
      </c>
      <c r="Q386" s="722" t="s">
        <v>1521</v>
      </c>
    </row>
    <row r="387" spans="1:17">
      <c r="A387" s="745">
        <v>10</v>
      </c>
      <c r="B387" s="721">
        <v>1</v>
      </c>
      <c r="C387" s="722" t="s">
        <v>1531</v>
      </c>
      <c r="D387" s="723" t="s">
        <v>23</v>
      </c>
      <c r="E387" s="721" t="s">
        <v>221</v>
      </c>
      <c r="F387" s="721" t="s">
        <v>1532</v>
      </c>
      <c r="G387" s="774">
        <v>26831</v>
      </c>
      <c r="H387" s="724">
        <f t="shared" ref="H387:H450" ca="1" si="6">DATEDIF(G387,TODAY(),"Y")</f>
        <v>46</v>
      </c>
      <c r="I387" s="725" t="s">
        <v>4508</v>
      </c>
      <c r="J387" s="721" t="s">
        <v>289</v>
      </c>
      <c r="K387" s="721" t="s">
        <v>283</v>
      </c>
      <c r="L387" s="726"/>
      <c r="M387" s="726" t="s">
        <v>6426</v>
      </c>
      <c r="N387" s="722" t="s">
        <v>1418</v>
      </c>
      <c r="O387" s="721" t="s">
        <v>222</v>
      </c>
      <c r="P387" s="722" t="s">
        <v>1530</v>
      </c>
      <c r="Q387" s="722" t="s">
        <v>1536</v>
      </c>
    </row>
    <row r="388" spans="1:17">
      <c r="A388" s="745"/>
      <c r="B388" s="721">
        <v>2</v>
      </c>
      <c r="C388" s="722" t="s">
        <v>1539</v>
      </c>
      <c r="D388" s="723" t="s">
        <v>16</v>
      </c>
      <c r="E388" s="721" t="s">
        <v>221</v>
      </c>
      <c r="F388" s="721" t="s">
        <v>1540</v>
      </c>
      <c r="G388" s="774">
        <v>26849</v>
      </c>
      <c r="H388" s="724">
        <f t="shared" ca="1" si="6"/>
        <v>46</v>
      </c>
      <c r="I388" s="725" t="s">
        <v>4508</v>
      </c>
      <c r="J388" s="721" t="s">
        <v>289</v>
      </c>
      <c r="K388" s="721" t="s">
        <v>246</v>
      </c>
      <c r="L388" s="726"/>
      <c r="M388" s="726" t="s">
        <v>6426</v>
      </c>
      <c r="N388" s="722" t="s">
        <v>1418</v>
      </c>
      <c r="O388" s="721" t="s">
        <v>245</v>
      </c>
      <c r="P388" s="722" t="s">
        <v>1538</v>
      </c>
      <c r="Q388" s="722" t="s">
        <v>1536</v>
      </c>
    </row>
    <row r="389" spans="1:17">
      <c r="A389" s="745"/>
      <c r="B389" s="721">
        <v>3</v>
      </c>
      <c r="C389" s="722" t="s">
        <v>1547</v>
      </c>
      <c r="D389" s="723" t="s">
        <v>23</v>
      </c>
      <c r="E389" s="721" t="s">
        <v>254</v>
      </c>
      <c r="F389" s="721" t="s">
        <v>1532</v>
      </c>
      <c r="G389" s="774">
        <v>36421</v>
      </c>
      <c r="H389" s="724">
        <f t="shared" ca="1" si="6"/>
        <v>20</v>
      </c>
      <c r="I389" s="725" t="s">
        <v>4508</v>
      </c>
      <c r="J389" s="721" t="s">
        <v>886</v>
      </c>
      <c r="K389" s="721" t="s">
        <v>266</v>
      </c>
      <c r="L389" s="726"/>
      <c r="M389" s="726" t="s">
        <v>6426</v>
      </c>
      <c r="N389" s="722" t="s">
        <v>1418</v>
      </c>
      <c r="O389" s="721" t="s">
        <v>255</v>
      </c>
      <c r="P389" s="722" t="s">
        <v>1546</v>
      </c>
      <c r="Q389" s="722" t="s">
        <v>1536</v>
      </c>
    </row>
    <row r="390" spans="1:17">
      <c r="A390" s="745"/>
      <c r="B390" s="721">
        <v>4</v>
      </c>
      <c r="C390" s="722" t="s">
        <v>1549</v>
      </c>
      <c r="D390" s="723" t="s">
        <v>23</v>
      </c>
      <c r="E390" s="721" t="s">
        <v>254</v>
      </c>
      <c r="F390" s="721" t="s">
        <v>230</v>
      </c>
      <c r="G390" s="774">
        <v>39711</v>
      </c>
      <c r="H390" s="724">
        <f t="shared" ca="1" si="6"/>
        <v>11</v>
      </c>
      <c r="I390" s="725" t="s">
        <v>4508</v>
      </c>
      <c r="J390" s="721" t="s">
        <v>369</v>
      </c>
      <c r="K390" s="721" t="s">
        <v>266</v>
      </c>
      <c r="L390" s="726"/>
      <c r="M390" s="726" t="s">
        <v>6426</v>
      </c>
      <c r="N390" s="722" t="s">
        <v>1418</v>
      </c>
      <c r="O390" s="721" t="s">
        <v>255</v>
      </c>
      <c r="P390" s="734" t="s">
        <v>1548</v>
      </c>
      <c r="Q390" s="722" t="s">
        <v>1536</v>
      </c>
    </row>
    <row r="391" spans="1:17">
      <c r="A391" s="745"/>
      <c r="B391" s="721">
        <v>5</v>
      </c>
      <c r="C391" s="722" t="s">
        <v>1551</v>
      </c>
      <c r="D391" s="723" t="s">
        <v>23</v>
      </c>
      <c r="E391" s="721" t="s">
        <v>254</v>
      </c>
      <c r="F391" s="721" t="s">
        <v>230</v>
      </c>
      <c r="G391" s="774">
        <v>40824</v>
      </c>
      <c r="H391" s="724">
        <f t="shared" ca="1" si="6"/>
        <v>8</v>
      </c>
      <c r="I391" s="725" t="s">
        <v>4508</v>
      </c>
      <c r="J391" s="721" t="s">
        <v>265</v>
      </c>
      <c r="K391" s="721" t="s">
        <v>270</v>
      </c>
      <c r="L391" s="726"/>
      <c r="M391" s="726" t="s">
        <v>6426</v>
      </c>
      <c r="N391" s="722" t="s">
        <v>1418</v>
      </c>
      <c r="O391" s="721" t="s">
        <v>255</v>
      </c>
      <c r="P391" s="734" t="s">
        <v>1550</v>
      </c>
      <c r="Q391" s="722" t="s">
        <v>1536</v>
      </c>
    </row>
    <row r="392" spans="1:17">
      <c r="A392" s="745">
        <v>11</v>
      </c>
      <c r="B392" s="721">
        <v>1</v>
      </c>
      <c r="C392" s="722" t="s">
        <v>109</v>
      </c>
      <c r="D392" s="723" t="s">
        <v>23</v>
      </c>
      <c r="E392" s="721" t="s">
        <v>221</v>
      </c>
      <c r="F392" s="721" t="s">
        <v>1185</v>
      </c>
      <c r="G392" s="774">
        <v>23289</v>
      </c>
      <c r="H392" s="724">
        <f t="shared" ca="1" si="6"/>
        <v>56</v>
      </c>
      <c r="I392" s="725" t="s">
        <v>1403</v>
      </c>
      <c r="J392" s="721" t="s">
        <v>256</v>
      </c>
      <c r="K392" s="721" t="s">
        <v>283</v>
      </c>
      <c r="L392" s="726"/>
      <c r="M392" s="726" t="s">
        <v>6426</v>
      </c>
      <c r="N392" s="722" t="s">
        <v>1418</v>
      </c>
      <c r="O392" s="721" t="s">
        <v>222</v>
      </c>
      <c r="P392" s="722" t="s">
        <v>1552</v>
      </c>
      <c r="Q392" s="722" t="s">
        <v>1554</v>
      </c>
    </row>
    <row r="393" spans="1:17">
      <c r="A393" s="745"/>
      <c r="B393" s="721">
        <v>2</v>
      </c>
      <c r="C393" s="722" t="s">
        <v>1556</v>
      </c>
      <c r="D393" s="723" t="s">
        <v>16</v>
      </c>
      <c r="E393" s="721" t="s">
        <v>221</v>
      </c>
      <c r="F393" s="721" t="s">
        <v>1557</v>
      </c>
      <c r="G393" s="774">
        <v>27586</v>
      </c>
      <c r="H393" s="724">
        <f t="shared" ca="1" si="6"/>
        <v>44</v>
      </c>
      <c r="I393" s="725" t="s">
        <v>1403</v>
      </c>
      <c r="J393" s="721" t="s">
        <v>256</v>
      </c>
      <c r="K393" s="721" t="s">
        <v>246</v>
      </c>
      <c r="L393" s="726"/>
      <c r="M393" s="726" t="s">
        <v>6426</v>
      </c>
      <c r="N393" s="722" t="s">
        <v>1418</v>
      </c>
      <c r="O393" s="721" t="s">
        <v>245</v>
      </c>
      <c r="P393" s="722" t="s">
        <v>1555</v>
      </c>
      <c r="Q393" s="722" t="s">
        <v>1554</v>
      </c>
    </row>
    <row r="394" spans="1:17">
      <c r="A394" s="745"/>
      <c r="B394" s="721">
        <v>3</v>
      </c>
      <c r="C394" s="722" t="s">
        <v>1561</v>
      </c>
      <c r="D394" s="723" t="s">
        <v>23</v>
      </c>
      <c r="E394" s="721" t="s">
        <v>254</v>
      </c>
      <c r="F394" s="721" t="s">
        <v>1557</v>
      </c>
      <c r="G394" s="774">
        <v>32866</v>
      </c>
      <c r="H394" s="724">
        <f t="shared" ca="1" si="6"/>
        <v>30</v>
      </c>
      <c r="I394" s="725" t="s">
        <v>1403</v>
      </c>
      <c r="J394" s="721" t="s">
        <v>289</v>
      </c>
      <c r="K394" s="721" t="s">
        <v>266</v>
      </c>
      <c r="L394" s="726"/>
      <c r="M394" s="726" t="s">
        <v>6426</v>
      </c>
      <c r="N394" s="722" t="s">
        <v>1418</v>
      </c>
      <c r="O394" s="721" t="s">
        <v>255</v>
      </c>
      <c r="P394" s="722" t="s">
        <v>1560</v>
      </c>
      <c r="Q394" s="722" t="s">
        <v>1554</v>
      </c>
    </row>
    <row r="395" spans="1:17">
      <c r="A395" s="745"/>
      <c r="B395" s="721">
        <v>4</v>
      </c>
      <c r="C395" s="722" t="s">
        <v>1563</v>
      </c>
      <c r="D395" s="723" t="s">
        <v>23</v>
      </c>
      <c r="E395" s="721" t="s">
        <v>254</v>
      </c>
      <c r="F395" s="721" t="s">
        <v>1557</v>
      </c>
      <c r="G395" s="774">
        <v>33526</v>
      </c>
      <c r="H395" s="724">
        <f t="shared" ca="1" si="6"/>
        <v>28</v>
      </c>
      <c r="I395" s="725" t="s">
        <v>1403</v>
      </c>
      <c r="J395" s="721" t="s">
        <v>289</v>
      </c>
      <c r="K395" s="721" t="s">
        <v>270</v>
      </c>
      <c r="L395" s="726"/>
      <c r="M395" s="726" t="s">
        <v>6426</v>
      </c>
      <c r="N395" s="722" t="s">
        <v>1418</v>
      </c>
      <c r="O395" s="721" t="s">
        <v>255</v>
      </c>
      <c r="P395" s="722" t="s">
        <v>1562</v>
      </c>
      <c r="Q395" s="722" t="s">
        <v>1554</v>
      </c>
    </row>
    <row r="396" spans="1:17">
      <c r="A396" s="745"/>
      <c r="B396" s="721">
        <v>5</v>
      </c>
      <c r="C396" s="722" t="s">
        <v>1567</v>
      </c>
      <c r="D396" s="723" t="s">
        <v>23</v>
      </c>
      <c r="E396" s="721" t="s">
        <v>254</v>
      </c>
      <c r="F396" s="721" t="s">
        <v>230</v>
      </c>
      <c r="G396" s="774">
        <v>34842</v>
      </c>
      <c r="H396" s="724">
        <f t="shared" ca="1" si="6"/>
        <v>24</v>
      </c>
      <c r="I396" s="725" t="s">
        <v>1403</v>
      </c>
      <c r="J396" s="721" t="s">
        <v>289</v>
      </c>
      <c r="K396" s="721" t="s">
        <v>266</v>
      </c>
      <c r="L396" s="726"/>
      <c r="M396" s="726" t="s">
        <v>6426</v>
      </c>
      <c r="N396" s="722" t="s">
        <v>1418</v>
      </c>
      <c r="O396" s="721" t="s">
        <v>255</v>
      </c>
      <c r="P396" s="722" t="s">
        <v>1566</v>
      </c>
      <c r="Q396" s="722" t="s">
        <v>1554</v>
      </c>
    </row>
    <row r="397" spans="1:17">
      <c r="A397" s="745">
        <v>12</v>
      </c>
      <c r="B397" s="721">
        <v>1</v>
      </c>
      <c r="C397" s="722" t="s">
        <v>1569</v>
      </c>
      <c r="D397" s="723" t="s">
        <v>16</v>
      </c>
      <c r="E397" s="721" t="s">
        <v>947</v>
      </c>
      <c r="F397" s="721" t="s">
        <v>22</v>
      </c>
      <c r="G397" s="774">
        <v>16998</v>
      </c>
      <c r="H397" s="724">
        <f t="shared" ca="1" si="6"/>
        <v>73</v>
      </c>
      <c r="I397" s="725" t="s">
        <v>1403</v>
      </c>
      <c r="J397" s="721" t="s">
        <v>256</v>
      </c>
      <c r="K397" s="721" t="s">
        <v>283</v>
      </c>
      <c r="L397" s="726"/>
      <c r="M397" s="726" t="s">
        <v>6426</v>
      </c>
      <c r="N397" s="722" t="s">
        <v>1418</v>
      </c>
      <c r="O397" s="721" t="s">
        <v>222</v>
      </c>
      <c r="P397" s="722" t="s">
        <v>1568</v>
      </c>
      <c r="Q397" s="722" t="s">
        <v>1572</v>
      </c>
    </row>
    <row r="398" spans="1:17">
      <c r="A398" s="745"/>
      <c r="B398" s="721">
        <v>3</v>
      </c>
      <c r="C398" s="722" t="s">
        <v>1596</v>
      </c>
      <c r="D398" s="723" t="s">
        <v>16</v>
      </c>
      <c r="E398" s="721" t="s">
        <v>254</v>
      </c>
      <c r="F398" s="721" t="s">
        <v>230</v>
      </c>
      <c r="G398" s="774">
        <v>37749</v>
      </c>
      <c r="H398" s="724">
        <f t="shared" ca="1" si="6"/>
        <v>16</v>
      </c>
      <c r="I398" s="725" t="s">
        <v>1403</v>
      </c>
      <c r="J398" s="721" t="s">
        <v>369</v>
      </c>
      <c r="K398" s="721" t="s">
        <v>266</v>
      </c>
      <c r="L398" s="726"/>
      <c r="M398" s="726" t="s">
        <v>6426</v>
      </c>
      <c r="N398" s="722" t="s">
        <v>1418</v>
      </c>
      <c r="O398" s="721" t="s">
        <v>255</v>
      </c>
      <c r="P398" s="722" t="s">
        <v>1595</v>
      </c>
      <c r="Q398" s="722" t="s">
        <v>1594</v>
      </c>
    </row>
    <row r="399" spans="1:17">
      <c r="A399" s="745">
        <v>13</v>
      </c>
      <c r="B399" s="721">
        <v>1</v>
      </c>
      <c r="C399" s="722" t="s">
        <v>1599</v>
      </c>
      <c r="D399" s="723" t="s">
        <v>23</v>
      </c>
      <c r="E399" s="721" t="s">
        <v>221</v>
      </c>
      <c r="F399" s="721" t="s">
        <v>288</v>
      </c>
      <c r="G399" s="774">
        <v>33805</v>
      </c>
      <c r="H399" s="724">
        <f t="shared" ca="1" si="6"/>
        <v>27</v>
      </c>
      <c r="I399" s="725" t="s">
        <v>1403</v>
      </c>
      <c r="J399" s="721" t="s">
        <v>289</v>
      </c>
      <c r="K399" s="721" t="s">
        <v>261</v>
      </c>
      <c r="L399" s="726"/>
      <c r="M399" s="726" t="s">
        <v>6426</v>
      </c>
      <c r="N399" s="722" t="s">
        <v>1418</v>
      </c>
      <c r="O399" s="721" t="s">
        <v>222</v>
      </c>
      <c r="P399" s="734" t="s">
        <v>1598</v>
      </c>
      <c r="Q399" s="734"/>
    </row>
    <row r="400" spans="1:17">
      <c r="A400" s="745"/>
      <c r="B400" s="721">
        <v>2</v>
      </c>
      <c r="C400" s="722" t="s">
        <v>1604</v>
      </c>
      <c r="D400" s="723" t="s">
        <v>16</v>
      </c>
      <c r="E400" s="721" t="s">
        <v>221</v>
      </c>
      <c r="F400" s="721" t="s">
        <v>1605</v>
      </c>
      <c r="G400" s="774">
        <v>35086</v>
      </c>
      <c r="H400" s="724">
        <f t="shared" ca="1" si="6"/>
        <v>24</v>
      </c>
      <c r="I400" s="725" t="s">
        <v>1403</v>
      </c>
      <c r="J400" s="721" t="s">
        <v>223</v>
      </c>
      <c r="K400" s="721" t="s">
        <v>270</v>
      </c>
      <c r="L400" s="726"/>
      <c r="M400" s="726" t="s">
        <v>6426</v>
      </c>
      <c r="N400" s="722" t="s">
        <v>1418</v>
      </c>
      <c r="O400" s="721" t="s">
        <v>245</v>
      </c>
      <c r="P400" s="722" t="s">
        <v>1603</v>
      </c>
      <c r="Q400" s="722"/>
    </row>
    <row r="401" spans="1:17">
      <c r="A401" s="745"/>
      <c r="B401" s="738">
        <v>3</v>
      </c>
      <c r="C401" s="722" t="s">
        <v>1606</v>
      </c>
      <c r="D401" s="723" t="s">
        <v>16</v>
      </c>
      <c r="E401" s="721" t="s">
        <v>254</v>
      </c>
      <c r="F401" s="721" t="s">
        <v>22</v>
      </c>
      <c r="G401" s="774">
        <v>42605</v>
      </c>
      <c r="H401" s="724">
        <f t="shared" ca="1" si="6"/>
        <v>3</v>
      </c>
      <c r="I401" s="725" t="s">
        <v>1403</v>
      </c>
      <c r="J401" s="721" t="s">
        <v>265</v>
      </c>
      <c r="K401" s="721" t="s">
        <v>270</v>
      </c>
      <c r="L401" s="726"/>
      <c r="M401" s="726" t="s">
        <v>6426</v>
      </c>
      <c r="N401" s="722" t="s">
        <v>1418</v>
      </c>
      <c r="O401" s="721" t="s">
        <v>255</v>
      </c>
      <c r="P401" s="722"/>
      <c r="Q401" s="722"/>
    </row>
    <row r="402" spans="1:17">
      <c r="A402" s="745">
        <v>14</v>
      </c>
      <c r="B402" s="721">
        <v>1</v>
      </c>
      <c r="C402" s="722" t="s">
        <v>1608</v>
      </c>
      <c r="D402" s="723" t="s">
        <v>23</v>
      </c>
      <c r="E402" s="721" t="s">
        <v>221</v>
      </c>
      <c r="F402" s="721" t="s">
        <v>1609</v>
      </c>
      <c r="G402" s="774">
        <v>18459</v>
      </c>
      <c r="H402" s="724">
        <f t="shared" ca="1" si="6"/>
        <v>69</v>
      </c>
      <c r="I402" s="725" t="s">
        <v>1403</v>
      </c>
      <c r="J402" s="721" t="s">
        <v>256</v>
      </c>
      <c r="K402" s="721" t="s">
        <v>283</v>
      </c>
      <c r="L402" s="726"/>
      <c r="M402" s="726" t="s">
        <v>6426</v>
      </c>
      <c r="N402" s="722" t="s">
        <v>1418</v>
      </c>
      <c r="O402" s="721" t="s">
        <v>222</v>
      </c>
      <c r="P402" s="722" t="s">
        <v>1607</v>
      </c>
      <c r="Q402" s="722" t="s">
        <v>1612</v>
      </c>
    </row>
    <row r="403" spans="1:17">
      <c r="A403" s="745"/>
      <c r="B403" s="721">
        <v>2</v>
      </c>
      <c r="C403" s="722" t="s">
        <v>1614</v>
      </c>
      <c r="D403" s="723" t="s">
        <v>16</v>
      </c>
      <c r="E403" s="721" t="s">
        <v>221</v>
      </c>
      <c r="F403" s="721" t="s">
        <v>1609</v>
      </c>
      <c r="G403" s="774">
        <v>20285</v>
      </c>
      <c r="H403" s="724">
        <f t="shared" ca="1" si="6"/>
        <v>64</v>
      </c>
      <c r="I403" s="725" t="s">
        <v>1403</v>
      </c>
      <c r="J403" s="721" t="s">
        <v>256</v>
      </c>
      <c r="K403" s="721" t="s">
        <v>246</v>
      </c>
      <c r="L403" s="726"/>
      <c r="M403" s="726" t="s">
        <v>6426</v>
      </c>
      <c r="N403" s="722" t="s">
        <v>1418</v>
      </c>
      <c r="O403" s="721" t="s">
        <v>245</v>
      </c>
      <c r="P403" s="722" t="s">
        <v>1613</v>
      </c>
      <c r="Q403" s="722" t="s">
        <v>1612</v>
      </c>
    </row>
    <row r="404" spans="1:17">
      <c r="A404" s="745"/>
      <c r="B404" s="721">
        <v>3</v>
      </c>
      <c r="C404" s="722" t="s">
        <v>1618</v>
      </c>
      <c r="D404" s="723" t="s">
        <v>16</v>
      </c>
      <c r="E404" s="721" t="s">
        <v>254</v>
      </c>
      <c r="F404" s="721" t="s">
        <v>230</v>
      </c>
      <c r="G404" s="774">
        <v>34003</v>
      </c>
      <c r="H404" s="724">
        <f t="shared" ca="1" si="6"/>
        <v>27</v>
      </c>
      <c r="I404" s="725" t="s">
        <v>1403</v>
      </c>
      <c r="J404" s="721" t="s">
        <v>289</v>
      </c>
      <c r="K404" s="721" t="s">
        <v>266</v>
      </c>
      <c r="L404" s="726"/>
      <c r="M404" s="726" t="s">
        <v>6426</v>
      </c>
      <c r="N404" s="722" t="s">
        <v>1418</v>
      </c>
      <c r="O404" s="721" t="s">
        <v>255</v>
      </c>
      <c r="P404" s="722" t="s">
        <v>1617</v>
      </c>
      <c r="Q404" s="722" t="s">
        <v>1612</v>
      </c>
    </row>
    <row r="405" spans="1:17">
      <c r="A405" s="745">
        <v>15</v>
      </c>
      <c r="B405" s="721">
        <v>1</v>
      </c>
      <c r="C405" s="722" t="s">
        <v>1620</v>
      </c>
      <c r="D405" s="723" t="s">
        <v>16</v>
      </c>
      <c r="E405" s="721" t="s">
        <v>947</v>
      </c>
      <c r="F405" s="721" t="s">
        <v>524</v>
      </c>
      <c r="G405" s="774">
        <v>18459</v>
      </c>
      <c r="H405" s="724">
        <f t="shared" ca="1" si="6"/>
        <v>69</v>
      </c>
      <c r="I405" s="725" t="s">
        <v>1403</v>
      </c>
      <c r="J405" s="721" t="s">
        <v>256</v>
      </c>
      <c r="K405" s="721" t="s">
        <v>246</v>
      </c>
      <c r="L405" s="726"/>
      <c r="M405" s="726" t="s">
        <v>6426</v>
      </c>
      <c r="N405" s="722" t="s">
        <v>1418</v>
      </c>
      <c r="O405" s="721" t="s">
        <v>222</v>
      </c>
      <c r="P405" s="722" t="s">
        <v>1619</v>
      </c>
      <c r="Q405" s="722" t="s">
        <v>1623</v>
      </c>
    </row>
    <row r="406" spans="1:17">
      <c r="A406" s="745"/>
      <c r="B406" s="721">
        <v>3</v>
      </c>
      <c r="C406" s="722" t="s">
        <v>1625</v>
      </c>
      <c r="D406" s="723" t="s">
        <v>23</v>
      </c>
      <c r="E406" s="721" t="s">
        <v>254</v>
      </c>
      <c r="F406" s="721" t="s">
        <v>524</v>
      </c>
      <c r="G406" s="774">
        <v>30437</v>
      </c>
      <c r="H406" s="724">
        <f t="shared" ca="1" si="6"/>
        <v>36</v>
      </c>
      <c r="I406" s="725" t="s">
        <v>1403</v>
      </c>
      <c r="J406" s="721" t="s">
        <v>256</v>
      </c>
      <c r="K406" s="721" t="s">
        <v>283</v>
      </c>
      <c r="L406" s="726"/>
      <c r="M406" s="726" t="s">
        <v>6426</v>
      </c>
      <c r="N406" s="722" t="s">
        <v>1418</v>
      </c>
      <c r="O406" s="721" t="s">
        <v>255</v>
      </c>
      <c r="P406" s="722" t="s">
        <v>1624</v>
      </c>
      <c r="Q406" s="722" t="s">
        <v>1623</v>
      </c>
    </row>
    <row r="407" spans="1:17">
      <c r="A407" s="745">
        <v>16</v>
      </c>
      <c r="B407" s="721">
        <v>1</v>
      </c>
      <c r="C407" s="722" t="s">
        <v>1628</v>
      </c>
      <c r="D407" s="723" t="s">
        <v>23</v>
      </c>
      <c r="E407" s="721" t="s">
        <v>221</v>
      </c>
      <c r="F407" s="721" t="s">
        <v>244</v>
      </c>
      <c r="G407" s="774">
        <v>24165</v>
      </c>
      <c r="H407" s="724">
        <f t="shared" ca="1" si="6"/>
        <v>54</v>
      </c>
      <c r="I407" s="725" t="s">
        <v>1403</v>
      </c>
      <c r="J407" s="721" t="s">
        <v>256</v>
      </c>
      <c r="K407" s="721" t="s">
        <v>283</v>
      </c>
      <c r="L407" s="726"/>
      <c r="M407" s="726" t="s">
        <v>6426</v>
      </c>
      <c r="N407" s="722" t="s">
        <v>1418</v>
      </c>
      <c r="O407" s="721" t="s">
        <v>222</v>
      </c>
      <c r="P407" s="722" t="s">
        <v>1627</v>
      </c>
      <c r="Q407" s="722" t="s">
        <v>1631</v>
      </c>
    </row>
    <row r="408" spans="1:17">
      <c r="A408" s="745"/>
      <c r="B408" s="721">
        <v>2</v>
      </c>
      <c r="C408" s="722" t="s">
        <v>1633</v>
      </c>
      <c r="D408" s="723" t="s">
        <v>16</v>
      </c>
      <c r="E408" s="721" t="s">
        <v>221</v>
      </c>
      <c r="F408" s="721" t="s">
        <v>22</v>
      </c>
      <c r="G408" s="774">
        <v>25034</v>
      </c>
      <c r="H408" s="724">
        <f t="shared" ca="1" si="6"/>
        <v>51</v>
      </c>
      <c r="I408" s="725" t="s">
        <v>1403</v>
      </c>
      <c r="J408" s="721" t="s">
        <v>256</v>
      </c>
      <c r="K408" s="721" t="s">
        <v>246</v>
      </c>
      <c r="L408" s="726"/>
      <c r="M408" s="726" t="s">
        <v>6426</v>
      </c>
      <c r="N408" s="722" t="s">
        <v>1418</v>
      </c>
      <c r="O408" s="721" t="s">
        <v>245</v>
      </c>
      <c r="P408" s="722" t="s">
        <v>1632</v>
      </c>
      <c r="Q408" s="722" t="s">
        <v>1631</v>
      </c>
    </row>
    <row r="409" spans="1:17">
      <c r="A409" s="745"/>
      <c r="B409" s="721">
        <v>3</v>
      </c>
      <c r="C409" s="722" t="s">
        <v>1637</v>
      </c>
      <c r="D409" s="723" t="s">
        <v>23</v>
      </c>
      <c r="E409" s="721" t="s">
        <v>254</v>
      </c>
      <c r="F409" s="721" t="s">
        <v>230</v>
      </c>
      <c r="G409" s="774">
        <v>35000</v>
      </c>
      <c r="H409" s="724">
        <f t="shared" ca="1" si="6"/>
        <v>24</v>
      </c>
      <c r="I409" s="725" t="s">
        <v>1403</v>
      </c>
      <c r="J409" s="721" t="s">
        <v>256</v>
      </c>
      <c r="K409" s="721" t="s">
        <v>266</v>
      </c>
      <c r="L409" s="726"/>
      <c r="M409" s="726" t="s">
        <v>6426</v>
      </c>
      <c r="N409" s="722" t="s">
        <v>1418</v>
      </c>
      <c r="O409" s="721" t="s">
        <v>255</v>
      </c>
      <c r="P409" s="722" t="s">
        <v>1636</v>
      </c>
      <c r="Q409" s="722" t="s">
        <v>1631</v>
      </c>
    </row>
    <row r="410" spans="1:17">
      <c r="A410" s="745"/>
      <c r="B410" s="721">
        <v>4</v>
      </c>
      <c r="C410" s="722" t="s">
        <v>1639</v>
      </c>
      <c r="D410" s="723" t="s">
        <v>23</v>
      </c>
      <c r="E410" s="721" t="s">
        <v>254</v>
      </c>
      <c r="F410" s="721" t="s">
        <v>230</v>
      </c>
      <c r="G410" s="774">
        <v>35274</v>
      </c>
      <c r="H410" s="724">
        <f t="shared" ca="1" si="6"/>
        <v>23</v>
      </c>
      <c r="I410" s="725" t="s">
        <v>1403</v>
      </c>
      <c r="J410" s="721" t="s">
        <v>256</v>
      </c>
      <c r="K410" s="721" t="s">
        <v>266</v>
      </c>
      <c r="L410" s="726"/>
      <c r="M410" s="726" t="s">
        <v>6426</v>
      </c>
      <c r="N410" s="722" t="s">
        <v>1418</v>
      </c>
      <c r="O410" s="721" t="s">
        <v>255</v>
      </c>
      <c r="P410" s="722" t="s">
        <v>1638</v>
      </c>
      <c r="Q410" s="722" t="s">
        <v>1631</v>
      </c>
    </row>
    <row r="411" spans="1:17">
      <c r="A411" s="745"/>
      <c r="B411" s="721">
        <v>5</v>
      </c>
      <c r="C411" s="722" t="s">
        <v>1641</v>
      </c>
      <c r="D411" s="723" t="s">
        <v>23</v>
      </c>
      <c r="E411" s="721" t="s">
        <v>254</v>
      </c>
      <c r="F411" s="721" t="s">
        <v>230</v>
      </c>
      <c r="G411" s="774">
        <v>37451</v>
      </c>
      <c r="H411" s="724">
        <f t="shared" ca="1" si="6"/>
        <v>17</v>
      </c>
      <c r="I411" s="725" t="s">
        <v>1403</v>
      </c>
      <c r="J411" s="721" t="s">
        <v>256</v>
      </c>
      <c r="K411" s="721" t="s">
        <v>266</v>
      </c>
      <c r="L411" s="726"/>
      <c r="M411" s="726" t="s">
        <v>6426</v>
      </c>
      <c r="N411" s="722" t="s">
        <v>1418</v>
      </c>
      <c r="O411" s="721" t="s">
        <v>255</v>
      </c>
      <c r="P411" s="722" t="s">
        <v>1640</v>
      </c>
      <c r="Q411" s="722" t="s">
        <v>1631</v>
      </c>
    </row>
    <row r="412" spans="1:17">
      <c r="A412" s="745"/>
      <c r="B412" s="721">
        <v>6</v>
      </c>
      <c r="C412" s="722" t="s">
        <v>1643</v>
      </c>
      <c r="D412" s="723" t="s">
        <v>16</v>
      </c>
      <c r="E412" s="721" t="s">
        <v>254</v>
      </c>
      <c r="F412" s="721" t="s">
        <v>230</v>
      </c>
      <c r="G412" s="774">
        <v>39867</v>
      </c>
      <c r="H412" s="724">
        <f t="shared" ca="1" si="6"/>
        <v>11</v>
      </c>
      <c r="I412" s="725" t="s">
        <v>1403</v>
      </c>
      <c r="J412" s="721" t="s">
        <v>369</v>
      </c>
      <c r="K412" s="721" t="s">
        <v>266</v>
      </c>
      <c r="L412" s="726"/>
      <c r="M412" s="726" t="s">
        <v>6426</v>
      </c>
      <c r="N412" s="722" t="s">
        <v>1418</v>
      </c>
      <c r="O412" s="721" t="s">
        <v>255</v>
      </c>
      <c r="P412" s="727" t="s">
        <v>1642</v>
      </c>
      <c r="Q412" s="722" t="s">
        <v>1631</v>
      </c>
    </row>
    <row r="413" spans="1:17">
      <c r="A413" s="745">
        <v>17</v>
      </c>
      <c r="B413" s="721">
        <v>1</v>
      </c>
      <c r="C413" s="722" t="s">
        <v>1645</v>
      </c>
      <c r="D413" s="723" t="s">
        <v>23</v>
      </c>
      <c r="E413" s="721" t="s">
        <v>221</v>
      </c>
      <c r="F413" s="721" t="s">
        <v>1646</v>
      </c>
      <c r="G413" s="774">
        <v>26860</v>
      </c>
      <c r="H413" s="724">
        <f t="shared" ca="1" si="6"/>
        <v>46</v>
      </c>
      <c r="I413" s="725" t="s">
        <v>1403</v>
      </c>
      <c r="J413" s="721" t="s">
        <v>223</v>
      </c>
      <c r="K413" s="721" t="s">
        <v>283</v>
      </c>
      <c r="L413" s="726"/>
      <c r="M413" s="726" t="s">
        <v>6426</v>
      </c>
      <c r="N413" s="722" t="s">
        <v>1418</v>
      </c>
      <c r="O413" s="721" t="s">
        <v>222</v>
      </c>
      <c r="P413" s="722" t="s">
        <v>1644</v>
      </c>
      <c r="Q413" s="722" t="s">
        <v>1648</v>
      </c>
    </row>
    <row r="414" spans="1:17">
      <c r="A414" s="745"/>
      <c r="B414" s="721">
        <v>2</v>
      </c>
      <c r="C414" s="722" t="s">
        <v>548</v>
      </c>
      <c r="D414" s="723" t="s">
        <v>16</v>
      </c>
      <c r="E414" s="721" t="s">
        <v>221</v>
      </c>
      <c r="F414" s="721" t="s">
        <v>1650</v>
      </c>
      <c r="G414" s="774">
        <v>27670</v>
      </c>
      <c r="H414" s="724">
        <f t="shared" ca="1" si="6"/>
        <v>44</v>
      </c>
      <c r="I414" s="725" t="s">
        <v>1403</v>
      </c>
      <c r="J414" s="721" t="s">
        <v>223</v>
      </c>
      <c r="K414" s="721" t="s">
        <v>246</v>
      </c>
      <c r="L414" s="726"/>
      <c r="M414" s="726" t="s">
        <v>6426</v>
      </c>
      <c r="N414" s="722" t="s">
        <v>1418</v>
      </c>
      <c r="O414" s="721" t="s">
        <v>245</v>
      </c>
      <c r="P414" s="722" t="s">
        <v>1649</v>
      </c>
      <c r="Q414" s="722" t="s">
        <v>1648</v>
      </c>
    </row>
    <row r="415" spans="1:17">
      <c r="A415" s="745"/>
      <c r="B415" s="721">
        <v>3</v>
      </c>
      <c r="C415" s="722" t="s">
        <v>1653</v>
      </c>
      <c r="D415" s="723" t="s">
        <v>23</v>
      </c>
      <c r="E415" s="721" t="s">
        <v>254</v>
      </c>
      <c r="F415" s="721" t="s">
        <v>1605</v>
      </c>
      <c r="G415" s="774">
        <v>35335</v>
      </c>
      <c r="H415" s="724">
        <f t="shared" ca="1" si="6"/>
        <v>23</v>
      </c>
      <c r="I415" s="725" t="s">
        <v>1403</v>
      </c>
      <c r="J415" s="721" t="s">
        <v>223</v>
      </c>
      <c r="K415" s="721" t="s">
        <v>270</v>
      </c>
      <c r="L415" s="726"/>
      <c r="M415" s="726" t="s">
        <v>6426</v>
      </c>
      <c r="N415" s="722" t="s">
        <v>1418</v>
      </c>
      <c r="O415" s="721" t="s">
        <v>255</v>
      </c>
      <c r="P415" s="722" t="s">
        <v>1652</v>
      </c>
      <c r="Q415" s="722" t="s">
        <v>1648</v>
      </c>
    </row>
    <row r="416" spans="1:17">
      <c r="A416" s="745"/>
      <c r="B416" s="721">
        <v>4</v>
      </c>
      <c r="C416" s="722" t="s">
        <v>1655</v>
      </c>
      <c r="D416" s="723" t="s">
        <v>16</v>
      </c>
      <c r="E416" s="721" t="s">
        <v>254</v>
      </c>
      <c r="F416" s="721" t="s">
        <v>22</v>
      </c>
      <c r="G416" s="774">
        <v>36699</v>
      </c>
      <c r="H416" s="724">
        <f t="shared" ca="1" si="6"/>
        <v>19</v>
      </c>
      <c r="I416" s="725" t="s">
        <v>1403</v>
      </c>
      <c r="J416" s="721" t="s">
        <v>886</v>
      </c>
      <c r="K416" s="721" t="s">
        <v>266</v>
      </c>
      <c r="L416" s="726"/>
      <c r="M416" s="726" t="s">
        <v>6426</v>
      </c>
      <c r="N416" s="722" t="s">
        <v>1418</v>
      </c>
      <c r="O416" s="721" t="s">
        <v>255</v>
      </c>
      <c r="P416" s="722" t="s">
        <v>1654</v>
      </c>
      <c r="Q416" s="722" t="s">
        <v>1648</v>
      </c>
    </row>
    <row r="417" spans="1:17">
      <c r="A417" s="745"/>
      <c r="B417" s="721">
        <v>5</v>
      </c>
      <c r="C417" s="722" t="s">
        <v>1657</v>
      </c>
      <c r="D417" s="723" t="s">
        <v>16</v>
      </c>
      <c r="E417" s="721" t="s">
        <v>254</v>
      </c>
      <c r="F417" s="721" t="s">
        <v>22</v>
      </c>
      <c r="G417" s="774">
        <v>39094</v>
      </c>
      <c r="H417" s="724">
        <f t="shared" ca="1" si="6"/>
        <v>13</v>
      </c>
      <c r="I417" s="725" t="s">
        <v>1403</v>
      </c>
      <c r="J417" s="721" t="s">
        <v>369</v>
      </c>
      <c r="K417" s="721" t="s">
        <v>266</v>
      </c>
      <c r="L417" s="726"/>
      <c r="M417" s="726" t="s">
        <v>6426</v>
      </c>
      <c r="N417" s="722" t="s">
        <v>1418</v>
      </c>
      <c r="O417" s="721" t="s">
        <v>255</v>
      </c>
      <c r="P417" s="722" t="s">
        <v>1656</v>
      </c>
      <c r="Q417" s="722" t="s">
        <v>1648</v>
      </c>
    </row>
    <row r="418" spans="1:17">
      <c r="A418" s="745">
        <v>18</v>
      </c>
      <c r="B418" s="721">
        <v>1</v>
      </c>
      <c r="C418" s="722" t="s">
        <v>1676</v>
      </c>
      <c r="D418" s="723" t="s">
        <v>23</v>
      </c>
      <c r="E418" s="721" t="s">
        <v>221</v>
      </c>
      <c r="F418" s="721" t="s">
        <v>244</v>
      </c>
      <c r="G418" s="774">
        <v>26860</v>
      </c>
      <c r="H418" s="724">
        <f t="shared" ca="1" si="6"/>
        <v>46</v>
      </c>
      <c r="I418" s="725" t="s">
        <v>1403</v>
      </c>
      <c r="J418" s="721" t="s">
        <v>256</v>
      </c>
      <c r="K418" s="721" t="s">
        <v>283</v>
      </c>
      <c r="L418" s="726"/>
      <c r="M418" s="726" t="s">
        <v>6426</v>
      </c>
      <c r="N418" s="722" t="s">
        <v>1418</v>
      </c>
      <c r="O418" s="721" t="s">
        <v>222</v>
      </c>
      <c r="P418" s="722" t="s">
        <v>1675</v>
      </c>
      <c r="Q418" s="722" t="s">
        <v>1679</v>
      </c>
    </row>
    <row r="419" spans="1:17">
      <c r="A419" s="745"/>
      <c r="B419" s="721">
        <v>2</v>
      </c>
      <c r="C419" s="722" t="s">
        <v>1682</v>
      </c>
      <c r="D419" s="723" t="s">
        <v>16</v>
      </c>
      <c r="E419" s="721" t="s">
        <v>221</v>
      </c>
      <c r="F419" s="721" t="s">
        <v>22</v>
      </c>
      <c r="G419" s="774">
        <v>31243</v>
      </c>
      <c r="H419" s="724">
        <f t="shared" ca="1" si="6"/>
        <v>34</v>
      </c>
      <c r="I419" s="725" t="s">
        <v>1403</v>
      </c>
      <c r="J419" s="721" t="s">
        <v>256</v>
      </c>
      <c r="K419" s="721" t="s">
        <v>246</v>
      </c>
      <c r="L419" s="726"/>
      <c r="M419" s="726" t="s">
        <v>6426</v>
      </c>
      <c r="N419" s="722" t="s">
        <v>1418</v>
      </c>
      <c r="O419" s="721" t="s">
        <v>245</v>
      </c>
      <c r="P419" s="722" t="s">
        <v>1681</v>
      </c>
      <c r="Q419" s="722" t="s">
        <v>1679</v>
      </c>
    </row>
    <row r="420" spans="1:17">
      <c r="A420" s="745"/>
      <c r="B420" s="721">
        <v>3</v>
      </c>
      <c r="C420" s="722" t="s">
        <v>1687</v>
      </c>
      <c r="D420" s="723" t="s">
        <v>16</v>
      </c>
      <c r="E420" s="721" t="s">
        <v>254</v>
      </c>
      <c r="F420" s="721" t="s">
        <v>230</v>
      </c>
      <c r="G420" s="774">
        <v>39278</v>
      </c>
      <c r="H420" s="724">
        <f t="shared" ca="1" si="6"/>
        <v>12</v>
      </c>
      <c r="I420" s="725" t="s">
        <v>1403</v>
      </c>
      <c r="J420" s="721" t="s">
        <v>369</v>
      </c>
      <c r="K420" s="721" t="s">
        <v>266</v>
      </c>
      <c r="L420" s="726"/>
      <c r="M420" s="726" t="s">
        <v>6426</v>
      </c>
      <c r="N420" s="722" t="s">
        <v>1418</v>
      </c>
      <c r="O420" s="721" t="s">
        <v>255</v>
      </c>
      <c r="P420" s="722" t="s">
        <v>1686</v>
      </c>
      <c r="Q420" s="722" t="s">
        <v>1679</v>
      </c>
    </row>
    <row r="421" spans="1:17">
      <c r="A421" s="745"/>
      <c r="B421" s="721">
        <v>4</v>
      </c>
      <c r="C421" s="722" t="s">
        <v>1689</v>
      </c>
      <c r="D421" s="723" t="s">
        <v>16</v>
      </c>
      <c r="E421" s="738" t="s">
        <v>254</v>
      </c>
      <c r="F421" s="721" t="s">
        <v>230</v>
      </c>
      <c r="G421" s="774">
        <v>40911</v>
      </c>
      <c r="H421" s="724">
        <f t="shared" ca="1" si="6"/>
        <v>8</v>
      </c>
      <c r="I421" s="725" t="s">
        <v>1403</v>
      </c>
      <c r="J421" s="721" t="s">
        <v>265</v>
      </c>
      <c r="K421" s="721" t="s">
        <v>270</v>
      </c>
      <c r="L421" s="726"/>
      <c r="M421" s="726" t="s">
        <v>6426</v>
      </c>
      <c r="N421" s="722" t="s">
        <v>1418</v>
      </c>
      <c r="O421" s="721" t="s">
        <v>255</v>
      </c>
      <c r="P421" s="727" t="s">
        <v>1688</v>
      </c>
      <c r="Q421" s="722" t="s">
        <v>1679</v>
      </c>
    </row>
    <row r="422" spans="1:17">
      <c r="A422" s="745">
        <v>19</v>
      </c>
      <c r="B422" s="721">
        <v>1</v>
      </c>
      <c r="C422" s="722" t="s">
        <v>1691</v>
      </c>
      <c r="D422" s="723" t="s">
        <v>23</v>
      </c>
      <c r="E422" s="721" t="s">
        <v>221</v>
      </c>
      <c r="F422" s="721" t="s">
        <v>524</v>
      </c>
      <c r="G422" s="774">
        <v>16998</v>
      </c>
      <c r="H422" s="724">
        <f t="shared" ca="1" si="6"/>
        <v>73</v>
      </c>
      <c r="I422" s="725" t="s">
        <v>1403</v>
      </c>
      <c r="J422" s="721" t="s">
        <v>289</v>
      </c>
      <c r="K422" s="721" t="s">
        <v>283</v>
      </c>
      <c r="L422" s="726"/>
      <c r="M422" s="726" t="s">
        <v>6426</v>
      </c>
      <c r="N422" s="722" t="s">
        <v>1418</v>
      </c>
      <c r="O422" s="721" t="s">
        <v>222</v>
      </c>
      <c r="P422" s="727" t="s">
        <v>1690</v>
      </c>
      <c r="Q422" s="741" t="s">
        <v>1694</v>
      </c>
    </row>
    <row r="423" spans="1:17">
      <c r="A423" s="745"/>
      <c r="B423" s="721">
        <v>2</v>
      </c>
      <c r="C423" s="722" t="s">
        <v>1696</v>
      </c>
      <c r="D423" s="723" t="s">
        <v>16</v>
      </c>
      <c r="E423" s="721" t="s">
        <v>221</v>
      </c>
      <c r="F423" s="721" t="s">
        <v>524</v>
      </c>
      <c r="G423" s="774">
        <v>21746</v>
      </c>
      <c r="H423" s="724">
        <f t="shared" ca="1" si="6"/>
        <v>60</v>
      </c>
      <c r="I423" s="725" t="s">
        <v>1403</v>
      </c>
      <c r="J423" s="721" t="s">
        <v>256</v>
      </c>
      <c r="K423" s="721" t="s">
        <v>246</v>
      </c>
      <c r="L423" s="726"/>
      <c r="M423" s="726" t="s">
        <v>6426</v>
      </c>
      <c r="N423" s="722" t="s">
        <v>1418</v>
      </c>
      <c r="O423" s="721" t="s">
        <v>245</v>
      </c>
      <c r="P423" s="727" t="s">
        <v>1695</v>
      </c>
      <c r="Q423" s="741" t="s">
        <v>1694</v>
      </c>
    </row>
    <row r="424" spans="1:17">
      <c r="A424" s="745">
        <v>20</v>
      </c>
      <c r="B424" s="721">
        <v>1</v>
      </c>
      <c r="C424" s="722" t="s">
        <v>1700</v>
      </c>
      <c r="D424" s="723" t="s">
        <v>23</v>
      </c>
      <c r="E424" s="721" t="s">
        <v>221</v>
      </c>
      <c r="F424" s="721" t="s">
        <v>618</v>
      </c>
      <c r="G424" s="774">
        <v>28753</v>
      </c>
      <c r="H424" s="724">
        <f t="shared" ca="1" si="6"/>
        <v>41</v>
      </c>
      <c r="I424" s="725" t="s">
        <v>1403</v>
      </c>
      <c r="J424" s="721" t="s">
        <v>223</v>
      </c>
      <c r="K424" s="721" t="s">
        <v>283</v>
      </c>
      <c r="L424" s="726"/>
      <c r="M424" s="726" t="s">
        <v>6426</v>
      </c>
      <c r="N424" s="722" t="s">
        <v>1418</v>
      </c>
      <c r="O424" s="721" t="s">
        <v>222</v>
      </c>
      <c r="P424" s="727" t="s">
        <v>1699</v>
      </c>
      <c r="Q424" s="741" t="s">
        <v>1703</v>
      </c>
    </row>
    <row r="425" spans="1:17">
      <c r="A425" s="745"/>
      <c r="B425" s="721">
        <v>2</v>
      </c>
      <c r="C425" s="722" t="s">
        <v>1705</v>
      </c>
      <c r="D425" s="723" t="s">
        <v>16</v>
      </c>
      <c r="E425" s="721" t="s">
        <v>221</v>
      </c>
      <c r="F425" s="721" t="s">
        <v>452</v>
      </c>
      <c r="G425" s="774">
        <v>30599</v>
      </c>
      <c r="H425" s="724">
        <f t="shared" ca="1" si="6"/>
        <v>36</v>
      </c>
      <c r="I425" s="725" t="s">
        <v>1403</v>
      </c>
      <c r="J425" s="721" t="s">
        <v>223</v>
      </c>
      <c r="K425" s="721" t="s">
        <v>246</v>
      </c>
      <c r="L425" s="726"/>
      <c r="M425" s="726" t="s">
        <v>6426</v>
      </c>
      <c r="N425" s="722" t="s">
        <v>1418</v>
      </c>
      <c r="O425" s="721" t="s">
        <v>245</v>
      </c>
      <c r="P425" s="727" t="s">
        <v>1704</v>
      </c>
      <c r="Q425" s="741" t="s">
        <v>1703</v>
      </c>
    </row>
    <row r="426" spans="1:17">
      <c r="A426" s="745"/>
      <c r="B426" s="721">
        <v>3</v>
      </c>
      <c r="C426" s="722" t="s">
        <v>1708</v>
      </c>
      <c r="D426" s="723" t="s">
        <v>16</v>
      </c>
      <c r="E426" s="721" t="s">
        <v>254</v>
      </c>
      <c r="F426" s="721" t="s">
        <v>230</v>
      </c>
      <c r="G426" s="774">
        <v>39123</v>
      </c>
      <c r="H426" s="724">
        <f t="shared" ca="1" si="6"/>
        <v>13</v>
      </c>
      <c r="I426" s="725" t="s">
        <v>1403</v>
      </c>
      <c r="J426" s="721" t="s">
        <v>1709</v>
      </c>
      <c r="K426" s="721" t="s">
        <v>266</v>
      </c>
      <c r="L426" s="726"/>
      <c r="M426" s="726" t="s">
        <v>6426</v>
      </c>
      <c r="N426" s="722" t="s">
        <v>1418</v>
      </c>
      <c r="O426" s="721" t="s">
        <v>255</v>
      </c>
      <c r="P426" s="727" t="s">
        <v>1707</v>
      </c>
      <c r="Q426" s="741" t="s">
        <v>1703</v>
      </c>
    </row>
    <row r="427" spans="1:17">
      <c r="A427" s="745"/>
      <c r="B427" s="721">
        <v>4</v>
      </c>
      <c r="C427" s="722" t="s">
        <v>496</v>
      </c>
      <c r="D427" s="723" t="s">
        <v>16</v>
      </c>
      <c r="E427" s="721" t="s">
        <v>254</v>
      </c>
      <c r="F427" s="721" t="s">
        <v>230</v>
      </c>
      <c r="G427" s="774">
        <v>40098</v>
      </c>
      <c r="H427" s="724">
        <f t="shared" ca="1" si="6"/>
        <v>10</v>
      </c>
      <c r="I427" s="725" t="s">
        <v>1403</v>
      </c>
      <c r="J427" s="721" t="s">
        <v>265</v>
      </c>
      <c r="K427" s="721" t="s">
        <v>266</v>
      </c>
      <c r="L427" s="726"/>
      <c r="M427" s="726" t="s">
        <v>6426</v>
      </c>
      <c r="N427" s="722" t="s">
        <v>1418</v>
      </c>
      <c r="O427" s="721" t="s">
        <v>255</v>
      </c>
      <c r="P427" s="727" t="s">
        <v>1711</v>
      </c>
      <c r="Q427" s="741" t="s">
        <v>1703</v>
      </c>
    </row>
    <row r="428" spans="1:17">
      <c r="A428" s="745"/>
      <c r="B428" s="721">
        <v>5</v>
      </c>
      <c r="C428" s="722" t="s">
        <v>1712</v>
      </c>
      <c r="D428" s="723" t="s">
        <v>16</v>
      </c>
      <c r="E428" s="738" t="s">
        <v>254</v>
      </c>
      <c r="F428" s="738" t="s">
        <v>1227</v>
      </c>
      <c r="G428" s="774">
        <v>42599</v>
      </c>
      <c r="H428" s="724">
        <f t="shared" ca="1" si="6"/>
        <v>3</v>
      </c>
      <c r="I428" s="747" t="s">
        <v>1403</v>
      </c>
      <c r="J428" s="738" t="s">
        <v>265</v>
      </c>
      <c r="K428" s="738" t="s">
        <v>270</v>
      </c>
      <c r="L428" s="726"/>
      <c r="M428" s="726" t="s">
        <v>6426</v>
      </c>
      <c r="N428" s="722" t="s">
        <v>1418</v>
      </c>
      <c r="O428" s="738" t="s">
        <v>255</v>
      </c>
      <c r="P428" s="727"/>
      <c r="Q428" s="741" t="s">
        <v>1703</v>
      </c>
    </row>
    <row r="429" spans="1:17">
      <c r="A429" s="745">
        <v>21</v>
      </c>
      <c r="B429" s="721">
        <v>1</v>
      </c>
      <c r="C429" s="722" t="s">
        <v>436</v>
      </c>
      <c r="D429" s="723" t="s">
        <v>23</v>
      </c>
      <c r="E429" s="721" t="s">
        <v>221</v>
      </c>
      <c r="F429" s="721" t="s">
        <v>756</v>
      </c>
      <c r="G429" s="774">
        <v>28270</v>
      </c>
      <c r="H429" s="724">
        <f t="shared" ca="1" si="6"/>
        <v>42</v>
      </c>
      <c r="I429" s="725" t="s">
        <v>1403</v>
      </c>
      <c r="J429" s="721" t="s">
        <v>256</v>
      </c>
      <c r="K429" s="721" t="s">
        <v>283</v>
      </c>
      <c r="L429" s="726"/>
      <c r="M429" s="726" t="s">
        <v>6426</v>
      </c>
      <c r="N429" s="722" t="s">
        <v>1418</v>
      </c>
      <c r="O429" s="721" t="s">
        <v>222</v>
      </c>
      <c r="P429" s="727" t="s">
        <v>1713</v>
      </c>
      <c r="Q429" s="741" t="s">
        <v>1716</v>
      </c>
    </row>
    <row r="430" spans="1:17">
      <c r="A430" s="745"/>
      <c r="B430" s="721">
        <v>2</v>
      </c>
      <c r="C430" s="722" t="s">
        <v>1718</v>
      </c>
      <c r="D430" s="723" t="s">
        <v>16</v>
      </c>
      <c r="E430" s="721" t="s">
        <v>221</v>
      </c>
      <c r="F430" s="721" t="s">
        <v>1719</v>
      </c>
      <c r="G430" s="774">
        <v>32059</v>
      </c>
      <c r="H430" s="724">
        <f t="shared" ca="1" si="6"/>
        <v>32</v>
      </c>
      <c r="I430" s="725" t="s">
        <v>1403</v>
      </c>
      <c r="J430" s="721" t="s">
        <v>289</v>
      </c>
      <c r="K430" s="721" t="s">
        <v>246</v>
      </c>
      <c r="L430" s="726"/>
      <c r="M430" s="726" t="s">
        <v>6426</v>
      </c>
      <c r="N430" s="722" t="s">
        <v>1418</v>
      </c>
      <c r="O430" s="721" t="s">
        <v>245</v>
      </c>
      <c r="P430" s="727" t="s">
        <v>1717</v>
      </c>
      <c r="Q430" s="741" t="s">
        <v>1716</v>
      </c>
    </row>
    <row r="431" spans="1:17">
      <c r="A431" s="745"/>
      <c r="B431" s="721">
        <v>3</v>
      </c>
      <c r="C431" s="722" t="s">
        <v>1724</v>
      </c>
      <c r="D431" s="723" t="s">
        <v>16</v>
      </c>
      <c r="E431" s="721" t="s">
        <v>254</v>
      </c>
      <c r="F431" s="721" t="s">
        <v>1719</v>
      </c>
      <c r="G431" s="774">
        <v>38630</v>
      </c>
      <c r="H431" s="724">
        <f t="shared" ca="1" si="6"/>
        <v>14</v>
      </c>
      <c r="I431" s="725" t="s">
        <v>1403</v>
      </c>
      <c r="J431" s="721" t="s">
        <v>369</v>
      </c>
      <c r="K431" s="721" t="s">
        <v>266</v>
      </c>
      <c r="L431" s="726"/>
      <c r="M431" s="726" t="s">
        <v>6426</v>
      </c>
      <c r="N431" s="722" t="s">
        <v>1418</v>
      </c>
      <c r="O431" s="721" t="s">
        <v>255</v>
      </c>
      <c r="P431" s="727" t="s">
        <v>1723</v>
      </c>
      <c r="Q431" s="741" t="s">
        <v>1716</v>
      </c>
    </row>
    <row r="432" spans="1:17">
      <c r="A432" s="745"/>
      <c r="B432" s="721">
        <v>4</v>
      </c>
      <c r="C432" s="722" t="s">
        <v>1726</v>
      </c>
      <c r="D432" s="723" t="s">
        <v>23</v>
      </c>
      <c r="E432" s="738" t="s">
        <v>254</v>
      </c>
      <c r="F432" s="738" t="s">
        <v>229</v>
      </c>
      <c r="G432" s="774">
        <v>41197</v>
      </c>
      <c r="H432" s="724">
        <f t="shared" ca="1" si="6"/>
        <v>7</v>
      </c>
      <c r="I432" s="747" t="s">
        <v>1403</v>
      </c>
      <c r="J432" s="738" t="s">
        <v>265</v>
      </c>
      <c r="K432" s="738" t="s">
        <v>270</v>
      </c>
      <c r="L432" s="726"/>
      <c r="M432" s="726" t="s">
        <v>6426</v>
      </c>
      <c r="N432" s="722" t="s">
        <v>1418</v>
      </c>
      <c r="O432" s="738" t="s">
        <v>255</v>
      </c>
      <c r="P432" s="727" t="s">
        <v>1725</v>
      </c>
      <c r="Q432" s="741" t="s">
        <v>1716</v>
      </c>
    </row>
    <row r="433" spans="1:17">
      <c r="A433" s="745">
        <v>22</v>
      </c>
      <c r="B433" s="721">
        <v>1</v>
      </c>
      <c r="C433" s="722" t="s">
        <v>1728</v>
      </c>
      <c r="D433" s="723" t="s">
        <v>23</v>
      </c>
      <c r="E433" s="721" t="s">
        <v>221</v>
      </c>
      <c r="F433" s="721" t="s">
        <v>938</v>
      </c>
      <c r="G433" s="774">
        <v>28193</v>
      </c>
      <c r="H433" s="724">
        <f t="shared" ca="1" si="6"/>
        <v>43</v>
      </c>
      <c r="I433" s="725" t="s">
        <v>1403</v>
      </c>
      <c r="J433" s="721" t="s">
        <v>223</v>
      </c>
      <c r="K433" s="721" t="s">
        <v>674</v>
      </c>
      <c r="L433" s="726"/>
      <c r="M433" s="726" t="s">
        <v>6426</v>
      </c>
      <c r="N433" s="722" t="s">
        <v>1418</v>
      </c>
      <c r="O433" s="721" t="s">
        <v>222</v>
      </c>
      <c r="P433" s="727" t="s">
        <v>1727</v>
      </c>
      <c r="Q433" s="741" t="s">
        <v>1730</v>
      </c>
    </row>
    <row r="434" spans="1:17">
      <c r="A434" s="745"/>
      <c r="B434" s="721">
        <v>2</v>
      </c>
      <c r="C434" s="722" t="s">
        <v>1732</v>
      </c>
      <c r="D434" s="723" t="s">
        <v>16</v>
      </c>
      <c r="E434" s="721" t="s">
        <v>221</v>
      </c>
      <c r="F434" s="721" t="s">
        <v>938</v>
      </c>
      <c r="G434" s="774">
        <v>27611</v>
      </c>
      <c r="H434" s="724">
        <f t="shared" ca="1" si="6"/>
        <v>44</v>
      </c>
      <c r="I434" s="725" t="s">
        <v>1403</v>
      </c>
      <c r="J434" s="721" t="s">
        <v>223</v>
      </c>
      <c r="K434" s="721" t="s">
        <v>246</v>
      </c>
      <c r="L434" s="726"/>
      <c r="M434" s="726" t="s">
        <v>6426</v>
      </c>
      <c r="N434" s="722" t="s">
        <v>1418</v>
      </c>
      <c r="O434" s="721" t="s">
        <v>245</v>
      </c>
      <c r="P434" s="727" t="s">
        <v>1731</v>
      </c>
      <c r="Q434" s="741" t="s">
        <v>1730</v>
      </c>
    </row>
    <row r="435" spans="1:17">
      <c r="A435" s="745"/>
      <c r="B435" s="721">
        <v>3</v>
      </c>
      <c r="C435" s="722" t="s">
        <v>1735</v>
      </c>
      <c r="D435" s="723" t="s">
        <v>23</v>
      </c>
      <c r="E435" s="721" t="s">
        <v>254</v>
      </c>
      <c r="F435" s="721" t="s">
        <v>229</v>
      </c>
      <c r="G435" s="774">
        <v>39503</v>
      </c>
      <c r="H435" s="724">
        <f t="shared" ca="1" si="6"/>
        <v>12</v>
      </c>
      <c r="I435" s="725" t="s">
        <v>1403</v>
      </c>
      <c r="J435" s="721" t="s">
        <v>369</v>
      </c>
      <c r="K435" s="721" t="s">
        <v>266</v>
      </c>
      <c r="L435" s="726"/>
      <c r="M435" s="726" t="s">
        <v>6426</v>
      </c>
      <c r="N435" s="722" t="s">
        <v>1418</v>
      </c>
      <c r="O435" s="721" t="s">
        <v>255</v>
      </c>
      <c r="P435" s="727" t="s">
        <v>1734</v>
      </c>
      <c r="Q435" s="741" t="s">
        <v>1730</v>
      </c>
    </row>
    <row r="436" spans="1:17">
      <c r="A436" s="745"/>
      <c r="B436" s="721">
        <v>4</v>
      </c>
      <c r="C436" s="722" t="s">
        <v>1735</v>
      </c>
      <c r="D436" s="723" t="s">
        <v>23</v>
      </c>
      <c r="E436" s="721" t="s">
        <v>254</v>
      </c>
      <c r="F436" s="721" t="s">
        <v>229</v>
      </c>
      <c r="G436" s="774">
        <v>41544</v>
      </c>
      <c r="H436" s="724">
        <f t="shared" ca="1" si="6"/>
        <v>6</v>
      </c>
      <c r="I436" s="725" t="s">
        <v>1403</v>
      </c>
      <c r="J436" s="721" t="s">
        <v>265</v>
      </c>
      <c r="K436" s="721" t="s">
        <v>270</v>
      </c>
      <c r="L436" s="726"/>
      <c r="M436" s="726" t="s">
        <v>6426</v>
      </c>
      <c r="N436" s="722" t="s">
        <v>1418</v>
      </c>
      <c r="O436" s="721" t="s">
        <v>255</v>
      </c>
      <c r="P436" s="727"/>
      <c r="Q436" s="741"/>
    </row>
    <row r="437" spans="1:17">
      <c r="A437" s="745">
        <v>23</v>
      </c>
      <c r="B437" s="738">
        <v>1</v>
      </c>
      <c r="C437" s="722" t="s">
        <v>1750</v>
      </c>
      <c r="D437" s="723" t="s">
        <v>23</v>
      </c>
      <c r="E437" s="738" t="s">
        <v>221</v>
      </c>
      <c r="F437" s="738" t="s">
        <v>1751</v>
      </c>
      <c r="G437" s="774">
        <v>25076</v>
      </c>
      <c r="H437" s="724">
        <f t="shared" ca="1" si="6"/>
        <v>51</v>
      </c>
      <c r="I437" s="725" t="s">
        <v>4508</v>
      </c>
      <c r="J437" s="738" t="s">
        <v>256</v>
      </c>
      <c r="K437" s="738" t="s">
        <v>283</v>
      </c>
      <c r="L437" s="726"/>
      <c r="M437" s="726" t="s">
        <v>6426</v>
      </c>
      <c r="N437" s="722" t="s">
        <v>1418</v>
      </c>
      <c r="O437" s="738" t="s">
        <v>222</v>
      </c>
      <c r="P437" s="734" t="s">
        <v>1749</v>
      </c>
      <c r="Q437" s="741" t="s">
        <v>1754</v>
      </c>
    </row>
    <row r="438" spans="1:17">
      <c r="A438" s="745"/>
      <c r="B438" s="738">
        <v>2</v>
      </c>
      <c r="C438" s="722" t="s">
        <v>1757</v>
      </c>
      <c r="D438" s="723" t="s">
        <v>16</v>
      </c>
      <c r="E438" s="738" t="s">
        <v>221</v>
      </c>
      <c r="F438" s="738" t="s">
        <v>1758</v>
      </c>
      <c r="G438" s="774">
        <v>26295</v>
      </c>
      <c r="H438" s="724">
        <f t="shared" ca="1" si="6"/>
        <v>48</v>
      </c>
      <c r="I438" s="725" t="s">
        <v>4508</v>
      </c>
      <c r="J438" s="738" t="s">
        <v>256</v>
      </c>
      <c r="K438" s="738" t="s">
        <v>246</v>
      </c>
      <c r="L438" s="726"/>
      <c r="M438" s="726" t="s">
        <v>6426</v>
      </c>
      <c r="N438" s="722" t="s">
        <v>1418</v>
      </c>
      <c r="O438" s="738" t="s">
        <v>245</v>
      </c>
      <c r="P438" s="734" t="s">
        <v>1756</v>
      </c>
      <c r="Q438" s="741" t="s">
        <v>1754</v>
      </c>
    </row>
    <row r="439" spans="1:17">
      <c r="A439" s="745"/>
      <c r="B439" s="738">
        <v>3</v>
      </c>
      <c r="C439" s="722" t="s">
        <v>1762</v>
      </c>
      <c r="D439" s="723" t="s">
        <v>16</v>
      </c>
      <c r="E439" s="738" t="s">
        <v>221</v>
      </c>
      <c r="F439" s="738" t="s">
        <v>1763</v>
      </c>
      <c r="G439" s="774">
        <v>32384</v>
      </c>
      <c r="H439" s="724">
        <f t="shared" ca="1" si="6"/>
        <v>31</v>
      </c>
      <c r="I439" s="725" t="s">
        <v>4508</v>
      </c>
      <c r="J439" s="738" t="s">
        <v>256</v>
      </c>
      <c r="K439" s="738" t="s">
        <v>261</v>
      </c>
      <c r="L439" s="726"/>
      <c r="M439" s="726" t="s">
        <v>6426</v>
      </c>
      <c r="N439" s="722" t="s">
        <v>1418</v>
      </c>
      <c r="O439" s="738" t="s">
        <v>255</v>
      </c>
      <c r="P439" s="734" t="s">
        <v>1761</v>
      </c>
      <c r="Q439" s="741" t="s">
        <v>1754</v>
      </c>
    </row>
    <row r="440" spans="1:17">
      <c r="A440" s="745"/>
      <c r="B440" s="738">
        <v>4</v>
      </c>
      <c r="C440" s="722" t="s">
        <v>1765</v>
      </c>
      <c r="D440" s="723" t="s">
        <v>16</v>
      </c>
      <c r="E440" s="738" t="s">
        <v>221</v>
      </c>
      <c r="F440" s="738" t="s">
        <v>1766</v>
      </c>
      <c r="G440" s="774">
        <v>33402</v>
      </c>
      <c r="H440" s="724">
        <f t="shared" ca="1" si="6"/>
        <v>28</v>
      </c>
      <c r="I440" s="725" t="s">
        <v>4508</v>
      </c>
      <c r="J440" s="738" t="s">
        <v>256</v>
      </c>
      <c r="K440" s="738" t="s">
        <v>261</v>
      </c>
      <c r="L440" s="726"/>
      <c r="M440" s="726" t="s">
        <v>6426</v>
      </c>
      <c r="N440" s="722" t="s">
        <v>1418</v>
      </c>
      <c r="O440" s="738" t="s">
        <v>255</v>
      </c>
      <c r="P440" s="734" t="s">
        <v>1764</v>
      </c>
      <c r="Q440" s="741" t="s">
        <v>1754</v>
      </c>
    </row>
    <row r="441" spans="1:17">
      <c r="A441" s="745"/>
      <c r="B441" s="738">
        <v>5</v>
      </c>
      <c r="C441" s="722" t="s">
        <v>1770</v>
      </c>
      <c r="D441" s="723" t="s">
        <v>23</v>
      </c>
      <c r="E441" s="738" t="s">
        <v>254</v>
      </c>
      <c r="F441" s="738" t="s">
        <v>1766</v>
      </c>
      <c r="G441" s="774">
        <v>37236</v>
      </c>
      <c r="H441" s="724">
        <f t="shared" ca="1" si="6"/>
        <v>18</v>
      </c>
      <c r="I441" s="725" t="s">
        <v>4508</v>
      </c>
      <c r="J441" s="738" t="s">
        <v>289</v>
      </c>
      <c r="K441" s="738" t="s">
        <v>266</v>
      </c>
      <c r="L441" s="726"/>
      <c r="M441" s="726" t="s">
        <v>6426</v>
      </c>
      <c r="N441" s="722" t="s">
        <v>1418</v>
      </c>
      <c r="O441" s="738" t="s">
        <v>255</v>
      </c>
      <c r="P441" s="734" t="s">
        <v>1769</v>
      </c>
      <c r="Q441" s="741" t="s">
        <v>1754</v>
      </c>
    </row>
    <row r="442" spans="1:17">
      <c r="A442" s="745"/>
      <c r="B442" s="738">
        <v>6</v>
      </c>
      <c r="C442" s="722" t="s">
        <v>1772</v>
      </c>
      <c r="D442" s="723" t="s">
        <v>23</v>
      </c>
      <c r="E442" s="738" t="s">
        <v>254</v>
      </c>
      <c r="F442" s="738" t="s">
        <v>1766</v>
      </c>
      <c r="G442" s="774">
        <v>37601</v>
      </c>
      <c r="H442" s="724">
        <f t="shared" ca="1" si="6"/>
        <v>17</v>
      </c>
      <c r="I442" s="725" t="s">
        <v>4508</v>
      </c>
      <c r="J442" s="738" t="s">
        <v>256</v>
      </c>
      <c r="K442" s="738" t="s">
        <v>266</v>
      </c>
      <c r="L442" s="726"/>
      <c r="M442" s="726" t="s">
        <v>6426</v>
      </c>
      <c r="N442" s="722" t="s">
        <v>1418</v>
      </c>
      <c r="O442" s="721" t="s">
        <v>255</v>
      </c>
      <c r="P442" s="734" t="s">
        <v>1771</v>
      </c>
      <c r="Q442" s="741" t="s">
        <v>1754</v>
      </c>
    </row>
    <row r="443" spans="1:17">
      <c r="A443" s="745">
        <v>24</v>
      </c>
      <c r="B443" s="738">
        <v>1</v>
      </c>
      <c r="C443" s="732" t="s">
        <v>1774</v>
      </c>
      <c r="D443" s="723" t="s">
        <v>23</v>
      </c>
      <c r="E443" s="733" t="s">
        <v>221</v>
      </c>
      <c r="F443" s="733" t="s">
        <v>1775</v>
      </c>
      <c r="G443" s="775">
        <v>26163</v>
      </c>
      <c r="H443" s="724">
        <f t="shared" ca="1" si="6"/>
        <v>48</v>
      </c>
      <c r="I443" s="725" t="s">
        <v>1403</v>
      </c>
      <c r="J443" s="733" t="s">
        <v>223</v>
      </c>
      <c r="K443" s="733" t="s">
        <v>674</v>
      </c>
      <c r="L443" s="726"/>
      <c r="M443" s="726" t="s">
        <v>6426</v>
      </c>
      <c r="N443" s="722" t="s">
        <v>1418</v>
      </c>
      <c r="O443" s="733" t="s">
        <v>222</v>
      </c>
      <c r="P443" s="732" t="s">
        <v>1773</v>
      </c>
      <c r="Q443" s="732" t="s">
        <v>1778</v>
      </c>
    </row>
    <row r="444" spans="1:17">
      <c r="A444" s="745"/>
      <c r="B444" s="738">
        <v>2</v>
      </c>
      <c r="C444" s="732" t="s">
        <v>1781</v>
      </c>
      <c r="D444" s="723" t="s">
        <v>16</v>
      </c>
      <c r="E444" s="733" t="s">
        <v>221</v>
      </c>
      <c r="F444" s="733" t="s">
        <v>524</v>
      </c>
      <c r="G444" s="775">
        <v>28526</v>
      </c>
      <c r="H444" s="724">
        <f t="shared" ca="1" si="6"/>
        <v>42</v>
      </c>
      <c r="I444" s="725" t="s">
        <v>1403</v>
      </c>
      <c r="J444" s="733" t="s">
        <v>1782</v>
      </c>
      <c r="K444" s="733" t="s">
        <v>246</v>
      </c>
      <c r="L444" s="726"/>
      <c r="M444" s="726" t="s">
        <v>6426</v>
      </c>
      <c r="N444" s="722" t="s">
        <v>1418</v>
      </c>
      <c r="O444" s="733" t="s">
        <v>245</v>
      </c>
      <c r="P444" s="732" t="s">
        <v>1780</v>
      </c>
      <c r="Q444" s="732" t="s">
        <v>1778</v>
      </c>
    </row>
    <row r="445" spans="1:17">
      <c r="A445" s="745"/>
      <c r="B445" s="738">
        <v>3</v>
      </c>
      <c r="C445" s="732" t="s">
        <v>1784</v>
      </c>
      <c r="D445" s="723" t="s">
        <v>23</v>
      </c>
      <c r="E445" s="733" t="s">
        <v>254</v>
      </c>
      <c r="F445" s="733" t="s">
        <v>1785</v>
      </c>
      <c r="G445" s="775">
        <v>38431</v>
      </c>
      <c r="H445" s="724">
        <f t="shared" ca="1" si="6"/>
        <v>15</v>
      </c>
      <c r="I445" s="725" t="s">
        <v>1403</v>
      </c>
      <c r="J445" s="733" t="s">
        <v>369</v>
      </c>
      <c r="K445" s="733" t="s">
        <v>266</v>
      </c>
      <c r="L445" s="726"/>
      <c r="M445" s="726" t="s">
        <v>6426</v>
      </c>
      <c r="N445" s="722" t="s">
        <v>1418</v>
      </c>
      <c r="O445" s="733" t="s">
        <v>255</v>
      </c>
      <c r="P445" s="732" t="s">
        <v>1783</v>
      </c>
      <c r="Q445" s="732" t="s">
        <v>1778</v>
      </c>
    </row>
    <row r="446" spans="1:17">
      <c r="A446" s="745"/>
      <c r="B446" s="738">
        <v>4</v>
      </c>
      <c r="C446" s="732" t="s">
        <v>6893</v>
      </c>
      <c r="D446" s="723" t="s">
        <v>23</v>
      </c>
      <c r="E446" s="733" t="s">
        <v>254</v>
      </c>
      <c r="F446" s="733" t="s">
        <v>22</v>
      </c>
      <c r="G446" s="775">
        <v>40560</v>
      </c>
      <c r="H446" s="724">
        <f t="shared" ca="1" si="6"/>
        <v>9</v>
      </c>
      <c r="I446" s="725" t="s">
        <v>1403</v>
      </c>
      <c r="J446" s="733" t="s">
        <v>265</v>
      </c>
      <c r="K446" s="733" t="s">
        <v>270</v>
      </c>
      <c r="L446" s="726"/>
      <c r="M446" s="726" t="s">
        <v>6426</v>
      </c>
      <c r="N446" s="722" t="s">
        <v>1418</v>
      </c>
      <c r="O446" s="733" t="s">
        <v>255</v>
      </c>
      <c r="P446" s="732"/>
      <c r="Q446" s="732"/>
    </row>
    <row r="447" spans="1:17">
      <c r="A447" s="745"/>
      <c r="B447" s="738">
        <v>5</v>
      </c>
      <c r="C447" s="732" t="s">
        <v>7281</v>
      </c>
      <c r="D447" s="723" t="s">
        <v>16</v>
      </c>
      <c r="E447" s="733" t="s">
        <v>254</v>
      </c>
      <c r="F447" s="733" t="s">
        <v>22</v>
      </c>
      <c r="G447" s="775">
        <v>41476</v>
      </c>
      <c r="H447" s="724">
        <f t="shared" ca="1" si="6"/>
        <v>6</v>
      </c>
      <c r="I447" s="725" t="s">
        <v>1403</v>
      </c>
      <c r="J447" s="733" t="s">
        <v>265</v>
      </c>
      <c r="K447" s="733" t="s">
        <v>270</v>
      </c>
      <c r="L447" s="726"/>
      <c r="M447" s="726" t="s">
        <v>6426</v>
      </c>
      <c r="N447" s="722" t="s">
        <v>1418</v>
      </c>
      <c r="O447" s="733" t="s">
        <v>255</v>
      </c>
      <c r="P447" s="732"/>
      <c r="Q447" s="732"/>
    </row>
    <row r="448" spans="1:17">
      <c r="A448" s="745">
        <v>25</v>
      </c>
      <c r="B448" s="738">
        <v>1</v>
      </c>
      <c r="C448" s="732" t="s">
        <v>384</v>
      </c>
      <c r="D448" s="723" t="s">
        <v>23</v>
      </c>
      <c r="E448" s="733" t="s">
        <v>221</v>
      </c>
      <c r="F448" s="733" t="s">
        <v>1787</v>
      </c>
      <c r="G448" s="775">
        <v>23079</v>
      </c>
      <c r="H448" s="724">
        <f t="shared" ca="1" si="6"/>
        <v>57</v>
      </c>
      <c r="I448" s="747" t="s">
        <v>1403</v>
      </c>
      <c r="J448" s="733" t="s">
        <v>256</v>
      </c>
      <c r="K448" s="733" t="s">
        <v>283</v>
      </c>
      <c r="L448" s="726"/>
      <c r="M448" s="726" t="s">
        <v>6426</v>
      </c>
      <c r="N448" s="722" t="s">
        <v>1418</v>
      </c>
      <c r="O448" s="733" t="s">
        <v>222</v>
      </c>
      <c r="P448" s="748" t="s">
        <v>1786</v>
      </c>
      <c r="Q448" s="748" t="s">
        <v>1790</v>
      </c>
    </row>
    <row r="449" spans="1:17">
      <c r="A449" s="745"/>
      <c r="B449" s="738">
        <v>2</v>
      </c>
      <c r="C449" s="732" t="s">
        <v>7022</v>
      </c>
      <c r="D449" s="723" t="s">
        <v>16</v>
      </c>
      <c r="E449" s="733" t="s">
        <v>221</v>
      </c>
      <c r="F449" s="733" t="s">
        <v>376</v>
      </c>
      <c r="G449" s="775">
        <v>28249</v>
      </c>
      <c r="H449" s="724">
        <f t="shared" ca="1" si="6"/>
        <v>42</v>
      </c>
      <c r="I449" s="747" t="s">
        <v>1403</v>
      </c>
      <c r="J449" s="733" t="s">
        <v>2491</v>
      </c>
      <c r="K449" s="733" t="s">
        <v>246</v>
      </c>
      <c r="L449" s="726"/>
      <c r="M449" s="726" t="s">
        <v>6426</v>
      </c>
      <c r="N449" s="722" t="s">
        <v>1418</v>
      </c>
      <c r="O449" s="733" t="s">
        <v>245</v>
      </c>
      <c r="P449" s="748" t="s">
        <v>1592</v>
      </c>
      <c r="Q449" s="748"/>
    </row>
    <row r="450" spans="1:17">
      <c r="A450" s="745"/>
      <c r="B450" s="738">
        <v>3</v>
      </c>
      <c r="C450" s="732" t="s">
        <v>1795</v>
      </c>
      <c r="D450" s="723" t="s">
        <v>23</v>
      </c>
      <c r="E450" s="733" t="s">
        <v>254</v>
      </c>
      <c r="F450" s="733" t="s">
        <v>230</v>
      </c>
      <c r="G450" s="775">
        <v>38918</v>
      </c>
      <c r="H450" s="724">
        <f t="shared" ca="1" si="6"/>
        <v>13</v>
      </c>
      <c r="I450" s="747" t="s">
        <v>1403</v>
      </c>
      <c r="J450" s="733" t="s">
        <v>369</v>
      </c>
      <c r="K450" s="733" t="s">
        <v>266</v>
      </c>
      <c r="L450" s="726"/>
      <c r="M450" s="726" t="s">
        <v>6426</v>
      </c>
      <c r="N450" s="722" t="s">
        <v>1418</v>
      </c>
      <c r="O450" s="733" t="s">
        <v>255</v>
      </c>
      <c r="P450" s="748" t="s">
        <v>1794</v>
      </c>
      <c r="Q450" s="748" t="s">
        <v>1790</v>
      </c>
    </row>
    <row r="451" spans="1:17">
      <c r="A451" s="745"/>
      <c r="B451" s="738">
        <v>4</v>
      </c>
      <c r="C451" s="732" t="s">
        <v>1797</v>
      </c>
      <c r="D451" s="723" t="s">
        <v>23</v>
      </c>
      <c r="E451" s="733" t="s">
        <v>254</v>
      </c>
      <c r="F451" s="733" t="s">
        <v>230</v>
      </c>
      <c r="G451" s="775">
        <v>39896</v>
      </c>
      <c r="H451" s="724">
        <f t="shared" ref="H451:H514" ca="1" si="7">DATEDIF(G451,TODAY(),"Y")</f>
        <v>11</v>
      </c>
      <c r="I451" s="747" t="s">
        <v>1403</v>
      </c>
      <c r="J451" s="733" t="s">
        <v>369</v>
      </c>
      <c r="K451" s="733" t="s">
        <v>266</v>
      </c>
      <c r="L451" s="726"/>
      <c r="M451" s="726" t="s">
        <v>6426</v>
      </c>
      <c r="N451" s="722" t="s">
        <v>1418</v>
      </c>
      <c r="O451" s="733" t="s">
        <v>255</v>
      </c>
      <c r="P451" s="748" t="s">
        <v>1796</v>
      </c>
      <c r="Q451" s="748" t="s">
        <v>1790</v>
      </c>
    </row>
    <row r="452" spans="1:17">
      <c r="A452" s="745"/>
      <c r="B452" s="721">
        <v>5</v>
      </c>
      <c r="C452" s="722" t="s">
        <v>1596</v>
      </c>
      <c r="D452" s="723" t="s">
        <v>16</v>
      </c>
      <c r="E452" s="721" t="s">
        <v>254</v>
      </c>
      <c r="F452" s="721" t="s">
        <v>230</v>
      </c>
      <c r="G452" s="774">
        <v>37749</v>
      </c>
      <c r="H452" s="724">
        <f t="shared" ca="1" si="7"/>
        <v>16</v>
      </c>
      <c r="I452" s="725" t="s">
        <v>1403</v>
      </c>
      <c r="J452" s="721" t="s">
        <v>369</v>
      </c>
      <c r="K452" s="721" t="s">
        <v>266</v>
      </c>
      <c r="L452" s="726"/>
      <c r="M452" s="726" t="s">
        <v>6426</v>
      </c>
      <c r="N452" s="722" t="s">
        <v>1418</v>
      </c>
      <c r="O452" s="721" t="s">
        <v>255</v>
      </c>
      <c r="P452" s="722" t="s">
        <v>1595</v>
      </c>
      <c r="Q452" s="722" t="s">
        <v>1594</v>
      </c>
    </row>
    <row r="453" spans="1:17">
      <c r="A453" s="738">
        <v>26</v>
      </c>
      <c r="B453" s="738">
        <v>1</v>
      </c>
      <c r="C453" s="734" t="s">
        <v>1808</v>
      </c>
      <c r="D453" s="742" t="s">
        <v>23</v>
      </c>
      <c r="E453" s="737" t="s">
        <v>221</v>
      </c>
      <c r="F453" s="754" t="s">
        <v>464</v>
      </c>
      <c r="G453" s="782">
        <v>21169</v>
      </c>
      <c r="H453" s="724">
        <f t="shared" ca="1" si="7"/>
        <v>62</v>
      </c>
      <c r="I453" s="747" t="s">
        <v>1403</v>
      </c>
      <c r="J453" s="737" t="s">
        <v>1291</v>
      </c>
      <c r="K453" s="737" t="s">
        <v>283</v>
      </c>
      <c r="L453" s="726"/>
      <c r="M453" s="726" t="s">
        <v>6426</v>
      </c>
      <c r="N453" s="722" t="s">
        <v>1418</v>
      </c>
      <c r="O453" s="737" t="s">
        <v>222</v>
      </c>
      <c r="P453" s="741" t="s">
        <v>1807</v>
      </c>
      <c r="Q453" s="734" t="s">
        <v>1809</v>
      </c>
    </row>
    <row r="454" spans="1:17">
      <c r="A454" s="738"/>
      <c r="B454" s="738">
        <v>2</v>
      </c>
      <c r="C454" s="755" t="s">
        <v>272</v>
      </c>
      <c r="D454" s="742" t="s">
        <v>16</v>
      </c>
      <c r="E454" s="737" t="s">
        <v>221</v>
      </c>
      <c r="F454" s="754" t="s">
        <v>464</v>
      </c>
      <c r="G454" s="782">
        <v>23046</v>
      </c>
      <c r="H454" s="724">
        <f t="shared" ca="1" si="7"/>
        <v>57</v>
      </c>
      <c r="I454" s="747" t="s">
        <v>1403</v>
      </c>
      <c r="J454" s="737" t="s">
        <v>1291</v>
      </c>
      <c r="K454" s="737" t="s">
        <v>246</v>
      </c>
      <c r="L454" s="726"/>
      <c r="M454" s="726" t="s">
        <v>6426</v>
      </c>
      <c r="N454" s="722" t="s">
        <v>1418</v>
      </c>
      <c r="O454" s="737" t="s">
        <v>245</v>
      </c>
      <c r="P454" s="741" t="s">
        <v>1810</v>
      </c>
      <c r="Q454" s="734" t="s">
        <v>1809</v>
      </c>
    </row>
    <row r="455" spans="1:17">
      <c r="A455" s="738"/>
      <c r="B455" s="738">
        <v>3</v>
      </c>
      <c r="C455" s="755" t="s">
        <v>1812</v>
      </c>
      <c r="D455" s="756" t="s">
        <v>16</v>
      </c>
      <c r="E455" s="737" t="s">
        <v>254</v>
      </c>
      <c r="F455" s="754" t="s">
        <v>22</v>
      </c>
      <c r="G455" s="782">
        <v>34863</v>
      </c>
      <c r="H455" s="724">
        <f t="shared" ca="1" si="7"/>
        <v>24</v>
      </c>
      <c r="I455" s="747" t="s">
        <v>1403</v>
      </c>
      <c r="J455" s="737" t="s">
        <v>785</v>
      </c>
      <c r="K455" s="737" t="s">
        <v>266</v>
      </c>
      <c r="L455" s="726"/>
      <c r="M455" s="726" t="s">
        <v>6426</v>
      </c>
      <c r="N455" s="722" t="s">
        <v>1418</v>
      </c>
      <c r="O455" s="737" t="s">
        <v>255</v>
      </c>
      <c r="P455" s="741" t="s">
        <v>1811</v>
      </c>
      <c r="Q455" s="734" t="s">
        <v>1809</v>
      </c>
    </row>
    <row r="456" spans="1:17">
      <c r="A456" s="721">
        <v>27</v>
      </c>
      <c r="B456" s="721">
        <v>1</v>
      </c>
      <c r="C456" s="722" t="s">
        <v>1814</v>
      </c>
      <c r="D456" s="723" t="s">
        <v>23</v>
      </c>
      <c r="E456" s="721" t="s">
        <v>221</v>
      </c>
      <c r="F456" s="721" t="s">
        <v>452</v>
      </c>
      <c r="G456" s="774">
        <v>30693</v>
      </c>
      <c r="H456" s="724">
        <f t="shared" ca="1" si="7"/>
        <v>36</v>
      </c>
      <c r="I456" s="725" t="s">
        <v>1403</v>
      </c>
      <c r="J456" s="721" t="s">
        <v>223</v>
      </c>
      <c r="K456" s="721" t="s">
        <v>283</v>
      </c>
      <c r="L456" s="726"/>
      <c r="M456" s="726" t="s">
        <v>6426</v>
      </c>
      <c r="N456" s="722" t="s">
        <v>1418</v>
      </c>
      <c r="O456" s="721" t="s">
        <v>222</v>
      </c>
      <c r="P456" s="734" t="s">
        <v>1813</v>
      </c>
      <c r="Q456" s="734" t="s">
        <v>1815</v>
      </c>
    </row>
    <row r="457" spans="1:17">
      <c r="A457" s="721"/>
      <c r="B457" s="721">
        <v>2</v>
      </c>
      <c r="C457" s="722" t="s">
        <v>1817</v>
      </c>
      <c r="D457" s="723" t="s">
        <v>16</v>
      </c>
      <c r="E457" s="721" t="s">
        <v>221</v>
      </c>
      <c r="F457" s="721" t="s">
        <v>230</v>
      </c>
      <c r="G457" s="774">
        <v>33029</v>
      </c>
      <c r="H457" s="724">
        <f t="shared" ca="1" si="7"/>
        <v>29</v>
      </c>
      <c r="I457" s="725" t="s">
        <v>1403</v>
      </c>
      <c r="J457" s="721" t="s">
        <v>289</v>
      </c>
      <c r="K457" s="721" t="s">
        <v>246</v>
      </c>
      <c r="L457" s="726"/>
      <c r="M457" s="726" t="s">
        <v>6426</v>
      </c>
      <c r="N457" s="722" t="s">
        <v>1418</v>
      </c>
      <c r="O457" s="721" t="s">
        <v>245</v>
      </c>
      <c r="P457" s="734" t="s">
        <v>1816</v>
      </c>
      <c r="Q457" s="734" t="s">
        <v>1815</v>
      </c>
    </row>
    <row r="458" spans="1:17">
      <c r="A458" s="721"/>
      <c r="B458" s="721">
        <v>3</v>
      </c>
      <c r="C458" s="734" t="s">
        <v>1819</v>
      </c>
      <c r="D458" s="723" t="s">
        <v>23</v>
      </c>
      <c r="E458" s="721" t="s">
        <v>254</v>
      </c>
      <c r="F458" s="737" t="s">
        <v>229</v>
      </c>
      <c r="G458" s="779" t="s">
        <v>1820</v>
      </c>
      <c r="H458" s="724">
        <f t="shared" ca="1" si="7"/>
        <v>7</v>
      </c>
      <c r="I458" s="725" t="s">
        <v>1403</v>
      </c>
      <c r="J458" s="721" t="s">
        <v>265</v>
      </c>
      <c r="K458" s="721" t="s">
        <v>270</v>
      </c>
      <c r="L458" s="726"/>
      <c r="M458" s="726" t="s">
        <v>6426</v>
      </c>
      <c r="N458" s="722" t="s">
        <v>1418</v>
      </c>
      <c r="O458" s="721" t="s">
        <v>255</v>
      </c>
      <c r="P458" s="734" t="s">
        <v>1818</v>
      </c>
      <c r="Q458" s="734" t="s">
        <v>1815</v>
      </c>
    </row>
    <row r="459" spans="1:17">
      <c r="A459" s="721">
        <v>28</v>
      </c>
      <c r="B459" s="721">
        <v>1</v>
      </c>
      <c r="C459" s="734" t="s">
        <v>291</v>
      </c>
      <c r="D459" s="723" t="s">
        <v>23</v>
      </c>
      <c r="E459" s="721" t="s">
        <v>221</v>
      </c>
      <c r="F459" s="737" t="s">
        <v>938</v>
      </c>
      <c r="G459" s="779" t="s">
        <v>7023</v>
      </c>
      <c r="H459" s="724">
        <f t="shared" ca="1" si="7"/>
        <v>63</v>
      </c>
      <c r="I459" s="725" t="s">
        <v>1403</v>
      </c>
      <c r="J459" s="721" t="s">
        <v>1291</v>
      </c>
      <c r="K459" s="721" t="s">
        <v>283</v>
      </c>
      <c r="L459" s="726"/>
      <c r="M459" s="726" t="s">
        <v>6426</v>
      </c>
      <c r="N459" s="722" t="s">
        <v>1418</v>
      </c>
      <c r="O459" s="721" t="s">
        <v>222</v>
      </c>
      <c r="P459" s="736" t="s">
        <v>7028</v>
      </c>
      <c r="Q459" s="734"/>
    </row>
    <row r="460" spans="1:17">
      <c r="A460" s="721"/>
      <c r="B460" s="721">
        <v>2</v>
      </c>
      <c r="C460" s="734" t="s">
        <v>290</v>
      </c>
      <c r="D460" s="723" t="s">
        <v>16</v>
      </c>
      <c r="E460" s="721" t="s">
        <v>221</v>
      </c>
      <c r="F460" s="737" t="s">
        <v>288</v>
      </c>
      <c r="G460" s="779" t="s">
        <v>7024</v>
      </c>
      <c r="H460" s="724">
        <f t="shared" ca="1" si="7"/>
        <v>52</v>
      </c>
      <c r="I460" s="725" t="s">
        <v>1403</v>
      </c>
      <c r="J460" s="721" t="s">
        <v>1291</v>
      </c>
      <c r="K460" s="721" t="s">
        <v>246</v>
      </c>
      <c r="L460" s="726"/>
      <c r="M460" s="726" t="s">
        <v>6426</v>
      </c>
      <c r="N460" s="722" t="s">
        <v>1418</v>
      </c>
      <c r="O460" s="721" t="s">
        <v>245</v>
      </c>
      <c r="P460" s="736" t="s">
        <v>7029</v>
      </c>
      <c r="Q460" s="734"/>
    </row>
    <row r="461" spans="1:17">
      <c r="A461" s="721"/>
      <c r="B461" s="721">
        <v>3</v>
      </c>
      <c r="C461" s="734" t="s">
        <v>2065</v>
      </c>
      <c r="D461" s="723" t="s">
        <v>23</v>
      </c>
      <c r="E461" s="721" t="s">
        <v>254</v>
      </c>
      <c r="F461" s="737" t="s">
        <v>288</v>
      </c>
      <c r="G461" s="779" t="s">
        <v>7025</v>
      </c>
      <c r="H461" s="724">
        <f t="shared" ca="1" si="7"/>
        <v>33</v>
      </c>
      <c r="I461" s="725" t="s">
        <v>1403</v>
      </c>
      <c r="J461" s="721" t="s">
        <v>2491</v>
      </c>
      <c r="K461" s="721" t="s">
        <v>283</v>
      </c>
      <c r="L461" s="726"/>
      <c r="M461" s="726" t="s">
        <v>6426</v>
      </c>
      <c r="N461" s="722" t="s">
        <v>1418</v>
      </c>
      <c r="O461" s="721" t="s">
        <v>255</v>
      </c>
      <c r="P461" s="736" t="s">
        <v>7030</v>
      </c>
      <c r="Q461" s="734"/>
    </row>
    <row r="462" spans="1:17">
      <c r="A462" s="721"/>
      <c r="B462" s="721">
        <v>4</v>
      </c>
      <c r="C462" s="734" t="s">
        <v>2069</v>
      </c>
      <c r="D462" s="723" t="s">
        <v>23</v>
      </c>
      <c r="E462" s="721" t="s">
        <v>254</v>
      </c>
      <c r="F462" s="737" t="s">
        <v>288</v>
      </c>
      <c r="G462" s="779" t="s">
        <v>7026</v>
      </c>
      <c r="H462" s="724">
        <f t="shared" ca="1" si="7"/>
        <v>24</v>
      </c>
      <c r="I462" s="725" t="s">
        <v>1403</v>
      </c>
      <c r="J462" s="721" t="s">
        <v>2491</v>
      </c>
      <c r="K462" s="721" t="s">
        <v>283</v>
      </c>
      <c r="L462" s="726"/>
      <c r="M462" s="726" t="s">
        <v>6426</v>
      </c>
      <c r="N462" s="722" t="s">
        <v>1418</v>
      </c>
      <c r="O462" s="721" t="s">
        <v>255</v>
      </c>
      <c r="P462" s="736" t="s">
        <v>7031</v>
      </c>
      <c r="Q462" s="734"/>
    </row>
    <row r="463" spans="1:17">
      <c r="A463" s="721"/>
      <c r="B463" s="721">
        <v>5</v>
      </c>
      <c r="C463" s="734" t="s">
        <v>2071</v>
      </c>
      <c r="D463" s="723" t="s">
        <v>23</v>
      </c>
      <c r="E463" s="721" t="s">
        <v>254</v>
      </c>
      <c r="F463" s="737" t="s">
        <v>288</v>
      </c>
      <c r="G463" s="779" t="s">
        <v>7346</v>
      </c>
      <c r="H463" s="724">
        <f t="shared" ca="1" si="7"/>
        <v>19</v>
      </c>
      <c r="I463" s="725" t="s">
        <v>1403</v>
      </c>
      <c r="J463" s="721" t="s">
        <v>1291</v>
      </c>
      <c r="K463" s="721" t="s">
        <v>283</v>
      </c>
      <c r="L463" s="726"/>
      <c r="M463" s="726" t="s">
        <v>6426</v>
      </c>
      <c r="N463" s="722" t="s">
        <v>1418</v>
      </c>
      <c r="O463" s="721" t="s">
        <v>255</v>
      </c>
      <c r="P463" s="736" t="s">
        <v>7032</v>
      </c>
      <c r="Q463" s="734"/>
    </row>
    <row r="464" spans="1:17">
      <c r="A464" s="721">
        <v>29</v>
      </c>
      <c r="B464" s="721">
        <v>1</v>
      </c>
      <c r="C464" s="734" t="s">
        <v>7033</v>
      </c>
      <c r="D464" s="723" t="s">
        <v>23</v>
      </c>
      <c r="E464" s="721" t="s">
        <v>221</v>
      </c>
      <c r="F464" s="737" t="s">
        <v>288</v>
      </c>
      <c r="G464" s="779" t="s">
        <v>7347</v>
      </c>
      <c r="H464" s="724">
        <f t="shared" ca="1" si="7"/>
        <v>38</v>
      </c>
      <c r="I464" s="725" t="s">
        <v>1403</v>
      </c>
      <c r="J464" s="721" t="s">
        <v>2491</v>
      </c>
      <c r="K464" s="721" t="s">
        <v>283</v>
      </c>
      <c r="L464" s="726"/>
      <c r="M464" s="726" t="s">
        <v>6426</v>
      </c>
      <c r="N464" s="722" t="s">
        <v>1418</v>
      </c>
      <c r="O464" s="721" t="s">
        <v>222</v>
      </c>
      <c r="P464" s="736" t="s">
        <v>7041</v>
      </c>
      <c r="Q464" s="734"/>
    </row>
    <row r="465" spans="1:17">
      <c r="A465" s="721"/>
      <c r="B465" s="721">
        <v>2</v>
      </c>
      <c r="C465" s="734" t="s">
        <v>7034</v>
      </c>
      <c r="D465" s="723" t="s">
        <v>16</v>
      </c>
      <c r="E465" s="721" t="s">
        <v>221</v>
      </c>
      <c r="F465" s="737" t="s">
        <v>288</v>
      </c>
      <c r="G465" s="779" t="s">
        <v>7038</v>
      </c>
      <c r="H465" s="724">
        <f t="shared" ca="1" si="7"/>
        <v>42</v>
      </c>
      <c r="I465" s="725" t="s">
        <v>1403</v>
      </c>
      <c r="J465" s="721" t="s">
        <v>2491</v>
      </c>
      <c r="K465" s="721" t="s">
        <v>246</v>
      </c>
      <c r="L465" s="726"/>
      <c r="M465" s="726" t="s">
        <v>6426</v>
      </c>
      <c r="N465" s="722" t="s">
        <v>1418</v>
      </c>
      <c r="O465" s="721" t="s">
        <v>245</v>
      </c>
      <c r="P465" s="736" t="s">
        <v>7042</v>
      </c>
      <c r="Q465" s="734"/>
    </row>
    <row r="466" spans="1:17">
      <c r="A466" s="721"/>
      <c r="B466" s="721">
        <v>3</v>
      </c>
      <c r="C466" s="734" t="s">
        <v>7035</v>
      </c>
      <c r="D466" s="723" t="s">
        <v>16</v>
      </c>
      <c r="E466" s="721" t="s">
        <v>254</v>
      </c>
      <c r="F466" s="737" t="s">
        <v>288</v>
      </c>
      <c r="G466" s="779" t="s">
        <v>7348</v>
      </c>
      <c r="H466" s="724">
        <f t="shared" ca="1" si="7"/>
        <v>17</v>
      </c>
      <c r="I466" s="725" t="s">
        <v>1403</v>
      </c>
      <c r="J466" s="721" t="s">
        <v>6623</v>
      </c>
      <c r="K466" s="721" t="s">
        <v>270</v>
      </c>
      <c r="L466" s="726"/>
      <c r="M466" s="726" t="s">
        <v>6426</v>
      </c>
      <c r="N466" s="722" t="s">
        <v>1418</v>
      </c>
      <c r="O466" s="721" t="s">
        <v>255</v>
      </c>
      <c r="P466" s="736" t="s">
        <v>7043</v>
      </c>
      <c r="Q466" s="734"/>
    </row>
    <row r="467" spans="1:17">
      <c r="A467" s="721"/>
      <c r="B467" s="721">
        <v>4</v>
      </c>
      <c r="C467" s="734" t="s">
        <v>7036</v>
      </c>
      <c r="D467" s="723" t="s">
        <v>16</v>
      </c>
      <c r="E467" s="721" t="s">
        <v>254</v>
      </c>
      <c r="F467" s="737" t="s">
        <v>22</v>
      </c>
      <c r="G467" s="779" t="s">
        <v>7040</v>
      </c>
      <c r="H467" s="724">
        <f t="shared" ca="1" si="7"/>
        <v>8</v>
      </c>
      <c r="I467" s="725" t="s">
        <v>1403</v>
      </c>
      <c r="J467" s="721" t="s">
        <v>6623</v>
      </c>
      <c r="K467" s="721" t="s">
        <v>270</v>
      </c>
      <c r="L467" s="726"/>
      <c r="M467" s="726" t="s">
        <v>6426</v>
      </c>
      <c r="N467" s="722" t="s">
        <v>1418</v>
      </c>
      <c r="O467" s="721" t="s">
        <v>255</v>
      </c>
      <c r="P467" s="736" t="s">
        <v>7044</v>
      </c>
      <c r="Q467" s="734"/>
    </row>
    <row r="468" spans="1:17">
      <c r="A468" s="721">
        <v>30</v>
      </c>
      <c r="B468" s="721">
        <v>1</v>
      </c>
      <c r="C468" s="734" t="s">
        <v>7045</v>
      </c>
      <c r="D468" s="723" t="s">
        <v>16</v>
      </c>
      <c r="E468" s="721" t="s">
        <v>947</v>
      </c>
      <c r="F468" s="737" t="s">
        <v>599</v>
      </c>
      <c r="G468" s="779" t="s">
        <v>7046</v>
      </c>
      <c r="H468" s="724">
        <f t="shared" ca="1" si="7"/>
        <v>65</v>
      </c>
      <c r="I468" s="725" t="s">
        <v>1403</v>
      </c>
      <c r="J468" s="721" t="s">
        <v>1291</v>
      </c>
      <c r="K468" s="721" t="s">
        <v>246</v>
      </c>
      <c r="L468" s="726"/>
      <c r="M468" s="726" t="s">
        <v>6426</v>
      </c>
      <c r="N468" s="722" t="s">
        <v>1418</v>
      </c>
      <c r="O468" s="721" t="s">
        <v>222</v>
      </c>
      <c r="P468" s="736"/>
      <c r="Q468" s="734"/>
    </row>
    <row r="469" spans="1:17">
      <c r="A469" s="721">
        <v>31</v>
      </c>
      <c r="B469" s="721">
        <v>1</v>
      </c>
      <c r="C469" s="734" t="s">
        <v>7047</v>
      </c>
      <c r="D469" s="723" t="s">
        <v>23</v>
      </c>
      <c r="E469" s="721" t="s">
        <v>221</v>
      </c>
      <c r="F469" s="737" t="s">
        <v>5244</v>
      </c>
      <c r="G469" s="779" t="s">
        <v>7349</v>
      </c>
      <c r="H469" s="724">
        <f t="shared" ca="1" si="7"/>
        <v>44</v>
      </c>
      <c r="I469" s="725" t="s">
        <v>4508</v>
      </c>
      <c r="J469" s="721" t="s">
        <v>785</v>
      </c>
      <c r="K469" s="721" t="s">
        <v>283</v>
      </c>
      <c r="L469" s="726"/>
      <c r="M469" s="726" t="s">
        <v>6426</v>
      </c>
      <c r="N469" s="722" t="s">
        <v>1418</v>
      </c>
      <c r="O469" s="721" t="s">
        <v>222</v>
      </c>
      <c r="P469" s="736"/>
      <c r="Q469" s="734"/>
    </row>
    <row r="470" spans="1:17">
      <c r="A470" s="721"/>
      <c r="B470" s="721">
        <v>2</v>
      </c>
      <c r="C470" s="734" t="s">
        <v>7048</v>
      </c>
      <c r="D470" s="723" t="s">
        <v>16</v>
      </c>
      <c r="E470" s="721" t="s">
        <v>221</v>
      </c>
      <c r="F470" s="737" t="s">
        <v>4819</v>
      </c>
      <c r="G470" s="779" t="s">
        <v>7350</v>
      </c>
      <c r="H470" s="724">
        <f t="shared" ca="1" si="7"/>
        <v>43</v>
      </c>
      <c r="I470" s="725" t="s">
        <v>4508</v>
      </c>
      <c r="J470" s="721" t="s">
        <v>2491</v>
      </c>
      <c r="K470" s="721" t="s">
        <v>246</v>
      </c>
      <c r="L470" s="726"/>
      <c r="M470" s="726" t="s">
        <v>6426</v>
      </c>
      <c r="N470" s="722" t="s">
        <v>1418</v>
      </c>
      <c r="O470" s="721" t="s">
        <v>245</v>
      </c>
      <c r="P470" s="736"/>
      <c r="Q470" s="734"/>
    </row>
    <row r="471" spans="1:17">
      <c r="A471" s="721"/>
      <c r="B471" s="721">
        <v>3</v>
      </c>
      <c r="C471" s="734" t="s">
        <v>7049</v>
      </c>
      <c r="D471" s="723" t="s">
        <v>23</v>
      </c>
      <c r="E471" s="721" t="s">
        <v>254</v>
      </c>
      <c r="F471" s="737" t="s">
        <v>7053</v>
      </c>
      <c r="G471" s="779" t="s">
        <v>7351</v>
      </c>
      <c r="H471" s="724">
        <f t="shared" ca="1" si="7"/>
        <v>21</v>
      </c>
      <c r="I471" s="725" t="s">
        <v>4508</v>
      </c>
      <c r="J471" s="721" t="s">
        <v>2491</v>
      </c>
      <c r="K471" s="721" t="s">
        <v>283</v>
      </c>
      <c r="L471" s="726"/>
      <c r="M471" s="726" t="s">
        <v>6426</v>
      </c>
      <c r="N471" s="722" t="s">
        <v>1418</v>
      </c>
      <c r="O471" s="721" t="s">
        <v>255</v>
      </c>
      <c r="P471" s="734"/>
      <c r="Q471" s="734"/>
    </row>
    <row r="472" spans="1:17">
      <c r="A472" s="721"/>
      <c r="B472" s="721">
        <v>4</v>
      </c>
      <c r="C472" s="734" t="s">
        <v>7050</v>
      </c>
      <c r="D472" s="723" t="s">
        <v>16</v>
      </c>
      <c r="E472" s="721" t="s">
        <v>254</v>
      </c>
      <c r="F472" s="737" t="s">
        <v>613</v>
      </c>
      <c r="G472" s="779" t="s">
        <v>7352</v>
      </c>
      <c r="H472" s="724">
        <f t="shared" ca="1" si="7"/>
        <v>19</v>
      </c>
      <c r="I472" s="725" t="s">
        <v>4508</v>
      </c>
      <c r="J472" s="721" t="s">
        <v>6623</v>
      </c>
      <c r="K472" s="721" t="s">
        <v>270</v>
      </c>
      <c r="L472" s="726"/>
      <c r="M472" s="726" t="s">
        <v>6426</v>
      </c>
      <c r="N472" s="722" t="s">
        <v>1418</v>
      </c>
      <c r="O472" s="721" t="s">
        <v>255</v>
      </c>
      <c r="P472" s="734"/>
      <c r="Q472" s="734"/>
    </row>
    <row r="473" spans="1:17">
      <c r="A473" s="721"/>
      <c r="B473" s="721">
        <v>5</v>
      </c>
      <c r="C473" s="734" t="s">
        <v>7051</v>
      </c>
      <c r="D473" s="723" t="s">
        <v>16</v>
      </c>
      <c r="E473" s="721" t="s">
        <v>254</v>
      </c>
      <c r="F473" s="737" t="s">
        <v>6756</v>
      </c>
      <c r="G473" s="779" t="s">
        <v>7059</v>
      </c>
      <c r="H473" s="724">
        <f t="shared" ca="1" si="7"/>
        <v>10</v>
      </c>
      <c r="I473" s="725" t="s">
        <v>4508</v>
      </c>
      <c r="J473" s="721" t="s">
        <v>6623</v>
      </c>
      <c r="K473" s="721" t="s">
        <v>270</v>
      </c>
      <c r="L473" s="726"/>
      <c r="M473" s="726" t="s">
        <v>6426</v>
      </c>
      <c r="N473" s="722" t="s">
        <v>1418</v>
      </c>
      <c r="O473" s="721" t="s">
        <v>255</v>
      </c>
      <c r="P473" s="734"/>
      <c r="Q473" s="734"/>
    </row>
    <row r="474" spans="1:17">
      <c r="A474" s="721"/>
      <c r="B474" s="721">
        <v>6</v>
      </c>
      <c r="C474" s="734" t="s">
        <v>7052</v>
      </c>
      <c r="D474" s="723" t="s">
        <v>16</v>
      </c>
      <c r="E474" s="721" t="s">
        <v>254</v>
      </c>
      <c r="F474" s="737" t="s">
        <v>7054</v>
      </c>
      <c r="G474" s="779" t="s">
        <v>7060</v>
      </c>
      <c r="H474" s="724">
        <f t="shared" ca="1" si="7"/>
        <v>4</v>
      </c>
      <c r="I474" s="725" t="s">
        <v>4508</v>
      </c>
      <c r="J474" s="721" t="s">
        <v>265</v>
      </c>
      <c r="K474" s="721" t="s">
        <v>270</v>
      </c>
      <c r="L474" s="726"/>
      <c r="M474" s="726" t="s">
        <v>6426</v>
      </c>
      <c r="N474" s="722" t="s">
        <v>1418</v>
      </c>
      <c r="O474" s="721" t="s">
        <v>255</v>
      </c>
      <c r="P474" s="734"/>
      <c r="Q474" s="734"/>
    </row>
    <row r="475" spans="1:17">
      <c r="A475" s="721">
        <v>32</v>
      </c>
      <c r="B475" s="721">
        <v>1</v>
      </c>
      <c r="C475" s="734" t="s">
        <v>7061</v>
      </c>
      <c r="D475" s="723" t="s">
        <v>23</v>
      </c>
      <c r="E475" s="721" t="s">
        <v>221</v>
      </c>
      <c r="F475" s="737" t="s">
        <v>376</v>
      </c>
      <c r="G475" s="779" t="s">
        <v>7353</v>
      </c>
      <c r="H475" s="724">
        <f t="shared" ca="1" si="7"/>
        <v>38</v>
      </c>
      <c r="I475" s="725" t="s">
        <v>1403</v>
      </c>
      <c r="J475" s="721" t="s">
        <v>785</v>
      </c>
      <c r="K475" s="721" t="s">
        <v>283</v>
      </c>
      <c r="L475" s="726"/>
      <c r="M475" s="726" t="s">
        <v>6426</v>
      </c>
      <c r="N475" s="722" t="s">
        <v>1418</v>
      </c>
      <c r="O475" s="721" t="s">
        <v>222</v>
      </c>
      <c r="P475" s="734"/>
      <c r="Q475" s="734"/>
    </row>
    <row r="476" spans="1:17">
      <c r="A476" s="721"/>
      <c r="B476" s="721">
        <v>2</v>
      </c>
      <c r="C476" s="734" t="s">
        <v>7062</v>
      </c>
      <c r="D476" s="723" t="s">
        <v>16</v>
      </c>
      <c r="E476" s="721" t="s">
        <v>221</v>
      </c>
      <c r="F476" s="737" t="s">
        <v>376</v>
      </c>
      <c r="G476" s="779" t="s">
        <v>7354</v>
      </c>
      <c r="H476" s="724">
        <f t="shared" ca="1" si="7"/>
        <v>34</v>
      </c>
      <c r="I476" s="725" t="s">
        <v>1403</v>
      </c>
      <c r="J476" s="721" t="s">
        <v>785</v>
      </c>
      <c r="K476" s="721" t="s">
        <v>246</v>
      </c>
      <c r="L476" s="726"/>
      <c r="M476" s="726" t="s">
        <v>6426</v>
      </c>
      <c r="N476" s="722" t="s">
        <v>1418</v>
      </c>
      <c r="O476" s="721" t="s">
        <v>245</v>
      </c>
      <c r="P476" s="734"/>
      <c r="Q476" s="734"/>
    </row>
    <row r="477" spans="1:17">
      <c r="A477" s="721"/>
      <c r="B477" s="721">
        <v>3</v>
      </c>
      <c r="C477" s="734" t="s">
        <v>7063</v>
      </c>
      <c r="D477" s="723" t="s">
        <v>16</v>
      </c>
      <c r="E477" s="721" t="s">
        <v>254</v>
      </c>
      <c r="F477" s="737" t="s">
        <v>376</v>
      </c>
      <c r="G477" s="779" t="s">
        <v>7355</v>
      </c>
      <c r="H477" s="724">
        <f t="shared" ca="1" si="7"/>
        <v>7</v>
      </c>
      <c r="I477" s="725" t="s">
        <v>1403</v>
      </c>
      <c r="J477" s="721" t="s">
        <v>265</v>
      </c>
      <c r="K477" s="721" t="s">
        <v>270</v>
      </c>
      <c r="L477" s="726"/>
      <c r="M477" s="726" t="s">
        <v>6426</v>
      </c>
      <c r="N477" s="722" t="s">
        <v>1418</v>
      </c>
      <c r="O477" s="721" t="s">
        <v>255</v>
      </c>
      <c r="P477" s="734"/>
      <c r="Q477" s="734"/>
    </row>
    <row r="478" spans="1:17">
      <c r="A478" s="721"/>
      <c r="B478" s="721">
        <v>4</v>
      </c>
      <c r="C478" s="734" t="s">
        <v>7064</v>
      </c>
      <c r="D478" s="723" t="s">
        <v>16</v>
      </c>
      <c r="E478" s="721" t="s">
        <v>254</v>
      </c>
      <c r="F478" s="737" t="s">
        <v>230</v>
      </c>
      <c r="G478" s="779" t="s">
        <v>7356</v>
      </c>
      <c r="H478" s="724">
        <f t="shared" ca="1" si="7"/>
        <v>7</v>
      </c>
      <c r="I478" s="725" t="s">
        <v>1403</v>
      </c>
      <c r="J478" s="721" t="s">
        <v>265</v>
      </c>
      <c r="K478" s="721" t="s">
        <v>270</v>
      </c>
      <c r="L478" s="726"/>
      <c r="M478" s="726" t="s">
        <v>6426</v>
      </c>
      <c r="N478" s="722" t="s">
        <v>1418</v>
      </c>
      <c r="O478" s="721" t="s">
        <v>255</v>
      </c>
      <c r="P478" s="734"/>
      <c r="Q478" s="734"/>
    </row>
    <row r="479" spans="1:17">
      <c r="A479" s="721"/>
      <c r="B479" s="721">
        <v>5</v>
      </c>
      <c r="C479" s="734" t="s">
        <v>7065</v>
      </c>
      <c r="D479" s="723" t="s">
        <v>23</v>
      </c>
      <c r="E479" s="721" t="s">
        <v>254</v>
      </c>
      <c r="F479" s="737" t="s">
        <v>376</v>
      </c>
      <c r="G479" s="779" t="s">
        <v>7357</v>
      </c>
      <c r="H479" s="724">
        <f t="shared" ca="1" si="7"/>
        <v>20</v>
      </c>
      <c r="I479" s="725" t="s">
        <v>1403</v>
      </c>
      <c r="J479" s="721" t="s">
        <v>2491</v>
      </c>
      <c r="K479" s="721" t="s">
        <v>283</v>
      </c>
      <c r="L479" s="726"/>
      <c r="M479" s="726" t="s">
        <v>6426</v>
      </c>
      <c r="N479" s="722" t="s">
        <v>1418</v>
      </c>
      <c r="O479" s="721" t="s">
        <v>1674</v>
      </c>
      <c r="P479" s="734"/>
      <c r="Q479" s="734"/>
    </row>
    <row r="480" spans="1:17">
      <c r="A480" s="815">
        <v>33</v>
      </c>
      <c r="B480" s="721">
        <v>1</v>
      </c>
      <c r="C480" s="722" t="s">
        <v>5189</v>
      </c>
      <c r="D480" s="723" t="s">
        <v>23</v>
      </c>
      <c r="E480" s="721" t="s">
        <v>221</v>
      </c>
      <c r="F480" s="721" t="s">
        <v>376</v>
      </c>
      <c r="G480" s="956">
        <v>27008</v>
      </c>
      <c r="H480" s="724">
        <f t="shared" ca="1" si="7"/>
        <v>46</v>
      </c>
      <c r="I480" s="725" t="s">
        <v>4508</v>
      </c>
      <c r="J480" s="721" t="s">
        <v>223</v>
      </c>
      <c r="K480" s="721" t="s">
        <v>283</v>
      </c>
      <c r="L480" s="726"/>
      <c r="M480" s="726" t="s">
        <v>6426</v>
      </c>
      <c r="N480" s="722" t="s">
        <v>4862</v>
      </c>
      <c r="O480" s="721" t="s">
        <v>222</v>
      </c>
      <c r="P480" s="741" t="s">
        <v>5188</v>
      </c>
      <c r="Q480" s="722"/>
    </row>
    <row r="481" spans="1:17">
      <c r="B481" s="721">
        <v>2</v>
      </c>
      <c r="C481" s="722" t="s">
        <v>5194</v>
      </c>
      <c r="D481" s="723" t="s">
        <v>16</v>
      </c>
      <c r="E481" s="721" t="s">
        <v>221</v>
      </c>
      <c r="F481" s="721" t="s">
        <v>376</v>
      </c>
      <c r="G481" s="956">
        <v>28106</v>
      </c>
      <c r="H481" s="724">
        <f t="shared" ca="1" si="7"/>
        <v>43</v>
      </c>
      <c r="I481" s="725" t="s">
        <v>4508</v>
      </c>
      <c r="J481" s="721" t="s">
        <v>289</v>
      </c>
      <c r="K481" s="721" t="s">
        <v>246</v>
      </c>
      <c r="L481" s="726"/>
      <c r="M481" s="726" t="s">
        <v>6426</v>
      </c>
      <c r="N481" s="722" t="s">
        <v>4862</v>
      </c>
      <c r="O481" s="721" t="s">
        <v>245</v>
      </c>
      <c r="P481" s="741" t="s">
        <v>5193</v>
      </c>
      <c r="Q481" s="722"/>
    </row>
    <row r="482" spans="1:17">
      <c r="B482" s="721">
        <v>3</v>
      </c>
      <c r="C482" s="722" t="s">
        <v>5198</v>
      </c>
      <c r="D482" s="723" t="s">
        <v>16</v>
      </c>
      <c r="E482" s="721" t="s">
        <v>254</v>
      </c>
      <c r="F482" s="721" t="s">
        <v>376</v>
      </c>
      <c r="G482" s="956">
        <v>34682</v>
      </c>
      <c r="H482" s="724">
        <f t="shared" ca="1" si="7"/>
        <v>25</v>
      </c>
      <c r="I482" s="725" t="s">
        <v>4508</v>
      </c>
      <c r="J482" s="721" t="s">
        <v>256</v>
      </c>
      <c r="K482" s="721" t="s">
        <v>283</v>
      </c>
      <c r="L482" s="726"/>
      <c r="M482" s="726" t="s">
        <v>6426</v>
      </c>
      <c r="N482" s="722" t="s">
        <v>4862</v>
      </c>
      <c r="O482" s="721" t="s">
        <v>255</v>
      </c>
      <c r="P482" s="741" t="s">
        <v>5197</v>
      </c>
      <c r="Q482" s="722"/>
    </row>
    <row r="483" spans="1:17">
      <c r="B483" s="721">
        <v>4</v>
      </c>
      <c r="C483" s="722" t="s">
        <v>5201</v>
      </c>
      <c r="D483" s="723" t="s">
        <v>23</v>
      </c>
      <c r="E483" s="721" t="s">
        <v>254</v>
      </c>
      <c r="F483" s="721" t="s">
        <v>376</v>
      </c>
      <c r="G483" s="956">
        <v>36263</v>
      </c>
      <c r="H483" s="724">
        <f t="shared" ca="1" si="7"/>
        <v>20</v>
      </c>
      <c r="I483" s="725" t="s">
        <v>4508</v>
      </c>
      <c r="J483" s="721" t="s">
        <v>348</v>
      </c>
      <c r="K483" s="721" t="s">
        <v>266</v>
      </c>
      <c r="L483" s="726"/>
      <c r="M483" s="726" t="s">
        <v>6426</v>
      </c>
      <c r="N483" s="722" t="s">
        <v>4862</v>
      </c>
      <c r="O483" s="721" t="s">
        <v>255</v>
      </c>
      <c r="P483" s="741" t="s">
        <v>5200</v>
      </c>
      <c r="Q483" s="722"/>
    </row>
    <row r="484" spans="1:17">
      <c r="B484" s="721">
        <v>5</v>
      </c>
      <c r="C484" s="722" t="s">
        <v>5202</v>
      </c>
      <c r="D484" s="723" t="s">
        <v>16</v>
      </c>
      <c r="E484" s="721" t="s">
        <v>254</v>
      </c>
      <c r="F484" s="721" t="s">
        <v>376</v>
      </c>
      <c r="G484" s="956">
        <v>37170</v>
      </c>
      <c r="H484" s="724">
        <f t="shared" ca="1" si="7"/>
        <v>18</v>
      </c>
      <c r="I484" s="725" t="s">
        <v>4508</v>
      </c>
      <c r="J484" s="721" t="s">
        <v>348</v>
      </c>
      <c r="K484" s="721" t="s">
        <v>266</v>
      </c>
      <c r="L484" s="726"/>
      <c r="M484" s="726" t="s">
        <v>6426</v>
      </c>
      <c r="N484" s="722" t="s">
        <v>4862</v>
      </c>
      <c r="O484" s="721" t="s">
        <v>255</v>
      </c>
      <c r="P484" s="722"/>
      <c r="Q484" s="722"/>
    </row>
    <row r="485" spans="1:17">
      <c r="B485" s="721">
        <v>6</v>
      </c>
      <c r="C485" s="722" t="s">
        <v>5203</v>
      </c>
      <c r="D485" s="723" t="s">
        <v>16</v>
      </c>
      <c r="E485" s="721" t="s">
        <v>254</v>
      </c>
      <c r="F485" s="721" t="s">
        <v>376</v>
      </c>
      <c r="G485" s="956">
        <v>38850</v>
      </c>
      <c r="H485" s="724">
        <f t="shared" ca="1" si="7"/>
        <v>13</v>
      </c>
      <c r="I485" s="725" t="s">
        <v>4508</v>
      </c>
      <c r="J485" s="721" t="s">
        <v>369</v>
      </c>
      <c r="K485" s="721" t="s">
        <v>266</v>
      </c>
      <c r="L485" s="726"/>
      <c r="M485" s="726" t="s">
        <v>6426</v>
      </c>
      <c r="N485" s="722" t="s">
        <v>4862</v>
      </c>
      <c r="O485" s="721" t="s">
        <v>255</v>
      </c>
      <c r="P485" s="722"/>
      <c r="Q485" s="722"/>
    </row>
    <row r="486" spans="1:17">
      <c r="B486" s="721">
        <v>7</v>
      </c>
      <c r="C486" s="722" t="s">
        <v>5204</v>
      </c>
      <c r="D486" s="723" t="s">
        <v>16</v>
      </c>
      <c r="E486" s="721" t="s">
        <v>254</v>
      </c>
      <c r="F486" s="721" t="s">
        <v>22</v>
      </c>
      <c r="G486" s="956">
        <v>40615</v>
      </c>
      <c r="H486" s="724">
        <f t="shared" ca="1" si="7"/>
        <v>9</v>
      </c>
      <c r="I486" s="725" t="s">
        <v>4508</v>
      </c>
      <c r="J486" s="721" t="s">
        <v>265</v>
      </c>
      <c r="K486" s="721" t="s">
        <v>270</v>
      </c>
      <c r="L486" s="726"/>
      <c r="M486" s="726" t="s">
        <v>6426</v>
      </c>
      <c r="N486" s="722" t="s">
        <v>4862</v>
      </c>
      <c r="O486" s="721" t="s">
        <v>255</v>
      </c>
      <c r="P486" s="722"/>
      <c r="Q486" s="722"/>
    </row>
    <row r="487" spans="1:17">
      <c r="A487" s="722">
        <v>1</v>
      </c>
      <c r="B487" s="722">
        <v>1</v>
      </c>
      <c r="C487" s="722" t="s">
        <v>764</v>
      </c>
      <c r="D487" s="744" t="s">
        <v>23</v>
      </c>
      <c r="E487" s="722" t="s">
        <v>221</v>
      </c>
      <c r="F487" s="722" t="s">
        <v>756</v>
      </c>
      <c r="G487" s="784">
        <v>21371</v>
      </c>
      <c r="H487" s="724">
        <f t="shared" ca="1" si="7"/>
        <v>61</v>
      </c>
      <c r="I487" s="769" t="s">
        <v>1403</v>
      </c>
      <c r="J487" s="722" t="s">
        <v>256</v>
      </c>
      <c r="K487" s="722" t="s">
        <v>283</v>
      </c>
      <c r="L487" s="812"/>
      <c r="M487" s="812" t="s">
        <v>6426</v>
      </c>
      <c r="N487" s="722" t="s">
        <v>1826</v>
      </c>
      <c r="O487" s="722" t="s">
        <v>222</v>
      </c>
      <c r="P487" s="722" t="s">
        <v>1822</v>
      </c>
      <c r="Q487" s="722" t="s">
        <v>1825</v>
      </c>
    </row>
    <row r="488" spans="1:17">
      <c r="A488" s="721"/>
      <c r="B488" s="721">
        <v>2</v>
      </c>
      <c r="C488" s="722" t="s">
        <v>1833</v>
      </c>
      <c r="D488" s="757" t="s">
        <v>16</v>
      </c>
      <c r="E488" s="738" t="s">
        <v>221</v>
      </c>
      <c r="F488" s="738" t="s">
        <v>1834</v>
      </c>
      <c r="G488" s="783">
        <v>25342</v>
      </c>
      <c r="H488" s="724">
        <f t="shared" ca="1" si="7"/>
        <v>50</v>
      </c>
      <c r="I488" s="747" t="s">
        <v>1403</v>
      </c>
      <c r="J488" s="738" t="s">
        <v>223</v>
      </c>
      <c r="K488" s="738" t="s">
        <v>246</v>
      </c>
      <c r="L488" s="813"/>
      <c r="M488" s="813" t="s">
        <v>6426</v>
      </c>
      <c r="N488" s="722" t="s">
        <v>1826</v>
      </c>
      <c r="O488" s="738" t="s">
        <v>245</v>
      </c>
      <c r="P488" s="722" t="s">
        <v>1832</v>
      </c>
      <c r="Q488" s="722" t="s">
        <v>1836</v>
      </c>
    </row>
    <row r="489" spans="1:17">
      <c r="A489" s="721"/>
      <c r="B489" s="721">
        <v>3</v>
      </c>
      <c r="C489" s="722" t="s">
        <v>1842</v>
      </c>
      <c r="D489" s="723" t="s">
        <v>23</v>
      </c>
      <c r="E489" s="721" t="s">
        <v>254</v>
      </c>
      <c r="F489" s="721" t="s">
        <v>767</v>
      </c>
      <c r="G489" s="774">
        <v>35556</v>
      </c>
      <c r="H489" s="724">
        <f t="shared" ca="1" si="7"/>
        <v>22</v>
      </c>
      <c r="I489" s="725" t="s">
        <v>1403</v>
      </c>
      <c r="J489" s="721" t="s">
        <v>223</v>
      </c>
      <c r="K489" s="721" t="s">
        <v>270</v>
      </c>
      <c r="L489" s="813"/>
      <c r="M489" s="813" t="s">
        <v>6426</v>
      </c>
      <c r="N489" s="722" t="s">
        <v>1826</v>
      </c>
      <c r="O489" s="721" t="s">
        <v>255</v>
      </c>
      <c r="P489" s="722" t="s">
        <v>1841</v>
      </c>
      <c r="Q489" s="722" t="s">
        <v>1825</v>
      </c>
    </row>
    <row r="490" spans="1:17">
      <c r="A490" s="721">
        <v>2</v>
      </c>
      <c r="B490" s="721">
        <v>1</v>
      </c>
      <c r="C490" s="722" t="s">
        <v>1866</v>
      </c>
      <c r="D490" s="723" t="s">
        <v>23</v>
      </c>
      <c r="E490" s="721" t="s">
        <v>221</v>
      </c>
      <c r="F490" s="721" t="s">
        <v>244</v>
      </c>
      <c r="G490" s="774">
        <v>21832</v>
      </c>
      <c r="H490" s="724">
        <f t="shared" ca="1" si="7"/>
        <v>60</v>
      </c>
      <c r="I490" s="725" t="s">
        <v>1403</v>
      </c>
      <c r="J490" s="721" t="s">
        <v>289</v>
      </c>
      <c r="K490" s="721" t="s">
        <v>283</v>
      </c>
      <c r="L490" s="813"/>
      <c r="M490" s="813" t="s">
        <v>6426</v>
      </c>
      <c r="N490" s="722" t="s">
        <v>1826</v>
      </c>
      <c r="O490" s="721" t="s">
        <v>222</v>
      </c>
      <c r="P490" s="722" t="s">
        <v>1865</v>
      </c>
      <c r="Q490" s="722" t="s">
        <v>1869</v>
      </c>
    </row>
    <row r="491" spans="1:17">
      <c r="A491" s="721"/>
      <c r="B491" s="721">
        <v>2</v>
      </c>
      <c r="C491" s="722" t="s">
        <v>1872</v>
      </c>
      <c r="D491" s="723" t="s">
        <v>16</v>
      </c>
      <c r="E491" s="721" t="s">
        <v>221</v>
      </c>
      <c r="F491" s="721" t="s">
        <v>244</v>
      </c>
      <c r="G491" s="774">
        <v>27590</v>
      </c>
      <c r="H491" s="724">
        <f t="shared" ca="1" si="7"/>
        <v>44</v>
      </c>
      <c r="I491" s="725" t="s">
        <v>1403</v>
      </c>
      <c r="J491" s="721" t="s">
        <v>289</v>
      </c>
      <c r="K491" s="721" t="s">
        <v>246</v>
      </c>
      <c r="L491" s="813"/>
      <c r="M491" s="813" t="s">
        <v>6426</v>
      </c>
      <c r="N491" s="722" t="s">
        <v>1826</v>
      </c>
      <c r="O491" s="721" t="s">
        <v>245</v>
      </c>
      <c r="P491" s="722" t="s">
        <v>1871</v>
      </c>
      <c r="Q491" s="722" t="s">
        <v>1869</v>
      </c>
    </row>
    <row r="492" spans="1:17">
      <c r="A492" s="721"/>
      <c r="B492" s="721">
        <v>3</v>
      </c>
      <c r="C492" s="722" t="s">
        <v>1876</v>
      </c>
      <c r="D492" s="723" t="s">
        <v>16</v>
      </c>
      <c r="E492" s="721" t="s">
        <v>254</v>
      </c>
      <c r="F492" s="721" t="s">
        <v>22</v>
      </c>
      <c r="G492" s="774">
        <v>35063</v>
      </c>
      <c r="H492" s="724">
        <f t="shared" ca="1" si="7"/>
        <v>24</v>
      </c>
      <c r="I492" s="725" t="s">
        <v>1403</v>
      </c>
      <c r="J492" s="721" t="s">
        <v>344</v>
      </c>
      <c r="K492" s="721" t="s">
        <v>266</v>
      </c>
      <c r="L492" s="813"/>
      <c r="M492" s="813" t="s">
        <v>6426</v>
      </c>
      <c r="N492" s="722" t="s">
        <v>1826</v>
      </c>
      <c r="O492" s="721" t="s">
        <v>255</v>
      </c>
      <c r="P492" s="722" t="s">
        <v>1875</v>
      </c>
      <c r="Q492" s="722" t="s">
        <v>1869</v>
      </c>
    </row>
    <row r="493" spans="1:17">
      <c r="A493" s="721">
        <v>3</v>
      </c>
      <c r="B493" s="721">
        <v>1</v>
      </c>
      <c r="C493" s="722" t="s">
        <v>1879</v>
      </c>
      <c r="D493" s="723" t="s">
        <v>23</v>
      </c>
      <c r="E493" s="721" t="s">
        <v>221</v>
      </c>
      <c r="F493" s="721" t="s">
        <v>524</v>
      </c>
      <c r="G493" s="774">
        <v>22112</v>
      </c>
      <c r="H493" s="724">
        <f t="shared" ca="1" si="7"/>
        <v>59</v>
      </c>
      <c r="I493" s="725" t="s">
        <v>1403</v>
      </c>
      <c r="J493" s="721" t="s">
        <v>289</v>
      </c>
      <c r="K493" s="721" t="s">
        <v>283</v>
      </c>
      <c r="L493" s="813"/>
      <c r="M493" s="813" t="s">
        <v>6426</v>
      </c>
      <c r="N493" s="722" t="s">
        <v>1826</v>
      </c>
      <c r="O493" s="721" t="s">
        <v>222</v>
      </c>
      <c r="P493" s="722" t="s">
        <v>1878</v>
      </c>
      <c r="Q493" s="722" t="s">
        <v>1882</v>
      </c>
    </row>
    <row r="494" spans="1:17">
      <c r="A494" s="721"/>
      <c r="B494" s="721">
        <v>2</v>
      </c>
      <c r="C494" s="722" t="s">
        <v>1884</v>
      </c>
      <c r="D494" s="723" t="s">
        <v>16</v>
      </c>
      <c r="E494" s="721" t="s">
        <v>221</v>
      </c>
      <c r="F494" s="721" t="s">
        <v>524</v>
      </c>
      <c r="G494" s="774">
        <v>22477</v>
      </c>
      <c r="H494" s="724">
        <f t="shared" ca="1" si="7"/>
        <v>58</v>
      </c>
      <c r="I494" s="725" t="s">
        <v>1403</v>
      </c>
      <c r="J494" s="721" t="s">
        <v>256</v>
      </c>
      <c r="K494" s="721" t="s">
        <v>246</v>
      </c>
      <c r="L494" s="813"/>
      <c r="M494" s="813" t="s">
        <v>6426</v>
      </c>
      <c r="N494" s="722" t="s">
        <v>1826</v>
      </c>
      <c r="O494" s="721" t="s">
        <v>245</v>
      </c>
      <c r="P494" s="722" t="s">
        <v>1883</v>
      </c>
      <c r="Q494" s="722" t="s">
        <v>1882</v>
      </c>
    </row>
    <row r="495" spans="1:17">
      <c r="A495" s="721">
        <v>4</v>
      </c>
      <c r="B495" s="721">
        <v>1</v>
      </c>
      <c r="C495" s="722" t="s">
        <v>1888</v>
      </c>
      <c r="D495" s="723" t="s">
        <v>23</v>
      </c>
      <c r="E495" s="721" t="s">
        <v>221</v>
      </c>
      <c r="F495" s="721" t="s">
        <v>219</v>
      </c>
      <c r="G495" s="774">
        <v>26464</v>
      </c>
      <c r="H495" s="724">
        <f t="shared" ca="1" si="7"/>
        <v>47</v>
      </c>
      <c r="I495" s="725" t="s">
        <v>1403</v>
      </c>
      <c r="J495" s="721" t="s">
        <v>289</v>
      </c>
      <c r="K495" s="721" t="s">
        <v>283</v>
      </c>
      <c r="L495" s="813"/>
      <c r="M495" s="813" t="s">
        <v>6426</v>
      </c>
      <c r="N495" s="722" t="s">
        <v>1826</v>
      </c>
      <c r="O495" s="721" t="s">
        <v>222</v>
      </c>
      <c r="P495" s="722" t="s">
        <v>1887</v>
      </c>
      <c r="Q495" s="722" t="s">
        <v>1891</v>
      </c>
    </row>
    <row r="496" spans="1:17">
      <c r="A496" s="721"/>
      <c r="B496" s="721">
        <v>2</v>
      </c>
      <c r="C496" s="722" t="s">
        <v>1893</v>
      </c>
      <c r="D496" s="723" t="s">
        <v>16</v>
      </c>
      <c r="E496" s="721" t="s">
        <v>221</v>
      </c>
      <c r="F496" s="721" t="s">
        <v>219</v>
      </c>
      <c r="G496" s="774">
        <v>27114</v>
      </c>
      <c r="H496" s="724">
        <f t="shared" ca="1" si="7"/>
        <v>46</v>
      </c>
      <c r="I496" s="725" t="s">
        <v>1403</v>
      </c>
      <c r="J496" s="721" t="s">
        <v>289</v>
      </c>
      <c r="K496" s="721" t="s">
        <v>246</v>
      </c>
      <c r="L496" s="813"/>
      <c r="M496" s="813" t="s">
        <v>6426</v>
      </c>
      <c r="N496" s="722" t="s">
        <v>1826</v>
      </c>
      <c r="O496" s="721" t="s">
        <v>245</v>
      </c>
      <c r="P496" s="722" t="s">
        <v>1892</v>
      </c>
      <c r="Q496" s="722" t="s">
        <v>1891</v>
      </c>
    </row>
    <row r="497" spans="1:17">
      <c r="A497" s="721"/>
      <c r="B497" s="721">
        <v>3</v>
      </c>
      <c r="C497" s="722" t="s">
        <v>1897</v>
      </c>
      <c r="D497" s="723" t="s">
        <v>23</v>
      </c>
      <c r="E497" s="721" t="s">
        <v>254</v>
      </c>
      <c r="F497" s="721" t="s">
        <v>230</v>
      </c>
      <c r="G497" s="774">
        <v>35065</v>
      </c>
      <c r="H497" s="724">
        <f t="shared" ca="1" si="7"/>
        <v>24</v>
      </c>
      <c r="I497" s="725" t="s">
        <v>1403</v>
      </c>
      <c r="J497" s="721" t="s">
        <v>223</v>
      </c>
      <c r="K497" s="721" t="s">
        <v>270</v>
      </c>
      <c r="L497" s="813"/>
      <c r="M497" s="813" t="s">
        <v>6426</v>
      </c>
      <c r="N497" s="722" t="s">
        <v>1826</v>
      </c>
      <c r="O497" s="721" t="s">
        <v>255</v>
      </c>
      <c r="P497" s="722" t="s">
        <v>1896</v>
      </c>
      <c r="Q497" s="722" t="s">
        <v>1891</v>
      </c>
    </row>
    <row r="498" spans="1:17">
      <c r="A498" s="721"/>
      <c r="B498" s="721">
        <v>4</v>
      </c>
      <c r="C498" s="722" t="s">
        <v>1899</v>
      </c>
      <c r="D498" s="723" t="s">
        <v>16</v>
      </c>
      <c r="E498" s="721" t="s">
        <v>254</v>
      </c>
      <c r="F498" s="721" t="s">
        <v>230</v>
      </c>
      <c r="G498" s="774">
        <v>38432</v>
      </c>
      <c r="H498" s="724">
        <f t="shared" ca="1" si="7"/>
        <v>15</v>
      </c>
      <c r="I498" s="725" t="s">
        <v>1403</v>
      </c>
      <c r="J498" s="721" t="s">
        <v>369</v>
      </c>
      <c r="K498" s="721" t="s">
        <v>266</v>
      </c>
      <c r="L498" s="813"/>
      <c r="M498" s="813" t="s">
        <v>6426</v>
      </c>
      <c r="N498" s="722" t="s">
        <v>1826</v>
      </c>
      <c r="O498" s="721" t="s">
        <v>255</v>
      </c>
      <c r="P498" s="722" t="s">
        <v>1898</v>
      </c>
      <c r="Q498" s="722" t="s">
        <v>1891</v>
      </c>
    </row>
    <row r="499" spans="1:17">
      <c r="A499" s="721">
        <v>5</v>
      </c>
      <c r="B499" s="738">
        <v>1</v>
      </c>
      <c r="C499" s="722" t="s">
        <v>1901</v>
      </c>
      <c r="D499" s="723" t="s">
        <v>23</v>
      </c>
      <c r="E499" s="721" t="s">
        <v>221</v>
      </c>
      <c r="F499" s="721" t="s">
        <v>524</v>
      </c>
      <c r="G499" s="774">
        <v>28423</v>
      </c>
      <c r="H499" s="724">
        <f t="shared" ca="1" si="7"/>
        <v>42</v>
      </c>
      <c r="I499" s="725" t="s">
        <v>1403</v>
      </c>
      <c r="J499" s="721" t="s">
        <v>223</v>
      </c>
      <c r="K499" s="721" t="s">
        <v>283</v>
      </c>
      <c r="L499" s="813"/>
      <c r="M499" s="813" t="s">
        <v>6426</v>
      </c>
      <c r="N499" s="722" t="s">
        <v>1826</v>
      </c>
      <c r="O499" s="721" t="s">
        <v>222</v>
      </c>
      <c r="P499" s="727" t="s">
        <v>1900</v>
      </c>
      <c r="Q499" s="722" t="s">
        <v>1904</v>
      </c>
    </row>
    <row r="500" spans="1:17">
      <c r="A500" s="721"/>
      <c r="B500" s="721">
        <v>2</v>
      </c>
      <c r="C500" s="722" t="s">
        <v>1906</v>
      </c>
      <c r="D500" s="723" t="s">
        <v>16</v>
      </c>
      <c r="E500" s="721" t="s">
        <v>221</v>
      </c>
      <c r="F500" s="721" t="s">
        <v>524</v>
      </c>
      <c r="G500" s="774">
        <v>29643</v>
      </c>
      <c r="H500" s="724">
        <f t="shared" ca="1" si="7"/>
        <v>39</v>
      </c>
      <c r="I500" s="725" t="s">
        <v>1403</v>
      </c>
      <c r="J500" s="721" t="s">
        <v>289</v>
      </c>
      <c r="K500" s="721" t="s">
        <v>246</v>
      </c>
      <c r="L500" s="813"/>
      <c r="M500" s="813" t="s">
        <v>6426</v>
      </c>
      <c r="N500" s="722" t="s">
        <v>1826</v>
      </c>
      <c r="O500" s="721" t="s">
        <v>245</v>
      </c>
      <c r="P500" s="722" t="s">
        <v>1905</v>
      </c>
      <c r="Q500" s="722" t="s">
        <v>1904</v>
      </c>
    </row>
    <row r="501" spans="1:17">
      <c r="A501" s="721"/>
      <c r="B501" s="738">
        <v>3</v>
      </c>
      <c r="C501" s="722" t="s">
        <v>1908</v>
      </c>
      <c r="D501" s="723" t="s">
        <v>16</v>
      </c>
      <c r="E501" s="721" t="s">
        <v>254</v>
      </c>
      <c r="F501" s="721" t="s">
        <v>230</v>
      </c>
      <c r="G501" s="774">
        <v>39021</v>
      </c>
      <c r="H501" s="724">
        <f t="shared" ca="1" si="7"/>
        <v>13</v>
      </c>
      <c r="I501" s="725" t="s">
        <v>1403</v>
      </c>
      <c r="J501" s="721" t="s">
        <v>369</v>
      </c>
      <c r="K501" s="721" t="s">
        <v>266</v>
      </c>
      <c r="L501" s="813"/>
      <c r="M501" s="813" t="s">
        <v>6426</v>
      </c>
      <c r="N501" s="722" t="s">
        <v>1826</v>
      </c>
      <c r="O501" s="721" t="s">
        <v>255</v>
      </c>
      <c r="P501" s="722" t="s">
        <v>1907</v>
      </c>
      <c r="Q501" s="722" t="s">
        <v>1904</v>
      </c>
    </row>
    <row r="502" spans="1:17">
      <c r="A502" s="721"/>
      <c r="B502" s="738">
        <v>4</v>
      </c>
      <c r="C502" s="722" t="s">
        <v>1910</v>
      </c>
      <c r="D502" s="723" t="s">
        <v>16</v>
      </c>
      <c r="E502" s="721" t="s">
        <v>254</v>
      </c>
      <c r="F502" s="721" t="s">
        <v>230</v>
      </c>
      <c r="G502" s="774">
        <v>40892</v>
      </c>
      <c r="H502" s="724">
        <f t="shared" ca="1" si="7"/>
        <v>8</v>
      </c>
      <c r="I502" s="725" t="s">
        <v>1403</v>
      </c>
      <c r="J502" s="721" t="s">
        <v>265</v>
      </c>
      <c r="K502" s="721" t="s">
        <v>270</v>
      </c>
      <c r="L502" s="813"/>
      <c r="M502" s="813" t="s">
        <v>6426</v>
      </c>
      <c r="N502" s="722" t="s">
        <v>1826</v>
      </c>
      <c r="O502" s="721" t="s">
        <v>255</v>
      </c>
      <c r="P502" s="727" t="s">
        <v>1909</v>
      </c>
      <c r="Q502" s="722" t="s">
        <v>1904</v>
      </c>
    </row>
    <row r="503" spans="1:17">
      <c r="A503" s="721">
        <v>6</v>
      </c>
      <c r="B503" s="721">
        <v>1</v>
      </c>
      <c r="C503" s="722" t="s">
        <v>1912</v>
      </c>
      <c r="D503" s="723" t="s">
        <v>23</v>
      </c>
      <c r="E503" s="721" t="s">
        <v>221</v>
      </c>
      <c r="F503" s="721" t="s">
        <v>1913</v>
      </c>
      <c r="G503" s="774">
        <v>31750</v>
      </c>
      <c r="H503" s="724">
        <f t="shared" ca="1" si="7"/>
        <v>33</v>
      </c>
      <c r="I503" s="725" t="s">
        <v>1403</v>
      </c>
      <c r="J503" s="721" t="s">
        <v>289</v>
      </c>
      <c r="K503" s="721" t="s">
        <v>674</v>
      </c>
      <c r="L503" s="813"/>
      <c r="M503" s="813" t="s">
        <v>6426</v>
      </c>
      <c r="N503" s="722" t="s">
        <v>1826</v>
      </c>
      <c r="O503" s="721" t="s">
        <v>222</v>
      </c>
      <c r="P503" s="727" t="s">
        <v>1911</v>
      </c>
      <c r="Q503" s="722" t="s">
        <v>1916</v>
      </c>
    </row>
    <row r="504" spans="1:17">
      <c r="A504" s="721"/>
      <c r="B504" s="721">
        <v>2</v>
      </c>
      <c r="C504" s="722" t="s">
        <v>1918</v>
      </c>
      <c r="D504" s="723" t="s">
        <v>16</v>
      </c>
      <c r="E504" s="721" t="s">
        <v>221</v>
      </c>
      <c r="F504" s="721" t="s">
        <v>288</v>
      </c>
      <c r="G504" s="774">
        <v>30147</v>
      </c>
      <c r="H504" s="724">
        <f t="shared" ca="1" si="7"/>
        <v>37</v>
      </c>
      <c r="I504" s="725" t="s">
        <v>1403</v>
      </c>
      <c r="J504" s="721" t="s">
        <v>256</v>
      </c>
      <c r="K504" s="721" t="s">
        <v>246</v>
      </c>
      <c r="L504" s="813"/>
      <c r="M504" s="813" t="s">
        <v>6426</v>
      </c>
      <c r="N504" s="722" t="s">
        <v>1826</v>
      </c>
      <c r="O504" s="721" t="s">
        <v>245</v>
      </c>
      <c r="P504" s="722" t="s">
        <v>1917</v>
      </c>
      <c r="Q504" s="722" t="s">
        <v>1916</v>
      </c>
    </row>
    <row r="505" spans="1:17">
      <c r="A505" s="721"/>
      <c r="B505" s="721">
        <v>4</v>
      </c>
      <c r="C505" s="722" t="s">
        <v>1924</v>
      </c>
      <c r="D505" s="723" t="s">
        <v>23</v>
      </c>
      <c r="E505" s="721" t="s">
        <v>254</v>
      </c>
      <c r="F505" s="721" t="s">
        <v>230</v>
      </c>
      <c r="G505" s="774">
        <v>41317</v>
      </c>
      <c r="H505" s="724">
        <f t="shared" ca="1" si="7"/>
        <v>7</v>
      </c>
      <c r="I505" s="725" t="s">
        <v>1403</v>
      </c>
      <c r="J505" s="721" t="s">
        <v>265</v>
      </c>
      <c r="K505" s="721" t="s">
        <v>270</v>
      </c>
      <c r="L505" s="813"/>
      <c r="M505" s="813" t="s">
        <v>6426</v>
      </c>
      <c r="N505" s="722" t="s">
        <v>1826</v>
      </c>
      <c r="O505" s="721" t="s">
        <v>255</v>
      </c>
      <c r="P505" s="727" t="s">
        <v>1923</v>
      </c>
      <c r="Q505" s="722" t="s">
        <v>1916</v>
      </c>
    </row>
    <row r="506" spans="1:17">
      <c r="A506" s="721">
        <v>7</v>
      </c>
      <c r="B506" s="721">
        <v>1</v>
      </c>
      <c r="C506" s="722" t="s">
        <v>1920</v>
      </c>
      <c r="D506" s="723" t="s">
        <v>23</v>
      </c>
      <c r="E506" s="721" t="s">
        <v>221</v>
      </c>
      <c r="F506" s="721" t="s">
        <v>452</v>
      </c>
      <c r="G506" s="774">
        <v>18094</v>
      </c>
      <c r="H506" s="724">
        <f t="shared" ca="1" si="7"/>
        <v>70</v>
      </c>
      <c r="I506" s="725" t="s">
        <v>1403</v>
      </c>
      <c r="J506" s="721" t="s">
        <v>256</v>
      </c>
      <c r="K506" s="721" t="s">
        <v>283</v>
      </c>
      <c r="L506" s="813"/>
      <c r="M506" s="813" t="s">
        <v>6426</v>
      </c>
      <c r="N506" s="722" t="s">
        <v>1826</v>
      </c>
      <c r="O506" s="721" t="s">
        <v>222</v>
      </c>
      <c r="P506" s="722" t="s">
        <v>1926</v>
      </c>
      <c r="Q506" s="722" t="s">
        <v>1929</v>
      </c>
    </row>
    <row r="507" spans="1:17">
      <c r="A507" s="721"/>
      <c r="B507" s="721">
        <v>2</v>
      </c>
      <c r="C507" s="722" t="s">
        <v>1919</v>
      </c>
      <c r="D507" s="723" t="s">
        <v>16</v>
      </c>
      <c r="E507" s="721" t="s">
        <v>221</v>
      </c>
      <c r="F507" s="721" t="s">
        <v>1931</v>
      </c>
      <c r="G507" s="774">
        <v>19190</v>
      </c>
      <c r="H507" s="724">
        <f t="shared" ca="1" si="7"/>
        <v>67</v>
      </c>
      <c r="I507" s="725" t="s">
        <v>1403</v>
      </c>
      <c r="J507" s="721" t="s">
        <v>256</v>
      </c>
      <c r="K507" s="721" t="s">
        <v>246</v>
      </c>
      <c r="L507" s="813"/>
      <c r="M507" s="813" t="s">
        <v>6426</v>
      </c>
      <c r="N507" s="722" t="s">
        <v>1826</v>
      </c>
      <c r="O507" s="721" t="s">
        <v>245</v>
      </c>
      <c r="P507" s="722" t="s">
        <v>1930</v>
      </c>
      <c r="Q507" s="722" t="s">
        <v>1929</v>
      </c>
    </row>
    <row r="508" spans="1:17">
      <c r="A508" s="721">
        <v>8</v>
      </c>
      <c r="B508" s="721">
        <v>1</v>
      </c>
      <c r="C508" s="722" t="s">
        <v>1935</v>
      </c>
      <c r="D508" s="723" t="s">
        <v>23</v>
      </c>
      <c r="E508" s="721" t="s">
        <v>221</v>
      </c>
      <c r="F508" s="721" t="s">
        <v>288</v>
      </c>
      <c r="G508" s="774">
        <v>26825</v>
      </c>
      <c r="H508" s="724">
        <f t="shared" ca="1" si="7"/>
        <v>46</v>
      </c>
      <c r="I508" s="725" t="s">
        <v>1403</v>
      </c>
      <c r="J508" s="721" t="s">
        <v>223</v>
      </c>
      <c r="K508" s="721" t="s">
        <v>283</v>
      </c>
      <c r="L508" s="813"/>
      <c r="M508" s="813" t="s">
        <v>6426</v>
      </c>
      <c r="N508" s="722" t="s">
        <v>1826</v>
      </c>
      <c r="O508" s="721" t="s">
        <v>222</v>
      </c>
      <c r="P508" s="722" t="s">
        <v>1934</v>
      </c>
      <c r="Q508" s="722" t="s">
        <v>1938</v>
      </c>
    </row>
    <row r="509" spans="1:17">
      <c r="A509" s="721"/>
      <c r="B509" s="721">
        <v>2</v>
      </c>
      <c r="C509" s="722" t="s">
        <v>1391</v>
      </c>
      <c r="D509" s="723" t="s">
        <v>16</v>
      </c>
      <c r="E509" s="721" t="s">
        <v>221</v>
      </c>
      <c r="F509" s="721" t="s">
        <v>1940</v>
      </c>
      <c r="G509" s="774">
        <v>28525</v>
      </c>
      <c r="H509" s="724">
        <f t="shared" ca="1" si="7"/>
        <v>42</v>
      </c>
      <c r="I509" s="725" t="s">
        <v>1403</v>
      </c>
      <c r="J509" s="721" t="s">
        <v>223</v>
      </c>
      <c r="K509" s="721" t="s">
        <v>246</v>
      </c>
      <c r="L509" s="813"/>
      <c r="M509" s="813" t="s">
        <v>6426</v>
      </c>
      <c r="N509" s="722" t="s">
        <v>1826</v>
      </c>
      <c r="O509" s="721" t="s">
        <v>245</v>
      </c>
      <c r="P509" s="722" t="s">
        <v>1939</v>
      </c>
      <c r="Q509" s="722" t="s">
        <v>1938</v>
      </c>
    </row>
    <row r="510" spans="1:17">
      <c r="A510" s="721"/>
      <c r="B510" s="721">
        <v>3</v>
      </c>
      <c r="C510" s="722" t="s">
        <v>1943</v>
      </c>
      <c r="D510" s="723" t="s">
        <v>16</v>
      </c>
      <c r="E510" s="721" t="s">
        <v>254</v>
      </c>
      <c r="F510" s="721" t="s">
        <v>230</v>
      </c>
      <c r="G510" s="774">
        <v>35977</v>
      </c>
      <c r="H510" s="724">
        <f t="shared" ca="1" si="7"/>
        <v>21</v>
      </c>
      <c r="I510" s="725" t="s">
        <v>1403</v>
      </c>
      <c r="J510" s="721" t="s">
        <v>344</v>
      </c>
      <c r="K510" s="721" t="s">
        <v>266</v>
      </c>
      <c r="L510" s="813"/>
      <c r="M510" s="813" t="s">
        <v>6426</v>
      </c>
      <c r="N510" s="722" t="s">
        <v>1826</v>
      </c>
      <c r="O510" s="721" t="s">
        <v>255</v>
      </c>
      <c r="P510" s="722" t="s">
        <v>1942</v>
      </c>
      <c r="Q510" s="722" t="s">
        <v>1938</v>
      </c>
    </row>
    <row r="511" spans="1:17">
      <c r="A511" s="721"/>
      <c r="B511" s="721">
        <v>4</v>
      </c>
      <c r="C511" s="722" t="s">
        <v>1945</v>
      </c>
      <c r="D511" s="723" t="s">
        <v>16</v>
      </c>
      <c r="E511" s="721" t="s">
        <v>254</v>
      </c>
      <c r="F511" s="721" t="s">
        <v>22</v>
      </c>
      <c r="G511" s="774">
        <v>38029</v>
      </c>
      <c r="H511" s="724">
        <f t="shared" ca="1" si="7"/>
        <v>16</v>
      </c>
      <c r="I511" s="725" t="s">
        <v>1403</v>
      </c>
      <c r="J511" s="721" t="s">
        <v>369</v>
      </c>
      <c r="K511" s="721" t="s">
        <v>266</v>
      </c>
      <c r="L511" s="813"/>
      <c r="M511" s="813" t="s">
        <v>6426</v>
      </c>
      <c r="N511" s="722" t="s">
        <v>1826</v>
      </c>
      <c r="O511" s="721" t="s">
        <v>255</v>
      </c>
      <c r="P511" s="722" t="s">
        <v>1944</v>
      </c>
      <c r="Q511" s="722" t="s">
        <v>1938</v>
      </c>
    </row>
    <row r="512" spans="1:17">
      <c r="A512" s="721"/>
      <c r="B512" s="721">
        <v>5</v>
      </c>
      <c r="C512" s="722" t="s">
        <v>1947</v>
      </c>
      <c r="D512" s="723" t="s">
        <v>16</v>
      </c>
      <c r="E512" s="721" t="s">
        <v>254</v>
      </c>
      <c r="F512" s="721" t="s">
        <v>230</v>
      </c>
      <c r="G512" s="774">
        <v>38992</v>
      </c>
      <c r="H512" s="724">
        <f t="shared" ca="1" si="7"/>
        <v>13</v>
      </c>
      <c r="I512" s="725" t="s">
        <v>1403</v>
      </c>
      <c r="J512" s="721" t="s">
        <v>369</v>
      </c>
      <c r="K512" s="721" t="s">
        <v>266</v>
      </c>
      <c r="L512" s="813"/>
      <c r="M512" s="813" t="s">
        <v>6426</v>
      </c>
      <c r="N512" s="722" t="s">
        <v>1826</v>
      </c>
      <c r="O512" s="721" t="s">
        <v>255</v>
      </c>
      <c r="P512" s="722" t="s">
        <v>1946</v>
      </c>
      <c r="Q512" s="722" t="s">
        <v>1938</v>
      </c>
    </row>
    <row r="513" spans="1:17">
      <c r="A513" s="721">
        <v>9</v>
      </c>
      <c r="B513" s="721">
        <v>1</v>
      </c>
      <c r="C513" s="722" t="s">
        <v>1949</v>
      </c>
      <c r="D513" s="723" t="s">
        <v>23</v>
      </c>
      <c r="E513" s="721" t="s">
        <v>221</v>
      </c>
      <c r="F513" s="721" t="s">
        <v>414</v>
      </c>
      <c r="G513" s="774">
        <v>25203</v>
      </c>
      <c r="H513" s="724">
        <f t="shared" ca="1" si="7"/>
        <v>51</v>
      </c>
      <c r="I513" s="725" t="s">
        <v>1403</v>
      </c>
      <c r="J513" s="721" t="s">
        <v>256</v>
      </c>
      <c r="K513" s="721" t="s">
        <v>283</v>
      </c>
      <c r="L513" s="813"/>
      <c r="M513" s="813" t="s">
        <v>6426</v>
      </c>
      <c r="N513" s="722" t="s">
        <v>1826</v>
      </c>
      <c r="O513" s="721" t="s">
        <v>222</v>
      </c>
      <c r="P513" s="722" t="s">
        <v>1948</v>
      </c>
      <c r="Q513" s="722" t="s">
        <v>1951</v>
      </c>
    </row>
    <row r="514" spans="1:17">
      <c r="A514" s="721"/>
      <c r="B514" s="721">
        <v>2</v>
      </c>
      <c r="C514" s="722" t="s">
        <v>1953</v>
      </c>
      <c r="D514" s="723" t="s">
        <v>16</v>
      </c>
      <c r="E514" s="721" t="s">
        <v>221</v>
      </c>
      <c r="F514" s="721" t="s">
        <v>414</v>
      </c>
      <c r="G514" s="774">
        <v>25306</v>
      </c>
      <c r="H514" s="724">
        <f t="shared" ca="1" si="7"/>
        <v>50</v>
      </c>
      <c r="I514" s="725" t="s">
        <v>1403</v>
      </c>
      <c r="J514" s="721" t="s">
        <v>256</v>
      </c>
      <c r="K514" s="721" t="s">
        <v>246</v>
      </c>
      <c r="L514" s="813"/>
      <c r="M514" s="813" t="s">
        <v>6426</v>
      </c>
      <c r="N514" s="722" t="s">
        <v>1826</v>
      </c>
      <c r="O514" s="721" t="s">
        <v>245</v>
      </c>
      <c r="P514" s="722" t="s">
        <v>1952</v>
      </c>
      <c r="Q514" s="722" t="s">
        <v>1951</v>
      </c>
    </row>
    <row r="515" spans="1:17">
      <c r="A515" s="721"/>
      <c r="B515" s="721">
        <v>3</v>
      </c>
      <c r="C515" s="722" t="s">
        <v>1960</v>
      </c>
      <c r="D515" s="723" t="s">
        <v>16</v>
      </c>
      <c r="E515" s="721" t="s">
        <v>254</v>
      </c>
      <c r="F515" s="721" t="s">
        <v>414</v>
      </c>
      <c r="G515" s="774">
        <v>34583</v>
      </c>
      <c r="H515" s="724">
        <f t="shared" ref="H515:H578" ca="1" si="8">DATEDIF(G515,TODAY(),"Y")</f>
        <v>25</v>
      </c>
      <c r="I515" s="725" t="s">
        <v>1403</v>
      </c>
      <c r="J515" s="721" t="s">
        <v>344</v>
      </c>
      <c r="K515" s="721" t="s">
        <v>266</v>
      </c>
      <c r="L515" s="813"/>
      <c r="M515" s="813" t="s">
        <v>6426</v>
      </c>
      <c r="N515" s="722" t="s">
        <v>1826</v>
      </c>
      <c r="O515" s="721" t="s">
        <v>255</v>
      </c>
      <c r="P515" s="722" t="s">
        <v>1959</v>
      </c>
      <c r="Q515" s="722" t="s">
        <v>1951</v>
      </c>
    </row>
    <row r="516" spans="1:17">
      <c r="A516" s="721"/>
      <c r="B516" s="721">
        <v>4</v>
      </c>
      <c r="C516" s="722" t="s">
        <v>1962</v>
      </c>
      <c r="D516" s="723" t="s">
        <v>16</v>
      </c>
      <c r="E516" s="721" t="s">
        <v>254</v>
      </c>
      <c r="F516" s="721" t="s">
        <v>230</v>
      </c>
      <c r="G516" s="774">
        <v>36373</v>
      </c>
      <c r="H516" s="724">
        <f t="shared" ca="1" si="8"/>
        <v>20</v>
      </c>
      <c r="I516" s="725" t="s">
        <v>1403</v>
      </c>
      <c r="J516" s="721" t="s">
        <v>886</v>
      </c>
      <c r="K516" s="721" t="s">
        <v>266</v>
      </c>
      <c r="L516" s="813"/>
      <c r="M516" s="813" t="s">
        <v>6426</v>
      </c>
      <c r="N516" s="722" t="s">
        <v>1826</v>
      </c>
      <c r="O516" s="721" t="s">
        <v>255</v>
      </c>
      <c r="P516" s="722" t="s">
        <v>1961</v>
      </c>
      <c r="Q516" s="722" t="s">
        <v>1951</v>
      </c>
    </row>
    <row r="517" spans="1:17">
      <c r="A517" s="721">
        <v>10</v>
      </c>
      <c r="B517" s="721">
        <v>1</v>
      </c>
      <c r="C517" s="722" t="s">
        <v>1964</v>
      </c>
      <c r="D517" s="723" t="s">
        <v>23</v>
      </c>
      <c r="E517" s="721" t="s">
        <v>221</v>
      </c>
      <c r="F517" s="721" t="s">
        <v>524</v>
      </c>
      <c r="G517" s="774">
        <v>27946</v>
      </c>
      <c r="H517" s="724">
        <f t="shared" ca="1" si="8"/>
        <v>43</v>
      </c>
      <c r="I517" s="725" t="s">
        <v>1403</v>
      </c>
      <c r="J517" s="721" t="s">
        <v>289</v>
      </c>
      <c r="K517" s="721" t="s">
        <v>283</v>
      </c>
      <c r="L517" s="813"/>
      <c r="M517" s="813" t="s">
        <v>6426</v>
      </c>
      <c r="N517" s="722" t="s">
        <v>1826</v>
      </c>
      <c r="O517" s="721" t="s">
        <v>222</v>
      </c>
      <c r="P517" s="722" t="s">
        <v>1963</v>
      </c>
      <c r="Q517" s="722" t="s">
        <v>1967</v>
      </c>
    </row>
    <row r="518" spans="1:17">
      <c r="A518" s="721"/>
      <c r="B518" s="721">
        <v>2</v>
      </c>
      <c r="C518" s="722" t="s">
        <v>1969</v>
      </c>
      <c r="D518" s="723" t="s">
        <v>16</v>
      </c>
      <c r="E518" s="721" t="s">
        <v>221</v>
      </c>
      <c r="F518" s="721" t="s">
        <v>524</v>
      </c>
      <c r="G518" s="774">
        <v>28570</v>
      </c>
      <c r="H518" s="724">
        <f t="shared" ca="1" si="8"/>
        <v>42</v>
      </c>
      <c r="I518" s="725" t="s">
        <v>1403</v>
      </c>
      <c r="J518" s="721" t="s">
        <v>223</v>
      </c>
      <c r="K518" s="721" t="s">
        <v>246</v>
      </c>
      <c r="L518" s="813"/>
      <c r="M518" s="813" t="s">
        <v>6426</v>
      </c>
      <c r="N518" s="722" t="s">
        <v>1826</v>
      </c>
      <c r="O518" s="721" t="s">
        <v>245</v>
      </c>
      <c r="P518" s="722" t="s">
        <v>1968</v>
      </c>
      <c r="Q518" s="722" t="s">
        <v>1967</v>
      </c>
    </row>
    <row r="519" spans="1:17">
      <c r="A519" s="721"/>
      <c r="B519" s="721">
        <v>3</v>
      </c>
      <c r="C519" s="722" t="s">
        <v>1972</v>
      </c>
      <c r="D519" s="723" t="s">
        <v>23</v>
      </c>
      <c r="E519" s="721" t="s">
        <v>254</v>
      </c>
      <c r="F519" s="721" t="s">
        <v>524</v>
      </c>
      <c r="G519" s="774">
        <v>37809</v>
      </c>
      <c r="H519" s="724">
        <f t="shared" ca="1" si="8"/>
        <v>16</v>
      </c>
      <c r="I519" s="725" t="s">
        <v>1403</v>
      </c>
      <c r="J519" s="721" t="s">
        <v>369</v>
      </c>
      <c r="K519" s="721" t="s">
        <v>266</v>
      </c>
      <c r="L519" s="813"/>
      <c r="M519" s="813" t="s">
        <v>6426</v>
      </c>
      <c r="N519" s="722" t="s">
        <v>1826</v>
      </c>
      <c r="O519" s="721" t="s">
        <v>255</v>
      </c>
      <c r="P519" s="722" t="s">
        <v>1971</v>
      </c>
      <c r="Q519" s="722" t="s">
        <v>1967</v>
      </c>
    </row>
    <row r="520" spans="1:17">
      <c r="A520" s="721"/>
      <c r="B520" s="721">
        <v>4</v>
      </c>
      <c r="C520" s="722" t="s">
        <v>1974</v>
      </c>
      <c r="D520" s="723" t="s">
        <v>23</v>
      </c>
      <c r="E520" s="721" t="s">
        <v>254</v>
      </c>
      <c r="F520" s="721" t="s">
        <v>230</v>
      </c>
      <c r="G520" s="774">
        <v>40221</v>
      </c>
      <c r="H520" s="724">
        <f t="shared" ca="1" si="8"/>
        <v>10</v>
      </c>
      <c r="I520" s="725" t="s">
        <v>1403</v>
      </c>
      <c r="J520" s="721" t="s">
        <v>265</v>
      </c>
      <c r="K520" s="721" t="s">
        <v>270</v>
      </c>
      <c r="L520" s="813"/>
      <c r="M520" s="813" t="s">
        <v>6426</v>
      </c>
      <c r="N520" s="722" t="s">
        <v>1826</v>
      </c>
      <c r="O520" s="721" t="s">
        <v>255</v>
      </c>
      <c r="P520" s="734" t="s">
        <v>1973</v>
      </c>
      <c r="Q520" s="722" t="s">
        <v>1967</v>
      </c>
    </row>
    <row r="521" spans="1:17">
      <c r="A521" s="721">
        <v>11</v>
      </c>
      <c r="B521" s="721">
        <v>1</v>
      </c>
      <c r="C521" s="722" t="s">
        <v>1976</v>
      </c>
      <c r="D521" s="723" t="s">
        <v>23</v>
      </c>
      <c r="E521" s="721" t="s">
        <v>221</v>
      </c>
      <c r="F521" s="721" t="s">
        <v>524</v>
      </c>
      <c r="G521" s="774">
        <v>28533</v>
      </c>
      <c r="H521" s="724">
        <f t="shared" ca="1" si="8"/>
        <v>42</v>
      </c>
      <c r="I521" s="725" t="s">
        <v>1403</v>
      </c>
      <c r="J521" s="721" t="s">
        <v>256</v>
      </c>
      <c r="K521" s="721" t="s">
        <v>283</v>
      </c>
      <c r="L521" s="813"/>
      <c r="M521" s="813" t="s">
        <v>6426</v>
      </c>
      <c r="N521" s="722" t="s">
        <v>1826</v>
      </c>
      <c r="O521" s="721" t="s">
        <v>222</v>
      </c>
      <c r="P521" s="722" t="s">
        <v>1975</v>
      </c>
      <c r="Q521" s="722" t="s">
        <v>1978</v>
      </c>
    </row>
    <row r="522" spans="1:17">
      <c r="A522" s="721"/>
      <c r="B522" s="721">
        <v>2</v>
      </c>
      <c r="C522" s="722" t="s">
        <v>1980</v>
      </c>
      <c r="D522" s="723" t="s">
        <v>16</v>
      </c>
      <c r="E522" s="721" t="s">
        <v>221</v>
      </c>
      <c r="F522" s="721" t="s">
        <v>524</v>
      </c>
      <c r="G522" s="774">
        <v>28491</v>
      </c>
      <c r="H522" s="724">
        <f t="shared" ca="1" si="8"/>
        <v>42</v>
      </c>
      <c r="I522" s="725" t="s">
        <v>1403</v>
      </c>
      <c r="J522" s="721" t="s">
        <v>256</v>
      </c>
      <c r="K522" s="721" t="s">
        <v>246</v>
      </c>
      <c r="L522" s="813"/>
      <c r="M522" s="813" t="s">
        <v>6426</v>
      </c>
      <c r="N522" s="722" t="s">
        <v>1826</v>
      </c>
      <c r="O522" s="721" t="s">
        <v>245</v>
      </c>
      <c r="P522" s="722" t="s">
        <v>1979</v>
      </c>
      <c r="Q522" s="722" t="s">
        <v>1978</v>
      </c>
    </row>
    <row r="523" spans="1:17">
      <c r="A523" s="721"/>
      <c r="B523" s="721">
        <v>3</v>
      </c>
      <c r="C523" s="722" t="s">
        <v>1984</v>
      </c>
      <c r="D523" s="723" t="s">
        <v>23</v>
      </c>
      <c r="E523" s="721" t="s">
        <v>254</v>
      </c>
      <c r="F523" s="721" t="s">
        <v>22</v>
      </c>
      <c r="G523" s="774">
        <v>36583</v>
      </c>
      <c r="H523" s="724">
        <f t="shared" ca="1" si="8"/>
        <v>20</v>
      </c>
      <c r="I523" s="725" t="s">
        <v>1403</v>
      </c>
      <c r="J523" s="721" t="s">
        <v>886</v>
      </c>
      <c r="K523" s="721" t="s">
        <v>266</v>
      </c>
      <c r="L523" s="813"/>
      <c r="M523" s="813" t="s">
        <v>6426</v>
      </c>
      <c r="N523" s="722" t="s">
        <v>1826</v>
      </c>
      <c r="O523" s="721" t="s">
        <v>255</v>
      </c>
      <c r="P523" s="722" t="s">
        <v>1983</v>
      </c>
      <c r="Q523" s="722" t="s">
        <v>1978</v>
      </c>
    </row>
    <row r="524" spans="1:17">
      <c r="A524" s="721"/>
      <c r="B524" s="721">
        <v>4</v>
      </c>
      <c r="C524" s="722" t="s">
        <v>1986</v>
      </c>
      <c r="D524" s="723" t="s">
        <v>23</v>
      </c>
      <c r="E524" s="721" t="s">
        <v>254</v>
      </c>
      <c r="F524" s="721" t="s">
        <v>230</v>
      </c>
      <c r="G524" s="774">
        <v>37838</v>
      </c>
      <c r="H524" s="724">
        <f t="shared" ca="1" si="8"/>
        <v>16</v>
      </c>
      <c r="I524" s="725" t="s">
        <v>1403</v>
      </c>
      <c r="J524" s="721" t="s">
        <v>369</v>
      </c>
      <c r="K524" s="721" t="s">
        <v>266</v>
      </c>
      <c r="L524" s="813"/>
      <c r="M524" s="813" t="s">
        <v>6426</v>
      </c>
      <c r="N524" s="722" t="s">
        <v>1826</v>
      </c>
      <c r="O524" s="721" t="s">
        <v>255</v>
      </c>
      <c r="P524" s="722" t="s">
        <v>1985</v>
      </c>
      <c r="Q524" s="722" t="s">
        <v>1978</v>
      </c>
    </row>
    <row r="525" spans="1:17">
      <c r="A525" s="721"/>
      <c r="B525" s="721">
        <v>5</v>
      </c>
      <c r="C525" s="722" t="s">
        <v>1987</v>
      </c>
      <c r="D525" s="723" t="s">
        <v>16</v>
      </c>
      <c r="E525" s="721" t="s">
        <v>254</v>
      </c>
      <c r="F525" s="721" t="s">
        <v>230</v>
      </c>
      <c r="G525" s="774">
        <v>40214</v>
      </c>
      <c r="H525" s="724">
        <f t="shared" ca="1" si="8"/>
        <v>10</v>
      </c>
      <c r="I525" s="725" t="s">
        <v>1403</v>
      </c>
      <c r="J525" s="721" t="s">
        <v>265</v>
      </c>
      <c r="K525" s="721" t="s">
        <v>270</v>
      </c>
      <c r="L525" s="813"/>
      <c r="M525" s="813" t="s">
        <v>6426</v>
      </c>
      <c r="N525" s="722" t="s">
        <v>1826</v>
      </c>
      <c r="O525" s="721" t="s">
        <v>255</v>
      </c>
      <c r="P525" s="722"/>
      <c r="Q525" s="722" t="s">
        <v>1978</v>
      </c>
    </row>
    <row r="526" spans="1:17">
      <c r="A526" s="721">
        <v>12</v>
      </c>
      <c r="B526" s="721">
        <v>1</v>
      </c>
      <c r="C526" s="722" t="s">
        <v>1684</v>
      </c>
      <c r="D526" s="723" t="s">
        <v>23</v>
      </c>
      <c r="E526" s="721" t="s">
        <v>221</v>
      </c>
      <c r="F526" s="721" t="s">
        <v>244</v>
      </c>
      <c r="G526" s="774">
        <v>23938</v>
      </c>
      <c r="H526" s="724">
        <f t="shared" ca="1" si="8"/>
        <v>54</v>
      </c>
      <c r="I526" s="725" t="s">
        <v>1403</v>
      </c>
      <c r="J526" s="721" t="s">
        <v>256</v>
      </c>
      <c r="K526" s="721" t="s">
        <v>283</v>
      </c>
      <c r="L526" s="813"/>
      <c r="M526" s="813" t="s">
        <v>6426</v>
      </c>
      <c r="N526" s="722" t="s">
        <v>1826</v>
      </c>
      <c r="O526" s="721" t="s">
        <v>222</v>
      </c>
      <c r="P526" s="722" t="s">
        <v>1988</v>
      </c>
      <c r="Q526" s="722" t="s">
        <v>1991</v>
      </c>
    </row>
    <row r="527" spans="1:17">
      <c r="A527" s="721"/>
      <c r="B527" s="721">
        <v>2</v>
      </c>
      <c r="C527" s="722" t="s">
        <v>1683</v>
      </c>
      <c r="D527" s="723" t="s">
        <v>16</v>
      </c>
      <c r="E527" s="721" t="s">
        <v>221</v>
      </c>
      <c r="F527" s="721" t="s">
        <v>1993</v>
      </c>
      <c r="G527" s="774">
        <v>25034</v>
      </c>
      <c r="H527" s="724">
        <f t="shared" ca="1" si="8"/>
        <v>51</v>
      </c>
      <c r="I527" s="725" t="s">
        <v>1403</v>
      </c>
      <c r="J527" s="721" t="s">
        <v>256</v>
      </c>
      <c r="K527" s="721" t="s">
        <v>246</v>
      </c>
      <c r="L527" s="813"/>
      <c r="M527" s="813" t="s">
        <v>6426</v>
      </c>
      <c r="N527" s="722" t="s">
        <v>1826</v>
      </c>
      <c r="O527" s="721" t="s">
        <v>245</v>
      </c>
      <c r="P527" s="722" t="s">
        <v>1992</v>
      </c>
      <c r="Q527" s="722" t="s">
        <v>1991</v>
      </c>
    </row>
    <row r="528" spans="1:17">
      <c r="A528" s="721"/>
      <c r="B528" s="721">
        <v>3</v>
      </c>
      <c r="C528" s="722" t="s">
        <v>1492</v>
      </c>
      <c r="D528" s="723" t="s">
        <v>23</v>
      </c>
      <c r="E528" s="721" t="s">
        <v>254</v>
      </c>
      <c r="F528" s="721" t="s">
        <v>22</v>
      </c>
      <c r="G528" s="774">
        <v>35676</v>
      </c>
      <c r="H528" s="724">
        <f t="shared" ca="1" si="8"/>
        <v>22</v>
      </c>
      <c r="I528" s="725" t="s">
        <v>1403</v>
      </c>
      <c r="J528" s="721" t="s">
        <v>289</v>
      </c>
      <c r="K528" s="721" t="s">
        <v>224</v>
      </c>
      <c r="L528" s="813"/>
      <c r="M528" s="813" t="s">
        <v>6426</v>
      </c>
      <c r="N528" s="722" t="s">
        <v>1826</v>
      </c>
      <c r="O528" s="721" t="s">
        <v>255</v>
      </c>
      <c r="P528" s="734" t="s">
        <v>1994</v>
      </c>
      <c r="Q528" s="722" t="s">
        <v>1991</v>
      </c>
    </row>
    <row r="529" spans="1:17">
      <c r="A529" s="721">
        <v>13</v>
      </c>
      <c r="B529" s="721">
        <v>1</v>
      </c>
      <c r="C529" s="722" t="s">
        <v>1997</v>
      </c>
      <c r="D529" s="723" t="s">
        <v>23</v>
      </c>
      <c r="E529" s="721" t="s">
        <v>221</v>
      </c>
      <c r="F529" s="721" t="s">
        <v>756</v>
      </c>
      <c r="G529" s="774">
        <v>29527</v>
      </c>
      <c r="H529" s="724">
        <f t="shared" ca="1" si="8"/>
        <v>39</v>
      </c>
      <c r="I529" s="725" t="s">
        <v>1403</v>
      </c>
      <c r="J529" s="721" t="s">
        <v>223</v>
      </c>
      <c r="K529" s="721" t="s">
        <v>674</v>
      </c>
      <c r="L529" s="813"/>
      <c r="M529" s="813" t="s">
        <v>6426</v>
      </c>
      <c r="N529" s="722" t="s">
        <v>1826</v>
      </c>
      <c r="O529" s="721" t="s">
        <v>222</v>
      </c>
      <c r="P529" s="722" t="s">
        <v>1996</v>
      </c>
      <c r="Q529" s="722" t="s">
        <v>1825</v>
      </c>
    </row>
    <row r="530" spans="1:17">
      <c r="A530" s="721"/>
      <c r="B530" s="721">
        <v>2</v>
      </c>
      <c r="C530" s="722" t="s">
        <v>1999</v>
      </c>
      <c r="D530" s="723" t="s">
        <v>16</v>
      </c>
      <c r="E530" s="721" t="s">
        <v>221</v>
      </c>
      <c r="F530" s="721" t="s">
        <v>756</v>
      </c>
      <c r="G530" s="774">
        <v>32066</v>
      </c>
      <c r="H530" s="724">
        <f t="shared" ca="1" si="8"/>
        <v>32</v>
      </c>
      <c r="I530" s="725" t="s">
        <v>1403</v>
      </c>
      <c r="J530" s="721" t="s">
        <v>223</v>
      </c>
      <c r="K530" s="721" t="s">
        <v>246</v>
      </c>
      <c r="L530" s="813"/>
      <c r="M530" s="813" t="s">
        <v>6426</v>
      </c>
      <c r="N530" s="722" t="s">
        <v>1826</v>
      </c>
      <c r="O530" s="721" t="s">
        <v>245</v>
      </c>
      <c r="P530" s="727" t="s">
        <v>1998</v>
      </c>
      <c r="Q530" s="722" t="s">
        <v>1825</v>
      </c>
    </row>
    <row r="531" spans="1:17">
      <c r="A531" s="721"/>
      <c r="B531" s="721">
        <v>3</v>
      </c>
      <c r="C531" s="722" t="s">
        <v>2002</v>
      </c>
      <c r="D531" s="723" t="s">
        <v>23</v>
      </c>
      <c r="E531" s="721" t="s">
        <v>254</v>
      </c>
      <c r="F531" s="721" t="s">
        <v>230</v>
      </c>
      <c r="G531" s="774">
        <v>39923</v>
      </c>
      <c r="H531" s="724">
        <f t="shared" ca="1" si="8"/>
        <v>10</v>
      </c>
      <c r="I531" s="725" t="s">
        <v>1403</v>
      </c>
      <c r="J531" s="721" t="s">
        <v>2003</v>
      </c>
      <c r="K531" s="721" t="s">
        <v>266</v>
      </c>
      <c r="L531" s="813"/>
      <c r="M531" s="813" t="s">
        <v>6426</v>
      </c>
      <c r="N531" s="722" t="s">
        <v>1826</v>
      </c>
      <c r="O531" s="721" t="s">
        <v>255</v>
      </c>
      <c r="P531" s="722"/>
      <c r="Q531" s="722" t="s">
        <v>1825</v>
      </c>
    </row>
    <row r="532" spans="1:17">
      <c r="A532" s="721">
        <v>14</v>
      </c>
      <c r="B532" s="721">
        <v>1</v>
      </c>
      <c r="C532" s="722" t="s">
        <v>2005</v>
      </c>
      <c r="D532" s="723" t="s">
        <v>23</v>
      </c>
      <c r="E532" s="721" t="s">
        <v>221</v>
      </c>
      <c r="F532" s="721" t="s">
        <v>524</v>
      </c>
      <c r="G532" s="774">
        <v>25121</v>
      </c>
      <c r="H532" s="724">
        <f t="shared" ca="1" si="8"/>
        <v>51</v>
      </c>
      <c r="I532" s="725" t="s">
        <v>1403</v>
      </c>
      <c r="J532" s="721" t="s">
        <v>223</v>
      </c>
      <c r="K532" s="721" t="s">
        <v>283</v>
      </c>
      <c r="L532" s="813"/>
      <c r="M532" s="813" t="s">
        <v>6426</v>
      </c>
      <c r="N532" s="722" t="s">
        <v>1826</v>
      </c>
      <c r="O532" s="721" t="s">
        <v>222</v>
      </c>
      <c r="P532" s="727" t="s">
        <v>2004</v>
      </c>
      <c r="Q532" s="727" t="s">
        <v>2008</v>
      </c>
    </row>
    <row r="533" spans="1:17">
      <c r="A533" s="721"/>
      <c r="B533" s="721">
        <v>2</v>
      </c>
      <c r="C533" s="722" t="s">
        <v>2010</v>
      </c>
      <c r="D533" s="723" t="s">
        <v>16</v>
      </c>
      <c r="E533" s="721" t="s">
        <v>221</v>
      </c>
      <c r="F533" s="721" t="s">
        <v>524</v>
      </c>
      <c r="G533" s="774">
        <v>26141</v>
      </c>
      <c r="H533" s="724">
        <f t="shared" ca="1" si="8"/>
        <v>48</v>
      </c>
      <c r="I533" s="725" t="s">
        <v>1403</v>
      </c>
      <c r="J533" s="721" t="s">
        <v>223</v>
      </c>
      <c r="K533" s="721" t="s">
        <v>246</v>
      </c>
      <c r="L533" s="813"/>
      <c r="M533" s="813" t="s">
        <v>6426</v>
      </c>
      <c r="N533" s="722" t="s">
        <v>1826</v>
      </c>
      <c r="O533" s="721" t="s">
        <v>245</v>
      </c>
      <c r="P533" s="727" t="s">
        <v>2009</v>
      </c>
      <c r="Q533" s="727" t="s">
        <v>2008</v>
      </c>
    </row>
    <row r="534" spans="1:17">
      <c r="A534" s="721"/>
      <c r="B534" s="721">
        <v>3</v>
      </c>
      <c r="C534" s="722" t="s">
        <v>2012</v>
      </c>
      <c r="D534" s="723" t="s">
        <v>16</v>
      </c>
      <c r="E534" s="721" t="s">
        <v>254</v>
      </c>
      <c r="F534" s="721" t="s">
        <v>230</v>
      </c>
      <c r="G534" s="774">
        <v>37845</v>
      </c>
      <c r="H534" s="724">
        <f t="shared" ca="1" si="8"/>
        <v>16</v>
      </c>
      <c r="I534" s="725" t="s">
        <v>1403</v>
      </c>
      <c r="J534" s="721" t="s">
        <v>369</v>
      </c>
      <c r="K534" s="721" t="s">
        <v>266</v>
      </c>
      <c r="L534" s="813"/>
      <c r="M534" s="813" t="s">
        <v>6426</v>
      </c>
      <c r="N534" s="722" t="s">
        <v>1826</v>
      </c>
      <c r="O534" s="721" t="s">
        <v>255</v>
      </c>
      <c r="P534" s="727" t="s">
        <v>2011</v>
      </c>
      <c r="Q534" s="727" t="s">
        <v>2008</v>
      </c>
    </row>
    <row r="535" spans="1:17">
      <c r="A535" s="721"/>
      <c r="B535" s="721">
        <v>4</v>
      </c>
      <c r="C535" s="722" t="s">
        <v>2014</v>
      </c>
      <c r="D535" s="723" t="s">
        <v>16</v>
      </c>
      <c r="E535" s="721" t="s">
        <v>254</v>
      </c>
      <c r="F535" s="721" t="s">
        <v>230</v>
      </c>
      <c r="G535" s="774">
        <v>40785</v>
      </c>
      <c r="H535" s="724">
        <f t="shared" ca="1" si="8"/>
        <v>8</v>
      </c>
      <c r="I535" s="725" t="s">
        <v>1403</v>
      </c>
      <c r="J535" s="721" t="s">
        <v>265</v>
      </c>
      <c r="K535" s="721" t="s">
        <v>266</v>
      </c>
      <c r="L535" s="813"/>
      <c r="M535" s="813" t="s">
        <v>6426</v>
      </c>
      <c r="N535" s="722" t="s">
        <v>1826</v>
      </c>
      <c r="O535" s="721" t="s">
        <v>255</v>
      </c>
      <c r="P535" s="727" t="s">
        <v>2013</v>
      </c>
      <c r="Q535" s="727" t="s">
        <v>2008</v>
      </c>
    </row>
    <row r="536" spans="1:17">
      <c r="A536" s="721">
        <v>15</v>
      </c>
      <c r="B536" s="721">
        <v>1</v>
      </c>
      <c r="C536" s="722" t="s">
        <v>2085</v>
      </c>
      <c r="D536" s="723" t="s">
        <v>23</v>
      </c>
      <c r="E536" s="721" t="s">
        <v>221</v>
      </c>
      <c r="F536" s="721" t="s">
        <v>599</v>
      </c>
      <c r="G536" s="774">
        <v>32304</v>
      </c>
      <c r="H536" s="724">
        <f t="shared" ca="1" si="8"/>
        <v>31</v>
      </c>
      <c r="I536" s="725" t="s">
        <v>1403</v>
      </c>
      <c r="J536" s="721" t="s">
        <v>223</v>
      </c>
      <c r="K536" s="721" t="s">
        <v>674</v>
      </c>
      <c r="L536" s="813"/>
      <c r="M536" s="813" t="s">
        <v>6426</v>
      </c>
      <c r="N536" s="722" t="s">
        <v>1826</v>
      </c>
      <c r="O536" s="721" t="s">
        <v>222</v>
      </c>
      <c r="P536" s="734" t="s">
        <v>2084</v>
      </c>
      <c r="Q536" s="741" t="s">
        <v>2086</v>
      </c>
    </row>
    <row r="537" spans="1:17">
      <c r="A537" s="721"/>
      <c r="B537" s="721">
        <v>2</v>
      </c>
      <c r="C537" s="722" t="s">
        <v>2089</v>
      </c>
      <c r="D537" s="723" t="s">
        <v>16</v>
      </c>
      <c r="E537" s="721" t="s">
        <v>221</v>
      </c>
      <c r="F537" s="721" t="s">
        <v>244</v>
      </c>
      <c r="G537" s="774">
        <v>34165</v>
      </c>
      <c r="H537" s="724">
        <f t="shared" ca="1" si="8"/>
        <v>26</v>
      </c>
      <c r="I537" s="725" t="s">
        <v>1403</v>
      </c>
      <c r="J537" s="721" t="s">
        <v>289</v>
      </c>
      <c r="K537" s="721" t="s">
        <v>246</v>
      </c>
      <c r="L537" s="813"/>
      <c r="M537" s="813" t="s">
        <v>6426</v>
      </c>
      <c r="N537" s="722" t="s">
        <v>1826</v>
      </c>
      <c r="O537" s="721" t="s">
        <v>245</v>
      </c>
      <c r="P537" s="722" t="s">
        <v>2088</v>
      </c>
      <c r="Q537" s="741" t="s">
        <v>2086</v>
      </c>
    </row>
    <row r="538" spans="1:17">
      <c r="A538" s="721"/>
      <c r="B538" s="738">
        <v>3</v>
      </c>
      <c r="C538" s="722" t="s">
        <v>2091</v>
      </c>
      <c r="D538" s="723" t="s">
        <v>16</v>
      </c>
      <c r="E538" s="745" t="s">
        <v>254</v>
      </c>
      <c r="F538" s="745" t="s">
        <v>2092</v>
      </c>
      <c r="G538" s="774">
        <v>39122</v>
      </c>
      <c r="H538" s="724">
        <f t="shared" ca="1" si="8"/>
        <v>13</v>
      </c>
      <c r="I538" s="725" t="s">
        <v>1403</v>
      </c>
      <c r="J538" s="745" t="s">
        <v>369</v>
      </c>
      <c r="K538" s="745" t="s">
        <v>266</v>
      </c>
      <c r="L538" s="813"/>
      <c r="M538" s="813" t="s">
        <v>6426</v>
      </c>
      <c r="N538" s="722" t="s">
        <v>1826</v>
      </c>
      <c r="O538" s="745" t="s">
        <v>255</v>
      </c>
      <c r="P538" s="727" t="s">
        <v>2090</v>
      </c>
      <c r="Q538" s="741" t="s">
        <v>2086</v>
      </c>
    </row>
    <row r="539" spans="1:17">
      <c r="A539" s="721"/>
      <c r="B539" s="721">
        <v>4</v>
      </c>
      <c r="C539" s="722" t="s">
        <v>2094</v>
      </c>
      <c r="D539" s="723" t="s">
        <v>23</v>
      </c>
      <c r="E539" s="733" t="s">
        <v>254</v>
      </c>
      <c r="F539" s="733" t="s">
        <v>230</v>
      </c>
      <c r="G539" s="774">
        <v>41292</v>
      </c>
      <c r="H539" s="724">
        <f t="shared" ca="1" si="8"/>
        <v>7</v>
      </c>
      <c r="I539" s="725" t="s">
        <v>1403</v>
      </c>
      <c r="J539" s="733" t="s">
        <v>265</v>
      </c>
      <c r="K539" s="733" t="s">
        <v>270</v>
      </c>
      <c r="L539" s="813"/>
      <c r="M539" s="813" t="s">
        <v>6426</v>
      </c>
      <c r="N539" s="722" t="s">
        <v>1826</v>
      </c>
      <c r="O539" s="733" t="s">
        <v>255</v>
      </c>
      <c r="P539" s="727" t="s">
        <v>2093</v>
      </c>
      <c r="Q539" s="741" t="s">
        <v>2086</v>
      </c>
    </row>
    <row r="540" spans="1:17">
      <c r="A540" s="839">
        <v>16</v>
      </c>
      <c r="B540" s="721">
        <v>1</v>
      </c>
      <c r="C540" s="722" t="s">
        <v>1574</v>
      </c>
      <c r="D540" s="723" t="s">
        <v>23</v>
      </c>
      <c r="E540" s="733" t="s">
        <v>221</v>
      </c>
      <c r="F540" s="733" t="s">
        <v>22</v>
      </c>
      <c r="G540" s="774">
        <v>27015</v>
      </c>
      <c r="H540" s="724">
        <f t="shared" ca="1" si="8"/>
        <v>46</v>
      </c>
      <c r="I540" s="725" t="s">
        <v>4508</v>
      </c>
      <c r="J540" s="733" t="s">
        <v>785</v>
      </c>
      <c r="K540" s="733" t="s">
        <v>165</v>
      </c>
      <c r="L540" s="726"/>
      <c r="M540" s="726" t="s">
        <v>6426</v>
      </c>
      <c r="N540" s="722" t="s">
        <v>1826</v>
      </c>
      <c r="O540" s="733" t="s">
        <v>222</v>
      </c>
      <c r="P540" s="727"/>
      <c r="Q540" s="741"/>
    </row>
    <row r="541" spans="1:17">
      <c r="A541" s="839"/>
      <c r="B541" s="721">
        <v>2</v>
      </c>
      <c r="C541" s="722" t="s">
        <v>1581</v>
      </c>
      <c r="D541" s="723" t="s">
        <v>16</v>
      </c>
      <c r="E541" s="733" t="s">
        <v>221</v>
      </c>
      <c r="F541" s="733" t="s">
        <v>1582</v>
      </c>
      <c r="G541" s="774">
        <v>28150</v>
      </c>
      <c r="H541" s="724">
        <f t="shared" ca="1" si="8"/>
        <v>43</v>
      </c>
      <c r="I541" s="725" t="s">
        <v>4508</v>
      </c>
      <c r="J541" s="733" t="s">
        <v>785</v>
      </c>
      <c r="K541" s="733" t="s">
        <v>6621</v>
      </c>
      <c r="L541" s="726"/>
      <c r="M541" s="726" t="s">
        <v>6426</v>
      </c>
      <c r="N541" s="722" t="s">
        <v>1826</v>
      </c>
      <c r="O541" s="733" t="s">
        <v>245</v>
      </c>
      <c r="P541" s="727"/>
      <c r="Q541" s="741"/>
    </row>
    <row r="542" spans="1:17">
      <c r="A542" s="839"/>
      <c r="B542" s="721">
        <v>3</v>
      </c>
      <c r="C542" s="722" t="s">
        <v>1586</v>
      </c>
      <c r="D542" s="723" t="s">
        <v>23</v>
      </c>
      <c r="E542" s="733" t="s">
        <v>254</v>
      </c>
      <c r="F542" s="733" t="s">
        <v>1587</v>
      </c>
      <c r="G542" s="774">
        <v>36315</v>
      </c>
      <c r="H542" s="724">
        <f t="shared" ca="1" si="8"/>
        <v>20</v>
      </c>
      <c r="I542" s="725" t="s">
        <v>4508</v>
      </c>
      <c r="J542" s="733" t="s">
        <v>886</v>
      </c>
      <c r="K542" s="733" t="s">
        <v>6622</v>
      </c>
      <c r="L542" s="726"/>
      <c r="M542" s="726" t="s">
        <v>6426</v>
      </c>
      <c r="N542" s="722" t="s">
        <v>1826</v>
      </c>
      <c r="O542" s="733" t="s">
        <v>6640</v>
      </c>
      <c r="P542" s="727"/>
      <c r="Q542" s="741"/>
    </row>
    <row r="543" spans="1:17">
      <c r="A543" s="839"/>
      <c r="B543" s="721">
        <v>4</v>
      </c>
      <c r="C543" s="722" t="s">
        <v>1589</v>
      </c>
      <c r="D543" s="723" t="s">
        <v>16</v>
      </c>
      <c r="E543" s="733" t="s">
        <v>254</v>
      </c>
      <c r="F543" s="733" t="s">
        <v>1587</v>
      </c>
      <c r="G543" s="774">
        <v>37963</v>
      </c>
      <c r="H543" s="724">
        <f t="shared" ca="1" si="8"/>
        <v>16</v>
      </c>
      <c r="I543" s="725" t="s">
        <v>4508</v>
      </c>
      <c r="J543" s="733" t="s">
        <v>369</v>
      </c>
      <c r="K543" s="733" t="s">
        <v>6622</v>
      </c>
      <c r="L543" s="726"/>
      <c r="M543" s="726" t="s">
        <v>6426</v>
      </c>
      <c r="N543" s="722" t="s">
        <v>1826</v>
      </c>
      <c r="O543" s="733" t="s">
        <v>6640</v>
      </c>
      <c r="P543" s="727"/>
      <c r="Q543" s="741"/>
    </row>
    <row r="544" spans="1:17">
      <c r="A544" s="839"/>
      <c r="B544" s="721">
        <v>5</v>
      </c>
      <c r="C544" s="722" t="s">
        <v>1591</v>
      </c>
      <c r="D544" s="723" t="s">
        <v>16</v>
      </c>
      <c r="E544" s="733" t="s">
        <v>254</v>
      </c>
      <c r="F544" s="733" t="s">
        <v>1227</v>
      </c>
      <c r="G544" s="774">
        <v>39485</v>
      </c>
      <c r="H544" s="724">
        <f t="shared" ca="1" si="8"/>
        <v>12</v>
      </c>
      <c r="I544" s="725" t="s">
        <v>4508</v>
      </c>
      <c r="J544" s="733" t="s">
        <v>369</v>
      </c>
      <c r="K544" s="733" t="s">
        <v>6622</v>
      </c>
      <c r="L544" s="726"/>
      <c r="M544" s="726" t="s">
        <v>6426</v>
      </c>
      <c r="N544" s="722" t="s">
        <v>1826</v>
      </c>
      <c r="O544" s="733" t="s">
        <v>6640</v>
      </c>
      <c r="P544" s="727"/>
      <c r="Q544" s="741"/>
    </row>
    <row r="545" spans="1:17">
      <c r="A545" s="839"/>
      <c r="B545" s="721">
        <v>6</v>
      </c>
      <c r="C545" s="722" t="s">
        <v>6881</v>
      </c>
      <c r="D545" s="723" t="s">
        <v>23</v>
      </c>
      <c r="E545" s="733" t="s">
        <v>254</v>
      </c>
      <c r="F545" s="733" t="s">
        <v>229</v>
      </c>
      <c r="G545" s="774">
        <v>42839</v>
      </c>
      <c r="H545" s="724">
        <f t="shared" ca="1" si="8"/>
        <v>2</v>
      </c>
      <c r="I545" s="725" t="s">
        <v>4508</v>
      </c>
      <c r="J545" s="733" t="s">
        <v>265</v>
      </c>
      <c r="K545" s="733" t="s">
        <v>6622</v>
      </c>
      <c r="L545" s="726"/>
      <c r="M545" s="726" t="s">
        <v>6426</v>
      </c>
      <c r="N545" s="722" t="s">
        <v>1826</v>
      </c>
      <c r="O545" s="733" t="s">
        <v>6640</v>
      </c>
      <c r="P545" s="727"/>
      <c r="Q545" s="741"/>
    </row>
    <row r="546" spans="1:17">
      <c r="A546" s="839">
        <v>17</v>
      </c>
      <c r="B546" s="721">
        <v>1</v>
      </c>
      <c r="C546" s="722" t="s">
        <v>1957</v>
      </c>
      <c r="D546" s="723" t="s">
        <v>23</v>
      </c>
      <c r="E546" s="733" t="s">
        <v>221</v>
      </c>
      <c r="F546" s="733" t="s">
        <v>414</v>
      </c>
      <c r="G546" s="774">
        <v>33087</v>
      </c>
      <c r="H546" s="724">
        <f t="shared" ca="1" si="8"/>
        <v>29</v>
      </c>
      <c r="I546" s="725" t="s">
        <v>1403</v>
      </c>
      <c r="J546" s="733" t="s">
        <v>7280</v>
      </c>
      <c r="K546" s="733" t="s">
        <v>261</v>
      </c>
      <c r="L546" s="726"/>
      <c r="M546" s="726" t="s">
        <v>6426</v>
      </c>
      <c r="N546" s="722" t="s">
        <v>1826</v>
      </c>
      <c r="O546" s="733" t="s">
        <v>222</v>
      </c>
      <c r="P546" s="727"/>
      <c r="Q546" s="741"/>
    </row>
    <row r="547" spans="1:17">
      <c r="A547" s="839"/>
      <c r="B547" s="721">
        <v>2</v>
      </c>
      <c r="C547" s="722" t="s">
        <v>7278</v>
      </c>
      <c r="D547" s="723" t="s">
        <v>16</v>
      </c>
      <c r="E547" s="733" t="s">
        <v>221</v>
      </c>
      <c r="F547" s="733" t="s">
        <v>7279</v>
      </c>
      <c r="G547" s="774">
        <v>35959</v>
      </c>
      <c r="H547" s="724">
        <f t="shared" ca="1" si="8"/>
        <v>21</v>
      </c>
      <c r="I547" s="725" t="s">
        <v>1403</v>
      </c>
      <c r="J547" s="733" t="s">
        <v>785</v>
      </c>
      <c r="K547" s="733" t="s">
        <v>246</v>
      </c>
      <c r="L547" s="726"/>
      <c r="M547" s="726" t="s">
        <v>6426</v>
      </c>
      <c r="N547" s="722" t="s">
        <v>1826</v>
      </c>
      <c r="O547" s="733" t="s">
        <v>245</v>
      </c>
      <c r="P547" s="727"/>
      <c r="Q547" s="741"/>
    </row>
    <row r="548" spans="1:17">
      <c r="A548" s="722">
        <v>1</v>
      </c>
      <c r="B548" s="722">
        <v>1</v>
      </c>
      <c r="C548" s="732" t="s">
        <v>2097</v>
      </c>
      <c r="D548" s="744" t="s">
        <v>23</v>
      </c>
      <c r="E548" s="722" t="s">
        <v>221</v>
      </c>
      <c r="F548" s="722" t="s">
        <v>288</v>
      </c>
      <c r="G548" s="787">
        <v>32377</v>
      </c>
      <c r="H548" s="724">
        <f t="shared" ca="1" si="8"/>
        <v>31</v>
      </c>
      <c r="I548" s="769" t="s">
        <v>1403</v>
      </c>
      <c r="J548" s="722" t="s">
        <v>289</v>
      </c>
      <c r="K548" s="722" t="s">
        <v>224</v>
      </c>
      <c r="L548" s="812"/>
      <c r="M548" s="812" t="s">
        <v>6426</v>
      </c>
      <c r="N548" s="722" t="s">
        <v>2099</v>
      </c>
      <c r="O548" s="722" t="s">
        <v>222</v>
      </c>
      <c r="P548" s="727" t="s">
        <v>2096</v>
      </c>
      <c r="Q548" s="734" t="s">
        <v>2096</v>
      </c>
    </row>
    <row r="549" spans="1:17">
      <c r="A549" s="721"/>
      <c r="B549" s="738">
        <v>2</v>
      </c>
      <c r="C549" s="722" t="s">
        <v>2102</v>
      </c>
      <c r="D549" s="723" t="s">
        <v>16</v>
      </c>
      <c r="E549" s="721" t="s">
        <v>221</v>
      </c>
      <c r="F549" s="721" t="s">
        <v>230</v>
      </c>
      <c r="G549" s="774">
        <v>35328</v>
      </c>
      <c r="H549" s="724">
        <f t="shared" ca="1" si="8"/>
        <v>23</v>
      </c>
      <c r="I549" s="725" t="s">
        <v>1403</v>
      </c>
      <c r="J549" s="721" t="s">
        <v>223</v>
      </c>
      <c r="K549" s="721" t="s">
        <v>246</v>
      </c>
      <c r="L549" s="813"/>
      <c r="M549" s="813" t="s">
        <v>6426</v>
      </c>
      <c r="N549" s="722" t="s">
        <v>2099</v>
      </c>
      <c r="O549" s="721" t="s">
        <v>245</v>
      </c>
      <c r="P549" s="722" t="s">
        <v>2101</v>
      </c>
      <c r="Q549" s="734" t="s">
        <v>2096</v>
      </c>
    </row>
    <row r="550" spans="1:17">
      <c r="A550" s="721"/>
      <c r="B550" s="738">
        <v>3</v>
      </c>
      <c r="C550" s="722" t="s">
        <v>2105</v>
      </c>
      <c r="D550" s="723" t="s">
        <v>23</v>
      </c>
      <c r="E550" s="738" t="s">
        <v>254</v>
      </c>
      <c r="F550" s="721" t="s">
        <v>1227</v>
      </c>
      <c r="G550" s="774">
        <v>42375</v>
      </c>
      <c r="H550" s="724">
        <f t="shared" ca="1" si="8"/>
        <v>4</v>
      </c>
      <c r="I550" s="725" t="s">
        <v>1403</v>
      </c>
      <c r="J550" s="738" t="s">
        <v>265</v>
      </c>
      <c r="K550" s="738" t="s">
        <v>270</v>
      </c>
      <c r="L550" s="813"/>
      <c r="M550" s="813" t="s">
        <v>6426</v>
      </c>
      <c r="N550" s="722" t="s">
        <v>2099</v>
      </c>
      <c r="O550" s="738" t="s">
        <v>255</v>
      </c>
      <c r="P550" s="727" t="s">
        <v>2104</v>
      </c>
      <c r="Q550" s="734" t="s">
        <v>2096</v>
      </c>
    </row>
    <row r="551" spans="1:17">
      <c r="A551" s="721">
        <v>2</v>
      </c>
      <c r="B551" s="721">
        <v>1</v>
      </c>
      <c r="C551" s="722" t="s">
        <v>2108</v>
      </c>
      <c r="D551" s="723" t="s">
        <v>16</v>
      </c>
      <c r="E551" s="721" t="s">
        <v>221</v>
      </c>
      <c r="F551" s="721" t="s">
        <v>2109</v>
      </c>
      <c r="G551" s="774">
        <v>27368</v>
      </c>
      <c r="H551" s="724">
        <f t="shared" ca="1" si="8"/>
        <v>45</v>
      </c>
      <c r="I551" s="725" t="s">
        <v>1403</v>
      </c>
      <c r="J551" s="721" t="s">
        <v>256</v>
      </c>
      <c r="K551" s="721" t="s">
        <v>246</v>
      </c>
      <c r="L551" s="813"/>
      <c r="M551" s="813" t="s">
        <v>6426</v>
      </c>
      <c r="N551" s="722" t="s">
        <v>2099</v>
      </c>
      <c r="O551" s="721" t="s">
        <v>222</v>
      </c>
      <c r="P551" s="722" t="s">
        <v>2107</v>
      </c>
      <c r="Q551" s="722" t="s">
        <v>2111</v>
      </c>
    </row>
    <row r="552" spans="1:17">
      <c r="A552" s="721"/>
      <c r="B552" s="721">
        <v>2</v>
      </c>
      <c r="C552" s="722" t="s">
        <v>2113</v>
      </c>
      <c r="D552" s="723" t="s">
        <v>16</v>
      </c>
      <c r="E552" s="721" t="s">
        <v>254</v>
      </c>
      <c r="F552" s="721" t="s">
        <v>252</v>
      </c>
      <c r="G552" s="774">
        <v>34872</v>
      </c>
      <c r="H552" s="724">
        <f t="shared" ca="1" si="8"/>
        <v>24</v>
      </c>
      <c r="I552" s="725" t="s">
        <v>1403</v>
      </c>
      <c r="J552" s="721" t="s">
        <v>344</v>
      </c>
      <c r="K552" s="721" t="s">
        <v>266</v>
      </c>
      <c r="L552" s="813"/>
      <c r="M552" s="813" t="s">
        <v>6426</v>
      </c>
      <c r="N552" s="722" t="s">
        <v>2099</v>
      </c>
      <c r="O552" s="721" t="s">
        <v>255</v>
      </c>
      <c r="P552" s="722" t="s">
        <v>2112</v>
      </c>
      <c r="Q552" s="722" t="s">
        <v>2111</v>
      </c>
    </row>
    <row r="553" spans="1:17">
      <c r="A553" s="721"/>
      <c r="B553" s="721">
        <v>3</v>
      </c>
      <c r="C553" s="722" t="s">
        <v>2115</v>
      </c>
      <c r="D553" s="723" t="s">
        <v>23</v>
      </c>
      <c r="E553" s="721" t="s">
        <v>254</v>
      </c>
      <c r="F553" s="721" t="s">
        <v>252</v>
      </c>
      <c r="G553" s="774">
        <v>35241</v>
      </c>
      <c r="H553" s="724">
        <f t="shared" ca="1" si="8"/>
        <v>23</v>
      </c>
      <c r="I553" s="725" t="s">
        <v>1403</v>
      </c>
      <c r="J553" s="721" t="s">
        <v>223</v>
      </c>
      <c r="K553" s="721" t="s">
        <v>266</v>
      </c>
      <c r="L553" s="813"/>
      <c r="M553" s="813" t="s">
        <v>6426</v>
      </c>
      <c r="N553" s="722" t="s">
        <v>2099</v>
      </c>
      <c r="O553" s="721" t="s">
        <v>255</v>
      </c>
      <c r="P553" s="722" t="s">
        <v>2114</v>
      </c>
      <c r="Q553" s="722" t="s">
        <v>2111</v>
      </c>
    </row>
    <row r="554" spans="1:17">
      <c r="A554" s="721"/>
      <c r="B554" s="721">
        <v>4</v>
      </c>
      <c r="C554" s="722" t="s">
        <v>2117</v>
      </c>
      <c r="D554" s="723" t="s">
        <v>16</v>
      </c>
      <c r="E554" s="721" t="s">
        <v>254</v>
      </c>
      <c r="F554" s="721" t="s">
        <v>22</v>
      </c>
      <c r="G554" s="774">
        <v>39355</v>
      </c>
      <c r="H554" s="724">
        <f t="shared" ca="1" si="8"/>
        <v>12</v>
      </c>
      <c r="I554" s="725" t="s">
        <v>1403</v>
      </c>
      <c r="J554" s="721" t="s">
        <v>369</v>
      </c>
      <c r="K554" s="721" t="s">
        <v>266</v>
      </c>
      <c r="L554" s="813"/>
      <c r="M554" s="813" t="s">
        <v>6426</v>
      </c>
      <c r="N554" s="722" t="s">
        <v>2099</v>
      </c>
      <c r="O554" s="721" t="s">
        <v>255</v>
      </c>
      <c r="P554" s="734" t="s">
        <v>2116</v>
      </c>
      <c r="Q554" s="722" t="s">
        <v>2111</v>
      </c>
    </row>
    <row r="555" spans="1:17">
      <c r="A555" s="721">
        <v>3</v>
      </c>
      <c r="B555" s="721">
        <v>1</v>
      </c>
      <c r="C555" s="722" t="s">
        <v>2119</v>
      </c>
      <c r="D555" s="723" t="s">
        <v>23</v>
      </c>
      <c r="E555" s="721" t="s">
        <v>221</v>
      </c>
      <c r="F555" s="721" t="s">
        <v>288</v>
      </c>
      <c r="G555" s="774">
        <v>27978</v>
      </c>
      <c r="H555" s="724">
        <f t="shared" ca="1" si="8"/>
        <v>43</v>
      </c>
      <c r="I555" s="725" t="s">
        <v>1403</v>
      </c>
      <c r="J555" s="721" t="s">
        <v>223</v>
      </c>
      <c r="K555" s="721" t="s">
        <v>674</v>
      </c>
      <c r="L555" s="813"/>
      <c r="M555" s="813" t="s">
        <v>6426</v>
      </c>
      <c r="N555" s="722" t="s">
        <v>2099</v>
      </c>
      <c r="O555" s="721" t="s">
        <v>222</v>
      </c>
      <c r="P555" s="722" t="s">
        <v>2118</v>
      </c>
      <c r="Q555" s="722" t="s">
        <v>2120</v>
      </c>
    </row>
    <row r="556" spans="1:17">
      <c r="A556" s="721"/>
      <c r="B556" s="721">
        <v>2</v>
      </c>
      <c r="C556" s="722" t="s">
        <v>2122</v>
      </c>
      <c r="D556" s="723" t="s">
        <v>23</v>
      </c>
      <c r="E556" s="721" t="s">
        <v>254</v>
      </c>
      <c r="F556" s="721" t="s">
        <v>230</v>
      </c>
      <c r="G556" s="774">
        <v>37207</v>
      </c>
      <c r="H556" s="724">
        <f t="shared" ca="1" si="8"/>
        <v>18</v>
      </c>
      <c r="I556" s="725" t="s">
        <v>1403</v>
      </c>
      <c r="J556" s="721" t="s">
        <v>348</v>
      </c>
      <c r="K556" s="721" t="s">
        <v>266</v>
      </c>
      <c r="L556" s="813"/>
      <c r="M556" s="813" t="s">
        <v>6426</v>
      </c>
      <c r="N556" s="722" t="s">
        <v>2099</v>
      </c>
      <c r="O556" s="721" t="s">
        <v>255</v>
      </c>
      <c r="P556" s="722" t="s">
        <v>2121</v>
      </c>
      <c r="Q556" s="722" t="s">
        <v>2120</v>
      </c>
    </row>
    <row r="557" spans="1:17">
      <c r="A557" s="721">
        <v>4</v>
      </c>
      <c r="B557" s="721">
        <v>1</v>
      </c>
      <c r="C557" s="722" t="s">
        <v>1608</v>
      </c>
      <c r="D557" s="723" t="s">
        <v>23</v>
      </c>
      <c r="E557" s="721" t="s">
        <v>221</v>
      </c>
      <c r="F557" s="721" t="s">
        <v>877</v>
      </c>
      <c r="G557" s="774">
        <v>26643</v>
      </c>
      <c r="H557" s="724">
        <f t="shared" ca="1" si="8"/>
        <v>47</v>
      </c>
      <c r="I557" s="725" t="s">
        <v>1403</v>
      </c>
      <c r="J557" s="721" t="s">
        <v>256</v>
      </c>
      <c r="K557" s="721" t="s">
        <v>283</v>
      </c>
      <c r="L557" s="813"/>
      <c r="M557" s="813" t="s">
        <v>6426</v>
      </c>
      <c r="N557" s="722" t="s">
        <v>2099</v>
      </c>
      <c r="O557" s="721" t="s">
        <v>222</v>
      </c>
      <c r="P557" s="722" t="s">
        <v>2123</v>
      </c>
      <c r="Q557" s="722" t="s">
        <v>2120</v>
      </c>
    </row>
    <row r="558" spans="1:17">
      <c r="A558" s="721"/>
      <c r="B558" s="721">
        <v>2</v>
      </c>
      <c r="C558" s="722" t="s">
        <v>2125</v>
      </c>
      <c r="D558" s="723" t="s">
        <v>16</v>
      </c>
      <c r="E558" s="721" t="s">
        <v>221</v>
      </c>
      <c r="F558" s="721" t="s">
        <v>970</v>
      </c>
      <c r="G558" s="774">
        <v>28772</v>
      </c>
      <c r="H558" s="724">
        <f t="shared" ca="1" si="8"/>
        <v>41</v>
      </c>
      <c r="I558" s="725" t="s">
        <v>1403</v>
      </c>
      <c r="J558" s="721" t="s">
        <v>256</v>
      </c>
      <c r="K558" s="721" t="s">
        <v>246</v>
      </c>
      <c r="L558" s="813"/>
      <c r="M558" s="813" t="s">
        <v>6426</v>
      </c>
      <c r="N558" s="722" t="s">
        <v>2099</v>
      </c>
      <c r="O558" s="721" t="s">
        <v>245</v>
      </c>
      <c r="P558" s="722" t="s">
        <v>2124</v>
      </c>
      <c r="Q558" s="722" t="s">
        <v>2120</v>
      </c>
    </row>
    <row r="559" spans="1:17">
      <c r="A559" s="721"/>
      <c r="B559" s="721">
        <v>3</v>
      </c>
      <c r="C559" s="722" t="s">
        <v>2128</v>
      </c>
      <c r="D559" s="723" t="s">
        <v>16</v>
      </c>
      <c r="E559" s="721" t="s">
        <v>254</v>
      </c>
      <c r="F559" s="721" t="s">
        <v>230</v>
      </c>
      <c r="G559" s="774">
        <v>38136</v>
      </c>
      <c r="H559" s="724">
        <f t="shared" ca="1" si="8"/>
        <v>15</v>
      </c>
      <c r="I559" s="725" t="s">
        <v>1403</v>
      </c>
      <c r="J559" s="721" t="s">
        <v>369</v>
      </c>
      <c r="K559" s="721" t="s">
        <v>266</v>
      </c>
      <c r="L559" s="813"/>
      <c r="M559" s="813" t="s">
        <v>6426</v>
      </c>
      <c r="N559" s="722" t="s">
        <v>2099</v>
      </c>
      <c r="O559" s="721" t="s">
        <v>255</v>
      </c>
      <c r="P559" s="722"/>
      <c r="Q559" s="722" t="s">
        <v>2120</v>
      </c>
    </row>
    <row r="560" spans="1:17">
      <c r="A560" s="721">
        <v>5</v>
      </c>
      <c r="B560" s="721">
        <v>1</v>
      </c>
      <c r="C560" s="722" t="s">
        <v>2130</v>
      </c>
      <c r="D560" s="723" t="s">
        <v>23</v>
      </c>
      <c r="E560" s="721" t="s">
        <v>221</v>
      </c>
      <c r="F560" s="721" t="s">
        <v>288</v>
      </c>
      <c r="G560" s="774">
        <v>27258</v>
      </c>
      <c r="H560" s="724">
        <f t="shared" ca="1" si="8"/>
        <v>45</v>
      </c>
      <c r="I560" s="725" t="s">
        <v>1403</v>
      </c>
      <c r="J560" s="721" t="s">
        <v>223</v>
      </c>
      <c r="K560" s="721" t="s">
        <v>1660</v>
      </c>
      <c r="L560" s="813"/>
      <c r="M560" s="813" t="s">
        <v>6426</v>
      </c>
      <c r="N560" s="722" t="s">
        <v>2099</v>
      </c>
      <c r="O560" s="721" t="s">
        <v>222</v>
      </c>
      <c r="P560" s="727" t="s">
        <v>2129</v>
      </c>
      <c r="Q560" s="722" t="s">
        <v>2120</v>
      </c>
    </row>
    <row r="561" spans="1:17">
      <c r="A561" s="721"/>
      <c r="B561" s="721">
        <v>2</v>
      </c>
      <c r="C561" s="722" t="s">
        <v>2132</v>
      </c>
      <c r="D561" s="723" t="s">
        <v>16</v>
      </c>
      <c r="E561" s="721" t="s">
        <v>221</v>
      </c>
      <c r="F561" s="721" t="s">
        <v>288</v>
      </c>
      <c r="G561" s="774">
        <v>29910</v>
      </c>
      <c r="H561" s="724">
        <f t="shared" ca="1" si="8"/>
        <v>38</v>
      </c>
      <c r="I561" s="725" t="s">
        <v>1403</v>
      </c>
      <c r="J561" s="721" t="s">
        <v>223</v>
      </c>
      <c r="K561" s="721" t="s">
        <v>246</v>
      </c>
      <c r="L561" s="813"/>
      <c r="M561" s="813" t="s">
        <v>6426</v>
      </c>
      <c r="N561" s="722" t="s">
        <v>2099</v>
      </c>
      <c r="O561" s="721" t="s">
        <v>245</v>
      </c>
      <c r="P561" s="722" t="s">
        <v>2131</v>
      </c>
      <c r="Q561" s="722" t="s">
        <v>2120</v>
      </c>
    </row>
    <row r="562" spans="1:17">
      <c r="A562" s="721"/>
      <c r="B562" s="721">
        <v>3</v>
      </c>
      <c r="C562" s="722" t="s">
        <v>2136</v>
      </c>
      <c r="D562" s="723" t="s">
        <v>16</v>
      </c>
      <c r="E562" s="721" t="s">
        <v>254</v>
      </c>
      <c r="F562" s="721" t="s">
        <v>288</v>
      </c>
      <c r="G562" s="774">
        <v>36920</v>
      </c>
      <c r="H562" s="724">
        <f t="shared" ca="1" si="8"/>
        <v>19</v>
      </c>
      <c r="I562" s="725" t="s">
        <v>1403</v>
      </c>
      <c r="J562" s="721" t="s">
        <v>348</v>
      </c>
      <c r="K562" s="721" t="s">
        <v>266</v>
      </c>
      <c r="L562" s="813"/>
      <c r="M562" s="813" t="s">
        <v>6426</v>
      </c>
      <c r="N562" s="722" t="s">
        <v>2099</v>
      </c>
      <c r="O562" s="721" t="s">
        <v>255</v>
      </c>
      <c r="P562" s="722" t="s">
        <v>2135</v>
      </c>
      <c r="Q562" s="722" t="s">
        <v>2120</v>
      </c>
    </row>
    <row r="563" spans="1:17">
      <c r="A563" s="721"/>
      <c r="B563" s="721">
        <v>4</v>
      </c>
      <c r="C563" s="722" t="s">
        <v>2138</v>
      </c>
      <c r="D563" s="723" t="s">
        <v>23</v>
      </c>
      <c r="E563" s="721" t="s">
        <v>254</v>
      </c>
      <c r="F563" s="721" t="s">
        <v>230</v>
      </c>
      <c r="G563" s="774">
        <v>40260</v>
      </c>
      <c r="H563" s="724">
        <f t="shared" ca="1" si="8"/>
        <v>10</v>
      </c>
      <c r="I563" s="725" t="s">
        <v>1403</v>
      </c>
      <c r="J563" s="721" t="s">
        <v>265</v>
      </c>
      <c r="K563" s="721" t="s">
        <v>270</v>
      </c>
      <c r="L563" s="813"/>
      <c r="M563" s="813" t="s">
        <v>6426</v>
      </c>
      <c r="N563" s="722" t="s">
        <v>2099</v>
      </c>
      <c r="O563" s="721" t="s">
        <v>255</v>
      </c>
      <c r="P563" s="734" t="s">
        <v>2137</v>
      </c>
      <c r="Q563" s="722" t="s">
        <v>2120</v>
      </c>
    </row>
    <row r="564" spans="1:17">
      <c r="A564" s="721">
        <v>6</v>
      </c>
      <c r="B564" s="721">
        <v>1</v>
      </c>
      <c r="C564" s="722" t="s">
        <v>2140</v>
      </c>
      <c r="D564" s="723" t="s">
        <v>23</v>
      </c>
      <c r="E564" s="721" t="s">
        <v>221</v>
      </c>
      <c r="F564" s="721" t="s">
        <v>2141</v>
      </c>
      <c r="G564" s="774">
        <v>22883</v>
      </c>
      <c r="H564" s="724">
        <f t="shared" ca="1" si="8"/>
        <v>57</v>
      </c>
      <c r="I564" s="725" t="s">
        <v>1403</v>
      </c>
      <c r="J564" s="721" t="s">
        <v>256</v>
      </c>
      <c r="K564" s="721" t="s">
        <v>283</v>
      </c>
      <c r="L564" s="813"/>
      <c r="M564" s="813" t="s">
        <v>6426</v>
      </c>
      <c r="N564" s="722" t="s">
        <v>2099</v>
      </c>
      <c r="O564" s="721" t="s">
        <v>222</v>
      </c>
      <c r="P564" s="722" t="s">
        <v>2139</v>
      </c>
      <c r="Q564" s="722" t="s">
        <v>2120</v>
      </c>
    </row>
    <row r="565" spans="1:17">
      <c r="A565" s="721"/>
      <c r="B565" s="721">
        <v>2</v>
      </c>
      <c r="C565" s="722" t="s">
        <v>2145</v>
      </c>
      <c r="D565" s="723" t="s">
        <v>16</v>
      </c>
      <c r="E565" s="721" t="s">
        <v>221</v>
      </c>
      <c r="F565" s="721" t="s">
        <v>2141</v>
      </c>
      <c r="G565" s="774">
        <v>27105</v>
      </c>
      <c r="H565" s="724">
        <f t="shared" ca="1" si="8"/>
        <v>46</v>
      </c>
      <c r="I565" s="725" t="s">
        <v>1403</v>
      </c>
      <c r="J565" s="721" t="s">
        <v>256</v>
      </c>
      <c r="K565" s="721" t="s">
        <v>246</v>
      </c>
      <c r="L565" s="813"/>
      <c r="M565" s="813" t="s">
        <v>6426</v>
      </c>
      <c r="N565" s="722" t="s">
        <v>2099</v>
      </c>
      <c r="O565" s="721" t="s">
        <v>245</v>
      </c>
      <c r="P565" s="722" t="s">
        <v>2144</v>
      </c>
      <c r="Q565" s="722" t="s">
        <v>2120</v>
      </c>
    </row>
    <row r="566" spans="1:17">
      <c r="A566" s="721"/>
      <c r="B566" s="721">
        <v>3</v>
      </c>
      <c r="C566" s="722" t="s">
        <v>2149</v>
      </c>
      <c r="D566" s="723" t="s">
        <v>23</v>
      </c>
      <c r="E566" s="721" t="s">
        <v>254</v>
      </c>
      <c r="F566" s="721" t="s">
        <v>1605</v>
      </c>
      <c r="G566" s="774">
        <v>33810</v>
      </c>
      <c r="H566" s="724">
        <f t="shared" ca="1" si="8"/>
        <v>27</v>
      </c>
      <c r="I566" s="725" t="s">
        <v>1403</v>
      </c>
      <c r="J566" s="721" t="s">
        <v>256</v>
      </c>
      <c r="K566" s="721" t="s">
        <v>270</v>
      </c>
      <c r="L566" s="813"/>
      <c r="M566" s="813" t="s">
        <v>6426</v>
      </c>
      <c r="N566" s="722" t="s">
        <v>2099</v>
      </c>
      <c r="O566" s="721" t="s">
        <v>255</v>
      </c>
      <c r="P566" s="722" t="s">
        <v>2148</v>
      </c>
      <c r="Q566" s="722" t="s">
        <v>2120</v>
      </c>
    </row>
    <row r="567" spans="1:17">
      <c r="A567" s="721"/>
      <c r="B567" s="721">
        <v>4</v>
      </c>
      <c r="C567" s="722" t="s">
        <v>2151</v>
      </c>
      <c r="D567" s="723" t="s">
        <v>23</v>
      </c>
      <c r="E567" s="721" t="s">
        <v>254</v>
      </c>
      <c r="F567" s="721" t="s">
        <v>230</v>
      </c>
      <c r="G567" s="774">
        <v>35690</v>
      </c>
      <c r="H567" s="724">
        <f t="shared" ca="1" si="8"/>
        <v>22</v>
      </c>
      <c r="I567" s="725" t="s">
        <v>1403</v>
      </c>
      <c r="J567" s="721" t="s">
        <v>886</v>
      </c>
      <c r="K567" s="721" t="s">
        <v>266</v>
      </c>
      <c r="L567" s="813"/>
      <c r="M567" s="813" t="s">
        <v>6426</v>
      </c>
      <c r="N567" s="722" t="s">
        <v>2099</v>
      </c>
      <c r="O567" s="721" t="s">
        <v>255</v>
      </c>
      <c r="P567" s="722" t="s">
        <v>2150</v>
      </c>
      <c r="Q567" s="722" t="s">
        <v>2120</v>
      </c>
    </row>
    <row r="568" spans="1:17">
      <c r="A568" s="721">
        <v>7</v>
      </c>
      <c r="B568" s="721">
        <v>1</v>
      </c>
      <c r="C568" s="722" t="s">
        <v>2153</v>
      </c>
      <c r="D568" s="723" t="s">
        <v>16</v>
      </c>
      <c r="E568" s="721" t="s">
        <v>221</v>
      </c>
      <c r="F568" s="721" t="s">
        <v>760</v>
      </c>
      <c r="G568" s="774">
        <v>26362</v>
      </c>
      <c r="H568" s="724">
        <f t="shared" ca="1" si="8"/>
        <v>48</v>
      </c>
      <c r="I568" s="725" t="s">
        <v>1403</v>
      </c>
      <c r="J568" s="721" t="s">
        <v>256</v>
      </c>
      <c r="K568" s="721" t="s">
        <v>246</v>
      </c>
      <c r="L568" s="813"/>
      <c r="M568" s="813" t="s">
        <v>6426</v>
      </c>
      <c r="N568" s="722" t="s">
        <v>2099</v>
      </c>
      <c r="O568" s="721" t="s">
        <v>245</v>
      </c>
      <c r="P568" s="722" t="s">
        <v>2152</v>
      </c>
      <c r="Q568" s="722" t="s">
        <v>2120</v>
      </c>
    </row>
    <row r="569" spans="1:17">
      <c r="A569" s="721"/>
      <c r="B569" s="721">
        <v>2</v>
      </c>
      <c r="C569" s="722" t="s">
        <v>2158</v>
      </c>
      <c r="D569" s="723" t="s">
        <v>16</v>
      </c>
      <c r="E569" s="721" t="s">
        <v>254</v>
      </c>
      <c r="F569" s="721" t="s">
        <v>230</v>
      </c>
      <c r="G569" s="774">
        <v>35597</v>
      </c>
      <c r="H569" s="724">
        <f t="shared" ca="1" si="8"/>
        <v>22</v>
      </c>
      <c r="I569" s="725" t="s">
        <v>1403</v>
      </c>
      <c r="J569" s="721" t="s">
        <v>344</v>
      </c>
      <c r="K569" s="721" t="s">
        <v>266</v>
      </c>
      <c r="L569" s="813"/>
      <c r="M569" s="813" t="s">
        <v>6426</v>
      </c>
      <c r="N569" s="722" t="s">
        <v>2099</v>
      </c>
      <c r="O569" s="721" t="s">
        <v>255</v>
      </c>
      <c r="P569" s="722" t="s">
        <v>2157</v>
      </c>
      <c r="Q569" s="722" t="s">
        <v>2120</v>
      </c>
    </row>
    <row r="570" spans="1:17">
      <c r="A570" s="721"/>
      <c r="B570" s="721">
        <v>3</v>
      </c>
      <c r="C570" s="722" t="s">
        <v>2161</v>
      </c>
      <c r="D570" s="723" t="s">
        <v>23</v>
      </c>
      <c r="E570" s="721" t="s">
        <v>254</v>
      </c>
      <c r="F570" s="721" t="s">
        <v>230</v>
      </c>
      <c r="G570" s="774">
        <v>36880</v>
      </c>
      <c r="H570" s="724">
        <f t="shared" ca="1" si="8"/>
        <v>19</v>
      </c>
      <c r="I570" s="725" t="s">
        <v>1403</v>
      </c>
      <c r="J570" s="721" t="s">
        <v>886</v>
      </c>
      <c r="K570" s="721" t="s">
        <v>266</v>
      </c>
      <c r="L570" s="813"/>
      <c r="M570" s="813" t="s">
        <v>6426</v>
      </c>
      <c r="N570" s="722" t="s">
        <v>2099</v>
      </c>
      <c r="O570" s="721" t="s">
        <v>255</v>
      </c>
      <c r="P570" s="722" t="s">
        <v>2160</v>
      </c>
      <c r="Q570" s="722" t="s">
        <v>2120</v>
      </c>
    </row>
    <row r="571" spans="1:17">
      <c r="A571" s="721">
        <v>8</v>
      </c>
      <c r="B571" s="721">
        <v>1</v>
      </c>
      <c r="C571" s="732" t="s">
        <v>2163</v>
      </c>
      <c r="D571" s="723" t="s">
        <v>23</v>
      </c>
      <c r="E571" s="733" t="s">
        <v>221</v>
      </c>
      <c r="F571" s="733" t="s">
        <v>2164</v>
      </c>
      <c r="G571" s="775">
        <v>23638</v>
      </c>
      <c r="H571" s="724">
        <f t="shared" ca="1" si="8"/>
        <v>55</v>
      </c>
      <c r="I571" s="723" t="s">
        <v>1403</v>
      </c>
      <c r="J571" s="733" t="s">
        <v>256</v>
      </c>
      <c r="K571" s="733" t="s">
        <v>283</v>
      </c>
      <c r="L571" s="813"/>
      <c r="M571" s="813" t="s">
        <v>6426</v>
      </c>
      <c r="N571" s="732" t="s">
        <v>2099</v>
      </c>
      <c r="O571" s="733" t="s">
        <v>222</v>
      </c>
      <c r="P571" s="732" t="s">
        <v>2162</v>
      </c>
      <c r="Q571" s="732" t="s">
        <v>2166</v>
      </c>
    </row>
    <row r="572" spans="1:17">
      <c r="A572" s="721">
        <v>9</v>
      </c>
      <c r="B572" s="721">
        <v>1</v>
      </c>
      <c r="C572" s="722" t="s">
        <v>2183</v>
      </c>
      <c r="D572" s="723" t="s">
        <v>23</v>
      </c>
      <c r="E572" s="721" t="s">
        <v>221</v>
      </c>
      <c r="F572" s="721" t="s">
        <v>219</v>
      </c>
      <c r="G572" s="774">
        <v>23649</v>
      </c>
      <c r="H572" s="724">
        <f t="shared" ca="1" si="8"/>
        <v>55</v>
      </c>
      <c r="I572" s="725" t="s">
        <v>1403</v>
      </c>
      <c r="J572" s="721" t="s">
        <v>223</v>
      </c>
      <c r="K572" s="721" t="s">
        <v>360</v>
      </c>
      <c r="L572" s="813"/>
      <c r="M572" s="813" t="s">
        <v>6426</v>
      </c>
      <c r="N572" s="722" t="s">
        <v>2099</v>
      </c>
      <c r="O572" s="721" t="s">
        <v>222</v>
      </c>
      <c r="P572" s="722" t="s">
        <v>2182</v>
      </c>
      <c r="Q572" s="722" t="s">
        <v>2186</v>
      </c>
    </row>
    <row r="573" spans="1:17">
      <c r="A573" s="721"/>
      <c r="B573" s="721">
        <v>2</v>
      </c>
      <c r="C573" s="722" t="s">
        <v>2188</v>
      </c>
      <c r="D573" s="723" t="s">
        <v>16</v>
      </c>
      <c r="E573" s="721" t="s">
        <v>221</v>
      </c>
      <c r="F573" s="721" t="s">
        <v>414</v>
      </c>
      <c r="G573" s="774">
        <v>26507</v>
      </c>
      <c r="H573" s="724">
        <f t="shared" ca="1" si="8"/>
        <v>47</v>
      </c>
      <c r="I573" s="725" t="s">
        <v>1403</v>
      </c>
      <c r="J573" s="721" t="s">
        <v>256</v>
      </c>
      <c r="K573" s="721" t="s">
        <v>360</v>
      </c>
      <c r="L573" s="813"/>
      <c r="M573" s="813" t="s">
        <v>6426</v>
      </c>
      <c r="N573" s="722" t="s">
        <v>2099</v>
      </c>
      <c r="O573" s="721" t="s">
        <v>245</v>
      </c>
      <c r="P573" s="722" t="s">
        <v>2187</v>
      </c>
      <c r="Q573" s="722" t="s">
        <v>2186</v>
      </c>
    </row>
    <row r="574" spans="1:17">
      <c r="A574" s="721"/>
      <c r="B574" s="721">
        <v>3</v>
      </c>
      <c r="C574" s="722" t="s">
        <v>2191</v>
      </c>
      <c r="D574" s="723" t="s">
        <v>23</v>
      </c>
      <c r="E574" s="721" t="s">
        <v>254</v>
      </c>
      <c r="F574" s="721" t="s">
        <v>414</v>
      </c>
      <c r="G574" s="774">
        <v>34284</v>
      </c>
      <c r="H574" s="724">
        <f t="shared" ca="1" si="8"/>
        <v>26</v>
      </c>
      <c r="I574" s="725" t="s">
        <v>1403</v>
      </c>
      <c r="J574" s="721" t="s">
        <v>289</v>
      </c>
      <c r="K574" s="721" t="s">
        <v>270</v>
      </c>
      <c r="L574" s="813"/>
      <c r="M574" s="813" t="s">
        <v>6426</v>
      </c>
      <c r="N574" s="722" t="s">
        <v>2099</v>
      </c>
      <c r="O574" s="721" t="s">
        <v>255</v>
      </c>
      <c r="P574" s="722" t="s">
        <v>2190</v>
      </c>
      <c r="Q574" s="722" t="s">
        <v>2186</v>
      </c>
    </row>
    <row r="575" spans="1:17">
      <c r="A575" s="721">
        <v>10</v>
      </c>
      <c r="B575" s="721">
        <v>1</v>
      </c>
      <c r="C575" s="722" t="s">
        <v>2193</v>
      </c>
      <c r="D575" s="723" t="s">
        <v>23</v>
      </c>
      <c r="E575" s="721" t="s">
        <v>221</v>
      </c>
      <c r="F575" s="721" t="s">
        <v>1402</v>
      </c>
      <c r="G575" s="774">
        <v>22779</v>
      </c>
      <c r="H575" s="724">
        <f t="shared" ca="1" si="8"/>
        <v>57</v>
      </c>
      <c r="I575" s="725" t="s">
        <v>1403</v>
      </c>
      <c r="J575" s="721" t="s">
        <v>256</v>
      </c>
      <c r="K575" s="721" t="s">
        <v>360</v>
      </c>
      <c r="L575" s="813"/>
      <c r="M575" s="813" t="s">
        <v>6426</v>
      </c>
      <c r="N575" s="722" t="s">
        <v>2099</v>
      </c>
      <c r="O575" s="721" t="s">
        <v>222</v>
      </c>
      <c r="P575" s="722" t="s">
        <v>2192</v>
      </c>
      <c r="Q575" s="722" t="s">
        <v>2195</v>
      </c>
    </row>
    <row r="576" spans="1:17">
      <c r="A576" s="721"/>
      <c r="B576" s="721">
        <v>2</v>
      </c>
      <c r="C576" s="722" t="s">
        <v>2197</v>
      </c>
      <c r="D576" s="723" t="s">
        <v>16</v>
      </c>
      <c r="E576" s="721" t="s">
        <v>221</v>
      </c>
      <c r="F576" s="721" t="s">
        <v>1402</v>
      </c>
      <c r="G576" s="774">
        <v>24371</v>
      </c>
      <c r="H576" s="724">
        <f t="shared" ca="1" si="8"/>
        <v>53</v>
      </c>
      <c r="I576" s="725" t="s">
        <v>1403</v>
      </c>
      <c r="J576" s="721" t="s">
        <v>256</v>
      </c>
      <c r="K576" s="721" t="s">
        <v>246</v>
      </c>
      <c r="L576" s="813"/>
      <c r="M576" s="813" t="s">
        <v>6426</v>
      </c>
      <c r="N576" s="722" t="s">
        <v>2099</v>
      </c>
      <c r="O576" s="721" t="s">
        <v>245</v>
      </c>
      <c r="P576" s="722" t="s">
        <v>2196</v>
      </c>
      <c r="Q576" s="722" t="s">
        <v>2195</v>
      </c>
    </row>
    <row r="577" spans="1:17">
      <c r="A577" s="721"/>
      <c r="B577" s="721">
        <v>3</v>
      </c>
      <c r="C577" s="722" t="s">
        <v>2200</v>
      </c>
      <c r="D577" s="723" t="s">
        <v>16</v>
      </c>
      <c r="E577" s="721" t="s">
        <v>254</v>
      </c>
      <c r="F577" s="721" t="s">
        <v>288</v>
      </c>
      <c r="G577" s="774">
        <v>36281</v>
      </c>
      <c r="H577" s="724">
        <f t="shared" ca="1" si="8"/>
        <v>20</v>
      </c>
      <c r="I577" s="725" t="s">
        <v>1403</v>
      </c>
      <c r="J577" s="721" t="s">
        <v>886</v>
      </c>
      <c r="K577" s="721" t="s">
        <v>266</v>
      </c>
      <c r="L577" s="813"/>
      <c r="M577" s="813" t="s">
        <v>6426</v>
      </c>
      <c r="N577" s="722" t="s">
        <v>2099</v>
      </c>
      <c r="O577" s="721" t="s">
        <v>255</v>
      </c>
      <c r="P577" s="722" t="s">
        <v>2199</v>
      </c>
      <c r="Q577" s="722" t="s">
        <v>2195</v>
      </c>
    </row>
    <row r="578" spans="1:17">
      <c r="A578" s="721"/>
      <c r="B578" s="721">
        <v>4</v>
      </c>
      <c r="C578" s="722" t="s">
        <v>2202</v>
      </c>
      <c r="D578" s="723" t="s">
        <v>23</v>
      </c>
      <c r="E578" s="721" t="s">
        <v>1260</v>
      </c>
      <c r="F578" s="721" t="s">
        <v>1402</v>
      </c>
      <c r="G578" s="774">
        <v>28957</v>
      </c>
      <c r="H578" s="724">
        <f t="shared" ca="1" si="8"/>
        <v>40</v>
      </c>
      <c r="I578" s="725" t="s">
        <v>1403</v>
      </c>
      <c r="J578" s="721" t="s">
        <v>289</v>
      </c>
      <c r="K578" s="721" t="s">
        <v>261</v>
      </c>
      <c r="L578" s="813"/>
      <c r="M578" s="813" t="s">
        <v>6426</v>
      </c>
      <c r="N578" s="722" t="s">
        <v>2099</v>
      </c>
      <c r="O578" s="721" t="s">
        <v>1845</v>
      </c>
      <c r="P578" s="734" t="s">
        <v>2201</v>
      </c>
      <c r="Q578" s="722" t="s">
        <v>2195</v>
      </c>
    </row>
    <row r="579" spans="1:17">
      <c r="A579" s="721">
        <v>11</v>
      </c>
      <c r="B579" s="721">
        <v>1</v>
      </c>
      <c r="C579" s="722" t="s">
        <v>2206</v>
      </c>
      <c r="D579" s="723" t="s">
        <v>23</v>
      </c>
      <c r="E579" s="721" t="s">
        <v>221</v>
      </c>
      <c r="F579" s="721" t="s">
        <v>219</v>
      </c>
      <c r="G579" s="774">
        <v>24271</v>
      </c>
      <c r="H579" s="724">
        <f t="shared" ref="H579:H642" ca="1" si="9">DATEDIF(G579,TODAY(),"Y")</f>
        <v>53</v>
      </c>
      <c r="I579" s="725" t="s">
        <v>1403</v>
      </c>
      <c r="J579" s="721" t="s">
        <v>256</v>
      </c>
      <c r="K579" s="721" t="s">
        <v>283</v>
      </c>
      <c r="L579" s="813"/>
      <c r="M579" s="813" t="s">
        <v>6426</v>
      </c>
      <c r="N579" s="722" t="s">
        <v>2099</v>
      </c>
      <c r="O579" s="721" t="s">
        <v>222</v>
      </c>
      <c r="P579" s="722" t="s">
        <v>2205</v>
      </c>
      <c r="Q579" s="722" t="s">
        <v>2208</v>
      </c>
    </row>
    <row r="580" spans="1:17">
      <c r="A580" s="721"/>
      <c r="B580" s="721">
        <v>2</v>
      </c>
      <c r="C580" s="722" t="s">
        <v>2210</v>
      </c>
      <c r="D580" s="723" t="s">
        <v>16</v>
      </c>
      <c r="E580" s="721" t="s">
        <v>221</v>
      </c>
      <c r="F580" s="721" t="s">
        <v>219</v>
      </c>
      <c r="G580" s="774">
        <v>24938</v>
      </c>
      <c r="H580" s="724">
        <f t="shared" ca="1" si="9"/>
        <v>52</v>
      </c>
      <c r="I580" s="725" t="s">
        <v>1403</v>
      </c>
      <c r="J580" s="721" t="s">
        <v>256</v>
      </c>
      <c r="K580" s="721" t="s">
        <v>246</v>
      </c>
      <c r="L580" s="813"/>
      <c r="M580" s="813" t="s">
        <v>6426</v>
      </c>
      <c r="N580" s="722" t="s">
        <v>2099</v>
      </c>
      <c r="O580" s="721" t="s">
        <v>245</v>
      </c>
      <c r="P580" s="722" t="s">
        <v>2209</v>
      </c>
      <c r="Q580" s="722" t="s">
        <v>2208</v>
      </c>
    </row>
    <row r="581" spans="1:17">
      <c r="A581" s="721"/>
      <c r="B581" s="721">
        <v>3</v>
      </c>
      <c r="C581" s="722" t="s">
        <v>2214</v>
      </c>
      <c r="D581" s="723" t="s">
        <v>16</v>
      </c>
      <c r="E581" s="721" t="s">
        <v>254</v>
      </c>
      <c r="F581" s="721" t="s">
        <v>219</v>
      </c>
      <c r="G581" s="774">
        <v>34010</v>
      </c>
      <c r="H581" s="724">
        <f t="shared" ca="1" si="9"/>
        <v>27</v>
      </c>
      <c r="I581" s="725" t="s">
        <v>1403</v>
      </c>
      <c r="J581" s="721" t="s">
        <v>344</v>
      </c>
      <c r="K581" s="721" t="s">
        <v>266</v>
      </c>
      <c r="L581" s="813"/>
      <c r="M581" s="813" t="s">
        <v>6426</v>
      </c>
      <c r="N581" s="722" t="s">
        <v>2099</v>
      </c>
      <c r="O581" s="721" t="s">
        <v>255</v>
      </c>
      <c r="P581" s="722" t="s">
        <v>2213</v>
      </c>
      <c r="Q581" s="722" t="s">
        <v>2208</v>
      </c>
    </row>
    <row r="582" spans="1:17">
      <c r="A582" s="721"/>
      <c r="B582" s="721">
        <v>4</v>
      </c>
      <c r="C582" s="722" t="s">
        <v>2216</v>
      </c>
      <c r="D582" s="723" t="s">
        <v>16</v>
      </c>
      <c r="E582" s="721" t="s">
        <v>254</v>
      </c>
      <c r="F582" s="721" t="s">
        <v>230</v>
      </c>
      <c r="G582" s="774">
        <v>39670</v>
      </c>
      <c r="H582" s="724">
        <f t="shared" ca="1" si="9"/>
        <v>11</v>
      </c>
      <c r="I582" s="725" t="s">
        <v>1403</v>
      </c>
      <c r="J582" s="721" t="s">
        <v>369</v>
      </c>
      <c r="K582" s="721" t="s">
        <v>266</v>
      </c>
      <c r="L582" s="813"/>
      <c r="M582" s="813" t="s">
        <v>6426</v>
      </c>
      <c r="N582" s="722" t="s">
        <v>2099</v>
      </c>
      <c r="O582" s="721" t="s">
        <v>1445</v>
      </c>
      <c r="P582" s="734" t="s">
        <v>2215</v>
      </c>
      <c r="Q582" s="722" t="s">
        <v>2208</v>
      </c>
    </row>
    <row r="583" spans="1:17">
      <c r="A583" s="721">
        <v>12</v>
      </c>
      <c r="B583" s="721">
        <v>1</v>
      </c>
      <c r="C583" s="722" t="s">
        <v>2219</v>
      </c>
      <c r="D583" s="723" t="s">
        <v>16</v>
      </c>
      <c r="E583" s="721" t="s">
        <v>221</v>
      </c>
      <c r="F583" s="721" t="s">
        <v>524</v>
      </c>
      <c r="G583" s="774">
        <v>25257</v>
      </c>
      <c r="H583" s="724">
        <f t="shared" ca="1" si="9"/>
        <v>51</v>
      </c>
      <c r="I583" s="725" t="s">
        <v>1403</v>
      </c>
      <c r="J583" s="721" t="s">
        <v>223</v>
      </c>
      <c r="K583" s="721" t="s">
        <v>246</v>
      </c>
      <c r="L583" s="813"/>
      <c r="M583" s="813" t="s">
        <v>6426</v>
      </c>
      <c r="N583" s="722" t="s">
        <v>2099</v>
      </c>
      <c r="O583" s="721" t="s">
        <v>222</v>
      </c>
      <c r="P583" s="722" t="s">
        <v>2218</v>
      </c>
      <c r="Q583" s="722" t="s">
        <v>2220</v>
      </c>
    </row>
    <row r="584" spans="1:17">
      <c r="A584" s="721"/>
      <c r="B584" s="721">
        <v>2</v>
      </c>
      <c r="C584" s="722" t="s">
        <v>2225</v>
      </c>
      <c r="D584" s="723" t="s">
        <v>23</v>
      </c>
      <c r="E584" s="721" t="s">
        <v>254</v>
      </c>
      <c r="F584" s="721" t="s">
        <v>524</v>
      </c>
      <c r="G584" s="774">
        <v>36177</v>
      </c>
      <c r="H584" s="724">
        <f t="shared" ca="1" si="9"/>
        <v>21</v>
      </c>
      <c r="I584" s="725" t="s">
        <v>1403</v>
      </c>
      <c r="J584" s="721" t="s">
        <v>886</v>
      </c>
      <c r="K584" s="721" t="s">
        <v>266</v>
      </c>
      <c r="L584" s="813"/>
      <c r="M584" s="813" t="s">
        <v>6426</v>
      </c>
      <c r="N584" s="722" t="s">
        <v>2099</v>
      </c>
      <c r="O584" s="721" t="s">
        <v>255</v>
      </c>
      <c r="P584" s="722" t="s">
        <v>2224</v>
      </c>
      <c r="Q584" s="722" t="s">
        <v>2220</v>
      </c>
    </row>
    <row r="585" spans="1:17">
      <c r="A585" s="721"/>
      <c r="B585" s="721">
        <v>2</v>
      </c>
      <c r="C585" s="722" t="s">
        <v>2227</v>
      </c>
      <c r="D585" s="723" t="s">
        <v>16</v>
      </c>
      <c r="E585" s="721" t="s">
        <v>254</v>
      </c>
      <c r="F585" s="721" t="s">
        <v>2228</v>
      </c>
      <c r="G585" s="774">
        <v>37046</v>
      </c>
      <c r="H585" s="724">
        <f t="shared" ca="1" si="9"/>
        <v>18</v>
      </c>
      <c r="I585" s="725" t="s">
        <v>1403</v>
      </c>
      <c r="J585" s="721" t="s">
        <v>348</v>
      </c>
      <c r="K585" s="721" t="s">
        <v>266</v>
      </c>
      <c r="L585" s="813"/>
      <c r="M585" s="813" t="s">
        <v>6426</v>
      </c>
      <c r="N585" s="722" t="s">
        <v>2099</v>
      </c>
      <c r="O585" s="721" t="s">
        <v>255</v>
      </c>
      <c r="P585" s="722" t="s">
        <v>2226</v>
      </c>
      <c r="Q585" s="722" t="s">
        <v>2220</v>
      </c>
    </row>
    <row r="586" spans="1:17">
      <c r="A586" s="721">
        <v>13</v>
      </c>
      <c r="B586" s="721">
        <v>1</v>
      </c>
      <c r="C586" s="722" t="s">
        <v>1033</v>
      </c>
      <c r="D586" s="723" t="s">
        <v>23</v>
      </c>
      <c r="E586" s="721" t="s">
        <v>221</v>
      </c>
      <c r="F586" s="721" t="s">
        <v>297</v>
      </c>
      <c r="G586" s="774">
        <v>20651</v>
      </c>
      <c r="H586" s="724">
        <f t="shared" ca="1" si="9"/>
        <v>63</v>
      </c>
      <c r="I586" s="725" t="s">
        <v>4508</v>
      </c>
      <c r="J586" s="721" t="s">
        <v>256</v>
      </c>
      <c r="K586" s="721" t="s">
        <v>283</v>
      </c>
      <c r="L586" s="813"/>
      <c r="M586" s="813" t="s">
        <v>6426</v>
      </c>
      <c r="N586" s="722" t="s">
        <v>2099</v>
      </c>
      <c r="O586" s="721" t="s">
        <v>222</v>
      </c>
      <c r="P586" s="722" t="s">
        <v>2229</v>
      </c>
      <c r="Q586" s="722" t="s">
        <v>2231</v>
      </c>
    </row>
    <row r="587" spans="1:17">
      <c r="A587" s="721"/>
      <c r="B587" s="721">
        <v>2</v>
      </c>
      <c r="C587" s="722" t="s">
        <v>2233</v>
      </c>
      <c r="D587" s="723" t="s">
        <v>16</v>
      </c>
      <c r="E587" s="721" t="s">
        <v>221</v>
      </c>
      <c r="F587" s="721" t="s">
        <v>2234</v>
      </c>
      <c r="G587" s="774">
        <v>21381</v>
      </c>
      <c r="H587" s="724">
        <f t="shared" ca="1" si="9"/>
        <v>61</v>
      </c>
      <c r="I587" s="725" t="s">
        <v>4508</v>
      </c>
      <c r="J587" s="721" t="s">
        <v>256</v>
      </c>
      <c r="K587" s="721" t="s">
        <v>246</v>
      </c>
      <c r="L587" s="813"/>
      <c r="M587" s="813" t="s">
        <v>6426</v>
      </c>
      <c r="N587" s="722" t="s">
        <v>2099</v>
      </c>
      <c r="O587" s="721" t="s">
        <v>245</v>
      </c>
      <c r="P587" s="722" t="s">
        <v>2232</v>
      </c>
      <c r="Q587" s="722" t="s">
        <v>2231</v>
      </c>
    </row>
    <row r="588" spans="1:17">
      <c r="A588" s="721"/>
      <c r="B588" s="721">
        <v>3</v>
      </c>
      <c r="C588" s="722" t="s">
        <v>2238</v>
      </c>
      <c r="D588" s="723" t="s">
        <v>16</v>
      </c>
      <c r="E588" s="721" t="s">
        <v>254</v>
      </c>
      <c r="F588" s="721" t="s">
        <v>288</v>
      </c>
      <c r="G588" s="774">
        <v>34288</v>
      </c>
      <c r="H588" s="724">
        <f t="shared" ca="1" si="9"/>
        <v>26</v>
      </c>
      <c r="I588" s="725" t="s">
        <v>4508</v>
      </c>
      <c r="J588" s="721" t="s">
        <v>223</v>
      </c>
      <c r="K588" s="721" t="s">
        <v>266</v>
      </c>
      <c r="L588" s="813"/>
      <c r="M588" s="813" t="s">
        <v>6426</v>
      </c>
      <c r="N588" s="722" t="s">
        <v>2099</v>
      </c>
      <c r="O588" s="721" t="s">
        <v>255</v>
      </c>
      <c r="P588" s="722" t="s">
        <v>2237</v>
      </c>
      <c r="Q588" s="722" t="s">
        <v>2231</v>
      </c>
    </row>
    <row r="589" spans="1:17">
      <c r="A589" s="721">
        <v>14</v>
      </c>
      <c r="B589" s="721">
        <v>1</v>
      </c>
      <c r="C589" s="722" t="s">
        <v>2240</v>
      </c>
      <c r="D589" s="723" t="s">
        <v>23</v>
      </c>
      <c r="E589" s="721" t="s">
        <v>221</v>
      </c>
      <c r="F589" s="721" t="s">
        <v>22</v>
      </c>
      <c r="G589" s="774">
        <v>21918</v>
      </c>
      <c r="H589" s="724">
        <f t="shared" ca="1" si="9"/>
        <v>60</v>
      </c>
      <c r="I589" s="725" t="s">
        <v>1403</v>
      </c>
      <c r="J589" s="721" t="s">
        <v>256</v>
      </c>
      <c r="K589" s="721" t="s">
        <v>283</v>
      </c>
      <c r="L589" s="813"/>
      <c r="M589" s="813" t="s">
        <v>6426</v>
      </c>
      <c r="N589" s="722" t="s">
        <v>2099</v>
      </c>
      <c r="O589" s="721" t="s">
        <v>222</v>
      </c>
      <c r="P589" s="722" t="s">
        <v>2239</v>
      </c>
      <c r="Q589" s="722" t="s">
        <v>2243</v>
      </c>
    </row>
    <row r="590" spans="1:17">
      <c r="A590" s="721"/>
      <c r="B590" s="721">
        <v>2</v>
      </c>
      <c r="C590" s="722" t="s">
        <v>2245</v>
      </c>
      <c r="D590" s="723" t="s">
        <v>16</v>
      </c>
      <c r="E590" s="721" t="s">
        <v>221</v>
      </c>
      <c r="F590" s="721" t="s">
        <v>524</v>
      </c>
      <c r="G590" s="774">
        <v>25609</v>
      </c>
      <c r="H590" s="724">
        <f t="shared" ca="1" si="9"/>
        <v>50</v>
      </c>
      <c r="I590" s="725" t="s">
        <v>1403</v>
      </c>
      <c r="J590" s="721" t="s">
        <v>223</v>
      </c>
      <c r="K590" s="721" t="s">
        <v>246</v>
      </c>
      <c r="L590" s="813"/>
      <c r="M590" s="813" t="s">
        <v>6426</v>
      </c>
      <c r="N590" s="722" t="s">
        <v>2099</v>
      </c>
      <c r="O590" s="721" t="s">
        <v>245</v>
      </c>
      <c r="P590" s="722" t="s">
        <v>2244</v>
      </c>
      <c r="Q590" s="722" t="s">
        <v>2243</v>
      </c>
    </row>
    <row r="591" spans="1:17">
      <c r="A591" s="721"/>
      <c r="B591" s="721">
        <v>3</v>
      </c>
      <c r="C591" s="722" t="s">
        <v>2251</v>
      </c>
      <c r="D591" s="723" t="s">
        <v>23</v>
      </c>
      <c r="E591" s="721" t="s">
        <v>254</v>
      </c>
      <c r="F591" s="721" t="s">
        <v>230</v>
      </c>
      <c r="G591" s="774">
        <v>36713</v>
      </c>
      <c r="H591" s="724">
        <f t="shared" ca="1" si="9"/>
        <v>19</v>
      </c>
      <c r="I591" s="725" t="s">
        <v>1403</v>
      </c>
      <c r="J591" s="721" t="s">
        <v>886</v>
      </c>
      <c r="K591" s="721" t="s">
        <v>266</v>
      </c>
      <c r="L591" s="813"/>
      <c r="M591" s="813" t="s">
        <v>6426</v>
      </c>
      <c r="N591" s="722" t="s">
        <v>2099</v>
      </c>
      <c r="O591" s="721" t="s">
        <v>255</v>
      </c>
      <c r="P591" s="722" t="s">
        <v>2250</v>
      </c>
      <c r="Q591" s="722" t="s">
        <v>2243</v>
      </c>
    </row>
    <row r="592" spans="1:17">
      <c r="A592" s="721">
        <v>15</v>
      </c>
      <c r="B592" s="721">
        <v>1</v>
      </c>
      <c r="C592" s="722" t="s">
        <v>2253</v>
      </c>
      <c r="D592" s="723" t="s">
        <v>23</v>
      </c>
      <c r="E592" s="721" t="s">
        <v>221</v>
      </c>
      <c r="F592" s="721" t="s">
        <v>2254</v>
      </c>
      <c r="G592" s="774">
        <v>28288</v>
      </c>
      <c r="H592" s="724">
        <f t="shared" ca="1" si="9"/>
        <v>42</v>
      </c>
      <c r="I592" s="725" t="s">
        <v>4508</v>
      </c>
      <c r="J592" s="721" t="s">
        <v>289</v>
      </c>
      <c r="K592" s="721" t="s">
        <v>283</v>
      </c>
      <c r="L592" s="813"/>
      <c r="M592" s="813" t="s">
        <v>6426</v>
      </c>
      <c r="N592" s="722" t="s">
        <v>2099</v>
      </c>
      <c r="O592" s="721" t="s">
        <v>222</v>
      </c>
      <c r="P592" s="722" t="s">
        <v>2252</v>
      </c>
      <c r="Q592" s="722" t="s">
        <v>2257</v>
      </c>
    </row>
    <row r="593" spans="1:17">
      <c r="A593" s="721"/>
      <c r="B593" s="721">
        <v>2</v>
      </c>
      <c r="C593" s="722" t="s">
        <v>2260</v>
      </c>
      <c r="D593" s="723" t="s">
        <v>16</v>
      </c>
      <c r="E593" s="721" t="s">
        <v>221</v>
      </c>
      <c r="F593" s="721" t="s">
        <v>2261</v>
      </c>
      <c r="G593" s="774">
        <v>29838</v>
      </c>
      <c r="H593" s="724">
        <f t="shared" ca="1" si="9"/>
        <v>38</v>
      </c>
      <c r="I593" s="725" t="s">
        <v>4508</v>
      </c>
      <c r="J593" s="721" t="s">
        <v>289</v>
      </c>
      <c r="K593" s="721" t="s">
        <v>246</v>
      </c>
      <c r="L593" s="813"/>
      <c r="M593" s="813" t="s">
        <v>6426</v>
      </c>
      <c r="N593" s="722" t="s">
        <v>2099</v>
      </c>
      <c r="O593" s="721" t="s">
        <v>245</v>
      </c>
      <c r="P593" s="722" t="s">
        <v>2259</v>
      </c>
      <c r="Q593" s="722" t="s">
        <v>2257</v>
      </c>
    </row>
    <row r="594" spans="1:17">
      <c r="A594" s="721"/>
      <c r="B594" s="721">
        <v>3</v>
      </c>
      <c r="C594" s="722" t="s">
        <v>2265</v>
      </c>
      <c r="D594" s="723" t="s">
        <v>16</v>
      </c>
      <c r="E594" s="721" t="s">
        <v>254</v>
      </c>
      <c r="F594" s="721" t="s">
        <v>230</v>
      </c>
      <c r="G594" s="774">
        <v>37940</v>
      </c>
      <c r="H594" s="724">
        <f t="shared" ca="1" si="9"/>
        <v>16</v>
      </c>
      <c r="I594" s="725" t="s">
        <v>4508</v>
      </c>
      <c r="J594" s="721" t="s">
        <v>369</v>
      </c>
      <c r="K594" s="721" t="s">
        <v>266</v>
      </c>
      <c r="L594" s="813"/>
      <c r="M594" s="813" t="s">
        <v>6426</v>
      </c>
      <c r="N594" s="722" t="s">
        <v>2099</v>
      </c>
      <c r="O594" s="721" t="s">
        <v>255</v>
      </c>
      <c r="P594" s="722" t="s">
        <v>2264</v>
      </c>
      <c r="Q594" s="722" t="s">
        <v>2257</v>
      </c>
    </row>
    <row r="595" spans="1:17">
      <c r="A595" s="721"/>
      <c r="B595" s="721">
        <v>4</v>
      </c>
      <c r="C595" s="722" t="s">
        <v>2267</v>
      </c>
      <c r="D595" s="723" t="s">
        <v>16</v>
      </c>
      <c r="E595" s="721" t="s">
        <v>254</v>
      </c>
      <c r="F595" s="721" t="s">
        <v>230</v>
      </c>
      <c r="G595" s="774">
        <v>38696</v>
      </c>
      <c r="H595" s="724">
        <f t="shared" ca="1" si="9"/>
        <v>14</v>
      </c>
      <c r="I595" s="725" t="s">
        <v>4508</v>
      </c>
      <c r="J595" s="721" t="s">
        <v>369</v>
      </c>
      <c r="K595" s="721" t="s">
        <v>266</v>
      </c>
      <c r="L595" s="813"/>
      <c r="M595" s="813" t="s">
        <v>6426</v>
      </c>
      <c r="N595" s="722" t="s">
        <v>2099</v>
      </c>
      <c r="O595" s="721" t="s">
        <v>255</v>
      </c>
      <c r="P595" s="722" t="s">
        <v>2266</v>
      </c>
      <c r="Q595" s="722" t="s">
        <v>2257</v>
      </c>
    </row>
    <row r="596" spans="1:17">
      <c r="A596" s="721"/>
      <c r="B596" s="738">
        <v>5</v>
      </c>
      <c r="C596" s="722" t="s">
        <v>2269</v>
      </c>
      <c r="D596" s="723" t="s">
        <v>23</v>
      </c>
      <c r="E596" s="738" t="s">
        <v>254</v>
      </c>
      <c r="F596" s="738" t="s">
        <v>230</v>
      </c>
      <c r="G596" s="774">
        <v>39738</v>
      </c>
      <c r="H596" s="724">
        <f t="shared" ca="1" si="9"/>
        <v>11</v>
      </c>
      <c r="I596" s="747" t="s">
        <v>4508</v>
      </c>
      <c r="J596" s="738" t="s">
        <v>369</v>
      </c>
      <c r="K596" s="738" t="s">
        <v>266</v>
      </c>
      <c r="L596" s="813"/>
      <c r="M596" s="813" t="s">
        <v>6426</v>
      </c>
      <c r="N596" s="722" t="s">
        <v>2099</v>
      </c>
      <c r="O596" s="738" t="s">
        <v>255</v>
      </c>
      <c r="P596" s="727" t="s">
        <v>2268</v>
      </c>
      <c r="Q596" s="722" t="s">
        <v>2257</v>
      </c>
    </row>
    <row r="597" spans="1:17">
      <c r="A597" s="721"/>
      <c r="B597" s="721">
        <v>6</v>
      </c>
      <c r="C597" s="722" t="s">
        <v>2271</v>
      </c>
      <c r="D597" s="723" t="s">
        <v>23</v>
      </c>
      <c r="E597" s="721" t="s">
        <v>254</v>
      </c>
      <c r="F597" s="721" t="s">
        <v>230</v>
      </c>
      <c r="G597" s="774">
        <v>40828</v>
      </c>
      <c r="H597" s="724">
        <f t="shared" ca="1" si="9"/>
        <v>8</v>
      </c>
      <c r="I597" s="725" t="s">
        <v>4508</v>
      </c>
      <c r="J597" s="721" t="s">
        <v>265</v>
      </c>
      <c r="K597" s="721" t="s">
        <v>270</v>
      </c>
      <c r="L597" s="813"/>
      <c r="M597" s="813" t="s">
        <v>6426</v>
      </c>
      <c r="N597" s="722" t="s">
        <v>2099</v>
      </c>
      <c r="O597" s="721" t="s">
        <v>255</v>
      </c>
      <c r="P597" s="727" t="s">
        <v>2270</v>
      </c>
      <c r="Q597" s="722" t="s">
        <v>2257</v>
      </c>
    </row>
    <row r="598" spans="1:17">
      <c r="A598" s="721">
        <v>16</v>
      </c>
      <c r="B598" s="721">
        <v>1</v>
      </c>
      <c r="C598" s="722" t="s">
        <v>2273</v>
      </c>
      <c r="D598" s="723" t="s">
        <v>23</v>
      </c>
      <c r="E598" s="721" t="s">
        <v>221</v>
      </c>
      <c r="F598" s="721" t="s">
        <v>760</v>
      </c>
      <c r="G598" s="774">
        <v>28686</v>
      </c>
      <c r="H598" s="724">
        <f t="shared" ca="1" si="9"/>
        <v>41</v>
      </c>
      <c r="I598" s="725" t="s">
        <v>1403</v>
      </c>
      <c r="J598" s="721" t="s">
        <v>256</v>
      </c>
      <c r="K598" s="721" t="s">
        <v>674</v>
      </c>
      <c r="L598" s="813"/>
      <c r="M598" s="813" t="s">
        <v>6426</v>
      </c>
      <c r="N598" s="722" t="s">
        <v>2099</v>
      </c>
      <c r="O598" s="721" t="s">
        <v>222</v>
      </c>
      <c r="P598" s="722" t="s">
        <v>2272</v>
      </c>
      <c r="Q598" s="722" t="s">
        <v>2274</v>
      </c>
    </row>
    <row r="599" spans="1:17">
      <c r="A599" s="721"/>
      <c r="B599" s="721">
        <v>2</v>
      </c>
      <c r="C599" s="722" t="s">
        <v>2276</v>
      </c>
      <c r="D599" s="723" t="s">
        <v>16</v>
      </c>
      <c r="E599" s="721" t="s">
        <v>221</v>
      </c>
      <c r="F599" s="721" t="s">
        <v>288</v>
      </c>
      <c r="G599" s="774">
        <v>31174</v>
      </c>
      <c r="H599" s="724">
        <f t="shared" ca="1" si="9"/>
        <v>34</v>
      </c>
      <c r="I599" s="725" t="s">
        <v>1403</v>
      </c>
      <c r="J599" s="721" t="s">
        <v>256</v>
      </c>
      <c r="K599" s="721" t="s">
        <v>246</v>
      </c>
      <c r="L599" s="813"/>
      <c r="M599" s="813" t="s">
        <v>6426</v>
      </c>
      <c r="N599" s="722" t="s">
        <v>2099</v>
      </c>
      <c r="O599" s="721" t="s">
        <v>245</v>
      </c>
      <c r="P599" s="722" t="s">
        <v>2275</v>
      </c>
      <c r="Q599" s="722" t="s">
        <v>2274</v>
      </c>
    </row>
    <row r="600" spans="1:17">
      <c r="A600" s="721"/>
      <c r="B600" s="721">
        <v>3</v>
      </c>
      <c r="C600" s="722" t="s">
        <v>2278</v>
      </c>
      <c r="D600" s="723" t="s">
        <v>23</v>
      </c>
      <c r="E600" s="721" t="s">
        <v>254</v>
      </c>
      <c r="F600" s="721" t="s">
        <v>22</v>
      </c>
      <c r="G600" s="784">
        <v>39518</v>
      </c>
      <c r="H600" s="724">
        <f t="shared" ca="1" si="9"/>
        <v>12</v>
      </c>
      <c r="I600" s="725" t="s">
        <v>1403</v>
      </c>
      <c r="J600" s="721" t="s">
        <v>369</v>
      </c>
      <c r="K600" s="721" t="s">
        <v>266</v>
      </c>
      <c r="L600" s="813"/>
      <c r="M600" s="813" t="s">
        <v>6426</v>
      </c>
      <c r="N600" s="722" t="s">
        <v>2099</v>
      </c>
      <c r="O600" s="721" t="s">
        <v>255</v>
      </c>
      <c r="P600" s="734" t="s">
        <v>2277</v>
      </c>
      <c r="Q600" s="722" t="s">
        <v>2274</v>
      </c>
    </row>
    <row r="601" spans="1:17">
      <c r="A601" s="721"/>
      <c r="B601" s="721">
        <v>4</v>
      </c>
      <c r="C601" s="722" t="s">
        <v>2280</v>
      </c>
      <c r="D601" s="723" t="s">
        <v>16</v>
      </c>
      <c r="E601" s="738" t="s">
        <v>254</v>
      </c>
      <c r="F601" s="738" t="s">
        <v>230</v>
      </c>
      <c r="G601" s="784">
        <v>42149</v>
      </c>
      <c r="H601" s="724">
        <f t="shared" ca="1" si="9"/>
        <v>4</v>
      </c>
      <c r="I601" s="725" t="s">
        <v>1403</v>
      </c>
      <c r="J601" s="738" t="s">
        <v>265</v>
      </c>
      <c r="K601" s="738" t="s">
        <v>270</v>
      </c>
      <c r="L601" s="813"/>
      <c r="M601" s="813" t="s">
        <v>6426</v>
      </c>
      <c r="N601" s="722" t="s">
        <v>2099</v>
      </c>
      <c r="O601" s="738" t="s">
        <v>255</v>
      </c>
      <c r="P601" s="736" t="s">
        <v>2279</v>
      </c>
      <c r="Q601" s="722" t="s">
        <v>2274</v>
      </c>
    </row>
    <row r="602" spans="1:17">
      <c r="A602" s="721">
        <v>17</v>
      </c>
      <c r="B602" s="738">
        <v>1</v>
      </c>
      <c r="C602" s="722" t="s">
        <v>400</v>
      </c>
      <c r="D602" s="723" t="s">
        <v>23</v>
      </c>
      <c r="E602" s="721" t="s">
        <v>221</v>
      </c>
      <c r="F602" s="721" t="s">
        <v>2164</v>
      </c>
      <c r="G602" s="774">
        <v>23662</v>
      </c>
      <c r="H602" s="724">
        <f t="shared" ca="1" si="9"/>
        <v>55</v>
      </c>
      <c r="I602" s="725" t="s">
        <v>1403</v>
      </c>
      <c r="J602" s="721" t="s">
        <v>256</v>
      </c>
      <c r="K602" s="721" t="s">
        <v>283</v>
      </c>
      <c r="L602" s="813"/>
      <c r="M602" s="813" t="s">
        <v>6426</v>
      </c>
      <c r="N602" s="722" t="s">
        <v>2099</v>
      </c>
      <c r="O602" s="721" t="s">
        <v>222</v>
      </c>
      <c r="P602" s="722" t="s">
        <v>2281</v>
      </c>
      <c r="Q602" s="722" t="s">
        <v>2283</v>
      </c>
    </row>
    <row r="603" spans="1:17">
      <c r="A603" s="721"/>
      <c r="B603" s="721">
        <v>2</v>
      </c>
      <c r="C603" s="722" t="s">
        <v>2285</v>
      </c>
      <c r="D603" s="723" t="s">
        <v>16</v>
      </c>
      <c r="E603" s="721" t="s">
        <v>221</v>
      </c>
      <c r="F603" s="721" t="s">
        <v>2164</v>
      </c>
      <c r="G603" s="774">
        <v>25912</v>
      </c>
      <c r="H603" s="724">
        <f t="shared" ca="1" si="9"/>
        <v>49</v>
      </c>
      <c r="I603" s="725" t="s">
        <v>1403</v>
      </c>
      <c r="J603" s="721" t="s">
        <v>256</v>
      </c>
      <c r="K603" s="721" t="s">
        <v>246</v>
      </c>
      <c r="L603" s="813"/>
      <c r="M603" s="813" t="s">
        <v>6426</v>
      </c>
      <c r="N603" s="722" t="s">
        <v>2099</v>
      </c>
      <c r="O603" s="721" t="s">
        <v>245</v>
      </c>
      <c r="P603" s="722" t="s">
        <v>2284</v>
      </c>
      <c r="Q603" s="722" t="s">
        <v>2283</v>
      </c>
    </row>
    <row r="604" spans="1:17">
      <c r="A604" s="721">
        <v>18</v>
      </c>
      <c r="B604" s="721">
        <v>1</v>
      </c>
      <c r="C604" s="722" t="s">
        <v>2291</v>
      </c>
      <c r="D604" s="723" t="s">
        <v>23</v>
      </c>
      <c r="E604" s="721" t="s">
        <v>221</v>
      </c>
      <c r="F604" s="721" t="s">
        <v>2292</v>
      </c>
      <c r="G604" s="774">
        <v>21738</v>
      </c>
      <c r="H604" s="724">
        <f t="shared" ca="1" si="9"/>
        <v>60</v>
      </c>
      <c r="I604" s="725" t="s">
        <v>1403</v>
      </c>
      <c r="J604" s="721" t="s">
        <v>256</v>
      </c>
      <c r="K604" s="721" t="s">
        <v>674</v>
      </c>
      <c r="L604" s="813"/>
      <c r="M604" s="813" t="s">
        <v>6426</v>
      </c>
      <c r="N604" s="722" t="s">
        <v>2099</v>
      </c>
      <c r="O604" s="721" t="s">
        <v>222</v>
      </c>
      <c r="P604" s="722" t="s">
        <v>2290</v>
      </c>
      <c r="Q604" s="722" t="s">
        <v>2294</v>
      </c>
    </row>
    <row r="605" spans="1:17">
      <c r="A605" s="721"/>
      <c r="B605" s="721">
        <v>2</v>
      </c>
      <c r="C605" s="722" t="s">
        <v>2296</v>
      </c>
      <c r="D605" s="723" t="s">
        <v>16</v>
      </c>
      <c r="E605" s="721" t="s">
        <v>221</v>
      </c>
      <c r="F605" s="721" t="s">
        <v>22</v>
      </c>
      <c r="G605" s="774">
        <v>24691</v>
      </c>
      <c r="H605" s="724">
        <f t="shared" ca="1" si="9"/>
        <v>52</v>
      </c>
      <c r="I605" s="725" t="s">
        <v>1403</v>
      </c>
      <c r="J605" s="721" t="s">
        <v>256</v>
      </c>
      <c r="K605" s="721" t="s">
        <v>246</v>
      </c>
      <c r="L605" s="813"/>
      <c r="M605" s="813" t="s">
        <v>6426</v>
      </c>
      <c r="N605" s="722" t="s">
        <v>2099</v>
      </c>
      <c r="O605" s="721" t="s">
        <v>245</v>
      </c>
      <c r="P605" s="722" t="s">
        <v>2295</v>
      </c>
      <c r="Q605" s="722" t="s">
        <v>2294</v>
      </c>
    </row>
    <row r="606" spans="1:17">
      <c r="A606" s="721">
        <v>19</v>
      </c>
      <c r="B606" s="721">
        <v>1</v>
      </c>
      <c r="C606" s="722" t="s">
        <v>2304</v>
      </c>
      <c r="D606" s="723" t="s">
        <v>23</v>
      </c>
      <c r="E606" s="721" t="s">
        <v>221</v>
      </c>
      <c r="F606" s="721" t="s">
        <v>219</v>
      </c>
      <c r="G606" s="774">
        <v>22960</v>
      </c>
      <c r="H606" s="724">
        <f t="shared" ca="1" si="9"/>
        <v>57</v>
      </c>
      <c r="I606" s="725" t="s">
        <v>1403</v>
      </c>
      <c r="J606" s="721" t="s">
        <v>256</v>
      </c>
      <c r="K606" s="721" t="s">
        <v>283</v>
      </c>
      <c r="L606" s="813"/>
      <c r="M606" s="813" t="s">
        <v>6426</v>
      </c>
      <c r="N606" s="722" t="s">
        <v>2099</v>
      </c>
      <c r="O606" s="721" t="s">
        <v>222</v>
      </c>
      <c r="P606" s="722" t="s">
        <v>2303</v>
      </c>
      <c r="Q606" s="722" t="s">
        <v>2307</v>
      </c>
    </row>
    <row r="607" spans="1:17">
      <c r="A607" s="721"/>
      <c r="B607" s="721">
        <v>2</v>
      </c>
      <c r="C607" s="722" t="s">
        <v>2310</v>
      </c>
      <c r="D607" s="723" t="s">
        <v>16</v>
      </c>
      <c r="E607" s="721" t="s">
        <v>221</v>
      </c>
      <c r="F607" s="721" t="s">
        <v>219</v>
      </c>
      <c r="G607" s="774">
        <v>25287</v>
      </c>
      <c r="H607" s="724">
        <f t="shared" ca="1" si="9"/>
        <v>51</v>
      </c>
      <c r="I607" s="725" t="s">
        <v>1403</v>
      </c>
      <c r="J607" s="721" t="s">
        <v>256</v>
      </c>
      <c r="K607" s="721" t="s">
        <v>246</v>
      </c>
      <c r="L607" s="813"/>
      <c r="M607" s="813" t="s">
        <v>6426</v>
      </c>
      <c r="N607" s="722" t="s">
        <v>2099</v>
      </c>
      <c r="O607" s="721" t="s">
        <v>245</v>
      </c>
      <c r="P607" s="734" t="s">
        <v>2309</v>
      </c>
      <c r="Q607" s="722" t="s">
        <v>2307</v>
      </c>
    </row>
    <row r="608" spans="1:17">
      <c r="A608" s="721">
        <v>20</v>
      </c>
      <c r="B608" s="721">
        <v>1</v>
      </c>
      <c r="C608" s="722" t="s">
        <v>111</v>
      </c>
      <c r="D608" s="723" t="s">
        <v>23</v>
      </c>
      <c r="E608" s="721" t="s">
        <v>221</v>
      </c>
      <c r="F608" s="721" t="s">
        <v>337</v>
      </c>
      <c r="G608" s="774">
        <v>27278</v>
      </c>
      <c r="H608" s="724">
        <f t="shared" ca="1" si="9"/>
        <v>45</v>
      </c>
      <c r="I608" s="725" t="s">
        <v>1403</v>
      </c>
      <c r="J608" s="721" t="s">
        <v>289</v>
      </c>
      <c r="K608" s="721" t="s">
        <v>283</v>
      </c>
      <c r="L608" s="813"/>
      <c r="M608" s="813" t="s">
        <v>6426</v>
      </c>
      <c r="N608" s="722" t="s">
        <v>2099</v>
      </c>
      <c r="O608" s="721" t="s">
        <v>222</v>
      </c>
      <c r="P608" s="722" t="s">
        <v>2315</v>
      </c>
      <c r="Q608" s="722" t="s">
        <v>2318</v>
      </c>
    </row>
    <row r="609" spans="1:17">
      <c r="A609" s="721"/>
      <c r="B609" s="721">
        <v>2</v>
      </c>
      <c r="C609" s="722" t="s">
        <v>2320</v>
      </c>
      <c r="D609" s="723" t="s">
        <v>16</v>
      </c>
      <c r="E609" s="721" t="s">
        <v>221</v>
      </c>
      <c r="F609" s="721" t="s">
        <v>583</v>
      </c>
      <c r="G609" s="774">
        <v>30916</v>
      </c>
      <c r="H609" s="724">
        <f t="shared" ca="1" si="9"/>
        <v>35</v>
      </c>
      <c r="I609" s="725" t="s">
        <v>1403</v>
      </c>
      <c r="J609" s="721" t="s">
        <v>289</v>
      </c>
      <c r="K609" s="721" t="s">
        <v>246</v>
      </c>
      <c r="L609" s="813"/>
      <c r="M609" s="813" t="s">
        <v>6426</v>
      </c>
      <c r="N609" s="722" t="s">
        <v>2099</v>
      </c>
      <c r="O609" s="721" t="s">
        <v>245</v>
      </c>
      <c r="P609" s="722" t="s">
        <v>2319</v>
      </c>
      <c r="Q609" s="759" t="s">
        <v>2318</v>
      </c>
    </row>
    <row r="610" spans="1:17">
      <c r="A610" s="721"/>
      <c r="B610" s="721">
        <v>3</v>
      </c>
      <c r="C610" s="722" t="s">
        <v>2324</v>
      </c>
      <c r="D610" s="723" t="s">
        <v>16</v>
      </c>
      <c r="E610" s="721" t="s">
        <v>254</v>
      </c>
      <c r="F610" s="721" t="s">
        <v>230</v>
      </c>
      <c r="G610" s="774">
        <v>38059</v>
      </c>
      <c r="H610" s="724">
        <f t="shared" ca="1" si="9"/>
        <v>16</v>
      </c>
      <c r="I610" s="725" t="s">
        <v>1403</v>
      </c>
      <c r="J610" s="721" t="s">
        <v>2325</v>
      </c>
      <c r="K610" s="721" t="s">
        <v>266</v>
      </c>
      <c r="L610" s="813"/>
      <c r="M610" s="813" t="s">
        <v>6426</v>
      </c>
      <c r="N610" s="722" t="s">
        <v>2099</v>
      </c>
      <c r="O610" s="721" t="s">
        <v>255</v>
      </c>
      <c r="P610" s="722" t="s">
        <v>2323</v>
      </c>
      <c r="Q610" s="722" t="s">
        <v>2318</v>
      </c>
    </row>
    <row r="611" spans="1:17">
      <c r="A611" s="721"/>
      <c r="B611" s="721">
        <v>4</v>
      </c>
      <c r="C611" s="722" t="s">
        <v>2327</v>
      </c>
      <c r="D611" s="723" t="s">
        <v>16</v>
      </c>
      <c r="E611" s="721" t="s">
        <v>254</v>
      </c>
      <c r="F611" s="721" t="s">
        <v>230</v>
      </c>
      <c r="G611" s="774">
        <v>40341</v>
      </c>
      <c r="H611" s="724">
        <f t="shared" ca="1" si="9"/>
        <v>9</v>
      </c>
      <c r="I611" s="725" t="s">
        <v>1403</v>
      </c>
      <c r="J611" s="721" t="s">
        <v>265</v>
      </c>
      <c r="K611" s="721" t="s">
        <v>270</v>
      </c>
      <c r="L611" s="813"/>
      <c r="M611" s="813" t="s">
        <v>6426</v>
      </c>
      <c r="N611" s="722" t="s">
        <v>2099</v>
      </c>
      <c r="O611" s="721" t="s">
        <v>255</v>
      </c>
      <c r="P611" s="727" t="s">
        <v>2326</v>
      </c>
      <c r="Q611" s="759" t="s">
        <v>2318</v>
      </c>
    </row>
    <row r="612" spans="1:17">
      <c r="A612" s="721">
        <v>21</v>
      </c>
      <c r="B612" s="721">
        <v>1</v>
      </c>
      <c r="C612" s="722" t="s">
        <v>2329</v>
      </c>
      <c r="D612" s="723" t="s">
        <v>23</v>
      </c>
      <c r="E612" s="721" t="s">
        <v>221</v>
      </c>
      <c r="F612" s="721" t="s">
        <v>376</v>
      </c>
      <c r="G612" s="774">
        <v>26285</v>
      </c>
      <c r="H612" s="724">
        <f t="shared" ca="1" si="9"/>
        <v>48</v>
      </c>
      <c r="I612" s="725" t="s">
        <v>4508</v>
      </c>
      <c r="J612" s="721" t="s">
        <v>223</v>
      </c>
      <c r="K612" s="721" t="s">
        <v>2330</v>
      </c>
      <c r="L612" s="813"/>
      <c r="M612" s="813" t="s">
        <v>6426</v>
      </c>
      <c r="N612" s="722" t="s">
        <v>2099</v>
      </c>
      <c r="O612" s="721" t="s">
        <v>222</v>
      </c>
      <c r="P612" s="722" t="s">
        <v>2328</v>
      </c>
      <c r="Q612" s="722" t="s">
        <v>2333</v>
      </c>
    </row>
    <row r="613" spans="1:17">
      <c r="A613" s="721"/>
      <c r="B613" s="721">
        <v>2</v>
      </c>
      <c r="C613" s="722" t="s">
        <v>2335</v>
      </c>
      <c r="D613" s="723" t="s">
        <v>16</v>
      </c>
      <c r="E613" s="721" t="s">
        <v>221</v>
      </c>
      <c r="F613" s="721" t="s">
        <v>376</v>
      </c>
      <c r="G613" s="774">
        <v>26825</v>
      </c>
      <c r="H613" s="724">
        <f t="shared" ca="1" si="9"/>
        <v>46</v>
      </c>
      <c r="I613" s="725" t="s">
        <v>4508</v>
      </c>
      <c r="J613" s="721" t="s">
        <v>223</v>
      </c>
      <c r="K613" s="721" t="s">
        <v>246</v>
      </c>
      <c r="L613" s="813"/>
      <c r="M613" s="813" t="s">
        <v>6426</v>
      </c>
      <c r="N613" s="722" t="s">
        <v>2099</v>
      </c>
      <c r="O613" s="721" t="s">
        <v>245</v>
      </c>
      <c r="P613" s="722" t="s">
        <v>2334</v>
      </c>
      <c r="Q613" s="722" t="s">
        <v>2333</v>
      </c>
    </row>
    <row r="614" spans="1:17">
      <c r="A614" s="721"/>
      <c r="B614" s="721">
        <v>3</v>
      </c>
      <c r="C614" s="722" t="s">
        <v>2339</v>
      </c>
      <c r="D614" s="723" t="s">
        <v>16</v>
      </c>
      <c r="E614" s="721" t="s">
        <v>254</v>
      </c>
      <c r="F614" s="721" t="s">
        <v>230</v>
      </c>
      <c r="G614" s="774">
        <v>36731</v>
      </c>
      <c r="H614" s="724">
        <f t="shared" ca="1" si="9"/>
        <v>19</v>
      </c>
      <c r="I614" s="725" t="s">
        <v>4508</v>
      </c>
      <c r="J614" s="721" t="s">
        <v>348</v>
      </c>
      <c r="K614" s="721" t="s">
        <v>266</v>
      </c>
      <c r="L614" s="813"/>
      <c r="M614" s="813" t="s">
        <v>6426</v>
      </c>
      <c r="N614" s="722" t="s">
        <v>2099</v>
      </c>
      <c r="O614" s="721" t="s">
        <v>255</v>
      </c>
      <c r="P614" s="722" t="s">
        <v>2338</v>
      </c>
      <c r="Q614" s="722" t="s">
        <v>2333</v>
      </c>
    </row>
    <row r="615" spans="1:17">
      <c r="A615" s="721"/>
      <c r="B615" s="721">
        <v>4</v>
      </c>
      <c r="C615" s="722" t="s">
        <v>2341</v>
      </c>
      <c r="D615" s="723" t="s">
        <v>16</v>
      </c>
      <c r="E615" s="721" t="s">
        <v>254</v>
      </c>
      <c r="F615" s="721" t="s">
        <v>230</v>
      </c>
      <c r="G615" s="774">
        <v>38313</v>
      </c>
      <c r="H615" s="724">
        <f t="shared" ca="1" si="9"/>
        <v>15</v>
      </c>
      <c r="I615" s="725" t="s">
        <v>4508</v>
      </c>
      <c r="J615" s="721" t="s">
        <v>369</v>
      </c>
      <c r="K615" s="721" t="s">
        <v>266</v>
      </c>
      <c r="L615" s="813"/>
      <c r="M615" s="813" t="s">
        <v>6426</v>
      </c>
      <c r="N615" s="722" t="s">
        <v>2099</v>
      </c>
      <c r="O615" s="721" t="s">
        <v>255</v>
      </c>
      <c r="P615" s="727" t="s">
        <v>2340</v>
      </c>
      <c r="Q615" s="722" t="s">
        <v>2333</v>
      </c>
    </row>
    <row r="616" spans="1:17">
      <c r="A616" s="721"/>
      <c r="B616" s="721">
        <v>5</v>
      </c>
      <c r="C616" s="722" t="s">
        <v>2343</v>
      </c>
      <c r="D616" s="723" t="s">
        <v>23</v>
      </c>
      <c r="E616" s="721" t="s">
        <v>254</v>
      </c>
      <c r="F616" s="721" t="s">
        <v>230</v>
      </c>
      <c r="G616" s="774">
        <v>38912</v>
      </c>
      <c r="H616" s="724">
        <f t="shared" ca="1" si="9"/>
        <v>13</v>
      </c>
      <c r="I616" s="725" t="s">
        <v>4508</v>
      </c>
      <c r="J616" s="721" t="s">
        <v>369</v>
      </c>
      <c r="K616" s="721" t="s">
        <v>266</v>
      </c>
      <c r="L616" s="813"/>
      <c r="M616" s="813" t="s">
        <v>6426</v>
      </c>
      <c r="N616" s="722" t="s">
        <v>2099</v>
      </c>
      <c r="O616" s="721" t="s">
        <v>255</v>
      </c>
      <c r="P616" s="727" t="s">
        <v>2342</v>
      </c>
      <c r="Q616" s="722" t="s">
        <v>2333</v>
      </c>
    </row>
    <row r="617" spans="1:17">
      <c r="A617" s="721"/>
      <c r="B617" s="721">
        <v>6</v>
      </c>
      <c r="C617" s="722" t="s">
        <v>2345</v>
      </c>
      <c r="D617" s="723" t="s">
        <v>23</v>
      </c>
      <c r="E617" s="721" t="s">
        <v>254</v>
      </c>
      <c r="F617" s="721" t="s">
        <v>230</v>
      </c>
      <c r="G617" s="774">
        <v>40302</v>
      </c>
      <c r="H617" s="724">
        <f t="shared" ca="1" si="9"/>
        <v>9</v>
      </c>
      <c r="I617" s="725" t="s">
        <v>4508</v>
      </c>
      <c r="J617" s="721" t="s">
        <v>265</v>
      </c>
      <c r="K617" s="721" t="s">
        <v>270</v>
      </c>
      <c r="L617" s="813"/>
      <c r="M617" s="813" t="s">
        <v>6426</v>
      </c>
      <c r="N617" s="722" t="s">
        <v>2099</v>
      </c>
      <c r="O617" s="721" t="s">
        <v>255</v>
      </c>
      <c r="P617" s="727" t="s">
        <v>2344</v>
      </c>
      <c r="Q617" s="722" t="s">
        <v>2333</v>
      </c>
    </row>
    <row r="618" spans="1:17">
      <c r="A618" s="721">
        <v>22</v>
      </c>
      <c r="B618" s="721">
        <v>1</v>
      </c>
      <c r="C618" s="722" t="s">
        <v>2347</v>
      </c>
      <c r="D618" s="723" t="s">
        <v>23</v>
      </c>
      <c r="E618" s="721" t="s">
        <v>221</v>
      </c>
      <c r="F618" s="721" t="s">
        <v>288</v>
      </c>
      <c r="G618" s="774">
        <v>29469</v>
      </c>
      <c r="H618" s="724">
        <f t="shared" ca="1" si="9"/>
        <v>39</v>
      </c>
      <c r="I618" s="725" t="s">
        <v>1403</v>
      </c>
      <c r="J618" s="721" t="s">
        <v>289</v>
      </c>
      <c r="K618" s="721" t="s">
        <v>283</v>
      </c>
      <c r="L618" s="813"/>
      <c r="M618" s="813" t="s">
        <v>6426</v>
      </c>
      <c r="N618" s="722" t="s">
        <v>2099</v>
      </c>
      <c r="O618" s="721" t="s">
        <v>222</v>
      </c>
      <c r="P618" s="734" t="s">
        <v>2346</v>
      </c>
      <c r="Q618" s="734" t="s">
        <v>2350</v>
      </c>
    </row>
    <row r="619" spans="1:17">
      <c r="A619" s="721"/>
      <c r="B619" s="721">
        <v>2</v>
      </c>
      <c r="C619" s="722" t="s">
        <v>2352</v>
      </c>
      <c r="D619" s="723" t="s">
        <v>16</v>
      </c>
      <c r="E619" s="721" t="s">
        <v>221</v>
      </c>
      <c r="F619" s="721" t="s">
        <v>2164</v>
      </c>
      <c r="G619" s="774">
        <v>32821</v>
      </c>
      <c r="H619" s="724">
        <f t="shared" ca="1" si="9"/>
        <v>30</v>
      </c>
      <c r="I619" s="725" t="s">
        <v>1403</v>
      </c>
      <c r="J619" s="721" t="s">
        <v>223</v>
      </c>
      <c r="K619" s="721" t="s">
        <v>246</v>
      </c>
      <c r="L619" s="813"/>
      <c r="M619" s="813" t="s">
        <v>6426</v>
      </c>
      <c r="N619" s="722" t="s">
        <v>2099</v>
      </c>
      <c r="O619" s="721" t="s">
        <v>245</v>
      </c>
      <c r="P619" s="734" t="s">
        <v>2351</v>
      </c>
      <c r="Q619" s="734" t="s">
        <v>2350</v>
      </c>
    </row>
    <row r="620" spans="1:17">
      <c r="A620" s="721"/>
      <c r="B620" s="721">
        <v>3</v>
      </c>
      <c r="C620" s="722" t="s">
        <v>2355</v>
      </c>
      <c r="D620" s="723" t="s">
        <v>23</v>
      </c>
      <c r="E620" s="721" t="s">
        <v>254</v>
      </c>
      <c r="F620" s="721" t="s">
        <v>230</v>
      </c>
      <c r="G620" s="774">
        <v>39676</v>
      </c>
      <c r="H620" s="724">
        <f t="shared" ca="1" si="9"/>
        <v>11</v>
      </c>
      <c r="I620" s="725" t="s">
        <v>1403</v>
      </c>
      <c r="J620" s="721" t="s">
        <v>369</v>
      </c>
      <c r="K620" s="721" t="s">
        <v>266</v>
      </c>
      <c r="L620" s="813"/>
      <c r="M620" s="813" t="s">
        <v>6426</v>
      </c>
      <c r="N620" s="722" t="s">
        <v>2099</v>
      </c>
      <c r="O620" s="721" t="s">
        <v>255</v>
      </c>
      <c r="P620" s="734" t="s">
        <v>2354</v>
      </c>
      <c r="Q620" s="734" t="s">
        <v>2350</v>
      </c>
    </row>
    <row r="621" spans="1:17">
      <c r="A621" s="721"/>
      <c r="B621" s="721">
        <v>4</v>
      </c>
      <c r="C621" s="722" t="s">
        <v>2357</v>
      </c>
      <c r="D621" s="723" t="s">
        <v>23</v>
      </c>
      <c r="E621" s="721" t="s">
        <v>254</v>
      </c>
      <c r="F621" s="721" t="s">
        <v>230</v>
      </c>
      <c r="G621" s="774">
        <v>42054</v>
      </c>
      <c r="H621" s="724">
        <f t="shared" ca="1" si="9"/>
        <v>5</v>
      </c>
      <c r="I621" s="725" t="s">
        <v>1403</v>
      </c>
      <c r="J621" s="721" t="s">
        <v>265</v>
      </c>
      <c r="K621" s="721" t="s">
        <v>270</v>
      </c>
      <c r="L621" s="813"/>
      <c r="M621" s="813" t="s">
        <v>6426</v>
      </c>
      <c r="N621" s="722" t="s">
        <v>2099</v>
      </c>
      <c r="O621" s="721" t="s">
        <v>255</v>
      </c>
      <c r="P621" s="736" t="s">
        <v>2356</v>
      </c>
      <c r="Q621" s="734" t="s">
        <v>2350</v>
      </c>
    </row>
    <row r="622" spans="1:17">
      <c r="A622" s="721">
        <v>23</v>
      </c>
      <c r="B622" s="721">
        <v>1</v>
      </c>
      <c r="C622" s="722" t="s">
        <v>2359</v>
      </c>
      <c r="D622" s="723" t="s">
        <v>23</v>
      </c>
      <c r="E622" s="721" t="s">
        <v>221</v>
      </c>
      <c r="F622" s="721" t="s">
        <v>219</v>
      </c>
      <c r="G622" s="774">
        <v>31181</v>
      </c>
      <c r="H622" s="724">
        <f t="shared" ca="1" si="9"/>
        <v>34</v>
      </c>
      <c r="I622" s="725" t="s">
        <v>1403</v>
      </c>
      <c r="J622" s="721" t="s">
        <v>256</v>
      </c>
      <c r="K622" s="721" t="s">
        <v>674</v>
      </c>
      <c r="L622" s="813"/>
      <c r="M622" s="813" t="s">
        <v>6426</v>
      </c>
      <c r="N622" s="722" t="s">
        <v>2099</v>
      </c>
      <c r="O622" s="721" t="s">
        <v>222</v>
      </c>
      <c r="P622" s="722" t="s">
        <v>2358</v>
      </c>
      <c r="Q622" s="722" t="s">
        <v>2307</v>
      </c>
    </row>
    <row r="623" spans="1:17">
      <c r="A623" s="721"/>
      <c r="B623" s="721">
        <v>2</v>
      </c>
      <c r="C623" s="722" t="s">
        <v>2362</v>
      </c>
      <c r="D623" s="723" t="s">
        <v>16</v>
      </c>
      <c r="E623" s="721" t="s">
        <v>221</v>
      </c>
      <c r="F623" s="721" t="s">
        <v>2363</v>
      </c>
      <c r="G623" s="774">
        <v>32670</v>
      </c>
      <c r="H623" s="724">
        <f t="shared" ca="1" si="9"/>
        <v>30</v>
      </c>
      <c r="I623" s="725" t="s">
        <v>1403</v>
      </c>
      <c r="J623" s="721" t="s">
        <v>289</v>
      </c>
      <c r="K623" s="721" t="s">
        <v>246</v>
      </c>
      <c r="L623" s="813"/>
      <c r="M623" s="813" t="s">
        <v>6426</v>
      </c>
      <c r="N623" s="722" t="s">
        <v>2099</v>
      </c>
      <c r="O623" s="721" t="s">
        <v>245</v>
      </c>
      <c r="P623" s="722" t="s">
        <v>2361</v>
      </c>
      <c r="Q623" s="722" t="s">
        <v>2307</v>
      </c>
    </row>
    <row r="624" spans="1:17">
      <c r="A624" s="721"/>
      <c r="B624" s="721">
        <v>3</v>
      </c>
      <c r="C624" s="722" t="s">
        <v>2367</v>
      </c>
      <c r="D624" s="723" t="s">
        <v>16</v>
      </c>
      <c r="E624" s="721" t="s">
        <v>254</v>
      </c>
      <c r="F624" s="721" t="s">
        <v>22</v>
      </c>
      <c r="G624" s="774">
        <v>39539</v>
      </c>
      <c r="H624" s="724">
        <f t="shared" ca="1" si="9"/>
        <v>12</v>
      </c>
      <c r="I624" s="725" t="s">
        <v>1403</v>
      </c>
      <c r="J624" s="721" t="s">
        <v>369</v>
      </c>
      <c r="K624" s="721" t="s">
        <v>266</v>
      </c>
      <c r="L624" s="813"/>
      <c r="M624" s="813" t="s">
        <v>6426</v>
      </c>
      <c r="N624" s="722" t="s">
        <v>2099</v>
      </c>
      <c r="O624" s="721" t="s">
        <v>255</v>
      </c>
      <c r="P624" s="727" t="s">
        <v>2366</v>
      </c>
      <c r="Q624" s="722" t="s">
        <v>2307</v>
      </c>
    </row>
    <row r="625" spans="1:18">
      <c r="A625" s="721"/>
      <c r="B625" s="721">
        <v>4</v>
      </c>
      <c r="C625" s="722"/>
      <c r="D625" s="723" t="s">
        <v>16</v>
      </c>
      <c r="E625" s="721" t="s">
        <v>254</v>
      </c>
      <c r="F625" s="721"/>
      <c r="G625" s="774"/>
      <c r="H625" s="724">
        <f t="shared" ca="1" si="9"/>
        <v>120</v>
      </c>
      <c r="I625" s="725" t="s">
        <v>1403</v>
      </c>
      <c r="J625" s="721" t="s">
        <v>265</v>
      </c>
      <c r="K625" s="721" t="s">
        <v>270</v>
      </c>
      <c r="L625" s="813"/>
      <c r="M625" s="813" t="s">
        <v>6426</v>
      </c>
      <c r="N625" s="722" t="s">
        <v>2099</v>
      </c>
      <c r="O625" s="721" t="s">
        <v>255</v>
      </c>
      <c r="P625" s="727"/>
      <c r="Q625" s="722"/>
    </row>
    <row r="626" spans="1:18">
      <c r="A626" s="721">
        <v>24</v>
      </c>
      <c r="B626" s="721">
        <v>1</v>
      </c>
      <c r="C626" s="722" t="s">
        <v>2370</v>
      </c>
      <c r="D626" s="723" t="s">
        <v>23</v>
      </c>
      <c r="E626" s="721" t="s">
        <v>221</v>
      </c>
      <c r="F626" s="721" t="s">
        <v>583</v>
      </c>
      <c r="G626" s="774">
        <v>26048</v>
      </c>
      <c r="H626" s="724">
        <f t="shared" ca="1" si="9"/>
        <v>48</v>
      </c>
      <c r="I626" s="725" t="s">
        <v>1403</v>
      </c>
      <c r="J626" s="721" t="s">
        <v>223</v>
      </c>
      <c r="K626" s="721" t="s">
        <v>674</v>
      </c>
      <c r="L626" s="813"/>
      <c r="M626" s="813" t="s">
        <v>6426</v>
      </c>
      <c r="N626" s="722" t="s">
        <v>2099</v>
      </c>
      <c r="O626" s="721" t="s">
        <v>222</v>
      </c>
      <c r="P626" s="722" t="s">
        <v>2369</v>
      </c>
      <c r="Q626" s="722" t="s">
        <v>2372</v>
      </c>
    </row>
    <row r="627" spans="1:18">
      <c r="A627" s="721"/>
      <c r="B627" s="721">
        <v>2</v>
      </c>
      <c r="C627" s="722" t="s">
        <v>2374</v>
      </c>
      <c r="D627" s="723" t="s">
        <v>16</v>
      </c>
      <c r="E627" s="721" t="s">
        <v>221</v>
      </c>
      <c r="F627" s="721" t="s">
        <v>524</v>
      </c>
      <c r="G627" s="774">
        <v>28440</v>
      </c>
      <c r="H627" s="724">
        <f t="shared" ca="1" si="9"/>
        <v>42</v>
      </c>
      <c r="I627" s="725" t="s">
        <v>1403</v>
      </c>
      <c r="J627" s="721" t="s">
        <v>223</v>
      </c>
      <c r="K627" s="721" t="s">
        <v>246</v>
      </c>
      <c r="L627" s="813"/>
      <c r="M627" s="813" t="s">
        <v>6426</v>
      </c>
      <c r="N627" s="722" t="s">
        <v>2099</v>
      </c>
      <c r="O627" s="721" t="s">
        <v>245</v>
      </c>
      <c r="P627" s="722" t="s">
        <v>2373</v>
      </c>
      <c r="Q627" s="722" t="s">
        <v>2372</v>
      </c>
    </row>
    <row r="628" spans="1:18">
      <c r="A628" s="721"/>
      <c r="B628" s="721">
        <v>3</v>
      </c>
      <c r="C628" s="722" t="s">
        <v>2379</v>
      </c>
      <c r="D628" s="723" t="s">
        <v>23</v>
      </c>
      <c r="E628" s="721" t="s">
        <v>254</v>
      </c>
      <c r="F628" s="721" t="s">
        <v>230</v>
      </c>
      <c r="G628" s="774">
        <v>37446</v>
      </c>
      <c r="H628" s="724">
        <f t="shared" ca="1" si="9"/>
        <v>17</v>
      </c>
      <c r="I628" s="725" t="s">
        <v>1403</v>
      </c>
      <c r="J628" s="721" t="s">
        <v>2325</v>
      </c>
      <c r="K628" s="721" t="s">
        <v>266</v>
      </c>
      <c r="L628" s="813"/>
      <c r="M628" s="813" t="s">
        <v>6426</v>
      </c>
      <c r="N628" s="722" t="s">
        <v>2099</v>
      </c>
      <c r="O628" s="721" t="s">
        <v>255</v>
      </c>
      <c r="P628" s="722" t="s">
        <v>2378</v>
      </c>
      <c r="Q628" s="722" t="s">
        <v>2372</v>
      </c>
    </row>
    <row r="629" spans="1:18">
      <c r="A629" s="721"/>
      <c r="B629" s="721">
        <v>4</v>
      </c>
      <c r="C629" s="722" t="s">
        <v>2381</v>
      </c>
      <c r="D629" s="723" t="s">
        <v>16</v>
      </c>
      <c r="E629" s="721" t="s">
        <v>254</v>
      </c>
      <c r="F629" s="721" t="s">
        <v>230</v>
      </c>
      <c r="G629" s="774">
        <v>39837</v>
      </c>
      <c r="H629" s="724">
        <f t="shared" ca="1" si="9"/>
        <v>11</v>
      </c>
      <c r="I629" s="725" t="s">
        <v>1403</v>
      </c>
      <c r="J629" s="721" t="s">
        <v>2003</v>
      </c>
      <c r="K629" s="721" t="s">
        <v>266</v>
      </c>
      <c r="L629" s="813"/>
      <c r="M629" s="813" t="s">
        <v>6426</v>
      </c>
      <c r="N629" s="722" t="s">
        <v>2099</v>
      </c>
      <c r="O629" s="721" t="s">
        <v>255</v>
      </c>
      <c r="P629" s="734" t="s">
        <v>2380</v>
      </c>
      <c r="Q629" s="722" t="s">
        <v>2372</v>
      </c>
    </row>
    <row r="630" spans="1:18">
      <c r="A630" s="721">
        <v>25</v>
      </c>
      <c r="B630" s="721">
        <v>1</v>
      </c>
      <c r="C630" s="722" t="s">
        <v>2383</v>
      </c>
      <c r="D630" s="723" t="s">
        <v>23</v>
      </c>
      <c r="E630" s="721" t="s">
        <v>221</v>
      </c>
      <c r="F630" s="721" t="s">
        <v>22</v>
      </c>
      <c r="G630" s="774">
        <v>33146</v>
      </c>
      <c r="H630" s="724">
        <f t="shared" ca="1" si="9"/>
        <v>29</v>
      </c>
      <c r="I630" s="725" t="s">
        <v>1403</v>
      </c>
      <c r="J630" s="721" t="s">
        <v>223</v>
      </c>
      <c r="K630" s="721" t="s">
        <v>224</v>
      </c>
      <c r="L630" s="813"/>
      <c r="M630" s="813" t="s">
        <v>6426</v>
      </c>
      <c r="N630" s="722" t="s">
        <v>2099</v>
      </c>
      <c r="O630" s="721" t="s">
        <v>222</v>
      </c>
      <c r="P630" s="722" t="s">
        <v>2382</v>
      </c>
      <c r="Q630" s="722" t="s">
        <v>1836</v>
      </c>
    </row>
    <row r="631" spans="1:18">
      <c r="A631" s="721"/>
      <c r="B631" s="721">
        <v>2</v>
      </c>
      <c r="C631" s="722" t="s">
        <v>2385</v>
      </c>
      <c r="D631" s="723" t="s">
        <v>16</v>
      </c>
      <c r="E631" s="721" t="s">
        <v>221</v>
      </c>
      <c r="F631" s="721" t="s">
        <v>230</v>
      </c>
      <c r="G631" s="774">
        <v>33597</v>
      </c>
      <c r="H631" s="724">
        <f t="shared" ca="1" si="9"/>
        <v>28</v>
      </c>
      <c r="I631" s="725" t="s">
        <v>1403</v>
      </c>
      <c r="J631" s="721" t="s">
        <v>223</v>
      </c>
      <c r="K631" s="721" t="s">
        <v>246</v>
      </c>
      <c r="L631" s="813"/>
      <c r="M631" s="813" t="s">
        <v>6426</v>
      </c>
      <c r="N631" s="722" t="s">
        <v>2099</v>
      </c>
      <c r="O631" s="721" t="s">
        <v>245</v>
      </c>
      <c r="P631" s="734" t="s">
        <v>2384</v>
      </c>
      <c r="Q631" s="722" t="s">
        <v>1836</v>
      </c>
    </row>
    <row r="632" spans="1:18">
      <c r="A632" s="721"/>
      <c r="B632" s="721">
        <v>3</v>
      </c>
      <c r="C632" s="722" t="s">
        <v>2389</v>
      </c>
      <c r="D632" s="723" t="s">
        <v>23</v>
      </c>
      <c r="E632" s="721" t="s">
        <v>254</v>
      </c>
      <c r="F632" s="721" t="s">
        <v>230</v>
      </c>
      <c r="G632" s="774">
        <v>40098</v>
      </c>
      <c r="H632" s="724">
        <f t="shared" ca="1" si="9"/>
        <v>10</v>
      </c>
      <c r="I632" s="725" t="s">
        <v>1403</v>
      </c>
      <c r="J632" s="721" t="s">
        <v>265</v>
      </c>
      <c r="K632" s="721" t="s">
        <v>266</v>
      </c>
      <c r="L632" s="813"/>
      <c r="M632" s="813" t="s">
        <v>6426</v>
      </c>
      <c r="N632" s="722" t="s">
        <v>2099</v>
      </c>
      <c r="O632" s="721" t="s">
        <v>255</v>
      </c>
      <c r="P632" s="734" t="s">
        <v>2388</v>
      </c>
      <c r="Q632" s="722" t="s">
        <v>1836</v>
      </c>
    </row>
    <row r="633" spans="1:18">
      <c r="A633" s="721"/>
      <c r="B633" s="721">
        <v>4</v>
      </c>
      <c r="C633" s="722" t="s">
        <v>7014</v>
      </c>
      <c r="D633" s="723" t="s">
        <v>23</v>
      </c>
      <c r="E633" s="721" t="s">
        <v>254</v>
      </c>
      <c r="F633" s="721"/>
      <c r="G633" s="774"/>
      <c r="H633" s="724">
        <f t="shared" ca="1" si="9"/>
        <v>120</v>
      </c>
      <c r="I633" s="725"/>
      <c r="J633" s="721" t="s">
        <v>265</v>
      </c>
      <c r="K633" s="721"/>
      <c r="L633" s="813"/>
      <c r="M633" s="813"/>
      <c r="N633" s="722" t="s">
        <v>228</v>
      </c>
      <c r="O633" s="721"/>
      <c r="P633" s="734"/>
      <c r="Q633" s="722"/>
      <c r="R633" s="817" t="s">
        <v>6964</v>
      </c>
    </row>
    <row r="634" spans="1:18">
      <c r="A634" s="721">
        <v>26</v>
      </c>
      <c r="B634" s="721">
        <v>1</v>
      </c>
      <c r="C634" s="722" t="s">
        <v>123</v>
      </c>
      <c r="D634" s="723" t="s">
        <v>23</v>
      </c>
      <c r="E634" s="721" t="s">
        <v>221</v>
      </c>
      <c r="F634" s="721" t="s">
        <v>622</v>
      </c>
      <c r="G634" s="774">
        <v>25939</v>
      </c>
      <c r="H634" s="724">
        <f t="shared" ca="1" si="9"/>
        <v>49</v>
      </c>
      <c r="I634" s="725" t="s">
        <v>1403</v>
      </c>
      <c r="J634" s="721" t="s">
        <v>289</v>
      </c>
      <c r="K634" s="721" t="s">
        <v>283</v>
      </c>
      <c r="L634" s="813"/>
      <c r="M634" s="813" t="s">
        <v>6426</v>
      </c>
      <c r="N634" s="722" t="s">
        <v>2099</v>
      </c>
      <c r="O634" s="721" t="s">
        <v>222</v>
      </c>
      <c r="P634" s="727" t="s">
        <v>2390</v>
      </c>
      <c r="Q634" s="741" t="s">
        <v>2393</v>
      </c>
    </row>
    <row r="635" spans="1:18">
      <c r="A635" s="721"/>
      <c r="B635" s="721">
        <v>2</v>
      </c>
      <c r="C635" s="722" t="s">
        <v>2395</v>
      </c>
      <c r="D635" s="723" t="s">
        <v>16</v>
      </c>
      <c r="E635" s="721" t="s">
        <v>221</v>
      </c>
      <c r="F635" s="721" t="s">
        <v>583</v>
      </c>
      <c r="G635" s="774">
        <v>27067</v>
      </c>
      <c r="H635" s="724">
        <f t="shared" ca="1" si="9"/>
        <v>46</v>
      </c>
      <c r="I635" s="725" t="s">
        <v>1403</v>
      </c>
      <c r="J635" s="721" t="s">
        <v>289</v>
      </c>
      <c r="K635" s="721" t="s">
        <v>246</v>
      </c>
      <c r="L635" s="813"/>
      <c r="M635" s="813" t="s">
        <v>6426</v>
      </c>
      <c r="N635" s="722" t="s">
        <v>2099</v>
      </c>
      <c r="O635" s="721" t="s">
        <v>245</v>
      </c>
      <c r="P635" s="727" t="s">
        <v>2394</v>
      </c>
      <c r="Q635" s="741" t="s">
        <v>2393</v>
      </c>
    </row>
    <row r="636" spans="1:18">
      <c r="A636" s="721"/>
      <c r="B636" s="721">
        <v>3</v>
      </c>
      <c r="C636" s="722" t="s">
        <v>2398</v>
      </c>
      <c r="D636" s="723" t="s">
        <v>23</v>
      </c>
      <c r="E636" s="721" t="s">
        <v>254</v>
      </c>
      <c r="F636" s="721" t="s">
        <v>583</v>
      </c>
      <c r="G636" s="774">
        <v>34887</v>
      </c>
      <c r="H636" s="724">
        <f t="shared" ca="1" si="9"/>
        <v>24</v>
      </c>
      <c r="I636" s="725" t="s">
        <v>1403</v>
      </c>
      <c r="J636" s="721" t="s">
        <v>223</v>
      </c>
      <c r="K636" s="721" t="s">
        <v>270</v>
      </c>
      <c r="L636" s="813"/>
      <c r="M636" s="813" t="s">
        <v>6426</v>
      </c>
      <c r="N636" s="722" t="s">
        <v>2099</v>
      </c>
      <c r="O636" s="721" t="s">
        <v>255</v>
      </c>
      <c r="P636" s="727" t="s">
        <v>2397</v>
      </c>
      <c r="Q636" s="741" t="s">
        <v>2393</v>
      </c>
    </row>
    <row r="637" spans="1:18">
      <c r="A637" s="721"/>
      <c r="B637" s="721">
        <v>4</v>
      </c>
      <c r="C637" s="722" t="s">
        <v>2400</v>
      </c>
      <c r="D637" s="723" t="s">
        <v>23</v>
      </c>
      <c r="E637" s="721" t="s">
        <v>254</v>
      </c>
      <c r="F637" s="721" t="s">
        <v>583</v>
      </c>
      <c r="G637" s="774">
        <v>35921</v>
      </c>
      <c r="H637" s="724">
        <f t="shared" ca="1" si="9"/>
        <v>21</v>
      </c>
      <c r="I637" s="725" t="s">
        <v>1403</v>
      </c>
      <c r="J637" s="721" t="s">
        <v>289</v>
      </c>
      <c r="K637" s="721" t="s">
        <v>270</v>
      </c>
      <c r="L637" s="813"/>
      <c r="M637" s="813" t="s">
        <v>6426</v>
      </c>
      <c r="N637" s="722" t="s">
        <v>2099</v>
      </c>
      <c r="O637" s="721" t="s">
        <v>255</v>
      </c>
      <c r="P637" s="734" t="s">
        <v>2399</v>
      </c>
      <c r="Q637" s="741" t="s">
        <v>2393</v>
      </c>
    </row>
    <row r="638" spans="1:18">
      <c r="A638" s="721"/>
      <c r="B638" s="738">
        <v>5</v>
      </c>
      <c r="C638" s="722" t="s">
        <v>2402</v>
      </c>
      <c r="D638" s="723" t="s">
        <v>16</v>
      </c>
      <c r="E638" s="738" t="s">
        <v>254</v>
      </c>
      <c r="F638" s="738" t="s">
        <v>230</v>
      </c>
      <c r="G638" s="774">
        <v>41068</v>
      </c>
      <c r="H638" s="724">
        <f t="shared" ca="1" si="9"/>
        <v>7</v>
      </c>
      <c r="I638" s="725" t="s">
        <v>1403</v>
      </c>
      <c r="J638" s="738" t="s">
        <v>265</v>
      </c>
      <c r="K638" s="738" t="s">
        <v>270</v>
      </c>
      <c r="L638" s="813"/>
      <c r="M638" s="813" t="s">
        <v>6426</v>
      </c>
      <c r="N638" s="722" t="s">
        <v>2099</v>
      </c>
      <c r="O638" s="738" t="s">
        <v>255</v>
      </c>
      <c r="P638" s="727" t="s">
        <v>2401</v>
      </c>
      <c r="Q638" s="741" t="s">
        <v>2393</v>
      </c>
    </row>
    <row r="639" spans="1:18">
      <c r="A639" s="721">
        <v>27</v>
      </c>
      <c r="B639" s="721">
        <v>1</v>
      </c>
      <c r="C639" s="722" t="s">
        <v>2126</v>
      </c>
      <c r="D639" s="723" t="s">
        <v>16</v>
      </c>
      <c r="E639" s="721" t="s">
        <v>221</v>
      </c>
      <c r="F639" s="721" t="s">
        <v>970</v>
      </c>
      <c r="G639" s="774">
        <v>19555</v>
      </c>
      <c r="H639" s="724">
        <f t="shared" ca="1" si="9"/>
        <v>66</v>
      </c>
      <c r="I639" s="725" t="s">
        <v>1403</v>
      </c>
      <c r="J639" s="721" t="s">
        <v>256</v>
      </c>
      <c r="K639" s="721" t="s">
        <v>246</v>
      </c>
      <c r="L639" s="813"/>
      <c r="M639" s="813" t="s">
        <v>6426</v>
      </c>
      <c r="N639" s="722" t="s">
        <v>2099</v>
      </c>
      <c r="O639" s="721" t="s">
        <v>222</v>
      </c>
      <c r="P639" s="722" t="s">
        <v>2403</v>
      </c>
      <c r="Q639" s="722" t="s">
        <v>2406</v>
      </c>
    </row>
    <row r="640" spans="1:18">
      <c r="A640" s="721">
        <v>28</v>
      </c>
      <c r="B640" s="721">
        <v>1</v>
      </c>
      <c r="C640" s="722" t="s">
        <v>2408</v>
      </c>
      <c r="D640" s="723" t="s">
        <v>23</v>
      </c>
      <c r="E640" s="721" t="s">
        <v>221</v>
      </c>
      <c r="F640" s="721" t="s">
        <v>288</v>
      </c>
      <c r="G640" s="774">
        <v>31287</v>
      </c>
      <c r="H640" s="724">
        <f t="shared" ca="1" si="9"/>
        <v>34</v>
      </c>
      <c r="I640" s="725" t="s">
        <v>1403</v>
      </c>
      <c r="J640" s="721" t="s">
        <v>256</v>
      </c>
      <c r="K640" s="721" t="s">
        <v>1660</v>
      </c>
      <c r="L640" s="813"/>
      <c r="M640" s="813" t="s">
        <v>6426</v>
      </c>
      <c r="N640" s="722" t="s">
        <v>2099</v>
      </c>
      <c r="O640" s="721" t="s">
        <v>222</v>
      </c>
      <c r="P640" s="727" t="s">
        <v>2407</v>
      </c>
      <c r="Q640" s="734" t="s">
        <v>2411</v>
      </c>
    </row>
    <row r="641" spans="1:17">
      <c r="A641" s="721"/>
      <c r="B641" s="721">
        <v>2</v>
      </c>
      <c r="C641" s="722" t="s">
        <v>2413</v>
      </c>
      <c r="D641" s="723" t="s">
        <v>16</v>
      </c>
      <c r="E641" s="721" t="s">
        <v>221</v>
      </c>
      <c r="F641" s="721" t="s">
        <v>288</v>
      </c>
      <c r="G641" s="774">
        <v>33041</v>
      </c>
      <c r="H641" s="724">
        <f t="shared" ca="1" si="9"/>
        <v>29</v>
      </c>
      <c r="I641" s="725" t="s">
        <v>1403</v>
      </c>
      <c r="J641" s="721" t="s">
        <v>223</v>
      </c>
      <c r="K641" s="721" t="s">
        <v>246</v>
      </c>
      <c r="L641" s="813"/>
      <c r="M641" s="813" t="s">
        <v>6426</v>
      </c>
      <c r="N641" s="722" t="s">
        <v>2099</v>
      </c>
      <c r="O641" s="721" t="s">
        <v>245</v>
      </c>
      <c r="P641" s="727" t="s">
        <v>2412</v>
      </c>
      <c r="Q641" s="734" t="s">
        <v>2411</v>
      </c>
    </row>
    <row r="642" spans="1:17">
      <c r="A642" s="721"/>
      <c r="B642" s="721">
        <v>3</v>
      </c>
      <c r="C642" s="722" t="s">
        <v>2417</v>
      </c>
      <c r="D642" s="723" t="s">
        <v>23</v>
      </c>
      <c r="E642" s="721" t="s">
        <v>254</v>
      </c>
      <c r="F642" s="721" t="s">
        <v>230</v>
      </c>
      <c r="G642" s="774">
        <v>39945</v>
      </c>
      <c r="H642" s="724">
        <f t="shared" ca="1" si="9"/>
        <v>10</v>
      </c>
      <c r="I642" s="725" t="s">
        <v>1403</v>
      </c>
      <c r="J642" s="721" t="s">
        <v>369</v>
      </c>
      <c r="K642" s="721" t="s">
        <v>266</v>
      </c>
      <c r="L642" s="813"/>
      <c r="M642" s="813" t="s">
        <v>6426</v>
      </c>
      <c r="N642" s="722" t="s">
        <v>2099</v>
      </c>
      <c r="O642" s="721" t="s">
        <v>255</v>
      </c>
      <c r="P642" s="727" t="s">
        <v>2416</v>
      </c>
      <c r="Q642" s="734" t="s">
        <v>2411</v>
      </c>
    </row>
    <row r="643" spans="1:17">
      <c r="A643" s="721"/>
      <c r="B643" s="721">
        <v>4</v>
      </c>
      <c r="C643" s="722" t="s">
        <v>2419</v>
      </c>
      <c r="D643" s="723" t="s">
        <v>16</v>
      </c>
      <c r="E643" s="721" t="s">
        <v>254</v>
      </c>
      <c r="F643" s="721" t="s">
        <v>229</v>
      </c>
      <c r="G643" s="774">
        <v>42360</v>
      </c>
      <c r="H643" s="724">
        <f t="shared" ref="H643:H706" ca="1" si="10">DATEDIF(G643,TODAY(),"Y")</f>
        <v>4</v>
      </c>
      <c r="I643" s="725" t="s">
        <v>1403</v>
      </c>
      <c r="J643" s="721" t="s">
        <v>265</v>
      </c>
      <c r="K643" s="721" t="s">
        <v>270</v>
      </c>
      <c r="L643" s="813"/>
      <c r="M643" s="813" t="s">
        <v>6426</v>
      </c>
      <c r="N643" s="722" t="s">
        <v>2099</v>
      </c>
      <c r="O643" s="721" t="s">
        <v>255</v>
      </c>
      <c r="P643" s="727" t="s">
        <v>2418</v>
      </c>
      <c r="Q643" s="734" t="s">
        <v>2411</v>
      </c>
    </row>
    <row r="644" spans="1:17">
      <c r="A644" s="721">
        <v>29</v>
      </c>
      <c r="B644" s="721">
        <v>1</v>
      </c>
      <c r="C644" s="722" t="s">
        <v>2421</v>
      </c>
      <c r="D644" s="723" t="s">
        <v>23</v>
      </c>
      <c r="E644" s="721" t="s">
        <v>221</v>
      </c>
      <c r="F644" s="721" t="s">
        <v>2422</v>
      </c>
      <c r="G644" s="774">
        <v>29999</v>
      </c>
      <c r="H644" s="724">
        <f t="shared" ca="1" si="10"/>
        <v>38</v>
      </c>
      <c r="I644" s="725" t="s">
        <v>1403</v>
      </c>
      <c r="J644" s="721" t="s">
        <v>256</v>
      </c>
      <c r="K644" s="721" t="s">
        <v>674</v>
      </c>
      <c r="L644" s="813"/>
      <c r="M644" s="813" t="s">
        <v>6426</v>
      </c>
      <c r="N644" s="722" t="s">
        <v>2099</v>
      </c>
      <c r="O644" s="721" t="s">
        <v>222</v>
      </c>
      <c r="P644" s="727" t="s">
        <v>2420</v>
      </c>
      <c r="Q644" s="722" t="s">
        <v>392</v>
      </c>
    </row>
    <row r="645" spans="1:17">
      <c r="A645" s="721"/>
      <c r="B645" s="721">
        <v>2</v>
      </c>
      <c r="C645" s="722" t="s">
        <v>1129</v>
      </c>
      <c r="D645" s="723" t="s">
        <v>16</v>
      </c>
      <c r="E645" s="721" t="s">
        <v>221</v>
      </c>
      <c r="F645" s="721" t="s">
        <v>22</v>
      </c>
      <c r="G645" s="774">
        <v>30429</v>
      </c>
      <c r="H645" s="724">
        <f t="shared" ca="1" si="10"/>
        <v>36</v>
      </c>
      <c r="I645" s="725" t="s">
        <v>1403</v>
      </c>
      <c r="J645" s="721" t="s">
        <v>256</v>
      </c>
      <c r="K645" s="721" t="s">
        <v>246</v>
      </c>
      <c r="L645" s="813"/>
      <c r="M645" s="813" t="s">
        <v>6426</v>
      </c>
      <c r="N645" s="722" t="s">
        <v>2099</v>
      </c>
      <c r="O645" s="721" t="s">
        <v>245</v>
      </c>
      <c r="P645" s="727" t="s">
        <v>2424</v>
      </c>
      <c r="Q645" s="722" t="s">
        <v>392</v>
      </c>
    </row>
    <row r="646" spans="1:17">
      <c r="A646" s="721"/>
      <c r="B646" s="721">
        <v>3</v>
      </c>
      <c r="C646" s="722" t="s">
        <v>2427</v>
      </c>
      <c r="D646" s="723" t="s">
        <v>16</v>
      </c>
      <c r="E646" s="721" t="s">
        <v>254</v>
      </c>
      <c r="F646" s="721" t="s">
        <v>230</v>
      </c>
      <c r="G646" s="774">
        <v>39291</v>
      </c>
      <c r="H646" s="724">
        <f t="shared" ca="1" si="10"/>
        <v>12</v>
      </c>
      <c r="I646" s="725" t="s">
        <v>1403</v>
      </c>
      <c r="J646" s="721" t="s">
        <v>2003</v>
      </c>
      <c r="K646" s="721" t="s">
        <v>266</v>
      </c>
      <c r="L646" s="813"/>
      <c r="M646" s="813" t="s">
        <v>6426</v>
      </c>
      <c r="N646" s="722" t="s">
        <v>2099</v>
      </c>
      <c r="O646" s="721" t="s">
        <v>255</v>
      </c>
      <c r="P646" s="727" t="s">
        <v>2426</v>
      </c>
      <c r="Q646" s="722" t="s">
        <v>392</v>
      </c>
    </row>
    <row r="647" spans="1:17">
      <c r="A647" s="721"/>
      <c r="B647" s="721">
        <v>4</v>
      </c>
      <c r="C647" s="722" t="s">
        <v>2429</v>
      </c>
      <c r="D647" s="723" t="s">
        <v>16</v>
      </c>
      <c r="E647" s="721" t="s">
        <v>254</v>
      </c>
      <c r="F647" s="721" t="s">
        <v>230</v>
      </c>
      <c r="G647" s="774">
        <v>40725</v>
      </c>
      <c r="H647" s="724">
        <f t="shared" ca="1" si="10"/>
        <v>8</v>
      </c>
      <c r="I647" s="725" t="s">
        <v>1403</v>
      </c>
      <c r="J647" s="721" t="s">
        <v>265</v>
      </c>
      <c r="K647" s="721" t="s">
        <v>270</v>
      </c>
      <c r="L647" s="813"/>
      <c r="M647" s="813" t="s">
        <v>6426</v>
      </c>
      <c r="N647" s="722" t="s">
        <v>2099</v>
      </c>
      <c r="O647" s="721" t="s">
        <v>255</v>
      </c>
      <c r="P647" s="727" t="s">
        <v>2428</v>
      </c>
      <c r="Q647" s="722" t="s">
        <v>392</v>
      </c>
    </row>
    <row r="648" spans="1:17">
      <c r="A648" s="721">
        <v>30</v>
      </c>
      <c r="B648" s="733">
        <v>1</v>
      </c>
      <c r="C648" s="732" t="s">
        <v>2431</v>
      </c>
      <c r="D648" s="723" t="s">
        <v>23</v>
      </c>
      <c r="E648" s="738" t="s">
        <v>221</v>
      </c>
      <c r="F648" s="738" t="s">
        <v>22</v>
      </c>
      <c r="G648" s="774">
        <v>27057</v>
      </c>
      <c r="H648" s="724">
        <f t="shared" ca="1" si="10"/>
        <v>46</v>
      </c>
      <c r="I648" s="725" t="s">
        <v>1403</v>
      </c>
      <c r="J648" s="721" t="s">
        <v>256</v>
      </c>
      <c r="K648" s="738" t="s">
        <v>674</v>
      </c>
      <c r="L648" s="813"/>
      <c r="M648" s="813" t="s">
        <v>6426</v>
      </c>
      <c r="N648" s="722" t="s">
        <v>2099</v>
      </c>
      <c r="O648" s="738" t="s">
        <v>222</v>
      </c>
      <c r="P648" s="734" t="s">
        <v>2430</v>
      </c>
      <c r="Q648" s="734" t="s">
        <v>2433</v>
      </c>
    </row>
    <row r="649" spans="1:17">
      <c r="A649" s="721"/>
      <c r="B649" s="721">
        <v>2</v>
      </c>
      <c r="C649" s="732" t="s">
        <v>2436</v>
      </c>
      <c r="D649" s="723" t="s">
        <v>16</v>
      </c>
      <c r="E649" s="738" t="s">
        <v>221</v>
      </c>
      <c r="F649" s="738" t="s">
        <v>452</v>
      </c>
      <c r="G649" s="774">
        <v>30837</v>
      </c>
      <c r="H649" s="724">
        <f t="shared" ca="1" si="10"/>
        <v>35</v>
      </c>
      <c r="I649" s="725" t="s">
        <v>1403</v>
      </c>
      <c r="J649" s="738" t="s">
        <v>223</v>
      </c>
      <c r="K649" s="738" t="s">
        <v>246</v>
      </c>
      <c r="L649" s="813"/>
      <c r="M649" s="813" t="s">
        <v>6426</v>
      </c>
      <c r="N649" s="722" t="s">
        <v>2099</v>
      </c>
      <c r="O649" s="721" t="s">
        <v>245</v>
      </c>
      <c r="P649" s="734" t="s">
        <v>2435</v>
      </c>
      <c r="Q649" s="734" t="s">
        <v>2433</v>
      </c>
    </row>
    <row r="650" spans="1:17">
      <c r="A650" s="721"/>
      <c r="B650" s="721">
        <v>3</v>
      </c>
      <c r="C650" s="732" t="s">
        <v>2438</v>
      </c>
      <c r="D650" s="723" t="s">
        <v>23</v>
      </c>
      <c r="E650" s="738" t="s">
        <v>254</v>
      </c>
      <c r="F650" s="738" t="s">
        <v>2439</v>
      </c>
      <c r="G650" s="774">
        <v>36575</v>
      </c>
      <c r="H650" s="724">
        <f t="shared" ca="1" si="10"/>
        <v>20</v>
      </c>
      <c r="I650" s="725" t="s">
        <v>1403</v>
      </c>
      <c r="J650" s="721" t="s">
        <v>289</v>
      </c>
      <c r="K650" s="738" t="s">
        <v>266</v>
      </c>
      <c r="L650" s="813"/>
      <c r="M650" s="813" t="s">
        <v>6426</v>
      </c>
      <c r="N650" s="722" t="s">
        <v>2099</v>
      </c>
      <c r="O650" s="721" t="s">
        <v>255</v>
      </c>
      <c r="P650" s="734" t="s">
        <v>2437</v>
      </c>
      <c r="Q650" s="734" t="s">
        <v>2433</v>
      </c>
    </row>
    <row r="651" spans="1:17">
      <c r="A651" s="721"/>
      <c r="B651" s="721">
        <v>4</v>
      </c>
      <c r="C651" s="722" t="s">
        <v>2441</v>
      </c>
      <c r="D651" s="723" t="s">
        <v>16</v>
      </c>
      <c r="E651" s="738" t="s">
        <v>254</v>
      </c>
      <c r="F651" s="738" t="s">
        <v>2442</v>
      </c>
      <c r="G651" s="774">
        <v>38059</v>
      </c>
      <c r="H651" s="724">
        <f t="shared" ca="1" si="10"/>
        <v>16</v>
      </c>
      <c r="I651" s="725" t="s">
        <v>1403</v>
      </c>
      <c r="J651" s="721" t="s">
        <v>348</v>
      </c>
      <c r="K651" s="738" t="s">
        <v>266</v>
      </c>
      <c r="L651" s="813"/>
      <c r="M651" s="813" t="s">
        <v>6426</v>
      </c>
      <c r="N651" s="722" t="s">
        <v>2099</v>
      </c>
      <c r="O651" s="721" t="s">
        <v>255</v>
      </c>
      <c r="P651" s="734" t="s">
        <v>2440</v>
      </c>
      <c r="Q651" s="734" t="s">
        <v>2433</v>
      </c>
    </row>
    <row r="652" spans="1:17">
      <c r="A652" s="721"/>
      <c r="B652" s="721">
        <v>5</v>
      </c>
      <c r="C652" s="722" t="s">
        <v>2444</v>
      </c>
      <c r="D652" s="723" t="s">
        <v>16</v>
      </c>
      <c r="E652" s="738" t="s">
        <v>254</v>
      </c>
      <c r="F652" s="738" t="s">
        <v>2442</v>
      </c>
      <c r="G652" s="774">
        <v>38059</v>
      </c>
      <c r="H652" s="724">
        <f t="shared" ca="1" si="10"/>
        <v>16</v>
      </c>
      <c r="I652" s="725" t="s">
        <v>1403</v>
      </c>
      <c r="J652" s="721" t="s">
        <v>348</v>
      </c>
      <c r="K652" s="738" t="s">
        <v>266</v>
      </c>
      <c r="L652" s="813"/>
      <c r="M652" s="813" t="s">
        <v>6426</v>
      </c>
      <c r="N652" s="722" t="s">
        <v>2099</v>
      </c>
      <c r="O652" s="721" t="s">
        <v>255</v>
      </c>
      <c r="P652" s="734" t="s">
        <v>2443</v>
      </c>
      <c r="Q652" s="734" t="s">
        <v>2433</v>
      </c>
    </row>
    <row r="653" spans="1:17">
      <c r="A653" s="721"/>
      <c r="B653" s="721">
        <v>6</v>
      </c>
      <c r="C653" s="722" t="s">
        <v>2446</v>
      </c>
      <c r="D653" s="723" t="s">
        <v>23</v>
      </c>
      <c r="E653" s="738" t="s">
        <v>254</v>
      </c>
      <c r="F653" s="738" t="s">
        <v>229</v>
      </c>
      <c r="G653" s="774">
        <v>41949</v>
      </c>
      <c r="H653" s="724">
        <f t="shared" ca="1" si="10"/>
        <v>5</v>
      </c>
      <c r="I653" s="747" t="s">
        <v>1403</v>
      </c>
      <c r="J653" s="738" t="s">
        <v>265</v>
      </c>
      <c r="K653" s="738" t="s">
        <v>270</v>
      </c>
      <c r="L653" s="813"/>
      <c r="M653" s="813" t="s">
        <v>6426</v>
      </c>
      <c r="N653" s="722" t="s">
        <v>2099</v>
      </c>
      <c r="O653" s="738" t="s">
        <v>255</v>
      </c>
      <c r="P653" s="736" t="s">
        <v>2445</v>
      </c>
      <c r="Q653" s="734" t="s">
        <v>2433</v>
      </c>
    </row>
    <row r="654" spans="1:17">
      <c r="A654" s="721">
        <v>31</v>
      </c>
      <c r="B654" s="721">
        <v>1</v>
      </c>
      <c r="C654" s="722" t="s">
        <v>2448</v>
      </c>
      <c r="D654" s="723" t="s">
        <v>23</v>
      </c>
      <c r="E654" s="721" t="s">
        <v>221</v>
      </c>
      <c r="F654" s="721" t="s">
        <v>2449</v>
      </c>
      <c r="G654" s="774">
        <v>30108</v>
      </c>
      <c r="H654" s="724">
        <f t="shared" ca="1" si="10"/>
        <v>37</v>
      </c>
      <c r="I654" s="725" t="s">
        <v>1403</v>
      </c>
      <c r="J654" s="721" t="s">
        <v>223</v>
      </c>
      <c r="K654" s="721" t="s">
        <v>224</v>
      </c>
      <c r="L654" s="813"/>
      <c r="M654" s="813" t="s">
        <v>6426</v>
      </c>
      <c r="N654" s="722" t="s">
        <v>2099</v>
      </c>
      <c r="O654" s="721" t="s">
        <v>222</v>
      </c>
      <c r="P654" s="722" t="s">
        <v>2447</v>
      </c>
      <c r="Q654" s="722" t="s">
        <v>2451</v>
      </c>
    </row>
    <row r="655" spans="1:17">
      <c r="A655" s="721"/>
      <c r="B655" s="721">
        <v>2</v>
      </c>
      <c r="C655" s="722" t="s">
        <v>2453</v>
      </c>
      <c r="D655" s="723" t="s">
        <v>16</v>
      </c>
      <c r="E655" s="721" t="s">
        <v>254</v>
      </c>
      <c r="F655" s="721" t="s">
        <v>22</v>
      </c>
      <c r="G655" s="774">
        <v>39345</v>
      </c>
      <c r="H655" s="724">
        <f t="shared" ca="1" si="10"/>
        <v>12</v>
      </c>
      <c r="I655" s="725" t="s">
        <v>1403</v>
      </c>
      <c r="J655" s="721" t="s">
        <v>369</v>
      </c>
      <c r="K655" s="721" t="s">
        <v>266</v>
      </c>
      <c r="L655" s="813"/>
      <c r="M655" s="813" t="s">
        <v>6426</v>
      </c>
      <c r="N655" s="722" t="s">
        <v>2099</v>
      </c>
      <c r="O655" s="721" t="s">
        <v>255</v>
      </c>
      <c r="P655" s="734" t="s">
        <v>2452</v>
      </c>
      <c r="Q655" s="722" t="s">
        <v>2451</v>
      </c>
    </row>
    <row r="656" spans="1:17">
      <c r="A656" s="721">
        <v>32</v>
      </c>
      <c r="B656" s="721">
        <v>1</v>
      </c>
      <c r="C656" s="722" t="s">
        <v>2456</v>
      </c>
      <c r="D656" s="723" t="s">
        <v>23</v>
      </c>
      <c r="E656" s="721" t="s">
        <v>221</v>
      </c>
      <c r="F656" s="721" t="s">
        <v>691</v>
      </c>
      <c r="G656" s="774">
        <v>32903</v>
      </c>
      <c r="H656" s="724">
        <f t="shared" ca="1" si="10"/>
        <v>30</v>
      </c>
      <c r="I656" s="725" t="s">
        <v>1403</v>
      </c>
      <c r="J656" s="721" t="s">
        <v>527</v>
      </c>
      <c r="K656" s="738" t="s">
        <v>261</v>
      </c>
      <c r="L656" s="813"/>
      <c r="M656" s="813" t="s">
        <v>6426</v>
      </c>
      <c r="N656" s="722" t="s">
        <v>2099</v>
      </c>
      <c r="O656" s="721" t="s">
        <v>222</v>
      </c>
      <c r="P656" s="727" t="s">
        <v>2455</v>
      </c>
      <c r="Q656" s="734" t="s">
        <v>2459</v>
      </c>
    </row>
    <row r="657" spans="1:18">
      <c r="A657" s="721"/>
      <c r="B657" s="721">
        <v>2</v>
      </c>
      <c r="C657" s="722" t="s">
        <v>356</v>
      </c>
      <c r="D657" s="723" t="s">
        <v>16</v>
      </c>
      <c r="E657" s="721" t="s">
        <v>221</v>
      </c>
      <c r="F657" s="721" t="s">
        <v>414</v>
      </c>
      <c r="G657" s="774">
        <v>32461</v>
      </c>
      <c r="H657" s="724">
        <f t="shared" ca="1" si="10"/>
        <v>31</v>
      </c>
      <c r="I657" s="725" t="s">
        <v>1403</v>
      </c>
      <c r="J657" s="721" t="s">
        <v>469</v>
      </c>
      <c r="K657" s="721" t="s">
        <v>246</v>
      </c>
      <c r="L657" s="813"/>
      <c r="M657" s="813" t="s">
        <v>6426</v>
      </c>
      <c r="N657" s="722" t="s">
        <v>2099</v>
      </c>
      <c r="O657" s="721" t="s">
        <v>245</v>
      </c>
      <c r="P657" s="722" t="s">
        <v>2460</v>
      </c>
      <c r="Q657" s="734" t="s">
        <v>2459</v>
      </c>
    </row>
    <row r="658" spans="1:18">
      <c r="A658" s="721"/>
      <c r="B658" s="721">
        <v>3</v>
      </c>
      <c r="C658" s="722" t="s">
        <v>2462</v>
      </c>
      <c r="D658" s="723" t="s">
        <v>23</v>
      </c>
      <c r="E658" s="721" t="s">
        <v>254</v>
      </c>
      <c r="F658" s="721" t="s">
        <v>229</v>
      </c>
      <c r="G658" s="774">
        <v>42278</v>
      </c>
      <c r="H658" s="724">
        <f t="shared" ca="1" si="10"/>
        <v>4</v>
      </c>
      <c r="I658" s="725" t="s">
        <v>1403</v>
      </c>
      <c r="J658" s="721" t="s">
        <v>265</v>
      </c>
      <c r="K658" s="721" t="s">
        <v>270</v>
      </c>
      <c r="L658" s="813"/>
      <c r="M658" s="813" t="s">
        <v>6426</v>
      </c>
      <c r="N658" s="722" t="s">
        <v>2099</v>
      </c>
      <c r="O658" s="721" t="s">
        <v>255</v>
      </c>
      <c r="P658" s="727" t="s">
        <v>2461</v>
      </c>
      <c r="Q658" s="734" t="s">
        <v>2459</v>
      </c>
    </row>
    <row r="659" spans="1:18">
      <c r="A659" s="815"/>
      <c r="B659" s="816">
        <v>4</v>
      </c>
      <c r="C659" s="817" t="s">
        <v>6683</v>
      </c>
      <c r="D659" s="818" t="s">
        <v>23</v>
      </c>
      <c r="E659" s="816" t="s">
        <v>254</v>
      </c>
      <c r="F659" s="816" t="s">
        <v>229</v>
      </c>
      <c r="G659" s="821">
        <v>42774</v>
      </c>
      <c r="H659" s="724">
        <f t="shared" ca="1" si="10"/>
        <v>3</v>
      </c>
      <c r="I659" s="819" t="s">
        <v>1403</v>
      </c>
      <c r="J659" s="816" t="s">
        <v>265</v>
      </c>
      <c r="K659" s="816" t="s">
        <v>270</v>
      </c>
      <c r="L659" s="815"/>
      <c r="M659" s="820" t="s">
        <v>6426</v>
      </c>
      <c r="N659" s="817" t="s">
        <v>6436</v>
      </c>
      <c r="O659" s="815"/>
      <c r="P659" s="815"/>
      <c r="Q659" s="815"/>
    </row>
    <row r="660" spans="1:18">
      <c r="A660" s="721">
        <v>33</v>
      </c>
      <c r="B660" s="721">
        <v>1</v>
      </c>
      <c r="C660" s="722" t="s">
        <v>2478</v>
      </c>
      <c r="D660" s="723" t="s">
        <v>23</v>
      </c>
      <c r="E660" s="721" t="s">
        <v>221</v>
      </c>
      <c r="F660" s="721" t="s">
        <v>2479</v>
      </c>
      <c r="G660" s="774">
        <v>25009</v>
      </c>
      <c r="H660" s="724">
        <f t="shared" ca="1" si="10"/>
        <v>51</v>
      </c>
      <c r="I660" s="725" t="s">
        <v>1403</v>
      </c>
      <c r="J660" s="721" t="s">
        <v>223</v>
      </c>
      <c r="K660" s="721" t="s">
        <v>283</v>
      </c>
      <c r="L660" s="813"/>
      <c r="M660" s="813" t="s">
        <v>6426</v>
      </c>
      <c r="N660" s="722" t="s">
        <v>2099</v>
      </c>
      <c r="O660" s="721" t="s">
        <v>222</v>
      </c>
      <c r="P660" s="722" t="s">
        <v>2477</v>
      </c>
      <c r="Q660" s="722" t="s">
        <v>2480</v>
      </c>
    </row>
    <row r="661" spans="1:18">
      <c r="A661" s="721"/>
      <c r="B661" s="721">
        <v>2</v>
      </c>
      <c r="C661" s="722" t="s">
        <v>2482</v>
      </c>
      <c r="D661" s="723" t="s">
        <v>16</v>
      </c>
      <c r="E661" s="721" t="s">
        <v>221</v>
      </c>
      <c r="F661" s="721" t="s">
        <v>2479</v>
      </c>
      <c r="G661" s="774">
        <v>25569</v>
      </c>
      <c r="H661" s="724">
        <f t="shared" ca="1" si="10"/>
        <v>50</v>
      </c>
      <c r="I661" s="725" t="s">
        <v>1403</v>
      </c>
      <c r="J661" s="721" t="s">
        <v>223</v>
      </c>
      <c r="K661" s="721" t="s">
        <v>470</v>
      </c>
      <c r="L661" s="813"/>
      <c r="M661" s="813" t="s">
        <v>6426</v>
      </c>
      <c r="N661" s="722" t="s">
        <v>2099</v>
      </c>
      <c r="O661" s="721" t="s">
        <v>245</v>
      </c>
      <c r="P661" s="722" t="s">
        <v>2481</v>
      </c>
      <c r="Q661" s="722" t="s">
        <v>2480</v>
      </c>
    </row>
    <row r="662" spans="1:18">
      <c r="A662" s="721"/>
      <c r="B662" s="721">
        <v>3</v>
      </c>
      <c r="C662" s="722" t="s">
        <v>2486</v>
      </c>
      <c r="D662" s="723" t="s">
        <v>23</v>
      </c>
      <c r="E662" s="721" t="s">
        <v>254</v>
      </c>
      <c r="F662" s="721" t="s">
        <v>524</v>
      </c>
      <c r="G662" s="774">
        <v>36297</v>
      </c>
      <c r="H662" s="724">
        <f t="shared" ca="1" si="10"/>
        <v>20</v>
      </c>
      <c r="I662" s="725" t="s">
        <v>1403</v>
      </c>
      <c r="J662" s="721" t="s">
        <v>886</v>
      </c>
      <c r="K662" s="721" t="s">
        <v>266</v>
      </c>
      <c r="L662" s="813"/>
      <c r="M662" s="813" t="s">
        <v>6426</v>
      </c>
      <c r="N662" s="722" t="s">
        <v>2099</v>
      </c>
      <c r="O662" s="721" t="s">
        <v>255</v>
      </c>
      <c r="P662" s="722" t="s">
        <v>2485</v>
      </c>
      <c r="Q662" s="722" t="s">
        <v>2480</v>
      </c>
    </row>
    <row r="663" spans="1:18">
      <c r="A663" s="721"/>
      <c r="B663" s="721">
        <v>4</v>
      </c>
      <c r="C663" s="722" t="s">
        <v>2488</v>
      </c>
      <c r="D663" s="723" t="s">
        <v>16</v>
      </c>
      <c r="E663" s="721" t="s">
        <v>254</v>
      </c>
      <c r="F663" s="721" t="s">
        <v>229</v>
      </c>
      <c r="G663" s="774">
        <v>39594</v>
      </c>
      <c r="H663" s="724">
        <f t="shared" ca="1" si="10"/>
        <v>11</v>
      </c>
      <c r="I663" s="725" t="s">
        <v>1403</v>
      </c>
      <c r="J663" s="721" t="s">
        <v>369</v>
      </c>
      <c r="K663" s="721" t="s">
        <v>266</v>
      </c>
      <c r="L663" s="813"/>
      <c r="M663" s="813" t="s">
        <v>6426</v>
      </c>
      <c r="N663" s="722" t="s">
        <v>2099</v>
      </c>
      <c r="O663" s="721" t="s">
        <v>255</v>
      </c>
      <c r="P663" s="727" t="s">
        <v>2487</v>
      </c>
      <c r="Q663" s="722" t="s">
        <v>2480</v>
      </c>
    </row>
    <row r="664" spans="1:18">
      <c r="A664" s="721">
        <v>34</v>
      </c>
      <c r="B664" s="721">
        <v>1</v>
      </c>
      <c r="C664" s="722" t="s">
        <v>2490</v>
      </c>
      <c r="D664" s="723" t="s">
        <v>23</v>
      </c>
      <c r="E664" s="721" t="s">
        <v>221</v>
      </c>
      <c r="F664" s="721" t="s">
        <v>524</v>
      </c>
      <c r="G664" s="774">
        <v>28709</v>
      </c>
      <c r="H664" s="724">
        <f t="shared" ca="1" si="10"/>
        <v>41</v>
      </c>
      <c r="I664" s="725" t="s">
        <v>1403</v>
      </c>
      <c r="J664" s="721" t="s">
        <v>2491</v>
      </c>
      <c r="K664" s="721" t="s">
        <v>261</v>
      </c>
      <c r="L664" s="813"/>
      <c r="M664" s="813" t="s">
        <v>6426</v>
      </c>
      <c r="N664" s="722" t="s">
        <v>2099</v>
      </c>
      <c r="O664" s="721" t="s">
        <v>222</v>
      </c>
      <c r="P664" s="727" t="s">
        <v>2489</v>
      </c>
      <c r="Q664" s="727" t="s">
        <v>2494</v>
      </c>
    </row>
    <row r="665" spans="1:18">
      <c r="A665" s="721"/>
      <c r="B665" s="738">
        <v>2</v>
      </c>
      <c r="C665" s="722" t="s">
        <v>2496</v>
      </c>
      <c r="D665" s="723" t="s">
        <v>16</v>
      </c>
      <c r="E665" s="721" t="s">
        <v>221</v>
      </c>
      <c r="F665" s="721" t="s">
        <v>1402</v>
      </c>
      <c r="G665" s="774">
        <v>31011</v>
      </c>
      <c r="H665" s="724">
        <f t="shared" ca="1" si="10"/>
        <v>35</v>
      </c>
      <c r="I665" s="725" t="s">
        <v>1403</v>
      </c>
      <c r="J665" s="721" t="s">
        <v>785</v>
      </c>
      <c r="K665" s="721" t="s">
        <v>2497</v>
      </c>
      <c r="L665" s="813"/>
      <c r="M665" s="813" t="s">
        <v>6426</v>
      </c>
      <c r="N665" s="722" t="s">
        <v>2099</v>
      </c>
      <c r="O665" s="721" t="s">
        <v>245</v>
      </c>
      <c r="P665" s="727" t="s">
        <v>2495</v>
      </c>
      <c r="Q665" s="727" t="s">
        <v>2494</v>
      </c>
    </row>
    <row r="666" spans="1:18">
      <c r="A666" s="721"/>
      <c r="B666" s="738">
        <v>3</v>
      </c>
      <c r="C666" s="722" t="s">
        <v>2499</v>
      </c>
      <c r="D666" s="723" t="s">
        <v>23</v>
      </c>
      <c r="E666" s="721" t="s">
        <v>254</v>
      </c>
      <c r="F666" s="721" t="s">
        <v>376</v>
      </c>
      <c r="G666" s="774">
        <v>36286</v>
      </c>
      <c r="H666" s="724">
        <f t="shared" ca="1" si="10"/>
        <v>20</v>
      </c>
      <c r="I666" s="725" t="s">
        <v>1403</v>
      </c>
      <c r="J666" s="721" t="s">
        <v>785</v>
      </c>
      <c r="K666" s="721" t="s">
        <v>270</v>
      </c>
      <c r="L666" s="813"/>
      <c r="M666" s="813" t="s">
        <v>6426</v>
      </c>
      <c r="N666" s="722" t="s">
        <v>2099</v>
      </c>
      <c r="O666" s="721" t="s">
        <v>255</v>
      </c>
      <c r="P666" s="727" t="s">
        <v>2498</v>
      </c>
      <c r="Q666" s="727" t="s">
        <v>2494</v>
      </c>
    </row>
    <row r="667" spans="1:18">
      <c r="A667" s="721"/>
      <c r="B667" s="738">
        <v>4</v>
      </c>
      <c r="C667" s="722" t="s">
        <v>2502</v>
      </c>
      <c r="D667" s="723" t="s">
        <v>23</v>
      </c>
      <c r="E667" s="738" t="s">
        <v>254</v>
      </c>
      <c r="F667" s="738" t="s">
        <v>231</v>
      </c>
      <c r="G667" s="774">
        <v>39068</v>
      </c>
      <c r="H667" s="724">
        <f t="shared" ca="1" si="10"/>
        <v>13</v>
      </c>
      <c r="I667" s="747" t="s">
        <v>1403</v>
      </c>
      <c r="J667" s="738" t="s">
        <v>348</v>
      </c>
      <c r="K667" s="738" t="s">
        <v>266</v>
      </c>
      <c r="L667" s="813"/>
      <c r="M667" s="813" t="s">
        <v>6426</v>
      </c>
      <c r="N667" s="722" t="s">
        <v>2504</v>
      </c>
      <c r="O667" s="738" t="s">
        <v>255</v>
      </c>
      <c r="P667" s="727" t="s">
        <v>2501</v>
      </c>
      <c r="Q667" s="727" t="s">
        <v>2494</v>
      </c>
    </row>
    <row r="668" spans="1:18">
      <c r="A668" s="721"/>
      <c r="B668" s="738">
        <v>5</v>
      </c>
      <c r="C668" s="722" t="s">
        <v>2506</v>
      </c>
      <c r="D668" s="723" t="s">
        <v>16</v>
      </c>
      <c r="E668" s="721" t="s">
        <v>254</v>
      </c>
      <c r="F668" s="721" t="s">
        <v>376</v>
      </c>
      <c r="G668" s="774">
        <v>41908</v>
      </c>
      <c r="H668" s="724">
        <f t="shared" ca="1" si="10"/>
        <v>5</v>
      </c>
      <c r="I668" s="725" t="s">
        <v>1403</v>
      </c>
      <c r="J668" s="721" t="s">
        <v>265</v>
      </c>
      <c r="K668" s="721" t="s">
        <v>270</v>
      </c>
      <c r="L668" s="813"/>
      <c r="M668" s="813" t="s">
        <v>6426</v>
      </c>
      <c r="N668" s="722" t="s">
        <v>2099</v>
      </c>
      <c r="O668" s="721" t="s">
        <v>255</v>
      </c>
      <c r="P668" s="727" t="s">
        <v>2505</v>
      </c>
      <c r="Q668" s="727" t="s">
        <v>2494</v>
      </c>
    </row>
    <row r="669" spans="1:18">
      <c r="A669" s="721"/>
      <c r="B669" s="738">
        <v>6</v>
      </c>
      <c r="C669" s="722" t="s">
        <v>7085</v>
      </c>
      <c r="D669" s="723" t="s">
        <v>16</v>
      </c>
      <c r="E669" s="721" t="s">
        <v>254</v>
      </c>
      <c r="F669" s="721"/>
      <c r="G669" s="774"/>
      <c r="H669" s="724">
        <f t="shared" ca="1" si="10"/>
        <v>120</v>
      </c>
      <c r="I669" s="725"/>
      <c r="J669" s="721" t="s">
        <v>265</v>
      </c>
      <c r="K669" s="721"/>
      <c r="L669" s="813"/>
      <c r="M669" s="813"/>
      <c r="N669" s="722" t="s">
        <v>228</v>
      </c>
      <c r="O669" s="721"/>
      <c r="P669" s="727"/>
      <c r="Q669" s="727"/>
      <c r="R669" s="817" t="s">
        <v>6964</v>
      </c>
    </row>
    <row r="670" spans="1:18">
      <c r="A670" s="721">
        <v>35</v>
      </c>
      <c r="B670" s="721">
        <v>1</v>
      </c>
      <c r="C670" s="722" t="s">
        <v>2510</v>
      </c>
      <c r="D670" s="723" t="s">
        <v>23</v>
      </c>
      <c r="E670" s="738" t="s">
        <v>221</v>
      </c>
      <c r="F670" s="738" t="s">
        <v>297</v>
      </c>
      <c r="G670" s="774">
        <v>30885</v>
      </c>
      <c r="H670" s="724">
        <f t="shared" ca="1" si="10"/>
        <v>35</v>
      </c>
      <c r="I670" s="725" t="s">
        <v>1403</v>
      </c>
      <c r="J670" s="738" t="s">
        <v>2491</v>
      </c>
      <c r="K670" s="738" t="s">
        <v>283</v>
      </c>
      <c r="L670" s="813"/>
      <c r="M670" s="813" t="s">
        <v>6426</v>
      </c>
      <c r="N670" s="722" t="s">
        <v>2099</v>
      </c>
      <c r="O670" s="738" t="s">
        <v>222</v>
      </c>
      <c r="P670" s="727" t="s">
        <v>2509</v>
      </c>
      <c r="Q670" s="722"/>
    </row>
    <row r="671" spans="1:18">
      <c r="A671" s="721"/>
      <c r="B671" s="721">
        <v>2</v>
      </c>
      <c r="C671" s="722" t="s">
        <v>2514</v>
      </c>
      <c r="D671" s="723" t="s">
        <v>16</v>
      </c>
      <c r="E671" s="721" t="s">
        <v>221</v>
      </c>
      <c r="F671" s="721" t="s">
        <v>244</v>
      </c>
      <c r="G671" s="774">
        <v>34705</v>
      </c>
      <c r="H671" s="724">
        <f t="shared" ca="1" si="10"/>
        <v>25</v>
      </c>
      <c r="I671" s="725" t="s">
        <v>1403</v>
      </c>
      <c r="J671" s="721" t="s">
        <v>289</v>
      </c>
      <c r="K671" s="721" t="s">
        <v>246</v>
      </c>
      <c r="L671" s="813"/>
      <c r="M671" s="813" t="s">
        <v>6426</v>
      </c>
      <c r="N671" s="722" t="s">
        <v>2099</v>
      </c>
      <c r="O671" s="721" t="s">
        <v>245</v>
      </c>
      <c r="P671" s="722" t="s">
        <v>2513</v>
      </c>
      <c r="Q671" s="722"/>
    </row>
    <row r="672" spans="1:18">
      <c r="A672" s="721">
        <v>36</v>
      </c>
      <c r="B672" s="738">
        <v>1</v>
      </c>
      <c r="C672" s="722" t="s">
        <v>2516</v>
      </c>
      <c r="D672" s="723" t="s">
        <v>23</v>
      </c>
      <c r="E672" s="721" t="s">
        <v>221</v>
      </c>
      <c r="F672" s="721" t="s">
        <v>230</v>
      </c>
      <c r="G672" s="774">
        <v>34115</v>
      </c>
      <c r="H672" s="724">
        <f t="shared" ca="1" si="10"/>
        <v>26</v>
      </c>
      <c r="I672" s="725" t="s">
        <v>1403</v>
      </c>
      <c r="J672" s="721" t="s">
        <v>223</v>
      </c>
      <c r="K672" s="721" t="s">
        <v>261</v>
      </c>
      <c r="L672" s="813"/>
      <c r="M672" s="813" t="s">
        <v>6426</v>
      </c>
      <c r="N672" s="722" t="s">
        <v>2099</v>
      </c>
      <c r="O672" s="721" t="s">
        <v>222</v>
      </c>
      <c r="P672" s="727" t="s">
        <v>2515</v>
      </c>
      <c r="Q672" s="722"/>
    </row>
    <row r="673" spans="1:18">
      <c r="A673" s="721"/>
      <c r="B673" s="721">
        <v>2</v>
      </c>
      <c r="C673" s="722" t="s">
        <v>2289</v>
      </c>
      <c r="D673" s="723" t="s">
        <v>16</v>
      </c>
      <c r="E673" s="721" t="s">
        <v>221</v>
      </c>
      <c r="F673" s="721" t="s">
        <v>230</v>
      </c>
      <c r="G673" s="774">
        <v>35985</v>
      </c>
      <c r="H673" s="724">
        <f t="shared" ca="1" si="10"/>
        <v>21</v>
      </c>
      <c r="I673" s="725" t="s">
        <v>1403</v>
      </c>
      <c r="J673" s="721" t="s">
        <v>223</v>
      </c>
      <c r="K673" s="721" t="s">
        <v>246</v>
      </c>
      <c r="L673" s="813"/>
      <c r="M673" s="813" t="s">
        <v>6426</v>
      </c>
      <c r="N673" s="722" t="s">
        <v>2099</v>
      </c>
      <c r="O673" s="721" t="s">
        <v>245</v>
      </c>
      <c r="P673" s="722" t="s">
        <v>2288</v>
      </c>
      <c r="Q673" s="722"/>
    </row>
    <row r="674" spans="1:18">
      <c r="A674" s="721"/>
      <c r="B674" s="721">
        <v>3</v>
      </c>
      <c r="C674" s="722" t="s">
        <v>7095</v>
      </c>
      <c r="D674" s="723" t="s">
        <v>23</v>
      </c>
      <c r="E674" s="721" t="s">
        <v>254</v>
      </c>
      <c r="F674" s="721"/>
      <c r="G674" s="774"/>
      <c r="H674" s="724">
        <f t="shared" ca="1" si="10"/>
        <v>120</v>
      </c>
      <c r="I674" s="725" t="s">
        <v>1403</v>
      </c>
      <c r="J674" s="721" t="s">
        <v>265</v>
      </c>
      <c r="K674" s="721" t="s">
        <v>6622</v>
      </c>
      <c r="L674" s="813"/>
      <c r="M674" s="813" t="s">
        <v>6426</v>
      </c>
      <c r="N674" s="722" t="s">
        <v>2099</v>
      </c>
      <c r="O674" s="721" t="s">
        <v>255</v>
      </c>
      <c r="P674" s="722"/>
      <c r="Q674" s="722"/>
    </row>
    <row r="675" spans="1:18">
      <c r="A675" s="839">
        <v>37</v>
      </c>
      <c r="B675" s="721">
        <v>1</v>
      </c>
      <c r="C675" s="722" t="s">
        <v>388</v>
      </c>
      <c r="D675" s="723" t="s">
        <v>23</v>
      </c>
      <c r="E675" s="721" t="s">
        <v>221</v>
      </c>
      <c r="F675" s="721" t="s">
        <v>389</v>
      </c>
      <c r="G675" s="794">
        <v>21707</v>
      </c>
      <c r="H675" s="724">
        <f t="shared" ca="1" si="10"/>
        <v>60</v>
      </c>
      <c r="I675" s="725" t="s">
        <v>1403</v>
      </c>
      <c r="J675" s="721" t="s">
        <v>256</v>
      </c>
      <c r="K675" s="721" t="s">
        <v>283</v>
      </c>
      <c r="L675" s="726"/>
      <c r="M675" s="726" t="s">
        <v>6426</v>
      </c>
      <c r="N675" s="722" t="s">
        <v>2099</v>
      </c>
      <c r="O675" s="721" t="s">
        <v>222</v>
      </c>
      <c r="P675" s="734" t="s">
        <v>387</v>
      </c>
      <c r="Q675" s="722" t="s">
        <v>392</v>
      </c>
    </row>
    <row r="676" spans="1:18">
      <c r="A676" s="839"/>
      <c r="B676" s="721">
        <v>2</v>
      </c>
      <c r="C676" s="722" t="s">
        <v>394</v>
      </c>
      <c r="D676" s="723" t="s">
        <v>16</v>
      </c>
      <c r="E676" s="721" t="s">
        <v>221</v>
      </c>
      <c r="F676" s="721" t="s">
        <v>389</v>
      </c>
      <c r="G676" s="774">
        <v>22267</v>
      </c>
      <c r="H676" s="724">
        <f t="shared" ca="1" si="10"/>
        <v>59</v>
      </c>
      <c r="I676" s="725" t="s">
        <v>1403</v>
      </c>
      <c r="J676" s="721" t="s">
        <v>1291</v>
      </c>
      <c r="K676" s="721" t="s">
        <v>6621</v>
      </c>
      <c r="L676" s="726"/>
      <c r="M676" s="726" t="s">
        <v>6426</v>
      </c>
      <c r="N676" s="722" t="s">
        <v>228</v>
      </c>
      <c r="O676" s="721" t="s">
        <v>245</v>
      </c>
      <c r="P676" s="722" t="s">
        <v>393</v>
      </c>
      <c r="Q676" s="722" t="s">
        <v>392</v>
      </c>
      <c r="R676" s="817" t="s">
        <v>6964</v>
      </c>
    </row>
    <row r="677" spans="1:18">
      <c r="A677" s="839"/>
      <c r="B677" s="721">
        <v>3</v>
      </c>
      <c r="C677" s="722" t="s">
        <v>398</v>
      </c>
      <c r="D677" s="723" t="s">
        <v>23</v>
      </c>
      <c r="E677" s="721" t="s">
        <v>254</v>
      </c>
      <c r="F677" s="721" t="s">
        <v>22</v>
      </c>
      <c r="G677" s="774">
        <v>36082</v>
      </c>
      <c r="H677" s="724">
        <f t="shared" ca="1" si="10"/>
        <v>21</v>
      </c>
      <c r="I677" s="725" t="s">
        <v>1403</v>
      </c>
      <c r="J677" s="721" t="s">
        <v>2491</v>
      </c>
      <c r="K677" s="721" t="s">
        <v>6623</v>
      </c>
      <c r="L677" s="726"/>
      <c r="M677" s="726" t="s">
        <v>6426</v>
      </c>
      <c r="N677" s="722" t="s">
        <v>228</v>
      </c>
      <c r="O677" s="721" t="s">
        <v>6640</v>
      </c>
      <c r="P677" s="722" t="s">
        <v>397</v>
      </c>
      <c r="Q677" s="722" t="s">
        <v>392</v>
      </c>
      <c r="R677" s="817" t="s">
        <v>6964</v>
      </c>
    </row>
    <row r="678" spans="1:18">
      <c r="A678" s="839">
        <v>38</v>
      </c>
      <c r="B678" s="721">
        <v>1</v>
      </c>
      <c r="C678" s="722" t="s">
        <v>6876</v>
      </c>
      <c r="D678" s="723" t="s">
        <v>23</v>
      </c>
      <c r="E678" s="733" t="s">
        <v>221</v>
      </c>
      <c r="F678" s="733" t="s">
        <v>6880</v>
      </c>
      <c r="G678" s="774">
        <v>33889</v>
      </c>
      <c r="H678" s="724">
        <f t="shared" ca="1" si="10"/>
        <v>27</v>
      </c>
      <c r="I678" s="725" t="s">
        <v>1403</v>
      </c>
      <c r="J678" s="733" t="s">
        <v>1291</v>
      </c>
      <c r="K678" s="733" t="s">
        <v>165</v>
      </c>
      <c r="L678" s="726"/>
      <c r="M678" s="726" t="s">
        <v>6426</v>
      </c>
      <c r="N678" s="722" t="s">
        <v>2099</v>
      </c>
      <c r="O678" s="733" t="s">
        <v>222</v>
      </c>
      <c r="P678" s="727"/>
      <c r="Q678" s="741"/>
    </row>
    <row r="679" spans="1:18">
      <c r="A679" s="839"/>
      <c r="B679" s="721">
        <v>2</v>
      </c>
      <c r="C679" s="722" t="s">
        <v>6877</v>
      </c>
      <c r="D679" s="723" t="s">
        <v>16</v>
      </c>
      <c r="E679" s="733" t="s">
        <v>221</v>
      </c>
      <c r="F679" s="733" t="s">
        <v>524</v>
      </c>
      <c r="G679" s="774">
        <v>33625</v>
      </c>
      <c r="H679" s="724">
        <f t="shared" ca="1" si="10"/>
        <v>28</v>
      </c>
      <c r="I679" s="725" t="s">
        <v>1403</v>
      </c>
      <c r="J679" s="733" t="s">
        <v>1291</v>
      </c>
      <c r="K679" s="733" t="s">
        <v>6621</v>
      </c>
      <c r="L679" s="726"/>
      <c r="M679" s="726" t="s">
        <v>6426</v>
      </c>
      <c r="N679" s="722" t="s">
        <v>2099</v>
      </c>
      <c r="O679" s="733" t="s">
        <v>245</v>
      </c>
      <c r="P679" s="727"/>
      <c r="Q679" s="741"/>
    </row>
    <row r="680" spans="1:18">
      <c r="A680" s="839"/>
      <c r="B680" s="721">
        <v>3</v>
      </c>
      <c r="C680" s="722" t="s">
        <v>6878</v>
      </c>
      <c r="D680" s="723" t="s">
        <v>23</v>
      </c>
      <c r="E680" s="733" t="s">
        <v>254</v>
      </c>
      <c r="F680" s="733" t="s">
        <v>229</v>
      </c>
      <c r="G680" s="774">
        <v>42086</v>
      </c>
      <c r="H680" s="724">
        <f t="shared" ca="1" si="10"/>
        <v>5</v>
      </c>
      <c r="I680" s="725" t="s">
        <v>1403</v>
      </c>
      <c r="J680" s="733" t="s">
        <v>265</v>
      </c>
      <c r="K680" s="733" t="s">
        <v>6622</v>
      </c>
      <c r="L680" s="726"/>
      <c r="M680" s="726" t="s">
        <v>6426</v>
      </c>
      <c r="N680" s="722" t="s">
        <v>2099</v>
      </c>
      <c r="O680" s="733" t="s">
        <v>6640</v>
      </c>
      <c r="P680" s="727"/>
      <c r="Q680" s="741"/>
    </row>
    <row r="681" spans="1:18">
      <c r="A681" s="839"/>
      <c r="B681" s="721">
        <v>4</v>
      </c>
      <c r="C681" s="722" t="s">
        <v>6879</v>
      </c>
      <c r="D681" s="723" t="s">
        <v>16</v>
      </c>
      <c r="E681" s="733" t="s">
        <v>254</v>
      </c>
      <c r="F681" s="733" t="s">
        <v>229</v>
      </c>
      <c r="G681" s="774">
        <v>42717</v>
      </c>
      <c r="H681" s="724">
        <f t="shared" ca="1" si="10"/>
        <v>3</v>
      </c>
      <c r="I681" s="725" t="s">
        <v>1403</v>
      </c>
      <c r="J681" s="733" t="s">
        <v>265</v>
      </c>
      <c r="K681" s="733" t="s">
        <v>6622</v>
      </c>
      <c r="L681" s="726"/>
      <c r="M681" s="726" t="s">
        <v>6426</v>
      </c>
      <c r="N681" s="722" t="s">
        <v>2099</v>
      </c>
      <c r="O681" s="733" t="s">
        <v>6640</v>
      </c>
      <c r="P681" s="727"/>
      <c r="Q681" s="741"/>
    </row>
    <row r="682" spans="1:18">
      <c r="A682" s="839">
        <v>39</v>
      </c>
      <c r="B682" s="721">
        <v>1</v>
      </c>
      <c r="C682" s="722" t="s">
        <v>2823</v>
      </c>
      <c r="D682" s="723" t="s">
        <v>23</v>
      </c>
      <c r="E682" s="721" t="s">
        <v>221</v>
      </c>
      <c r="F682" s="721" t="s">
        <v>2720</v>
      </c>
      <c r="G682" s="774">
        <v>25273</v>
      </c>
      <c r="H682" s="724">
        <f t="shared" ca="1" si="10"/>
        <v>51</v>
      </c>
      <c r="I682" s="725" t="s">
        <v>1403</v>
      </c>
      <c r="J682" s="721" t="s">
        <v>2491</v>
      </c>
      <c r="K682" s="721" t="s">
        <v>2497</v>
      </c>
      <c r="L682" s="726"/>
      <c r="M682" s="726" t="s">
        <v>6426</v>
      </c>
      <c r="N682" s="722" t="s">
        <v>2099</v>
      </c>
      <c r="O682" s="721" t="s">
        <v>222</v>
      </c>
      <c r="P682" s="727" t="s">
        <v>2822</v>
      </c>
      <c r="Q682" s="736" t="s">
        <v>2826</v>
      </c>
    </row>
    <row r="683" spans="1:18">
      <c r="A683" s="839"/>
      <c r="B683" s="721">
        <v>2</v>
      </c>
      <c r="C683" s="722" t="s">
        <v>2828</v>
      </c>
      <c r="D683" s="723" t="s">
        <v>16</v>
      </c>
      <c r="E683" s="721" t="s">
        <v>221</v>
      </c>
      <c r="F683" s="721" t="s">
        <v>2720</v>
      </c>
      <c r="G683" s="774">
        <v>26790</v>
      </c>
      <c r="H683" s="724">
        <f t="shared" ca="1" si="10"/>
        <v>46</v>
      </c>
      <c r="I683" s="725" t="s">
        <v>1403</v>
      </c>
      <c r="J683" s="721" t="s">
        <v>289</v>
      </c>
      <c r="K683" s="721" t="s">
        <v>246</v>
      </c>
      <c r="L683" s="726"/>
      <c r="M683" s="726" t="s">
        <v>6426</v>
      </c>
      <c r="N683" s="722" t="s">
        <v>2099</v>
      </c>
      <c r="O683" s="721" t="s">
        <v>245</v>
      </c>
      <c r="P683" s="727" t="s">
        <v>2827</v>
      </c>
      <c r="Q683" s="736" t="s">
        <v>2826</v>
      </c>
    </row>
    <row r="684" spans="1:18">
      <c r="A684" s="839"/>
      <c r="B684" s="721">
        <v>3</v>
      </c>
      <c r="C684" s="722" t="s">
        <v>2834</v>
      </c>
      <c r="D684" s="723" t="s">
        <v>23</v>
      </c>
      <c r="E684" s="721" t="s">
        <v>254</v>
      </c>
      <c r="F684" s="721" t="s">
        <v>2835</v>
      </c>
      <c r="G684" s="774">
        <v>39508</v>
      </c>
      <c r="H684" s="724">
        <f t="shared" ca="1" si="10"/>
        <v>12</v>
      </c>
      <c r="I684" s="725" t="s">
        <v>1403</v>
      </c>
      <c r="J684" s="721" t="s">
        <v>369</v>
      </c>
      <c r="K684" s="721" t="s">
        <v>266</v>
      </c>
      <c r="L684" s="726"/>
      <c r="M684" s="726" t="s">
        <v>6426</v>
      </c>
      <c r="N684" s="722" t="s">
        <v>2099</v>
      </c>
      <c r="O684" s="721" t="s">
        <v>255</v>
      </c>
      <c r="P684" s="727" t="s">
        <v>2833</v>
      </c>
      <c r="Q684" s="736" t="s">
        <v>2826</v>
      </c>
    </row>
    <row r="685" spans="1:18">
      <c r="A685" s="839">
        <v>40</v>
      </c>
      <c r="B685" s="738">
        <v>1</v>
      </c>
      <c r="C685" s="722" t="s">
        <v>7096</v>
      </c>
      <c r="D685" s="757" t="s">
        <v>23</v>
      </c>
      <c r="E685" s="738" t="s">
        <v>221</v>
      </c>
      <c r="F685" s="40"/>
      <c r="G685" s="948"/>
      <c r="H685" s="724">
        <f t="shared" ca="1" si="10"/>
        <v>120</v>
      </c>
      <c r="I685" s="40"/>
      <c r="J685" s="40" t="s">
        <v>223</v>
      </c>
      <c r="K685" s="738" t="s">
        <v>283</v>
      </c>
      <c r="L685" s="40"/>
      <c r="M685" s="726" t="s">
        <v>6426</v>
      </c>
      <c r="N685" s="722" t="s">
        <v>2099</v>
      </c>
      <c r="O685" s="738" t="s">
        <v>222</v>
      </c>
      <c r="P685" s="40"/>
      <c r="Q685" s="40"/>
    </row>
    <row r="686" spans="1:18">
      <c r="A686" s="839"/>
      <c r="B686" s="738">
        <v>2</v>
      </c>
      <c r="C686" s="722" t="s">
        <v>4663</v>
      </c>
      <c r="D686" s="757" t="s">
        <v>16</v>
      </c>
      <c r="E686" s="738" t="s">
        <v>221</v>
      </c>
      <c r="F686" s="40"/>
      <c r="G686" s="948"/>
      <c r="H686" s="724">
        <f t="shared" ca="1" si="10"/>
        <v>120</v>
      </c>
      <c r="I686" s="40"/>
      <c r="J686" s="40" t="s">
        <v>223</v>
      </c>
      <c r="K686" s="738" t="s">
        <v>6621</v>
      </c>
      <c r="L686" s="40"/>
      <c r="M686" s="726" t="s">
        <v>6426</v>
      </c>
      <c r="N686" s="722" t="s">
        <v>2099</v>
      </c>
      <c r="O686" s="738" t="s">
        <v>245</v>
      </c>
      <c r="P686" s="40"/>
      <c r="Q686" s="40"/>
    </row>
    <row r="687" spans="1:18">
      <c r="A687" s="839">
        <v>41</v>
      </c>
      <c r="B687" s="738">
        <v>1</v>
      </c>
      <c r="C687" s="722" t="s">
        <v>7097</v>
      </c>
      <c r="D687" s="757" t="s">
        <v>23</v>
      </c>
      <c r="E687" s="738" t="s">
        <v>221</v>
      </c>
      <c r="F687" s="40"/>
      <c r="G687" s="948"/>
      <c r="H687" s="724">
        <f t="shared" ca="1" si="10"/>
        <v>120</v>
      </c>
      <c r="I687" s="40"/>
      <c r="J687" s="40" t="s">
        <v>527</v>
      </c>
      <c r="K687" s="738" t="s">
        <v>283</v>
      </c>
      <c r="L687" s="40"/>
      <c r="M687" s="726" t="s">
        <v>6426</v>
      </c>
      <c r="N687" s="722" t="s">
        <v>2099</v>
      </c>
      <c r="O687" s="738" t="s">
        <v>222</v>
      </c>
      <c r="P687" s="40"/>
      <c r="Q687" s="40"/>
    </row>
    <row r="688" spans="1:18">
      <c r="A688" s="839"/>
      <c r="B688" s="738">
        <v>2</v>
      </c>
      <c r="C688" s="722" t="s">
        <v>2214</v>
      </c>
      <c r="D688" s="757" t="s">
        <v>16</v>
      </c>
      <c r="E688" s="738" t="s">
        <v>221</v>
      </c>
      <c r="F688" s="40"/>
      <c r="G688" s="948"/>
      <c r="H688" s="724">
        <f t="shared" ca="1" si="10"/>
        <v>120</v>
      </c>
      <c r="I688" s="40"/>
      <c r="J688" s="40" t="s">
        <v>527</v>
      </c>
      <c r="K688" s="738" t="s">
        <v>6621</v>
      </c>
      <c r="L688" s="40"/>
      <c r="M688" s="726" t="s">
        <v>6426</v>
      </c>
      <c r="N688" s="722" t="s">
        <v>2099</v>
      </c>
      <c r="O688" s="738" t="s">
        <v>245</v>
      </c>
      <c r="P688" s="40"/>
      <c r="Q688" s="40"/>
    </row>
    <row r="689" spans="1:18">
      <c r="A689" s="722">
        <v>1</v>
      </c>
      <c r="B689" s="722">
        <v>1</v>
      </c>
      <c r="C689" s="722" t="s">
        <v>2521</v>
      </c>
      <c r="D689" s="744" t="s">
        <v>23</v>
      </c>
      <c r="E689" s="722" t="s">
        <v>221</v>
      </c>
      <c r="F689" s="722" t="s">
        <v>288</v>
      </c>
      <c r="G689" s="784">
        <v>27590</v>
      </c>
      <c r="H689" s="724">
        <f t="shared" ca="1" si="10"/>
        <v>44</v>
      </c>
      <c r="I689" s="769" t="s">
        <v>1403</v>
      </c>
      <c r="J689" s="722" t="s">
        <v>223</v>
      </c>
      <c r="K689" s="722" t="s">
        <v>283</v>
      </c>
      <c r="L689" s="770"/>
      <c r="M689" s="770" t="s">
        <v>6426</v>
      </c>
      <c r="N689" s="722" t="s">
        <v>2525</v>
      </c>
      <c r="O689" s="722" t="s">
        <v>222</v>
      </c>
      <c r="P689" s="727" t="s">
        <v>2520</v>
      </c>
      <c r="Q689" s="727" t="s">
        <v>2524</v>
      </c>
      <c r="R689" s="817" t="s">
        <v>6964</v>
      </c>
    </row>
    <row r="690" spans="1:18">
      <c r="A690" s="721"/>
      <c r="B690" s="721">
        <v>2</v>
      </c>
      <c r="C690" s="722" t="s">
        <v>1558</v>
      </c>
      <c r="D690" s="723" t="s">
        <v>16</v>
      </c>
      <c r="E690" s="721" t="s">
        <v>221</v>
      </c>
      <c r="F690" s="721" t="s">
        <v>2228</v>
      </c>
      <c r="G690" s="774">
        <v>28587</v>
      </c>
      <c r="H690" s="724">
        <f t="shared" ca="1" si="10"/>
        <v>42</v>
      </c>
      <c r="I690" s="725" t="s">
        <v>1403</v>
      </c>
      <c r="J690" s="721" t="s">
        <v>256</v>
      </c>
      <c r="K690" s="721" t="s">
        <v>246</v>
      </c>
      <c r="L690" s="726"/>
      <c r="M690" s="726" t="s">
        <v>6426</v>
      </c>
      <c r="N690" s="722" t="s">
        <v>2525</v>
      </c>
      <c r="O690" s="721" t="s">
        <v>245</v>
      </c>
      <c r="P690" s="727" t="s">
        <v>2527</v>
      </c>
      <c r="Q690" s="727" t="s">
        <v>2524</v>
      </c>
      <c r="R690" s="817" t="s">
        <v>6964</v>
      </c>
    </row>
    <row r="691" spans="1:18">
      <c r="A691" s="721"/>
      <c r="B691" s="721">
        <v>3</v>
      </c>
      <c r="C691" s="722" t="s">
        <v>2531</v>
      </c>
      <c r="D691" s="723" t="s">
        <v>16</v>
      </c>
      <c r="E691" s="721" t="s">
        <v>254</v>
      </c>
      <c r="F691" s="721" t="s">
        <v>2228</v>
      </c>
      <c r="G691" s="774">
        <v>36289</v>
      </c>
      <c r="H691" s="724">
        <f t="shared" ca="1" si="10"/>
        <v>20</v>
      </c>
      <c r="I691" s="725" t="s">
        <v>1403</v>
      </c>
      <c r="J691" s="721" t="s">
        <v>785</v>
      </c>
      <c r="K691" s="721" t="s">
        <v>266</v>
      </c>
      <c r="L691" s="726"/>
      <c r="M691" s="726" t="s">
        <v>6426</v>
      </c>
      <c r="N691" s="722" t="s">
        <v>2525</v>
      </c>
      <c r="O691" s="721" t="s">
        <v>255</v>
      </c>
      <c r="P691" s="727" t="s">
        <v>2530</v>
      </c>
      <c r="Q691" s="727" t="s">
        <v>2524</v>
      </c>
      <c r="R691" s="817" t="s">
        <v>6964</v>
      </c>
    </row>
    <row r="692" spans="1:18">
      <c r="A692" s="721"/>
      <c r="B692" s="721">
        <v>4</v>
      </c>
      <c r="C692" s="722" t="s">
        <v>2533</v>
      </c>
      <c r="D692" s="723" t="s">
        <v>23</v>
      </c>
      <c r="E692" s="721" t="s">
        <v>254</v>
      </c>
      <c r="F692" s="721" t="s">
        <v>230</v>
      </c>
      <c r="G692" s="774">
        <v>39508</v>
      </c>
      <c r="H692" s="724">
        <f t="shared" ca="1" si="10"/>
        <v>12</v>
      </c>
      <c r="I692" s="725" t="s">
        <v>1403</v>
      </c>
      <c r="J692" s="721" t="s">
        <v>369</v>
      </c>
      <c r="K692" s="721" t="s">
        <v>266</v>
      </c>
      <c r="L692" s="726"/>
      <c r="M692" s="726" t="s">
        <v>6426</v>
      </c>
      <c r="N692" s="722" t="s">
        <v>2525</v>
      </c>
      <c r="O692" s="721" t="s">
        <v>255</v>
      </c>
      <c r="P692" s="727" t="s">
        <v>2532</v>
      </c>
      <c r="Q692" s="727" t="s">
        <v>2524</v>
      </c>
      <c r="R692" s="817" t="s">
        <v>6964</v>
      </c>
    </row>
    <row r="693" spans="1:18">
      <c r="A693" s="721">
        <v>2</v>
      </c>
      <c r="B693" s="721">
        <v>1</v>
      </c>
      <c r="C693" s="722" t="s">
        <v>2538</v>
      </c>
      <c r="D693" s="723" t="s">
        <v>23</v>
      </c>
      <c r="E693" s="721" t="s">
        <v>221</v>
      </c>
      <c r="F693" s="721" t="s">
        <v>524</v>
      </c>
      <c r="G693" s="774">
        <v>24228</v>
      </c>
      <c r="H693" s="724">
        <f t="shared" ca="1" si="10"/>
        <v>53</v>
      </c>
      <c r="I693" s="725" t="s">
        <v>1403</v>
      </c>
      <c r="J693" s="721" t="s">
        <v>223</v>
      </c>
      <c r="K693" s="721" t="s">
        <v>283</v>
      </c>
      <c r="L693" s="726"/>
      <c r="M693" s="726" t="s">
        <v>6426</v>
      </c>
      <c r="N693" s="722" t="s">
        <v>2525</v>
      </c>
      <c r="O693" s="721" t="s">
        <v>222</v>
      </c>
      <c r="P693" s="722" t="s">
        <v>2537</v>
      </c>
      <c r="Q693" s="722" t="s">
        <v>2540</v>
      </c>
      <c r="R693" s="817" t="s">
        <v>6964</v>
      </c>
    </row>
    <row r="694" spans="1:18">
      <c r="A694" s="721"/>
      <c r="B694" s="721">
        <v>2</v>
      </c>
      <c r="C694" s="722" t="s">
        <v>2542</v>
      </c>
      <c r="D694" s="723" t="s">
        <v>16</v>
      </c>
      <c r="E694" s="721" t="s">
        <v>221</v>
      </c>
      <c r="F694" s="721" t="s">
        <v>1414</v>
      </c>
      <c r="G694" s="774">
        <v>25917</v>
      </c>
      <c r="H694" s="724">
        <f t="shared" ca="1" si="10"/>
        <v>49</v>
      </c>
      <c r="I694" s="725" t="s">
        <v>1403</v>
      </c>
      <c r="J694" s="721" t="s">
        <v>469</v>
      </c>
      <c r="K694" s="721" t="s">
        <v>470</v>
      </c>
      <c r="L694" s="726"/>
      <c r="M694" s="726" t="s">
        <v>6426</v>
      </c>
      <c r="N694" s="722" t="s">
        <v>2525</v>
      </c>
      <c r="O694" s="721" t="s">
        <v>245</v>
      </c>
      <c r="P694" s="722" t="s">
        <v>2541</v>
      </c>
      <c r="Q694" s="722" t="s">
        <v>2540</v>
      </c>
      <c r="R694" s="817" t="s">
        <v>6964</v>
      </c>
    </row>
    <row r="695" spans="1:18">
      <c r="A695" s="721"/>
      <c r="B695" s="721">
        <v>3</v>
      </c>
      <c r="C695" s="722" t="s">
        <v>2545</v>
      </c>
      <c r="D695" s="723" t="s">
        <v>16</v>
      </c>
      <c r="E695" s="721" t="s">
        <v>254</v>
      </c>
      <c r="F695" s="721" t="s">
        <v>524</v>
      </c>
      <c r="G695" s="774">
        <v>35509</v>
      </c>
      <c r="H695" s="724">
        <f t="shared" ca="1" si="10"/>
        <v>23</v>
      </c>
      <c r="I695" s="725" t="s">
        <v>1403</v>
      </c>
      <c r="J695" s="721" t="s">
        <v>344</v>
      </c>
      <c r="K695" s="721" t="s">
        <v>266</v>
      </c>
      <c r="L695" s="726"/>
      <c r="M695" s="726" t="s">
        <v>6426</v>
      </c>
      <c r="N695" s="722" t="s">
        <v>2525</v>
      </c>
      <c r="O695" s="721" t="s">
        <v>255</v>
      </c>
      <c r="P695" s="722" t="s">
        <v>2544</v>
      </c>
      <c r="Q695" s="722" t="s">
        <v>2540</v>
      </c>
      <c r="R695" s="817" t="s">
        <v>6964</v>
      </c>
    </row>
    <row r="696" spans="1:18">
      <c r="A696" s="721"/>
      <c r="B696" s="721">
        <v>4</v>
      </c>
      <c r="C696" s="722" t="s">
        <v>2547</v>
      </c>
      <c r="D696" s="723" t="s">
        <v>16</v>
      </c>
      <c r="E696" s="721" t="s">
        <v>254</v>
      </c>
      <c r="F696" s="721" t="s">
        <v>22</v>
      </c>
      <c r="G696" s="774">
        <v>38451</v>
      </c>
      <c r="H696" s="724">
        <f t="shared" ca="1" si="10"/>
        <v>15</v>
      </c>
      <c r="I696" s="725" t="s">
        <v>1403</v>
      </c>
      <c r="J696" s="721" t="s">
        <v>369</v>
      </c>
      <c r="K696" s="721" t="s">
        <v>266</v>
      </c>
      <c r="L696" s="726"/>
      <c r="M696" s="726" t="s">
        <v>6426</v>
      </c>
      <c r="N696" s="722" t="s">
        <v>2525</v>
      </c>
      <c r="O696" s="721" t="s">
        <v>255</v>
      </c>
      <c r="P696" s="722" t="s">
        <v>2546</v>
      </c>
      <c r="Q696" s="722" t="s">
        <v>2540</v>
      </c>
      <c r="R696" s="817" t="s">
        <v>6964</v>
      </c>
    </row>
    <row r="697" spans="1:18">
      <c r="A697" s="721">
        <v>3</v>
      </c>
      <c r="B697" s="721">
        <v>1</v>
      </c>
      <c r="C697" s="722" t="s">
        <v>2549</v>
      </c>
      <c r="D697" s="723" t="s">
        <v>23</v>
      </c>
      <c r="E697" s="721" t="s">
        <v>221</v>
      </c>
      <c r="F697" s="721" t="s">
        <v>288</v>
      </c>
      <c r="G697" s="774">
        <v>30196</v>
      </c>
      <c r="H697" s="724">
        <f t="shared" ca="1" si="10"/>
        <v>37</v>
      </c>
      <c r="I697" s="725" t="s">
        <v>1403</v>
      </c>
      <c r="J697" s="721" t="s">
        <v>256</v>
      </c>
      <c r="K697" s="721" t="s">
        <v>283</v>
      </c>
      <c r="L697" s="726"/>
      <c r="M697" s="726" t="s">
        <v>6426</v>
      </c>
      <c r="N697" s="722" t="s">
        <v>2525</v>
      </c>
      <c r="O697" s="721" t="s">
        <v>222</v>
      </c>
      <c r="P697" s="722" t="s">
        <v>2548</v>
      </c>
      <c r="Q697" s="722" t="s">
        <v>2550</v>
      </c>
      <c r="R697" s="817" t="s">
        <v>6964</v>
      </c>
    </row>
    <row r="698" spans="1:18">
      <c r="A698" s="721"/>
      <c r="B698" s="721">
        <v>2</v>
      </c>
      <c r="C698" s="722" t="s">
        <v>2552</v>
      </c>
      <c r="D698" s="723" t="s">
        <v>16</v>
      </c>
      <c r="E698" s="721" t="s">
        <v>221</v>
      </c>
      <c r="F698" s="721" t="s">
        <v>288</v>
      </c>
      <c r="G698" s="774">
        <v>30895</v>
      </c>
      <c r="H698" s="724">
        <f t="shared" ca="1" si="10"/>
        <v>35</v>
      </c>
      <c r="I698" s="725" t="s">
        <v>1403</v>
      </c>
      <c r="J698" s="721" t="s">
        <v>256</v>
      </c>
      <c r="K698" s="721" t="s">
        <v>246</v>
      </c>
      <c r="L698" s="726"/>
      <c r="M698" s="726" t="s">
        <v>6426</v>
      </c>
      <c r="N698" s="722" t="s">
        <v>2525</v>
      </c>
      <c r="O698" s="721" t="s">
        <v>245</v>
      </c>
      <c r="P698" s="722" t="s">
        <v>2551</v>
      </c>
      <c r="Q698" s="722" t="s">
        <v>2550</v>
      </c>
      <c r="R698" s="817" t="s">
        <v>6964</v>
      </c>
    </row>
    <row r="699" spans="1:18">
      <c r="A699" s="721"/>
      <c r="B699" s="721">
        <v>3</v>
      </c>
      <c r="C699" s="722" t="s">
        <v>2556</v>
      </c>
      <c r="D699" s="723" t="s">
        <v>16</v>
      </c>
      <c r="E699" s="721" t="s">
        <v>254</v>
      </c>
      <c r="F699" s="721" t="s">
        <v>230</v>
      </c>
      <c r="G699" s="774">
        <v>38336</v>
      </c>
      <c r="H699" s="724">
        <f t="shared" ca="1" si="10"/>
        <v>15</v>
      </c>
      <c r="I699" s="725" t="s">
        <v>1403</v>
      </c>
      <c r="J699" s="721" t="s">
        <v>348</v>
      </c>
      <c r="K699" s="721" t="s">
        <v>266</v>
      </c>
      <c r="L699" s="726"/>
      <c r="M699" s="726" t="s">
        <v>6426</v>
      </c>
      <c r="N699" s="722" t="s">
        <v>2525</v>
      </c>
      <c r="O699" s="721" t="s">
        <v>255</v>
      </c>
      <c r="P699" s="722" t="s">
        <v>2555</v>
      </c>
      <c r="Q699" s="722" t="s">
        <v>2550</v>
      </c>
      <c r="R699" s="817" t="s">
        <v>6964</v>
      </c>
    </row>
    <row r="700" spans="1:18">
      <c r="A700" s="721">
        <v>4</v>
      </c>
      <c r="B700" s="721">
        <v>1</v>
      </c>
      <c r="C700" s="722" t="s">
        <v>2558</v>
      </c>
      <c r="D700" s="723" t="s">
        <v>23</v>
      </c>
      <c r="E700" s="721" t="s">
        <v>221</v>
      </c>
      <c r="F700" s="721" t="s">
        <v>288</v>
      </c>
      <c r="G700" s="774">
        <v>23533</v>
      </c>
      <c r="H700" s="724">
        <f t="shared" ca="1" si="10"/>
        <v>55</v>
      </c>
      <c r="I700" s="725" t="s">
        <v>1403</v>
      </c>
      <c r="J700" s="721" t="s">
        <v>223</v>
      </c>
      <c r="K700" s="721" t="s">
        <v>2559</v>
      </c>
      <c r="L700" s="726"/>
      <c r="M700" s="726" t="s">
        <v>6426</v>
      </c>
      <c r="N700" s="722" t="s">
        <v>2525</v>
      </c>
      <c r="O700" s="721" t="s">
        <v>222</v>
      </c>
      <c r="P700" s="727" t="s">
        <v>2557</v>
      </c>
      <c r="Q700" s="722" t="s">
        <v>2562</v>
      </c>
      <c r="R700" s="817" t="s">
        <v>6964</v>
      </c>
    </row>
    <row r="701" spans="1:18">
      <c r="A701" s="721"/>
      <c r="B701" s="721">
        <v>2</v>
      </c>
      <c r="C701" s="722" t="s">
        <v>2564</v>
      </c>
      <c r="D701" s="723" t="s">
        <v>16</v>
      </c>
      <c r="E701" s="721" t="s">
        <v>221</v>
      </c>
      <c r="F701" s="721" t="s">
        <v>288</v>
      </c>
      <c r="G701" s="774">
        <v>26501</v>
      </c>
      <c r="H701" s="724">
        <f t="shared" ca="1" si="10"/>
        <v>47</v>
      </c>
      <c r="I701" s="725" t="s">
        <v>1403</v>
      </c>
      <c r="J701" s="721" t="s">
        <v>256</v>
      </c>
      <c r="K701" s="721" t="s">
        <v>246</v>
      </c>
      <c r="L701" s="726"/>
      <c r="M701" s="726" t="s">
        <v>6426</v>
      </c>
      <c r="N701" s="722" t="s">
        <v>2525</v>
      </c>
      <c r="O701" s="721" t="s">
        <v>245</v>
      </c>
      <c r="P701" s="722" t="s">
        <v>2563</v>
      </c>
      <c r="Q701" s="722" t="s">
        <v>2562</v>
      </c>
      <c r="R701" s="817" t="s">
        <v>6964</v>
      </c>
    </row>
    <row r="702" spans="1:18">
      <c r="A702" s="721">
        <v>5</v>
      </c>
      <c r="B702" s="721">
        <v>1</v>
      </c>
      <c r="C702" s="722" t="s">
        <v>2570</v>
      </c>
      <c r="D702" s="723" t="s">
        <v>23</v>
      </c>
      <c r="E702" s="721" t="s">
        <v>221</v>
      </c>
      <c r="F702" s="721" t="s">
        <v>2571</v>
      </c>
      <c r="G702" s="774">
        <v>27122</v>
      </c>
      <c r="H702" s="724">
        <f t="shared" ca="1" si="10"/>
        <v>46</v>
      </c>
      <c r="I702" s="725" t="s">
        <v>1403</v>
      </c>
      <c r="J702" s="721" t="s">
        <v>289</v>
      </c>
      <c r="K702" s="721" t="s">
        <v>674</v>
      </c>
      <c r="L702" s="726"/>
      <c r="M702" s="726" t="s">
        <v>6426</v>
      </c>
      <c r="N702" s="722" t="s">
        <v>2525</v>
      </c>
      <c r="O702" s="721" t="s">
        <v>222</v>
      </c>
      <c r="P702" s="722" t="s">
        <v>2569</v>
      </c>
      <c r="Q702" s="722" t="s">
        <v>2574</v>
      </c>
      <c r="R702" s="817" t="s">
        <v>6964</v>
      </c>
    </row>
    <row r="703" spans="1:18">
      <c r="A703" s="721"/>
      <c r="B703" s="721">
        <v>2</v>
      </c>
      <c r="C703" s="722" t="s">
        <v>2576</v>
      </c>
      <c r="D703" s="723" t="s">
        <v>16</v>
      </c>
      <c r="E703" s="721" t="s">
        <v>221</v>
      </c>
      <c r="F703" s="721" t="s">
        <v>288</v>
      </c>
      <c r="G703" s="774">
        <v>30476</v>
      </c>
      <c r="H703" s="724">
        <f t="shared" ca="1" si="10"/>
        <v>36</v>
      </c>
      <c r="I703" s="725" t="s">
        <v>1403</v>
      </c>
      <c r="J703" s="721" t="s">
        <v>223</v>
      </c>
      <c r="K703" s="721" t="s">
        <v>246</v>
      </c>
      <c r="L703" s="726"/>
      <c r="M703" s="726" t="s">
        <v>6426</v>
      </c>
      <c r="N703" s="722" t="s">
        <v>2525</v>
      </c>
      <c r="O703" s="721" t="s">
        <v>245</v>
      </c>
      <c r="P703" s="722" t="s">
        <v>2575</v>
      </c>
      <c r="Q703" s="722" t="s">
        <v>2574</v>
      </c>
      <c r="R703" s="817" t="s">
        <v>6964</v>
      </c>
    </row>
    <row r="704" spans="1:18">
      <c r="A704" s="721"/>
      <c r="B704" s="721">
        <v>3</v>
      </c>
      <c r="C704" s="722" t="s">
        <v>2580</v>
      </c>
      <c r="D704" s="723" t="s">
        <v>16</v>
      </c>
      <c r="E704" s="721" t="s">
        <v>254</v>
      </c>
      <c r="F704" s="721" t="s">
        <v>230</v>
      </c>
      <c r="G704" s="774">
        <v>38445</v>
      </c>
      <c r="H704" s="724">
        <f t="shared" ca="1" si="10"/>
        <v>15</v>
      </c>
      <c r="I704" s="725" t="s">
        <v>1403</v>
      </c>
      <c r="J704" s="721" t="s">
        <v>369</v>
      </c>
      <c r="K704" s="721" t="s">
        <v>266</v>
      </c>
      <c r="L704" s="726"/>
      <c r="M704" s="726" t="s">
        <v>6426</v>
      </c>
      <c r="N704" s="722" t="s">
        <v>2525</v>
      </c>
      <c r="O704" s="721" t="s">
        <v>255</v>
      </c>
      <c r="P704" s="722" t="s">
        <v>2579</v>
      </c>
      <c r="Q704" s="722" t="s">
        <v>2574</v>
      </c>
      <c r="R704" s="817" t="s">
        <v>6964</v>
      </c>
    </row>
    <row r="705" spans="1:18">
      <c r="A705" s="721"/>
      <c r="B705" s="721">
        <v>4</v>
      </c>
      <c r="C705" s="722" t="s">
        <v>2582</v>
      </c>
      <c r="D705" s="723" t="s">
        <v>23</v>
      </c>
      <c r="E705" s="721" t="s">
        <v>254</v>
      </c>
      <c r="F705" s="721" t="s">
        <v>230</v>
      </c>
      <c r="G705" s="774">
        <v>40498</v>
      </c>
      <c r="H705" s="724">
        <f t="shared" ca="1" si="10"/>
        <v>9</v>
      </c>
      <c r="I705" s="725" t="s">
        <v>1403</v>
      </c>
      <c r="J705" s="721" t="s">
        <v>265</v>
      </c>
      <c r="K705" s="721" t="s">
        <v>270</v>
      </c>
      <c r="L705" s="726"/>
      <c r="M705" s="726" t="s">
        <v>6426</v>
      </c>
      <c r="N705" s="722" t="s">
        <v>2525</v>
      </c>
      <c r="O705" s="721" t="s">
        <v>255</v>
      </c>
      <c r="P705" s="727" t="s">
        <v>2581</v>
      </c>
      <c r="Q705" s="722" t="s">
        <v>2574</v>
      </c>
      <c r="R705" s="817" t="s">
        <v>6964</v>
      </c>
    </row>
    <row r="706" spans="1:18">
      <c r="A706" s="721">
        <v>6</v>
      </c>
      <c r="B706" s="721">
        <v>1</v>
      </c>
      <c r="C706" s="722" t="s">
        <v>2584</v>
      </c>
      <c r="D706" s="723" t="s">
        <v>23</v>
      </c>
      <c r="E706" s="721" t="s">
        <v>221</v>
      </c>
      <c r="F706" s="721" t="s">
        <v>2585</v>
      </c>
      <c r="G706" s="774">
        <v>23723</v>
      </c>
      <c r="H706" s="724">
        <f t="shared" ca="1" si="10"/>
        <v>55</v>
      </c>
      <c r="I706" s="725" t="s">
        <v>1403</v>
      </c>
      <c r="J706" s="721" t="s">
        <v>256</v>
      </c>
      <c r="K706" s="721" t="s">
        <v>283</v>
      </c>
      <c r="L706" s="726"/>
      <c r="M706" s="726" t="s">
        <v>6426</v>
      </c>
      <c r="N706" s="722" t="s">
        <v>2525</v>
      </c>
      <c r="O706" s="721" t="s">
        <v>222</v>
      </c>
      <c r="P706" s="722" t="s">
        <v>2583</v>
      </c>
      <c r="Q706" s="722" t="s">
        <v>2588</v>
      </c>
      <c r="R706" s="817" t="s">
        <v>6964</v>
      </c>
    </row>
    <row r="707" spans="1:18">
      <c r="A707" s="721"/>
      <c r="B707" s="721">
        <v>2</v>
      </c>
      <c r="C707" s="722" t="s">
        <v>2590</v>
      </c>
      <c r="D707" s="723" t="s">
        <v>23</v>
      </c>
      <c r="E707" s="721" t="s">
        <v>254</v>
      </c>
      <c r="F707" s="721" t="s">
        <v>2585</v>
      </c>
      <c r="G707" s="774">
        <v>36623</v>
      </c>
      <c r="H707" s="724">
        <f t="shared" ref="H707:H770" ca="1" si="11">DATEDIF(G707,TODAY(),"Y")</f>
        <v>20</v>
      </c>
      <c r="I707" s="725" t="s">
        <v>1403</v>
      </c>
      <c r="J707" s="721" t="s">
        <v>289</v>
      </c>
      <c r="K707" s="721" t="s">
        <v>270</v>
      </c>
      <c r="L707" s="726"/>
      <c r="M707" s="726" t="s">
        <v>6426</v>
      </c>
      <c r="N707" s="722" t="s">
        <v>2525</v>
      </c>
      <c r="O707" s="721" t="s">
        <v>255</v>
      </c>
      <c r="P707" s="727" t="s">
        <v>2589</v>
      </c>
      <c r="Q707" s="722" t="s">
        <v>2588</v>
      </c>
      <c r="R707" s="817" t="s">
        <v>6964</v>
      </c>
    </row>
    <row r="708" spans="1:18">
      <c r="A708" s="721"/>
      <c r="B708" s="721">
        <v>3</v>
      </c>
      <c r="C708" s="722" t="s">
        <v>2593</v>
      </c>
      <c r="D708" s="723" t="s">
        <v>16</v>
      </c>
      <c r="E708" s="721" t="s">
        <v>254</v>
      </c>
      <c r="F708" s="721" t="s">
        <v>2585</v>
      </c>
      <c r="G708" s="774">
        <v>39143</v>
      </c>
      <c r="H708" s="724">
        <f t="shared" ca="1" si="11"/>
        <v>13</v>
      </c>
      <c r="I708" s="725" t="s">
        <v>1403</v>
      </c>
      <c r="J708" s="721" t="s">
        <v>369</v>
      </c>
      <c r="K708" s="721" t="s">
        <v>266</v>
      </c>
      <c r="L708" s="726"/>
      <c r="M708" s="726" t="s">
        <v>6426</v>
      </c>
      <c r="N708" s="722" t="s">
        <v>2525</v>
      </c>
      <c r="O708" s="721" t="s">
        <v>255</v>
      </c>
      <c r="P708" s="722" t="s">
        <v>2592</v>
      </c>
      <c r="Q708" s="722" t="s">
        <v>2588</v>
      </c>
      <c r="R708" s="817" t="s">
        <v>6964</v>
      </c>
    </row>
    <row r="709" spans="1:18">
      <c r="A709" s="721">
        <v>7</v>
      </c>
      <c r="B709" s="721">
        <v>1</v>
      </c>
      <c r="C709" s="722" t="s">
        <v>2595</v>
      </c>
      <c r="D709" s="723" t="s">
        <v>23</v>
      </c>
      <c r="E709" s="721" t="s">
        <v>221</v>
      </c>
      <c r="F709" s="721" t="s">
        <v>22</v>
      </c>
      <c r="G709" s="774">
        <v>22112</v>
      </c>
      <c r="H709" s="724">
        <f t="shared" ca="1" si="11"/>
        <v>59</v>
      </c>
      <c r="I709" s="725" t="s">
        <v>1403</v>
      </c>
      <c r="J709" s="721" t="s">
        <v>256</v>
      </c>
      <c r="K709" s="721" t="s">
        <v>283</v>
      </c>
      <c r="L709" s="726"/>
      <c r="M709" s="726" t="s">
        <v>6426</v>
      </c>
      <c r="N709" s="722" t="s">
        <v>2525</v>
      </c>
      <c r="O709" s="721" t="s">
        <v>222</v>
      </c>
      <c r="P709" s="722" t="s">
        <v>2594</v>
      </c>
      <c r="Q709" s="722" t="s">
        <v>2598</v>
      </c>
      <c r="R709" s="817" t="s">
        <v>6964</v>
      </c>
    </row>
    <row r="710" spans="1:18">
      <c r="A710" s="721"/>
      <c r="B710" s="721">
        <v>2</v>
      </c>
      <c r="C710" s="722" t="s">
        <v>496</v>
      </c>
      <c r="D710" s="723" t="s">
        <v>7184</v>
      </c>
      <c r="E710" s="721" t="s">
        <v>221</v>
      </c>
      <c r="F710" s="721" t="s">
        <v>22</v>
      </c>
      <c r="G710" s="774">
        <v>23542</v>
      </c>
      <c r="H710" s="724">
        <f t="shared" ca="1" si="11"/>
        <v>55</v>
      </c>
      <c r="I710" s="725"/>
      <c r="J710" s="721" t="s">
        <v>1291</v>
      </c>
      <c r="K710" s="721" t="s">
        <v>246</v>
      </c>
      <c r="L710" s="726"/>
      <c r="M710" s="726" t="s">
        <v>6426</v>
      </c>
      <c r="N710" s="722" t="s">
        <v>2525</v>
      </c>
      <c r="O710" s="721" t="s">
        <v>245</v>
      </c>
      <c r="P710" s="727" t="s">
        <v>7322</v>
      </c>
      <c r="Q710" s="722"/>
      <c r="R710" s="817" t="s">
        <v>6964</v>
      </c>
    </row>
    <row r="711" spans="1:18">
      <c r="A711" s="721"/>
      <c r="B711" s="721">
        <v>2</v>
      </c>
      <c r="C711" s="722" t="s">
        <v>2605</v>
      </c>
      <c r="D711" s="723" t="s">
        <v>23</v>
      </c>
      <c r="E711" s="721" t="s">
        <v>254</v>
      </c>
      <c r="F711" s="721" t="s">
        <v>22</v>
      </c>
      <c r="G711" s="774">
        <v>31761</v>
      </c>
      <c r="H711" s="724">
        <f t="shared" ca="1" si="11"/>
        <v>33</v>
      </c>
      <c r="I711" s="725" t="s">
        <v>1403</v>
      </c>
      <c r="J711" s="721" t="s">
        <v>289</v>
      </c>
      <c r="K711" s="721" t="s">
        <v>283</v>
      </c>
      <c r="L711" s="726"/>
      <c r="M711" s="726" t="s">
        <v>6426</v>
      </c>
      <c r="N711" s="722" t="s">
        <v>2525</v>
      </c>
      <c r="O711" s="721" t="s">
        <v>255</v>
      </c>
      <c r="P711" s="722" t="s">
        <v>2604</v>
      </c>
      <c r="Q711" s="722" t="s">
        <v>2598</v>
      </c>
      <c r="R711" s="817" t="s">
        <v>6964</v>
      </c>
    </row>
    <row r="712" spans="1:18">
      <c r="A712" s="721"/>
      <c r="B712" s="721">
        <v>3</v>
      </c>
      <c r="C712" s="722" t="s">
        <v>2593</v>
      </c>
      <c r="D712" s="723" t="s">
        <v>23</v>
      </c>
      <c r="E712" s="721" t="s">
        <v>254</v>
      </c>
      <c r="F712" s="721" t="s">
        <v>22</v>
      </c>
      <c r="G712" s="774">
        <v>32241</v>
      </c>
      <c r="H712" s="724">
        <f t="shared" ca="1" si="11"/>
        <v>32</v>
      </c>
      <c r="I712" s="725" t="s">
        <v>1403</v>
      </c>
      <c r="J712" s="721" t="s">
        <v>289</v>
      </c>
      <c r="K712" s="721" t="s">
        <v>283</v>
      </c>
      <c r="L712" s="726"/>
      <c r="M712" s="726" t="s">
        <v>6426</v>
      </c>
      <c r="N712" s="722" t="s">
        <v>2525</v>
      </c>
      <c r="O712" s="721" t="s">
        <v>255</v>
      </c>
      <c r="P712" s="722" t="s">
        <v>2606</v>
      </c>
      <c r="Q712" s="722" t="s">
        <v>2598</v>
      </c>
      <c r="R712" s="817" t="s">
        <v>6964</v>
      </c>
    </row>
    <row r="713" spans="1:18">
      <c r="A713" s="721"/>
      <c r="B713" s="721">
        <v>4</v>
      </c>
      <c r="C713" s="722" t="s">
        <v>2611</v>
      </c>
      <c r="D713" s="723" t="s">
        <v>23</v>
      </c>
      <c r="E713" s="721" t="s">
        <v>254</v>
      </c>
      <c r="F713" s="721" t="s">
        <v>22</v>
      </c>
      <c r="G713" s="774">
        <v>34641</v>
      </c>
      <c r="H713" s="724">
        <f t="shared" ca="1" si="11"/>
        <v>25</v>
      </c>
      <c r="I713" s="725" t="s">
        <v>1403</v>
      </c>
      <c r="J713" s="721" t="s">
        <v>256</v>
      </c>
      <c r="K713" s="721" t="s">
        <v>266</v>
      </c>
      <c r="L713" s="726"/>
      <c r="M713" s="726" t="s">
        <v>6426</v>
      </c>
      <c r="N713" s="722" t="s">
        <v>2525</v>
      </c>
      <c r="O713" s="721" t="s">
        <v>255</v>
      </c>
      <c r="P713" s="722" t="s">
        <v>2610</v>
      </c>
      <c r="Q713" s="722" t="s">
        <v>2598</v>
      </c>
      <c r="R713" s="817" t="s">
        <v>6964</v>
      </c>
    </row>
    <row r="714" spans="1:18">
      <c r="A714" s="721"/>
      <c r="B714" s="721">
        <v>5</v>
      </c>
      <c r="C714" s="722" t="s">
        <v>2613</v>
      </c>
      <c r="D714" s="723" t="s">
        <v>23</v>
      </c>
      <c r="E714" s="721" t="s">
        <v>254</v>
      </c>
      <c r="F714" s="721" t="s">
        <v>22</v>
      </c>
      <c r="G714" s="774">
        <v>35251</v>
      </c>
      <c r="H714" s="724">
        <f t="shared" ca="1" si="11"/>
        <v>23</v>
      </c>
      <c r="I714" s="725" t="s">
        <v>1403</v>
      </c>
      <c r="J714" s="721" t="s">
        <v>256</v>
      </c>
      <c r="K714" s="721" t="s">
        <v>266</v>
      </c>
      <c r="L714" s="726"/>
      <c r="M714" s="726" t="s">
        <v>6426</v>
      </c>
      <c r="N714" s="722" t="s">
        <v>2525</v>
      </c>
      <c r="O714" s="721" t="s">
        <v>255</v>
      </c>
      <c r="P714" s="722" t="s">
        <v>2612</v>
      </c>
      <c r="Q714" s="722" t="s">
        <v>2598</v>
      </c>
      <c r="R714" s="817" t="s">
        <v>6964</v>
      </c>
    </row>
    <row r="715" spans="1:18">
      <c r="A715" s="721"/>
      <c r="B715" s="721">
        <v>6</v>
      </c>
      <c r="C715" s="722" t="s">
        <v>2615</v>
      </c>
      <c r="D715" s="723" t="s">
        <v>16</v>
      </c>
      <c r="E715" s="721" t="s">
        <v>254</v>
      </c>
      <c r="F715" s="721" t="s">
        <v>22</v>
      </c>
      <c r="G715" s="774">
        <v>36432</v>
      </c>
      <c r="H715" s="724">
        <f t="shared" ca="1" si="11"/>
        <v>20</v>
      </c>
      <c r="I715" s="725" t="s">
        <v>1403</v>
      </c>
      <c r="J715" s="721" t="s">
        <v>289</v>
      </c>
      <c r="K715" s="721" t="s">
        <v>266</v>
      </c>
      <c r="L715" s="726"/>
      <c r="M715" s="726" t="s">
        <v>6426</v>
      </c>
      <c r="N715" s="722" t="s">
        <v>2525</v>
      </c>
      <c r="O715" s="721" t="s">
        <v>255</v>
      </c>
      <c r="P715" s="722" t="s">
        <v>2614</v>
      </c>
      <c r="Q715" s="722" t="s">
        <v>2598</v>
      </c>
      <c r="R715" s="817" t="s">
        <v>6964</v>
      </c>
    </row>
    <row r="716" spans="1:18">
      <c r="A716" s="721"/>
      <c r="B716" s="721">
        <v>7</v>
      </c>
      <c r="C716" s="722" t="s">
        <v>2617</v>
      </c>
      <c r="D716" s="723" t="s">
        <v>23</v>
      </c>
      <c r="E716" s="721" t="s">
        <v>254</v>
      </c>
      <c r="F716" s="721" t="s">
        <v>22</v>
      </c>
      <c r="G716" s="774">
        <v>36947</v>
      </c>
      <c r="H716" s="724">
        <f t="shared" ca="1" si="11"/>
        <v>19</v>
      </c>
      <c r="I716" s="725" t="s">
        <v>1403</v>
      </c>
      <c r="J716" s="721" t="s">
        <v>289</v>
      </c>
      <c r="K716" s="721" t="s">
        <v>270</v>
      </c>
      <c r="L716" s="726"/>
      <c r="M716" s="726" t="s">
        <v>6426</v>
      </c>
      <c r="N716" s="722" t="s">
        <v>2525</v>
      </c>
      <c r="O716" s="721" t="s">
        <v>255</v>
      </c>
      <c r="P716" s="722" t="s">
        <v>2616</v>
      </c>
      <c r="Q716" s="722" t="s">
        <v>2598</v>
      </c>
      <c r="R716" s="817" t="s">
        <v>6964</v>
      </c>
    </row>
    <row r="717" spans="1:18">
      <c r="A717" s="721">
        <v>8</v>
      </c>
      <c r="B717" s="721">
        <v>1</v>
      </c>
      <c r="C717" s="722" t="s">
        <v>2619</v>
      </c>
      <c r="D717" s="723" t="s">
        <v>23</v>
      </c>
      <c r="E717" s="721" t="s">
        <v>221</v>
      </c>
      <c r="F717" s="721" t="s">
        <v>1500</v>
      </c>
      <c r="G717" s="774">
        <v>23543</v>
      </c>
      <c r="H717" s="724">
        <f t="shared" ca="1" si="11"/>
        <v>55</v>
      </c>
      <c r="I717" s="725" t="s">
        <v>1403</v>
      </c>
      <c r="J717" s="721" t="s">
        <v>289</v>
      </c>
      <c r="K717" s="721" t="s">
        <v>283</v>
      </c>
      <c r="L717" s="726"/>
      <c r="M717" s="726" t="s">
        <v>6426</v>
      </c>
      <c r="N717" s="722" t="s">
        <v>2525</v>
      </c>
      <c r="O717" s="721" t="s">
        <v>222</v>
      </c>
      <c r="P717" s="722" t="s">
        <v>2618</v>
      </c>
      <c r="Q717" s="722" t="s">
        <v>2622</v>
      </c>
      <c r="R717" s="817" t="s">
        <v>6964</v>
      </c>
    </row>
    <row r="718" spans="1:18">
      <c r="A718" s="721"/>
      <c r="B718" s="721">
        <v>2</v>
      </c>
      <c r="C718" s="722" t="s">
        <v>2625</v>
      </c>
      <c r="D718" s="723" t="s">
        <v>16</v>
      </c>
      <c r="E718" s="721" t="s">
        <v>221</v>
      </c>
      <c r="F718" s="721" t="s">
        <v>1500</v>
      </c>
      <c r="G718" s="774">
        <v>22683</v>
      </c>
      <c r="H718" s="724">
        <f t="shared" ca="1" si="11"/>
        <v>58</v>
      </c>
      <c r="I718" s="725" t="s">
        <v>1403</v>
      </c>
      <c r="J718" s="721" t="s">
        <v>256</v>
      </c>
      <c r="K718" s="721" t="s">
        <v>246</v>
      </c>
      <c r="L718" s="726"/>
      <c r="M718" s="726" t="s">
        <v>6426</v>
      </c>
      <c r="N718" s="722" t="s">
        <v>2525</v>
      </c>
      <c r="O718" s="721" t="s">
        <v>245</v>
      </c>
      <c r="P718" s="722" t="s">
        <v>2624</v>
      </c>
      <c r="Q718" s="722" t="s">
        <v>2622</v>
      </c>
      <c r="R718" s="817" t="s">
        <v>6964</v>
      </c>
    </row>
    <row r="719" spans="1:18">
      <c r="A719" s="721"/>
      <c r="B719" s="721">
        <v>3</v>
      </c>
      <c r="C719" s="722" t="s">
        <v>2629</v>
      </c>
      <c r="D719" s="723" t="s">
        <v>23</v>
      </c>
      <c r="E719" s="721" t="s">
        <v>254</v>
      </c>
      <c r="F719" s="721" t="s">
        <v>1500</v>
      </c>
      <c r="G719" s="774">
        <v>31376</v>
      </c>
      <c r="H719" s="724">
        <f t="shared" ca="1" si="11"/>
        <v>34</v>
      </c>
      <c r="I719" s="725" t="s">
        <v>1403</v>
      </c>
      <c r="J719" s="721" t="s">
        <v>223</v>
      </c>
      <c r="K719" s="721" t="s">
        <v>2559</v>
      </c>
      <c r="L719" s="726"/>
      <c r="M719" s="726" t="s">
        <v>6426</v>
      </c>
      <c r="N719" s="722" t="s">
        <v>2525</v>
      </c>
      <c r="O719" s="721" t="s">
        <v>255</v>
      </c>
      <c r="P719" s="722" t="s">
        <v>2628</v>
      </c>
      <c r="Q719" s="722" t="s">
        <v>2622</v>
      </c>
      <c r="R719" s="817" t="s">
        <v>6964</v>
      </c>
    </row>
    <row r="720" spans="1:18">
      <c r="A720" s="721"/>
      <c r="B720" s="721">
        <v>4</v>
      </c>
      <c r="C720" s="722" t="s">
        <v>2631</v>
      </c>
      <c r="D720" s="723" t="s">
        <v>16</v>
      </c>
      <c r="E720" s="721" t="s">
        <v>254</v>
      </c>
      <c r="F720" s="721" t="s">
        <v>1500</v>
      </c>
      <c r="G720" s="774">
        <v>33308</v>
      </c>
      <c r="H720" s="724">
        <f t="shared" ca="1" si="11"/>
        <v>29</v>
      </c>
      <c r="I720" s="725" t="s">
        <v>1403</v>
      </c>
      <c r="J720" s="721" t="s">
        <v>344</v>
      </c>
      <c r="K720" s="721" t="s">
        <v>266</v>
      </c>
      <c r="L720" s="726"/>
      <c r="M720" s="726" t="s">
        <v>6426</v>
      </c>
      <c r="N720" s="722" t="s">
        <v>2525</v>
      </c>
      <c r="O720" s="721" t="s">
        <v>255</v>
      </c>
      <c r="P720" s="722" t="s">
        <v>2630</v>
      </c>
      <c r="Q720" s="722" t="s">
        <v>2622</v>
      </c>
      <c r="R720" s="817" t="s">
        <v>6964</v>
      </c>
    </row>
    <row r="721" spans="1:18">
      <c r="A721" s="721">
        <v>9</v>
      </c>
      <c r="B721" s="721">
        <v>1</v>
      </c>
      <c r="C721" s="722" t="s">
        <v>2633</v>
      </c>
      <c r="D721" s="723" t="s">
        <v>16</v>
      </c>
      <c r="E721" s="721" t="s">
        <v>2634</v>
      </c>
      <c r="F721" s="721" t="s">
        <v>244</v>
      </c>
      <c r="G721" s="774">
        <v>19211</v>
      </c>
      <c r="H721" s="724">
        <f t="shared" ca="1" si="11"/>
        <v>67</v>
      </c>
      <c r="I721" s="725" t="s">
        <v>1403</v>
      </c>
      <c r="J721" s="721" t="s">
        <v>289</v>
      </c>
      <c r="K721" s="721" t="s">
        <v>246</v>
      </c>
      <c r="L721" s="726"/>
      <c r="M721" s="726" t="s">
        <v>6426</v>
      </c>
      <c r="N721" s="722" t="s">
        <v>2525</v>
      </c>
      <c r="O721" s="721" t="s">
        <v>222</v>
      </c>
      <c r="P721" s="722" t="s">
        <v>2632</v>
      </c>
      <c r="Q721" s="722" t="s">
        <v>2637</v>
      </c>
      <c r="R721" s="817" t="s">
        <v>6964</v>
      </c>
    </row>
    <row r="722" spans="1:18">
      <c r="A722" s="721"/>
      <c r="B722" s="721">
        <v>3</v>
      </c>
      <c r="C722" s="722" t="s">
        <v>2247</v>
      </c>
      <c r="D722" s="723" t="s">
        <v>23</v>
      </c>
      <c r="E722" s="721" t="s">
        <v>254</v>
      </c>
      <c r="F722" s="721" t="s">
        <v>244</v>
      </c>
      <c r="G722" s="774">
        <v>28826</v>
      </c>
      <c r="H722" s="724">
        <f t="shared" ca="1" si="11"/>
        <v>41</v>
      </c>
      <c r="I722" s="725" t="s">
        <v>1403</v>
      </c>
      <c r="J722" s="721" t="s">
        <v>256</v>
      </c>
      <c r="K722" s="721" t="s">
        <v>283</v>
      </c>
      <c r="L722" s="726"/>
      <c r="M722" s="726" t="s">
        <v>6426</v>
      </c>
      <c r="N722" s="722" t="s">
        <v>2525</v>
      </c>
      <c r="O722" s="721" t="s">
        <v>255</v>
      </c>
      <c r="P722" s="722" t="s">
        <v>2639</v>
      </c>
      <c r="Q722" s="722" t="s">
        <v>2637</v>
      </c>
      <c r="R722" s="817" t="s">
        <v>6964</v>
      </c>
    </row>
    <row r="723" spans="1:18">
      <c r="A723" s="721">
        <v>10</v>
      </c>
      <c r="B723" s="721">
        <v>1</v>
      </c>
      <c r="C723" s="722" t="s">
        <v>2641</v>
      </c>
      <c r="D723" s="723" t="s">
        <v>23</v>
      </c>
      <c r="E723" s="721" t="s">
        <v>221</v>
      </c>
      <c r="F723" s="721" t="s">
        <v>915</v>
      </c>
      <c r="G723" s="774">
        <v>29914</v>
      </c>
      <c r="H723" s="724">
        <f t="shared" ca="1" si="11"/>
        <v>38</v>
      </c>
      <c r="I723" s="725" t="s">
        <v>1403</v>
      </c>
      <c r="J723" s="721" t="s">
        <v>289</v>
      </c>
      <c r="K723" s="721" t="s">
        <v>283</v>
      </c>
      <c r="L723" s="726"/>
      <c r="M723" s="726" t="s">
        <v>6426</v>
      </c>
      <c r="N723" s="722" t="s">
        <v>2525</v>
      </c>
      <c r="O723" s="721" t="s">
        <v>222</v>
      </c>
      <c r="P723" s="722" t="s">
        <v>2640</v>
      </c>
      <c r="Q723" s="722" t="s">
        <v>2643</v>
      </c>
      <c r="R723" s="817" t="s">
        <v>6964</v>
      </c>
    </row>
    <row r="724" spans="1:18">
      <c r="A724" s="721"/>
      <c r="B724" s="721">
        <v>2</v>
      </c>
      <c r="C724" s="722" t="s">
        <v>1129</v>
      </c>
      <c r="D724" s="723" t="s">
        <v>16</v>
      </c>
      <c r="E724" s="721" t="s">
        <v>221</v>
      </c>
      <c r="F724" s="721" t="s">
        <v>2645</v>
      </c>
      <c r="G724" s="774">
        <v>31908</v>
      </c>
      <c r="H724" s="724">
        <f t="shared" ca="1" si="11"/>
        <v>32</v>
      </c>
      <c r="I724" s="725" t="s">
        <v>1403</v>
      </c>
      <c r="J724" s="721" t="s">
        <v>223</v>
      </c>
      <c r="K724" s="721" t="s">
        <v>246</v>
      </c>
      <c r="L724" s="726"/>
      <c r="M724" s="726" t="s">
        <v>6426</v>
      </c>
      <c r="N724" s="722" t="s">
        <v>2525</v>
      </c>
      <c r="O724" s="721" t="s">
        <v>245</v>
      </c>
      <c r="P724" s="727" t="s">
        <v>2644</v>
      </c>
      <c r="Q724" s="722" t="s">
        <v>2643</v>
      </c>
      <c r="R724" s="817" t="s">
        <v>6964</v>
      </c>
    </row>
    <row r="725" spans="1:18">
      <c r="A725" s="721"/>
      <c r="B725" s="721">
        <v>3</v>
      </c>
      <c r="C725" s="722" t="s">
        <v>2649</v>
      </c>
      <c r="D725" s="723" t="s">
        <v>23</v>
      </c>
      <c r="E725" s="721" t="s">
        <v>254</v>
      </c>
      <c r="F725" s="721" t="s">
        <v>230</v>
      </c>
      <c r="G725" s="774">
        <v>39337</v>
      </c>
      <c r="H725" s="724">
        <f t="shared" ca="1" si="11"/>
        <v>12</v>
      </c>
      <c r="I725" s="725" t="s">
        <v>1403</v>
      </c>
      <c r="J725" s="721" t="s">
        <v>369</v>
      </c>
      <c r="K725" s="721" t="s">
        <v>266</v>
      </c>
      <c r="L725" s="726"/>
      <c r="M725" s="726" t="s">
        <v>6426</v>
      </c>
      <c r="N725" s="722" t="s">
        <v>2525</v>
      </c>
      <c r="O725" s="721" t="s">
        <v>255</v>
      </c>
      <c r="P725" s="727" t="s">
        <v>2648</v>
      </c>
      <c r="Q725" s="722" t="s">
        <v>2643</v>
      </c>
      <c r="R725" s="817" t="s">
        <v>6964</v>
      </c>
    </row>
    <row r="726" spans="1:18">
      <c r="A726" s="721"/>
      <c r="B726" s="721">
        <v>4</v>
      </c>
      <c r="C726" s="722" t="s">
        <v>2651</v>
      </c>
      <c r="D726" s="723" t="s">
        <v>16</v>
      </c>
      <c r="E726" s="721" t="s">
        <v>254</v>
      </c>
      <c r="F726" s="721" t="s">
        <v>229</v>
      </c>
      <c r="G726" s="774">
        <v>41128</v>
      </c>
      <c r="H726" s="724">
        <f t="shared" ca="1" si="11"/>
        <v>7</v>
      </c>
      <c r="I726" s="725" t="s">
        <v>1403</v>
      </c>
      <c r="J726" s="721" t="s">
        <v>265</v>
      </c>
      <c r="K726" s="721" t="s">
        <v>270</v>
      </c>
      <c r="L726" s="726"/>
      <c r="M726" s="726" t="s">
        <v>6426</v>
      </c>
      <c r="N726" s="722" t="s">
        <v>2525</v>
      </c>
      <c r="O726" s="721" t="s">
        <v>255</v>
      </c>
      <c r="P726" s="727" t="s">
        <v>2650</v>
      </c>
      <c r="Q726" s="722" t="s">
        <v>2643</v>
      </c>
      <c r="R726" s="817" t="s">
        <v>6964</v>
      </c>
    </row>
    <row r="727" spans="1:18">
      <c r="A727" s="721">
        <v>11</v>
      </c>
      <c r="B727" s="721">
        <v>1</v>
      </c>
      <c r="C727" s="722" t="s">
        <v>362</v>
      </c>
      <c r="D727" s="723" t="s">
        <v>23</v>
      </c>
      <c r="E727" s="721" t="s">
        <v>221</v>
      </c>
      <c r="F727" s="721" t="s">
        <v>297</v>
      </c>
      <c r="G727" s="774">
        <v>23781</v>
      </c>
      <c r="H727" s="724">
        <f t="shared" ca="1" si="11"/>
        <v>55</v>
      </c>
      <c r="I727" s="725" t="s">
        <v>1403</v>
      </c>
      <c r="J727" s="721" t="s">
        <v>256</v>
      </c>
      <c r="K727" s="721" t="s">
        <v>283</v>
      </c>
      <c r="L727" s="726"/>
      <c r="M727" s="726" t="s">
        <v>6426</v>
      </c>
      <c r="N727" s="722" t="s">
        <v>2525</v>
      </c>
      <c r="O727" s="721" t="s">
        <v>222</v>
      </c>
      <c r="P727" s="722" t="s">
        <v>2652</v>
      </c>
      <c r="Q727" s="722" t="s">
        <v>2653</v>
      </c>
      <c r="R727" s="817" t="s">
        <v>6964</v>
      </c>
    </row>
    <row r="728" spans="1:18">
      <c r="A728" s="721"/>
      <c r="B728" s="721">
        <v>2</v>
      </c>
      <c r="C728" s="722" t="s">
        <v>2646</v>
      </c>
      <c r="D728" s="723" t="s">
        <v>16</v>
      </c>
      <c r="E728" s="721" t="s">
        <v>221</v>
      </c>
      <c r="F728" s="721" t="s">
        <v>297</v>
      </c>
      <c r="G728" s="774">
        <v>24659</v>
      </c>
      <c r="H728" s="724">
        <f t="shared" ca="1" si="11"/>
        <v>52</v>
      </c>
      <c r="I728" s="725" t="s">
        <v>1403</v>
      </c>
      <c r="J728" s="721" t="s">
        <v>256</v>
      </c>
      <c r="K728" s="721" t="s">
        <v>246</v>
      </c>
      <c r="L728" s="726"/>
      <c r="M728" s="726" t="s">
        <v>6426</v>
      </c>
      <c r="N728" s="722" t="s">
        <v>2525</v>
      </c>
      <c r="O728" s="721" t="s">
        <v>245</v>
      </c>
      <c r="P728" s="722" t="s">
        <v>2654</v>
      </c>
      <c r="Q728" s="722" t="s">
        <v>2653</v>
      </c>
      <c r="R728" s="817" t="s">
        <v>6964</v>
      </c>
    </row>
    <row r="729" spans="1:18">
      <c r="A729" s="721"/>
      <c r="B729" s="721">
        <v>3</v>
      </c>
      <c r="C729" s="722" t="s">
        <v>2656</v>
      </c>
      <c r="D729" s="723" t="s">
        <v>23</v>
      </c>
      <c r="E729" s="721" t="s">
        <v>254</v>
      </c>
      <c r="F729" s="721" t="s">
        <v>2657</v>
      </c>
      <c r="G729" s="774">
        <v>37564</v>
      </c>
      <c r="H729" s="724">
        <f t="shared" ca="1" si="11"/>
        <v>17</v>
      </c>
      <c r="I729" s="725" t="s">
        <v>1403</v>
      </c>
      <c r="J729" s="721" t="s">
        <v>348</v>
      </c>
      <c r="K729" s="721" t="s">
        <v>266</v>
      </c>
      <c r="L729" s="726"/>
      <c r="M729" s="726" t="s">
        <v>6426</v>
      </c>
      <c r="N729" s="722" t="s">
        <v>2525</v>
      </c>
      <c r="O729" s="721" t="s">
        <v>255</v>
      </c>
      <c r="P729" s="722" t="s">
        <v>2655</v>
      </c>
      <c r="Q729" s="722" t="s">
        <v>2653</v>
      </c>
      <c r="R729" s="817" t="s">
        <v>6964</v>
      </c>
    </row>
    <row r="730" spans="1:18">
      <c r="A730" s="721">
        <v>12</v>
      </c>
      <c r="B730" s="721">
        <v>1</v>
      </c>
      <c r="C730" s="722" t="s">
        <v>2659</v>
      </c>
      <c r="D730" s="723" t="s">
        <v>16</v>
      </c>
      <c r="E730" s="721" t="s">
        <v>2634</v>
      </c>
      <c r="F730" s="721" t="s">
        <v>452</v>
      </c>
      <c r="G730" s="774">
        <v>17039</v>
      </c>
      <c r="H730" s="724">
        <f t="shared" ca="1" si="11"/>
        <v>73</v>
      </c>
      <c r="I730" s="725" t="s">
        <v>1403</v>
      </c>
      <c r="J730" s="721" t="s">
        <v>256</v>
      </c>
      <c r="K730" s="721" t="s">
        <v>283</v>
      </c>
      <c r="L730" s="726"/>
      <c r="M730" s="726" t="s">
        <v>6426</v>
      </c>
      <c r="N730" s="722" t="s">
        <v>2525</v>
      </c>
      <c r="O730" s="721" t="s">
        <v>222</v>
      </c>
      <c r="P730" s="722" t="s">
        <v>2658</v>
      </c>
      <c r="Q730" s="722" t="s">
        <v>2662</v>
      </c>
      <c r="R730" s="817" t="s">
        <v>6964</v>
      </c>
    </row>
    <row r="731" spans="1:18">
      <c r="A731" s="721"/>
      <c r="B731" s="721">
        <v>2</v>
      </c>
      <c r="C731" s="722" t="s">
        <v>2663</v>
      </c>
      <c r="D731" s="723" t="s">
        <v>23</v>
      </c>
      <c r="E731" s="721" t="s">
        <v>254</v>
      </c>
      <c r="F731" s="740" t="s">
        <v>288</v>
      </c>
      <c r="G731" s="774">
        <v>27186</v>
      </c>
      <c r="H731" s="724">
        <f t="shared" ca="1" si="11"/>
        <v>45</v>
      </c>
      <c r="I731" s="725" t="s">
        <v>1403</v>
      </c>
      <c r="J731" s="721" t="s">
        <v>256</v>
      </c>
      <c r="K731" s="721" t="s">
        <v>283</v>
      </c>
      <c r="L731" s="726"/>
      <c r="M731" s="726" t="s">
        <v>6426</v>
      </c>
      <c r="N731" s="722" t="s">
        <v>2525</v>
      </c>
      <c r="O731" s="721" t="s">
        <v>1845</v>
      </c>
      <c r="P731" s="760" t="s">
        <v>2662</v>
      </c>
      <c r="Q731" s="722" t="s">
        <v>2662</v>
      </c>
      <c r="R731" s="817" t="s">
        <v>6964</v>
      </c>
    </row>
    <row r="732" spans="1:18">
      <c r="A732" s="721">
        <v>13</v>
      </c>
      <c r="B732" s="721">
        <v>1</v>
      </c>
      <c r="C732" s="722" t="s">
        <v>2665</v>
      </c>
      <c r="D732" s="723" t="s">
        <v>23</v>
      </c>
      <c r="E732" s="721" t="s">
        <v>221</v>
      </c>
      <c r="F732" s="721" t="s">
        <v>288</v>
      </c>
      <c r="G732" s="774">
        <v>24522</v>
      </c>
      <c r="H732" s="724">
        <f t="shared" ca="1" si="11"/>
        <v>53</v>
      </c>
      <c r="I732" s="725" t="s">
        <v>1403</v>
      </c>
      <c r="J732" s="721" t="s">
        <v>223</v>
      </c>
      <c r="K732" s="721" t="s">
        <v>283</v>
      </c>
      <c r="L732" s="726"/>
      <c r="M732" s="726" t="s">
        <v>6426</v>
      </c>
      <c r="N732" s="722" t="s">
        <v>2525</v>
      </c>
      <c r="O732" s="721" t="s">
        <v>222</v>
      </c>
      <c r="P732" s="722" t="s">
        <v>2664</v>
      </c>
      <c r="Q732" s="722" t="s">
        <v>2667</v>
      </c>
      <c r="R732" s="817" t="s">
        <v>6964</v>
      </c>
    </row>
    <row r="733" spans="1:18">
      <c r="A733" s="721"/>
      <c r="B733" s="721">
        <v>2</v>
      </c>
      <c r="C733" s="722" t="s">
        <v>2669</v>
      </c>
      <c r="D733" s="723" t="s">
        <v>16</v>
      </c>
      <c r="E733" s="721" t="s">
        <v>221</v>
      </c>
      <c r="F733" s="721" t="s">
        <v>288</v>
      </c>
      <c r="G733" s="774">
        <v>26775</v>
      </c>
      <c r="H733" s="724">
        <f t="shared" ca="1" si="11"/>
        <v>46</v>
      </c>
      <c r="I733" s="725" t="s">
        <v>1403</v>
      </c>
      <c r="J733" s="721" t="s">
        <v>223</v>
      </c>
      <c r="K733" s="721" t="s">
        <v>246</v>
      </c>
      <c r="L733" s="726"/>
      <c r="M733" s="726" t="s">
        <v>6426</v>
      </c>
      <c r="N733" s="722" t="s">
        <v>2525</v>
      </c>
      <c r="O733" s="721" t="s">
        <v>245</v>
      </c>
      <c r="P733" s="722" t="s">
        <v>2668</v>
      </c>
      <c r="Q733" s="722" t="s">
        <v>2667</v>
      </c>
      <c r="R733" s="817" t="s">
        <v>6964</v>
      </c>
    </row>
    <row r="734" spans="1:18">
      <c r="A734" s="721"/>
      <c r="B734" s="721">
        <v>3</v>
      </c>
      <c r="C734" s="722" t="s">
        <v>2672</v>
      </c>
      <c r="D734" s="723" t="s">
        <v>16</v>
      </c>
      <c r="E734" s="721" t="s">
        <v>254</v>
      </c>
      <c r="F734" s="721" t="s">
        <v>288</v>
      </c>
      <c r="G734" s="774">
        <v>33755</v>
      </c>
      <c r="H734" s="724">
        <f t="shared" ca="1" si="11"/>
        <v>27</v>
      </c>
      <c r="I734" s="725" t="s">
        <v>1403</v>
      </c>
      <c r="J734" s="721" t="s">
        <v>344</v>
      </c>
      <c r="K734" s="721" t="s">
        <v>266</v>
      </c>
      <c r="L734" s="726"/>
      <c r="M734" s="726" t="s">
        <v>6426</v>
      </c>
      <c r="N734" s="722" t="s">
        <v>2525</v>
      </c>
      <c r="O734" s="721" t="s">
        <v>255</v>
      </c>
      <c r="P734" s="722" t="s">
        <v>2671</v>
      </c>
      <c r="Q734" s="722" t="s">
        <v>2667</v>
      </c>
      <c r="R734" s="817" t="s">
        <v>6964</v>
      </c>
    </row>
    <row r="735" spans="1:18">
      <c r="A735" s="721"/>
      <c r="B735" s="738">
        <v>4</v>
      </c>
      <c r="C735" s="722" t="s">
        <v>2674</v>
      </c>
      <c r="D735" s="723" t="s">
        <v>16</v>
      </c>
      <c r="E735" s="721" t="s">
        <v>254</v>
      </c>
      <c r="F735" s="721" t="s">
        <v>230</v>
      </c>
      <c r="G735" s="774">
        <v>36138</v>
      </c>
      <c r="H735" s="724">
        <f t="shared" ca="1" si="11"/>
        <v>21</v>
      </c>
      <c r="I735" s="725" t="s">
        <v>1403</v>
      </c>
      <c r="J735" s="721" t="s">
        <v>344</v>
      </c>
      <c r="K735" s="721" t="s">
        <v>266</v>
      </c>
      <c r="L735" s="726"/>
      <c r="M735" s="726" t="s">
        <v>6426</v>
      </c>
      <c r="N735" s="722" t="s">
        <v>2525</v>
      </c>
      <c r="O735" s="721" t="s">
        <v>255</v>
      </c>
      <c r="P735" s="722" t="s">
        <v>2673</v>
      </c>
      <c r="Q735" s="722" t="s">
        <v>2667</v>
      </c>
      <c r="R735" s="817" t="s">
        <v>6964</v>
      </c>
    </row>
    <row r="736" spans="1:18">
      <c r="A736" s="721">
        <v>14</v>
      </c>
      <c r="B736" s="721">
        <v>1</v>
      </c>
      <c r="C736" s="722" t="s">
        <v>2676</v>
      </c>
      <c r="D736" s="723" t="s">
        <v>23</v>
      </c>
      <c r="E736" s="721" t="s">
        <v>221</v>
      </c>
      <c r="F736" s="721" t="s">
        <v>288</v>
      </c>
      <c r="G736" s="774">
        <v>26902</v>
      </c>
      <c r="H736" s="724">
        <f t="shared" ca="1" si="11"/>
        <v>46</v>
      </c>
      <c r="I736" s="725" t="s">
        <v>1403</v>
      </c>
      <c r="J736" s="721" t="s">
        <v>289</v>
      </c>
      <c r="K736" s="721" t="s">
        <v>283</v>
      </c>
      <c r="L736" s="726"/>
      <c r="M736" s="726" t="s">
        <v>6426</v>
      </c>
      <c r="N736" s="722" t="s">
        <v>2525</v>
      </c>
      <c r="O736" s="721" t="s">
        <v>222</v>
      </c>
      <c r="P736" s="722" t="s">
        <v>2675</v>
      </c>
      <c r="Q736" s="722" t="s">
        <v>2677</v>
      </c>
      <c r="R736" s="817" t="s">
        <v>6964</v>
      </c>
    </row>
    <row r="737" spans="1:18">
      <c r="A737" s="721"/>
      <c r="B737" s="721">
        <v>2</v>
      </c>
      <c r="C737" s="722" t="s">
        <v>2679</v>
      </c>
      <c r="D737" s="723" t="s">
        <v>16</v>
      </c>
      <c r="E737" s="721" t="s">
        <v>221</v>
      </c>
      <c r="F737" s="721" t="s">
        <v>2680</v>
      </c>
      <c r="G737" s="774">
        <v>27531</v>
      </c>
      <c r="H737" s="724">
        <f t="shared" ca="1" si="11"/>
        <v>44</v>
      </c>
      <c r="I737" s="725" t="s">
        <v>1403</v>
      </c>
      <c r="J737" s="721" t="s">
        <v>256</v>
      </c>
      <c r="K737" s="721" t="s">
        <v>246</v>
      </c>
      <c r="L737" s="726"/>
      <c r="M737" s="726" t="s">
        <v>6426</v>
      </c>
      <c r="N737" s="722" t="s">
        <v>2525</v>
      </c>
      <c r="O737" s="721" t="s">
        <v>245</v>
      </c>
      <c r="P737" s="722" t="s">
        <v>2678</v>
      </c>
      <c r="Q737" s="722" t="s">
        <v>2677</v>
      </c>
      <c r="R737" s="817" t="s">
        <v>6964</v>
      </c>
    </row>
    <row r="738" spans="1:18">
      <c r="A738" s="721"/>
      <c r="B738" s="721">
        <v>3</v>
      </c>
      <c r="C738" s="722" t="s">
        <v>2684</v>
      </c>
      <c r="D738" s="723" t="s">
        <v>23</v>
      </c>
      <c r="E738" s="721" t="s">
        <v>254</v>
      </c>
      <c r="F738" s="721" t="s">
        <v>2680</v>
      </c>
      <c r="G738" s="774">
        <v>35180</v>
      </c>
      <c r="H738" s="724">
        <f t="shared" ca="1" si="11"/>
        <v>23</v>
      </c>
      <c r="I738" s="725" t="s">
        <v>1403</v>
      </c>
      <c r="J738" s="721" t="s">
        <v>223</v>
      </c>
      <c r="K738" s="721" t="s">
        <v>270</v>
      </c>
      <c r="L738" s="726"/>
      <c r="M738" s="726" t="s">
        <v>6426</v>
      </c>
      <c r="N738" s="722" t="s">
        <v>2525</v>
      </c>
      <c r="O738" s="721" t="s">
        <v>255</v>
      </c>
      <c r="P738" s="722" t="s">
        <v>2683</v>
      </c>
      <c r="Q738" s="722" t="s">
        <v>2677</v>
      </c>
      <c r="R738" s="817" t="s">
        <v>6964</v>
      </c>
    </row>
    <row r="739" spans="1:18">
      <c r="A739" s="721"/>
      <c r="B739" s="721">
        <v>4</v>
      </c>
      <c r="C739" s="722" t="s">
        <v>2686</v>
      </c>
      <c r="D739" s="723" t="s">
        <v>23</v>
      </c>
      <c r="E739" s="721" t="s">
        <v>254</v>
      </c>
      <c r="F739" s="721" t="s">
        <v>230</v>
      </c>
      <c r="G739" s="774">
        <v>36309</v>
      </c>
      <c r="H739" s="724">
        <f t="shared" ca="1" si="11"/>
        <v>20</v>
      </c>
      <c r="I739" s="725" t="s">
        <v>1403</v>
      </c>
      <c r="J739" s="721" t="s">
        <v>886</v>
      </c>
      <c r="K739" s="721" t="s">
        <v>266</v>
      </c>
      <c r="L739" s="726"/>
      <c r="M739" s="726" t="s">
        <v>6426</v>
      </c>
      <c r="N739" s="722" t="s">
        <v>2525</v>
      </c>
      <c r="O739" s="721" t="s">
        <v>255</v>
      </c>
      <c r="P739" s="722" t="s">
        <v>2685</v>
      </c>
      <c r="Q739" s="722" t="s">
        <v>2677</v>
      </c>
      <c r="R739" s="817" t="s">
        <v>6964</v>
      </c>
    </row>
    <row r="740" spans="1:18">
      <c r="A740" s="721">
        <v>15</v>
      </c>
      <c r="B740" s="721">
        <v>1</v>
      </c>
      <c r="C740" s="722" t="s">
        <v>2688</v>
      </c>
      <c r="D740" s="723" t="s">
        <v>23</v>
      </c>
      <c r="E740" s="721" t="s">
        <v>221</v>
      </c>
      <c r="F740" s="721" t="s">
        <v>288</v>
      </c>
      <c r="G740" s="774">
        <v>32868</v>
      </c>
      <c r="H740" s="724">
        <f t="shared" ca="1" si="11"/>
        <v>30</v>
      </c>
      <c r="I740" s="725" t="s">
        <v>1403</v>
      </c>
      <c r="J740" s="721" t="s">
        <v>289</v>
      </c>
      <c r="K740" s="721" t="s">
        <v>674</v>
      </c>
      <c r="L740" s="726"/>
      <c r="M740" s="726" t="s">
        <v>6426</v>
      </c>
      <c r="N740" s="722" t="s">
        <v>2525</v>
      </c>
      <c r="O740" s="721" t="s">
        <v>222</v>
      </c>
      <c r="P740" s="722" t="s">
        <v>2687</v>
      </c>
      <c r="Q740" s="722" t="s">
        <v>2677</v>
      </c>
      <c r="R740" s="817" t="s">
        <v>6964</v>
      </c>
    </row>
    <row r="741" spans="1:18">
      <c r="A741" s="721"/>
      <c r="B741" s="721">
        <v>2</v>
      </c>
      <c r="C741" s="722" t="s">
        <v>2692</v>
      </c>
      <c r="D741" s="723" t="s">
        <v>16</v>
      </c>
      <c r="E741" s="738" t="s">
        <v>221</v>
      </c>
      <c r="F741" s="738" t="s">
        <v>22</v>
      </c>
      <c r="G741" s="774">
        <v>35012</v>
      </c>
      <c r="H741" s="724">
        <f t="shared" ca="1" si="11"/>
        <v>24</v>
      </c>
      <c r="I741" s="725" t="s">
        <v>1403</v>
      </c>
      <c r="J741" s="738" t="s">
        <v>223</v>
      </c>
      <c r="K741" s="738" t="s">
        <v>246</v>
      </c>
      <c r="L741" s="726"/>
      <c r="M741" s="726" t="s">
        <v>6426</v>
      </c>
      <c r="N741" s="722" t="s">
        <v>2525</v>
      </c>
      <c r="O741" s="738" t="s">
        <v>245</v>
      </c>
      <c r="P741" s="727" t="s">
        <v>2691</v>
      </c>
      <c r="Q741" s="722" t="s">
        <v>2677</v>
      </c>
      <c r="R741" s="817" t="s">
        <v>6964</v>
      </c>
    </row>
    <row r="742" spans="1:18">
      <c r="A742" s="721"/>
      <c r="B742" s="721">
        <v>3</v>
      </c>
      <c r="C742" s="722" t="s">
        <v>2696</v>
      </c>
      <c r="D742" s="723" t="s">
        <v>23</v>
      </c>
      <c r="E742" s="738" t="s">
        <v>254</v>
      </c>
      <c r="F742" s="721" t="s">
        <v>230</v>
      </c>
      <c r="G742" s="774">
        <v>42452</v>
      </c>
      <c r="H742" s="724">
        <f t="shared" ca="1" si="11"/>
        <v>4</v>
      </c>
      <c r="I742" s="725" t="s">
        <v>1403</v>
      </c>
      <c r="J742" s="738" t="s">
        <v>265</v>
      </c>
      <c r="K742" s="738" t="s">
        <v>270</v>
      </c>
      <c r="L742" s="726"/>
      <c r="M742" s="726" t="s">
        <v>6426</v>
      </c>
      <c r="N742" s="722" t="s">
        <v>2525</v>
      </c>
      <c r="O742" s="738" t="s">
        <v>255</v>
      </c>
      <c r="P742" s="727" t="s">
        <v>2695</v>
      </c>
      <c r="Q742" s="722" t="s">
        <v>2677</v>
      </c>
      <c r="R742" s="817" t="s">
        <v>6964</v>
      </c>
    </row>
    <row r="743" spans="1:18">
      <c r="A743" s="721">
        <v>16</v>
      </c>
      <c r="B743" s="721">
        <v>1</v>
      </c>
      <c r="C743" s="722" t="s">
        <v>2698</v>
      </c>
      <c r="D743" s="723" t="s">
        <v>23</v>
      </c>
      <c r="E743" s="721" t="s">
        <v>221</v>
      </c>
      <c r="F743" s="721" t="s">
        <v>618</v>
      </c>
      <c r="G743" s="774">
        <v>21860</v>
      </c>
      <c r="H743" s="724">
        <f t="shared" ca="1" si="11"/>
        <v>60</v>
      </c>
      <c r="I743" s="725" t="s">
        <v>1403</v>
      </c>
      <c r="J743" s="721" t="s">
        <v>223</v>
      </c>
      <c r="K743" s="721" t="s">
        <v>283</v>
      </c>
      <c r="L743" s="726"/>
      <c r="M743" s="726" t="s">
        <v>6426</v>
      </c>
      <c r="N743" s="722" t="s">
        <v>2525</v>
      </c>
      <c r="O743" s="721" t="s">
        <v>222</v>
      </c>
      <c r="P743" s="722" t="s">
        <v>2697</v>
      </c>
      <c r="Q743" s="722" t="s">
        <v>2701</v>
      </c>
      <c r="R743" s="817" t="s">
        <v>6964</v>
      </c>
    </row>
    <row r="744" spans="1:18">
      <c r="A744" s="721"/>
      <c r="B744" s="721">
        <v>2</v>
      </c>
      <c r="C744" s="722" t="s">
        <v>2703</v>
      </c>
      <c r="D744" s="723" t="s">
        <v>16</v>
      </c>
      <c r="E744" s="721" t="s">
        <v>221</v>
      </c>
      <c r="F744" s="721" t="s">
        <v>288</v>
      </c>
      <c r="G744" s="774">
        <v>23905</v>
      </c>
      <c r="H744" s="724">
        <f t="shared" ca="1" si="11"/>
        <v>54</v>
      </c>
      <c r="I744" s="725" t="s">
        <v>1403</v>
      </c>
      <c r="J744" s="721" t="s">
        <v>256</v>
      </c>
      <c r="K744" s="721" t="s">
        <v>246</v>
      </c>
      <c r="L744" s="726"/>
      <c r="M744" s="726" t="s">
        <v>6426</v>
      </c>
      <c r="N744" s="722" t="s">
        <v>2525</v>
      </c>
      <c r="O744" s="721" t="s">
        <v>245</v>
      </c>
      <c r="P744" s="722" t="s">
        <v>2702</v>
      </c>
      <c r="Q744" s="722" t="s">
        <v>2701</v>
      </c>
      <c r="R744" s="817" t="s">
        <v>6964</v>
      </c>
    </row>
    <row r="745" spans="1:18">
      <c r="A745" s="721"/>
      <c r="B745" s="721">
        <v>3</v>
      </c>
      <c r="C745" s="722" t="s">
        <v>2705</v>
      </c>
      <c r="D745" s="723" t="s">
        <v>16</v>
      </c>
      <c r="E745" s="721" t="s">
        <v>254</v>
      </c>
      <c r="F745" s="721" t="s">
        <v>288</v>
      </c>
      <c r="G745" s="774">
        <v>36151</v>
      </c>
      <c r="H745" s="724">
        <f t="shared" ca="1" si="11"/>
        <v>21</v>
      </c>
      <c r="I745" s="725" t="s">
        <v>1403</v>
      </c>
      <c r="J745" s="721" t="s">
        <v>344</v>
      </c>
      <c r="K745" s="721" t="s">
        <v>266</v>
      </c>
      <c r="L745" s="726"/>
      <c r="M745" s="726" t="s">
        <v>6426</v>
      </c>
      <c r="N745" s="722" t="s">
        <v>2525</v>
      </c>
      <c r="O745" s="721" t="s">
        <v>255</v>
      </c>
      <c r="P745" s="727" t="s">
        <v>2704</v>
      </c>
      <c r="Q745" s="722" t="s">
        <v>2701</v>
      </c>
      <c r="R745" s="817" t="s">
        <v>6964</v>
      </c>
    </row>
    <row r="746" spans="1:18">
      <c r="A746" s="721">
        <v>17</v>
      </c>
      <c r="B746" s="721">
        <v>1</v>
      </c>
      <c r="C746" s="722" t="s">
        <v>2707</v>
      </c>
      <c r="D746" s="723" t="s">
        <v>23</v>
      </c>
      <c r="E746" s="721" t="s">
        <v>221</v>
      </c>
      <c r="F746" s="721" t="s">
        <v>288</v>
      </c>
      <c r="G746" s="774">
        <v>27561</v>
      </c>
      <c r="H746" s="724">
        <f t="shared" ca="1" si="11"/>
        <v>44</v>
      </c>
      <c r="I746" s="725" t="s">
        <v>1403</v>
      </c>
      <c r="J746" s="721" t="s">
        <v>289</v>
      </c>
      <c r="K746" s="721" t="s">
        <v>674</v>
      </c>
      <c r="L746" s="726"/>
      <c r="M746" s="726" t="s">
        <v>6426</v>
      </c>
      <c r="N746" s="722" t="s">
        <v>2525</v>
      </c>
      <c r="O746" s="721" t="s">
        <v>222</v>
      </c>
      <c r="P746" s="722" t="s">
        <v>2706</v>
      </c>
      <c r="Q746" s="722" t="s">
        <v>2708</v>
      </c>
      <c r="R746" s="817" t="s">
        <v>6964</v>
      </c>
    </row>
    <row r="747" spans="1:18">
      <c r="A747" s="721"/>
      <c r="B747" s="721">
        <v>2</v>
      </c>
      <c r="C747" s="722" t="s">
        <v>2710</v>
      </c>
      <c r="D747" s="723" t="s">
        <v>16</v>
      </c>
      <c r="E747" s="721" t="s">
        <v>221</v>
      </c>
      <c r="F747" s="721" t="s">
        <v>288</v>
      </c>
      <c r="G747" s="774">
        <v>30780</v>
      </c>
      <c r="H747" s="724">
        <f t="shared" ca="1" si="11"/>
        <v>36</v>
      </c>
      <c r="I747" s="725" t="s">
        <v>1403</v>
      </c>
      <c r="J747" s="721" t="s">
        <v>289</v>
      </c>
      <c r="K747" s="721" t="s">
        <v>246</v>
      </c>
      <c r="L747" s="726"/>
      <c r="M747" s="726" t="s">
        <v>6426</v>
      </c>
      <c r="N747" s="722" t="s">
        <v>2525</v>
      </c>
      <c r="O747" s="721" t="s">
        <v>245</v>
      </c>
      <c r="P747" s="722" t="s">
        <v>2709</v>
      </c>
      <c r="Q747" s="722" t="s">
        <v>2708</v>
      </c>
      <c r="R747" s="817" t="s">
        <v>6964</v>
      </c>
    </row>
    <row r="748" spans="1:18">
      <c r="A748" s="721"/>
      <c r="B748" s="721">
        <v>3</v>
      </c>
      <c r="C748" s="722" t="s">
        <v>2714</v>
      </c>
      <c r="D748" s="723" t="s">
        <v>16</v>
      </c>
      <c r="E748" s="721" t="s">
        <v>254</v>
      </c>
      <c r="F748" s="721" t="s">
        <v>22</v>
      </c>
      <c r="G748" s="774">
        <v>37299</v>
      </c>
      <c r="H748" s="724">
        <f t="shared" ca="1" si="11"/>
        <v>18</v>
      </c>
      <c r="I748" s="725" t="s">
        <v>1403</v>
      </c>
      <c r="J748" s="721" t="s">
        <v>348</v>
      </c>
      <c r="K748" s="721" t="s">
        <v>266</v>
      </c>
      <c r="L748" s="726"/>
      <c r="M748" s="726" t="s">
        <v>6426</v>
      </c>
      <c r="N748" s="722" t="s">
        <v>2525</v>
      </c>
      <c r="O748" s="721" t="s">
        <v>255</v>
      </c>
      <c r="P748" s="722" t="s">
        <v>2713</v>
      </c>
      <c r="Q748" s="722" t="s">
        <v>2708</v>
      </c>
      <c r="R748" s="817" t="s">
        <v>6964</v>
      </c>
    </row>
    <row r="749" spans="1:18">
      <c r="A749" s="721"/>
      <c r="B749" s="721">
        <v>4</v>
      </c>
      <c r="C749" s="722" t="s">
        <v>2717</v>
      </c>
      <c r="D749" s="723" t="s">
        <v>16</v>
      </c>
      <c r="E749" s="721" t="s">
        <v>254</v>
      </c>
      <c r="F749" s="721" t="s">
        <v>230</v>
      </c>
      <c r="G749" s="774">
        <v>38862</v>
      </c>
      <c r="H749" s="724">
        <f t="shared" ca="1" si="11"/>
        <v>13</v>
      </c>
      <c r="I749" s="725" t="s">
        <v>1403</v>
      </c>
      <c r="J749" s="721" t="s">
        <v>369</v>
      </c>
      <c r="K749" s="721" t="s">
        <v>266</v>
      </c>
      <c r="L749" s="726"/>
      <c r="M749" s="726" t="s">
        <v>6426</v>
      </c>
      <c r="N749" s="722" t="s">
        <v>2525</v>
      </c>
      <c r="O749" s="721" t="s">
        <v>255</v>
      </c>
      <c r="P749" s="722" t="s">
        <v>2716</v>
      </c>
      <c r="Q749" s="722" t="s">
        <v>2708</v>
      </c>
      <c r="R749" s="817" t="s">
        <v>6964</v>
      </c>
    </row>
    <row r="750" spans="1:18">
      <c r="A750" s="721">
        <v>18</v>
      </c>
      <c r="B750" s="733">
        <v>1</v>
      </c>
      <c r="C750" s="732" t="s">
        <v>2719</v>
      </c>
      <c r="D750" s="723" t="s">
        <v>23</v>
      </c>
      <c r="E750" s="733" t="s">
        <v>221</v>
      </c>
      <c r="F750" s="733" t="s">
        <v>2720</v>
      </c>
      <c r="G750" s="775">
        <v>29286</v>
      </c>
      <c r="H750" s="724">
        <f t="shared" ca="1" si="11"/>
        <v>40</v>
      </c>
      <c r="I750" s="723" t="s">
        <v>1403</v>
      </c>
      <c r="J750" s="733" t="s">
        <v>256</v>
      </c>
      <c r="K750" s="733" t="s">
        <v>674</v>
      </c>
      <c r="L750" s="726"/>
      <c r="M750" s="726" t="s">
        <v>6426</v>
      </c>
      <c r="N750" s="732" t="s">
        <v>2525</v>
      </c>
      <c r="O750" s="733" t="s">
        <v>222</v>
      </c>
      <c r="P750" s="748" t="s">
        <v>2718</v>
      </c>
      <c r="Q750" s="732" t="s">
        <v>2723</v>
      </c>
      <c r="R750" s="817" t="s">
        <v>6964</v>
      </c>
    </row>
    <row r="751" spans="1:18">
      <c r="A751" s="721"/>
      <c r="B751" s="733">
        <v>2</v>
      </c>
      <c r="C751" s="732" t="s">
        <v>2725</v>
      </c>
      <c r="D751" s="723" t="s">
        <v>16</v>
      </c>
      <c r="E751" s="733" t="s">
        <v>221</v>
      </c>
      <c r="F751" s="733" t="s">
        <v>2726</v>
      </c>
      <c r="G751" s="775">
        <v>30517</v>
      </c>
      <c r="H751" s="724">
        <f t="shared" ca="1" si="11"/>
        <v>36</v>
      </c>
      <c r="I751" s="723" t="s">
        <v>1403</v>
      </c>
      <c r="J751" s="733" t="s">
        <v>256</v>
      </c>
      <c r="K751" s="733" t="s">
        <v>246</v>
      </c>
      <c r="L751" s="726"/>
      <c r="M751" s="726" t="s">
        <v>6426</v>
      </c>
      <c r="N751" s="732" t="s">
        <v>2525</v>
      </c>
      <c r="O751" s="733" t="s">
        <v>245</v>
      </c>
      <c r="P751" s="748" t="s">
        <v>2724</v>
      </c>
      <c r="Q751" s="732" t="s">
        <v>2723</v>
      </c>
      <c r="R751" s="817" t="s">
        <v>6964</v>
      </c>
    </row>
    <row r="752" spans="1:18">
      <c r="A752" s="721"/>
      <c r="B752" s="733">
        <v>3</v>
      </c>
      <c r="C752" s="732" t="s">
        <v>2732</v>
      </c>
      <c r="D752" s="723" t="s">
        <v>16</v>
      </c>
      <c r="E752" s="733" t="s">
        <v>254</v>
      </c>
      <c r="F752" s="733" t="s">
        <v>288</v>
      </c>
      <c r="G752" s="775">
        <v>38167</v>
      </c>
      <c r="H752" s="724">
        <f t="shared" ca="1" si="11"/>
        <v>15</v>
      </c>
      <c r="I752" s="723" t="s">
        <v>1403</v>
      </c>
      <c r="J752" s="733" t="s">
        <v>369</v>
      </c>
      <c r="K752" s="733" t="s">
        <v>266</v>
      </c>
      <c r="L752" s="726"/>
      <c r="M752" s="726" t="s">
        <v>6426</v>
      </c>
      <c r="N752" s="732" t="s">
        <v>2525</v>
      </c>
      <c r="O752" s="733" t="s">
        <v>255</v>
      </c>
      <c r="P752" s="748" t="s">
        <v>2731</v>
      </c>
      <c r="Q752" s="732" t="s">
        <v>2723</v>
      </c>
      <c r="R752" s="817" t="s">
        <v>6964</v>
      </c>
    </row>
    <row r="753" spans="1:18">
      <c r="A753" s="721"/>
      <c r="B753" s="733">
        <v>4</v>
      </c>
      <c r="C753" s="732" t="s">
        <v>2734</v>
      </c>
      <c r="D753" s="723" t="s">
        <v>16</v>
      </c>
      <c r="E753" s="733" t="s">
        <v>254</v>
      </c>
      <c r="F753" s="733" t="s">
        <v>22</v>
      </c>
      <c r="G753" s="775">
        <v>39661</v>
      </c>
      <c r="H753" s="724">
        <f t="shared" ca="1" si="11"/>
        <v>11</v>
      </c>
      <c r="I753" s="723" t="s">
        <v>1403</v>
      </c>
      <c r="J753" s="733" t="s">
        <v>369</v>
      </c>
      <c r="K753" s="733" t="s">
        <v>266</v>
      </c>
      <c r="L753" s="726"/>
      <c r="M753" s="726" t="s">
        <v>6426</v>
      </c>
      <c r="N753" s="732" t="s">
        <v>2525</v>
      </c>
      <c r="O753" s="733" t="s">
        <v>255</v>
      </c>
      <c r="P753" s="748" t="s">
        <v>2733</v>
      </c>
      <c r="Q753" s="732" t="s">
        <v>2723</v>
      </c>
      <c r="R753" s="817" t="s">
        <v>6964</v>
      </c>
    </row>
    <row r="754" spans="1:18">
      <c r="A754" s="721">
        <v>19</v>
      </c>
      <c r="B754" s="721">
        <v>1</v>
      </c>
      <c r="C754" s="722" t="s">
        <v>2736</v>
      </c>
      <c r="D754" s="723" t="s">
        <v>23</v>
      </c>
      <c r="E754" s="721" t="s">
        <v>221</v>
      </c>
      <c r="F754" s="721" t="s">
        <v>727</v>
      </c>
      <c r="G754" s="774">
        <v>31968</v>
      </c>
      <c r="H754" s="724">
        <f t="shared" ca="1" si="11"/>
        <v>32</v>
      </c>
      <c r="I754" s="725" t="s">
        <v>1403</v>
      </c>
      <c r="J754" s="721" t="s">
        <v>223</v>
      </c>
      <c r="K754" s="721" t="s">
        <v>1172</v>
      </c>
      <c r="L754" s="726"/>
      <c r="M754" s="726" t="s">
        <v>6426</v>
      </c>
      <c r="N754" s="722" t="s">
        <v>2525</v>
      </c>
      <c r="O754" s="721" t="s">
        <v>222</v>
      </c>
      <c r="P754" s="727" t="s">
        <v>2735</v>
      </c>
      <c r="Q754" s="734" t="s">
        <v>2739</v>
      </c>
      <c r="R754" s="817" t="s">
        <v>6964</v>
      </c>
    </row>
    <row r="755" spans="1:18">
      <c r="A755" s="721"/>
      <c r="B755" s="721">
        <v>2</v>
      </c>
      <c r="C755" s="722" t="s">
        <v>2741</v>
      </c>
      <c r="D755" s="723" t="s">
        <v>16</v>
      </c>
      <c r="E755" s="721" t="s">
        <v>221</v>
      </c>
      <c r="F755" s="721" t="s">
        <v>2742</v>
      </c>
      <c r="G755" s="774">
        <v>31626</v>
      </c>
      <c r="H755" s="724">
        <f t="shared" ca="1" si="11"/>
        <v>33</v>
      </c>
      <c r="I755" s="725" t="s">
        <v>1403</v>
      </c>
      <c r="J755" s="721" t="s">
        <v>2743</v>
      </c>
      <c r="K755" s="721" t="s">
        <v>2744</v>
      </c>
      <c r="L755" s="726"/>
      <c r="M755" s="726" t="s">
        <v>6426</v>
      </c>
      <c r="N755" s="722" t="s">
        <v>2525</v>
      </c>
      <c r="O755" s="721" t="s">
        <v>245</v>
      </c>
      <c r="P755" s="727" t="s">
        <v>2740</v>
      </c>
      <c r="Q755" s="734" t="s">
        <v>2739</v>
      </c>
      <c r="R755" s="817" t="s">
        <v>6964</v>
      </c>
    </row>
    <row r="756" spans="1:18">
      <c r="A756" s="721"/>
      <c r="B756" s="721">
        <v>3</v>
      </c>
      <c r="C756" s="722" t="s">
        <v>2746</v>
      </c>
      <c r="D756" s="723" t="s">
        <v>23</v>
      </c>
      <c r="E756" s="721" t="s">
        <v>254</v>
      </c>
      <c r="F756" s="721" t="s">
        <v>22</v>
      </c>
      <c r="G756" s="774">
        <v>40429</v>
      </c>
      <c r="H756" s="724">
        <f t="shared" ca="1" si="11"/>
        <v>9</v>
      </c>
      <c r="I756" s="725" t="s">
        <v>1403</v>
      </c>
      <c r="J756" s="721" t="s">
        <v>265</v>
      </c>
      <c r="K756" s="721" t="s">
        <v>270</v>
      </c>
      <c r="L756" s="726"/>
      <c r="M756" s="726" t="s">
        <v>6426</v>
      </c>
      <c r="N756" s="722" t="s">
        <v>2525</v>
      </c>
      <c r="O756" s="721" t="s">
        <v>255</v>
      </c>
      <c r="P756" s="727" t="s">
        <v>2745</v>
      </c>
      <c r="Q756" s="734" t="s">
        <v>2739</v>
      </c>
      <c r="R756" s="817" t="s">
        <v>6964</v>
      </c>
    </row>
    <row r="757" spans="1:18">
      <c r="A757" s="721">
        <v>20</v>
      </c>
      <c r="B757" s="721">
        <v>1</v>
      </c>
      <c r="C757" s="722" t="s">
        <v>2748</v>
      </c>
      <c r="D757" s="723" t="s">
        <v>23</v>
      </c>
      <c r="E757" s="721" t="s">
        <v>254</v>
      </c>
      <c r="F757" s="721" t="s">
        <v>2720</v>
      </c>
      <c r="G757" s="774">
        <v>31711</v>
      </c>
      <c r="H757" s="724">
        <f t="shared" ca="1" si="11"/>
        <v>33</v>
      </c>
      <c r="I757" s="725" t="s">
        <v>1403</v>
      </c>
      <c r="J757" s="721" t="s">
        <v>223</v>
      </c>
      <c r="K757" s="721" t="s">
        <v>283</v>
      </c>
      <c r="L757" s="726"/>
      <c r="M757" s="726" t="s">
        <v>6426</v>
      </c>
      <c r="N757" s="722" t="s">
        <v>2525</v>
      </c>
      <c r="O757" s="721" t="s">
        <v>222</v>
      </c>
      <c r="P757" s="727" t="s">
        <v>2747</v>
      </c>
      <c r="Q757" s="734"/>
      <c r="R757" s="817" t="s">
        <v>6964</v>
      </c>
    </row>
    <row r="758" spans="1:18">
      <c r="A758" s="721"/>
      <c r="B758" s="721">
        <v>2</v>
      </c>
      <c r="C758" s="722" t="s">
        <v>2752</v>
      </c>
      <c r="D758" s="723" t="s">
        <v>16</v>
      </c>
      <c r="E758" s="721" t="s">
        <v>221</v>
      </c>
      <c r="F758" s="721" t="s">
        <v>288</v>
      </c>
      <c r="G758" s="774">
        <v>33793</v>
      </c>
      <c r="H758" s="724">
        <f t="shared" ca="1" si="11"/>
        <v>27</v>
      </c>
      <c r="I758" s="725" t="s">
        <v>1403</v>
      </c>
      <c r="J758" s="721" t="s">
        <v>223</v>
      </c>
      <c r="K758" s="721" t="s">
        <v>246</v>
      </c>
      <c r="L758" s="726"/>
      <c r="M758" s="726" t="s">
        <v>6426</v>
      </c>
      <c r="N758" s="722" t="s">
        <v>2525</v>
      </c>
      <c r="O758" s="721" t="s">
        <v>245</v>
      </c>
      <c r="P758" s="722" t="s">
        <v>2751</v>
      </c>
      <c r="Q758" s="734"/>
      <c r="R758" s="817" t="s">
        <v>6964</v>
      </c>
    </row>
    <row r="759" spans="1:18">
      <c r="A759" s="721"/>
      <c r="B759" s="721">
        <v>3</v>
      </c>
      <c r="C759" s="722" t="s">
        <v>2754</v>
      </c>
      <c r="D759" s="723" t="s">
        <v>23</v>
      </c>
      <c r="E759" s="721" t="s">
        <v>254</v>
      </c>
      <c r="F759" s="721" t="s">
        <v>230</v>
      </c>
      <c r="G759" s="774">
        <v>40701</v>
      </c>
      <c r="H759" s="724">
        <f t="shared" ca="1" si="11"/>
        <v>8</v>
      </c>
      <c r="I759" s="725" t="s">
        <v>1403</v>
      </c>
      <c r="J759" s="721" t="s">
        <v>265</v>
      </c>
      <c r="K759" s="721" t="s">
        <v>270</v>
      </c>
      <c r="L759" s="726"/>
      <c r="M759" s="726" t="s">
        <v>6426</v>
      </c>
      <c r="N759" s="722" t="s">
        <v>2525</v>
      </c>
      <c r="O759" s="721" t="s">
        <v>255</v>
      </c>
      <c r="P759" s="727" t="s">
        <v>2753</v>
      </c>
      <c r="Q759" s="734"/>
      <c r="R759" s="817" t="s">
        <v>6964</v>
      </c>
    </row>
    <row r="760" spans="1:18">
      <c r="A760" s="721">
        <v>21</v>
      </c>
      <c r="B760" s="721">
        <v>1</v>
      </c>
      <c r="C760" s="722" t="s">
        <v>7323</v>
      </c>
      <c r="D760" s="723" t="s">
        <v>23</v>
      </c>
      <c r="E760" s="721" t="s">
        <v>221</v>
      </c>
      <c r="F760" s="721" t="s">
        <v>288</v>
      </c>
      <c r="G760" s="774">
        <v>33803</v>
      </c>
      <c r="H760" s="724">
        <f t="shared" ca="1" si="11"/>
        <v>27</v>
      </c>
      <c r="I760" s="725" t="s">
        <v>1403</v>
      </c>
      <c r="J760" s="721" t="s">
        <v>256</v>
      </c>
      <c r="K760" s="721" t="s">
        <v>674</v>
      </c>
      <c r="L760" s="726"/>
      <c r="M760" s="726" t="s">
        <v>6426</v>
      </c>
      <c r="N760" s="722" t="s">
        <v>2525</v>
      </c>
      <c r="O760" s="721" t="s">
        <v>222</v>
      </c>
      <c r="P760" s="741" t="s">
        <v>2759</v>
      </c>
      <c r="Q760" s="771" t="s">
        <v>7327</v>
      </c>
      <c r="R760" s="817" t="s">
        <v>6964</v>
      </c>
    </row>
    <row r="761" spans="1:18">
      <c r="A761" s="721"/>
      <c r="B761" s="721">
        <v>2</v>
      </c>
      <c r="C761" s="722" t="s">
        <v>7324</v>
      </c>
      <c r="D761" s="723" t="s">
        <v>16</v>
      </c>
      <c r="E761" s="721" t="s">
        <v>221</v>
      </c>
      <c r="F761" s="721" t="s">
        <v>7325</v>
      </c>
      <c r="G761" s="774">
        <v>36953</v>
      </c>
      <c r="H761" s="724">
        <f t="shared" ca="1" si="11"/>
        <v>19</v>
      </c>
      <c r="I761" s="725" t="s">
        <v>1403</v>
      </c>
      <c r="J761" s="721" t="s">
        <v>2491</v>
      </c>
      <c r="K761" s="721" t="s">
        <v>246</v>
      </c>
      <c r="L761" s="726"/>
      <c r="M761" s="726" t="s">
        <v>6426</v>
      </c>
      <c r="N761" s="722" t="s">
        <v>2525</v>
      </c>
      <c r="O761" s="721" t="s">
        <v>245</v>
      </c>
      <c r="P761" s="771" t="s">
        <v>7326</v>
      </c>
      <c r="Q761" s="771" t="s">
        <v>7327</v>
      </c>
      <c r="R761" s="817" t="s">
        <v>6964</v>
      </c>
    </row>
    <row r="762" spans="1:18">
      <c r="A762" s="721">
        <v>22</v>
      </c>
      <c r="B762" s="721">
        <v>1</v>
      </c>
      <c r="C762" s="722" t="s">
        <v>2763</v>
      </c>
      <c r="D762" s="723" t="s">
        <v>23</v>
      </c>
      <c r="E762" s="721" t="s">
        <v>221</v>
      </c>
      <c r="F762" s="721" t="s">
        <v>727</v>
      </c>
      <c r="G762" s="774">
        <v>30676</v>
      </c>
      <c r="H762" s="724">
        <f t="shared" ca="1" si="11"/>
        <v>36</v>
      </c>
      <c r="I762" s="725" t="s">
        <v>1403</v>
      </c>
      <c r="J762" s="721" t="s">
        <v>256</v>
      </c>
      <c r="K762" s="721" t="s">
        <v>674</v>
      </c>
      <c r="L762" s="726"/>
      <c r="M762" s="726" t="s">
        <v>6426</v>
      </c>
      <c r="N762" s="722" t="s">
        <v>2525</v>
      </c>
      <c r="O762" s="721" t="s">
        <v>222</v>
      </c>
      <c r="P762" s="741" t="s">
        <v>2762</v>
      </c>
      <c r="Q762" s="734" t="s">
        <v>2766</v>
      </c>
      <c r="R762" s="817" t="s">
        <v>6964</v>
      </c>
    </row>
    <row r="763" spans="1:18">
      <c r="A763" s="721"/>
      <c r="B763" s="721">
        <v>2</v>
      </c>
      <c r="C763" s="722" t="s">
        <v>2768</v>
      </c>
      <c r="D763" s="723" t="s">
        <v>16</v>
      </c>
      <c r="E763" s="721" t="s">
        <v>221</v>
      </c>
      <c r="F763" s="721" t="s">
        <v>727</v>
      </c>
      <c r="G763" s="774">
        <v>31652</v>
      </c>
      <c r="H763" s="724">
        <f t="shared" ca="1" si="11"/>
        <v>33</v>
      </c>
      <c r="I763" s="725" t="s">
        <v>1403</v>
      </c>
      <c r="J763" s="721" t="s">
        <v>256</v>
      </c>
      <c r="K763" s="721" t="s">
        <v>246</v>
      </c>
      <c r="L763" s="726"/>
      <c r="M763" s="726" t="s">
        <v>6426</v>
      </c>
      <c r="N763" s="722" t="s">
        <v>2525</v>
      </c>
      <c r="O763" s="721" t="s">
        <v>245</v>
      </c>
      <c r="P763" s="741" t="s">
        <v>2767</v>
      </c>
      <c r="Q763" s="734" t="s">
        <v>2766</v>
      </c>
      <c r="R763" s="817" t="s">
        <v>6964</v>
      </c>
    </row>
    <row r="764" spans="1:18">
      <c r="A764" s="721"/>
      <c r="B764" s="721">
        <v>3</v>
      </c>
      <c r="C764" s="722" t="s">
        <v>2771</v>
      </c>
      <c r="D764" s="723" t="s">
        <v>16</v>
      </c>
      <c r="E764" s="721" t="s">
        <v>254</v>
      </c>
      <c r="F764" s="721" t="s">
        <v>727</v>
      </c>
      <c r="G764" s="774">
        <v>37892</v>
      </c>
      <c r="H764" s="724">
        <f t="shared" ca="1" si="11"/>
        <v>16</v>
      </c>
      <c r="I764" s="725" t="s">
        <v>1403</v>
      </c>
      <c r="J764" s="721" t="s">
        <v>348</v>
      </c>
      <c r="K764" s="721" t="s">
        <v>266</v>
      </c>
      <c r="L764" s="726"/>
      <c r="M764" s="726" t="s">
        <v>6426</v>
      </c>
      <c r="N764" s="722" t="s">
        <v>2525</v>
      </c>
      <c r="O764" s="721" t="s">
        <v>255</v>
      </c>
      <c r="P764" s="734" t="s">
        <v>2770</v>
      </c>
      <c r="Q764" s="734" t="s">
        <v>2766</v>
      </c>
      <c r="R764" s="817" t="s">
        <v>6964</v>
      </c>
    </row>
    <row r="765" spans="1:18">
      <c r="A765" s="721"/>
      <c r="B765" s="721">
        <v>4</v>
      </c>
      <c r="C765" s="722" t="s">
        <v>7328</v>
      </c>
      <c r="D765" s="723" t="s">
        <v>16</v>
      </c>
      <c r="E765" s="721" t="s">
        <v>254</v>
      </c>
      <c r="F765" s="721" t="s">
        <v>22</v>
      </c>
      <c r="G765" s="774">
        <v>42838</v>
      </c>
      <c r="H765" s="724">
        <f t="shared" ca="1" si="11"/>
        <v>2</v>
      </c>
      <c r="I765" s="725" t="s">
        <v>1403</v>
      </c>
      <c r="J765" s="721" t="s">
        <v>265</v>
      </c>
      <c r="K765" s="721" t="s">
        <v>270</v>
      </c>
      <c r="L765" s="726"/>
      <c r="M765" s="726" t="s">
        <v>6426</v>
      </c>
      <c r="N765" s="722" t="s">
        <v>2525</v>
      </c>
      <c r="O765" s="721" t="s">
        <v>255</v>
      </c>
      <c r="P765" s="736" t="s">
        <v>7329</v>
      </c>
      <c r="Q765" s="734"/>
      <c r="R765" s="817" t="s">
        <v>6964</v>
      </c>
    </row>
    <row r="766" spans="1:18">
      <c r="A766" s="721">
        <v>23</v>
      </c>
      <c r="B766" s="721">
        <v>1</v>
      </c>
      <c r="C766" s="722" t="s">
        <v>2777</v>
      </c>
      <c r="D766" s="723" t="s">
        <v>16</v>
      </c>
      <c r="E766" s="721" t="s">
        <v>221</v>
      </c>
      <c r="F766" s="721" t="s">
        <v>452</v>
      </c>
      <c r="G766" s="774">
        <v>23009</v>
      </c>
      <c r="H766" s="724">
        <f t="shared" ca="1" si="11"/>
        <v>57</v>
      </c>
      <c r="I766" s="725" t="s">
        <v>1403</v>
      </c>
      <c r="J766" s="721" t="s">
        <v>256</v>
      </c>
      <c r="K766" s="721" t="s">
        <v>246</v>
      </c>
      <c r="L766" s="726"/>
      <c r="M766" s="726" t="s">
        <v>6426</v>
      </c>
      <c r="N766" s="722" t="s">
        <v>2525</v>
      </c>
      <c r="O766" s="721" t="s">
        <v>245</v>
      </c>
      <c r="P766" s="727" t="s">
        <v>2776</v>
      </c>
      <c r="Q766" s="734" t="s">
        <v>2723</v>
      </c>
      <c r="R766" s="817" t="s">
        <v>6964</v>
      </c>
    </row>
    <row r="767" spans="1:18">
      <c r="A767" s="721"/>
      <c r="B767" s="721">
        <v>2</v>
      </c>
      <c r="C767" s="722" t="s">
        <v>2730</v>
      </c>
      <c r="D767" s="723" t="s">
        <v>16</v>
      </c>
      <c r="E767" s="721" t="s">
        <v>254</v>
      </c>
      <c r="F767" s="721" t="s">
        <v>288</v>
      </c>
      <c r="G767" s="774">
        <v>37605</v>
      </c>
      <c r="H767" s="724">
        <f t="shared" ca="1" si="11"/>
        <v>17</v>
      </c>
      <c r="I767" s="725" t="s">
        <v>1403</v>
      </c>
      <c r="J767" s="721" t="s">
        <v>348</v>
      </c>
      <c r="K767" s="721" t="s">
        <v>266</v>
      </c>
      <c r="L767" s="726"/>
      <c r="M767" s="726" t="s">
        <v>6426</v>
      </c>
      <c r="N767" s="722" t="s">
        <v>2525</v>
      </c>
      <c r="O767" s="721" t="s">
        <v>1445</v>
      </c>
      <c r="P767" s="727" t="s">
        <v>2780</v>
      </c>
      <c r="Q767" s="734" t="s">
        <v>2723</v>
      </c>
      <c r="R767" s="817" t="s">
        <v>6964</v>
      </c>
    </row>
    <row r="768" spans="1:18">
      <c r="A768" s="721">
        <v>24</v>
      </c>
      <c r="B768" s="721">
        <v>1</v>
      </c>
      <c r="C768" s="722" t="s">
        <v>2782</v>
      </c>
      <c r="D768" s="723" t="s">
        <v>23</v>
      </c>
      <c r="E768" s="721" t="s">
        <v>221</v>
      </c>
      <c r="F768" s="721" t="s">
        <v>2783</v>
      </c>
      <c r="G768" s="774">
        <v>28332</v>
      </c>
      <c r="H768" s="724">
        <f t="shared" ca="1" si="11"/>
        <v>42</v>
      </c>
      <c r="I768" s="725" t="s">
        <v>1403</v>
      </c>
      <c r="J768" s="721" t="s">
        <v>223</v>
      </c>
      <c r="K768" s="721" t="s">
        <v>674</v>
      </c>
      <c r="L768" s="726"/>
      <c r="M768" s="726" t="s">
        <v>6426</v>
      </c>
      <c r="N768" s="722" t="s">
        <v>2525</v>
      </c>
      <c r="O768" s="721" t="s">
        <v>222</v>
      </c>
      <c r="P768" s="727" t="s">
        <v>2781</v>
      </c>
      <c r="Q768" s="734" t="s">
        <v>2785</v>
      </c>
      <c r="R768" s="817" t="s">
        <v>6964</v>
      </c>
    </row>
    <row r="769" spans="1:18">
      <c r="A769" s="721"/>
      <c r="B769" s="721">
        <v>2</v>
      </c>
      <c r="C769" s="722" t="s">
        <v>2787</v>
      </c>
      <c r="D769" s="723" t="s">
        <v>16</v>
      </c>
      <c r="E769" s="721" t="s">
        <v>221</v>
      </c>
      <c r="F769" s="721" t="s">
        <v>288</v>
      </c>
      <c r="G769" s="774">
        <v>28950</v>
      </c>
      <c r="H769" s="724">
        <f t="shared" ca="1" si="11"/>
        <v>41</v>
      </c>
      <c r="I769" s="725" t="s">
        <v>1403</v>
      </c>
      <c r="J769" s="721" t="s">
        <v>289</v>
      </c>
      <c r="K769" s="721" t="s">
        <v>246</v>
      </c>
      <c r="L769" s="726"/>
      <c r="M769" s="726" t="s">
        <v>6426</v>
      </c>
      <c r="N769" s="722" t="s">
        <v>2525</v>
      </c>
      <c r="O769" s="721" t="s">
        <v>245</v>
      </c>
      <c r="P769" s="727" t="s">
        <v>2786</v>
      </c>
      <c r="Q769" s="734" t="s">
        <v>2785</v>
      </c>
      <c r="R769" s="817" t="s">
        <v>6964</v>
      </c>
    </row>
    <row r="770" spans="1:18">
      <c r="A770" s="721"/>
      <c r="B770" s="721">
        <v>3</v>
      </c>
      <c r="C770" s="722" t="s">
        <v>2791</v>
      </c>
      <c r="D770" s="723" t="s">
        <v>16</v>
      </c>
      <c r="E770" s="721" t="s">
        <v>254</v>
      </c>
      <c r="F770" s="721" t="s">
        <v>2792</v>
      </c>
      <c r="G770" s="774">
        <v>40274</v>
      </c>
      <c r="H770" s="724">
        <f t="shared" ca="1" si="11"/>
        <v>10</v>
      </c>
      <c r="I770" s="725" t="s">
        <v>1403</v>
      </c>
      <c r="J770" s="721" t="s">
        <v>369</v>
      </c>
      <c r="K770" s="721" t="s">
        <v>266</v>
      </c>
      <c r="L770" s="726"/>
      <c r="M770" s="726" t="s">
        <v>6426</v>
      </c>
      <c r="N770" s="722" t="s">
        <v>2525</v>
      </c>
      <c r="O770" s="721" t="s">
        <v>255</v>
      </c>
      <c r="P770" s="727" t="s">
        <v>2790</v>
      </c>
      <c r="Q770" s="734" t="s">
        <v>2785</v>
      </c>
      <c r="R770" s="817" t="s">
        <v>6964</v>
      </c>
    </row>
    <row r="771" spans="1:18">
      <c r="A771" s="721">
        <v>25</v>
      </c>
      <c r="B771" s="721">
        <v>1</v>
      </c>
      <c r="C771" s="722" t="s">
        <v>2794</v>
      </c>
      <c r="D771" s="723" t="s">
        <v>23</v>
      </c>
      <c r="E771" s="721" t="s">
        <v>221</v>
      </c>
      <c r="F771" s="721" t="s">
        <v>727</v>
      </c>
      <c r="G771" s="774">
        <v>29024</v>
      </c>
      <c r="H771" s="724">
        <f t="shared" ref="H771:H834" ca="1" si="12">DATEDIF(G771,TODAY(),"Y")</f>
        <v>40</v>
      </c>
      <c r="I771" s="725" t="s">
        <v>1403</v>
      </c>
      <c r="J771" s="721" t="s">
        <v>527</v>
      </c>
      <c r="K771" s="721" t="s">
        <v>283</v>
      </c>
      <c r="L771" s="726"/>
      <c r="M771" s="726" t="s">
        <v>6426</v>
      </c>
      <c r="N771" s="722" t="s">
        <v>2525</v>
      </c>
      <c r="O771" s="721" t="s">
        <v>222</v>
      </c>
      <c r="P771" s="727" t="s">
        <v>2793</v>
      </c>
      <c r="Q771" s="734" t="s">
        <v>2797</v>
      </c>
      <c r="R771" s="817" t="s">
        <v>6964</v>
      </c>
    </row>
    <row r="772" spans="1:18">
      <c r="A772" s="721"/>
      <c r="B772" s="721">
        <v>2</v>
      </c>
      <c r="C772" s="722" t="s">
        <v>2799</v>
      </c>
      <c r="D772" s="723" t="s">
        <v>16</v>
      </c>
      <c r="E772" s="721" t="s">
        <v>221</v>
      </c>
      <c r="F772" s="721" t="s">
        <v>315</v>
      </c>
      <c r="G772" s="774">
        <v>29355</v>
      </c>
      <c r="H772" s="724">
        <f t="shared" ca="1" si="12"/>
        <v>39</v>
      </c>
      <c r="I772" s="725" t="s">
        <v>1403</v>
      </c>
      <c r="J772" s="721" t="s">
        <v>223</v>
      </c>
      <c r="K772" s="721" t="s">
        <v>246</v>
      </c>
      <c r="L772" s="726"/>
      <c r="M772" s="726" t="s">
        <v>6426</v>
      </c>
      <c r="N772" s="722" t="s">
        <v>2525</v>
      </c>
      <c r="O772" s="721" t="s">
        <v>245</v>
      </c>
      <c r="P772" s="727" t="s">
        <v>2798</v>
      </c>
      <c r="Q772" s="734" t="s">
        <v>2797</v>
      </c>
      <c r="R772" s="817" t="s">
        <v>6964</v>
      </c>
    </row>
    <row r="773" spans="1:18">
      <c r="A773" s="721"/>
      <c r="B773" s="721">
        <v>3</v>
      </c>
      <c r="C773" s="722" t="s">
        <v>2803</v>
      </c>
      <c r="D773" s="723" t="s">
        <v>23</v>
      </c>
      <c r="E773" s="721" t="s">
        <v>254</v>
      </c>
      <c r="F773" s="721" t="s">
        <v>2804</v>
      </c>
      <c r="G773" s="774">
        <v>38815</v>
      </c>
      <c r="H773" s="724">
        <f t="shared" ca="1" si="12"/>
        <v>14</v>
      </c>
      <c r="I773" s="725" t="s">
        <v>1403</v>
      </c>
      <c r="J773" s="721" t="s">
        <v>369</v>
      </c>
      <c r="K773" s="721" t="s">
        <v>266</v>
      </c>
      <c r="L773" s="726"/>
      <c r="M773" s="726" t="s">
        <v>6426</v>
      </c>
      <c r="N773" s="722" t="s">
        <v>2525</v>
      </c>
      <c r="O773" s="721" t="s">
        <v>255</v>
      </c>
      <c r="P773" s="727" t="s">
        <v>2802</v>
      </c>
      <c r="Q773" s="734" t="s">
        <v>2797</v>
      </c>
      <c r="R773" s="817" t="s">
        <v>6964</v>
      </c>
    </row>
    <row r="774" spans="1:18">
      <c r="A774" s="721"/>
      <c r="B774" s="721">
        <v>4</v>
      </c>
      <c r="C774" s="722" t="s">
        <v>2806</v>
      </c>
      <c r="D774" s="723" t="s">
        <v>16</v>
      </c>
      <c r="E774" s="721" t="s">
        <v>254</v>
      </c>
      <c r="F774" s="721" t="s">
        <v>2804</v>
      </c>
      <c r="G774" s="774">
        <v>39228</v>
      </c>
      <c r="H774" s="724">
        <f t="shared" ca="1" si="12"/>
        <v>12</v>
      </c>
      <c r="I774" s="725" t="s">
        <v>1403</v>
      </c>
      <c r="J774" s="721" t="s">
        <v>369</v>
      </c>
      <c r="K774" s="721" t="s">
        <v>266</v>
      </c>
      <c r="L774" s="726"/>
      <c r="M774" s="726" t="s">
        <v>6426</v>
      </c>
      <c r="N774" s="722" t="s">
        <v>2525</v>
      </c>
      <c r="O774" s="721" t="s">
        <v>255</v>
      </c>
      <c r="P774" s="727" t="s">
        <v>2805</v>
      </c>
      <c r="Q774" s="734" t="s">
        <v>2797</v>
      </c>
      <c r="R774" s="817" t="s">
        <v>6964</v>
      </c>
    </row>
    <row r="775" spans="1:18">
      <c r="A775" s="721"/>
      <c r="B775" s="721">
        <v>5</v>
      </c>
      <c r="C775" s="722" t="s">
        <v>2808</v>
      </c>
      <c r="D775" s="723" t="s">
        <v>16</v>
      </c>
      <c r="E775" s="721" t="s">
        <v>254</v>
      </c>
      <c r="F775" s="721" t="s">
        <v>727</v>
      </c>
      <c r="G775" s="774">
        <v>39691</v>
      </c>
      <c r="H775" s="724">
        <f t="shared" ca="1" si="12"/>
        <v>11</v>
      </c>
      <c r="I775" s="725" t="s">
        <v>1403</v>
      </c>
      <c r="J775" s="721" t="s">
        <v>369</v>
      </c>
      <c r="K775" s="721" t="s">
        <v>266</v>
      </c>
      <c r="L775" s="726"/>
      <c r="M775" s="726" t="s">
        <v>6426</v>
      </c>
      <c r="N775" s="722" t="s">
        <v>2525</v>
      </c>
      <c r="O775" s="721" t="s">
        <v>255</v>
      </c>
      <c r="P775" s="727" t="s">
        <v>2807</v>
      </c>
      <c r="Q775" s="734" t="s">
        <v>2797</v>
      </c>
      <c r="R775" s="817" t="s">
        <v>6964</v>
      </c>
    </row>
    <row r="776" spans="1:18">
      <c r="A776" s="721">
        <v>26</v>
      </c>
      <c r="B776" s="721">
        <v>1</v>
      </c>
      <c r="C776" s="722" t="s">
        <v>2810</v>
      </c>
      <c r="D776" s="723" t="s">
        <v>23</v>
      </c>
      <c r="E776" s="721" t="s">
        <v>221</v>
      </c>
      <c r="F776" s="721" t="s">
        <v>309</v>
      </c>
      <c r="G776" s="774">
        <v>29409</v>
      </c>
      <c r="H776" s="724">
        <f t="shared" ca="1" si="12"/>
        <v>39</v>
      </c>
      <c r="I776" s="725" t="s">
        <v>1403</v>
      </c>
      <c r="J776" s="721" t="s">
        <v>289</v>
      </c>
      <c r="K776" s="721" t="s">
        <v>283</v>
      </c>
      <c r="L776" s="726"/>
      <c r="M776" s="726" t="s">
        <v>6426</v>
      </c>
      <c r="N776" s="722" t="s">
        <v>2525</v>
      </c>
      <c r="O776" s="721" t="s">
        <v>222</v>
      </c>
      <c r="P776" s="727" t="s">
        <v>2809</v>
      </c>
      <c r="Q776" s="734" t="s">
        <v>2813</v>
      </c>
      <c r="R776" s="817" t="s">
        <v>6964</v>
      </c>
    </row>
    <row r="777" spans="1:18">
      <c r="A777" s="721"/>
      <c r="B777" s="721">
        <v>2</v>
      </c>
      <c r="C777" s="722" t="s">
        <v>2815</v>
      </c>
      <c r="D777" s="723" t="s">
        <v>16</v>
      </c>
      <c r="E777" s="721" t="s">
        <v>221</v>
      </c>
      <c r="F777" s="721" t="s">
        <v>309</v>
      </c>
      <c r="G777" s="774">
        <v>31869</v>
      </c>
      <c r="H777" s="724">
        <f t="shared" ca="1" si="12"/>
        <v>33</v>
      </c>
      <c r="I777" s="725" t="s">
        <v>1403</v>
      </c>
      <c r="J777" s="721" t="s">
        <v>223</v>
      </c>
      <c r="K777" s="721" t="s">
        <v>246</v>
      </c>
      <c r="L777" s="726"/>
      <c r="M777" s="726" t="s">
        <v>6426</v>
      </c>
      <c r="N777" s="722" t="s">
        <v>2525</v>
      </c>
      <c r="O777" s="721" t="s">
        <v>245</v>
      </c>
      <c r="P777" s="727" t="s">
        <v>2814</v>
      </c>
      <c r="Q777" s="734" t="s">
        <v>2813</v>
      </c>
      <c r="R777" s="817" t="s">
        <v>6964</v>
      </c>
    </row>
    <row r="778" spans="1:18">
      <c r="A778" s="721"/>
      <c r="B778" s="721">
        <v>3</v>
      </c>
      <c r="C778" s="722" t="s">
        <v>2819</v>
      </c>
      <c r="D778" s="723" t="s">
        <v>16</v>
      </c>
      <c r="E778" s="721" t="s">
        <v>254</v>
      </c>
      <c r="F778" s="721" t="s">
        <v>309</v>
      </c>
      <c r="G778" s="774">
        <v>39835</v>
      </c>
      <c r="H778" s="724">
        <f t="shared" ca="1" si="12"/>
        <v>11</v>
      </c>
      <c r="I778" s="725" t="s">
        <v>1403</v>
      </c>
      <c r="J778" s="721" t="s">
        <v>369</v>
      </c>
      <c r="K778" s="721" t="s">
        <v>266</v>
      </c>
      <c r="L778" s="726"/>
      <c r="M778" s="726" t="s">
        <v>6426</v>
      </c>
      <c r="N778" s="722" t="s">
        <v>2525</v>
      </c>
      <c r="O778" s="721" t="s">
        <v>255</v>
      </c>
      <c r="P778" s="727" t="s">
        <v>2818</v>
      </c>
      <c r="Q778" s="734" t="s">
        <v>2813</v>
      </c>
      <c r="R778" s="817" t="s">
        <v>6964</v>
      </c>
    </row>
    <row r="779" spans="1:18">
      <c r="A779" s="721"/>
      <c r="B779" s="738">
        <v>4</v>
      </c>
      <c r="C779" s="722" t="s">
        <v>2821</v>
      </c>
      <c r="D779" s="723" t="s">
        <v>23</v>
      </c>
      <c r="E779" s="738" t="s">
        <v>254</v>
      </c>
      <c r="F779" s="738" t="s">
        <v>229</v>
      </c>
      <c r="G779" s="774">
        <v>42238</v>
      </c>
      <c r="H779" s="724">
        <f t="shared" ca="1" si="12"/>
        <v>4</v>
      </c>
      <c r="I779" s="725" t="s">
        <v>1403</v>
      </c>
      <c r="J779" s="738" t="s">
        <v>265</v>
      </c>
      <c r="K779" s="738" t="s">
        <v>270</v>
      </c>
      <c r="L779" s="726"/>
      <c r="M779" s="726" t="s">
        <v>6426</v>
      </c>
      <c r="N779" s="722" t="s">
        <v>2525</v>
      </c>
      <c r="O779" s="738" t="s">
        <v>255</v>
      </c>
      <c r="P779" s="727" t="s">
        <v>2820</v>
      </c>
      <c r="Q779" s="734" t="s">
        <v>2813</v>
      </c>
      <c r="R779" s="817" t="s">
        <v>6964</v>
      </c>
    </row>
    <row r="780" spans="1:18">
      <c r="A780" s="721">
        <v>27</v>
      </c>
      <c r="B780" s="721">
        <v>1</v>
      </c>
      <c r="C780" s="722" t="s">
        <v>1429</v>
      </c>
      <c r="D780" s="723" t="s">
        <v>23</v>
      </c>
      <c r="E780" s="721" t="s">
        <v>1440</v>
      </c>
      <c r="F780" s="721" t="s">
        <v>1785</v>
      </c>
      <c r="G780" s="774">
        <v>23774</v>
      </c>
      <c r="H780" s="724">
        <f t="shared" ca="1" si="12"/>
        <v>55</v>
      </c>
      <c r="I780" s="725" t="s">
        <v>1403</v>
      </c>
      <c r="J780" s="721" t="s">
        <v>223</v>
      </c>
      <c r="K780" s="721" t="s">
        <v>283</v>
      </c>
      <c r="L780" s="726"/>
      <c r="M780" s="726" t="s">
        <v>6426</v>
      </c>
      <c r="N780" s="722" t="s">
        <v>2525</v>
      </c>
      <c r="O780" s="721" t="s">
        <v>222</v>
      </c>
      <c r="P780" s="727" t="s">
        <v>2836</v>
      </c>
      <c r="Q780" s="734" t="s">
        <v>2839</v>
      </c>
      <c r="R780" s="817" t="s">
        <v>6964</v>
      </c>
    </row>
    <row r="781" spans="1:18">
      <c r="A781" s="721"/>
      <c r="B781" s="721">
        <v>3</v>
      </c>
      <c r="C781" s="722" t="s">
        <v>2841</v>
      </c>
      <c r="D781" s="723" t="s">
        <v>23</v>
      </c>
      <c r="E781" s="721" t="s">
        <v>254</v>
      </c>
      <c r="F781" s="721" t="s">
        <v>22</v>
      </c>
      <c r="G781" s="774">
        <v>35920</v>
      </c>
      <c r="H781" s="724">
        <f t="shared" ca="1" si="12"/>
        <v>21</v>
      </c>
      <c r="I781" s="725" t="s">
        <v>1403</v>
      </c>
      <c r="J781" s="721" t="s">
        <v>289</v>
      </c>
      <c r="K781" s="721" t="s">
        <v>266</v>
      </c>
      <c r="L781" s="726"/>
      <c r="M781" s="726" t="s">
        <v>6426</v>
      </c>
      <c r="N781" s="722" t="s">
        <v>2525</v>
      </c>
      <c r="O781" s="721" t="s">
        <v>255</v>
      </c>
      <c r="P781" s="727" t="s">
        <v>2840</v>
      </c>
      <c r="Q781" s="734" t="s">
        <v>2839</v>
      </c>
      <c r="R781" s="817" t="s">
        <v>6964</v>
      </c>
    </row>
    <row r="782" spans="1:18">
      <c r="A782" s="721">
        <v>28</v>
      </c>
      <c r="B782" s="721">
        <v>1</v>
      </c>
      <c r="C782" s="722" t="s">
        <v>2844</v>
      </c>
      <c r="D782" s="723" t="s">
        <v>23</v>
      </c>
      <c r="E782" s="721" t="s">
        <v>221</v>
      </c>
      <c r="F782" s="721" t="s">
        <v>2845</v>
      </c>
      <c r="G782" s="774">
        <v>31171</v>
      </c>
      <c r="H782" s="724">
        <f t="shared" ca="1" si="12"/>
        <v>34</v>
      </c>
      <c r="I782" s="725" t="s">
        <v>1403</v>
      </c>
      <c r="J782" s="721" t="s">
        <v>289</v>
      </c>
      <c r="K782" s="721" t="s">
        <v>674</v>
      </c>
      <c r="L782" s="726"/>
      <c r="M782" s="726" t="s">
        <v>6426</v>
      </c>
      <c r="N782" s="722" t="s">
        <v>2525</v>
      </c>
      <c r="O782" s="721" t="s">
        <v>222</v>
      </c>
      <c r="P782" s="727" t="s">
        <v>2843</v>
      </c>
      <c r="Q782" s="734" t="s">
        <v>2848</v>
      </c>
      <c r="R782" s="817" t="s">
        <v>6964</v>
      </c>
    </row>
    <row r="783" spans="1:18">
      <c r="A783" s="721"/>
      <c r="B783" s="721">
        <v>2</v>
      </c>
      <c r="C783" s="722" t="s">
        <v>451</v>
      </c>
      <c r="D783" s="723" t="s">
        <v>16</v>
      </c>
      <c r="E783" s="721" t="s">
        <v>221</v>
      </c>
      <c r="F783" s="721" t="s">
        <v>2720</v>
      </c>
      <c r="G783" s="774">
        <v>32738</v>
      </c>
      <c r="H783" s="724">
        <f t="shared" ca="1" si="12"/>
        <v>30</v>
      </c>
      <c r="I783" s="725" t="s">
        <v>1403</v>
      </c>
      <c r="J783" s="721" t="s">
        <v>223</v>
      </c>
      <c r="K783" s="721" t="s">
        <v>246</v>
      </c>
      <c r="L783" s="726"/>
      <c r="M783" s="726" t="s">
        <v>6426</v>
      </c>
      <c r="N783" s="722" t="s">
        <v>2525</v>
      </c>
      <c r="O783" s="721" t="s">
        <v>245</v>
      </c>
      <c r="P783" s="727" t="s">
        <v>2849</v>
      </c>
      <c r="Q783" s="734" t="s">
        <v>2848</v>
      </c>
      <c r="R783" s="817" t="s">
        <v>6964</v>
      </c>
    </row>
    <row r="784" spans="1:18">
      <c r="A784" s="721"/>
      <c r="B784" s="721">
        <v>3</v>
      </c>
      <c r="C784" s="722" t="s">
        <v>2853</v>
      </c>
      <c r="D784" s="723" t="s">
        <v>23</v>
      </c>
      <c r="E784" s="721" t="s">
        <v>254</v>
      </c>
      <c r="F784" s="721" t="s">
        <v>230</v>
      </c>
      <c r="G784" s="774">
        <v>40484</v>
      </c>
      <c r="H784" s="724">
        <f t="shared" ca="1" si="12"/>
        <v>9</v>
      </c>
      <c r="I784" s="725" t="s">
        <v>1403</v>
      </c>
      <c r="J784" s="721" t="s">
        <v>265</v>
      </c>
      <c r="K784" s="721" t="s">
        <v>270</v>
      </c>
      <c r="L784" s="726"/>
      <c r="M784" s="726" t="s">
        <v>6426</v>
      </c>
      <c r="N784" s="722" t="s">
        <v>2525</v>
      </c>
      <c r="O784" s="721" t="s">
        <v>255</v>
      </c>
      <c r="P784" s="727" t="s">
        <v>2852</v>
      </c>
      <c r="Q784" s="734" t="s">
        <v>2848</v>
      </c>
      <c r="R784" s="817" t="s">
        <v>6964</v>
      </c>
    </row>
    <row r="785" spans="1:18">
      <c r="A785" s="721"/>
      <c r="B785" s="721">
        <v>4</v>
      </c>
      <c r="C785" s="722"/>
      <c r="D785" s="723" t="s">
        <v>16</v>
      </c>
      <c r="E785" s="721" t="s">
        <v>254</v>
      </c>
      <c r="F785" s="721"/>
      <c r="G785" s="774"/>
      <c r="H785" s="724">
        <f t="shared" ca="1" si="12"/>
        <v>120</v>
      </c>
      <c r="I785" s="725" t="s">
        <v>1403</v>
      </c>
      <c r="J785" s="721" t="s">
        <v>265</v>
      </c>
      <c r="K785" s="721" t="s">
        <v>270</v>
      </c>
      <c r="L785" s="726"/>
      <c r="M785" s="726" t="s">
        <v>6426</v>
      </c>
      <c r="N785" s="722" t="s">
        <v>2525</v>
      </c>
      <c r="O785" s="721" t="s">
        <v>255</v>
      </c>
      <c r="P785" s="727"/>
      <c r="Q785" s="734"/>
      <c r="R785" s="817" t="s">
        <v>6964</v>
      </c>
    </row>
    <row r="786" spans="1:18">
      <c r="A786" s="721">
        <v>29</v>
      </c>
      <c r="B786" s="721">
        <v>1</v>
      </c>
      <c r="C786" s="722" t="s">
        <v>2855</v>
      </c>
      <c r="D786" s="723" t="s">
        <v>23</v>
      </c>
      <c r="E786" s="721" t="s">
        <v>221</v>
      </c>
      <c r="F786" s="721" t="s">
        <v>2856</v>
      </c>
      <c r="G786" s="774">
        <v>28980</v>
      </c>
      <c r="H786" s="724">
        <f t="shared" ca="1" si="12"/>
        <v>40</v>
      </c>
      <c r="I786" s="725" t="s">
        <v>1403</v>
      </c>
      <c r="J786" s="721" t="s">
        <v>256</v>
      </c>
      <c r="K786" s="721" t="s">
        <v>283</v>
      </c>
      <c r="L786" s="726"/>
      <c r="M786" s="726" t="s">
        <v>6426</v>
      </c>
      <c r="N786" s="722" t="s">
        <v>2525</v>
      </c>
      <c r="O786" s="721" t="s">
        <v>222</v>
      </c>
      <c r="P786" s="727" t="s">
        <v>2854</v>
      </c>
      <c r="Q786" s="734" t="s">
        <v>2859</v>
      </c>
      <c r="R786" s="817" t="s">
        <v>6964</v>
      </c>
    </row>
    <row r="787" spans="1:18">
      <c r="A787" s="721"/>
      <c r="B787" s="721">
        <v>2</v>
      </c>
      <c r="C787" s="722" t="s">
        <v>2861</v>
      </c>
      <c r="D787" s="723" t="s">
        <v>16</v>
      </c>
      <c r="E787" s="721" t="s">
        <v>221</v>
      </c>
      <c r="F787" s="721" t="s">
        <v>288</v>
      </c>
      <c r="G787" s="774">
        <v>29932</v>
      </c>
      <c r="H787" s="724">
        <f t="shared" ca="1" si="12"/>
        <v>38</v>
      </c>
      <c r="I787" s="725" t="s">
        <v>1403</v>
      </c>
      <c r="J787" s="721" t="s">
        <v>256</v>
      </c>
      <c r="K787" s="721" t="s">
        <v>246</v>
      </c>
      <c r="L787" s="726"/>
      <c r="M787" s="726" t="s">
        <v>6426</v>
      </c>
      <c r="N787" s="722" t="s">
        <v>2525</v>
      </c>
      <c r="O787" s="721" t="s">
        <v>245</v>
      </c>
      <c r="P787" s="727" t="s">
        <v>2860</v>
      </c>
      <c r="Q787" s="734" t="s">
        <v>2859</v>
      </c>
      <c r="R787" s="817" t="s">
        <v>6964</v>
      </c>
    </row>
    <row r="788" spans="1:18">
      <c r="A788" s="721"/>
      <c r="B788" s="721">
        <v>3</v>
      </c>
      <c r="C788" s="722" t="s">
        <v>2863</v>
      </c>
      <c r="D788" s="723" t="s">
        <v>16</v>
      </c>
      <c r="E788" s="721" t="s">
        <v>254</v>
      </c>
      <c r="F788" s="721" t="s">
        <v>288</v>
      </c>
      <c r="G788" s="774">
        <v>35964</v>
      </c>
      <c r="H788" s="724">
        <f t="shared" ca="1" si="12"/>
        <v>21</v>
      </c>
      <c r="I788" s="725" t="s">
        <v>1403</v>
      </c>
      <c r="J788" s="721" t="s">
        <v>344</v>
      </c>
      <c r="K788" s="721" t="s">
        <v>266</v>
      </c>
      <c r="L788" s="726"/>
      <c r="M788" s="726" t="s">
        <v>6426</v>
      </c>
      <c r="N788" s="722" t="s">
        <v>2525</v>
      </c>
      <c r="O788" s="721" t="s">
        <v>255</v>
      </c>
      <c r="P788" s="727" t="s">
        <v>2862</v>
      </c>
      <c r="Q788" s="734" t="s">
        <v>2859</v>
      </c>
      <c r="R788" s="817" t="s">
        <v>6964</v>
      </c>
    </row>
    <row r="789" spans="1:18">
      <c r="A789" s="721"/>
      <c r="B789" s="721">
        <v>4</v>
      </c>
      <c r="C789" s="722" t="s">
        <v>2865</v>
      </c>
      <c r="D789" s="723" t="s">
        <v>16</v>
      </c>
      <c r="E789" s="721" t="s">
        <v>254</v>
      </c>
      <c r="F789" s="721" t="s">
        <v>22</v>
      </c>
      <c r="G789" s="774">
        <v>37453</v>
      </c>
      <c r="H789" s="724">
        <f t="shared" ca="1" si="12"/>
        <v>17</v>
      </c>
      <c r="I789" s="725" t="s">
        <v>1403</v>
      </c>
      <c r="J789" s="721" t="s">
        <v>348</v>
      </c>
      <c r="K789" s="721" t="s">
        <v>266</v>
      </c>
      <c r="L789" s="726"/>
      <c r="M789" s="726" t="s">
        <v>6426</v>
      </c>
      <c r="N789" s="722" t="s">
        <v>2525</v>
      </c>
      <c r="O789" s="721" t="s">
        <v>255</v>
      </c>
      <c r="P789" s="727" t="s">
        <v>2864</v>
      </c>
      <c r="Q789" s="734" t="s">
        <v>2859</v>
      </c>
      <c r="R789" s="817" t="s">
        <v>6964</v>
      </c>
    </row>
    <row r="790" spans="1:18">
      <c r="A790" s="721"/>
      <c r="B790" s="721">
        <v>5</v>
      </c>
      <c r="C790" s="722" t="s">
        <v>2867</v>
      </c>
      <c r="D790" s="723" t="s">
        <v>16</v>
      </c>
      <c r="E790" s="721" t="s">
        <v>254</v>
      </c>
      <c r="F790" s="721" t="s">
        <v>22</v>
      </c>
      <c r="G790" s="774">
        <v>39201</v>
      </c>
      <c r="H790" s="724">
        <f t="shared" ca="1" si="12"/>
        <v>12</v>
      </c>
      <c r="I790" s="725" t="s">
        <v>1403</v>
      </c>
      <c r="J790" s="721" t="s">
        <v>369</v>
      </c>
      <c r="K790" s="721" t="s">
        <v>266</v>
      </c>
      <c r="L790" s="726"/>
      <c r="M790" s="726" t="s">
        <v>6426</v>
      </c>
      <c r="N790" s="722" t="s">
        <v>2525</v>
      </c>
      <c r="O790" s="721" t="s">
        <v>255</v>
      </c>
      <c r="P790" s="727" t="s">
        <v>2866</v>
      </c>
      <c r="Q790" s="734" t="s">
        <v>2859</v>
      </c>
      <c r="R790" s="817" t="s">
        <v>6964</v>
      </c>
    </row>
    <row r="791" spans="1:18">
      <c r="A791" s="721"/>
      <c r="B791" s="721">
        <v>6</v>
      </c>
      <c r="C791" s="734" t="s">
        <v>2869</v>
      </c>
      <c r="D791" s="723" t="s">
        <v>16</v>
      </c>
      <c r="E791" s="721" t="s">
        <v>254</v>
      </c>
      <c r="F791" s="721" t="s">
        <v>230</v>
      </c>
      <c r="G791" s="779" t="s">
        <v>2870</v>
      </c>
      <c r="H791" s="724">
        <f t="shared" ca="1" si="12"/>
        <v>4</v>
      </c>
      <c r="I791" s="725" t="s">
        <v>1403</v>
      </c>
      <c r="J791" s="721" t="s">
        <v>265</v>
      </c>
      <c r="K791" s="721" t="s">
        <v>270</v>
      </c>
      <c r="L791" s="726"/>
      <c r="M791" s="726" t="s">
        <v>6426</v>
      </c>
      <c r="N791" s="722" t="s">
        <v>2525</v>
      </c>
      <c r="O791" s="721" t="s">
        <v>255</v>
      </c>
      <c r="P791" s="727" t="s">
        <v>2868</v>
      </c>
      <c r="Q791" s="734" t="s">
        <v>2859</v>
      </c>
      <c r="R791" s="817" t="s">
        <v>6964</v>
      </c>
    </row>
    <row r="792" spans="1:18">
      <c r="A792" s="721"/>
      <c r="B792" s="721">
        <v>7</v>
      </c>
      <c r="C792" s="722" t="s">
        <v>2858</v>
      </c>
      <c r="D792" s="723" t="s">
        <v>23</v>
      </c>
      <c r="E792" s="721" t="s">
        <v>1440</v>
      </c>
      <c r="F792" s="721" t="s">
        <v>1290</v>
      </c>
      <c r="G792" s="774">
        <v>18617</v>
      </c>
      <c r="H792" s="724">
        <f t="shared" ca="1" si="12"/>
        <v>69</v>
      </c>
      <c r="I792" s="725" t="s">
        <v>1403</v>
      </c>
      <c r="J792" s="721" t="s">
        <v>1291</v>
      </c>
      <c r="K792" s="721" t="s">
        <v>283</v>
      </c>
      <c r="L792" s="726"/>
      <c r="M792" s="726" t="s">
        <v>6426</v>
      </c>
      <c r="N792" s="722" t="s">
        <v>2525</v>
      </c>
      <c r="O792" s="721" t="s">
        <v>327</v>
      </c>
      <c r="P792" s="727" t="s">
        <v>2871</v>
      </c>
      <c r="Q792" s="734" t="s">
        <v>2859</v>
      </c>
      <c r="R792" s="817" t="s">
        <v>6964</v>
      </c>
    </row>
    <row r="793" spans="1:18">
      <c r="A793" s="721">
        <v>30</v>
      </c>
      <c r="B793" s="721">
        <v>1</v>
      </c>
      <c r="C793" s="722" t="s">
        <v>2873</v>
      </c>
      <c r="D793" s="723" t="s">
        <v>23</v>
      </c>
      <c r="E793" s="721" t="s">
        <v>221</v>
      </c>
      <c r="F793" s="721" t="s">
        <v>309</v>
      </c>
      <c r="G793" s="774">
        <v>29750</v>
      </c>
      <c r="H793" s="724">
        <f t="shared" ca="1" si="12"/>
        <v>38</v>
      </c>
      <c r="I793" s="725" t="s">
        <v>1403</v>
      </c>
      <c r="J793" s="721" t="s">
        <v>289</v>
      </c>
      <c r="K793" s="721" t="s">
        <v>283</v>
      </c>
      <c r="L793" s="726"/>
      <c r="M793" s="726" t="s">
        <v>6426</v>
      </c>
      <c r="N793" s="722" t="s">
        <v>2525</v>
      </c>
      <c r="O793" s="721" t="s">
        <v>222</v>
      </c>
      <c r="P793" s="727" t="s">
        <v>2872</v>
      </c>
      <c r="Q793" s="734" t="s">
        <v>2874</v>
      </c>
      <c r="R793" s="817" t="s">
        <v>6964</v>
      </c>
    </row>
    <row r="794" spans="1:18">
      <c r="A794" s="721"/>
      <c r="B794" s="721">
        <v>2</v>
      </c>
      <c r="C794" s="722" t="s">
        <v>2876</v>
      </c>
      <c r="D794" s="723" t="s">
        <v>23</v>
      </c>
      <c r="E794" s="721" t="s">
        <v>221</v>
      </c>
      <c r="F794" s="721" t="s">
        <v>309</v>
      </c>
      <c r="G794" s="774">
        <v>30430</v>
      </c>
      <c r="H794" s="724">
        <f t="shared" ca="1" si="12"/>
        <v>36</v>
      </c>
      <c r="I794" s="725" t="s">
        <v>1403</v>
      </c>
      <c r="J794" s="721" t="s">
        <v>289</v>
      </c>
      <c r="K794" s="721" t="s">
        <v>246</v>
      </c>
      <c r="L794" s="726"/>
      <c r="M794" s="726" t="s">
        <v>6426</v>
      </c>
      <c r="N794" s="722" t="s">
        <v>2525</v>
      </c>
      <c r="O794" s="721" t="s">
        <v>245</v>
      </c>
      <c r="P794" s="727" t="s">
        <v>2875</v>
      </c>
      <c r="Q794" s="734" t="s">
        <v>2874</v>
      </c>
      <c r="R794" s="817" t="s">
        <v>6964</v>
      </c>
    </row>
    <row r="795" spans="1:18">
      <c r="A795" s="721"/>
      <c r="B795" s="721">
        <v>3</v>
      </c>
      <c r="C795" s="722" t="s">
        <v>2880</v>
      </c>
      <c r="D795" s="723" t="s">
        <v>23</v>
      </c>
      <c r="E795" s="721" t="s">
        <v>254</v>
      </c>
      <c r="F795" s="721" t="s">
        <v>244</v>
      </c>
      <c r="G795" s="774">
        <v>37518</v>
      </c>
      <c r="H795" s="724">
        <f t="shared" ca="1" si="12"/>
        <v>17</v>
      </c>
      <c r="I795" s="725" t="s">
        <v>1403</v>
      </c>
      <c r="J795" s="721" t="s">
        <v>2325</v>
      </c>
      <c r="K795" s="721" t="s">
        <v>266</v>
      </c>
      <c r="L795" s="726"/>
      <c r="M795" s="726" t="s">
        <v>6426</v>
      </c>
      <c r="N795" s="722" t="s">
        <v>2525</v>
      </c>
      <c r="O795" s="721" t="s">
        <v>255</v>
      </c>
      <c r="P795" s="727" t="s">
        <v>2879</v>
      </c>
      <c r="Q795" s="734" t="s">
        <v>2874</v>
      </c>
      <c r="R795" s="817" t="s">
        <v>6964</v>
      </c>
    </row>
    <row r="796" spans="1:18">
      <c r="A796" s="721">
        <v>31</v>
      </c>
      <c r="B796" s="721">
        <v>1</v>
      </c>
      <c r="C796" s="722" t="s">
        <v>2882</v>
      </c>
      <c r="D796" s="723" t="s">
        <v>23</v>
      </c>
      <c r="E796" s="721" t="s">
        <v>221</v>
      </c>
      <c r="F796" s="721" t="s">
        <v>2883</v>
      </c>
      <c r="G796" s="774">
        <v>23742</v>
      </c>
      <c r="H796" s="724">
        <f t="shared" ca="1" si="12"/>
        <v>55</v>
      </c>
      <c r="I796" s="725" t="s">
        <v>1403</v>
      </c>
      <c r="J796" s="721" t="s">
        <v>2884</v>
      </c>
      <c r="K796" s="721" t="s">
        <v>283</v>
      </c>
      <c r="L796" s="726"/>
      <c r="M796" s="726" t="s">
        <v>6426</v>
      </c>
      <c r="N796" s="722" t="s">
        <v>2525</v>
      </c>
      <c r="O796" s="721" t="s">
        <v>222</v>
      </c>
      <c r="P796" s="741" t="s">
        <v>2881</v>
      </c>
      <c r="Q796" s="734" t="s">
        <v>2887</v>
      </c>
      <c r="R796" s="817" t="s">
        <v>6964</v>
      </c>
    </row>
    <row r="797" spans="1:18">
      <c r="A797" s="721"/>
      <c r="B797" s="721">
        <v>2</v>
      </c>
      <c r="C797" s="722" t="s">
        <v>2889</v>
      </c>
      <c r="D797" s="723" t="s">
        <v>16</v>
      </c>
      <c r="E797" s="721" t="s">
        <v>221</v>
      </c>
      <c r="F797" s="721" t="s">
        <v>727</v>
      </c>
      <c r="G797" s="774">
        <v>26459</v>
      </c>
      <c r="H797" s="724">
        <f t="shared" ca="1" si="12"/>
        <v>47</v>
      </c>
      <c r="I797" s="725" t="s">
        <v>1403</v>
      </c>
      <c r="J797" s="721" t="s">
        <v>2884</v>
      </c>
      <c r="K797" s="721" t="s">
        <v>246</v>
      </c>
      <c r="L797" s="726"/>
      <c r="M797" s="726" t="s">
        <v>6426</v>
      </c>
      <c r="N797" s="722" t="s">
        <v>2525</v>
      </c>
      <c r="O797" s="721" t="s">
        <v>245</v>
      </c>
      <c r="P797" s="741" t="s">
        <v>2888</v>
      </c>
      <c r="Q797" s="734" t="s">
        <v>2887</v>
      </c>
      <c r="R797" s="817" t="s">
        <v>6964</v>
      </c>
    </row>
    <row r="798" spans="1:18">
      <c r="A798" s="721"/>
      <c r="B798" s="721">
        <v>3</v>
      </c>
      <c r="C798" s="722" t="s">
        <v>2892</v>
      </c>
      <c r="D798" s="723" t="s">
        <v>16</v>
      </c>
      <c r="E798" s="721" t="s">
        <v>254</v>
      </c>
      <c r="F798" s="721" t="s">
        <v>727</v>
      </c>
      <c r="G798" s="774">
        <v>34727</v>
      </c>
      <c r="H798" s="724">
        <f t="shared" ca="1" si="12"/>
        <v>25</v>
      </c>
      <c r="I798" s="725" t="s">
        <v>1403</v>
      </c>
      <c r="J798" s="721" t="s">
        <v>223</v>
      </c>
      <c r="K798" s="721" t="s">
        <v>266</v>
      </c>
      <c r="L798" s="726"/>
      <c r="M798" s="726" t="s">
        <v>6426</v>
      </c>
      <c r="N798" s="722" t="s">
        <v>2525</v>
      </c>
      <c r="O798" s="721" t="s">
        <v>255</v>
      </c>
      <c r="P798" s="741" t="s">
        <v>2891</v>
      </c>
      <c r="Q798" s="734" t="s">
        <v>2887</v>
      </c>
      <c r="R798" s="817" t="s">
        <v>6964</v>
      </c>
    </row>
    <row r="799" spans="1:18">
      <c r="A799" s="721"/>
      <c r="B799" s="721">
        <v>4</v>
      </c>
      <c r="C799" s="722" t="s">
        <v>2893</v>
      </c>
      <c r="D799" s="723" t="s">
        <v>23</v>
      </c>
      <c r="E799" s="721" t="s">
        <v>254</v>
      </c>
      <c r="F799" s="721" t="s">
        <v>727</v>
      </c>
      <c r="G799" s="774">
        <v>40417</v>
      </c>
      <c r="H799" s="724">
        <f t="shared" ca="1" si="12"/>
        <v>9</v>
      </c>
      <c r="I799" s="725" t="s">
        <v>1403</v>
      </c>
      <c r="J799" s="721" t="s">
        <v>265</v>
      </c>
      <c r="K799" s="721" t="s">
        <v>266</v>
      </c>
      <c r="L799" s="726"/>
      <c r="M799" s="726" t="s">
        <v>6426</v>
      </c>
      <c r="N799" s="722" t="s">
        <v>2525</v>
      </c>
      <c r="O799" s="721" t="s">
        <v>255</v>
      </c>
      <c r="P799" s="722"/>
      <c r="Q799" s="734" t="s">
        <v>2887</v>
      </c>
      <c r="R799" s="817" t="s">
        <v>6964</v>
      </c>
    </row>
    <row r="800" spans="1:18">
      <c r="A800" s="721"/>
      <c r="B800" s="721">
        <v>5</v>
      </c>
      <c r="C800" s="722" t="s">
        <v>7267</v>
      </c>
      <c r="D800" s="723" t="s">
        <v>23</v>
      </c>
      <c r="E800" s="721" t="s">
        <v>254</v>
      </c>
      <c r="F800" s="721"/>
      <c r="G800" s="774"/>
      <c r="H800" s="724">
        <f t="shared" ca="1" si="12"/>
        <v>120</v>
      </c>
      <c r="I800" s="725"/>
      <c r="J800" s="721" t="s">
        <v>369</v>
      </c>
      <c r="K800" s="721"/>
      <c r="L800" s="726"/>
      <c r="M800" s="726"/>
      <c r="N800" s="722" t="s">
        <v>2525</v>
      </c>
      <c r="O800" s="721"/>
      <c r="P800" s="722"/>
      <c r="Q800" s="734"/>
      <c r="R800" s="817" t="s">
        <v>6964</v>
      </c>
    </row>
    <row r="801" spans="1:18">
      <c r="A801" s="721">
        <v>32</v>
      </c>
      <c r="B801" s="721">
        <v>1</v>
      </c>
      <c r="C801" s="722" t="s">
        <v>2895</v>
      </c>
      <c r="D801" s="723" t="s">
        <v>23</v>
      </c>
      <c r="E801" s="721" t="s">
        <v>221</v>
      </c>
      <c r="F801" s="721" t="s">
        <v>970</v>
      </c>
      <c r="G801" s="774">
        <v>28725</v>
      </c>
      <c r="H801" s="724">
        <f t="shared" ca="1" si="12"/>
        <v>41</v>
      </c>
      <c r="I801" s="725" t="s">
        <v>1403</v>
      </c>
      <c r="J801" s="721" t="s">
        <v>289</v>
      </c>
      <c r="K801" s="721" t="s">
        <v>283</v>
      </c>
      <c r="L801" s="726"/>
      <c r="M801" s="726" t="s">
        <v>6426</v>
      </c>
      <c r="N801" s="722" t="s">
        <v>2525</v>
      </c>
      <c r="O801" s="721" t="s">
        <v>222</v>
      </c>
      <c r="P801" s="727" t="s">
        <v>2894</v>
      </c>
      <c r="Q801" s="734" t="s">
        <v>2898</v>
      </c>
      <c r="R801" s="817" t="s">
        <v>6964</v>
      </c>
    </row>
    <row r="802" spans="1:18">
      <c r="A802" s="721"/>
      <c r="B802" s="721">
        <v>2</v>
      </c>
      <c r="C802" s="722" t="s">
        <v>2857</v>
      </c>
      <c r="D802" s="723" t="s">
        <v>16</v>
      </c>
      <c r="E802" s="721" t="s">
        <v>221</v>
      </c>
      <c r="F802" s="721" t="s">
        <v>970</v>
      </c>
      <c r="G802" s="774">
        <v>26735</v>
      </c>
      <c r="H802" s="724">
        <f t="shared" ca="1" si="12"/>
        <v>47</v>
      </c>
      <c r="I802" s="725" t="s">
        <v>1403</v>
      </c>
      <c r="J802" s="721" t="s">
        <v>289</v>
      </c>
      <c r="K802" s="721" t="s">
        <v>246</v>
      </c>
      <c r="L802" s="726"/>
      <c r="M802" s="726" t="s">
        <v>6426</v>
      </c>
      <c r="N802" s="722" t="s">
        <v>2525</v>
      </c>
      <c r="O802" s="721" t="s">
        <v>245</v>
      </c>
      <c r="P802" s="727" t="s">
        <v>2899</v>
      </c>
      <c r="Q802" s="734" t="s">
        <v>2898</v>
      </c>
      <c r="R802" s="817" t="s">
        <v>6964</v>
      </c>
    </row>
    <row r="803" spans="1:18">
      <c r="A803" s="721"/>
      <c r="B803" s="721">
        <v>3</v>
      </c>
      <c r="C803" s="722" t="s">
        <v>2902</v>
      </c>
      <c r="D803" s="723" t="s">
        <v>16</v>
      </c>
      <c r="E803" s="721" t="s">
        <v>254</v>
      </c>
      <c r="F803" s="721" t="s">
        <v>230</v>
      </c>
      <c r="G803" s="777">
        <v>41336</v>
      </c>
      <c r="H803" s="724">
        <f t="shared" ca="1" si="12"/>
        <v>7</v>
      </c>
      <c r="I803" s="725" t="s">
        <v>1403</v>
      </c>
      <c r="J803" s="721" t="s">
        <v>265</v>
      </c>
      <c r="K803" s="721" t="s">
        <v>270</v>
      </c>
      <c r="L803" s="726"/>
      <c r="M803" s="726" t="s">
        <v>6426</v>
      </c>
      <c r="N803" s="722" t="s">
        <v>2525</v>
      </c>
      <c r="O803" s="721" t="s">
        <v>255</v>
      </c>
      <c r="P803" s="722"/>
      <c r="Q803" s="734" t="s">
        <v>2898</v>
      </c>
      <c r="R803" s="817" t="s">
        <v>6964</v>
      </c>
    </row>
    <row r="804" spans="1:18">
      <c r="A804" s="721">
        <v>33</v>
      </c>
      <c r="B804" s="721">
        <v>1</v>
      </c>
      <c r="C804" s="722" t="s">
        <v>2760</v>
      </c>
      <c r="D804" s="723" t="s">
        <v>23</v>
      </c>
      <c r="E804" s="721" t="s">
        <v>221</v>
      </c>
      <c r="F804" s="721" t="s">
        <v>315</v>
      </c>
      <c r="G804" s="774">
        <v>30483</v>
      </c>
      <c r="H804" s="724">
        <f t="shared" ca="1" si="12"/>
        <v>36</v>
      </c>
      <c r="I804" s="725" t="s">
        <v>1403</v>
      </c>
      <c r="J804" s="721" t="s">
        <v>256</v>
      </c>
      <c r="K804" s="721" t="s">
        <v>674</v>
      </c>
      <c r="L804" s="726"/>
      <c r="M804" s="726" t="s">
        <v>6426</v>
      </c>
      <c r="N804" s="722" t="s">
        <v>2525</v>
      </c>
      <c r="O804" s="721" t="s">
        <v>222</v>
      </c>
      <c r="P804" s="734" t="s">
        <v>2903</v>
      </c>
      <c r="Q804" s="734" t="s">
        <v>2905</v>
      </c>
      <c r="R804" s="817" t="s">
        <v>6964</v>
      </c>
    </row>
    <row r="805" spans="1:18">
      <c r="A805" s="721"/>
      <c r="B805" s="721">
        <v>2</v>
      </c>
      <c r="C805" s="722" t="s">
        <v>2907</v>
      </c>
      <c r="D805" s="723" t="s">
        <v>16</v>
      </c>
      <c r="E805" s="721" t="s">
        <v>221</v>
      </c>
      <c r="F805" s="721" t="s">
        <v>1605</v>
      </c>
      <c r="G805" s="774">
        <v>33429</v>
      </c>
      <c r="H805" s="724">
        <f t="shared" ca="1" si="12"/>
        <v>28</v>
      </c>
      <c r="I805" s="725" t="s">
        <v>1403</v>
      </c>
      <c r="J805" s="721" t="s">
        <v>223</v>
      </c>
      <c r="K805" s="721" t="s">
        <v>246</v>
      </c>
      <c r="L805" s="726"/>
      <c r="M805" s="726" t="s">
        <v>6426</v>
      </c>
      <c r="N805" s="722" t="s">
        <v>2525</v>
      </c>
      <c r="O805" s="721" t="s">
        <v>245</v>
      </c>
      <c r="P805" s="734" t="s">
        <v>2906</v>
      </c>
      <c r="Q805" s="734" t="s">
        <v>2905</v>
      </c>
      <c r="R805" s="817" t="s">
        <v>6964</v>
      </c>
    </row>
    <row r="806" spans="1:18">
      <c r="A806" s="721"/>
      <c r="B806" s="738">
        <v>3</v>
      </c>
      <c r="C806" s="722" t="s">
        <v>2910</v>
      </c>
      <c r="D806" s="723" t="s">
        <v>23</v>
      </c>
      <c r="E806" s="721" t="s">
        <v>254</v>
      </c>
      <c r="F806" s="721" t="s">
        <v>22</v>
      </c>
      <c r="G806" s="774">
        <v>40181</v>
      </c>
      <c r="H806" s="724">
        <f t="shared" ca="1" si="12"/>
        <v>10</v>
      </c>
      <c r="I806" s="725" t="s">
        <v>1403</v>
      </c>
      <c r="J806" s="721" t="s">
        <v>369</v>
      </c>
      <c r="K806" s="721" t="s">
        <v>266</v>
      </c>
      <c r="L806" s="726"/>
      <c r="M806" s="726" t="s">
        <v>6426</v>
      </c>
      <c r="N806" s="722" t="s">
        <v>2525</v>
      </c>
      <c r="O806" s="721" t="s">
        <v>255</v>
      </c>
      <c r="P806" s="734" t="s">
        <v>2909</v>
      </c>
      <c r="Q806" s="734" t="s">
        <v>2905</v>
      </c>
      <c r="R806" s="817" t="s">
        <v>6964</v>
      </c>
    </row>
    <row r="807" spans="1:18">
      <c r="A807" s="721">
        <v>34</v>
      </c>
      <c r="B807" s="721">
        <v>1</v>
      </c>
      <c r="C807" s="722" t="s">
        <v>2912</v>
      </c>
      <c r="D807" s="723" t="s">
        <v>23</v>
      </c>
      <c r="E807" s="721" t="s">
        <v>221</v>
      </c>
      <c r="F807" s="721" t="s">
        <v>288</v>
      </c>
      <c r="G807" s="774">
        <v>33300</v>
      </c>
      <c r="H807" s="724">
        <f t="shared" ca="1" si="12"/>
        <v>29</v>
      </c>
      <c r="I807" s="725" t="s">
        <v>1403</v>
      </c>
      <c r="J807" s="721" t="s">
        <v>223</v>
      </c>
      <c r="K807" s="721" t="s">
        <v>674</v>
      </c>
      <c r="L807" s="726"/>
      <c r="M807" s="726" t="s">
        <v>6426</v>
      </c>
      <c r="N807" s="722" t="s">
        <v>2525</v>
      </c>
      <c r="O807" s="721" t="s">
        <v>222</v>
      </c>
      <c r="P807" s="722" t="s">
        <v>2911</v>
      </c>
      <c r="Q807" s="734" t="s">
        <v>2915</v>
      </c>
      <c r="R807" s="817" t="s">
        <v>6964</v>
      </c>
    </row>
    <row r="808" spans="1:18">
      <c r="A808" s="721"/>
      <c r="B808" s="721">
        <v>2</v>
      </c>
      <c r="C808" s="722" t="s">
        <v>2917</v>
      </c>
      <c r="D808" s="723" t="s">
        <v>16</v>
      </c>
      <c r="E808" s="721" t="s">
        <v>221</v>
      </c>
      <c r="F808" s="721" t="s">
        <v>760</v>
      </c>
      <c r="G808" s="774">
        <v>32912</v>
      </c>
      <c r="H808" s="724">
        <f t="shared" ca="1" si="12"/>
        <v>30</v>
      </c>
      <c r="I808" s="725" t="s">
        <v>1403</v>
      </c>
      <c r="J808" s="721" t="s">
        <v>289</v>
      </c>
      <c r="K808" s="721" t="s">
        <v>246</v>
      </c>
      <c r="L808" s="726"/>
      <c r="M808" s="726" t="s">
        <v>6426</v>
      </c>
      <c r="N808" s="722" t="s">
        <v>2525</v>
      </c>
      <c r="O808" s="721" t="s">
        <v>245</v>
      </c>
      <c r="P808" s="727" t="s">
        <v>2916</v>
      </c>
      <c r="Q808" s="734" t="s">
        <v>2915</v>
      </c>
      <c r="R808" s="817" t="s">
        <v>6964</v>
      </c>
    </row>
    <row r="809" spans="1:18">
      <c r="A809" s="721">
        <v>35</v>
      </c>
      <c r="B809" s="738">
        <v>1</v>
      </c>
      <c r="C809" s="722" t="s">
        <v>2921</v>
      </c>
      <c r="D809" s="723" t="s">
        <v>23</v>
      </c>
      <c r="E809" s="721" t="s">
        <v>221</v>
      </c>
      <c r="F809" s="721" t="s">
        <v>1650</v>
      </c>
      <c r="G809" s="774">
        <v>28897</v>
      </c>
      <c r="H809" s="724">
        <f t="shared" ca="1" si="12"/>
        <v>41</v>
      </c>
      <c r="I809" s="725" t="s">
        <v>1403</v>
      </c>
      <c r="J809" s="721" t="s">
        <v>289</v>
      </c>
      <c r="K809" s="721" t="s">
        <v>283</v>
      </c>
      <c r="L809" s="726"/>
      <c r="M809" s="726" t="s">
        <v>6426</v>
      </c>
      <c r="N809" s="722" t="s">
        <v>2525</v>
      </c>
      <c r="O809" s="721" t="s">
        <v>222</v>
      </c>
      <c r="P809" s="727" t="s">
        <v>2920</v>
      </c>
      <c r="Q809" s="734" t="s">
        <v>2922</v>
      </c>
      <c r="R809" s="817" t="s">
        <v>6964</v>
      </c>
    </row>
    <row r="810" spans="1:18">
      <c r="A810" s="721"/>
      <c r="B810" s="738">
        <v>2</v>
      </c>
      <c r="C810" s="722" t="s">
        <v>2924</v>
      </c>
      <c r="D810" s="723" t="s">
        <v>16</v>
      </c>
      <c r="E810" s="721" t="s">
        <v>221</v>
      </c>
      <c r="F810" s="721" t="s">
        <v>376</v>
      </c>
      <c r="G810" s="774">
        <v>30971</v>
      </c>
      <c r="H810" s="724">
        <f t="shared" ca="1" si="12"/>
        <v>35</v>
      </c>
      <c r="I810" s="725" t="s">
        <v>1403</v>
      </c>
      <c r="J810" s="721" t="s">
        <v>289</v>
      </c>
      <c r="K810" s="721" t="s">
        <v>246</v>
      </c>
      <c r="L810" s="726"/>
      <c r="M810" s="726" t="s">
        <v>6426</v>
      </c>
      <c r="N810" s="722" t="s">
        <v>2525</v>
      </c>
      <c r="O810" s="721" t="s">
        <v>245</v>
      </c>
      <c r="P810" s="727" t="s">
        <v>2923</v>
      </c>
      <c r="Q810" s="734" t="s">
        <v>2922</v>
      </c>
      <c r="R810" s="817" t="s">
        <v>6964</v>
      </c>
    </row>
    <row r="811" spans="1:18">
      <c r="A811" s="721"/>
      <c r="B811" s="738">
        <v>3</v>
      </c>
      <c r="C811" s="722" t="s">
        <v>2091</v>
      </c>
      <c r="D811" s="723" t="s">
        <v>16</v>
      </c>
      <c r="E811" s="738" t="s">
        <v>254</v>
      </c>
      <c r="F811" s="738" t="s">
        <v>376</v>
      </c>
      <c r="G811" s="774">
        <v>39122</v>
      </c>
      <c r="H811" s="724">
        <f t="shared" ca="1" si="12"/>
        <v>13</v>
      </c>
      <c r="I811" s="725" t="s">
        <v>1403</v>
      </c>
      <c r="J811" s="738" t="s">
        <v>369</v>
      </c>
      <c r="K811" s="738" t="s">
        <v>266</v>
      </c>
      <c r="L811" s="726"/>
      <c r="M811" s="726" t="s">
        <v>6426</v>
      </c>
      <c r="N811" s="722" t="s">
        <v>2525</v>
      </c>
      <c r="O811" s="738" t="s">
        <v>255</v>
      </c>
      <c r="P811" s="727" t="s">
        <v>2090</v>
      </c>
      <c r="Q811" s="734" t="s">
        <v>2922</v>
      </c>
      <c r="R811" s="817" t="s">
        <v>6964</v>
      </c>
    </row>
    <row r="812" spans="1:18">
      <c r="A812" s="721"/>
      <c r="B812" s="738">
        <v>4</v>
      </c>
      <c r="C812" s="722" t="s">
        <v>2928</v>
      </c>
      <c r="D812" s="723" t="s">
        <v>16</v>
      </c>
      <c r="E812" s="738" t="s">
        <v>254</v>
      </c>
      <c r="F812" s="738" t="s">
        <v>376</v>
      </c>
      <c r="G812" s="774">
        <v>40897</v>
      </c>
      <c r="H812" s="724">
        <f t="shared" ca="1" si="12"/>
        <v>8</v>
      </c>
      <c r="I812" s="747" t="s">
        <v>1403</v>
      </c>
      <c r="J812" s="738" t="s">
        <v>265</v>
      </c>
      <c r="K812" s="738" t="s">
        <v>270</v>
      </c>
      <c r="L812" s="726"/>
      <c r="M812" s="726" t="s">
        <v>6426</v>
      </c>
      <c r="N812" s="722" t="s">
        <v>2525</v>
      </c>
      <c r="O812" s="738" t="s">
        <v>255</v>
      </c>
      <c r="P812" s="727" t="s">
        <v>2927</v>
      </c>
      <c r="Q812" s="734" t="s">
        <v>2922</v>
      </c>
      <c r="R812" s="817" t="s">
        <v>6964</v>
      </c>
    </row>
    <row r="813" spans="1:18">
      <c r="A813" s="721"/>
      <c r="B813" s="738">
        <v>5</v>
      </c>
      <c r="C813" s="722" t="s">
        <v>2930</v>
      </c>
      <c r="D813" s="723" t="s">
        <v>16</v>
      </c>
      <c r="E813" s="738" t="s">
        <v>254</v>
      </c>
      <c r="F813" s="738" t="s">
        <v>230</v>
      </c>
      <c r="G813" s="774">
        <v>42405</v>
      </c>
      <c r="H813" s="724">
        <f t="shared" ca="1" si="12"/>
        <v>4</v>
      </c>
      <c r="I813" s="747" t="s">
        <v>1403</v>
      </c>
      <c r="J813" s="738" t="s">
        <v>265</v>
      </c>
      <c r="K813" s="738" t="s">
        <v>270</v>
      </c>
      <c r="L813" s="726"/>
      <c r="M813" s="726" t="s">
        <v>6426</v>
      </c>
      <c r="N813" s="722" t="s">
        <v>2525</v>
      </c>
      <c r="O813" s="738" t="s">
        <v>255</v>
      </c>
      <c r="P813" s="727" t="s">
        <v>2929</v>
      </c>
      <c r="Q813" s="734" t="s">
        <v>2922</v>
      </c>
      <c r="R813" s="817" t="s">
        <v>6964</v>
      </c>
    </row>
    <row r="814" spans="1:18">
      <c r="A814" s="721">
        <v>36</v>
      </c>
      <c r="B814" s="738">
        <v>1</v>
      </c>
      <c r="C814" s="722" t="s">
        <v>2932</v>
      </c>
      <c r="D814" s="723" t="s">
        <v>23</v>
      </c>
      <c r="E814" s="721" t="s">
        <v>221</v>
      </c>
      <c r="F814" s="721" t="s">
        <v>2933</v>
      </c>
      <c r="G814" s="774">
        <v>27731</v>
      </c>
      <c r="H814" s="724">
        <f t="shared" ca="1" si="12"/>
        <v>44</v>
      </c>
      <c r="I814" s="725" t="s">
        <v>1403</v>
      </c>
      <c r="J814" s="721" t="s">
        <v>256</v>
      </c>
      <c r="K814" s="721" t="s">
        <v>360</v>
      </c>
      <c r="L814" s="726"/>
      <c r="M814" s="726" t="s">
        <v>6426</v>
      </c>
      <c r="N814" s="722" t="s">
        <v>2525</v>
      </c>
      <c r="O814" s="721" t="s">
        <v>222</v>
      </c>
      <c r="P814" s="722" t="s">
        <v>2931</v>
      </c>
      <c r="Q814" s="722" t="s">
        <v>2935</v>
      </c>
      <c r="R814" s="817" t="s">
        <v>6964</v>
      </c>
    </row>
    <row r="815" spans="1:18">
      <c r="A815" s="721"/>
      <c r="B815" s="738">
        <v>2</v>
      </c>
      <c r="C815" s="722" t="s">
        <v>2937</v>
      </c>
      <c r="D815" s="723" t="s">
        <v>16</v>
      </c>
      <c r="E815" s="721" t="s">
        <v>221</v>
      </c>
      <c r="F815" s="721" t="s">
        <v>2933</v>
      </c>
      <c r="G815" s="774">
        <v>27718</v>
      </c>
      <c r="H815" s="724">
        <f t="shared" ca="1" si="12"/>
        <v>44</v>
      </c>
      <c r="I815" s="725" t="s">
        <v>1403</v>
      </c>
      <c r="J815" s="721" t="s">
        <v>256</v>
      </c>
      <c r="K815" s="721" t="s">
        <v>246</v>
      </c>
      <c r="L815" s="726"/>
      <c r="M815" s="726" t="s">
        <v>6426</v>
      </c>
      <c r="N815" s="722" t="s">
        <v>2525</v>
      </c>
      <c r="O815" s="721" t="s">
        <v>245</v>
      </c>
      <c r="P815" s="722" t="s">
        <v>2936</v>
      </c>
      <c r="Q815" s="722" t="s">
        <v>2935</v>
      </c>
      <c r="R815" s="817" t="s">
        <v>6964</v>
      </c>
    </row>
    <row r="816" spans="1:18">
      <c r="A816" s="721"/>
      <c r="B816" s="738">
        <v>3</v>
      </c>
      <c r="C816" s="722" t="s">
        <v>2939</v>
      </c>
      <c r="D816" s="723" t="s">
        <v>16</v>
      </c>
      <c r="E816" s="721" t="s">
        <v>254</v>
      </c>
      <c r="F816" s="721" t="s">
        <v>22</v>
      </c>
      <c r="G816" s="774">
        <v>37699</v>
      </c>
      <c r="H816" s="724">
        <f t="shared" ca="1" si="12"/>
        <v>17</v>
      </c>
      <c r="I816" s="725" t="s">
        <v>1403</v>
      </c>
      <c r="J816" s="721" t="s">
        <v>348</v>
      </c>
      <c r="K816" s="721" t="s">
        <v>266</v>
      </c>
      <c r="L816" s="726"/>
      <c r="M816" s="726" t="s">
        <v>6426</v>
      </c>
      <c r="N816" s="722" t="s">
        <v>2525</v>
      </c>
      <c r="O816" s="721" t="s">
        <v>255</v>
      </c>
      <c r="P816" s="722" t="s">
        <v>2938</v>
      </c>
      <c r="Q816" s="722" t="s">
        <v>2935</v>
      </c>
      <c r="R816" s="817" t="s">
        <v>6964</v>
      </c>
    </row>
    <row r="817" spans="1:18">
      <c r="A817" s="721"/>
      <c r="B817" s="738">
        <v>4</v>
      </c>
      <c r="C817" s="722" t="s">
        <v>2941</v>
      </c>
      <c r="D817" s="723" t="s">
        <v>16</v>
      </c>
      <c r="E817" s="721" t="s">
        <v>254</v>
      </c>
      <c r="F817" s="721" t="s">
        <v>230</v>
      </c>
      <c r="G817" s="774">
        <v>39136</v>
      </c>
      <c r="H817" s="724">
        <f t="shared" ca="1" si="12"/>
        <v>13</v>
      </c>
      <c r="I817" s="725" t="s">
        <v>1403</v>
      </c>
      <c r="J817" s="721" t="s">
        <v>369</v>
      </c>
      <c r="K817" s="721" t="s">
        <v>266</v>
      </c>
      <c r="L817" s="726"/>
      <c r="M817" s="726" t="s">
        <v>6426</v>
      </c>
      <c r="N817" s="722" t="s">
        <v>2525</v>
      </c>
      <c r="O817" s="721" t="s">
        <v>255</v>
      </c>
      <c r="P817" s="722" t="s">
        <v>2940</v>
      </c>
      <c r="Q817" s="722" t="s">
        <v>2935</v>
      </c>
      <c r="R817" s="817" t="s">
        <v>6964</v>
      </c>
    </row>
    <row r="818" spans="1:18">
      <c r="A818" s="721"/>
      <c r="B818" s="738">
        <v>5</v>
      </c>
      <c r="C818" s="722" t="s">
        <v>2943</v>
      </c>
      <c r="D818" s="723" t="s">
        <v>23</v>
      </c>
      <c r="E818" s="721" t="s">
        <v>254</v>
      </c>
      <c r="F818" s="721" t="s">
        <v>230</v>
      </c>
      <c r="G818" s="774">
        <v>42363</v>
      </c>
      <c r="H818" s="724">
        <f t="shared" ca="1" si="12"/>
        <v>4</v>
      </c>
      <c r="I818" s="725" t="s">
        <v>1403</v>
      </c>
      <c r="J818" s="721" t="s">
        <v>265</v>
      </c>
      <c r="K818" s="721" t="s">
        <v>270</v>
      </c>
      <c r="L818" s="726"/>
      <c r="M818" s="726" t="s">
        <v>6426</v>
      </c>
      <c r="N818" s="722" t="s">
        <v>2525</v>
      </c>
      <c r="O818" s="721" t="s">
        <v>255</v>
      </c>
      <c r="P818" s="727" t="s">
        <v>2942</v>
      </c>
      <c r="Q818" s="722" t="s">
        <v>2935</v>
      </c>
      <c r="R818" s="817" t="s">
        <v>6964</v>
      </c>
    </row>
    <row r="819" spans="1:18">
      <c r="A819" s="721">
        <v>37</v>
      </c>
      <c r="B819" s="738">
        <v>1</v>
      </c>
      <c r="C819" s="722" t="s">
        <v>101</v>
      </c>
      <c r="D819" s="723" t="s">
        <v>23</v>
      </c>
      <c r="E819" s="738" t="s">
        <v>6684</v>
      </c>
      <c r="F819" s="738" t="s">
        <v>2945</v>
      </c>
      <c r="G819" s="774">
        <v>31650</v>
      </c>
      <c r="H819" s="724">
        <f t="shared" ca="1" si="12"/>
        <v>33</v>
      </c>
      <c r="I819" s="725" t="s">
        <v>1403</v>
      </c>
      <c r="J819" s="738" t="s">
        <v>289</v>
      </c>
      <c r="K819" s="738" t="s">
        <v>674</v>
      </c>
      <c r="L819" s="726"/>
      <c r="M819" s="726" t="s">
        <v>6426</v>
      </c>
      <c r="N819" s="722" t="s">
        <v>2525</v>
      </c>
      <c r="O819" s="738" t="s">
        <v>222</v>
      </c>
      <c r="P819" s="734" t="s">
        <v>2944</v>
      </c>
      <c r="Q819" s="734" t="s">
        <v>2947</v>
      </c>
      <c r="R819" s="817" t="s">
        <v>6964</v>
      </c>
    </row>
    <row r="820" spans="1:18">
      <c r="A820" s="721"/>
      <c r="B820" s="738">
        <v>2</v>
      </c>
      <c r="C820" s="722" t="s">
        <v>2949</v>
      </c>
      <c r="D820" s="723" t="s">
        <v>16</v>
      </c>
      <c r="E820" s="738" t="s">
        <v>221</v>
      </c>
      <c r="F820" s="738" t="s">
        <v>727</v>
      </c>
      <c r="G820" s="774">
        <v>34163</v>
      </c>
      <c r="H820" s="724">
        <f t="shared" ca="1" si="12"/>
        <v>26</v>
      </c>
      <c r="I820" s="725" t="s">
        <v>1403</v>
      </c>
      <c r="J820" s="738" t="s">
        <v>223</v>
      </c>
      <c r="K820" s="738" t="s">
        <v>2559</v>
      </c>
      <c r="L820" s="726"/>
      <c r="M820" s="726" t="s">
        <v>6426</v>
      </c>
      <c r="N820" s="722" t="s">
        <v>2525</v>
      </c>
      <c r="O820" s="738" t="s">
        <v>245</v>
      </c>
      <c r="P820" s="734" t="s">
        <v>2948</v>
      </c>
      <c r="Q820" s="734" t="s">
        <v>2947</v>
      </c>
      <c r="R820" s="817" t="s">
        <v>6964</v>
      </c>
    </row>
    <row r="821" spans="1:18">
      <c r="A821" s="721"/>
      <c r="B821" s="738">
        <v>3</v>
      </c>
      <c r="C821" s="722" t="s">
        <v>2952</v>
      </c>
      <c r="D821" s="723" t="s">
        <v>16</v>
      </c>
      <c r="E821" s="721" t="s">
        <v>254</v>
      </c>
      <c r="F821" s="721" t="s">
        <v>230</v>
      </c>
      <c r="G821" s="774">
        <v>41292</v>
      </c>
      <c r="H821" s="724">
        <f t="shared" ca="1" si="12"/>
        <v>7</v>
      </c>
      <c r="I821" s="725" t="s">
        <v>1403</v>
      </c>
      <c r="J821" s="721" t="s">
        <v>265</v>
      </c>
      <c r="K821" s="721" t="s">
        <v>270</v>
      </c>
      <c r="L821" s="726"/>
      <c r="M821" s="726" t="s">
        <v>6426</v>
      </c>
      <c r="N821" s="722" t="s">
        <v>2525</v>
      </c>
      <c r="O821" s="721" t="s">
        <v>255</v>
      </c>
      <c r="P821" s="734" t="s">
        <v>2951</v>
      </c>
      <c r="Q821" s="734" t="s">
        <v>2947</v>
      </c>
      <c r="R821" s="817" t="s">
        <v>6964</v>
      </c>
    </row>
    <row r="822" spans="1:18">
      <c r="A822" s="721">
        <v>38</v>
      </c>
      <c r="B822" s="738">
        <v>1</v>
      </c>
      <c r="C822" s="722" t="s">
        <v>2954</v>
      </c>
      <c r="D822" s="723" t="s">
        <v>23</v>
      </c>
      <c r="E822" s="738" t="s">
        <v>221</v>
      </c>
      <c r="F822" s="721" t="s">
        <v>524</v>
      </c>
      <c r="G822" s="785">
        <v>32724</v>
      </c>
      <c r="H822" s="724">
        <f t="shared" ca="1" si="12"/>
        <v>30</v>
      </c>
      <c r="I822" s="725" t="s">
        <v>1403</v>
      </c>
      <c r="J822" s="738" t="s">
        <v>2491</v>
      </c>
      <c r="K822" s="738" t="s">
        <v>283</v>
      </c>
      <c r="L822" s="726"/>
      <c r="M822" s="726" t="s">
        <v>6426</v>
      </c>
      <c r="N822" s="722" t="s">
        <v>2525</v>
      </c>
      <c r="O822" s="738" t="s">
        <v>222</v>
      </c>
      <c r="P822" s="727" t="s">
        <v>2953</v>
      </c>
      <c r="Q822" s="722"/>
      <c r="R822" s="817" t="s">
        <v>6964</v>
      </c>
    </row>
    <row r="823" spans="1:18">
      <c r="A823" s="721"/>
      <c r="B823" s="738">
        <v>2</v>
      </c>
      <c r="C823" s="722" t="s">
        <v>2957</v>
      </c>
      <c r="D823" s="757" t="s">
        <v>16</v>
      </c>
      <c r="E823" s="738" t="s">
        <v>221</v>
      </c>
      <c r="F823" s="738" t="s">
        <v>1506</v>
      </c>
      <c r="G823" s="785">
        <v>34776</v>
      </c>
      <c r="H823" s="724">
        <f t="shared" ca="1" si="12"/>
        <v>25</v>
      </c>
      <c r="I823" s="747" t="s">
        <v>1403</v>
      </c>
      <c r="J823" s="738" t="s">
        <v>2491</v>
      </c>
      <c r="K823" s="738" t="s">
        <v>246</v>
      </c>
      <c r="L823" s="726"/>
      <c r="M823" s="726" t="s">
        <v>6426</v>
      </c>
      <c r="N823" s="722" t="s">
        <v>2525</v>
      </c>
      <c r="O823" s="738" t="s">
        <v>245</v>
      </c>
      <c r="P823" s="727" t="s">
        <v>2956</v>
      </c>
      <c r="Q823" s="722"/>
      <c r="R823" s="817" t="s">
        <v>6964</v>
      </c>
    </row>
    <row r="824" spans="1:18">
      <c r="A824" s="721"/>
      <c r="B824" s="738">
        <v>3</v>
      </c>
      <c r="C824" s="722"/>
      <c r="D824" s="757" t="s">
        <v>16</v>
      </c>
      <c r="E824" s="738" t="s">
        <v>254</v>
      </c>
      <c r="F824" s="738"/>
      <c r="G824" s="785"/>
      <c r="H824" s="724">
        <f t="shared" ca="1" si="12"/>
        <v>120</v>
      </c>
      <c r="I824" s="747" t="s">
        <v>1403</v>
      </c>
      <c r="J824" s="738" t="s">
        <v>265</v>
      </c>
      <c r="K824" s="738" t="s">
        <v>270</v>
      </c>
      <c r="L824" s="726"/>
      <c r="M824" s="726" t="s">
        <v>6426</v>
      </c>
      <c r="N824" s="722" t="s">
        <v>2525</v>
      </c>
      <c r="O824" s="738" t="s">
        <v>255</v>
      </c>
      <c r="P824" s="727"/>
      <c r="Q824" s="722"/>
      <c r="R824" s="817" t="s">
        <v>6964</v>
      </c>
    </row>
    <row r="825" spans="1:18">
      <c r="A825" s="721">
        <v>39</v>
      </c>
      <c r="B825" s="721">
        <v>1</v>
      </c>
      <c r="C825" s="722" t="s">
        <v>2832</v>
      </c>
      <c r="D825" s="723" t="s">
        <v>23</v>
      </c>
      <c r="E825" s="721" t="s">
        <v>221</v>
      </c>
      <c r="F825" s="721" t="s">
        <v>2720</v>
      </c>
      <c r="G825" s="774">
        <v>34226</v>
      </c>
      <c r="H825" s="724">
        <f t="shared" ca="1" si="12"/>
        <v>26</v>
      </c>
      <c r="I825" s="725" t="s">
        <v>1403</v>
      </c>
      <c r="J825" s="721" t="s">
        <v>223</v>
      </c>
      <c r="K825" s="721" t="s">
        <v>270</v>
      </c>
      <c r="L825" s="726"/>
      <c r="M825" s="726" t="s">
        <v>6426</v>
      </c>
      <c r="N825" s="722" t="s">
        <v>2525</v>
      </c>
      <c r="O825" s="721" t="s">
        <v>255</v>
      </c>
      <c r="P825" s="727" t="s">
        <v>2831</v>
      </c>
      <c r="Q825" s="736" t="s">
        <v>2826</v>
      </c>
      <c r="R825" s="817" t="s">
        <v>6964</v>
      </c>
    </row>
    <row r="826" spans="1:18">
      <c r="A826" s="721"/>
      <c r="B826" s="738">
        <v>2</v>
      </c>
      <c r="C826" s="722" t="s">
        <v>6864</v>
      </c>
      <c r="D826" s="757" t="s">
        <v>16</v>
      </c>
      <c r="E826" s="738" t="s">
        <v>221</v>
      </c>
      <c r="F826" s="738"/>
      <c r="G826" s="785"/>
      <c r="H826" s="724">
        <f t="shared" ca="1" si="12"/>
        <v>120</v>
      </c>
      <c r="I826" s="747" t="s">
        <v>1403</v>
      </c>
      <c r="J826" s="738" t="s">
        <v>265</v>
      </c>
      <c r="K826" s="738" t="s">
        <v>270</v>
      </c>
      <c r="L826" s="726"/>
      <c r="M826" s="726" t="s">
        <v>6426</v>
      </c>
      <c r="N826" s="722" t="s">
        <v>2525</v>
      </c>
      <c r="O826" s="738" t="s">
        <v>245</v>
      </c>
      <c r="P826" s="727"/>
      <c r="Q826" s="722"/>
      <c r="R826" s="817" t="s">
        <v>6964</v>
      </c>
    </row>
    <row r="827" spans="1:18">
      <c r="A827" s="721"/>
      <c r="B827" s="738">
        <v>3</v>
      </c>
      <c r="C827" s="722"/>
      <c r="D827" s="757" t="s">
        <v>16</v>
      </c>
      <c r="E827" s="738" t="s">
        <v>254</v>
      </c>
      <c r="F827" s="738"/>
      <c r="G827" s="785"/>
      <c r="H827" s="724">
        <f t="shared" ca="1" si="12"/>
        <v>120</v>
      </c>
      <c r="I827" s="747" t="s">
        <v>1403</v>
      </c>
      <c r="J827" s="738" t="s">
        <v>265</v>
      </c>
      <c r="K827" s="738" t="s">
        <v>270</v>
      </c>
      <c r="L827" s="726"/>
      <c r="M827" s="726" t="s">
        <v>6426</v>
      </c>
      <c r="N827" s="722" t="s">
        <v>2525</v>
      </c>
      <c r="O827" s="738" t="s">
        <v>255</v>
      </c>
      <c r="P827" s="727"/>
      <c r="Q827" s="722"/>
      <c r="R827" s="817" t="s">
        <v>6964</v>
      </c>
    </row>
    <row r="828" spans="1:18">
      <c r="A828" s="839">
        <v>40</v>
      </c>
      <c r="B828" s="839">
        <v>1</v>
      </c>
      <c r="C828" s="839" t="s">
        <v>2908</v>
      </c>
      <c r="D828" s="726" t="s">
        <v>23</v>
      </c>
      <c r="E828" s="839" t="s">
        <v>221</v>
      </c>
      <c r="F828" s="839"/>
      <c r="G828" s="840"/>
      <c r="H828" s="724">
        <f t="shared" ca="1" si="12"/>
        <v>120</v>
      </c>
      <c r="I828" s="839"/>
      <c r="J828" s="839" t="s">
        <v>256</v>
      </c>
      <c r="K828" s="839"/>
      <c r="L828" s="839"/>
      <c r="M828" s="839"/>
      <c r="N828" s="722" t="s">
        <v>2525</v>
      </c>
      <c r="O828" s="839" t="s">
        <v>222</v>
      </c>
      <c r="P828" s="839"/>
      <c r="Q828" s="839"/>
      <c r="R828" s="817" t="s">
        <v>6964</v>
      </c>
    </row>
    <row r="829" spans="1:18">
      <c r="A829" s="839"/>
      <c r="B829" s="839">
        <v>2</v>
      </c>
      <c r="C829" s="839" t="s">
        <v>7268</v>
      </c>
      <c r="D829" s="726" t="s">
        <v>16</v>
      </c>
      <c r="E829" s="839" t="s">
        <v>254</v>
      </c>
      <c r="F829" s="839"/>
      <c r="G829" s="840"/>
      <c r="H829" s="724">
        <f t="shared" ca="1" si="12"/>
        <v>120</v>
      </c>
      <c r="I829" s="839"/>
      <c r="J829" s="839" t="s">
        <v>527</v>
      </c>
      <c r="K829" s="839"/>
      <c r="L829" s="839"/>
      <c r="M829" s="839"/>
      <c r="N829" s="722" t="s">
        <v>2525</v>
      </c>
      <c r="O829" s="839" t="s">
        <v>255</v>
      </c>
      <c r="P829" s="839"/>
      <c r="Q829" s="839"/>
      <c r="R829" s="817" t="s">
        <v>6964</v>
      </c>
    </row>
    <row r="830" spans="1:18">
      <c r="A830" s="722">
        <v>1</v>
      </c>
      <c r="B830" s="722">
        <v>1</v>
      </c>
      <c r="C830" s="722" t="s">
        <v>2962</v>
      </c>
      <c r="D830" s="744" t="s">
        <v>23</v>
      </c>
      <c r="E830" s="722" t="s">
        <v>221</v>
      </c>
      <c r="F830" s="722" t="s">
        <v>2963</v>
      </c>
      <c r="G830" s="784">
        <v>22955</v>
      </c>
      <c r="H830" s="724">
        <f t="shared" ca="1" si="12"/>
        <v>57</v>
      </c>
      <c r="I830" s="769" t="s">
        <v>1403</v>
      </c>
      <c r="J830" s="722" t="s">
        <v>256</v>
      </c>
      <c r="K830" s="722" t="s">
        <v>283</v>
      </c>
      <c r="L830" s="770"/>
      <c r="M830" s="770" t="s">
        <v>6426</v>
      </c>
      <c r="N830" s="722" t="s">
        <v>2967</v>
      </c>
      <c r="O830" s="722" t="s">
        <v>222</v>
      </c>
      <c r="P830" s="727" t="s">
        <v>2961</v>
      </c>
      <c r="Q830" s="727" t="s">
        <v>2966</v>
      </c>
      <c r="R830" s="817" t="s">
        <v>6964</v>
      </c>
    </row>
    <row r="831" spans="1:18">
      <c r="A831" s="721"/>
      <c r="B831" s="738">
        <v>2</v>
      </c>
      <c r="C831" s="722" t="s">
        <v>2970</v>
      </c>
      <c r="D831" s="723" t="s">
        <v>16</v>
      </c>
      <c r="E831" s="721" t="s">
        <v>221</v>
      </c>
      <c r="F831" s="721" t="s">
        <v>337</v>
      </c>
      <c r="G831" s="774">
        <v>24142</v>
      </c>
      <c r="H831" s="724">
        <f t="shared" ca="1" si="12"/>
        <v>54</v>
      </c>
      <c r="I831" s="725" t="s">
        <v>1403</v>
      </c>
      <c r="J831" s="721" t="s">
        <v>256</v>
      </c>
      <c r="K831" s="721" t="s">
        <v>246</v>
      </c>
      <c r="L831" s="726"/>
      <c r="M831" s="726" t="s">
        <v>6426</v>
      </c>
      <c r="N831" s="722" t="s">
        <v>2967</v>
      </c>
      <c r="O831" s="721" t="s">
        <v>245</v>
      </c>
      <c r="P831" s="727" t="s">
        <v>2969</v>
      </c>
      <c r="Q831" s="727" t="s">
        <v>2966</v>
      </c>
      <c r="R831" s="817" t="s">
        <v>6964</v>
      </c>
    </row>
    <row r="832" spans="1:18">
      <c r="A832" s="721">
        <v>2</v>
      </c>
      <c r="B832" s="721">
        <v>1</v>
      </c>
      <c r="C832" s="722" t="s">
        <v>2982</v>
      </c>
      <c r="D832" s="723" t="s">
        <v>23</v>
      </c>
      <c r="E832" s="721" t="s">
        <v>221</v>
      </c>
      <c r="F832" s="721" t="s">
        <v>733</v>
      </c>
      <c r="G832" s="774">
        <v>24329</v>
      </c>
      <c r="H832" s="724">
        <f t="shared" ca="1" si="12"/>
        <v>53</v>
      </c>
      <c r="I832" s="725" t="s">
        <v>1403</v>
      </c>
      <c r="J832" s="721" t="s">
        <v>256</v>
      </c>
      <c r="K832" s="721" t="s">
        <v>283</v>
      </c>
      <c r="L832" s="726"/>
      <c r="M832" s="726" t="s">
        <v>6426</v>
      </c>
      <c r="N832" s="722" t="s">
        <v>2967</v>
      </c>
      <c r="O832" s="721" t="s">
        <v>222</v>
      </c>
      <c r="P832" s="722" t="s">
        <v>2981</v>
      </c>
      <c r="Q832" s="722" t="s">
        <v>2984</v>
      </c>
      <c r="R832" s="817" t="s">
        <v>6964</v>
      </c>
    </row>
    <row r="833" spans="1:18">
      <c r="A833" s="721"/>
      <c r="B833" s="721">
        <v>2</v>
      </c>
      <c r="C833" s="722" t="s">
        <v>2987</v>
      </c>
      <c r="D833" s="723" t="s">
        <v>16</v>
      </c>
      <c r="E833" s="721" t="s">
        <v>221</v>
      </c>
      <c r="F833" s="721" t="s">
        <v>733</v>
      </c>
      <c r="G833" s="774">
        <v>25376</v>
      </c>
      <c r="H833" s="724">
        <f t="shared" ca="1" si="12"/>
        <v>50</v>
      </c>
      <c r="I833" s="725" t="s">
        <v>1403</v>
      </c>
      <c r="J833" s="721" t="s">
        <v>256</v>
      </c>
      <c r="K833" s="721" t="s">
        <v>246</v>
      </c>
      <c r="L833" s="726"/>
      <c r="M833" s="726" t="s">
        <v>6426</v>
      </c>
      <c r="N833" s="722" t="s">
        <v>2967</v>
      </c>
      <c r="O833" s="721" t="s">
        <v>245</v>
      </c>
      <c r="P833" s="722" t="s">
        <v>2986</v>
      </c>
      <c r="Q833" s="722" t="s">
        <v>2984</v>
      </c>
      <c r="R833" s="817" t="s">
        <v>6964</v>
      </c>
    </row>
    <row r="834" spans="1:18">
      <c r="A834" s="721"/>
      <c r="B834" s="721">
        <v>3</v>
      </c>
      <c r="C834" s="722" t="s">
        <v>2991</v>
      </c>
      <c r="D834" s="723" t="s">
        <v>23</v>
      </c>
      <c r="E834" s="721" t="s">
        <v>254</v>
      </c>
      <c r="F834" s="721" t="s">
        <v>733</v>
      </c>
      <c r="G834" s="774">
        <v>33675</v>
      </c>
      <c r="H834" s="724">
        <f t="shared" ca="1" si="12"/>
        <v>28</v>
      </c>
      <c r="I834" s="725" t="s">
        <v>1403</v>
      </c>
      <c r="J834" s="721" t="s">
        <v>289</v>
      </c>
      <c r="K834" s="721" t="s">
        <v>261</v>
      </c>
      <c r="L834" s="726"/>
      <c r="M834" s="726" t="s">
        <v>6426</v>
      </c>
      <c r="N834" s="722" t="s">
        <v>2967</v>
      </c>
      <c r="O834" s="721" t="s">
        <v>255</v>
      </c>
      <c r="P834" s="722" t="s">
        <v>2990</v>
      </c>
      <c r="Q834" s="722" t="s">
        <v>2984</v>
      </c>
      <c r="R834" s="817" t="s">
        <v>6964</v>
      </c>
    </row>
    <row r="835" spans="1:18">
      <c r="A835" s="721"/>
      <c r="B835" s="721">
        <v>4</v>
      </c>
      <c r="C835" s="722" t="s">
        <v>2993</v>
      </c>
      <c r="D835" s="723" t="s">
        <v>16</v>
      </c>
      <c r="E835" s="721" t="s">
        <v>254</v>
      </c>
      <c r="F835" s="721" t="s">
        <v>733</v>
      </c>
      <c r="G835" s="774">
        <v>35028</v>
      </c>
      <c r="H835" s="724">
        <f t="shared" ref="H835:H898" ca="1" si="13">DATEDIF(G835,TODAY(),"Y")</f>
        <v>24</v>
      </c>
      <c r="I835" s="725" t="s">
        <v>1403</v>
      </c>
      <c r="J835" s="721" t="s">
        <v>223</v>
      </c>
      <c r="K835" s="721" t="s">
        <v>266</v>
      </c>
      <c r="L835" s="726"/>
      <c r="M835" s="726" t="s">
        <v>6426</v>
      </c>
      <c r="N835" s="722" t="s">
        <v>2967</v>
      </c>
      <c r="O835" s="721" t="s">
        <v>255</v>
      </c>
      <c r="P835" s="722" t="s">
        <v>2992</v>
      </c>
      <c r="Q835" s="722" t="s">
        <v>2984</v>
      </c>
      <c r="R835" s="817" t="s">
        <v>6964</v>
      </c>
    </row>
    <row r="836" spans="1:18">
      <c r="A836" s="721"/>
      <c r="B836" s="721">
        <v>5</v>
      </c>
      <c r="C836" s="722" t="s">
        <v>726</v>
      </c>
      <c r="D836" s="723" t="s">
        <v>23</v>
      </c>
      <c r="E836" s="721" t="s">
        <v>254</v>
      </c>
      <c r="F836" s="721" t="s">
        <v>733</v>
      </c>
      <c r="G836" s="774">
        <v>36340</v>
      </c>
      <c r="H836" s="724">
        <f t="shared" ca="1" si="13"/>
        <v>20</v>
      </c>
      <c r="I836" s="725" t="s">
        <v>1403</v>
      </c>
      <c r="J836" s="721" t="s">
        <v>289</v>
      </c>
      <c r="K836" s="721" t="s">
        <v>266</v>
      </c>
      <c r="L836" s="726"/>
      <c r="M836" s="726" t="s">
        <v>6426</v>
      </c>
      <c r="N836" s="722" t="s">
        <v>2967</v>
      </c>
      <c r="O836" s="721" t="s">
        <v>255</v>
      </c>
      <c r="P836" s="722" t="s">
        <v>2994</v>
      </c>
      <c r="Q836" s="722" t="s">
        <v>2984</v>
      </c>
      <c r="R836" s="817" t="s">
        <v>6964</v>
      </c>
    </row>
    <row r="837" spans="1:18">
      <c r="A837" s="721">
        <v>3</v>
      </c>
      <c r="B837" s="721">
        <v>1</v>
      </c>
      <c r="C837" s="722" t="s">
        <v>2996</v>
      </c>
      <c r="D837" s="723" t="s">
        <v>23</v>
      </c>
      <c r="E837" s="721" t="s">
        <v>221</v>
      </c>
      <c r="F837" s="721" t="s">
        <v>452</v>
      </c>
      <c r="G837" s="774">
        <v>22875</v>
      </c>
      <c r="H837" s="724">
        <f t="shared" ca="1" si="13"/>
        <v>57</v>
      </c>
      <c r="I837" s="725" t="s">
        <v>1403</v>
      </c>
      <c r="J837" s="721" t="s">
        <v>256</v>
      </c>
      <c r="K837" s="721" t="s">
        <v>428</v>
      </c>
      <c r="L837" s="726"/>
      <c r="M837" s="726" t="s">
        <v>6426</v>
      </c>
      <c r="N837" s="722" t="s">
        <v>2967</v>
      </c>
      <c r="O837" s="721" t="s">
        <v>222</v>
      </c>
      <c r="P837" s="722" t="s">
        <v>2995</v>
      </c>
      <c r="Q837" s="722" t="s">
        <v>2999</v>
      </c>
      <c r="R837" s="817" t="s">
        <v>6964</v>
      </c>
    </row>
    <row r="838" spans="1:18">
      <c r="A838" s="721"/>
      <c r="B838" s="721">
        <v>2</v>
      </c>
      <c r="C838" s="722" t="s">
        <v>3001</v>
      </c>
      <c r="D838" s="723" t="s">
        <v>16</v>
      </c>
      <c r="E838" s="721" t="s">
        <v>221</v>
      </c>
      <c r="F838" s="721" t="s">
        <v>452</v>
      </c>
      <c r="G838" s="774">
        <v>24936</v>
      </c>
      <c r="H838" s="724">
        <f t="shared" ca="1" si="13"/>
        <v>52</v>
      </c>
      <c r="I838" s="725" t="s">
        <v>1403</v>
      </c>
      <c r="J838" s="721" t="s">
        <v>256</v>
      </c>
      <c r="K838" s="721" t="s">
        <v>246</v>
      </c>
      <c r="L838" s="726"/>
      <c r="M838" s="726" t="s">
        <v>6426</v>
      </c>
      <c r="N838" s="722" t="s">
        <v>2967</v>
      </c>
      <c r="O838" s="721" t="s">
        <v>245</v>
      </c>
      <c r="P838" s="722" t="s">
        <v>3000</v>
      </c>
      <c r="Q838" s="722" t="s">
        <v>2999</v>
      </c>
      <c r="R838" s="817" t="s">
        <v>6964</v>
      </c>
    </row>
    <row r="839" spans="1:18">
      <c r="A839" s="721"/>
      <c r="B839" s="738">
        <v>3</v>
      </c>
      <c r="C839" s="722" t="s">
        <v>2049</v>
      </c>
      <c r="D839" s="723" t="s">
        <v>16</v>
      </c>
      <c r="E839" s="721" t="s">
        <v>254</v>
      </c>
      <c r="F839" s="721" t="s">
        <v>230</v>
      </c>
      <c r="G839" s="774">
        <v>36640</v>
      </c>
      <c r="H839" s="724">
        <f t="shared" ca="1" si="13"/>
        <v>19</v>
      </c>
      <c r="I839" s="725" t="s">
        <v>1403</v>
      </c>
      <c r="J839" s="721" t="s">
        <v>348</v>
      </c>
      <c r="K839" s="721" t="s">
        <v>266</v>
      </c>
      <c r="L839" s="726"/>
      <c r="M839" s="726" t="s">
        <v>6426</v>
      </c>
      <c r="N839" s="722" t="s">
        <v>2967</v>
      </c>
      <c r="O839" s="721" t="s">
        <v>255</v>
      </c>
      <c r="P839" s="722" t="s">
        <v>3004</v>
      </c>
      <c r="Q839" s="722" t="s">
        <v>2999</v>
      </c>
      <c r="R839" s="817" t="s">
        <v>6964</v>
      </c>
    </row>
    <row r="840" spans="1:18">
      <c r="A840" s="721">
        <v>4</v>
      </c>
      <c r="B840" s="721">
        <v>1</v>
      </c>
      <c r="C840" s="722" t="s">
        <v>3006</v>
      </c>
      <c r="D840" s="723" t="s">
        <v>23</v>
      </c>
      <c r="E840" s="721" t="s">
        <v>221</v>
      </c>
      <c r="F840" s="721" t="s">
        <v>452</v>
      </c>
      <c r="G840" s="774">
        <v>33282</v>
      </c>
      <c r="H840" s="724">
        <f t="shared" ca="1" si="13"/>
        <v>29</v>
      </c>
      <c r="I840" s="725" t="s">
        <v>1403</v>
      </c>
      <c r="J840" s="721" t="s">
        <v>289</v>
      </c>
      <c r="K840" s="721" t="s">
        <v>283</v>
      </c>
      <c r="L840" s="726"/>
      <c r="M840" s="726" t="s">
        <v>6426</v>
      </c>
      <c r="N840" s="722" t="s">
        <v>2967</v>
      </c>
      <c r="O840" s="721" t="s">
        <v>222</v>
      </c>
      <c r="P840" s="722" t="s">
        <v>3005</v>
      </c>
      <c r="Q840" s="727" t="s">
        <v>3007</v>
      </c>
      <c r="R840" s="817" t="s">
        <v>6964</v>
      </c>
    </row>
    <row r="841" spans="1:18">
      <c r="A841" s="721"/>
      <c r="B841" s="738">
        <v>2</v>
      </c>
      <c r="C841" s="722" t="s">
        <v>3009</v>
      </c>
      <c r="D841" s="723" t="s">
        <v>16</v>
      </c>
      <c r="E841" s="738" t="s">
        <v>221</v>
      </c>
      <c r="F841" s="738" t="s">
        <v>3010</v>
      </c>
      <c r="G841" s="774">
        <v>34902</v>
      </c>
      <c r="H841" s="724">
        <f t="shared" ca="1" si="13"/>
        <v>24</v>
      </c>
      <c r="I841" s="725" t="s">
        <v>1403</v>
      </c>
      <c r="J841" s="738" t="s">
        <v>289</v>
      </c>
      <c r="K841" s="738" t="s">
        <v>246</v>
      </c>
      <c r="L841" s="726"/>
      <c r="M841" s="726" t="s">
        <v>6426</v>
      </c>
      <c r="N841" s="722" t="s">
        <v>2967</v>
      </c>
      <c r="O841" s="738" t="s">
        <v>245</v>
      </c>
      <c r="P841" s="727" t="s">
        <v>3008</v>
      </c>
      <c r="Q841" s="727" t="s">
        <v>3007</v>
      </c>
      <c r="R841" s="817" t="s">
        <v>6964</v>
      </c>
    </row>
    <row r="842" spans="1:18">
      <c r="A842" s="721"/>
      <c r="B842" s="738">
        <v>3</v>
      </c>
      <c r="C842" s="722" t="s">
        <v>3013</v>
      </c>
      <c r="D842" s="723" t="s">
        <v>16</v>
      </c>
      <c r="E842" s="738" t="s">
        <v>254</v>
      </c>
      <c r="F842" s="738" t="s">
        <v>1227</v>
      </c>
      <c r="G842" s="774">
        <v>42301</v>
      </c>
      <c r="H842" s="724">
        <f t="shared" ca="1" si="13"/>
        <v>4</v>
      </c>
      <c r="I842" s="725" t="s">
        <v>1403</v>
      </c>
      <c r="J842" s="738" t="s">
        <v>265</v>
      </c>
      <c r="K842" s="738" t="s">
        <v>270</v>
      </c>
      <c r="L842" s="726"/>
      <c r="M842" s="726" t="s">
        <v>6426</v>
      </c>
      <c r="N842" s="722" t="s">
        <v>2967</v>
      </c>
      <c r="O842" s="738" t="s">
        <v>255</v>
      </c>
      <c r="P842" s="727" t="s">
        <v>3012</v>
      </c>
      <c r="Q842" s="727" t="s">
        <v>3007</v>
      </c>
      <c r="R842" s="817" t="s">
        <v>6964</v>
      </c>
    </row>
    <row r="843" spans="1:18">
      <c r="A843" s="721"/>
      <c r="B843" s="738">
        <v>4</v>
      </c>
      <c r="C843" s="722"/>
      <c r="D843" s="723" t="s">
        <v>23</v>
      </c>
      <c r="E843" s="738" t="s">
        <v>254</v>
      </c>
      <c r="F843" s="738"/>
      <c r="G843" s="774"/>
      <c r="H843" s="724">
        <f t="shared" ca="1" si="13"/>
        <v>120</v>
      </c>
      <c r="I843" s="725"/>
      <c r="J843" s="738" t="s">
        <v>265</v>
      </c>
      <c r="K843" s="738"/>
      <c r="L843" s="726"/>
      <c r="M843" s="726"/>
      <c r="N843" s="722" t="s">
        <v>2967</v>
      </c>
      <c r="O843" s="738" t="s">
        <v>255</v>
      </c>
      <c r="P843" s="727"/>
      <c r="Q843" s="727"/>
      <c r="R843" s="817" t="s">
        <v>6964</v>
      </c>
    </row>
    <row r="844" spans="1:18">
      <c r="A844" s="721">
        <v>5</v>
      </c>
      <c r="B844" s="721">
        <v>1</v>
      </c>
      <c r="C844" s="722" t="s">
        <v>3015</v>
      </c>
      <c r="D844" s="723" t="s">
        <v>23</v>
      </c>
      <c r="E844" s="721" t="s">
        <v>221</v>
      </c>
      <c r="F844" s="721" t="s">
        <v>970</v>
      </c>
      <c r="G844" s="774">
        <v>21715</v>
      </c>
      <c r="H844" s="724">
        <f t="shared" ca="1" si="13"/>
        <v>60</v>
      </c>
      <c r="I844" s="725" t="s">
        <v>1403</v>
      </c>
      <c r="J844" s="721" t="s">
        <v>289</v>
      </c>
      <c r="K844" s="721" t="s">
        <v>283</v>
      </c>
      <c r="L844" s="726"/>
      <c r="M844" s="726" t="s">
        <v>6426</v>
      </c>
      <c r="N844" s="722" t="s">
        <v>2967</v>
      </c>
      <c r="O844" s="721" t="s">
        <v>222</v>
      </c>
      <c r="P844" s="722" t="s">
        <v>3014</v>
      </c>
      <c r="Q844" s="722" t="s">
        <v>3018</v>
      </c>
      <c r="R844" s="817" t="s">
        <v>6964</v>
      </c>
    </row>
    <row r="845" spans="1:18">
      <c r="A845" s="721"/>
      <c r="B845" s="721">
        <v>2</v>
      </c>
      <c r="C845" s="722" t="s">
        <v>3021</v>
      </c>
      <c r="D845" s="723" t="s">
        <v>16</v>
      </c>
      <c r="E845" s="721" t="s">
        <v>221</v>
      </c>
      <c r="F845" s="721" t="s">
        <v>970</v>
      </c>
      <c r="G845" s="774">
        <v>23548</v>
      </c>
      <c r="H845" s="724">
        <f t="shared" ca="1" si="13"/>
        <v>55</v>
      </c>
      <c r="I845" s="725" t="s">
        <v>1403</v>
      </c>
      <c r="J845" s="721" t="s">
        <v>289</v>
      </c>
      <c r="K845" s="721" t="s">
        <v>246</v>
      </c>
      <c r="L845" s="726"/>
      <c r="M845" s="726" t="s">
        <v>6426</v>
      </c>
      <c r="N845" s="722" t="s">
        <v>2967</v>
      </c>
      <c r="O845" s="721" t="s">
        <v>245</v>
      </c>
      <c r="P845" s="722" t="s">
        <v>3020</v>
      </c>
      <c r="Q845" s="722" t="s">
        <v>3018</v>
      </c>
      <c r="R845" s="817" t="s">
        <v>6964</v>
      </c>
    </row>
    <row r="846" spans="1:18">
      <c r="A846" s="721"/>
      <c r="B846" s="721">
        <v>3</v>
      </c>
      <c r="C846" s="722" t="s">
        <v>3023</v>
      </c>
      <c r="D846" s="723" t="s">
        <v>23</v>
      </c>
      <c r="E846" s="721" t="s">
        <v>221</v>
      </c>
      <c r="F846" s="721" t="s">
        <v>970</v>
      </c>
      <c r="G846" s="774">
        <v>31378</v>
      </c>
      <c r="H846" s="724">
        <f t="shared" ca="1" si="13"/>
        <v>34</v>
      </c>
      <c r="I846" s="725" t="s">
        <v>1403</v>
      </c>
      <c r="J846" s="721" t="s">
        <v>289</v>
      </c>
      <c r="K846" s="721" t="s">
        <v>283</v>
      </c>
      <c r="L846" s="726"/>
      <c r="M846" s="726" t="s">
        <v>6426</v>
      </c>
      <c r="N846" s="722" t="s">
        <v>2967</v>
      </c>
      <c r="O846" s="721" t="s">
        <v>255</v>
      </c>
      <c r="P846" s="722" t="s">
        <v>3022</v>
      </c>
      <c r="Q846" s="722" t="s">
        <v>3018</v>
      </c>
      <c r="R846" s="817" t="s">
        <v>6964</v>
      </c>
    </row>
    <row r="847" spans="1:18">
      <c r="A847" s="721"/>
      <c r="B847" s="721">
        <v>4</v>
      </c>
      <c r="C847" s="722" t="s">
        <v>3025</v>
      </c>
      <c r="D847" s="723" t="s">
        <v>16</v>
      </c>
      <c r="E847" s="721" t="s">
        <v>254</v>
      </c>
      <c r="F847" s="721" t="s">
        <v>230</v>
      </c>
      <c r="G847" s="774">
        <v>36113</v>
      </c>
      <c r="H847" s="724">
        <f t="shared" ca="1" si="13"/>
        <v>21</v>
      </c>
      <c r="I847" s="725" t="s">
        <v>1403</v>
      </c>
      <c r="J847" s="721" t="s">
        <v>348</v>
      </c>
      <c r="K847" s="721" t="s">
        <v>266</v>
      </c>
      <c r="L847" s="726"/>
      <c r="M847" s="726" t="s">
        <v>6426</v>
      </c>
      <c r="N847" s="722" t="s">
        <v>2967</v>
      </c>
      <c r="O847" s="721" t="s">
        <v>255</v>
      </c>
      <c r="P847" s="722" t="s">
        <v>3024</v>
      </c>
      <c r="Q847" s="722" t="s">
        <v>3018</v>
      </c>
      <c r="R847" s="817" t="s">
        <v>6964</v>
      </c>
    </row>
    <row r="848" spans="1:18">
      <c r="A848" s="721">
        <v>6</v>
      </c>
      <c r="B848" s="721">
        <v>1</v>
      </c>
      <c r="C848" s="722" t="s">
        <v>3027</v>
      </c>
      <c r="D848" s="723" t="s">
        <v>23</v>
      </c>
      <c r="E848" s="721" t="s">
        <v>221</v>
      </c>
      <c r="F848" s="721" t="s">
        <v>1500</v>
      </c>
      <c r="G848" s="774">
        <v>22262</v>
      </c>
      <c r="H848" s="724">
        <f t="shared" ca="1" si="13"/>
        <v>59</v>
      </c>
      <c r="I848" s="725" t="s">
        <v>1403</v>
      </c>
      <c r="J848" s="721" t="s">
        <v>256</v>
      </c>
      <c r="K848" s="721" t="s">
        <v>2169</v>
      </c>
      <c r="L848" s="726"/>
      <c r="M848" s="726" t="s">
        <v>6426</v>
      </c>
      <c r="N848" s="722" t="s">
        <v>2967</v>
      </c>
      <c r="O848" s="721" t="s">
        <v>222</v>
      </c>
      <c r="P848" s="722" t="s">
        <v>3026</v>
      </c>
      <c r="Q848" s="722" t="s">
        <v>3030</v>
      </c>
      <c r="R848" s="817" t="s">
        <v>6964</v>
      </c>
    </row>
    <row r="849" spans="1:18">
      <c r="A849" s="721"/>
      <c r="B849" s="721">
        <v>2</v>
      </c>
      <c r="C849" s="722" t="s">
        <v>1469</v>
      </c>
      <c r="D849" s="723" t="s">
        <v>16</v>
      </c>
      <c r="E849" s="721" t="s">
        <v>221</v>
      </c>
      <c r="F849" s="721" t="s">
        <v>1500</v>
      </c>
      <c r="G849" s="774">
        <v>23357</v>
      </c>
      <c r="H849" s="724">
        <f t="shared" ca="1" si="13"/>
        <v>56</v>
      </c>
      <c r="I849" s="725" t="s">
        <v>1403</v>
      </c>
      <c r="J849" s="721" t="s">
        <v>256</v>
      </c>
      <c r="K849" s="721" t="s">
        <v>246</v>
      </c>
      <c r="L849" s="726"/>
      <c r="M849" s="726" t="s">
        <v>6426</v>
      </c>
      <c r="N849" s="722" t="s">
        <v>2967</v>
      </c>
      <c r="O849" s="721" t="s">
        <v>245</v>
      </c>
      <c r="P849" s="722" t="s">
        <v>3031</v>
      </c>
      <c r="Q849" s="722" t="s">
        <v>3030</v>
      </c>
      <c r="R849" s="817" t="s">
        <v>6964</v>
      </c>
    </row>
    <row r="850" spans="1:18">
      <c r="A850" s="721">
        <v>7</v>
      </c>
      <c r="B850" s="721">
        <v>1</v>
      </c>
      <c r="C850" s="732" t="s">
        <v>3035</v>
      </c>
      <c r="D850" s="723" t="s">
        <v>23</v>
      </c>
      <c r="E850" s="721" t="s">
        <v>221</v>
      </c>
      <c r="F850" s="721" t="s">
        <v>3036</v>
      </c>
      <c r="G850" s="774">
        <v>29961</v>
      </c>
      <c r="H850" s="724">
        <f t="shared" ca="1" si="13"/>
        <v>38</v>
      </c>
      <c r="I850" s="725" t="s">
        <v>1403</v>
      </c>
      <c r="J850" s="721" t="s">
        <v>256</v>
      </c>
      <c r="K850" s="721" t="s">
        <v>283</v>
      </c>
      <c r="L850" s="726"/>
      <c r="M850" s="726" t="s">
        <v>6426</v>
      </c>
      <c r="N850" s="722" t="s">
        <v>2967</v>
      </c>
      <c r="O850" s="721" t="s">
        <v>222</v>
      </c>
      <c r="P850" s="722" t="s">
        <v>3034</v>
      </c>
      <c r="Q850" s="722" t="s">
        <v>3039</v>
      </c>
      <c r="R850" s="817" t="s">
        <v>6964</v>
      </c>
    </row>
    <row r="851" spans="1:18">
      <c r="A851" s="721"/>
      <c r="B851" s="721">
        <v>2</v>
      </c>
      <c r="C851" s="732" t="s">
        <v>3041</v>
      </c>
      <c r="D851" s="723" t="s">
        <v>16</v>
      </c>
      <c r="E851" s="721" t="s">
        <v>221</v>
      </c>
      <c r="F851" s="721" t="s">
        <v>3042</v>
      </c>
      <c r="G851" s="774">
        <v>31114</v>
      </c>
      <c r="H851" s="724">
        <f t="shared" ca="1" si="13"/>
        <v>35</v>
      </c>
      <c r="I851" s="725" t="s">
        <v>1403</v>
      </c>
      <c r="J851" s="721" t="s">
        <v>256</v>
      </c>
      <c r="K851" s="733" t="s">
        <v>246</v>
      </c>
      <c r="L851" s="726"/>
      <c r="M851" s="726" t="s">
        <v>6426</v>
      </c>
      <c r="N851" s="722" t="s">
        <v>2967</v>
      </c>
      <c r="O851" s="721" t="s">
        <v>245</v>
      </c>
      <c r="P851" s="734" t="s">
        <v>3040</v>
      </c>
      <c r="Q851" s="722" t="s">
        <v>3039</v>
      </c>
      <c r="R851" s="817" t="s">
        <v>6964</v>
      </c>
    </row>
    <row r="852" spans="1:18">
      <c r="A852" s="721">
        <v>8</v>
      </c>
      <c r="B852" s="721">
        <v>1</v>
      </c>
      <c r="C852" s="722" t="s">
        <v>3045</v>
      </c>
      <c r="D852" s="723" t="s">
        <v>23</v>
      </c>
      <c r="E852" s="721" t="s">
        <v>254</v>
      </c>
      <c r="F852" s="721" t="s">
        <v>3046</v>
      </c>
      <c r="G852" s="774">
        <v>32703</v>
      </c>
      <c r="H852" s="724">
        <f t="shared" ca="1" si="13"/>
        <v>30</v>
      </c>
      <c r="I852" s="725" t="s">
        <v>1403</v>
      </c>
      <c r="J852" s="721" t="s">
        <v>256</v>
      </c>
      <c r="K852" s="721" t="s">
        <v>283</v>
      </c>
      <c r="L852" s="726"/>
      <c r="M852" s="726" t="s">
        <v>6426</v>
      </c>
      <c r="N852" s="722" t="s">
        <v>2967</v>
      </c>
      <c r="O852" s="721" t="s">
        <v>222</v>
      </c>
      <c r="P852" s="722" t="s">
        <v>3044</v>
      </c>
      <c r="Q852" s="722"/>
      <c r="R852" s="817" t="s">
        <v>6964</v>
      </c>
    </row>
    <row r="853" spans="1:18">
      <c r="A853" s="721"/>
      <c r="B853" s="721">
        <v>2</v>
      </c>
      <c r="C853" s="722" t="s">
        <v>3048</v>
      </c>
      <c r="D853" s="723" t="s">
        <v>23</v>
      </c>
      <c r="E853" s="721" t="s">
        <v>254</v>
      </c>
      <c r="F853" s="721" t="s">
        <v>1605</v>
      </c>
      <c r="G853" s="774">
        <v>34495</v>
      </c>
      <c r="H853" s="724">
        <f t="shared" ca="1" si="13"/>
        <v>25</v>
      </c>
      <c r="I853" s="725" t="s">
        <v>1403</v>
      </c>
      <c r="J853" s="721" t="s">
        <v>256</v>
      </c>
      <c r="K853" s="721" t="s">
        <v>283</v>
      </c>
      <c r="L853" s="726"/>
      <c r="M853" s="726" t="s">
        <v>6426</v>
      </c>
      <c r="N853" s="722" t="s">
        <v>2967</v>
      </c>
      <c r="O853" s="721" t="s">
        <v>2761</v>
      </c>
      <c r="P853" s="722" t="s">
        <v>3047</v>
      </c>
      <c r="Q853" s="722"/>
      <c r="R853" s="817" t="s">
        <v>6964</v>
      </c>
    </row>
    <row r="854" spans="1:18">
      <c r="A854" s="721"/>
      <c r="B854" s="721">
        <v>3</v>
      </c>
      <c r="C854" s="722" t="s">
        <v>3050</v>
      </c>
      <c r="D854" s="723" t="s">
        <v>16</v>
      </c>
      <c r="E854" s="721" t="s">
        <v>254</v>
      </c>
      <c r="F854" s="721" t="s">
        <v>1605</v>
      </c>
      <c r="G854" s="774">
        <v>34065</v>
      </c>
      <c r="H854" s="724">
        <f t="shared" ca="1" si="13"/>
        <v>27</v>
      </c>
      <c r="I854" s="725" t="s">
        <v>1403</v>
      </c>
      <c r="J854" s="721" t="s">
        <v>223</v>
      </c>
      <c r="K854" s="721" t="s">
        <v>266</v>
      </c>
      <c r="L854" s="726"/>
      <c r="M854" s="726" t="s">
        <v>6426</v>
      </c>
      <c r="N854" s="722" t="s">
        <v>2967</v>
      </c>
      <c r="O854" s="721" t="s">
        <v>2761</v>
      </c>
      <c r="P854" s="722" t="s">
        <v>3049</v>
      </c>
      <c r="Q854" s="722"/>
      <c r="R854" s="817" t="s">
        <v>6964</v>
      </c>
    </row>
    <row r="855" spans="1:18">
      <c r="A855" s="721">
        <v>9</v>
      </c>
      <c r="B855" s="721">
        <v>1</v>
      </c>
      <c r="C855" s="722" t="s">
        <v>3052</v>
      </c>
      <c r="D855" s="723" t="s">
        <v>23</v>
      </c>
      <c r="E855" s="721" t="s">
        <v>221</v>
      </c>
      <c r="F855" s="721" t="s">
        <v>733</v>
      </c>
      <c r="G855" s="774">
        <v>21155</v>
      </c>
      <c r="H855" s="724">
        <f t="shared" ca="1" si="13"/>
        <v>62</v>
      </c>
      <c r="I855" s="725" t="s">
        <v>1403</v>
      </c>
      <c r="J855" s="721" t="s">
        <v>256</v>
      </c>
      <c r="K855" s="721" t="s">
        <v>283</v>
      </c>
      <c r="L855" s="726"/>
      <c r="M855" s="726" t="s">
        <v>6426</v>
      </c>
      <c r="N855" s="722" t="s">
        <v>2967</v>
      </c>
      <c r="O855" s="721" t="s">
        <v>222</v>
      </c>
      <c r="P855" s="722" t="s">
        <v>3051</v>
      </c>
      <c r="Q855" s="722" t="s">
        <v>3055</v>
      </c>
      <c r="R855" s="817" t="s">
        <v>6964</v>
      </c>
    </row>
    <row r="856" spans="1:18">
      <c r="A856" s="721"/>
      <c r="B856" s="721">
        <v>2</v>
      </c>
      <c r="C856" s="722" t="s">
        <v>2531</v>
      </c>
      <c r="D856" s="723" t="s">
        <v>16</v>
      </c>
      <c r="E856" s="721" t="s">
        <v>221</v>
      </c>
      <c r="F856" s="721" t="s">
        <v>733</v>
      </c>
      <c r="G856" s="774">
        <v>23595</v>
      </c>
      <c r="H856" s="724">
        <f t="shared" ca="1" si="13"/>
        <v>55</v>
      </c>
      <c r="I856" s="725" t="s">
        <v>1403</v>
      </c>
      <c r="J856" s="721" t="s">
        <v>256</v>
      </c>
      <c r="K856" s="721" t="s">
        <v>246</v>
      </c>
      <c r="L856" s="726"/>
      <c r="M856" s="726" t="s">
        <v>6426</v>
      </c>
      <c r="N856" s="722" t="s">
        <v>2967</v>
      </c>
      <c r="O856" s="721" t="s">
        <v>245</v>
      </c>
      <c r="P856" s="722" t="s">
        <v>3056</v>
      </c>
      <c r="Q856" s="722" t="s">
        <v>3055</v>
      </c>
      <c r="R856" s="817" t="s">
        <v>6964</v>
      </c>
    </row>
    <row r="857" spans="1:18">
      <c r="A857" s="721"/>
      <c r="B857" s="721">
        <v>8</v>
      </c>
      <c r="C857" s="722" t="s">
        <v>3053</v>
      </c>
      <c r="D857" s="723" t="s">
        <v>16</v>
      </c>
      <c r="E857" s="721" t="s">
        <v>2634</v>
      </c>
      <c r="F857" s="721" t="s">
        <v>733</v>
      </c>
      <c r="G857" s="774">
        <v>15322</v>
      </c>
      <c r="H857" s="724">
        <f t="shared" ca="1" si="13"/>
        <v>78</v>
      </c>
      <c r="I857" s="725" t="s">
        <v>1403</v>
      </c>
      <c r="J857" s="721" t="s">
        <v>256</v>
      </c>
      <c r="K857" s="721" t="s">
        <v>270</v>
      </c>
      <c r="L857" s="726"/>
      <c r="M857" s="726" t="s">
        <v>6426</v>
      </c>
      <c r="N857" s="722" t="s">
        <v>2967</v>
      </c>
      <c r="O857" s="721" t="s">
        <v>327</v>
      </c>
      <c r="P857" s="727" t="s">
        <v>3059</v>
      </c>
      <c r="Q857" s="722" t="s">
        <v>3055</v>
      </c>
      <c r="R857" s="817" t="s">
        <v>6964</v>
      </c>
    </row>
    <row r="858" spans="1:18">
      <c r="A858" s="721">
        <v>10</v>
      </c>
      <c r="B858" s="721">
        <v>1</v>
      </c>
      <c r="C858" s="722" t="s">
        <v>3062</v>
      </c>
      <c r="D858" s="723" t="s">
        <v>23</v>
      </c>
      <c r="E858" s="721" t="s">
        <v>221</v>
      </c>
      <c r="F858" s="721" t="s">
        <v>288</v>
      </c>
      <c r="G858" s="774">
        <v>27571</v>
      </c>
      <c r="H858" s="724">
        <f t="shared" ca="1" si="13"/>
        <v>44</v>
      </c>
      <c r="I858" s="725" t="s">
        <v>1403</v>
      </c>
      <c r="J858" s="721" t="s">
        <v>256</v>
      </c>
      <c r="K858" s="721" t="s">
        <v>2169</v>
      </c>
      <c r="L858" s="726"/>
      <c r="M858" s="726" t="s">
        <v>6426</v>
      </c>
      <c r="N858" s="722" t="s">
        <v>2967</v>
      </c>
      <c r="O858" s="721" t="s">
        <v>222</v>
      </c>
      <c r="P858" s="722" t="s">
        <v>3061</v>
      </c>
      <c r="Q858" s="722" t="s">
        <v>3065</v>
      </c>
      <c r="R858" s="817" t="s">
        <v>6964</v>
      </c>
    </row>
    <row r="859" spans="1:18">
      <c r="A859" s="721"/>
      <c r="B859" s="721">
        <v>2</v>
      </c>
      <c r="C859" s="722" t="s">
        <v>1742</v>
      </c>
      <c r="D859" s="723" t="s">
        <v>16</v>
      </c>
      <c r="E859" s="721" t="s">
        <v>221</v>
      </c>
      <c r="F859" s="721" t="s">
        <v>691</v>
      </c>
      <c r="G859" s="774">
        <v>29460</v>
      </c>
      <c r="H859" s="724">
        <f t="shared" ca="1" si="13"/>
        <v>39</v>
      </c>
      <c r="I859" s="725" t="s">
        <v>1403</v>
      </c>
      <c r="J859" s="721" t="s">
        <v>256</v>
      </c>
      <c r="K859" s="721" t="s">
        <v>246</v>
      </c>
      <c r="L859" s="726"/>
      <c r="M859" s="726" t="s">
        <v>6426</v>
      </c>
      <c r="N859" s="722" t="s">
        <v>2967</v>
      </c>
      <c r="O859" s="721" t="s">
        <v>245</v>
      </c>
      <c r="P859" s="722" t="s">
        <v>3066</v>
      </c>
      <c r="Q859" s="722" t="s">
        <v>3065</v>
      </c>
      <c r="R859" s="817" t="s">
        <v>6964</v>
      </c>
    </row>
    <row r="860" spans="1:18">
      <c r="A860" s="721"/>
      <c r="B860" s="721">
        <v>3</v>
      </c>
      <c r="C860" s="722" t="s">
        <v>3070</v>
      </c>
      <c r="D860" s="723" t="s">
        <v>23</v>
      </c>
      <c r="E860" s="721" t="s">
        <v>254</v>
      </c>
      <c r="F860" s="721" t="s">
        <v>288</v>
      </c>
      <c r="G860" s="774">
        <v>36675</v>
      </c>
      <c r="H860" s="724">
        <f t="shared" ca="1" si="13"/>
        <v>19</v>
      </c>
      <c r="I860" s="725" t="s">
        <v>1403</v>
      </c>
      <c r="J860" s="721" t="s">
        <v>348</v>
      </c>
      <c r="K860" s="721" t="s">
        <v>266</v>
      </c>
      <c r="L860" s="726"/>
      <c r="M860" s="726" t="s">
        <v>6426</v>
      </c>
      <c r="N860" s="722" t="s">
        <v>2967</v>
      </c>
      <c r="O860" s="721" t="s">
        <v>255</v>
      </c>
      <c r="P860" s="722" t="s">
        <v>3069</v>
      </c>
      <c r="Q860" s="722" t="s">
        <v>3065</v>
      </c>
      <c r="R860" s="817" t="s">
        <v>6964</v>
      </c>
    </row>
    <row r="861" spans="1:18">
      <c r="A861" s="721">
        <v>11</v>
      </c>
      <c r="B861" s="721">
        <v>1</v>
      </c>
      <c r="C861" s="722" t="s">
        <v>3072</v>
      </c>
      <c r="D861" s="723" t="s">
        <v>23</v>
      </c>
      <c r="E861" s="721" t="s">
        <v>221</v>
      </c>
      <c r="F861" s="721" t="s">
        <v>288</v>
      </c>
      <c r="G861" s="774">
        <v>26348</v>
      </c>
      <c r="H861" s="724">
        <f t="shared" ca="1" si="13"/>
        <v>48</v>
      </c>
      <c r="I861" s="725" t="s">
        <v>1403</v>
      </c>
      <c r="J861" s="721" t="s">
        <v>223</v>
      </c>
      <c r="K861" s="721" t="s">
        <v>283</v>
      </c>
      <c r="L861" s="726"/>
      <c r="M861" s="726" t="s">
        <v>6426</v>
      </c>
      <c r="N861" s="722" t="s">
        <v>2967</v>
      </c>
      <c r="O861" s="721" t="s">
        <v>222</v>
      </c>
      <c r="P861" s="722" t="s">
        <v>3071</v>
      </c>
      <c r="Q861" s="722" t="s">
        <v>3073</v>
      </c>
      <c r="R861" s="817" t="s">
        <v>6964</v>
      </c>
    </row>
    <row r="862" spans="1:18">
      <c r="A862" s="721"/>
      <c r="B862" s="721">
        <v>2</v>
      </c>
      <c r="C862" s="722" t="s">
        <v>3075</v>
      </c>
      <c r="D862" s="723" t="s">
        <v>16</v>
      </c>
      <c r="E862" s="721" t="s">
        <v>221</v>
      </c>
      <c r="F862" s="721" t="s">
        <v>288</v>
      </c>
      <c r="G862" s="774">
        <v>27431</v>
      </c>
      <c r="H862" s="724">
        <f t="shared" ca="1" si="13"/>
        <v>45</v>
      </c>
      <c r="I862" s="725" t="s">
        <v>1403</v>
      </c>
      <c r="J862" s="721" t="s">
        <v>289</v>
      </c>
      <c r="K862" s="721" t="s">
        <v>246</v>
      </c>
      <c r="L862" s="726"/>
      <c r="M862" s="726" t="s">
        <v>6426</v>
      </c>
      <c r="N862" s="722" t="s">
        <v>2967</v>
      </c>
      <c r="O862" s="721" t="s">
        <v>245</v>
      </c>
      <c r="P862" s="722" t="s">
        <v>3074</v>
      </c>
      <c r="Q862" s="722" t="s">
        <v>3073</v>
      </c>
      <c r="R862" s="817" t="s">
        <v>6964</v>
      </c>
    </row>
    <row r="863" spans="1:18">
      <c r="A863" s="721"/>
      <c r="B863" s="721">
        <v>3</v>
      </c>
      <c r="C863" s="722" t="s">
        <v>3079</v>
      </c>
      <c r="D863" s="723" t="s">
        <v>23</v>
      </c>
      <c r="E863" s="721" t="s">
        <v>254</v>
      </c>
      <c r="F863" s="721" t="s">
        <v>288</v>
      </c>
      <c r="G863" s="774">
        <v>34715</v>
      </c>
      <c r="H863" s="724">
        <f t="shared" ca="1" si="13"/>
        <v>25</v>
      </c>
      <c r="I863" s="725" t="s">
        <v>1403</v>
      </c>
      <c r="J863" s="721" t="s">
        <v>344</v>
      </c>
      <c r="K863" s="721" t="s">
        <v>266</v>
      </c>
      <c r="L863" s="726"/>
      <c r="M863" s="726" t="s">
        <v>6426</v>
      </c>
      <c r="N863" s="722" t="s">
        <v>2967</v>
      </c>
      <c r="O863" s="721" t="s">
        <v>255</v>
      </c>
      <c r="P863" s="722" t="s">
        <v>3078</v>
      </c>
      <c r="Q863" s="722" t="s">
        <v>3073</v>
      </c>
      <c r="R863" s="817" t="s">
        <v>6964</v>
      </c>
    </row>
    <row r="864" spans="1:18">
      <c r="A864" s="721"/>
      <c r="B864" s="721">
        <v>4</v>
      </c>
      <c r="C864" s="722" t="s">
        <v>3081</v>
      </c>
      <c r="D864" s="723" t="s">
        <v>16</v>
      </c>
      <c r="E864" s="721" t="s">
        <v>254</v>
      </c>
      <c r="F864" s="721" t="s">
        <v>22</v>
      </c>
      <c r="G864" s="774">
        <v>37788</v>
      </c>
      <c r="H864" s="724">
        <f t="shared" ca="1" si="13"/>
        <v>16</v>
      </c>
      <c r="I864" s="725" t="s">
        <v>1403</v>
      </c>
      <c r="J864" s="721" t="s">
        <v>369</v>
      </c>
      <c r="K864" s="721" t="s">
        <v>266</v>
      </c>
      <c r="L864" s="726"/>
      <c r="M864" s="726" t="s">
        <v>6426</v>
      </c>
      <c r="N864" s="722" t="s">
        <v>2967</v>
      </c>
      <c r="O864" s="721" t="s">
        <v>255</v>
      </c>
      <c r="P864" s="722" t="s">
        <v>3080</v>
      </c>
      <c r="Q864" s="722" t="s">
        <v>3073</v>
      </c>
      <c r="R864" s="817" t="s">
        <v>6964</v>
      </c>
    </row>
    <row r="865" spans="1:18">
      <c r="A865" s="721">
        <v>12</v>
      </c>
      <c r="B865" s="721">
        <v>1</v>
      </c>
      <c r="C865" s="722" t="s">
        <v>356</v>
      </c>
      <c r="D865" s="723" t="s">
        <v>16</v>
      </c>
      <c r="E865" s="721" t="s">
        <v>2634</v>
      </c>
      <c r="F865" s="721" t="s">
        <v>733</v>
      </c>
      <c r="G865" s="774">
        <v>22457</v>
      </c>
      <c r="H865" s="724">
        <f t="shared" ca="1" si="13"/>
        <v>58</v>
      </c>
      <c r="I865" s="725" t="s">
        <v>1403</v>
      </c>
      <c r="J865" s="721" t="s">
        <v>256</v>
      </c>
      <c r="K865" s="721" t="s">
        <v>246</v>
      </c>
      <c r="L865" s="726"/>
      <c r="M865" s="726" t="s">
        <v>6426</v>
      </c>
      <c r="N865" s="722" t="s">
        <v>2967</v>
      </c>
      <c r="O865" s="721" t="s">
        <v>222</v>
      </c>
      <c r="P865" s="722" t="s">
        <v>3082</v>
      </c>
      <c r="Q865" s="722" t="s">
        <v>3085</v>
      </c>
      <c r="R865" s="817" t="s">
        <v>6964</v>
      </c>
    </row>
    <row r="866" spans="1:18">
      <c r="A866" s="721"/>
      <c r="B866" s="721">
        <v>3</v>
      </c>
      <c r="C866" s="722" t="s">
        <v>3088</v>
      </c>
      <c r="D866" s="723" t="s">
        <v>23</v>
      </c>
      <c r="E866" s="721" t="s">
        <v>254</v>
      </c>
      <c r="F866" s="721" t="s">
        <v>733</v>
      </c>
      <c r="G866" s="774">
        <v>34502</v>
      </c>
      <c r="H866" s="724">
        <f t="shared" ca="1" si="13"/>
        <v>25</v>
      </c>
      <c r="I866" s="725" t="s">
        <v>1403</v>
      </c>
      <c r="J866" s="721" t="s">
        <v>223</v>
      </c>
      <c r="K866" s="721" t="s">
        <v>266</v>
      </c>
      <c r="L866" s="726"/>
      <c r="M866" s="726" t="s">
        <v>6426</v>
      </c>
      <c r="N866" s="722" t="s">
        <v>2967</v>
      </c>
      <c r="O866" s="721" t="s">
        <v>255</v>
      </c>
      <c r="P866" s="722" t="s">
        <v>3087</v>
      </c>
      <c r="Q866" s="722" t="s">
        <v>3085</v>
      </c>
      <c r="R866" s="817" t="s">
        <v>6964</v>
      </c>
    </row>
    <row r="867" spans="1:18">
      <c r="A867" s="721">
        <v>13</v>
      </c>
      <c r="B867" s="721">
        <v>1</v>
      </c>
      <c r="C867" s="722" t="s">
        <v>3090</v>
      </c>
      <c r="D867" s="723" t="s">
        <v>23</v>
      </c>
      <c r="E867" s="721" t="s">
        <v>221</v>
      </c>
      <c r="F867" s="721" t="s">
        <v>733</v>
      </c>
      <c r="G867" s="774">
        <v>30079</v>
      </c>
      <c r="H867" s="724">
        <f t="shared" ca="1" si="13"/>
        <v>37</v>
      </c>
      <c r="I867" s="725" t="s">
        <v>1403</v>
      </c>
      <c r="J867" s="721" t="s">
        <v>289</v>
      </c>
      <c r="K867" s="721" t="s">
        <v>283</v>
      </c>
      <c r="L867" s="726"/>
      <c r="M867" s="726" t="s">
        <v>6426</v>
      </c>
      <c r="N867" s="722" t="s">
        <v>2967</v>
      </c>
      <c r="O867" s="721" t="s">
        <v>222</v>
      </c>
      <c r="P867" s="727" t="s">
        <v>3089</v>
      </c>
      <c r="Q867" s="727" t="s">
        <v>3091</v>
      </c>
      <c r="R867" s="817" t="s">
        <v>6964</v>
      </c>
    </row>
    <row r="868" spans="1:18">
      <c r="A868" s="721"/>
      <c r="B868" s="738">
        <v>2</v>
      </c>
      <c r="C868" s="722" t="s">
        <v>3093</v>
      </c>
      <c r="D868" s="723" t="s">
        <v>16</v>
      </c>
      <c r="E868" s="721" t="s">
        <v>221</v>
      </c>
      <c r="F868" s="721" t="s">
        <v>22</v>
      </c>
      <c r="G868" s="774">
        <v>35125</v>
      </c>
      <c r="H868" s="724">
        <f t="shared" ca="1" si="13"/>
        <v>24</v>
      </c>
      <c r="I868" s="725" t="s">
        <v>1403</v>
      </c>
      <c r="J868" s="721" t="s">
        <v>289</v>
      </c>
      <c r="K868" s="721" t="s">
        <v>246</v>
      </c>
      <c r="L868" s="726"/>
      <c r="M868" s="726" t="s">
        <v>6426</v>
      </c>
      <c r="N868" s="722" t="s">
        <v>2967</v>
      </c>
      <c r="O868" s="721" t="s">
        <v>245</v>
      </c>
      <c r="P868" s="727" t="s">
        <v>3092</v>
      </c>
      <c r="Q868" s="727" t="s">
        <v>3091</v>
      </c>
      <c r="R868" s="817" t="s">
        <v>6964</v>
      </c>
    </row>
    <row r="869" spans="1:18">
      <c r="A869" s="721"/>
      <c r="B869" s="721">
        <v>3</v>
      </c>
      <c r="C869" s="722" t="s">
        <v>3097</v>
      </c>
      <c r="D869" s="723" t="s">
        <v>16</v>
      </c>
      <c r="E869" s="721" t="s">
        <v>254</v>
      </c>
      <c r="F869" s="721" t="s">
        <v>230</v>
      </c>
      <c r="G869" s="777">
        <v>42398</v>
      </c>
      <c r="H869" s="724">
        <f t="shared" ca="1" si="13"/>
        <v>4</v>
      </c>
      <c r="I869" s="725" t="s">
        <v>1403</v>
      </c>
      <c r="J869" s="721" t="s">
        <v>265</v>
      </c>
      <c r="K869" s="721" t="s">
        <v>270</v>
      </c>
      <c r="L869" s="726"/>
      <c r="M869" s="726" t="s">
        <v>6426</v>
      </c>
      <c r="N869" s="722" t="s">
        <v>2967</v>
      </c>
      <c r="O869" s="721" t="s">
        <v>255</v>
      </c>
      <c r="P869" s="727" t="s">
        <v>3096</v>
      </c>
      <c r="Q869" s="727" t="s">
        <v>3091</v>
      </c>
      <c r="R869" s="817" t="s">
        <v>6964</v>
      </c>
    </row>
    <row r="870" spans="1:18">
      <c r="A870" s="721">
        <v>14</v>
      </c>
      <c r="B870" s="721">
        <v>1</v>
      </c>
      <c r="C870" s="722" t="s">
        <v>3099</v>
      </c>
      <c r="D870" s="723" t="s">
        <v>23</v>
      </c>
      <c r="E870" s="721" t="s">
        <v>221</v>
      </c>
      <c r="F870" s="721" t="s">
        <v>733</v>
      </c>
      <c r="G870" s="774">
        <v>25974</v>
      </c>
      <c r="H870" s="724">
        <f t="shared" ca="1" si="13"/>
        <v>49</v>
      </c>
      <c r="I870" s="725" t="s">
        <v>1403</v>
      </c>
      <c r="J870" s="721" t="s">
        <v>256</v>
      </c>
      <c r="K870" s="721" t="s">
        <v>283</v>
      </c>
      <c r="L870" s="726"/>
      <c r="M870" s="726" t="s">
        <v>6426</v>
      </c>
      <c r="N870" s="722" t="s">
        <v>2967</v>
      </c>
      <c r="O870" s="721" t="s">
        <v>222</v>
      </c>
      <c r="P870" s="722" t="s">
        <v>3098</v>
      </c>
      <c r="Q870" s="722" t="s">
        <v>3102</v>
      </c>
      <c r="R870" s="817" t="s">
        <v>6964</v>
      </c>
    </row>
    <row r="871" spans="1:18">
      <c r="A871" s="721"/>
      <c r="B871" s="721">
        <v>2</v>
      </c>
      <c r="C871" s="722" t="s">
        <v>3104</v>
      </c>
      <c r="D871" s="723" t="s">
        <v>16</v>
      </c>
      <c r="E871" s="721" t="s">
        <v>221</v>
      </c>
      <c r="F871" s="721" t="s">
        <v>733</v>
      </c>
      <c r="G871" s="774">
        <v>28937</v>
      </c>
      <c r="H871" s="724">
        <f t="shared" ca="1" si="13"/>
        <v>41</v>
      </c>
      <c r="I871" s="725" t="s">
        <v>1403</v>
      </c>
      <c r="J871" s="721" t="s">
        <v>256</v>
      </c>
      <c r="K871" s="721" t="s">
        <v>246</v>
      </c>
      <c r="L871" s="726"/>
      <c r="M871" s="726" t="s">
        <v>6426</v>
      </c>
      <c r="N871" s="722" t="s">
        <v>2967</v>
      </c>
      <c r="O871" s="721" t="s">
        <v>245</v>
      </c>
      <c r="P871" s="722" t="s">
        <v>3103</v>
      </c>
      <c r="Q871" s="722" t="s">
        <v>3102</v>
      </c>
      <c r="R871" s="817" t="s">
        <v>6964</v>
      </c>
    </row>
    <row r="872" spans="1:18">
      <c r="A872" s="721"/>
      <c r="B872" s="738">
        <v>3</v>
      </c>
      <c r="C872" s="722" t="s">
        <v>3107</v>
      </c>
      <c r="D872" s="723" t="s">
        <v>23</v>
      </c>
      <c r="E872" s="721" t="s">
        <v>254</v>
      </c>
      <c r="F872" s="721" t="s">
        <v>230</v>
      </c>
      <c r="G872" s="774">
        <v>37703</v>
      </c>
      <c r="H872" s="724">
        <f t="shared" ca="1" si="13"/>
        <v>17</v>
      </c>
      <c r="I872" s="725" t="s">
        <v>1403</v>
      </c>
      <c r="J872" s="721" t="s">
        <v>369</v>
      </c>
      <c r="K872" s="721" t="s">
        <v>266</v>
      </c>
      <c r="L872" s="726"/>
      <c r="M872" s="726" t="s">
        <v>6426</v>
      </c>
      <c r="N872" s="722" t="s">
        <v>2967</v>
      </c>
      <c r="O872" s="721" t="s">
        <v>255</v>
      </c>
      <c r="P872" s="722" t="s">
        <v>3106</v>
      </c>
      <c r="Q872" s="722" t="s">
        <v>3102</v>
      </c>
      <c r="R872" s="817" t="s">
        <v>6964</v>
      </c>
    </row>
    <row r="873" spans="1:18">
      <c r="A873" s="721">
        <v>15</v>
      </c>
      <c r="B873" s="721">
        <v>1</v>
      </c>
      <c r="C873" s="722" t="s">
        <v>3109</v>
      </c>
      <c r="D873" s="723" t="s">
        <v>23</v>
      </c>
      <c r="E873" s="721" t="s">
        <v>221</v>
      </c>
      <c r="F873" s="721" t="s">
        <v>22</v>
      </c>
      <c r="G873" s="774">
        <v>35264</v>
      </c>
      <c r="H873" s="724">
        <f t="shared" ca="1" si="13"/>
        <v>23</v>
      </c>
      <c r="I873" s="725" t="s">
        <v>1403</v>
      </c>
      <c r="J873" s="721" t="s">
        <v>289</v>
      </c>
      <c r="K873" s="721" t="s">
        <v>266</v>
      </c>
      <c r="L873" s="726"/>
      <c r="M873" s="726" t="s">
        <v>6426</v>
      </c>
      <c r="N873" s="722" t="s">
        <v>2967</v>
      </c>
      <c r="O873" s="721" t="s">
        <v>222</v>
      </c>
      <c r="P873" s="722" t="s">
        <v>3108</v>
      </c>
      <c r="Q873" s="734" t="s">
        <v>3110</v>
      </c>
      <c r="R873" s="817" t="s">
        <v>6964</v>
      </c>
    </row>
    <row r="874" spans="1:18">
      <c r="A874" s="721"/>
      <c r="B874" s="721">
        <v>2</v>
      </c>
      <c r="C874" s="722" t="s">
        <v>3112</v>
      </c>
      <c r="D874" s="723" t="s">
        <v>16</v>
      </c>
      <c r="E874" s="738" t="s">
        <v>221</v>
      </c>
      <c r="F874" s="738" t="s">
        <v>733</v>
      </c>
      <c r="G874" s="774">
        <v>35301</v>
      </c>
      <c r="H874" s="724">
        <f t="shared" ca="1" si="13"/>
        <v>23</v>
      </c>
      <c r="I874" s="725" t="s">
        <v>1403</v>
      </c>
      <c r="J874" s="738" t="s">
        <v>289</v>
      </c>
      <c r="K874" s="738" t="s">
        <v>246</v>
      </c>
      <c r="L874" s="726"/>
      <c r="M874" s="726" t="s">
        <v>6426</v>
      </c>
      <c r="N874" s="722" t="s">
        <v>2967</v>
      </c>
      <c r="O874" s="738" t="s">
        <v>245</v>
      </c>
      <c r="P874" s="727" t="s">
        <v>3111</v>
      </c>
      <c r="Q874" s="734" t="s">
        <v>3110</v>
      </c>
      <c r="R874" s="817" t="s">
        <v>6964</v>
      </c>
    </row>
    <row r="875" spans="1:18">
      <c r="A875" s="721"/>
      <c r="B875" s="721">
        <v>3</v>
      </c>
      <c r="C875" s="722" t="s">
        <v>24</v>
      </c>
      <c r="D875" s="723" t="s">
        <v>16</v>
      </c>
      <c r="E875" s="738" t="s">
        <v>254</v>
      </c>
      <c r="F875" s="738" t="s">
        <v>22</v>
      </c>
      <c r="G875" s="774">
        <v>42748</v>
      </c>
      <c r="H875" s="724">
        <f t="shared" ca="1" si="13"/>
        <v>3</v>
      </c>
      <c r="I875" s="747" t="s">
        <v>1403</v>
      </c>
      <c r="J875" s="738" t="s">
        <v>265</v>
      </c>
      <c r="K875" s="738" t="s">
        <v>270</v>
      </c>
      <c r="L875" s="726"/>
      <c r="M875" s="726" t="s">
        <v>6426</v>
      </c>
      <c r="N875" s="722" t="s">
        <v>2967</v>
      </c>
      <c r="O875" s="738" t="s">
        <v>255</v>
      </c>
      <c r="P875" s="727"/>
      <c r="Q875" s="734" t="s">
        <v>3110</v>
      </c>
      <c r="R875" s="817" t="s">
        <v>6964</v>
      </c>
    </row>
    <row r="876" spans="1:18">
      <c r="A876" s="721">
        <v>16</v>
      </c>
      <c r="B876" s="721">
        <v>1</v>
      </c>
      <c r="C876" s="722" t="s">
        <v>3116</v>
      </c>
      <c r="D876" s="723" t="s">
        <v>23</v>
      </c>
      <c r="E876" s="721" t="s">
        <v>221</v>
      </c>
      <c r="F876" s="721" t="s">
        <v>756</v>
      </c>
      <c r="G876" s="774">
        <v>25022</v>
      </c>
      <c r="H876" s="724">
        <f t="shared" ca="1" si="13"/>
        <v>51</v>
      </c>
      <c r="I876" s="725" t="s">
        <v>1403</v>
      </c>
      <c r="J876" s="721" t="s">
        <v>256</v>
      </c>
      <c r="K876" s="721" t="s">
        <v>224</v>
      </c>
      <c r="L876" s="726"/>
      <c r="M876" s="726" t="s">
        <v>6426</v>
      </c>
      <c r="N876" s="722" t="s">
        <v>2967</v>
      </c>
      <c r="O876" s="721" t="s">
        <v>222</v>
      </c>
      <c r="P876" s="727" t="s">
        <v>3115</v>
      </c>
      <c r="Q876" s="722" t="s">
        <v>3119</v>
      </c>
      <c r="R876" s="817" t="s">
        <v>6964</v>
      </c>
    </row>
    <row r="877" spans="1:18">
      <c r="A877" s="721"/>
      <c r="B877" s="721">
        <v>2</v>
      </c>
      <c r="C877" s="722" t="s">
        <v>3121</v>
      </c>
      <c r="D877" s="723" t="s">
        <v>16</v>
      </c>
      <c r="E877" s="721" t="s">
        <v>221</v>
      </c>
      <c r="F877" s="721" t="s">
        <v>536</v>
      </c>
      <c r="G877" s="774">
        <v>27581</v>
      </c>
      <c r="H877" s="724">
        <f t="shared" ca="1" si="13"/>
        <v>44</v>
      </c>
      <c r="I877" s="725" t="s">
        <v>1403</v>
      </c>
      <c r="J877" s="721" t="s">
        <v>256</v>
      </c>
      <c r="K877" s="721" t="s">
        <v>246</v>
      </c>
      <c r="L877" s="726"/>
      <c r="M877" s="726" t="s">
        <v>6426</v>
      </c>
      <c r="N877" s="722" t="s">
        <v>2967</v>
      </c>
      <c r="O877" s="721" t="s">
        <v>245</v>
      </c>
      <c r="P877" s="727" t="s">
        <v>3120</v>
      </c>
      <c r="Q877" s="722" t="s">
        <v>3119</v>
      </c>
      <c r="R877" s="817" t="s">
        <v>6964</v>
      </c>
    </row>
    <row r="878" spans="1:18">
      <c r="A878" s="721"/>
      <c r="B878" s="721">
        <v>3</v>
      </c>
      <c r="C878" s="722" t="s">
        <v>3124</v>
      </c>
      <c r="D878" s="723" t="s">
        <v>16</v>
      </c>
      <c r="E878" s="721" t="s">
        <v>254</v>
      </c>
      <c r="F878" s="721" t="s">
        <v>536</v>
      </c>
      <c r="G878" s="774">
        <v>34300</v>
      </c>
      <c r="H878" s="724">
        <f t="shared" ca="1" si="13"/>
        <v>26</v>
      </c>
      <c r="I878" s="725" t="s">
        <v>1403</v>
      </c>
      <c r="J878" s="721" t="s">
        <v>344</v>
      </c>
      <c r="K878" s="721" t="s">
        <v>266</v>
      </c>
      <c r="L878" s="726"/>
      <c r="M878" s="726" t="s">
        <v>6426</v>
      </c>
      <c r="N878" s="722" t="s">
        <v>2967</v>
      </c>
      <c r="O878" s="721" t="s">
        <v>255</v>
      </c>
      <c r="P878" s="727" t="s">
        <v>3123</v>
      </c>
      <c r="Q878" s="722" t="s">
        <v>3119</v>
      </c>
      <c r="R878" s="817" t="s">
        <v>6964</v>
      </c>
    </row>
    <row r="879" spans="1:18">
      <c r="A879" s="721"/>
      <c r="B879" s="721">
        <v>4</v>
      </c>
      <c r="C879" s="722" t="s">
        <v>3126</v>
      </c>
      <c r="D879" s="723" t="s">
        <v>23</v>
      </c>
      <c r="E879" s="721" t="s">
        <v>254</v>
      </c>
      <c r="F879" s="721" t="s">
        <v>22</v>
      </c>
      <c r="G879" s="774">
        <v>36746</v>
      </c>
      <c r="H879" s="724">
        <f t="shared" ca="1" si="13"/>
        <v>19</v>
      </c>
      <c r="I879" s="725" t="s">
        <v>1403</v>
      </c>
      <c r="J879" s="721" t="s">
        <v>348</v>
      </c>
      <c r="K879" s="721" t="s">
        <v>266</v>
      </c>
      <c r="L879" s="726"/>
      <c r="M879" s="726" t="s">
        <v>6426</v>
      </c>
      <c r="N879" s="722" t="s">
        <v>2967</v>
      </c>
      <c r="O879" s="721" t="s">
        <v>255</v>
      </c>
      <c r="P879" s="727" t="s">
        <v>3125</v>
      </c>
      <c r="Q879" s="722" t="s">
        <v>3119</v>
      </c>
      <c r="R879" s="817" t="s">
        <v>6964</v>
      </c>
    </row>
    <row r="880" spans="1:18">
      <c r="A880" s="721"/>
      <c r="B880" s="721">
        <v>5</v>
      </c>
      <c r="C880" s="722" t="s">
        <v>3128</v>
      </c>
      <c r="D880" s="723" t="s">
        <v>23</v>
      </c>
      <c r="E880" s="721" t="s">
        <v>254</v>
      </c>
      <c r="F880" s="721" t="s">
        <v>22</v>
      </c>
      <c r="G880" s="774">
        <v>40068</v>
      </c>
      <c r="H880" s="724">
        <f t="shared" ca="1" si="13"/>
        <v>10</v>
      </c>
      <c r="I880" s="725" t="s">
        <v>1403</v>
      </c>
      <c r="J880" s="721" t="s">
        <v>369</v>
      </c>
      <c r="K880" s="721" t="s">
        <v>266</v>
      </c>
      <c r="L880" s="726"/>
      <c r="M880" s="726" t="s">
        <v>6426</v>
      </c>
      <c r="N880" s="722" t="s">
        <v>2967</v>
      </c>
      <c r="O880" s="721" t="s">
        <v>255</v>
      </c>
      <c r="P880" s="727" t="s">
        <v>3127</v>
      </c>
      <c r="Q880" s="722" t="s">
        <v>3119</v>
      </c>
      <c r="R880" s="817" t="s">
        <v>6964</v>
      </c>
    </row>
    <row r="881" spans="1:18">
      <c r="A881" s="721">
        <v>17</v>
      </c>
      <c r="B881" s="721">
        <v>1</v>
      </c>
      <c r="C881" s="722" t="s">
        <v>3130</v>
      </c>
      <c r="D881" s="723" t="s">
        <v>23</v>
      </c>
      <c r="E881" s="721" t="s">
        <v>221</v>
      </c>
      <c r="F881" s="721" t="s">
        <v>1500</v>
      </c>
      <c r="G881" s="774">
        <v>27403</v>
      </c>
      <c r="H881" s="724">
        <f t="shared" ca="1" si="13"/>
        <v>45</v>
      </c>
      <c r="I881" s="725" t="s">
        <v>1403</v>
      </c>
      <c r="J881" s="721" t="s">
        <v>223</v>
      </c>
      <c r="K881" s="721" t="s">
        <v>283</v>
      </c>
      <c r="L881" s="726"/>
      <c r="M881" s="726" t="s">
        <v>6426</v>
      </c>
      <c r="N881" s="722" t="s">
        <v>2967</v>
      </c>
      <c r="O881" s="721" t="s">
        <v>222</v>
      </c>
      <c r="P881" s="722" t="s">
        <v>3129</v>
      </c>
      <c r="Q881" s="722" t="s">
        <v>3132</v>
      </c>
      <c r="R881" s="817" t="s">
        <v>6964</v>
      </c>
    </row>
    <row r="882" spans="1:18">
      <c r="A882" s="721"/>
      <c r="B882" s="721">
        <v>2</v>
      </c>
      <c r="C882" s="722" t="s">
        <v>3135</v>
      </c>
      <c r="D882" s="723" t="s">
        <v>16</v>
      </c>
      <c r="E882" s="721" t="s">
        <v>221</v>
      </c>
      <c r="F882" s="721" t="s">
        <v>1500</v>
      </c>
      <c r="G882" s="774">
        <v>29711</v>
      </c>
      <c r="H882" s="724">
        <f t="shared" ca="1" si="13"/>
        <v>38</v>
      </c>
      <c r="I882" s="725" t="s">
        <v>1403</v>
      </c>
      <c r="J882" s="721" t="s">
        <v>289</v>
      </c>
      <c r="K882" s="721" t="s">
        <v>246</v>
      </c>
      <c r="L882" s="726"/>
      <c r="M882" s="726" t="s">
        <v>6426</v>
      </c>
      <c r="N882" s="722" t="s">
        <v>2967</v>
      </c>
      <c r="O882" s="721" t="s">
        <v>245</v>
      </c>
      <c r="P882" s="722" t="s">
        <v>3134</v>
      </c>
      <c r="Q882" s="722" t="s">
        <v>3132</v>
      </c>
      <c r="R882" s="817" t="s">
        <v>6964</v>
      </c>
    </row>
    <row r="883" spans="1:18">
      <c r="A883" s="721"/>
      <c r="B883" s="721">
        <v>3</v>
      </c>
      <c r="C883" s="722" t="s">
        <v>3137</v>
      </c>
      <c r="D883" s="723" t="s">
        <v>23</v>
      </c>
      <c r="E883" s="721" t="s">
        <v>254</v>
      </c>
      <c r="F883" s="721" t="s">
        <v>1500</v>
      </c>
      <c r="G883" s="774">
        <v>35980</v>
      </c>
      <c r="H883" s="724">
        <f t="shared" ca="1" si="13"/>
        <v>21</v>
      </c>
      <c r="I883" s="725" t="s">
        <v>1403</v>
      </c>
      <c r="J883" s="721" t="s">
        <v>223</v>
      </c>
      <c r="K883" s="721" t="s">
        <v>266</v>
      </c>
      <c r="L883" s="726"/>
      <c r="M883" s="726" t="s">
        <v>6426</v>
      </c>
      <c r="N883" s="722" t="s">
        <v>2967</v>
      </c>
      <c r="O883" s="721" t="s">
        <v>255</v>
      </c>
      <c r="P883" s="722" t="s">
        <v>3136</v>
      </c>
      <c r="Q883" s="722" t="s">
        <v>3132</v>
      </c>
      <c r="R883" s="817" t="s">
        <v>6964</v>
      </c>
    </row>
    <row r="884" spans="1:18">
      <c r="A884" s="721"/>
      <c r="B884" s="721">
        <v>4</v>
      </c>
      <c r="C884" s="722" t="s">
        <v>3139</v>
      </c>
      <c r="D884" s="723" t="s">
        <v>16</v>
      </c>
      <c r="E884" s="721" t="s">
        <v>254</v>
      </c>
      <c r="F884" s="721" t="s">
        <v>22</v>
      </c>
      <c r="G884" s="774">
        <v>38045</v>
      </c>
      <c r="H884" s="724">
        <f t="shared" ca="1" si="13"/>
        <v>16</v>
      </c>
      <c r="I884" s="725" t="s">
        <v>1403</v>
      </c>
      <c r="J884" s="721" t="s">
        <v>348</v>
      </c>
      <c r="K884" s="721" t="s">
        <v>266</v>
      </c>
      <c r="L884" s="726"/>
      <c r="M884" s="726" t="s">
        <v>6426</v>
      </c>
      <c r="N884" s="722" t="s">
        <v>2967</v>
      </c>
      <c r="O884" s="721" t="s">
        <v>255</v>
      </c>
      <c r="P884" s="722" t="s">
        <v>3138</v>
      </c>
      <c r="Q884" s="722" t="s">
        <v>3132</v>
      </c>
      <c r="R884" s="817" t="s">
        <v>6964</v>
      </c>
    </row>
    <row r="885" spans="1:18">
      <c r="A885" s="721"/>
      <c r="B885" s="738">
        <v>5</v>
      </c>
      <c r="C885" s="722" t="s">
        <v>21</v>
      </c>
      <c r="D885" s="723" t="s">
        <v>16</v>
      </c>
      <c r="E885" s="721" t="s">
        <v>254</v>
      </c>
      <c r="F885" s="721" t="s">
        <v>22</v>
      </c>
      <c r="G885" s="774">
        <v>42744</v>
      </c>
      <c r="H885" s="724">
        <f t="shared" ca="1" si="13"/>
        <v>3</v>
      </c>
      <c r="I885" s="725" t="s">
        <v>1403</v>
      </c>
      <c r="J885" s="721" t="s">
        <v>265</v>
      </c>
      <c r="K885" s="721" t="s">
        <v>270</v>
      </c>
      <c r="L885" s="726"/>
      <c r="M885" s="726" t="s">
        <v>6426</v>
      </c>
      <c r="N885" s="722" t="s">
        <v>2967</v>
      </c>
      <c r="O885" s="721" t="s">
        <v>255</v>
      </c>
      <c r="P885" s="722"/>
      <c r="Q885" s="722" t="s">
        <v>3132</v>
      </c>
      <c r="R885" s="817" t="s">
        <v>6964</v>
      </c>
    </row>
    <row r="886" spans="1:18">
      <c r="A886" s="721"/>
      <c r="B886" s="738">
        <v>6</v>
      </c>
      <c r="C886" s="722"/>
      <c r="D886" s="723" t="s">
        <v>16</v>
      </c>
      <c r="E886" s="721" t="s">
        <v>254</v>
      </c>
      <c r="F886" s="721" t="s">
        <v>22</v>
      </c>
      <c r="G886" s="774"/>
      <c r="H886" s="724">
        <f t="shared" ca="1" si="13"/>
        <v>120</v>
      </c>
      <c r="I886" s="725" t="s">
        <v>1403</v>
      </c>
      <c r="J886" s="721" t="s">
        <v>265</v>
      </c>
      <c r="K886" s="721" t="s">
        <v>270</v>
      </c>
      <c r="L886" s="726"/>
      <c r="M886" s="726" t="s">
        <v>6426</v>
      </c>
      <c r="N886" s="722" t="s">
        <v>2967</v>
      </c>
      <c r="O886" s="721" t="s">
        <v>255</v>
      </c>
      <c r="P886" s="722"/>
      <c r="Q886" s="722"/>
      <c r="R886" s="817" t="s">
        <v>6964</v>
      </c>
    </row>
    <row r="887" spans="1:18">
      <c r="A887" s="721">
        <v>18</v>
      </c>
      <c r="B887" s="721">
        <v>1</v>
      </c>
      <c r="C887" s="722" t="s">
        <v>3142</v>
      </c>
      <c r="D887" s="723" t="s">
        <v>23</v>
      </c>
      <c r="E887" s="721" t="s">
        <v>221</v>
      </c>
      <c r="F887" s="721" t="s">
        <v>3143</v>
      </c>
      <c r="G887" s="774">
        <v>24215</v>
      </c>
      <c r="H887" s="724">
        <f t="shared" ca="1" si="13"/>
        <v>53</v>
      </c>
      <c r="I887" s="725" t="s">
        <v>1403</v>
      </c>
      <c r="J887" s="721" t="s">
        <v>256</v>
      </c>
      <c r="K887" s="721" t="s">
        <v>283</v>
      </c>
      <c r="L887" s="726"/>
      <c r="M887" s="726" t="s">
        <v>6426</v>
      </c>
      <c r="N887" s="722" t="s">
        <v>2967</v>
      </c>
      <c r="O887" s="721" t="s">
        <v>222</v>
      </c>
      <c r="P887" s="722" t="s">
        <v>3141</v>
      </c>
      <c r="Q887" s="722" t="s">
        <v>3146</v>
      </c>
      <c r="R887" s="817" t="s">
        <v>6964</v>
      </c>
    </row>
    <row r="888" spans="1:18">
      <c r="A888" s="721"/>
      <c r="B888" s="721">
        <v>2</v>
      </c>
      <c r="C888" s="722" t="s">
        <v>1044</v>
      </c>
      <c r="D888" s="723" t="s">
        <v>16</v>
      </c>
      <c r="E888" s="721" t="s">
        <v>221</v>
      </c>
      <c r="F888" s="721" t="s">
        <v>3143</v>
      </c>
      <c r="G888" s="774">
        <v>26027</v>
      </c>
      <c r="H888" s="724">
        <f t="shared" ca="1" si="13"/>
        <v>49</v>
      </c>
      <c r="I888" s="725" t="s">
        <v>1403</v>
      </c>
      <c r="J888" s="721" t="s">
        <v>256</v>
      </c>
      <c r="K888" s="721" t="s">
        <v>246</v>
      </c>
      <c r="L888" s="726"/>
      <c r="M888" s="726" t="s">
        <v>6426</v>
      </c>
      <c r="N888" s="722" t="s">
        <v>2967</v>
      </c>
      <c r="O888" s="721" t="s">
        <v>245</v>
      </c>
      <c r="P888" s="722" t="s">
        <v>3147</v>
      </c>
      <c r="Q888" s="722" t="s">
        <v>3146</v>
      </c>
      <c r="R888" s="817" t="s">
        <v>6964</v>
      </c>
    </row>
    <row r="889" spans="1:18">
      <c r="A889" s="721"/>
      <c r="B889" s="721">
        <v>3</v>
      </c>
      <c r="C889" s="722" t="s">
        <v>3150</v>
      </c>
      <c r="D889" s="723" t="s">
        <v>23</v>
      </c>
      <c r="E889" s="721" t="s">
        <v>254</v>
      </c>
      <c r="F889" s="721" t="s">
        <v>3143</v>
      </c>
      <c r="G889" s="774">
        <v>35765</v>
      </c>
      <c r="H889" s="724">
        <f t="shared" ca="1" si="13"/>
        <v>22</v>
      </c>
      <c r="I889" s="725" t="s">
        <v>1403</v>
      </c>
      <c r="J889" s="721" t="s">
        <v>886</v>
      </c>
      <c r="K889" s="721" t="s">
        <v>266</v>
      </c>
      <c r="L889" s="726"/>
      <c r="M889" s="726" t="s">
        <v>6426</v>
      </c>
      <c r="N889" s="722" t="s">
        <v>2967</v>
      </c>
      <c r="O889" s="721" t="s">
        <v>255</v>
      </c>
      <c r="P889" s="722" t="s">
        <v>3149</v>
      </c>
      <c r="Q889" s="722" t="s">
        <v>3146</v>
      </c>
      <c r="R889" s="817" t="s">
        <v>6964</v>
      </c>
    </row>
    <row r="890" spans="1:18">
      <c r="A890" s="721">
        <v>19</v>
      </c>
      <c r="B890" s="721">
        <v>1</v>
      </c>
      <c r="C890" s="722" t="s">
        <v>3152</v>
      </c>
      <c r="D890" s="723" t="s">
        <v>23</v>
      </c>
      <c r="E890" s="721" t="s">
        <v>221</v>
      </c>
      <c r="F890" s="721" t="s">
        <v>288</v>
      </c>
      <c r="G890" s="774">
        <v>29030</v>
      </c>
      <c r="H890" s="724">
        <f t="shared" ca="1" si="13"/>
        <v>40</v>
      </c>
      <c r="I890" s="725" t="s">
        <v>1403</v>
      </c>
      <c r="J890" s="721" t="s">
        <v>223</v>
      </c>
      <c r="K890" s="721" t="s">
        <v>224</v>
      </c>
      <c r="L890" s="726"/>
      <c r="M890" s="726" t="s">
        <v>6426</v>
      </c>
      <c r="N890" s="722" t="s">
        <v>2967</v>
      </c>
      <c r="O890" s="721" t="s">
        <v>222</v>
      </c>
      <c r="P890" s="727" t="s">
        <v>3151</v>
      </c>
      <c r="Q890" s="722" t="s">
        <v>3154</v>
      </c>
      <c r="R890" s="817" t="s">
        <v>6964</v>
      </c>
    </row>
    <row r="891" spans="1:18">
      <c r="A891" s="721"/>
      <c r="B891" s="721">
        <v>2</v>
      </c>
      <c r="C891" s="722"/>
      <c r="D891" s="723" t="s">
        <v>16</v>
      </c>
      <c r="E891" s="721" t="s">
        <v>221</v>
      </c>
      <c r="F891" s="721"/>
      <c r="G891" s="774"/>
      <c r="H891" s="724">
        <f t="shared" ca="1" si="13"/>
        <v>120</v>
      </c>
      <c r="I891" s="725"/>
      <c r="J891" s="721" t="s">
        <v>223</v>
      </c>
      <c r="K891" s="721" t="s">
        <v>246</v>
      </c>
      <c r="L891" s="726"/>
      <c r="M891" s="726"/>
      <c r="N891" s="722" t="s">
        <v>2967</v>
      </c>
      <c r="O891" s="721" t="s">
        <v>245</v>
      </c>
      <c r="P891" s="727"/>
      <c r="Q891" s="722"/>
      <c r="R891" s="817" t="s">
        <v>6964</v>
      </c>
    </row>
    <row r="892" spans="1:18">
      <c r="A892" s="721"/>
      <c r="B892" s="721">
        <v>3</v>
      </c>
      <c r="C892" s="722" t="s">
        <v>316</v>
      </c>
      <c r="D892" s="723" t="s">
        <v>23</v>
      </c>
      <c r="E892" s="721" t="s">
        <v>254</v>
      </c>
      <c r="F892" s="721" t="s">
        <v>288</v>
      </c>
      <c r="G892" s="774">
        <v>31016</v>
      </c>
      <c r="H892" s="724">
        <f t="shared" ca="1" si="13"/>
        <v>35</v>
      </c>
      <c r="I892" s="725" t="s">
        <v>1403</v>
      </c>
      <c r="J892" s="721" t="s">
        <v>223</v>
      </c>
      <c r="K892" s="721" t="s">
        <v>283</v>
      </c>
      <c r="L892" s="726"/>
      <c r="M892" s="726" t="s">
        <v>6426</v>
      </c>
      <c r="N892" s="722" t="s">
        <v>2967</v>
      </c>
      <c r="O892" s="721" t="s">
        <v>2761</v>
      </c>
      <c r="P892" s="727" t="s">
        <v>3156</v>
      </c>
      <c r="Q892" s="722" t="s">
        <v>3154</v>
      </c>
      <c r="R892" s="817" t="s">
        <v>6964</v>
      </c>
    </row>
    <row r="893" spans="1:18">
      <c r="A893" s="721">
        <v>20</v>
      </c>
      <c r="B893" s="721">
        <v>1</v>
      </c>
      <c r="C893" s="722" t="s">
        <v>3162</v>
      </c>
      <c r="D893" s="723" t="s">
        <v>23</v>
      </c>
      <c r="E893" s="721" t="s">
        <v>221</v>
      </c>
      <c r="F893" s="721" t="s">
        <v>288</v>
      </c>
      <c r="G893" s="774">
        <v>31425</v>
      </c>
      <c r="H893" s="724">
        <f t="shared" ca="1" si="13"/>
        <v>34</v>
      </c>
      <c r="I893" s="725" t="s">
        <v>1403</v>
      </c>
      <c r="J893" s="721" t="s">
        <v>256</v>
      </c>
      <c r="K893" s="721" t="s">
        <v>674</v>
      </c>
      <c r="L893" s="726"/>
      <c r="M893" s="726" t="s">
        <v>6426</v>
      </c>
      <c r="N893" s="722" t="s">
        <v>2967</v>
      </c>
      <c r="O893" s="721" t="s">
        <v>222</v>
      </c>
      <c r="P893" s="722" t="s">
        <v>3161</v>
      </c>
      <c r="Q893" s="722" t="s">
        <v>3164</v>
      </c>
      <c r="R893" s="817" t="s">
        <v>6964</v>
      </c>
    </row>
    <row r="894" spans="1:18">
      <c r="A894" s="721"/>
      <c r="B894" s="721">
        <v>2</v>
      </c>
      <c r="C894" s="722" t="s">
        <v>3166</v>
      </c>
      <c r="D894" s="723" t="s">
        <v>16</v>
      </c>
      <c r="E894" s="721" t="s">
        <v>221</v>
      </c>
      <c r="F894" s="721" t="s">
        <v>230</v>
      </c>
      <c r="G894" s="774">
        <v>32422</v>
      </c>
      <c r="H894" s="724">
        <f t="shared" ca="1" si="13"/>
        <v>31</v>
      </c>
      <c r="I894" s="725" t="s">
        <v>1403</v>
      </c>
      <c r="J894" s="721" t="s">
        <v>289</v>
      </c>
      <c r="K894" s="721" t="s">
        <v>246</v>
      </c>
      <c r="L894" s="726"/>
      <c r="M894" s="726" t="s">
        <v>6426</v>
      </c>
      <c r="N894" s="722" t="s">
        <v>2967</v>
      </c>
      <c r="O894" s="721" t="s">
        <v>245</v>
      </c>
      <c r="P894" s="734" t="s">
        <v>3165</v>
      </c>
      <c r="Q894" s="722" t="s">
        <v>3164</v>
      </c>
      <c r="R894" s="817" t="s">
        <v>6964</v>
      </c>
    </row>
    <row r="895" spans="1:18">
      <c r="A895" s="721"/>
      <c r="B895" s="721">
        <v>3</v>
      </c>
      <c r="C895" s="722" t="s">
        <v>3169</v>
      </c>
      <c r="D895" s="723" t="s">
        <v>16</v>
      </c>
      <c r="E895" s="721" t="s">
        <v>254</v>
      </c>
      <c r="F895" s="721" t="s">
        <v>22</v>
      </c>
      <c r="G895" s="774">
        <v>39973</v>
      </c>
      <c r="H895" s="724">
        <f t="shared" ca="1" si="13"/>
        <v>10</v>
      </c>
      <c r="I895" s="725" t="s">
        <v>1403</v>
      </c>
      <c r="J895" s="721" t="s">
        <v>265</v>
      </c>
      <c r="K895" s="721" t="s">
        <v>266</v>
      </c>
      <c r="L895" s="726"/>
      <c r="M895" s="726" t="s">
        <v>6426</v>
      </c>
      <c r="N895" s="722" t="s">
        <v>2967</v>
      </c>
      <c r="O895" s="721" t="s">
        <v>255</v>
      </c>
      <c r="P895" s="727" t="s">
        <v>3168</v>
      </c>
      <c r="Q895" s="722" t="s">
        <v>3164</v>
      </c>
      <c r="R895" s="817" t="s">
        <v>6964</v>
      </c>
    </row>
    <row r="896" spans="1:18">
      <c r="A896" s="721"/>
      <c r="B896" s="721">
        <v>4</v>
      </c>
      <c r="C896" s="722" t="s">
        <v>3171</v>
      </c>
      <c r="D896" s="723" t="s">
        <v>16</v>
      </c>
      <c r="E896" s="721" t="s">
        <v>254</v>
      </c>
      <c r="F896" s="721" t="s">
        <v>230</v>
      </c>
      <c r="G896" s="774">
        <v>42166</v>
      </c>
      <c r="H896" s="724">
        <f t="shared" ca="1" si="13"/>
        <v>4</v>
      </c>
      <c r="I896" s="725" t="s">
        <v>1403</v>
      </c>
      <c r="J896" s="721" t="s">
        <v>265</v>
      </c>
      <c r="K896" s="721" t="s">
        <v>270</v>
      </c>
      <c r="L896" s="726"/>
      <c r="M896" s="726" t="s">
        <v>6426</v>
      </c>
      <c r="N896" s="722" t="s">
        <v>2967</v>
      </c>
      <c r="O896" s="721" t="s">
        <v>255</v>
      </c>
      <c r="P896" s="727" t="s">
        <v>3170</v>
      </c>
      <c r="Q896" s="722" t="s">
        <v>3164</v>
      </c>
      <c r="R896" s="817" t="s">
        <v>6964</v>
      </c>
    </row>
    <row r="897" spans="1:18">
      <c r="A897" s="721">
        <v>21</v>
      </c>
      <c r="B897" s="721">
        <v>1</v>
      </c>
      <c r="C897" s="722" t="s">
        <v>3173</v>
      </c>
      <c r="D897" s="723" t="s">
        <v>23</v>
      </c>
      <c r="E897" s="721" t="s">
        <v>221</v>
      </c>
      <c r="F897" s="721" t="s">
        <v>288</v>
      </c>
      <c r="G897" s="774">
        <v>32951</v>
      </c>
      <c r="H897" s="724">
        <f t="shared" ca="1" si="13"/>
        <v>30</v>
      </c>
      <c r="I897" s="725" t="s">
        <v>1403</v>
      </c>
      <c r="J897" s="721" t="s">
        <v>256</v>
      </c>
      <c r="K897" s="721" t="s">
        <v>674</v>
      </c>
      <c r="L897" s="726"/>
      <c r="M897" s="726" t="s">
        <v>6426</v>
      </c>
      <c r="N897" s="722" t="s">
        <v>2967</v>
      </c>
      <c r="O897" s="721" t="s">
        <v>222</v>
      </c>
      <c r="P897" s="722" t="s">
        <v>3172</v>
      </c>
      <c r="Q897" s="722" t="s">
        <v>3164</v>
      </c>
      <c r="R897" s="817" t="s">
        <v>6964</v>
      </c>
    </row>
    <row r="898" spans="1:18">
      <c r="A898" s="721"/>
      <c r="B898" s="721">
        <v>2</v>
      </c>
      <c r="C898" s="722" t="s">
        <v>3175</v>
      </c>
      <c r="D898" s="723" t="s">
        <v>16</v>
      </c>
      <c r="E898" s="721" t="s">
        <v>221</v>
      </c>
      <c r="F898" s="721" t="s">
        <v>288</v>
      </c>
      <c r="G898" s="774">
        <v>33678</v>
      </c>
      <c r="H898" s="724">
        <f t="shared" ca="1" si="13"/>
        <v>28</v>
      </c>
      <c r="I898" s="725" t="s">
        <v>1403</v>
      </c>
      <c r="J898" s="721" t="s">
        <v>256</v>
      </c>
      <c r="K898" s="721" t="s">
        <v>246</v>
      </c>
      <c r="L898" s="726"/>
      <c r="M898" s="726" t="s">
        <v>6426</v>
      </c>
      <c r="N898" s="722" t="s">
        <v>2967</v>
      </c>
      <c r="O898" s="721" t="s">
        <v>245</v>
      </c>
      <c r="P898" s="727" t="s">
        <v>3174</v>
      </c>
      <c r="Q898" s="722" t="s">
        <v>3164</v>
      </c>
      <c r="R898" s="817" t="s">
        <v>6964</v>
      </c>
    </row>
    <row r="899" spans="1:18">
      <c r="A899" s="721"/>
      <c r="B899" s="721">
        <v>3</v>
      </c>
      <c r="C899" s="722" t="s">
        <v>3179</v>
      </c>
      <c r="D899" s="723" t="s">
        <v>23</v>
      </c>
      <c r="E899" s="721" t="s">
        <v>254</v>
      </c>
      <c r="F899" s="721" t="s">
        <v>230</v>
      </c>
      <c r="G899" s="774">
        <v>40423</v>
      </c>
      <c r="H899" s="724">
        <f t="shared" ref="H899:H962" ca="1" si="14">DATEDIF(G899,TODAY(),"Y")</f>
        <v>9</v>
      </c>
      <c r="I899" s="725" t="s">
        <v>1403</v>
      </c>
      <c r="J899" s="721" t="s">
        <v>265</v>
      </c>
      <c r="K899" s="721" t="s">
        <v>270</v>
      </c>
      <c r="L899" s="726"/>
      <c r="M899" s="726" t="s">
        <v>6426</v>
      </c>
      <c r="N899" s="722" t="s">
        <v>2967</v>
      </c>
      <c r="O899" s="721" t="s">
        <v>255</v>
      </c>
      <c r="P899" s="727" t="s">
        <v>3178</v>
      </c>
      <c r="Q899" s="722" t="s">
        <v>3164</v>
      </c>
      <c r="R899" s="817" t="s">
        <v>6964</v>
      </c>
    </row>
    <row r="900" spans="1:18">
      <c r="A900" s="721">
        <v>22</v>
      </c>
      <c r="B900" s="721">
        <v>1</v>
      </c>
      <c r="C900" s="722" t="s">
        <v>3181</v>
      </c>
      <c r="D900" s="723" t="s">
        <v>23</v>
      </c>
      <c r="E900" s="721" t="s">
        <v>221</v>
      </c>
      <c r="F900" s="721" t="s">
        <v>452</v>
      </c>
      <c r="G900" s="774">
        <v>31235</v>
      </c>
      <c r="H900" s="724">
        <f t="shared" ca="1" si="14"/>
        <v>34</v>
      </c>
      <c r="I900" s="725" t="s">
        <v>1403</v>
      </c>
      <c r="J900" s="721" t="s">
        <v>289</v>
      </c>
      <c r="K900" s="721" t="s">
        <v>674</v>
      </c>
      <c r="L900" s="726"/>
      <c r="M900" s="726" t="s">
        <v>6426</v>
      </c>
      <c r="N900" s="722" t="s">
        <v>2967</v>
      </c>
      <c r="O900" s="721" t="s">
        <v>222</v>
      </c>
      <c r="P900" s="722" t="s">
        <v>3180</v>
      </c>
      <c r="Q900" s="722" t="s">
        <v>2999</v>
      </c>
      <c r="R900" s="817" t="s">
        <v>6964</v>
      </c>
    </row>
    <row r="901" spans="1:18">
      <c r="A901" s="721"/>
      <c r="B901" s="721">
        <v>2</v>
      </c>
      <c r="C901" s="722" t="s">
        <v>3183</v>
      </c>
      <c r="D901" s="723" t="s">
        <v>16</v>
      </c>
      <c r="E901" s="721" t="s">
        <v>221</v>
      </c>
      <c r="F901" s="721" t="s">
        <v>970</v>
      </c>
      <c r="G901" s="774">
        <v>33493</v>
      </c>
      <c r="H901" s="724">
        <f t="shared" ca="1" si="14"/>
        <v>28</v>
      </c>
      <c r="I901" s="725" t="s">
        <v>1403</v>
      </c>
      <c r="J901" s="721" t="s">
        <v>289</v>
      </c>
      <c r="K901" s="721" t="s">
        <v>246</v>
      </c>
      <c r="L901" s="726"/>
      <c r="M901" s="726" t="s">
        <v>6426</v>
      </c>
      <c r="N901" s="722" t="s">
        <v>2967</v>
      </c>
      <c r="O901" s="721" t="s">
        <v>245</v>
      </c>
      <c r="P901" s="727" t="s">
        <v>3182</v>
      </c>
      <c r="Q901" s="722" t="s">
        <v>2999</v>
      </c>
      <c r="R901" s="817" t="s">
        <v>6964</v>
      </c>
    </row>
    <row r="902" spans="1:18">
      <c r="A902" s="721"/>
      <c r="B902" s="721">
        <v>3</v>
      </c>
      <c r="C902" s="722" t="s">
        <v>3187</v>
      </c>
      <c r="D902" s="723" t="s">
        <v>16</v>
      </c>
      <c r="E902" s="721" t="s">
        <v>254</v>
      </c>
      <c r="F902" s="721" t="s">
        <v>22</v>
      </c>
      <c r="G902" s="774">
        <v>39955</v>
      </c>
      <c r="H902" s="724">
        <f t="shared" ca="1" si="14"/>
        <v>10</v>
      </c>
      <c r="I902" s="725" t="s">
        <v>1403</v>
      </c>
      <c r="J902" s="721" t="s">
        <v>265</v>
      </c>
      <c r="K902" s="721" t="s">
        <v>266</v>
      </c>
      <c r="L902" s="726"/>
      <c r="M902" s="726" t="s">
        <v>6426</v>
      </c>
      <c r="N902" s="722" t="s">
        <v>2967</v>
      </c>
      <c r="O902" s="721" t="s">
        <v>255</v>
      </c>
      <c r="P902" s="727" t="s">
        <v>3186</v>
      </c>
      <c r="Q902" s="722" t="s">
        <v>2999</v>
      </c>
      <c r="R902" s="817" t="s">
        <v>6964</v>
      </c>
    </row>
    <row r="903" spans="1:18">
      <c r="A903" s="721"/>
      <c r="B903" s="721">
        <v>4</v>
      </c>
      <c r="C903" s="722" t="s">
        <v>3189</v>
      </c>
      <c r="D903" s="723" t="s">
        <v>16</v>
      </c>
      <c r="E903" s="721" t="s">
        <v>254</v>
      </c>
      <c r="F903" s="721" t="s">
        <v>230</v>
      </c>
      <c r="G903" s="774">
        <v>42303</v>
      </c>
      <c r="H903" s="724">
        <f t="shared" ca="1" si="14"/>
        <v>4</v>
      </c>
      <c r="I903" s="725" t="s">
        <v>1403</v>
      </c>
      <c r="J903" s="721" t="s">
        <v>265</v>
      </c>
      <c r="K903" s="721" t="s">
        <v>270</v>
      </c>
      <c r="L903" s="726"/>
      <c r="M903" s="726" t="s">
        <v>6426</v>
      </c>
      <c r="N903" s="722" t="s">
        <v>2967</v>
      </c>
      <c r="O903" s="721" t="s">
        <v>255</v>
      </c>
      <c r="P903" s="727" t="s">
        <v>3188</v>
      </c>
      <c r="Q903" s="722" t="s">
        <v>2999</v>
      </c>
      <c r="R903" s="817" t="s">
        <v>6964</v>
      </c>
    </row>
    <row r="904" spans="1:18">
      <c r="A904" s="721">
        <v>23</v>
      </c>
      <c r="B904" s="721">
        <v>1</v>
      </c>
      <c r="C904" s="722" t="s">
        <v>3191</v>
      </c>
      <c r="D904" s="723" t="s">
        <v>23</v>
      </c>
      <c r="E904" s="721" t="s">
        <v>221</v>
      </c>
      <c r="F904" s="721" t="s">
        <v>3192</v>
      </c>
      <c r="G904" s="774">
        <v>30845</v>
      </c>
      <c r="H904" s="724">
        <f t="shared" ca="1" si="14"/>
        <v>35</v>
      </c>
      <c r="I904" s="725" t="s">
        <v>1403</v>
      </c>
      <c r="J904" s="721" t="s">
        <v>289</v>
      </c>
      <c r="K904" s="721" t="s">
        <v>674</v>
      </c>
      <c r="L904" s="726"/>
      <c r="M904" s="726" t="s">
        <v>6426</v>
      </c>
      <c r="N904" s="722" t="s">
        <v>2967</v>
      </c>
      <c r="O904" s="721" t="s">
        <v>222</v>
      </c>
      <c r="P904" s="727" t="s">
        <v>3190</v>
      </c>
      <c r="Q904" s="722" t="s">
        <v>3030</v>
      </c>
      <c r="R904" s="817" t="s">
        <v>6964</v>
      </c>
    </row>
    <row r="905" spans="1:18">
      <c r="A905" s="721"/>
      <c r="B905" s="721">
        <v>2</v>
      </c>
      <c r="C905" s="722" t="s">
        <v>3196</v>
      </c>
      <c r="D905" s="723" t="s">
        <v>16</v>
      </c>
      <c r="E905" s="721" t="s">
        <v>221</v>
      </c>
      <c r="F905" s="721" t="s">
        <v>1500</v>
      </c>
      <c r="G905" s="774">
        <v>31856</v>
      </c>
      <c r="H905" s="724">
        <f t="shared" ca="1" si="14"/>
        <v>33</v>
      </c>
      <c r="I905" s="725" t="s">
        <v>1403</v>
      </c>
      <c r="J905" s="721" t="s">
        <v>289</v>
      </c>
      <c r="K905" s="721" t="s">
        <v>246</v>
      </c>
      <c r="L905" s="726"/>
      <c r="M905" s="726" t="s">
        <v>6426</v>
      </c>
      <c r="N905" s="722" t="s">
        <v>2967</v>
      </c>
      <c r="O905" s="721" t="s">
        <v>245</v>
      </c>
      <c r="P905" s="727" t="s">
        <v>3195</v>
      </c>
      <c r="Q905" s="722" t="s">
        <v>3030</v>
      </c>
      <c r="R905" s="817" t="s">
        <v>6964</v>
      </c>
    </row>
    <row r="906" spans="1:18">
      <c r="A906" s="721"/>
      <c r="B906" s="721">
        <v>3</v>
      </c>
      <c r="C906" s="722" t="s">
        <v>3198</v>
      </c>
      <c r="D906" s="723" t="s">
        <v>23</v>
      </c>
      <c r="E906" s="721" t="s">
        <v>254</v>
      </c>
      <c r="F906" s="721" t="s">
        <v>22</v>
      </c>
      <c r="G906" s="774">
        <v>40413</v>
      </c>
      <c r="H906" s="724">
        <f t="shared" ca="1" si="14"/>
        <v>9</v>
      </c>
      <c r="I906" s="725" t="s">
        <v>1403</v>
      </c>
      <c r="J906" s="721" t="s">
        <v>265</v>
      </c>
      <c r="K906" s="721" t="s">
        <v>270</v>
      </c>
      <c r="L906" s="726"/>
      <c r="M906" s="726" t="s">
        <v>6426</v>
      </c>
      <c r="N906" s="722" t="s">
        <v>2967</v>
      </c>
      <c r="O906" s="721" t="s">
        <v>255</v>
      </c>
      <c r="P906" s="727" t="s">
        <v>3197</v>
      </c>
      <c r="Q906" s="722" t="s">
        <v>3030</v>
      </c>
      <c r="R906" s="817" t="s">
        <v>6964</v>
      </c>
    </row>
    <row r="907" spans="1:18">
      <c r="A907" s="721"/>
      <c r="B907" s="721">
        <v>4</v>
      </c>
      <c r="C907" s="722" t="s">
        <v>7105</v>
      </c>
      <c r="D907" s="723" t="s">
        <v>16</v>
      </c>
      <c r="E907" s="721" t="s">
        <v>254</v>
      </c>
      <c r="F907" s="721" t="s">
        <v>230</v>
      </c>
      <c r="G907" s="774">
        <v>43346</v>
      </c>
      <c r="H907" s="724">
        <f t="shared" ca="1" si="14"/>
        <v>1</v>
      </c>
      <c r="I907" s="725" t="s">
        <v>1403</v>
      </c>
      <c r="J907" s="721" t="s">
        <v>265</v>
      </c>
      <c r="K907" s="721" t="s">
        <v>270</v>
      </c>
      <c r="L907" s="726"/>
      <c r="M907" s="726" t="s">
        <v>6426</v>
      </c>
      <c r="N907" s="722" t="s">
        <v>2967</v>
      </c>
      <c r="O907" s="721" t="s">
        <v>255</v>
      </c>
      <c r="P907" s="727"/>
      <c r="Q907" s="722"/>
      <c r="R907" s="817" t="s">
        <v>6964</v>
      </c>
    </row>
    <row r="908" spans="1:18">
      <c r="A908" s="721">
        <v>24</v>
      </c>
      <c r="B908" s="721">
        <v>1</v>
      </c>
      <c r="C908" s="722" t="s">
        <v>3201</v>
      </c>
      <c r="D908" s="723" t="s">
        <v>23</v>
      </c>
      <c r="E908" s="721" t="s">
        <v>221</v>
      </c>
      <c r="F908" s="721" t="s">
        <v>452</v>
      </c>
      <c r="G908" s="774">
        <v>30474</v>
      </c>
      <c r="H908" s="724">
        <f t="shared" ca="1" si="14"/>
        <v>36</v>
      </c>
      <c r="I908" s="725" t="s">
        <v>1403</v>
      </c>
      <c r="J908" s="721" t="s">
        <v>256</v>
      </c>
      <c r="K908" s="721" t="s">
        <v>1179</v>
      </c>
      <c r="L908" s="726"/>
      <c r="M908" s="726" t="s">
        <v>6426</v>
      </c>
      <c r="N908" s="722" t="s">
        <v>2967</v>
      </c>
      <c r="O908" s="721" t="s">
        <v>222</v>
      </c>
      <c r="P908" s="727" t="s">
        <v>3200</v>
      </c>
      <c r="Q908" s="727" t="s">
        <v>3204</v>
      </c>
      <c r="R908" s="817" t="s">
        <v>6964</v>
      </c>
    </row>
    <row r="909" spans="1:18">
      <c r="A909" s="721"/>
      <c r="B909" s="721">
        <v>2</v>
      </c>
      <c r="C909" s="722" t="s">
        <v>3206</v>
      </c>
      <c r="D909" s="723" t="s">
        <v>16</v>
      </c>
      <c r="E909" s="721" t="s">
        <v>221</v>
      </c>
      <c r="F909" s="721" t="s">
        <v>3046</v>
      </c>
      <c r="G909" s="774">
        <v>33125</v>
      </c>
      <c r="H909" s="724">
        <f t="shared" ca="1" si="14"/>
        <v>29</v>
      </c>
      <c r="I909" s="725" t="s">
        <v>1403</v>
      </c>
      <c r="J909" s="721" t="s">
        <v>256</v>
      </c>
      <c r="K909" s="721" t="s">
        <v>283</v>
      </c>
      <c r="L909" s="726"/>
      <c r="M909" s="726" t="s">
        <v>6426</v>
      </c>
      <c r="N909" s="722" t="s">
        <v>2967</v>
      </c>
      <c r="O909" s="721" t="s">
        <v>245</v>
      </c>
      <c r="P909" s="727" t="s">
        <v>3205</v>
      </c>
      <c r="Q909" s="727" t="s">
        <v>3204</v>
      </c>
      <c r="R909" s="817" t="s">
        <v>6964</v>
      </c>
    </row>
    <row r="910" spans="1:18">
      <c r="A910" s="721"/>
      <c r="B910" s="721">
        <v>3</v>
      </c>
      <c r="C910" s="722" t="s">
        <v>3208</v>
      </c>
      <c r="D910" s="723" t="s">
        <v>16</v>
      </c>
      <c r="E910" s="721" t="s">
        <v>254</v>
      </c>
      <c r="F910" s="721" t="s">
        <v>22</v>
      </c>
      <c r="G910" s="774">
        <v>39764</v>
      </c>
      <c r="H910" s="724">
        <f t="shared" ca="1" si="14"/>
        <v>11</v>
      </c>
      <c r="I910" s="725" t="s">
        <v>1403</v>
      </c>
      <c r="J910" s="721" t="s">
        <v>265</v>
      </c>
      <c r="K910" s="721" t="s">
        <v>266</v>
      </c>
      <c r="L910" s="726"/>
      <c r="M910" s="726" t="s">
        <v>6426</v>
      </c>
      <c r="N910" s="722" t="s">
        <v>2967</v>
      </c>
      <c r="O910" s="721" t="s">
        <v>255</v>
      </c>
      <c r="P910" s="727" t="s">
        <v>3207</v>
      </c>
      <c r="Q910" s="727" t="s">
        <v>3204</v>
      </c>
      <c r="R910" s="817" t="s">
        <v>6964</v>
      </c>
    </row>
    <row r="911" spans="1:18">
      <c r="A911" s="721"/>
      <c r="B911" s="738">
        <v>4</v>
      </c>
      <c r="C911" s="722" t="s">
        <v>3211</v>
      </c>
      <c r="D911" s="757" t="s">
        <v>23</v>
      </c>
      <c r="E911" s="738" t="s">
        <v>254</v>
      </c>
      <c r="F911" s="738" t="s">
        <v>229</v>
      </c>
      <c r="G911" s="777">
        <v>41440</v>
      </c>
      <c r="H911" s="724">
        <f t="shared" ca="1" si="14"/>
        <v>6</v>
      </c>
      <c r="I911" s="725" t="s">
        <v>1403</v>
      </c>
      <c r="J911" s="738" t="s">
        <v>265</v>
      </c>
      <c r="K911" s="738" t="s">
        <v>270</v>
      </c>
      <c r="L911" s="726"/>
      <c r="M911" s="726" t="s">
        <v>6426</v>
      </c>
      <c r="N911" s="722" t="s">
        <v>2967</v>
      </c>
      <c r="O911" s="738" t="s">
        <v>255</v>
      </c>
      <c r="P911" s="727" t="s">
        <v>3210</v>
      </c>
      <c r="Q911" s="727" t="s">
        <v>3204</v>
      </c>
      <c r="R911" s="817" t="s">
        <v>6964</v>
      </c>
    </row>
    <row r="912" spans="1:18">
      <c r="A912" s="721">
        <v>25</v>
      </c>
      <c r="B912" s="721">
        <v>1</v>
      </c>
      <c r="C912" s="722" t="s">
        <v>3213</v>
      </c>
      <c r="D912" s="723" t="s">
        <v>23</v>
      </c>
      <c r="E912" s="721" t="s">
        <v>221</v>
      </c>
      <c r="F912" s="721" t="s">
        <v>733</v>
      </c>
      <c r="G912" s="774">
        <v>29944</v>
      </c>
      <c r="H912" s="724">
        <f t="shared" ca="1" si="14"/>
        <v>38</v>
      </c>
      <c r="I912" s="725" t="s">
        <v>1403</v>
      </c>
      <c r="J912" s="721" t="s">
        <v>223</v>
      </c>
      <c r="K912" s="721" t="s">
        <v>283</v>
      </c>
      <c r="L912" s="726"/>
      <c r="M912" s="726" t="s">
        <v>6426</v>
      </c>
      <c r="N912" s="722" t="s">
        <v>2967</v>
      </c>
      <c r="O912" s="721" t="s">
        <v>222</v>
      </c>
      <c r="P912" s="722" t="s">
        <v>3212</v>
      </c>
      <c r="Q912" s="722" t="s">
        <v>3055</v>
      </c>
      <c r="R912" s="817" t="s">
        <v>6964</v>
      </c>
    </row>
    <row r="913" spans="1:18">
      <c r="A913" s="721"/>
      <c r="B913" s="721">
        <v>2</v>
      </c>
      <c r="C913" s="722" t="s">
        <v>3216</v>
      </c>
      <c r="D913" s="723" t="s">
        <v>16</v>
      </c>
      <c r="E913" s="721" t="s">
        <v>221</v>
      </c>
      <c r="F913" s="721" t="s">
        <v>733</v>
      </c>
      <c r="G913" s="774">
        <v>29944</v>
      </c>
      <c r="H913" s="724">
        <f t="shared" ca="1" si="14"/>
        <v>38</v>
      </c>
      <c r="I913" s="725" t="s">
        <v>1403</v>
      </c>
      <c r="J913" s="721" t="s">
        <v>223</v>
      </c>
      <c r="K913" s="721" t="s">
        <v>246</v>
      </c>
      <c r="L913" s="726"/>
      <c r="M913" s="726" t="s">
        <v>6426</v>
      </c>
      <c r="N913" s="722" t="s">
        <v>2967</v>
      </c>
      <c r="O913" s="721" t="s">
        <v>245</v>
      </c>
      <c r="P913" s="734" t="s">
        <v>3215</v>
      </c>
      <c r="Q913" s="722" t="s">
        <v>3055</v>
      </c>
      <c r="R913" s="817" t="s">
        <v>6964</v>
      </c>
    </row>
    <row r="914" spans="1:18">
      <c r="A914" s="721"/>
      <c r="B914" s="721">
        <v>3</v>
      </c>
      <c r="C914" s="722" t="s">
        <v>3219</v>
      </c>
      <c r="D914" s="723" t="s">
        <v>23</v>
      </c>
      <c r="E914" s="721" t="s">
        <v>254</v>
      </c>
      <c r="F914" s="721" t="s">
        <v>230</v>
      </c>
      <c r="G914" s="774">
        <v>40322</v>
      </c>
      <c r="H914" s="724">
        <f t="shared" ca="1" si="14"/>
        <v>9</v>
      </c>
      <c r="I914" s="725" t="s">
        <v>1403</v>
      </c>
      <c r="J914" s="721" t="s">
        <v>265</v>
      </c>
      <c r="K914" s="721" t="s">
        <v>270</v>
      </c>
      <c r="L914" s="726"/>
      <c r="M914" s="726" t="s">
        <v>6426</v>
      </c>
      <c r="N914" s="722" t="s">
        <v>2967</v>
      </c>
      <c r="O914" s="721" t="s">
        <v>255</v>
      </c>
      <c r="P914" s="734" t="s">
        <v>3218</v>
      </c>
      <c r="Q914" s="722" t="s">
        <v>3055</v>
      </c>
      <c r="R914" s="817" t="s">
        <v>6964</v>
      </c>
    </row>
    <row r="915" spans="1:18">
      <c r="A915" s="721"/>
      <c r="B915" s="721">
        <v>4</v>
      </c>
      <c r="C915" s="722" t="s">
        <v>3221</v>
      </c>
      <c r="D915" s="723" t="s">
        <v>23</v>
      </c>
      <c r="E915" s="721" t="s">
        <v>254</v>
      </c>
      <c r="F915" s="721" t="s">
        <v>230</v>
      </c>
      <c r="G915" s="774">
        <v>41943</v>
      </c>
      <c r="H915" s="724">
        <f t="shared" ca="1" si="14"/>
        <v>5</v>
      </c>
      <c r="I915" s="725" t="s">
        <v>1403</v>
      </c>
      <c r="J915" s="721" t="s">
        <v>265</v>
      </c>
      <c r="K915" s="721" t="s">
        <v>270</v>
      </c>
      <c r="L915" s="726"/>
      <c r="M915" s="726" t="s">
        <v>6426</v>
      </c>
      <c r="N915" s="722" t="s">
        <v>2967</v>
      </c>
      <c r="O915" s="721" t="s">
        <v>255</v>
      </c>
      <c r="P915" s="727" t="s">
        <v>3220</v>
      </c>
      <c r="Q915" s="722" t="s">
        <v>3055</v>
      </c>
      <c r="R915" s="817" t="s">
        <v>6964</v>
      </c>
    </row>
    <row r="916" spans="1:18">
      <c r="A916" s="721"/>
      <c r="B916" s="721">
        <v>5</v>
      </c>
      <c r="C916" s="722"/>
      <c r="D916" s="723" t="s">
        <v>23</v>
      </c>
      <c r="E916" s="721" t="s">
        <v>254</v>
      </c>
      <c r="F916" s="721"/>
      <c r="G916" s="774"/>
      <c r="H916" s="724">
        <f t="shared" ca="1" si="14"/>
        <v>120</v>
      </c>
      <c r="I916" s="725"/>
      <c r="J916" s="721" t="s">
        <v>265</v>
      </c>
      <c r="K916" s="721"/>
      <c r="L916" s="726"/>
      <c r="M916" s="726"/>
      <c r="N916" s="722" t="s">
        <v>2967</v>
      </c>
      <c r="O916" s="721"/>
      <c r="P916" s="727"/>
      <c r="Q916" s="722"/>
      <c r="R916" s="817" t="s">
        <v>6964</v>
      </c>
    </row>
    <row r="917" spans="1:18">
      <c r="A917" s="721">
        <v>26</v>
      </c>
      <c r="B917" s="721">
        <v>1</v>
      </c>
      <c r="C917" s="722" t="s">
        <v>3223</v>
      </c>
      <c r="D917" s="723" t="s">
        <v>23</v>
      </c>
      <c r="E917" s="721" t="s">
        <v>221</v>
      </c>
      <c r="F917" s="721" t="s">
        <v>583</v>
      </c>
      <c r="G917" s="774">
        <v>32331</v>
      </c>
      <c r="H917" s="724">
        <f t="shared" ca="1" si="14"/>
        <v>31</v>
      </c>
      <c r="I917" s="725" t="s">
        <v>1403</v>
      </c>
      <c r="J917" s="721" t="s">
        <v>223</v>
      </c>
      <c r="K917" s="721" t="s">
        <v>674</v>
      </c>
      <c r="L917" s="726"/>
      <c r="M917" s="726" t="s">
        <v>6426</v>
      </c>
      <c r="N917" s="722" t="s">
        <v>2967</v>
      </c>
      <c r="O917" s="721" t="s">
        <v>222</v>
      </c>
      <c r="P917" s="727" t="s">
        <v>3222</v>
      </c>
      <c r="Q917" s="734" t="s">
        <v>3226</v>
      </c>
      <c r="R917" s="817" t="s">
        <v>6964</v>
      </c>
    </row>
    <row r="918" spans="1:18">
      <c r="A918" s="721"/>
      <c r="B918" s="721">
        <v>2</v>
      </c>
      <c r="C918" s="722" t="s">
        <v>3228</v>
      </c>
      <c r="D918" s="723" t="s">
        <v>16</v>
      </c>
      <c r="E918" s="721" t="s">
        <v>221</v>
      </c>
      <c r="F918" s="721" t="s">
        <v>3229</v>
      </c>
      <c r="G918" s="774">
        <v>33481</v>
      </c>
      <c r="H918" s="724">
        <f t="shared" ca="1" si="14"/>
        <v>28</v>
      </c>
      <c r="I918" s="725" t="s">
        <v>1403</v>
      </c>
      <c r="J918" s="721" t="s">
        <v>223</v>
      </c>
      <c r="K918" s="721" t="s">
        <v>246</v>
      </c>
      <c r="L918" s="726"/>
      <c r="M918" s="726" t="s">
        <v>6426</v>
      </c>
      <c r="N918" s="722" t="s">
        <v>2967</v>
      </c>
      <c r="O918" s="721" t="s">
        <v>245</v>
      </c>
      <c r="P918" s="727" t="s">
        <v>3227</v>
      </c>
      <c r="Q918" s="734" t="s">
        <v>3226</v>
      </c>
      <c r="R918" s="817" t="s">
        <v>6964</v>
      </c>
    </row>
    <row r="919" spans="1:18">
      <c r="A919" s="721"/>
      <c r="B919" s="721">
        <v>3</v>
      </c>
      <c r="C919" s="722" t="s">
        <v>3231</v>
      </c>
      <c r="D919" s="723" t="s">
        <v>16</v>
      </c>
      <c r="E919" s="721" t="s">
        <v>254</v>
      </c>
      <c r="F919" s="721" t="s">
        <v>22</v>
      </c>
      <c r="G919" s="774">
        <v>40661</v>
      </c>
      <c r="H919" s="724">
        <f t="shared" ca="1" si="14"/>
        <v>8</v>
      </c>
      <c r="I919" s="725" t="s">
        <v>1403</v>
      </c>
      <c r="J919" s="721" t="s">
        <v>265</v>
      </c>
      <c r="K919" s="721" t="s">
        <v>270</v>
      </c>
      <c r="L919" s="726"/>
      <c r="M919" s="726" t="s">
        <v>6426</v>
      </c>
      <c r="N919" s="722" t="s">
        <v>2967</v>
      </c>
      <c r="O919" s="721" t="s">
        <v>255</v>
      </c>
      <c r="P919" s="727" t="s">
        <v>3230</v>
      </c>
      <c r="Q919" s="734" t="s">
        <v>3226</v>
      </c>
      <c r="R919" s="817" t="s">
        <v>6964</v>
      </c>
    </row>
    <row r="920" spans="1:18">
      <c r="A920" s="721">
        <v>27</v>
      </c>
      <c r="B920" s="721">
        <v>1</v>
      </c>
      <c r="C920" s="722" t="s">
        <v>3233</v>
      </c>
      <c r="D920" s="723" t="s">
        <v>23</v>
      </c>
      <c r="E920" s="721" t="s">
        <v>221</v>
      </c>
      <c r="F920" s="721" t="s">
        <v>288</v>
      </c>
      <c r="G920" s="774">
        <v>32061</v>
      </c>
      <c r="H920" s="724">
        <f t="shared" ca="1" si="14"/>
        <v>32</v>
      </c>
      <c r="I920" s="725" t="s">
        <v>1403</v>
      </c>
      <c r="J920" s="721" t="s">
        <v>223</v>
      </c>
      <c r="K920" s="721" t="s">
        <v>674</v>
      </c>
      <c r="L920" s="726"/>
      <c r="M920" s="726" t="s">
        <v>6426</v>
      </c>
      <c r="N920" s="722" t="s">
        <v>2967</v>
      </c>
      <c r="O920" s="721" t="s">
        <v>222</v>
      </c>
      <c r="P920" s="727" t="s">
        <v>3232</v>
      </c>
      <c r="Q920" s="734" t="s">
        <v>3234</v>
      </c>
      <c r="R920" s="817" t="s">
        <v>6964</v>
      </c>
    </row>
    <row r="921" spans="1:18">
      <c r="A921" s="721"/>
      <c r="B921" s="721">
        <v>2</v>
      </c>
      <c r="C921" s="722" t="s">
        <v>3237</v>
      </c>
      <c r="D921" s="723" t="s">
        <v>16</v>
      </c>
      <c r="E921" s="721" t="s">
        <v>221</v>
      </c>
      <c r="F921" s="721" t="s">
        <v>288</v>
      </c>
      <c r="G921" s="774">
        <v>33937</v>
      </c>
      <c r="H921" s="724">
        <f t="shared" ca="1" si="14"/>
        <v>27</v>
      </c>
      <c r="I921" s="725" t="s">
        <v>1403</v>
      </c>
      <c r="J921" s="721" t="s">
        <v>289</v>
      </c>
      <c r="K921" s="721" t="s">
        <v>246</v>
      </c>
      <c r="L921" s="726"/>
      <c r="M921" s="726" t="s">
        <v>6426</v>
      </c>
      <c r="N921" s="722" t="s">
        <v>2967</v>
      </c>
      <c r="O921" s="721" t="s">
        <v>245</v>
      </c>
      <c r="P921" s="727" t="s">
        <v>3236</v>
      </c>
      <c r="Q921" s="734" t="s">
        <v>3234</v>
      </c>
      <c r="R921" s="817" t="s">
        <v>6964</v>
      </c>
    </row>
    <row r="922" spans="1:18">
      <c r="A922" s="721"/>
      <c r="B922" s="738">
        <v>3</v>
      </c>
      <c r="C922" s="722" t="s">
        <v>3241</v>
      </c>
      <c r="D922" s="723" t="s">
        <v>16</v>
      </c>
      <c r="E922" s="721" t="s">
        <v>254</v>
      </c>
      <c r="F922" s="721" t="s">
        <v>2792</v>
      </c>
      <c r="G922" s="774">
        <v>40965</v>
      </c>
      <c r="H922" s="724">
        <f t="shared" ca="1" si="14"/>
        <v>8</v>
      </c>
      <c r="I922" s="725" t="s">
        <v>1403</v>
      </c>
      <c r="J922" s="721" t="s">
        <v>265</v>
      </c>
      <c r="K922" s="738" t="s">
        <v>270</v>
      </c>
      <c r="L922" s="726"/>
      <c r="M922" s="726" t="s">
        <v>6426</v>
      </c>
      <c r="N922" s="722" t="s">
        <v>2967</v>
      </c>
      <c r="O922" s="721" t="s">
        <v>255</v>
      </c>
      <c r="P922" s="727" t="s">
        <v>3240</v>
      </c>
      <c r="Q922" s="734" t="s">
        <v>3234</v>
      </c>
      <c r="R922" s="817" t="s">
        <v>6964</v>
      </c>
    </row>
    <row r="923" spans="1:18">
      <c r="A923" s="721"/>
      <c r="B923" s="738">
        <v>4</v>
      </c>
      <c r="C923" s="722" t="s">
        <v>7270</v>
      </c>
      <c r="D923" s="723" t="s">
        <v>23</v>
      </c>
      <c r="E923" s="721" t="s">
        <v>254</v>
      </c>
      <c r="F923" s="721"/>
      <c r="G923" s="774"/>
      <c r="H923" s="724">
        <f t="shared" ca="1" si="14"/>
        <v>120</v>
      </c>
      <c r="I923" s="725" t="s">
        <v>1403</v>
      </c>
      <c r="J923" s="721" t="s">
        <v>265</v>
      </c>
      <c r="K923" s="738" t="s">
        <v>270</v>
      </c>
      <c r="L923" s="726"/>
      <c r="M923" s="726" t="s">
        <v>6426</v>
      </c>
      <c r="N923" s="722" t="s">
        <v>2967</v>
      </c>
      <c r="O923" s="721" t="s">
        <v>255</v>
      </c>
      <c r="P923" s="727"/>
      <c r="Q923" s="734"/>
      <c r="R923" s="817" t="s">
        <v>6964</v>
      </c>
    </row>
    <row r="924" spans="1:18">
      <c r="A924" s="721">
        <v>28</v>
      </c>
      <c r="B924" s="721">
        <v>1</v>
      </c>
      <c r="C924" s="722" t="s">
        <v>2750</v>
      </c>
      <c r="D924" s="723" t="s">
        <v>23</v>
      </c>
      <c r="E924" s="721" t="s">
        <v>221</v>
      </c>
      <c r="F924" s="721" t="s">
        <v>2720</v>
      </c>
      <c r="G924" s="774">
        <v>23997</v>
      </c>
      <c r="H924" s="724">
        <f t="shared" ca="1" si="14"/>
        <v>54</v>
      </c>
      <c r="I924" s="725" t="s">
        <v>1403</v>
      </c>
      <c r="J924" s="721" t="s">
        <v>256</v>
      </c>
      <c r="K924" s="721" t="s">
        <v>674</v>
      </c>
      <c r="L924" s="726"/>
      <c r="M924" s="726" t="s">
        <v>6426</v>
      </c>
      <c r="N924" s="722" t="s">
        <v>2967</v>
      </c>
      <c r="O924" s="721" t="s">
        <v>222</v>
      </c>
      <c r="P924" s="727" t="s">
        <v>3243</v>
      </c>
      <c r="Q924" s="734" t="s">
        <v>3245</v>
      </c>
      <c r="R924" s="817" t="s">
        <v>6964</v>
      </c>
    </row>
    <row r="925" spans="1:18">
      <c r="A925" s="721"/>
      <c r="B925" s="721">
        <v>2</v>
      </c>
      <c r="C925" s="722" t="s">
        <v>2749</v>
      </c>
      <c r="D925" s="723" t="s">
        <v>16</v>
      </c>
      <c r="E925" s="721" t="s">
        <v>221</v>
      </c>
      <c r="F925" s="721" t="s">
        <v>2720</v>
      </c>
      <c r="G925" s="774">
        <v>24964</v>
      </c>
      <c r="H925" s="724">
        <f t="shared" ca="1" si="14"/>
        <v>51</v>
      </c>
      <c r="I925" s="725" t="s">
        <v>1403</v>
      </c>
      <c r="J925" s="721" t="s">
        <v>289</v>
      </c>
      <c r="K925" s="721" t="s">
        <v>246</v>
      </c>
      <c r="L925" s="726"/>
      <c r="M925" s="726" t="s">
        <v>6426</v>
      </c>
      <c r="N925" s="722" t="s">
        <v>2967</v>
      </c>
      <c r="O925" s="721" t="s">
        <v>245</v>
      </c>
      <c r="P925" s="727" t="s">
        <v>3246</v>
      </c>
      <c r="Q925" s="734" t="s">
        <v>3245</v>
      </c>
      <c r="R925" s="817" t="s">
        <v>6964</v>
      </c>
    </row>
    <row r="926" spans="1:18">
      <c r="A926" s="721"/>
      <c r="B926" s="721">
        <v>3</v>
      </c>
      <c r="C926" s="722" t="s">
        <v>3250</v>
      </c>
      <c r="D926" s="723" t="s">
        <v>23</v>
      </c>
      <c r="E926" s="721" t="s">
        <v>254</v>
      </c>
      <c r="F926" s="721" t="s">
        <v>288</v>
      </c>
      <c r="G926" s="774">
        <v>34851</v>
      </c>
      <c r="H926" s="724">
        <f t="shared" ca="1" si="14"/>
        <v>24</v>
      </c>
      <c r="I926" s="725" t="s">
        <v>1403</v>
      </c>
      <c r="J926" s="721" t="s">
        <v>344</v>
      </c>
      <c r="K926" s="721" t="s">
        <v>266</v>
      </c>
      <c r="L926" s="726"/>
      <c r="M926" s="726" t="s">
        <v>6426</v>
      </c>
      <c r="N926" s="722" t="s">
        <v>2967</v>
      </c>
      <c r="O926" s="721" t="s">
        <v>255</v>
      </c>
      <c r="P926" s="727" t="s">
        <v>3249</v>
      </c>
      <c r="Q926" s="734" t="s">
        <v>3245</v>
      </c>
      <c r="R926" s="817" t="s">
        <v>6964</v>
      </c>
    </row>
    <row r="927" spans="1:18">
      <c r="A927" s="721">
        <v>29</v>
      </c>
      <c r="B927" s="721">
        <v>1</v>
      </c>
      <c r="C927" s="722" t="s">
        <v>104</v>
      </c>
      <c r="D927" s="723" t="s">
        <v>23</v>
      </c>
      <c r="E927" s="721" t="s">
        <v>221</v>
      </c>
      <c r="F927" s="721" t="s">
        <v>1154</v>
      </c>
      <c r="G927" s="774">
        <v>30407</v>
      </c>
      <c r="H927" s="724">
        <f t="shared" ca="1" si="14"/>
        <v>37</v>
      </c>
      <c r="I927" s="725" t="s">
        <v>1403</v>
      </c>
      <c r="J927" s="721" t="s">
        <v>289</v>
      </c>
      <c r="K927" s="721" t="s">
        <v>674</v>
      </c>
      <c r="L927" s="726"/>
      <c r="M927" s="726" t="s">
        <v>6426</v>
      </c>
      <c r="N927" s="722" t="s">
        <v>2967</v>
      </c>
      <c r="O927" s="721" t="s">
        <v>222</v>
      </c>
      <c r="P927" s="727" t="s">
        <v>3251</v>
      </c>
      <c r="Q927" s="734" t="s">
        <v>3254</v>
      </c>
      <c r="R927" s="817" t="s">
        <v>6964</v>
      </c>
    </row>
    <row r="928" spans="1:18">
      <c r="A928" s="721"/>
      <c r="B928" s="738">
        <v>2</v>
      </c>
      <c r="C928" s="722" t="s">
        <v>3256</v>
      </c>
      <c r="D928" s="723" t="s">
        <v>16</v>
      </c>
      <c r="E928" s="721" t="s">
        <v>221</v>
      </c>
      <c r="F928" s="721" t="s">
        <v>3257</v>
      </c>
      <c r="G928" s="774">
        <v>32370</v>
      </c>
      <c r="H928" s="724">
        <f t="shared" ca="1" si="14"/>
        <v>31</v>
      </c>
      <c r="I928" s="725" t="s">
        <v>1403</v>
      </c>
      <c r="J928" s="721" t="s">
        <v>289</v>
      </c>
      <c r="K928" s="721" t="s">
        <v>246</v>
      </c>
      <c r="L928" s="726"/>
      <c r="M928" s="726" t="s">
        <v>6426</v>
      </c>
      <c r="N928" s="722" t="s">
        <v>2967</v>
      </c>
      <c r="O928" s="721" t="s">
        <v>245</v>
      </c>
      <c r="P928" s="727" t="s">
        <v>3255</v>
      </c>
      <c r="Q928" s="734" t="s">
        <v>3254</v>
      </c>
      <c r="R928" s="817" t="s">
        <v>6964</v>
      </c>
    </row>
    <row r="929" spans="1:18">
      <c r="A929" s="721"/>
      <c r="B929" s="721">
        <v>3</v>
      </c>
      <c r="C929" s="722" t="s">
        <v>3261</v>
      </c>
      <c r="D929" s="723" t="s">
        <v>23</v>
      </c>
      <c r="E929" s="738" t="s">
        <v>254</v>
      </c>
      <c r="F929" s="721" t="s">
        <v>3257</v>
      </c>
      <c r="G929" s="774">
        <v>40983</v>
      </c>
      <c r="H929" s="724">
        <f t="shared" ca="1" si="14"/>
        <v>8</v>
      </c>
      <c r="I929" s="725" t="s">
        <v>1403</v>
      </c>
      <c r="J929" s="738" t="s">
        <v>265</v>
      </c>
      <c r="K929" s="738" t="s">
        <v>270</v>
      </c>
      <c r="L929" s="726"/>
      <c r="M929" s="726" t="s">
        <v>6426</v>
      </c>
      <c r="N929" s="722" t="s">
        <v>2967</v>
      </c>
      <c r="O929" s="738" t="s">
        <v>255</v>
      </c>
      <c r="P929" s="727" t="s">
        <v>3260</v>
      </c>
      <c r="Q929" s="734" t="s">
        <v>3254</v>
      </c>
      <c r="R929" s="817" t="s">
        <v>6964</v>
      </c>
    </row>
    <row r="930" spans="1:18">
      <c r="A930" s="721"/>
      <c r="B930" s="721">
        <v>4</v>
      </c>
      <c r="C930" s="722" t="s">
        <v>3262</v>
      </c>
      <c r="D930" s="723" t="s">
        <v>23</v>
      </c>
      <c r="E930" s="738" t="s">
        <v>254</v>
      </c>
      <c r="F930" s="721" t="s">
        <v>3257</v>
      </c>
      <c r="G930" s="774">
        <v>42089</v>
      </c>
      <c r="H930" s="724">
        <f t="shared" ca="1" si="14"/>
        <v>5</v>
      </c>
      <c r="I930" s="725" t="s">
        <v>1403</v>
      </c>
      <c r="J930" s="738" t="s">
        <v>265</v>
      </c>
      <c r="K930" s="738" t="s">
        <v>270</v>
      </c>
      <c r="L930" s="726"/>
      <c r="M930" s="726" t="s">
        <v>6426</v>
      </c>
      <c r="N930" s="722" t="s">
        <v>2967</v>
      </c>
      <c r="O930" s="738" t="s">
        <v>255</v>
      </c>
      <c r="P930" s="722"/>
      <c r="Q930" s="734" t="s">
        <v>3254</v>
      </c>
      <c r="R930" s="817" t="s">
        <v>6964</v>
      </c>
    </row>
    <row r="931" spans="1:18">
      <c r="A931" s="721">
        <v>30</v>
      </c>
      <c r="B931" s="721">
        <v>1</v>
      </c>
      <c r="C931" s="722" t="s">
        <v>3264</v>
      </c>
      <c r="D931" s="723" t="s">
        <v>23</v>
      </c>
      <c r="E931" s="738" t="s">
        <v>221</v>
      </c>
      <c r="F931" s="721" t="s">
        <v>3265</v>
      </c>
      <c r="G931" s="774">
        <v>36068</v>
      </c>
      <c r="H931" s="724">
        <f t="shared" ca="1" si="14"/>
        <v>21</v>
      </c>
      <c r="I931" s="725" t="s">
        <v>1403</v>
      </c>
      <c r="J931" s="721" t="s">
        <v>256</v>
      </c>
      <c r="K931" s="738" t="s">
        <v>283</v>
      </c>
      <c r="L931" s="726"/>
      <c r="M931" s="726" t="s">
        <v>6426</v>
      </c>
      <c r="N931" s="722" t="s">
        <v>2967</v>
      </c>
      <c r="O931" s="738" t="s">
        <v>222</v>
      </c>
      <c r="P931" s="727" t="s">
        <v>3263</v>
      </c>
      <c r="Q931" s="734" t="s">
        <v>3266</v>
      </c>
      <c r="R931" s="817" t="s">
        <v>6964</v>
      </c>
    </row>
    <row r="932" spans="1:18">
      <c r="A932" s="721"/>
      <c r="B932" s="721">
        <v>2</v>
      </c>
      <c r="C932" s="722" t="s">
        <v>3268</v>
      </c>
      <c r="D932" s="723" t="s">
        <v>16</v>
      </c>
      <c r="E932" s="721" t="s">
        <v>221</v>
      </c>
      <c r="F932" s="721" t="s">
        <v>389</v>
      </c>
      <c r="G932" s="774">
        <v>33709</v>
      </c>
      <c r="H932" s="724">
        <f t="shared" ca="1" si="14"/>
        <v>27</v>
      </c>
      <c r="I932" s="725" t="s">
        <v>1403</v>
      </c>
      <c r="J932" s="721" t="s">
        <v>223</v>
      </c>
      <c r="K932" s="721" t="s">
        <v>246</v>
      </c>
      <c r="L932" s="726"/>
      <c r="M932" s="726" t="s">
        <v>6426</v>
      </c>
      <c r="N932" s="722" t="s">
        <v>2967</v>
      </c>
      <c r="O932" s="721" t="s">
        <v>245</v>
      </c>
      <c r="P932" s="727" t="s">
        <v>3267</v>
      </c>
      <c r="Q932" s="734" t="s">
        <v>3266</v>
      </c>
      <c r="R932" s="817" t="s">
        <v>6964</v>
      </c>
    </row>
    <row r="933" spans="1:18">
      <c r="A933" s="721"/>
      <c r="B933" s="738">
        <v>3</v>
      </c>
      <c r="C933" s="722" t="s">
        <v>3270</v>
      </c>
      <c r="D933" s="723" t="s">
        <v>16</v>
      </c>
      <c r="E933" s="721" t="s">
        <v>254</v>
      </c>
      <c r="F933" s="721" t="s">
        <v>1227</v>
      </c>
      <c r="G933" s="774">
        <v>42694</v>
      </c>
      <c r="H933" s="724">
        <f t="shared" ca="1" si="14"/>
        <v>3</v>
      </c>
      <c r="I933" s="725" t="s">
        <v>1403</v>
      </c>
      <c r="J933" s="721" t="s">
        <v>265</v>
      </c>
      <c r="K933" s="721" t="s">
        <v>270</v>
      </c>
      <c r="L933" s="726"/>
      <c r="M933" s="726" t="s">
        <v>6426</v>
      </c>
      <c r="N933" s="722" t="s">
        <v>2967</v>
      </c>
      <c r="O933" s="721" t="s">
        <v>255</v>
      </c>
      <c r="P933" s="727" t="s">
        <v>3269</v>
      </c>
      <c r="Q933" s="734" t="s">
        <v>3266</v>
      </c>
      <c r="R933" s="817" t="s">
        <v>6964</v>
      </c>
    </row>
    <row r="934" spans="1:18">
      <c r="A934" s="721">
        <v>31</v>
      </c>
      <c r="B934" s="738">
        <v>1</v>
      </c>
      <c r="C934" s="722" t="s">
        <v>3272</v>
      </c>
      <c r="D934" s="723" t="s">
        <v>23</v>
      </c>
      <c r="E934" s="721" t="s">
        <v>221</v>
      </c>
      <c r="F934" s="721" t="s">
        <v>541</v>
      </c>
      <c r="G934" s="774">
        <v>26570</v>
      </c>
      <c r="H934" s="724">
        <f t="shared" ca="1" si="14"/>
        <v>47</v>
      </c>
      <c r="I934" s="725" t="s">
        <v>1403</v>
      </c>
      <c r="J934" s="721" t="s">
        <v>256</v>
      </c>
      <c r="K934" s="721" t="s">
        <v>283</v>
      </c>
      <c r="L934" s="726"/>
      <c r="M934" s="726" t="s">
        <v>6426</v>
      </c>
      <c r="N934" s="722" t="s">
        <v>2967</v>
      </c>
      <c r="O934" s="721" t="s">
        <v>222</v>
      </c>
      <c r="P934" s="727" t="s">
        <v>3271</v>
      </c>
      <c r="Q934" s="734" t="s">
        <v>3275</v>
      </c>
      <c r="R934" s="817" t="s">
        <v>6964</v>
      </c>
    </row>
    <row r="935" spans="1:18">
      <c r="A935" s="721"/>
      <c r="B935" s="738">
        <v>2</v>
      </c>
      <c r="C935" s="722" t="s">
        <v>3277</v>
      </c>
      <c r="D935" s="723" t="s">
        <v>16</v>
      </c>
      <c r="E935" s="721" t="s">
        <v>221</v>
      </c>
      <c r="F935" s="721" t="s">
        <v>3265</v>
      </c>
      <c r="G935" s="774">
        <v>30665</v>
      </c>
      <c r="H935" s="724">
        <f t="shared" ca="1" si="14"/>
        <v>36</v>
      </c>
      <c r="I935" s="725" t="s">
        <v>1403</v>
      </c>
      <c r="J935" s="721" t="s">
        <v>256</v>
      </c>
      <c r="K935" s="721" t="s">
        <v>246</v>
      </c>
      <c r="L935" s="726"/>
      <c r="M935" s="726" t="s">
        <v>6426</v>
      </c>
      <c r="N935" s="722" t="s">
        <v>2967</v>
      </c>
      <c r="O935" s="721" t="s">
        <v>245</v>
      </c>
      <c r="P935" s="727" t="s">
        <v>3276</v>
      </c>
      <c r="Q935" s="734" t="s">
        <v>3275</v>
      </c>
      <c r="R935" s="817" t="s">
        <v>6964</v>
      </c>
    </row>
    <row r="936" spans="1:18">
      <c r="A936" s="721"/>
      <c r="B936" s="738">
        <v>3</v>
      </c>
      <c r="C936" s="722" t="s">
        <v>3281</v>
      </c>
      <c r="D936" s="723" t="s">
        <v>23</v>
      </c>
      <c r="E936" s="721" t="s">
        <v>254</v>
      </c>
      <c r="F936" s="721" t="s">
        <v>541</v>
      </c>
      <c r="G936" s="774">
        <v>38874</v>
      </c>
      <c r="H936" s="724">
        <f t="shared" ca="1" si="14"/>
        <v>13</v>
      </c>
      <c r="I936" s="725" t="s">
        <v>1403</v>
      </c>
      <c r="J936" s="721" t="s">
        <v>369</v>
      </c>
      <c r="K936" s="721" t="s">
        <v>266</v>
      </c>
      <c r="L936" s="726"/>
      <c r="M936" s="726" t="s">
        <v>6426</v>
      </c>
      <c r="N936" s="722" t="s">
        <v>2967</v>
      </c>
      <c r="O936" s="721" t="s">
        <v>255</v>
      </c>
      <c r="P936" s="727" t="s">
        <v>3280</v>
      </c>
      <c r="Q936" s="734" t="s">
        <v>3275</v>
      </c>
      <c r="R936" s="817" t="s">
        <v>6964</v>
      </c>
    </row>
    <row r="937" spans="1:18">
      <c r="A937" s="721"/>
      <c r="B937" s="738">
        <v>4</v>
      </c>
      <c r="C937" s="722" t="s">
        <v>3283</v>
      </c>
      <c r="D937" s="723" t="s">
        <v>16</v>
      </c>
      <c r="E937" s="721" t="s">
        <v>254</v>
      </c>
      <c r="F937" s="721" t="s">
        <v>22</v>
      </c>
      <c r="G937" s="774">
        <v>41954</v>
      </c>
      <c r="H937" s="724">
        <f t="shared" ca="1" si="14"/>
        <v>5</v>
      </c>
      <c r="I937" s="725" t="s">
        <v>1403</v>
      </c>
      <c r="J937" s="721" t="s">
        <v>265</v>
      </c>
      <c r="K937" s="721" t="s">
        <v>270</v>
      </c>
      <c r="L937" s="726"/>
      <c r="M937" s="726" t="s">
        <v>6426</v>
      </c>
      <c r="N937" s="722" t="s">
        <v>2967</v>
      </c>
      <c r="O937" s="721" t="s">
        <v>255</v>
      </c>
      <c r="P937" s="727" t="s">
        <v>3282</v>
      </c>
      <c r="Q937" s="734" t="s">
        <v>3275</v>
      </c>
      <c r="R937" s="817" t="s">
        <v>6964</v>
      </c>
    </row>
    <row r="938" spans="1:18">
      <c r="A938" s="721">
        <v>32</v>
      </c>
      <c r="B938" s="721">
        <v>1</v>
      </c>
      <c r="C938" s="722" t="s">
        <v>3292</v>
      </c>
      <c r="D938" s="723" t="s">
        <v>23</v>
      </c>
      <c r="E938" s="721" t="s">
        <v>221</v>
      </c>
      <c r="F938" s="721" t="s">
        <v>219</v>
      </c>
      <c r="G938" s="774">
        <v>32753</v>
      </c>
      <c r="H938" s="724">
        <f t="shared" ca="1" si="14"/>
        <v>30</v>
      </c>
      <c r="I938" s="725" t="s">
        <v>1403</v>
      </c>
      <c r="J938" s="721" t="s">
        <v>289</v>
      </c>
      <c r="K938" s="721" t="s">
        <v>674</v>
      </c>
      <c r="L938" s="726"/>
      <c r="M938" s="726" t="s">
        <v>6426</v>
      </c>
      <c r="N938" s="722" t="s">
        <v>2967</v>
      </c>
      <c r="O938" s="721" t="s">
        <v>222</v>
      </c>
      <c r="P938" s="727" t="s">
        <v>3291</v>
      </c>
      <c r="Q938" s="734" t="s">
        <v>3293</v>
      </c>
      <c r="R938" s="817" t="s">
        <v>6964</v>
      </c>
    </row>
    <row r="939" spans="1:18">
      <c r="A939" s="721"/>
      <c r="B939" s="721">
        <v>2</v>
      </c>
      <c r="C939" s="722" t="s">
        <v>3295</v>
      </c>
      <c r="D939" s="723" t="s">
        <v>16</v>
      </c>
      <c r="E939" s="721" t="s">
        <v>221</v>
      </c>
      <c r="F939" s="721" t="s">
        <v>1136</v>
      </c>
      <c r="G939" s="774">
        <v>34744</v>
      </c>
      <c r="H939" s="724">
        <f t="shared" ca="1" si="14"/>
        <v>25</v>
      </c>
      <c r="I939" s="725" t="s">
        <v>1403</v>
      </c>
      <c r="J939" s="721" t="s">
        <v>289</v>
      </c>
      <c r="K939" s="721" t="s">
        <v>246</v>
      </c>
      <c r="L939" s="726"/>
      <c r="M939" s="726" t="s">
        <v>6426</v>
      </c>
      <c r="N939" s="722" t="s">
        <v>2967</v>
      </c>
      <c r="O939" s="721" t="s">
        <v>245</v>
      </c>
      <c r="P939" s="727" t="s">
        <v>3294</v>
      </c>
      <c r="Q939" s="734" t="s">
        <v>3293</v>
      </c>
      <c r="R939" s="817" t="s">
        <v>6964</v>
      </c>
    </row>
    <row r="940" spans="1:18">
      <c r="A940" s="721"/>
      <c r="B940" s="721">
        <v>3</v>
      </c>
      <c r="C940" s="722" t="s">
        <v>3298</v>
      </c>
      <c r="D940" s="723" t="s">
        <v>23</v>
      </c>
      <c r="E940" s="721" t="s">
        <v>254</v>
      </c>
      <c r="F940" s="721" t="s">
        <v>1227</v>
      </c>
      <c r="G940" s="774">
        <v>41003</v>
      </c>
      <c r="H940" s="724">
        <f t="shared" ca="1" si="14"/>
        <v>8</v>
      </c>
      <c r="I940" s="725" t="s">
        <v>1403</v>
      </c>
      <c r="J940" s="721" t="s">
        <v>265</v>
      </c>
      <c r="K940" s="721" t="s">
        <v>270</v>
      </c>
      <c r="L940" s="726"/>
      <c r="M940" s="726" t="s">
        <v>6426</v>
      </c>
      <c r="N940" s="722" t="s">
        <v>2967</v>
      </c>
      <c r="O940" s="721" t="s">
        <v>255</v>
      </c>
      <c r="P940" s="727" t="s">
        <v>3297</v>
      </c>
      <c r="Q940" s="734" t="s">
        <v>3293</v>
      </c>
      <c r="R940" s="817" t="s">
        <v>6964</v>
      </c>
    </row>
    <row r="941" spans="1:18">
      <c r="A941" s="721">
        <v>33</v>
      </c>
      <c r="B941" s="721">
        <v>1</v>
      </c>
      <c r="C941" s="722" t="s">
        <v>3301</v>
      </c>
      <c r="D941" s="723" t="s">
        <v>23</v>
      </c>
      <c r="E941" s="721" t="s">
        <v>221</v>
      </c>
      <c r="F941" s="721" t="s">
        <v>3302</v>
      </c>
      <c r="G941" s="774">
        <v>29575</v>
      </c>
      <c r="H941" s="724">
        <f t="shared" ca="1" si="14"/>
        <v>39</v>
      </c>
      <c r="I941" s="725" t="s">
        <v>4508</v>
      </c>
      <c r="J941" s="738" t="s">
        <v>223</v>
      </c>
      <c r="K941" s="738" t="s">
        <v>283</v>
      </c>
      <c r="L941" s="726"/>
      <c r="M941" s="726" t="s">
        <v>6426</v>
      </c>
      <c r="N941" s="722" t="s">
        <v>2967</v>
      </c>
      <c r="O941" s="738" t="s">
        <v>222</v>
      </c>
      <c r="P941" s="734" t="s">
        <v>3300</v>
      </c>
      <c r="Q941" s="734" t="s">
        <v>3305</v>
      </c>
      <c r="R941" s="817" t="s">
        <v>6964</v>
      </c>
    </row>
    <row r="942" spans="1:18">
      <c r="A942" s="721"/>
      <c r="B942" s="721">
        <v>2</v>
      </c>
      <c r="C942" s="722" t="s">
        <v>3308</v>
      </c>
      <c r="D942" s="723" t="s">
        <v>16</v>
      </c>
      <c r="E942" s="721" t="s">
        <v>221</v>
      </c>
      <c r="F942" s="721" t="s">
        <v>3309</v>
      </c>
      <c r="G942" s="774">
        <v>30483</v>
      </c>
      <c r="H942" s="724">
        <f t="shared" ca="1" si="14"/>
        <v>36</v>
      </c>
      <c r="I942" s="725" t="s">
        <v>4508</v>
      </c>
      <c r="J942" s="738" t="s">
        <v>223</v>
      </c>
      <c r="K942" s="738" t="s">
        <v>246</v>
      </c>
      <c r="L942" s="726"/>
      <c r="M942" s="726" t="s">
        <v>6426</v>
      </c>
      <c r="N942" s="722" t="s">
        <v>2967</v>
      </c>
      <c r="O942" s="738" t="s">
        <v>245</v>
      </c>
      <c r="P942" s="734" t="s">
        <v>3307</v>
      </c>
      <c r="Q942" s="734" t="s">
        <v>3305</v>
      </c>
      <c r="R942" s="817" t="s">
        <v>6964</v>
      </c>
    </row>
    <row r="943" spans="1:18">
      <c r="A943" s="721"/>
      <c r="B943" s="738">
        <v>3</v>
      </c>
      <c r="C943" s="722" t="s">
        <v>3313</v>
      </c>
      <c r="D943" s="723" t="s">
        <v>23</v>
      </c>
      <c r="E943" s="721" t="s">
        <v>254</v>
      </c>
      <c r="F943" s="721" t="s">
        <v>376</v>
      </c>
      <c r="G943" s="774">
        <v>39180</v>
      </c>
      <c r="H943" s="724">
        <f t="shared" ca="1" si="14"/>
        <v>13</v>
      </c>
      <c r="I943" s="725" t="s">
        <v>4508</v>
      </c>
      <c r="J943" s="738" t="s">
        <v>369</v>
      </c>
      <c r="K943" s="738" t="s">
        <v>266</v>
      </c>
      <c r="L943" s="726"/>
      <c r="M943" s="726" t="s">
        <v>6426</v>
      </c>
      <c r="N943" s="722" t="s">
        <v>2967</v>
      </c>
      <c r="O943" s="738" t="s">
        <v>255</v>
      </c>
      <c r="P943" s="734" t="s">
        <v>3312</v>
      </c>
      <c r="Q943" s="734" t="s">
        <v>3305</v>
      </c>
      <c r="R943" s="817" t="s">
        <v>6964</v>
      </c>
    </row>
    <row r="944" spans="1:18">
      <c r="A944" s="721"/>
      <c r="B944" s="721">
        <v>4</v>
      </c>
      <c r="C944" s="722" t="s">
        <v>3315</v>
      </c>
      <c r="D944" s="723" t="s">
        <v>23</v>
      </c>
      <c r="E944" s="721" t="s">
        <v>254</v>
      </c>
      <c r="F944" s="721" t="s">
        <v>376</v>
      </c>
      <c r="G944" s="774">
        <v>41368</v>
      </c>
      <c r="H944" s="724">
        <f t="shared" ca="1" si="14"/>
        <v>7</v>
      </c>
      <c r="I944" s="725" t="s">
        <v>4508</v>
      </c>
      <c r="J944" s="738" t="s">
        <v>265</v>
      </c>
      <c r="K944" s="738" t="s">
        <v>270</v>
      </c>
      <c r="L944" s="726"/>
      <c r="M944" s="726" t="s">
        <v>6426</v>
      </c>
      <c r="N944" s="722" t="s">
        <v>2967</v>
      </c>
      <c r="O944" s="738" t="s">
        <v>255</v>
      </c>
      <c r="P944" s="736" t="s">
        <v>3314</v>
      </c>
      <c r="Q944" s="734" t="s">
        <v>3305</v>
      </c>
      <c r="R944" s="817" t="s">
        <v>6964</v>
      </c>
    </row>
    <row r="945" spans="1:18">
      <c r="A945" s="721">
        <v>34</v>
      </c>
      <c r="B945" s="722">
        <v>1</v>
      </c>
      <c r="C945" s="722" t="s">
        <v>3317</v>
      </c>
      <c r="D945" s="723" t="s">
        <v>23</v>
      </c>
      <c r="E945" s="738" t="s">
        <v>221</v>
      </c>
      <c r="F945" s="738" t="s">
        <v>733</v>
      </c>
      <c r="G945" s="774">
        <v>32489</v>
      </c>
      <c r="H945" s="724">
        <f t="shared" ca="1" si="14"/>
        <v>31</v>
      </c>
      <c r="I945" s="747" t="s">
        <v>1403</v>
      </c>
      <c r="J945" s="738" t="s">
        <v>289</v>
      </c>
      <c r="K945" s="738" t="s">
        <v>283</v>
      </c>
      <c r="L945" s="726"/>
      <c r="M945" s="726" t="s">
        <v>6426</v>
      </c>
      <c r="N945" s="722" t="s">
        <v>2967</v>
      </c>
      <c r="O945" s="738" t="s">
        <v>222</v>
      </c>
      <c r="P945" s="736" t="s">
        <v>3316</v>
      </c>
      <c r="Q945" s="736" t="s">
        <v>3318</v>
      </c>
      <c r="R945" s="817" t="s">
        <v>6964</v>
      </c>
    </row>
    <row r="946" spans="1:18">
      <c r="A946" s="721"/>
      <c r="B946" s="738">
        <v>2</v>
      </c>
      <c r="C946" s="722" t="s">
        <v>3320</v>
      </c>
      <c r="D946" s="723" t="s">
        <v>16</v>
      </c>
      <c r="E946" s="721" t="s">
        <v>221</v>
      </c>
      <c r="F946" s="721" t="s">
        <v>733</v>
      </c>
      <c r="G946" s="777">
        <v>34097</v>
      </c>
      <c r="H946" s="724">
        <f t="shared" ca="1" si="14"/>
        <v>26</v>
      </c>
      <c r="I946" s="725" t="s">
        <v>1403</v>
      </c>
      <c r="J946" s="721" t="s">
        <v>289</v>
      </c>
      <c r="K946" s="721" t="s">
        <v>246</v>
      </c>
      <c r="L946" s="726"/>
      <c r="M946" s="726" t="s">
        <v>6426</v>
      </c>
      <c r="N946" s="722" t="s">
        <v>2967</v>
      </c>
      <c r="O946" s="721" t="s">
        <v>245</v>
      </c>
      <c r="P946" s="727" t="s">
        <v>3319</v>
      </c>
      <c r="Q946" s="736" t="s">
        <v>3318</v>
      </c>
      <c r="R946" s="817" t="s">
        <v>6964</v>
      </c>
    </row>
    <row r="947" spans="1:18">
      <c r="A947" s="721"/>
      <c r="B947" s="738">
        <v>3</v>
      </c>
      <c r="C947" s="722" t="s">
        <v>3324</v>
      </c>
      <c r="D947" s="723" t="s">
        <v>23</v>
      </c>
      <c r="E947" s="738" t="s">
        <v>254</v>
      </c>
      <c r="F947" s="738" t="s">
        <v>230</v>
      </c>
      <c r="G947" s="774">
        <v>40369</v>
      </c>
      <c r="H947" s="724">
        <f t="shared" ca="1" si="14"/>
        <v>9</v>
      </c>
      <c r="I947" s="747" t="s">
        <v>1403</v>
      </c>
      <c r="J947" s="738" t="s">
        <v>265</v>
      </c>
      <c r="K947" s="738" t="s">
        <v>270</v>
      </c>
      <c r="L947" s="726"/>
      <c r="M947" s="726" t="s">
        <v>6426</v>
      </c>
      <c r="N947" s="722" t="s">
        <v>2967</v>
      </c>
      <c r="O947" s="738" t="s">
        <v>255</v>
      </c>
      <c r="P947" s="727" t="s">
        <v>3323</v>
      </c>
      <c r="Q947" s="736" t="s">
        <v>3318</v>
      </c>
      <c r="R947" s="817" t="s">
        <v>6964</v>
      </c>
    </row>
    <row r="948" spans="1:18">
      <c r="A948" s="721">
        <v>35</v>
      </c>
      <c r="B948" s="722">
        <v>1</v>
      </c>
      <c r="C948" s="722" t="s">
        <v>3326</v>
      </c>
      <c r="D948" s="723" t="s">
        <v>23</v>
      </c>
      <c r="E948" s="738" t="s">
        <v>1440</v>
      </c>
      <c r="F948" s="738" t="s">
        <v>1154</v>
      </c>
      <c r="G948" s="774">
        <v>28784</v>
      </c>
      <c r="H948" s="724">
        <f t="shared" ca="1" si="14"/>
        <v>41</v>
      </c>
      <c r="I948" s="747" t="s">
        <v>1403</v>
      </c>
      <c r="J948" s="738" t="s">
        <v>223</v>
      </c>
      <c r="K948" s="738" t="s">
        <v>261</v>
      </c>
      <c r="L948" s="726"/>
      <c r="M948" s="726" t="s">
        <v>6426</v>
      </c>
      <c r="N948" s="722" t="s">
        <v>2967</v>
      </c>
      <c r="O948" s="738" t="s">
        <v>222</v>
      </c>
      <c r="P948" s="727" t="s">
        <v>3325</v>
      </c>
      <c r="Q948" s="727" t="s">
        <v>3327</v>
      </c>
      <c r="R948" s="817" t="s">
        <v>6964</v>
      </c>
    </row>
    <row r="949" spans="1:18">
      <c r="A949" s="721"/>
      <c r="B949" s="738">
        <v>3</v>
      </c>
      <c r="C949" s="722" t="s">
        <v>3329</v>
      </c>
      <c r="D949" s="723" t="s">
        <v>23</v>
      </c>
      <c r="E949" s="738" t="s">
        <v>254</v>
      </c>
      <c r="F949" s="738" t="s">
        <v>376</v>
      </c>
      <c r="G949" s="774">
        <v>36584</v>
      </c>
      <c r="H949" s="724">
        <f t="shared" ca="1" si="14"/>
        <v>20</v>
      </c>
      <c r="I949" s="747" t="s">
        <v>1403</v>
      </c>
      <c r="J949" s="738" t="s">
        <v>289</v>
      </c>
      <c r="K949" s="738" t="s">
        <v>270</v>
      </c>
      <c r="L949" s="726"/>
      <c r="M949" s="726" t="s">
        <v>6426</v>
      </c>
      <c r="N949" s="722" t="s">
        <v>2967</v>
      </c>
      <c r="O949" s="738" t="s">
        <v>255</v>
      </c>
      <c r="P949" s="727" t="s">
        <v>3328</v>
      </c>
      <c r="Q949" s="727" t="s">
        <v>3327</v>
      </c>
      <c r="R949" s="817" t="s">
        <v>6964</v>
      </c>
    </row>
    <row r="950" spans="1:18">
      <c r="A950" s="839">
        <v>36</v>
      </c>
      <c r="B950" s="738">
        <v>1</v>
      </c>
      <c r="C950" s="722" t="s">
        <v>3691</v>
      </c>
      <c r="D950" s="723" t="s">
        <v>16</v>
      </c>
      <c r="E950" s="738" t="s">
        <v>254</v>
      </c>
      <c r="F950" s="738" t="s">
        <v>524</v>
      </c>
      <c r="G950" s="774">
        <v>31388</v>
      </c>
      <c r="H950" s="724">
        <f t="shared" ca="1" si="14"/>
        <v>34</v>
      </c>
      <c r="I950" s="747" t="s">
        <v>1403</v>
      </c>
      <c r="J950" s="738" t="s">
        <v>256</v>
      </c>
      <c r="K950" s="738" t="s">
        <v>246</v>
      </c>
      <c r="L950" s="726"/>
      <c r="M950" s="726" t="s">
        <v>6426</v>
      </c>
      <c r="N950" s="722" t="s">
        <v>3334</v>
      </c>
      <c r="O950" s="738" t="s">
        <v>245</v>
      </c>
      <c r="P950" s="727" t="s">
        <v>3690</v>
      </c>
      <c r="Q950" s="736" t="s">
        <v>3689</v>
      </c>
    </row>
    <row r="951" spans="1:18">
      <c r="A951" s="839"/>
      <c r="B951" s="738">
        <v>2</v>
      </c>
      <c r="C951" s="722" t="s">
        <v>3695</v>
      </c>
      <c r="D951" s="723" t="s">
        <v>23</v>
      </c>
      <c r="E951" s="738" t="s">
        <v>221</v>
      </c>
      <c r="F951" s="738" t="s">
        <v>230</v>
      </c>
      <c r="G951" s="774">
        <v>38333</v>
      </c>
      <c r="H951" s="724">
        <f t="shared" ca="1" si="14"/>
        <v>15</v>
      </c>
      <c r="I951" s="747" t="s">
        <v>1403</v>
      </c>
      <c r="J951" s="738" t="s">
        <v>369</v>
      </c>
      <c r="K951" s="738" t="s">
        <v>266</v>
      </c>
      <c r="L951" s="726"/>
      <c r="M951" s="726" t="s">
        <v>6426</v>
      </c>
      <c r="N951" s="722" t="s">
        <v>3334</v>
      </c>
      <c r="O951" s="738" t="s">
        <v>255</v>
      </c>
      <c r="P951" s="727" t="s">
        <v>3694</v>
      </c>
      <c r="Q951" s="736" t="s">
        <v>3689</v>
      </c>
    </row>
    <row r="952" spans="1:18">
      <c r="A952" s="839">
        <v>37</v>
      </c>
      <c r="B952" s="722">
        <v>1</v>
      </c>
      <c r="C952" s="722" t="s">
        <v>3693</v>
      </c>
      <c r="D952" s="723" t="s">
        <v>23</v>
      </c>
      <c r="E952" s="721" t="s">
        <v>221</v>
      </c>
      <c r="F952" s="721" t="s">
        <v>524</v>
      </c>
      <c r="G952" s="774">
        <v>22627</v>
      </c>
      <c r="H952" s="724">
        <f t="shared" ca="1" si="14"/>
        <v>58</v>
      </c>
      <c r="I952" s="725" t="s">
        <v>1403</v>
      </c>
      <c r="J952" s="721" t="s">
        <v>256</v>
      </c>
      <c r="K952" s="721" t="s">
        <v>283</v>
      </c>
      <c r="L952" s="726"/>
      <c r="M952" s="726" t="s">
        <v>6426</v>
      </c>
      <c r="N952" s="722" t="s">
        <v>3334</v>
      </c>
      <c r="O952" s="721" t="s">
        <v>222</v>
      </c>
      <c r="P952" s="722" t="s">
        <v>3696</v>
      </c>
      <c r="Q952" s="722" t="s">
        <v>3699</v>
      </c>
    </row>
    <row r="953" spans="1:18">
      <c r="A953" s="839"/>
      <c r="B953" s="738">
        <v>2</v>
      </c>
      <c r="C953" s="722" t="s">
        <v>3701</v>
      </c>
      <c r="D953" s="723" t="s">
        <v>16</v>
      </c>
      <c r="E953" s="721" t="s">
        <v>221</v>
      </c>
      <c r="F953" s="721" t="s">
        <v>524</v>
      </c>
      <c r="G953" s="774">
        <v>24453</v>
      </c>
      <c r="H953" s="724">
        <f t="shared" ca="1" si="14"/>
        <v>53</v>
      </c>
      <c r="I953" s="725" t="s">
        <v>1403</v>
      </c>
      <c r="J953" s="721" t="s">
        <v>256</v>
      </c>
      <c r="K953" s="721" t="s">
        <v>246</v>
      </c>
      <c r="L953" s="726"/>
      <c r="M953" s="726" t="s">
        <v>6426</v>
      </c>
      <c r="N953" s="722" t="s">
        <v>3334</v>
      </c>
      <c r="O953" s="721" t="s">
        <v>245</v>
      </c>
      <c r="P953" s="722" t="s">
        <v>3700</v>
      </c>
      <c r="Q953" s="722" t="s">
        <v>3699</v>
      </c>
    </row>
    <row r="954" spans="1:18">
      <c r="A954" s="839"/>
      <c r="B954" s="738">
        <v>3</v>
      </c>
      <c r="C954" s="722" t="s">
        <v>3705</v>
      </c>
      <c r="D954" s="723" t="s">
        <v>23</v>
      </c>
      <c r="E954" s="721" t="s">
        <v>254</v>
      </c>
      <c r="F954" s="721" t="s">
        <v>22</v>
      </c>
      <c r="G954" s="774">
        <v>36141</v>
      </c>
      <c r="H954" s="724">
        <f t="shared" ca="1" si="14"/>
        <v>21</v>
      </c>
      <c r="I954" s="725" t="s">
        <v>1403</v>
      </c>
      <c r="J954" s="721" t="s">
        <v>289</v>
      </c>
      <c r="K954" s="721" t="s">
        <v>266</v>
      </c>
      <c r="L954" s="726"/>
      <c r="M954" s="726" t="s">
        <v>6426</v>
      </c>
      <c r="N954" s="722" t="s">
        <v>3334</v>
      </c>
      <c r="O954" s="721" t="s">
        <v>255</v>
      </c>
      <c r="P954" s="722" t="s">
        <v>3704</v>
      </c>
      <c r="Q954" s="722" t="s">
        <v>3699</v>
      </c>
    </row>
    <row r="955" spans="1:18">
      <c r="A955" s="839">
        <v>38</v>
      </c>
      <c r="B955" s="839">
        <v>1</v>
      </c>
      <c r="C955" s="839" t="s">
        <v>2974</v>
      </c>
      <c r="D955" s="839" t="s">
        <v>23</v>
      </c>
      <c r="E955" s="839" t="s">
        <v>221</v>
      </c>
      <c r="F955" s="839"/>
      <c r="G955" s="840"/>
      <c r="H955" s="724">
        <f t="shared" ca="1" si="14"/>
        <v>120</v>
      </c>
      <c r="I955" s="839"/>
      <c r="J955" s="839" t="s">
        <v>223</v>
      </c>
      <c r="K955" s="839"/>
      <c r="L955" s="839"/>
      <c r="M955" s="839"/>
      <c r="N955" s="722" t="s">
        <v>3334</v>
      </c>
      <c r="O955" s="839" t="s">
        <v>222</v>
      </c>
      <c r="P955" s="839"/>
      <c r="Q955" s="839"/>
    </row>
    <row r="956" spans="1:18">
      <c r="A956" s="839"/>
      <c r="B956" s="839">
        <v>2</v>
      </c>
      <c r="C956" s="839" t="s">
        <v>7269</v>
      </c>
      <c r="D956" s="839" t="s">
        <v>16</v>
      </c>
      <c r="E956" s="839" t="s">
        <v>221</v>
      </c>
      <c r="F956" s="839"/>
      <c r="G956" s="840"/>
      <c r="H956" s="724">
        <f t="shared" ca="1" si="14"/>
        <v>120</v>
      </c>
      <c r="I956" s="839"/>
      <c r="J956" s="839" t="s">
        <v>223</v>
      </c>
      <c r="K956" s="839"/>
      <c r="L956" s="839"/>
      <c r="M956" s="839"/>
      <c r="N956" s="722" t="s">
        <v>3334</v>
      </c>
      <c r="O956" s="839" t="s">
        <v>245</v>
      </c>
      <c r="P956" s="839"/>
      <c r="Q956" s="839"/>
    </row>
    <row r="957" spans="1:18">
      <c r="A957" s="722">
        <v>1</v>
      </c>
      <c r="B957" s="722">
        <v>1</v>
      </c>
      <c r="C957" s="722" t="s">
        <v>2858</v>
      </c>
      <c r="D957" s="744" t="s">
        <v>23</v>
      </c>
      <c r="E957" s="722" t="s">
        <v>221</v>
      </c>
      <c r="F957" s="722" t="s">
        <v>524</v>
      </c>
      <c r="G957" s="784">
        <v>17897</v>
      </c>
      <c r="H957" s="724">
        <f t="shared" ca="1" si="14"/>
        <v>71</v>
      </c>
      <c r="I957" s="769" t="s">
        <v>1403</v>
      </c>
      <c r="J957" s="722" t="s">
        <v>256</v>
      </c>
      <c r="K957" s="722" t="s">
        <v>283</v>
      </c>
      <c r="L957" s="770"/>
      <c r="M957" s="770" t="s">
        <v>6426</v>
      </c>
      <c r="N957" s="722" t="s">
        <v>3334</v>
      </c>
      <c r="O957" s="722" t="s">
        <v>222</v>
      </c>
      <c r="P957" s="727" t="s">
        <v>3332</v>
      </c>
      <c r="Q957" s="734" t="s">
        <v>3333</v>
      </c>
    </row>
    <row r="958" spans="1:18">
      <c r="A958" s="721"/>
      <c r="B958" s="721">
        <v>2</v>
      </c>
      <c r="C958" s="722" t="s">
        <v>3337</v>
      </c>
      <c r="D958" s="723" t="s">
        <v>16</v>
      </c>
      <c r="E958" s="721" t="s">
        <v>221</v>
      </c>
      <c r="F958" s="721" t="s">
        <v>524</v>
      </c>
      <c r="G958" s="774">
        <v>20285</v>
      </c>
      <c r="H958" s="724">
        <f t="shared" ca="1" si="14"/>
        <v>64</v>
      </c>
      <c r="I958" s="725" t="s">
        <v>1403</v>
      </c>
      <c r="J958" s="721" t="s">
        <v>256</v>
      </c>
      <c r="K958" s="721" t="s">
        <v>246</v>
      </c>
      <c r="L958" s="726"/>
      <c r="M958" s="726" t="s">
        <v>6426</v>
      </c>
      <c r="N958" s="722" t="s">
        <v>3334</v>
      </c>
      <c r="O958" s="721" t="s">
        <v>245</v>
      </c>
      <c r="P958" s="722" t="s">
        <v>3336</v>
      </c>
      <c r="Q958" s="734" t="s">
        <v>3333</v>
      </c>
    </row>
    <row r="959" spans="1:18">
      <c r="A959" s="721">
        <v>2</v>
      </c>
      <c r="B959" s="721">
        <v>1</v>
      </c>
      <c r="C959" s="722" t="s">
        <v>3342</v>
      </c>
      <c r="D959" s="723" t="s">
        <v>23</v>
      </c>
      <c r="E959" s="721" t="s">
        <v>221</v>
      </c>
      <c r="F959" s="721" t="s">
        <v>524</v>
      </c>
      <c r="G959" s="774">
        <v>27329</v>
      </c>
      <c r="H959" s="724">
        <f t="shared" ca="1" si="14"/>
        <v>45</v>
      </c>
      <c r="I959" s="725" t="s">
        <v>1403</v>
      </c>
      <c r="J959" s="721" t="s">
        <v>223</v>
      </c>
      <c r="K959" s="721" t="s">
        <v>283</v>
      </c>
      <c r="L959" s="726"/>
      <c r="M959" s="726" t="s">
        <v>6426</v>
      </c>
      <c r="N959" s="722" t="s">
        <v>3334</v>
      </c>
      <c r="O959" s="721" t="s">
        <v>222</v>
      </c>
      <c r="P959" s="722" t="s">
        <v>3341</v>
      </c>
      <c r="Q959" s="722" t="s">
        <v>3344</v>
      </c>
    </row>
    <row r="960" spans="1:18">
      <c r="A960" s="721"/>
      <c r="B960" s="721">
        <v>2</v>
      </c>
      <c r="C960" s="722" t="s">
        <v>3346</v>
      </c>
      <c r="D960" s="723" t="s">
        <v>16</v>
      </c>
      <c r="E960" s="721" t="s">
        <v>221</v>
      </c>
      <c r="F960" s="721" t="s">
        <v>524</v>
      </c>
      <c r="G960" s="774">
        <v>29774</v>
      </c>
      <c r="H960" s="724">
        <f t="shared" ca="1" si="14"/>
        <v>38</v>
      </c>
      <c r="I960" s="725" t="s">
        <v>1403</v>
      </c>
      <c r="J960" s="721" t="s">
        <v>289</v>
      </c>
      <c r="K960" s="721" t="s">
        <v>246</v>
      </c>
      <c r="L960" s="726"/>
      <c r="M960" s="726" t="s">
        <v>6426</v>
      </c>
      <c r="N960" s="722" t="s">
        <v>3334</v>
      </c>
      <c r="O960" s="721" t="s">
        <v>245</v>
      </c>
      <c r="P960" s="734" t="s">
        <v>3345</v>
      </c>
      <c r="Q960" s="722" t="s">
        <v>3344</v>
      </c>
    </row>
    <row r="961" spans="1:17">
      <c r="A961" s="721"/>
      <c r="B961" s="721">
        <v>3</v>
      </c>
      <c r="C961" s="722" t="s">
        <v>3350</v>
      </c>
      <c r="D961" s="723" t="s">
        <v>23</v>
      </c>
      <c r="E961" s="721" t="s">
        <v>254</v>
      </c>
      <c r="F961" s="721" t="s">
        <v>524</v>
      </c>
      <c r="G961" s="774">
        <v>36544</v>
      </c>
      <c r="H961" s="724">
        <f t="shared" ca="1" si="14"/>
        <v>20</v>
      </c>
      <c r="I961" s="725" t="s">
        <v>1403</v>
      </c>
      <c r="J961" s="721" t="s">
        <v>289</v>
      </c>
      <c r="K961" s="721" t="s">
        <v>266</v>
      </c>
      <c r="L961" s="726"/>
      <c r="M961" s="726" t="s">
        <v>6426</v>
      </c>
      <c r="N961" s="722" t="s">
        <v>3334</v>
      </c>
      <c r="O961" s="721" t="s">
        <v>255</v>
      </c>
      <c r="P961" s="734" t="s">
        <v>3349</v>
      </c>
      <c r="Q961" s="722" t="s">
        <v>3344</v>
      </c>
    </row>
    <row r="962" spans="1:17">
      <c r="A962" s="721"/>
      <c r="B962" s="721">
        <v>4</v>
      </c>
      <c r="C962" s="722" t="s">
        <v>3352</v>
      </c>
      <c r="D962" s="723" t="s">
        <v>16</v>
      </c>
      <c r="E962" s="721" t="s">
        <v>254</v>
      </c>
      <c r="F962" s="721" t="s">
        <v>524</v>
      </c>
      <c r="G962" s="774">
        <v>41400</v>
      </c>
      <c r="H962" s="724">
        <f t="shared" ca="1" si="14"/>
        <v>6</v>
      </c>
      <c r="I962" s="725" t="s">
        <v>1403</v>
      </c>
      <c r="J962" s="721" t="s">
        <v>265</v>
      </c>
      <c r="K962" s="721" t="s">
        <v>270</v>
      </c>
      <c r="L962" s="726"/>
      <c r="M962" s="726" t="s">
        <v>6426</v>
      </c>
      <c r="N962" s="722" t="s">
        <v>3334</v>
      </c>
      <c r="O962" s="721" t="s">
        <v>255</v>
      </c>
      <c r="P962" s="734" t="s">
        <v>3351</v>
      </c>
      <c r="Q962" s="722" t="s">
        <v>3344</v>
      </c>
    </row>
    <row r="963" spans="1:17">
      <c r="A963" s="721"/>
      <c r="B963" s="721">
        <v>5</v>
      </c>
      <c r="C963" s="722" t="s">
        <v>3348</v>
      </c>
      <c r="D963" s="723" t="s">
        <v>23</v>
      </c>
      <c r="E963" s="721" t="s">
        <v>221</v>
      </c>
      <c r="F963" s="721" t="s">
        <v>524</v>
      </c>
      <c r="G963" s="774">
        <v>19064</v>
      </c>
      <c r="H963" s="724">
        <f t="shared" ref="H963:H1026" ca="1" si="15">DATEDIF(G963,TODAY(),"Y")</f>
        <v>68</v>
      </c>
      <c r="I963" s="725" t="s">
        <v>1403</v>
      </c>
      <c r="J963" s="721" t="s">
        <v>256</v>
      </c>
      <c r="K963" s="721" t="s">
        <v>283</v>
      </c>
      <c r="L963" s="726"/>
      <c r="M963" s="726" t="s">
        <v>6426</v>
      </c>
      <c r="N963" s="722" t="s">
        <v>3334</v>
      </c>
      <c r="O963" s="721" t="s">
        <v>1261</v>
      </c>
      <c r="P963" s="741" t="s">
        <v>3353</v>
      </c>
      <c r="Q963" s="722" t="s">
        <v>3344</v>
      </c>
    </row>
    <row r="964" spans="1:17">
      <c r="A964" s="721">
        <v>3</v>
      </c>
      <c r="B964" s="721">
        <v>1</v>
      </c>
      <c r="C964" s="722" t="s">
        <v>3366</v>
      </c>
      <c r="D964" s="723" t="s">
        <v>23</v>
      </c>
      <c r="E964" s="721" t="s">
        <v>221</v>
      </c>
      <c r="F964" s="721" t="s">
        <v>22</v>
      </c>
      <c r="G964" s="774">
        <v>27130</v>
      </c>
      <c r="H964" s="724">
        <f t="shared" ca="1" si="15"/>
        <v>45</v>
      </c>
      <c r="I964" s="725" t="s">
        <v>1403</v>
      </c>
      <c r="J964" s="721" t="s">
        <v>289</v>
      </c>
      <c r="K964" s="721" t="s">
        <v>283</v>
      </c>
      <c r="L964" s="726"/>
      <c r="M964" s="726" t="s">
        <v>6426</v>
      </c>
      <c r="N964" s="722" t="s">
        <v>3334</v>
      </c>
      <c r="O964" s="721" t="s">
        <v>222</v>
      </c>
      <c r="P964" s="722" t="s">
        <v>3365</v>
      </c>
      <c r="Q964" s="722" t="s">
        <v>3367</v>
      </c>
    </row>
    <row r="965" spans="1:17">
      <c r="A965" s="721"/>
      <c r="B965" s="721">
        <v>2</v>
      </c>
      <c r="C965" s="722" t="s">
        <v>3369</v>
      </c>
      <c r="D965" s="723" t="s">
        <v>16</v>
      </c>
      <c r="E965" s="721" t="s">
        <v>221</v>
      </c>
      <c r="F965" s="721" t="s">
        <v>524</v>
      </c>
      <c r="G965" s="774">
        <v>29230</v>
      </c>
      <c r="H965" s="724">
        <f t="shared" ca="1" si="15"/>
        <v>40</v>
      </c>
      <c r="I965" s="725" t="s">
        <v>1403</v>
      </c>
      <c r="J965" s="721" t="s">
        <v>256</v>
      </c>
      <c r="K965" s="721" t="s">
        <v>283</v>
      </c>
      <c r="L965" s="726"/>
      <c r="M965" s="726" t="s">
        <v>6426</v>
      </c>
      <c r="N965" s="722" t="s">
        <v>3334</v>
      </c>
      <c r="O965" s="721" t="s">
        <v>245</v>
      </c>
      <c r="P965" s="722" t="s">
        <v>3368</v>
      </c>
      <c r="Q965" s="722" t="s">
        <v>3367</v>
      </c>
    </row>
    <row r="966" spans="1:17">
      <c r="A966" s="721"/>
      <c r="B966" s="721">
        <v>3</v>
      </c>
      <c r="C966" s="722" t="s">
        <v>3373</v>
      </c>
      <c r="D966" s="723" t="s">
        <v>16</v>
      </c>
      <c r="E966" s="721" t="s">
        <v>254</v>
      </c>
      <c r="F966" s="721" t="s">
        <v>524</v>
      </c>
      <c r="G966" s="774">
        <v>35274</v>
      </c>
      <c r="H966" s="724">
        <f t="shared" ca="1" si="15"/>
        <v>23</v>
      </c>
      <c r="I966" s="725" t="s">
        <v>1403</v>
      </c>
      <c r="J966" s="721" t="s">
        <v>344</v>
      </c>
      <c r="K966" s="721" t="s">
        <v>266</v>
      </c>
      <c r="L966" s="726"/>
      <c r="M966" s="726" t="s">
        <v>6426</v>
      </c>
      <c r="N966" s="722" t="s">
        <v>3334</v>
      </c>
      <c r="O966" s="721" t="s">
        <v>255</v>
      </c>
      <c r="P966" s="722" t="s">
        <v>3372</v>
      </c>
      <c r="Q966" s="722" t="s">
        <v>3367</v>
      </c>
    </row>
    <row r="967" spans="1:17">
      <c r="A967" s="721"/>
      <c r="B967" s="721">
        <v>4</v>
      </c>
      <c r="C967" s="722" t="s">
        <v>3376</v>
      </c>
      <c r="D967" s="723" t="s">
        <v>23</v>
      </c>
      <c r="E967" s="721" t="s">
        <v>221</v>
      </c>
      <c r="F967" s="721" t="s">
        <v>524</v>
      </c>
      <c r="G967" s="774">
        <v>38989</v>
      </c>
      <c r="H967" s="724">
        <f t="shared" ca="1" si="15"/>
        <v>13</v>
      </c>
      <c r="I967" s="725" t="s">
        <v>1403</v>
      </c>
      <c r="J967" s="721" t="s">
        <v>369</v>
      </c>
      <c r="K967" s="721" t="s">
        <v>266</v>
      </c>
      <c r="L967" s="726"/>
      <c r="M967" s="726" t="s">
        <v>6426</v>
      </c>
      <c r="N967" s="722" t="s">
        <v>3334</v>
      </c>
      <c r="O967" s="721" t="s">
        <v>255</v>
      </c>
      <c r="P967" s="722" t="s">
        <v>3375</v>
      </c>
      <c r="Q967" s="722" t="s">
        <v>3367</v>
      </c>
    </row>
    <row r="968" spans="1:17">
      <c r="A968" s="721">
        <v>4</v>
      </c>
      <c r="B968" s="733">
        <v>1</v>
      </c>
      <c r="C968" s="732" t="s">
        <v>3379</v>
      </c>
      <c r="D968" s="723" t="s">
        <v>23</v>
      </c>
      <c r="E968" s="733" t="s">
        <v>221</v>
      </c>
      <c r="F968" s="733" t="s">
        <v>524</v>
      </c>
      <c r="G968" s="775">
        <v>27287</v>
      </c>
      <c r="H968" s="724">
        <f t="shared" ca="1" si="15"/>
        <v>45</v>
      </c>
      <c r="I968" s="723" t="s">
        <v>1403</v>
      </c>
      <c r="J968" s="733" t="s">
        <v>289</v>
      </c>
      <c r="K968" s="733" t="s">
        <v>283</v>
      </c>
      <c r="L968" s="726"/>
      <c r="M968" s="726" t="s">
        <v>6426</v>
      </c>
      <c r="N968" s="722" t="s">
        <v>3334</v>
      </c>
      <c r="O968" s="733" t="s">
        <v>222</v>
      </c>
      <c r="P968" s="732" t="s">
        <v>3378</v>
      </c>
      <c r="Q968" s="732" t="s">
        <v>3382</v>
      </c>
    </row>
    <row r="969" spans="1:17">
      <c r="A969" s="721"/>
      <c r="B969" s="733">
        <v>2</v>
      </c>
      <c r="C969" s="732" t="s">
        <v>3384</v>
      </c>
      <c r="D969" s="723" t="s">
        <v>16</v>
      </c>
      <c r="E969" s="733" t="s">
        <v>221</v>
      </c>
      <c r="F969" s="733" t="s">
        <v>524</v>
      </c>
      <c r="G969" s="775">
        <v>29221</v>
      </c>
      <c r="H969" s="724">
        <f t="shared" ca="1" si="15"/>
        <v>40</v>
      </c>
      <c r="I969" s="723" t="s">
        <v>1403</v>
      </c>
      <c r="J969" s="733" t="s">
        <v>256</v>
      </c>
      <c r="K969" s="733" t="s">
        <v>246</v>
      </c>
      <c r="L969" s="726"/>
      <c r="M969" s="726" t="s">
        <v>6426</v>
      </c>
      <c r="N969" s="722" t="s">
        <v>3334</v>
      </c>
      <c r="O969" s="733" t="s">
        <v>245</v>
      </c>
      <c r="P969" s="732" t="s">
        <v>3383</v>
      </c>
      <c r="Q969" s="732" t="s">
        <v>3382</v>
      </c>
    </row>
    <row r="970" spans="1:17">
      <c r="A970" s="721"/>
      <c r="B970" s="733">
        <v>3</v>
      </c>
      <c r="C970" s="732" t="s">
        <v>3387</v>
      </c>
      <c r="D970" s="723" t="s">
        <v>16</v>
      </c>
      <c r="E970" s="733" t="s">
        <v>254</v>
      </c>
      <c r="F970" s="733" t="s">
        <v>524</v>
      </c>
      <c r="G970" s="775">
        <v>40898</v>
      </c>
      <c r="H970" s="724">
        <f t="shared" ca="1" si="15"/>
        <v>8</v>
      </c>
      <c r="I970" s="723" t="s">
        <v>1403</v>
      </c>
      <c r="J970" s="733" t="s">
        <v>265</v>
      </c>
      <c r="K970" s="733" t="s">
        <v>270</v>
      </c>
      <c r="L970" s="726"/>
      <c r="M970" s="726" t="s">
        <v>6426</v>
      </c>
      <c r="N970" s="722" t="s">
        <v>3334</v>
      </c>
      <c r="O970" s="733" t="s">
        <v>255</v>
      </c>
      <c r="P970" s="732"/>
      <c r="Q970" s="732" t="s">
        <v>3382</v>
      </c>
    </row>
    <row r="971" spans="1:17">
      <c r="A971" s="721">
        <v>5</v>
      </c>
      <c r="B971" s="721">
        <v>1</v>
      </c>
      <c r="C971" s="722" t="s">
        <v>3416</v>
      </c>
      <c r="D971" s="723" t="s">
        <v>23</v>
      </c>
      <c r="E971" s="721" t="s">
        <v>221</v>
      </c>
      <c r="F971" s="721" t="s">
        <v>22</v>
      </c>
      <c r="G971" s="774">
        <v>22746</v>
      </c>
      <c r="H971" s="724">
        <f t="shared" ca="1" si="15"/>
        <v>58</v>
      </c>
      <c r="I971" s="725" t="s">
        <v>1403</v>
      </c>
      <c r="J971" s="721" t="s">
        <v>289</v>
      </c>
      <c r="K971" s="721" t="s">
        <v>283</v>
      </c>
      <c r="L971" s="726"/>
      <c r="M971" s="726" t="s">
        <v>6426</v>
      </c>
      <c r="N971" s="722" t="s">
        <v>3334</v>
      </c>
      <c r="O971" s="721" t="s">
        <v>222</v>
      </c>
      <c r="P971" s="722" t="s">
        <v>3415</v>
      </c>
      <c r="Q971" s="722" t="s">
        <v>3418</v>
      </c>
    </row>
    <row r="972" spans="1:17">
      <c r="A972" s="721"/>
      <c r="B972" s="721">
        <v>2</v>
      </c>
      <c r="C972" s="722" t="s">
        <v>3409</v>
      </c>
      <c r="D972" s="723" t="s">
        <v>16</v>
      </c>
      <c r="E972" s="721" t="s">
        <v>221</v>
      </c>
      <c r="F972" s="721" t="s">
        <v>524</v>
      </c>
      <c r="G972" s="774">
        <v>25034</v>
      </c>
      <c r="H972" s="724">
        <f t="shared" ca="1" si="15"/>
        <v>51</v>
      </c>
      <c r="I972" s="725" t="s">
        <v>1403</v>
      </c>
      <c r="J972" s="721" t="s">
        <v>256</v>
      </c>
      <c r="K972" s="721" t="s">
        <v>246</v>
      </c>
      <c r="L972" s="726"/>
      <c r="M972" s="726" t="s">
        <v>6426</v>
      </c>
      <c r="N972" s="722" t="s">
        <v>3334</v>
      </c>
      <c r="O972" s="721" t="s">
        <v>245</v>
      </c>
      <c r="P972" s="722" t="s">
        <v>3419</v>
      </c>
      <c r="Q972" s="722" t="s">
        <v>3418</v>
      </c>
    </row>
    <row r="973" spans="1:17">
      <c r="A973" s="721">
        <v>6</v>
      </c>
      <c r="B973" s="721">
        <v>1</v>
      </c>
      <c r="C973" s="722" t="s">
        <v>3422</v>
      </c>
      <c r="D973" s="723" t="s">
        <v>23</v>
      </c>
      <c r="E973" s="721" t="s">
        <v>221</v>
      </c>
      <c r="F973" s="721" t="s">
        <v>524</v>
      </c>
      <c r="G973" s="774">
        <v>29781</v>
      </c>
      <c r="H973" s="724">
        <f t="shared" ca="1" si="15"/>
        <v>38</v>
      </c>
      <c r="I973" s="725" t="s">
        <v>1403</v>
      </c>
      <c r="J973" s="721" t="s">
        <v>527</v>
      </c>
      <c r="K973" s="721" t="s">
        <v>3423</v>
      </c>
      <c r="L973" s="726"/>
      <c r="M973" s="726" t="s">
        <v>6426</v>
      </c>
      <c r="N973" s="722" t="s">
        <v>3334</v>
      </c>
      <c r="O973" s="721" t="s">
        <v>222</v>
      </c>
      <c r="P973" s="722" t="s">
        <v>3421</v>
      </c>
      <c r="Q973" s="722" t="s">
        <v>3360</v>
      </c>
    </row>
    <row r="974" spans="1:17">
      <c r="A974" s="721"/>
      <c r="B974" s="721">
        <v>2</v>
      </c>
      <c r="C974" s="722" t="s">
        <v>3425</v>
      </c>
      <c r="D974" s="723" t="s">
        <v>16</v>
      </c>
      <c r="E974" s="721" t="s">
        <v>221</v>
      </c>
      <c r="F974" s="721" t="s">
        <v>524</v>
      </c>
      <c r="G974" s="774">
        <v>31754</v>
      </c>
      <c r="H974" s="724">
        <f t="shared" ca="1" si="15"/>
        <v>33</v>
      </c>
      <c r="I974" s="725" t="s">
        <v>1403</v>
      </c>
      <c r="J974" s="721" t="s">
        <v>3426</v>
      </c>
      <c r="K974" s="721" t="s">
        <v>246</v>
      </c>
      <c r="L974" s="726"/>
      <c r="M974" s="726" t="s">
        <v>6426</v>
      </c>
      <c r="N974" s="722" t="s">
        <v>3334</v>
      </c>
      <c r="O974" s="721" t="s">
        <v>245</v>
      </c>
      <c r="P974" s="734" t="s">
        <v>3424</v>
      </c>
      <c r="Q974" s="722" t="s">
        <v>3360</v>
      </c>
    </row>
    <row r="975" spans="1:17">
      <c r="A975" s="721"/>
      <c r="B975" s="721">
        <v>3</v>
      </c>
      <c r="C975" s="722" t="s">
        <v>3429</v>
      </c>
      <c r="D975" s="723" t="s">
        <v>23</v>
      </c>
      <c r="E975" s="721" t="s">
        <v>254</v>
      </c>
      <c r="F975" s="721" t="s">
        <v>3430</v>
      </c>
      <c r="G975" s="774">
        <v>40138</v>
      </c>
      <c r="H975" s="724">
        <f t="shared" ca="1" si="15"/>
        <v>10</v>
      </c>
      <c r="I975" s="725" t="s">
        <v>1403</v>
      </c>
      <c r="J975" s="721" t="s">
        <v>265</v>
      </c>
      <c r="K975" s="721" t="s">
        <v>270</v>
      </c>
      <c r="L975" s="726"/>
      <c r="M975" s="726" t="s">
        <v>6426</v>
      </c>
      <c r="N975" s="722" t="s">
        <v>3334</v>
      </c>
      <c r="O975" s="721" t="s">
        <v>255</v>
      </c>
      <c r="P975" s="722"/>
      <c r="Q975" s="722" t="s">
        <v>3360</v>
      </c>
    </row>
    <row r="976" spans="1:17">
      <c r="A976" s="721">
        <v>7</v>
      </c>
      <c r="B976" s="721">
        <v>1</v>
      </c>
      <c r="C976" s="722" t="s">
        <v>3437</v>
      </c>
      <c r="D976" s="723" t="s">
        <v>23</v>
      </c>
      <c r="E976" s="721" t="s">
        <v>221</v>
      </c>
      <c r="F976" s="721" t="s">
        <v>3010</v>
      </c>
      <c r="G976" s="774">
        <v>25756</v>
      </c>
      <c r="H976" s="724">
        <f t="shared" ca="1" si="15"/>
        <v>49</v>
      </c>
      <c r="I976" s="725" t="s">
        <v>1403</v>
      </c>
      <c r="J976" s="721" t="s">
        <v>289</v>
      </c>
      <c r="K976" s="721" t="s">
        <v>283</v>
      </c>
      <c r="L976" s="726"/>
      <c r="M976" s="726" t="s">
        <v>6426</v>
      </c>
      <c r="N976" s="722" t="s">
        <v>3334</v>
      </c>
      <c r="O976" s="721" t="s">
        <v>222</v>
      </c>
      <c r="P976" s="722" t="s">
        <v>3436</v>
      </c>
      <c r="Q976" s="722" t="s">
        <v>3438</v>
      </c>
    </row>
    <row r="977" spans="1:17">
      <c r="A977" s="721"/>
      <c r="B977" s="721">
        <v>2</v>
      </c>
      <c r="C977" s="722" t="s">
        <v>3440</v>
      </c>
      <c r="D977" s="723" t="s">
        <v>16</v>
      </c>
      <c r="E977" s="721" t="s">
        <v>221</v>
      </c>
      <c r="F977" s="721" t="s">
        <v>3441</v>
      </c>
      <c r="G977" s="774">
        <v>30004</v>
      </c>
      <c r="H977" s="724">
        <f t="shared" ca="1" si="15"/>
        <v>38</v>
      </c>
      <c r="I977" s="725" t="s">
        <v>1403</v>
      </c>
      <c r="J977" s="721" t="s">
        <v>289</v>
      </c>
      <c r="K977" s="721" t="s">
        <v>246</v>
      </c>
      <c r="L977" s="726"/>
      <c r="M977" s="726" t="s">
        <v>6426</v>
      </c>
      <c r="N977" s="722" t="s">
        <v>3334</v>
      </c>
      <c r="O977" s="721" t="s">
        <v>245</v>
      </c>
      <c r="P977" s="722" t="s">
        <v>3439</v>
      </c>
      <c r="Q977" s="722" t="s">
        <v>3438</v>
      </c>
    </row>
    <row r="978" spans="1:17">
      <c r="A978" s="721"/>
      <c r="B978" s="721">
        <v>3</v>
      </c>
      <c r="C978" s="722" t="s">
        <v>3445</v>
      </c>
      <c r="D978" s="723" t="s">
        <v>23</v>
      </c>
      <c r="E978" s="721" t="s">
        <v>254</v>
      </c>
      <c r="F978" s="721" t="s">
        <v>288</v>
      </c>
      <c r="G978" s="774">
        <v>36786</v>
      </c>
      <c r="H978" s="724">
        <f t="shared" ca="1" si="15"/>
        <v>19</v>
      </c>
      <c r="I978" s="725" t="s">
        <v>1403</v>
      </c>
      <c r="J978" s="721" t="s">
        <v>256</v>
      </c>
      <c r="K978" s="721" t="s">
        <v>266</v>
      </c>
      <c r="L978" s="726"/>
      <c r="M978" s="726" t="s">
        <v>6426</v>
      </c>
      <c r="N978" s="722" t="s">
        <v>3334</v>
      </c>
      <c r="O978" s="721" t="s">
        <v>255</v>
      </c>
      <c r="P978" s="722" t="s">
        <v>3444</v>
      </c>
      <c r="Q978" s="722" t="s">
        <v>3438</v>
      </c>
    </row>
    <row r="979" spans="1:17">
      <c r="A979" s="721"/>
      <c r="B979" s="721">
        <v>4</v>
      </c>
      <c r="C979" s="722" t="s">
        <v>3447</v>
      </c>
      <c r="D979" s="723" t="s">
        <v>23</v>
      </c>
      <c r="E979" s="721" t="s">
        <v>254</v>
      </c>
      <c r="F979" s="721" t="s">
        <v>230</v>
      </c>
      <c r="G979" s="774">
        <v>38927</v>
      </c>
      <c r="H979" s="724">
        <f t="shared" ca="1" si="15"/>
        <v>13</v>
      </c>
      <c r="I979" s="725" t="s">
        <v>1403</v>
      </c>
      <c r="J979" s="721" t="s">
        <v>369</v>
      </c>
      <c r="K979" s="721" t="s">
        <v>266</v>
      </c>
      <c r="L979" s="726"/>
      <c r="M979" s="726" t="s">
        <v>6426</v>
      </c>
      <c r="N979" s="722" t="s">
        <v>3334</v>
      </c>
      <c r="O979" s="721" t="s">
        <v>255</v>
      </c>
      <c r="P979" s="722" t="s">
        <v>3446</v>
      </c>
      <c r="Q979" s="722" t="s">
        <v>3438</v>
      </c>
    </row>
    <row r="980" spans="1:17">
      <c r="A980" s="721"/>
      <c r="B980" s="721">
        <v>5</v>
      </c>
      <c r="C980" s="722" t="s">
        <v>3449</v>
      </c>
      <c r="D980" s="723" t="s">
        <v>16</v>
      </c>
      <c r="E980" s="721" t="s">
        <v>254</v>
      </c>
      <c r="F980" s="721" t="s">
        <v>230</v>
      </c>
      <c r="G980" s="774">
        <v>40721</v>
      </c>
      <c r="H980" s="724">
        <f t="shared" ca="1" si="15"/>
        <v>8</v>
      </c>
      <c r="I980" s="725" t="s">
        <v>1403</v>
      </c>
      <c r="J980" s="721" t="s">
        <v>265</v>
      </c>
      <c r="K980" s="721" t="s">
        <v>270</v>
      </c>
      <c r="L980" s="726"/>
      <c r="M980" s="726" t="s">
        <v>6426</v>
      </c>
      <c r="N980" s="722" t="s">
        <v>3334</v>
      </c>
      <c r="O980" s="721" t="s">
        <v>255</v>
      </c>
      <c r="P980" s="734" t="s">
        <v>3448</v>
      </c>
      <c r="Q980" s="722" t="s">
        <v>3438</v>
      </c>
    </row>
    <row r="981" spans="1:17">
      <c r="A981" s="721">
        <v>8</v>
      </c>
      <c r="B981" s="721">
        <v>1</v>
      </c>
      <c r="C981" s="722" t="s">
        <v>3454</v>
      </c>
      <c r="D981" s="723" t="s">
        <v>23</v>
      </c>
      <c r="E981" s="721" t="s">
        <v>254</v>
      </c>
      <c r="F981" s="721" t="s">
        <v>524</v>
      </c>
      <c r="G981" s="774">
        <v>29313</v>
      </c>
      <c r="H981" s="724">
        <f t="shared" ca="1" si="15"/>
        <v>40</v>
      </c>
      <c r="I981" s="725" t="s">
        <v>1403</v>
      </c>
      <c r="J981" s="721" t="s">
        <v>527</v>
      </c>
      <c r="K981" s="721" t="s">
        <v>3423</v>
      </c>
      <c r="L981" s="726"/>
      <c r="M981" s="726" t="s">
        <v>6426</v>
      </c>
      <c r="N981" s="722" t="s">
        <v>3334</v>
      </c>
      <c r="O981" s="721" t="s">
        <v>222</v>
      </c>
      <c r="P981" s="727" t="s">
        <v>3453</v>
      </c>
      <c r="Q981" s="722" t="s">
        <v>3457</v>
      </c>
    </row>
    <row r="982" spans="1:17">
      <c r="A982" s="721">
        <v>9</v>
      </c>
      <c r="B982" s="721">
        <v>1</v>
      </c>
      <c r="C982" s="722" t="s">
        <v>3473</v>
      </c>
      <c r="D982" s="723" t="s">
        <v>23</v>
      </c>
      <c r="E982" s="721" t="s">
        <v>221</v>
      </c>
      <c r="F982" s="721" t="s">
        <v>524</v>
      </c>
      <c r="G982" s="774">
        <v>29898</v>
      </c>
      <c r="H982" s="724">
        <f t="shared" ca="1" si="15"/>
        <v>38</v>
      </c>
      <c r="I982" s="725" t="s">
        <v>1403</v>
      </c>
      <c r="J982" s="721" t="s">
        <v>289</v>
      </c>
      <c r="K982" s="721" t="s">
        <v>283</v>
      </c>
      <c r="L982" s="726"/>
      <c r="M982" s="726" t="s">
        <v>6426</v>
      </c>
      <c r="N982" s="722" t="s">
        <v>3334</v>
      </c>
      <c r="O982" s="721" t="s">
        <v>222</v>
      </c>
      <c r="P982" s="734" t="s">
        <v>3472</v>
      </c>
      <c r="Q982" s="734" t="s">
        <v>3476</v>
      </c>
    </row>
    <row r="983" spans="1:17">
      <c r="A983" s="721"/>
      <c r="B983" s="721">
        <v>2</v>
      </c>
      <c r="C983" s="722" t="s">
        <v>3478</v>
      </c>
      <c r="D983" s="723" t="s">
        <v>16</v>
      </c>
      <c r="E983" s="721" t="s">
        <v>221</v>
      </c>
      <c r="F983" s="721" t="s">
        <v>524</v>
      </c>
      <c r="G983" s="774">
        <v>30934</v>
      </c>
      <c r="H983" s="724">
        <f t="shared" ca="1" si="15"/>
        <v>35</v>
      </c>
      <c r="I983" s="725" t="s">
        <v>1403</v>
      </c>
      <c r="J983" s="721" t="s">
        <v>289</v>
      </c>
      <c r="K983" s="721" t="s">
        <v>246</v>
      </c>
      <c r="L983" s="726"/>
      <c r="M983" s="726" t="s">
        <v>6426</v>
      </c>
      <c r="N983" s="722" t="s">
        <v>3334</v>
      </c>
      <c r="O983" s="721" t="s">
        <v>245</v>
      </c>
      <c r="P983" s="734" t="s">
        <v>3477</v>
      </c>
      <c r="Q983" s="734" t="s">
        <v>3476</v>
      </c>
    </row>
    <row r="984" spans="1:17">
      <c r="A984" s="721">
        <v>10</v>
      </c>
      <c r="B984" s="721">
        <v>1</v>
      </c>
      <c r="C984" s="722" t="s">
        <v>3481</v>
      </c>
      <c r="D984" s="723" t="s">
        <v>23</v>
      </c>
      <c r="E984" s="721" t="s">
        <v>221</v>
      </c>
      <c r="F984" s="721" t="s">
        <v>22</v>
      </c>
      <c r="G984" s="774">
        <v>25808</v>
      </c>
      <c r="H984" s="724">
        <f t="shared" ca="1" si="15"/>
        <v>49</v>
      </c>
      <c r="I984" s="725" t="s">
        <v>1403</v>
      </c>
      <c r="J984" s="721" t="s">
        <v>223</v>
      </c>
      <c r="K984" s="721" t="s">
        <v>2559</v>
      </c>
      <c r="L984" s="726"/>
      <c r="M984" s="726" t="s">
        <v>6426</v>
      </c>
      <c r="N984" s="722" t="s">
        <v>3334</v>
      </c>
      <c r="O984" s="721" t="s">
        <v>222</v>
      </c>
      <c r="P984" s="722" t="s">
        <v>3480</v>
      </c>
      <c r="Q984" s="722" t="s">
        <v>3482</v>
      </c>
    </row>
    <row r="985" spans="1:17">
      <c r="A985" s="721"/>
      <c r="B985" s="721">
        <v>2</v>
      </c>
      <c r="C985" s="722" t="s">
        <v>3484</v>
      </c>
      <c r="D985" s="723" t="s">
        <v>16</v>
      </c>
      <c r="E985" s="721" t="s">
        <v>221</v>
      </c>
      <c r="F985" s="721" t="s">
        <v>22</v>
      </c>
      <c r="G985" s="774">
        <v>28205</v>
      </c>
      <c r="H985" s="724">
        <f t="shared" ca="1" si="15"/>
        <v>43</v>
      </c>
      <c r="I985" s="725" t="s">
        <v>1403</v>
      </c>
      <c r="J985" s="721" t="s">
        <v>850</v>
      </c>
      <c r="K985" s="721" t="s">
        <v>3485</v>
      </c>
      <c r="L985" s="726"/>
      <c r="M985" s="726" t="s">
        <v>6426</v>
      </c>
      <c r="N985" s="722" t="s">
        <v>3334</v>
      </c>
      <c r="O985" s="721" t="s">
        <v>245</v>
      </c>
      <c r="P985" s="734" t="s">
        <v>3483</v>
      </c>
      <c r="Q985" s="722" t="s">
        <v>3482</v>
      </c>
    </row>
    <row r="986" spans="1:17">
      <c r="A986" s="721"/>
      <c r="B986" s="738">
        <v>3</v>
      </c>
      <c r="C986" s="722" t="s">
        <v>3489</v>
      </c>
      <c r="D986" s="723" t="s">
        <v>16</v>
      </c>
      <c r="E986" s="738" t="s">
        <v>221</v>
      </c>
      <c r="F986" s="738" t="s">
        <v>22</v>
      </c>
      <c r="G986" s="774">
        <v>42219</v>
      </c>
      <c r="H986" s="724">
        <f t="shared" ca="1" si="15"/>
        <v>4</v>
      </c>
      <c r="I986" s="725" t="s">
        <v>1403</v>
      </c>
      <c r="J986" s="738" t="s">
        <v>265</v>
      </c>
      <c r="K986" s="738" t="s">
        <v>270</v>
      </c>
      <c r="L986" s="726"/>
      <c r="M986" s="726" t="s">
        <v>6426</v>
      </c>
      <c r="N986" s="722" t="s">
        <v>3334</v>
      </c>
      <c r="O986" s="738" t="s">
        <v>255</v>
      </c>
      <c r="P986" s="734" t="s">
        <v>3488</v>
      </c>
      <c r="Q986" s="722"/>
    </row>
    <row r="987" spans="1:17">
      <c r="A987" s="721">
        <v>11</v>
      </c>
      <c r="B987" s="721">
        <v>1</v>
      </c>
      <c r="C987" s="722" t="s">
        <v>3491</v>
      </c>
      <c r="D987" s="723" t="s">
        <v>23</v>
      </c>
      <c r="E987" s="721" t="s">
        <v>221</v>
      </c>
      <c r="F987" s="721" t="s">
        <v>1280</v>
      </c>
      <c r="G987" s="774">
        <v>26165</v>
      </c>
      <c r="H987" s="724">
        <f t="shared" ca="1" si="15"/>
        <v>48</v>
      </c>
      <c r="I987" s="725" t="s">
        <v>1403</v>
      </c>
      <c r="J987" s="721" t="s">
        <v>469</v>
      </c>
      <c r="K987" s="721" t="s">
        <v>470</v>
      </c>
      <c r="L987" s="726"/>
      <c r="M987" s="726" t="s">
        <v>6426</v>
      </c>
      <c r="N987" s="722" t="s">
        <v>3334</v>
      </c>
      <c r="O987" s="721" t="s">
        <v>222</v>
      </c>
      <c r="P987" s="722" t="s">
        <v>3490</v>
      </c>
      <c r="Q987" s="722" t="s">
        <v>3493</v>
      </c>
    </row>
    <row r="988" spans="1:17">
      <c r="A988" s="721"/>
      <c r="B988" s="721">
        <v>2</v>
      </c>
      <c r="C988" s="722" t="s">
        <v>3495</v>
      </c>
      <c r="D988" s="723" t="s">
        <v>16</v>
      </c>
      <c r="E988" s="721" t="s">
        <v>221</v>
      </c>
      <c r="F988" s="721" t="s">
        <v>524</v>
      </c>
      <c r="G988" s="774">
        <v>27218</v>
      </c>
      <c r="H988" s="724">
        <f t="shared" ca="1" si="15"/>
        <v>45</v>
      </c>
      <c r="I988" s="725" t="s">
        <v>1403</v>
      </c>
      <c r="J988" s="721" t="s">
        <v>469</v>
      </c>
      <c r="K988" s="721" t="s">
        <v>470</v>
      </c>
      <c r="L988" s="726"/>
      <c r="M988" s="726" t="s">
        <v>6426</v>
      </c>
      <c r="N988" s="722" t="s">
        <v>3334</v>
      </c>
      <c r="O988" s="721" t="s">
        <v>245</v>
      </c>
      <c r="P988" s="722" t="s">
        <v>3494</v>
      </c>
      <c r="Q988" s="722" t="s">
        <v>3493</v>
      </c>
    </row>
    <row r="989" spans="1:17">
      <c r="A989" s="721"/>
      <c r="B989" s="721">
        <v>3</v>
      </c>
      <c r="C989" s="722" t="s">
        <v>3499</v>
      </c>
      <c r="D989" s="723" t="s">
        <v>16</v>
      </c>
      <c r="E989" s="721" t="s">
        <v>254</v>
      </c>
      <c r="F989" s="721" t="s">
        <v>524</v>
      </c>
      <c r="G989" s="774">
        <v>35936</v>
      </c>
      <c r="H989" s="724">
        <f t="shared" ca="1" si="15"/>
        <v>21</v>
      </c>
      <c r="I989" s="725" t="s">
        <v>1403</v>
      </c>
      <c r="J989" s="721" t="s">
        <v>886</v>
      </c>
      <c r="K989" s="721" t="s">
        <v>266</v>
      </c>
      <c r="L989" s="726"/>
      <c r="M989" s="726" t="s">
        <v>6426</v>
      </c>
      <c r="N989" s="722" t="s">
        <v>3334</v>
      </c>
      <c r="O989" s="721" t="s">
        <v>255</v>
      </c>
      <c r="P989" s="722" t="s">
        <v>3498</v>
      </c>
      <c r="Q989" s="722" t="s">
        <v>3493</v>
      </c>
    </row>
    <row r="990" spans="1:17">
      <c r="A990" s="721"/>
      <c r="B990" s="721">
        <v>4</v>
      </c>
      <c r="C990" s="722" t="s">
        <v>3501</v>
      </c>
      <c r="D990" s="723" t="s">
        <v>23</v>
      </c>
      <c r="E990" s="721" t="s">
        <v>254</v>
      </c>
      <c r="F990" s="721" t="s">
        <v>230</v>
      </c>
      <c r="G990" s="784">
        <v>39794</v>
      </c>
      <c r="H990" s="724">
        <f t="shared" ca="1" si="15"/>
        <v>11</v>
      </c>
      <c r="I990" s="725" t="s">
        <v>1403</v>
      </c>
      <c r="J990" s="721" t="s">
        <v>369</v>
      </c>
      <c r="K990" s="721" t="s">
        <v>266</v>
      </c>
      <c r="L990" s="726"/>
      <c r="M990" s="726" t="s">
        <v>6426</v>
      </c>
      <c r="N990" s="722" t="s">
        <v>3334</v>
      </c>
      <c r="O990" s="721" t="s">
        <v>255</v>
      </c>
      <c r="P990" s="734" t="s">
        <v>3500</v>
      </c>
      <c r="Q990" s="722" t="s">
        <v>3493</v>
      </c>
    </row>
    <row r="991" spans="1:17">
      <c r="A991" s="721">
        <v>12</v>
      </c>
      <c r="B991" s="721">
        <v>1</v>
      </c>
      <c r="C991" s="722" t="s">
        <v>3503</v>
      </c>
      <c r="D991" s="723" t="s">
        <v>23</v>
      </c>
      <c r="E991" s="721" t="s">
        <v>221</v>
      </c>
      <c r="F991" s="721" t="s">
        <v>673</v>
      </c>
      <c r="G991" s="774">
        <v>28921</v>
      </c>
      <c r="H991" s="724">
        <f t="shared" ca="1" si="15"/>
        <v>41</v>
      </c>
      <c r="I991" s="725" t="s">
        <v>1403</v>
      </c>
      <c r="J991" s="721" t="s">
        <v>469</v>
      </c>
      <c r="K991" s="721" t="s">
        <v>470</v>
      </c>
      <c r="L991" s="726"/>
      <c r="M991" s="726" t="s">
        <v>6426</v>
      </c>
      <c r="N991" s="722" t="s">
        <v>3334</v>
      </c>
      <c r="O991" s="721" t="s">
        <v>222</v>
      </c>
      <c r="P991" s="722" t="s">
        <v>3502</v>
      </c>
      <c r="Q991" s="722" t="s">
        <v>3504</v>
      </c>
    </row>
    <row r="992" spans="1:17">
      <c r="A992" s="721"/>
      <c r="B992" s="721">
        <v>2</v>
      </c>
      <c r="C992" s="722" t="s">
        <v>943</v>
      </c>
      <c r="D992" s="723" t="s">
        <v>16</v>
      </c>
      <c r="E992" s="721" t="s">
        <v>221</v>
      </c>
      <c r="F992" s="721" t="s">
        <v>673</v>
      </c>
      <c r="G992" s="774">
        <v>30484</v>
      </c>
      <c r="H992" s="724">
        <f t="shared" ca="1" si="15"/>
        <v>36</v>
      </c>
      <c r="I992" s="725" t="s">
        <v>1403</v>
      </c>
      <c r="J992" s="721" t="s">
        <v>469</v>
      </c>
      <c r="K992" s="721" t="s">
        <v>246</v>
      </c>
      <c r="L992" s="726"/>
      <c r="M992" s="726" t="s">
        <v>6426</v>
      </c>
      <c r="N992" s="722" t="s">
        <v>3334</v>
      </c>
      <c r="O992" s="721" t="s">
        <v>245</v>
      </c>
      <c r="P992" s="722" t="s">
        <v>3505</v>
      </c>
      <c r="Q992" s="722" t="s">
        <v>3504</v>
      </c>
    </row>
    <row r="993" spans="1:17">
      <c r="A993" s="721"/>
      <c r="B993" s="721">
        <v>3</v>
      </c>
      <c r="C993" s="722" t="s">
        <v>3508</v>
      </c>
      <c r="D993" s="723" t="s">
        <v>16</v>
      </c>
      <c r="E993" s="721" t="s">
        <v>254</v>
      </c>
      <c r="F993" s="721" t="s">
        <v>230</v>
      </c>
      <c r="G993" s="774">
        <v>38835</v>
      </c>
      <c r="H993" s="724">
        <f t="shared" ca="1" si="15"/>
        <v>13</v>
      </c>
      <c r="I993" s="725" t="s">
        <v>1403</v>
      </c>
      <c r="J993" s="721" t="s">
        <v>369</v>
      </c>
      <c r="K993" s="721" t="s">
        <v>266</v>
      </c>
      <c r="L993" s="726"/>
      <c r="M993" s="726" t="s">
        <v>6426</v>
      </c>
      <c r="N993" s="722" t="s">
        <v>3334</v>
      </c>
      <c r="O993" s="721" t="s">
        <v>255</v>
      </c>
      <c r="P993" s="722" t="s">
        <v>3507</v>
      </c>
      <c r="Q993" s="722" t="s">
        <v>3504</v>
      </c>
    </row>
    <row r="994" spans="1:17">
      <c r="A994" s="721">
        <v>13</v>
      </c>
      <c r="B994" s="721">
        <v>1</v>
      </c>
      <c r="C994" s="722" t="s">
        <v>3510</v>
      </c>
      <c r="D994" s="723" t="s">
        <v>23</v>
      </c>
      <c r="E994" s="721" t="s">
        <v>221</v>
      </c>
      <c r="F994" s="721" t="s">
        <v>3511</v>
      </c>
      <c r="G994" s="774">
        <v>14349</v>
      </c>
      <c r="H994" s="724">
        <f t="shared" ca="1" si="15"/>
        <v>80</v>
      </c>
      <c r="I994" s="725" t="s">
        <v>1403</v>
      </c>
      <c r="J994" s="721" t="s">
        <v>256</v>
      </c>
      <c r="K994" s="721" t="s">
        <v>283</v>
      </c>
      <c r="L994" s="726"/>
      <c r="M994" s="726" t="s">
        <v>6426</v>
      </c>
      <c r="N994" s="722" t="s">
        <v>3334</v>
      </c>
      <c r="O994" s="721" t="s">
        <v>222</v>
      </c>
      <c r="P994" s="722" t="s">
        <v>3509</v>
      </c>
      <c r="Q994" s="722" t="s">
        <v>3514</v>
      </c>
    </row>
    <row r="995" spans="1:17">
      <c r="A995" s="721"/>
      <c r="B995" s="721">
        <v>2</v>
      </c>
      <c r="C995" s="722" t="s">
        <v>1914</v>
      </c>
      <c r="D995" s="723" t="s">
        <v>16</v>
      </c>
      <c r="E995" s="721" t="s">
        <v>221</v>
      </c>
      <c r="F995" s="721" t="s">
        <v>3511</v>
      </c>
      <c r="G995" s="774">
        <v>19162</v>
      </c>
      <c r="H995" s="724">
        <f t="shared" ca="1" si="15"/>
        <v>67</v>
      </c>
      <c r="I995" s="725" t="s">
        <v>1403</v>
      </c>
      <c r="J995" s="721" t="s">
        <v>256</v>
      </c>
      <c r="K995" s="721" t="s">
        <v>246</v>
      </c>
      <c r="L995" s="726"/>
      <c r="M995" s="726" t="s">
        <v>6426</v>
      </c>
      <c r="N995" s="722" t="s">
        <v>3334</v>
      </c>
      <c r="O995" s="721" t="s">
        <v>245</v>
      </c>
      <c r="P995" s="722" t="s">
        <v>3515</v>
      </c>
      <c r="Q995" s="722" t="s">
        <v>3514</v>
      </c>
    </row>
    <row r="996" spans="1:17">
      <c r="A996" s="721"/>
      <c r="B996" s="721">
        <v>3</v>
      </c>
      <c r="C996" s="722" t="s">
        <v>3518</v>
      </c>
      <c r="D996" s="723" t="s">
        <v>23</v>
      </c>
      <c r="E996" s="721" t="s">
        <v>254</v>
      </c>
      <c r="F996" s="721" t="s">
        <v>22</v>
      </c>
      <c r="G996" s="774">
        <v>37986</v>
      </c>
      <c r="H996" s="724">
        <f t="shared" ca="1" si="15"/>
        <v>16</v>
      </c>
      <c r="I996" s="725" t="s">
        <v>1403</v>
      </c>
      <c r="J996" s="721" t="s">
        <v>369</v>
      </c>
      <c r="K996" s="721" t="s">
        <v>266</v>
      </c>
      <c r="L996" s="726"/>
      <c r="M996" s="726" t="s">
        <v>6426</v>
      </c>
      <c r="N996" s="722" t="s">
        <v>3334</v>
      </c>
      <c r="O996" s="721" t="s">
        <v>1445</v>
      </c>
      <c r="P996" s="722"/>
      <c r="Q996" s="722" t="s">
        <v>3514</v>
      </c>
    </row>
    <row r="997" spans="1:17">
      <c r="A997" s="721">
        <v>14</v>
      </c>
      <c r="B997" s="721">
        <v>1</v>
      </c>
      <c r="C997" s="722" t="s">
        <v>115</v>
      </c>
      <c r="D997" s="723" t="s">
        <v>23</v>
      </c>
      <c r="E997" s="721" t="s">
        <v>221</v>
      </c>
      <c r="F997" s="721" t="s">
        <v>524</v>
      </c>
      <c r="G997" s="774">
        <v>28286</v>
      </c>
      <c r="H997" s="724">
        <f t="shared" ca="1" si="15"/>
        <v>42</v>
      </c>
      <c r="I997" s="725" t="s">
        <v>1403</v>
      </c>
      <c r="J997" s="721" t="s">
        <v>223</v>
      </c>
      <c r="K997" s="721" t="s">
        <v>283</v>
      </c>
      <c r="L997" s="726"/>
      <c r="M997" s="726" t="s">
        <v>6426</v>
      </c>
      <c r="N997" s="722" t="s">
        <v>3334</v>
      </c>
      <c r="O997" s="721" t="s">
        <v>222</v>
      </c>
      <c r="P997" s="734" t="s">
        <v>3554</v>
      </c>
      <c r="Q997" s="734" t="s">
        <v>3557</v>
      </c>
    </row>
    <row r="998" spans="1:17">
      <c r="A998" s="721"/>
      <c r="B998" s="721">
        <v>2</v>
      </c>
      <c r="C998" s="722" t="s">
        <v>3559</v>
      </c>
      <c r="D998" s="723" t="s">
        <v>16</v>
      </c>
      <c r="E998" s="721" t="s">
        <v>221</v>
      </c>
      <c r="F998" s="721" t="s">
        <v>524</v>
      </c>
      <c r="G998" s="774">
        <v>30325</v>
      </c>
      <c r="H998" s="724">
        <f t="shared" ca="1" si="15"/>
        <v>37</v>
      </c>
      <c r="I998" s="725" t="s">
        <v>1403</v>
      </c>
      <c r="J998" s="721" t="s">
        <v>289</v>
      </c>
      <c r="K998" s="721" t="s">
        <v>246</v>
      </c>
      <c r="L998" s="726"/>
      <c r="M998" s="726" t="s">
        <v>6426</v>
      </c>
      <c r="N998" s="722" t="s">
        <v>3334</v>
      </c>
      <c r="O998" s="721" t="s">
        <v>245</v>
      </c>
      <c r="P998" s="734" t="s">
        <v>3558</v>
      </c>
      <c r="Q998" s="734" t="s">
        <v>3557</v>
      </c>
    </row>
    <row r="999" spans="1:17">
      <c r="A999" s="721"/>
      <c r="B999" s="721">
        <v>3</v>
      </c>
      <c r="C999" s="722" t="s">
        <v>3562</v>
      </c>
      <c r="D999" s="723" t="s">
        <v>23</v>
      </c>
      <c r="E999" s="721" t="s">
        <v>254</v>
      </c>
      <c r="F999" s="721" t="s">
        <v>524</v>
      </c>
      <c r="G999" s="774">
        <v>37473</v>
      </c>
      <c r="H999" s="724">
        <f t="shared" ca="1" si="15"/>
        <v>17</v>
      </c>
      <c r="I999" s="725" t="s">
        <v>1403</v>
      </c>
      <c r="J999" s="721" t="s">
        <v>369</v>
      </c>
      <c r="K999" s="721" t="s">
        <v>266</v>
      </c>
      <c r="L999" s="726"/>
      <c r="M999" s="726" t="s">
        <v>6426</v>
      </c>
      <c r="N999" s="722" t="s">
        <v>3334</v>
      </c>
      <c r="O999" s="721" t="s">
        <v>255</v>
      </c>
      <c r="P999" s="734" t="s">
        <v>3561</v>
      </c>
      <c r="Q999" s="734" t="s">
        <v>3557</v>
      </c>
    </row>
    <row r="1000" spans="1:17">
      <c r="A1000" s="721"/>
      <c r="B1000" s="721">
        <v>4</v>
      </c>
      <c r="C1000" s="722" t="s">
        <v>3564</v>
      </c>
      <c r="D1000" s="723" t="s">
        <v>16</v>
      </c>
      <c r="E1000" s="721" t="s">
        <v>254</v>
      </c>
      <c r="F1000" s="721" t="s">
        <v>524</v>
      </c>
      <c r="G1000" s="774">
        <v>39185</v>
      </c>
      <c r="H1000" s="724">
        <f t="shared" ca="1" si="15"/>
        <v>12</v>
      </c>
      <c r="I1000" s="725" t="s">
        <v>1403</v>
      </c>
      <c r="J1000" s="721" t="s">
        <v>369</v>
      </c>
      <c r="K1000" s="721" t="s">
        <v>266</v>
      </c>
      <c r="L1000" s="726"/>
      <c r="M1000" s="726" t="s">
        <v>6426</v>
      </c>
      <c r="N1000" s="722" t="s">
        <v>3334</v>
      </c>
      <c r="O1000" s="721" t="s">
        <v>255</v>
      </c>
      <c r="P1000" s="734" t="s">
        <v>3563</v>
      </c>
      <c r="Q1000" s="734" t="s">
        <v>3557</v>
      </c>
    </row>
    <row r="1001" spans="1:17">
      <c r="A1001" s="721">
        <v>15</v>
      </c>
      <c r="B1001" s="721">
        <v>1</v>
      </c>
      <c r="C1001" s="722" t="s">
        <v>3566</v>
      </c>
      <c r="D1001" s="723" t="s">
        <v>23</v>
      </c>
      <c r="E1001" s="721" t="s">
        <v>221</v>
      </c>
      <c r="F1001" s="721" t="s">
        <v>524</v>
      </c>
      <c r="G1001" s="774">
        <v>29428</v>
      </c>
      <c r="H1001" s="724">
        <f t="shared" ca="1" si="15"/>
        <v>39</v>
      </c>
      <c r="I1001" s="725" t="s">
        <v>1403</v>
      </c>
      <c r="J1001" s="721" t="s">
        <v>289</v>
      </c>
      <c r="K1001" s="721" t="s">
        <v>283</v>
      </c>
      <c r="L1001" s="726"/>
      <c r="M1001" s="726" t="s">
        <v>6426</v>
      </c>
      <c r="N1001" s="722" t="s">
        <v>3334</v>
      </c>
      <c r="O1001" s="721" t="s">
        <v>222</v>
      </c>
      <c r="P1001" s="734" t="s">
        <v>3565</v>
      </c>
      <c r="Q1001" s="734" t="s">
        <v>3569</v>
      </c>
    </row>
    <row r="1002" spans="1:17">
      <c r="A1002" s="721"/>
      <c r="B1002" s="721">
        <v>2</v>
      </c>
      <c r="C1002" s="722" t="s">
        <v>3571</v>
      </c>
      <c r="D1002" s="723" t="s">
        <v>16</v>
      </c>
      <c r="E1002" s="721" t="s">
        <v>221</v>
      </c>
      <c r="F1002" s="721" t="s">
        <v>524</v>
      </c>
      <c r="G1002" s="774">
        <v>30047</v>
      </c>
      <c r="H1002" s="724">
        <f t="shared" ca="1" si="15"/>
        <v>38</v>
      </c>
      <c r="I1002" s="725" t="s">
        <v>1403</v>
      </c>
      <c r="J1002" s="721" t="s">
        <v>256</v>
      </c>
      <c r="K1002" s="721" t="s">
        <v>246</v>
      </c>
      <c r="L1002" s="726"/>
      <c r="M1002" s="726" t="s">
        <v>6426</v>
      </c>
      <c r="N1002" s="722" t="s">
        <v>3334</v>
      </c>
      <c r="O1002" s="721" t="s">
        <v>245</v>
      </c>
      <c r="P1002" s="734" t="s">
        <v>3570</v>
      </c>
      <c r="Q1002" s="734" t="s">
        <v>3569</v>
      </c>
    </row>
    <row r="1003" spans="1:17">
      <c r="A1003" s="721"/>
      <c r="B1003" s="721">
        <v>3</v>
      </c>
      <c r="C1003" s="722" t="s">
        <v>3573</v>
      </c>
      <c r="D1003" s="723" t="s">
        <v>16</v>
      </c>
      <c r="E1003" s="721" t="s">
        <v>254</v>
      </c>
      <c r="F1003" s="721" t="s">
        <v>524</v>
      </c>
      <c r="G1003" s="774">
        <v>36638</v>
      </c>
      <c r="H1003" s="724">
        <f t="shared" ca="1" si="15"/>
        <v>19</v>
      </c>
      <c r="I1003" s="725" t="s">
        <v>1403</v>
      </c>
      <c r="J1003" s="721" t="s">
        <v>256</v>
      </c>
      <c r="K1003" s="721" t="s">
        <v>266</v>
      </c>
      <c r="L1003" s="726"/>
      <c r="M1003" s="726" t="s">
        <v>6426</v>
      </c>
      <c r="N1003" s="722" t="s">
        <v>3334</v>
      </c>
      <c r="O1003" s="721" t="s">
        <v>255</v>
      </c>
      <c r="P1003" s="734" t="s">
        <v>3572</v>
      </c>
      <c r="Q1003" s="734" t="s">
        <v>3569</v>
      </c>
    </row>
    <row r="1004" spans="1:17">
      <c r="A1004" s="721"/>
      <c r="B1004" s="721">
        <v>4</v>
      </c>
      <c r="C1004" s="722" t="s">
        <v>3575</v>
      </c>
      <c r="D1004" s="723" t="s">
        <v>23</v>
      </c>
      <c r="E1004" s="721" t="s">
        <v>254</v>
      </c>
      <c r="F1004" s="721" t="s">
        <v>3392</v>
      </c>
      <c r="G1004" s="774">
        <v>41092</v>
      </c>
      <c r="H1004" s="724">
        <f t="shared" ca="1" si="15"/>
        <v>7</v>
      </c>
      <c r="I1004" s="725" t="s">
        <v>1403</v>
      </c>
      <c r="J1004" s="721" t="s">
        <v>265</v>
      </c>
      <c r="K1004" s="721" t="s">
        <v>270</v>
      </c>
      <c r="L1004" s="726"/>
      <c r="M1004" s="726" t="s">
        <v>6426</v>
      </c>
      <c r="N1004" s="722" t="s">
        <v>3334</v>
      </c>
      <c r="O1004" s="721" t="s">
        <v>255</v>
      </c>
      <c r="P1004" s="734" t="s">
        <v>3574</v>
      </c>
      <c r="Q1004" s="734" t="s">
        <v>3569</v>
      </c>
    </row>
    <row r="1005" spans="1:17">
      <c r="A1005" s="721">
        <v>16</v>
      </c>
      <c r="B1005" s="721">
        <v>1</v>
      </c>
      <c r="C1005" s="722" t="s">
        <v>1220</v>
      </c>
      <c r="D1005" s="723" t="s">
        <v>16</v>
      </c>
      <c r="E1005" s="721" t="s">
        <v>2634</v>
      </c>
      <c r="F1005" s="721" t="s">
        <v>22</v>
      </c>
      <c r="G1005" s="774">
        <v>13496</v>
      </c>
      <c r="H1005" s="724">
        <f t="shared" ca="1" si="15"/>
        <v>83</v>
      </c>
      <c r="I1005" s="725" t="s">
        <v>1403</v>
      </c>
      <c r="J1005" s="721" t="s">
        <v>256</v>
      </c>
      <c r="K1005" s="721" t="s">
        <v>246</v>
      </c>
      <c r="L1005" s="726"/>
      <c r="M1005" s="726" t="s">
        <v>6426</v>
      </c>
      <c r="N1005" s="722" t="s">
        <v>3334</v>
      </c>
      <c r="O1005" s="721" t="s">
        <v>222</v>
      </c>
      <c r="P1005" s="741" t="s">
        <v>3576</v>
      </c>
      <c r="Q1005" s="734" t="s">
        <v>3579</v>
      </c>
    </row>
    <row r="1006" spans="1:17">
      <c r="A1006" s="721">
        <v>17</v>
      </c>
      <c r="B1006" s="721">
        <v>1</v>
      </c>
      <c r="C1006" s="722" t="s">
        <v>3581</v>
      </c>
      <c r="D1006" s="723" t="s">
        <v>23</v>
      </c>
      <c r="E1006" s="721" t="s">
        <v>221</v>
      </c>
      <c r="F1006" s="721" t="s">
        <v>524</v>
      </c>
      <c r="G1006" s="774">
        <v>25703</v>
      </c>
      <c r="H1006" s="724">
        <f t="shared" ca="1" si="15"/>
        <v>49</v>
      </c>
      <c r="I1006" s="725" t="s">
        <v>1403</v>
      </c>
      <c r="J1006" s="721" t="s">
        <v>223</v>
      </c>
      <c r="K1006" s="721" t="s">
        <v>283</v>
      </c>
      <c r="L1006" s="726"/>
      <c r="M1006" s="726" t="s">
        <v>6426</v>
      </c>
      <c r="N1006" s="722" t="s">
        <v>3334</v>
      </c>
      <c r="O1006" s="721" t="s">
        <v>222</v>
      </c>
      <c r="P1006" s="734" t="s">
        <v>3580</v>
      </c>
      <c r="Q1006" s="734" t="s">
        <v>3582</v>
      </c>
    </row>
    <row r="1007" spans="1:17">
      <c r="A1007" s="721"/>
      <c r="B1007" s="721">
        <v>2</v>
      </c>
      <c r="C1007" s="722" t="s">
        <v>3584</v>
      </c>
      <c r="D1007" s="723" t="s">
        <v>16</v>
      </c>
      <c r="E1007" s="721" t="s">
        <v>221</v>
      </c>
      <c r="F1007" s="721" t="s">
        <v>524</v>
      </c>
      <c r="G1007" s="774">
        <v>27196</v>
      </c>
      <c r="H1007" s="724">
        <f t="shared" ca="1" si="15"/>
        <v>45</v>
      </c>
      <c r="I1007" s="725" t="s">
        <v>1403</v>
      </c>
      <c r="J1007" s="721" t="s">
        <v>289</v>
      </c>
      <c r="K1007" s="721" t="s">
        <v>246</v>
      </c>
      <c r="L1007" s="726"/>
      <c r="M1007" s="726" t="s">
        <v>6426</v>
      </c>
      <c r="N1007" s="722" t="s">
        <v>3334</v>
      </c>
      <c r="O1007" s="721" t="s">
        <v>245</v>
      </c>
      <c r="P1007" s="734" t="s">
        <v>3583</v>
      </c>
      <c r="Q1007" s="734" t="s">
        <v>3582</v>
      </c>
    </row>
    <row r="1008" spans="1:17">
      <c r="A1008" s="721"/>
      <c r="B1008" s="721">
        <v>3</v>
      </c>
      <c r="C1008" s="722" t="s">
        <v>3588</v>
      </c>
      <c r="D1008" s="723" t="s">
        <v>16</v>
      </c>
      <c r="E1008" s="721" t="s">
        <v>254</v>
      </c>
      <c r="F1008" s="721" t="s">
        <v>524</v>
      </c>
      <c r="G1008" s="774">
        <v>35103</v>
      </c>
      <c r="H1008" s="724">
        <f t="shared" ca="1" si="15"/>
        <v>24</v>
      </c>
      <c r="I1008" s="725" t="s">
        <v>1403</v>
      </c>
      <c r="J1008" s="721" t="s">
        <v>223</v>
      </c>
      <c r="K1008" s="721" t="s">
        <v>266</v>
      </c>
      <c r="L1008" s="726"/>
      <c r="M1008" s="726" t="s">
        <v>6426</v>
      </c>
      <c r="N1008" s="722" t="s">
        <v>3334</v>
      </c>
      <c r="O1008" s="721" t="s">
        <v>255</v>
      </c>
      <c r="P1008" s="734" t="s">
        <v>3587</v>
      </c>
      <c r="Q1008" s="734" t="s">
        <v>3582</v>
      </c>
    </row>
    <row r="1009" spans="1:17">
      <c r="A1009" s="721"/>
      <c r="B1009" s="721">
        <v>4</v>
      </c>
      <c r="C1009" s="722" t="s">
        <v>3590</v>
      </c>
      <c r="D1009" s="723" t="s">
        <v>23</v>
      </c>
      <c r="E1009" s="721" t="s">
        <v>254</v>
      </c>
      <c r="F1009" s="721" t="s">
        <v>524</v>
      </c>
      <c r="G1009" s="774">
        <v>39331</v>
      </c>
      <c r="H1009" s="724">
        <f t="shared" ca="1" si="15"/>
        <v>12</v>
      </c>
      <c r="I1009" s="725" t="s">
        <v>1403</v>
      </c>
      <c r="J1009" s="721" t="s">
        <v>369</v>
      </c>
      <c r="K1009" s="721" t="s">
        <v>266</v>
      </c>
      <c r="L1009" s="726"/>
      <c r="M1009" s="726" t="s">
        <v>6426</v>
      </c>
      <c r="N1009" s="722" t="s">
        <v>3334</v>
      </c>
      <c r="O1009" s="721" t="s">
        <v>255</v>
      </c>
      <c r="P1009" s="734" t="s">
        <v>3589</v>
      </c>
      <c r="Q1009" s="734" t="s">
        <v>3582</v>
      </c>
    </row>
    <row r="1010" spans="1:17">
      <c r="A1010" s="721">
        <v>18</v>
      </c>
      <c r="B1010" s="721">
        <v>1</v>
      </c>
      <c r="C1010" s="722" t="s">
        <v>3191</v>
      </c>
      <c r="D1010" s="723" t="s">
        <v>23</v>
      </c>
      <c r="E1010" s="721" t="s">
        <v>221</v>
      </c>
      <c r="F1010" s="721" t="s">
        <v>3592</v>
      </c>
      <c r="G1010" s="774">
        <v>26979</v>
      </c>
      <c r="H1010" s="724">
        <f t="shared" ca="1" si="15"/>
        <v>46</v>
      </c>
      <c r="I1010" s="725" t="s">
        <v>1403</v>
      </c>
      <c r="J1010" s="721" t="s">
        <v>256</v>
      </c>
      <c r="K1010" s="721" t="s">
        <v>283</v>
      </c>
      <c r="L1010" s="726"/>
      <c r="M1010" s="726" t="s">
        <v>6426</v>
      </c>
      <c r="N1010" s="722" t="s">
        <v>3334</v>
      </c>
      <c r="O1010" s="721" t="s">
        <v>222</v>
      </c>
      <c r="P1010" s="734" t="s">
        <v>3591</v>
      </c>
      <c r="Q1010" s="734" t="s">
        <v>3593</v>
      </c>
    </row>
    <row r="1011" spans="1:17">
      <c r="A1011" s="721"/>
      <c r="B1011" s="721">
        <v>2</v>
      </c>
      <c r="C1011" s="722" t="s">
        <v>3595</v>
      </c>
      <c r="D1011" s="723" t="s">
        <v>16</v>
      </c>
      <c r="E1011" s="721" t="s">
        <v>221</v>
      </c>
      <c r="F1011" s="721" t="s">
        <v>524</v>
      </c>
      <c r="G1011" s="774">
        <v>27153</v>
      </c>
      <c r="H1011" s="724">
        <f t="shared" ca="1" si="15"/>
        <v>45</v>
      </c>
      <c r="I1011" s="725" t="s">
        <v>1403</v>
      </c>
      <c r="J1011" s="721" t="s">
        <v>256</v>
      </c>
      <c r="K1011" s="721" t="s">
        <v>246</v>
      </c>
      <c r="L1011" s="726"/>
      <c r="M1011" s="726" t="s">
        <v>6426</v>
      </c>
      <c r="N1011" s="722" t="s">
        <v>3334</v>
      </c>
      <c r="O1011" s="721" t="s">
        <v>245</v>
      </c>
      <c r="P1011" s="734" t="s">
        <v>3594</v>
      </c>
      <c r="Q1011" s="734" t="s">
        <v>3593</v>
      </c>
    </row>
    <row r="1012" spans="1:17">
      <c r="A1012" s="721"/>
      <c r="B1012" s="721">
        <v>4</v>
      </c>
      <c r="C1012" s="722" t="s">
        <v>3599</v>
      </c>
      <c r="D1012" s="723" t="s">
        <v>16</v>
      </c>
      <c r="E1012" s="721" t="s">
        <v>254</v>
      </c>
      <c r="F1012" s="721" t="s">
        <v>230</v>
      </c>
      <c r="G1012" s="774">
        <v>39527</v>
      </c>
      <c r="H1012" s="724">
        <f t="shared" ca="1" si="15"/>
        <v>12</v>
      </c>
      <c r="I1012" s="725" t="s">
        <v>1403</v>
      </c>
      <c r="J1012" s="721" t="s">
        <v>369</v>
      </c>
      <c r="K1012" s="721" t="s">
        <v>266</v>
      </c>
      <c r="L1012" s="726"/>
      <c r="M1012" s="726" t="s">
        <v>6426</v>
      </c>
      <c r="N1012" s="722" t="s">
        <v>3334</v>
      </c>
      <c r="O1012" s="721" t="s">
        <v>255</v>
      </c>
      <c r="P1012" s="734" t="s">
        <v>3598</v>
      </c>
      <c r="Q1012" s="734" t="s">
        <v>3593</v>
      </c>
    </row>
    <row r="1013" spans="1:17">
      <c r="A1013" s="721">
        <v>19</v>
      </c>
      <c r="B1013" s="721">
        <v>1</v>
      </c>
      <c r="C1013" s="722" t="s">
        <v>3601</v>
      </c>
      <c r="D1013" s="723" t="s">
        <v>23</v>
      </c>
      <c r="E1013" s="721" t="s">
        <v>221</v>
      </c>
      <c r="F1013" s="721" t="s">
        <v>524</v>
      </c>
      <c r="G1013" s="774">
        <v>30757</v>
      </c>
      <c r="H1013" s="724">
        <f t="shared" ca="1" si="15"/>
        <v>36</v>
      </c>
      <c r="I1013" s="725" t="s">
        <v>1403</v>
      </c>
      <c r="J1013" s="721" t="s">
        <v>527</v>
      </c>
      <c r="K1013" s="721" t="s">
        <v>3423</v>
      </c>
      <c r="L1013" s="726"/>
      <c r="M1013" s="726" t="s">
        <v>6426</v>
      </c>
      <c r="N1013" s="722" t="s">
        <v>3334</v>
      </c>
      <c r="O1013" s="721" t="s">
        <v>222</v>
      </c>
      <c r="P1013" s="734" t="s">
        <v>3600</v>
      </c>
      <c r="Q1013" s="741" t="s">
        <v>3603</v>
      </c>
    </row>
    <row r="1014" spans="1:17">
      <c r="A1014" s="721"/>
      <c r="B1014" s="721">
        <v>2</v>
      </c>
      <c r="C1014" s="722" t="s">
        <v>3605</v>
      </c>
      <c r="D1014" s="723" t="s">
        <v>16</v>
      </c>
      <c r="E1014" s="721" t="s">
        <v>221</v>
      </c>
      <c r="F1014" s="721" t="s">
        <v>3392</v>
      </c>
      <c r="G1014" s="774">
        <v>32719</v>
      </c>
      <c r="H1014" s="724">
        <f t="shared" ca="1" si="15"/>
        <v>30</v>
      </c>
      <c r="I1014" s="725" t="s">
        <v>1403</v>
      </c>
      <c r="J1014" s="721" t="s">
        <v>527</v>
      </c>
      <c r="K1014" s="721" t="s">
        <v>246</v>
      </c>
      <c r="L1014" s="726"/>
      <c r="M1014" s="726" t="s">
        <v>6426</v>
      </c>
      <c r="N1014" s="722" t="s">
        <v>3334</v>
      </c>
      <c r="O1014" s="721" t="s">
        <v>245</v>
      </c>
      <c r="P1014" s="741" t="s">
        <v>3604</v>
      </c>
      <c r="Q1014" s="741" t="s">
        <v>3603</v>
      </c>
    </row>
    <row r="1015" spans="1:17">
      <c r="A1015" s="721">
        <v>20</v>
      </c>
      <c r="B1015" s="738">
        <v>1</v>
      </c>
      <c r="C1015" s="722" t="s">
        <v>3609</v>
      </c>
      <c r="D1015" s="723" t="s">
        <v>23</v>
      </c>
      <c r="E1015" s="738" t="s">
        <v>221</v>
      </c>
      <c r="F1015" s="738" t="s">
        <v>3610</v>
      </c>
      <c r="G1015" s="774">
        <v>23566</v>
      </c>
      <c r="H1015" s="724">
        <f t="shared" ca="1" si="15"/>
        <v>55</v>
      </c>
      <c r="I1015" s="725" t="s">
        <v>1403</v>
      </c>
      <c r="J1015" s="738" t="s">
        <v>223</v>
      </c>
      <c r="K1015" s="738" t="s">
        <v>283</v>
      </c>
      <c r="L1015" s="726"/>
      <c r="M1015" s="726" t="s">
        <v>6426</v>
      </c>
      <c r="N1015" s="722" t="s">
        <v>3334</v>
      </c>
      <c r="O1015" s="738" t="s">
        <v>222</v>
      </c>
      <c r="P1015" s="741" t="s">
        <v>3608</v>
      </c>
      <c r="Q1015" s="741" t="s">
        <v>3613</v>
      </c>
    </row>
    <row r="1016" spans="1:17">
      <c r="A1016" s="721"/>
      <c r="B1016" s="738">
        <v>2</v>
      </c>
      <c r="C1016" s="722" t="s">
        <v>3615</v>
      </c>
      <c r="D1016" s="723" t="s">
        <v>16</v>
      </c>
      <c r="E1016" s="738" t="s">
        <v>221</v>
      </c>
      <c r="F1016" s="738" t="s">
        <v>3610</v>
      </c>
      <c r="G1016" s="774">
        <v>25615</v>
      </c>
      <c r="H1016" s="724">
        <f t="shared" ca="1" si="15"/>
        <v>50</v>
      </c>
      <c r="I1016" s="725" t="s">
        <v>1403</v>
      </c>
      <c r="J1016" s="738" t="s">
        <v>289</v>
      </c>
      <c r="K1016" s="738" t="s">
        <v>246</v>
      </c>
      <c r="L1016" s="726"/>
      <c r="M1016" s="726" t="s">
        <v>6426</v>
      </c>
      <c r="N1016" s="722" t="s">
        <v>3334</v>
      </c>
      <c r="O1016" s="738" t="s">
        <v>245</v>
      </c>
      <c r="P1016" s="741" t="s">
        <v>3614</v>
      </c>
      <c r="Q1016" s="741" t="s">
        <v>3613</v>
      </c>
    </row>
    <row r="1017" spans="1:17">
      <c r="A1017" s="721"/>
      <c r="B1017" s="738">
        <v>3</v>
      </c>
      <c r="C1017" s="722" t="s">
        <v>3619</v>
      </c>
      <c r="D1017" s="723" t="s">
        <v>23</v>
      </c>
      <c r="E1017" s="738" t="s">
        <v>254</v>
      </c>
      <c r="F1017" s="738" t="s">
        <v>3610</v>
      </c>
      <c r="G1017" s="774">
        <v>34354</v>
      </c>
      <c r="H1017" s="724">
        <f t="shared" ca="1" si="15"/>
        <v>26</v>
      </c>
      <c r="I1017" s="725" t="s">
        <v>1403</v>
      </c>
      <c r="J1017" s="738" t="s">
        <v>223</v>
      </c>
      <c r="K1017" s="738" t="s">
        <v>266</v>
      </c>
      <c r="L1017" s="726"/>
      <c r="M1017" s="726" t="s">
        <v>6426</v>
      </c>
      <c r="N1017" s="722" t="s">
        <v>3334</v>
      </c>
      <c r="O1017" s="738" t="s">
        <v>255</v>
      </c>
      <c r="P1017" s="741" t="s">
        <v>3618</v>
      </c>
      <c r="Q1017" s="741" t="s">
        <v>3613</v>
      </c>
    </row>
    <row r="1018" spans="1:17">
      <c r="A1018" s="721">
        <v>21</v>
      </c>
      <c r="B1018" s="721">
        <v>1</v>
      </c>
      <c r="C1018" s="722" t="s">
        <v>3621</v>
      </c>
      <c r="D1018" s="723" t="s">
        <v>16</v>
      </c>
      <c r="E1018" s="721" t="s">
        <v>254</v>
      </c>
      <c r="F1018" s="721" t="s">
        <v>3622</v>
      </c>
      <c r="G1018" s="774">
        <v>31743</v>
      </c>
      <c r="H1018" s="724">
        <f t="shared" ca="1" si="15"/>
        <v>33</v>
      </c>
      <c r="I1018" s="725" t="s">
        <v>4508</v>
      </c>
      <c r="J1018" s="721" t="s">
        <v>527</v>
      </c>
      <c r="K1018" s="721" t="s">
        <v>3423</v>
      </c>
      <c r="L1018" s="726"/>
      <c r="M1018" s="726" t="s">
        <v>6426</v>
      </c>
      <c r="N1018" s="722" t="s">
        <v>3334</v>
      </c>
      <c r="O1018" s="721" t="s">
        <v>222</v>
      </c>
      <c r="P1018" s="736" t="s">
        <v>3620</v>
      </c>
      <c r="Q1018" s="727" t="s">
        <v>3625</v>
      </c>
    </row>
    <row r="1019" spans="1:17">
      <c r="A1019" s="721">
        <v>22</v>
      </c>
      <c r="B1019" s="732">
        <v>1</v>
      </c>
      <c r="C1019" s="722" t="s">
        <v>29</v>
      </c>
      <c r="D1019" s="744" t="s">
        <v>23</v>
      </c>
      <c r="E1019" s="738" t="s">
        <v>221</v>
      </c>
      <c r="F1019" s="738" t="s">
        <v>524</v>
      </c>
      <c r="G1019" s="783">
        <v>23638</v>
      </c>
      <c r="H1019" s="724">
        <f t="shared" ca="1" si="15"/>
        <v>55</v>
      </c>
      <c r="I1019" s="747" t="s">
        <v>1403</v>
      </c>
      <c r="J1019" s="738" t="s">
        <v>223</v>
      </c>
      <c r="K1019" s="738" t="s">
        <v>3641</v>
      </c>
      <c r="L1019" s="726"/>
      <c r="M1019" s="726" t="s">
        <v>6426</v>
      </c>
      <c r="N1019" s="722" t="s">
        <v>3334</v>
      </c>
      <c r="O1019" s="738" t="s">
        <v>222</v>
      </c>
      <c r="P1019" s="732" t="s">
        <v>3640</v>
      </c>
      <c r="Q1019" s="727" t="s">
        <v>3642</v>
      </c>
    </row>
    <row r="1020" spans="1:17">
      <c r="A1020" s="721"/>
      <c r="B1020" s="733">
        <v>2</v>
      </c>
      <c r="C1020" s="732" t="s">
        <v>3644</v>
      </c>
      <c r="D1020" s="723" t="s">
        <v>16</v>
      </c>
      <c r="E1020" s="733" t="s">
        <v>221</v>
      </c>
      <c r="F1020" s="733" t="s">
        <v>2479</v>
      </c>
      <c r="G1020" s="775">
        <v>27121</v>
      </c>
      <c r="H1020" s="724">
        <f t="shared" ca="1" si="15"/>
        <v>46</v>
      </c>
      <c r="I1020" s="725" t="s">
        <v>1403</v>
      </c>
      <c r="J1020" s="733" t="s">
        <v>223</v>
      </c>
      <c r="K1020" s="733" t="s">
        <v>246</v>
      </c>
      <c r="L1020" s="726"/>
      <c r="M1020" s="726" t="s">
        <v>6426</v>
      </c>
      <c r="N1020" s="722" t="s">
        <v>3334</v>
      </c>
      <c r="O1020" s="733" t="s">
        <v>245</v>
      </c>
      <c r="P1020" s="732" t="s">
        <v>3643</v>
      </c>
      <c r="Q1020" s="727" t="s">
        <v>3642</v>
      </c>
    </row>
    <row r="1021" spans="1:17">
      <c r="A1021" s="721"/>
      <c r="B1021" s="733">
        <v>3</v>
      </c>
      <c r="C1021" s="732" t="s">
        <v>3647</v>
      </c>
      <c r="D1021" s="723" t="s">
        <v>16</v>
      </c>
      <c r="E1021" s="733" t="s">
        <v>254</v>
      </c>
      <c r="F1021" s="733" t="s">
        <v>230</v>
      </c>
      <c r="G1021" s="775">
        <v>37926</v>
      </c>
      <c r="H1021" s="724">
        <f t="shared" ca="1" si="15"/>
        <v>16</v>
      </c>
      <c r="I1021" s="725" t="s">
        <v>1403</v>
      </c>
      <c r="J1021" s="733" t="s">
        <v>369</v>
      </c>
      <c r="K1021" s="733" t="s">
        <v>266</v>
      </c>
      <c r="L1021" s="726"/>
      <c r="M1021" s="726" t="s">
        <v>6426</v>
      </c>
      <c r="N1021" s="722" t="s">
        <v>3334</v>
      </c>
      <c r="O1021" s="733" t="s">
        <v>255</v>
      </c>
      <c r="P1021" s="732" t="s">
        <v>3646</v>
      </c>
      <c r="Q1021" s="727" t="s">
        <v>3642</v>
      </c>
    </row>
    <row r="1022" spans="1:17">
      <c r="A1022" s="721"/>
      <c r="B1022" s="721">
        <v>4</v>
      </c>
      <c r="C1022" s="722" t="s">
        <v>3650</v>
      </c>
      <c r="D1022" s="723" t="s">
        <v>23</v>
      </c>
      <c r="E1022" s="721" t="s">
        <v>254</v>
      </c>
      <c r="F1022" s="721" t="s">
        <v>230</v>
      </c>
      <c r="G1022" s="774">
        <v>38602</v>
      </c>
      <c r="H1022" s="724">
        <f t="shared" ca="1" si="15"/>
        <v>14</v>
      </c>
      <c r="I1022" s="725" t="s">
        <v>1403</v>
      </c>
      <c r="J1022" s="721" t="s">
        <v>369</v>
      </c>
      <c r="K1022" s="721" t="s">
        <v>266</v>
      </c>
      <c r="L1022" s="726"/>
      <c r="M1022" s="726" t="s">
        <v>6426</v>
      </c>
      <c r="N1022" s="722" t="s">
        <v>3334</v>
      </c>
      <c r="O1022" s="721" t="s">
        <v>255</v>
      </c>
      <c r="P1022" s="748" t="s">
        <v>3649</v>
      </c>
      <c r="Q1022" s="727" t="s">
        <v>3642</v>
      </c>
    </row>
    <row r="1023" spans="1:17">
      <c r="A1023" s="721"/>
      <c r="B1023" s="721">
        <v>5</v>
      </c>
      <c r="C1023" s="722" t="s">
        <v>3652</v>
      </c>
      <c r="D1023" s="723" t="s">
        <v>23</v>
      </c>
      <c r="E1023" s="721" t="s">
        <v>254</v>
      </c>
      <c r="F1023" s="721" t="s">
        <v>230</v>
      </c>
      <c r="G1023" s="783">
        <v>40489</v>
      </c>
      <c r="H1023" s="724">
        <f t="shared" ca="1" si="15"/>
        <v>9</v>
      </c>
      <c r="I1023" s="725" t="s">
        <v>1403</v>
      </c>
      <c r="J1023" s="721" t="s">
        <v>265</v>
      </c>
      <c r="K1023" s="721" t="s">
        <v>270</v>
      </c>
      <c r="L1023" s="726"/>
      <c r="M1023" s="726" t="s">
        <v>6426</v>
      </c>
      <c r="N1023" s="722" t="s">
        <v>3334</v>
      </c>
      <c r="O1023" s="721" t="s">
        <v>255</v>
      </c>
      <c r="P1023" s="748" t="s">
        <v>3651</v>
      </c>
      <c r="Q1023" s="727" t="s">
        <v>3642</v>
      </c>
    </row>
    <row r="1024" spans="1:17">
      <c r="A1024" s="721"/>
      <c r="B1024" s="721">
        <v>6</v>
      </c>
      <c r="C1024" s="722" t="s">
        <v>3654</v>
      </c>
      <c r="D1024" s="723" t="s">
        <v>23</v>
      </c>
      <c r="E1024" s="721" t="s">
        <v>254</v>
      </c>
      <c r="F1024" s="721" t="s">
        <v>3655</v>
      </c>
      <c r="G1024" s="783">
        <v>36068</v>
      </c>
      <c r="H1024" s="724">
        <f t="shared" ca="1" si="15"/>
        <v>21</v>
      </c>
      <c r="I1024" s="725" t="s">
        <v>1403</v>
      </c>
      <c r="J1024" s="721" t="s">
        <v>886</v>
      </c>
      <c r="K1024" s="721" t="s">
        <v>266</v>
      </c>
      <c r="L1024" s="726"/>
      <c r="M1024" s="726" t="s">
        <v>6426</v>
      </c>
      <c r="N1024" s="722" t="s">
        <v>3334</v>
      </c>
      <c r="O1024" s="721" t="s">
        <v>1845</v>
      </c>
      <c r="P1024" s="748" t="s">
        <v>3653</v>
      </c>
      <c r="Q1024" s="727" t="s">
        <v>3642</v>
      </c>
    </row>
    <row r="1025" spans="1:17">
      <c r="A1025" s="721">
        <v>23</v>
      </c>
      <c r="B1025" s="721">
        <v>1</v>
      </c>
      <c r="C1025" s="734" t="s">
        <v>3659</v>
      </c>
      <c r="D1025" s="742" t="s">
        <v>23</v>
      </c>
      <c r="E1025" s="737" t="s">
        <v>221</v>
      </c>
      <c r="F1025" s="737" t="s">
        <v>1259</v>
      </c>
      <c r="G1025" s="779" t="s">
        <v>3660</v>
      </c>
      <c r="H1025" s="724">
        <f t="shared" ca="1" si="15"/>
        <v>51</v>
      </c>
      <c r="I1025" s="725" t="s">
        <v>1403</v>
      </c>
      <c r="J1025" s="737" t="s">
        <v>850</v>
      </c>
      <c r="K1025" s="737" t="s">
        <v>3423</v>
      </c>
      <c r="L1025" s="726"/>
      <c r="M1025" s="726" t="s">
        <v>6426</v>
      </c>
      <c r="N1025" s="722" t="s">
        <v>3334</v>
      </c>
      <c r="O1025" s="737" t="s">
        <v>222</v>
      </c>
      <c r="P1025" s="734" t="s">
        <v>3658</v>
      </c>
      <c r="Q1025" s="734" t="s">
        <v>3663</v>
      </c>
    </row>
    <row r="1026" spans="1:17">
      <c r="A1026" s="721"/>
      <c r="B1026" s="738">
        <v>2</v>
      </c>
      <c r="C1026" s="734" t="s">
        <v>2924</v>
      </c>
      <c r="D1026" s="742" t="s">
        <v>16</v>
      </c>
      <c r="E1026" s="737" t="s">
        <v>221</v>
      </c>
      <c r="F1026" s="737" t="s">
        <v>22</v>
      </c>
      <c r="G1026" s="779" t="s">
        <v>3665</v>
      </c>
      <c r="H1026" s="724">
        <f t="shared" ca="1" si="15"/>
        <v>49</v>
      </c>
      <c r="I1026" s="725" t="s">
        <v>1403</v>
      </c>
      <c r="J1026" s="737" t="s">
        <v>3667</v>
      </c>
      <c r="K1026" s="737" t="s">
        <v>246</v>
      </c>
      <c r="L1026" s="726"/>
      <c r="M1026" s="726" t="s">
        <v>6426</v>
      </c>
      <c r="N1026" s="722" t="s">
        <v>3334</v>
      </c>
      <c r="O1026" s="737" t="s">
        <v>245</v>
      </c>
      <c r="P1026" s="734" t="s">
        <v>3664</v>
      </c>
      <c r="Q1026" s="734" t="s">
        <v>3663</v>
      </c>
    </row>
    <row r="1027" spans="1:17">
      <c r="A1027" s="721"/>
      <c r="B1027" s="738">
        <v>3</v>
      </c>
      <c r="C1027" s="734" t="s">
        <v>3670</v>
      </c>
      <c r="D1027" s="742" t="s">
        <v>23</v>
      </c>
      <c r="E1027" s="737" t="s">
        <v>254</v>
      </c>
      <c r="F1027" s="737" t="s">
        <v>22</v>
      </c>
      <c r="G1027" s="779" t="s">
        <v>3671</v>
      </c>
      <c r="H1027" s="724">
        <f t="shared" ref="H1027:H1090" ca="1" si="16">DATEDIF(G1027,TODAY(),"Y")</f>
        <v>23</v>
      </c>
      <c r="I1027" s="725" t="s">
        <v>1403</v>
      </c>
      <c r="J1027" s="737" t="s">
        <v>3667</v>
      </c>
      <c r="K1027" s="737" t="s">
        <v>266</v>
      </c>
      <c r="L1027" s="726"/>
      <c r="M1027" s="726" t="s">
        <v>6426</v>
      </c>
      <c r="N1027" s="722" t="s">
        <v>3334</v>
      </c>
      <c r="O1027" s="737" t="s">
        <v>255</v>
      </c>
      <c r="P1027" s="734" t="s">
        <v>3669</v>
      </c>
      <c r="Q1027" s="734" t="s">
        <v>3663</v>
      </c>
    </row>
    <row r="1028" spans="1:17">
      <c r="A1028" s="721"/>
      <c r="B1028" s="738">
        <v>4</v>
      </c>
      <c r="C1028" s="734" t="s">
        <v>3675</v>
      </c>
      <c r="D1028" s="742" t="s">
        <v>16</v>
      </c>
      <c r="E1028" s="737" t="s">
        <v>254</v>
      </c>
      <c r="F1028" s="737" t="s">
        <v>22</v>
      </c>
      <c r="G1028" s="779" t="s">
        <v>3676</v>
      </c>
      <c r="H1028" s="724">
        <f t="shared" ca="1" si="16"/>
        <v>20</v>
      </c>
      <c r="I1028" s="725" t="s">
        <v>1403</v>
      </c>
      <c r="J1028" s="737" t="s">
        <v>3677</v>
      </c>
      <c r="K1028" s="737" t="s">
        <v>266</v>
      </c>
      <c r="L1028" s="726"/>
      <c r="M1028" s="726" t="s">
        <v>6426</v>
      </c>
      <c r="N1028" s="722" t="s">
        <v>3334</v>
      </c>
      <c r="O1028" s="737" t="s">
        <v>255</v>
      </c>
      <c r="P1028" s="734" t="s">
        <v>3674</v>
      </c>
      <c r="Q1028" s="734" t="s">
        <v>3663</v>
      </c>
    </row>
    <row r="1029" spans="1:17">
      <c r="A1029" s="721"/>
      <c r="B1029" s="738">
        <v>5</v>
      </c>
      <c r="C1029" s="734" t="s">
        <v>3679</v>
      </c>
      <c r="D1029" s="742" t="s">
        <v>23</v>
      </c>
      <c r="E1029" s="737" t="s">
        <v>254</v>
      </c>
      <c r="F1029" s="737" t="s">
        <v>22</v>
      </c>
      <c r="G1029" s="779" t="s">
        <v>3680</v>
      </c>
      <c r="H1029" s="724">
        <f t="shared" ca="1" si="16"/>
        <v>12</v>
      </c>
      <c r="I1029" s="725" t="s">
        <v>1403</v>
      </c>
      <c r="J1029" s="737" t="s">
        <v>369</v>
      </c>
      <c r="K1029" s="737" t="s">
        <v>266</v>
      </c>
      <c r="L1029" s="726"/>
      <c r="M1029" s="726" t="s">
        <v>6426</v>
      </c>
      <c r="N1029" s="722" t="s">
        <v>3334</v>
      </c>
      <c r="O1029" s="737" t="s">
        <v>255</v>
      </c>
      <c r="P1029" s="734" t="s">
        <v>3678</v>
      </c>
      <c r="Q1029" s="734" t="s">
        <v>3663</v>
      </c>
    </row>
    <row r="1030" spans="1:17">
      <c r="A1030" s="721"/>
      <c r="B1030" s="738">
        <v>6</v>
      </c>
      <c r="C1030" s="734" t="s">
        <v>3682</v>
      </c>
      <c r="D1030" s="742" t="s">
        <v>16</v>
      </c>
      <c r="E1030" s="737" t="s">
        <v>254</v>
      </c>
      <c r="F1030" s="737" t="s">
        <v>22</v>
      </c>
      <c r="G1030" s="779" t="s">
        <v>3683</v>
      </c>
      <c r="H1030" s="724">
        <f t="shared" ca="1" si="16"/>
        <v>9</v>
      </c>
      <c r="I1030" s="725" t="s">
        <v>1403</v>
      </c>
      <c r="J1030" s="737" t="s">
        <v>3684</v>
      </c>
      <c r="K1030" s="737" t="s">
        <v>270</v>
      </c>
      <c r="L1030" s="726"/>
      <c r="M1030" s="726" t="s">
        <v>6426</v>
      </c>
      <c r="N1030" s="722" t="s">
        <v>3334</v>
      </c>
      <c r="O1030" s="737" t="s">
        <v>255</v>
      </c>
      <c r="P1030" s="734" t="s">
        <v>3681</v>
      </c>
      <c r="Q1030" s="734" t="s">
        <v>3663</v>
      </c>
    </row>
    <row r="1031" spans="1:17">
      <c r="A1031" s="738">
        <v>24</v>
      </c>
      <c r="B1031" s="738">
        <v>1</v>
      </c>
      <c r="C1031" s="722" t="s">
        <v>3707</v>
      </c>
      <c r="D1031" s="757" t="s">
        <v>23</v>
      </c>
      <c r="E1031" s="738" t="s">
        <v>221</v>
      </c>
      <c r="F1031" s="738" t="s">
        <v>273</v>
      </c>
      <c r="G1031" s="783">
        <v>30134</v>
      </c>
      <c r="H1031" s="724">
        <f t="shared" ca="1" si="16"/>
        <v>37</v>
      </c>
      <c r="I1031" s="747" t="s">
        <v>1403</v>
      </c>
      <c r="J1031" s="738" t="s">
        <v>223</v>
      </c>
      <c r="K1031" s="738" t="s">
        <v>283</v>
      </c>
      <c r="L1031" s="726"/>
      <c r="M1031" s="726" t="s">
        <v>6426</v>
      </c>
      <c r="N1031" s="722" t="s">
        <v>3334</v>
      </c>
      <c r="O1031" s="738" t="s">
        <v>222</v>
      </c>
      <c r="P1031" s="722" t="s">
        <v>3706</v>
      </c>
      <c r="Q1031" s="722" t="s">
        <v>3709</v>
      </c>
    </row>
    <row r="1032" spans="1:17">
      <c r="A1032" s="721"/>
      <c r="B1032" s="721">
        <v>2</v>
      </c>
      <c r="C1032" s="722" t="s">
        <v>3711</v>
      </c>
      <c r="D1032" s="723" t="s">
        <v>16</v>
      </c>
      <c r="E1032" s="721" t="s">
        <v>221</v>
      </c>
      <c r="F1032" s="721" t="s">
        <v>1375</v>
      </c>
      <c r="G1032" s="774">
        <v>30118</v>
      </c>
      <c r="H1032" s="724">
        <f t="shared" ca="1" si="16"/>
        <v>37</v>
      </c>
      <c r="I1032" s="725" t="s">
        <v>1403</v>
      </c>
      <c r="J1032" s="721" t="s">
        <v>289</v>
      </c>
      <c r="K1032" s="721" t="s">
        <v>246</v>
      </c>
      <c r="L1032" s="726"/>
      <c r="M1032" s="726" t="s">
        <v>6426</v>
      </c>
      <c r="N1032" s="722" t="s">
        <v>3334</v>
      </c>
      <c r="O1032" s="721" t="s">
        <v>245</v>
      </c>
      <c r="P1032" s="722" t="s">
        <v>3710</v>
      </c>
      <c r="Q1032" s="722" t="s">
        <v>3709</v>
      </c>
    </row>
    <row r="1033" spans="1:17">
      <c r="A1033" s="721"/>
      <c r="B1033" s="721">
        <v>3</v>
      </c>
      <c r="C1033" s="722" t="s">
        <v>3713</v>
      </c>
      <c r="D1033" s="723" t="s">
        <v>16</v>
      </c>
      <c r="E1033" s="721" t="s">
        <v>254</v>
      </c>
      <c r="F1033" s="721" t="s">
        <v>273</v>
      </c>
      <c r="G1033" s="774">
        <v>38235</v>
      </c>
      <c r="H1033" s="724">
        <f t="shared" ca="1" si="16"/>
        <v>15</v>
      </c>
      <c r="I1033" s="725" t="s">
        <v>1403</v>
      </c>
      <c r="J1033" s="721" t="s">
        <v>369</v>
      </c>
      <c r="K1033" s="721" t="s">
        <v>266</v>
      </c>
      <c r="L1033" s="726"/>
      <c r="M1033" s="726" t="s">
        <v>6426</v>
      </c>
      <c r="N1033" s="722" t="s">
        <v>3334</v>
      </c>
      <c r="O1033" s="721" t="s">
        <v>255</v>
      </c>
      <c r="P1033" s="722" t="s">
        <v>3712</v>
      </c>
      <c r="Q1033" s="722" t="s">
        <v>3709</v>
      </c>
    </row>
    <row r="1034" spans="1:17">
      <c r="A1034" s="721">
        <v>25</v>
      </c>
      <c r="B1034" s="721">
        <v>1</v>
      </c>
      <c r="C1034" s="722" t="s">
        <v>502</v>
      </c>
      <c r="D1034" s="723" t="s">
        <v>23</v>
      </c>
      <c r="E1034" s="721" t="s">
        <v>221</v>
      </c>
      <c r="F1034" s="721" t="s">
        <v>1178</v>
      </c>
      <c r="G1034" s="774">
        <v>25542</v>
      </c>
      <c r="H1034" s="724">
        <f t="shared" ca="1" si="16"/>
        <v>50</v>
      </c>
      <c r="I1034" s="725" t="s">
        <v>1403</v>
      </c>
      <c r="J1034" s="721" t="s">
        <v>256</v>
      </c>
      <c r="K1034" s="721" t="s">
        <v>283</v>
      </c>
      <c r="L1034" s="726"/>
      <c r="M1034" s="726" t="s">
        <v>6426</v>
      </c>
      <c r="N1034" s="722" t="s">
        <v>3334</v>
      </c>
      <c r="O1034" s="721" t="s">
        <v>222</v>
      </c>
      <c r="P1034" s="734" t="s">
        <v>3714</v>
      </c>
      <c r="Q1034" s="734" t="s">
        <v>3717</v>
      </c>
    </row>
    <row r="1035" spans="1:17">
      <c r="A1035" s="721"/>
      <c r="B1035" s="721">
        <v>2</v>
      </c>
      <c r="C1035" s="722" t="s">
        <v>3719</v>
      </c>
      <c r="D1035" s="723" t="s">
        <v>16</v>
      </c>
      <c r="E1035" s="721" t="s">
        <v>221</v>
      </c>
      <c r="F1035" s="721" t="s">
        <v>1178</v>
      </c>
      <c r="G1035" s="774">
        <v>26104</v>
      </c>
      <c r="H1035" s="724">
        <f t="shared" ca="1" si="16"/>
        <v>48</v>
      </c>
      <c r="I1035" s="725" t="s">
        <v>1403</v>
      </c>
      <c r="J1035" s="721" t="s">
        <v>256</v>
      </c>
      <c r="K1035" s="721" t="s">
        <v>246</v>
      </c>
      <c r="L1035" s="726"/>
      <c r="M1035" s="726" t="s">
        <v>6426</v>
      </c>
      <c r="N1035" s="722" t="s">
        <v>3334</v>
      </c>
      <c r="O1035" s="721" t="s">
        <v>245</v>
      </c>
      <c r="P1035" s="734" t="s">
        <v>3718</v>
      </c>
      <c r="Q1035" s="734" t="s">
        <v>3717</v>
      </c>
    </row>
    <row r="1036" spans="1:17">
      <c r="A1036" s="721"/>
      <c r="B1036" s="721">
        <v>3</v>
      </c>
      <c r="C1036" s="722" t="s">
        <v>3723</v>
      </c>
      <c r="D1036" s="723" t="s">
        <v>16</v>
      </c>
      <c r="E1036" s="721" t="s">
        <v>254</v>
      </c>
      <c r="F1036" s="721" t="s">
        <v>22</v>
      </c>
      <c r="G1036" s="774">
        <v>37031</v>
      </c>
      <c r="H1036" s="724">
        <f t="shared" ca="1" si="16"/>
        <v>18</v>
      </c>
      <c r="I1036" s="725" t="s">
        <v>1403</v>
      </c>
      <c r="J1036" s="721" t="s">
        <v>348</v>
      </c>
      <c r="K1036" s="721" t="s">
        <v>266</v>
      </c>
      <c r="L1036" s="726"/>
      <c r="M1036" s="726" t="s">
        <v>6426</v>
      </c>
      <c r="N1036" s="722" t="s">
        <v>3334</v>
      </c>
      <c r="O1036" s="721" t="s">
        <v>255</v>
      </c>
      <c r="P1036" s="734" t="s">
        <v>3722</v>
      </c>
      <c r="Q1036" s="734" t="s">
        <v>3717</v>
      </c>
    </row>
    <row r="1037" spans="1:17">
      <c r="A1037" s="721">
        <v>26</v>
      </c>
      <c r="B1037" s="738">
        <v>1</v>
      </c>
      <c r="C1037" s="722" t="s">
        <v>3725</v>
      </c>
      <c r="D1037" s="723" t="s">
        <v>23</v>
      </c>
      <c r="E1037" s="738" t="s">
        <v>221</v>
      </c>
      <c r="F1037" s="738" t="s">
        <v>3726</v>
      </c>
      <c r="G1037" s="774">
        <v>23451</v>
      </c>
      <c r="H1037" s="724">
        <f t="shared" ca="1" si="16"/>
        <v>56</v>
      </c>
      <c r="I1037" s="747" t="s">
        <v>1403</v>
      </c>
      <c r="J1037" s="738" t="s">
        <v>1291</v>
      </c>
      <c r="K1037" s="738" t="s">
        <v>360</v>
      </c>
      <c r="L1037" s="726"/>
      <c r="M1037" s="726" t="s">
        <v>6426</v>
      </c>
      <c r="N1037" s="722" t="s">
        <v>3334</v>
      </c>
      <c r="O1037" s="738" t="s">
        <v>222</v>
      </c>
      <c r="P1037" s="727" t="s">
        <v>3724</v>
      </c>
      <c r="Q1037" s="727" t="s">
        <v>3729</v>
      </c>
    </row>
    <row r="1038" spans="1:17">
      <c r="A1038" s="721"/>
      <c r="B1038" s="738">
        <v>2</v>
      </c>
      <c r="C1038" s="722" t="s">
        <v>3731</v>
      </c>
      <c r="D1038" s="723" t="s">
        <v>16</v>
      </c>
      <c r="E1038" s="738" t="s">
        <v>221</v>
      </c>
      <c r="F1038" s="738" t="s">
        <v>3726</v>
      </c>
      <c r="G1038" s="774">
        <v>26498</v>
      </c>
      <c r="H1038" s="724">
        <f t="shared" ca="1" si="16"/>
        <v>47</v>
      </c>
      <c r="I1038" s="747" t="s">
        <v>1403</v>
      </c>
      <c r="J1038" s="738" t="s">
        <v>1291</v>
      </c>
      <c r="K1038" s="738" t="s">
        <v>360</v>
      </c>
      <c r="L1038" s="726"/>
      <c r="M1038" s="726" t="s">
        <v>6426</v>
      </c>
      <c r="N1038" s="722" t="s">
        <v>3334</v>
      </c>
      <c r="O1038" s="738" t="s">
        <v>245</v>
      </c>
      <c r="P1038" s="727" t="s">
        <v>3730</v>
      </c>
      <c r="Q1038" s="727" t="s">
        <v>3729</v>
      </c>
    </row>
    <row r="1039" spans="1:17">
      <c r="A1039" s="721"/>
      <c r="B1039" s="738">
        <v>3</v>
      </c>
      <c r="C1039" s="722" t="s">
        <v>3734</v>
      </c>
      <c r="D1039" s="723" t="s">
        <v>23</v>
      </c>
      <c r="E1039" s="738" t="s">
        <v>254</v>
      </c>
      <c r="F1039" s="738" t="s">
        <v>252</v>
      </c>
      <c r="G1039" s="774">
        <v>37064</v>
      </c>
      <c r="H1039" s="724">
        <f t="shared" ca="1" si="16"/>
        <v>18</v>
      </c>
      <c r="I1039" s="747" t="s">
        <v>1403</v>
      </c>
      <c r="J1039" s="738" t="s">
        <v>886</v>
      </c>
      <c r="K1039" s="738" t="s">
        <v>266</v>
      </c>
      <c r="L1039" s="726"/>
      <c r="M1039" s="726" t="s">
        <v>6426</v>
      </c>
      <c r="N1039" s="722" t="s">
        <v>3334</v>
      </c>
      <c r="O1039" s="738" t="s">
        <v>255</v>
      </c>
      <c r="P1039" s="727" t="s">
        <v>3733</v>
      </c>
      <c r="Q1039" s="727" t="s">
        <v>3729</v>
      </c>
    </row>
    <row r="1040" spans="1:17">
      <c r="A1040" s="721"/>
      <c r="B1040" s="738">
        <v>4</v>
      </c>
      <c r="C1040" s="722" t="s">
        <v>3736</v>
      </c>
      <c r="D1040" s="723" t="s">
        <v>23</v>
      </c>
      <c r="E1040" s="738" t="s">
        <v>254</v>
      </c>
      <c r="F1040" s="738" t="s">
        <v>252</v>
      </c>
      <c r="G1040" s="774">
        <v>39066</v>
      </c>
      <c r="H1040" s="724">
        <f t="shared" ca="1" si="16"/>
        <v>13</v>
      </c>
      <c r="I1040" s="747" t="s">
        <v>1403</v>
      </c>
      <c r="J1040" s="738" t="s">
        <v>369</v>
      </c>
      <c r="K1040" s="738" t="s">
        <v>266</v>
      </c>
      <c r="L1040" s="726"/>
      <c r="M1040" s="726" t="s">
        <v>6426</v>
      </c>
      <c r="N1040" s="722" t="s">
        <v>3334</v>
      </c>
      <c r="O1040" s="738" t="s">
        <v>255</v>
      </c>
      <c r="P1040" s="727" t="s">
        <v>3735</v>
      </c>
      <c r="Q1040" s="727" t="s">
        <v>3729</v>
      </c>
    </row>
    <row r="1041" spans="1:17">
      <c r="A1041" s="721"/>
      <c r="B1041" s="738">
        <v>5</v>
      </c>
      <c r="C1041" s="722" t="s">
        <v>2578</v>
      </c>
      <c r="D1041" s="723" t="s">
        <v>23</v>
      </c>
      <c r="E1041" s="738" t="s">
        <v>221</v>
      </c>
      <c r="F1041" s="738" t="s">
        <v>1870</v>
      </c>
      <c r="G1041" s="774">
        <v>32670</v>
      </c>
      <c r="H1041" s="724">
        <f t="shared" ca="1" si="16"/>
        <v>30</v>
      </c>
      <c r="I1041" s="747" t="s">
        <v>1403</v>
      </c>
      <c r="J1041" s="738" t="s">
        <v>2491</v>
      </c>
      <c r="K1041" s="738" t="s">
        <v>283</v>
      </c>
      <c r="L1041" s="726"/>
      <c r="M1041" s="726" t="s">
        <v>6426</v>
      </c>
      <c r="N1041" s="722" t="s">
        <v>3334</v>
      </c>
      <c r="O1041" s="738" t="s">
        <v>255</v>
      </c>
      <c r="P1041" s="727" t="s">
        <v>3737</v>
      </c>
      <c r="Q1041" s="727" t="s">
        <v>3729</v>
      </c>
    </row>
    <row r="1042" spans="1:17">
      <c r="A1042" s="839">
        <v>27</v>
      </c>
      <c r="B1042" s="733">
        <v>1</v>
      </c>
      <c r="C1042" s="722" t="s">
        <v>3960</v>
      </c>
      <c r="D1042" s="757" t="s">
        <v>23</v>
      </c>
      <c r="E1042" s="738" t="s">
        <v>221</v>
      </c>
      <c r="F1042" s="738" t="s">
        <v>376</v>
      </c>
      <c r="G1042" s="783">
        <v>26200</v>
      </c>
      <c r="H1042" s="724">
        <f t="shared" ca="1" si="16"/>
        <v>48</v>
      </c>
      <c r="I1042" s="725" t="s">
        <v>4508</v>
      </c>
      <c r="J1042" s="738" t="s">
        <v>223</v>
      </c>
      <c r="K1042" s="738" t="s">
        <v>283</v>
      </c>
      <c r="L1042" s="813"/>
      <c r="M1042" s="813" t="s">
        <v>6426</v>
      </c>
      <c r="N1042" s="722" t="s">
        <v>3334</v>
      </c>
      <c r="O1042" s="738" t="s">
        <v>222</v>
      </c>
      <c r="P1042" s="722" t="s">
        <v>3959</v>
      </c>
      <c r="Q1042" s="722" t="s">
        <v>3963</v>
      </c>
    </row>
    <row r="1043" spans="1:17">
      <c r="A1043" s="839"/>
      <c r="B1043" s="721">
        <v>2</v>
      </c>
      <c r="C1043" s="722" t="s">
        <v>3965</v>
      </c>
      <c r="D1043" s="723" t="s">
        <v>16</v>
      </c>
      <c r="E1043" s="721" t="s">
        <v>221</v>
      </c>
      <c r="F1043" s="721" t="s">
        <v>376</v>
      </c>
      <c r="G1043" s="774">
        <v>25961</v>
      </c>
      <c r="H1043" s="724">
        <f t="shared" ca="1" si="16"/>
        <v>49</v>
      </c>
      <c r="I1043" s="725" t="s">
        <v>4508</v>
      </c>
      <c r="J1043" s="721" t="s">
        <v>223</v>
      </c>
      <c r="K1043" s="721" t="s">
        <v>470</v>
      </c>
      <c r="L1043" s="813"/>
      <c r="M1043" s="813" t="s">
        <v>6426</v>
      </c>
      <c r="N1043" s="722" t="s">
        <v>3334</v>
      </c>
      <c r="O1043" s="721" t="s">
        <v>245</v>
      </c>
      <c r="P1043" s="722" t="s">
        <v>3964</v>
      </c>
      <c r="Q1043" s="722" t="s">
        <v>3963</v>
      </c>
    </row>
    <row r="1044" spans="1:17">
      <c r="A1044" s="839"/>
      <c r="B1044" s="721">
        <v>3</v>
      </c>
      <c r="C1044" s="722" t="s">
        <v>3969</v>
      </c>
      <c r="D1044" s="723" t="s">
        <v>23</v>
      </c>
      <c r="E1044" s="721" t="s">
        <v>254</v>
      </c>
      <c r="F1044" s="721" t="s">
        <v>22</v>
      </c>
      <c r="G1044" s="774">
        <v>35071</v>
      </c>
      <c r="H1044" s="724">
        <f t="shared" ca="1" si="16"/>
        <v>24</v>
      </c>
      <c r="I1044" s="725" t="s">
        <v>4508</v>
      </c>
      <c r="J1044" s="721" t="s">
        <v>344</v>
      </c>
      <c r="K1044" s="721" t="s">
        <v>266</v>
      </c>
      <c r="L1044" s="813"/>
      <c r="M1044" s="813" t="s">
        <v>6426</v>
      </c>
      <c r="N1044" s="722" t="s">
        <v>3334</v>
      </c>
      <c r="O1044" s="721" t="s">
        <v>255</v>
      </c>
      <c r="P1044" s="734" t="s">
        <v>3968</v>
      </c>
      <c r="Q1044" s="722" t="s">
        <v>3963</v>
      </c>
    </row>
    <row r="1045" spans="1:17">
      <c r="A1045" s="839"/>
      <c r="B1045" s="721">
        <v>4</v>
      </c>
      <c r="C1045" s="722" t="s">
        <v>3971</v>
      </c>
      <c r="D1045" s="723" t="s">
        <v>23</v>
      </c>
      <c r="E1045" s="721" t="s">
        <v>254</v>
      </c>
      <c r="F1045" s="721" t="s">
        <v>22</v>
      </c>
      <c r="G1045" s="774">
        <v>36254</v>
      </c>
      <c r="H1045" s="724">
        <f t="shared" ca="1" si="16"/>
        <v>21</v>
      </c>
      <c r="I1045" s="725" t="s">
        <v>4508</v>
      </c>
      <c r="J1045" s="721" t="s">
        <v>223</v>
      </c>
      <c r="K1045" s="721" t="s">
        <v>266</v>
      </c>
      <c r="L1045" s="813"/>
      <c r="M1045" s="813" t="s">
        <v>6426</v>
      </c>
      <c r="N1045" s="722" t="s">
        <v>3334</v>
      </c>
      <c r="O1045" s="721" t="s">
        <v>255</v>
      </c>
      <c r="P1045" s="734" t="s">
        <v>3970</v>
      </c>
      <c r="Q1045" s="722" t="s">
        <v>3963</v>
      </c>
    </row>
    <row r="1046" spans="1:17">
      <c r="A1046" s="839"/>
      <c r="B1046" s="721">
        <v>5</v>
      </c>
      <c r="C1046" s="722" t="s">
        <v>3973</v>
      </c>
      <c r="D1046" s="723" t="s">
        <v>23</v>
      </c>
      <c r="E1046" s="721" t="s">
        <v>254</v>
      </c>
      <c r="F1046" s="721" t="s">
        <v>22</v>
      </c>
      <c r="G1046" s="774">
        <v>37251</v>
      </c>
      <c r="H1046" s="724">
        <f t="shared" ca="1" si="16"/>
        <v>18</v>
      </c>
      <c r="I1046" s="725" t="s">
        <v>4508</v>
      </c>
      <c r="J1046" s="721" t="s">
        <v>369</v>
      </c>
      <c r="K1046" s="721" t="s">
        <v>266</v>
      </c>
      <c r="L1046" s="813"/>
      <c r="M1046" s="813" t="s">
        <v>6426</v>
      </c>
      <c r="N1046" s="722" t="s">
        <v>3334</v>
      </c>
      <c r="O1046" s="721" t="s">
        <v>255</v>
      </c>
      <c r="P1046" s="734" t="s">
        <v>3972</v>
      </c>
      <c r="Q1046" s="722" t="s">
        <v>3963</v>
      </c>
    </row>
    <row r="1047" spans="1:17">
      <c r="A1047" s="839"/>
      <c r="B1047" s="721">
        <v>6</v>
      </c>
      <c r="C1047" s="722" t="s">
        <v>3975</v>
      </c>
      <c r="D1047" s="723" t="s">
        <v>16</v>
      </c>
      <c r="E1047" s="721" t="s">
        <v>254</v>
      </c>
      <c r="F1047" s="721" t="s">
        <v>230</v>
      </c>
      <c r="G1047" s="774">
        <v>39809</v>
      </c>
      <c r="H1047" s="724">
        <f t="shared" ca="1" si="16"/>
        <v>11</v>
      </c>
      <c r="I1047" s="725" t="s">
        <v>4508</v>
      </c>
      <c r="J1047" s="721" t="s">
        <v>369</v>
      </c>
      <c r="K1047" s="721" t="s">
        <v>266</v>
      </c>
      <c r="L1047" s="813"/>
      <c r="M1047" s="813" t="s">
        <v>6426</v>
      </c>
      <c r="N1047" s="722" t="s">
        <v>3334</v>
      </c>
      <c r="O1047" s="721" t="s">
        <v>255</v>
      </c>
      <c r="P1047" s="734" t="s">
        <v>3974</v>
      </c>
      <c r="Q1047" s="722" t="s">
        <v>3963</v>
      </c>
    </row>
    <row r="1048" spans="1:17">
      <c r="A1048" s="839"/>
      <c r="B1048" s="721">
        <v>7</v>
      </c>
      <c r="C1048" s="722" t="s">
        <v>3977</v>
      </c>
      <c r="D1048" s="723" t="s">
        <v>23</v>
      </c>
      <c r="E1048" s="721" t="s">
        <v>254</v>
      </c>
      <c r="F1048" s="721" t="s">
        <v>3978</v>
      </c>
      <c r="G1048" s="774">
        <v>30108</v>
      </c>
      <c r="H1048" s="724">
        <f t="shared" ca="1" si="16"/>
        <v>37</v>
      </c>
      <c r="I1048" s="725" t="s">
        <v>4508</v>
      </c>
      <c r="J1048" s="721" t="s">
        <v>223</v>
      </c>
      <c r="K1048" s="721" t="s">
        <v>283</v>
      </c>
      <c r="L1048" s="813"/>
      <c r="M1048" s="813" t="s">
        <v>6426</v>
      </c>
      <c r="N1048" s="722" t="s">
        <v>3334</v>
      </c>
      <c r="O1048" s="721" t="s">
        <v>3979</v>
      </c>
      <c r="P1048" s="734" t="s">
        <v>3976</v>
      </c>
      <c r="Q1048" s="722" t="s">
        <v>3963</v>
      </c>
    </row>
    <row r="1049" spans="1:17">
      <c r="A1049" s="839"/>
      <c r="B1049" s="763">
        <v>8</v>
      </c>
      <c r="C1049" s="722" t="s">
        <v>3983</v>
      </c>
      <c r="D1049" s="723" t="s">
        <v>23</v>
      </c>
      <c r="E1049" s="721" t="s">
        <v>254</v>
      </c>
      <c r="F1049" s="721" t="s">
        <v>376</v>
      </c>
      <c r="G1049" s="774">
        <v>28313</v>
      </c>
      <c r="H1049" s="724">
        <f t="shared" ca="1" si="16"/>
        <v>42</v>
      </c>
      <c r="I1049" s="725" t="s">
        <v>4508</v>
      </c>
      <c r="J1049" s="721" t="s">
        <v>223</v>
      </c>
      <c r="K1049" s="721" t="s">
        <v>283</v>
      </c>
      <c r="L1049" s="813"/>
      <c r="M1049" s="813" t="s">
        <v>6426</v>
      </c>
      <c r="N1049" s="722" t="s">
        <v>3334</v>
      </c>
      <c r="O1049" s="721" t="s">
        <v>3979</v>
      </c>
      <c r="P1049" s="734" t="s">
        <v>3982</v>
      </c>
      <c r="Q1049" s="722" t="s">
        <v>3963</v>
      </c>
    </row>
    <row r="1050" spans="1:17">
      <c r="A1050" s="839"/>
      <c r="B1050" s="721">
        <v>9</v>
      </c>
      <c r="C1050" s="722" t="s">
        <v>3986</v>
      </c>
      <c r="D1050" s="723" t="s">
        <v>23</v>
      </c>
      <c r="E1050" s="721" t="s">
        <v>254</v>
      </c>
      <c r="F1050" s="721" t="s">
        <v>3987</v>
      </c>
      <c r="G1050" s="774">
        <v>30713</v>
      </c>
      <c r="H1050" s="724">
        <f t="shared" ca="1" si="16"/>
        <v>36</v>
      </c>
      <c r="I1050" s="725" t="s">
        <v>4508</v>
      </c>
      <c r="J1050" s="721" t="s">
        <v>223</v>
      </c>
      <c r="K1050" s="721" t="s">
        <v>283</v>
      </c>
      <c r="L1050" s="813"/>
      <c r="M1050" s="813" t="s">
        <v>6426</v>
      </c>
      <c r="N1050" s="722" t="s">
        <v>3744</v>
      </c>
      <c r="O1050" s="721" t="s">
        <v>3979</v>
      </c>
      <c r="P1050" s="734"/>
      <c r="Q1050" s="722" t="s">
        <v>3963</v>
      </c>
    </row>
    <row r="1051" spans="1:17">
      <c r="A1051" s="721">
        <v>28</v>
      </c>
      <c r="B1051" s="738">
        <v>1</v>
      </c>
      <c r="C1051" s="722" t="s">
        <v>2578</v>
      </c>
      <c r="D1051" s="723" t="s">
        <v>23</v>
      </c>
      <c r="E1051" s="738" t="s">
        <v>221</v>
      </c>
      <c r="F1051" s="738" t="s">
        <v>1870</v>
      </c>
      <c r="G1051" s="774">
        <v>32670</v>
      </c>
      <c r="H1051" s="724">
        <f t="shared" ca="1" si="16"/>
        <v>30</v>
      </c>
      <c r="I1051" s="747" t="s">
        <v>1403</v>
      </c>
      <c r="J1051" s="738" t="s">
        <v>1291</v>
      </c>
      <c r="K1051" s="738" t="s">
        <v>283</v>
      </c>
      <c r="L1051" s="726"/>
      <c r="M1051" s="726" t="s">
        <v>6426</v>
      </c>
      <c r="N1051" s="722" t="s">
        <v>3334</v>
      </c>
      <c r="O1051" s="738" t="s">
        <v>222</v>
      </c>
      <c r="P1051" s="727" t="s">
        <v>3737</v>
      </c>
      <c r="Q1051" s="727" t="s">
        <v>3729</v>
      </c>
    </row>
    <row r="1052" spans="1:17">
      <c r="A1052" s="721"/>
      <c r="B1052" s="738">
        <v>2</v>
      </c>
      <c r="C1052" s="722" t="s">
        <v>7359</v>
      </c>
      <c r="D1052" s="723" t="s">
        <v>16</v>
      </c>
      <c r="E1052" s="738" t="s">
        <v>221</v>
      </c>
      <c r="F1052" s="738" t="s">
        <v>3726</v>
      </c>
      <c r="G1052" s="774" t="s">
        <v>7366</v>
      </c>
      <c r="H1052" s="724" t="e">
        <f t="shared" ca="1" si="16"/>
        <v>#VALUE!</v>
      </c>
      <c r="I1052" s="747" t="s">
        <v>1403</v>
      </c>
      <c r="J1052" s="738" t="s">
        <v>3667</v>
      </c>
      <c r="K1052" s="738" t="s">
        <v>246</v>
      </c>
      <c r="L1052" s="726"/>
      <c r="M1052" s="726" t="s">
        <v>6426</v>
      </c>
      <c r="N1052" s="722" t="s">
        <v>3334</v>
      </c>
      <c r="O1052" s="738" t="s">
        <v>245</v>
      </c>
      <c r="P1052" s="727"/>
      <c r="Q1052" s="727"/>
    </row>
    <row r="1053" spans="1:17">
      <c r="A1053" s="721"/>
      <c r="B1053" s="738">
        <v>3</v>
      </c>
      <c r="C1053" s="722" t="s">
        <v>7304</v>
      </c>
      <c r="D1053" s="723" t="s">
        <v>16</v>
      </c>
      <c r="E1053" s="738" t="s">
        <v>254</v>
      </c>
      <c r="F1053" s="738"/>
      <c r="G1053" s="774"/>
      <c r="H1053" s="724">
        <f t="shared" ca="1" si="16"/>
        <v>120</v>
      </c>
      <c r="I1053" s="747" t="s">
        <v>1403</v>
      </c>
      <c r="J1053" s="738" t="s">
        <v>265</v>
      </c>
      <c r="K1053" s="738" t="s">
        <v>270</v>
      </c>
      <c r="L1053" s="726"/>
      <c r="M1053" s="726" t="s">
        <v>6426</v>
      </c>
      <c r="N1053" s="722" t="s">
        <v>3334</v>
      </c>
      <c r="O1053" s="738" t="s">
        <v>255</v>
      </c>
      <c r="P1053" s="727"/>
      <c r="Q1053" s="727"/>
    </row>
    <row r="1054" spans="1:17">
      <c r="A1054" s="721">
        <v>29</v>
      </c>
      <c r="B1054" s="738">
        <v>1</v>
      </c>
      <c r="C1054" s="722" t="s">
        <v>7307</v>
      </c>
      <c r="D1054" s="723" t="s">
        <v>23</v>
      </c>
      <c r="E1054" s="738" t="s">
        <v>221</v>
      </c>
      <c r="F1054" s="738" t="s">
        <v>3392</v>
      </c>
      <c r="G1054" s="774">
        <v>22207</v>
      </c>
      <c r="H1054" s="724">
        <f t="shared" ca="1" si="16"/>
        <v>59</v>
      </c>
      <c r="I1054" s="747" t="s">
        <v>1403</v>
      </c>
      <c r="J1054" s="738" t="s">
        <v>1291</v>
      </c>
      <c r="K1054" s="738" t="s">
        <v>283</v>
      </c>
      <c r="L1054" s="726"/>
      <c r="M1054" s="726" t="s">
        <v>6426</v>
      </c>
      <c r="N1054" s="722" t="s">
        <v>3334</v>
      </c>
      <c r="O1054" s="738" t="s">
        <v>222</v>
      </c>
      <c r="P1054" s="727">
        <v>1505071810600000</v>
      </c>
      <c r="Q1054" s="727"/>
    </row>
    <row r="1055" spans="1:17">
      <c r="A1055" s="721"/>
      <c r="B1055" s="738">
        <v>2</v>
      </c>
      <c r="C1055" s="722" t="s">
        <v>7308</v>
      </c>
      <c r="D1055" s="723" t="s">
        <v>16</v>
      </c>
      <c r="E1055" s="738" t="s">
        <v>221</v>
      </c>
      <c r="F1055" s="738" t="s">
        <v>3392</v>
      </c>
      <c r="G1055" s="774">
        <v>29504</v>
      </c>
      <c r="H1055" s="724">
        <f t="shared" ca="1" si="16"/>
        <v>39</v>
      </c>
      <c r="I1055" s="747" t="s">
        <v>1403</v>
      </c>
      <c r="J1055" s="738" t="s">
        <v>1291</v>
      </c>
      <c r="K1055" s="738" t="s">
        <v>6621</v>
      </c>
      <c r="L1055" s="726"/>
      <c r="M1055" s="726" t="s">
        <v>6426</v>
      </c>
      <c r="N1055" s="722" t="s">
        <v>3334</v>
      </c>
      <c r="O1055" s="738" t="s">
        <v>245</v>
      </c>
      <c r="P1055" s="727">
        <v>1505075010800000</v>
      </c>
      <c r="Q1055" s="727"/>
    </row>
    <row r="1056" spans="1:17">
      <c r="A1056" s="721"/>
      <c r="B1056" s="738">
        <v>3</v>
      </c>
      <c r="C1056" s="722" t="s">
        <v>7309</v>
      </c>
      <c r="D1056" s="723" t="s">
        <v>16</v>
      </c>
      <c r="E1056" s="738" t="s">
        <v>254</v>
      </c>
      <c r="F1056" s="738" t="s">
        <v>524</v>
      </c>
      <c r="G1056" s="774">
        <v>39016</v>
      </c>
      <c r="H1056" s="724">
        <f t="shared" ca="1" si="16"/>
        <v>13</v>
      </c>
      <c r="I1056" s="747" t="s">
        <v>1403</v>
      </c>
      <c r="J1056" s="738" t="s">
        <v>1291</v>
      </c>
      <c r="K1056" s="738" t="s">
        <v>266</v>
      </c>
      <c r="L1056" s="726"/>
      <c r="M1056" s="726" t="s">
        <v>6426</v>
      </c>
      <c r="N1056" s="722" t="s">
        <v>3334</v>
      </c>
      <c r="O1056" s="738" t="s">
        <v>255</v>
      </c>
      <c r="P1056" s="727"/>
      <c r="Q1056" s="727"/>
    </row>
    <row r="1057" spans="1:17">
      <c r="A1057" s="721">
        <v>30</v>
      </c>
      <c r="B1057" s="738">
        <v>1</v>
      </c>
      <c r="C1057" s="722" t="s">
        <v>7090</v>
      </c>
      <c r="D1057" s="723" t="s">
        <v>23</v>
      </c>
      <c r="E1057" s="738" t="s">
        <v>221</v>
      </c>
      <c r="F1057" s="738" t="s">
        <v>7092</v>
      </c>
      <c r="G1057" s="774">
        <v>32240</v>
      </c>
      <c r="H1057" s="724">
        <f t="shared" ca="1" si="16"/>
        <v>32</v>
      </c>
      <c r="I1057" s="747" t="s">
        <v>1403</v>
      </c>
      <c r="J1057" s="738" t="s">
        <v>223</v>
      </c>
      <c r="K1057" s="738" t="s">
        <v>283</v>
      </c>
      <c r="L1057" s="726"/>
      <c r="M1057" s="726" t="s">
        <v>6426</v>
      </c>
      <c r="N1057" s="722" t="s">
        <v>3334</v>
      </c>
      <c r="O1057" s="738" t="s">
        <v>222</v>
      </c>
      <c r="P1057" s="727"/>
      <c r="Q1057" s="727"/>
    </row>
    <row r="1058" spans="1:17">
      <c r="A1058" s="721"/>
      <c r="B1058" s="738">
        <v>2</v>
      </c>
      <c r="C1058" s="722" t="s">
        <v>7091</v>
      </c>
      <c r="D1058" s="723" t="s">
        <v>16</v>
      </c>
      <c r="E1058" s="738" t="s">
        <v>221</v>
      </c>
      <c r="F1058" s="738" t="s">
        <v>3265</v>
      </c>
      <c r="G1058" s="774">
        <v>35983</v>
      </c>
      <c r="H1058" s="724">
        <f t="shared" ca="1" si="16"/>
        <v>21</v>
      </c>
      <c r="I1058" s="747" t="s">
        <v>1403</v>
      </c>
      <c r="J1058" s="738" t="s">
        <v>527</v>
      </c>
      <c r="K1058" s="738" t="s">
        <v>3423</v>
      </c>
      <c r="L1058" s="726"/>
      <c r="M1058" s="726" t="s">
        <v>6426</v>
      </c>
      <c r="N1058" s="722" t="s">
        <v>3334</v>
      </c>
      <c r="O1058" s="738" t="s">
        <v>245</v>
      </c>
      <c r="P1058" s="727"/>
      <c r="Q1058" s="727"/>
    </row>
    <row r="1059" spans="1:17">
      <c r="A1059" s="721">
        <v>31</v>
      </c>
      <c r="B1059" s="738">
        <v>1</v>
      </c>
      <c r="C1059" s="722" t="s">
        <v>7093</v>
      </c>
      <c r="D1059" s="723" t="s">
        <v>23</v>
      </c>
      <c r="E1059" s="738" t="s">
        <v>221</v>
      </c>
      <c r="F1059" s="738"/>
      <c r="G1059" s="774"/>
      <c r="H1059" s="724">
        <f t="shared" ca="1" si="16"/>
        <v>120</v>
      </c>
      <c r="I1059" s="747" t="s">
        <v>1403</v>
      </c>
      <c r="J1059" s="738" t="s">
        <v>223</v>
      </c>
      <c r="K1059" s="738" t="s">
        <v>283</v>
      </c>
      <c r="L1059" s="726"/>
      <c r="M1059" s="726" t="s">
        <v>6426</v>
      </c>
      <c r="N1059" s="722" t="s">
        <v>3334</v>
      </c>
      <c r="O1059" s="738" t="s">
        <v>222</v>
      </c>
      <c r="P1059" s="727"/>
      <c r="Q1059" s="727"/>
    </row>
    <row r="1060" spans="1:17">
      <c r="A1060" s="721"/>
      <c r="B1060" s="738">
        <v>2</v>
      </c>
      <c r="C1060" s="722"/>
      <c r="D1060" s="723" t="s">
        <v>16</v>
      </c>
      <c r="E1060" s="738" t="s">
        <v>221</v>
      </c>
      <c r="F1060" s="738"/>
      <c r="G1060" s="774"/>
      <c r="H1060" s="724">
        <f t="shared" ca="1" si="16"/>
        <v>120</v>
      </c>
      <c r="I1060" s="747" t="s">
        <v>1403</v>
      </c>
      <c r="J1060" s="738" t="s">
        <v>223</v>
      </c>
      <c r="K1060" s="738" t="s">
        <v>6621</v>
      </c>
      <c r="L1060" s="726"/>
      <c r="M1060" s="726" t="s">
        <v>6426</v>
      </c>
      <c r="N1060" s="722" t="s">
        <v>3334</v>
      </c>
      <c r="O1060" s="738" t="s">
        <v>245</v>
      </c>
      <c r="P1060" s="727"/>
      <c r="Q1060" s="727"/>
    </row>
    <row r="1061" spans="1:17">
      <c r="A1061" s="721"/>
      <c r="B1061" s="738">
        <v>3</v>
      </c>
      <c r="C1061" s="722"/>
      <c r="D1061" s="723" t="s">
        <v>23</v>
      </c>
      <c r="E1061" s="738" t="s">
        <v>254</v>
      </c>
      <c r="F1061" s="738"/>
      <c r="G1061" s="774"/>
      <c r="H1061" s="724">
        <f t="shared" ca="1" si="16"/>
        <v>120</v>
      </c>
      <c r="I1061" s="747" t="s">
        <v>1403</v>
      </c>
      <c r="J1061" s="738" t="s">
        <v>265</v>
      </c>
      <c r="K1061" s="738" t="s">
        <v>270</v>
      </c>
      <c r="L1061" s="726"/>
      <c r="M1061" s="726" t="s">
        <v>6426</v>
      </c>
      <c r="N1061" s="722" t="s">
        <v>3334</v>
      </c>
      <c r="O1061" s="738" t="s">
        <v>255</v>
      </c>
      <c r="P1061" s="727"/>
      <c r="Q1061" s="727"/>
    </row>
    <row r="1062" spans="1:17">
      <c r="A1062" s="722">
        <v>1</v>
      </c>
      <c r="B1062" s="722">
        <v>1</v>
      </c>
      <c r="C1062" s="722" t="s">
        <v>3740</v>
      </c>
      <c r="D1062" s="744" t="s">
        <v>23</v>
      </c>
      <c r="E1062" s="722" t="s">
        <v>221</v>
      </c>
      <c r="F1062" s="722" t="s">
        <v>3741</v>
      </c>
      <c r="G1062" s="784">
        <v>26412</v>
      </c>
      <c r="H1062" s="724">
        <f t="shared" ca="1" si="16"/>
        <v>47</v>
      </c>
      <c r="I1062" s="769" t="s">
        <v>1403</v>
      </c>
      <c r="J1062" s="722" t="s">
        <v>289</v>
      </c>
      <c r="K1062" s="722" t="s">
        <v>283</v>
      </c>
      <c r="L1062" s="812"/>
      <c r="M1062" s="812" t="s">
        <v>6426</v>
      </c>
      <c r="N1062" s="722" t="s">
        <v>3744</v>
      </c>
      <c r="O1062" s="722" t="s">
        <v>222</v>
      </c>
      <c r="P1062" s="722" t="s">
        <v>3739</v>
      </c>
      <c r="Q1062" s="722" t="s">
        <v>3743</v>
      </c>
    </row>
    <row r="1063" spans="1:17">
      <c r="A1063" s="721"/>
      <c r="B1063" s="721">
        <v>2</v>
      </c>
      <c r="C1063" s="722" t="s">
        <v>3691</v>
      </c>
      <c r="D1063" s="723" t="s">
        <v>16</v>
      </c>
      <c r="E1063" s="721" t="s">
        <v>221</v>
      </c>
      <c r="F1063" s="721" t="s">
        <v>3741</v>
      </c>
      <c r="G1063" s="774">
        <v>28924</v>
      </c>
      <c r="H1063" s="724">
        <f t="shared" ca="1" si="16"/>
        <v>41</v>
      </c>
      <c r="I1063" s="725" t="s">
        <v>1403</v>
      </c>
      <c r="J1063" s="721" t="s">
        <v>223</v>
      </c>
      <c r="K1063" s="721" t="s">
        <v>246</v>
      </c>
      <c r="L1063" s="813"/>
      <c r="M1063" s="813" t="s">
        <v>6426</v>
      </c>
      <c r="N1063" s="722" t="s">
        <v>3744</v>
      </c>
      <c r="O1063" s="721" t="s">
        <v>245</v>
      </c>
      <c r="P1063" s="722" t="s">
        <v>3746</v>
      </c>
      <c r="Q1063" s="722" t="s">
        <v>3743</v>
      </c>
    </row>
    <row r="1064" spans="1:17">
      <c r="A1064" s="721"/>
      <c r="B1064" s="721">
        <v>3</v>
      </c>
      <c r="C1064" s="722" t="s">
        <v>3750</v>
      </c>
      <c r="D1064" s="723" t="s">
        <v>23</v>
      </c>
      <c r="E1064" s="721" t="s">
        <v>254</v>
      </c>
      <c r="F1064" s="721" t="s">
        <v>22</v>
      </c>
      <c r="G1064" s="774">
        <v>39037</v>
      </c>
      <c r="H1064" s="724">
        <f t="shared" ca="1" si="16"/>
        <v>13</v>
      </c>
      <c r="I1064" s="725" t="s">
        <v>1403</v>
      </c>
      <c r="J1064" s="721" t="s">
        <v>369</v>
      </c>
      <c r="K1064" s="721" t="s">
        <v>266</v>
      </c>
      <c r="L1064" s="813"/>
      <c r="M1064" s="813" t="s">
        <v>6426</v>
      </c>
      <c r="N1064" s="722" t="s">
        <v>3744</v>
      </c>
      <c r="O1064" s="721" t="s">
        <v>255</v>
      </c>
      <c r="P1064" s="734" t="s">
        <v>3749</v>
      </c>
      <c r="Q1064" s="722" t="s">
        <v>3743</v>
      </c>
    </row>
    <row r="1065" spans="1:17">
      <c r="A1065" s="721">
        <v>2</v>
      </c>
      <c r="B1065" s="721">
        <v>1</v>
      </c>
      <c r="C1065" s="722" t="s">
        <v>3752</v>
      </c>
      <c r="D1065" s="723" t="s">
        <v>23</v>
      </c>
      <c r="E1065" s="721" t="s">
        <v>221</v>
      </c>
      <c r="F1065" s="721" t="s">
        <v>524</v>
      </c>
      <c r="G1065" s="774">
        <v>25306</v>
      </c>
      <c r="H1065" s="724">
        <f t="shared" ca="1" si="16"/>
        <v>50</v>
      </c>
      <c r="I1065" s="725" t="s">
        <v>1403</v>
      </c>
      <c r="J1065" s="721" t="s">
        <v>223</v>
      </c>
      <c r="K1065" s="721" t="s">
        <v>283</v>
      </c>
      <c r="L1065" s="813"/>
      <c r="M1065" s="813" t="s">
        <v>6426</v>
      </c>
      <c r="N1065" s="722" t="s">
        <v>3744</v>
      </c>
      <c r="O1065" s="721" t="s">
        <v>222</v>
      </c>
      <c r="P1065" s="722" t="s">
        <v>3751</v>
      </c>
      <c r="Q1065" s="722" t="s">
        <v>3755</v>
      </c>
    </row>
    <row r="1066" spans="1:17">
      <c r="A1066" s="721"/>
      <c r="B1066" s="721">
        <v>2</v>
      </c>
      <c r="C1066" s="722" t="s">
        <v>3757</v>
      </c>
      <c r="D1066" s="723" t="s">
        <v>16</v>
      </c>
      <c r="E1066" s="721" t="s">
        <v>221</v>
      </c>
      <c r="F1066" s="721" t="s">
        <v>337</v>
      </c>
      <c r="G1066" s="774">
        <v>29786</v>
      </c>
      <c r="H1066" s="724">
        <f t="shared" ca="1" si="16"/>
        <v>38</v>
      </c>
      <c r="I1066" s="725" t="s">
        <v>1403</v>
      </c>
      <c r="J1066" s="721" t="s">
        <v>289</v>
      </c>
      <c r="K1066" s="721" t="s">
        <v>246</v>
      </c>
      <c r="L1066" s="813"/>
      <c r="M1066" s="813" t="s">
        <v>6426</v>
      </c>
      <c r="N1066" s="722" t="s">
        <v>3744</v>
      </c>
      <c r="O1066" s="721" t="s">
        <v>245</v>
      </c>
      <c r="P1066" s="722" t="s">
        <v>3756</v>
      </c>
      <c r="Q1066" s="722" t="s">
        <v>3755</v>
      </c>
    </row>
    <row r="1067" spans="1:17">
      <c r="A1067" s="721"/>
      <c r="B1067" s="721">
        <v>3</v>
      </c>
      <c r="C1067" s="722" t="s">
        <v>3761</v>
      </c>
      <c r="D1067" s="723" t="s">
        <v>23</v>
      </c>
      <c r="E1067" s="721" t="s">
        <v>254</v>
      </c>
      <c r="F1067" s="721" t="s">
        <v>230</v>
      </c>
      <c r="G1067" s="774">
        <v>37519</v>
      </c>
      <c r="H1067" s="724">
        <f t="shared" ca="1" si="16"/>
        <v>17</v>
      </c>
      <c r="I1067" s="725" t="s">
        <v>1403</v>
      </c>
      <c r="J1067" s="721" t="s">
        <v>348</v>
      </c>
      <c r="K1067" s="721" t="s">
        <v>266</v>
      </c>
      <c r="L1067" s="813"/>
      <c r="M1067" s="813" t="s">
        <v>6426</v>
      </c>
      <c r="N1067" s="722" t="s">
        <v>3744</v>
      </c>
      <c r="O1067" s="721" t="s">
        <v>255</v>
      </c>
      <c r="P1067" s="722" t="s">
        <v>3760</v>
      </c>
      <c r="Q1067" s="722" t="s">
        <v>3755</v>
      </c>
    </row>
    <row r="1068" spans="1:17">
      <c r="A1068" s="721"/>
      <c r="B1068" s="721">
        <v>4</v>
      </c>
      <c r="C1068" s="722" t="s">
        <v>3763</v>
      </c>
      <c r="D1068" s="723" t="s">
        <v>23</v>
      </c>
      <c r="E1068" s="721" t="s">
        <v>254</v>
      </c>
      <c r="F1068" s="721" t="s">
        <v>230</v>
      </c>
      <c r="G1068" s="774">
        <v>40166</v>
      </c>
      <c r="H1068" s="724">
        <f t="shared" ca="1" si="16"/>
        <v>10</v>
      </c>
      <c r="I1068" s="725" t="s">
        <v>1403</v>
      </c>
      <c r="J1068" s="721" t="s">
        <v>265</v>
      </c>
      <c r="K1068" s="721" t="s">
        <v>270</v>
      </c>
      <c r="L1068" s="813"/>
      <c r="M1068" s="813" t="s">
        <v>6426</v>
      </c>
      <c r="N1068" s="722" t="s">
        <v>3744</v>
      </c>
      <c r="O1068" s="721" t="s">
        <v>255</v>
      </c>
      <c r="P1068" s="734" t="s">
        <v>3762</v>
      </c>
      <c r="Q1068" s="722" t="s">
        <v>3755</v>
      </c>
    </row>
    <row r="1069" spans="1:17">
      <c r="A1069" s="721">
        <v>3</v>
      </c>
      <c r="B1069" s="721">
        <v>1</v>
      </c>
      <c r="C1069" s="722" t="s">
        <v>1142</v>
      </c>
      <c r="D1069" s="723" t="s">
        <v>16</v>
      </c>
      <c r="E1069" s="721" t="s">
        <v>221</v>
      </c>
      <c r="F1069" s="721" t="s">
        <v>727</v>
      </c>
      <c r="G1069" s="774">
        <v>27168</v>
      </c>
      <c r="H1069" s="724">
        <f t="shared" ca="1" si="16"/>
        <v>45</v>
      </c>
      <c r="I1069" s="725" t="s">
        <v>1403</v>
      </c>
      <c r="J1069" s="721" t="s">
        <v>256</v>
      </c>
      <c r="K1069" s="721" t="s">
        <v>246</v>
      </c>
      <c r="L1069" s="813"/>
      <c r="M1069" s="813" t="s">
        <v>6426</v>
      </c>
      <c r="N1069" s="722" t="s">
        <v>3744</v>
      </c>
      <c r="O1069" s="721" t="s">
        <v>222</v>
      </c>
      <c r="P1069" s="722" t="s">
        <v>3764</v>
      </c>
      <c r="Q1069" s="722" t="s">
        <v>3767</v>
      </c>
    </row>
    <row r="1070" spans="1:17">
      <c r="A1070" s="721"/>
      <c r="B1070" s="721">
        <v>2</v>
      </c>
      <c r="C1070" s="722" t="s">
        <v>3769</v>
      </c>
      <c r="D1070" s="723" t="s">
        <v>16</v>
      </c>
      <c r="E1070" s="721" t="s">
        <v>254</v>
      </c>
      <c r="F1070" s="721" t="s">
        <v>230</v>
      </c>
      <c r="G1070" s="774">
        <v>35223</v>
      </c>
      <c r="H1070" s="724">
        <f t="shared" ca="1" si="16"/>
        <v>23</v>
      </c>
      <c r="I1070" s="725" t="s">
        <v>1403</v>
      </c>
      <c r="J1070" s="721" t="s">
        <v>223</v>
      </c>
      <c r="K1070" s="721" t="s">
        <v>270</v>
      </c>
      <c r="L1070" s="813"/>
      <c r="M1070" s="813" t="s">
        <v>6426</v>
      </c>
      <c r="N1070" s="722" t="s">
        <v>3744</v>
      </c>
      <c r="O1070" s="721" t="s">
        <v>255</v>
      </c>
      <c r="P1070" s="722" t="s">
        <v>3768</v>
      </c>
      <c r="Q1070" s="722" t="s">
        <v>3767</v>
      </c>
    </row>
    <row r="1071" spans="1:17">
      <c r="A1071" s="721">
        <v>4</v>
      </c>
      <c r="B1071" s="721">
        <v>1</v>
      </c>
      <c r="C1071" s="722" t="s">
        <v>113</v>
      </c>
      <c r="D1071" s="723" t="s">
        <v>23</v>
      </c>
      <c r="E1071" s="721" t="s">
        <v>221</v>
      </c>
      <c r="F1071" s="721" t="s">
        <v>244</v>
      </c>
      <c r="G1071" s="774">
        <v>30368</v>
      </c>
      <c r="H1071" s="724">
        <f t="shared" ca="1" si="16"/>
        <v>37</v>
      </c>
      <c r="I1071" s="725" t="s">
        <v>1403</v>
      </c>
      <c r="J1071" s="721" t="s">
        <v>223</v>
      </c>
      <c r="K1071" s="721" t="s">
        <v>283</v>
      </c>
      <c r="L1071" s="813"/>
      <c r="M1071" s="813" t="s">
        <v>6426</v>
      </c>
      <c r="N1071" s="722" t="s">
        <v>3744</v>
      </c>
      <c r="O1071" s="721" t="s">
        <v>222</v>
      </c>
      <c r="P1071" s="722" t="s">
        <v>3770</v>
      </c>
      <c r="Q1071" s="722" t="s">
        <v>3771</v>
      </c>
    </row>
    <row r="1072" spans="1:17">
      <c r="A1072" s="721"/>
      <c r="B1072" s="721">
        <v>2</v>
      </c>
      <c r="C1072" s="722" t="s">
        <v>2089</v>
      </c>
      <c r="D1072" s="723" t="s">
        <v>16</v>
      </c>
      <c r="E1072" s="721" t="s">
        <v>221</v>
      </c>
      <c r="F1072" s="721" t="s">
        <v>244</v>
      </c>
      <c r="G1072" s="774">
        <v>31951</v>
      </c>
      <c r="H1072" s="724">
        <f t="shared" ca="1" si="16"/>
        <v>32</v>
      </c>
      <c r="I1072" s="725" t="s">
        <v>1403</v>
      </c>
      <c r="J1072" s="721" t="s">
        <v>289</v>
      </c>
      <c r="K1072" s="721" t="s">
        <v>246</v>
      </c>
      <c r="L1072" s="813"/>
      <c r="M1072" s="813" t="s">
        <v>6426</v>
      </c>
      <c r="N1072" s="722" t="s">
        <v>3744</v>
      </c>
      <c r="O1072" s="721" t="s">
        <v>245</v>
      </c>
      <c r="P1072" s="722" t="s">
        <v>3772</v>
      </c>
      <c r="Q1072" s="722" t="s">
        <v>3771</v>
      </c>
    </row>
    <row r="1073" spans="1:17">
      <c r="A1073" s="721"/>
      <c r="B1073" s="721">
        <v>3</v>
      </c>
      <c r="C1073" s="722" t="s">
        <v>3774</v>
      </c>
      <c r="D1073" s="723" t="s">
        <v>23</v>
      </c>
      <c r="E1073" s="721" t="s">
        <v>254</v>
      </c>
      <c r="F1073" s="721" t="s">
        <v>230</v>
      </c>
      <c r="G1073" s="774">
        <v>38705</v>
      </c>
      <c r="H1073" s="724">
        <f t="shared" ca="1" si="16"/>
        <v>14</v>
      </c>
      <c r="I1073" s="725" t="s">
        <v>1403</v>
      </c>
      <c r="J1073" s="721" t="s">
        <v>369</v>
      </c>
      <c r="K1073" s="721" t="s">
        <v>266</v>
      </c>
      <c r="L1073" s="813"/>
      <c r="M1073" s="813" t="s">
        <v>6426</v>
      </c>
      <c r="N1073" s="722" t="s">
        <v>3744</v>
      </c>
      <c r="O1073" s="721" t="s">
        <v>255</v>
      </c>
      <c r="P1073" s="722" t="s">
        <v>3773</v>
      </c>
      <c r="Q1073" s="722" t="s">
        <v>3771</v>
      </c>
    </row>
    <row r="1074" spans="1:17">
      <c r="A1074" s="721"/>
      <c r="B1074" s="738">
        <v>4</v>
      </c>
      <c r="C1074" s="734" t="s">
        <v>3776</v>
      </c>
      <c r="D1074" s="723" t="s">
        <v>23</v>
      </c>
      <c r="E1074" s="738" t="s">
        <v>254</v>
      </c>
      <c r="F1074" s="737" t="s">
        <v>230</v>
      </c>
      <c r="G1074" s="779" t="s">
        <v>3777</v>
      </c>
      <c r="H1074" s="724">
        <f t="shared" ca="1" si="16"/>
        <v>4</v>
      </c>
      <c r="I1074" s="725" t="s">
        <v>1403</v>
      </c>
      <c r="J1074" s="738" t="s">
        <v>265</v>
      </c>
      <c r="K1074" s="738" t="s">
        <v>270</v>
      </c>
      <c r="L1074" s="813"/>
      <c r="M1074" s="813" t="s">
        <v>6426</v>
      </c>
      <c r="N1074" s="722" t="s">
        <v>3744</v>
      </c>
      <c r="O1074" s="738" t="s">
        <v>255</v>
      </c>
      <c r="P1074" s="734" t="s">
        <v>3775</v>
      </c>
      <c r="Q1074" s="722" t="s">
        <v>3771</v>
      </c>
    </row>
    <row r="1075" spans="1:17">
      <c r="A1075" s="721">
        <v>5</v>
      </c>
      <c r="B1075" s="721">
        <v>1</v>
      </c>
      <c r="C1075" s="722" t="s">
        <v>3225</v>
      </c>
      <c r="D1075" s="723" t="s">
        <v>23</v>
      </c>
      <c r="E1075" s="721" t="s">
        <v>221</v>
      </c>
      <c r="F1075" s="721" t="s">
        <v>583</v>
      </c>
      <c r="G1075" s="774">
        <v>21834</v>
      </c>
      <c r="H1075" s="724">
        <f t="shared" ca="1" si="16"/>
        <v>60</v>
      </c>
      <c r="I1075" s="725" t="s">
        <v>1403</v>
      </c>
      <c r="J1075" s="721" t="s">
        <v>256</v>
      </c>
      <c r="K1075" s="721" t="s">
        <v>283</v>
      </c>
      <c r="L1075" s="813"/>
      <c r="M1075" s="813" t="s">
        <v>6426</v>
      </c>
      <c r="N1075" s="722" t="s">
        <v>3744</v>
      </c>
      <c r="O1075" s="721" t="s">
        <v>222</v>
      </c>
      <c r="P1075" s="722" t="s">
        <v>3778</v>
      </c>
      <c r="Q1075" s="722" t="s">
        <v>3781</v>
      </c>
    </row>
    <row r="1076" spans="1:17">
      <c r="A1076" s="721"/>
      <c r="B1076" s="721">
        <v>2</v>
      </c>
      <c r="C1076" s="722" t="s">
        <v>3224</v>
      </c>
      <c r="D1076" s="723" t="s">
        <v>16</v>
      </c>
      <c r="E1076" s="721" t="s">
        <v>221</v>
      </c>
      <c r="F1076" s="721" t="s">
        <v>583</v>
      </c>
      <c r="G1076" s="774">
        <v>26007</v>
      </c>
      <c r="H1076" s="724">
        <f t="shared" ca="1" si="16"/>
        <v>49</v>
      </c>
      <c r="I1076" s="725" t="s">
        <v>1403</v>
      </c>
      <c r="J1076" s="721" t="s">
        <v>256</v>
      </c>
      <c r="K1076" s="721" t="s">
        <v>246</v>
      </c>
      <c r="L1076" s="813"/>
      <c r="M1076" s="813" t="s">
        <v>6426</v>
      </c>
      <c r="N1076" s="722" t="s">
        <v>3744</v>
      </c>
      <c r="O1076" s="721" t="s">
        <v>245</v>
      </c>
      <c r="P1076" s="722" t="s">
        <v>3782</v>
      </c>
      <c r="Q1076" s="722" t="s">
        <v>3781</v>
      </c>
    </row>
    <row r="1077" spans="1:17">
      <c r="A1077" s="721">
        <v>6</v>
      </c>
      <c r="B1077" s="721">
        <v>1</v>
      </c>
      <c r="C1077" s="722" t="s">
        <v>1264</v>
      </c>
      <c r="D1077" s="723" t="s">
        <v>23</v>
      </c>
      <c r="E1077" s="721" t="s">
        <v>221</v>
      </c>
      <c r="F1077" s="721" t="s">
        <v>452</v>
      </c>
      <c r="G1077" s="774">
        <v>19225</v>
      </c>
      <c r="H1077" s="724">
        <f t="shared" ca="1" si="16"/>
        <v>67</v>
      </c>
      <c r="I1077" s="725" t="s">
        <v>1403</v>
      </c>
      <c r="J1077" s="721" t="s">
        <v>256</v>
      </c>
      <c r="K1077" s="721" t="s">
        <v>283</v>
      </c>
      <c r="L1077" s="813"/>
      <c r="M1077" s="813" t="s">
        <v>6426</v>
      </c>
      <c r="N1077" s="722" t="s">
        <v>3744</v>
      </c>
      <c r="O1077" s="721" t="s">
        <v>222</v>
      </c>
      <c r="P1077" s="722" t="s">
        <v>3787</v>
      </c>
      <c r="Q1077" s="722" t="s">
        <v>3790</v>
      </c>
    </row>
    <row r="1078" spans="1:17">
      <c r="A1078" s="721"/>
      <c r="B1078" s="721">
        <v>2</v>
      </c>
      <c r="C1078" s="722" t="s">
        <v>2535</v>
      </c>
      <c r="D1078" s="723" t="s">
        <v>16</v>
      </c>
      <c r="E1078" s="721" t="s">
        <v>221</v>
      </c>
      <c r="F1078" s="721" t="s">
        <v>452</v>
      </c>
      <c r="G1078" s="774">
        <v>21235</v>
      </c>
      <c r="H1078" s="724">
        <f t="shared" ca="1" si="16"/>
        <v>62</v>
      </c>
      <c r="I1078" s="725" t="s">
        <v>1403</v>
      </c>
      <c r="J1078" s="721" t="s">
        <v>256</v>
      </c>
      <c r="K1078" s="721" t="s">
        <v>246</v>
      </c>
      <c r="L1078" s="813"/>
      <c r="M1078" s="813" t="s">
        <v>6426</v>
      </c>
      <c r="N1078" s="722" t="s">
        <v>3744</v>
      </c>
      <c r="O1078" s="721" t="s">
        <v>245</v>
      </c>
      <c r="P1078" s="722" t="s">
        <v>3791</v>
      </c>
      <c r="Q1078" s="722" t="s">
        <v>3790</v>
      </c>
    </row>
    <row r="1079" spans="1:17">
      <c r="A1079" s="721"/>
      <c r="B1079" s="721">
        <v>3</v>
      </c>
      <c r="C1079" s="722" t="s">
        <v>3795</v>
      </c>
      <c r="D1079" s="723" t="s">
        <v>23</v>
      </c>
      <c r="E1079" s="721" t="s">
        <v>254</v>
      </c>
      <c r="F1079" s="721" t="s">
        <v>230</v>
      </c>
      <c r="G1079" s="774">
        <v>36225</v>
      </c>
      <c r="H1079" s="724">
        <f t="shared" ca="1" si="16"/>
        <v>21</v>
      </c>
      <c r="I1079" s="725" t="s">
        <v>1403</v>
      </c>
      <c r="J1079" s="721" t="s">
        <v>886</v>
      </c>
      <c r="K1079" s="721" t="s">
        <v>266</v>
      </c>
      <c r="L1079" s="813"/>
      <c r="M1079" s="813" t="s">
        <v>6426</v>
      </c>
      <c r="N1079" s="722" t="s">
        <v>3744</v>
      </c>
      <c r="O1079" s="721" t="s">
        <v>255</v>
      </c>
      <c r="P1079" s="722" t="s">
        <v>3794</v>
      </c>
      <c r="Q1079" s="722" t="s">
        <v>3790</v>
      </c>
    </row>
    <row r="1080" spans="1:17">
      <c r="A1080" s="721">
        <v>7</v>
      </c>
      <c r="B1080" s="721">
        <v>1</v>
      </c>
      <c r="C1080" s="722" t="s">
        <v>3797</v>
      </c>
      <c r="D1080" s="723" t="s">
        <v>23</v>
      </c>
      <c r="E1080" s="721" t="s">
        <v>221</v>
      </c>
      <c r="F1080" s="721" t="s">
        <v>1290</v>
      </c>
      <c r="G1080" s="774">
        <v>21220</v>
      </c>
      <c r="H1080" s="724">
        <f t="shared" ca="1" si="16"/>
        <v>62</v>
      </c>
      <c r="I1080" s="725" t="s">
        <v>1403</v>
      </c>
      <c r="J1080" s="721" t="s">
        <v>256</v>
      </c>
      <c r="K1080" s="721" t="s">
        <v>283</v>
      </c>
      <c r="L1080" s="813"/>
      <c r="M1080" s="813" t="s">
        <v>6426</v>
      </c>
      <c r="N1080" s="722" t="s">
        <v>3744</v>
      </c>
      <c r="O1080" s="721" t="s">
        <v>222</v>
      </c>
      <c r="P1080" s="722" t="s">
        <v>3796</v>
      </c>
      <c r="Q1080" s="722" t="s">
        <v>3800</v>
      </c>
    </row>
    <row r="1081" spans="1:17">
      <c r="A1081" s="721"/>
      <c r="B1081" s="721">
        <v>2</v>
      </c>
      <c r="C1081" s="722" t="s">
        <v>3802</v>
      </c>
      <c r="D1081" s="723" t="s">
        <v>16</v>
      </c>
      <c r="E1081" s="721" t="s">
        <v>221</v>
      </c>
      <c r="F1081" s="721" t="s">
        <v>1290</v>
      </c>
      <c r="G1081" s="774">
        <v>21916</v>
      </c>
      <c r="H1081" s="724">
        <f t="shared" ca="1" si="16"/>
        <v>60</v>
      </c>
      <c r="I1081" s="725" t="s">
        <v>1403</v>
      </c>
      <c r="J1081" s="721" t="s">
        <v>256</v>
      </c>
      <c r="K1081" s="721" t="s">
        <v>246</v>
      </c>
      <c r="L1081" s="813"/>
      <c r="M1081" s="813" t="s">
        <v>6426</v>
      </c>
      <c r="N1081" s="722" t="s">
        <v>3744</v>
      </c>
      <c r="O1081" s="721" t="s">
        <v>245</v>
      </c>
      <c r="P1081" s="722" t="s">
        <v>3801</v>
      </c>
      <c r="Q1081" s="722" t="s">
        <v>3800</v>
      </c>
    </row>
    <row r="1082" spans="1:17">
      <c r="A1082" s="721">
        <v>8</v>
      </c>
      <c r="B1082" s="721">
        <v>1</v>
      </c>
      <c r="C1082" s="722" t="s">
        <v>3806</v>
      </c>
      <c r="D1082" s="723" t="s">
        <v>23</v>
      </c>
      <c r="E1082" s="721" t="s">
        <v>221</v>
      </c>
      <c r="F1082" s="721" t="s">
        <v>2470</v>
      </c>
      <c r="G1082" s="774">
        <v>23583</v>
      </c>
      <c r="H1082" s="724">
        <f t="shared" ca="1" si="16"/>
        <v>55</v>
      </c>
      <c r="I1082" s="725" t="s">
        <v>1403</v>
      </c>
      <c r="J1082" s="721" t="s">
        <v>256</v>
      </c>
      <c r="K1082" s="721" t="s">
        <v>283</v>
      </c>
      <c r="L1082" s="813"/>
      <c r="M1082" s="813" t="s">
        <v>6426</v>
      </c>
      <c r="N1082" s="722" t="s">
        <v>3744</v>
      </c>
      <c r="O1082" s="721" t="s">
        <v>222</v>
      </c>
      <c r="P1082" s="722" t="s">
        <v>3805</v>
      </c>
      <c r="Q1082" s="722" t="s">
        <v>3808</v>
      </c>
    </row>
    <row r="1083" spans="1:17">
      <c r="A1083" s="721"/>
      <c r="B1083" s="721">
        <v>2</v>
      </c>
      <c r="C1083" s="722" t="s">
        <v>3810</v>
      </c>
      <c r="D1083" s="723" t="s">
        <v>16</v>
      </c>
      <c r="E1083" s="721" t="s">
        <v>221</v>
      </c>
      <c r="F1083" s="721" t="s">
        <v>3811</v>
      </c>
      <c r="G1083" s="774">
        <v>25069</v>
      </c>
      <c r="H1083" s="724">
        <f t="shared" ca="1" si="16"/>
        <v>51</v>
      </c>
      <c r="I1083" s="725" t="s">
        <v>1403</v>
      </c>
      <c r="J1083" s="721" t="s">
        <v>256</v>
      </c>
      <c r="K1083" s="721" t="s">
        <v>246</v>
      </c>
      <c r="L1083" s="813"/>
      <c r="M1083" s="813" t="s">
        <v>6426</v>
      </c>
      <c r="N1083" s="722" t="s">
        <v>3744</v>
      </c>
      <c r="O1083" s="721" t="s">
        <v>245</v>
      </c>
      <c r="P1083" s="722" t="s">
        <v>3809</v>
      </c>
      <c r="Q1083" s="722" t="s">
        <v>3808</v>
      </c>
    </row>
    <row r="1084" spans="1:17">
      <c r="A1084" s="721"/>
      <c r="B1084" s="721">
        <v>3</v>
      </c>
      <c r="C1084" s="722" t="s">
        <v>3815</v>
      </c>
      <c r="D1084" s="723" t="s">
        <v>23</v>
      </c>
      <c r="E1084" s="721" t="s">
        <v>254</v>
      </c>
      <c r="F1084" s="721" t="s">
        <v>230</v>
      </c>
      <c r="G1084" s="774">
        <v>35670</v>
      </c>
      <c r="H1084" s="724">
        <f t="shared" ca="1" si="16"/>
        <v>22</v>
      </c>
      <c r="I1084" s="725" t="s">
        <v>1403</v>
      </c>
      <c r="J1084" s="721" t="s">
        <v>886</v>
      </c>
      <c r="K1084" s="721" t="s">
        <v>266</v>
      </c>
      <c r="L1084" s="813"/>
      <c r="M1084" s="813" t="s">
        <v>6426</v>
      </c>
      <c r="N1084" s="722" t="s">
        <v>3744</v>
      </c>
      <c r="O1084" s="721" t="s">
        <v>255</v>
      </c>
      <c r="P1084" s="722" t="s">
        <v>3814</v>
      </c>
      <c r="Q1084" s="722" t="s">
        <v>3808</v>
      </c>
    </row>
    <row r="1085" spans="1:17">
      <c r="A1085" s="721">
        <v>9</v>
      </c>
      <c r="B1085" s="721">
        <v>1</v>
      </c>
      <c r="C1085" s="722" t="s">
        <v>3830</v>
      </c>
      <c r="D1085" s="723" t="s">
        <v>23</v>
      </c>
      <c r="E1085" s="721" t="s">
        <v>221</v>
      </c>
      <c r="F1085" s="721" t="s">
        <v>452</v>
      </c>
      <c r="G1085" s="774">
        <v>21678</v>
      </c>
      <c r="H1085" s="724">
        <f t="shared" ca="1" si="16"/>
        <v>60</v>
      </c>
      <c r="I1085" s="725" t="s">
        <v>1403</v>
      </c>
      <c r="J1085" s="721" t="s">
        <v>256</v>
      </c>
      <c r="K1085" s="721" t="s">
        <v>283</v>
      </c>
      <c r="L1085" s="813"/>
      <c r="M1085" s="813" t="s">
        <v>6426</v>
      </c>
      <c r="N1085" s="722" t="s">
        <v>3744</v>
      </c>
      <c r="O1085" s="721" t="s">
        <v>222</v>
      </c>
      <c r="P1085" s="734" t="s">
        <v>3829</v>
      </c>
      <c r="Q1085" s="722" t="s">
        <v>3833</v>
      </c>
    </row>
    <row r="1086" spans="1:17">
      <c r="A1086" s="721"/>
      <c r="B1086" s="721">
        <v>2</v>
      </c>
      <c r="C1086" s="722" t="s">
        <v>3835</v>
      </c>
      <c r="D1086" s="723" t="s">
        <v>16</v>
      </c>
      <c r="E1086" s="721" t="s">
        <v>221</v>
      </c>
      <c r="F1086" s="721" t="s">
        <v>452</v>
      </c>
      <c r="G1086" s="774">
        <v>22114</v>
      </c>
      <c r="H1086" s="724">
        <f t="shared" ca="1" si="16"/>
        <v>59</v>
      </c>
      <c r="I1086" s="725" t="s">
        <v>1403</v>
      </c>
      <c r="J1086" s="721" t="s">
        <v>256</v>
      </c>
      <c r="K1086" s="721" t="s">
        <v>246</v>
      </c>
      <c r="L1086" s="813"/>
      <c r="M1086" s="813" t="s">
        <v>6426</v>
      </c>
      <c r="N1086" s="722" t="s">
        <v>3744</v>
      </c>
      <c r="O1086" s="721" t="s">
        <v>245</v>
      </c>
      <c r="P1086" s="722" t="s">
        <v>3834</v>
      </c>
      <c r="Q1086" s="722" t="s">
        <v>3833</v>
      </c>
    </row>
    <row r="1087" spans="1:17">
      <c r="A1087" s="721">
        <v>10</v>
      </c>
      <c r="B1087" s="721">
        <v>1</v>
      </c>
      <c r="C1087" s="722" t="s">
        <v>3839</v>
      </c>
      <c r="D1087" s="723" t="s">
        <v>23</v>
      </c>
      <c r="E1087" s="721" t="s">
        <v>221</v>
      </c>
      <c r="F1087" s="721" t="s">
        <v>733</v>
      </c>
      <c r="G1087" s="774">
        <v>24778</v>
      </c>
      <c r="H1087" s="724">
        <f t="shared" ca="1" si="16"/>
        <v>52</v>
      </c>
      <c r="I1087" s="725" t="s">
        <v>1403</v>
      </c>
      <c r="J1087" s="721" t="s">
        <v>223</v>
      </c>
      <c r="K1087" s="721" t="s">
        <v>470</v>
      </c>
      <c r="L1087" s="813"/>
      <c r="M1087" s="813" t="s">
        <v>6426</v>
      </c>
      <c r="N1087" s="722" t="s">
        <v>3744</v>
      </c>
      <c r="O1087" s="721" t="s">
        <v>222</v>
      </c>
      <c r="P1087" s="722" t="s">
        <v>3838</v>
      </c>
      <c r="Q1087" s="722" t="s">
        <v>3842</v>
      </c>
    </row>
    <row r="1088" spans="1:17">
      <c r="A1088" s="721"/>
      <c r="B1088" s="721">
        <v>2</v>
      </c>
      <c r="C1088" s="722" t="s">
        <v>3844</v>
      </c>
      <c r="D1088" s="723" t="s">
        <v>16</v>
      </c>
      <c r="E1088" s="721" t="s">
        <v>221</v>
      </c>
      <c r="F1088" s="721" t="s">
        <v>733</v>
      </c>
      <c r="G1088" s="774">
        <v>25549</v>
      </c>
      <c r="H1088" s="724">
        <f t="shared" ca="1" si="16"/>
        <v>50</v>
      </c>
      <c r="I1088" s="725" t="s">
        <v>1403</v>
      </c>
      <c r="J1088" s="721" t="s">
        <v>289</v>
      </c>
      <c r="K1088" s="721" t="s">
        <v>246</v>
      </c>
      <c r="L1088" s="813"/>
      <c r="M1088" s="813" t="s">
        <v>6426</v>
      </c>
      <c r="N1088" s="722" t="s">
        <v>3744</v>
      </c>
      <c r="O1088" s="721" t="s">
        <v>245</v>
      </c>
      <c r="P1088" s="722" t="s">
        <v>3843</v>
      </c>
      <c r="Q1088" s="722" t="s">
        <v>3842</v>
      </c>
    </row>
    <row r="1089" spans="1:17">
      <c r="A1089" s="721"/>
      <c r="B1089" s="721">
        <v>3</v>
      </c>
      <c r="C1089" s="722" t="s">
        <v>3850</v>
      </c>
      <c r="D1089" s="723" t="s">
        <v>16</v>
      </c>
      <c r="E1089" s="721" t="s">
        <v>254</v>
      </c>
      <c r="F1089" s="721" t="s">
        <v>252</v>
      </c>
      <c r="G1089" s="774">
        <v>34995</v>
      </c>
      <c r="H1089" s="724">
        <f t="shared" ca="1" si="16"/>
        <v>24</v>
      </c>
      <c r="I1089" s="725" t="s">
        <v>1403</v>
      </c>
      <c r="J1089" s="721" t="s">
        <v>223</v>
      </c>
      <c r="K1089" s="721" t="s">
        <v>270</v>
      </c>
      <c r="L1089" s="813"/>
      <c r="M1089" s="813" t="s">
        <v>6426</v>
      </c>
      <c r="N1089" s="722" t="s">
        <v>3744</v>
      </c>
      <c r="O1089" s="721" t="s">
        <v>255</v>
      </c>
      <c r="P1089" s="722" t="s">
        <v>3849</v>
      </c>
      <c r="Q1089" s="722" t="s">
        <v>3842</v>
      </c>
    </row>
    <row r="1090" spans="1:17">
      <c r="A1090" s="721">
        <v>11</v>
      </c>
      <c r="B1090" s="721">
        <v>1</v>
      </c>
      <c r="C1090" s="722" t="s">
        <v>3852</v>
      </c>
      <c r="D1090" s="723" t="s">
        <v>23</v>
      </c>
      <c r="E1090" s="721" t="s">
        <v>221</v>
      </c>
      <c r="F1090" s="721" t="s">
        <v>219</v>
      </c>
      <c r="G1090" s="774">
        <v>22682</v>
      </c>
      <c r="H1090" s="724">
        <f t="shared" ca="1" si="16"/>
        <v>58</v>
      </c>
      <c r="I1090" s="725" t="s">
        <v>1403</v>
      </c>
      <c r="J1090" s="721" t="s">
        <v>256</v>
      </c>
      <c r="K1090" s="721" t="s">
        <v>283</v>
      </c>
      <c r="L1090" s="813"/>
      <c r="M1090" s="813" t="s">
        <v>6426</v>
      </c>
      <c r="N1090" s="722" t="s">
        <v>3744</v>
      </c>
      <c r="O1090" s="721" t="s">
        <v>222</v>
      </c>
      <c r="P1090" s="722" t="s">
        <v>3851</v>
      </c>
      <c r="Q1090" s="722" t="s">
        <v>3853</v>
      </c>
    </row>
    <row r="1091" spans="1:17">
      <c r="A1091" s="721"/>
      <c r="B1091" s="721">
        <v>2</v>
      </c>
      <c r="C1091" s="722" t="s">
        <v>2846</v>
      </c>
      <c r="D1091" s="723" t="s">
        <v>16</v>
      </c>
      <c r="E1091" s="721" t="s">
        <v>221</v>
      </c>
      <c r="F1091" s="721" t="s">
        <v>219</v>
      </c>
      <c r="G1091" s="774">
        <v>24333</v>
      </c>
      <c r="H1091" s="724">
        <f t="shared" ref="H1091:H1154" ca="1" si="17">DATEDIF(G1091,TODAY(),"Y")</f>
        <v>53</v>
      </c>
      <c r="I1091" s="725" t="s">
        <v>1403</v>
      </c>
      <c r="J1091" s="721" t="s">
        <v>256</v>
      </c>
      <c r="K1091" s="721" t="s">
        <v>246</v>
      </c>
      <c r="L1091" s="813"/>
      <c r="M1091" s="813" t="s">
        <v>6426</v>
      </c>
      <c r="N1091" s="722" t="s">
        <v>3744</v>
      </c>
      <c r="O1091" s="721" t="s">
        <v>245</v>
      </c>
      <c r="P1091" s="722" t="s">
        <v>3854</v>
      </c>
      <c r="Q1091" s="722" t="s">
        <v>3853</v>
      </c>
    </row>
    <row r="1092" spans="1:17">
      <c r="A1092" s="721">
        <v>12</v>
      </c>
      <c r="B1092" s="721">
        <v>1</v>
      </c>
      <c r="C1092" s="722" t="s">
        <v>3859</v>
      </c>
      <c r="D1092" s="723" t="s">
        <v>23</v>
      </c>
      <c r="E1092" s="721" t="s">
        <v>221</v>
      </c>
      <c r="F1092" s="721" t="s">
        <v>467</v>
      </c>
      <c r="G1092" s="774">
        <v>22283</v>
      </c>
      <c r="H1092" s="724">
        <f t="shared" ca="1" si="17"/>
        <v>59</v>
      </c>
      <c r="I1092" s="725" t="s">
        <v>1403</v>
      </c>
      <c r="J1092" s="721" t="s">
        <v>223</v>
      </c>
      <c r="K1092" s="721" t="s">
        <v>283</v>
      </c>
      <c r="L1092" s="813"/>
      <c r="M1092" s="813" t="s">
        <v>6426</v>
      </c>
      <c r="N1092" s="722" t="s">
        <v>3744</v>
      </c>
      <c r="O1092" s="721" t="s">
        <v>222</v>
      </c>
      <c r="P1092" s="722" t="s">
        <v>3858</v>
      </c>
      <c r="Q1092" s="722" t="s">
        <v>3862</v>
      </c>
    </row>
    <row r="1093" spans="1:17">
      <c r="A1093" s="721"/>
      <c r="B1093" s="721">
        <v>2</v>
      </c>
      <c r="C1093" s="722" t="s">
        <v>3864</v>
      </c>
      <c r="D1093" s="723" t="s">
        <v>16</v>
      </c>
      <c r="E1093" s="721" t="s">
        <v>221</v>
      </c>
      <c r="F1093" s="721" t="s">
        <v>219</v>
      </c>
      <c r="G1093" s="774">
        <v>23867</v>
      </c>
      <c r="H1093" s="724">
        <f t="shared" ca="1" si="17"/>
        <v>54</v>
      </c>
      <c r="I1093" s="725" t="s">
        <v>1403</v>
      </c>
      <c r="J1093" s="721" t="s">
        <v>223</v>
      </c>
      <c r="K1093" s="721" t="s">
        <v>246</v>
      </c>
      <c r="L1093" s="813"/>
      <c r="M1093" s="813" t="s">
        <v>6426</v>
      </c>
      <c r="N1093" s="722" t="s">
        <v>3744</v>
      </c>
      <c r="O1093" s="721" t="s">
        <v>245</v>
      </c>
      <c r="P1093" s="722" t="s">
        <v>3863</v>
      </c>
      <c r="Q1093" s="722" t="s">
        <v>3862</v>
      </c>
    </row>
    <row r="1094" spans="1:17">
      <c r="A1094" s="721"/>
      <c r="B1094" s="721">
        <v>3</v>
      </c>
      <c r="C1094" s="722" t="s">
        <v>3868</v>
      </c>
      <c r="D1094" s="723" t="s">
        <v>16</v>
      </c>
      <c r="E1094" s="721" t="s">
        <v>254</v>
      </c>
      <c r="F1094" s="721" t="s">
        <v>467</v>
      </c>
      <c r="G1094" s="774">
        <v>33629</v>
      </c>
      <c r="H1094" s="724">
        <f t="shared" ca="1" si="17"/>
        <v>28</v>
      </c>
      <c r="I1094" s="725" t="s">
        <v>1403</v>
      </c>
      <c r="J1094" s="721" t="s">
        <v>2743</v>
      </c>
      <c r="K1094" s="721" t="s">
        <v>270</v>
      </c>
      <c r="L1094" s="813"/>
      <c r="M1094" s="813" t="s">
        <v>6426</v>
      </c>
      <c r="N1094" s="722" t="s">
        <v>3744</v>
      </c>
      <c r="O1094" s="721" t="s">
        <v>255</v>
      </c>
      <c r="P1094" s="722" t="s">
        <v>3867</v>
      </c>
      <c r="Q1094" s="722" t="s">
        <v>3862</v>
      </c>
    </row>
    <row r="1095" spans="1:17">
      <c r="A1095" s="721"/>
      <c r="B1095" s="721">
        <v>4</v>
      </c>
      <c r="C1095" s="722" t="s">
        <v>3870</v>
      </c>
      <c r="D1095" s="723" t="s">
        <v>16</v>
      </c>
      <c r="E1095" s="721" t="s">
        <v>254</v>
      </c>
      <c r="F1095" s="721" t="s">
        <v>230</v>
      </c>
      <c r="G1095" s="774">
        <v>35991</v>
      </c>
      <c r="H1095" s="724">
        <f t="shared" ca="1" si="17"/>
        <v>21</v>
      </c>
      <c r="I1095" s="725" t="s">
        <v>1403</v>
      </c>
      <c r="J1095" s="721" t="s">
        <v>348</v>
      </c>
      <c r="K1095" s="721" t="s">
        <v>266</v>
      </c>
      <c r="L1095" s="813"/>
      <c r="M1095" s="813" t="s">
        <v>6426</v>
      </c>
      <c r="N1095" s="722" t="s">
        <v>3744</v>
      </c>
      <c r="O1095" s="721" t="s">
        <v>255</v>
      </c>
      <c r="P1095" s="722" t="s">
        <v>3869</v>
      </c>
      <c r="Q1095" s="722" t="s">
        <v>3862</v>
      </c>
    </row>
    <row r="1096" spans="1:17">
      <c r="A1096" s="721">
        <v>13</v>
      </c>
      <c r="B1096" s="721">
        <v>1</v>
      </c>
      <c r="C1096" s="722" t="s">
        <v>3872</v>
      </c>
      <c r="D1096" s="723" t="s">
        <v>23</v>
      </c>
      <c r="E1096" s="721" t="s">
        <v>221</v>
      </c>
      <c r="F1096" s="721" t="s">
        <v>1913</v>
      </c>
      <c r="G1096" s="774">
        <v>26764</v>
      </c>
      <c r="H1096" s="724">
        <f t="shared" ca="1" si="17"/>
        <v>47</v>
      </c>
      <c r="I1096" s="725" t="s">
        <v>1403</v>
      </c>
      <c r="J1096" s="721" t="s">
        <v>289</v>
      </c>
      <c r="K1096" s="721" t="s">
        <v>360</v>
      </c>
      <c r="L1096" s="813"/>
      <c r="M1096" s="813" t="s">
        <v>6426</v>
      </c>
      <c r="N1096" s="722" t="s">
        <v>3744</v>
      </c>
      <c r="O1096" s="721" t="s">
        <v>222</v>
      </c>
      <c r="P1096" s="722" t="s">
        <v>3871</v>
      </c>
      <c r="Q1096" s="722" t="s">
        <v>3874</v>
      </c>
    </row>
    <row r="1097" spans="1:17">
      <c r="A1097" s="721"/>
      <c r="B1097" s="721">
        <v>2</v>
      </c>
      <c r="C1097" s="722" t="s">
        <v>3876</v>
      </c>
      <c r="D1097" s="723" t="s">
        <v>16</v>
      </c>
      <c r="E1097" s="721" t="s">
        <v>221</v>
      </c>
      <c r="F1097" s="721" t="s">
        <v>1913</v>
      </c>
      <c r="G1097" s="774">
        <v>29070</v>
      </c>
      <c r="H1097" s="724">
        <f t="shared" ca="1" si="17"/>
        <v>40</v>
      </c>
      <c r="I1097" s="725" t="s">
        <v>1403</v>
      </c>
      <c r="J1097" s="721" t="s">
        <v>289</v>
      </c>
      <c r="K1097" s="721" t="s">
        <v>246</v>
      </c>
      <c r="L1097" s="813"/>
      <c r="M1097" s="813" t="s">
        <v>6426</v>
      </c>
      <c r="N1097" s="722" t="s">
        <v>3744</v>
      </c>
      <c r="O1097" s="721" t="s">
        <v>245</v>
      </c>
      <c r="P1097" s="722" t="s">
        <v>3875</v>
      </c>
      <c r="Q1097" s="722" t="s">
        <v>3874</v>
      </c>
    </row>
    <row r="1098" spans="1:17">
      <c r="A1098" s="721"/>
      <c r="B1098" s="721">
        <v>3</v>
      </c>
      <c r="C1098" s="722" t="s">
        <v>3881</v>
      </c>
      <c r="D1098" s="723" t="s">
        <v>16</v>
      </c>
      <c r="E1098" s="721" t="s">
        <v>254</v>
      </c>
      <c r="F1098" s="721" t="s">
        <v>230</v>
      </c>
      <c r="G1098" s="774">
        <v>37963</v>
      </c>
      <c r="H1098" s="724">
        <f t="shared" ca="1" si="17"/>
        <v>16</v>
      </c>
      <c r="I1098" s="725" t="s">
        <v>1403</v>
      </c>
      <c r="J1098" s="721" t="s">
        <v>348</v>
      </c>
      <c r="K1098" s="721" t="s">
        <v>266</v>
      </c>
      <c r="L1098" s="813"/>
      <c r="M1098" s="813" t="s">
        <v>6426</v>
      </c>
      <c r="N1098" s="722" t="s">
        <v>3744</v>
      </c>
      <c r="O1098" s="721" t="s">
        <v>255</v>
      </c>
      <c r="P1098" s="722" t="s">
        <v>3880</v>
      </c>
      <c r="Q1098" s="722" t="s">
        <v>3874</v>
      </c>
    </row>
    <row r="1099" spans="1:17">
      <c r="A1099" s="721">
        <v>14</v>
      </c>
      <c r="B1099" s="721">
        <v>1</v>
      </c>
      <c r="C1099" s="722" t="s">
        <v>3883</v>
      </c>
      <c r="D1099" s="723" t="s">
        <v>23</v>
      </c>
      <c r="E1099" s="721" t="s">
        <v>221</v>
      </c>
      <c r="F1099" s="721" t="s">
        <v>727</v>
      </c>
      <c r="G1099" s="774">
        <v>21625</v>
      </c>
      <c r="H1099" s="724">
        <f t="shared" ca="1" si="17"/>
        <v>61</v>
      </c>
      <c r="I1099" s="725" t="s">
        <v>1403</v>
      </c>
      <c r="J1099" s="721" t="s">
        <v>256</v>
      </c>
      <c r="K1099" s="721" t="s">
        <v>283</v>
      </c>
      <c r="L1099" s="813"/>
      <c r="M1099" s="813" t="s">
        <v>6426</v>
      </c>
      <c r="N1099" s="722" t="s">
        <v>3744</v>
      </c>
      <c r="O1099" s="721" t="s">
        <v>222</v>
      </c>
      <c r="P1099" s="722" t="s">
        <v>3882</v>
      </c>
      <c r="Q1099" s="722" t="s">
        <v>3886</v>
      </c>
    </row>
    <row r="1100" spans="1:17">
      <c r="A1100" s="721"/>
      <c r="B1100" s="721">
        <v>2</v>
      </c>
      <c r="C1100" s="722" t="s">
        <v>3888</v>
      </c>
      <c r="D1100" s="723" t="s">
        <v>16</v>
      </c>
      <c r="E1100" s="721" t="s">
        <v>221</v>
      </c>
      <c r="F1100" s="721" t="s">
        <v>727</v>
      </c>
      <c r="G1100" s="774">
        <v>24572</v>
      </c>
      <c r="H1100" s="724">
        <f t="shared" ca="1" si="17"/>
        <v>53</v>
      </c>
      <c r="I1100" s="725" t="s">
        <v>1403</v>
      </c>
      <c r="J1100" s="721" t="s">
        <v>256</v>
      </c>
      <c r="K1100" s="721" t="s">
        <v>246</v>
      </c>
      <c r="L1100" s="813"/>
      <c r="M1100" s="813" t="s">
        <v>6426</v>
      </c>
      <c r="N1100" s="722" t="s">
        <v>3744</v>
      </c>
      <c r="O1100" s="721" t="s">
        <v>245</v>
      </c>
      <c r="P1100" s="722" t="s">
        <v>3887</v>
      </c>
      <c r="Q1100" s="722" t="s">
        <v>3886</v>
      </c>
    </row>
    <row r="1101" spans="1:17">
      <c r="A1101" s="721"/>
      <c r="B1101" s="721">
        <v>3</v>
      </c>
      <c r="C1101" s="722" t="s">
        <v>3890</v>
      </c>
      <c r="D1101" s="723" t="s">
        <v>23</v>
      </c>
      <c r="E1101" s="721" t="s">
        <v>254</v>
      </c>
      <c r="F1101" s="721" t="s">
        <v>727</v>
      </c>
      <c r="G1101" s="774">
        <v>31369</v>
      </c>
      <c r="H1101" s="724">
        <f t="shared" ca="1" si="17"/>
        <v>34</v>
      </c>
      <c r="I1101" s="725" t="s">
        <v>1403</v>
      </c>
      <c r="J1101" s="721" t="s">
        <v>256</v>
      </c>
      <c r="K1101" s="721" t="s">
        <v>283</v>
      </c>
      <c r="L1101" s="813"/>
      <c r="M1101" s="813" t="s">
        <v>6426</v>
      </c>
      <c r="N1101" s="722" t="s">
        <v>3744</v>
      </c>
      <c r="O1101" s="721" t="s">
        <v>255</v>
      </c>
      <c r="P1101" s="722" t="s">
        <v>3889</v>
      </c>
      <c r="Q1101" s="722" t="s">
        <v>3886</v>
      </c>
    </row>
    <row r="1102" spans="1:17">
      <c r="A1102" s="721"/>
      <c r="B1102" s="721">
        <v>4</v>
      </c>
      <c r="C1102" s="722" t="s">
        <v>3892</v>
      </c>
      <c r="D1102" s="723" t="s">
        <v>16</v>
      </c>
      <c r="E1102" s="721" t="s">
        <v>254</v>
      </c>
      <c r="F1102" s="721" t="s">
        <v>230</v>
      </c>
      <c r="G1102" s="774">
        <v>35030</v>
      </c>
      <c r="H1102" s="724">
        <f t="shared" ca="1" si="17"/>
        <v>24</v>
      </c>
      <c r="I1102" s="725" t="s">
        <v>1403</v>
      </c>
      <c r="J1102" s="721" t="s">
        <v>344</v>
      </c>
      <c r="K1102" s="721" t="s">
        <v>266</v>
      </c>
      <c r="L1102" s="813"/>
      <c r="M1102" s="813" t="s">
        <v>6426</v>
      </c>
      <c r="N1102" s="722" t="s">
        <v>3744</v>
      </c>
      <c r="O1102" s="721" t="s">
        <v>255</v>
      </c>
      <c r="P1102" s="722" t="s">
        <v>3891</v>
      </c>
      <c r="Q1102" s="722" t="s">
        <v>3886</v>
      </c>
    </row>
    <row r="1103" spans="1:17">
      <c r="A1103" s="721">
        <v>15</v>
      </c>
      <c r="B1103" s="721">
        <v>1</v>
      </c>
      <c r="C1103" s="722" t="s">
        <v>3894</v>
      </c>
      <c r="D1103" s="723" t="s">
        <v>23</v>
      </c>
      <c r="E1103" s="721" t="s">
        <v>221</v>
      </c>
      <c r="F1103" s="721" t="s">
        <v>2470</v>
      </c>
      <c r="G1103" s="774">
        <v>27587</v>
      </c>
      <c r="H1103" s="724">
        <f t="shared" ca="1" si="17"/>
        <v>44</v>
      </c>
      <c r="I1103" s="725" t="s">
        <v>1403</v>
      </c>
      <c r="J1103" s="721" t="s">
        <v>256</v>
      </c>
      <c r="K1103" s="721" t="s">
        <v>360</v>
      </c>
      <c r="L1103" s="813"/>
      <c r="M1103" s="813" t="s">
        <v>6426</v>
      </c>
      <c r="N1103" s="722" t="s">
        <v>3744</v>
      </c>
      <c r="O1103" s="721" t="s">
        <v>222</v>
      </c>
      <c r="P1103" s="734" t="s">
        <v>3893</v>
      </c>
      <c r="Q1103" s="722" t="s">
        <v>3897</v>
      </c>
    </row>
    <row r="1104" spans="1:17">
      <c r="A1104" s="721"/>
      <c r="B1104" s="721">
        <v>2</v>
      </c>
      <c r="C1104" s="722" t="s">
        <v>3899</v>
      </c>
      <c r="D1104" s="723" t="s">
        <v>16</v>
      </c>
      <c r="E1104" s="721" t="s">
        <v>221</v>
      </c>
      <c r="F1104" s="721" t="s">
        <v>337</v>
      </c>
      <c r="G1104" s="774">
        <v>30509</v>
      </c>
      <c r="H1104" s="724">
        <f t="shared" ca="1" si="17"/>
        <v>36</v>
      </c>
      <c r="I1104" s="725" t="s">
        <v>1403</v>
      </c>
      <c r="J1104" s="721" t="s">
        <v>256</v>
      </c>
      <c r="K1104" s="721" t="s">
        <v>246</v>
      </c>
      <c r="L1104" s="813"/>
      <c r="M1104" s="813" t="s">
        <v>6426</v>
      </c>
      <c r="N1104" s="722" t="s">
        <v>3744</v>
      </c>
      <c r="O1104" s="721" t="s">
        <v>245</v>
      </c>
      <c r="P1104" s="722" t="s">
        <v>3898</v>
      </c>
      <c r="Q1104" s="722" t="s">
        <v>3897</v>
      </c>
    </row>
    <row r="1105" spans="1:17">
      <c r="A1105" s="721"/>
      <c r="B1105" s="721">
        <v>3</v>
      </c>
      <c r="C1105" s="722" t="s">
        <v>3901</v>
      </c>
      <c r="D1105" s="723" t="s">
        <v>23</v>
      </c>
      <c r="E1105" s="721" t="s">
        <v>254</v>
      </c>
      <c r="F1105" s="721" t="s">
        <v>230</v>
      </c>
      <c r="G1105" s="774">
        <v>37128</v>
      </c>
      <c r="H1105" s="724">
        <f t="shared" ca="1" si="17"/>
        <v>18</v>
      </c>
      <c r="I1105" s="725" t="s">
        <v>1403</v>
      </c>
      <c r="J1105" s="721" t="s">
        <v>348</v>
      </c>
      <c r="K1105" s="721" t="s">
        <v>266</v>
      </c>
      <c r="L1105" s="813"/>
      <c r="M1105" s="813" t="s">
        <v>6426</v>
      </c>
      <c r="N1105" s="722" t="s">
        <v>3744</v>
      </c>
      <c r="O1105" s="721" t="s">
        <v>255</v>
      </c>
      <c r="P1105" s="722" t="s">
        <v>3900</v>
      </c>
      <c r="Q1105" s="722" t="s">
        <v>3897</v>
      </c>
    </row>
    <row r="1106" spans="1:17">
      <c r="A1106" s="721"/>
      <c r="B1106" s="721">
        <v>4</v>
      </c>
      <c r="C1106" s="722" t="s">
        <v>3496</v>
      </c>
      <c r="D1106" s="723" t="s">
        <v>16</v>
      </c>
      <c r="E1106" s="721" t="s">
        <v>254</v>
      </c>
      <c r="F1106" s="721"/>
      <c r="G1106" s="774"/>
      <c r="H1106" s="724">
        <f t="shared" ca="1" si="17"/>
        <v>120</v>
      </c>
      <c r="I1106" s="725" t="s">
        <v>1403</v>
      </c>
      <c r="J1106" s="721" t="s">
        <v>265</v>
      </c>
      <c r="K1106" s="721" t="s">
        <v>270</v>
      </c>
      <c r="L1106" s="813"/>
      <c r="M1106" s="813" t="s">
        <v>6426</v>
      </c>
      <c r="N1106" s="722" t="s">
        <v>3744</v>
      </c>
      <c r="O1106" s="721" t="s">
        <v>255</v>
      </c>
      <c r="P1106" s="722"/>
      <c r="Q1106" s="722"/>
    </row>
    <row r="1107" spans="1:17">
      <c r="A1107" s="721"/>
      <c r="B1107" s="721">
        <v>5</v>
      </c>
      <c r="C1107" s="722" t="s">
        <v>7076</v>
      </c>
      <c r="D1107" s="723" t="s">
        <v>16</v>
      </c>
      <c r="E1107" s="721" t="s">
        <v>254</v>
      </c>
      <c r="F1107" s="721"/>
      <c r="G1107" s="774"/>
      <c r="H1107" s="724">
        <f t="shared" ca="1" si="17"/>
        <v>120</v>
      </c>
      <c r="I1107" s="725" t="s">
        <v>1403</v>
      </c>
      <c r="J1107" s="721" t="s">
        <v>265</v>
      </c>
      <c r="K1107" s="721" t="s">
        <v>270</v>
      </c>
      <c r="L1107" s="813"/>
      <c r="M1107" s="813" t="s">
        <v>6426</v>
      </c>
      <c r="N1107" s="722" t="s">
        <v>3744</v>
      </c>
      <c r="O1107" s="721" t="s">
        <v>255</v>
      </c>
      <c r="P1107" s="722"/>
      <c r="Q1107" s="722"/>
    </row>
    <row r="1108" spans="1:17">
      <c r="A1108" s="721">
        <v>16</v>
      </c>
      <c r="B1108" s="721">
        <v>1</v>
      </c>
      <c r="C1108" s="722" t="s">
        <v>3907</v>
      </c>
      <c r="D1108" s="723" t="s">
        <v>16</v>
      </c>
      <c r="E1108" s="721" t="s">
        <v>221</v>
      </c>
      <c r="F1108" s="721" t="s">
        <v>309</v>
      </c>
      <c r="G1108" s="774">
        <v>24668</v>
      </c>
      <c r="H1108" s="724">
        <f t="shared" ca="1" si="17"/>
        <v>52</v>
      </c>
      <c r="I1108" s="725" t="s">
        <v>1403</v>
      </c>
      <c r="J1108" s="721" t="s">
        <v>256</v>
      </c>
      <c r="K1108" s="721" t="s">
        <v>246</v>
      </c>
      <c r="L1108" s="813"/>
      <c r="M1108" s="813" t="s">
        <v>6426</v>
      </c>
      <c r="N1108" s="722" t="s">
        <v>3744</v>
      </c>
      <c r="O1108" s="721" t="s">
        <v>222</v>
      </c>
      <c r="P1108" s="722" t="s">
        <v>3906</v>
      </c>
      <c r="Q1108" s="722" t="s">
        <v>3905</v>
      </c>
    </row>
    <row r="1109" spans="1:17">
      <c r="A1109" s="721"/>
      <c r="B1109" s="721">
        <v>2</v>
      </c>
      <c r="C1109" s="722" t="s">
        <v>3911</v>
      </c>
      <c r="D1109" s="723" t="s">
        <v>23</v>
      </c>
      <c r="E1109" s="721" t="s">
        <v>254</v>
      </c>
      <c r="F1109" s="721" t="s">
        <v>309</v>
      </c>
      <c r="G1109" s="774">
        <v>34164</v>
      </c>
      <c r="H1109" s="724">
        <f t="shared" ca="1" si="17"/>
        <v>26</v>
      </c>
      <c r="I1109" s="725" t="s">
        <v>1403</v>
      </c>
      <c r="J1109" s="721" t="s">
        <v>344</v>
      </c>
      <c r="K1109" s="721" t="s">
        <v>266</v>
      </c>
      <c r="L1109" s="813"/>
      <c r="M1109" s="813" t="s">
        <v>6426</v>
      </c>
      <c r="N1109" s="722" t="s">
        <v>3744</v>
      </c>
      <c r="O1109" s="721" t="s">
        <v>255</v>
      </c>
      <c r="P1109" s="722" t="s">
        <v>3910</v>
      </c>
      <c r="Q1109" s="722" t="s">
        <v>3905</v>
      </c>
    </row>
    <row r="1110" spans="1:17">
      <c r="A1110" s="721">
        <v>17</v>
      </c>
      <c r="B1110" s="721">
        <v>1</v>
      </c>
      <c r="C1110" s="722" t="s">
        <v>3920</v>
      </c>
      <c r="D1110" s="723" t="s">
        <v>23</v>
      </c>
      <c r="E1110" s="721" t="s">
        <v>221</v>
      </c>
      <c r="F1110" s="721" t="s">
        <v>288</v>
      </c>
      <c r="G1110" s="774">
        <v>29314</v>
      </c>
      <c r="H1110" s="724">
        <f t="shared" ca="1" si="17"/>
        <v>40</v>
      </c>
      <c r="I1110" s="725" t="s">
        <v>1403</v>
      </c>
      <c r="J1110" s="721" t="s">
        <v>256</v>
      </c>
      <c r="K1110" s="721" t="s">
        <v>283</v>
      </c>
      <c r="L1110" s="813"/>
      <c r="M1110" s="813" t="s">
        <v>6426</v>
      </c>
      <c r="N1110" s="722" t="s">
        <v>3744</v>
      </c>
      <c r="O1110" s="721" t="s">
        <v>222</v>
      </c>
      <c r="P1110" s="722" t="s">
        <v>3919</v>
      </c>
      <c r="Q1110" s="722" t="s">
        <v>3922</v>
      </c>
    </row>
    <row r="1111" spans="1:17">
      <c r="A1111" s="721"/>
      <c r="B1111" s="721">
        <v>2</v>
      </c>
      <c r="C1111" s="722" t="s">
        <v>3924</v>
      </c>
      <c r="D1111" s="723" t="s">
        <v>16</v>
      </c>
      <c r="E1111" s="721" t="s">
        <v>221</v>
      </c>
      <c r="F1111" s="721" t="s">
        <v>288</v>
      </c>
      <c r="G1111" s="774">
        <v>30476</v>
      </c>
      <c r="H1111" s="724">
        <f t="shared" ca="1" si="17"/>
        <v>36</v>
      </c>
      <c r="I1111" s="725" t="s">
        <v>1403</v>
      </c>
      <c r="J1111" s="721" t="s">
        <v>256</v>
      </c>
      <c r="K1111" s="721" t="s">
        <v>246</v>
      </c>
      <c r="L1111" s="813"/>
      <c r="M1111" s="813" t="s">
        <v>6426</v>
      </c>
      <c r="N1111" s="722" t="s">
        <v>3744</v>
      </c>
      <c r="O1111" s="721" t="s">
        <v>245</v>
      </c>
      <c r="P1111" s="722" t="s">
        <v>3923</v>
      </c>
      <c r="Q1111" s="722" t="s">
        <v>3922</v>
      </c>
    </row>
    <row r="1112" spans="1:17">
      <c r="A1112" s="721"/>
      <c r="B1112" s="721">
        <v>3</v>
      </c>
      <c r="C1112" s="722" t="s">
        <v>3926</v>
      </c>
      <c r="D1112" s="723" t="s">
        <v>23</v>
      </c>
      <c r="E1112" s="721" t="s">
        <v>254</v>
      </c>
      <c r="F1112" s="721" t="s">
        <v>288</v>
      </c>
      <c r="G1112" s="774">
        <v>37440</v>
      </c>
      <c r="H1112" s="724">
        <f t="shared" ca="1" si="17"/>
        <v>17</v>
      </c>
      <c r="I1112" s="725" t="s">
        <v>1403</v>
      </c>
      <c r="J1112" s="721" t="s">
        <v>369</v>
      </c>
      <c r="K1112" s="721" t="s">
        <v>266</v>
      </c>
      <c r="L1112" s="813"/>
      <c r="M1112" s="813" t="s">
        <v>6426</v>
      </c>
      <c r="N1112" s="722" t="s">
        <v>3744</v>
      </c>
      <c r="O1112" s="721" t="s">
        <v>255</v>
      </c>
      <c r="P1112" s="722" t="s">
        <v>3925</v>
      </c>
      <c r="Q1112" s="722" t="s">
        <v>3922</v>
      </c>
    </row>
    <row r="1113" spans="1:17">
      <c r="A1113" s="721"/>
      <c r="B1113" s="721">
        <v>4</v>
      </c>
      <c r="C1113" s="722" t="s">
        <v>6447</v>
      </c>
      <c r="D1113" s="723" t="s">
        <v>23</v>
      </c>
      <c r="E1113" s="721" t="s">
        <v>254</v>
      </c>
      <c r="F1113" s="721" t="s">
        <v>288</v>
      </c>
      <c r="G1113" s="774">
        <v>32776</v>
      </c>
      <c r="H1113" s="724">
        <f t="shared" ca="1" si="17"/>
        <v>30</v>
      </c>
      <c r="I1113" s="725" t="s">
        <v>1403</v>
      </c>
      <c r="J1113" s="721" t="s">
        <v>785</v>
      </c>
      <c r="K1113" s="721" t="s">
        <v>283</v>
      </c>
      <c r="L1113" s="813"/>
      <c r="M1113" s="813" t="s">
        <v>6426</v>
      </c>
      <c r="N1113" s="722" t="s">
        <v>3744</v>
      </c>
      <c r="O1113" s="721" t="s">
        <v>1845</v>
      </c>
      <c r="P1113" s="722"/>
      <c r="Q1113" s="722"/>
    </row>
    <row r="1114" spans="1:17">
      <c r="A1114" s="721">
        <v>18</v>
      </c>
      <c r="B1114" s="721">
        <v>1</v>
      </c>
      <c r="C1114" s="722" t="s">
        <v>3928</v>
      </c>
      <c r="D1114" s="723" t="s">
        <v>23</v>
      </c>
      <c r="E1114" s="721" t="s">
        <v>221</v>
      </c>
      <c r="F1114" s="721" t="s">
        <v>288</v>
      </c>
      <c r="G1114" s="774">
        <v>31758</v>
      </c>
      <c r="H1114" s="724">
        <f t="shared" ca="1" si="17"/>
        <v>33</v>
      </c>
      <c r="I1114" s="725" t="s">
        <v>1403</v>
      </c>
      <c r="J1114" s="721" t="s">
        <v>289</v>
      </c>
      <c r="K1114" s="721" t="s">
        <v>674</v>
      </c>
      <c r="L1114" s="813"/>
      <c r="M1114" s="813" t="s">
        <v>6426</v>
      </c>
      <c r="N1114" s="722" t="s">
        <v>3744</v>
      </c>
      <c r="O1114" s="721" t="s">
        <v>222</v>
      </c>
      <c r="P1114" s="734" t="s">
        <v>3927</v>
      </c>
      <c r="Q1114" s="734" t="s">
        <v>3930</v>
      </c>
    </row>
    <row r="1115" spans="1:17">
      <c r="A1115" s="721"/>
      <c r="B1115" s="721">
        <v>2</v>
      </c>
      <c r="C1115" s="722" t="s">
        <v>3932</v>
      </c>
      <c r="D1115" s="723" t="s">
        <v>16</v>
      </c>
      <c r="E1115" s="721" t="s">
        <v>254</v>
      </c>
      <c r="F1115" s="721" t="s">
        <v>230</v>
      </c>
      <c r="G1115" s="774">
        <v>40192</v>
      </c>
      <c r="H1115" s="724">
        <f t="shared" ca="1" si="17"/>
        <v>10</v>
      </c>
      <c r="I1115" s="725" t="s">
        <v>1403</v>
      </c>
      <c r="J1115" s="721" t="s">
        <v>265</v>
      </c>
      <c r="K1115" s="721" t="s">
        <v>270</v>
      </c>
      <c r="L1115" s="813"/>
      <c r="M1115" s="813" t="s">
        <v>6426</v>
      </c>
      <c r="N1115" s="722" t="s">
        <v>3744</v>
      </c>
      <c r="O1115" s="721" t="s">
        <v>255</v>
      </c>
      <c r="P1115" s="734" t="s">
        <v>3931</v>
      </c>
      <c r="Q1115" s="734" t="s">
        <v>3930</v>
      </c>
    </row>
    <row r="1116" spans="1:17">
      <c r="A1116" s="721"/>
      <c r="B1116" s="721">
        <v>3</v>
      </c>
      <c r="C1116" s="762" t="s">
        <v>3935</v>
      </c>
      <c r="D1116" s="742" t="s">
        <v>16</v>
      </c>
      <c r="E1116" s="737" t="s">
        <v>254</v>
      </c>
      <c r="F1116" s="737" t="s">
        <v>229</v>
      </c>
      <c r="G1116" s="779" t="s">
        <v>3936</v>
      </c>
      <c r="H1116" s="724">
        <f t="shared" ca="1" si="17"/>
        <v>5</v>
      </c>
      <c r="I1116" s="747" t="s">
        <v>1403</v>
      </c>
      <c r="J1116" s="737" t="s">
        <v>3684</v>
      </c>
      <c r="K1116" s="737" t="s">
        <v>270</v>
      </c>
      <c r="L1116" s="813"/>
      <c r="M1116" s="813" t="s">
        <v>6426</v>
      </c>
      <c r="N1116" s="722" t="s">
        <v>3744</v>
      </c>
      <c r="O1116" s="737" t="s">
        <v>255</v>
      </c>
      <c r="P1116" s="734" t="s">
        <v>3934</v>
      </c>
      <c r="Q1116" s="734" t="s">
        <v>3930</v>
      </c>
    </row>
    <row r="1117" spans="1:17">
      <c r="A1117" s="721">
        <v>19</v>
      </c>
      <c r="B1117" s="721">
        <v>1</v>
      </c>
      <c r="C1117" s="722" t="s">
        <v>3939</v>
      </c>
      <c r="D1117" s="723" t="s">
        <v>23</v>
      </c>
      <c r="E1117" s="721" t="s">
        <v>221</v>
      </c>
      <c r="F1117" s="721" t="s">
        <v>288</v>
      </c>
      <c r="G1117" s="774">
        <v>31548</v>
      </c>
      <c r="H1117" s="724">
        <f t="shared" ca="1" si="17"/>
        <v>33</v>
      </c>
      <c r="I1117" s="725" t="s">
        <v>1403</v>
      </c>
      <c r="J1117" s="721" t="s">
        <v>223</v>
      </c>
      <c r="K1117" s="721" t="s">
        <v>674</v>
      </c>
      <c r="L1117" s="813"/>
      <c r="M1117" s="813" t="s">
        <v>6426</v>
      </c>
      <c r="N1117" s="722" t="s">
        <v>3744</v>
      </c>
      <c r="O1117" s="721" t="s">
        <v>222</v>
      </c>
      <c r="P1117" s="727" t="s">
        <v>3938</v>
      </c>
      <c r="Q1117" s="727" t="s">
        <v>3940</v>
      </c>
    </row>
    <row r="1118" spans="1:17">
      <c r="A1118" s="721"/>
      <c r="B1118" s="721">
        <v>2</v>
      </c>
      <c r="C1118" s="722" t="s">
        <v>3942</v>
      </c>
      <c r="D1118" s="723" t="s">
        <v>16</v>
      </c>
      <c r="E1118" s="721" t="s">
        <v>221</v>
      </c>
      <c r="F1118" s="721" t="s">
        <v>22</v>
      </c>
      <c r="G1118" s="774">
        <v>31413</v>
      </c>
      <c r="H1118" s="724">
        <f t="shared" ca="1" si="17"/>
        <v>34</v>
      </c>
      <c r="I1118" s="725" t="s">
        <v>1403</v>
      </c>
      <c r="J1118" s="721" t="s">
        <v>223</v>
      </c>
      <c r="K1118" s="721" t="s">
        <v>246</v>
      </c>
      <c r="L1118" s="813"/>
      <c r="M1118" s="813" t="s">
        <v>6426</v>
      </c>
      <c r="N1118" s="722" t="s">
        <v>3744</v>
      </c>
      <c r="O1118" s="721" t="s">
        <v>245</v>
      </c>
      <c r="P1118" s="727" t="s">
        <v>3941</v>
      </c>
      <c r="Q1118" s="727" t="s">
        <v>3940</v>
      </c>
    </row>
    <row r="1119" spans="1:17">
      <c r="A1119" s="721"/>
      <c r="B1119" s="721">
        <v>3</v>
      </c>
      <c r="C1119" s="722" t="s">
        <v>3945</v>
      </c>
      <c r="D1119" s="723" t="s">
        <v>16</v>
      </c>
      <c r="E1119" s="721" t="s">
        <v>254</v>
      </c>
      <c r="F1119" s="721" t="s">
        <v>22</v>
      </c>
      <c r="G1119" s="774">
        <v>39795</v>
      </c>
      <c r="H1119" s="724">
        <f t="shared" ca="1" si="17"/>
        <v>11</v>
      </c>
      <c r="I1119" s="725" t="s">
        <v>1403</v>
      </c>
      <c r="J1119" s="721" t="s">
        <v>369</v>
      </c>
      <c r="K1119" s="721" t="s">
        <v>266</v>
      </c>
      <c r="L1119" s="813"/>
      <c r="M1119" s="813" t="s">
        <v>6426</v>
      </c>
      <c r="N1119" s="722" t="s">
        <v>3744</v>
      </c>
      <c r="O1119" s="721" t="s">
        <v>255</v>
      </c>
      <c r="P1119" s="727" t="s">
        <v>3944</v>
      </c>
      <c r="Q1119" s="727" t="s">
        <v>3940</v>
      </c>
    </row>
    <row r="1120" spans="1:17">
      <c r="A1120" s="721"/>
      <c r="B1120" s="721">
        <v>4</v>
      </c>
      <c r="C1120" s="722" t="s">
        <v>3947</v>
      </c>
      <c r="D1120" s="723" t="s">
        <v>16</v>
      </c>
      <c r="E1120" s="721" t="s">
        <v>254</v>
      </c>
      <c r="F1120" s="721" t="s">
        <v>22</v>
      </c>
      <c r="G1120" s="774">
        <v>41816</v>
      </c>
      <c r="H1120" s="724">
        <f t="shared" ca="1" si="17"/>
        <v>5</v>
      </c>
      <c r="I1120" s="725" t="s">
        <v>1403</v>
      </c>
      <c r="J1120" s="721" t="s">
        <v>265</v>
      </c>
      <c r="K1120" s="721" t="s">
        <v>270</v>
      </c>
      <c r="L1120" s="813"/>
      <c r="M1120" s="813" t="s">
        <v>6426</v>
      </c>
      <c r="N1120" s="722" t="s">
        <v>3744</v>
      </c>
      <c r="O1120" s="721" t="s">
        <v>255</v>
      </c>
      <c r="P1120" s="734" t="s">
        <v>3946</v>
      </c>
      <c r="Q1120" s="727" t="s">
        <v>3940</v>
      </c>
    </row>
    <row r="1121" spans="1:17">
      <c r="A1121" s="721">
        <v>20</v>
      </c>
      <c r="B1121" s="721">
        <v>1</v>
      </c>
      <c r="C1121" s="722" t="s">
        <v>3949</v>
      </c>
      <c r="D1121" s="723" t="s">
        <v>23</v>
      </c>
      <c r="E1121" s="721" t="s">
        <v>221</v>
      </c>
      <c r="F1121" s="721" t="s">
        <v>524</v>
      </c>
      <c r="G1121" s="774">
        <v>29461</v>
      </c>
      <c r="H1121" s="724">
        <f t="shared" ca="1" si="17"/>
        <v>39</v>
      </c>
      <c r="I1121" s="725" t="s">
        <v>1403</v>
      </c>
      <c r="J1121" s="721" t="s">
        <v>223</v>
      </c>
      <c r="K1121" s="721" t="s">
        <v>261</v>
      </c>
      <c r="L1121" s="813"/>
      <c r="M1121" s="813" t="s">
        <v>6426</v>
      </c>
      <c r="N1121" s="722" t="s">
        <v>3744</v>
      </c>
      <c r="O1121" s="721" t="s">
        <v>222</v>
      </c>
      <c r="P1121" s="722" t="s">
        <v>3948</v>
      </c>
      <c r="Q1121" s="722" t="s">
        <v>3950</v>
      </c>
    </row>
    <row r="1122" spans="1:17">
      <c r="A1122" s="721"/>
      <c r="B1122" s="721">
        <v>2</v>
      </c>
      <c r="C1122" s="722" t="s">
        <v>3952</v>
      </c>
      <c r="D1122" s="723" t="s">
        <v>16</v>
      </c>
      <c r="E1122" s="721" t="s">
        <v>221</v>
      </c>
      <c r="F1122" s="721" t="s">
        <v>524</v>
      </c>
      <c r="G1122" s="774">
        <v>31248</v>
      </c>
      <c r="H1122" s="724">
        <f t="shared" ca="1" si="17"/>
        <v>34</v>
      </c>
      <c r="I1122" s="725" t="s">
        <v>1403</v>
      </c>
      <c r="J1122" s="721" t="s">
        <v>223</v>
      </c>
      <c r="K1122" s="721" t="s">
        <v>246</v>
      </c>
      <c r="L1122" s="813"/>
      <c r="M1122" s="813" t="s">
        <v>6426</v>
      </c>
      <c r="N1122" s="722" t="s">
        <v>3744</v>
      </c>
      <c r="O1122" s="721" t="s">
        <v>245</v>
      </c>
      <c r="P1122" s="722" t="s">
        <v>3951</v>
      </c>
      <c r="Q1122" s="722" t="s">
        <v>3950</v>
      </c>
    </row>
    <row r="1123" spans="1:17">
      <c r="A1123" s="721"/>
      <c r="B1123" s="721">
        <v>3</v>
      </c>
      <c r="C1123" s="722" t="s">
        <v>3956</v>
      </c>
      <c r="D1123" s="723" t="s">
        <v>16</v>
      </c>
      <c r="E1123" s="721" t="s">
        <v>254</v>
      </c>
      <c r="F1123" s="721" t="s">
        <v>3430</v>
      </c>
      <c r="G1123" s="774">
        <v>39247</v>
      </c>
      <c r="H1123" s="724">
        <f t="shared" ca="1" si="17"/>
        <v>12</v>
      </c>
      <c r="I1123" s="725" t="s">
        <v>1403</v>
      </c>
      <c r="J1123" s="721" t="s">
        <v>369</v>
      </c>
      <c r="K1123" s="721" t="s">
        <v>266</v>
      </c>
      <c r="L1123" s="813"/>
      <c r="M1123" s="813" t="s">
        <v>6426</v>
      </c>
      <c r="N1123" s="722" t="s">
        <v>3744</v>
      </c>
      <c r="O1123" s="721" t="s">
        <v>255</v>
      </c>
      <c r="P1123" s="722" t="s">
        <v>3955</v>
      </c>
      <c r="Q1123" s="722" t="s">
        <v>3950</v>
      </c>
    </row>
    <row r="1124" spans="1:17">
      <c r="A1124" s="721"/>
      <c r="B1124" s="721">
        <v>4</v>
      </c>
      <c r="C1124" s="722" t="s">
        <v>3958</v>
      </c>
      <c r="D1124" s="723" t="s">
        <v>16</v>
      </c>
      <c r="E1124" s="721" t="s">
        <v>254</v>
      </c>
      <c r="F1124" s="721" t="s">
        <v>22</v>
      </c>
      <c r="G1124" s="774">
        <v>42012</v>
      </c>
      <c r="H1124" s="724">
        <f t="shared" ca="1" si="17"/>
        <v>5</v>
      </c>
      <c r="I1124" s="725" t="s">
        <v>1403</v>
      </c>
      <c r="J1124" s="721" t="s">
        <v>265</v>
      </c>
      <c r="K1124" s="721" t="s">
        <v>270</v>
      </c>
      <c r="L1124" s="813"/>
      <c r="M1124" s="813" t="s">
        <v>6426</v>
      </c>
      <c r="N1124" s="722" t="s">
        <v>3744</v>
      </c>
      <c r="O1124" s="721" t="s">
        <v>255</v>
      </c>
      <c r="P1124" s="734" t="s">
        <v>3957</v>
      </c>
      <c r="Q1124" s="722" t="s">
        <v>3950</v>
      </c>
    </row>
    <row r="1125" spans="1:17">
      <c r="A1125" s="721">
        <v>21</v>
      </c>
      <c r="B1125" s="721">
        <v>1</v>
      </c>
      <c r="C1125" s="722" t="s">
        <v>3991</v>
      </c>
      <c r="D1125" s="723" t="s">
        <v>16</v>
      </c>
      <c r="E1125" s="721" t="s">
        <v>947</v>
      </c>
      <c r="F1125" s="721" t="s">
        <v>524</v>
      </c>
      <c r="G1125" s="774">
        <v>22596</v>
      </c>
      <c r="H1125" s="724">
        <f t="shared" ca="1" si="17"/>
        <v>58</v>
      </c>
      <c r="I1125" s="725" t="s">
        <v>1403</v>
      </c>
      <c r="J1125" s="721" t="s">
        <v>256</v>
      </c>
      <c r="K1125" s="721" t="s">
        <v>246</v>
      </c>
      <c r="L1125" s="813"/>
      <c r="M1125" s="813" t="s">
        <v>6426</v>
      </c>
      <c r="N1125" s="722" t="s">
        <v>3744</v>
      </c>
      <c r="O1125" s="721" t="s">
        <v>222</v>
      </c>
      <c r="P1125" s="722" t="s">
        <v>3990</v>
      </c>
      <c r="Q1125" s="722" t="s">
        <v>3994</v>
      </c>
    </row>
    <row r="1126" spans="1:17">
      <c r="A1126" s="721"/>
      <c r="B1126" s="721">
        <v>2</v>
      </c>
      <c r="C1126" s="722" t="s">
        <v>3996</v>
      </c>
      <c r="D1126" s="723" t="s">
        <v>23</v>
      </c>
      <c r="E1126" s="721" t="s">
        <v>254</v>
      </c>
      <c r="F1126" s="721" t="s">
        <v>524</v>
      </c>
      <c r="G1126" s="774">
        <v>35226</v>
      </c>
      <c r="H1126" s="724">
        <f t="shared" ca="1" si="17"/>
        <v>23</v>
      </c>
      <c r="I1126" s="725" t="s">
        <v>1403</v>
      </c>
      <c r="J1126" s="721" t="s">
        <v>223</v>
      </c>
      <c r="K1126" s="721" t="s">
        <v>266</v>
      </c>
      <c r="L1126" s="813"/>
      <c r="M1126" s="813" t="s">
        <v>6426</v>
      </c>
      <c r="N1126" s="722" t="s">
        <v>3744</v>
      </c>
      <c r="O1126" s="721" t="s">
        <v>255</v>
      </c>
      <c r="P1126" s="722" t="s">
        <v>3995</v>
      </c>
      <c r="Q1126" s="722" t="s">
        <v>3994</v>
      </c>
    </row>
    <row r="1127" spans="1:17">
      <c r="A1127" s="721"/>
      <c r="B1127" s="721">
        <v>3</v>
      </c>
      <c r="C1127" s="722" t="s">
        <v>3999</v>
      </c>
      <c r="D1127" s="723" t="s">
        <v>23</v>
      </c>
      <c r="E1127" s="721" t="s">
        <v>221</v>
      </c>
      <c r="F1127" s="721" t="s">
        <v>524</v>
      </c>
      <c r="G1127" s="774">
        <v>19005</v>
      </c>
      <c r="H1127" s="724">
        <f t="shared" ca="1" si="17"/>
        <v>68</v>
      </c>
      <c r="I1127" s="725" t="s">
        <v>1403</v>
      </c>
      <c r="J1127" s="721" t="s">
        <v>256</v>
      </c>
      <c r="K1127" s="721" t="s">
        <v>283</v>
      </c>
      <c r="L1127" s="813"/>
      <c r="M1127" s="813" t="s">
        <v>6426</v>
      </c>
      <c r="N1127" s="722" t="s">
        <v>3744</v>
      </c>
      <c r="O1127" s="721" t="s">
        <v>1845</v>
      </c>
      <c r="P1127" s="734" t="s">
        <v>3998</v>
      </c>
      <c r="Q1127" s="722" t="s">
        <v>3994</v>
      </c>
    </row>
    <row r="1128" spans="1:17">
      <c r="A1128" s="721">
        <v>22</v>
      </c>
      <c r="B1128" s="721">
        <v>1</v>
      </c>
      <c r="C1128" s="722" t="s">
        <v>4003</v>
      </c>
      <c r="D1128" s="723" t="s">
        <v>23</v>
      </c>
      <c r="E1128" s="721" t="s">
        <v>221</v>
      </c>
      <c r="F1128" s="721" t="s">
        <v>376</v>
      </c>
      <c r="G1128" s="774">
        <v>22411</v>
      </c>
      <c r="H1128" s="724">
        <f t="shared" ca="1" si="17"/>
        <v>58</v>
      </c>
      <c r="I1128" s="725" t="s">
        <v>4508</v>
      </c>
      <c r="J1128" s="721" t="s">
        <v>289</v>
      </c>
      <c r="K1128" s="721" t="s">
        <v>283</v>
      </c>
      <c r="L1128" s="813"/>
      <c r="M1128" s="813" t="s">
        <v>6426</v>
      </c>
      <c r="N1128" s="722" t="s">
        <v>3744</v>
      </c>
      <c r="O1128" s="721" t="s">
        <v>222</v>
      </c>
      <c r="P1128" s="722" t="s">
        <v>4002</v>
      </c>
      <c r="Q1128" s="722" t="s">
        <v>4006</v>
      </c>
    </row>
    <row r="1129" spans="1:17">
      <c r="A1129" s="721"/>
      <c r="B1129" s="721">
        <v>2</v>
      </c>
      <c r="C1129" s="722" t="s">
        <v>4008</v>
      </c>
      <c r="D1129" s="723" t="s">
        <v>16</v>
      </c>
      <c r="E1129" s="721" t="s">
        <v>221</v>
      </c>
      <c r="F1129" s="721" t="s">
        <v>376</v>
      </c>
      <c r="G1129" s="774">
        <v>23171</v>
      </c>
      <c r="H1129" s="724">
        <f t="shared" ca="1" si="17"/>
        <v>56</v>
      </c>
      <c r="I1129" s="725" t="s">
        <v>4508</v>
      </c>
      <c r="J1129" s="721" t="s">
        <v>289</v>
      </c>
      <c r="K1129" s="721" t="s">
        <v>246</v>
      </c>
      <c r="L1129" s="813"/>
      <c r="M1129" s="813" t="s">
        <v>6426</v>
      </c>
      <c r="N1129" s="722" t="s">
        <v>3744</v>
      </c>
      <c r="O1129" s="721" t="s">
        <v>245</v>
      </c>
      <c r="P1129" s="722" t="s">
        <v>4007</v>
      </c>
      <c r="Q1129" s="722" t="s">
        <v>4006</v>
      </c>
    </row>
    <row r="1130" spans="1:17">
      <c r="A1130" s="721">
        <v>23</v>
      </c>
      <c r="B1130" s="721">
        <v>1</v>
      </c>
      <c r="C1130" s="722" t="s">
        <v>4019</v>
      </c>
      <c r="D1130" s="723" t="s">
        <v>23</v>
      </c>
      <c r="E1130" s="721" t="s">
        <v>221</v>
      </c>
      <c r="F1130" s="721" t="s">
        <v>524</v>
      </c>
      <c r="G1130" s="774">
        <v>32186</v>
      </c>
      <c r="H1130" s="724">
        <f t="shared" ca="1" si="17"/>
        <v>32</v>
      </c>
      <c r="I1130" s="725" t="s">
        <v>1403</v>
      </c>
      <c r="J1130" s="721" t="s">
        <v>223</v>
      </c>
      <c r="K1130" s="721" t="s">
        <v>283</v>
      </c>
      <c r="L1130" s="813"/>
      <c r="M1130" s="813" t="s">
        <v>6426</v>
      </c>
      <c r="N1130" s="722" t="s">
        <v>3744</v>
      </c>
      <c r="O1130" s="721" t="s">
        <v>222</v>
      </c>
      <c r="P1130" s="734" t="s">
        <v>4018</v>
      </c>
      <c r="Q1130" s="734" t="s">
        <v>4020</v>
      </c>
    </row>
    <row r="1131" spans="1:17">
      <c r="A1131" s="721"/>
      <c r="B1131" s="721">
        <v>2</v>
      </c>
      <c r="C1131" s="722" t="s">
        <v>4022</v>
      </c>
      <c r="D1131" s="723" t="s">
        <v>16</v>
      </c>
      <c r="E1131" s="721" t="s">
        <v>221</v>
      </c>
      <c r="F1131" s="721" t="s">
        <v>524</v>
      </c>
      <c r="G1131" s="774">
        <v>32975</v>
      </c>
      <c r="H1131" s="724">
        <f t="shared" ca="1" si="17"/>
        <v>29</v>
      </c>
      <c r="I1131" s="725" t="s">
        <v>1403</v>
      </c>
      <c r="J1131" s="721" t="s">
        <v>223</v>
      </c>
      <c r="K1131" s="721" t="s">
        <v>246</v>
      </c>
      <c r="L1131" s="813"/>
      <c r="M1131" s="813" t="s">
        <v>6426</v>
      </c>
      <c r="N1131" s="722" t="s">
        <v>3744</v>
      </c>
      <c r="O1131" s="721" t="s">
        <v>245</v>
      </c>
      <c r="P1131" s="734" t="s">
        <v>4021</v>
      </c>
      <c r="Q1131" s="734" t="s">
        <v>4020</v>
      </c>
    </row>
    <row r="1132" spans="1:17">
      <c r="A1132" s="721"/>
      <c r="B1132" s="721">
        <v>3</v>
      </c>
      <c r="C1132" s="722" t="s">
        <v>4026</v>
      </c>
      <c r="D1132" s="723" t="s">
        <v>16</v>
      </c>
      <c r="E1132" s="721" t="s">
        <v>254</v>
      </c>
      <c r="F1132" s="721" t="s">
        <v>22</v>
      </c>
      <c r="G1132" s="774">
        <v>40353</v>
      </c>
      <c r="H1132" s="724">
        <f t="shared" ca="1" si="17"/>
        <v>9</v>
      </c>
      <c r="I1132" s="725" t="s">
        <v>1403</v>
      </c>
      <c r="J1132" s="721" t="s">
        <v>265</v>
      </c>
      <c r="K1132" s="721" t="s">
        <v>270</v>
      </c>
      <c r="L1132" s="813"/>
      <c r="M1132" s="813" t="s">
        <v>6426</v>
      </c>
      <c r="N1132" s="722" t="s">
        <v>3744</v>
      </c>
      <c r="O1132" s="721" t="s">
        <v>255</v>
      </c>
      <c r="P1132" s="734" t="s">
        <v>4025</v>
      </c>
      <c r="Q1132" s="734" t="s">
        <v>4020</v>
      </c>
    </row>
    <row r="1133" spans="1:17">
      <c r="A1133" s="721">
        <v>24</v>
      </c>
      <c r="B1133" s="721">
        <v>1</v>
      </c>
      <c r="C1133" s="722" t="s">
        <v>3759</v>
      </c>
      <c r="D1133" s="723" t="s">
        <v>23</v>
      </c>
      <c r="E1133" s="721" t="s">
        <v>221</v>
      </c>
      <c r="F1133" s="721" t="s">
        <v>337</v>
      </c>
      <c r="G1133" s="774">
        <v>20214</v>
      </c>
      <c r="H1133" s="724">
        <f t="shared" ca="1" si="17"/>
        <v>64</v>
      </c>
      <c r="I1133" s="725" t="s">
        <v>1403</v>
      </c>
      <c r="J1133" s="721" t="s">
        <v>256</v>
      </c>
      <c r="K1133" s="721" t="s">
        <v>283</v>
      </c>
      <c r="L1133" s="813"/>
      <c r="M1133" s="813" t="s">
        <v>6426</v>
      </c>
      <c r="N1133" s="722" t="s">
        <v>3744</v>
      </c>
      <c r="O1133" s="721" t="s">
        <v>222</v>
      </c>
      <c r="P1133" s="722" t="s">
        <v>4027</v>
      </c>
      <c r="Q1133" s="722" t="s">
        <v>4028</v>
      </c>
    </row>
    <row r="1134" spans="1:17">
      <c r="A1134" s="721"/>
      <c r="B1134" s="721">
        <v>2</v>
      </c>
      <c r="C1134" s="722" t="s">
        <v>3758</v>
      </c>
      <c r="D1134" s="723" t="s">
        <v>16</v>
      </c>
      <c r="E1134" s="721" t="s">
        <v>221</v>
      </c>
      <c r="F1134" s="721" t="s">
        <v>337</v>
      </c>
      <c r="G1134" s="774">
        <v>22504</v>
      </c>
      <c r="H1134" s="724">
        <f t="shared" ca="1" si="17"/>
        <v>58</v>
      </c>
      <c r="I1134" s="725" t="s">
        <v>1403</v>
      </c>
      <c r="J1134" s="721" t="s">
        <v>256</v>
      </c>
      <c r="K1134" s="721" t="s">
        <v>246</v>
      </c>
      <c r="L1134" s="813"/>
      <c r="M1134" s="813" t="s">
        <v>6426</v>
      </c>
      <c r="N1134" s="722" t="s">
        <v>3744</v>
      </c>
      <c r="O1134" s="721" t="s">
        <v>245</v>
      </c>
      <c r="P1134" s="722" t="s">
        <v>4029</v>
      </c>
      <c r="Q1134" s="722" t="s">
        <v>4028</v>
      </c>
    </row>
    <row r="1135" spans="1:17">
      <c r="A1135" s="721">
        <v>25</v>
      </c>
      <c r="B1135" s="721">
        <v>1</v>
      </c>
      <c r="C1135" s="722" t="s">
        <v>4033</v>
      </c>
      <c r="D1135" s="723" t="s">
        <v>23</v>
      </c>
      <c r="E1135" s="721" t="s">
        <v>254</v>
      </c>
      <c r="F1135" s="721" t="s">
        <v>1913</v>
      </c>
      <c r="G1135" s="774">
        <v>29548</v>
      </c>
      <c r="H1135" s="724">
        <f t="shared" ca="1" si="17"/>
        <v>39</v>
      </c>
      <c r="I1135" s="725" t="s">
        <v>1403</v>
      </c>
      <c r="J1135" s="721" t="s">
        <v>256</v>
      </c>
      <c r="K1135" s="721" t="s">
        <v>283</v>
      </c>
      <c r="L1135" s="813"/>
      <c r="M1135" s="813" t="s">
        <v>6426</v>
      </c>
      <c r="N1135" s="722" t="s">
        <v>3744</v>
      </c>
      <c r="O1135" s="721" t="s">
        <v>222</v>
      </c>
      <c r="P1135" s="734" t="s">
        <v>4032</v>
      </c>
      <c r="Q1135" s="734" t="s">
        <v>4035</v>
      </c>
    </row>
    <row r="1136" spans="1:17">
      <c r="A1136" s="721"/>
      <c r="B1136" s="721">
        <v>2</v>
      </c>
      <c r="C1136" s="722" t="s">
        <v>4037</v>
      </c>
      <c r="D1136" s="723" t="s">
        <v>16</v>
      </c>
      <c r="E1136" s="721" t="s">
        <v>221</v>
      </c>
      <c r="F1136" s="721" t="s">
        <v>1913</v>
      </c>
      <c r="G1136" s="774">
        <v>31940</v>
      </c>
      <c r="H1136" s="724">
        <f t="shared" ca="1" si="17"/>
        <v>32</v>
      </c>
      <c r="I1136" s="725" t="s">
        <v>1403</v>
      </c>
      <c r="J1136" s="721" t="s">
        <v>289</v>
      </c>
      <c r="K1136" s="721" t="s">
        <v>246</v>
      </c>
      <c r="L1136" s="813"/>
      <c r="M1136" s="813" t="s">
        <v>6426</v>
      </c>
      <c r="N1136" s="722" t="s">
        <v>3744</v>
      </c>
      <c r="O1136" s="721" t="s">
        <v>245</v>
      </c>
      <c r="P1136" s="734" t="s">
        <v>4036</v>
      </c>
      <c r="Q1136" s="734" t="s">
        <v>4035</v>
      </c>
    </row>
    <row r="1137" spans="1:17">
      <c r="A1137" s="721"/>
      <c r="B1137" s="721">
        <v>3</v>
      </c>
      <c r="C1137" s="722" t="s">
        <v>4040</v>
      </c>
      <c r="D1137" s="723" t="s">
        <v>23</v>
      </c>
      <c r="E1137" s="721" t="s">
        <v>221</v>
      </c>
      <c r="F1137" s="721" t="s">
        <v>230</v>
      </c>
      <c r="G1137" s="774">
        <v>40101</v>
      </c>
      <c r="H1137" s="724">
        <f t="shared" ca="1" si="17"/>
        <v>10</v>
      </c>
      <c r="I1137" s="725" t="s">
        <v>1403</v>
      </c>
      <c r="J1137" s="721" t="s">
        <v>265</v>
      </c>
      <c r="K1137" s="721" t="s">
        <v>266</v>
      </c>
      <c r="L1137" s="813"/>
      <c r="M1137" s="813" t="s">
        <v>6426</v>
      </c>
      <c r="N1137" s="722" t="s">
        <v>3744</v>
      </c>
      <c r="O1137" s="721" t="s">
        <v>255</v>
      </c>
      <c r="P1137" s="734" t="s">
        <v>4039</v>
      </c>
      <c r="Q1137" s="734" t="s">
        <v>4035</v>
      </c>
    </row>
    <row r="1138" spans="1:17">
      <c r="A1138" s="721"/>
      <c r="B1138" s="721">
        <v>4</v>
      </c>
      <c r="C1138" s="722" t="s">
        <v>7077</v>
      </c>
      <c r="D1138" s="723" t="s">
        <v>16</v>
      </c>
      <c r="E1138" s="721" t="s">
        <v>254</v>
      </c>
      <c r="F1138" s="721"/>
      <c r="G1138" s="774"/>
      <c r="H1138" s="724">
        <f t="shared" ca="1" si="17"/>
        <v>120</v>
      </c>
      <c r="I1138" s="725" t="s">
        <v>1403</v>
      </c>
      <c r="J1138" s="721" t="s">
        <v>265</v>
      </c>
      <c r="K1138" s="721" t="s">
        <v>270</v>
      </c>
      <c r="L1138" s="813"/>
      <c r="M1138" s="813" t="s">
        <v>6426</v>
      </c>
      <c r="N1138" s="722" t="s">
        <v>3744</v>
      </c>
      <c r="O1138" s="721" t="s">
        <v>255</v>
      </c>
      <c r="P1138" s="734"/>
      <c r="Q1138" s="734"/>
    </row>
    <row r="1139" spans="1:17">
      <c r="A1139" s="721">
        <v>26</v>
      </c>
      <c r="B1139" s="721">
        <v>1</v>
      </c>
      <c r="C1139" s="722" t="s">
        <v>4042</v>
      </c>
      <c r="D1139" s="723" t="s">
        <v>23</v>
      </c>
      <c r="E1139" s="721" t="s">
        <v>221</v>
      </c>
      <c r="F1139" s="721" t="s">
        <v>727</v>
      </c>
      <c r="G1139" s="774">
        <v>29391</v>
      </c>
      <c r="H1139" s="724">
        <f t="shared" ca="1" si="17"/>
        <v>39</v>
      </c>
      <c r="I1139" s="725" t="s">
        <v>1403</v>
      </c>
      <c r="J1139" s="721" t="s">
        <v>256</v>
      </c>
      <c r="K1139" s="721" t="s">
        <v>283</v>
      </c>
      <c r="L1139" s="813"/>
      <c r="M1139" s="813" t="s">
        <v>6426</v>
      </c>
      <c r="N1139" s="722" t="s">
        <v>3744</v>
      </c>
      <c r="O1139" s="721" t="s">
        <v>222</v>
      </c>
      <c r="P1139" s="734" t="s">
        <v>4041</v>
      </c>
      <c r="Q1139" s="734" t="s">
        <v>4045</v>
      </c>
    </row>
    <row r="1140" spans="1:17">
      <c r="A1140" s="721"/>
      <c r="B1140" s="721">
        <v>2</v>
      </c>
      <c r="C1140" s="722" t="s">
        <v>4047</v>
      </c>
      <c r="D1140" s="723" t="s">
        <v>16</v>
      </c>
      <c r="E1140" s="721" t="s">
        <v>221</v>
      </c>
      <c r="F1140" s="721" t="s">
        <v>524</v>
      </c>
      <c r="G1140" s="774">
        <v>31641</v>
      </c>
      <c r="H1140" s="724">
        <f t="shared" ca="1" si="17"/>
        <v>33</v>
      </c>
      <c r="I1140" s="725" t="s">
        <v>1403</v>
      </c>
      <c r="J1140" s="721" t="s">
        <v>289</v>
      </c>
      <c r="K1140" s="721" t="s">
        <v>246</v>
      </c>
      <c r="L1140" s="813"/>
      <c r="M1140" s="813" t="s">
        <v>6426</v>
      </c>
      <c r="N1140" s="722" t="s">
        <v>3744</v>
      </c>
      <c r="O1140" s="721" t="s">
        <v>245</v>
      </c>
      <c r="P1140" s="734" t="s">
        <v>4046</v>
      </c>
      <c r="Q1140" s="734" t="s">
        <v>4045</v>
      </c>
    </row>
    <row r="1141" spans="1:17">
      <c r="A1141" s="721"/>
      <c r="B1141" s="721">
        <v>3</v>
      </c>
      <c r="C1141" s="722" t="s">
        <v>4050</v>
      </c>
      <c r="D1141" s="723" t="s">
        <v>16</v>
      </c>
      <c r="E1141" s="721" t="s">
        <v>254</v>
      </c>
      <c r="F1141" s="721" t="s">
        <v>727</v>
      </c>
      <c r="G1141" s="774">
        <v>38241</v>
      </c>
      <c r="H1141" s="724">
        <f t="shared" ca="1" si="17"/>
        <v>15</v>
      </c>
      <c r="I1141" s="725" t="s">
        <v>1403</v>
      </c>
      <c r="J1141" s="721" t="s">
        <v>369</v>
      </c>
      <c r="K1141" s="721" t="s">
        <v>266</v>
      </c>
      <c r="L1141" s="813"/>
      <c r="M1141" s="813" t="s">
        <v>6426</v>
      </c>
      <c r="N1141" s="722" t="s">
        <v>3744</v>
      </c>
      <c r="O1141" s="721" t="s">
        <v>255</v>
      </c>
      <c r="P1141" s="734" t="s">
        <v>4049</v>
      </c>
      <c r="Q1141" s="734" t="s">
        <v>4045</v>
      </c>
    </row>
    <row r="1142" spans="1:17">
      <c r="A1142" s="721"/>
      <c r="B1142" s="721">
        <v>4</v>
      </c>
      <c r="C1142" s="722" t="s">
        <v>4052</v>
      </c>
      <c r="D1142" s="723" t="s">
        <v>23</v>
      </c>
      <c r="E1142" s="721" t="s">
        <v>254</v>
      </c>
      <c r="F1142" s="721" t="s">
        <v>230</v>
      </c>
      <c r="G1142" s="774">
        <v>41463</v>
      </c>
      <c r="H1142" s="724">
        <f t="shared" ca="1" si="17"/>
        <v>6</v>
      </c>
      <c r="I1142" s="725" t="s">
        <v>1403</v>
      </c>
      <c r="J1142" s="721" t="s">
        <v>265</v>
      </c>
      <c r="K1142" s="721" t="s">
        <v>270</v>
      </c>
      <c r="L1142" s="813"/>
      <c r="M1142" s="813" t="s">
        <v>6426</v>
      </c>
      <c r="N1142" s="722" t="s">
        <v>3744</v>
      </c>
      <c r="O1142" s="721" t="s">
        <v>255</v>
      </c>
      <c r="P1142" s="722"/>
      <c r="Q1142" s="734" t="s">
        <v>4045</v>
      </c>
    </row>
    <row r="1143" spans="1:17">
      <c r="A1143" s="721">
        <v>27</v>
      </c>
      <c r="B1143" s="721">
        <v>1</v>
      </c>
      <c r="C1143" s="722" t="s">
        <v>4054</v>
      </c>
      <c r="D1143" s="723" t="s">
        <v>23</v>
      </c>
      <c r="E1143" s="721" t="s">
        <v>221</v>
      </c>
      <c r="F1143" s="721" t="s">
        <v>288</v>
      </c>
      <c r="G1143" s="774">
        <v>26742</v>
      </c>
      <c r="H1143" s="724">
        <f t="shared" ca="1" si="17"/>
        <v>47</v>
      </c>
      <c r="I1143" s="725" t="s">
        <v>1403</v>
      </c>
      <c r="J1143" s="721" t="s">
        <v>223</v>
      </c>
      <c r="K1143" s="721" t="s">
        <v>283</v>
      </c>
      <c r="L1143" s="813"/>
      <c r="M1143" s="813" t="s">
        <v>6426</v>
      </c>
      <c r="N1143" s="722" t="s">
        <v>3744</v>
      </c>
      <c r="O1143" s="721" t="s">
        <v>222</v>
      </c>
      <c r="P1143" s="734" t="s">
        <v>4053</v>
      </c>
      <c r="Q1143" s="734" t="s">
        <v>4056</v>
      </c>
    </row>
    <row r="1144" spans="1:17">
      <c r="A1144" s="721"/>
      <c r="B1144" s="721">
        <v>2</v>
      </c>
      <c r="C1144" s="722" t="s">
        <v>496</v>
      </c>
      <c r="D1144" s="723" t="s">
        <v>16</v>
      </c>
      <c r="E1144" s="721" t="s">
        <v>221</v>
      </c>
      <c r="F1144" s="721" t="s">
        <v>288</v>
      </c>
      <c r="G1144" s="774">
        <v>28105</v>
      </c>
      <c r="H1144" s="724">
        <f t="shared" ca="1" si="17"/>
        <v>43</v>
      </c>
      <c r="I1144" s="725" t="s">
        <v>1403</v>
      </c>
      <c r="J1144" s="721" t="s">
        <v>256</v>
      </c>
      <c r="K1144" s="721" t="s">
        <v>246</v>
      </c>
      <c r="L1144" s="813"/>
      <c r="M1144" s="813" t="s">
        <v>6426</v>
      </c>
      <c r="N1144" s="722" t="s">
        <v>3744</v>
      </c>
      <c r="O1144" s="721" t="s">
        <v>245</v>
      </c>
      <c r="P1144" s="734" t="s">
        <v>4057</v>
      </c>
      <c r="Q1144" s="734" t="s">
        <v>4056</v>
      </c>
    </row>
    <row r="1145" spans="1:17">
      <c r="A1145" s="721"/>
      <c r="B1145" s="721">
        <v>3</v>
      </c>
      <c r="C1145" s="722" t="s">
        <v>4060</v>
      </c>
      <c r="D1145" s="723" t="s">
        <v>16</v>
      </c>
      <c r="E1145" s="721" t="s">
        <v>254</v>
      </c>
      <c r="F1145" s="721" t="s">
        <v>1605</v>
      </c>
      <c r="G1145" s="774">
        <v>36549</v>
      </c>
      <c r="H1145" s="724">
        <f t="shared" ca="1" si="17"/>
        <v>20</v>
      </c>
      <c r="I1145" s="725" t="s">
        <v>1403</v>
      </c>
      <c r="J1145" s="721" t="s">
        <v>348</v>
      </c>
      <c r="K1145" s="721" t="s">
        <v>266</v>
      </c>
      <c r="L1145" s="813"/>
      <c r="M1145" s="813" t="s">
        <v>6426</v>
      </c>
      <c r="N1145" s="722" t="s">
        <v>3744</v>
      </c>
      <c r="O1145" s="721" t="s">
        <v>255</v>
      </c>
      <c r="P1145" s="734" t="s">
        <v>4059</v>
      </c>
      <c r="Q1145" s="734" t="s">
        <v>4056</v>
      </c>
    </row>
    <row r="1146" spans="1:17">
      <c r="A1146" s="721"/>
      <c r="B1146" s="721">
        <v>4</v>
      </c>
      <c r="C1146" s="722" t="s">
        <v>4062</v>
      </c>
      <c r="D1146" s="723" t="s">
        <v>23</v>
      </c>
      <c r="E1146" s="721" t="s">
        <v>254</v>
      </c>
      <c r="F1146" s="721" t="s">
        <v>22</v>
      </c>
      <c r="G1146" s="774">
        <v>38366</v>
      </c>
      <c r="H1146" s="724">
        <f t="shared" ca="1" si="17"/>
        <v>15</v>
      </c>
      <c r="I1146" s="725" t="s">
        <v>1403</v>
      </c>
      <c r="J1146" s="721" t="s">
        <v>369</v>
      </c>
      <c r="K1146" s="721" t="s">
        <v>266</v>
      </c>
      <c r="L1146" s="813"/>
      <c r="M1146" s="813" t="s">
        <v>6426</v>
      </c>
      <c r="N1146" s="722" t="s">
        <v>3744</v>
      </c>
      <c r="O1146" s="721" t="s">
        <v>255</v>
      </c>
      <c r="P1146" s="734" t="s">
        <v>4061</v>
      </c>
      <c r="Q1146" s="734" t="s">
        <v>4056</v>
      </c>
    </row>
    <row r="1147" spans="1:17">
      <c r="A1147" s="721"/>
      <c r="B1147" s="721">
        <v>5</v>
      </c>
      <c r="C1147" s="722" t="s">
        <v>4064</v>
      </c>
      <c r="D1147" s="723" t="s">
        <v>23</v>
      </c>
      <c r="E1147" s="721" t="s">
        <v>254</v>
      </c>
      <c r="F1147" s="721" t="s">
        <v>22</v>
      </c>
      <c r="G1147" s="774">
        <v>38366</v>
      </c>
      <c r="H1147" s="724">
        <f t="shared" ca="1" si="17"/>
        <v>15</v>
      </c>
      <c r="I1147" s="725" t="s">
        <v>1403</v>
      </c>
      <c r="J1147" s="721" t="s">
        <v>369</v>
      </c>
      <c r="K1147" s="721" t="s">
        <v>266</v>
      </c>
      <c r="L1147" s="813"/>
      <c r="M1147" s="813" t="s">
        <v>6426</v>
      </c>
      <c r="N1147" s="722" t="s">
        <v>3744</v>
      </c>
      <c r="O1147" s="721" t="s">
        <v>255</v>
      </c>
      <c r="P1147" s="734" t="s">
        <v>4063</v>
      </c>
      <c r="Q1147" s="734" t="s">
        <v>4056</v>
      </c>
    </row>
    <row r="1148" spans="1:17">
      <c r="A1148" s="721">
        <v>28</v>
      </c>
      <c r="B1148" s="721">
        <v>1</v>
      </c>
      <c r="C1148" s="722" t="s">
        <v>4066</v>
      </c>
      <c r="D1148" s="723" t="s">
        <v>23</v>
      </c>
      <c r="E1148" s="738" t="s">
        <v>221</v>
      </c>
      <c r="F1148" s="738" t="s">
        <v>452</v>
      </c>
      <c r="G1148" s="774">
        <v>32804</v>
      </c>
      <c r="H1148" s="724">
        <f t="shared" ca="1" si="17"/>
        <v>30</v>
      </c>
      <c r="I1148" s="725" t="s">
        <v>1403</v>
      </c>
      <c r="J1148" s="738" t="s">
        <v>223</v>
      </c>
      <c r="K1148" s="738" t="s">
        <v>2559</v>
      </c>
      <c r="L1148" s="813"/>
      <c r="M1148" s="813" t="s">
        <v>6426</v>
      </c>
      <c r="N1148" s="722" t="s">
        <v>3744</v>
      </c>
      <c r="O1148" s="738" t="s">
        <v>222</v>
      </c>
      <c r="P1148" s="734" t="s">
        <v>4065</v>
      </c>
      <c r="Q1148" s="734" t="s">
        <v>4067</v>
      </c>
    </row>
    <row r="1149" spans="1:17">
      <c r="A1149" s="721"/>
      <c r="B1149" s="721">
        <v>2</v>
      </c>
      <c r="C1149" s="722" t="s">
        <v>4069</v>
      </c>
      <c r="D1149" s="723" t="s">
        <v>16</v>
      </c>
      <c r="E1149" s="721" t="s">
        <v>221</v>
      </c>
      <c r="F1149" s="721" t="s">
        <v>288</v>
      </c>
      <c r="G1149" s="774">
        <v>33618</v>
      </c>
      <c r="H1149" s="724">
        <f t="shared" ca="1" si="17"/>
        <v>28</v>
      </c>
      <c r="I1149" s="725" t="s">
        <v>1403</v>
      </c>
      <c r="J1149" s="721" t="s">
        <v>223</v>
      </c>
      <c r="K1149" s="721" t="s">
        <v>246</v>
      </c>
      <c r="L1149" s="813"/>
      <c r="M1149" s="813" t="s">
        <v>6426</v>
      </c>
      <c r="N1149" s="722" t="s">
        <v>3744</v>
      </c>
      <c r="O1149" s="738" t="s">
        <v>245</v>
      </c>
      <c r="P1149" s="734" t="s">
        <v>4068</v>
      </c>
      <c r="Q1149" s="734" t="s">
        <v>4067</v>
      </c>
    </row>
    <row r="1150" spans="1:17">
      <c r="A1150" s="721"/>
      <c r="B1150" s="721">
        <v>3</v>
      </c>
      <c r="C1150" s="722" t="s">
        <v>4073</v>
      </c>
      <c r="D1150" s="723" t="s">
        <v>23</v>
      </c>
      <c r="E1150" s="721" t="s">
        <v>254</v>
      </c>
      <c r="F1150" s="721" t="s">
        <v>230</v>
      </c>
      <c r="G1150" s="774">
        <v>40380</v>
      </c>
      <c r="H1150" s="724">
        <f t="shared" ca="1" si="17"/>
        <v>9</v>
      </c>
      <c r="I1150" s="725" t="s">
        <v>1403</v>
      </c>
      <c r="J1150" s="721" t="s">
        <v>265</v>
      </c>
      <c r="K1150" s="721" t="s">
        <v>270</v>
      </c>
      <c r="L1150" s="813"/>
      <c r="M1150" s="813" t="s">
        <v>6426</v>
      </c>
      <c r="N1150" s="722" t="s">
        <v>3744</v>
      </c>
      <c r="O1150" s="721" t="s">
        <v>255</v>
      </c>
      <c r="P1150" s="734" t="s">
        <v>4072</v>
      </c>
      <c r="Q1150" s="734" t="s">
        <v>4067</v>
      </c>
    </row>
    <row r="1151" spans="1:17">
      <c r="A1151" s="721">
        <v>29</v>
      </c>
      <c r="B1151" s="738">
        <v>1</v>
      </c>
      <c r="C1151" s="722" t="s">
        <v>4076</v>
      </c>
      <c r="D1151" s="723" t="s">
        <v>23</v>
      </c>
      <c r="E1151" s="721" t="s">
        <v>221</v>
      </c>
      <c r="F1151" s="721" t="s">
        <v>4077</v>
      </c>
      <c r="G1151" s="774">
        <v>34686</v>
      </c>
      <c r="H1151" s="724">
        <f t="shared" ca="1" si="17"/>
        <v>25</v>
      </c>
      <c r="I1151" s="725" t="s">
        <v>1403</v>
      </c>
      <c r="J1151" s="721" t="s">
        <v>223</v>
      </c>
      <c r="K1151" s="721" t="s">
        <v>674</v>
      </c>
      <c r="L1151" s="813"/>
      <c r="M1151" s="813" t="s">
        <v>6426</v>
      </c>
      <c r="N1151" s="722" t="s">
        <v>3744</v>
      </c>
      <c r="O1151" s="721" t="s">
        <v>222</v>
      </c>
      <c r="P1151" s="734" t="s">
        <v>4075</v>
      </c>
      <c r="Q1151" s="734" t="s">
        <v>4078</v>
      </c>
    </row>
    <row r="1152" spans="1:17">
      <c r="A1152" s="721"/>
      <c r="B1152" s="721">
        <v>2</v>
      </c>
      <c r="C1152" s="722" t="s">
        <v>4080</v>
      </c>
      <c r="D1152" s="723" t="s">
        <v>16</v>
      </c>
      <c r="E1152" s="721" t="s">
        <v>221</v>
      </c>
      <c r="F1152" s="721" t="s">
        <v>230</v>
      </c>
      <c r="G1152" s="774">
        <v>35106</v>
      </c>
      <c r="H1152" s="724">
        <f t="shared" ca="1" si="17"/>
        <v>24</v>
      </c>
      <c r="I1152" s="725" t="s">
        <v>1403</v>
      </c>
      <c r="J1152" s="721" t="s">
        <v>223</v>
      </c>
      <c r="K1152" s="721" t="s">
        <v>246</v>
      </c>
      <c r="L1152" s="813"/>
      <c r="M1152" s="813" t="s">
        <v>6426</v>
      </c>
      <c r="N1152" s="722" t="s">
        <v>3744</v>
      </c>
      <c r="O1152" s="721" t="s">
        <v>245</v>
      </c>
      <c r="P1152" s="734" t="s">
        <v>4079</v>
      </c>
      <c r="Q1152" s="734" t="s">
        <v>4078</v>
      </c>
    </row>
    <row r="1153" spans="1:17">
      <c r="A1153" s="721"/>
      <c r="B1153" s="721">
        <v>3</v>
      </c>
      <c r="C1153" s="722" t="s">
        <v>4084</v>
      </c>
      <c r="D1153" s="723" t="s">
        <v>16</v>
      </c>
      <c r="E1153" s="738" t="s">
        <v>254</v>
      </c>
      <c r="F1153" s="738" t="s">
        <v>230</v>
      </c>
      <c r="G1153" s="774">
        <v>42211</v>
      </c>
      <c r="H1153" s="724">
        <f t="shared" ca="1" si="17"/>
        <v>4</v>
      </c>
      <c r="I1153" s="725" t="s">
        <v>1403</v>
      </c>
      <c r="J1153" s="738" t="s">
        <v>265</v>
      </c>
      <c r="K1153" s="738" t="s">
        <v>270</v>
      </c>
      <c r="L1153" s="813"/>
      <c r="M1153" s="813" t="s">
        <v>6426</v>
      </c>
      <c r="N1153" s="722" t="s">
        <v>3744</v>
      </c>
      <c r="O1153" s="738" t="s">
        <v>255</v>
      </c>
      <c r="P1153" s="734" t="s">
        <v>4083</v>
      </c>
      <c r="Q1153" s="734" t="s">
        <v>4078</v>
      </c>
    </row>
    <row r="1154" spans="1:17">
      <c r="A1154" s="721">
        <v>30</v>
      </c>
      <c r="B1154" s="721">
        <v>1</v>
      </c>
      <c r="C1154" s="722" t="s">
        <v>4048</v>
      </c>
      <c r="D1154" s="723" t="s">
        <v>16</v>
      </c>
      <c r="E1154" s="721" t="s">
        <v>221</v>
      </c>
      <c r="F1154" s="738" t="s">
        <v>3741</v>
      </c>
      <c r="G1154" s="774">
        <v>24645</v>
      </c>
      <c r="H1154" s="724">
        <f t="shared" ca="1" si="17"/>
        <v>52</v>
      </c>
      <c r="I1154" s="725" t="s">
        <v>1403</v>
      </c>
      <c r="J1154" s="721" t="s">
        <v>256</v>
      </c>
      <c r="K1154" s="721" t="s">
        <v>246</v>
      </c>
      <c r="L1154" s="813"/>
      <c r="M1154" s="813" t="s">
        <v>6426</v>
      </c>
      <c r="N1154" s="722" t="s">
        <v>3744</v>
      </c>
      <c r="O1154" s="721" t="s">
        <v>222</v>
      </c>
      <c r="P1154" s="722"/>
      <c r="Q1154" s="722"/>
    </row>
    <row r="1155" spans="1:17">
      <c r="A1155" s="1045">
        <v>31</v>
      </c>
      <c r="B1155" s="738">
        <v>1</v>
      </c>
      <c r="C1155" s="722" t="s">
        <v>4102</v>
      </c>
      <c r="D1155" s="723" t="s">
        <v>16</v>
      </c>
      <c r="E1155" s="721" t="s">
        <v>221</v>
      </c>
      <c r="F1155" s="721" t="s">
        <v>1605</v>
      </c>
      <c r="G1155" s="774">
        <v>21746</v>
      </c>
      <c r="H1155" s="724">
        <f t="shared" ref="H1155:H1218" ca="1" si="18">DATEDIF(G1155,TODAY(),"Y")</f>
        <v>60</v>
      </c>
      <c r="I1155" s="725" t="s">
        <v>1403</v>
      </c>
      <c r="J1155" s="721" t="s">
        <v>256</v>
      </c>
      <c r="K1155" s="721" t="s">
        <v>246</v>
      </c>
      <c r="L1155" s="813"/>
      <c r="M1155" s="813" t="s">
        <v>6426</v>
      </c>
      <c r="N1155" s="722" t="s">
        <v>3744</v>
      </c>
      <c r="O1155" s="721" t="s">
        <v>222</v>
      </c>
      <c r="P1155" s="722" t="s">
        <v>4101</v>
      </c>
      <c r="Q1155" s="722" t="s">
        <v>4104</v>
      </c>
    </row>
    <row r="1156" spans="1:17">
      <c r="A1156" s="721"/>
      <c r="B1156" s="738">
        <v>2</v>
      </c>
      <c r="C1156" s="722" t="s">
        <v>4107</v>
      </c>
      <c r="D1156" s="723" t="s">
        <v>16</v>
      </c>
      <c r="E1156" s="721" t="s">
        <v>254</v>
      </c>
      <c r="F1156" s="721" t="s">
        <v>22</v>
      </c>
      <c r="G1156" s="774">
        <v>31134</v>
      </c>
      <c r="H1156" s="724">
        <f t="shared" ca="1" si="18"/>
        <v>35</v>
      </c>
      <c r="I1156" s="725" t="s">
        <v>1403</v>
      </c>
      <c r="J1156" s="721" t="s">
        <v>527</v>
      </c>
      <c r="K1156" s="738" t="s">
        <v>266</v>
      </c>
      <c r="L1156" s="813"/>
      <c r="M1156" s="813" t="s">
        <v>6426</v>
      </c>
      <c r="N1156" s="722" t="s">
        <v>3744</v>
      </c>
      <c r="O1156" s="721" t="s">
        <v>255</v>
      </c>
      <c r="P1156" s="734" t="s">
        <v>4106</v>
      </c>
      <c r="Q1156" s="722" t="s">
        <v>4104</v>
      </c>
    </row>
    <row r="1157" spans="1:17">
      <c r="A1157" s="721"/>
      <c r="B1157" s="738">
        <v>3</v>
      </c>
      <c r="C1157" s="722" t="s">
        <v>4109</v>
      </c>
      <c r="D1157" s="723" t="s">
        <v>16</v>
      </c>
      <c r="E1157" s="721" t="s">
        <v>254</v>
      </c>
      <c r="F1157" s="721" t="s">
        <v>230</v>
      </c>
      <c r="G1157" s="774">
        <v>35337</v>
      </c>
      <c r="H1157" s="724">
        <f t="shared" ca="1" si="18"/>
        <v>23</v>
      </c>
      <c r="I1157" s="725" t="s">
        <v>1403</v>
      </c>
      <c r="J1157" s="721" t="s">
        <v>344</v>
      </c>
      <c r="K1157" s="721" t="s">
        <v>266</v>
      </c>
      <c r="L1157" s="813"/>
      <c r="M1157" s="813" t="s">
        <v>6426</v>
      </c>
      <c r="N1157" s="722" t="s">
        <v>3744</v>
      </c>
      <c r="O1157" s="721" t="s">
        <v>255</v>
      </c>
      <c r="P1157" s="722" t="s">
        <v>4108</v>
      </c>
      <c r="Q1157" s="722" t="s">
        <v>4104</v>
      </c>
    </row>
    <row r="1158" spans="1:17">
      <c r="A1158" s="721">
        <v>32</v>
      </c>
      <c r="B1158" s="722">
        <v>1</v>
      </c>
      <c r="C1158" s="722" t="s">
        <v>4111</v>
      </c>
      <c r="D1158" s="723" t="s">
        <v>23</v>
      </c>
      <c r="E1158" s="721" t="s">
        <v>221</v>
      </c>
      <c r="F1158" s="721" t="s">
        <v>2657</v>
      </c>
      <c r="G1158" s="774">
        <v>30788</v>
      </c>
      <c r="H1158" s="724">
        <f t="shared" ca="1" si="18"/>
        <v>35</v>
      </c>
      <c r="I1158" s="725" t="s">
        <v>1403</v>
      </c>
      <c r="J1158" s="721" t="s">
        <v>223</v>
      </c>
      <c r="K1158" s="721" t="s">
        <v>283</v>
      </c>
      <c r="L1158" s="813"/>
      <c r="M1158" s="813" t="s">
        <v>6426</v>
      </c>
      <c r="N1158" s="722" t="s">
        <v>3744</v>
      </c>
      <c r="O1158" s="721" t="s">
        <v>222</v>
      </c>
      <c r="P1158" s="722" t="s">
        <v>4110</v>
      </c>
      <c r="Q1158" s="722" t="s">
        <v>3800</v>
      </c>
    </row>
    <row r="1159" spans="1:17">
      <c r="A1159" s="721"/>
      <c r="B1159" s="721">
        <v>2</v>
      </c>
      <c r="C1159" s="722" t="s">
        <v>4113</v>
      </c>
      <c r="D1159" s="723" t="s">
        <v>16</v>
      </c>
      <c r="E1159" s="721" t="s">
        <v>221</v>
      </c>
      <c r="F1159" s="721" t="s">
        <v>22</v>
      </c>
      <c r="G1159" s="774">
        <v>31334</v>
      </c>
      <c r="H1159" s="724">
        <f t="shared" ca="1" si="18"/>
        <v>34</v>
      </c>
      <c r="I1159" s="725" t="s">
        <v>1403</v>
      </c>
      <c r="J1159" s="721" t="s">
        <v>527</v>
      </c>
      <c r="K1159" s="721" t="s">
        <v>470</v>
      </c>
      <c r="L1159" s="813"/>
      <c r="M1159" s="813" t="s">
        <v>6426</v>
      </c>
      <c r="N1159" s="722" t="s">
        <v>3744</v>
      </c>
      <c r="O1159" s="721" t="s">
        <v>245</v>
      </c>
      <c r="P1159" s="722" t="s">
        <v>4112</v>
      </c>
      <c r="Q1159" s="722" t="s">
        <v>3800</v>
      </c>
    </row>
    <row r="1160" spans="1:17">
      <c r="A1160" s="721"/>
      <c r="B1160" s="721">
        <v>3</v>
      </c>
      <c r="C1160" s="722" t="s">
        <v>4117</v>
      </c>
      <c r="D1160" s="723" t="s">
        <v>16</v>
      </c>
      <c r="E1160" s="721" t="s">
        <v>254</v>
      </c>
      <c r="F1160" s="721" t="s">
        <v>230</v>
      </c>
      <c r="G1160" s="774">
        <v>39447</v>
      </c>
      <c r="H1160" s="724">
        <f t="shared" ca="1" si="18"/>
        <v>12</v>
      </c>
      <c r="I1160" s="725" t="s">
        <v>1403</v>
      </c>
      <c r="J1160" s="721" t="s">
        <v>369</v>
      </c>
      <c r="K1160" s="721" t="s">
        <v>266</v>
      </c>
      <c r="L1160" s="813"/>
      <c r="M1160" s="813" t="s">
        <v>6426</v>
      </c>
      <c r="N1160" s="722" t="s">
        <v>3744</v>
      </c>
      <c r="O1160" s="721" t="s">
        <v>255</v>
      </c>
      <c r="P1160" s="727" t="s">
        <v>4116</v>
      </c>
      <c r="Q1160" s="722" t="s">
        <v>3800</v>
      </c>
    </row>
    <row r="1161" spans="1:17">
      <c r="A1161" s="721"/>
      <c r="B1161" s="721">
        <v>4</v>
      </c>
      <c r="C1161" s="722" t="s">
        <v>4119</v>
      </c>
      <c r="D1161" s="723" t="s">
        <v>16</v>
      </c>
      <c r="E1161" s="721" t="s">
        <v>254</v>
      </c>
      <c r="F1161" s="721" t="s">
        <v>22</v>
      </c>
      <c r="G1161" s="774">
        <v>41827</v>
      </c>
      <c r="H1161" s="724">
        <f t="shared" ca="1" si="18"/>
        <v>5</v>
      </c>
      <c r="I1161" s="725" t="s">
        <v>1403</v>
      </c>
      <c r="J1161" s="721" t="s">
        <v>265</v>
      </c>
      <c r="K1161" s="721" t="s">
        <v>270</v>
      </c>
      <c r="L1161" s="813"/>
      <c r="M1161" s="813" t="s">
        <v>6426</v>
      </c>
      <c r="N1161" s="722" t="s">
        <v>3744</v>
      </c>
      <c r="O1161" s="721" t="s">
        <v>255</v>
      </c>
      <c r="P1161" s="727" t="s">
        <v>4118</v>
      </c>
      <c r="Q1161" s="722" t="s">
        <v>3800</v>
      </c>
    </row>
    <row r="1162" spans="1:17">
      <c r="A1162" s="721">
        <v>33</v>
      </c>
      <c r="B1162" s="738">
        <v>1</v>
      </c>
      <c r="C1162" s="722" t="s">
        <v>4120</v>
      </c>
      <c r="D1162" s="723" t="s">
        <v>23</v>
      </c>
      <c r="E1162" s="738" t="s">
        <v>221</v>
      </c>
      <c r="F1162" s="738" t="s">
        <v>4121</v>
      </c>
      <c r="G1162" s="774">
        <v>30189</v>
      </c>
      <c r="H1162" s="724">
        <f t="shared" ca="1" si="18"/>
        <v>37</v>
      </c>
      <c r="I1162" s="725" t="s">
        <v>1403</v>
      </c>
      <c r="J1162" s="738" t="s">
        <v>223</v>
      </c>
      <c r="K1162" s="738" t="s">
        <v>261</v>
      </c>
      <c r="L1162" s="813"/>
      <c r="M1162" s="813" t="s">
        <v>6426</v>
      </c>
      <c r="N1162" s="722" t="s">
        <v>3744</v>
      </c>
      <c r="O1162" s="738" t="s">
        <v>222</v>
      </c>
      <c r="P1162" s="741" t="s">
        <v>3994</v>
      </c>
      <c r="Q1162" s="741" t="s">
        <v>4122</v>
      </c>
    </row>
    <row r="1163" spans="1:17">
      <c r="A1163" s="721"/>
      <c r="B1163" s="738">
        <v>2</v>
      </c>
      <c r="C1163" s="722" t="s">
        <v>4125</v>
      </c>
      <c r="D1163" s="723" t="s">
        <v>16</v>
      </c>
      <c r="E1163" s="738" t="s">
        <v>221</v>
      </c>
      <c r="F1163" s="738" t="s">
        <v>4126</v>
      </c>
      <c r="G1163" s="774">
        <v>33578</v>
      </c>
      <c r="H1163" s="724">
        <f t="shared" ca="1" si="18"/>
        <v>28</v>
      </c>
      <c r="I1163" s="725" t="s">
        <v>1403</v>
      </c>
      <c r="J1163" s="738" t="s">
        <v>223</v>
      </c>
      <c r="K1163" s="738" t="s">
        <v>246</v>
      </c>
      <c r="L1163" s="813"/>
      <c r="M1163" s="813" t="s">
        <v>6426</v>
      </c>
      <c r="N1163" s="722" t="s">
        <v>3744</v>
      </c>
      <c r="O1163" s="738" t="s">
        <v>245</v>
      </c>
      <c r="P1163" s="741" t="s">
        <v>4124</v>
      </c>
      <c r="Q1163" s="741" t="s">
        <v>4122</v>
      </c>
    </row>
    <row r="1164" spans="1:17">
      <c r="A1164" s="721"/>
      <c r="B1164" s="738">
        <v>3</v>
      </c>
      <c r="C1164" s="722" t="s">
        <v>4129</v>
      </c>
      <c r="D1164" s="723" t="s">
        <v>16</v>
      </c>
      <c r="E1164" s="738" t="s">
        <v>254</v>
      </c>
      <c r="F1164" s="738" t="s">
        <v>4130</v>
      </c>
      <c r="G1164" s="774">
        <v>41159</v>
      </c>
      <c r="H1164" s="724">
        <f t="shared" ca="1" si="18"/>
        <v>7</v>
      </c>
      <c r="I1164" s="725" t="s">
        <v>1403</v>
      </c>
      <c r="J1164" s="738" t="s">
        <v>265</v>
      </c>
      <c r="K1164" s="738" t="s">
        <v>270</v>
      </c>
      <c r="L1164" s="813"/>
      <c r="M1164" s="813" t="s">
        <v>6426</v>
      </c>
      <c r="N1164" s="722" t="s">
        <v>3744</v>
      </c>
      <c r="O1164" s="738" t="s">
        <v>255</v>
      </c>
      <c r="P1164" s="764"/>
      <c r="Q1164" s="741" t="s">
        <v>4122</v>
      </c>
    </row>
    <row r="1165" spans="1:17">
      <c r="A1165" s="721">
        <v>34</v>
      </c>
      <c r="B1165" s="738">
        <v>1</v>
      </c>
      <c r="C1165" s="722" t="s">
        <v>4132</v>
      </c>
      <c r="D1165" s="723" t="s">
        <v>23</v>
      </c>
      <c r="E1165" s="738" t="s">
        <v>221</v>
      </c>
      <c r="F1165" s="738" t="s">
        <v>4133</v>
      </c>
      <c r="G1165" s="774">
        <v>27927</v>
      </c>
      <c r="H1165" s="724">
        <f t="shared" ca="1" si="18"/>
        <v>43</v>
      </c>
      <c r="I1165" s="747" t="s">
        <v>1403</v>
      </c>
      <c r="J1165" s="738" t="s">
        <v>256</v>
      </c>
      <c r="K1165" s="738" t="s">
        <v>283</v>
      </c>
      <c r="L1165" s="813"/>
      <c r="M1165" s="813" t="s">
        <v>6426</v>
      </c>
      <c r="N1165" s="722" t="s">
        <v>3744</v>
      </c>
      <c r="O1165" s="738" t="s">
        <v>222</v>
      </c>
      <c r="P1165" s="736" t="s">
        <v>4131</v>
      </c>
      <c r="Q1165" s="736" t="s">
        <v>4136</v>
      </c>
    </row>
    <row r="1166" spans="1:17">
      <c r="A1166" s="721"/>
      <c r="B1166" s="721">
        <v>2</v>
      </c>
      <c r="C1166" s="722" t="s">
        <v>4139</v>
      </c>
      <c r="D1166" s="723" t="s">
        <v>16</v>
      </c>
      <c r="E1166" s="721" t="s">
        <v>221</v>
      </c>
      <c r="F1166" s="721" t="s">
        <v>22</v>
      </c>
      <c r="G1166" s="774">
        <v>26979</v>
      </c>
      <c r="H1166" s="724">
        <f t="shared" ca="1" si="18"/>
        <v>46</v>
      </c>
      <c r="I1166" s="725" t="s">
        <v>1403</v>
      </c>
      <c r="J1166" s="721" t="s">
        <v>256</v>
      </c>
      <c r="K1166" s="721" t="s">
        <v>246</v>
      </c>
      <c r="L1166" s="813"/>
      <c r="M1166" s="813" t="s">
        <v>6426</v>
      </c>
      <c r="N1166" s="722" t="s">
        <v>3744</v>
      </c>
      <c r="O1166" s="721" t="s">
        <v>245</v>
      </c>
      <c r="P1166" s="736" t="s">
        <v>4138</v>
      </c>
      <c r="Q1166" s="736" t="s">
        <v>4136</v>
      </c>
    </row>
    <row r="1167" spans="1:17">
      <c r="A1167" s="721"/>
      <c r="B1167" s="721">
        <v>3</v>
      </c>
      <c r="C1167" s="722" t="s">
        <v>4142</v>
      </c>
      <c r="D1167" s="723" t="s">
        <v>23</v>
      </c>
      <c r="E1167" s="721" t="s">
        <v>254</v>
      </c>
      <c r="F1167" s="721" t="s">
        <v>230</v>
      </c>
      <c r="G1167" s="774">
        <v>39443</v>
      </c>
      <c r="H1167" s="724">
        <f t="shared" ca="1" si="18"/>
        <v>12</v>
      </c>
      <c r="I1167" s="725" t="s">
        <v>1403</v>
      </c>
      <c r="J1167" s="721" t="s">
        <v>369</v>
      </c>
      <c r="K1167" s="721" t="s">
        <v>266</v>
      </c>
      <c r="L1167" s="813"/>
      <c r="M1167" s="813" t="s">
        <v>6426</v>
      </c>
      <c r="N1167" s="722" t="s">
        <v>3744</v>
      </c>
      <c r="O1167" s="721" t="s">
        <v>255</v>
      </c>
      <c r="P1167" s="734" t="s">
        <v>4141</v>
      </c>
      <c r="Q1167" s="736" t="s">
        <v>4136</v>
      </c>
    </row>
    <row r="1168" spans="1:17">
      <c r="A1168" s="721">
        <v>35</v>
      </c>
      <c r="B1168" s="738">
        <v>1</v>
      </c>
      <c r="C1168" s="722" t="s">
        <v>4145</v>
      </c>
      <c r="D1168" s="723" t="s">
        <v>23</v>
      </c>
      <c r="E1168" s="738" t="s">
        <v>221</v>
      </c>
      <c r="F1168" s="738" t="s">
        <v>288</v>
      </c>
      <c r="G1168" s="774">
        <v>27571</v>
      </c>
      <c r="H1168" s="724">
        <f t="shared" ca="1" si="18"/>
        <v>44</v>
      </c>
      <c r="I1168" s="747" t="s">
        <v>1403</v>
      </c>
      <c r="J1168" s="738" t="s">
        <v>2491</v>
      </c>
      <c r="K1168" s="738" t="s">
        <v>283</v>
      </c>
      <c r="L1168" s="813"/>
      <c r="M1168" s="813" t="s">
        <v>6426</v>
      </c>
      <c r="N1168" s="722" t="s">
        <v>3744</v>
      </c>
      <c r="O1168" s="738" t="s">
        <v>222</v>
      </c>
      <c r="P1168" s="736" t="s">
        <v>4144</v>
      </c>
      <c r="Q1168" s="736" t="s">
        <v>4147</v>
      </c>
    </row>
    <row r="1169" spans="1:17">
      <c r="A1169" s="721"/>
      <c r="B1169" s="738">
        <v>2</v>
      </c>
      <c r="C1169" s="722" t="s">
        <v>4149</v>
      </c>
      <c r="D1169" s="723" t="s">
        <v>16</v>
      </c>
      <c r="E1169" s="738" t="s">
        <v>221</v>
      </c>
      <c r="F1169" s="738" t="s">
        <v>288</v>
      </c>
      <c r="G1169" s="774">
        <v>28282</v>
      </c>
      <c r="H1169" s="724">
        <f t="shared" ca="1" si="18"/>
        <v>42</v>
      </c>
      <c r="I1169" s="747" t="s">
        <v>1403</v>
      </c>
      <c r="J1169" s="738" t="s">
        <v>785</v>
      </c>
      <c r="K1169" s="738" t="s">
        <v>246</v>
      </c>
      <c r="L1169" s="813"/>
      <c r="M1169" s="813" t="s">
        <v>6426</v>
      </c>
      <c r="N1169" s="722" t="s">
        <v>3744</v>
      </c>
      <c r="O1169" s="738" t="s">
        <v>245</v>
      </c>
      <c r="P1169" s="736" t="s">
        <v>4148</v>
      </c>
      <c r="Q1169" s="736" t="s">
        <v>4147</v>
      </c>
    </row>
    <row r="1170" spans="1:17">
      <c r="A1170" s="721"/>
      <c r="B1170" s="738">
        <v>3</v>
      </c>
      <c r="C1170" s="722" t="s">
        <v>4153</v>
      </c>
      <c r="D1170" s="723" t="s">
        <v>16</v>
      </c>
      <c r="E1170" s="738" t="s">
        <v>254</v>
      </c>
      <c r="F1170" s="738" t="s">
        <v>2720</v>
      </c>
      <c r="G1170" s="774">
        <v>36551</v>
      </c>
      <c r="H1170" s="724">
        <f t="shared" ca="1" si="18"/>
        <v>20</v>
      </c>
      <c r="I1170" s="747" t="s">
        <v>1403</v>
      </c>
      <c r="J1170" s="738" t="s">
        <v>886</v>
      </c>
      <c r="K1170" s="738" t="s">
        <v>266</v>
      </c>
      <c r="L1170" s="813"/>
      <c r="M1170" s="813" t="s">
        <v>6426</v>
      </c>
      <c r="N1170" s="722" t="s">
        <v>3744</v>
      </c>
      <c r="O1170" s="738" t="s">
        <v>255</v>
      </c>
      <c r="P1170" s="736" t="s">
        <v>4152</v>
      </c>
      <c r="Q1170" s="736" t="s">
        <v>4147</v>
      </c>
    </row>
    <row r="1171" spans="1:17">
      <c r="A1171" s="721"/>
      <c r="B1171" s="738">
        <v>4</v>
      </c>
      <c r="C1171" s="722" t="s">
        <v>4155</v>
      </c>
      <c r="D1171" s="723" t="s">
        <v>23</v>
      </c>
      <c r="E1171" s="738" t="s">
        <v>254</v>
      </c>
      <c r="F1171" s="738" t="s">
        <v>2720</v>
      </c>
      <c r="G1171" s="774">
        <v>40298</v>
      </c>
      <c r="H1171" s="724">
        <f t="shared" ca="1" si="18"/>
        <v>9</v>
      </c>
      <c r="I1171" s="747" t="s">
        <v>1403</v>
      </c>
      <c r="J1171" s="738" t="s">
        <v>369</v>
      </c>
      <c r="K1171" s="738" t="s">
        <v>266</v>
      </c>
      <c r="L1171" s="813"/>
      <c r="M1171" s="813" t="s">
        <v>6426</v>
      </c>
      <c r="N1171" s="722" t="s">
        <v>3744</v>
      </c>
      <c r="O1171" s="738" t="s">
        <v>255</v>
      </c>
      <c r="P1171" s="736" t="s">
        <v>4154</v>
      </c>
      <c r="Q1171" s="736" t="s">
        <v>4147</v>
      </c>
    </row>
    <row r="1172" spans="1:17">
      <c r="A1172" s="721">
        <v>36</v>
      </c>
      <c r="B1172" s="738">
        <v>1</v>
      </c>
      <c r="C1172" s="722" t="s">
        <v>4157</v>
      </c>
      <c r="D1172" s="723" t="s">
        <v>23</v>
      </c>
      <c r="E1172" s="738" t="s">
        <v>221</v>
      </c>
      <c r="F1172" s="738" t="s">
        <v>452</v>
      </c>
      <c r="G1172" s="774">
        <v>27421</v>
      </c>
      <c r="H1172" s="724">
        <f t="shared" ca="1" si="18"/>
        <v>45</v>
      </c>
      <c r="I1172" s="747" t="s">
        <v>1403</v>
      </c>
      <c r="J1172" s="738" t="s">
        <v>785</v>
      </c>
      <c r="K1172" s="738" t="s">
        <v>283</v>
      </c>
      <c r="L1172" s="813"/>
      <c r="M1172" s="813" t="s">
        <v>6426</v>
      </c>
      <c r="N1172" s="722" t="s">
        <v>3744</v>
      </c>
      <c r="O1172" s="738" t="s">
        <v>222</v>
      </c>
      <c r="P1172" s="736" t="s">
        <v>4156</v>
      </c>
      <c r="Q1172" s="736" t="s">
        <v>4159</v>
      </c>
    </row>
    <row r="1173" spans="1:17">
      <c r="A1173" s="721"/>
      <c r="B1173" s="738">
        <v>2</v>
      </c>
      <c r="C1173" s="722" t="s">
        <v>4161</v>
      </c>
      <c r="D1173" s="723" t="s">
        <v>16</v>
      </c>
      <c r="E1173" s="738" t="s">
        <v>221</v>
      </c>
      <c r="F1173" s="738" t="s">
        <v>452</v>
      </c>
      <c r="G1173" s="774">
        <v>28594</v>
      </c>
      <c r="H1173" s="724">
        <f t="shared" ca="1" si="18"/>
        <v>41</v>
      </c>
      <c r="I1173" s="747" t="s">
        <v>1403</v>
      </c>
      <c r="J1173" s="738" t="s">
        <v>1291</v>
      </c>
      <c r="K1173" s="738" t="s">
        <v>246</v>
      </c>
      <c r="L1173" s="813"/>
      <c r="M1173" s="813" t="s">
        <v>6426</v>
      </c>
      <c r="N1173" s="722" t="s">
        <v>3744</v>
      </c>
      <c r="O1173" s="738" t="s">
        <v>245</v>
      </c>
      <c r="P1173" s="736" t="s">
        <v>4160</v>
      </c>
      <c r="Q1173" s="736" t="s">
        <v>4159</v>
      </c>
    </row>
    <row r="1174" spans="1:17">
      <c r="A1174" s="721"/>
      <c r="B1174" s="738">
        <v>3</v>
      </c>
      <c r="C1174" s="722" t="s">
        <v>4165</v>
      </c>
      <c r="D1174" s="723" t="s">
        <v>23</v>
      </c>
      <c r="E1174" s="738" t="s">
        <v>254</v>
      </c>
      <c r="F1174" s="738" t="s">
        <v>452</v>
      </c>
      <c r="G1174" s="774">
        <v>38897</v>
      </c>
      <c r="H1174" s="724">
        <f t="shared" ca="1" si="18"/>
        <v>13</v>
      </c>
      <c r="I1174" s="747" t="s">
        <v>1403</v>
      </c>
      <c r="J1174" s="738" t="s">
        <v>1709</v>
      </c>
      <c r="K1174" s="738" t="s">
        <v>266</v>
      </c>
      <c r="L1174" s="813"/>
      <c r="M1174" s="813" t="s">
        <v>6426</v>
      </c>
      <c r="N1174" s="722" t="s">
        <v>3744</v>
      </c>
      <c r="O1174" s="738" t="s">
        <v>255</v>
      </c>
      <c r="P1174" s="736" t="s">
        <v>4164</v>
      </c>
      <c r="Q1174" s="736" t="s">
        <v>4159</v>
      </c>
    </row>
    <row r="1175" spans="1:17">
      <c r="A1175" s="721"/>
      <c r="B1175" s="738">
        <v>4</v>
      </c>
      <c r="C1175" s="722" t="s">
        <v>4168</v>
      </c>
      <c r="D1175" s="723" t="s">
        <v>16</v>
      </c>
      <c r="E1175" s="738" t="s">
        <v>254</v>
      </c>
      <c r="F1175" s="738" t="s">
        <v>230</v>
      </c>
      <c r="G1175" s="774">
        <v>40637</v>
      </c>
      <c r="H1175" s="724">
        <f t="shared" ca="1" si="18"/>
        <v>9</v>
      </c>
      <c r="I1175" s="747" t="s">
        <v>1403</v>
      </c>
      <c r="J1175" s="738" t="s">
        <v>265</v>
      </c>
      <c r="K1175" s="738" t="s">
        <v>270</v>
      </c>
      <c r="L1175" s="813"/>
      <c r="M1175" s="813" t="s">
        <v>6426</v>
      </c>
      <c r="N1175" s="722" t="s">
        <v>3744</v>
      </c>
      <c r="O1175" s="738" t="s">
        <v>255</v>
      </c>
      <c r="P1175" s="736" t="s">
        <v>4167</v>
      </c>
      <c r="Q1175" s="736" t="s">
        <v>4159</v>
      </c>
    </row>
    <row r="1176" spans="1:17">
      <c r="A1176" s="721">
        <v>37</v>
      </c>
      <c r="B1176" s="738">
        <v>1</v>
      </c>
      <c r="C1176" s="722" t="s">
        <v>6896</v>
      </c>
      <c r="D1176" s="723" t="s">
        <v>23</v>
      </c>
      <c r="E1176" s="738" t="s">
        <v>221</v>
      </c>
      <c r="F1176" s="738" t="s">
        <v>230</v>
      </c>
      <c r="G1176" s="774">
        <v>35671</v>
      </c>
      <c r="H1176" s="724">
        <f t="shared" ca="1" si="18"/>
        <v>22</v>
      </c>
      <c r="I1176" s="747" t="s">
        <v>1403</v>
      </c>
      <c r="J1176" s="738" t="s">
        <v>2491</v>
      </c>
      <c r="K1176" s="738" t="s">
        <v>283</v>
      </c>
      <c r="L1176" s="813"/>
      <c r="M1176" s="813" t="s">
        <v>6426</v>
      </c>
      <c r="N1176" s="722" t="s">
        <v>3744</v>
      </c>
      <c r="O1176" s="738" t="s">
        <v>222</v>
      </c>
      <c r="P1176" s="736" t="s">
        <v>7298</v>
      </c>
      <c r="Q1176" s="736" t="s">
        <v>7300</v>
      </c>
    </row>
    <row r="1177" spans="1:17">
      <c r="A1177" s="721"/>
      <c r="B1177" s="738">
        <v>2</v>
      </c>
      <c r="C1177" s="722" t="s">
        <v>6897</v>
      </c>
      <c r="D1177" s="723" t="s">
        <v>16</v>
      </c>
      <c r="E1177" s="738" t="s">
        <v>221</v>
      </c>
      <c r="F1177" s="738" t="s">
        <v>230</v>
      </c>
      <c r="G1177" s="774">
        <v>36594</v>
      </c>
      <c r="H1177" s="724">
        <f t="shared" ca="1" si="18"/>
        <v>20</v>
      </c>
      <c r="I1177" s="747" t="s">
        <v>1403</v>
      </c>
      <c r="J1177" s="738" t="s">
        <v>2491</v>
      </c>
      <c r="K1177" s="738" t="s">
        <v>246</v>
      </c>
      <c r="L1177" s="813"/>
      <c r="M1177" s="813" t="s">
        <v>6426</v>
      </c>
      <c r="N1177" s="722" t="s">
        <v>3744</v>
      </c>
      <c r="O1177" s="738" t="s">
        <v>245</v>
      </c>
      <c r="P1177" s="736" t="s">
        <v>7299</v>
      </c>
      <c r="Q1177" s="736" t="s">
        <v>7300</v>
      </c>
    </row>
    <row r="1178" spans="1:17">
      <c r="A1178" s="721"/>
      <c r="B1178" s="738">
        <v>3</v>
      </c>
      <c r="C1178" s="722" t="s">
        <v>7295</v>
      </c>
      <c r="D1178" s="723" t="s">
        <v>16</v>
      </c>
      <c r="E1178" s="738" t="s">
        <v>254</v>
      </c>
      <c r="F1178" s="738" t="s">
        <v>230</v>
      </c>
      <c r="G1178" s="774">
        <v>43461</v>
      </c>
      <c r="H1178" s="724">
        <f t="shared" ca="1" si="18"/>
        <v>1</v>
      </c>
      <c r="I1178" s="747" t="s">
        <v>1403</v>
      </c>
      <c r="J1178" s="738" t="s">
        <v>265</v>
      </c>
      <c r="K1178" s="738" t="s">
        <v>270</v>
      </c>
      <c r="L1178" s="813"/>
      <c r="M1178" s="813" t="s">
        <v>6426</v>
      </c>
      <c r="N1178" s="722" t="s">
        <v>3744</v>
      </c>
      <c r="O1178" s="738" t="s">
        <v>255</v>
      </c>
      <c r="P1178" s="736"/>
      <c r="Q1178" s="736" t="s">
        <v>7300</v>
      </c>
    </row>
    <row r="1179" spans="1:17">
      <c r="A1179" s="721">
        <v>38</v>
      </c>
      <c r="B1179" s="738">
        <v>1</v>
      </c>
      <c r="C1179" s="722" t="s">
        <v>3817</v>
      </c>
      <c r="D1179" s="723" t="s">
        <v>23</v>
      </c>
      <c r="E1179" s="738" t="s">
        <v>221</v>
      </c>
      <c r="F1179" s="738"/>
      <c r="G1179" s="774"/>
      <c r="H1179" s="724">
        <f t="shared" ca="1" si="18"/>
        <v>120</v>
      </c>
      <c r="I1179" s="747"/>
      <c r="J1179" s="738" t="s">
        <v>1291</v>
      </c>
      <c r="K1179" s="738" t="s">
        <v>283</v>
      </c>
      <c r="L1179" s="813"/>
      <c r="M1179" s="813" t="s">
        <v>6426</v>
      </c>
      <c r="N1179" s="722" t="s">
        <v>3744</v>
      </c>
      <c r="O1179" s="738" t="s">
        <v>222</v>
      </c>
      <c r="P1179" s="736"/>
      <c r="Q1179" s="736"/>
    </row>
    <row r="1180" spans="1:17">
      <c r="A1180" s="721"/>
      <c r="B1180" s="738">
        <v>2</v>
      </c>
      <c r="C1180" s="722" t="s">
        <v>3822</v>
      </c>
      <c r="D1180" s="723" t="s">
        <v>16</v>
      </c>
      <c r="E1180" s="738" t="s">
        <v>221</v>
      </c>
      <c r="F1180" s="738"/>
      <c r="G1180" s="774"/>
      <c r="H1180" s="724">
        <f t="shared" ca="1" si="18"/>
        <v>120</v>
      </c>
      <c r="I1180" s="747"/>
      <c r="J1180" s="738" t="s">
        <v>1291</v>
      </c>
      <c r="K1180" s="738" t="s">
        <v>246</v>
      </c>
      <c r="L1180" s="813"/>
      <c r="M1180" s="813" t="s">
        <v>6426</v>
      </c>
      <c r="N1180" s="722" t="s">
        <v>3744</v>
      </c>
      <c r="O1180" s="738" t="s">
        <v>245</v>
      </c>
      <c r="P1180" s="736"/>
      <c r="Q1180" s="736"/>
    </row>
    <row r="1181" spans="1:17">
      <c r="A1181" s="721"/>
      <c r="B1181" s="738">
        <v>3</v>
      </c>
      <c r="C1181" s="722" t="s">
        <v>7301</v>
      </c>
      <c r="D1181" s="723" t="s">
        <v>23</v>
      </c>
      <c r="E1181" s="738" t="s">
        <v>254</v>
      </c>
      <c r="F1181" s="738"/>
      <c r="G1181" s="774"/>
      <c r="H1181" s="724">
        <f t="shared" ca="1" si="18"/>
        <v>120</v>
      </c>
      <c r="I1181" s="747"/>
      <c r="J1181" s="738" t="s">
        <v>2491</v>
      </c>
      <c r="K1181" s="738" t="s">
        <v>283</v>
      </c>
      <c r="L1181" s="813"/>
      <c r="M1181" s="813" t="s">
        <v>6426</v>
      </c>
      <c r="N1181" s="722" t="s">
        <v>3744</v>
      </c>
      <c r="O1181" s="738" t="s">
        <v>255</v>
      </c>
      <c r="P1181" s="736"/>
      <c r="Q1181" s="736"/>
    </row>
    <row r="1182" spans="1:17">
      <c r="A1182" s="721"/>
      <c r="B1182" s="738">
        <v>4</v>
      </c>
      <c r="C1182" s="722" t="s">
        <v>3827</v>
      </c>
      <c r="D1182" s="723" t="s">
        <v>23</v>
      </c>
      <c r="E1182" s="738" t="s">
        <v>254</v>
      </c>
      <c r="F1182" s="738"/>
      <c r="G1182" s="774"/>
      <c r="H1182" s="724">
        <f t="shared" ca="1" si="18"/>
        <v>120</v>
      </c>
      <c r="I1182" s="747"/>
      <c r="J1182" s="738" t="s">
        <v>265</v>
      </c>
      <c r="K1182" s="738"/>
      <c r="L1182" s="813"/>
      <c r="M1182" s="813" t="s">
        <v>6426</v>
      </c>
      <c r="N1182" s="722" t="s">
        <v>3744</v>
      </c>
      <c r="O1182" s="738" t="s">
        <v>255</v>
      </c>
      <c r="P1182" s="736"/>
      <c r="Q1182" s="736"/>
    </row>
    <row r="1183" spans="1:17">
      <c r="A1183" s="823">
        <v>39</v>
      </c>
      <c r="B1183" s="738">
        <v>1</v>
      </c>
      <c r="C1183" s="722" t="s">
        <v>6448</v>
      </c>
      <c r="D1183" s="757" t="s">
        <v>23</v>
      </c>
      <c r="E1183" s="738" t="s">
        <v>221</v>
      </c>
      <c r="F1183" s="738" t="s">
        <v>6451</v>
      </c>
      <c r="G1183" s="1041">
        <v>31741</v>
      </c>
      <c r="H1183" s="724">
        <f t="shared" ca="1" si="18"/>
        <v>33</v>
      </c>
      <c r="I1183" s="747" t="s">
        <v>1403</v>
      </c>
      <c r="J1183" s="738" t="s">
        <v>2491</v>
      </c>
      <c r="K1183" s="738" t="s">
        <v>283</v>
      </c>
      <c r="L1183" s="823"/>
      <c r="M1183" s="824" t="s">
        <v>6426</v>
      </c>
      <c r="N1183" s="722" t="s">
        <v>3744</v>
      </c>
      <c r="O1183" s="738" t="s">
        <v>222</v>
      </c>
      <c r="P1183" s="736" t="s">
        <v>6455</v>
      </c>
      <c r="Q1183" s="736" t="s">
        <v>6458</v>
      </c>
    </row>
    <row r="1184" spans="1:17">
      <c r="A1184" s="823"/>
      <c r="B1184" s="738">
        <v>2</v>
      </c>
      <c r="C1184" s="722" t="s">
        <v>6449</v>
      </c>
      <c r="D1184" s="757" t="s">
        <v>16</v>
      </c>
      <c r="E1184" s="738" t="s">
        <v>221</v>
      </c>
      <c r="F1184" s="738" t="s">
        <v>288</v>
      </c>
      <c r="G1184" s="1041">
        <v>32736</v>
      </c>
      <c r="H1184" s="724">
        <f t="shared" ca="1" si="18"/>
        <v>30</v>
      </c>
      <c r="I1184" s="747" t="s">
        <v>1403</v>
      </c>
      <c r="J1184" s="738" t="s">
        <v>2491</v>
      </c>
      <c r="K1184" s="738" t="s">
        <v>246</v>
      </c>
      <c r="L1184" s="823"/>
      <c r="M1184" s="824" t="s">
        <v>6426</v>
      </c>
      <c r="N1184" s="722" t="s">
        <v>3744</v>
      </c>
      <c r="O1184" s="738" t="s">
        <v>245</v>
      </c>
      <c r="P1184" s="825" t="s">
        <v>6457</v>
      </c>
      <c r="Q1184" s="736" t="s">
        <v>6458</v>
      </c>
    </row>
    <row r="1185" spans="1:18">
      <c r="A1185" s="823"/>
      <c r="B1185" s="738">
        <v>3</v>
      </c>
      <c r="C1185" s="722" t="s">
        <v>6450</v>
      </c>
      <c r="D1185" s="757" t="s">
        <v>23</v>
      </c>
      <c r="E1185" s="738" t="s">
        <v>254</v>
      </c>
      <c r="F1185" s="738" t="s">
        <v>230</v>
      </c>
      <c r="G1185" s="1041">
        <v>41170</v>
      </c>
      <c r="H1185" s="724">
        <f t="shared" ca="1" si="18"/>
        <v>7</v>
      </c>
      <c r="I1185" s="747" t="s">
        <v>1403</v>
      </c>
      <c r="J1185" s="738" t="s">
        <v>265</v>
      </c>
      <c r="K1185" s="738" t="s">
        <v>270</v>
      </c>
      <c r="L1185" s="823"/>
      <c r="M1185" s="824" t="s">
        <v>6426</v>
      </c>
      <c r="N1185" s="722" t="s">
        <v>3744</v>
      </c>
      <c r="O1185" s="738" t="s">
        <v>255</v>
      </c>
      <c r="P1185" s="736" t="s">
        <v>6456</v>
      </c>
      <c r="Q1185" s="736" t="s">
        <v>6458</v>
      </c>
    </row>
    <row r="1186" spans="1:18">
      <c r="A1186" s="722">
        <v>1</v>
      </c>
      <c r="B1186" s="722">
        <v>1</v>
      </c>
      <c r="C1186" s="722" t="s">
        <v>3296</v>
      </c>
      <c r="D1186" s="744" t="s">
        <v>23</v>
      </c>
      <c r="E1186" s="722" t="s">
        <v>221</v>
      </c>
      <c r="F1186" s="722" t="s">
        <v>288</v>
      </c>
      <c r="G1186" s="784">
        <v>27520</v>
      </c>
      <c r="H1186" s="724">
        <f t="shared" ca="1" si="18"/>
        <v>44</v>
      </c>
      <c r="I1186" s="769" t="s">
        <v>1403</v>
      </c>
      <c r="J1186" s="722" t="s">
        <v>289</v>
      </c>
      <c r="K1186" s="722" t="s">
        <v>283</v>
      </c>
      <c r="L1186" s="770"/>
      <c r="M1186" s="770" t="s">
        <v>6426</v>
      </c>
      <c r="N1186" s="722" t="s">
        <v>4179</v>
      </c>
      <c r="O1186" s="722" t="s">
        <v>222</v>
      </c>
      <c r="P1186" s="727" t="s">
        <v>4175</v>
      </c>
      <c r="Q1186" s="722" t="s">
        <v>4178</v>
      </c>
    </row>
    <row r="1187" spans="1:18">
      <c r="A1187" s="721"/>
      <c r="B1187" s="721">
        <v>2</v>
      </c>
      <c r="C1187" s="722" t="s">
        <v>4183</v>
      </c>
      <c r="D1187" s="723" t="s">
        <v>16</v>
      </c>
      <c r="E1187" s="721" t="s">
        <v>221</v>
      </c>
      <c r="F1187" s="721" t="s">
        <v>1136</v>
      </c>
      <c r="G1187" s="774">
        <v>30534</v>
      </c>
      <c r="H1187" s="724">
        <f t="shared" ca="1" si="18"/>
        <v>36</v>
      </c>
      <c r="I1187" s="725" t="s">
        <v>1403</v>
      </c>
      <c r="J1187" s="721" t="s">
        <v>289</v>
      </c>
      <c r="K1187" s="721" t="s">
        <v>246</v>
      </c>
      <c r="L1187" s="726"/>
      <c r="M1187" s="726" t="s">
        <v>6426</v>
      </c>
      <c r="N1187" s="722" t="s">
        <v>4179</v>
      </c>
      <c r="O1187" s="721" t="s">
        <v>245</v>
      </c>
      <c r="P1187" s="722" t="s">
        <v>4182</v>
      </c>
      <c r="Q1187" s="722" t="s">
        <v>4178</v>
      </c>
    </row>
    <row r="1188" spans="1:18">
      <c r="A1188" s="721"/>
      <c r="B1188" s="721">
        <v>3</v>
      </c>
      <c r="C1188" s="722" t="s">
        <v>4186</v>
      </c>
      <c r="D1188" s="723" t="s">
        <v>16</v>
      </c>
      <c r="E1188" s="721" t="s">
        <v>254</v>
      </c>
      <c r="F1188" s="721" t="s">
        <v>288</v>
      </c>
      <c r="G1188" s="774">
        <v>37581</v>
      </c>
      <c r="H1188" s="724">
        <f t="shared" ca="1" si="18"/>
        <v>17</v>
      </c>
      <c r="I1188" s="725" t="s">
        <v>1403</v>
      </c>
      <c r="J1188" s="721" t="s">
        <v>369</v>
      </c>
      <c r="K1188" s="721" t="s">
        <v>266</v>
      </c>
      <c r="L1188" s="726"/>
      <c r="M1188" s="726" t="s">
        <v>6426</v>
      </c>
      <c r="N1188" s="722" t="s">
        <v>4179</v>
      </c>
      <c r="O1188" s="721" t="s">
        <v>255</v>
      </c>
      <c r="P1188" s="722" t="s">
        <v>4185</v>
      </c>
      <c r="Q1188" s="722" t="s">
        <v>4178</v>
      </c>
    </row>
    <row r="1189" spans="1:18">
      <c r="A1189" s="721"/>
      <c r="B1189" s="721">
        <v>4</v>
      </c>
      <c r="C1189" s="762" t="s">
        <v>4188</v>
      </c>
      <c r="D1189" s="742" t="s">
        <v>16</v>
      </c>
      <c r="E1189" s="738" t="s">
        <v>254</v>
      </c>
      <c r="F1189" s="737" t="s">
        <v>1227</v>
      </c>
      <c r="G1189" s="779" t="s">
        <v>4189</v>
      </c>
      <c r="H1189" s="724">
        <f t="shared" ca="1" si="18"/>
        <v>7</v>
      </c>
      <c r="I1189" s="725" t="s">
        <v>1403</v>
      </c>
      <c r="J1189" s="738" t="s">
        <v>265</v>
      </c>
      <c r="K1189" s="738" t="s">
        <v>270</v>
      </c>
      <c r="L1189" s="726"/>
      <c r="M1189" s="726" t="s">
        <v>6426</v>
      </c>
      <c r="N1189" s="722" t="s">
        <v>4179</v>
      </c>
      <c r="O1189" s="738" t="s">
        <v>255</v>
      </c>
      <c r="P1189" s="734" t="s">
        <v>4187</v>
      </c>
      <c r="Q1189" s="722" t="s">
        <v>4178</v>
      </c>
    </row>
    <row r="1190" spans="1:18">
      <c r="A1190" s="721">
        <v>2</v>
      </c>
      <c r="B1190" s="721">
        <v>1</v>
      </c>
      <c r="C1190" s="722" t="s">
        <v>4191</v>
      </c>
      <c r="D1190" s="723" t="s">
        <v>23</v>
      </c>
      <c r="E1190" s="721" t="s">
        <v>221</v>
      </c>
      <c r="F1190" s="721" t="s">
        <v>22</v>
      </c>
      <c r="G1190" s="774">
        <v>25672</v>
      </c>
      <c r="H1190" s="724">
        <f t="shared" ca="1" si="18"/>
        <v>49</v>
      </c>
      <c r="I1190" s="725" t="s">
        <v>1403</v>
      </c>
      <c r="J1190" s="721" t="s">
        <v>289</v>
      </c>
      <c r="K1190" s="721" t="s">
        <v>283</v>
      </c>
      <c r="L1190" s="726"/>
      <c r="M1190" s="726" t="s">
        <v>6426</v>
      </c>
      <c r="N1190" s="722" t="s">
        <v>4179</v>
      </c>
      <c r="O1190" s="721" t="s">
        <v>222</v>
      </c>
      <c r="P1190" s="722" t="s">
        <v>4190</v>
      </c>
      <c r="Q1190" s="722" t="s">
        <v>4192</v>
      </c>
    </row>
    <row r="1191" spans="1:18">
      <c r="A1191" s="721"/>
      <c r="B1191" s="721">
        <v>2</v>
      </c>
      <c r="C1191" s="722" t="s">
        <v>4194</v>
      </c>
      <c r="D1191" s="723" t="s">
        <v>16</v>
      </c>
      <c r="E1191" s="721" t="s">
        <v>221</v>
      </c>
      <c r="F1191" s="721" t="s">
        <v>3741</v>
      </c>
      <c r="G1191" s="774">
        <v>27947</v>
      </c>
      <c r="H1191" s="724">
        <f t="shared" ca="1" si="18"/>
        <v>43</v>
      </c>
      <c r="I1191" s="725" t="s">
        <v>1403</v>
      </c>
      <c r="J1191" s="721" t="s">
        <v>223</v>
      </c>
      <c r="K1191" s="721" t="s">
        <v>246</v>
      </c>
      <c r="L1191" s="726"/>
      <c r="M1191" s="726" t="s">
        <v>6426</v>
      </c>
      <c r="N1191" s="722" t="s">
        <v>4179</v>
      </c>
      <c r="O1191" s="721" t="s">
        <v>245</v>
      </c>
      <c r="P1191" s="722" t="s">
        <v>4193</v>
      </c>
      <c r="Q1191" s="722" t="s">
        <v>4192</v>
      </c>
    </row>
    <row r="1192" spans="1:18">
      <c r="A1192" s="721"/>
      <c r="B1192" s="721">
        <v>3</v>
      </c>
      <c r="C1192" s="722" t="s">
        <v>4198</v>
      </c>
      <c r="D1192" s="723" t="s">
        <v>16</v>
      </c>
      <c r="E1192" s="721" t="s">
        <v>254</v>
      </c>
      <c r="F1192" s="721" t="s">
        <v>22</v>
      </c>
      <c r="G1192" s="774">
        <v>38351</v>
      </c>
      <c r="H1192" s="724">
        <f t="shared" ca="1" si="18"/>
        <v>15</v>
      </c>
      <c r="I1192" s="725" t="s">
        <v>1403</v>
      </c>
      <c r="J1192" s="721" t="s">
        <v>369</v>
      </c>
      <c r="K1192" s="721" t="s">
        <v>266</v>
      </c>
      <c r="L1192" s="726"/>
      <c r="M1192" s="726" t="s">
        <v>6426</v>
      </c>
      <c r="N1192" s="722" t="s">
        <v>4179</v>
      </c>
      <c r="O1192" s="721" t="s">
        <v>255</v>
      </c>
      <c r="P1192" s="722" t="s">
        <v>4197</v>
      </c>
      <c r="Q1192" s="722" t="s">
        <v>4192</v>
      </c>
    </row>
    <row r="1193" spans="1:18">
      <c r="A1193" s="721"/>
      <c r="B1193" s="721">
        <v>4</v>
      </c>
      <c r="C1193" s="722" t="s">
        <v>7250</v>
      </c>
      <c r="D1193" s="723" t="s">
        <v>23</v>
      </c>
      <c r="E1193" s="721" t="s">
        <v>254</v>
      </c>
      <c r="F1193" s="721"/>
      <c r="G1193" s="774"/>
      <c r="H1193" s="724">
        <f t="shared" ca="1" si="18"/>
        <v>120</v>
      </c>
      <c r="I1193" s="725"/>
      <c r="J1193" s="721" t="s">
        <v>265</v>
      </c>
      <c r="K1193" s="721"/>
      <c r="L1193" s="726"/>
      <c r="M1193" s="726"/>
      <c r="N1193" s="722"/>
      <c r="O1193" s="721"/>
      <c r="P1193" s="722"/>
      <c r="Q1193" s="722"/>
      <c r="R1193" s="817" t="s">
        <v>6964</v>
      </c>
    </row>
    <row r="1194" spans="1:18">
      <c r="A1194" s="721">
        <v>3</v>
      </c>
      <c r="B1194" s="721">
        <v>1</v>
      </c>
      <c r="C1194" s="722" t="s">
        <v>4200</v>
      </c>
      <c r="D1194" s="723" t="s">
        <v>23</v>
      </c>
      <c r="E1194" s="721" t="s">
        <v>221</v>
      </c>
      <c r="F1194" s="721" t="s">
        <v>4201</v>
      </c>
      <c r="G1194" s="774">
        <v>25018</v>
      </c>
      <c r="H1194" s="724">
        <f t="shared" ca="1" si="18"/>
        <v>51</v>
      </c>
      <c r="I1194" s="725" t="s">
        <v>4508</v>
      </c>
      <c r="J1194" s="721" t="s">
        <v>289</v>
      </c>
      <c r="K1194" s="721" t="s">
        <v>283</v>
      </c>
      <c r="L1194" s="726"/>
      <c r="M1194" s="726" t="s">
        <v>6426</v>
      </c>
      <c r="N1194" s="722" t="s">
        <v>4179</v>
      </c>
      <c r="O1194" s="721" t="s">
        <v>222</v>
      </c>
      <c r="P1194" s="722" t="s">
        <v>4199</v>
      </c>
      <c r="Q1194" s="722" t="s">
        <v>4204</v>
      </c>
    </row>
    <row r="1195" spans="1:18">
      <c r="A1195" s="721"/>
      <c r="B1195" s="721">
        <v>2</v>
      </c>
      <c r="C1195" s="722" t="s">
        <v>4207</v>
      </c>
      <c r="D1195" s="723" t="s">
        <v>16</v>
      </c>
      <c r="E1195" s="721" t="s">
        <v>221</v>
      </c>
      <c r="F1195" s="721" t="s">
        <v>4201</v>
      </c>
      <c r="G1195" s="774">
        <v>25169</v>
      </c>
      <c r="H1195" s="724">
        <f t="shared" ca="1" si="18"/>
        <v>51</v>
      </c>
      <c r="I1195" s="725" t="s">
        <v>4508</v>
      </c>
      <c r="J1195" s="721" t="s">
        <v>289</v>
      </c>
      <c r="K1195" s="721" t="s">
        <v>246</v>
      </c>
      <c r="L1195" s="726"/>
      <c r="M1195" s="726" t="s">
        <v>6426</v>
      </c>
      <c r="N1195" s="722" t="s">
        <v>4179</v>
      </c>
      <c r="O1195" s="721" t="s">
        <v>245</v>
      </c>
      <c r="P1195" s="722" t="s">
        <v>4206</v>
      </c>
      <c r="Q1195" s="722" t="s">
        <v>4204</v>
      </c>
    </row>
    <row r="1196" spans="1:18">
      <c r="A1196" s="721"/>
      <c r="B1196" s="721">
        <v>3</v>
      </c>
      <c r="C1196" s="722" t="s">
        <v>4211</v>
      </c>
      <c r="D1196" s="723" t="s">
        <v>16</v>
      </c>
      <c r="E1196" s="721" t="s">
        <v>254</v>
      </c>
      <c r="F1196" s="721" t="s">
        <v>22</v>
      </c>
      <c r="G1196" s="774">
        <v>35410</v>
      </c>
      <c r="H1196" s="724">
        <f t="shared" ca="1" si="18"/>
        <v>23</v>
      </c>
      <c r="I1196" s="725" t="s">
        <v>4508</v>
      </c>
      <c r="J1196" s="721" t="s">
        <v>344</v>
      </c>
      <c r="K1196" s="721" t="s">
        <v>270</v>
      </c>
      <c r="L1196" s="726"/>
      <c r="M1196" s="726" t="s">
        <v>6426</v>
      </c>
      <c r="N1196" s="722" t="s">
        <v>4179</v>
      </c>
      <c r="O1196" s="721" t="s">
        <v>255</v>
      </c>
      <c r="P1196" s="727" t="s">
        <v>4210</v>
      </c>
      <c r="Q1196" s="722" t="s">
        <v>4204</v>
      </c>
    </row>
    <row r="1197" spans="1:18">
      <c r="A1197" s="721"/>
      <c r="B1197" s="721">
        <v>4</v>
      </c>
      <c r="C1197" s="722" t="s">
        <v>4213</v>
      </c>
      <c r="D1197" s="723" t="s">
        <v>16</v>
      </c>
      <c r="E1197" s="721" t="s">
        <v>254</v>
      </c>
      <c r="F1197" s="721" t="s">
        <v>22</v>
      </c>
      <c r="G1197" s="774">
        <v>36047</v>
      </c>
      <c r="H1197" s="724">
        <f t="shared" ca="1" si="18"/>
        <v>21</v>
      </c>
      <c r="I1197" s="725" t="s">
        <v>4508</v>
      </c>
      <c r="J1197" s="721" t="s">
        <v>886</v>
      </c>
      <c r="K1197" s="721" t="s">
        <v>266</v>
      </c>
      <c r="L1197" s="726"/>
      <c r="M1197" s="726" t="s">
        <v>6426</v>
      </c>
      <c r="N1197" s="722" t="s">
        <v>4179</v>
      </c>
      <c r="O1197" s="721" t="s">
        <v>255</v>
      </c>
      <c r="P1197" s="722" t="s">
        <v>4212</v>
      </c>
      <c r="Q1197" s="722" t="s">
        <v>4204</v>
      </c>
    </row>
    <row r="1198" spans="1:18">
      <c r="A1198" s="721"/>
      <c r="B1198" s="721">
        <v>5</v>
      </c>
      <c r="C1198" s="722" t="s">
        <v>4215</v>
      </c>
      <c r="D1198" s="723" t="s">
        <v>16</v>
      </c>
      <c r="E1198" s="721" t="s">
        <v>254</v>
      </c>
      <c r="F1198" s="721" t="s">
        <v>22</v>
      </c>
      <c r="G1198" s="774">
        <v>39354</v>
      </c>
      <c r="H1198" s="724">
        <f t="shared" ca="1" si="18"/>
        <v>12</v>
      </c>
      <c r="I1198" s="725" t="s">
        <v>4508</v>
      </c>
      <c r="J1198" s="721" t="s">
        <v>369</v>
      </c>
      <c r="K1198" s="721" t="s">
        <v>266</v>
      </c>
      <c r="L1198" s="726"/>
      <c r="M1198" s="726" t="s">
        <v>6426</v>
      </c>
      <c r="N1198" s="722" t="s">
        <v>4179</v>
      </c>
      <c r="O1198" s="721" t="s">
        <v>255</v>
      </c>
      <c r="P1198" s="722" t="s">
        <v>4214</v>
      </c>
      <c r="Q1198" s="722" t="s">
        <v>4204</v>
      </c>
    </row>
    <row r="1199" spans="1:18">
      <c r="A1199" s="721"/>
      <c r="B1199" s="721">
        <v>6</v>
      </c>
      <c r="C1199" s="722" t="s">
        <v>4217</v>
      </c>
      <c r="D1199" s="723" t="s">
        <v>23</v>
      </c>
      <c r="E1199" s="721" t="s">
        <v>254</v>
      </c>
      <c r="F1199" s="721" t="s">
        <v>22</v>
      </c>
      <c r="G1199" s="774">
        <v>38481</v>
      </c>
      <c r="H1199" s="724">
        <f t="shared" ca="1" si="18"/>
        <v>14</v>
      </c>
      <c r="I1199" s="725" t="s">
        <v>4508</v>
      </c>
      <c r="J1199" s="721" t="s">
        <v>369</v>
      </c>
      <c r="K1199" s="721" t="s">
        <v>266</v>
      </c>
      <c r="L1199" s="726"/>
      <c r="M1199" s="726" t="s">
        <v>6426</v>
      </c>
      <c r="N1199" s="722" t="s">
        <v>4179</v>
      </c>
      <c r="O1199" s="721" t="s">
        <v>255</v>
      </c>
      <c r="P1199" s="722" t="s">
        <v>4216</v>
      </c>
      <c r="Q1199" s="722" t="s">
        <v>4204</v>
      </c>
    </row>
    <row r="1200" spans="1:18">
      <c r="A1200" s="721">
        <v>4</v>
      </c>
      <c r="B1200" s="721">
        <v>1</v>
      </c>
      <c r="C1200" s="722" t="s">
        <v>4219</v>
      </c>
      <c r="D1200" s="723" t="s">
        <v>23</v>
      </c>
      <c r="E1200" s="721" t="s">
        <v>221</v>
      </c>
      <c r="F1200" s="721" t="s">
        <v>309</v>
      </c>
      <c r="G1200" s="774">
        <v>26025</v>
      </c>
      <c r="H1200" s="724">
        <f t="shared" ca="1" si="18"/>
        <v>49</v>
      </c>
      <c r="I1200" s="725" t="s">
        <v>1403</v>
      </c>
      <c r="J1200" s="721" t="s">
        <v>256</v>
      </c>
      <c r="K1200" s="721" t="s">
        <v>283</v>
      </c>
      <c r="L1200" s="726"/>
      <c r="M1200" s="726" t="s">
        <v>6426</v>
      </c>
      <c r="N1200" s="722" t="s">
        <v>4179</v>
      </c>
      <c r="O1200" s="721" t="s">
        <v>222</v>
      </c>
      <c r="P1200" s="722" t="s">
        <v>4218</v>
      </c>
      <c r="Q1200" s="722" t="s">
        <v>4222</v>
      </c>
    </row>
    <row r="1201" spans="1:17">
      <c r="A1201" s="721"/>
      <c r="B1201" s="721">
        <v>2</v>
      </c>
      <c r="C1201" s="722" t="s">
        <v>4224</v>
      </c>
      <c r="D1201" s="723" t="s">
        <v>16</v>
      </c>
      <c r="E1201" s="721" t="s">
        <v>221</v>
      </c>
      <c r="F1201" s="721" t="s">
        <v>3441</v>
      </c>
      <c r="G1201" s="774">
        <v>25519</v>
      </c>
      <c r="H1201" s="724">
        <f t="shared" ca="1" si="18"/>
        <v>50</v>
      </c>
      <c r="I1201" s="725" t="s">
        <v>1403</v>
      </c>
      <c r="J1201" s="721" t="s">
        <v>256</v>
      </c>
      <c r="K1201" s="721" t="s">
        <v>246</v>
      </c>
      <c r="L1201" s="726"/>
      <c r="M1201" s="726" t="s">
        <v>6426</v>
      </c>
      <c r="N1201" s="722" t="s">
        <v>4179</v>
      </c>
      <c r="O1201" s="721" t="s">
        <v>245</v>
      </c>
      <c r="P1201" s="722" t="s">
        <v>4223</v>
      </c>
      <c r="Q1201" s="722" t="s">
        <v>4222</v>
      </c>
    </row>
    <row r="1202" spans="1:17">
      <c r="A1202" s="721"/>
      <c r="B1202" s="721">
        <v>3</v>
      </c>
      <c r="C1202" s="722" t="s">
        <v>4227</v>
      </c>
      <c r="D1202" s="723" t="s">
        <v>16</v>
      </c>
      <c r="E1202" s="721" t="s">
        <v>254</v>
      </c>
      <c r="F1202" s="721" t="s">
        <v>22</v>
      </c>
      <c r="G1202" s="774">
        <v>35052</v>
      </c>
      <c r="H1202" s="724">
        <f t="shared" ca="1" si="18"/>
        <v>24</v>
      </c>
      <c r="I1202" s="725" t="s">
        <v>1403</v>
      </c>
      <c r="J1202" s="721" t="s">
        <v>344</v>
      </c>
      <c r="K1202" s="721" t="s">
        <v>270</v>
      </c>
      <c r="L1202" s="726"/>
      <c r="M1202" s="726" t="s">
        <v>6426</v>
      </c>
      <c r="N1202" s="722" t="s">
        <v>4179</v>
      </c>
      <c r="O1202" s="721" t="s">
        <v>255</v>
      </c>
      <c r="P1202" s="722" t="s">
        <v>4226</v>
      </c>
      <c r="Q1202" s="722" t="s">
        <v>4222</v>
      </c>
    </row>
    <row r="1203" spans="1:17">
      <c r="A1203" s="721"/>
      <c r="B1203" s="721">
        <v>4</v>
      </c>
      <c r="C1203" s="722" t="s">
        <v>4229</v>
      </c>
      <c r="D1203" s="723" t="s">
        <v>23</v>
      </c>
      <c r="E1203" s="721" t="s">
        <v>254</v>
      </c>
      <c r="F1203" s="721" t="s">
        <v>22</v>
      </c>
      <c r="G1203" s="774">
        <v>36159</v>
      </c>
      <c r="H1203" s="724">
        <f t="shared" ca="1" si="18"/>
        <v>21</v>
      </c>
      <c r="I1203" s="725" t="s">
        <v>1403</v>
      </c>
      <c r="J1203" s="721" t="s">
        <v>886</v>
      </c>
      <c r="K1203" s="721" t="s">
        <v>266</v>
      </c>
      <c r="L1203" s="726"/>
      <c r="M1203" s="726" t="s">
        <v>6426</v>
      </c>
      <c r="N1203" s="722" t="s">
        <v>4179</v>
      </c>
      <c r="O1203" s="721" t="s">
        <v>255</v>
      </c>
      <c r="P1203" s="722" t="s">
        <v>4228</v>
      </c>
      <c r="Q1203" s="722" t="s">
        <v>4222</v>
      </c>
    </row>
    <row r="1204" spans="1:17">
      <c r="A1204" s="721">
        <v>5</v>
      </c>
      <c r="B1204" s="721">
        <v>1</v>
      </c>
      <c r="C1204" s="722" t="s">
        <v>4231</v>
      </c>
      <c r="D1204" s="723" t="s">
        <v>23</v>
      </c>
      <c r="E1204" s="721" t="s">
        <v>221</v>
      </c>
      <c r="F1204" s="721" t="s">
        <v>4232</v>
      </c>
      <c r="G1204" s="774">
        <v>23626</v>
      </c>
      <c r="H1204" s="724">
        <f t="shared" ca="1" si="18"/>
        <v>55</v>
      </c>
      <c r="I1204" s="725" t="s">
        <v>1403</v>
      </c>
      <c r="J1204" s="721" t="s">
        <v>289</v>
      </c>
      <c r="K1204" s="721" t="s">
        <v>283</v>
      </c>
      <c r="L1204" s="726"/>
      <c r="M1204" s="726" t="s">
        <v>6426</v>
      </c>
      <c r="N1204" s="722" t="s">
        <v>4179</v>
      </c>
      <c r="O1204" s="721" t="s">
        <v>222</v>
      </c>
      <c r="P1204" s="722" t="s">
        <v>4230</v>
      </c>
      <c r="Q1204" s="722" t="s">
        <v>4235</v>
      </c>
    </row>
    <row r="1205" spans="1:17">
      <c r="A1205" s="721"/>
      <c r="B1205" s="721">
        <v>2</v>
      </c>
      <c r="C1205" s="722" t="s">
        <v>4237</v>
      </c>
      <c r="D1205" s="723" t="s">
        <v>16</v>
      </c>
      <c r="E1205" s="721" t="s">
        <v>221</v>
      </c>
      <c r="F1205" s="721" t="s">
        <v>4238</v>
      </c>
      <c r="G1205" s="774">
        <v>26304</v>
      </c>
      <c r="H1205" s="724">
        <f t="shared" ca="1" si="18"/>
        <v>48</v>
      </c>
      <c r="I1205" s="725" t="s">
        <v>1403</v>
      </c>
      <c r="J1205" s="721" t="s">
        <v>289</v>
      </c>
      <c r="K1205" s="721" t="s">
        <v>246</v>
      </c>
      <c r="L1205" s="726"/>
      <c r="M1205" s="726" t="s">
        <v>6426</v>
      </c>
      <c r="N1205" s="722" t="s">
        <v>4179</v>
      </c>
      <c r="O1205" s="721" t="s">
        <v>245</v>
      </c>
      <c r="P1205" s="722" t="s">
        <v>4236</v>
      </c>
      <c r="Q1205" s="722" t="s">
        <v>4235</v>
      </c>
    </row>
    <row r="1206" spans="1:17">
      <c r="A1206" s="721"/>
      <c r="B1206" s="721">
        <v>3</v>
      </c>
      <c r="C1206" s="722" t="s">
        <v>4240</v>
      </c>
      <c r="D1206" s="723" t="s">
        <v>23</v>
      </c>
      <c r="E1206" s="721" t="s">
        <v>254</v>
      </c>
      <c r="F1206" s="721" t="s">
        <v>22</v>
      </c>
      <c r="G1206" s="774">
        <v>38085</v>
      </c>
      <c r="H1206" s="724">
        <f t="shared" ca="1" si="18"/>
        <v>16</v>
      </c>
      <c r="I1206" s="725" t="s">
        <v>1403</v>
      </c>
      <c r="J1206" s="721" t="s">
        <v>369</v>
      </c>
      <c r="K1206" s="721" t="s">
        <v>266</v>
      </c>
      <c r="L1206" s="726"/>
      <c r="M1206" s="726" t="s">
        <v>6426</v>
      </c>
      <c r="N1206" s="722" t="s">
        <v>4179</v>
      </c>
      <c r="O1206" s="721" t="s">
        <v>255</v>
      </c>
      <c r="P1206" s="722" t="s">
        <v>4239</v>
      </c>
      <c r="Q1206" s="722" t="s">
        <v>4235</v>
      </c>
    </row>
    <row r="1207" spans="1:17">
      <c r="A1207" s="721">
        <v>6</v>
      </c>
      <c r="B1207" s="721">
        <v>1</v>
      </c>
      <c r="C1207" s="722" t="s">
        <v>4257</v>
      </c>
      <c r="D1207" s="723" t="s">
        <v>23</v>
      </c>
      <c r="E1207" s="721" t="s">
        <v>221</v>
      </c>
      <c r="F1207" s="721" t="s">
        <v>1055</v>
      </c>
      <c r="G1207" s="774">
        <v>18720</v>
      </c>
      <c r="H1207" s="724">
        <f t="shared" ca="1" si="18"/>
        <v>69</v>
      </c>
      <c r="I1207" s="725" t="s">
        <v>1403</v>
      </c>
      <c r="J1207" s="721" t="s">
        <v>256</v>
      </c>
      <c r="K1207" s="721" t="s">
        <v>283</v>
      </c>
      <c r="L1207" s="726"/>
      <c r="M1207" s="726" t="s">
        <v>6426</v>
      </c>
      <c r="N1207" s="722" t="s">
        <v>4179</v>
      </c>
      <c r="O1207" s="721" t="s">
        <v>222</v>
      </c>
      <c r="P1207" s="722" t="s">
        <v>4256</v>
      </c>
      <c r="Q1207" s="722" t="s">
        <v>4259</v>
      </c>
    </row>
    <row r="1208" spans="1:17">
      <c r="A1208" s="721"/>
      <c r="B1208" s="721">
        <v>2</v>
      </c>
      <c r="C1208" s="722" t="s">
        <v>4261</v>
      </c>
      <c r="D1208" s="723" t="s">
        <v>16</v>
      </c>
      <c r="E1208" s="721" t="s">
        <v>221</v>
      </c>
      <c r="F1208" s="721" t="s">
        <v>1055</v>
      </c>
      <c r="G1208" s="774">
        <v>20526</v>
      </c>
      <c r="H1208" s="724">
        <f t="shared" ca="1" si="18"/>
        <v>64</v>
      </c>
      <c r="I1208" s="725" t="s">
        <v>1403</v>
      </c>
      <c r="J1208" s="721" t="s">
        <v>256</v>
      </c>
      <c r="K1208" s="721" t="s">
        <v>246</v>
      </c>
      <c r="L1208" s="726"/>
      <c r="M1208" s="726" t="s">
        <v>6426</v>
      </c>
      <c r="N1208" s="722" t="s">
        <v>4179</v>
      </c>
      <c r="O1208" s="721" t="s">
        <v>245</v>
      </c>
      <c r="P1208" s="722" t="s">
        <v>4260</v>
      </c>
      <c r="Q1208" s="722" t="s">
        <v>4259</v>
      </c>
    </row>
    <row r="1209" spans="1:17">
      <c r="A1209" s="721">
        <v>7</v>
      </c>
      <c r="B1209" s="721">
        <v>1</v>
      </c>
      <c r="C1209" s="722" t="s">
        <v>1129</v>
      </c>
      <c r="D1209" s="723" t="s">
        <v>16</v>
      </c>
      <c r="E1209" s="721" t="s">
        <v>2634</v>
      </c>
      <c r="F1209" s="721" t="s">
        <v>4267</v>
      </c>
      <c r="G1209" s="774">
        <v>22169</v>
      </c>
      <c r="H1209" s="724">
        <f t="shared" ca="1" si="18"/>
        <v>59</v>
      </c>
      <c r="I1209" s="725" t="s">
        <v>1403</v>
      </c>
      <c r="J1209" s="721" t="s">
        <v>256</v>
      </c>
      <c r="K1209" s="721" t="s">
        <v>246</v>
      </c>
      <c r="L1209" s="726"/>
      <c r="M1209" s="726" t="s">
        <v>6426</v>
      </c>
      <c r="N1209" s="722" t="s">
        <v>4179</v>
      </c>
      <c r="O1209" s="721" t="s">
        <v>222</v>
      </c>
      <c r="P1209" s="722" t="s">
        <v>4266</v>
      </c>
      <c r="Q1209" s="722" t="s">
        <v>4270</v>
      </c>
    </row>
    <row r="1210" spans="1:17">
      <c r="A1210" s="721"/>
      <c r="B1210" s="721">
        <v>2</v>
      </c>
      <c r="C1210" s="722" t="s">
        <v>4274</v>
      </c>
      <c r="D1210" s="723" t="s">
        <v>23</v>
      </c>
      <c r="E1210" s="721" t="s">
        <v>254</v>
      </c>
      <c r="F1210" s="721" t="s">
        <v>4267</v>
      </c>
      <c r="G1210" s="774">
        <v>30567</v>
      </c>
      <c r="H1210" s="724">
        <f t="shared" ca="1" si="18"/>
        <v>36</v>
      </c>
      <c r="I1210" s="725" t="s">
        <v>1403</v>
      </c>
      <c r="J1210" s="721" t="s">
        <v>289</v>
      </c>
      <c r="K1210" s="721" t="s">
        <v>283</v>
      </c>
      <c r="L1210" s="726"/>
      <c r="M1210" s="726" t="s">
        <v>6426</v>
      </c>
      <c r="N1210" s="722" t="s">
        <v>4179</v>
      </c>
      <c r="O1210" s="721" t="s">
        <v>255</v>
      </c>
      <c r="P1210" s="722" t="s">
        <v>4273</v>
      </c>
      <c r="Q1210" s="722" t="s">
        <v>4270</v>
      </c>
    </row>
    <row r="1211" spans="1:17">
      <c r="A1211" s="721"/>
      <c r="B1211" s="721">
        <v>3</v>
      </c>
      <c r="C1211" s="722" t="s">
        <v>4276</v>
      </c>
      <c r="D1211" s="723" t="s">
        <v>23</v>
      </c>
      <c r="E1211" s="721" t="s">
        <v>254</v>
      </c>
      <c r="F1211" s="721" t="s">
        <v>4267</v>
      </c>
      <c r="G1211" s="774">
        <v>32086</v>
      </c>
      <c r="H1211" s="724">
        <f t="shared" ca="1" si="18"/>
        <v>32</v>
      </c>
      <c r="I1211" s="725" t="s">
        <v>1403</v>
      </c>
      <c r="J1211" s="721" t="s">
        <v>289</v>
      </c>
      <c r="K1211" s="721" t="s">
        <v>283</v>
      </c>
      <c r="L1211" s="726"/>
      <c r="M1211" s="726" t="s">
        <v>6426</v>
      </c>
      <c r="N1211" s="722" t="s">
        <v>4179</v>
      </c>
      <c r="O1211" s="721" t="s">
        <v>255</v>
      </c>
      <c r="P1211" s="722" t="s">
        <v>4275</v>
      </c>
      <c r="Q1211" s="722" t="s">
        <v>4270</v>
      </c>
    </row>
    <row r="1212" spans="1:17">
      <c r="A1212" s="721"/>
      <c r="B1212" s="721">
        <v>4</v>
      </c>
      <c r="C1212" s="722" t="s">
        <v>4278</v>
      </c>
      <c r="D1212" s="723" t="s">
        <v>23</v>
      </c>
      <c r="E1212" s="721" t="s">
        <v>254</v>
      </c>
      <c r="F1212" s="721" t="s">
        <v>4267</v>
      </c>
      <c r="G1212" s="774">
        <v>35697</v>
      </c>
      <c r="H1212" s="724">
        <f t="shared" ca="1" si="18"/>
        <v>22</v>
      </c>
      <c r="I1212" s="725" t="s">
        <v>1403</v>
      </c>
      <c r="J1212" s="721" t="s">
        <v>256</v>
      </c>
      <c r="K1212" s="721" t="s">
        <v>266</v>
      </c>
      <c r="L1212" s="726"/>
      <c r="M1212" s="726" t="s">
        <v>6426</v>
      </c>
      <c r="N1212" s="722" t="s">
        <v>4179</v>
      </c>
      <c r="O1212" s="721" t="s">
        <v>255</v>
      </c>
      <c r="P1212" s="722" t="s">
        <v>4277</v>
      </c>
      <c r="Q1212" s="722" t="s">
        <v>4270</v>
      </c>
    </row>
    <row r="1213" spans="1:17">
      <c r="A1213" s="721">
        <v>8</v>
      </c>
      <c r="B1213" s="721">
        <v>1</v>
      </c>
      <c r="C1213" s="722" t="s">
        <v>4280</v>
      </c>
      <c r="D1213" s="723" t="s">
        <v>23</v>
      </c>
      <c r="E1213" s="721" t="s">
        <v>221</v>
      </c>
      <c r="F1213" s="721" t="s">
        <v>4281</v>
      </c>
      <c r="G1213" s="774">
        <v>19481</v>
      </c>
      <c r="H1213" s="724">
        <f t="shared" ca="1" si="18"/>
        <v>66</v>
      </c>
      <c r="I1213" s="725" t="s">
        <v>1403</v>
      </c>
      <c r="J1213" s="721" t="s">
        <v>256</v>
      </c>
      <c r="K1213" s="721" t="s">
        <v>283</v>
      </c>
      <c r="L1213" s="726"/>
      <c r="M1213" s="726" t="s">
        <v>6426</v>
      </c>
      <c r="N1213" s="722" t="s">
        <v>4179</v>
      </c>
      <c r="O1213" s="721" t="s">
        <v>222</v>
      </c>
      <c r="P1213" s="722" t="s">
        <v>4279</v>
      </c>
      <c r="Q1213" s="722" t="s">
        <v>4284</v>
      </c>
    </row>
    <row r="1214" spans="1:17">
      <c r="A1214" s="721"/>
      <c r="B1214" s="721">
        <v>2</v>
      </c>
      <c r="C1214" s="722" t="s">
        <v>4286</v>
      </c>
      <c r="D1214" s="723" t="s">
        <v>16</v>
      </c>
      <c r="E1214" s="721" t="s">
        <v>221</v>
      </c>
      <c r="F1214" s="721" t="s">
        <v>4281</v>
      </c>
      <c r="G1214" s="774">
        <v>25034</v>
      </c>
      <c r="H1214" s="724">
        <f t="shared" ca="1" si="18"/>
        <v>51</v>
      </c>
      <c r="I1214" s="725" t="s">
        <v>1403</v>
      </c>
      <c r="J1214" s="721" t="s">
        <v>256</v>
      </c>
      <c r="K1214" s="721" t="s">
        <v>246</v>
      </c>
      <c r="L1214" s="726"/>
      <c r="M1214" s="726" t="s">
        <v>6426</v>
      </c>
      <c r="N1214" s="722" t="s">
        <v>4179</v>
      </c>
      <c r="O1214" s="721" t="s">
        <v>245</v>
      </c>
      <c r="P1214" s="722" t="s">
        <v>4285</v>
      </c>
      <c r="Q1214" s="722" t="s">
        <v>4284</v>
      </c>
    </row>
    <row r="1215" spans="1:17">
      <c r="A1215" s="721"/>
      <c r="B1215" s="721">
        <v>3</v>
      </c>
      <c r="C1215" s="722" t="s">
        <v>333</v>
      </c>
      <c r="D1215" s="723" t="s">
        <v>23</v>
      </c>
      <c r="E1215" s="721" t="s">
        <v>221</v>
      </c>
      <c r="F1215" s="721" t="s">
        <v>4281</v>
      </c>
      <c r="G1215" s="774">
        <v>33031</v>
      </c>
      <c r="H1215" s="724">
        <f t="shared" ca="1" si="18"/>
        <v>29</v>
      </c>
      <c r="I1215" s="725" t="s">
        <v>1403</v>
      </c>
      <c r="J1215" s="721" t="s">
        <v>223</v>
      </c>
      <c r="K1215" s="721" t="s">
        <v>283</v>
      </c>
      <c r="L1215" s="726"/>
      <c r="M1215" s="726" t="s">
        <v>6426</v>
      </c>
      <c r="N1215" s="722" t="s">
        <v>4179</v>
      </c>
      <c r="O1215" s="721" t="s">
        <v>255</v>
      </c>
      <c r="P1215" s="741" t="s">
        <v>4289</v>
      </c>
      <c r="Q1215" s="722" t="s">
        <v>4284</v>
      </c>
    </row>
    <row r="1216" spans="1:17">
      <c r="A1216" s="721">
        <v>9</v>
      </c>
      <c r="B1216" s="721">
        <v>1</v>
      </c>
      <c r="C1216" s="722" t="s">
        <v>4291</v>
      </c>
      <c r="D1216" s="723" t="s">
        <v>23</v>
      </c>
      <c r="E1216" s="721" t="s">
        <v>221</v>
      </c>
      <c r="F1216" s="721" t="s">
        <v>4292</v>
      </c>
      <c r="G1216" s="774">
        <v>23091</v>
      </c>
      <c r="H1216" s="724">
        <f t="shared" ca="1" si="18"/>
        <v>57</v>
      </c>
      <c r="I1216" s="725" t="s">
        <v>1403</v>
      </c>
      <c r="J1216" s="721" t="s">
        <v>223</v>
      </c>
      <c r="K1216" s="721" t="s">
        <v>283</v>
      </c>
      <c r="L1216" s="726"/>
      <c r="M1216" s="726" t="s">
        <v>6426</v>
      </c>
      <c r="N1216" s="722" t="s">
        <v>4179</v>
      </c>
      <c r="O1216" s="721" t="s">
        <v>222</v>
      </c>
      <c r="P1216" s="722" t="s">
        <v>4290</v>
      </c>
      <c r="Q1216" s="722" t="s">
        <v>4294</v>
      </c>
    </row>
    <row r="1217" spans="1:17">
      <c r="A1217" s="721"/>
      <c r="B1217" s="721">
        <v>2</v>
      </c>
      <c r="C1217" s="722" t="s">
        <v>4296</v>
      </c>
      <c r="D1217" s="723" t="s">
        <v>16</v>
      </c>
      <c r="E1217" s="721" t="s">
        <v>221</v>
      </c>
      <c r="F1217" s="721" t="s">
        <v>4297</v>
      </c>
      <c r="G1217" s="774">
        <v>28047</v>
      </c>
      <c r="H1217" s="724">
        <f t="shared" ca="1" si="18"/>
        <v>43</v>
      </c>
      <c r="I1217" s="725" t="s">
        <v>1403</v>
      </c>
      <c r="J1217" s="721" t="s">
        <v>289</v>
      </c>
      <c r="K1217" s="721" t="s">
        <v>246</v>
      </c>
      <c r="L1217" s="726"/>
      <c r="M1217" s="726" t="s">
        <v>6426</v>
      </c>
      <c r="N1217" s="722" t="s">
        <v>4179</v>
      </c>
      <c r="O1217" s="721" t="s">
        <v>245</v>
      </c>
      <c r="P1217" s="722" t="s">
        <v>4295</v>
      </c>
      <c r="Q1217" s="722" t="s">
        <v>4294</v>
      </c>
    </row>
    <row r="1218" spans="1:17">
      <c r="A1218" s="721"/>
      <c r="B1218" s="721">
        <v>3</v>
      </c>
      <c r="C1218" s="722" t="s">
        <v>4301</v>
      </c>
      <c r="D1218" s="723" t="s">
        <v>23</v>
      </c>
      <c r="E1218" s="721" t="s">
        <v>254</v>
      </c>
      <c r="F1218" s="721" t="s">
        <v>22</v>
      </c>
      <c r="G1218" s="774">
        <v>35090</v>
      </c>
      <c r="H1218" s="724">
        <f t="shared" ca="1" si="18"/>
        <v>24</v>
      </c>
      <c r="I1218" s="725" t="s">
        <v>1403</v>
      </c>
      <c r="J1218" s="721" t="s">
        <v>223</v>
      </c>
      <c r="K1218" s="721" t="s">
        <v>266</v>
      </c>
      <c r="L1218" s="726"/>
      <c r="M1218" s="726" t="s">
        <v>6426</v>
      </c>
      <c r="N1218" s="722" t="s">
        <v>4179</v>
      </c>
      <c r="O1218" s="721" t="s">
        <v>255</v>
      </c>
      <c r="P1218" s="722" t="s">
        <v>4300</v>
      </c>
      <c r="Q1218" s="722" t="s">
        <v>4294</v>
      </c>
    </row>
    <row r="1219" spans="1:17">
      <c r="A1219" s="721"/>
      <c r="B1219" s="721">
        <v>4</v>
      </c>
      <c r="C1219" s="722" t="s">
        <v>4303</v>
      </c>
      <c r="D1219" s="723" t="s">
        <v>23</v>
      </c>
      <c r="E1219" s="721" t="s">
        <v>254</v>
      </c>
      <c r="F1219" s="721" t="s">
        <v>2109</v>
      </c>
      <c r="G1219" s="774">
        <v>36499</v>
      </c>
      <c r="H1219" s="724">
        <f t="shared" ref="H1219:H1282" ca="1" si="19">DATEDIF(G1219,TODAY(),"Y")</f>
        <v>20</v>
      </c>
      <c r="I1219" s="725" t="s">
        <v>1403</v>
      </c>
      <c r="J1219" s="721" t="s">
        <v>348</v>
      </c>
      <c r="K1219" s="721" t="s">
        <v>266</v>
      </c>
      <c r="L1219" s="726"/>
      <c r="M1219" s="726" t="s">
        <v>6426</v>
      </c>
      <c r="N1219" s="722" t="s">
        <v>4179</v>
      </c>
      <c r="O1219" s="721" t="s">
        <v>255</v>
      </c>
      <c r="P1219" s="722" t="s">
        <v>4302</v>
      </c>
      <c r="Q1219" s="722" t="s">
        <v>4294</v>
      </c>
    </row>
    <row r="1220" spans="1:17">
      <c r="A1220" s="721"/>
      <c r="B1220" s="721">
        <v>5</v>
      </c>
      <c r="C1220" s="722" t="s">
        <v>4305</v>
      </c>
      <c r="D1220" s="723" t="s">
        <v>16</v>
      </c>
      <c r="E1220" s="721" t="s">
        <v>254</v>
      </c>
      <c r="F1220" s="721" t="s">
        <v>230</v>
      </c>
      <c r="G1220" s="774">
        <v>38739</v>
      </c>
      <c r="H1220" s="724">
        <f t="shared" ca="1" si="19"/>
        <v>14</v>
      </c>
      <c r="I1220" s="725" t="s">
        <v>1403</v>
      </c>
      <c r="J1220" s="721" t="s">
        <v>369</v>
      </c>
      <c r="K1220" s="721" t="s">
        <v>266</v>
      </c>
      <c r="L1220" s="726"/>
      <c r="M1220" s="726" t="s">
        <v>6426</v>
      </c>
      <c r="N1220" s="722" t="s">
        <v>4179</v>
      </c>
      <c r="O1220" s="721" t="s">
        <v>255</v>
      </c>
      <c r="P1220" s="722" t="s">
        <v>4304</v>
      </c>
      <c r="Q1220" s="722" t="s">
        <v>4294</v>
      </c>
    </row>
    <row r="1221" spans="1:17">
      <c r="A1221" s="721">
        <v>10</v>
      </c>
      <c r="B1221" s="721">
        <v>1</v>
      </c>
      <c r="C1221" s="722" t="s">
        <v>4307</v>
      </c>
      <c r="D1221" s="723" t="s">
        <v>23</v>
      </c>
      <c r="E1221" s="721" t="s">
        <v>221</v>
      </c>
      <c r="F1221" s="721" t="s">
        <v>4308</v>
      </c>
      <c r="G1221" s="774">
        <v>26964</v>
      </c>
      <c r="H1221" s="724">
        <f t="shared" ca="1" si="19"/>
        <v>46</v>
      </c>
      <c r="I1221" s="725" t="s">
        <v>4508</v>
      </c>
      <c r="J1221" s="721" t="s">
        <v>223</v>
      </c>
      <c r="K1221" s="721" t="s">
        <v>283</v>
      </c>
      <c r="L1221" s="726"/>
      <c r="M1221" s="726" t="s">
        <v>6426</v>
      </c>
      <c r="N1221" s="722" t="s">
        <v>4179</v>
      </c>
      <c r="O1221" s="721" t="s">
        <v>222</v>
      </c>
      <c r="P1221" s="722" t="s">
        <v>4306</v>
      </c>
      <c r="Q1221" s="722" t="s">
        <v>4311</v>
      </c>
    </row>
    <row r="1222" spans="1:17">
      <c r="A1222" s="721"/>
      <c r="B1222" s="721">
        <v>2</v>
      </c>
      <c r="C1222" s="722" t="s">
        <v>4314</v>
      </c>
      <c r="D1222" s="723" t="s">
        <v>16</v>
      </c>
      <c r="E1222" s="721" t="s">
        <v>221</v>
      </c>
      <c r="F1222" s="721" t="s">
        <v>4315</v>
      </c>
      <c r="G1222" s="774">
        <v>27346</v>
      </c>
      <c r="H1222" s="724">
        <f t="shared" ca="1" si="19"/>
        <v>45</v>
      </c>
      <c r="I1222" s="725" t="s">
        <v>4508</v>
      </c>
      <c r="J1222" s="721" t="s">
        <v>223</v>
      </c>
      <c r="K1222" s="721" t="s">
        <v>246</v>
      </c>
      <c r="L1222" s="726"/>
      <c r="M1222" s="726" t="s">
        <v>6426</v>
      </c>
      <c r="N1222" s="722" t="s">
        <v>4179</v>
      </c>
      <c r="O1222" s="721" t="s">
        <v>245</v>
      </c>
      <c r="P1222" s="722" t="s">
        <v>4313</v>
      </c>
      <c r="Q1222" s="722" t="s">
        <v>4311</v>
      </c>
    </row>
    <row r="1223" spans="1:17">
      <c r="A1223" s="721"/>
      <c r="B1223" s="721">
        <v>3</v>
      </c>
      <c r="C1223" s="722" t="s">
        <v>4319</v>
      </c>
      <c r="D1223" s="723" t="s">
        <v>16</v>
      </c>
      <c r="E1223" s="721" t="s">
        <v>254</v>
      </c>
      <c r="F1223" s="721" t="s">
        <v>376</v>
      </c>
      <c r="G1223" s="774">
        <v>35962</v>
      </c>
      <c r="H1223" s="724">
        <f t="shared" ca="1" si="19"/>
        <v>21</v>
      </c>
      <c r="I1223" s="725" t="s">
        <v>4508</v>
      </c>
      <c r="J1223" s="721" t="s">
        <v>785</v>
      </c>
      <c r="K1223" s="721" t="s">
        <v>266</v>
      </c>
      <c r="L1223" s="726"/>
      <c r="M1223" s="726" t="s">
        <v>6426</v>
      </c>
      <c r="N1223" s="722" t="s">
        <v>4179</v>
      </c>
      <c r="O1223" s="721" t="s">
        <v>255</v>
      </c>
      <c r="P1223" s="722" t="s">
        <v>4318</v>
      </c>
      <c r="Q1223" s="722" t="s">
        <v>4311</v>
      </c>
    </row>
    <row r="1224" spans="1:17">
      <c r="A1224" s="721"/>
      <c r="B1224" s="721">
        <v>4</v>
      </c>
      <c r="C1224" s="722" t="s">
        <v>4321</v>
      </c>
      <c r="D1224" s="723" t="s">
        <v>16</v>
      </c>
      <c r="E1224" s="721" t="s">
        <v>254</v>
      </c>
      <c r="F1224" s="721" t="s">
        <v>4308</v>
      </c>
      <c r="G1224" s="774">
        <v>36800</v>
      </c>
      <c r="H1224" s="724">
        <f t="shared" ca="1" si="19"/>
        <v>19</v>
      </c>
      <c r="I1224" s="725" t="s">
        <v>4508</v>
      </c>
      <c r="J1224" s="721" t="s">
        <v>886</v>
      </c>
      <c r="K1224" s="721" t="s">
        <v>266</v>
      </c>
      <c r="L1224" s="726"/>
      <c r="M1224" s="726" t="s">
        <v>6426</v>
      </c>
      <c r="N1224" s="722" t="s">
        <v>4179</v>
      </c>
      <c r="O1224" s="721" t="s">
        <v>255</v>
      </c>
      <c r="P1224" s="722" t="s">
        <v>4320</v>
      </c>
      <c r="Q1224" s="722" t="s">
        <v>4311</v>
      </c>
    </row>
    <row r="1225" spans="1:17">
      <c r="A1225" s="721"/>
      <c r="B1225" s="721">
        <v>5</v>
      </c>
      <c r="C1225" s="722" t="s">
        <v>4323</v>
      </c>
      <c r="D1225" s="723" t="s">
        <v>23</v>
      </c>
      <c r="E1225" s="721" t="s">
        <v>254</v>
      </c>
      <c r="F1225" s="721" t="s">
        <v>22</v>
      </c>
      <c r="G1225" s="774">
        <v>38843</v>
      </c>
      <c r="H1225" s="724">
        <f t="shared" ca="1" si="19"/>
        <v>13</v>
      </c>
      <c r="I1225" s="725" t="s">
        <v>4508</v>
      </c>
      <c r="J1225" s="721" t="s">
        <v>369</v>
      </c>
      <c r="K1225" s="721" t="s">
        <v>266</v>
      </c>
      <c r="L1225" s="726"/>
      <c r="M1225" s="726" t="s">
        <v>6426</v>
      </c>
      <c r="N1225" s="722" t="s">
        <v>4179</v>
      </c>
      <c r="O1225" s="721" t="s">
        <v>255</v>
      </c>
      <c r="P1225" s="722" t="s">
        <v>4322</v>
      </c>
      <c r="Q1225" s="722" t="s">
        <v>4311</v>
      </c>
    </row>
    <row r="1226" spans="1:17">
      <c r="A1226" s="721"/>
      <c r="B1226" s="721">
        <v>6</v>
      </c>
      <c r="C1226" s="722" t="s">
        <v>4325</v>
      </c>
      <c r="D1226" s="723" t="s">
        <v>16</v>
      </c>
      <c r="E1226" s="721" t="s">
        <v>254</v>
      </c>
      <c r="F1226" s="721" t="s">
        <v>22</v>
      </c>
      <c r="G1226" s="774">
        <v>39577</v>
      </c>
      <c r="H1226" s="724">
        <f t="shared" ca="1" si="19"/>
        <v>11</v>
      </c>
      <c r="I1226" s="725" t="s">
        <v>4508</v>
      </c>
      <c r="J1226" s="721" t="s">
        <v>369</v>
      </c>
      <c r="K1226" s="721" t="s">
        <v>266</v>
      </c>
      <c r="L1226" s="726"/>
      <c r="M1226" s="726" t="s">
        <v>6426</v>
      </c>
      <c r="N1226" s="722" t="s">
        <v>4179</v>
      </c>
      <c r="O1226" s="721" t="s">
        <v>255</v>
      </c>
      <c r="P1226" s="734" t="s">
        <v>4324</v>
      </c>
      <c r="Q1226" s="722" t="s">
        <v>4311</v>
      </c>
    </row>
    <row r="1227" spans="1:17">
      <c r="A1227" s="721"/>
      <c r="B1227" s="721">
        <v>7</v>
      </c>
      <c r="C1227" s="722" t="s">
        <v>4327</v>
      </c>
      <c r="D1227" s="723" t="s">
        <v>23</v>
      </c>
      <c r="E1227" s="721" t="s">
        <v>254</v>
      </c>
      <c r="F1227" s="721" t="s">
        <v>22</v>
      </c>
      <c r="G1227" s="774">
        <v>40205</v>
      </c>
      <c r="H1227" s="724">
        <f t="shared" ca="1" si="19"/>
        <v>10</v>
      </c>
      <c r="I1227" s="725" t="s">
        <v>4508</v>
      </c>
      <c r="J1227" s="721" t="s">
        <v>369</v>
      </c>
      <c r="K1227" s="721" t="s">
        <v>266</v>
      </c>
      <c r="L1227" s="726"/>
      <c r="M1227" s="726" t="s">
        <v>6426</v>
      </c>
      <c r="N1227" s="722" t="s">
        <v>4179</v>
      </c>
      <c r="O1227" s="721" t="s">
        <v>255</v>
      </c>
      <c r="P1227" s="734" t="s">
        <v>4326</v>
      </c>
      <c r="Q1227" s="722" t="s">
        <v>4311</v>
      </c>
    </row>
    <row r="1228" spans="1:17">
      <c r="A1228" s="721">
        <v>11</v>
      </c>
      <c r="B1228" s="721">
        <v>1</v>
      </c>
      <c r="C1228" s="722" t="s">
        <v>2900</v>
      </c>
      <c r="D1228" s="723" t="s">
        <v>23</v>
      </c>
      <c r="E1228" s="721" t="s">
        <v>221</v>
      </c>
      <c r="F1228" s="721" t="s">
        <v>297</v>
      </c>
      <c r="G1228" s="774">
        <v>24603</v>
      </c>
      <c r="H1228" s="724">
        <f t="shared" ca="1" si="19"/>
        <v>52</v>
      </c>
      <c r="I1228" s="725" t="s">
        <v>1403</v>
      </c>
      <c r="J1228" s="721" t="s">
        <v>256</v>
      </c>
      <c r="K1228" s="721" t="s">
        <v>283</v>
      </c>
      <c r="L1228" s="726"/>
      <c r="M1228" s="726" t="s">
        <v>6426</v>
      </c>
      <c r="N1228" s="722" t="s">
        <v>4179</v>
      </c>
      <c r="O1228" s="721" t="s">
        <v>222</v>
      </c>
      <c r="P1228" s="722" t="s">
        <v>4328</v>
      </c>
      <c r="Q1228" s="722" t="s">
        <v>4330</v>
      </c>
    </row>
    <row r="1229" spans="1:17">
      <c r="A1229" s="721"/>
      <c r="B1229" s="738">
        <v>2</v>
      </c>
      <c r="C1229" s="722" t="s">
        <v>4333</v>
      </c>
      <c r="D1229" s="723" t="s">
        <v>16</v>
      </c>
      <c r="E1229" s="721" t="s">
        <v>221</v>
      </c>
      <c r="F1229" s="721" t="s">
        <v>297</v>
      </c>
      <c r="G1229" s="774">
        <v>24603</v>
      </c>
      <c r="H1229" s="724">
        <f t="shared" ca="1" si="19"/>
        <v>52</v>
      </c>
      <c r="I1229" s="725" t="s">
        <v>1403</v>
      </c>
      <c r="J1229" s="721" t="s">
        <v>256</v>
      </c>
      <c r="K1229" s="721" t="s">
        <v>246</v>
      </c>
      <c r="L1229" s="726"/>
      <c r="M1229" s="726" t="s">
        <v>6426</v>
      </c>
      <c r="N1229" s="722" t="s">
        <v>4179</v>
      </c>
      <c r="O1229" s="721" t="s">
        <v>245</v>
      </c>
      <c r="P1229" s="722" t="s">
        <v>4332</v>
      </c>
      <c r="Q1229" s="722" t="s">
        <v>4330</v>
      </c>
    </row>
    <row r="1230" spans="1:17">
      <c r="A1230" s="721">
        <v>12</v>
      </c>
      <c r="B1230" s="721">
        <v>1</v>
      </c>
      <c r="C1230" s="722" t="s">
        <v>4336</v>
      </c>
      <c r="D1230" s="723" t="s">
        <v>23</v>
      </c>
      <c r="E1230" s="721" t="s">
        <v>221</v>
      </c>
      <c r="F1230" s="721" t="s">
        <v>4337</v>
      </c>
      <c r="G1230" s="774">
        <v>28304</v>
      </c>
      <c r="H1230" s="724">
        <f t="shared" ca="1" si="19"/>
        <v>42</v>
      </c>
      <c r="I1230" s="725" t="s">
        <v>1403</v>
      </c>
      <c r="J1230" s="721" t="s">
        <v>256</v>
      </c>
      <c r="K1230" s="721" t="s">
        <v>674</v>
      </c>
      <c r="L1230" s="726"/>
      <c r="M1230" s="726" t="s">
        <v>6426</v>
      </c>
      <c r="N1230" s="722" t="s">
        <v>4179</v>
      </c>
      <c r="O1230" s="721" t="s">
        <v>222</v>
      </c>
      <c r="P1230" s="734" t="s">
        <v>4335</v>
      </c>
      <c r="Q1230" s="734" t="s">
        <v>4340</v>
      </c>
    </row>
    <row r="1231" spans="1:17">
      <c r="A1231" s="721"/>
      <c r="B1231" s="721">
        <v>2</v>
      </c>
      <c r="C1231" s="722" t="s">
        <v>4342</v>
      </c>
      <c r="D1231" s="723" t="s">
        <v>16</v>
      </c>
      <c r="E1231" s="721" t="s">
        <v>221</v>
      </c>
      <c r="F1231" s="721" t="s">
        <v>733</v>
      </c>
      <c r="G1231" s="774">
        <v>32151</v>
      </c>
      <c r="H1231" s="724">
        <f t="shared" ca="1" si="19"/>
        <v>32</v>
      </c>
      <c r="I1231" s="725" t="s">
        <v>1403</v>
      </c>
      <c r="J1231" s="721" t="s">
        <v>289</v>
      </c>
      <c r="K1231" s="721" t="s">
        <v>246</v>
      </c>
      <c r="L1231" s="726"/>
      <c r="M1231" s="726" t="s">
        <v>6426</v>
      </c>
      <c r="N1231" s="722" t="s">
        <v>4179</v>
      </c>
      <c r="O1231" s="721" t="s">
        <v>245</v>
      </c>
      <c r="P1231" s="734" t="s">
        <v>4341</v>
      </c>
      <c r="Q1231" s="734" t="s">
        <v>4340</v>
      </c>
    </row>
    <row r="1232" spans="1:17">
      <c r="A1232" s="721"/>
      <c r="B1232" s="721">
        <v>3</v>
      </c>
      <c r="C1232" s="722" t="s">
        <v>4344</v>
      </c>
      <c r="D1232" s="723" t="s">
        <v>23</v>
      </c>
      <c r="E1232" s="721" t="s">
        <v>254</v>
      </c>
      <c r="F1232" s="721" t="s">
        <v>4345</v>
      </c>
      <c r="G1232" s="774">
        <v>38867</v>
      </c>
      <c r="H1232" s="724">
        <f t="shared" ca="1" si="19"/>
        <v>13</v>
      </c>
      <c r="I1232" s="725" t="s">
        <v>1403</v>
      </c>
      <c r="J1232" s="721" t="s">
        <v>369</v>
      </c>
      <c r="K1232" s="721" t="s">
        <v>266</v>
      </c>
      <c r="L1232" s="726"/>
      <c r="M1232" s="726" t="s">
        <v>6426</v>
      </c>
      <c r="N1232" s="722" t="s">
        <v>4179</v>
      </c>
      <c r="O1232" s="721" t="s">
        <v>255</v>
      </c>
      <c r="P1232" s="734" t="s">
        <v>4343</v>
      </c>
      <c r="Q1232" s="734" t="s">
        <v>4340</v>
      </c>
    </row>
    <row r="1233" spans="1:17">
      <c r="A1233" s="721">
        <v>13</v>
      </c>
      <c r="B1233" s="721">
        <v>1</v>
      </c>
      <c r="C1233" s="722" t="s">
        <v>3177</v>
      </c>
      <c r="D1233" s="723" t="s">
        <v>23</v>
      </c>
      <c r="E1233" s="721" t="s">
        <v>221</v>
      </c>
      <c r="F1233" s="721" t="s">
        <v>4349</v>
      </c>
      <c r="G1233" s="774">
        <v>20760</v>
      </c>
      <c r="H1233" s="724">
        <f t="shared" ca="1" si="19"/>
        <v>63</v>
      </c>
      <c r="I1233" s="725" t="s">
        <v>1403</v>
      </c>
      <c r="J1233" s="721" t="s">
        <v>289</v>
      </c>
      <c r="K1233" s="721" t="s">
        <v>283</v>
      </c>
      <c r="L1233" s="726"/>
      <c r="M1233" s="726" t="s">
        <v>6426</v>
      </c>
      <c r="N1233" s="722" t="s">
        <v>4179</v>
      </c>
      <c r="O1233" s="721" t="s">
        <v>222</v>
      </c>
      <c r="P1233" s="734" t="s">
        <v>4348</v>
      </c>
      <c r="Q1233" s="734" t="s">
        <v>4352</v>
      </c>
    </row>
    <row r="1234" spans="1:17">
      <c r="A1234" s="721"/>
      <c r="B1234" s="721">
        <v>2</v>
      </c>
      <c r="C1234" s="722" t="s">
        <v>1296</v>
      </c>
      <c r="D1234" s="723" t="s">
        <v>16</v>
      </c>
      <c r="E1234" s="721" t="s">
        <v>221</v>
      </c>
      <c r="F1234" s="721" t="s">
        <v>22</v>
      </c>
      <c r="G1234" s="774">
        <v>22262</v>
      </c>
      <c r="H1234" s="724">
        <f t="shared" ca="1" si="19"/>
        <v>59</v>
      </c>
      <c r="I1234" s="725" t="s">
        <v>1403</v>
      </c>
      <c r="J1234" s="721" t="s">
        <v>256</v>
      </c>
      <c r="K1234" s="721" t="s">
        <v>246</v>
      </c>
      <c r="L1234" s="726"/>
      <c r="M1234" s="726" t="s">
        <v>6426</v>
      </c>
      <c r="N1234" s="722" t="s">
        <v>4179</v>
      </c>
      <c r="O1234" s="721" t="s">
        <v>245</v>
      </c>
      <c r="P1234" s="734" t="s">
        <v>4353</v>
      </c>
      <c r="Q1234" s="734" t="s">
        <v>4352</v>
      </c>
    </row>
    <row r="1235" spans="1:17">
      <c r="A1235" s="721"/>
      <c r="B1235" s="721">
        <v>3</v>
      </c>
      <c r="C1235" s="722" t="s">
        <v>4357</v>
      </c>
      <c r="D1235" s="723" t="s">
        <v>16</v>
      </c>
      <c r="E1235" s="721" t="s">
        <v>254</v>
      </c>
      <c r="F1235" s="721" t="s">
        <v>22</v>
      </c>
      <c r="G1235" s="774">
        <v>31758</v>
      </c>
      <c r="H1235" s="724">
        <f t="shared" ca="1" si="19"/>
        <v>33</v>
      </c>
      <c r="I1235" s="725" t="s">
        <v>1403</v>
      </c>
      <c r="J1235" s="721" t="s">
        <v>223</v>
      </c>
      <c r="K1235" s="738" t="s">
        <v>270</v>
      </c>
      <c r="L1235" s="726"/>
      <c r="M1235" s="726" t="s">
        <v>6426</v>
      </c>
      <c r="N1235" s="722" t="s">
        <v>4179</v>
      </c>
      <c r="O1235" s="721" t="s">
        <v>255</v>
      </c>
      <c r="P1235" s="734" t="s">
        <v>4356</v>
      </c>
      <c r="Q1235" s="734" t="s">
        <v>4352</v>
      </c>
    </row>
    <row r="1236" spans="1:17">
      <c r="A1236" s="721"/>
      <c r="B1236" s="721">
        <v>4</v>
      </c>
      <c r="C1236" s="722" t="s">
        <v>4360</v>
      </c>
      <c r="D1236" s="723" t="s">
        <v>16</v>
      </c>
      <c r="E1236" s="721" t="s">
        <v>254</v>
      </c>
      <c r="F1236" s="721" t="s">
        <v>22</v>
      </c>
      <c r="G1236" s="774">
        <v>33950</v>
      </c>
      <c r="H1236" s="724">
        <f t="shared" ca="1" si="19"/>
        <v>27</v>
      </c>
      <c r="I1236" s="725" t="s">
        <v>1403</v>
      </c>
      <c r="J1236" s="721" t="s">
        <v>344</v>
      </c>
      <c r="K1236" s="721" t="s">
        <v>266</v>
      </c>
      <c r="L1236" s="726"/>
      <c r="M1236" s="726" t="s">
        <v>6426</v>
      </c>
      <c r="N1236" s="722" t="s">
        <v>4179</v>
      </c>
      <c r="O1236" s="721" t="s">
        <v>255</v>
      </c>
      <c r="P1236" s="734" t="s">
        <v>4359</v>
      </c>
      <c r="Q1236" s="734" t="s">
        <v>4352</v>
      </c>
    </row>
    <row r="1237" spans="1:17">
      <c r="A1237" s="721">
        <v>14</v>
      </c>
      <c r="B1237" s="733">
        <v>1</v>
      </c>
      <c r="C1237" s="732" t="s">
        <v>123</v>
      </c>
      <c r="D1237" s="723" t="s">
        <v>23</v>
      </c>
      <c r="E1237" s="733" t="s">
        <v>221</v>
      </c>
      <c r="F1237" s="733" t="s">
        <v>877</v>
      </c>
      <c r="G1237" s="775">
        <v>24506</v>
      </c>
      <c r="H1237" s="724">
        <f t="shared" ca="1" si="19"/>
        <v>53</v>
      </c>
      <c r="I1237" s="725" t="s">
        <v>1403</v>
      </c>
      <c r="J1237" s="733" t="s">
        <v>289</v>
      </c>
      <c r="K1237" s="733" t="s">
        <v>283</v>
      </c>
      <c r="L1237" s="726"/>
      <c r="M1237" s="726" t="s">
        <v>6426</v>
      </c>
      <c r="N1237" s="722" t="s">
        <v>4179</v>
      </c>
      <c r="O1237" s="733" t="s">
        <v>222</v>
      </c>
      <c r="P1237" s="732" t="s">
        <v>4361</v>
      </c>
      <c r="Q1237" s="732" t="s">
        <v>4364</v>
      </c>
    </row>
    <row r="1238" spans="1:17">
      <c r="A1238" s="721"/>
      <c r="B1238" s="733">
        <v>2</v>
      </c>
      <c r="C1238" s="732" t="s">
        <v>1446</v>
      </c>
      <c r="D1238" s="723" t="s">
        <v>16</v>
      </c>
      <c r="E1238" s="733" t="s">
        <v>221</v>
      </c>
      <c r="F1238" s="733" t="s">
        <v>877</v>
      </c>
      <c r="G1238" s="775">
        <v>26848</v>
      </c>
      <c r="H1238" s="724">
        <f t="shared" ca="1" si="19"/>
        <v>46</v>
      </c>
      <c r="I1238" s="725" t="s">
        <v>1403</v>
      </c>
      <c r="J1238" s="733" t="s">
        <v>256</v>
      </c>
      <c r="K1238" s="733" t="s">
        <v>246</v>
      </c>
      <c r="L1238" s="726"/>
      <c r="M1238" s="726" t="s">
        <v>6426</v>
      </c>
      <c r="N1238" s="722" t="s">
        <v>4179</v>
      </c>
      <c r="O1238" s="733" t="s">
        <v>245</v>
      </c>
      <c r="P1238" s="732" t="s">
        <v>4365</v>
      </c>
      <c r="Q1238" s="732" t="s">
        <v>4364</v>
      </c>
    </row>
    <row r="1239" spans="1:17">
      <c r="A1239" s="721"/>
      <c r="B1239" s="733">
        <v>3</v>
      </c>
      <c r="C1239" s="732" t="s">
        <v>4369</v>
      </c>
      <c r="D1239" s="723" t="s">
        <v>23</v>
      </c>
      <c r="E1239" s="733" t="s">
        <v>254</v>
      </c>
      <c r="F1239" s="733" t="s">
        <v>4370</v>
      </c>
      <c r="G1239" s="775">
        <v>34373</v>
      </c>
      <c r="H1239" s="724">
        <f t="shared" ca="1" si="19"/>
        <v>26</v>
      </c>
      <c r="I1239" s="725" t="s">
        <v>1403</v>
      </c>
      <c r="J1239" s="733" t="s">
        <v>223</v>
      </c>
      <c r="K1239" s="733" t="s">
        <v>266</v>
      </c>
      <c r="L1239" s="726"/>
      <c r="M1239" s="726" t="s">
        <v>6426</v>
      </c>
      <c r="N1239" s="722" t="s">
        <v>4179</v>
      </c>
      <c r="O1239" s="733" t="s">
        <v>255</v>
      </c>
      <c r="P1239" s="732" t="s">
        <v>4368</v>
      </c>
      <c r="Q1239" s="732" t="s">
        <v>4364</v>
      </c>
    </row>
    <row r="1240" spans="1:17">
      <c r="A1240" s="721">
        <v>15</v>
      </c>
      <c r="B1240" s="721">
        <v>1</v>
      </c>
      <c r="C1240" s="734" t="s">
        <v>4372</v>
      </c>
      <c r="D1240" s="742" t="s">
        <v>23</v>
      </c>
      <c r="E1240" s="737" t="s">
        <v>221</v>
      </c>
      <c r="F1240" s="737" t="s">
        <v>4373</v>
      </c>
      <c r="G1240" s="779" t="s">
        <v>4374</v>
      </c>
      <c r="H1240" s="724">
        <f t="shared" ca="1" si="19"/>
        <v>26</v>
      </c>
      <c r="I1240" s="725" t="s">
        <v>1403</v>
      </c>
      <c r="J1240" s="737" t="s">
        <v>3667</v>
      </c>
      <c r="K1240" s="737" t="s">
        <v>261</v>
      </c>
      <c r="L1240" s="726"/>
      <c r="M1240" s="726" t="s">
        <v>6426</v>
      </c>
      <c r="N1240" s="722" t="s">
        <v>4179</v>
      </c>
      <c r="O1240" s="737" t="s">
        <v>222</v>
      </c>
      <c r="P1240" s="734" t="s">
        <v>4371</v>
      </c>
      <c r="Q1240" s="734" t="s">
        <v>4376</v>
      </c>
    </row>
    <row r="1241" spans="1:17">
      <c r="A1241" s="721"/>
      <c r="B1241" s="721">
        <v>2</v>
      </c>
      <c r="C1241" s="734" t="s">
        <v>4378</v>
      </c>
      <c r="D1241" s="742" t="s">
        <v>16</v>
      </c>
      <c r="E1241" s="737" t="s">
        <v>221</v>
      </c>
      <c r="F1241" s="737" t="s">
        <v>288</v>
      </c>
      <c r="G1241" s="779" t="s">
        <v>4379</v>
      </c>
      <c r="H1241" s="724">
        <f t="shared" ca="1" si="19"/>
        <v>25</v>
      </c>
      <c r="I1241" s="725" t="s">
        <v>1403</v>
      </c>
      <c r="J1241" s="737" t="s">
        <v>3667</v>
      </c>
      <c r="K1241" s="737" t="s">
        <v>246</v>
      </c>
      <c r="L1241" s="726"/>
      <c r="M1241" s="726" t="s">
        <v>6426</v>
      </c>
      <c r="N1241" s="722" t="s">
        <v>4179</v>
      </c>
      <c r="O1241" s="737" t="s">
        <v>245</v>
      </c>
      <c r="P1241" s="734" t="s">
        <v>4377</v>
      </c>
      <c r="Q1241" s="734" t="s">
        <v>4376</v>
      </c>
    </row>
    <row r="1242" spans="1:17">
      <c r="A1242" s="721"/>
      <c r="B1242" s="721">
        <v>3</v>
      </c>
      <c r="C1242" s="734" t="s">
        <v>4381</v>
      </c>
      <c r="D1242" s="742" t="s">
        <v>23</v>
      </c>
      <c r="E1242" s="737" t="s">
        <v>254</v>
      </c>
      <c r="F1242" s="737" t="s">
        <v>22</v>
      </c>
      <c r="G1242" s="779" t="s">
        <v>4382</v>
      </c>
      <c r="H1242" s="724">
        <f t="shared" ca="1" si="19"/>
        <v>5</v>
      </c>
      <c r="I1242" s="725" t="s">
        <v>1403</v>
      </c>
      <c r="J1242" s="737" t="s">
        <v>3684</v>
      </c>
      <c r="K1242" s="737" t="s">
        <v>270</v>
      </c>
      <c r="L1242" s="726"/>
      <c r="M1242" s="726" t="s">
        <v>6426</v>
      </c>
      <c r="N1242" s="722" t="s">
        <v>4179</v>
      </c>
      <c r="O1242" s="737" t="s">
        <v>255</v>
      </c>
      <c r="P1242" s="734" t="s">
        <v>4380</v>
      </c>
      <c r="Q1242" s="734" t="s">
        <v>4376</v>
      </c>
    </row>
    <row r="1243" spans="1:17">
      <c r="A1243" s="721">
        <v>16</v>
      </c>
      <c r="B1243" s="733">
        <v>1</v>
      </c>
      <c r="C1243" s="732" t="s">
        <v>4397</v>
      </c>
      <c r="D1243" s="723" t="s">
        <v>23</v>
      </c>
      <c r="E1243" s="733" t="s">
        <v>221</v>
      </c>
      <c r="F1243" s="733" t="s">
        <v>288</v>
      </c>
      <c r="G1243" s="775">
        <v>25846</v>
      </c>
      <c r="H1243" s="724">
        <f t="shared" ca="1" si="19"/>
        <v>49</v>
      </c>
      <c r="I1243" s="725" t="s">
        <v>1403</v>
      </c>
      <c r="J1243" s="733" t="s">
        <v>256</v>
      </c>
      <c r="K1243" s="733" t="s">
        <v>674</v>
      </c>
      <c r="L1243" s="726"/>
      <c r="M1243" s="726" t="s">
        <v>6426</v>
      </c>
      <c r="N1243" s="722" t="s">
        <v>4179</v>
      </c>
      <c r="O1243" s="733" t="s">
        <v>222</v>
      </c>
      <c r="P1243" s="732" t="s">
        <v>4396</v>
      </c>
      <c r="Q1243" s="732" t="s">
        <v>4399</v>
      </c>
    </row>
    <row r="1244" spans="1:17">
      <c r="A1244" s="721"/>
      <c r="B1244" s="733">
        <v>2</v>
      </c>
      <c r="C1244" s="732" t="s">
        <v>4401</v>
      </c>
      <c r="D1244" s="723" t="s">
        <v>16</v>
      </c>
      <c r="E1244" s="733" t="s">
        <v>221</v>
      </c>
      <c r="F1244" s="733" t="s">
        <v>288</v>
      </c>
      <c r="G1244" s="775">
        <v>29051</v>
      </c>
      <c r="H1244" s="724">
        <f t="shared" ca="1" si="19"/>
        <v>40</v>
      </c>
      <c r="I1244" s="725" t="s">
        <v>1403</v>
      </c>
      <c r="J1244" s="733" t="s">
        <v>256</v>
      </c>
      <c r="K1244" s="733" t="s">
        <v>246</v>
      </c>
      <c r="L1244" s="726"/>
      <c r="M1244" s="726" t="s">
        <v>6426</v>
      </c>
      <c r="N1244" s="722" t="s">
        <v>4179</v>
      </c>
      <c r="O1244" s="733" t="s">
        <v>245</v>
      </c>
      <c r="P1244" s="732" t="s">
        <v>4400</v>
      </c>
      <c r="Q1244" s="732" t="s">
        <v>4399</v>
      </c>
    </row>
    <row r="1245" spans="1:17">
      <c r="A1245" s="721"/>
      <c r="B1245" s="733">
        <v>4</v>
      </c>
      <c r="C1245" s="732" t="s">
        <v>3075</v>
      </c>
      <c r="D1245" s="723" t="s">
        <v>16</v>
      </c>
      <c r="E1245" s="733" t="s">
        <v>254</v>
      </c>
      <c r="F1245" s="733" t="s">
        <v>288</v>
      </c>
      <c r="G1245" s="775">
        <v>36440</v>
      </c>
      <c r="H1245" s="724">
        <f t="shared" ca="1" si="19"/>
        <v>20</v>
      </c>
      <c r="I1245" s="725" t="s">
        <v>1403</v>
      </c>
      <c r="J1245" s="733" t="s">
        <v>785</v>
      </c>
      <c r="K1245" s="733" t="s">
        <v>270</v>
      </c>
      <c r="L1245" s="726"/>
      <c r="M1245" s="726" t="s">
        <v>6426</v>
      </c>
      <c r="N1245" s="722" t="s">
        <v>4179</v>
      </c>
      <c r="O1245" s="733" t="s">
        <v>255</v>
      </c>
      <c r="P1245" s="732" t="s">
        <v>4404</v>
      </c>
      <c r="Q1245" s="732" t="s">
        <v>4399</v>
      </c>
    </row>
    <row r="1246" spans="1:17">
      <c r="A1246" s="721"/>
      <c r="B1246" s="721">
        <v>5</v>
      </c>
      <c r="C1246" s="722" t="s">
        <v>4406</v>
      </c>
      <c r="D1246" s="723" t="s">
        <v>16</v>
      </c>
      <c r="E1246" s="721" t="s">
        <v>254</v>
      </c>
      <c r="F1246" s="721" t="s">
        <v>22</v>
      </c>
      <c r="G1246" s="774">
        <v>39391</v>
      </c>
      <c r="H1246" s="724">
        <f t="shared" ca="1" si="19"/>
        <v>12</v>
      </c>
      <c r="I1246" s="725" t="s">
        <v>1403</v>
      </c>
      <c r="J1246" s="721" t="s">
        <v>265</v>
      </c>
      <c r="K1246" s="721" t="s">
        <v>266</v>
      </c>
      <c r="L1246" s="726"/>
      <c r="M1246" s="726" t="s">
        <v>6426</v>
      </c>
      <c r="N1246" s="722" t="s">
        <v>4179</v>
      </c>
      <c r="O1246" s="721" t="s">
        <v>255</v>
      </c>
      <c r="P1246" s="734" t="s">
        <v>4405</v>
      </c>
      <c r="Q1246" s="732" t="s">
        <v>4399</v>
      </c>
    </row>
    <row r="1247" spans="1:17">
      <c r="A1247" s="721">
        <v>17</v>
      </c>
      <c r="B1247" s="733">
        <v>1</v>
      </c>
      <c r="C1247" s="722" t="s">
        <v>4408</v>
      </c>
      <c r="D1247" s="723" t="s">
        <v>23</v>
      </c>
      <c r="E1247" s="733" t="s">
        <v>221</v>
      </c>
      <c r="F1247" s="733" t="s">
        <v>4409</v>
      </c>
      <c r="G1247" s="774">
        <v>27566</v>
      </c>
      <c r="H1247" s="724">
        <f t="shared" ca="1" si="19"/>
        <v>44</v>
      </c>
      <c r="I1247" s="725" t="s">
        <v>4508</v>
      </c>
      <c r="J1247" s="733" t="s">
        <v>223</v>
      </c>
      <c r="K1247" s="733" t="s">
        <v>283</v>
      </c>
      <c r="L1247" s="726"/>
      <c r="M1247" s="726" t="s">
        <v>6426</v>
      </c>
      <c r="N1247" s="722" t="s">
        <v>4179</v>
      </c>
      <c r="O1247" s="733" t="s">
        <v>222</v>
      </c>
      <c r="P1247" s="734" t="s">
        <v>4407</v>
      </c>
      <c r="Q1247" s="734" t="s">
        <v>4412</v>
      </c>
    </row>
    <row r="1248" spans="1:17">
      <c r="A1248" s="721"/>
      <c r="B1248" s="733">
        <v>2</v>
      </c>
      <c r="C1248" s="722" t="s">
        <v>4414</v>
      </c>
      <c r="D1248" s="723" t="s">
        <v>16</v>
      </c>
      <c r="E1248" s="733" t="s">
        <v>221</v>
      </c>
      <c r="F1248" s="733" t="s">
        <v>4415</v>
      </c>
      <c r="G1248" s="774">
        <v>27857</v>
      </c>
      <c r="H1248" s="724">
        <f t="shared" ca="1" si="19"/>
        <v>44</v>
      </c>
      <c r="I1248" s="725" t="s">
        <v>4508</v>
      </c>
      <c r="J1248" s="733" t="s">
        <v>289</v>
      </c>
      <c r="K1248" s="733" t="s">
        <v>246</v>
      </c>
      <c r="L1248" s="726"/>
      <c r="M1248" s="726" t="s">
        <v>6426</v>
      </c>
      <c r="N1248" s="722" t="s">
        <v>4179</v>
      </c>
      <c r="O1248" s="733" t="s">
        <v>245</v>
      </c>
      <c r="P1248" s="734" t="s">
        <v>4413</v>
      </c>
      <c r="Q1248" s="734" t="s">
        <v>4412</v>
      </c>
    </row>
    <row r="1249" spans="1:17">
      <c r="A1249" s="721"/>
      <c r="B1249" s="733">
        <v>3</v>
      </c>
      <c r="C1249" s="722" t="s">
        <v>4419</v>
      </c>
      <c r="D1249" s="723" t="s">
        <v>16</v>
      </c>
      <c r="E1249" s="733" t="s">
        <v>254</v>
      </c>
      <c r="F1249" s="733" t="s">
        <v>4409</v>
      </c>
      <c r="G1249" s="774">
        <v>36858</v>
      </c>
      <c r="H1249" s="724">
        <f t="shared" ca="1" si="19"/>
        <v>19</v>
      </c>
      <c r="I1249" s="725" t="s">
        <v>4508</v>
      </c>
      <c r="J1249" s="733" t="s">
        <v>348</v>
      </c>
      <c r="K1249" s="733" t="s">
        <v>266</v>
      </c>
      <c r="L1249" s="726"/>
      <c r="M1249" s="726" t="s">
        <v>6426</v>
      </c>
      <c r="N1249" s="722" t="s">
        <v>4179</v>
      </c>
      <c r="O1249" s="733" t="s">
        <v>255</v>
      </c>
      <c r="P1249" s="734" t="s">
        <v>4418</v>
      </c>
      <c r="Q1249" s="734" t="s">
        <v>4412</v>
      </c>
    </row>
    <row r="1250" spans="1:17">
      <c r="A1250" s="721"/>
      <c r="B1250" s="733">
        <v>4</v>
      </c>
      <c r="C1250" s="722" t="s">
        <v>4421</v>
      </c>
      <c r="D1250" s="723" t="s">
        <v>23</v>
      </c>
      <c r="E1250" s="733" t="s">
        <v>254</v>
      </c>
      <c r="F1250" s="733" t="s">
        <v>4409</v>
      </c>
      <c r="G1250" s="774">
        <v>37383</v>
      </c>
      <c r="H1250" s="724">
        <f t="shared" ca="1" si="19"/>
        <v>17</v>
      </c>
      <c r="I1250" s="725" t="s">
        <v>4508</v>
      </c>
      <c r="J1250" s="733" t="s">
        <v>369</v>
      </c>
      <c r="K1250" s="733" t="s">
        <v>266</v>
      </c>
      <c r="L1250" s="726"/>
      <c r="M1250" s="726" t="s">
        <v>6426</v>
      </c>
      <c r="N1250" s="722" t="s">
        <v>4179</v>
      </c>
      <c r="O1250" s="733" t="s">
        <v>255</v>
      </c>
      <c r="P1250" s="734" t="s">
        <v>4420</v>
      </c>
      <c r="Q1250" s="734" t="s">
        <v>4412</v>
      </c>
    </row>
    <row r="1251" spans="1:17">
      <c r="A1251" s="721"/>
      <c r="B1251" s="733">
        <v>5</v>
      </c>
      <c r="C1251" s="722" t="s">
        <v>4423</v>
      </c>
      <c r="D1251" s="723" t="s">
        <v>23</v>
      </c>
      <c r="E1251" s="733" t="s">
        <v>254</v>
      </c>
      <c r="F1251" s="733" t="s">
        <v>4409</v>
      </c>
      <c r="G1251" s="774">
        <v>38041</v>
      </c>
      <c r="H1251" s="724">
        <f t="shared" ca="1" si="19"/>
        <v>16</v>
      </c>
      <c r="I1251" s="725" t="s">
        <v>4508</v>
      </c>
      <c r="J1251" s="733" t="s">
        <v>369</v>
      </c>
      <c r="K1251" s="733" t="s">
        <v>266</v>
      </c>
      <c r="L1251" s="726"/>
      <c r="M1251" s="726" t="s">
        <v>6426</v>
      </c>
      <c r="N1251" s="722" t="s">
        <v>4179</v>
      </c>
      <c r="O1251" s="733" t="s">
        <v>255</v>
      </c>
      <c r="P1251" s="734" t="s">
        <v>4422</v>
      </c>
      <c r="Q1251" s="734" t="s">
        <v>4412</v>
      </c>
    </row>
    <row r="1252" spans="1:17">
      <c r="A1252" s="721"/>
      <c r="B1252" s="733">
        <v>6</v>
      </c>
      <c r="C1252" s="722" t="s">
        <v>4425</v>
      </c>
      <c r="D1252" s="723" t="s">
        <v>23</v>
      </c>
      <c r="E1252" s="733" t="s">
        <v>254</v>
      </c>
      <c r="F1252" s="733" t="s">
        <v>4409</v>
      </c>
      <c r="G1252" s="774">
        <v>39091</v>
      </c>
      <c r="H1252" s="724">
        <f t="shared" ca="1" si="19"/>
        <v>13</v>
      </c>
      <c r="I1252" s="725" t="s">
        <v>4508</v>
      </c>
      <c r="J1252" s="733" t="s">
        <v>369</v>
      </c>
      <c r="K1252" s="733" t="s">
        <v>266</v>
      </c>
      <c r="L1252" s="726"/>
      <c r="M1252" s="726" t="s">
        <v>6426</v>
      </c>
      <c r="N1252" s="722" t="s">
        <v>4179</v>
      </c>
      <c r="O1252" s="733" t="s">
        <v>255</v>
      </c>
      <c r="P1252" s="734" t="s">
        <v>4424</v>
      </c>
      <c r="Q1252" s="734" t="s">
        <v>4412</v>
      </c>
    </row>
    <row r="1253" spans="1:17">
      <c r="A1253" s="721"/>
      <c r="B1253" s="733">
        <v>7</v>
      </c>
      <c r="C1253" s="722" t="s">
        <v>4427</v>
      </c>
      <c r="D1253" s="723" t="s">
        <v>23</v>
      </c>
      <c r="E1253" s="733" t="s">
        <v>254</v>
      </c>
      <c r="F1253" s="733" t="s">
        <v>4409</v>
      </c>
      <c r="G1253" s="774">
        <v>40005</v>
      </c>
      <c r="H1253" s="724">
        <f t="shared" ca="1" si="19"/>
        <v>10</v>
      </c>
      <c r="I1253" s="725" t="s">
        <v>4508</v>
      </c>
      <c r="J1253" s="733" t="s">
        <v>265</v>
      </c>
      <c r="K1253" s="733" t="s">
        <v>266</v>
      </c>
      <c r="L1253" s="726"/>
      <c r="M1253" s="726" t="s">
        <v>6426</v>
      </c>
      <c r="N1253" s="722" t="s">
        <v>4179</v>
      </c>
      <c r="O1253" s="733" t="s">
        <v>255</v>
      </c>
      <c r="P1253" s="734" t="s">
        <v>4426</v>
      </c>
      <c r="Q1253" s="734" t="s">
        <v>4412</v>
      </c>
    </row>
    <row r="1254" spans="1:17">
      <c r="A1254" s="721">
        <v>18</v>
      </c>
      <c r="B1254" s="721">
        <v>1</v>
      </c>
      <c r="C1254" s="722" t="s">
        <v>4429</v>
      </c>
      <c r="D1254" s="723" t="s">
        <v>23</v>
      </c>
      <c r="E1254" s="733" t="s">
        <v>221</v>
      </c>
      <c r="F1254" s="733" t="s">
        <v>376</v>
      </c>
      <c r="G1254" s="774">
        <v>26470</v>
      </c>
      <c r="H1254" s="724">
        <f t="shared" ca="1" si="19"/>
        <v>47</v>
      </c>
      <c r="I1254" s="725" t="s">
        <v>4508</v>
      </c>
      <c r="J1254" s="733" t="s">
        <v>289</v>
      </c>
      <c r="K1254" s="733" t="s">
        <v>283</v>
      </c>
      <c r="L1254" s="726"/>
      <c r="M1254" s="726" t="s">
        <v>6426</v>
      </c>
      <c r="N1254" s="722" t="s">
        <v>4179</v>
      </c>
      <c r="O1254" s="733" t="s">
        <v>222</v>
      </c>
      <c r="P1254" s="734" t="s">
        <v>4428</v>
      </c>
      <c r="Q1254" s="734" t="s">
        <v>4432</v>
      </c>
    </row>
    <row r="1255" spans="1:17">
      <c r="A1255" s="721"/>
      <c r="B1255" s="738">
        <v>2</v>
      </c>
      <c r="C1255" s="722" t="s">
        <v>4434</v>
      </c>
      <c r="D1255" s="723" t="s">
        <v>16</v>
      </c>
      <c r="E1255" s="733" t="s">
        <v>221</v>
      </c>
      <c r="F1255" s="733" t="s">
        <v>376</v>
      </c>
      <c r="G1255" s="774">
        <v>26634</v>
      </c>
      <c r="H1255" s="724">
        <f t="shared" ca="1" si="19"/>
        <v>47</v>
      </c>
      <c r="I1255" s="725" t="s">
        <v>4508</v>
      </c>
      <c r="J1255" s="733" t="s">
        <v>289</v>
      </c>
      <c r="K1255" s="733" t="s">
        <v>246</v>
      </c>
      <c r="L1255" s="726"/>
      <c r="M1255" s="726" t="s">
        <v>6426</v>
      </c>
      <c r="N1255" s="722" t="s">
        <v>4179</v>
      </c>
      <c r="O1255" s="733" t="s">
        <v>245</v>
      </c>
      <c r="P1255" s="734" t="s">
        <v>4433</v>
      </c>
      <c r="Q1255" s="734" t="s">
        <v>4432</v>
      </c>
    </row>
    <row r="1256" spans="1:17">
      <c r="A1256" s="721"/>
      <c r="B1256" s="721">
        <v>3</v>
      </c>
      <c r="C1256" s="722" t="s">
        <v>4438</v>
      </c>
      <c r="D1256" s="723" t="s">
        <v>23</v>
      </c>
      <c r="E1256" s="733" t="s">
        <v>254</v>
      </c>
      <c r="F1256" s="733" t="s">
        <v>376</v>
      </c>
      <c r="G1256" s="774">
        <v>35526</v>
      </c>
      <c r="H1256" s="724">
        <f t="shared" ca="1" si="19"/>
        <v>23</v>
      </c>
      <c r="I1256" s="725" t="s">
        <v>4508</v>
      </c>
      <c r="J1256" s="733" t="s">
        <v>886</v>
      </c>
      <c r="K1256" s="733" t="s">
        <v>266</v>
      </c>
      <c r="L1256" s="726"/>
      <c r="M1256" s="726" t="s">
        <v>6426</v>
      </c>
      <c r="N1256" s="722" t="s">
        <v>4179</v>
      </c>
      <c r="O1256" s="733" t="s">
        <v>255</v>
      </c>
      <c r="P1256" s="734" t="s">
        <v>4437</v>
      </c>
      <c r="Q1256" s="734" t="s">
        <v>4432</v>
      </c>
    </row>
    <row r="1257" spans="1:17">
      <c r="A1257" s="721"/>
      <c r="B1257" s="738">
        <v>4</v>
      </c>
      <c r="C1257" s="722" t="s">
        <v>4440</v>
      </c>
      <c r="D1257" s="723" t="s">
        <v>16</v>
      </c>
      <c r="E1257" s="733" t="s">
        <v>254</v>
      </c>
      <c r="F1257" s="733" t="s">
        <v>376</v>
      </c>
      <c r="G1257" s="774">
        <v>36249</v>
      </c>
      <c r="H1257" s="724">
        <f t="shared" ca="1" si="19"/>
        <v>21</v>
      </c>
      <c r="I1257" s="725" t="s">
        <v>4508</v>
      </c>
      <c r="J1257" s="733" t="s">
        <v>348</v>
      </c>
      <c r="K1257" s="733" t="s">
        <v>266</v>
      </c>
      <c r="L1257" s="726"/>
      <c r="M1257" s="726" t="s">
        <v>6426</v>
      </c>
      <c r="N1257" s="722" t="s">
        <v>4179</v>
      </c>
      <c r="O1257" s="733" t="s">
        <v>255</v>
      </c>
      <c r="P1257" s="734" t="s">
        <v>4439</v>
      </c>
      <c r="Q1257" s="734" t="s">
        <v>4432</v>
      </c>
    </row>
    <row r="1258" spans="1:17">
      <c r="A1258" s="721"/>
      <c r="B1258" s="721">
        <v>5</v>
      </c>
      <c r="C1258" s="722" t="s">
        <v>4442</v>
      </c>
      <c r="D1258" s="723" t="s">
        <v>16</v>
      </c>
      <c r="E1258" s="733" t="s">
        <v>254</v>
      </c>
      <c r="F1258" s="733" t="s">
        <v>22</v>
      </c>
      <c r="G1258" s="774">
        <v>37133</v>
      </c>
      <c r="H1258" s="724">
        <f t="shared" ca="1" si="19"/>
        <v>18</v>
      </c>
      <c r="I1258" s="725" t="s">
        <v>4508</v>
      </c>
      <c r="J1258" s="733" t="s">
        <v>348</v>
      </c>
      <c r="K1258" s="733" t="s">
        <v>266</v>
      </c>
      <c r="L1258" s="726"/>
      <c r="M1258" s="726" t="s">
        <v>6426</v>
      </c>
      <c r="N1258" s="722" t="s">
        <v>4179</v>
      </c>
      <c r="O1258" s="733" t="s">
        <v>255</v>
      </c>
      <c r="P1258" s="734" t="s">
        <v>4441</v>
      </c>
      <c r="Q1258" s="734" t="s">
        <v>4432</v>
      </c>
    </row>
    <row r="1259" spans="1:17">
      <c r="A1259" s="721"/>
      <c r="B1259" s="738">
        <v>6</v>
      </c>
      <c r="C1259" s="722" t="s">
        <v>4444</v>
      </c>
      <c r="D1259" s="723" t="s">
        <v>23</v>
      </c>
      <c r="E1259" s="733" t="s">
        <v>254</v>
      </c>
      <c r="F1259" s="733" t="s">
        <v>22</v>
      </c>
      <c r="G1259" s="774">
        <v>38608</v>
      </c>
      <c r="H1259" s="724">
        <f t="shared" ca="1" si="19"/>
        <v>14</v>
      </c>
      <c r="I1259" s="725" t="s">
        <v>4508</v>
      </c>
      <c r="J1259" s="733" t="s">
        <v>369</v>
      </c>
      <c r="K1259" s="733" t="s">
        <v>266</v>
      </c>
      <c r="L1259" s="726"/>
      <c r="M1259" s="726" t="s">
        <v>6426</v>
      </c>
      <c r="N1259" s="722" t="s">
        <v>4179</v>
      </c>
      <c r="O1259" s="733" t="s">
        <v>255</v>
      </c>
      <c r="P1259" s="734" t="s">
        <v>4443</v>
      </c>
      <c r="Q1259" s="734" t="s">
        <v>4432</v>
      </c>
    </row>
    <row r="1260" spans="1:17">
      <c r="A1260" s="721"/>
      <c r="B1260" s="721">
        <v>7</v>
      </c>
      <c r="C1260" s="722" t="s">
        <v>4446</v>
      </c>
      <c r="D1260" s="723" t="s">
        <v>16</v>
      </c>
      <c r="E1260" s="733" t="s">
        <v>254</v>
      </c>
      <c r="F1260" s="733" t="s">
        <v>22</v>
      </c>
      <c r="G1260" s="774">
        <v>39428</v>
      </c>
      <c r="H1260" s="724">
        <f t="shared" ca="1" si="19"/>
        <v>12</v>
      </c>
      <c r="I1260" s="725" t="s">
        <v>4508</v>
      </c>
      <c r="J1260" s="733" t="s">
        <v>369</v>
      </c>
      <c r="K1260" s="733" t="s">
        <v>266</v>
      </c>
      <c r="L1260" s="726"/>
      <c r="M1260" s="726" t="s">
        <v>6426</v>
      </c>
      <c r="N1260" s="722" t="s">
        <v>4179</v>
      </c>
      <c r="O1260" s="733" t="s">
        <v>255</v>
      </c>
      <c r="P1260" s="734" t="s">
        <v>4445</v>
      </c>
      <c r="Q1260" s="734" t="s">
        <v>4432</v>
      </c>
    </row>
    <row r="1261" spans="1:17">
      <c r="A1261" s="721"/>
      <c r="B1261" s="738">
        <v>8</v>
      </c>
      <c r="C1261" s="722" t="s">
        <v>4448</v>
      </c>
      <c r="D1261" s="723" t="s">
        <v>16</v>
      </c>
      <c r="E1261" s="733" t="s">
        <v>254</v>
      </c>
      <c r="F1261" s="733" t="s">
        <v>22</v>
      </c>
      <c r="G1261" s="774">
        <v>40624</v>
      </c>
      <c r="H1261" s="724">
        <f t="shared" ca="1" si="19"/>
        <v>9</v>
      </c>
      <c r="I1261" s="725" t="s">
        <v>4508</v>
      </c>
      <c r="J1261" s="721" t="s">
        <v>265</v>
      </c>
      <c r="K1261" s="721" t="s">
        <v>270</v>
      </c>
      <c r="L1261" s="726"/>
      <c r="M1261" s="726" t="s">
        <v>6426</v>
      </c>
      <c r="N1261" s="722" t="s">
        <v>4179</v>
      </c>
      <c r="O1261" s="733" t="s">
        <v>255</v>
      </c>
      <c r="P1261" s="734" t="s">
        <v>4447</v>
      </c>
      <c r="Q1261" s="734" t="s">
        <v>4432</v>
      </c>
    </row>
    <row r="1262" spans="1:17">
      <c r="A1262" s="721">
        <v>19</v>
      </c>
      <c r="B1262" s="738">
        <v>1</v>
      </c>
      <c r="C1262" s="722" t="s">
        <v>4450</v>
      </c>
      <c r="D1262" s="723" t="s">
        <v>23</v>
      </c>
      <c r="E1262" s="721" t="s">
        <v>221</v>
      </c>
      <c r="F1262" s="721" t="s">
        <v>4451</v>
      </c>
      <c r="G1262" s="774">
        <v>30397</v>
      </c>
      <c r="H1262" s="724">
        <f t="shared" ca="1" si="19"/>
        <v>37</v>
      </c>
      <c r="I1262" s="725" t="s">
        <v>4508</v>
      </c>
      <c r="J1262" s="721" t="s">
        <v>223</v>
      </c>
      <c r="K1262" s="721" t="s">
        <v>2559</v>
      </c>
      <c r="L1262" s="726"/>
      <c r="M1262" s="726" t="s">
        <v>6426</v>
      </c>
      <c r="N1262" s="722" t="s">
        <v>4179</v>
      </c>
      <c r="O1262" s="721" t="s">
        <v>222</v>
      </c>
      <c r="P1262" s="734" t="s">
        <v>4449</v>
      </c>
      <c r="Q1262" s="741" t="s">
        <v>4453</v>
      </c>
    </row>
    <row r="1263" spans="1:17">
      <c r="A1263" s="721"/>
      <c r="B1263" s="738">
        <v>2</v>
      </c>
      <c r="C1263" s="722" t="s">
        <v>4455</v>
      </c>
      <c r="D1263" s="723" t="s">
        <v>16</v>
      </c>
      <c r="E1263" s="745" t="s">
        <v>221</v>
      </c>
      <c r="F1263" s="745" t="s">
        <v>4456</v>
      </c>
      <c r="G1263" s="774">
        <v>32856</v>
      </c>
      <c r="H1263" s="724">
        <f t="shared" ca="1" si="19"/>
        <v>30</v>
      </c>
      <c r="I1263" s="747" t="s">
        <v>4508</v>
      </c>
      <c r="J1263" s="745" t="s">
        <v>223</v>
      </c>
      <c r="K1263" s="745" t="s">
        <v>246</v>
      </c>
      <c r="L1263" s="726"/>
      <c r="M1263" s="726" t="s">
        <v>6426</v>
      </c>
      <c r="N1263" s="722" t="s">
        <v>4179</v>
      </c>
      <c r="O1263" s="745" t="s">
        <v>245</v>
      </c>
      <c r="P1263" s="734" t="s">
        <v>4454</v>
      </c>
      <c r="Q1263" s="741" t="s">
        <v>4453</v>
      </c>
    </row>
    <row r="1264" spans="1:17">
      <c r="A1264" s="721"/>
      <c r="B1264" s="738">
        <v>3</v>
      </c>
      <c r="C1264" s="722" t="s">
        <v>4459</v>
      </c>
      <c r="D1264" s="723" t="s">
        <v>23</v>
      </c>
      <c r="E1264" s="745" t="s">
        <v>254</v>
      </c>
      <c r="F1264" s="745" t="s">
        <v>230</v>
      </c>
      <c r="G1264" s="774">
        <v>41419</v>
      </c>
      <c r="H1264" s="724">
        <f t="shared" ca="1" si="19"/>
        <v>6</v>
      </c>
      <c r="I1264" s="747" t="s">
        <v>4508</v>
      </c>
      <c r="J1264" s="745" t="s">
        <v>265</v>
      </c>
      <c r="K1264" s="745" t="s">
        <v>270</v>
      </c>
      <c r="L1264" s="726"/>
      <c r="M1264" s="726" t="s">
        <v>6426</v>
      </c>
      <c r="N1264" s="722" t="s">
        <v>4179</v>
      </c>
      <c r="O1264" s="745" t="s">
        <v>255</v>
      </c>
      <c r="P1264" s="734"/>
      <c r="Q1264" s="741" t="s">
        <v>4453</v>
      </c>
    </row>
    <row r="1265" spans="1:17">
      <c r="A1265" s="721"/>
      <c r="B1265" s="738">
        <v>4</v>
      </c>
      <c r="C1265" s="722" t="s">
        <v>4460</v>
      </c>
      <c r="D1265" s="723" t="s">
        <v>16</v>
      </c>
      <c r="E1265" s="745" t="s">
        <v>254</v>
      </c>
      <c r="F1265" s="745" t="s">
        <v>230</v>
      </c>
      <c r="G1265" s="774">
        <v>42456</v>
      </c>
      <c r="H1265" s="724">
        <f t="shared" ca="1" si="19"/>
        <v>4</v>
      </c>
      <c r="I1265" s="747" t="s">
        <v>4508</v>
      </c>
      <c r="J1265" s="745" t="s">
        <v>265</v>
      </c>
      <c r="K1265" s="745" t="s">
        <v>270</v>
      </c>
      <c r="L1265" s="726"/>
      <c r="M1265" s="726" t="s">
        <v>6426</v>
      </c>
      <c r="N1265" s="722" t="s">
        <v>4179</v>
      </c>
      <c r="O1265" s="745" t="s">
        <v>255</v>
      </c>
      <c r="P1265" s="734"/>
      <c r="Q1265" s="741" t="s">
        <v>4453</v>
      </c>
    </row>
    <row r="1266" spans="1:17">
      <c r="A1266" s="721">
        <v>20</v>
      </c>
      <c r="B1266" s="721">
        <v>1</v>
      </c>
      <c r="C1266" s="722" t="s">
        <v>4462</v>
      </c>
      <c r="D1266" s="723" t="s">
        <v>23</v>
      </c>
      <c r="E1266" s="745" t="s">
        <v>221</v>
      </c>
      <c r="F1266" s="745" t="s">
        <v>297</v>
      </c>
      <c r="G1266" s="774">
        <v>29054</v>
      </c>
      <c r="H1266" s="724">
        <f t="shared" ca="1" si="19"/>
        <v>40</v>
      </c>
      <c r="I1266" s="747" t="s">
        <v>1403</v>
      </c>
      <c r="J1266" s="745" t="s">
        <v>256</v>
      </c>
      <c r="K1266" s="745" t="s">
        <v>283</v>
      </c>
      <c r="L1266" s="726"/>
      <c r="M1266" s="726" t="s">
        <v>6426</v>
      </c>
      <c r="N1266" s="722" t="s">
        <v>4179</v>
      </c>
      <c r="O1266" s="745" t="s">
        <v>222</v>
      </c>
      <c r="P1266" s="736" t="s">
        <v>4461</v>
      </c>
      <c r="Q1266" s="727" t="s">
        <v>4464</v>
      </c>
    </row>
    <row r="1267" spans="1:17">
      <c r="A1267" s="721"/>
      <c r="B1267" s="738">
        <v>2</v>
      </c>
      <c r="C1267" s="722" t="s">
        <v>4466</v>
      </c>
      <c r="D1267" s="723" t="s">
        <v>16</v>
      </c>
      <c r="E1267" s="745" t="s">
        <v>221</v>
      </c>
      <c r="F1267" s="745" t="s">
        <v>464</v>
      </c>
      <c r="G1267" s="774">
        <v>30115</v>
      </c>
      <c r="H1267" s="724">
        <f t="shared" ca="1" si="19"/>
        <v>37</v>
      </c>
      <c r="I1267" s="747" t="s">
        <v>1403</v>
      </c>
      <c r="J1267" s="745" t="s">
        <v>256</v>
      </c>
      <c r="K1267" s="745" t="s">
        <v>246</v>
      </c>
      <c r="L1267" s="726"/>
      <c r="M1267" s="726" t="s">
        <v>6426</v>
      </c>
      <c r="N1267" s="722" t="s">
        <v>4179</v>
      </c>
      <c r="O1267" s="745" t="s">
        <v>245</v>
      </c>
      <c r="P1267" s="736" t="s">
        <v>4465</v>
      </c>
      <c r="Q1267" s="727" t="s">
        <v>4464</v>
      </c>
    </row>
    <row r="1268" spans="1:17">
      <c r="A1268" s="721"/>
      <c r="B1268" s="738">
        <v>3</v>
      </c>
      <c r="C1268" s="722" t="s">
        <v>4470</v>
      </c>
      <c r="D1268" s="723" t="s">
        <v>16</v>
      </c>
      <c r="E1268" s="745" t="s">
        <v>254</v>
      </c>
      <c r="F1268" s="745" t="s">
        <v>22</v>
      </c>
      <c r="G1268" s="774">
        <v>37858</v>
      </c>
      <c r="H1268" s="724">
        <f t="shared" ca="1" si="19"/>
        <v>16</v>
      </c>
      <c r="I1268" s="747" t="s">
        <v>1403</v>
      </c>
      <c r="J1268" s="745" t="s">
        <v>369</v>
      </c>
      <c r="K1268" s="745" t="s">
        <v>266</v>
      </c>
      <c r="L1268" s="726"/>
      <c r="M1268" s="726" t="s">
        <v>6426</v>
      </c>
      <c r="N1268" s="722" t="s">
        <v>4179</v>
      </c>
      <c r="O1268" s="745" t="s">
        <v>255</v>
      </c>
      <c r="P1268" s="736" t="s">
        <v>4469</v>
      </c>
      <c r="Q1268" s="727" t="s">
        <v>4464</v>
      </c>
    </row>
    <row r="1269" spans="1:17">
      <c r="A1269" s="721"/>
      <c r="B1269" s="738">
        <v>4</v>
      </c>
      <c r="C1269" s="722" t="s">
        <v>4472</v>
      </c>
      <c r="D1269" s="723" t="s">
        <v>23</v>
      </c>
      <c r="E1269" s="745" t="s">
        <v>254</v>
      </c>
      <c r="F1269" s="745" t="s">
        <v>22</v>
      </c>
      <c r="G1269" s="774">
        <v>40461</v>
      </c>
      <c r="H1269" s="724">
        <f t="shared" ca="1" si="19"/>
        <v>9</v>
      </c>
      <c r="I1269" s="747" t="s">
        <v>1403</v>
      </c>
      <c r="J1269" s="745" t="s">
        <v>265</v>
      </c>
      <c r="K1269" s="745" t="s">
        <v>270</v>
      </c>
      <c r="L1269" s="726"/>
      <c r="M1269" s="726" t="s">
        <v>6426</v>
      </c>
      <c r="N1269" s="722" t="s">
        <v>4179</v>
      </c>
      <c r="O1269" s="745" t="s">
        <v>255</v>
      </c>
      <c r="P1269" s="736" t="s">
        <v>4471</v>
      </c>
      <c r="Q1269" s="727" t="s">
        <v>4464</v>
      </c>
    </row>
    <row r="1270" spans="1:17">
      <c r="A1270" s="721">
        <v>21</v>
      </c>
      <c r="B1270" s="738">
        <v>1</v>
      </c>
      <c r="C1270" s="722" t="s">
        <v>4474</v>
      </c>
      <c r="D1270" s="723" t="s">
        <v>23</v>
      </c>
      <c r="E1270" s="745" t="s">
        <v>221</v>
      </c>
      <c r="F1270" s="745" t="s">
        <v>4475</v>
      </c>
      <c r="G1270" s="774">
        <v>30287</v>
      </c>
      <c r="H1270" s="724">
        <f t="shared" ca="1" si="19"/>
        <v>37</v>
      </c>
      <c r="I1270" s="747" t="s">
        <v>1403</v>
      </c>
      <c r="J1270" s="745" t="s">
        <v>4476</v>
      </c>
      <c r="K1270" s="745" t="s">
        <v>283</v>
      </c>
      <c r="L1270" s="726"/>
      <c r="M1270" s="726" t="s">
        <v>6426</v>
      </c>
      <c r="N1270" s="722" t="s">
        <v>4179</v>
      </c>
      <c r="O1270" s="745" t="s">
        <v>222</v>
      </c>
      <c r="P1270" s="736" t="s">
        <v>4473</v>
      </c>
      <c r="Q1270" s="727" t="s">
        <v>4479</v>
      </c>
    </row>
    <row r="1271" spans="1:17">
      <c r="A1271" s="721"/>
      <c r="B1271" s="738">
        <v>2</v>
      </c>
      <c r="C1271" s="722" t="s">
        <v>4481</v>
      </c>
      <c r="D1271" s="723" t="s">
        <v>16</v>
      </c>
      <c r="E1271" s="745" t="s">
        <v>221</v>
      </c>
      <c r="F1271" s="745" t="s">
        <v>219</v>
      </c>
      <c r="G1271" s="774">
        <v>30590</v>
      </c>
      <c r="H1271" s="724">
        <f t="shared" ca="1" si="19"/>
        <v>36</v>
      </c>
      <c r="I1271" s="747" t="s">
        <v>1403</v>
      </c>
      <c r="J1271" s="745" t="s">
        <v>2491</v>
      </c>
      <c r="K1271" s="745" t="s">
        <v>246</v>
      </c>
      <c r="L1271" s="726"/>
      <c r="M1271" s="726" t="s">
        <v>6426</v>
      </c>
      <c r="N1271" s="722" t="s">
        <v>4179</v>
      </c>
      <c r="O1271" s="745" t="s">
        <v>245</v>
      </c>
      <c r="P1271" s="736" t="s">
        <v>4480</v>
      </c>
      <c r="Q1271" s="727" t="s">
        <v>4479</v>
      </c>
    </row>
    <row r="1272" spans="1:17">
      <c r="A1272" s="721"/>
      <c r="B1272" s="738">
        <v>3</v>
      </c>
      <c r="C1272" s="722" t="s">
        <v>4485</v>
      </c>
      <c r="D1272" s="723" t="s">
        <v>23</v>
      </c>
      <c r="E1272" s="745" t="s">
        <v>254</v>
      </c>
      <c r="F1272" s="745" t="s">
        <v>4475</v>
      </c>
      <c r="G1272" s="774">
        <v>37899</v>
      </c>
      <c r="H1272" s="724">
        <f t="shared" ca="1" si="19"/>
        <v>16</v>
      </c>
      <c r="I1272" s="747" t="s">
        <v>1403</v>
      </c>
      <c r="J1272" s="745" t="s">
        <v>369</v>
      </c>
      <c r="K1272" s="745" t="s">
        <v>266</v>
      </c>
      <c r="L1272" s="726"/>
      <c r="M1272" s="726" t="s">
        <v>6426</v>
      </c>
      <c r="N1272" s="722" t="s">
        <v>4179</v>
      </c>
      <c r="O1272" s="745" t="s">
        <v>255</v>
      </c>
      <c r="P1272" s="736" t="s">
        <v>4484</v>
      </c>
      <c r="Q1272" s="727" t="s">
        <v>4479</v>
      </c>
    </row>
    <row r="1273" spans="1:17">
      <c r="A1273" s="721"/>
      <c r="B1273" s="738">
        <v>4</v>
      </c>
      <c r="C1273" s="722" t="s">
        <v>4487</v>
      </c>
      <c r="D1273" s="723" t="s">
        <v>23</v>
      </c>
      <c r="E1273" s="745" t="s">
        <v>254</v>
      </c>
      <c r="F1273" s="745" t="s">
        <v>229</v>
      </c>
      <c r="G1273" s="774">
        <v>41280</v>
      </c>
      <c r="H1273" s="724">
        <f t="shared" ca="1" si="19"/>
        <v>7</v>
      </c>
      <c r="I1273" s="747" t="s">
        <v>1403</v>
      </c>
      <c r="J1273" s="745" t="s">
        <v>265</v>
      </c>
      <c r="K1273" s="745" t="s">
        <v>270</v>
      </c>
      <c r="L1273" s="726"/>
      <c r="M1273" s="726" t="s">
        <v>6426</v>
      </c>
      <c r="N1273" s="722" t="s">
        <v>4179</v>
      </c>
      <c r="O1273" s="745" t="s">
        <v>255</v>
      </c>
      <c r="P1273" s="736" t="s">
        <v>4486</v>
      </c>
      <c r="Q1273" s="727" t="s">
        <v>4479</v>
      </c>
    </row>
    <row r="1274" spans="1:17">
      <c r="A1274" s="721">
        <v>22</v>
      </c>
      <c r="B1274" s="738">
        <v>1</v>
      </c>
      <c r="C1274" s="722" t="s">
        <v>4489</v>
      </c>
      <c r="D1274" s="723" t="s">
        <v>23</v>
      </c>
      <c r="E1274" s="738" t="s">
        <v>221</v>
      </c>
      <c r="F1274" s="738" t="s">
        <v>376</v>
      </c>
      <c r="G1274" s="774">
        <v>30969</v>
      </c>
      <c r="H1274" s="724">
        <f t="shared" ca="1" si="19"/>
        <v>35</v>
      </c>
      <c r="I1274" s="747" t="s">
        <v>4508</v>
      </c>
      <c r="J1274" s="738" t="s">
        <v>785</v>
      </c>
      <c r="K1274" s="738" t="s">
        <v>283</v>
      </c>
      <c r="L1274" s="726"/>
      <c r="M1274" s="726" t="s">
        <v>6426</v>
      </c>
      <c r="N1274" s="722" t="s">
        <v>4179</v>
      </c>
      <c r="O1274" s="738" t="s">
        <v>222</v>
      </c>
      <c r="P1274" s="727" t="s">
        <v>4488</v>
      </c>
      <c r="Q1274" s="727" t="s">
        <v>4492</v>
      </c>
    </row>
    <row r="1275" spans="1:17">
      <c r="A1275" s="721"/>
      <c r="B1275" s="738">
        <v>2</v>
      </c>
      <c r="C1275" s="722" t="s">
        <v>4495</v>
      </c>
      <c r="D1275" s="723" t="s">
        <v>16</v>
      </c>
      <c r="E1275" s="745" t="s">
        <v>221</v>
      </c>
      <c r="F1275" s="745" t="s">
        <v>4496</v>
      </c>
      <c r="G1275" s="774">
        <v>32752</v>
      </c>
      <c r="H1275" s="724">
        <f t="shared" ca="1" si="19"/>
        <v>30</v>
      </c>
      <c r="I1275" s="747" t="s">
        <v>4508</v>
      </c>
      <c r="J1275" s="745" t="s">
        <v>785</v>
      </c>
      <c r="K1275" s="745" t="s">
        <v>246</v>
      </c>
      <c r="L1275" s="726"/>
      <c r="M1275" s="726" t="s">
        <v>6426</v>
      </c>
      <c r="N1275" s="722" t="s">
        <v>4179</v>
      </c>
      <c r="O1275" s="745" t="s">
        <v>245</v>
      </c>
      <c r="P1275" s="736" t="s">
        <v>4494</v>
      </c>
      <c r="Q1275" s="727" t="s">
        <v>4492</v>
      </c>
    </row>
    <row r="1276" spans="1:17">
      <c r="A1276" s="721"/>
      <c r="B1276" s="738">
        <v>3</v>
      </c>
      <c r="C1276" s="722" t="s">
        <v>4499</v>
      </c>
      <c r="D1276" s="723" t="s">
        <v>23</v>
      </c>
      <c r="E1276" s="745" t="s">
        <v>254</v>
      </c>
      <c r="F1276" s="745" t="s">
        <v>231</v>
      </c>
      <c r="G1276" s="774">
        <v>40322</v>
      </c>
      <c r="H1276" s="724">
        <f t="shared" ca="1" si="19"/>
        <v>9</v>
      </c>
      <c r="I1276" s="747" t="s">
        <v>4508</v>
      </c>
      <c r="J1276" s="745" t="s">
        <v>265</v>
      </c>
      <c r="K1276" s="745" t="s">
        <v>270</v>
      </c>
      <c r="L1276" s="726"/>
      <c r="M1276" s="726" t="s">
        <v>6426</v>
      </c>
      <c r="N1276" s="722" t="s">
        <v>4179</v>
      </c>
      <c r="O1276" s="745" t="s">
        <v>255</v>
      </c>
      <c r="P1276" s="736" t="s">
        <v>4498</v>
      </c>
      <c r="Q1276" s="727" t="s">
        <v>4492</v>
      </c>
    </row>
    <row r="1277" spans="1:17">
      <c r="A1277" s="721"/>
      <c r="B1277" s="738">
        <v>4</v>
      </c>
      <c r="C1277" s="722" t="s">
        <v>4501</v>
      </c>
      <c r="D1277" s="723" t="s">
        <v>16</v>
      </c>
      <c r="E1277" s="745" t="s">
        <v>254</v>
      </c>
      <c r="F1277" s="745" t="s">
        <v>4502</v>
      </c>
      <c r="G1277" s="774">
        <v>41539</v>
      </c>
      <c r="H1277" s="724">
        <f t="shared" ca="1" si="19"/>
        <v>6</v>
      </c>
      <c r="I1277" s="747" t="s">
        <v>4508</v>
      </c>
      <c r="J1277" s="745" t="s">
        <v>265</v>
      </c>
      <c r="K1277" s="745" t="s">
        <v>270</v>
      </c>
      <c r="L1277" s="726"/>
      <c r="M1277" s="726" t="s">
        <v>6426</v>
      </c>
      <c r="N1277" s="722" t="s">
        <v>4179</v>
      </c>
      <c r="O1277" s="745" t="s">
        <v>255</v>
      </c>
      <c r="P1277" s="736" t="s">
        <v>4500</v>
      </c>
      <c r="Q1277" s="727" t="s">
        <v>4492</v>
      </c>
    </row>
    <row r="1278" spans="1:17">
      <c r="A1278" s="721"/>
      <c r="B1278" s="738">
        <v>5</v>
      </c>
      <c r="C1278" s="722" t="s">
        <v>4504</v>
      </c>
      <c r="D1278" s="723" t="s">
        <v>23</v>
      </c>
      <c r="E1278" s="745" t="s">
        <v>254</v>
      </c>
      <c r="F1278" s="745" t="s">
        <v>1870</v>
      </c>
      <c r="G1278" s="774">
        <v>38313</v>
      </c>
      <c r="H1278" s="724">
        <f t="shared" ca="1" si="19"/>
        <v>15</v>
      </c>
      <c r="I1278" s="747" t="s">
        <v>4508</v>
      </c>
      <c r="J1278" s="745" t="s">
        <v>369</v>
      </c>
      <c r="K1278" s="745" t="s">
        <v>266</v>
      </c>
      <c r="L1278" s="726"/>
      <c r="M1278" s="726" t="s">
        <v>6426</v>
      </c>
      <c r="N1278" s="722" t="s">
        <v>4179</v>
      </c>
      <c r="O1278" s="745" t="s">
        <v>1845</v>
      </c>
      <c r="P1278" s="736" t="s">
        <v>4503</v>
      </c>
      <c r="Q1278" s="727" t="s">
        <v>4492</v>
      </c>
    </row>
    <row r="1279" spans="1:17">
      <c r="A1279" s="721"/>
      <c r="B1279" s="738">
        <v>6</v>
      </c>
      <c r="C1279" s="722" t="s">
        <v>7075</v>
      </c>
      <c r="D1279" s="723" t="s">
        <v>16</v>
      </c>
      <c r="E1279" s="745" t="s">
        <v>254</v>
      </c>
      <c r="F1279" s="745" t="s">
        <v>22</v>
      </c>
      <c r="G1279" s="774">
        <v>43192</v>
      </c>
      <c r="H1279" s="724">
        <f t="shared" ca="1" si="19"/>
        <v>2</v>
      </c>
      <c r="I1279" s="747" t="s">
        <v>4508</v>
      </c>
      <c r="J1279" s="745" t="s">
        <v>265</v>
      </c>
      <c r="K1279" s="745" t="s">
        <v>6622</v>
      </c>
      <c r="L1279" s="726"/>
      <c r="M1279" s="726" t="s">
        <v>6426</v>
      </c>
      <c r="N1279" s="722" t="s">
        <v>4179</v>
      </c>
      <c r="O1279" s="745"/>
      <c r="P1279" s="736"/>
      <c r="Q1279" s="727"/>
    </row>
    <row r="1280" spans="1:17">
      <c r="A1280" s="721">
        <v>23</v>
      </c>
      <c r="B1280" s="738">
        <v>1</v>
      </c>
      <c r="C1280" s="722" t="s">
        <v>6734</v>
      </c>
      <c r="D1280" s="723" t="s">
        <v>23</v>
      </c>
      <c r="E1280" s="745" t="s">
        <v>221</v>
      </c>
      <c r="F1280" s="745"/>
      <c r="G1280" s="774">
        <v>31307</v>
      </c>
      <c r="H1280" s="724">
        <f t="shared" ca="1" si="19"/>
        <v>34</v>
      </c>
      <c r="I1280" s="747" t="s">
        <v>4508</v>
      </c>
      <c r="J1280" s="745" t="s">
        <v>785</v>
      </c>
      <c r="K1280" s="745" t="s">
        <v>6822</v>
      </c>
      <c r="L1280" s="726"/>
      <c r="M1280" s="726" t="s">
        <v>6426</v>
      </c>
      <c r="N1280" s="722" t="s">
        <v>4179</v>
      </c>
      <c r="O1280" s="745" t="s">
        <v>222</v>
      </c>
      <c r="P1280" s="736"/>
      <c r="Q1280" s="727"/>
    </row>
    <row r="1281" spans="1:17">
      <c r="A1281" s="721"/>
      <c r="B1281" s="738">
        <v>2</v>
      </c>
      <c r="C1281" s="722" t="s">
        <v>6735</v>
      </c>
      <c r="D1281" s="723" t="s">
        <v>16</v>
      </c>
      <c r="E1281" s="745" t="s">
        <v>221</v>
      </c>
      <c r="F1281" s="745"/>
      <c r="G1281" s="774">
        <v>31753</v>
      </c>
      <c r="H1281" s="724">
        <f t="shared" ca="1" si="19"/>
        <v>33</v>
      </c>
      <c r="I1281" s="747" t="s">
        <v>4508</v>
      </c>
      <c r="J1281" s="745" t="s">
        <v>785</v>
      </c>
      <c r="K1281" s="745" t="s">
        <v>6621</v>
      </c>
      <c r="L1281" s="726"/>
      <c r="M1281" s="726" t="s">
        <v>6426</v>
      </c>
      <c r="N1281" s="722" t="s">
        <v>4179</v>
      </c>
      <c r="O1281" s="745" t="s">
        <v>245</v>
      </c>
      <c r="P1281" s="736"/>
      <c r="Q1281" s="727"/>
    </row>
    <row r="1282" spans="1:17">
      <c r="A1282" s="721"/>
      <c r="B1282" s="738">
        <v>3</v>
      </c>
      <c r="C1282" s="722" t="s">
        <v>6736</v>
      </c>
      <c r="D1282" s="723" t="s">
        <v>23</v>
      </c>
      <c r="E1282" s="745" t="s">
        <v>254</v>
      </c>
      <c r="F1282" s="745"/>
      <c r="G1282" s="774">
        <v>42910</v>
      </c>
      <c r="H1282" s="724">
        <f t="shared" ca="1" si="19"/>
        <v>2</v>
      </c>
      <c r="I1282" s="747" t="s">
        <v>4508</v>
      </c>
      <c r="J1282" s="745" t="s">
        <v>6624</v>
      </c>
      <c r="K1282" s="745" t="s">
        <v>6622</v>
      </c>
      <c r="L1282" s="726"/>
      <c r="M1282" s="726" t="s">
        <v>6426</v>
      </c>
      <c r="N1282" s="722" t="s">
        <v>4179</v>
      </c>
      <c r="O1282" s="745" t="s">
        <v>6640</v>
      </c>
      <c r="P1282" s="736"/>
      <c r="Q1282" s="727"/>
    </row>
    <row r="1283" spans="1:17">
      <c r="A1283" s="721">
        <v>24</v>
      </c>
      <c r="B1283" s="738">
        <v>1</v>
      </c>
      <c r="C1283" s="722" t="s">
        <v>6737</v>
      </c>
      <c r="D1283" s="723" t="s">
        <v>23</v>
      </c>
      <c r="E1283" s="745" t="s">
        <v>221</v>
      </c>
      <c r="F1283" s="745"/>
      <c r="G1283" s="774">
        <v>29335</v>
      </c>
      <c r="H1283" s="724">
        <f t="shared" ref="H1283:H1346" ca="1" si="20">DATEDIF(G1283,TODAY(),"Y")</f>
        <v>39</v>
      </c>
      <c r="I1283" s="747" t="s">
        <v>1403</v>
      </c>
      <c r="J1283" s="745" t="s">
        <v>2491</v>
      </c>
      <c r="K1283" s="745" t="s">
        <v>6822</v>
      </c>
      <c r="L1283" s="726"/>
      <c r="M1283" s="726" t="s">
        <v>6426</v>
      </c>
      <c r="N1283" s="722" t="s">
        <v>4179</v>
      </c>
      <c r="O1283" s="745" t="s">
        <v>222</v>
      </c>
      <c r="P1283" s="736"/>
      <c r="Q1283" s="727"/>
    </row>
    <row r="1284" spans="1:17">
      <c r="A1284" s="721"/>
      <c r="B1284" s="738">
        <v>2</v>
      </c>
      <c r="C1284" s="722" t="s">
        <v>6738</v>
      </c>
      <c r="D1284" s="723" t="s">
        <v>16</v>
      </c>
      <c r="E1284" s="745" t="s">
        <v>221</v>
      </c>
      <c r="F1284" s="745"/>
      <c r="G1284" s="774">
        <v>29469</v>
      </c>
      <c r="H1284" s="724">
        <f t="shared" ca="1" si="20"/>
        <v>39</v>
      </c>
      <c r="I1284" s="747" t="s">
        <v>1403</v>
      </c>
      <c r="J1284" s="745" t="s">
        <v>2491</v>
      </c>
      <c r="K1284" s="745" t="s">
        <v>6621</v>
      </c>
      <c r="L1284" s="726"/>
      <c r="M1284" s="726" t="s">
        <v>6426</v>
      </c>
      <c r="N1284" s="722" t="s">
        <v>4179</v>
      </c>
      <c r="O1284" s="745" t="s">
        <v>245</v>
      </c>
      <c r="P1284" s="736"/>
      <c r="Q1284" s="727"/>
    </row>
    <row r="1285" spans="1:17">
      <c r="A1285" s="721"/>
      <c r="B1285" s="738">
        <v>3</v>
      </c>
      <c r="C1285" s="722" t="s">
        <v>6739</v>
      </c>
      <c r="D1285" s="723" t="s">
        <v>16</v>
      </c>
      <c r="E1285" s="745" t="s">
        <v>254</v>
      </c>
      <c r="F1285" s="745"/>
      <c r="G1285" s="774">
        <v>38732</v>
      </c>
      <c r="H1285" s="724">
        <f t="shared" ca="1" si="20"/>
        <v>14</v>
      </c>
      <c r="I1285" s="747" t="s">
        <v>1403</v>
      </c>
      <c r="J1285" s="745" t="s">
        <v>369</v>
      </c>
      <c r="K1285" s="745" t="s">
        <v>6622</v>
      </c>
      <c r="L1285" s="726"/>
      <c r="M1285" s="726" t="s">
        <v>6426</v>
      </c>
      <c r="N1285" s="722" t="s">
        <v>4179</v>
      </c>
      <c r="O1285" s="745" t="s">
        <v>6640</v>
      </c>
      <c r="P1285" s="736"/>
      <c r="Q1285" s="727"/>
    </row>
    <row r="1286" spans="1:17">
      <c r="A1286" s="721"/>
      <c r="B1286" s="738">
        <v>4</v>
      </c>
      <c r="C1286" s="722" t="s">
        <v>6740</v>
      </c>
      <c r="D1286" s="723" t="s">
        <v>23</v>
      </c>
      <c r="E1286" s="745" t="s">
        <v>254</v>
      </c>
      <c r="F1286" s="745"/>
      <c r="G1286" s="774">
        <v>41193</v>
      </c>
      <c r="H1286" s="724">
        <f t="shared" ca="1" si="20"/>
        <v>7</v>
      </c>
      <c r="I1286" s="747" t="s">
        <v>1403</v>
      </c>
      <c r="J1286" s="745" t="s">
        <v>6624</v>
      </c>
      <c r="K1286" s="745" t="s">
        <v>6622</v>
      </c>
      <c r="L1286" s="726"/>
      <c r="M1286" s="726" t="s">
        <v>6426</v>
      </c>
      <c r="N1286" s="722" t="s">
        <v>4179</v>
      </c>
      <c r="O1286" s="745" t="s">
        <v>6640</v>
      </c>
      <c r="P1286" s="736"/>
      <c r="Q1286" s="727"/>
    </row>
    <row r="1287" spans="1:17">
      <c r="A1287" s="721">
        <v>25</v>
      </c>
      <c r="B1287" s="738">
        <v>1</v>
      </c>
      <c r="C1287" s="722" t="s">
        <v>6741</v>
      </c>
      <c r="D1287" s="723" t="s">
        <v>23</v>
      </c>
      <c r="E1287" s="745" t="s">
        <v>221</v>
      </c>
      <c r="F1287" s="745"/>
      <c r="G1287" s="774">
        <v>34847</v>
      </c>
      <c r="H1287" s="724">
        <f t="shared" ca="1" si="20"/>
        <v>24</v>
      </c>
      <c r="I1287" s="747" t="s">
        <v>1403</v>
      </c>
      <c r="J1287" s="745" t="s">
        <v>785</v>
      </c>
      <c r="K1287" s="745" t="s">
        <v>6822</v>
      </c>
      <c r="L1287" s="726"/>
      <c r="M1287" s="726" t="s">
        <v>6426</v>
      </c>
      <c r="N1287" s="722" t="s">
        <v>4179</v>
      </c>
      <c r="O1287" s="745" t="s">
        <v>222</v>
      </c>
      <c r="P1287" s="736"/>
      <c r="Q1287" s="727"/>
    </row>
    <row r="1288" spans="1:17">
      <c r="A1288" s="721"/>
      <c r="B1288" s="738">
        <v>2</v>
      </c>
      <c r="C1288" s="722" t="s">
        <v>6742</v>
      </c>
      <c r="D1288" s="723" t="s">
        <v>16</v>
      </c>
      <c r="E1288" s="745" t="s">
        <v>221</v>
      </c>
      <c r="F1288" s="745"/>
      <c r="G1288" s="774">
        <v>34653</v>
      </c>
      <c r="H1288" s="724">
        <f t="shared" ca="1" si="20"/>
        <v>25</v>
      </c>
      <c r="I1288" s="747" t="s">
        <v>1403</v>
      </c>
      <c r="J1288" s="745" t="s">
        <v>785</v>
      </c>
      <c r="K1288" s="745" t="s">
        <v>6621</v>
      </c>
      <c r="L1288" s="726"/>
      <c r="M1288" s="726" t="s">
        <v>6426</v>
      </c>
      <c r="N1288" s="722" t="s">
        <v>4179</v>
      </c>
      <c r="O1288" s="745" t="s">
        <v>245</v>
      </c>
      <c r="P1288" s="736"/>
      <c r="Q1288" s="727"/>
    </row>
    <row r="1289" spans="1:17">
      <c r="A1289" s="721">
        <v>26</v>
      </c>
      <c r="B1289" s="738">
        <v>1</v>
      </c>
      <c r="C1289" s="722" t="s">
        <v>7072</v>
      </c>
      <c r="D1289" s="723" t="s">
        <v>23</v>
      </c>
      <c r="E1289" s="745" t="s">
        <v>221</v>
      </c>
      <c r="F1289" s="745"/>
      <c r="G1289" s="774">
        <v>24937</v>
      </c>
      <c r="H1289" s="724">
        <f t="shared" ca="1" si="20"/>
        <v>52</v>
      </c>
      <c r="I1289" s="747" t="s">
        <v>1403</v>
      </c>
      <c r="J1289" s="745" t="s">
        <v>2491</v>
      </c>
      <c r="K1289" s="745" t="s">
        <v>165</v>
      </c>
      <c r="L1289" s="726"/>
      <c r="M1289" s="726" t="s">
        <v>6426</v>
      </c>
      <c r="N1289" s="722" t="s">
        <v>4179</v>
      </c>
      <c r="O1289" s="745" t="s">
        <v>222</v>
      </c>
      <c r="P1289" s="736"/>
      <c r="Q1289" s="727"/>
    </row>
    <row r="1290" spans="1:17">
      <c r="A1290" s="721"/>
      <c r="B1290" s="738">
        <v>2</v>
      </c>
      <c r="C1290" s="722" t="s">
        <v>6188</v>
      </c>
      <c r="D1290" s="723" t="s">
        <v>16</v>
      </c>
      <c r="E1290" s="745" t="s">
        <v>221</v>
      </c>
      <c r="F1290" s="745"/>
      <c r="G1290" s="774">
        <v>24383</v>
      </c>
      <c r="H1290" s="724">
        <f t="shared" ca="1" si="20"/>
        <v>53</v>
      </c>
      <c r="I1290" s="747" t="s">
        <v>1403</v>
      </c>
      <c r="J1290" s="745" t="s">
        <v>2491</v>
      </c>
      <c r="K1290" s="745" t="s">
        <v>6621</v>
      </c>
      <c r="L1290" s="726"/>
      <c r="M1290" s="726" t="s">
        <v>6426</v>
      </c>
      <c r="N1290" s="722" t="s">
        <v>4179</v>
      </c>
      <c r="O1290" s="745" t="s">
        <v>245</v>
      </c>
      <c r="P1290" s="736"/>
      <c r="Q1290" s="727"/>
    </row>
    <row r="1291" spans="1:17">
      <c r="A1291" s="721"/>
      <c r="B1291" s="738">
        <v>3</v>
      </c>
      <c r="C1291" s="722" t="s">
        <v>6847</v>
      </c>
      <c r="D1291" s="723" t="s">
        <v>23</v>
      </c>
      <c r="E1291" s="745" t="s">
        <v>254</v>
      </c>
      <c r="F1291" s="745" t="s">
        <v>230</v>
      </c>
      <c r="G1291" s="774">
        <v>36944</v>
      </c>
      <c r="H1291" s="724">
        <f t="shared" ca="1" si="20"/>
        <v>19</v>
      </c>
      <c r="I1291" s="747" t="s">
        <v>1403</v>
      </c>
      <c r="J1291" s="745" t="s">
        <v>2491</v>
      </c>
      <c r="K1291" s="745" t="s">
        <v>6622</v>
      </c>
      <c r="L1291" s="726"/>
      <c r="M1291" s="726" t="s">
        <v>6426</v>
      </c>
      <c r="N1291" s="722" t="s">
        <v>4179</v>
      </c>
      <c r="O1291" s="745" t="s">
        <v>6640</v>
      </c>
      <c r="P1291" s="736"/>
      <c r="Q1291" s="727"/>
    </row>
    <row r="1292" spans="1:17">
      <c r="A1292" s="721">
        <v>27</v>
      </c>
      <c r="B1292" s="738">
        <v>1</v>
      </c>
      <c r="C1292" s="722" t="s">
        <v>6848</v>
      </c>
      <c r="D1292" s="723" t="s">
        <v>23</v>
      </c>
      <c r="E1292" s="745" t="s">
        <v>221</v>
      </c>
      <c r="F1292" s="745"/>
      <c r="G1292" s="774"/>
      <c r="H1292" s="724">
        <f t="shared" ca="1" si="20"/>
        <v>120</v>
      </c>
      <c r="I1292" s="747" t="s">
        <v>1403</v>
      </c>
      <c r="J1292" s="745" t="s">
        <v>1291</v>
      </c>
      <c r="K1292" s="745" t="s">
        <v>6822</v>
      </c>
      <c r="L1292" s="726"/>
      <c r="M1292" s="726" t="s">
        <v>6426</v>
      </c>
      <c r="N1292" s="722" t="s">
        <v>4179</v>
      </c>
      <c r="O1292" s="745" t="s">
        <v>222</v>
      </c>
      <c r="P1292" s="736"/>
      <c r="Q1292" s="727"/>
    </row>
    <row r="1293" spans="1:17">
      <c r="A1293" s="721"/>
      <c r="B1293" s="738">
        <v>2</v>
      </c>
      <c r="C1293" s="722" t="s">
        <v>6849</v>
      </c>
      <c r="D1293" s="723" t="s">
        <v>16</v>
      </c>
      <c r="E1293" s="745" t="s">
        <v>221</v>
      </c>
      <c r="F1293" s="745"/>
      <c r="G1293" s="774"/>
      <c r="H1293" s="724">
        <f t="shared" ca="1" si="20"/>
        <v>120</v>
      </c>
      <c r="I1293" s="747" t="s">
        <v>1403</v>
      </c>
      <c r="J1293" s="745" t="s">
        <v>1291</v>
      </c>
      <c r="K1293" s="745" t="s">
        <v>6621</v>
      </c>
      <c r="L1293" s="726"/>
      <c r="M1293" s="726" t="s">
        <v>6426</v>
      </c>
      <c r="N1293" s="722" t="s">
        <v>4179</v>
      </c>
      <c r="O1293" s="745" t="s">
        <v>245</v>
      </c>
      <c r="P1293" s="736"/>
      <c r="Q1293" s="727"/>
    </row>
    <row r="1294" spans="1:17">
      <c r="A1294" s="721"/>
      <c r="B1294" s="738">
        <v>3</v>
      </c>
      <c r="C1294" s="722" t="s">
        <v>6850</v>
      </c>
      <c r="D1294" s="723" t="s">
        <v>23</v>
      </c>
      <c r="E1294" s="745" t="s">
        <v>254</v>
      </c>
      <c r="F1294" s="745"/>
      <c r="G1294" s="774"/>
      <c r="H1294" s="724">
        <f t="shared" ca="1" si="20"/>
        <v>120</v>
      </c>
      <c r="I1294" s="747" t="s">
        <v>1403</v>
      </c>
      <c r="J1294" s="745" t="s">
        <v>6624</v>
      </c>
      <c r="K1294" s="745" t="s">
        <v>6622</v>
      </c>
      <c r="L1294" s="726"/>
      <c r="M1294" s="726" t="s">
        <v>6426</v>
      </c>
      <c r="N1294" s="722" t="s">
        <v>4179</v>
      </c>
      <c r="O1294" s="745" t="s">
        <v>6640</v>
      </c>
      <c r="P1294" s="736"/>
      <c r="Q1294" s="727"/>
    </row>
    <row r="1295" spans="1:17">
      <c r="A1295" s="721"/>
      <c r="B1295" s="738">
        <v>4</v>
      </c>
      <c r="C1295" s="722" t="s">
        <v>7073</v>
      </c>
      <c r="D1295" s="723" t="s">
        <v>16</v>
      </c>
      <c r="E1295" s="745" t="s">
        <v>254</v>
      </c>
      <c r="F1295" s="745"/>
      <c r="G1295" s="774"/>
      <c r="H1295" s="724">
        <f t="shared" ca="1" si="20"/>
        <v>120</v>
      </c>
      <c r="I1295" s="747" t="s">
        <v>1403</v>
      </c>
      <c r="J1295" s="745" t="s">
        <v>6733</v>
      </c>
      <c r="K1295" s="745"/>
      <c r="L1295" s="726"/>
      <c r="M1295" s="726" t="s">
        <v>6426</v>
      </c>
      <c r="N1295" s="722" t="s">
        <v>4179</v>
      </c>
      <c r="O1295" s="745" t="s">
        <v>6640</v>
      </c>
      <c r="P1295" s="736"/>
      <c r="Q1295" s="727"/>
    </row>
    <row r="1296" spans="1:17">
      <c r="A1296" s="721"/>
      <c r="B1296" s="738">
        <v>5</v>
      </c>
      <c r="C1296" s="722" t="s">
        <v>7074</v>
      </c>
      <c r="D1296" s="723" t="s">
        <v>16</v>
      </c>
      <c r="E1296" s="745" t="s">
        <v>254</v>
      </c>
      <c r="F1296" s="745"/>
      <c r="G1296" s="774"/>
      <c r="H1296" s="724">
        <f t="shared" ca="1" si="20"/>
        <v>120</v>
      </c>
      <c r="I1296" s="747" t="s">
        <v>1403</v>
      </c>
      <c r="J1296" s="745" t="s">
        <v>6624</v>
      </c>
      <c r="K1296" s="745" t="s">
        <v>6622</v>
      </c>
      <c r="L1296" s="726"/>
      <c r="M1296" s="726" t="s">
        <v>6426</v>
      </c>
      <c r="N1296" s="722" t="s">
        <v>4179</v>
      </c>
      <c r="O1296" s="745" t="s">
        <v>6640</v>
      </c>
      <c r="P1296" s="736"/>
      <c r="Q1296" s="727"/>
    </row>
    <row r="1297" spans="1:17">
      <c r="A1297" s="722">
        <v>1</v>
      </c>
      <c r="B1297" s="722">
        <v>1</v>
      </c>
      <c r="C1297" s="722" t="s">
        <v>4516</v>
      </c>
      <c r="D1297" s="744" t="s">
        <v>23</v>
      </c>
      <c r="E1297" s="722" t="s">
        <v>221</v>
      </c>
      <c r="F1297" s="722" t="s">
        <v>376</v>
      </c>
      <c r="G1297" s="784">
        <v>25272</v>
      </c>
      <c r="H1297" s="724">
        <f t="shared" ca="1" si="20"/>
        <v>51</v>
      </c>
      <c r="I1297" s="769" t="s">
        <v>4508</v>
      </c>
      <c r="J1297" s="722" t="s">
        <v>289</v>
      </c>
      <c r="K1297" s="722" t="s">
        <v>283</v>
      </c>
      <c r="L1297" s="770"/>
      <c r="M1297" s="770" t="s">
        <v>6426</v>
      </c>
      <c r="N1297" s="722" t="s">
        <v>4521</v>
      </c>
      <c r="O1297" s="722" t="s">
        <v>222</v>
      </c>
      <c r="P1297" s="722" t="s">
        <v>4515</v>
      </c>
      <c r="Q1297" s="722" t="s">
        <v>4519</v>
      </c>
    </row>
    <row r="1298" spans="1:17">
      <c r="A1298" s="721"/>
      <c r="B1298" s="721">
        <v>2</v>
      </c>
      <c r="C1298" s="722" t="s">
        <v>4524</v>
      </c>
      <c r="D1298" s="723" t="s">
        <v>16</v>
      </c>
      <c r="E1298" s="721" t="s">
        <v>221</v>
      </c>
      <c r="F1298" s="721" t="s">
        <v>376</v>
      </c>
      <c r="G1298" s="774">
        <v>26784</v>
      </c>
      <c r="H1298" s="724">
        <f t="shared" ca="1" si="20"/>
        <v>46</v>
      </c>
      <c r="I1298" s="725" t="s">
        <v>4508</v>
      </c>
      <c r="J1298" s="721" t="s">
        <v>223</v>
      </c>
      <c r="K1298" s="721" t="s">
        <v>246</v>
      </c>
      <c r="L1298" s="726"/>
      <c r="M1298" s="726" t="s">
        <v>6426</v>
      </c>
      <c r="N1298" s="722" t="s">
        <v>4521</v>
      </c>
      <c r="O1298" s="721" t="s">
        <v>245</v>
      </c>
      <c r="P1298" s="722" t="s">
        <v>4523</v>
      </c>
      <c r="Q1298" s="722" t="s">
        <v>4519</v>
      </c>
    </row>
    <row r="1299" spans="1:17">
      <c r="A1299" s="721"/>
      <c r="B1299" s="721">
        <v>3</v>
      </c>
      <c r="C1299" s="722" t="s">
        <v>4528</v>
      </c>
      <c r="D1299" s="723" t="s">
        <v>23</v>
      </c>
      <c r="E1299" s="721" t="s">
        <v>254</v>
      </c>
      <c r="F1299" s="721" t="s">
        <v>4529</v>
      </c>
      <c r="G1299" s="774">
        <v>34392</v>
      </c>
      <c r="H1299" s="724">
        <f t="shared" ca="1" si="20"/>
        <v>26</v>
      </c>
      <c r="I1299" s="725" t="s">
        <v>4508</v>
      </c>
      <c r="J1299" s="721" t="s">
        <v>344</v>
      </c>
      <c r="K1299" s="721" t="s">
        <v>266</v>
      </c>
      <c r="L1299" s="726"/>
      <c r="M1299" s="726" t="s">
        <v>6426</v>
      </c>
      <c r="N1299" s="722" t="s">
        <v>4521</v>
      </c>
      <c r="O1299" s="721" t="s">
        <v>255</v>
      </c>
      <c r="P1299" s="722" t="s">
        <v>4527</v>
      </c>
      <c r="Q1299" s="722" t="s">
        <v>4519</v>
      </c>
    </row>
    <row r="1300" spans="1:17">
      <c r="A1300" s="721"/>
      <c r="B1300" s="721">
        <v>4</v>
      </c>
      <c r="C1300" s="722" t="s">
        <v>4531</v>
      </c>
      <c r="D1300" s="723" t="s">
        <v>16</v>
      </c>
      <c r="E1300" s="721" t="s">
        <v>254</v>
      </c>
      <c r="F1300" s="721" t="s">
        <v>4532</v>
      </c>
      <c r="G1300" s="774">
        <v>36242</v>
      </c>
      <c r="H1300" s="724">
        <f t="shared" ca="1" si="20"/>
        <v>21</v>
      </c>
      <c r="I1300" s="725" t="s">
        <v>4508</v>
      </c>
      <c r="J1300" s="721" t="s">
        <v>348</v>
      </c>
      <c r="K1300" s="721" t="s">
        <v>266</v>
      </c>
      <c r="L1300" s="726"/>
      <c r="M1300" s="726" t="s">
        <v>6426</v>
      </c>
      <c r="N1300" s="722" t="s">
        <v>4521</v>
      </c>
      <c r="O1300" s="721" t="s">
        <v>255</v>
      </c>
      <c r="P1300" s="722" t="s">
        <v>4530</v>
      </c>
      <c r="Q1300" s="722" t="s">
        <v>4519</v>
      </c>
    </row>
    <row r="1301" spans="1:17">
      <c r="A1301" s="721"/>
      <c r="B1301" s="721">
        <v>5</v>
      </c>
      <c r="C1301" s="722" t="s">
        <v>4534</v>
      </c>
      <c r="D1301" s="723" t="s">
        <v>16</v>
      </c>
      <c r="E1301" s="721" t="s">
        <v>254</v>
      </c>
      <c r="F1301" s="721" t="s">
        <v>230</v>
      </c>
      <c r="G1301" s="774">
        <v>37995</v>
      </c>
      <c r="H1301" s="724">
        <f t="shared" ca="1" si="20"/>
        <v>16</v>
      </c>
      <c r="I1301" s="725" t="s">
        <v>4508</v>
      </c>
      <c r="J1301" s="721" t="s">
        <v>369</v>
      </c>
      <c r="K1301" s="721" t="s">
        <v>266</v>
      </c>
      <c r="L1301" s="726"/>
      <c r="M1301" s="726" t="s">
        <v>6426</v>
      </c>
      <c r="N1301" s="722" t="s">
        <v>4521</v>
      </c>
      <c r="O1301" s="721" t="s">
        <v>255</v>
      </c>
      <c r="P1301" s="722" t="s">
        <v>4533</v>
      </c>
      <c r="Q1301" s="722" t="s">
        <v>4519</v>
      </c>
    </row>
    <row r="1302" spans="1:17">
      <c r="A1302" s="721"/>
      <c r="B1302" s="721">
        <v>6</v>
      </c>
      <c r="C1302" s="722" t="s">
        <v>4536</v>
      </c>
      <c r="D1302" s="723" t="s">
        <v>16</v>
      </c>
      <c r="E1302" s="721" t="s">
        <v>254</v>
      </c>
      <c r="F1302" s="721" t="s">
        <v>230</v>
      </c>
      <c r="G1302" s="774">
        <v>38940</v>
      </c>
      <c r="H1302" s="724">
        <f t="shared" ca="1" si="20"/>
        <v>13</v>
      </c>
      <c r="I1302" s="725" t="s">
        <v>4508</v>
      </c>
      <c r="J1302" s="721" t="s">
        <v>369</v>
      </c>
      <c r="K1302" s="721" t="s">
        <v>266</v>
      </c>
      <c r="L1302" s="726"/>
      <c r="M1302" s="726" t="s">
        <v>6426</v>
      </c>
      <c r="N1302" s="722" t="s">
        <v>4521</v>
      </c>
      <c r="O1302" s="721" t="s">
        <v>255</v>
      </c>
      <c r="P1302" s="722" t="s">
        <v>4535</v>
      </c>
      <c r="Q1302" s="722" t="s">
        <v>4519</v>
      </c>
    </row>
    <row r="1303" spans="1:17">
      <c r="A1303" s="721">
        <v>2</v>
      </c>
      <c r="B1303" s="721">
        <v>1</v>
      </c>
      <c r="C1303" s="722" t="s">
        <v>4538</v>
      </c>
      <c r="D1303" s="723" t="s">
        <v>23</v>
      </c>
      <c r="E1303" s="721" t="s">
        <v>221</v>
      </c>
      <c r="F1303" s="721" t="s">
        <v>376</v>
      </c>
      <c r="G1303" s="774">
        <v>19343</v>
      </c>
      <c r="H1303" s="724">
        <f t="shared" ca="1" si="20"/>
        <v>67</v>
      </c>
      <c r="I1303" s="725" t="s">
        <v>1403</v>
      </c>
      <c r="J1303" s="721" t="s">
        <v>256</v>
      </c>
      <c r="K1303" s="721" t="s">
        <v>283</v>
      </c>
      <c r="L1303" s="726"/>
      <c r="M1303" s="726" t="s">
        <v>6426</v>
      </c>
      <c r="N1303" s="722" t="s">
        <v>4521</v>
      </c>
      <c r="O1303" s="721" t="s">
        <v>222</v>
      </c>
      <c r="P1303" s="722" t="s">
        <v>4537</v>
      </c>
      <c r="Q1303" s="722" t="s">
        <v>4540</v>
      </c>
    </row>
    <row r="1304" spans="1:17">
      <c r="A1304" s="721"/>
      <c r="B1304" s="721">
        <v>2</v>
      </c>
      <c r="C1304" s="722" t="s">
        <v>4542</v>
      </c>
      <c r="D1304" s="723" t="s">
        <v>16</v>
      </c>
      <c r="E1304" s="721" t="s">
        <v>221</v>
      </c>
      <c r="F1304" s="721" t="s">
        <v>376</v>
      </c>
      <c r="G1304" s="774">
        <v>21715</v>
      </c>
      <c r="H1304" s="724">
        <f t="shared" ca="1" si="20"/>
        <v>60</v>
      </c>
      <c r="I1304" s="725" t="s">
        <v>1403</v>
      </c>
      <c r="J1304" s="721" t="s">
        <v>256</v>
      </c>
      <c r="K1304" s="721" t="s">
        <v>246</v>
      </c>
      <c r="L1304" s="726"/>
      <c r="M1304" s="726" t="s">
        <v>6426</v>
      </c>
      <c r="N1304" s="722" t="s">
        <v>4521</v>
      </c>
      <c r="O1304" s="721" t="s">
        <v>245</v>
      </c>
      <c r="P1304" s="722" t="s">
        <v>4541</v>
      </c>
      <c r="Q1304" s="722" t="s">
        <v>4540</v>
      </c>
    </row>
    <row r="1305" spans="1:17">
      <c r="A1305" s="721">
        <v>3</v>
      </c>
      <c r="B1305" s="721">
        <v>1</v>
      </c>
      <c r="C1305" s="722" t="s">
        <v>118</v>
      </c>
      <c r="D1305" s="723" t="s">
        <v>23</v>
      </c>
      <c r="E1305" s="721" t="s">
        <v>221</v>
      </c>
      <c r="F1305" s="721" t="s">
        <v>376</v>
      </c>
      <c r="G1305" s="774">
        <v>25756</v>
      </c>
      <c r="H1305" s="724">
        <f t="shared" ca="1" si="20"/>
        <v>49</v>
      </c>
      <c r="I1305" s="725" t="s">
        <v>1403</v>
      </c>
      <c r="J1305" s="721" t="s">
        <v>289</v>
      </c>
      <c r="K1305" s="721" t="s">
        <v>224</v>
      </c>
      <c r="L1305" s="726"/>
      <c r="M1305" s="726" t="s">
        <v>6426</v>
      </c>
      <c r="N1305" s="722" t="s">
        <v>4521</v>
      </c>
      <c r="O1305" s="721" t="s">
        <v>222</v>
      </c>
      <c r="P1305" s="722" t="s">
        <v>4545</v>
      </c>
      <c r="Q1305" s="722" t="s">
        <v>4548</v>
      </c>
    </row>
    <row r="1306" spans="1:17">
      <c r="A1306" s="721"/>
      <c r="B1306" s="721">
        <v>2</v>
      </c>
      <c r="C1306" s="722" t="s">
        <v>4550</v>
      </c>
      <c r="D1306" s="723" t="s">
        <v>16</v>
      </c>
      <c r="E1306" s="721" t="s">
        <v>221</v>
      </c>
      <c r="F1306" s="721" t="s">
        <v>376</v>
      </c>
      <c r="G1306" s="774">
        <v>27628</v>
      </c>
      <c r="H1306" s="724">
        <f t="shared" ca="1" si="20"/>
        <v>44</v>
      </c>
      <c r="I1306" s="725" t="s">
        <v>1403</v>
      </c>
      <c r="J1306" s="721" t="s">
        <v>256</v>
      </c>
      <c r="K1306" s="721" t="s">
        <v>246</v>
      </c>
      <c r="L1306" s="726"/>
      <c r="M1306" s="726" t="s">
        <v>6426</v>
      </c>
      <c r="N1306" s="722" t="s">
        <v>4521</v>
      </c>
      <c r="O1306" s="721" t="s">
        <v>245</v>
      </c>
      <c r="P1306" s="722" t="s">
        <v>4549</v>
      </c>
      <c r="Q1306" s="722" t="s">
        <v>4548</v>
      </c>
    </row>
    <row r="1307" spans="1:17">
      <c r="A1307" s="721"/>
      <c r="B1307" s="721">
        <v>3</v>
      </c>
      <c r="C1307" s="722" t="s">
        <v>4553</v>
      </c>
      <c r="D1307" s="723" t="s">
        <v>23</v>
      </c>
      <c r="E1307" s="721" t="s">
        <v>254</v>
      </c>
      <c r="F1307" s="721" t="s">
        <v>230</v>
      </c>
      <c r="G1307" s="774">
        <v>35983</v>
      </c>
      <c r="H1307" s="724">
        <f t="shared" ca="1" si="20"/>
        <v>21</v>
      </c>
      <c r="I1307" s="725" t="s">
        <v>1403</v>
      </c>
      <c r="J1307" s="721" t="s">
        <v>886</v>
      </c>
      <c r="K1307" s="721" t="s">
        <v>266</v>
      </c>
      <c r="L1307" s="726"/>
      <c r="M1307" s="726" t="s">
        <v>6426</v>
      </c>
      <c r="N1307" s="722" t="s">
        <v>4521</v>
      </c>
      <c r="O1307" s="721" t="s">
        <v>255</v>
      </c>
      <c r="P1307" s="722" t="s">
        <v>4552</v>
      </c>
      <c r="Q1307" s="722" t="s">
        <v>4548</v>
      </c>
    </row>
    <row r="1308" spans="1:17">
      <c r="A1308" s="721"/>
      <c r="B1308" s="721">
        <v>4</v>
      </c>
      <c r="C1308" s="722" t="s">
        <v>4555</v>
      </c>
      <c r="D1308" s="723" t="s">
        <v>16</v>
      </c>
      <c r="E1308" s="721" t="s">
        <v>254</v>
      </c>
      <c r="F1308" s="721" t="s">
        <v>230</v>
      </c>
      <c r="G1308" s="774">
        <v>38736</v>
      </c>
      <c r="H1308" s="724">
        <f t="shared" ca="1" si="20"/>
        <v>14</v>
      </c>
      <c r="I1308" s="725" t="s">
        <v>1403</v>
      </c>
      <c r="J1308" s="721" t="s">
        <v>369</v>
      </c>
      <c r="K1308" s="721" t="s">
        <v>266</v>
      </c>
      <c r="L1308" s="726"/>
      <c r="M1308" s="726" t="s">
        <v>6426</v>
      </c>
      <c r="N1308" s="722" t="s">
        <v>4521</v>
      </c>
      <c r="O1308" s="721" t="s">
        <v>255</v>
      </c>
      <c r="P1308" s="722" t="s">
        <v>4554</v>
      </c>
      <c r="Q1308" s="722" t="s">
        <v>4548</v>
      </c>
    </row>
    <row r="1309" spans="1:17">
      <c r="A1309" s="721"/>
      <c r="B1309" s="721">
        <v>5</v>
      </c>
      <c r="C1309" s="722" t="s">
        <v>4557</v>
      </c>
      <c r="D1309" s="723" t="s">
        <v>16</v>
      </c>
      <c r="E1309" s="721" t="s">
        <v>254</v>
      </c>
      <c r="F1309" s="721" t="s">
        <v>230</v>
      </c>
      <c r="G1309" s="774">
        <v>40020</v>
      </c>
      <c r="H1309" s="724">
        <f t="shared" ca="1" si="20"/>
        <v>10</v>
      </c>
      <c r="I1309" s="725" t="s">
        <v>1403</v>
      </c>
      <c r="J1309" s="721" t="s">
        <v>4558</v>
      </c>
      <c r="K1309" s="721" t="s">
        <v>266</v>
      </c>
      <c r="L1309" s="726"/>
      <c r="M1309" s="726" t="s">
        <v>6426</v>
      </c>
      <c r="N1309" s="722" t="s">
        <v>4521</v>
      </c>
      <c r="O1309" s="721" t="s">
        <v>255</v>
      </c>
      <c r="P1309" s="734" t="s">
        <v>4556</v>
      </c>
      <c r="Q1309" s="722" t="s">
        <v>4548</v>
      </c>
    </row>
    <row r="1310" spans="1:17">
      <c r="A1310" s="721">
        <v>4</v>
      </c>
      <c r="B1310" s="721">
        <v>1</v>
      </c>
      <c r="C1310" s="722" t="s">
        <v>4560</v>
      </c>
      <c r="D1310" s="723" t="s">
        <v>23</v>
      </c>
      <c r="E1310" s="721" t="s">
        <v>221</v>
      </c>
      <c r="F1310" s="721" t="s">
        <v>376</v>
      </c>
      <c r="G1310" s="774">
        <v>29409</v>
      </c>
      <c r="H1310" s="724">
        <f t="shared" ca="1" si="20"/>
        <v>39</v>
      </c>
      <c r="I1310" s="725" t="s">
        <v>1403</v>
      </c>
      <c r="J1310" s="721" t="s">
        <v>289</v>
      </c>
      <c r="K1310" s="721" t="s">
        <v>224</v>
      </c>
      <c r="L1310" s="726"/>
      <c r="M1310" s="726" t="s">
        <v>6426</v>
      </c>
      <c r="N1310" s="722" t="s">
        <v>4521</v>
      </c>
      <c r="O1310" s="721" t="s">
        <v>222</v>
      </c>
      <c r="P1310" s="722" t="s">
        <v>4559</v>
      </c>
      <c r="Q1310" s="722" t="s">
        <v>4561</v>
      </c>
    </row>
    <row r="1311" spans="1:17">
      <c r="A1311" s="721"/>
      <c r="B1311" s="721">
        <v>2</v>
      </c>
      <c r="C1311" s="722" t="s">
        <v>4563</v>
      </c>
      <c r="D1311" s="723" t="s">
        <v>16</v>
      </c>
      <c r="E1311" s="721" t="s">
        <v>221</v>
      </c>
      <c r="F1311" s="721" t="s">
        <v>524</v>
      </c>
      <c r="G1311" s="774">
        <v>29540</v>
      </c>
      <c r="H1311" s="724">
        <f t="shared" ca="1" si="20"/>
        <v>39</v>
      </c>
      <c r="I1311" s="725" t="s">
        <v>1403</v>
      </c>
      <c r="J1311" s="721" t="s">
        <v>289</v>
      </c>
      <c r="K1311" s="721" t="s">
        <v>246</v>
      </c>
      <c r="L1311" s="726"/>
      <c r="M1311" s="726" t="s">
        <v>6426</v>
      </c>
      <c r="N1311" s="722" t="s">
        <v>4521</v>
      </c>
      <c r="O1311" s="721" t="s">
        <v>245</v>
      </c>
      <c r="P1311" s="722" t="s">
        <v>4562</v>
      </c>
      <c r="Q1311" s="722" t="s">
        <v>4561</v>
      </c>
    </row>
    <row r="1312" spans="1:17">
      <c r="A1312" s="721"/>
      <c r="B1312" s="721">
        <v>3</v>
      </c>
      <c r="C1312" s="722" t="s">
        <v>4567</v>
      </c>
      <c r="D1312" s="723" t="s">
        <v>16</v>
      </c>
      <c r="E1312" s="721" t="s">
        <v>254</v>
      </c>
      <c r="F1312" s="721" t="s">
        <v>230</v>
      </c>
      <c r="G1312" s="774">
        <v>37304</v>
      </c>
      <c r="H1312" s="724">
        <f t="shared" ca="1" si="20"/>
        <v>18</v>
      </c>
      <c r="I1312" s="725" t="s">
        <v>1403</v>
      </c>
      <c r="J1312" s="721" t="s">
        <v>369</v>
      </c>
      <c r="K1312" s="721" t="s">
        <v>266</v>
      </c>
      <c r="L1312" s="726"/>
      <c r="M1312" s="726" t="s">
        <v>6426</v>
      </c>
      <c r="N1312" s="722" t="s">
        <v>4521</v>
      </c>
      <c r="O1312" s="721" t="s">
        <v>255</v>
      </c>
      <c r="P1312" s="722" t="s">
        <v>4566</v>
      </c>
      <c r="Q1312" s="722" t="s">
        <v>4561</v>
      </c>
    </row>
    <row r="1313" spans="1:17">
      <c r="A1313" s="721"/>
      <c r="B1313" s="721">
        <v>4</v>
      </c>
      <c r="C1313" s="722" t="s">
        <v>4569</v>
      </c>
      <c r="D1313" s="723" t="s">
        <v>23</v>
      </c>
      <c r="E1313" s="721" t="s">
        <v>254</v>
      </c>
      <c r="F1313" s="721" t="s">
        <v>230</v>
      </c>
      <c r="G1313" s="774">
        <v>39976</v>
      </c>
      <c r="H1313" s="724">
        <f t="shared" ca="1" si="20"/>
        <v>10</v>
      </c>
      <c r="I1313" s="725" t="s">
        <v>1403</v>
      </c>
      <c r="J1313" s="721" t="s">
        <v>369</v>
      </c>
      <c r="K1313" s="721" t="s">
        <v>266</v>
      </c>
      <c r="L1313" s="726"/>
      <c r="M1313" s="726" t="s">
        <v>6426</v>
      </c>
      <c r="N1313" s="722" t="s">
        <v>4521</v>
      </c>
      <c r="O1313" s="721" t="s">
        <v>255</v>
      </c>
      <c r="P1313" s="734" t="s">
        <v>4568</v>
      </c>
      <c r="Q1313" s="722" t="s">
        <v>4561</v>
      </c>
    </row>
    <row r="1314" spans="1:17">
      <c r="A1314" s="721">
        <v>5</v>
      </c>
      <c r="B1314" s="721">
        <v>1</v>
      </c>
      <c r="C1314" s="722" t="s">
        <v>4588</v>
      </c>
      <c r="D1314" s="723" t="s">
        <v>16</v>
      </c>
      <c r="E1314" s="721" t="s">
        <v>254</v>
      </c>
      <c r="F1314" s="721" t="s">
        <v>288</v>
      </c>
      <c r="G1314" s="774">
        <v>26399</v>
      </c>
      <c r="H1314" s="724">
        <f t="shared" ca="1" si="20"/>
        <v>48</v>
      </c>
      <c r="I1314" s="725" t="s">
        <v>1403</v>
      </c>
      <c r="J1314" s="721" t="s">
        <v>256</v>
      </c>
      <c r="K1314" s="721" t="s">
        <v>266</v>
      </c>
      <c r="L1314" s="726"/>
      <c r="M1314" s="726" t="s">
        <v>6426</v>
      </c>
      <c r="N1314" s="722" t="s">
        <v>4521</v>
      </c>
      <c r="O1314" s="721" t="s">
        <v>255</v>
      </c>
      <c r="P1314" s="722" t="s">
        <v>4587</v>
      </c>
      <c r="Q1314" s="722" t="s">
        <v>4584</v>
      </c>
    </row>
    <row r="1315" spans="1:17">
      <c r="A1315" s="721"/>
      <c r="B1315" s="721">
        <v>2</v>
      </c>
      <c r="C1315" s="722" t="s">
        <v>4590</v>
      </c>
      <c r="D1315" s="723" t="s">
        <v>23</v>
      </c>
      <c r="E1315" s="721" t="s">
        <v>254</v>
      </c>
      <c r="F1315" s="721" t="s">
        <v>288</v>
      </c>
      <c r="G1315" s="774">
        <v>32259</v>
      </c>
      <c r="H1315" s="724">
        <f t="shared" ca="1" si="20"/>
        <v>31</v>
      </c>
      <c r="I1315" s="725" t="s">
        <v>1403</v>
      </c>
      <c r="J1315" s="721" t="s">
        <v>256</v>
      </c>
      <c r="K1315" s="721" t="s">
        <v>261</v>
      </c>
      <c r="L1315" s="726"/>
      <c r="M1315" s="726" t="s">
        <v>6426</v>
      </c>
      <c r="N1315" s="722" t="s">
        <v>4521</v>
      </c>
      <c r="O1315" s="721" t="s">
        <v>255</v>
      </c>
      <c r="P1315" s="722" t="s">
        <v>4589</v>
      </c>
      <c r="Q1315" s="722" t="s">
        <v>4584</v>
      </c>
    </row>
    <row r="1316" spans="1:17">
      <c r="A1316" s="721">
        <v>6</v>
      </c>
      <c r="B1316" s="721">
        <v>1</v>
      </c>
      <c r="C1316" s="722" t="s">
        <v>4592</v>
      </c>
      <c r="D1316" s="723" t="s">
        <v>23</v>
      </c>
      <c r="E1316" s="721" t="s">
        <v>221</v>
      </c>
      <c r="F1316" s="721" t="s">
        <v>464</v>
      </c>
      <c r="G1316" s="774">
        <v>28849</v>
      </c>
      <c r="H1316" s="724">
        <f t="shared" ca="1" si="20"/>
        <v>41</v>
      </c>
      <c r="I1316" s="725" t="s">
        <v>1403</v>
      </c>
      <c r="J1316" s="721" t="s">
        <v>289</v>
      </c>
      <c r="K1316" s="721" t="s">
        <v>283</v>
      </c>
      <c r="L1316" s="726"/>
      <c r="M1316" s="726" t="s">
        <v>6426</v>
      </c>
      <c r="N1316" s="722" t="s">
        <v>4521</v>
      </c>
      <c r="O1316" s="721" t="s">
        <v>222</v>
      </c>
      <c r="P1316" s="722" t="s">
        <v>4591</v>
      </c>
      <c r="Q1316" s="722" t="s">
        <v>4595</v>
      </c>
    </row>
    <row r="1317" spans="1:17">
      <c r="A1317" s="721">
        <v>7</v>
      </c>
      <c r="B1317" s="721">
        <v>2</v>
      </c>
      <c r="C1317" s="722" t="s">
        <v>4597</v>
      </c>
      <c r="D1317" s="723" t="s">
        <v>16</v>
      </c>
      <c r="E1317" s="721" t="s">
        <v>254</v>
      </c>
      <c r="F1317" s="721" t="s">
        <v>4598</v>
      </c>
      <c r="G1317" s="774">
        <v>37009</v>
      </c>
      <c r="H1317" s="724">
        <f t="shared" ca="1" si="20"/>
        <v>18</v>
      </c>
      <c r="I1317" s="725" t="s">
        <v>1403</v>
      </c>
      <c r="J1317" s="721" t="s">
        <v>348</v>
      </c>
      <c r="K1317" s="721" t="s">
        <v>266</v>
      </c>
      <c r="L1317" s="726"/>
      <c r="M1317" s="726" t="s">
        <v>6426</v>
      </c>
      <c r="N1317" s="722" t="s">
        <v>4521</v>
      </c>
      <c r="O1317" s="721" t="s">
        <v>255</v>
      </c>
      <c r="P1317" s="722" t="s">
        <v>4596</v>
      </c>
      <c r="Q1317" s="722" t="s">
        <v>4595</v>
      </c>
    </row>
    <row r="1318" spans="1:17">
      <c r="A1318" s="721"/>
      <c r="B1318" s="721">
        <v>3</v>
      </c>
      <c r="C1318" s="722" t="s">
        <v>4601</v>
      </c>
      <c r="D1318" s="723" t="s">
        <v>23</v>
      </c>
      <c r="E1318" s="721" t="s">
        <v>254</v>
      </c>
      <c r="F1318" s="721" t="s">
        <v>230</v>
      </c>
      <c r="G1318" s="774">
        <v>39892</v>
      </c>
      <c r="H1318" s="724">
        <f t="shared" ca="1" si="20"/>
        <v>11</v>
      </c>
      <c r="I1318" s="725" t="s">
        <v>1403</v>
      </c>
      <c r="J1318" s="721" t="s">
        <v>369</v>
      </c>
      <c r="K1318" s="721" t="s">
        <v>266</v>
      </c>
      <c r="L1318" s="726"/>
      <c r="M1318" s="726" t="s">
        <v>6426</v>
      </c>
      <c r="N1318" s="722" t="s">
        <v>4521</v>
      </c>
      <c r="O1318" s="721" t="s">
        <v>255</v>
      </c>
      <c r="P1318" s="734" t="s">
        <v>4600</v>
      </c>
      <c r="Q1318" s="722" t="s">
        <v>4595</v>
      </c>
    </row>
    <row r="1319" spans="1:17">
      <c r="A1319" s="721">
        <v>8</v>
      </c>
      <c r="B1319" s="721">
        <v>1</v>
      </c>
      <c r="C1319" s="722" t="s">
        <v>4603</v>
      </c>
      <c r="D1319" s="723" t="s">
        <v>23</v>
      </c>
      <c r="E1319" s="721" t="s">
        <v>221</v>
      </c>
      <c r="F1319" s="721" t="s">
        <v>376</v>
      </c>
      <c r="G1319" s="774">
        <v>19210</v>
      </c>
      <c r="H1319" s="724">
        <f t="shared" ca="1" si="20"/>
        <v>67</v>
      </c>
      <c r="I1319" s="725" t="s">
        <v>1403</v>
      </c>
      <c r="J1319" s="721" t="s">
        <v>256</v>
      </c>
      <c r="K1319" s="721" t="s">
        <v>283</v>
      </c>
      <c r="L1319" s="726"/>
      <c r="M1319" s="726" t="s">
        <v>6426</v>
      </c>
      <c r="N1319" s="722" t="s">
        <v>4521</v>
      </c>
      <c r="O1319" s="721" t="s">
        <v>222</v>
      </c>
      <c r="P1319" s="722" t="s">
        <v>4602</v>
      </c>
      <c r="Q1319" s="722" t="s">
        <v>4605</v>
      </c>
    </row>
    <row r="1320" spans="1:17">
      <c r="A1320" s="721"/>
      <c r="B1320" s="721">
        <v>2</v>
      </c>
      <c r="C1320" s="722" t="s">
        <v>1129</v>
      </c>
      <c r="D1320" s="723" t="s">
        <v>16</v>
      </c>
      <c r="E1320" s="721" t="s">
        <v>254</v>
      </c>
      <c r="F1320" s="721" t="s">
        <v>230</v>
      </c>
      <c r="G1320" s="774">
        <v>35100</v>
      </c>
      <c r="H1320" s="724">
        <f t="shared" ca="1" si="20"/>
        <v>24</v>
      </c>
      <c r="I1320" s="725" t="s">
        <v>1403</v>
      </c>
      <c r="J1320" s="721" t="s">
        <v>289</v>
      </c>
      <c r="K1320" s="721" t="s">
        <v>270</v>
      </c>
      <c r="L1320" s="726"/>
      <c r="M1320" s="726" t="s">
        <v>6426</v>
      </c>
      <c r="N1320" s="722" t="s">
        <v>4521</v>
      </c>
      <c r="O1320" s="721" t="s">
        <v>255</v>
      </c>
      <c r="P1320" s="722" t="s">
        <v>4606</v>
      </c>
      <c r="Q1320" s="722" t="s">
        <v>4605</v>
      </c>
    </row>
    <row r="1321" spans="1:17">
      <c r="A1321" s="721"/>
      <c r="B1321" s="721">
        <v>3</v>
      </c>
      <c r="C1321" s="722" t="s">
        <v>4609</v>
      </c>
      <c r="D1321" s="723" t="s">
        <v>23</v>
      </c>
      <c r="E1321" s="721" t="s">
        <v>254</v>
      </c>
      <c r="F1321" s="721" t="s">
        <v>230</v>
      </c>
      <c r="G1321" s="774">
        <v>36801</v>
      </c>
      <c r="H1321" s="724">
        <f t="shared" ca="1" si="20"/>
        <v>19</v>
      </c>
      <c r="I1321" s="725" t="s">
        <v>1403</v>
      </c>
      <c r="J1321" s="721" t="s">
        <v>348</v>
      </c>
      <c r="K1321" s="721" t="s">
        <v>266</v>
      </c>
      <c r="L1321" s="726"/>
      <c r="M1321" s="726" t="s">
        <v>6426</v>
      </c>
      <c r="N1321" s="722" t="s">
        <v>4521</v>
      </c>
      <c r="O1321" s="721" t="s">
        <v>255</v>
      </c>
      <c r="P1321" s="722" t="s">
        <v>4608</v>
      </c>
      <c r="Q1321" s="722" t="s">
        <v>4605</v>
      </c>
    </row>
    <row r="1322" spans="1:17">
      <c r="A1322" s="721">
        <v>9</v>
      </c>
      <c r="B1322" s="721">
        <v>1</v>
      </c>
      <c r="C1322" s="722" t="s">
        <v>4611</v>
      </c>
      <c r="D1322" s="723" t="s">
        <v>23</v>
      </c>
      <c r="E1322" s="721" t="s">
        <v>221</v>
      </c>
      <c r="F1322" s="721" t="s">
        <v>288</v>
      </c>
      <c r="G1322" s="774">
        <v>30181</v>
      </c>
      <c r="H1322" s="724">
        <f t="shared" ca="1" si="20"/>
        <v>37</v>
      </c>
      <c r="I1322" s="725" t="s">
        <v>1403</v>
      </c>
      <c r="J1322" s="721" t="s">
        <v>256</v>
      </c>
      <c r="K1322" s="721" t="s">
        <v>224</v>
      </c>
      <c r="L1322" s="726"/>
      <c r="M1322" s="726" t="s">
        <v>6426</v>
      </c>
      <c r="N1322" s="722" t="s">
        <v>4521</v>
      </c>
      <c r="O1322" s="721" t="s">
        <v>222</v>
      </c>
      <c r="P1322" s="722" t="s">
        <v>4610</v>
      </c>
      <c r="Q1322" s="727" t="s">
        <v>4612</v>
      </c>
    </row>
    <row r="1323" spans="1:17">
      <c r="A1323" s="721"/>
      <c r="B1323" s="721">
        <v>2</v>
      </c>
      <c r="C1323" s="722" t="s">
        <v>3992</v>
      </c>
      <c r="D1323" s="723" t="s">
        <v>16</v>
      </c>
      <c r="E1323" s="721" t="s">
        <v>221</v>
      </c>
      <c r="F1323" s="721" t="s">
        <v>376</v>
      </c>
      <c r="G1323" s="774">
        <v>30286</v>
      </c>
      <c r="H1323" s="724">
        <f t="shared" ca="1" si="20"/>
        <v>37</v>
      </c>
      <c r="I1323" s="725" t="s">
        <v>1403</v>
      </c>
      <c r="J1323" s="721" t="s">
        <v>289</v>
      </c>
      <c r="K1323" s="721" t="s">
        <v>246</v>
      </c>
      <c r="L1323" s="726"/>
      <c r="M1323" s="726" t="s">
        <v>6426</v>
      </c>
      <c r="N1323" s="722" t="s">
        <v>4521</v>
      </c>
      <c r="O1323" s="721" t="s">
        <v>245</v>
      </c>
      <c r="P1323" s="722" t="s">
        <v>4613</v>
      </c>
      <c r="Q1323" s="727" t="s">
        <v>4612</v>
      </c>
    </row>
    <row r="1324" spans="1:17">
      <c r="A1324" s="721"/>
      <c r="B1324" s="721">
        <v>3</v>
      </c>
      <c r="C1324" s="722" t="s">
        <v>4616</v>
      </c>
      <c r="D1324" s="723" t="s">
        <v>23</v>
      </c>
      <c r="E1324" s="721" t="s">
        <v>254</v>
      </c>
      <c r="F1324" s="721" t="s">
        <v>230</v>
      </c>
      <c r="G1324" s="774">
        <v>38800</v>
      </c>
      <c r="H1324" s="724">
        <f t="shared" ca="1" si="20"/>
        <v>14</v>
      </c>
      <c r="I1324" s="725" t="s">
        <v>1403</v>
      </c>
      <c r="J1324" s="721" t="s">
        <v>369</v>
      </c>
      <c r="K1324" s="721" t="s">
        <v>266</v>
      </c>
      <c r="L1324" s="726"/>
      <c r="M1324" s="726" t="s">
        <v>6426</v>
      </c>
      <c r="N1324" s="722" t="s">
        <v>4521</v>
      </c>
      <c r="O1324" s="721" t="s">
        <v>255</v>
      </c>
      <c r="P1324" s="722" t="s">
        <v>4615</v>
      </c>
      <c r="Q1324" s="727" t="s">
        <v>4612</v>
      </c>
    </row>
    <row r="1325" spans="1:17">
      <c r="A1325" s="721"/>
      <c r="B1325" s="721">
        <v>4</v>
      </c>
      <c r="C1325" s="722" t="s">
        <v>4618</v>
      </c>
      <c r="D1325" s="723" t="s">
        <v>23</v>
      </c>
      <c r="E1325" s="721" t="s">
        <v>254</v>
      </c>
      <c r="F1325" s="721" t="s">
        <v>22</v>
      </c>
      <c r="G1325" s="774">
        <v>41972</v>
      </c>
      <c r="H1325" s="724">
        <f t="shared" ca="1" si="20"/>
        <v>5</v>
      </c>
      <c r="I1325" s="725" t="s">
        <v>1403</v>
      </c>
      <c r="J1325" s="721" t="s">
        <v>265</v>
      </c>
      <c r="K1325" s="721" t="s">
        <v>270</v>
      </c>
      <c r="L1325" s="726"/>
      <c r="M1325" s="726" t="s">
        <v>6426</v>
      </c>
      <c r="N1325" s="722" t="s">
        <v>4619</v>
      </c>
      <c r="O1325" s="721" t="s">
        <v>255</v>
      </c>
      <c r="P1325" s="734" t="s">
        <v>4617</v>
      </c>
      <c r="Q1325" s="727" t="s">
        <v>4612</v>
      </c>
    </row>
    <row r="1326" spans="1:17">
      <c r="A1326" s="721">
        <v>10</v>
      </c>
      <c r="B1326" s="721">
        <v>1</v>
      </c>
      <c r="C1326" s="722" t="s">
        <v>4621</v>
      </c>
      <c r="D1326" s="723" t="s">
        <v>23</v>
      </c>
      <c r="E1326" s="721" t="s">
        <v>221</v>
      </c>
      <c r="F1326" s="721" t="s">
        <v>376</v>
      </c>
      <c r="G1326" s="774">
        <v>22244</v>
      </c>
      <c r="H1326" s="724">
        <f t="shared" ca="1" si="20"/>
        <v>59</v>
      </c>
      <c r="I1326" s="725" t="s">
        <v>4508</v>
      </c>
      <c r="J1326" s="721" t="s">
        <v>289</v>
      </c>
      <c r="K1326" s="721" t="s">
        <v>283</v>
      </c>
      <c r="L1326" s="726"/>
      <c r="M1326" s="726" t="s">
        <v>6426</v>
      </c>
      <c r="N1326" s="722" t="s">
        <v>4521</v>
      </c>
      <c r="O1326" s="721" t="s">
        <v>222</v>
      </c>
      <c r="P1326" s="722" t="s">
        <v>4620</v>
      </c>
      <c r="Q1326" s="722" t="s">
        <v>4623</v>
      </c>
    </row>
    <row r="1327" spans="1:17">
      <c r="A1327" s="721"/>
      <c r="B1327" s="721">
        <v>2</v>
      </c>
      <c r="C1327" s="722" t="s">
        <v>4625</v>
      </c>
      <c r="D1327" s="723" t="s">
        <v>16</v>
      </c>
      <c r="E1327" s="721" t="s">
        <v>221</v>
      </c>
      <c r="F1327" s="721" t="s">
        <v>376</v>
      </c>
      <c r="G1327" s="774">
        <v>23729</v>
      </c>
      <c r="H1327" s="724">
        <f t="shared" ca="1" si="20"/>
        <v>55</v>
      </c>
      <c r="I1327" s="725" t="s">
        <v>4508</v>
      </c>
      <c r="J1327" s="721" t="s">
        <v>223</v>
      </c>
      <c r="K1327" s="721" t="s">
        <v>246</v>
      </c>
      <c r="L1327" s="726"/>
      <c r="M1327" s="726" t="s">
        <v>6426</v>
      </c>
      <c r="N1327" s="722" t="s">
        <v>4521</v>
      </c>
      <c r="O1327" s="721" t="s">
        <v>245</v>
      </c>
      <c r="P1327" s="722" t="s">
        <v>4624</v>
      </c>
      <c r="Q1327" s="722" t="s">
        <v>4623</v>
      </c>
    </row>
    <row r="1328" spans="1:17">
      <c r="A1328" s="721"/>
      <c r="B1328" s="721">
        <v>3</v>
      </c>
      <c r="C1328" s="722" t="s">
        <v>4629</v>
      </c>
      <c r="D1328" s="723" t="s">
        <v>16</v>
      </c>
      <c r="E1328" s="721" t="s">
        <v>254</v>
      </c>
      <c r="F1328" s="721" t="s">
        <v>376</v>
      </c>
      <c r="G1328" s="774">
        <v>32905</v>
      </c>
      <c r="H1328" s="724">
        <f t="shared" ca="1" si="20"/>
        <v>30</v>
      </c>
      <c r="I1328" s="725" t="s">
        <v>4508</v>
      </c>
      <c r="J1328" s="721" t="s">
        <v>527</v>
      </c>
      <c r="K1328" s="721" t="s">
        <v>270</v>
      </c>
      <c r="L1328" s="726"/>
      <c r="M1328" s="726" t="s">
        <v>6426</v>
      </c>
      <c r="N1328" s="722" t="s">
        <v>4521</v>
      </c>
      <c r="O1328" s="721" t="s">
        <v>255</v>
      </c>
      <c r="P1328" s="722" t="s">
        <v>4628</v>
      </c>
      <c r="Q1328" s="722" t="s">
        <v>4623</v>
      </c>
    </row>
    <row r="1329" spans="1:17">
      <c r="A1329" s="721"/>
      <c r="B1329" s="721">
        <v>4</v>
      </c>
      <c r="C1329" s="722" t="s">
        <v>4631</v>
      </c>
      <c r="D1329" s="723" t="s">
        <v>23</v>
      </c>
      <c r="E1329" s="721" t="s">
        <v>254</v>
      </c>
      <c r="F1329" s="721" t="s">
        <v>376</v>
      </c>
      <c r="G1329" s="774">
        <v>33314</v>
      </c>
      <c r="H1329" s="724">
        <f t="shared" ca="1" si="20"/>
        <v>29</v>
      </c>
      <c r="I1329" s="725" t="s">
        <v>4508</v>
      </c>
      <c r="J1329" s="721" t="s">
        <v>527</v>
      </c>
      <c r="K1329" s="721" t="s">
        <v>270</v>
      </c>
      <c r="L1329" s="726"/>
      <c r="M1329" s="726" t="s">
        <v>6426</v>
      </c>
      <c r="N1329" s="722" t="s">
        <v>4521</v>
      </c>
      <c r="O1329" s="721" t="s">
        <v>255</v>
      </c>
      <c r="P1329" s="722" t="s">
        <v>4630</v>
      </c>
      <c r="Q1329" s="722" t="s">
        <v>4623</v>
      </c>
    </row>
    <row r="1330" spans="1:17">
      <c r="A1330" s="721"/>
      <c r="B1330" s="721">
        <v>5</v>
      </c>
      <c r="C1330" s="722" t="s">
        <v>4633</v>
      </c>
      <c r="D1330" s="723" t="s">
        <v>23</v>
      </c>
      <c r="E1330" s="721" t="s">
        <v>254</v>
      </c>
      <c r="F1330" s="721" t="s">
        <v>376</v>
      </c>
      <c r="G1330" s="774">
        <v>33923</v>
      </c>
      <c r="H1330" s="724">
        <f t="shared" ca="1" si="20"/>
        <v>27</v>
      </c>
      <c r="I1330" s="725" t="s">
        <v>4508</v>
      </c>
      <c r="J1330" s="721" t="s">
        <v>223</v>
      </c>
      <c r="K1330" s="721" t="s">
        <v>1104</v>
      </c>
      <c r="L1330" s="726"/>
      <c r="M1330" s="726" t="s">
        <v>6426</v>
      </c>
      <c r="N1330" s="722" t="s">
        <v>4521</v>
      </c>
      <c r="O1330" s="721" t="s">
        <v>255</v>
      </c>
      <c r="P1330" s="722" t="s">
        <v>4632</v>
      </c>
      <c r="Q1330" s="722" t="s">
        <v>4623</v>
      </c>
    </row>
    <row r="1331" spans="1:17">
      <c r="A1331" s="721"/>
      <c r="B1331" s="721">
        <v>6</v>
      </c>
      <c r="C1331" s="722" t="s">
        <v>4635</v>
      </c>
      <c r="D1331" s="723" t="s">
        <v>16</v>
      </c>
      <c r="E1331" s="721" t="s">
        <v>254</v>
      </c>
      <c r="F1331" s="721" t="s">
        <v>231</v>
      </c>
      <c r="G1331" s="774">
        <v>35499</v>
      </c>
      <c r="H1331" s="724">
        <f t="shared" ca="1" si="20"/>
        <v>23</v>
      </c>
      <c r="I1331" s="725" t="s">
        <v>4508</v>
      </c>
      <c r="J1331" s="721" t="s">
        <v>344</v>
      </c>
      <c r="K1331" s="721" t="s">
        <v>270</v>
      </c>
      <c r="L1331" s="726"/>
      <c r="M1331" s="726" t="s">
        <v>6426</v>
      </c>
      <c r="N1331" s="722" t="s">
        <v>4521</v>
      </c>
      <c r="O1331" s="721" t="s">
        <v>255</v>
      </c>
      <c r="P1331" s="722" t="s">
        <v>4634</v>
      </c>
      <c r="Q1331" s="722" t="s">
        <v>4623</v>
      </c>
    </row>
    <row r="1332" spans="1:17">
      <c r="A1332" s="721">
        <v>11</v>
      </c>
      <c r="B1332" s="721">
        <v>1</v>
      </c>
      <c r="C1332" s="722" t="s">
        <v>4637</v>
      </c>
      <c r="D1332" s="723" t="s">
        <v>23</v>
      </c>
      <c r="E1332" s="721" t="s">
        <v>221</v>
      </c>
      <c r="F1332" s="721" t="s">
        <v>376</v>
      </c>
      <c r="G1332" s="774">
        <v>28725</v>
      </c>
      <c r="H1332" s="724">
        <f t="shared" ca="1" si="20"/>
        <v>41</v>
      </c>
      <c r="I1332" s="725" t="s">
        <v>4508</v>
      </c>
      <c r="J1332" s="721" t="s">
        <v>1782</v>
      </c>
      <c r="K1332" s="721" t="s">
        <v>2330</v>
      </c>
      <c r="L1332" s="726"/>
      <c r="M1332" s="726" t="s">
        <v>6426</v>
      </c>
      <c r="N1332" s="722" t="s">
        <v>4521</v>
      </c>
      <c r="O1332" s="721" t="s">
        <v>222</v>
      </c>
      <c r="P1332" s="722" t="s">
        <v>4636</v>
      </c>
      <c r="Q1332" s="722" t="s">
        <v>4640</v>
      </c>
    </row>
    <row r="1333" spans="1:17">
      <c r="A1333" s="721"/>
      <c r="B1333" s="721">
        <v>2</v>
      </c>
      <c r="C1333" s="722" t="s">
        <v>4642</v>
      </c>
      <c r="D1333" s="723" t="s">
        <v>16</v>
      </c>
      <c r="E1333" s="721" t="s">
        <v>221</v>
      </c>
      <c r="F1333" s="721" t="s">
        <v>376</v>
      </c>
      <c r="G1333" s="774">
        <v>29914</v>
      </c>
      <c r="H1333" s="724">
        <f t="shared" ca="1" si="20"/>
        <v>38</v>
      </c>
      <c r="I1333" s="725" t="s">
        <v>4508</v>
      </c>
      <c r="J1333" s="721" t="s">
        <v>223</v>
      </c>
      <c r="K1333" s="721" t="s">
        <v>246</v>
      </c>
      <c r="L1333" s="726"/>
      <c r="M1333" s="726" t="s">
        <v>6426</v>
      </c>
      <c r="N1333" s="722" t="s">
        <v>4521</v>
      </c>
      <c r="O1333" s="721" t="s">
        <v>245</v>
      </c>
      <c r="P1333" s="722" t="s">
        <v>4641</v>
      </c>
      <c r="Q1333" s="722" t="s">
        <v>4640</v>
      </c>
    </row>
    <row r="1334" spans="1:17">
      <c r="A1334" s="721"/>
      <c r="B1334" s="721">
        <v>3</v>
      </c>
      <c r="C1334" s="722" t="s">
        <v>4646</v>
      </c>
      <c r="D1334" s="723" t="s">
        <v>23</v>
      </c>
      <c r="E1334" s="721" t="s">
        <v>254</v>
      </c>
      <c r="F1334" s="721" t="s">
        <v>4647</v>
      </c>
      <c r="G1334" s="774">
        <v>39048</v>
      </c>
      <c r="H1334" s="724">
        <f t="shared" ca="1" si="20"/>
        <v>13</v>
      </c>
      <c r="I1334" s="725" t="s">
        <v>4508</v>
      </c>
      <c r="J1334" s="721" t="s">
        <v>369</v>
      </c>
      <c r="K1334" s="721" t="s">
        <v>266</v>
      </c>
      <c r="L1334" s="726"/>
      <c r="M1334" s="726" t="s">
        <v>6426</v>
      </c>
      <c r="N1334" s="722" t="s">
        <v>4521</v>
      </c>
      <c r="O1334" s="721" t="s">
        <v>255</v>
      </c>
      <c r="P1334" s="722" t="s">
        <v>4645</v>
      </c>
      <c r="Q1334" s="722" t="s">
        <v>4640</v>
      </c>
    </row>
    <row r="1335" spans="1:17">
      <c r="A1335" s="721"/>
      <c r="B1335" s="721">
        <v>4</v>
      </c>
      <c r="C1335" s="722" t="s">
        <v>4649</v>
      </c>
      <c r="D1335" s="723" t="s">
        <v>16</v>
      </c>
      <c r="E1335" s="721" t="s">
        <v>254</v>
      </c>
      <c r="F1335" s="721" t="s">
        <v>22</v>
      </c>
      <c r="G1335" s="774">
        <v>40395</v>
      </c>
      <c r="H1335" s="724">
        <f t="shared" ca="1" si="20"/>
        <v>9</v>
      </c>
      <c r="I1335" s="725" t="s">
        <v>4508</v>
      </c>
      <c r="J1335" s="721" t="s">
        <v>265</v>
      </c>
      <c r="K1335" s="721" t="s">
        <v>270</v>
      </c>
      <c r="L1335" s="726"/>
      <c r="M1335" s="726" t="s">
        <v>6426</v>
      </c>
      <c r="N1335" s="722" t="s">
        <v>4521</v>
      </c>
      <c r="O1335" s="721" t="s">
        <v>255</v>
      </c>
      <c r="P1335" s="734" t="s">
        <v>4648</v>
      </c>
      <c r="Q1335" s="722" t="s">
        <v>4640</v>
      </c>
    </row>
    <row r="1336" spans="1:17">
      <c r="A1336" s="721"/>
      <c r="B1336" s="721">
        <v>5</v>
      </c>
      <c r="C1336" s="734" t="s">
        <v>4651</v>
      </c>
      <c r="D1336" s="742" t="s">
        <v>16</v>
      </c>
      <c r="E1336" s="721" t="s">
        <v>254</v>
      </c>
      <c r="F1336" s="737" t="s">
        <v>22</v>
      </c>
      <c r="G1336" s="779" t="s">
        <v>4652</v>
      </c>
      <c r="H1336" s="724">
        <f t="shared" ca="1" si="20"/>
        <v>5</v>
      </c>
      <c r="I1336" s="725" t="s">
        <v>4508</v>
      </c>
      <c r="J1336" s="721" t="s">
        <v>265</v>
      </c>
      <c r="K1336" s="721" t="s">
        <v>270</v>
      </c>
      <c r="L1336" s="726"/>
      <c r="M1336" s="726" t="s">
        <v>6426</v>
      </c>
      <c r="N1336" s="722" t="s">
        <v>4521</v>
      </c>
      <c r="O1336" s="721" t="s">
        <v>255</v>
      </c>
      <c r="P1336" s="734" t="s">
        <v>4650</v>
      </c>
      <c r="Q1336" s="722" t="s">
        <v>4640</v>
      </c>
    </row>
    <row r="1337" spans="1:17">
      <c r="A1337" s="721">
        <v>12</v>
      </c>
      <c r="B1337" s="721">
        <v>1</v>
      </c>
      <c r="C1337" s="722" t="s">
        <v>4654</v>
      </c>
      <c r="D1337" s="723" t="s">
        <v>23</v>
      </c>
      <c r="E1337" s="721" t="s">
        <v>221</v>
      </c>
      <c r="F1337" s="721" t="s">
        <v>4655</v>
      </c>
      <c r="G1337" s="774">
        <v>22268</v>
      </c>
      <c r="H1337" s="724">
        <f t="shared" ca="1" si="20"/>
        <v>59</v>
      </c>
      <c r="I1337" s="725" t="s">
        <v>1403</v>
      </c>
      <c r="J1337" s="721" t="s">
        <v>223</v>
      </c>
      <c r="K1337" s="721" t="s">
        <v>283</v>
      </c>
      <c r="L1337" s="726"/>
      <c r="M1337" s="726" t="s">
        <v>6426</v>
      </c>
      <c r="N1337" s="722" t="s">
        <v>4521</v>
      </c>
      <c r="O1337" s="721" t="s">
        <v>222</v>
      </c>
      <c r="P1337" s="727" t="s">
        <v>4653</v>
      </c>
      <c r="Q1337" s="727" t="s">
        <v>4657</v>
      </c>
    </row>
    <row r="1338" spans="1:17">
      <c r="A1338" s="721"/>
      <c r="B1338" s="721">
        <v>2</v>
      </c>
      <c r="C1338" s="722" t="s">
        <v>4659</v>
      </c>
      <c r="D1338" s="723" t="s">
        <v>16</v>
      </c>
      <c r="E1338" s="721" t="s">
        <v>221</v>
      </c>
      <c r="F1338" s="721" t="s">
        <v>288</v>
      </c>
      <c r="G1338" s="774">
        <v>25549</v>
      </c>
      <c r="H1338" s="724">
        <f t="shared" ca="1" si="20"/>
        <v>50</v>
      </c>
      <c r="I1338" s="725" t="s">
        <v>1403</v>
      </c>
      <c r="J1338" s="721" t="s">
        <v>223</v>
      </c>
      <c r="K1338" s="721" t="s">
        <v>246</v>
      </c>
      <c r="L1338" s="726"/>
      <c r="M1338" s="726" t="s">
        <v>6426</v>
      </c>
      <c r="N1338" s="722" t="s">
        <v>4521</v>
      </c>
      <c r="O1338" s="721" t="s">
        <v>245</v>
      </c>
      <c r="P1338" s="727" t="s">
        <v>4658</v>
      </c>
      <c r="Q1338" s="727" t="s">
        <v>4657</v>
      </c>
    </row>
    <row r="1339" spans="1:17">
      <c r="A1339" s="721"/>
      <c r="B1339" s="721">
        <v>3</v>
      </c>
      <c r="C1339" s="722" t="s">
        <v>4665</v>
      </c>
      <c r="D1339" s="723" t="s">
        <v>16</v>
      </c>
      <c r="E1339" s="721" t="s">
        <v>254</v>
      </c>
      <c r="F1339" s="721" t="s">
        <v>2792</v>
      </c>
      <c r="G1339" s="774">
        <v>37307</v>
      </c>
      <c r="H1339" s="724">
        <f t="shared" ca="1" si="20"/>
        <v>18</v>
      </c>
      <c r="I1339" s="725" t="s">
        <v>1403</v>
      </c>
      <c r="J1339" s="721" t="s">
        <v>348</v>
      </c>
      <c r="K1339" s="721" t="s">
        <v>266</v>
      </c>
      <c r="L1339" s="726"/>
      <c r="M1339" s="726" t="s">
        <v>6426</v>
      </c>
      <c r="N1339" s="722" t="s">
        <v>4521</v>
      </c>
      <c r="O1339" s="721" t="s">
        <v>255</v>
      </c>
      <c r="P1339" s="727" t="s">
        <v>4664</v>
      </c>
      <c r="Q1339" s="727" t="s">
        <v>4657</v>
      </c>
    </row>
    <row r="1340" spans="1:17">
      <c r="A1340" s="721">
        <v>13</v>
      </c>
      <c r="B1340" s="721">
        <v>1</v>
      </c>
      <c r="C1340" s="722" t="s">
        <v>4667</v>
      </c>
      <c r="D1340" s="723" t="s">
        <v>23</v>
      </c>
      <c r="E1340" s="721" t="s">
        <v>221</v>
      </c>
      <c r="F1340" s="721" t="s">
        <v>4668</v>
      </c>
      <c r="G1340" s="774">
        <v>15522</v>
      </c>
      <c r="H1340" s="724">
        <f t="shared" ca="1" si="20"/>
        <v>77</v>
      </c>
      <c r="I1340" s="725" t="s">
        <v>1403</v>
      </c>
      <c r="J1340" s="721" t="s">
        <v>256</v>
      </c>
      <c r="K1340" s="721" t="s">
        <v>283</v>
      </c>
      <c r="L1340" s="726"/>
      <c r="M1340" s="726" t="s">
        <v>6426</v>
      </c>
      <c r="N1340" s="722" t="s">
        <v>4521</v>
      </c>
      <c r="O1340" s="721" t="s">
        <v>222</v>
      </c>
      <c r="P1340" s="722" t="s">
        <v>4666</v>
      </c>
      <c r="Q1340" s="722" t="s">
        <v>4671</v>
      </c>
    </row>
    <row r="1341" spans="1:17">
      <c r="A1341" s="721"/>
      <c r="B1341" s="721">
        <v>2</v>
      </c>
      <c r="C1341" s="722" t="s">
        <v>1008</v>
      </c>
      <c r="D1341" s="723" t="s">
        <v>16</v>
      </c>
      <c r="E1341" s="721" t="s">
        <v>221</v>
      </c>
      <c r="F1341" s="721" t="s">
        <v>4668</v>
      </c>
      <c r="G1341" s="774">
        <v>17325</v>
      </c>
      <c r="H1341" s="724">
        <f t="shared" ca="1" si="20"/>
        <v>72</v>
      </c>
      <c r="I1341" s="725" t="s">
        <v>1403</v>
      </c>
      <c r="J1341" s="721" t="s">
        <v>256</v>
      </c>
      <c r="K1341" s="721" t="s">
        <v>246</v>
      </c>
      <c r="L1341" s="726"/>
      <c r="M1341" s="726" t="s">
        <v>6426</v>
      </c>
      <c r="N1341" s="722" t="s">
        <v>4521</v>
      </c>
      <c r="O1341" s="721" t="s">
        <v>245</v>
      </c>
      <c r="P1341" s="722" t="s">
        <v>4672</v>
      </c>
      <c r="Q1341" s="722" t="s">
        <v>4671</v>
      </c>
    </row>
    <row r="1342" spans="1:17">
      <c r="A1342" s="721">
        <v>14</v>
      </c>
      <c r="B1342" s="721">
        <v>1</v>
      </c>
      <c r="C1342" s="722" t="s">
        <v>4676</v>
      </c>
      <c r="D1342" s="723" t="s">
        <v>16</v>
      </c>
      <c r="E1342" s="721" t="s">
        <v>221</v>
      </c>
      <c r="F1342" s="721" t="s">
        <v>376</v>
      </c>
      <c r="G1342" s="774">
        <v>24993</v>
      </c>
      <c r="H1342" s="724">
        <f t="shared" ca="1" si="20"/>
        <v>51</v>
      </c>
      <c r="I1342" s="725" t="s">
        <v>4508</v>
      </c>
      <c r="J1342" s="721" t="s">
        <v>223</v>
      </c>
      <c r="K1342" s="721" t="s">
        <v>246</v>
      </c>
      <c r="L1342" s="726"/>
      <c r="M1342" s="726" t="s">
        <v>6426</v>
      </c>
      <c r="N1342" s="722" t="s">
        <v>4521</v>
      </c>
      <c r="O1342" s="721" t="s">
        <v>222</v>
      </c>
      <c r="P1342" s="722" t="s">
        <v>4675</v>
      </c>
      <c r="Q1342" s="722" t="s">
        <v>4679</v>
      </c>
    </row>
    <row r="1343" spans="1:17">
      <c r="A1343" s="721"/>
      <c r="B1343" s="721">
        <v>2</v>
      </c>
      <c r="C1343" s="722" t="s">
        <v>4682</v>
      </c>
      <c r="D1343" s="723" t="s">
        <v>23</v>
      </c>
      <c r="E1343" s="721" t="s">
        <v>254</v>
      </c>
      <c r="F1343" s="721" t="s">
        <v>4683</v>
      </c>
      <c r="G1343" s="774">
        <v>33732</v>
      </c>
      <c r="H1343" s="724">
        <f t="shared" ca="1" si="20"/>
        <v>27</v>
      </c>
      <c r="I1343" s="725" t="s">
        <v>4508</v>
      </c>
      <c r="J1343" s="721" t="s">
        <v>223</v>
      </c>
      <c r="K1343" s="721" t="s">
        <v>270</v>
      </c>
      <c r="L1343" s="726"/>
      <c r="M1343" s="726" t="s">
        <v>6426</v>
      </c>
      <c r="N1343" s="722" t="s">
        <v>4521</v>
      </c>
      <c r="O1343" s="721" t="s">
        <v>255</v>
      </c>
      <c r="P1343" s="722" t="s">
        <v>4681</v>
      </c>
      <c r="Q1343" s="722" t="s">
        <v>4679</v>
      </c>
    </row>
    <row r="1344" spans="1:17">
      <c r="A1344" s="721"/>
      <c r="B1344" s="721">
        <v>3</v>
      </c>
      <c r="C1344" s="722" t="s">
        <v>4685</v>
      </c>
      <c r="D1344" s="723" t="s">
        <v>16</v>
      </c>
      <c r="E1344" s="721" t="s">
        <v>254</v>
      </c>
      <c r="F1344" s="721" t="s">
        <v>1605</v>
      </c>
      <c r="G1344" s="774">
        <v>34364</v>
      </c>
      <c r="H1344" s="724">
        <f t="shared" ca="1" si="20"/>
        <v>26</v>
      </c>
      <c r="I1344" s="725" t="s">
        <v>4508</v>
      </c>
      <c r="J1344" s="721" t="s">
        <v>344</v>
      </c>
      <c r="K1344" s="721" t="s">
        <v>266</v>
      </c>
      <c r="L1344" s="726"/>
      <c r="M1344" s="726" t="s">
        <v>6426</v>
      </c>
      <c r="N1344" s="722" t="s">
        <v>4521</v>
      </c>
      <c r="O1344" s="721" t="s">
        <v>255</v>
      </c>
      <c r="P1344" s="722" t="s">
        <v>4684</v>
      </c>
      <c r="Q1344" s="722" t="s">
        <v>4679</v>
      </c>
    </row>
    <row r="1345" spans="1:17">
      <c r="A1345" s="721"/>
      <c r="B1345" s="721">
        <v>4</v>
      </c>
      <c r="C1345" s="722" t="s">
        <v>4687</v>
      </c>
      <c r="D1345" s="723" t="s">
        <v>16</v>
      </c>
      <c r="E1345" s="721" t="s">
        <v>254</v>
      </c>
      <c r="F1345" s="721" t="s">
        <v>1605</v>
      </c>
      <c r="G1345" s="774">
        <v>35248</v>
      </c>
      <c r="H1345" s="724">
        <f t="shared" ca="1" si="20"/>
        <v>23</v>
      </c>
      <c r="I1345" s="725" t="s">
        <v>4508</v>
      </c>
      <c r="J1345" s="721" t="s">
        <v>344</v>
      </c>
      <c r="K1345" s="721" t="s">
        <v>266</v>
      </c>
      <c r="L1345" s="726"/>
      <c r="M1345" s="726" t="s">
        <v>6426</v>
      </c>
      <c r="N1345" s="722" t="s">
        <v>4521</v>
      </c>
      <c r="O1345" s="721" t="s">
        <v>255</v>
      </c>
      <c r="P1345" s="722" t="s">
        <v>4686</v>
      </c>
      <c r="Q1345" s="722" t="s">
        <v>4679</v>
      </c>
    </row>
    <row r="1346" spans="1:17">
      <c r="A1346" s="721"/>
      <c r="B1346" s="721">
        <v>5</v>
      </c>
      <c r="C1346" s="722" t="s">
        <v>4689</v>
      </c>
      <c r="D1346" s="723" t="s">
        <v>16</v>
      </c>
      <c r="E1346" s="721" t="s">
        <v>254</v>
      </c>
      <c r="F1346" s="721" t="s">
        <v>4683</v>
      </c>
      <c r="G1346" s="774">
        <v>37885</v>
      </c>
      <c r="H1346" s="724">
        <f t="shared" ca="1" si="20"/>
        <v>16</v>
      </c>
      <c r="I1346" s="725" t="s">
        <v>4508</v>
      </c>
      <c r="J1346" s="721" t="s">
        <v>369</v>
      </c>
      <c r="K1346" s="721" t="s">
        <v>266</v>
      </c>
      <c r="L1346" s="726"/>
      <c r="M1346" s="726" t="s">
        <v>6426</v>
      </c>
      <c r="N1346" s="722" t="s">
        <v>4521</v>
      </c>
      <c r="O1346" s="721" t="s">
        <v>255</v>
      </c>
      <c r="P1346" s="722" t="s">
        <v>4688</v>
      </c>
      <c r="Q1346" s="722" t="s">
        <v>4679</v>
      </c>
    </row>
    <row r="1347" spans="1:17">
      <c r="A1347" s="721">
        <v>15</v>
      </c>
      <c r="B1347" s="721">
        <v>1</v>
      </c>
      <c r="C1347" s="722" t="s">
        <v>4691</v>
      </c>
      <c r="D1347" s="723" t="s">
        <v>23</v>
      </c>
      <c r="E1347" s="721" t="s">
        <v>221</v>
      </c>
      <c r="F1347" s="721" t="s">
        <v>3441</v>
      </c>
      <c r="G1347" s="774">
        <v>25180</v>
      </c>
      <c r="H1347" s="724">
        <f t="shared" ref="H1347:H1410" ca="1" si="21">DATEDIF(G1347,TODAY(),"Y")</f>
        <v>51</v>
      </c>
      <c r="I1347" s="725" t="s">
        <v>1403</v>
      </c>
      <c r="J1347" s="721" t="s">
        <v>289</v>
      </c>
      <c r="K1347" s="721" t="s">
        <v>283</v>
      </c>
      <c r="L1347" s="726"/>
      <c r="M1347" s="726" t="s">
        <v>6426</v>
      </c>
      <c r="N1347" s="722" t="s">
        <v>4521</v>
      </c>
      <c r="O1347" s="721" t="s">
        <v>222</v>
      </c>
      <c r="P1347" s="722" t="s">
        <v>4690</v>
      </c>
      <c r="Q1347" s="722" t="s">
        <v>4694</v>
      </c>
    </row>
    <row r="1348" spans="1:17">
      <c r="A1348" s="721"/>
      <c r="B1348" s="721">
        <v>2</v>
      </c>
      <c r="C1348" s="722" t="s">
        <v>4696</v>
      </c>
      <c r="D1348" s="723" t="s">
        <v>16</v>
      </c>
      <c r="E1348" s="721" t="s">
        <v>221</v>
      </c>
      <c r="F1348" s="721" t="s">
        <v>3441</v>
      </c>
      <c r="G1348" s="774">
        <v>27643</v>
      </c>
      <c r="H1348" s="724">
        <f t="shared" ca="1" si="21"/>
        <v>44</v>
      </c>
      <c r="I1348" s="725" t="s">
        <v>1403</v>
      </c>
      <c r="J1348" s="721" t="s">
        <v>289</v>
      </c>
      <c r="K1348" s="721" t="s">
        <v>246</v>
      </c>
      <c r="L1348" s="726"/>
      <c r="M1348" s="726" t="s">
        <v>6426</v>
      </c>
      <c r="N1348" s="722" t="s">
        <v>4521</v>
      </c>
      <c r="O1348" s="721" t="s">
        <v>245</v>
      </c>
      <c r="P1348" s="722" t="s">
        <v>4695</v>
      </c>
      <c r="Q1348" s="722" t="s">
        <v>4694</v>
      </c>
    </row>
    <row r="1349" spans="1:17">
      <c r="A1349" s="721"/>
      <c r="B1349" s="721">
        <v>3</v>
      </c>
      <c r="C1349" s="722" t="s">
        <v>4699</v>
      </c>
      <c r="D1349" s="723" t="s">
        <v>23</v>
      </c>
      <c r="E1349" s="721" t="s">
        <v>254</v>
      </c>
      <c r="F1349" s="721" t="s">
        <v>230</v>
      </c>
      <c r="G1349" s="774">
        <v>36215</v>
      </c>
      <c r="H1349" s="724">
        <f t="shared" ca="1" si="21"/>
        <v>21</v>
      </c>
      <c r="I1349" s="725" t="s">
        <v>1403</v>
      </c>
      <c r="J1349" s="721" t="s">
        <v>369</v>
      </c>
      <c r="K1349" s="721" t="s">
        <v>266</v>
      </c>
      <c r="L1349" s="726"/>
      <c r="M1349" s="726" t="s">
        <v>6426</v>
      </c>
      <c r="N1349" s="722" t="s">
        <v>4521</v>
      </c>
      <c r="O1349" s="721" t="s">
        <v>255</v>
      </c>
      <c r="P1349" s="722" t="s">
        <v>4698</v>
      </c>
      <c r="Q1349" s="722" t="s">
        <v>4694</v>
      </c>
    </row>
    <row r="1350" spans="1:17">
      <c r="A1350" s="721">
        <v>16</v>
      </c>
      <c r="B1350" s="721">
        <v>1</v>
      </c>
      <c r="C1350" s="722" t="s">
        <v>4701</v>
      </c>
      <c r="D1350" s="723" t="s">
        <v>23</v>
      </c>
      <c r="E1350" s="721" t="s">
        <v>221</v>
      </c>
      <c r="F1350" s="721" t="s">
        <v>288</v>
      </c>
      <c r="G1350" s="774">
        <v>33561</v>
      </c>
      <c r="H1350" s="724">
        <f t="shared" ca="1" si="21"/>
        <v>28</v>
      </c>
      <c r="I1350" s="725" t="s">
        <v>1403</v>
      </c>
      <c r="J1350" s="721" t="s">
        <v>289</v>
      </c>
      <c r="K1350" s="721" t="s">
        <v>283</v>
      </c>
      <c r="L1350" s="726"/>
      <c r="M1350" s="726" t="s">
        <v>6426</v>
      </c>
      <c r="N1350" s="722" t="s">
        <v>4521</v>
      </c>
      <c r="O1350" s="721" t="s">
        <v>222</v>
      </c>
      <c r="P1350" s="734" t="s">
        <v>4700</v>
      </c>
      <c r="Q1350" s="734" t="s">
        <v>4702</v>
      </c>
    </row>
    <row r="1351" spans="1:17">
      <c r="A1351" s="721"/>
      <c r="B1351" s="721">
        <v>2</v>
      </c>
      <c r="C1351" s="722" t="s">
        <v>4704</v>
      </c>
      <c r="D1351" s="723" t="s">
        <v>16</v>
      </c>
      <c r="E1351" s="721" t="s">
        <v>221</v>
      </c>
      <c r="F1351" s="721" t="s">
        <v>230</v>
      </c>
      <c r="G1351" s="774">
        <v>34178</v>
      </c>
      <c r="H1351" s="724">
        <f t="shared" ca="1" si="21"/>
        <v>26</v>
      </c>
      <c r="I1351" s="725" t="s">
        <v>1403</v>
      </c>
      <c r="J1351" s="721" t="s">
        <v>289</v>
      </c>
      <c r="K1351" s="721" t="s">
        <v>246</v>
      </c>
      <c r="L1351" s="726"/>
      <c r="M1351" s="726" t="s">
        <v>6426</v>
      </c>
      <c r="N1351" s="722" t="s">
        <v>4521</v>
      </c>
      <c r="O1351" s="721" t="s">
        <v>245</v>
      </c>
      <c r="P1351" s="734" t="s">
        <v>4703</v>
      </c>
      <c r="Q1351" s="734" t="s">
        <v>4702</v>
      </c>
    </row>
    <row r="1352" spans="1:17">
      <c r="A1352" s="721"/>
      <c r="B1352" s="721">
        <v>3</v>
      </c>
      <c r="C1352" s="722" t="s">
        <v>4708</v>
      </c>
      <c r="D1352" s="723" t="s">
        <v>23</v>
      </c>
      <c r="E1352" s="721" t="s">
        <v>254</v>
      </c>
      <c r="F1352" s="721" t="s">
        <v>230</v>
      </c>
      <c r="G1352" s="774">
        <v>40764</v>
      </c>
      <c r="H1352" s="724">
        <f t="shared" ca="1" si="21"/>
        <v>8</v>
      </c>
      <c r="I1352" s="725" t="s">
        <v>1403</v>
      </c>
      <c r="J1352" s="721" t="s">
        <v>265</v>
      </c>
      <c r="K1352" s="721" t="s">
        <v>270</v>
      </c>
      <c r="L1352" s="726"/>
      <c r="M1352" s="726" t="s">
        <v>6426</v>
      </c>
      <c r="N1352" s="722" t="s">
        <v>4521</v>
      </c>
      <c r="O1352" s="721" t="s">
        <v>255</v>
      </c>
      <c r="P1352" s="734" t="s">
        <v>4707</v>
      </c>
      <c r="Q1352" s="734" t="s">
        <v>4702</v>
      </c>
    </row>
    <row r="1353" spans="1:17">
      <c r="A1353" s="721"/>
      <c r="B1353" s="721">
        <v>4</v>
      </c>
      <c r="C1353" s="722" t="s">
        <v>4710</v>
      </c>
      <c r="D1353" s="723" t="s">
        <v>16</v>
      </c>
      <c r="E1353" s="721" t="s">
        <v>254</v>
      </c>
      <c r="F1353" s="721" t="s">
        <v>22</v>
      </c>
      <c r="G1353" s="774">
        <v>41849</v>
      </c>
      <c r="H1353" s="724">
        <f t="shared" ca="1" si="21"/>
        <v>5</v>
      </c>
      <c r="I1353" s="725" t="s">
        <v>1403</v>
      </c>
      <c r="J1353" s="721" t="s">
        <v>265</v>
      </c>
      <c r="K1353" s="721" t="s">
        <v>270</v>
      </c>
      <c r="L1353" s="726"/>
      <c r="M1353" s="726" t="s">
        <v>6426</v>
      </c>
      <c r="N1353" s="722" t="s">
        <v>4521</v>
      </c>
      <c r="O1353" s="721" t="s">
        <v>255</v>
      </c>
      <c r="P1353" s="734" t="s">
        <v>4709</v>
      </c>
      <c r="Q1353" s="734" t="s">
        <v>4702</v>
      </c>
    </row>
    <row r="1354" spans="1:17">
      <c r="A1354" s="721">
        <v>17</v>
      </c>
      <c r="B1354" s="721">
        <v>1</v>
      </c>
      <c r="C1354" s="722" t="s">
        <v>4712</v>
      </c>
      <c r="D1354" s="723" t="s">
        <v>23</v>
      </c>
      <c r="E1354" s="721" t="s">
        <v>221</v>
      </c>
      <c r="F1354" s="721" t="s">
        <v>376</v>
      </c>
      <c r="G1354" s="774">
        <v>30324</v>
      </c>
      <c r="H1354" s="724">
        <f t="shared" ca="1" si="21"/>
        <v>37</v>
      </c>
      <c r="I1354" s="725" t="s">
        <v>1403</v>
      </c>
      <c r="J1354" s="721" t="s">
        <v>256</v>
      </c>
      <c r="K1354" s="721" t="s">
        <v>224</v>
      </c>
      <c r="L1354" s="726"/>
      <c r="M1354" s="726" t="s">
        <v>6426</v>
      </c>
      <c r="N1354" s="722" t="s">
        <v>4521</v>
      </c>
      <c r="O1354" s="721" t="s">
        <v>222</v>
      </c>
      <c r="P1354" s="734" t="s">
        <v>4711</v>
      </c>
      <c r="Q1354" s="734" t="s">
        <v>4713</v>
      </c>
    </row>
    <row r="1355" spans="1:17">
      <c r="A1355" s="721"/>
      <c r="B1355" s="738">
        <v>2</v>
      </c>
      <c r="C1355" s="722" t="s">
        <v>4716</v>
      </c>
      <c r="D1355" s="723" t="s">
        <v>16</v>
      </c>
      <c r="E1355" s="721" t="s">
        <v>221</v>
      </c>
      <c r="F1355" s="721" t="s">
        <v>376</v>
      </c>
      <c r="G1355" s="774">
        <v>32664</v>
      </c>
      <c r="H1355" s="724">
        <f t="shared" ca="1" si="21"/>
        <v>30</v>
      </c>
      <c r="I1355" s="725" t="s">
        <v>1403</v>
      </c>
      <c r="J1355" s="721" t="s">
        <v>223</v>
      </c>
      <c r="K1355" s="721" t="s">
        <v>246</v>
      </c>
      <c r="L1355" s="726"/>
      <c r="M1355" s="726" t="s">
        <v>6426</v>
      </c>
      <c r="N1355" s="722" t="s">
        <v>4521</v>
      </c>
      <c r="O1355" s="721" t="s">
        <v>245</v>
      </c>
      <c r="P1355" s="734" t="s">
        <v>4715</v>
      </c>
      <c r="Q1355" s="734" t="s">
        <v>4713</v>
      </c>
    </row>
    <row r="1356" spans="1:17">
      <c r="A1356" s="721"/>
      <c r="B1356" s="721">
        <v>3</v>
      </c>
      <c r="C1356" s="722" t="s">
        <v>4720</v>
      </c>
      <c r="D1356" s="723" t="s">
        <v>16</v>
      </c>
      <c r="E1356" s="721" t="s">
        <v>254</v>
      </c>
      <c r="F1356" s="721" t="s">
        <v>376</v>
      </c>
      <c r="G1356" s="774">
        <v>39979</v>
      </c>
      <c r="H1356" s="724">
        <f t="shared" ca="1" si="21"/>
        <v>10</v>
      </c>
      <c r="I1356" s="725" t="s">
        <v>1403</v>
      </c>
      <c r="J1356" s="721" t="s">
        <v>369</v>
      </c>
      <c r="K1356" s="721" t="s">
        <v>266</v>
      </c>
      <c r="L1356" s="726"/>
      <c r="M1356" s="726" t="s">
        <v>6426</v>
      </c>
      <c r="N1356" s="722" t="s">
        <v>4521</v>
      </c>
      <c r="O1356" s="721" t="s">
        <v>255</v>
      </c>
      <c r="P1356" s="734" t="s">
        <v>4719</v>
      </c>
      <c r="Q1356" s="734" t="s">
        <v>4713</v>
      </c>
    </row>
    <row r="1357" spans="1:17">
      <c r="A1357" s="721"/>
      <c r="B1357" s="721">
        <v>4</v>
      </c>
      <c r="C1357" s="722" t="s">
        <v>4722</v>
      </c>
      <c r="D1357" s="723" t="s">
        <v>23</v>
      </c>
      <c r="E1357" s="721" t="s">
        <v>254</v>
      </c>
      <c r="F1357" s="721" t="s">
        <v>376</v>
      </c>
      <c r="G1357" s="774">
        <v>40570</v>
      </c>
      <c r="H1357" s="724">
        <f t="shared" ca="1" si="21"/>
        <v>9</v>
      </c>
      <c r="I1357" s="725" t="s">
        <v>1403</v>
      </c>
      <c r="J1357" s="721" t="s">
        <v>265</v>
      </c>
      <c r="K1357" s="721" t="s">
        <v>270</v>
      </c>
      <c r="L1357" s="726"/>
      <c r="M1357" s="726" t="s">
        <v>6426</v>
      </c>
      <c r="N1357" s="722" t="s">
        <v>4521</v>
      </c>
      <c r="O1357" s="721" t="s">
        <v>255</v>
      </c>
      <c r="P1357" s="734" t="s">
        <v>4721</v>
      </c>
      <c r="Q1357" s="734" t="s">
        <v>4713</v>
      </c>
    </row>
    <row r="1358" spans="1:17">
      <c r="A1358" s="721">
        <v>18</v>
      </c>
      <c r="B1358" s="721">
        <v>1</v>
      </c>
      <c r="C1358" s="722" t="s">
        <v>4724</v>
      </c>
      <c r="D1358" s="723" t="s">
        <v>23</v>
      </c>
      <c r="E1358" s="721" t="s">
        <v>221</v>
      </c>
      <c r="F1358" s="721" t="s">
        <v>4725</v>
      </c>
      <c r="G1358" s="774">
        <v>27304</v>
      </c>
      <c r="H1358" s="724">
        <f t="shared" ca="1" si="21"/>
        <v>45</v>
      </c>
      <c r="I1358" s="725" t="s">
        <v>4508</v>
      </c>
      <c r="J1358" s="721" t="s">
        <v>289</v>
      </c>
      <c r="K1358" s="721" t="s">
        <v>283</v>
      </c>
      <c r="L1358" s="726"/>
      <c r="M1358" s="726" t="s">
        <v>6426</v>
      </c>
      <c r="N1358" s="722" t="s">
        <v>4521</v>
      </c>
      <c r="O1358" s="721" t="s">
        <v>222</v>
      </c>
      <c r="P1358" s="734" t="s">
        <v>4723</v>
      </c>
      <c r="Q1358" s="734" t="s">
        <v>4728</v>
      </c>
    </row>
    <row r="1359" spans="1:17">
      <c r="A1359" s="721"/>
      <c r="B1359" s="721">
        <v>2</v>
      </c>
      <c r="C1359" s="722" t="s">
        <v>4730</v>
      </c>
      <c r="D1359" s="723" t="s">
        <v>16</v>
      </c>
      <c r="E1359" s="721" t="s">
        <v>221</v>
      </c>
      <c r="F1359" s="721" t="s">
        <v>376</v>
      </c>
      <c r="G1359" s="774">
        <v>28774</v>
      </c>
      <c r="H1359" s="724">
        <f t="shared" ca="1" si="21"/>
        <v>41</v>
      </c>
      <c r="I1359" s="725" t="s">
        <v>4508</v>
      </c>
      <c r="J1359" s="721" t="s">
        <v>223</v>
      </c>
      <c r="K1359" s="721" t="s">
        <v>246</v>
      </c>
      <c r="L1359" s="726"/>
      <c r="M1359" s="726" t="s">
        <v>6426</v>
      </c>
      <c r="N1359" s="722" t="s">
        <v>4521</v>
      </c>
      <c r="O1359" s="721" t="s">
        <v>245</v>
      </c>
      <c r="P1359" s="734" t="s">
        <v>4729</v>
      </c>
      <c r="Q1359" s="734" t="s">
        <v>4728</v>
      </c>
    </row>
    <row r="1360" spans="1:17">
      <c r="A1360" s="721"/>
      <c r="B1360" s="721">
        <v>3</v>
      </c>
      <c r="C1360" s="722" t="s">
        <v>4734</v>
      </c>
      <c r="D1360" s="723" t="s">
        <v>16</v>
      </c>
      <c r="E1360" s="721" t="s">
        <v>254</v>
      </c>
      <c r="F1360" s="721" t="s">
        <v>230</v>
      </c>
      <c r="G1360" s="774">
        <v>37797</v>
      </c>
      <c r="H1360" s="724">
        <f t="shared" ca="1" si="21"/>
        <v>16</v>
      </c>
      <c r="I1360" s="725" t="s">
        <v>4508</v>
      </c>
      <c r="J1360" s="721" t="s">
        <v>369</v>
      </c>
      <c r="K1360" s="721" t="s">
        <v>266</v>
      </c>
      <c r="L1360" s="726"/>
      <c r="M1360" s="726" t="s">
        <v>6426</v>
      </c>
      <c r="N1360" s="722" t="s">
        <v>4521</v>
      </c>
      <c r="O1360" s="721" t="s">
        <v>255</v>
      </c>
      <c r="P1360" s="734" t="s">
        <v>4733</v>
      </c>
      <c r="Q1360" s="734" t="s">
        <v>4728</v>
      </c>
    </row>
    <row r="1361" spans="1:17">
      <c r="A1361" s="721"/>
      <c r="B1361" s="721">
        <v>4</v>
      </c>
      <c r="C1361" s="722" t="s">
        <v>4737</v>
      </c>
      <c r="D1361" s="723" t="s">
        <v>16</v>
      </c>
      <c r="E1361" s="721" t="s">
        <v>254</v>
      </c>
      <c r="F1361" s="721" t="s">
        <v>230</v>
      </c>
      <c r="G1361" s="774">
        <v>39240</v>
      </c>
      <c r="H1361" s="724">
        <f t="shared" ca="1" si="21"/>
        <v>12</v>
      </c>
      <c r="I1361" s="725" t="s">
        <v>4508</v>
      </c>
      <c r="J1361" s="721" t="s">
        <v>369</v>
      </c>
      <c r="K1361" s="721" t="s">
        <v>266</v>
      </c>
      <c r="L1361" s="726"/>
      <c r="M1361" s="726" t="s">
        <v>6426</v>
      </c>
      <c r="N1361" s="722" t="s">
        <v>4521</v>
      </c>
      <c r="O1361" s="721" t="s">
        <v>255</v>
      </c>
      <c r="P1361" s="734" t="s">
        <v>4736</v>
      </c>
      <c r="Q1361" s="734" t="s">
        <v>4728</v>
      </c>
    </row>
    <row r="1362" spans="1:17">
      <c r="A1362" s="721"/>
      <c r="B1362" s="721">
        <v>5</v>
      </c>
      <c r="C1362" s="722" t="s">
        <v>4739</v>
      </c>
      <c r="D1362" s="723" t="s">
        <v>23</v>
      </c>
      <c r="E1362" s="721" t="s">
        <v>254</v>
      </c>
      <c r="F1362" s="721" t="s">
        <v>230</v>
      </c>
      <c r="G1362" s="774">
        <v>40269</v>
      </c>
      <c r="H1362" s="724">
        <f t="shared" ca="1" si="21"/>
        <v>10</v>
      </c>
      <c r="I1362" s="725" t="s">
        <v>4508</v>
      </c>
      <c r="J1362" s="721" t="s">
        <v>265</v>
      </c>
      <c r="K1362" s="721" t="s">
        <v>270</v>
      </c>
      <c r="L1362" s="726"/>
      <c r="M1362" s="726" t="s">
        <v>6426</v>
      </c>
      <c r="N1362" s="722" t="s">
        <v>4521</v>
      </c>
      <c r="O1362" s="721" t="s">
        <v>255</v>
      </c>
      <c r="P1362" s="734" t="s">
        <v>4738</v>
      </c>
      <c r="Q1362" s="734" t="s">
        <v>4728</v>
      </c>
    </row>
    <row r="1363" spans="1:17">
      <c r="A1363" s="721">
        <v>19</v>
      </c>
      <c r="B1363" s="721">
        <v>1</v>
      </c>
      <c r="C1363" s="722" t="s">
        <v>4741</v>
      </c>
      <c r="D1363" s="723" t="s">
        <v>23</v>
      </c>
      <c r="E1363" s="721" t="s">
        <v>221</v>
      </c>
      <c r="F1363" s="721" t="s">
        <v>4742</v>
      </c>
      <c r="G1363" s="774">
        <v>29253</v>
      </c>
      <c r="H1363" s="724">
        <f t="shared" ca="1" si="21"/>
        <v>40</v>
      </c>
      <c r="I1363" s="725" t="s">
        <v>1403</v>
      </c>
      <c r="J1363" s="721" t="s">
        <v>289</v>
      </c>
      <c r="K1363" s="721" t="s">
        <v>283</v>
      </c>
      <c r="L1363" s="726"/>
      <c r="M1363" s="726" t="s">
        <v>6426</v>
      </c>
      <c r="N1363" s="722" t="s">
        <v>4521</v>
      </c>
      <c r="O1363" s="721" t="s">
        <v>222</v>
      </c>
      <c r="P1363" s="722" t="s">
        <v>4740</v>
      </c>
      <c r="Q1363" s="727" t="s">
        <v>4745</v>
      </c>
    </row>
    <row r="1364" spans="1:17">
      <c r="A1364" s="721"/>
      <c r="B1364" s="721">
        <v>2</v>
      </c>
      <c r="C1364" s="722" t="s">
        <v>4747</v>
      </c>
      <c r="D1364" s="723" t="s">
        <v>16</v>
      </c>
      <c r="E1364" s="721" t="s">
        <v>221</v>
      </c>
      <c r="F1364" s="721" t="s">
        <v>1514</v>
      </c>
      <c r="G1364" s="774">
        <v>30786</v>
      </c>
      <c r="H1364" s="724">
        <f t="shared" ca="1" si="21"/>
        <v>35</v>
      </c>
      <c r="I1364" s="725" t="s">
        <v>1403</v>
      </c>
      <c r="J1364" s="721" t="s">
        <v>223</v>
      </c>
      <c r="K1364" s="721" t="s">
        <v>246</v>
      </c>
      <c r="L1364" s="726"/>
      <c r="M1364" s="726" t="s">
        <v>6426</v>
      </c>
      <c r="N1364" s="722" t="s">
        <v>4521</v>
      </c>
      <c r="O1364" s="721" t="s">
        <v>245</v>
      </c>
      <c r="P1364" s="722" t="s">
        <v>4746</v>
      </c>
      <c r="Q1364" s="727" t="s">
        <v>4745</v>
      </c>
    </row>
    <row r="1365" spans="1:17">
      <c r="A1365" s="721"/>
      <c r="B1365" s="721">
        <v>3</v>
      </c>
      <c r="C1365" s="722" t="s">
        <v>4751</v>
      </c>
      <c r="D1365" s="723" t="s">
        <v>23</v>
      </c>
      <c r="E1365" s="721" t="s">
        <v>254</v>
      </c>
      <c r="F1365" s="721" t="s">
        <v>1514</v>
      </c>
      <c r="G1365" s="774">
        <v>38484</v>
      </c>
      <c r="H1365" s="724">
        <f t="shared" ca="1" si="21"/>
        <v>14</v>
      </c>
      <c r="I1365" s="725" t="s">
        <v>1403</v>
      </c>
      <c r="J1365" s="721" t="s">
        <v>369</v>
      </c>
      <c r="K1365" s="721" t="s">
        <v>266</v>
      </c>
      <c r="L1365" s="726"/>
      <c r="M1365" s="726" t="s">
        <v>6426</v>
      </c>
      <c r="N1365" s="722" t="s">
        <v>4521</v>
      </c>
      <c r="O1365" s="721" t="s">
        <v>255</v>
      </c>
      <c r="P1365" s="722" t="s">
        <v>4750</v>
      </c>
      <c r="Q1365" s="727" t="s">
        <v>4745</v>
      </c>
    </row>
    <row r="1366" spans="1:17">
      <c r="A1366" s="721"/>
      <c r="B1366" s="721">
        <v>4</v>
      </c>
      <c r="C1366" s="722" t="s">
        <v>4753</v>
      </c>
      <c r="D1366" s="723" t="s">
        <v>16</v>
      </c>
      <c r="E1366" s="721" t="s">
        <v>254</v>
      </c>
      <c r="F1366" s="721" t="s">
        <v>230</v>
      </c>
      <c r="G1366" s="774">
        <v>41998</v>
      </c>
      <c r="H1366" s="724">
        <f t="shared" ca="1" si="21"/>
        <v>5</v>
      </c>
      <c r="I1366" s="725" t="s">
        <v>1403</v>
      </c>
      <c r="J1366" s="721" t="s">
        <v>265</v>
      </c>
      <c r="K1366" s="721" t="s">
        <v>270</v>
      </c>
      <c r="L1366" s="726"/>
      <c r="M1366" s="726" t="s">
        <v>6426</v>
      </c>
      <c r="N1366" s="722" t="s">
        <v>4521</v>
      </c>
      <c r="O1366" s="721" t="s">
        <v>255</v>
      </c>
      <c r="P1366" s="734" t="s">
        <v>4752</v>
      </c>
      <c r="Q1366" s="727" t="s">
        <v>4745</v>
      </c>
    </row>
    <row r="1367" spans="1:17">
      <c r="A1367" s="721">
        <v>20</v>
      </c>
      <c r="B1367" s="721">
        <v>1</v>
      </c>
      <c r="C1367" s="722" t="s">
        <v>4755</v>
      </c>
      <c r="D1367" s="723" t="s">
        <v>23</v>
      </c>
      <c r="E1367" s="721" t="s">
        <v>221</v>
      </c>
      <c r="F1367" s="721" t="s">
        <v>376</v>
      </c>
      <c r="G1367" s="774">
        <v>23899</v>
      </c>
      <c r="H1367" s="724">
        <f t="shared" ca="1" si="21"/>
        <v>54</v>
      </c>
      <c r="I1367" s="725" t="s">
        <v>4508</v>
      </c>
      <c r="J1367" s="721" t="s">
        <v>223</v>
      </c>
      <c r="K1367" s="721" t="s">
        <v>283</v>
      </c>
      <c r="L1367" s="726"/>
      <c r="M1367" s="726" t="s">
        <v>6426</v>
      </c>
      <c r="N1367" s="722" t="s">
        <v>4521</v>
      </c>
      <c r="O1367" s="721" t="s">
        <v>222</v>
      </c>
      <c r="P1367" s="734" t="s">
        <v>4754</v>
      </c>
      <c r="Q1367" s="734" t="s">
        <v>4758</v>
      </c>
    </row>
    <row r="1368" spans="1:17">
      <c r="A1368" s="721"/>
      <c r="B1368" s="721">
        <v>2</v>
      </c>
      <c r="C1368" s="722" t="s">
        <v>4761</v>
      </c>
      <c r="D1368" s="723" t="s">
        <v>16</v>
      </c>
      <c r="E1368" s="721" t="s">
        <v>221</v>
      </c>
      <c r="F1368" s="721" t="s">
        <v>376</v>
      </c>
      <c r="G1368" s="774">
        <v>27406</v>
      </c>
      <c r="H1368" s="724">
        <f t="shared" ca="1" si="21"/>
        <v>45</v>
      </c>
      <c r="I1368" s="725" t="s">
        <v>4508</v>
      </c>
      <c r="J1368" s="721" t="s">
        <v>223</v>
      </c>
      <c r="K1368" s="721" t="s">
        <v>246</v>
      </c>
      <c r="L1368" s="726"/>
      <c r="M1368" s="726" t="s">
        <v>6426</v>
      </c>
      <c r="N1368" s="722" t="s">
        <v>4521</v>
      </c>
      <c r="O1368" s="721" t="s">
        <v>245</v>
      </c>
      <c r="P1368" s="734" t="s">
        <v>4760</v>
      </c>
      <c r="Q1368" s="734" t="s">
        <v>4758</v>
      </c>
    </row>
    <row r="1369" spans="1:17">
      <c r="A1369" s="721"/>
      <c r="B1369" s="721">
        <v>3</v>
      </c>
      <c r="C1369" s="722" t="s">
        <v>4767</v>
      </c>
      <c r="D1369" s="723" t="s">
        <v>16</v>
      </c>
      <c r="E1369" s="721" t="s">
        <v>254</v>
      </c>
      <c r="F1369" s="721" t="s">
        <v>230</v>
      </c>
      <c r="G1369" s="774">
        <v>36414</v>
      </c>
      <c r="H1369" s="724">
        <f t="shared" ca="1" si="21"/>
        <v>20</v>
      </c>
      <c r="I1369" s="725" t="s">
        <v>4508</v>
      </c>
      <c r="J1369" s="721" t="s">
        <v>886</v>
      </c>
      <c r="K1369" s="721" t="s">
        <v>266</v>
      </c>
      <c r="L1369" s="726"/>
      <c r="M1369" s="726" t="s">
        <v>6426</v>
      </c>
      <c r="N1369" s="722" t="s">
        <v>4521</v>
      </c>
      <c r="O1369" s="721" t="s">
        <v>255</v>
      </c>
      <c r="P1369" s="734" t="s">
        <v>4766</v>
      </c>
      <c r="Q1369" s="734" t="s">
        <v>4758</v>
      </c>
    </row>
    <row r="1370" spans="1:17">
      <c r="A1370" s="721"/>
      <c r="B1370" s="721">
        <v>4</v>
      </c>
      <c r="C1370" s="722" t="s">
        <v>4769</v>
      </c>
      <c r="D1370" s="723" t="s">
        <v>23</v>
      </c>
      <c r="E1370" s="721" t="s">
        <v>254</v>
      </c>
      <c r="F1370" s="721" t="s">
        <v>230</v>
      </c>
      <c r="G1370" s="774">
        <v>38070</v>
      </c>
      <c r="H1370" s="724">
        <f t="shared" ca="1" si="21"/>
        <v>16</v>
      </c>
      <c r="I1370" s="725" t="s">
        <v>4508</v>
      </c>
      <c r="J1370" s="721" t="s">
        <v>369</v>
      </c>
      <c r="K1370" s="721" t="s">
        <v>266</v>
      </c>
      <c r="L1370" s="726"/>
      <c r="M1370" s="726" t="s">
        <v>6426</v>
      </c>
      <c r="N1370" s="722" t="s">
        <v>4521</v>
      </c>
      <c r="O1370" s="721" t="s">
        <v>255</v>
      </c>
      <c r="P1370" s="734" t="s">
        <v>4768</v>
      </c>
      <c r="Q1370" s="734" t="s">
        <v>4758</v>
      </c>
    </row>
    <row r="1371" spans="1:17">
      <c r="A1371" s="721"/>
      <c r="B1371" s="721">
        <v>5</v>
      </c>
      <c r="C1371" s="722" t="s">
        <v>4771</v>
      </c>
      <c r="D1371" s="723" t="s">
        <v>23</v>
      </c>
      <c r="E1371" s="721" t="s">
        <v>254</v>
      </c>
      <c r="F1371" s="721" t="s">
        <v>230</v>
      </c>
      <c r="G1371" s="774">
        <v>38706</v>
      </c>
      <c r="H1371" s="724">
        <f t="shared" ca="1" si="21"/>
        <v>14</v>
      </c>
      <c r="I1371" s="725" t="s">
        <v>4508</v>
      </c>
      <c r="J1371" s="721" t="s">
        <v>369</v>
      </c>
      <c r="K1371" s="721" t="s">
        <v>266</v>
      </c>
      <c r="L1371" s="726"/>
      <c r="M1371" s="726" t="s">
        <v>6426</v>
      </c>
      <c r="N1371" s="722" t="s">
        <v>4521</v>
      </c>
      <c r="O1371" s="721" t="s">
        <v>255</v>
      </c>
      <c r="P1371" s="734" t="s">
        <v>4770</v>
      </c>
      <c r="Q1371" s="734" t="s">
        <v>4758</v>
      </c>
    </row>
    <row r="1372" spans="1:17">
      <c r="A1372" s="721">
        <v>21</v>
      </c>
      <c r="B1372" s="738">
        <v>1</v>
      </c>
      <c r="C1372" s="722" t="s">
        <v>4773</v>
      </c>
      <c r="D1372" s="723" t="s">
        <v>23</v>
      </c>
      <c r="E1372" s="738" t="s">
        <v>221</v>
      </c>
      <c r="F1372" s="738" t="s">
        <v>1650</v>
      </c>
      <c r="G1372" s="774">
        <v>33964</v>
      </c>
      <c r="H1372" s="724">
        <f t="shared" ca="1" si="21"/>
        <v>27</v>
      </c>
      <c r="I1372" s="725" t="s">
        <v>1403</v>
      </c>
      <c r="J1372" s="738" t="s">
        <v>223</v>
      </c>
      <c r="K1372" s="738" t="s">
        <v>261</v>
      </c>
      <c r="L1372" s="726"/>
      <c r="M1372" s="726" t="s">
        <v>6426</v>
      </c>
      <c r="N1372" s="722" t="s">
        <v>4521</v>
      </c>
      <c r="O1372" s="738" t="s">
        <v>222</v>
      </c>
      <c r="P1372" s="736" t="s">
        <v>4772</v>
      </c>
      <c r="Q1372" s="727" t="s">
        <v>4775</v>
      </c>
    </row>
    <row r="1373" spans="1:17">
      <c r="A1373" s="721"/>
      <c r="B1373" s="738">
        <v>2</v>
      </c>
      <c r="C1373" s="722" t="s">
        <v>4777</v>
      </c>
      <c r="D1373" s="723" t="s">
        <v>16</v>
      </c>
      <c r="E1373" s="738" t="s">
        <v>221</v>
      </c>
      <c r="F1373" s="738" t="s">
        <v>4778</v>
      </c>
      <c r="G1373" s="774">
        <v>35149</v>
      </c>
      <c r="H1373" s="724">
        <f t="shared" ca="1" si="21"/>
        <v>24</v>
      </c>
      <c r="I1373" s="725" t="s">
        <v>1403</v>
      </c>
      <c r="J1373" s="738" t="s">
        <v>223</v>
      </c>
      <c r="K1373" s="738" t="s">
        <v>246</v>
      </c>
      <c r="L1373" s="726"/>
      <c r="M1373" s="726" t="s">
        <v>6426</v>
      </c>
      <c r="N1373" s="722" t="s">
        <v>4521</v>
      </c>
      <c r="O1373" s="738" t="s">
        <v>245</v>
      </c>
      <c r="P1373" s="736" t="s">
        <v>4776</v>
      </c>
      <c r="Q1373" s="727" t="s">
        <v>4775</v>
      </c>
    </row>
    <row r="1374" spans="1:17">
      <c r="A1374" s="721"/>
      <c r="B1374" s="738">
        <v>3</v>
      </c>
      <c r="C1374" s="722" t="s">
        <v>4781</v>
      </c>
      <c r="D1374" s="723" t="s">
        <v>23</v>
      </c>
      <c r="E1374" s="738" t="s">
        <v>254</v>
      </c>
      <c r="F1374" s="738" t="s">
        <v>4782</v>
      </c>
      <c r="G1374" s="774">
        <v>42244</v>
      </c>
      <c r="H1374" s="724">
        <f t="shared" ca="1" si="21"/>
        <v>4</v>
      </c>
      <c r="I1374" s="725" t="s">
        <v>1403</v>
      </c>
      <c r="J1374" s="738" t="s">
        <v>265</v>
      </c>
      <c r="K1374" s="738" t="s">
        <v>270</v>
      </c>
      <c r="L1374" s="726"/>
      <c r="M1374" s="726" t="s">
        <v>6426</v>
      </c>
      <c r="N1374" s="722" t="s">
        <v>4521</v>
      </c>
      <c r="O1374" s="738" t="s">
        <v>255</v>
      </c>
      <c r="P1374" s="736"/>
      <c r="Q1374" s="727" t="s">
        <v>4775</v>
      </c>
    </row>
    <row r="1375" spans="1:17">
      <c r="A1375" s="721">
        <v>22</v>
      </c>
      <c r="B1375" s="738">
        <v>1</v>
      </c>
      <c r="C1375" s="722" t="s">
        <v>4784</v>
      </c>
      <c r="D1375" s="723" t="s">
        <v>23</v>
      </c>
      <c r="E1375" s="745" t="s">
        <v>221</v>
      </c>
      <c r="F1375" s="745" t="s">
        <v>4785</v>
      </c>
      <c r="G1375" s="774">
        <v>26736</v>
      </c>
      <c r="H1375" s="724">
        <f t="shared" ca="1" si="21"/>
        <v>47</v>
      </c>
      <c r="I1375" s="747" t="s">
        <v>4508</v>
      </c>
      <c r="J1375" s="745" t="s">
        <v>223</v>
      </c>
      <c r="K1375" s="745" t="s">
        <v>283</v>
      </c>
      <c r="L1375" s="726"/>
      <c r="M1375" s="726" t="s">
        <v>6426</v>
      </c>
      <c r="N1375" s="722" t="s">
        <v>4521</v>
      </c>
      <c r="O1375" s="745" t="s">
        <v>222</v>
      </c>
      <c r="P1375" s="736" t="s">
        <v>4783</v>
      </c>
      <c r="Q1375" s="727" t="s">
        <v>4788</v>
      </c>
    </row>
    <row r="1376" spans="1:17">
      <c r="A1376" s="721"/>
      <c r="B1376" s="738">
        <v>2</v>
      </c>
      <c r="C1376" s="722" t="s">
        <v>4790</v>
      </c>
      <c r="D1376" s="723" t="s">
        <v>16</v>
      </c>
      <c r="E1376" s="745" t="s">
        <v>221</v>
      </c>
      <c r="F1376" s="745" t="s">
        <v>4791</v>
      </c>
      <c r="G1376" s="774">
        <v>28537</v>
      </c>
      <c r="H1376" s="724">
        <f t="shared" ca="1" si="21"/>
        <v>42</v>
      </c>
      <c r="I1376" s="747" t="s">
        <v>4508</v>
      </c>
      <c r="J1376" s="745" t="s">
        <v>223</v>
      </c>
      <c r="K1376" s="745" t="s">
        <v>246</v>
      </c>
      <c r="L1376" s="726"/>
      <c r="M1376" s="726" t="s">
        <v>6426</v>
      </c>
      <c r="N1376" s="722" t="s">
        <v>4521</v>
      </c>
      <c r="O1376" s="745" t="s">
        <v>245</v>
      </c>
      <c r="P1376" s="736" t="s">
        <v>4789</v>
      </c>
      <c r="Q1376" s="727" t="s">
        <v>4788</v>
      </c>
    </row>
    <row r="1377" spans="1:17">
      <c r="A1377" s="721"/>
      <c r="B1377" s="738">
        <v>3</v>
      </c>
      <c r="C1377" s="722" t="s">
        <v>4794</v>
      </c>
      <c r="D1377" s="723" t="s">
        <v>16</v>
      </c>
      <c r="E1377" s="745" t="s">
        <v>254</v>
      </c>
      <c r="F1377" s="745" t="s">
        <v>376</v>
      </c>
      <c r="G1377" s="774">
        <v>37520</v>
      </c>
      <c r="H1377" s="724">
        <f t="shared" ca="1" si="21"/>
        <v>17</v>
      </c>
      <c r="I1377" s="747" t="s">
        <v>4508</v>
      </c>
      <c r="J1377" s="745" t="s">
        <v>348</v>
      </c>
      <c r="K1377" s="745" t="s">
        <v>266</v>
      </c>
      <c r="L1377" s="726"/>
      <c r="M1377" s="726" t="s">
        <v>6426</v>
      </c>
      <c r="N1377" s="722" t="s">
        <v>4521</v>
      </c>
      <c r="O1377" s="745" t="s">
        <v>255</v>
      </c>
      <c r="P1377" s="736" t="s">
        <v>4793</v>
      </c>
      <c r="Q1377" s="727" t="s">
        <v>4788</v>
      </c>
    </row>
    <row r="1378" spans="1:17">
      <c r="A1378" s="721"/>
      <c r="B1378" s="738">
        <v>4</v>
      </c>
      <c r="C1378" s="722" t="s">
        <v>4796</v>
      </c>
      <c r="D1378" s="723" t="s">
        <v>16</v>
      </c>
      <c r="E1378" s="745" t="s">
        <v>254</v>
      </c>
      <c r="F1378" s="745" t="s">
        <v>376</v>
      </c>
      <c r="G1378" s="774">
        <v>38068</v>
      </c>
      <c r="H1378" s="724">
        <f t="shared" ca="1" si="21"/>
        <v>16</v>
      </c>
      <c r="I1378" s="747" t="s">
        <v>4508</v>
      </c>
      <c r="J1378" s="745" t="s">
        <v>369</v>
      </c>
      <c r="K1378" s="745" t="s">
        <v>266</v>
      </c>
      <c r="L1378" s="726"/>
      <c r="M1378" s="726" t="s">
        <v>6426</v>
      </c>
      <c r="N1378" s="722" t="s">
        <v>4521</v>
      </c>
      <c r="O1378" s="745" t="s">
        <v>255</v>
      </c>
      <c r="P1378" s="736" t="s">
        <v>4795</v>
      </c>
      <c r="Q1378" s="727" t="s">
        <v>4788</v>
      </c>
    </row>
    <row r="1379" spans="1:17">
      <c r="A1379" s="721"/>
      <c r="B1379" s="738">
        <v>5</v>
      </c>
      <c r="C1379" s="722" t="s">
        <v>4798</v>
      </c>
      <c r="D1379" s="723" t="s">
        <v>23</v>
      </c>
      <c r="E1379" s="745" t="s">
        <v>254</v>
      </c>
      <c r="F1379" s="745" t="s">
        <v>22</v>
      </c>
      <c r="G1379" s="774">
        <v>39207</v>
      </c>
      <c r="H1379" s="724">
        <f t="shared" ca="1" si="21"/>
        <v>12</v>
      </c>
      <c r="I1379" s="747" t="s">
        <v>4508</v>
      </c>
      <c r="J1379" s="745" t="s">
        <v>369</v>
      </c>
      <c r="K1379" s="745" t="s">
        <v>266</v>
      </c>
      <c r="L1379" s="726"/>
      <c r="M1379" s="726" t="s">
        <v>6426</v>
      </c>
      <c r="N1379" s="722" t="s">
        <v>4521</v>
      </c>
      <c r="O1379" s="745" t="s">
        <v>255</v>
      </c>
      <c r="P1379" s="736" t="s">
        <v>4797</v>
      </c>
      <c r="Q1379" s="727" t="s">
        <v>4788</v>
      </c>
    </row>
    <row r="1380" spans="1:17">
      <c r="A1380" s="721"/>
      <c r="B1380" s="738">
        <v>6</v>
      </c>
      <c r="C1380" s="722" t="s">
        <v>4800</v>
      </c>
      <c r="D1380" s="723" t="s">
        <v>23</v>
      </c>
      <c r="E1380" s="745" t="s">
        <v>254</v>
      </c>
      <c r="F1380" s="745" t="s">
        <v>4801</v>
      </c>
      <c r="G1380" s="774">
        <v>40011</v>
      </c>
      <c r="H1380" s="724">
        <f t="shared" ca="1" si="21"/>
        <v>10</v>
      </c>
      <c r="I1380" s="747" t="s">
        <v>4508</v>
      </c>
      <c r="J1380" s="745" t="s">
        <v>369</v>
      </c>
      <c r="K1380" s="745" t="s">
        <v>266</v>
      </c>
      <c r="L1380" s="726"/>
      <c r="M1380" s="726" t="s">
        <v>6426</v>
      </c>
      <c r="N1380" s="722" t="s">
        <v>4521</v>
      </c>
      <c r="O1380" s="745" t="s">
        <v>255</v>
      </c>
      <c r="P1380" s="736" t="s">
        <v>4799</v>
      </c>
      <c r="Q1380" s="727" t="s">
        <v>4788</v>
      </c>
    </row>
    <row r="1381" spans="1:17">
      <c r="A1381" s="721"/>
      <c r="B1381" s="738">
        <v>7</v>
      </c>
      <c r="C1381" s="722" t="s">
        <v>4802</v>
      </c>
      <c r="D1381" s="723" t="s">
        <v>16</v>
      </c>
      <c r="E1381" s="745" t="s">
        <v>254</v>
      </c>
      <c r="F1381" s="745" t="s">
        <v>2792</v>
      </c>
      <c r="G1381" s="774">
        <v>42569</v>
      </c>
      <c r="H1381" s="724">
        <f t="shared" ca="1" si="21"/>
        <v>3</v>
      </c>
      <c r="I1381" s="747" t="s">
        <v>4508</v>
      </c>
      <c r="J1381" s="745" t="s">
        <v>265</v>
      </c>
      <c r="K1381" s="745" t="s">
        <v>270</v>
      </c>
      <c r="L1381" s="726"/>
      <c r="M1381" s="726" t="s">
        <v>6426</v>
      </c>
      <c r="N1381" s="722" t="s">
        <v>4521</v>
      </c>
      <c r="O1381" s="745" t="s">
        <v>255</v>
      </c>
      <c r="P1381" s="734"/>
      <c r="Q1381" s="727" t="s">
        <v>4788</v>
      </c>
    </row>
    <row r="1382" spans="1:17">
      <c r="A1382" s="721">
        <v>23</v>
      </c>
      <c r="B1382" s="738">
        <v>1</v>
      </c>
      <c r="C1382" s="722" t="s">
        <v>4804</v>
      </c>
      <c r="D1382" s="723" t="s">
        <v>23</v>
      </c>
      <c r="E1382" s="745" t="s">
        <v>221</v>
      </c>
      <c r="F1382" s="745" t="s">
        <v>877</v>
      </c>
      <c r="G1382" s="774">
        <v>27743</v>
      </c>
      <c r="H1382" s="724">
        <f t="shared" ca="1" si="21"/>
        <v>44</v>
      </c>
      <c r="I1382" s="747" t="s">
        <v>1403</v>
      </c>
      <c r="J1382" s="745" t="s">
        <v>1291</v>
      </c>
      <c r="K1382" s="745" t="s">
        <v>283</v>
      </c>
      <c r="L1382" s="726"/>
      <c r="M1382" s="726" t="s">
        <v>6426</v>
      </c>
      <c r="N1382" s="722" t="s">
        <v>4521</v>
      </c>
      <c r="O1382" s="745" t="s">
        <v>222</v>
      </c>
      <c r="P1382" s="736" t="s">
        <v>4803</v>
      </c>
      <c r="Q1382" s="727" t="s">
        <v>4807</v>
      </c>
    </row>
    <row r="1383" spans="1:17">
      <c r="A1383" s="721"/>
      <c r="B1383" s="738">
        <v>2</v>
      </c>
      <c r="C1383" s="722" t="s">
        <v>4809</v>
      </c>
      <c r="D1383" s="723" t="s">
        <v>16</v>
      </c>
      <c r="E1383" s="745" t="s">
        <v>221</v>
      </c>
      <c r="F1383" s="745" t="s">
        <v>376</v>
      </c>
      <c r="G1383" s="774">
        <v>29587</v>
      </c>
      <c r="H1383" s="724">
        <f t="shared" ca="1" si="21"/>
        <v>39</v>
      </c>
      <c r="I1383" s="747" t="s">
        <v>1403</v>
      </c>
      <c r="J1383" s="745" t="s">
        <v>2491</v>
      </c>
      <c r="K1383" s="745" t="s">
        <v>246</v>
      </c>
      <c r="L1383" s="726"/>
      <c r="M1383" s="726" t="s">
        <v>6426</v>
      </c>
      <c r="N1383" s="722" t="s">
        <v>4521</v>
      </c>
      <c r="O1383" s="745" t="s">
        <v>245</v>
      </c>
      <c r="P1383" s="736" t="s">
        <v>4808</v>
      </c>
      <c r="Q1383" s="727" t="s">
        <v>4807</v>
      </c>
    </row>
    <row r="1384" spans="1:17">
      <c r="A1384" s="721"/>
      <c r="B1384" s="738">
        <v>3</v>
      </c>
      <c r="C1384" s="722" t="s">
        <v>4812</v>
      </c>
      <c r="D1384" s="723" t="s">
        <v>23</v>
      </c>
      <c r="E1384" s="745" t="s">
        <v>254</v>
      </c>
      <c r="F1384" s="745" t="s">
        <v>877</v>
      </c>
      <c r="G1384" s="774">
        <v>37012</v>
      </c>
      <c r="H1384" s="724">
        <f t="shared" ca="1" si="21"/>
        <v>18</v>
      </c>
      <c r="I1384" s="747" t="s">
        <v>1403</v>
      </c>
      <c r="J1384" s="745" t="s">
        <v>348</v>
      </c>
      <c r="K1384" s="745" t="s">
        <v>266</v>
      </c>
      <c r="L1384" s="726"/>
      <c r="M1384" s="726" t="s">
        <v>6426</v>
      </c>
      <c r="N1384" s="722" t="s">
        <v>4521</v>
      </c>
      <c r="O1384" s="745" t="s">
        <v>255</v>
      </c>
      <c r="P1384" s="736" t="s">
        <v>4811</v>
      </c>
      <c r="Q1384" s="727" t="s">
        <v>4807</v>
      </c>
    </row>
    <row r="1385" spans="1:17">
      <c r="A1385" s="721"/>
      <c r="B1385" s="738">
        <v>4</v>
      </c>
      <c r="C1385" s="722" t="s">
        <v>4815</v>
      </c>
      <c r="D1385" s="723" t="s">
        <v>16</v>
      </c>
      <c r="E1385" s="745" t="s">
        <v>254</v>
      </c>
      <c r="F1385" s="745" t="s">
        <v>376</v>
      </c>
      <c r="G1385" s="774">
        <v>38449</v>
      </c>
      <c r="H1385" s="724">
        <f t="shared" ca="1" si="21"/>
        <v>15</v>
      </c>
      <c r="I1385" s="747" t="s">
        <v>1403</v>
      </c>
      <c r="J1385" s="745" t="s">
        <v>369</v>
      </c>
      <c r="K1385" s="745" t="s">
        <v>266</v>
      </c>
      <c r="L1385" s="726"/>
      <c r="M1385" s="726" t="s">
        <v>6426</v>
      </c>
      <c r="N1385" s="722" t="s">
        <v>4521</v>
      </c>
      <c r="O1385" s="745" t="s">
        <v>255</v>
      </c>
      <c r="P1385" s="736" t="s">
        <v>4814</v>
      </c>
      <c r="Q1385" s="727" t="s">
        <v>4807</v>
      </c>
    </row>
    <row r="1386" spans="1:17">
      <c r="A1386" s="721">
        <v>24</v>
      </c>
      <c r="B1386" s="721">
        <v>1</v>
      </c>
      <c r="C1386" s="722" t="s">
        <v>4818</v>
      </c>
      <c r="D1386" s="723" t="s">
        <v>23</v>
      </c>
      <c r="E1386" s="721" t="s">
        <v>221</v>
      </c>
      <c r="F1386" s="721" t="s">
        <v>4819</v>
      </c>
      <c r="G1386" s="774">
        <v>33623</v>
      </c>
      <c r="H1386" s="724">
        <f t="shared" ca="1" si="21"/>
        <v>28</v>
      </c>
      <c r="I1386" s="725" t="s">
        <v>1403</v>
      </c>
      <c r="J1386" s="721" t="s">
        <v>289</v>
      </c>
      <c r="K1386" s="721" t="s">
        <v>224</v>
      </c>
      <c r="L1386" s="726"/>
      <c r="M1386" s="726" t="s">
        <v>6426</v>
      </c>
      <c r="N1386" s="722" t="s">
        <v>4521</v>
      </c>
      <c r="O1386" s="721" t="s">
        <v>222</v>
      </c>
      <c r="P1386" s="722" t="s">
        <v>4817</v>
      </c>
      <c r="Q1386" s="727" t="s">
        <v>4821</v>
      </c>
    </row>
    <row r="1387" spans="1:17">
      <c r="A1387" s="721"/>
      <c r="B1387" s="721">
        <v>2</v>
      </c>
      <c r="C1387" s="722" t="s">
        <v>4823</v>
      </c>
      <c r="D1387" s="723" t="s">
        <v>16</v>
      </c>
      <c r="E1387" s="745" t="s">
        <v>221</v>
      </c>
      <c r="F1387" s="745" t="s">
        <v>4824</v>
      </c>
      <c r="G1387" s="774">
        <v>34528</v>
      </c>
      <c r="H1387" s="724">
        <f t="shared" ca="1" si="21"/>
        <v>25</v>
      </c>
      <c r="I1387" s="725" t="s">
        <v>1403</v>
      </c>
      <c r="J1387" s="745" t="s">
        <v>289</v>
      </c>
      <c r="K1387" s="745" t="s">
        <v>246</v>
      </c>
      <c r="L1387" s="726"/>
      <c r="M1387" s="726" t="s">
        <v>6426</v>
      </c>
      <c r="N1387" s="722" t="s">
        <v>4521</v>
      </c>
      <c r="O1387" s="745" t="s">
        <v>245</v>
      </c>
      <c r="P1387" s="727" t="s">
        <v>4822</v>
      </c>
      <c r="Q1387" s="727" t="s">
        <v>4821</v>
      </c>
    </row>
    <row r="1388" spans="1:17">
      <c r="A1388" s="721"/>
      <c r="B1388" s="721">
        <v>3</v>
      </c>
      <c r="C1388" s="722" t="s">
        <v>4828</v>
      </c>
      <c r="D1388" s="723" t="s">
        <v>16</v>
      </c>
      <c r="E1388" s="745" t="s">
        <v>254</v>
      </c>
      <c r="F1388" s="745" t="s">
        <v>4829</v>
      </c>
      <c r="G1388" s="774">
        <v>41113</v>
      </c>
      <c r="H1388" s="724">
        <f t="shared" ca="1" si="21"/>
        <v>7</v>
      </c>
      <c r="I1388" s="725" t="s">
        <v>1403</v>
      </c>
      <c r="J1388" s="745" t="s">
        <v>265</v>
      </c>
      <c r="K1388" s="745" t="s">
        <v>270</v>
      </c>
      <c r="L1388" s="726"/>
      <c r="M1388" s="726" t="s">
        <v>6426</v>
      </c>
      <c r="N1388" s="722" t="s">
        <v>4521</v>
      </c>
      <c r="O1388" s="745" t="s">
        <v>255</v>
      </c>
      <c r="P1388" s="727" t="s">
        <v>4827</v>
      </c>
      <c r="Q1388" s="727" t="s">
        <v>4821</v>
      </c>
    </row>
    <row r="1389" spans="1:17">
      <c r="A1389" s="721">
        <v>25</v>
      </c>
      <c r="B1389" s="721">
        <v>1</v>
      </c>
      <c r="C1389" s="722" t="s">
        <v>4831</v>
      </c>
      <c r="D1389" s="723" t="s">
        <v>23</v>
      </c>
      <c r="E1389" s="721" t="s">
        <v>221</v>
      </c>
      <c r="F1389" s="721" t="s">
        <v>288</v>
      </c>
      <c r="G1389" s="774">
        <v>34973</v>
      </c>
      <c r="H1389" s="724">
        <f t="shared" ca="1" si="21"/>
        <v>24</v>
      </c>
      <c r="I1389" s="725" t="s">
        <v>1403</v>
      </c>
      <c r="J1389" s="721" t="s">
        <v>289</v>
      </c>
      <c r="K1389" s="721" t="s">
        <v>283</v>
      </c>
      <c r="L1389" s="726"/>
      <c r="M1389" s="726" t="s">
        <v>6426</v>
      </c>
      <c r="N1389" s="722" t="s">
        <v>4521</v>
      </c>
      <c r="O1389" s="721" t="s">
        <v>222</v>
      </c>
      <c r="P1389" s="722" t="s">
        <v>4830</v>
      </c>
      <c r="Q1389" s="722" t="s">
        <v>4694</v>
      </c>
    </row>
    <row r="1390" spans="1:17">
      <c r="A1390" s="721">
        <v>26</v>
      </c>
      <c r="B1390" s="721">
        <v>1</v>
      </c>
      <c r="C1390" s="732" t="s">
        <v>4834</v>
      </c>
      <c r="D1390" s="723" t="s">
        <v>23</v>
      </c>
      <c r="E1390" s="733" t="s">
        <v>221</v>
      </c>
      <c r="F1390" s="733" t="s">
        <v>577</v>
      </c>
      <c r="G1390" s="774">
        <v>20298</v>
      </c>
      <c r="H1390" s="724">
        <f t="shared" ca="1" si="21"/>
        <v>64</v>
      </c>
      <c r="I1390" s="725" t="s">
        <v>1403</v>
      </c>
      <c r="J1390" s="733" t="s">
        <v>256</v>
      </c>
      <c r="K1390" s="733" t="s">
        <v>283</v>
      </c>
      <c r="L1390" s="726"/>
      <c r="M1390" s="726" t="s">
        <v>6426</v>
      </c>
      <c r="N1390" s="722" t="s">
        <v>4521</v>
      </c>
      <c r="O1390" s="733" t="s">
        <v>222</v>
      </c>
      <c r="P1390" s="734" t="s">
        <v>4833</v>
      </c>
      <c r="Q1390" s="734" t="s">
        <v>4837</v>
      </c>
    </row>
    <row r="1391" spans="1:17">
      <c r="A1391" s="721"/>
      <c r="B1391" s="738">
        <v>2</v>
      </c>
      <c r="C1391" s="722" t="s">
        <v>4839</v>
      </c>
      <c r="D1391" s="723" t="s">
        <v>16</v>
      </c>
      <c r="E1391" s="733" t="s">
        <v>221</v>
      </c>
      <c r="F1391" s="733" t="s">
        <v>577</v>
      </c>
      <c r="G1391" s="774">
        <v>23231</v>
      </c>
      <c r="H1391" s="724">
        <f t="shared" ca="1" si="21"/>
        <v>56</v>
      </c>
      <c r="I1391" s="725" t="s">
        <v>1403</v>
      </c>
      <c r="J1391" s="733" t="s">
        <v>256</v>
      </c>
      <c r="K1391" s="733" t="s">
        <v>246</v>
      </c>
      <c r="L1391" s="726"/>
      <c r="M1391" s="726" t="s">
        <v>6426</v>
      </c>
      <c r="N1391" s="722" t="s">
        <v>4521</v>
      </c>
      <c r="O1391" s="733" t="s">
        <v>245</v>
      </c>
      <c r="P1391" s="734" t="s">
        <v>4838</v>
      </c>
      <c r="Q1391" s="734" t="s">
        <v>4837</v>
      </c>
    </row>
    <row r="1392" spans="1:17">
      <c r="A1392" s="721"/>
      <c r="B1392" s="738">
        <v>4</v>
      </c>
      <c r="C1392" s="722" t="s">
        <v>4843</v>
      </c>
      <c r="D1392" s="723" t="s">
        <v>23</v>
      </c>
      <c r="E1392" s="733" t="s">
        <v>254</v>
      </c>
      <c r="F1392" s="733" t="s">
        <v>244</v>
      </c>
      <c r="G1392" s="774">
        <v>35431</v>
      </c>
      <c r="H1392" s="724">
        <f t="shared" ca="1" si="21"/>
        <v>23</v>
      </c>
      <c r="I1392" s="725" t="s">
        <v>1403</v>
      </c>
      <c r="J1392" s="733" t="s">
        <v>289</v>
      </c>
      <c r="K1392" s="733" t="s">
        <v>266</v>
      </c>
      <c r="L1392" s="726"/>
      <c r="M1392" s="726" t="s">
        <v>6426</v>
      </c>
      <c r="N1392" s="722" t="s">
        <v>4521</v>
      </c>
      <c r="O1392" s="733" t="s">
        <v>255</v>
      </c>
      <c r="P1392" s="734" t="s">
        <v>4842</v>
      </c>
      <c r="Q1392" s="734" t="s">
        <v>4837</v>
      </c>
    </row>
    <row r="1393" spans="1:17">
      <c r="A1393" s="721"/>
      <c r="B1393" s="721">
        <v>5</v>
      </c>
      <c r="C1393" s="722" t="s">
        <v>4845</v>
      </c>
      <c r="D1393" s="723" t="s">
        <v>23</v>
      </c>
      <c r="E1393" s="733" t="s">
        <v>254</v>
      </c>
      <c r="F1393" s="733" t="s">
        <v>244</v>
      </c>
      <c r="G1393" s="774">
        <v>36124</v>
      </c>
      <c r="H1393" s="724">
        <f t="shared" ca="1" si="21"/>
        <v>21</v>
      </c>
      <c r="I1393" s="725" t="s">
        <v>1403</v>
      </c>
      <c r="J1393" s="733" t="s">
        <v>289</v>
      </c>
      <c r="K1393" s="733" t="s">
        <v>261</v>
      </c>
      <c r="L1393" s="726"/>
      <c r="M1393" s="726" t="s">
        <v>6426</v>
      </c>
      <c r="N1393" s="722" t="s">
        <v>4521</v>
      </c>
      <c r="O1393" s="733" t="s">
        <v>255</v>
      </c>
      <c r="P1393" s="734" t="s">
        <v>4844</v>
      </c>
      <c r="Q1393" s="734" t="s">
        <v>4837</v>
      </c>
    </row>
    <row r="1394" spans="1:17">
      <c r="A1394" s="721">
        <v>27</v>
      </c>
      <c r="B1394" s="721">
        <v>1</v>
      </c>
      <c r="C1394" s="722" t="s">
        <v>4847</v>
      </c>
      <c r="D1394" s="723" t="s">
        <v>23</v>
      </c>
      <c r="E1394" s="721" t="s">
        <v>221</v>
      </c>
      <c r="F1394" s="721" t="s">
        <v>524</v>
      </c>
      <c r="G1394" s="774">
        <v>28102</v>
      </c>
      <c r="H1394" s="724">
        <f t="shared" ca="1" si="21"/>
        <v>43</v>
      </c>
      <c r="I1394" s="725" t="s">
        <v>1403</v>
      </c>
      <c r="J1394" s="721" t="s">
        <v>289</v>
      </c>
      <c r="K1394" s="721" t="s">
        <v>283</v>
      </c>
      <c r="L1394" s="726"/>
      <c r="M1394" s="726" t="s">
        <v>6426</v>
      </c>
      <c r="N1394" s="722" t="s">
        <v>4521</v>
      </c>
      <c r="O1394" s="721" t="s">
        <v>222</v>
      </c>
      <c r="P1394" s="741" t="s">
        <v>4846</v>
      </c>
      <c r="Q1394" s="722" t="s">
        <v>3699</v>
      </c>
    </row>
    <row r="1395" spans="1:17">
      <c r="A1395" s="721"/>
      <c r="B1395" s="721">
        <v>2</v>
      </c>
      <c r="C1395" s="722" t="s">
        <v>4851</v>
      </c>
      <c r="D1395" s="723" t="s">
        <v>16</v>
      </c>
      <c r="E1395" s="721" t="s">
        <v>221</v>
      </c>
      <c r="F1395" s="721" t="s">
        <v>524</v>
      </c>
      <c r="G1395" s="774">
        <v>28288</v>
      </c>
      <c r="H1395" s="724">
        <f t="shared" ca="1" si="21"/>
        <v>42</v>
      </c>
      <c r="I1395" s="725" t="s">
        <v>1403</v>
      </c>
      <c r="J1395" s="721" t="s">
        <v>223</v>
      </c>
      <c r="K1395" s="721" t="s">
        <v>246</v>
      </c>
      <c r="L1395" s="726"/>
      <c r="M1395" s="726" t="s">
        <v>6426</v>
      </c>
      <c r="N1395" s="722" t="s">
        <v>4521</v>
      </c>
      <c r="O1395" s="721" t="s">
        <v>245</v>
      </c>
      <c r="P1395" s="741" t="s">
        <v>4850</v>
      </c>
      <c r="Q1395" s="722" t="s">
        <v>3699</v>
      </c>
    </row>
    <row r="1396" spans="1:17">
      <c r="A1396" s="721"/>
      <c r="B1396" s="721">
        <v>3</v>
      </c>
      <c r="C1396" s="722" t="s">
        <v>4857</v>
      </c>
      <c r="D1396" s="723" t="s">
        <v>23</v>
      </c>
      <c r="E1396" s="721" t="s">
        <v>254</v>
      </c>
      <c r="F1396" s="721" t="s">
        <v>524</v>
      </c>
      <c r="G1396" s="774">
        <v>40882</v>
      </c>
      <c r="H1396" s="724">
        <f t="shared" ca="1" si="21"/>
        <v>8</v>
      </c>
      <c r="I1396" s="725" t="s">
        <v>1403</v>
      </c>
      <c r="J1396" s="721" t="s">
        <v>265</v>
      </c>
      <c r="K1396" s="721" t="s">
        <v>270</v>
      </c>
      <c r="L1396" s="726"/>
      <c r="M1396" s="726" t="s">
        <v>6426</v>
      </c>
      <c r="N1396" s="722" t="s">
        <v>4521</v>
      </c>
      <c r="O1396" s="721" t="s">
        <v>255</v>
      </c>
      <c r="P1396" s="734" t="s">
        <v>4856</v>
      </c>
      <c r="Q1396" s="722" t="s">
        <v>3699</v>
      </c>
    </row>
    <row r="1397" spans="1:17">
      <c r="A1397" s="721">
        <v>28</v>
      </c>
      <c r="B1397" s="721">
        <v>1</v>
      </c>
      <c r="C1397" s="722" t="s">
        <v>6991</v>
      </c>
      <c r="D1397" s="723" t="s">
        <v>23</v>
      </c>
      <c r="E1397" s="721" t="s">
        <v>221</v>
      </c>
      <c r="F1397" s="721"/>
      <c r="G1397" s="774"/>
      <c r="H1397" s="724">
        <f t="shared" ca="1" si="21"/>
        <v>120</v>
      </c>
      <c r="I1397" s="725" t="s">
        <v>4508</v>
      </c>
      <c r="J1397" s="733" t="s">
        <v>256</v>
      </c>
      <c r="K1397" s="721"/>
      <c r="L1397" s="726"/>
      <c r="M1397" s="726" t="s">
        <v>6426</v>
      </c>
      <c r="N1397" s="722" t="s">
        <v>4521</v>
      </c>
      <c r="O1397" s="721" t="s">
        <v>222</v>
      </c>
      <c r="P1397" s="734"/>
      <c r="Q1397" s="722"/>
    </row>
    <row r="1398" spans="1:17">
      <c r="A1398" s="721"/>
      <c r="B1398" s="721">
        <v>2</v>
      </c>
      <c r="C1398" s="722"/>
      <c r="D1398" s="723" t="s">
        <v>16</v>
      </c>
      <c r="E1398" s="721" t="s">
        <v>221</v>
      </c>
      <c r="F1398" s="721"/>
      <c r="G1398" s="774"/>
      <c r="H1398" s="724">
        <f t="shared" ca="1" si="21"/>
        <v>120</v>
      </c>
      <c r="I1398" s="725" t="s">
        <v>4508</v>
      </c>
      <c r="J1398" s="733" t="s">
        <v>256</v>
      </c>
      <c r="K1398" s="721"/>
      <c r="L1398" s="726"/>
      <c r="M1398" s="726" t="s">
        <v>6426</v>
      </c>
      <c r="N1398" s="722" t="s">
        <v>4521</v>
      </c>
      <c r="O1398" s="721" t="s">
        <v>245</v>
      </c>
      <c r="P1398" s="734"/>
      <c r="Q1398" s="722"/>
    </row>
    <row r="1399" spans="1:17">
      <c r="A1399" s="721"/>
      <c r="B1399" s="721">
        <v>3</v>
      </c>
      <c r="C1399" s="722"/>
      <c r="D1399" s="723" t="s">
        <v>16</v>
      </c>
      <c r="E1399" s="721" t="s">
        <v>254</v>
      </c>
      <c r="F1399" s="721"/>
      <c r="G1399" s="774"/>
      <c r="H1399" s="724">
        <f t="shared" ca="1" si="21"/>
        <v>120</v>
      </c>
      <c r="I1399" s="725" t="s">
        <v>4508</v>
      </c>
      <c r="J1399" s="733" t="s">
        <v>369</v>
      </c>
      <c r="K1399" s="721"/>
      <c r="L1399" s="726"/>
      <c r="M1399" s="726" t="s">
        <v>6426</v>
      </c>
      <c r="N1399" s="722" t="s">
        <v>4521</v>
      </c>
      <c r="O1399" s="721" t="s">
        <v>255</v>
      </c>
      <c r="P1399" s="734"/>
      <c r="Q1399" s="722"/>
    </row>
    <row r="1400" spans="1:17">
      <c r="A1400" s="721"/>
      <c r="B1400" s="721">
        <v>4</v>
      </c>
      <c r="C1400" s="722"/>
      <c r="D1400" s="723" t="s">
        <v>16</v>
      </c>
      <c r="E1400" s="721" t="s">
        <v>254</v>
      </c>
      <c r="F1400" s="721"/>
      <c r="G1400" s="1003"/>
      <c r="H1400" s="724">
        <f t="shared" ca="1" si="21"/>
        <v>120</v>
      </c>
      <c r="I1400" s="725" t="s">
        <v>4508</v>
      </c>
      <c r="J1400" s="733" t="s">
        <v>265</v>
      </c>
      <c r="K1400" s="721"/>
      <c r="L1400" s="726"/>
      <c r="M1400" s="726" t="s">
        <v>6426</v>
      </c>
      <c r="N1400" s="722" t="s">
        <v>4521</v>
      </c>
      <c r="O1400" s="721" t="s">
        <v>255</v>
      </c>
      <c r="P1400" s="734"/>
      <c r="Q1400" s="722"/>
    </row>
    <row r="1401" spans="1:17">
      <c r="A1401" s="721">
        <v>29</v>
      </c>
      <c r="B1401" s="721">
        <v>1</v>
      </c>
      <c r="C1401" s="722" t="s">
        <v>7251</v>
      </c>
      <c r="D1401" s="723" t="s">
        <v>23</v>
      </c>
      <c r="E1401" s="721" t="s">
        <v>221</v>
      </c>
      <c r="F1401" s="721" t="s">
        <v>7252</v>
      </c>
      <c r="G1401" s="885">
        <v>32917</v>
      </c>
      <c r="H1401" s="724">
        <f t="shared" ca="1" si="21"/>
        <v>30</v>
      </c>
      <c r="I1401" s="935" t="s">
        <v>4508</v>
      </c>
      <c r="J1401" s="1000" t="s">
        <v>785</v>
      </c>
      <c r="K1401" s="1000" t="s">
        <v>261</v>
      </c>
      <c r="L1401" s="947"/>
      <c r="M1401" s="947" t="s">
        <v>6426</v>
      </c>
      <c r="N1401" s="722" t="s">
        <v>4521</v>
      </c>
      <c r="O1401" s="1000" t="s">
        <v>222</v>
      </c>
      <c r="P1401" s="1002"/>
      <c r="Q1401" s="858"/>
    </row>
    <row r="1402" spans="1:17">
      <c r="A1402" s="721"/>
      <c r="B1402" s="721">
        <v>2</v>
      </c>
      <c r="C1402" s="722" t="s">
        <v>4765</v>
      </c>
      <c r="D1402" s="723" t="s">
        <v>16</v>
      </c>
      <c r="E1402" s="721" t="s">
        <v>221</v>
      </c>
      <c r="F1402" s="721" t="s">
        <v>1605</v>
      </c>
      <c r="G1402" s="1003">
        <v>35073</v>
      </c>
      <c r="H1402" s="724">
        <f t="shared" ca="1" si="21"/>
        <v>24</v>
      </c>
      <c r="I1402" s="725" t="s">
        <v>4508</v>
      </c>
      <c r="J1402" s="721" t="s">
        <v>785</v>
      </c>
      <c r="K1402" s="721" t="s">
        <v>246</v>
      </c>
      <c r="L1402" s="726"/>
      <c r="M1402" s="726" t="s">
        <v>6426</v>
      </c>
      <c r="N1402" s="722" t="s">
        <v>4521</v>
      </c>
      <c r="O1402" s="721" t="s">
        <v>245</v>
      </c>
      <c r="P1402" s="734" t="s">
        <v>4764</v>
      </c>
      <c r="Q1402" s="734" t="s">
        <v>4758</v>
      </c>
    </row>
    <row r="1403" spans="1:17">
      <c r="A1403" s="722">
        <v>1</v>
      </c>
      <c r="B1403" s="722">
        <v>1</v>
      </c>
      <c r="C1403" s="722" t="s">
        <v>2539</v>
      </c>
      <c r="D1403" s="744" t="s">
        <v>23</v>
      </c>
      <c r="E1403" s="722" t="s">
        <v>221</v>
      </c>
      <c r="F1403" s="722" t="s">
        <v>524</v>
      </c>
      <c r="G1403" s="784">
        <v>25956</v>
      </c>
      <c r="H1403" s="724">
        <f t="shared" ca="1" si="21"/>
        <v>49</v>
      </c>
      <c r="I1403" s="769" t="s">
        <v>1403</v>
      </c>
      <c r="J1403" s="722" t="s">
        <v>256</v>
      </c>
      <c r="K1403" s="722" t="s">
        <v>283</v>
      </c>
      <c r="L1403" s="770"/>
      <c r="M1403" s="770" t="s">
        <v>6426</v>
      </c>
      <c r="N1403" s="722" t="s">
        <v>4862</v>
      </c>
      <c r="O1403" s="722" t="s">
        <v>222</v>
      </c>
      <c r="P1403" s="722" t="s">
        <v>4859</v>
      </c>
      <c r="Q1403" s="722" t="s">
        <v>4861</v>
      </c>
    </row>
    <row r="1404" spans="1:17">
      <c r="A1404" s="721"/>
      <c r="B1404" s="721">
        <v>2</v>
      </c>
      <c r="C1404" s="722" t="s">
        <v>4865</v>
      </c>
      <c r="D1404" s="723" t="s">
        <v>16</v>
      </c>
      <c r="E1404" s="721" t="s">
        <v>221</v>
      </c>
      <c r="F1404" s="721" t="s">
        <v>524</v>
      </c>
      <c r="G1404" s="774">
        <v>27740</v>
      </c>
      <c r="H1404" s="724">
        <f t="shared" ca="1" si="21"/>
        <v>44</v>
      </c>
      <c r="I1404" s="725" t="s">
        <v>1403</v>
      </c>
      <c r="J1404" s="721" t="s">
        <v>256</v>
      </c>
      <c r="K1404" s="721" t="s">
        <v>246</v>
      </c>
      <c r="L1404" s="726"/>
      <c r="M1404" s="726" t="s">
        <v>6426</v>
      </c>
      <c r="N1404" s="722" t="s">
        <v>4862</v>
      </c>
      <c r="O1404" s="721" t="s">
        <v>245</v>
      </c>
      <c r="P1404" s="722" t="s">
        <v>4864</v>
      </c>
      <c r="Q1404" s="722" t="s">
        <v>4861</v>
      </c>
    </row>
    <row r="1405" spans="1:17">
      <c r="A1405" s="721"/>
      <c r="B1405" s="721">
        <v>3</v>
      </c>
      <c r="C1405" s="722" t="s">
        <v>4867</v>
      </c>
      <c r="D1405" s="723" t="s">
        <v>23</v>
      </c>
      <c r="E1405" s="721" t="s">
        <v>254</v>
      </c>
      <c r="F1405" s="721" t="s">
        <v>524</v>
      </c>
      <c r="G1405" s="774">
        <v>34222</v>
      </c>
      <c r="H1405" s="724">
        <f t="shared" ca="1" si="21"/>
        <v>26</v>
      </c>
      <c r="I1405" s="725" t="s">
        <v>1403</v>
      </c>
      <c r="J1405" s="721" t="s">
        <v>223</v>
      </c>
      <c r="K1405" s="721" t="s">
        <v>266</v>
      </c>
      <c r="L1405" s="726"/>
      <c r="M1405" s="726" t="s">
        <v>6426</v>
      </c>
      <c r="N1405" s="722" t="s">
        <v>4862</v>
      </c>
      <c r="O1405" s="721" t="s">
        <v>255</v>
      </c>
      <c r="P1405" s="722" t="s">
        <v>4866</v>
      </c>
      <c r="Q1405" s="722" t="s">
        <v>4861</v>
      </c>
    </row>
    <row r="1406" spans="1:17">
      <c r="A1406" s="721"/>
      <c r="B1406" s="721">
        <v>4</v>
      </c>
      <c r="C1406" s="722" t="s">
        <v>4869</v>
      </c>
      <c r="D1406" s="723" t="s">
        <v>23</v>
      </c>
      <c r="E1406" s="721" t="s">
        <v>254</v>
      </c>
      <c r="F1406" s="721" t="s">
        <v>524</v>
      </c>
      <c r="G1406" s="774">
        <v>34378</v>
      </c>
      <c r="H1406" s="724">
        <f t="shared" ca="1" si="21"/>
        <v>26</v>
      </c>
      <c r="I1406" s="725" t="s">
        <v>1403</v>
      </c>
      <c r="J1406" s="721" t="s">
        <v>256</v>
      </c>
      <c r="K1406" s="721" t="s">
        <v>266</v>
      </c>
      <c r="L1406" s="726"/>
      <c r="M1406" s="726" t="s">
        <v>6426</v>
      </c>
      <c r="N1406" s="722" t="s">
        <v>4862</v>
      </c>
      <c r="O1406" s="721" t="s">
        <v>255</v>
      </c>
      <c r="P1406" s="722" t="s">
        <v>4868</v>
      </c>
      <c r="Q1406" s="722" t="s">
        <v>4861</v>
      </c>
    </row>
    <row r="1407" spans="1:17">
      <c r="A1407" s="721"/>
      <c r="B1407" s="721">
        <v>5</v>
      </c>
      <c r="C1407" s="722" t="s">
        <v>4871</v>
      </c>
      <c r="D1407" s="723" t="s">
        <v>16</v>
      </c>
      <c r="E1407" s="721" t="s">
        <v>254</v>
      </c>
      <c r="F1407" s="721" t="s">
        <v>524</v>
      </c>
      <c r="G1407" s="774">
        <v>37900</v>
      </c>
      <c r="H1407" s="724">
        <f t="shared" ca="1" si="21"/>
        <v>16</v>
      </c>
      <c r="I1407" s="725" t="s">
        <v>1403</v>
      </c>
      <c r="J1407" s="721" t="s">
        <v>369</v>
      </c>
      <c r="K1407" s="721" t="s">
        <v>266</v>
      </c>
      <c r="L1407" s="726"/>
      <c r="M1407" s="726" t="s">
        <v>6426</v>
      </c>
      <c r="N1407" s="722" t="s">
        <v>4862</v>
      </c>
      <c r="O1407" s="721" t="s">
        <v>255</v>
      </c>
      <c r="P1407" s="722" t="s">
        <v>4870</v>
      </c>
      <c r="Q1407" s="722" t="s">
        <v>4861</v>
      </c>
    </row>
    <row r="1408" spans="1:17">
      <c r="A1408" s="721">
        <v>2</v>
      </c>
      <c r="B1408" s="721">
        <v>1</v>
      </c>
      <c r="C1408" s="722" t="s">
        <v>4890</v>
      </c>
      <c r="D1408" s="723" t="s">
        <v>23</v>
      </c>
      <c r="E1408" s="721" t="s">
        <v>221</v>
      </c>
      <c r="F1408" s="721" t="s">
        <v>1514</v>
      </c>
      <c r="G1408" s="774">
        <v>27835</v>
      </c>
      <c r="H1408" s="724">
        <f t="shared" ca="1" si="21"/>
        <v>44</v>
      </c>
      <c r="I1408" s="725" t="s">
        <v>1403</v>
      </c>
      <c r="J1408" s="721" t="s">
        <v>256</v>
      </c>
      <c r="K1408" s="721" t="s">
        <v>283</v>
      </c>
      <c r="L1408" s="726"/>
      <c r="M1408" s="726" t="s">
        <v>6426</v>
      </c>
      <c r="N1408" s="722" t="s">
        <v>4862</v>
      </c>
      <c r="O1408" s="721" t="s">
        <v>222</v>
      </c>
      <c r="P1408" s="722" t="s">
        <v>4889</v>
      </c>
      <c r="Q1408" s="722" t="s">
        <v>4893</v>
      </c>
    </row>
    <row r="1409" spans="1:17">
      <c r="A1409" s="721"/>
      <c r="B1409" s="721">
        <v>2</v>
      </c>
      <c r="C1409" s="722" t="s">
        <v>4895</v>
      </c>
      <c r="D1409" s="723" t="s">
        <v>16</v>
      </c>
      <c r="E1409" s="721" t="s">
        <v>221</v>
      </c>
      <c r="F1409" s="721" t="s">
        <v>2657</v>
      </c>
      <c r="G1409" s="774">
        <v>29690</v>
      </c>
      <c r="H1409" s="724">
        <f t="shared" ca="1" si="21"/>
        <v>38</v>
      </c>
      <c r="I1409" s="725" t="s">
        <v>1403</v>
      </c>
      <c r="J1409" s="721" t="s">
        <v>256</v>
      </c>
      <c r="K1409" s="721" t="s">
        <v>246</v>
      </c>
      <c r="L1409" s="726"/>
      <c r="M1409" s="726" t="s">
        <v>6426</v>
      </c>
      <c r="N1409" s="722" t="s">
        <v>4862</v>
      </c>
      <c r="O1409" s="721" t="s">
        <v>245</v>
      </c>
      <c r="P1409" s="722" t="s">
        <v>4894</v>
      </c>
      <c r="Q1409" s="722" t="s">
        <v>4893</v>
      </c>
    </row>
    <row r="1410" spans="1:17">
      <c r="A1410" s="721"/>
      <c r="B1410" s="721">
        <v>3</v>
      </c>
      <c r="C1410" s="722" t="s">
        <v>4899</v>
      </c>
      <c r="D1410" s="723" t="s">
        <v>23</v>
      </c>
      <c r="E1410" s="721" t="s">
        <v>254</v>
      </c>
      <c r="F1410" s="721" t="s">
        <v>1514</v>
      </c>
      <c r="G1410" s="774">
        <v>35335</v>
      </c>
      <c r="H1410" s="724">
        <f t="shared" ca="1" si="21"/>
        <v>23</v>
      </c>
      <c r="I1410" s="725" t="s">
        <v>1403</v>
      </c>
      <c r="J1410" s="721" t="s">
        <v>289</v>
      </c>
      <c r="K1410" s="721" t="s">
        <v>266</v>
      </c>
      <c r="L1410" s="726"/>
      <c r="M1410" s="726" t="s">
        <v>6426</v>
      </c>
      <c r="N1410" s="722" t="s">
        <v>4862</v>
      </c>
      <c r="O1410" s="721" t="s">
        <v>255</v>
      </c>
      <c r="P1410" s="722" t="s">
        <v>4898</v>
      </c>
      <c r="Q1410" s="722" t="s">
        <v>4893</v>
      </c>
    </row>
    <row r="1411" spans="1:17">
      <c r="A1411" s="721"/>
      <c r="B1411" s="721">
        <v>4</v>
      </c>
      <c r="C1411" s="722" t="s">
        <v>4901</v>
      </c>
      <c r="D1411" s="723" t="s">
        <v>16</v>
      </c>
      <c r="E1411" s="721" t="s">
        <v>254</v>
      </c>
      <c r="F1411" s="721" t="s">
        <v>230</v>
      </c>
      <c r="G1411" s="774">
        <v>38400</v>
      </c>
      <c r="H1411" s="724">
        <f t="shared" ref="H1411:H1474" ca="1" si="22">DATEDIF(G1411,TODAY(),"Y")</f>
        <v>15</v>
      </c>
      <c r="I1411" s="725" t="s">
        <v>1403</v>
      </c>
      <c r="J1411" s="721" t="s">
        <v>369</v>
      </c>
      <c r="K1411" s="721" t="s">
        <v>266</v>
      </c>
      <c r="L1411" s="726"/>
      <c r="M1411" s="726" t="s">
        <v>6426</v>
      </c>
      <c r="N1411" s="722" t="s">
        <v>4862</v>
      </c>
      <c r="O1411" s="721" t="s">
        <v>255</v>
      </c>
      <c r="P1411" s="722" t="s">
        <v>4900</v>
      </c>
      <c r="Q1411" s="722" t="s">
        <v>4893</v>
      </c>
    </row>
    <row r="1412" spans="1:17">
      <c r="A1412" s="721"/>
      <c r="B1412" s="721">
        <v>5</v>
      </c>
      <c r="C1412" s="722" t="s">
        <v>4902</v>
      </c>
      <c r="D1412" s="723" t="s">
        <v>23</v>
      </c>
      <c r="E1412" s="721" t="s">
        <v>254</v>
      </c>
      <c r="F1412" s="721" t="s">
        <v>230</v>
      </c>
      <c r="G1412" s="774">
        <v>41353</v>
      </c>
      <c r="H1412" s="724">
        <f t="shared" ca="1" si="22"/>
        <v>7</v>
      </c>
      <c r="I1412" s="725" t="s">
        <v>1403</v>
      </c>
      <c r="J1412" s="721" t="s">
        <v>265</v>
      </c>
      <c r="K1412" s="721" t="s">
        <v>270</v>
      </c>
      <c r="L1412" s="726"/>
      <c r="M1412" s="726" t="s">
        <v>6426</v>
      </c>
      <c r="N1412" s="722" t="s">
        <v>4862</v>
      </c>
      <c r="O1412" s="721" t="s">
        <v>255</v>
      </c>
      <c r="P1412" s="722"/>
      <c r="Q1412" s="722" t="s">
        <v>4893</v>
      </c>
    </row>
    <row r="1413" spans="1:17">
      <c r="A1413" s="721">
        <v>3</v>
      </c>
      <c r="B1413" s="721">
        <v>1</v>
      </c>
      <c r="C1413" s="722" t="s">
        <v>4915</v>
      </c>
      <c r="D1413" s="723" t="s">
        <v>23</v>
      </c>
      <c r="E1413" s="721" t="s">
        <v>221</v>
      </c>
      <c r="F1413" s="721" t="s">
        <v>4916</v>
      </c>
      <c r="G1413" s="774">
        <v>25116</v>
      </c>
      <c r="H1413" s="724">
        <f t="shared" ca="1" si="22"/>
        <v>51</v>
      </c>
      <c r="I1413" s="725" t="s">
        <v>1403</v>
      </c>
      <c r="J1413" s="721" t="s">
        <v>256</v>
      </c>
      <c r="K1413" s="721" t="s">
        <v>283</v>
      </c>
      <c r="L1413" s="726"/>
      <c r="M1413" s="726" t="s">
        <v>6426</v>
      </c>
      <c r="N1413" s="722" t="s">
        <v>4862</v>
      </c>
      <c r="O1413" s="721" t="s">
        <v>222</v>
      </c>
      <c r="P1413" s="722" t="s">
        <v>4914</v>
      </c>
      <c r="Q1413" s="722" t="s">
        <v>4919</v>
      </c>
    </row>
    <row r="1414" spans="1:17">
      <c r="A1414" s="721"/>
      <c r="B1414" s="721">
        <v>2</v>
      </c>
      <c r="C1414" s="722" t="s">
        <v>3370</v>
      </c>
      <c r="D1414" s="723" t="s">
        <v>16</v>
      </c>
      <c r="E1414" s="721" t="s">
        <v>221</v>
      </c>
      <c r="F1414" s="721" t="s">
        <v>4921</v>
      </c>
      <c r="G1414" s="774">
        <v>28249</v>
      </c>
      <c r="H1414" s="724">
        <f t="shared" ca="1" si="22"/>
        <v>42</v>
      </c>
      <c r="I1414" s="725" t="s">
        <v>1403</v>
      </c>
      <c r="J1414" s="721" t="s">
        <v>256</v>
      </c>
      <c r="K1414" s="721" t="s">
        <v>246</v>
      </c>
      <c r="L1414" s="726"/>
      <c r="M1414" s="726" t="s">
        <v>6426</v>
      </c>
      <c r="N1414" s="722" t="s">
        <v>4862</v>
      </c>
      <c r="O1414" s="721" t="s">
        <v>245</v>
      </c>
      <c r="P1414" s="722" t="s">
        <v>4920</v>
      </c>
      <c r="Q1414" s="722" t="s">
        <v>4919</v>
      </c>
    </row>
    <row r="1415" spans="1:17">
      <c r="A1415" s="721"/>
      <c r="B1415" s="721">
        <v>3</v>
      </c>
      <c r="C1415" s="722" t="s">
        <v>4925</v>
      </c>
      <c r="D1415" s="723" t="s">
        <v>16</v>
      </c>
      <c r="E1415" s="721" t="s">
        <v>254</v>
      </c>
      <c r="F1415" s="721" t="s">
        <v>1514</v>
      </c>
      <c r="G1415" s="774">
        <v>35390</v>
      </c>
      <c r="H1415" s="724">
        <f t="shared" ca="1" si="22"/>
        <v>23</v>
      </c>
      <c r="I1415" s="725" t="s">
        <v>1403</v>
      </c>
      <c r="J1415" s="721" t="s">
        <v>344</v>
      </c>
      <c r="K1415" s="721" t="s">
        <v>266</v>
      </c>
      <c r="L1415" s="726"/>
      <c r="M1415" s="726" t="s">
        <v>6426</v>
      </c>
      <c r="N1415" s="722" t="s">
        <v>4862</v>
      </c>
      <c r="O1415" s="721" t="s">
        <v>255</v>
      </c>
      <c r="P1415" s="722" t="s">
        <v>4924</v>
      </c>
      <c r="Q1415" s="722" t="s">
        <v>4919</v>
      </c>
    </row>
    <row r="1416" spans="1:17">
      <c r="A1416" s="721"/>
      <c r="B1416" s="721">
        <v>4</v>
      </c>
      <c r="C1416" s="722" t="s">
        <v>4928</v>
      </c>
      <c r="D1416" s="723" t="s">
        <v>23</v>
      </c>
      <c r="E1416" s="721" t="s">
        <v>254</v>
      </c>
      <c r="F1416" s="721" t="s">
        <v>376</v>
      </c>
      <c r="G1416" s="774">
        <v>36732</v>
      </c>
      <c r="H1416" s="724">
        <f t="shared" ca="1" si="22"/>
        <v>19</v>
      </c>
      <c r="I1416" s="725" t="s">
        <v>1403</v>
      </c>
      <c r="J1416" s="721" t="s">
        <v>348</v>
      </c>
      <c r="K1416" s="721" t="s">
        <v>266</v>
      </c>
      <c r="L1416" s="726"/>
      <c r="M1416" s="726" t="s">
        <v>6426</v>
      </c>
      <c r="N1416" s="722" t="s">
        <v>4862</v>
      </c>
      <c r="O1416" s="721" t="s">
        <v>255</v>
      </c>
      <c r="P1416" s="722" t="s">
        <v>4927</v>
      </c>
      <c r="Q1416" s="722" t="s">
        <v>4919</v>
      </c>
    </row>
    <row r="1417" spans="1:17">
      <c r="A1417" s="721"/>
      <c r="B1417" s="721">
        <v>5</v>
      </c>
      <c r="C1417" s="722" t="s">
        <v>4931</v>
      </c>
      <c r="D1417" s="723" t="s">
        <v>23</v>
      </c>
      <c r="E1417" s="721" t="s">
        <v>254</v>
      </c>
      <c r="F1417" s="721" t="s">
        <v>22</v>
      </c>
      <c r="G1417" s="774">
        <v>39038</v>
      </c>
      <c r="H1417" s="724">
        <f t="shared" ca="1" si="22"/>
        <v>13</v>
      </c>
      <c r="I1417" s="725" t="s">
        <v>1403</v>
      </c>
      <c r="J1417" s="721" t="s">
        <v>369</v>
      </c>
      <c r="K1417" s="721" t="s">
        <v>266</v>
      </c>
      <c r="L1417" s="726"/>
      <c r="M1417" s="726" t="s">
        <v>6426</v>
      </c>
      <c r="N1417" s="722" t="s">
        <v>4862</v>
      </c>
      <c r="O1417" s="721" t="s">
        <v>255</v>
      </c>
      <c r="P1417" s="734" t="s">
        <v>4930</v>
      </c>
      <c r="Q1417" s="722" t="s">
        <v>4919</v>
      </c>
    </row>
    <row r="1418" spans="1:17">
      <c r="A1418" s="721">
        <v>4</v>
      </c>
      <c r="B1418" s="721">
        <v>1</v>
      </c>
      <c r="C1418" s="722" t="s">
        <v>4933</v>
      </c>
      <c r="D1418" s="723" t="s">
        <v>23</v>
      </c>
      <c r="E1418" s="721" t="s">
        <v>221</v>
      </c>
      <c r="F1418" s="721" t="s">
        <v>1514</v>
      </c>
      <c r="G1418" s="774">
        <v>30599</v>
      </c>
      <c r="H1418" s="724">
        <f t="shared" ca="1" si="22"/>
        <v>36</v>
      </c>
      <c r="I1418" s="725" t="s">
        <v>1403</v>
      </c>
      <c r="J1418" s="721" t="s">
        <v>256</v>
      </c>
      <c r="K1418" s="721" t="s">
        <v>283</v>
      </c>
      <c r="L1418" s="726"/>
      <c r="M1418" s="726" t="s">
        <v>6426</v>
      </c>
      <c r="N1418" s="722" t="s">
        <v>4862</v>
      </c>
      <c r="O1418" s="721" t="s">
        <v>222</v>
      </c>
      <c r="P1418" s="722" t="s">
        <v>4932</v>
      </c>
      <c r="Q1418" s="722" t="s">
        <v>4936</v>
      </c>
    </row>
    <row r="1419" spans="1:17">
      <c r="A1419" s="721"/>
      <c r="B1419" s="721">
        <v>2</v>
      </c>
      <c r="C1419" s="722" t="s">
        <v>4938</v>
      </c>
      <c r="D1419" s="723" t="s">
        <v>16</v>
      </c>
      <c r="E1419" s="721" t="s">
        <v>221</v>
      </c>
      <c r="F1419" s="721" t="s">
        <v>618</v>
      </c>
      <c r="G1419" s="774">
        <v>26729</v>
      </c>
      <c r="H1419" s="724">
        <f t="shared" ca="1" si="22"/>
        <v>47</v>
      </c>
      <c r="I1419" s="725" t="s">
        <v>1403</v>
      </c>
      <c r="J1419" s="721" t="s">
        <v>223</v>
      </c>
      <c r="K1419" s="721" t="s">
        <v>246</v>
      </c>
      <c r="L1419" s="726"/>
      <c r="M1419" s="726" t="s">
        <v>6426</v>
      </c>
      <c r="N1419" s="722" t="s">
        <v>4862</v>
      </c>
      <c r="O1419" s="721" t="s">
        <v>245</v>
      </c>
      <c r="P1419" s="722" t="s">
        <v>4937</v>
      </c>
      <c r="Q1419" s="722" t="s">
        <v>4936</v>
      </c>
    </row>
    <row r="1420" spans="1:17">
      <c r="A1420" s="721"/>
      <c r="B1420" s="721">
        <v>3</v>
      </c>
      <c r="C1420" s="722" t="s">
        <v>4941</v>
      </c>
      <c r="D1420" s="723" t="s">
        <v>16</v>
      </c>
      <c r="E1420" s="721" t="s">
        <v>254</v>
      </c>
      <c r="F1420" s="721" t="s">
        <v>230</v>
      </c>
      <c r="G1420" s="774">
        <v>38233</v>
      </c>
      <c r="H1420" s="724">
        <f t="shared" ca="1" si="22"/>
        <v>15</v>
      </c>
      <c r="I1420" s="725" t="s">
        <v>1403</v>
      </c>
      <c r="J1420" s="721" t="s">
        <v>369</v>
      </c>
      <c r="K1420" s="721" t="s">
        <v>266</v>
      </c>
      <c r="L1420" s="726"/>
      <c r="M1420" s="726" t="s">
        <v>6426</v>
      </c>
      <c r="N1420" s="722" t="s">
        <v>4862</v>
      </c>
      <c r="O1420" s="721" t="s">
        <v>255</v>
      </c>
      <c r="P1420" s="722" t="s">
        <v>4940</v>
      </c>
      <c r="Q1420" s="722" t="s">
        <v>4936</v>
      </c>
    </row>
    <row r="1421" spans="1:17">
      <c r="A1421" s="721"/>
      <c r="B1421" s="721">
        <v>4</v>
      </c>
      <c r="C1421" s="722" t="s">
        <v>4943</v>
      </c>
      <c r="D1421" s="723" t="s">
        <v>23</v>
      </c>
      <c r="E1421" s="721" t="s">
        <v>254</v>
      </c>
      <c r="F1421" s="721" t="s">
        <v>230</v>
      </c>
      <c r="G1421" s="774">
        <v>39891</v>
      </c>
      <c r="H1421" s="724">
        <f t="shared" ca="1" si="22"/>
        <v>11</v>
      </c>
      <c r="I1421" s="725" t="s">
        <v>1403</v>
      </c>
      <c r="J1421" s="721" t="s">
        <v>4944</v>
      </c>
      <c r="K1421" s="721" t="s">
        <v>266</v>
      </c>
      <c r="L1421" s="726"/>
      <c r="M1421" s="726" t="s">
        <v>6426</v>
      </c>
      <c r="N1421" s="722" t="s">
        <v>4862</v>
      </c>
      <c r="O1421" s="721" t="s">
        <v>255</v>
      </c>
      <c r="P1421" s="727" t="s">
        <v>4942</v>
      </c>
      <c r="Q1421" s="722" t="s">
        <v>4936</v>
      </c>
    </row>
    <row r="1422" spans="1:17">
      <c r="A1422" s="721">
        <v>5</v>
      </c>
      <c r="B1422" s="721">
        <v>1</v>
      </c>
      <c r="C1422" s="722" t="s">
        <v>4946</v>
      </c>
      <c r="D1422" s="723" t="s">
        <v>23</v>
      </c>
      <c r="E1422" s="721" t="s">
        <v>221</v>
      </c>
      <c r="F1422" s="721" t="s">
        <v>4947</v>
      </c>
      <c r="G1422" s="774">
        <v>28095</v>
      </c>
      <c r="H1422" s="724">
        <f t="shared" ca="1" si="22"/>
        <v>43</v>
      </c>
      <c r="I1422" s="725" t="s">
        <v>1403</v>
      </c>
      <c r="J1422" s="721" t="s">
        <v>256</v>
      </c>
      <c r="K1422" s="721" t="s">
        <v>283</v>
      </c>
      <c r="L1422" s="726"/>
      <c r="M1422" s="726" t="s">
        <v>6426</v>
      </c>
      <c r="N1422" s="722" t="s">
        <v>4862</v>
      </c>
      <c r="O1422" s="721" t="s">
        <v>222</v>
      </c>
      <c r="P1422" s="722" t="s">
        <v>4945</v>
      </c>
      <c r="Q1422" s="722" t="s">
        <v>4949</v>
      </c>
    </row>
    <row r="1423" spans="1:17">
      <c r="A1423" s="721"/>
      <c r="B1423" s="721">
        <v>2</v>
      </c>
      <c r="C1423" s="722" t="s">
        <v>4951</v>
      </c>
      <c r="D1423" s="723" t="s">
        <v>16</v>
      </c>
      <c r="E1423" s="721" t="s">
        <v>221</v>
      </c>
      <c r="F1423" s="721" t="s">
        <v>970</v>
      </c>
      <c r="G1423" s="774">
        <v>30482</v>
      </c>
      <c r="H1423" s="724">
        <f t="shared" ca="1" si="22"/>
        <v>36</v>
      </c>
      <c r="I1423" s="725" t="s">
        <v>1403</v>
      </c>
      <c r="J1423" s="721" t="s">
        <v>223</v>
      </c>
      <c r="K1423" s="721" t="s">
        <v>246</v>
      </c>
      <c r="L1423" s="726"/>
      <c r="M1423" s="726" t="s">
        <v>6426</v>
      </c>
      <c r="N1423" s="722" t="s">
        <v>4862</v>
      </c>
      <c r="O1423" s="721" t="s">
        <v>245</v>
      </c>
      <c r="P1423" s="722" t="s">
        <v>4950</v>
      </c>
      <c r="Q1423" s="722" t="s">
        <v>4949</v>
      </c>
    </row>
    <row r="1424" spans="1:17">
      <c r="A1424" s="721"/>
      <c r="B1424" s="721">
        <v>3</v>
      </c>
      <c r="C1424" s="722" t="s">
        <v>4953</v>
      </c>
      <c r="D1424" s="723" t="s">
        <v>23</v>
      </c>
      <c r="E1424" s="721" t="s">
        <v>254</v>
      </c>
      <c r="F1424" s="721" t="s">
        <v>22</v>
      </c>
      <c r="G1424" s="774">
        <v>35824</v>
      </c>
      <c r="H1424" s="724">
        <f t="shared" ca="1" si="22"/>
        <v>22</v>
      </c>
      <c r="I1424" s="725" t="s">
        <v>1403</v>
      </c>
      <c r="J1424" s="721" t="s">
        <v>886</v>
      </c>
      <c r="K1424" s="721" t="s">
        <v>266</v>
      </c>
      <c r="L1424" s="726"/>
      <c r="M1424" s="726" t="s">
        <v>6426</v>
      </c>
      <c r="N1424" s="722" t="s">
        <v>4862</v>
      </c>
      <c r="O1424" s="721" t="s">
        <v>255</v>
      </c>
      <c r="P1424" s="734" t="s">
        <v>4952</v>
      </c>
      <c r="Q1424" s="722" t="s">
        <v>4949</v>
      </c>
    </row>
    <row r="1425" spans="1:17">
      <c r="A1425" s="721"/>
      <c r="B1425" s="733">
        <v>4</v>
      </c>
      <c r="C1425" s="722" t="s">
        <v>4956</v>
      </c>
      <c r="D1425" s="723" t="s">
        <v>16</v>
      </c>
      <c r="E1425" s="721" t="s">
        <v>254</v>
      </c>
      <c r="F1425" s="721" t="s">
        <v>22</v>
      </c>
      <c r="G1425" s="774">
        <v>40272</v>
      </c>
      <c r="H1425" s="724">
        <f t="shared" ca="1" si="22"/>
        <v>10</v>
      </c>
      <c r="I1425" s="725" t="s">
        <v>1403</v>
      </c>
      <c r="J1425" s="721" t="s">
        <v>265</v>
      </c>
      <c r="K1425" s="721" t="s">
        <v>270</v>
      </c>
      <c r="L1425" s="726"/>
      <c r="M1425" s="726" t="s">
        <v>6426</v>
      </c>
      <c r="N1425" s="722" t="s">
        <v>4862</v>
      </c>
      <c r="O1425" s="721" t="s">
        <v>255</v>
      </c>
      <c r="P1425" s="734" t="s">
        <v>4955</v>
      </c>
      <c r="Q1425" s="722" t="s">
        <v>4949</v>
      </c>
    </row>
    <row r="1426" spans="1:17">
      <c r="A1426" s="721">
        <v>6</v>
      </c>
      <c r="B1426" s="733">
        <v>1</v>
      </c>
      <c r="C1426" s="722" t="s">
        <v>4958</v>
      </c>
      <c r="D1426" s="723" t="s">
        <v>23</v>
      </c>
      <c r="E1426" s="733" t="s">
        <v>221</v>
      </c>
      <c r="F1426" s="733" t="s">
        <v>1375</v>
      </c>
      <c r="G1426" s="774">
        <v>32229</v>
      </c>
      <c r="H1426" s="724">
        <f t="shared" ca="1" si="22"/>
        <v>32</v>
      </c>
      <c r="I1426" s="725" t="s">
        <v>1403</v>
      </c>
      <c r="J1426" s="733" t="s">
        <v>256</v>
      </c>
      <c r="K1426" s="733" t="s">
        <v>283</v>
      </c>
      <c r="L1426" s="726"/>
      <c r="M1426" s="726" t="s">
        <v>6426</v>
      </c>
      <c r="N1426" s="722" t="s">
        <v>4862</v>
      </c>
      <c r="O1426" s="733" t="s">
        <v>222</v>
      </c>
      <c r="P1426" s="727" t="s">
        <v>4957</v>
      </c>
      <c r="Q1426" s="727" t="s">
        <v>4961</v>
      </c>
    </row>
    <row r="1427" spans="1:17">
      <c r="A1427" s="721"/>
      <c r="B1427" s="733">
        <v>2</v>
      </c>
      <c r="C1427" s="722" t="s">
        <v>4963</v>
      </c>
      <c r="D1427" s="723" t="s">
        <v>16</v>
      </c>
      <c r="E1427" s="733" t="s">
        <v>221</v>
      </c>
      <c r="F1427" s="733" t="s">
        <v>4964</v>
      </c>
      <c r="G1427" s="774">
        <v>32761</v>
      </c>
      <c r="H1427" s="724">
        <f t="shared" ca="1" si="22"/>
        <v>30</v>
      </c>
      <c r="I1427" s="725" t="s">
        <v>1403</v>
      </c>
      <c r="J1427" s="733" t="s">
        <v>256</v>
      </c>
      <c r="K1427" s="733" t="s">
        <v>246</v>
      </c>
      <c r="L1427" s="726"/>
      <c r="M1427" s="726" t="s">
        <v>6426</v>
      </c>
      <c r="N1427" s="722" t="s">
        <v>4862</v>
      </c>
      <c r="O1427" s="733" t="s">
        <v>245</v>
      </c>
      <c r="P1427" s="727" t="s">
        <v>4962</v>
      </c>
      <c r="Q1427" s="727" t="s">
        <v>4961</v>
      </c>
    </row>
    <row r="1428" spans="1:17">
      <c r="A1428" s="721"/>
      <c r="B1428" s="733">
        <v>3</v>
      </c>
      <c r="C1428" s="722" t="s">
        <v>4968</v>
      </c>
      <c r="D1428" s="723" t="s">
        <v>16</v>
      </c>
      <c r="E1428" s="733" t="s">
        <v>254</v>
      </c>
      <c r="F1428" s="733" t="s">
        <v>244</v>
      </c>
      <c r="G1428" s="774">
        <v>41151</v>
      </c>
      <c r="H1428" s="724">
        <f t="shared" ca="1" si="22"/>
        <v>7</v>
      </c>
      <c r="I1428" s="725" t="s">
        <v>1403</v>
      </c>
      <c r="J1428" s="733" t="s">
        <v>265</v>
      </c>
      <c r="K1428" s="733" t="s">
        <v>270</v>
      </c>
      <c r="L1428" s="726"/>
      <c r="M1428" s="726" t="s">
        <v>6426</v>
      </c>
      <c r="N1428" s="722" t="s">
        <v>4862</v>
      </c>
      <c r="O1428" s="733" t="s">
        <v>255</v>
      </c>
      <c r="P1428" s="727" t="s">
        <v>4967</v>
      </c>
      <c r="Q1428" s="727" t="s">
        <v>4961</v>
      </c>
    </row>
    <row r="1429" spans="1:17">
      <c r="A1429" s="721">
        <v>7</v>
      </c>
      <c r="B1429" s="721">
        <v>1</v>
      </c>
      <c r="C1429" s="722" t="s">
        <v>119</v>
      </c>
      <c r="D1429" s="723" t="s">
        <v>23</v>
      </c>
      <c r="E1429" s="733" t="s">
        <v>221</v>
      </c>
      <c r="F1429" s="733" t="s">
        <v>4970</v>
      </c>
      <c r="G1429" s="774">
        <v>29135</v>
      </c>
      <c r="H1429" s="724">
        <f t="shared" ca="1" si="22"/>
        <v>40</v>
      </c>
      <c r="I1429" s="725" t="s">
        <v>1403</v>
      </c>
      <c r="J1429" s="733" t="s">
        <v>256</v>
      </c>
      <c r="K1429" s="733" t="s">
        <v>283</v>
      </c>
      <c r="L1429" s="726"/>
      <c r="M1429" s="726" t="s">
        <v>6426</v>
      </c>
      <c r="N1429" s="722" t="s">
        <v>4862</v>
      </c>
      <c r="O1429" s="733" t="s">
        <v>222</v>
      </c>
      <c r="P1429" s="734" t="s">
        <v>4969</v>
      </c>
      <c r="Q1429" s="727" t="s">
        <v>4973</v>
      </c>
    </row>
    <row r="1430" spans="1:17">
      <c r="A1430" s="721"/>
      <c r="B1430" s="733">
        <v>2</v>
      </c>
      <c r="C1430" s="722" t="s">
        <v>4975</v>
      </c>
      <c r="D1430" s="723" t="s">
        <v>16</v>
      </c>
      <c r="E1430" s="733" t="s">
        <v>221</v>
      </c>
      <c r="F1430" s="733" t="s">
        <v>4970</v>
      </c>
      <c r="G1430" s="774">
        <v>30800</v>
      </c>
      <c r="H1430" s="724">
        <f t="shared" ca="1" si="22"/>
        <v>35</v>
      </c>
      <c r="I1430" s="725" t="s">
        <v>1403</v>
      </c>
      <c r="J1430" s="733" t="s">
        <v>256</v>
      </c>
      <c r="K1430" s="733" t="s">
        <v>246</v>
      </c>
      <c r="L1430" s="726"/>
      <c r="M1430" s="726" t="s">
        <v>6426</v>
      </c>
      <c r="N1430" s="722" t="s">
        <v>4862</v>
      </c>
      <c r="O1430" s="733" t="s">
        <v>245</v>
      </c>
      <c r="P1430" s="734" t="s">
        <v>4974</v>
      </c>
      <c r="Q1430" s="727" t="s">
        <v>4973</v>
      </c>
    </row>
    <row r="1431" spans="1:17">
      <c r="A1431" s="721"/>
      <c r="B1431" s="733">
        <v>3</v>
      </c>
      <c r="C1431" s="734" t="s">
        <v>4977</v>
      </c>
      <c r="D1431" s="723" t="s">
        <v>16</v>
      </c>
      <c r="E1431" s="733" t="s">
        <v>254</v>
      </c>
      <c r="F1431" s="733" t="s">
        <v>4970</v>
      </c>
      <c r="G1431" s="774">
        <v>37985</v>
      </c>
      <c r="H1431" s="724">
        <f t="shared" ca="1" si="22"/>
        <v>16</v>
      </c>
      <c r="I1431" s="725" t="s">
        <v>1403</v>
      </c>
      <c r="J1431" s="733" t="s">
        <v>369</v>
      </c>
      <c r="K1431" s="733" t="s">
        <v>266</v>
      </c>
      <c r="L1431" s="726"/>
      <c r="M1431" s="726" t="s">
        <v>6426</v>
      </c>
      <c r="N1431" s="722" t="s">
        <v>4862</v>
      </c>
      <c r="O1431" s="733" t="s">
        <v>255</v>
      </c>
      <c r="P1431" s="734" t="s">
        <v>4976</v>
      </c>
      <c r="Q1431" s="727" t="s">
        <v>4973</v>
      </c>
    </row>
    <row r="1432" spans="1:17">
      <c r="A1432" s="721"/>
      <c r="B1432" s="733">
        <v>4</v>
      </c>
      <c r="C1432" s="734" t="s">
        <v>4979</v>
      </c>
      <c r="D1432" s="723" t="s">
        <v>16</v>
      </c>
      <c r="E1432" s="733" t="s">
        <v>254</v>
      </c>
      <c r="F1432" s="733" t="s">
        <v>4970</v>
      </c>
      <c r="G1432" s="774">
        <v>40155</v>
      </c>
      <c r="H1432" s="724">
        <f t="shared" ca="1" si="22"/>
        <v>10</v>
      </c>
      <c r="I1432" s="725" t="s">
        <v>1403</v>
      </c>
      <c r="J1432" s="745" t="s">
        <v>265</v>
      </c>
      <c r="K1432" s="745" t="s">
        <v>270</v>
      </c>
      <c r="L1432" s="726"/>
      <c r="M1432" s="726" t="s">
        <v>6426</v>
      </c>
      <c r="N1432" s="722" t="s">
        <v>4862</v>
      </c>
      <c r="O1432" s="733" t="s">
        <v>255</v>
      </c>
      <c r="P1432" s="734" t="s">
        <v>4978</v>
      </c>
      <c r="Q1432" s="727" t="s">
        <v>4973</v>
      </c>
    </row>
    <row r="1433" spans="1:17">
      <c r="A1433" s="721"/>
      <c r="B1433" s="733">
        <v>5</v>
      </c>
      <c r="C1433" s="734" t="s">
        <v>7094</v>
      </c>
      <c r="D1433" s="723" t="s">
        <v>23</v>
      </c>
      <c r="E1433" s="733" t="s">
        <v>254</v>
      </c>
      <c r="F1433" s="733"/>
      <c r="G1433" s="774"/>
      <c r="H1433" s="724">
        <f t="shared" ca="1" si="22"/>
        <v>120</v>
      </c>
      <c r="I1433" s="725" t="s">
        <v>1403</v>
      </c>
      <c r="J1433" s="745" t="s">
        <v>265</v>
      </c>
      <c r="K1433" s="745" t="s">
        <v>270</v>
      </c>
      <c r="L1433" s="726"/>
      <c r="M1433" s="726" t="s">
        <v>6426</v>
      </c>
      <c r="N1433" s="722" t="s">
        <v>4862</v>
      </c>
      <c r="O1433" s="733" t="s">
        <v>255</v>
      </c>
      <c r="P1433" s="734"/>
      <c r="Q1433" s="727"/>
    </row>
    <row r="1434" spans="1:17">
      <c r="A1434" s="721">
        <v>8</v>
      </c>
      <c r="B1434" s="721">
        <v>1</v>
      </c>
      <c r="C1434" s="722" t="s">
        <v>4981</v>
      </c>
      <c r="D1434" s="723" t="s">
        <v>23</v>
      </c>
      <c r="E1434" s="733" t="s">
        <v>221</v>
      </c>
      <c r="F1434" s="733" t="s">
        <v>4982</v>
      </c>
      <c r="G1434" s="774">
        <v>24068</v>
      </c>
      <c r="H1434" s="724">
        <f t="shared" ca="1" si="22"/>
        <v>54</v>
      </c>
      <c r="I1434" s="725" t="s">
        <v>1403</v>
      </c>
      <c r="J1434" s="733" t="s">
        <v>223</v>
      </c>
      <c r="K1434" s="733" t="s">
        <v>283</v>
      </c>
      <c r="L1434" s="726"/>
      <c r="M1434" s="726" t="s">
        <v>6426</v>
      </c>
      <c r="N1434" s="722" t="s">
        <v>4862</v>
      </c>
      <c r="O1434" s="733" t="s">
        <v>222</v>
      </c>
      <c r="P1434" s="727" t="s">
        <v>4980</v>
      </c>
      <c r="Q1434" s="727" t="s">
        <v>4985</v>
      </c>
    </row>
    <row r="1435" spans="1:17">
      <c r="A1435" s="721"/>
      <c r="B1435" s="721">
        <v>2</v>
      </c>
      <c r="C1435" s="722" t="s">
        <v>4779</v>
      </c>
      <c r="D1435" s="723" t="s">
        <v>16</v>
      </c>
      <c r="E1435" s="733" t="s">
        <v>221</v>
      </c>
      <c r="F1435" s="733" t="s">
        <v>4916</v>
      </c>
      <c r="G1435" s="774">
        <v>25019</v>
      </c>
      <c r="H1435" s="724">
        <f t="shared" ca="1" si="22"/>
        <v>51</v>
      </c>
      <c r="I1435" s="725" t="s">
        <v>1403</v>
      </c>
      <c r="J1435" s="733" t="s">
        <v>256</v>
      </c>
      <c r="K1435" s="733" t="s">
        <v>246</v>
      </c>
      <c r="L1435" s="726"/>
      <c r="M1435" s="726" t="s">
        <v>6426</v>
      </c>
      <c r="N1435" s="722" t="s">
        <v>4862</v>
      </c>
      <c r="O1435" s="733" t="s">
        <v>245</v>
      </c>
      <c r="P1435" s="727" t="s">
        <v>4986</v>
      </c>
      <c r="Q1435" s="727" t="s">
        <v>4985</v>
      </c>
    </row>
    <row r="1436" spans="1:17">
      <c r="A1436" s="721">
        <v>9</v>
      </c>
      <c r="B1436" s="738">
        <v>1</v>
      </c>
      <c r="C1436" s="722" t="s">
        <v>4959</v>
      </c>
      <c r="D1436" s="723" t="s">
        <v>16</v>
      </c>
      <c r="E1436" s="733" t="s">
        <v>221</v>
      </c>
      <c r="F1436" s="733" t="s">
        <v>1375</v>
      </c>
      <c r="G1436" s="774">
        <v>22440</v>
      </c>
      <c r="H1436" s="724">
        <f t="shared" ca="1" si="22"/>
        <v>58</v>
      </c>
      <c r="I1436" s="725" t="s">
        <v>1403</v>
      </c>
      <c r="J1436" s="733" t="s">
        <v>256</v>
      </c>
      <c r="K1436" s="733" t="s">
        <v>246</v>
      </c>
      <c r="L1436" s="726"/>
      <c r="M1436" s="726" t="s">
        <v>6426</v>
      </c>
      <c r="N1436" s="722" t="s">
        <v>4862</v>
      </c>
      <c r="O1436" s="733" t="s">
        <v>222</v>
      </c>
      <c r="P1436" s="734" t="s">
        <v>4988</v>
      </c>
      <c r="Q1436" s="734" t="s">
        <v>4991</v>
      </c>
    </row>
    <row r="1437" spans="1:17">
      <c r="A1437" s="721"/>
      <c r="B1437" s="721">
        <v>2</v>
      </c>
      <c r="C1437" s="722" t="s">
        <v>4994</v>
      </c>
      <c r="D1437" s="723" t="s">
        <v>16</v>
      </c>
      <c r="E1437" s="733" t="s">
        <v>254</v>
      </c>
      <c r="F1437" s="733" t="s">
        <v>1375</v>
      </c>
      <c r="G1437" s="774">
        <v>35996</v>
      </c>
      <c r="H1437" s="724">
        <f t="shared" ca="1" si="22"/>
        <v>21</v>
      </c>
      <c r="I1437" s="725" t="s">
        <v>1403</v>
      </c>
      <c r="J1437" s="733" t="s">
        <v>289</v>
      </c>
      <c r="K1437" s="733" t="s">
        <v>266</v>
      </c>
      <c r="L1437" s="726"/>
      <c r="M1437" s="726" t="s">
        <v>6426</v>
      </c>
      <c r="N1437" s="722" t="s">
        <v>4862</v>
      </c>
      <c r="O1437" s="733" t="s">
        <v>255</v>
      </c>
      <c r="P1437" s="734" t="s">
        <v>4993</v>
      </c>
      <c r="Q1437" s="734" t="s">
        <v>4991</v>
      </c>
    </row>
    <row r="1438" spans="1:17">
      <c r="A1438" s="721"/>
      <c r="B1438" s="738">
        <v>3</v>
      </c>
      <c r="C1438" s="722" t="s">
        <v>4996</v>
      </c>
      <c r="D1438" s="723" t="s">
        <v>16</v>
      </c>
      <c r="E1438" s="721" t="s">
        <v>254</v>
      </c>
      <c r="F1438" s="733" t="s">
        <v>1375</v>
      </c>
      <c r="G1438" s="774">
        <v>36766</v>
      </c>
      <c r="H1438" s="724">
        <f t="shared" ca="1" si="22"/>
        <v>19</v>
      </c>
      <c r="I1438" s="725" t="s">
        <v>1403</v>
      </c>
      <c r="J1438" s="733" t="s">
        <v>348</v>
      </c>
      <c r="K1438" s="733" t="s">
        <v>266</v>
      </c>
      <c r="L1438" s="726"/>
      <c r="M1438" s="726" t="s">
        <v>6426</v>
      </c>
      <c r="N1438" s="722" t="s">
        <v>4862</v>
      </c>
      <c r="O1438" s="733" t="s">
        <v>255</v>
      </c>
      <c r="P1438" s="734" t="s">
        <v>4995</v>
      </c>
      <c r="Q1438" s="734" t="s">
        <v>4991</v>
      </c>
    </row>
    <row r="1439" spans="1:17">
      <c r="A1439" s="721">
        <v>10</v>
      </c>
      <c r="B1439" s="721">
        <v>1</v>
      </c>
      <c r="C1439" s="722" t="s">
        <v>4998</v>
      </c>
      <c r="D1439" s="723" t="s">
        <v>23</v>
      </c>
      <c r="E1439" s="733" t="s">
        <v>221</v>
      </c>
      <c r="F1439" s="733" t="s">
        <v>4916</v>
      </c>
      <c r="G1439" s="774">
        <v>29314</v>
      </c>
      <c r="H1439" s="724">
        <f t="shared" ca="1" si="22"/>
        <v>40</v>
      </c>
      <c r="I1439" s="725" t="s">
        <v>1403</v>
      </c>
      <c r="J1439" s="733" t="s">
        <v>256</v>
      </c>
      <c r="K1439" s="733" t="s">
        <v>283</v>
      </c>
      <c r="L1439" s="726"/>
      <c r="M1439" s="726" t="s">
        <v>6426</v>
      </c>
      <c r="N1439" s="722" t="s">
        <v>4862</v>
      </c>
      <c r="O1439" s="733" t="s">
        <v>222</v>
      </c>
      <c r="P1439" s="734" t="s">
        <v>4997</v>
      </c>
      <c r="Q1439" s="734" t="s">
        <v>5001</v>
      </c>
    </row>
    <row r="1440" spans="1:17">
      <c r="A1440" s="721"/>
      <c r="B1440" s="738">
        <v>2</v>
      </c>
      <c r="C1440" s="722" t="s">
        <v>5003</v>
      </c>
      <c r="D1440" s="723" t="s">
        <v>16</v>
      </c>
      <c r="E1440" s="733" t="s">
        <v>221</v>
      </c>
      <c r="F1440" s="733" t="s">
        <v>1375</v>
      </c>
      <c r="G1440" s="774">
        <v>30317</v>
      </c>
      <c r="H1440" s="724">
        <f t="shared" ca="1" si="22"/>
        <v>37</v>
      </c>
      <c r="I1440" s="725" t="s">
        <v>1403</v>
      </c>
      <c r="J1440" s="733" t="s">
        <v>256</v>
      </c>
      <c r="K1440" s="733" t="s">
        <v>246</v>
      </c>
      <c r="L1440" s="726"/>
      <c r="M1440" s="726" t="s">
        <v>6426</v>
      </c>
      <c r="N1440" s="722" t="s">
        <v>4862</v>
      </c>
      <c r="O1440" s="733" t="s">
        <v>245</v>
      </c>
      <c r="P1440" s="734" t="s">
        <v>5002</v>
      </c>
      <c r="Q1440" s="734" t="s">
        <v>5001</v>
      </c>
    </row>
    <row r="1441" spans="1:17">
      <c r="A1441" s="721"/>
      <c r="B1441" s="721">
        <v>3</v>
      </c>
      <c r="C1441" s="734" t="s">
        <v>5006</v>
      </c>
      <c r="D1441" s="742" t="s">
        <v>16</v>
      </c>
      <c r="E1441" s="733" t="s">
        <v>254</v>
      </c>
      <c r="F1441" s="737" t="s">
        <v>524</v>
      </c>
      <c r="G1441" s="779" t="s">
        <v>5007</v>
      </c>
      <c r="H1441" s="724">
        <f t="shared" ca="1" si="22"/>
        <v>19</v>
      </c>
      <c r="I1441" s="725" t="s">
        <v>1403</v>
      </c>
      <c r="J1441" s="733" t="s">
        <v>348</v>
      </c>
      <c r="K1441" s="733" t="s">
        <v>266</v>
      </c>
      <c r="L1441" s="726"/>
      <c r="M1441" s="726" t="s">
        <v>6426</v>
      </c>
      <c r="N1441" s="722" t="s">
        <v>4862</v>
      </c>
      <c r="O1441" s="733" t="s">
        <v>255</v>
      </c>
      <c r="P1441" s="734" t="s">
        <v>5005</v>
      </c>
      <c r="Q1441" s="734" t="s">
        <v>5001</v>
      </c>
    </row>
    <row r="1442" spans="1:17">
      <c r="A1442" s="721"/>
      <c r="B1442" s="738">
        <v>4</v>
      </c>
      <c r="C1442" s="722" t="s">
        <v>5009</v>
      </c>
      <c r="D1442" s="723" t="s">
        <v>16</v>
      </c>
      <c r="E1442" s="733" t="s">
        <v>254</v>
      </c>
      <c r="F1442" s="733" t="s">
        <v>22</v>
      </c>
      <c r="G1442" s="774">
        <v>38090</v>
      </c>
      <c r="H1442" s="724">
        <f t="shared" ca="1" si="22"/>
        <v>15</v>
      </c>
      <c r="I1442" s="725" t="s">
        <v>1403</v>
      </c>
      <c r="J1442" s="733" t="s">
        <v>369</v>
      </c>
      <c r="K1442" s="733" t="s">
        <v>266</v>
      </c>
      <c r="L1442" s="726"/>
      <c r="M1442" s="726" t="s">
        <v>6426</v>
      </c>
      <c r="N1442" s="722" t="s">
        <v>4862</v>
      </c>
      <c r="O1442" s="733" t="s">
        <v>255</v>
      </c>
      <c r="P1442" s="734" t="s">
        <v>5008</v>
      </c>
      <c r="Q1442" s="734" t="s">
        <v>5001</v>
      </c>
    </row>
    <row r="1443" spans="1:17">
      <c r="A1443" s="721"/>
      <c r="B1443" s="721">
        <v>5</v>
      </c>
      <c r="C1443" s="722" t="s">
        <v>5011</v>
      </c>
      <c r="D1443" s="723" t="s">
        <v>16</v>
      </c>
      <c r="E1443" s="733" t="s">
        <v>254</v>
      </c>
      <c r="F1443" s="733" t="s">
        <v>22</v>
      </c>
      <c r="G1443" s="774">
        <v>40563</v>
      </c>
      <c r="H1443" s="724">
        <f t="shared" ca="1" si="22"/>
        <v>9</v>
      </c>
      <c r="I1443" s="725" t="s">
        <v>1403</v>
      </c>
      <c r="J1443" s="733" t="s">
        <v>265</v>
      </c>
      <c r="K1443" s="733" t="s">
        <v>270</v>
      </c>
      <c r="L1443" s="726"/>
      <c r="M1443" s="726" t="s">
        <v>6426</v>
      </c>
      <c r="N1443" s="722" t="s">
        <v>4862</v>
      </c>
      <c r="O1443" s="733" t="s">
        <v>255</v>
      </c>
      <c r="P1443" s="734" t="s">
        <v>5010</v>
      </c>
      <c r="Q1443" s="734" t="s">
        <v>5001</v>
      </c>
    </row>
    <row r="1444" spans="1:17">
      <c r="A1444" s="721">
        <v>11</v>
      </c>
      <c r="B1444" s="738">
        <v>1</v>
      </c>
      <c r="C1444" s="722" t="s">
        <v>3095</v>
      </c>
      <c r="D1444" s="723" t="s">
        <v>23</v>
      </c>
      <c r="E1444" s="733" t="s">
        <v>221</v>
      </c>
      <c r="F1444" s="733" t="s">
        <v>2057</v>
      </c>
      <c r="G1444" s="774">
        <v>25617</v>
      </c>
      <c r="H1444" s="724">
        <f t="shared" ca="1" si="22"/>
        <v>50</v>
      </c>
      <c r="I1444" s="725" t="s">
        <v>1403</v>
      </c>
      <c r="J1444" s="733" t="s">
        <v>223</v>
      </c>
      <c r="K1444" s="733" t="s">
        <v>283</v>
      </c>
      <c r="L1444" s="726"/>
      <c r="M1444" s="726" t="s">
        <v>6426</v>
      </c>
      <c r="N1444" s="722" t="s">
        <v>4862</v>
      </c>
      <c r="O1444" s="733" t="s">
        <v>222</v>
      </c>
      <c r="P1444" s="734" t="s">
        <v>5012</v>
      </c>
      <c r="Q1444" s="734" t="s">
        <v>5014</v>
      </c>
    </row>
    <row r="1445" spans="1:17">
      <c r="A1445" s="721"/>
      <c r="B1445" s="721">
        <v>2</v>
      </c>
      <c r="C1445" s="722" t="s">
        <v>5016</v>
      </c>
      <c r="D1445" s="723" t="s">
        <v>23</v>
      </c>
      <c r="E1445" s="733" t="s">
        <v>254</v>
      </c>
      <c r="F1445" s="733" t="s">
        <v>5017</v>
      </c>
      <c r="G1445" s="774">
        <v>36320</v>
      </c>
      <c r="H1445" s="724">
        <f t="shared" ca="1" si="22"/>
        <v>20</v>
      </c>
      <c r="I1445" s="725" t="s">
        <v>1403</v>
      </c>
      <c r="J1445" s="733" t="s">
        <v>348</v>
      </c>
      <c r="K1445" s="733" t="s">
        <v>266</v>
      </c>
      <c r="L1445" s="726"/>
      <c r="M1445" s="726" t="s">
        <v>6426</v>
      </c>
      <c r="N1445" s="722" t="s">
        <v>4862</v>
      </c>
      <c r="O1445" s="733" t="s">
        <v>255</v>
      </c>
      <c r="P1445" s="734" t="s">
        <v>5015</v>
      </c>
      <c r="Q1445" s="734" t="s">
        <v>5014</v>
      </c>
    </row>
    <row r="1446" spans="1:17">
      <c r="A1446" s="721"/>
      <c r="B1446" s="738">
        <v>3</v>
      </c>
      <c r="C1446" s="722" t="s">
        <v>5020</v>
      </c>
      <c r="D1446" s="723" t="s">
        <v>23</v>
      </c>
      <c r="E1446" s="733" t="s">
        <v>254</v>
      </c>
      <c r="F1446" s="733" t="s">
        <v>230</v>
      </c>
      <c r="G1446" s="774">
        <v>38635</v>
      </c>
      <c r="H1446" s="724">
        <f t="shared" ca="1" si="22"/>
        <v>14</v>
      </c>
      <c r="I1446" s="725" t="s">
        <v>1403</v>
      </c>
      <c r="J1446" s="733" t="s">
        <v>369</v>
      </c>
      <c r="K1446" s="733" t="s">
        <v>266</v>
      </c>
      <c r="L1446" s="726"/>
      <c r="M1446" s="726" t="s">
        <v>6426</v>
      </c>
      <c r="N1446" s="722" t="s">
        <v>4862</v>
      </c>
      <c r="O1446" s="733" t="s">
        <v>255</v>
      </c>
      <c r="P1446" s="734" t="s">
        <v>5019</v>
      </c>
      <c r="Q1446" s="734" t="s">
        <v>5014</v>
      </c>
    </row>
    <row r="1447" spans="1:17">
      <c r="A1447" s="721">
        <v>12</v>
      </c>
      <c r="B1447" s="721">
        <v>1</v>
      </c>
      <c r="C1447" s="722" t="s">
        <v>1608</v>
      </c>
      <c r="D1447" s="723" t="s">
        <v>23</v>
      </c>
      <c r="E1447" s="733" t="s">
        <v>221</v>
      </c>
      <c r="F1447" s="733" t="s">
        <v>244</v>
      </c>
      <c r="G1447" s="774">
        <v>29711</v>
      </c>
      <c r="H1447" s="724">
        <f t="shared" ca="1" si="22"/>
        <v>38</v>
      </c>
      <c r="I1447" s="725" t="s">
        <v>1403</v>
      </c>
      <c r="J1447" s="733" t="s">
        <v>289</v>
      </c>
      <c r="K1447" s="733" t="s">
        <v>283</v>
      </c>
      <c r="L1447" s="726"/>
      <c r="M1447" s="726" t="s">
        <v>6426</v>
      </c>
      <c r="N1447" s="722" t="s">
        <v>4862</v>
      </c>
      <c r="O1447" s="733" t="s">
        <v>222</v>
      </c>
      <c r="P1447" s="734" t="s">
        <v>5021</v>
      </c>
      <c r="Q1447" s="734" t="s">
        <v>5024</v>
      </c>
    </row>
    <row r="1448" spans="1:17">
      <c r="A1448" s="721"/>
      <c r="B1448" s="738">
        <v>2</v>
      </c>
      <c r="C1448" s="722" t="s">
        <v>5026</v>
      </c>
      <c r="D1448" s="723" t="s">
        <v>16</v>
      </c>
      <c r="E1448" s="733" t="s">
        <v>221</v>
      </c>
      <c r="F1448" s="733" t="s">
        <v>288</v>
      </c>
      <c r="G1448" s="774">
        <v>32245</v>
      </c>
      <c r="H1448" s="724">
        <f t="shared" ca="1" si="22"/>
        <v>31</v>
      </c>
      <c r="I1448" s="725" t="s">
        <v>1403</v>
      </c>
      <c r="J1448" s="733" t="s">
        <v>289</v>
      </c>
      <c r="K1448" s="733" t="s">
        <v>246</v>
      </c>
      <c r="L1448" s="726"/>
      <c r="M1448" s="726" t="s">
        <v>6426</v>
      </c>
      <c r="N1448" s="722" t="s">
        <v>4862</v>
      </c>
      <c r="O1448" s="733" t="s">
        <v>245</v>
      </c>
      <c r="P1448" s="734" t="s">
        <v>5025</v>
      </c>
      <c r="Q1448" s="734" t="s">
        <v>5024</v>
      </c>
    </row>
    <row r="1449" spans="1:17">
      <c r="A1449" s="721"/>
      <c r="B1449" s="721">
        <v>3</v>
      </c>
      <c r="C1449" s="722" t="s">
        <v>5030</v>
      </c>
      <c r="D1449" s="723" t="s">
        <v>16</v>
      </c>
      <c r="E1449" s="733" t="s">
        <v>254</v>
      </c>
      <c r="F1449" s="733" t="s">
        <v>288</v>
      </c>
      <c r="G1449" s="774">
        <v>38831</v>
      </c>
      <c r="H1449" s="724">
        <f t="shared" ca="1" si="22"/>
        <v>13</v>
      </c>
      <c r="I1449" s="725" t="s">
        <v>1403</v>
      </c>
      <c r="J1449" s="733" t="s">
        <v>369</v>
      </c>
      <c r="K1449" s="733" t="s">
        <v>266</v>
      </c>
      <c r="L1449" s="726"/>
      <c r="M1449" s="726" t="s">
        <v>6426</v>
      </c>
      <c r="N1449" s="722" t="s">
        <v>4862</v>
      </c>
      <c r="O1449" s="733" t="s">
        <v>255</v>
      </c>
      <c r="P1449" s="734" t="s">
        <v>5029</v>
      </c>
      <c r="Q1449" s="734" t="s">
        <v>5024</v>
      </c>
    </row>
    <row r="1450" spans="1:17">
      <c r="A1450" s="721"/>
      <c r="B1450" s="738">
        <v>4</v>
      </c>
      <c r="C1450" s="722" t="s">
        <v>5033</v>
      </c>
      <c r="D1450" s="723" t="s">
        <v>23</v>
      </c>
      <c r="E1450" s="733" t="s">
        <v>254</v>
      </c>
      <c r="F1450" s="733" t="s">
        <v>22</v>
      </c>
      <c r="G1450" s="774">
        <v>40751</v>
      </c>
      <c r="H1450" s="724">
        <f t="shared" ca="1" si="22"/>
        <v>8</v>
      </c>
      <c r="I1450" s="725" t="s">
        <v>1403</v>
      </c>
      <c r="J1450" s="733" t="s">
        <v>265</v>
      </c>
      <c r="K1450" s="733" t="s">
        <v>270</v>
      </c>
      <c r="L1450" s="726"/>
      <c r="M1450" s="726" t="s">
        <v>6426</v>
      </c>
      <c r="N1450" s="722" t="s">
        <v>4862</v>
      </c>
      <c r="O1450" s="733" t="s">
        <v>255</v>
      </c>
      <c r="P1450" s="734" t="s">
        <v>5032</v>
      </c>
      <c r="Q1450" s="734" t="s">
        <v>5024</v>
      </c>
    </row>
    <row r="1451" spans="1:17">
      <c r="A1451" s="721">
        <v>13</v>
      </c>
      <c r="B1451" s="721">
        <v>1</v>
      </c>
      <c r="C1451" s="722" t="s">
        <v>3929</v>
      </c>
      <c r="D1451" s="723" t="s">
        <v>23</v>
      </c>
      <c r="E1451" s="733" t="s">
        <v>221</v>
      </c>
      <c r="F1451" s="765" t="s">
        <v>1375</v>
      </c>
      <c r="G1451" s="774">
        <v>24715</v>
      </c>
      <c r="H1451" s="724">
        <f t="shared" ca="1" si="22"/>
        <v>52</v>
      </c>
      <c r="I1451" s="725" t="s">
        <v>1403</v>
      </c>
      <c r="J1451" s="733" t="s">
        <v>256</v>
      </c>
      <c r="K1451" s="733" t="s">
        <v>283</v>
      </c>
      <c r="L1451" s="726"/>
      <c r="M1451" s="726" t="s">
        <v>6426</v>
      </c>
      <c r="N1451" s="722" t="s">
        <v>4862</v>
      </c>
      <c r="O1451" s="733" t="s">
        <v>222</v>
      </c>
      <c r="P1451" s="727" t="s">
        <v>5034</v>
      </c>
      <c r="Q1451" s="734" t="s">
        <v>5037</v>
      </c>
    </row>
    <row r="1452" spans="1:17">
      <c r="A1452" s="721"/>
      <c r="B1452" s="738">
        <v>2</v>
      </c>
      <c r="C1452" s="722" t="s">
        <v>5039</v>
      </c>
      <c r="D1452" s="723" t="s">
        <v>16</v>
      </c>
      <c r="E1452" s="733" t="s">
        <v>221</v>
      </c>
      <c r="F1452" s="733" t="s">
        <v>1375</v>
      </c>
      <c r="G1452" s="774">
        <v>26746</v>
      </c>
      <c r="H1452" s="724">
        <f t="shared" ca="1" si="22"/>
        <v>47</v>
      </c>
      <c r="I1452" s="725" t="s">
        <v>1403</v>
      </c>
      <c r="J1452" s="733" t="s">
        <v>256</v>
      </c>
      <c r="K1452" s="733" t="s">
        <v>246</v>
      </c>
      <c r="L1452" s="726"/>
      <c r="M1452" s="726" t="s">
        <v>6426</v>
      </c>
      <c r="N1452" s="722" t="s">
        <v>4862</v>
      </c>
      <c r="O1452" s="733" t="s">
        <v>245</v>
      </c>
      <c r="P1452" s="727" t="s">
        <v>5038</v>
      </c>
      <c r="Q1452" s="734" t="s">
        <v>5037</v>
      </c>
    </row>
    <row r="1453" spans="1:17">
      <c r="A1453" s="721"/>
      <c r="B1453" s="721">
        <v>3</v>
      </c>
      <c r="C1453" s="722" t="s">
        <v>5041</v>
      </c>
      <c r="D1453" s="723" t="s">
        <v>23</v>
      </c>
      <c r="E1453" s="733" t="s">
        <v>254</v>
      </c>
      <c r="F1453" s="733" t="s">
        <v>1375</v>
      </c>
      <c r="G1453" s="774">
        <v>34393</v>
      </c>
      <c r="H1453" s="724">
        <f t="shared" ca="1" si="22"/>
        <v>26</v>
      </c>
      <c r="I1453" s="725" t="s">
        <v>1403</v>
      </c>
      <c r="J1453" s="733" t="s">
        <v>223</v>
      </c>
      <c r="K1453" s="733" t="s">
        <v>1660</v>
      </c>
      <c r="L1453" s="726"/>
      <c r="M1453" s="726" t="s">
        <v>6426</v>
      </c>
      <c r="N1453" s="722" t="s">
        <v>4862</v>
      </c>
      <c r="O1453" s="733" t="s">
        <v>255</v>
      </c>
      <c r="P1453" s="727" t="s">
        <v>5040</v>
      </c>
      <c r="Q1453" s="734" t="s">
        <v>5037</v>
      </c>
    </row>
    <row r="1454" spans="1:17">
      <c r="A1454" s="721"/>
      <c r="B1454" s="738">
        <v>4</v>
      </c>
      <c r="C1454" s="722" t="s">
        <v>5044</v>
      </c>
      <c r="D1454" s="723" t="s">
        <v>16</v>
      </c>
      <c r="E1454" s="733" t="s">
        <v>254</v>
      </c>
      <c r="F1454" s="733" t="s">
        <v>22</v>
      </c>
      <c r="G1454" s="774">
        <v>36943</v>
      </c>
      <c r="H1454" s="724">
        <f t="shared" ca="1" si="22"/>
        <v>19</v>
      </c>
      <c r="I1454" s="725" t="s">
        <v>1403</v>
      </c>
      <c r="J1454" s="733" t="s">
        <v>348</v>
      </c>
      <c r="K1454" s="733" t="s">
        <v>266</v>
      </c>
      <c r="L1454" s="726"/>
      <c r="M1454" s="726" t="s">
        <v>6426</v>
      </c>
      <c r="N1454" s="722" t="s">
        <v>4862</v>
      </c>
      <c r="O1454" s="733" t="s">
        <v>255</v>
      </c>
      <c r="P1454" s="727" t="s">
        <v>5043</v>
      </c>
      <c r="Q1454" s="734" t="s">
        <v>5037</v>
      </c>
    </row>
    <row r="1455" spans="1:17">
      <c r="A1455" s="721">
        <v>14</v>
      </c>
      <c r="B1455" s="721">
        <v>1</v>
      </c>
      <c r="C1455" s="722" t="s">
        <v>5046</v>
      </c>
      <c r="D1455" s="723" t="s">
        <v>23</v>
      </c>
      <c r="E1455" s="733" t="s">
        <v>221</v>
      </c>
      <c r="F1455" s="733" t="s">
        <v>1055</v>
      </c>
      <c r="G1455" s="774">
        <v>26599</v>
      </c>
      <c r="H1455" s="724">
        <f t="shared" ca="1" si="22"/>
        <v>47</v>
      </c>
      <c r="I1455" s="725" t="s">
        <v>1403</v>
      </c>
      <c r="J1455" s="733" t="s">
        <v>256</v>
      </c>
      <c r="K1455" s="733" t="s">
        <v>283</v>
      </c>
      <c r="L1455" s="726"/>
      <c r="M1455" s="726" t="s">
        <v>6426</v>
      </c>
      <c r="N1455" s="722" t="s">
        <v>4862</v>
      </c>
      <c r="O1455" s="733" t="s">
        <v>222</v>
      </c>
      <c r="P1455" s="727" t="s">
        <v>5045</v>
      </c>
      <c r="Q1455" s="734" t="s">
        <v>5049</v>
      </c>
    </row>
    <row r="1456" spans="1:17">
      <c r="A1456" s="721"/>
      <c r="B1456" s="738">
        <v>2</v>
      </c>
      <c r="C1456" s="722" t="s">
        <v>5051</v>
      </c>
      <c r="D1456" s="723" t="s">
        <v>16</v>
      </c>
      <c r="E1456" s="733" t="s">
        <v>221</v>
      </c>
      <c r="F1456" s="733" t="s">
        <v>1055</v>
      </c>
      <c r="G1456" s="774">
        <v>28671</v>
      </c>
      <c r="H1456" s="724">
        <f t="shared" ca="1" si="22"/>
        <v>41</v>
      </c>
      <c r="I1456" s="725" t="s">
        <v>1403</v>
      </c>
      <c r="J1456" s="733" t="s">
        <v>256</v>
      </c>
      <c r="K1456" s="733" t="s">
        <v>246</v>
      </c>
      <c r="L1456" s="726"/>
      <c r="M1456" s="726" t="s">
        <v>6426</v>
      </c>
      <c r="N1456" s="722" t="s">
        <v>4862</v>
      </c>
      <c r="O1456" s="733" t="s">
        <v>245</v>
      </c>
      <c r="P1456" s="727" t="s">
        <v>5050</v>
      </c>
      <c r="Q1456" s="734" t="s">
        <v>5049</v>
      </c>
    </row>
    <row r="1457" spans="1:17">
      <c r="A1457" s="721"/>
      <c r="B1457" s="721">
        <v>3</v>
      </c>
      <c r="C1457" s="722" t="s">
        <v>5055</v>
      </c>
      <c r="D1457" s="723" t="s">
        <v>16</v>
      </c>
      <c r="E1457" s="733" t="s">
        <v>254</v>
      </c>
      <c r="F1457" s="733" t="s">
        <v>1055</v>
      </c>
      <c r="G1457" s="774">
        <v>38222</v>
      </c>
      <c r="H1457" s="724">
        <f t="shared" ca="1" si="22"/>
        <v>15</v>
      </c>
      <c r="I1457" s="725" t="s">
        <v>1403</v>
      </c>
      <c r="J1457" s="733" t="s">
        <v>369</v>
      </c>
      <c r="K1457" s="733" t="s">
        <v>266</v>
      </c>
      <c r="L1457" s="726"/>
      <c r="M1457" s="726" t="s">
        <v>6426</v>
      </c>
      <c r="N1457" s="722" t="s">
        <v>4862</v>
      </c>
      <c r="O1457" s="733" t="s">
        <v>255</v>
      </c>
      <c r="P1457" s="727" t="s">
        <v>5054</v>
      </c>
      <c r="Q1457" s="734" t="s">
        <v>5049</v>
      </c>
    </row>
    <row r="1458" spans="1:17">
      <c r="A1458" s="721"/>
      <c r="B1458" s="738">
        <v>4</v>
      </c>
      <c r="C1458" s="722" t="s">
        <v>5058</v>
      </c>
      <c r="D1458" s="723" t="s">
        <v>23</v>
      </c>
      <c r="E1458" s="733" t="s">
        <v>254</v>
      </c>
      <c r="F1458" s="733" t="s">
        <v>22</v>
      </c>
      <c r="G1458" s="774">
        <v>40388</v>
      </c>
      <c r="H1458" s="724">
        <f t="shared" ca="1" si="22"/>
        <v>9</v>
      </c>
      <c r="I1458" s="725" t="s">
        <v>1403</v>
      </c>
      <c r="J1458" s="733" t="s">
        <v>265</v>
      </c>
      <c r="K1458" s="721" t="s">
        <v>270</v>
      </c>
      <c r="L1458" s="726"/>
      <c r="M1458" s="726" t="s">
        <v>6426</v>
      </c>
      <c r="N1458" s="722" t="s">
        <v>4862</v>
      </c>
      <c r="O1458" s="733" t="s">
        <v>255</v>
      </c>
      <c r="P1458" s="727" t="s">
        <v>5057</v>
      </c>
      <c r="Q1458" s="734" t="s">
        <v>5049</v>
      </c>
    </row>
    <row r="1459" spans="1:17">
      <c r="A1459" s="721">
        <v>15</v>
      </c>
      <c r="B1459" s="721">
        <v>1</v>
      </c>
      <c r="C1459" s="722" t="s">
        <v>5060</v>
      </c>
      <c r="D1459" s="723" t="s">
        <v>23</v>
      </c>
      <c r="E1459" s="733" t="s">
        <v>221</v>
      </c>
      <c r="F1459" s="733" t="s">
        <v>376</v>
      </c>
      <c r="G1459" s="774">
        <v>30264</v>
      </c>
      <c r="H1459" s="724">
        <f t="shared" ca="1" si="22"/>
        <v>37</v>
      </c>
      <c r="I1459" s="725" t="s">
        <v>4508</v>
      </c>
      <c r="J1459" s="733" t="s">
        <v>223</v>
      </c>
      <c r="K1459" s="733" t="s">
        <v>283</v>
      </c>
      <c r="L1459" s="726"/>
      <c r="M1459" s="726" t="s">
        <v>6426</v>
      </c>
      <c r="N1459" s="722" t="s">
        <v>4862</v>
      </c>
      <c r="O1459" s="733" t="s">
        <v>222</v>
      </c>
      <c r="P1459" s="727" t="s">
        <v>5059</v>
      </c>
      <c r="Q1459" s="734" t="s">
        <v>5063</v>
      </c>
    </row>
    <row r="1460" spans="1:17">
      <c r="A1460" s="721"/>
      <c r="B1460" s="738">
        <v>2</v>
      </c>
      <c r="C1460" s="722" t="s">
        <v>5065</v>
      </c>
      <c r="D1460" s="723" t="s">
        <v>16</v>
      </c>
      <c r="E1460" s="733" t="s">
        <v>221</v>
      </c>
      <c r="F1460" s="733" t="s">
        <v>376</v>
      </c>
      <c r="G1460" s="774">
        <v>31307</v>
      </c>
      <c r="H1460" s="724">
        <f t="shared" ca="1" si="22"/>
        <v>34</v>
      </c>
      <c r="I1460" s="725" t="s">
        <v>4508</v>
      </c>
      <c r="J1460" s="733" t="s">
        <v>223</v>
      </c>
      <c r="K1460" s="733" t="s">
        <v>246</v>
      </c>
      <c r="L1460" s="726"/>
      <c r="M1460" s="726" t="s">
        <v>6426</v>
      </c>
      <c r="N1460" s="722" t="s">
        <v>4862</v>
      </c>
      <c r="O1460" s="733" t="s">
        <v>245</v>
      </c>
      <c r="P1460" s="727" t="s">
        <v>5064</v>
      </c>
      <c r="Q1460" s="734" t="s">
        <v>5063</v>
      </c>
    </row>
    <row r="1461" spans="1:17">
      <c r="A1461" s="721"/>
      <c r="B1461" s="721">
        <v>3</v>
      </c>
      <c r="C1461" s="722" t="s">
        <v>5069</v>
      </c>
      <c r="D1461" s="723" t="s">
        <v>23</v>
      </c>
      <c r="E1461" s="733" t="s">
        <v>254</v>
      </c>
      <c r="F1461" s="733" t="s">
        <v>22</v>
      </c>
      <c r="G1461" s="774">
        <v>40083</v>
      </c>
      <c r="H1461" s="724">
        <f t="shared" ca="1" si="22"/>
        <v>10</v>
      </c>
      <c r="I1461" s="725" t="s">
        <v>4508</v>
      </c>
      <c r="J1461" s="733" t="s">
        <v>265</v>
      </c>
      <c r="K1461" s="733" t="s">
        <v>266</v>
      </c>
      <c r="L1461" s="726"/>
      <c r="M1461" s="726" t="s">
        <v>6426</v>
      </c>
      <c r="N1461" s="722" t="s">
        <v>4862</v>
      </c>
      <c r="O1461" s="733" t="s">
        <v>255</v>
      </c>
      <c r="P1461" s="727" t="s">
        <v>5068</v>
      </c>
      <c r="Q1461" s="734" t="s">
        <v>5063</v>
      </c>
    </row>
    <row r="1462" spans="1:17">
      <c r="A1462" s="721"/>
      <c r="B1462" s="738">
        <v>4</v>
      </c>
      <c r="C1462" s="722" t="s">
        <v>5071</v>
      </c>
      <c r="D1462" s="723" t="s">
        <v>16</v>
      </c>
      <c r="E1462" s="733" t="s">
        <v>254</v>
      </c>
      <c r="F1462" s="733" t="s">
        <v>22</v>
      </c>
      <c r="G1462" s="774">
        <v>41383</v>
      </c>
      <c r="H1462" s="724">
        <f t="shared" ca="1" si="22"/>
        <v>6</v>
      </c>
      <c r="I1462" s="725" t="s">
        <v>4508</v>
      </c>
      <c r="J1462" s="733" t="s">
        <v>265</v>
      </c>
      <c r="K1462" s="733" t="s">
        <v>270</v>
      </c>
      <c r="L1462" s="726"/>
      <c r="M1462" s="726" t="s">
        <v>6426</v>
      </c>
      <c r="N1462" s="722" t="s">
        <v>4862</v>
      </c>
      <c r="O1462" s="733" t="s">
        <v>255</v>
      </c>
      <c r="P1462" s="727" t="s">
        <v>5070</v>
      </c>
      <c r="Q1462" s="734" t="s">
        <v>5063</v>
      </c>
    </row>
    <row r="1463" spans="1:17">
      <c r="A1463" s="721">
        <v>16</v>
      </c>
      <c r="B1463" s="721">
        <v>1</v>
      </c>
      <c r="C1463" s="722" t="s">
        <v>5084</v>
      </c>
      <c r="D1463" s="723" t="s">
        <v>23</v>
      </c>
      <c r="E1463" s="733" t="s">
        <v>221</v>
      </c>
      <c r="F1463" s="733" t="s">
        <v>376</v>
      </c>
      <c r="G1463" s="774">
        <v>29376</v>
      </c>
      <c r="H1463" s="724">
        <f t="shared" ca="1" si="22"/>
        <v>39</v>
      </c>
      <c r="I1463" s="725" t="s">
        <v>4508</v>
      </c>
      <c r="J1463" s="733" t="s">
        <v>223</v>
      </c>
      <c r="K1463" s="733" t="s">
        <v>283</v>
      </c>
      <c r="L1463" s="726"/>
      <c r="M1463" s="726" t="s">
        <v>6426</v>
      </c>
      <c r="N1463" s="722" t="s">
        <v>4862</v>
      </c>
      <c r="O1463" s="733" t="s">
        <v>222</v>
      </c>
      <c r="P1463" s="734" t="s">
        <v>5083</v>
      </c>
      <c r="Q1463" s="734" t="s">
        <v>5086</v>
      </c>
    </row>
    <row r="1464" spans="1:17">
      <c r="A1464" s="721"/>
      <c r="B1464" s="738">
        <v>2</v>
      </c>
      <c r="C1464" s="722" t="s">
        <v>5089</v>
      </c>
      <c r="D1464" s="723" t="s">
        <v>16</v>
      </c>
      <c r="E1464" s="733" t="s">
        <v>221</v>
      </c>
      <c r="F1464" s="733" t="s">
        <v>376</v>
      </c>
      <c r="G1464" s="774">
        <v>32212</v>
      </c>
      <c r="H1464" s="724">
        <f t="shared" ca="1" si="22"/>
        <v>32</v>
      </c>
      <c r="I1464" s="725" t="s">
        <v>4508</v>
      </c>
      <c r="J1464" s="733" t="s">
        <v>223</v>
      </c>
      <c r="K1464" s="733" t="s">
        <v>246</v>
      </c>
      <c r="L1464" s="726"/>
      <c r="M1464" s="726" t="s">
        <v>6426</v>
      </c>
      <c r="N1464" s="722" t="s">
        <v>4862</v>
      </c>
      <c r="O1464" s="733" t="s">
        <v>245</v>
      </c>
      <c r="P1464" s="734" t="s">
        <v>5088</v>
      </c>
      <c r="Q1464" s="734" t="s">
        <v>5086</v>
      </c>
    </row>
    <row r="1465" spans="1:17">
      <c r="A1465" s="721"/>
      <c r="B1465" s="721">
        <v>3</v>
      </c>
      <c r="C1465" s="722" t="s">
        <v>5093</v>
      </c>
      <c r="D1465" s="723" t="s">
        <v>23</v>
      </c>
      <c r="E1465" s="733" t="s">
        <v>254</v>
      </c>
      <c r="F1465" s="733" t="s">
        <v>22</v>
      </c>
      <c r="G1465" s="774">
        <v>39964</v>
      </c>
      <c r="H1465" s="724">
        <f t="shared" ca="1" si="22"/>
        <v>10</v>
      </c>
      <c r="I1465" s="725" t="s">
        <v>4508</v>
      </c>
      <c r="J1465" s="721" t="s">
        <v>369</v>
      </c>
      <c r="K1465" s="733" t="s">
        <v>266</v>
      </c>
      <c r="L1465" s="726"/>
      <c r="M1465" s="726" t="s">
        <v>6426</v>
      </c>
      <c r="N1465" s="722" t="s">
        <v>4862</v>
      </c>
      <c r="O1465" s="733" t="s">
        <v>255</v>
      </c>
      <c r="P1465" s="727" t="s">
        <v>5092</v>
      </c>
      <c r="Q1465" s="734" t="s">
        <v>5086</v>
      </c>
    </row>
    <row r="1466" spans="1:17">
      <c r="A1466" s="721"/>
      <c r="B1466" s="738">
        <v>4</v>
      </c>
      <c r="C1466" s="722" t="s">
        <v>5096</v>
      </c>
      <c r="D1466" s="723" t="s">
        <v>23</v>
      </c>
      <c r="E1466" s="733" t="s">
        <v>254</v>
      </c>
      <c r="F1466" s="733" t="s">
        <v>230</v>
      </c>
      <c r="G1466" s="774">
        <v>40965</v>
      </c>
      <c r="H1466" s="724">
        <f t="shared" ca="1" si="22"/>
        <v>8</v>
      </c>
      <c r="I1466" s="725" t="s">
        <v>4508</v>
      </c>
      <c r="J1466" s="733" t="s">
        <v>265</v>
      </c>
      <c r="K1466" s="733" t="s">
        <v>270</v>
      </c>
      <c r="L1466" s="726"/>
      <c r="M1466" s="726" t="s">
        <v>6426</v>
      </c>
      <c r="N1466" s="722" t="s">
        <v>4862</v>
      </c>
      <c r="O1466" s="733" t="s">
        <v>255</v>
      </c>
      <c r="P1466" s="727" t="s">
        <v>5095</v>
      </c>
      <c r="Q1466" s="734" t="s">
        <v>5086</v>
      </c>
    </row>
    <row r="1467" spans="1:17">
      <c r="A1467" s="721">
        <v>17</v>
      </c>
      <c r="B1467" s="721">
        <v>1</v>
      </c>
      <c r="C1467" s="722" t="s">
        <v>5098</v>
      </c>
      <c r="D1467" s="723" t="s">
        <v>23</v>
      </c>
      <c r="E1467" s="721" t="s">
        <v>221</v>
      </c>
      <c r="F1467" s="721" t="s">
        <v>2470</v>
      </c>
      <c r="G1467" s="774">
        <v>29996</v>
      </c>
      <c r="H1467" s="724">
        <f t="shared" ca="1" si="22"/>
        <v>38</v>
      </c>
      <c r="I1467" s="725" t="s">
        <v>1403</v>
      </c>
      <c r="J1467" s="721" t="s">
        <v>223</v>
      </c>
      <c r="K1467" s="721" t="s">
        <v>283</v>
      </c>
      <c r="L1467" s="726"/>
      <c r="M1467" s="726" t="s">
        <v>6426</v>
      </c>
      <c r="N1467" s="722" t="s">
        <v>4862</v>
      </c>
      <c r="O1467" s="721" t="s">
        <v>222</v>
      </c>
      <c r="P1467" s="734" t="s">
        <v>5097</v>
      </c>
      <c r="Q1467" s="734" t="s">
        <v>5100</v>
      </c>
    </row>
    <row r="1468" spans="1:17">
      <c r="A1468" s="721"/>
      <c r="B1468" s="738">
        <v>2</v>
      </c>
      <c r="C1468" s="722" t="s">
        <v>5102</v>
      </c>
      <c r="D1468" s="723" t="s">
        <v>16</v>
      </c>
      <c r="E1468" s="733" t="s">
        <v>221</v>
      </c>
      <c r="F1468" s="733" t="s">
        <v>452</v>
      </c>
      <c r="G1468" s="774">
        <v>32314</v>
      </c>
      <c r="H1468" s="724">
        <f t="shared" ca="1" si="22"/>
        <v>31</v>
      </c>
      <c r="I1468" s="725" t="s">
        <v>1403</v>
      </c>
      <c r="J1468" s="733" t="s">
        <v>289</v>
      </c>
      <c r="K1468" s="733" t="s">
        <v>246</v>
      </c>
      <c r="L1468" s="726"/>
      <c r="M1468" s="726" t="s">
        <v>6426</v>
      </c>
      <c r="N1468" s="722" t="s">
        <v>4862</v>
      </c>
      <c r="O1468" s="733" t="s">
        <v>245</v>
      </c>
      <c r="P1468" s="734" t="s">
        <v>5101</v>
      </c>
      <c r="Q1468" s="734" t="s">
        <v>5100</v>
      </c>
    </row>
    <row r="1469" spans="1:17">
      <c r="A1469" s="721"/>
      <c r="B1469" s="721">
        <v>3</v>
      </c>
      <c r="C1469" s="722" t="s">
        <v>5106</v>
      </c>
      <c r="D1469" s="723" t="s">
        <v>16</v>
      </c>
      <c r="E1469" s="733" t="s">
        <v>254</v>
      </c>
      <c r="F1469" s="733" t="s">
        <v>2442</v>
      </c>
      <c r="G1469" s="774">
        <v>39955</v>
      </c>
      <c r="H1469" s="724">
        <f t="shared" ca="1" si="22"/>
        <v>10</v>
      </c>
      <c r="I1469" s="725" t="s">
        <v>1403</v>
      </c>
      <c r="J1469" s="733" t="s">
        <v>369</v>
      </c>
      <c r="K1469" s="733" t="s">
        <v>266</v>
      </c>
      <c r="L1469" s="726"/>
      <c r="M1469" s="726" t="s">
        <v>6426</v>
      </c>
      <c r="N1469" s="722" t="s">
        <v>4862</v>
      </c>
      <c r="O1469" s="733" t="s">
        <v>255</v>
      </c>
      <c r="P1469" s="734" t="s">
        <v>5105</v>
      </c>
      <c r="Q1469" s="734" t="s">
        <v>5100</v>
      </c>
    </row>
    <row r="1470" spans="1:17">
      <c r="A1470" s="721"/>
      <c r="B1470" s="738">
        <v>4</v>
      </c>
      <c r="C1470" s="722" t="s">
        <v>5108</v>
      </c>
      <c r="D1470" s="723" t="s">
        <v>23</v>
      </c>
      <c r="E1470" s="733" t="s">
        <v>254</v>
      </c>
      <c r="F1470" s="733" t="s">
        <v>452</v>
      </c>
      <c r="G1470" s="774">
        <v>42301</v>
      </c>
      <c r="H1470" s="724">
        <f t="shared" ca="1" si="22"/>
        <v>4</v>
      </c>
      <c r="I1470" s="747" t="s">
        <v>1403</v>
      </c>
      <c r="J1470" s="733" t="s">
        <v>265</v>
      </c>
      <c r="K1470" s="733" t="s">
        <v>270</v>
      </c>
      <c r="L1470" s="726"/>
      <c r="M1470" s="726" t="s">
        <v>6426</v>
      </c>
      <c r="N1470" s="722" t="s">
        <v>4862</v>
      </c>
      <c r="O1470" s="733" t="s">
        <v>255</v>
      </c>
      <c r="P1470" s="736" t="s">
        <v>5107</v>
      </c>
      <c r="Q1470" s="734" t="s">
        <v>5100</v>
      </c>
    </row>
    <row r="1471" spans="1:17">
      <c r="A1471" s="721">
        <v>18</v>
      </c>
      <c r="B1471" s="721">
        <v>1</v>
      </c>
      <c r="C1471" s="722" t="s">
        <v>5110</v>
      </c>
      <c r="D1471" s="723" t="s">
        <v>23</v>
      </c>
      <c r="E1471" s="733" t="s">
        <v>221</v>
      </c>
      <c r="F1471" s="733" t="s">
        <v>5111</v>
      </c>
      <c r="G1471" s="774">
        <v>30082</v>
      </c>
      <c r="H1471" s="724">
        <f t="shared" ca="1" si="22"/>
        <v>37</v>
      </c>
      <c r="I1471" s="725" t="s">
        <v>1403</v>
      </c>
      <c r="J1471" s="733" t="s">
        <v>256</v>
      </c>
      <c r="K1471" s="733" t="s">
        <v>283</v>
      </c>
      <c r="L1471" s="726"/>
      <c r="M1471" s="726" t="s">
        <v>6426</v>
      </c>
      <c r="N1471" s="722" t="s">
        <v>4862</v>
      </c>
      <c r="O1471" s="733" t="s">
        <v>222</v>
      </c>
      <c r="P1471" s="734" t="s">
        <v>5109</v>
      </c>
      <c r="Q1471" s="734" t="s">
        <v>5114</v>
      </c>
    </row>
    <row r="1472" spans="1:17">
      <c r="A1472" s="721"/>
      <c r="B1472" s="721">
        <v>2</v>
      </c>
      <c r="C1472" s="722" t="s">
        <v>5116</v>
      </c>
      <c r="D1472" s="723" t="s">
        <v>16</v>
      </c>
      <c r="E1472" s="733" t="s">
        <v>221</v>
      </c>
      <c r="F1472" s="733" t="s">
        <v>1055</v>
      </c>
      <c r="G1472" s="774">
        <v>30079</v>
      </c>
      <c r="H1472" s="724">
        <f t="shared" ca="1" si="22"/>
        <v>37</v>
      </c>
      <c r="I1472" s="725" t="s">
        <v>1403</v>
      </c>
      <c r="J1472" s="733" t="s">
        <v>256</v>
      </c>
      <c r="K1472" s="733" t="s">
        <v>283</v>
      </c>
      <c r="L1472" s="726"/>
      <c r="M1472" s="726" t="s">
        <v>6426</v>
      </c>
      <c r="N1472" s="722" t="s">
        <v>4862</v>
      </c>
      <c r="O1472" s="733" t="s">
        <v>245</v>
      </c>
      <c r="P1472" s="734" t="s">
        <v>5115</v>
      </c>
      <c r="Q1472" s="734" t="s">
        <v>5114</v>
      </c>
    </row>
    <row r="1473" spans="1:17">
      <c r="A1473" s="721"/>
      <c r="B1473" s="721">
        <v>3</v>
      </c>
      <c r="C1473" s="722" t="s">
        <v>5118</v>
      </c>
      <c r="D1473" s="723" t="s">
        <v>16</v>
      </c>
      <c r="E1473" s="733" t="s">
        <v>254</v>
      </c>
      <c r="F1473" s="733" t="s">
        <v>5119</v>
      </c>
      <c r="G1473" s="774">
        <v>39568</v>
      </c>
      <c r="H1473" s="724">
        <f t="shared" ca="1" si="22"/>
        <v>11</v>
      </c>
      <c r="I1473" s="725" t="s">
        <v>1403</v>
      </c>
      <c r="J1473" s="733" t="s">
        <v>369</v>
      </c>
      <c r="K1473" s="733" t="s">
        <v>266</v>
      </c>
      <c r="L1473" s="726"/>
      <c r="M1473" s="726" t="s">
        <v>6426</v>
      </c>
      <c r="N1473" s="722" t="s">
        <v>4862</v>
      </c>
      <c r="O1473" s="733" t="s">
        <v>255</v>
      </c>
      <c r="P1473" s="734" t="s">
        <v>5117</v>
      </c>
      <c r="Q1473" s="734" t="s">
        <v>5114</v>
      </c>
    </row>
    <row r="1474" spans="1:17">
      <c r="A1474" s="721"/>
      <c r="B1474" s="721">
        <v>4</v>
      </c>
      <c r="C1474" s="722" t="s">
        <v>5121</v>
      </c>
      <c r="D1474" s="723" t="s">
        <v>16</v>
      </c>
      <c r="E1474" s="733" t="s">
        <v>254</v>
      </c>
      <c r="F1474" s="733" t="s">
        <v>2792</v>
      </c>
      <c r="G1474" s="774">
        <v>41678</v>
      </c>
      <c r="H1474" s="724">
        <f t="shared" ca="1" si="22"/>
        <v>6</v>
      </c>
      <c r="I1474" s="725" t="s">
        <v>1403</v>
      </c>
      <c r="J1474" s="733" t="s">
        <v>265</v>
      </c>
      <c r="K1474" s="733" t="s">
        <v>270</v>
      </c>
      <c r="L1474" s="726"/>
      <c r="M1474" s="726" t="s">
        <v>6426</v>
      </c>
      <c r="N1474" s="722" t="s">
        <v>4862</v>
      </c>
      <c r="O1474" s="733" t="s">
        <v>255</v>
      </c>
      <c r="P1474" s="736" t="s">
        <v>5120</v>
      </c>
      <c r="Q1474" s="734" t="s">
        <v>5114</v>
      </c>
    </row>
    <row r="1475" spans="1:17">
      <c r="A1475" s="721">
        <v>19</v>
      </c>
      <c r="B1475" s="766">
        <v>1</v>
      </c>
      <c r="C1475" s="722" t="s">
        <v>5123</v>
      </c>
      <c r="D1475" s="723" t="s">
        <v>16</v>
      </c>
      <c r="E1475" s="733" t="s">
        <v>221</v>
      </c>
      <c r="F1475" s="733" t="s">
        <v>376</v>
      </c>
      <c r="G1475" s="774">
        <v>25005</v>
      </c>
      <c r="H1475" s="724">
        <f t="shared" ref="H1475:H1538" ca="1" si="23">DATEDIF(G1475,TODAY(),"Y")</f>
        <v>51</v>
      </c>
      <c r="I1475" s="747" t="s">
        <v>4508</v>
      </c>
      <c r="J1475" s="733" t="s">
        <v>223</v>
      </c>
      <c r="K1475" s="733" t="s">
        <v>246</v>
      </c>
      <c r="L1475" s="726"/>
      <c r="M1475" s="726" t="s">
        <v>6426</v>
      </c>
      <c r="N1475" s="722" t="s">
        <v>4862</v>
      </c>
      <c r="O1475" s="733" t="s">
        <v>222</v>
      </c>
      <c r="P1475" s="734" t="s">
        <v>5122</v>
      </c>
      <c r="Q1475" s="734" t="s">
        <v>5126</v>
      </c>
    </row>
    <row r="1476" spans="1:17">
      <c r="A1476" s="721"/>
      <c r="B1476" s="766">
        <v>2</v>
      </c>
      <c r="C1476" s="722" t="s">
        <v>5129</v>
      </c>
      <c r="D1476" s="723" t="s">
        <v>23</v>
      </c>
      <c r="E1476" s="733" t="s">
        <v>254</v>
      </c>
      <c r="F1476" s="733" t="s">
        <v>376</v>
      </c>
      <c r="G1476" s="774">
        <v>33405</v>
      </c>
      <c r="H1476" s="724">
        <f t="shared" ca="1" si="23"/>
        <v>28</v>
      </c>
      <c r="I1476" s="747" t="s">
        <v>4508</v>
      </c>
      <c r="J1476" s="733" t="s">
        <v>289</v>
      </c>
      <c r="K1476" s="733" t="s">
        <v>266</v>
      </c>
      <c r="L1476" s="726"/>
      <c r="M1476" s="726" t="s">
        <v>6426</v>
      </c>
      <c r="N1476" s="722" t="s">
        <v>4862</v>
      </c>
      <c r="O1476" s="733" t="s">
        <v>255</v>
      </c>
      <c r="P1476" s="734" t="s">
        <v>5128</v>
      </c>
      <c r="Q1476" s="734" t="s">
        <v>5126</v>
      </c>
    </row>
    <row r="1477" spans="1:17">
      <c r="A1477" s="721"/>
      <c r="B1477" s="766">
        <v>3</v>
      </c>
      <c r="C1477" s="722" t="s">
        <v>5132</v>
      </c>
      <c r="D1477" s="723" t="s">
        <v>23</v>
      </c>
      <c r="E1477" s="733" t="s">
        <v>254</v>
      </c>
      <c r="F1477" s="733" t="s">
        <v>230</v>
      </c>
      <c r="G1477" s="774">
        <v>36670</v>
      </c>
      <c r="H1477" s="724">
        <f t="shared" ca="1" si="23"/>
        <v>19</v>
      </c>
      <c r="I1477" s="747" t="s">
        <v>4508</v>
      </c>
      <c r="J1477" s="733" t="s">
        <v>348</v>
      </c>
      <c r="K1477" s="733" t="s">
        <v>266</v>
      </c>
      <c r="L1477" s="726"/>
      <c r="M1477" s="726" t="s">
        <v>6426</v>
      </c>
      <c r="N1477" s="722" t="s">
        <v>4862</v>
      </c>
      <c r="O1477" s="733" t="s">
        <v>255</v>
      </c>
      <c r="P1477" s="734" t="s">
        <v>5131</v>
      </c>
      <c r="Q1477" s="734" t="s">
        <v>5126</v>
      </c>
    </row>
    <row r="1478" spans="1:17">
      <c r="A1478" s="721"/>
      <c r="B1478" s="766">
        <v>4</v>
      </c>
      <c r="C1478" s="722" t="s">
        <v>5134</v>
      </c>
      <c r="D1478" s="723" t="s">
        <v>16</v>
      </c>
      <c r="E1478" s="733" t="s">
        <v>254</v>
      </c>
      <c r="F1478" s="733" t="s">
        <v>230</v>
      </c>
      <c r="G1478" s="774">
        <v>37636</v>
      </c>
      <c r="H1478" s="724">
        <f t="shared" ca="1" si="23"/>
        <v>17</v>
      </c>
      <c r="I1478" s="747" t="s">
        <v>4508</v>
      </c>
      <c r="J1478" s="733" t="s">
        <v>369</v>
      </c>
      <c r="K1478" s="733" t="s">
        <v>266</v>
      </c>
      <c r="L1478" s="726"/>
      <c r="M1478" s="726" t="s">
        <v>6426</v>
      </c>
      <c r="N1478" s="722" t="s">
        <v>4862</v>
      </c>
      <c r="O1478" s="733" t="s">
        <v>255</v>
      </c>
      <c r="P1478" s="734" t="s">
        <v>5133</v>
      </c>
      <c r="Q1478" s="734" t="s">
        <v>5126</v>
      </c>
    </row>
    <row r="1479" spans="1:17">
      <c r="A1479" s="721"/>
      <c r="B1479" s="766">
        <v>5</v>
      </c>
      <c r="C1479" s="722" t="s">
        <v>5136</v>
      </c>
      <c r="D1479" s="723" t="s">
        <v>23</v>
      </c>
      <c r="E1479" s="733" t="s">
        <v>254</v>
      </c>
      <c r="F1479" s="733" t="s">
        <v>230</v>
      </c>
      <c r="G1479" s="774">
        <v>38544</v>
      </c>
      <c r="H1479" s="724">
        <f t="shared" ca="1" si="23"/>
        <v>14</v>
      </c>
      <c r="I1479" s="747" t="s">
        <v>4508</v>
      </c>
      <c r="J1479" s="733" t="s">
        <v>369</v>
      </c>
      <c r="K1479" s="733" t="s">
        <v>266</v>
      </c>
      <c r="L1479" s="726"/>
      <c r="M1479" s="726" t="s">
        <v>6426</v>
      </c>
      <c r="N1479" s="722" t="s">
        <v>4862</v>
      </c>
      <c r="O1479" s="733" t="s">
        <v>255</v>
      </c>
      <c r="P1479" s="734" t="s">
        <v>5135</v>
      </c>
      <c r="Q1479" s="734" t="s">
        <v>5126</v>
      </c>
    </row>
    <row r="1480" spans="1:17">
      <c r="A1480" s="721">
        <v>20</v>
      </c>
      <c r="B1480" s="721">
        <v>1</v>
      </c>
      <c r="C1480" s="722" t="s">
        <v>5138</v>
      </c>
      <c r="D1480" s="723" t="s">
        <v>23</v>
      </c>
      <c r="E1480" s="733" t="s">
        <v>221</v>
      </c>
      <c r="F1480" s="733" t="s">
        <v>5139</v>
      </c>
      <c r="G1480" s="774">
        <v>28307</v>
      </c>
      <c r="H1480" s="724">
        <f t="shared" ca="1" si="23"/>
        <v>42</v>
      </c>
      <c r="I1480" s="747" t="s">
        <v>1403</v>
      </c>
      <c r="J1480" s="733" t="s">
        <v>256</v>
      </c>
      <c r="K1480" s="733" t="s">
        <v>283</v>
      </c>
      <c r="L1480" s="726"/>
      <c r="M1480" s="726" t="s">
        <v>6426</v>
      </c>
      <c r="N1480" s="722" t="s">
        <v>4862</v>
      </c>
      <c r="O1480" s="733" t="s">
        <v>222</v>
      </c>
      <c r="P1480" s="736" t="s">
        <v>5137</v>
      </c>
      <c r="Q1480" s="734" t="s">
        <v>5141</v>
      </c>
    </row>
    <row r="1481" spans="1:17">
      <c r="A1481" s="721"/>
      <c r="B1481" s="721">
        <v>2</v>
      </c>
      <c r="C1481" s="722" t="s">
        <v>5143</v>
      </c>
      <c r="D1481" s="723" t="s">
        <v>16</v>
      </c>
      <c r="E1481" s="733" t="s">
        <v>221</v>
      </c>
      <c r="F1481" s="733" t="s">
        <v>5144</v>
      </c>
      <c r="G1481" s="774">
        <v>28672</v>
      </c>
      <c r="H1481" s="724">
        <f t="shared" ca="1" si="23"/>
        <v>41</v>
      </c>
      <c r="I1481" s="747" t="s">
        <v>1403</v>
      </c>
      <c r="J1481" s="733" t="s">
        <v>256</v>
      </c>
      <c r="K1481" s="733" t="s">
        <v>283</v>
      </c>
      <c r="L1481" s="726"/>
      <c r="M1481" s="726" t="s">
        <v>6426</v>
      </c>
      <c r="N1481" s="722" t="s">
        <v>4862</v>
      </c>
      <c r="O1481" s="733" t="s">
        <v>245</v>
      </c>
      <c r="P1481" s="736" t="s">
        <v>5142</v>
      </c>
      <c r="Q1481" s="734" t="s">
        <v>5141</v>
      </c>
    </row>
    <row r="1482" spans="1:17">
      <c r="A1482" s="721"/>
      <c r="B1482" s="721">
        <v>3</v>
      </c>
      <c r="C1482" s="722" t="s">
        <v>5148</v>
      </c>
      <c r="D1482" s="723" t="s">
        <v>16</v>
      </c>
      <c r="E1482" s="733" t="s">
        <v>254</v>
      </c>
      <c r="F1482" s="733" t="s">
        <v>5144</v>
      </c>
      <c r="G1482" s="774">
        <v>35940</v>
      </c>
      <c r="H1482" s="724">
        <f t="shared" ca="1" si="23"/>
        <v>21</v>
      </c>
      <c r="I1482" s="747" t="s">
        <v>1403</v>
      </c>
      <c r="J1482" s="733" t="s">
        <v>886</v>
      </c>
      <c r="K1482" s="733" t="s">
        <v>266</v>
      </c>
      <c r="L1482" s="726"/>
      <c r="M1482" s="726" t="s">
        <v>6426</v>
      </c>
      <c r="N1482" s="722" t="s">
        <v>4862</v>
      </c>
      <c r="O1482" s="733" t="s">
        <v>255</v>
      </c>
      <c r="P1482" s="736" t="s">
        <v>5147</v>
      </c>
      <c r="Q1482" s="734" t="s">
        <v>5141</v>
      </c>
    </row>
    <row r="1483" spans="1:17">
      <c r="A1483" s="721"/>
      <c r="B1483" s="721">
        <v>4</v>
      </c>
      <c r="C1483" s="722" t="s">
        <v>5151</v>
      </c>
      <c r="D1483" s="723" t="s">
        <v>23</v>
      </c>
      <c r="E1483" s="733" t="s">
        <v>254</v>
      </c>
      <c r="F1483" s="733" t="s">
        <v>5144</v>
      </c>
      <c r="G1483" s="774">
        <v>37199</v>
      </c>
      <c r="H1483" s="724">
        <f t="shared" ca="1" si="23"/>
        <v>18</v>
      </c>
      <c r="I1483" s="747" t="s">
        <v>1403</v>
      </c>
      <c r="J1483" s="733" t="s">
        <v>886</v>
      </c>
      <c r="K1483" s="733" t="s">
        <v>266</v>
      </c>
      <c r="L1483" s="726"/>
      <c r="M1483" s="726" t="s">
        <v>6426</v>
      </c>
      <c r="N1483" s="722" t="s">
        <v>4862</v>
      </c>
      <c r="O1483" s="733" t="s">
        <v>255</v>
      </c>
      <c r="P1483" s="736" t="s">
        <v>5150</v>
      </c>
      <c r="Q1483" s="734" t="s">
        <v>5141</v>
      </c>
    </row>
    <row r="1484" spans="1:17">
      <c r="A1484" s="721"/>
      <c r="B1484" s="738">
        <v>5</v>
      </c>
      <c r="C1484" s="722" t="s">
        <v>5153</v>
      </c>
      <c r="D1484" s="723" t="s">
        <v>23</v>
      </c>
      <c r="E1484" s="733" t="s">
        <v>254</v>
      </c>
      <c r="F1484" s="733" t="s">
        <v>5144</v>
      </c>
      <c r="G1484" s="774">
        <v>38737</v>
      </c>
      <c r="H1484" s="724">
        <f t="shared" ca="1" si="23"/>
        <v>14</v>
      </c>
      <c r="I1484" s="747" t="s">
        <v>1403</v>
      </c>
      <c r="J1484" s="733" t="s">
        <v>369</v>
      </c>
      <c r="K1484" s="733" t="s">
        <v>266</v>
      </c>
      <c r="L1484" s="726"/>
      <c r="M1484" s="726" t="s">
        <v>6426</v>
      </c>
      <c r="N1484" s="722" t="s">
        <v>4862</v>
      </c>
      <c r="O1484" s="733" t="s">
        <v>255</v>
      </c>
      <c r="P1484" s="736" t="s">
        <v>5152</v>
      </c>
      <c r="Q1484" s="734" t="s">
        <v>5141</v>
      </c>
    </row>
    <row r="1485" spans="1:17">
      <c r="A1485" s="721">
        <v>21</v>
      </c>
      <c r="B1485" s="738">
        <v>1</v>
      </c>
      <c r="C1485" s="722" t="s">
        <v>5155</v>
      </c>
      <c r="D1485" s="723" t="s">
        <v>23</v>
      </c>
      <c r="E1485" s="721" t="s">
        <v>221</v>
      </c>
      <c r="F1485" s="721" t="s">
        <v>288</v>
      </c>
      <c r="G1485" s="774">
        <v>27551</v>
      </c>
      <c r="H1485" s="724">
        <f t="shared" ca="1" si="23"/>
        <v>44</v>
      </c>
      <c r="I1485" s="725" t="s">
        <v>1403</v>
      </c>
      <c r="J1485" s="721" t="s">
        <v>289</v>
      </c>
      <c r="K1485" s="721" t="s">
        <v>224</v>
      </c>
      <c r="L1485" s="726"/>
      <c r="M1485" s="726" t="s">
        <v>6426</v>
      </c>
      <c r="N1485" s="722" t="s">
        <v>4862</v>
      </c>
      <c r="O1485" s="721" t="s">
        <v>222</v>
      </c>
      <c r="P1485" s="722" t="s">
        <v>5154</v>
      </c>
      <c r="Q1485" s="722" t="s">
        <v>5156</v>
      </c>
    </row>
    <row r="1486" spans="1:17">
      <c r="A1486" s="721"/>
      <c r="B1486" s="738">
        <v>2</v>
      </c>
      <c r="C1486" s="722" t="s">
        <v>5159</v>
      </c>
      <c r="D1486" s="723" t="s">
        <v>16</v>
      </c>
      <c r="E1486" s="721" t="s">
        <v>221</v>
      </c>
      <c r="F1486" s="721" t="s">
        <v>288</v>
      </c>
      <c r="G1486" s="774">
        <v>27710</v>
      </c>
      <c r="H1486" s="724">
        <f t="shared" ca="1" si="23"/>
        <v>44</v>
      </c>
      <c r="I1486" s="725" t="s">
        <v>1403</v>
      </c>
      <c r="J1486" s="721" t="s">
        <v>256</v>
      </c>
      <c r="K1486" s="721" t="s">
        <v>246</v>
      </c>
      <c r="L1486" s="726"/>
      <c r="M1486" s="726" t="s">
        <v>6426</v>
      </c>
      <c r="N1486" s="722" t="s">
        <v>4862</v>
      </c>
      <c r="O1486" s="721" t="s">
        <v>245</v>
      </c>
      <c r="P1486" s="722" t="s">
        <v>5158</v>
      </c>
      <c r="Q1486" s="722" t="s">
        <v>5156</v>
      </c>
    </row>
    <row r="1487" spans="1:17">
      <c r="A1487" s="721"/>
      <c r="B1487" s="738">
        <v>3</v>
      </c>
      <c r="C1487" s="722" t="s">
        <v>5162</v>
      </c>
      <c r="D1487" s="723" t="s">
        <v>23</v>
      </c>
      <c r="E1487" s="721" t="s">
        <v>254</v>
      </c>
      <c r="F1487" s="721" t="s">
        <v>288</v>
      </c>
      <c r="G1487" s="774">
        <v>37187</v>
      </c>
      <c r="H1487" s="724">
        <f t="shared" ca="1" si="23"/>
        <v>18</v>
      </c>
      <c r="I1487" s="725" t="s">
        <v>1403</v>
      </c>
      <c r="J1487" s="721" t="s">
        <v>256</v>
      </c>
      <c r="K1487" s="721" t="s">
        <v>266</v>
      </c>
      <c r="L1487" s="726"/>
      <c r="M1487" s="726" t="s">
        <v>6426</v>
      </c>
      <c r="N1487" s="722" t="s">
        <v>4862</v>
      </c>
      <c r="O1487" s="721" t="s">
        <v>255</v>
      </c>
      <c r="P1487" s="722" t="s">
        <v>5161</v>
      </c>
      <c r="Q1487" s="722" t="s">
        <v>5156</v>
      </c>
    </row>
    <row r="1488" spans="1:17">
      <c r="A1488" s="721"/>
      <c r="B1488" s="738">
        <v>4</v>
      </c>
      <c r="C1488" s="722" t="s">
        <v>5164</v>
      </c>
      <c r="D1488" s="723" t="s">
        <v>23</v>
      </c>
      <c r="E1488" s="721" t="s">
        <v>254</v>
      </c>
      <c r="F1488" s="721" t="s">
        <v>22</v>
      </c>
      <c r="G1488" s="774">
        <v>37708</v>
      </c>
      <c r="H1488" s="724">
        <f t="shared" ca="1" si="23"/>
        <v>17</v>
      </c>
      <c r="I1488" s="725" t="s">
        <v>1403</v>
      </c>
      <c r="J1488" s="721" t="s">
        <v>369</v>
      </c>
      <c r="K1488" s="721" t="s">
        <v>266</v>
      </c>
      <c r="L1488" s="726"/>
      <c r="M1488" s="726" t="s">
        <v>6426</v>
      </c>
      <c r="N1488" s="722" t="s">
        <v>4862</v>
      </c>
      <c r="O1488" s="721" t="s">
        <v>255</v>
      </c>
      <c r="P1488" s="722" t="s">
        <v>5163</v>
      </c>
      <c r="Q1488" s="722" t="s">
        <v>5156</v>
      </c>
    </row>
    <row r="1489" spans="1:17">
      <c r="A1489" s="721"/>
      <c r="B1489" s="738">
        <v>5</v>
      </c>
      <c r="C1489" s="722" t="s">
        <v>5166</v>
      </c>
      <c r="D1489" s="723" t="s">
        <v>23</v>
      </c>
      <c r="E1489" s="721" t="s">
        <v>254</v>
      </c>
      <c r="F1489" s="721" t="s">
        <v>22</v>
      </c>
      <c r="G1489" s="774">
        <v>40243</v>
      </c>
      <c r="H1489" s="724">
        <f t="shared" ca="1" si="23"/>
        <v>10</v>
      </c>
      <c r="I1489" s="725" t="s">
        <v>1403</v>
      </c>
      <c r="J1489" s="721" t="s">
        <v>265</v>
      </c>
      <c r="K1489" s="721" t="s">
        <v>270</v>
      </c>
      <c r="L1489" s="726"/>
      <c r="M1489" s="726" t="s">
        <v>6426</v>
      </c>
      <c r="N1489" s="722" t="s">
        <v>4862</v>
      </c>
      <c r="O1489" s="721" t="s">
        <v>255</v>
      </c>
      <c r="P1489" s="734" t="s">
        <v>5165</v>
      </c>
      <c r="Q1489" s="722" t="s">
        <v>5156</v>
      </c>
    </row>
    <row r="1490" spans="1:17">
      <c r="A1490" s="721">
        <v>22</v>
      </c>
      <c r="B1490" s="738">
        <v>1</v>
      </c>
      <c r="C1490" s="722" t="s">
        <v>5168</v>
      </c>
      <c r="D1490" s="723" t="s">
        <v>23</v>
      </c>
      <c r="E1490" s="733" t="s">
        <v>221</v>
      </c>
      <c r="F1490" s="733" t="s">
        <v>376</v>
      </c>
      <c r="G1490" s="774">
        <v>28738</v>
      </c>
      <c r="H1490" s="724">
        <f t="shared" ca="1" si="23"/>
        <v>41</v>
      </c>
      <c r="I1490" s="747" t="s">
        <v>4508</v>
      </c>
      <c r="J1490" s="721" t="s">
        <v>256</v>
      </c>
      <c r="K1490" s="733" t="s">
        <v>283</v>
      </c>
      <c r="L1490" s="726"/>
      <c r="M1490" s="726" t="s">
        <v>6426</v>
      </c>
      <c r="N1490" s="722" t="s">
        <v>4862</v>
      </c>
      <c r="O1490" s="733" t="s">
        <v>222</v>
      </c>
      <c r="P1490" s="736" t="s">
        <v>5167</v>
      </c>
      <c r="Q1490" s="736" t="s">
        <v>5169</v>
      </c>
    </row>
    <row r="1491" spans="1:17">
      <c r="A1491" s="721"/>
      <c r="B1491" s="738">
        <v>2</v>
      </c>
      <c r="C1491" s="722" t="s">
        <v>5171</v>
      </c>
      <c r="D1491" s="723" t="s">
        <v>16</v>
      </c>
      <c r="E1491" s="733" t="s">
        <v>221</v>
      </c>
      <c r="F1491" s="733" t="s">
        <v>376</v>
      </c>
      <c r="G1491" s="774">
        <v>30693</v>
      </c>
      <c r="H1491" s="724">
        <f t="shared" ca="1" si="23"/>
        <v>36</v>
      </c>
      <c r="I1491" s="747" t="s">
        <v>4508</v>
      </c>
      <c r="J1491" s="721" t="s">
        <v>256</v>
      </c>
      <c r="K1491" s="733" t="s">
        <v>246</v>
      </c>
      <c r="L1491" s="726"/>
      <c r="M1491" s="726" t="s">
        <v>6426</v>
      </c>
      <c r="N1491" s="722" t="s">
        <v>4862</v>
      </c>
      <c r="O1491" s="733" t="s">
        <v>245</v>
      </c>
      <c r="P1491" s="736" t="s">
        <v>5170</v>
      </c>
      <c r="Q1491" s="736" t="s">
        <v>5169</v>
      </c>
    </row>
    <row r="1492" spans="1:17">
      <c r="A1492" s="721"/>
      <c r="B1492" s="738">
        <v>3</v>
      </c>
      <c r="C1492" s="722" t="s">
        <v>5173</v>
      </c>
      <c r="D1492" s="723" t="s">
        <v>16</v>
      </c>
      <c r="E1492" s="721" t="s">
        <v>254</v>
      </c>
      <c r="F1492" s="721" t="s">
        <v>22</v>
      </c>
      <c r="G1492" s="774">
        <v>39393</v>
      </c>
      <c r="H1492" s="724">
        <f t="shared" ca="1" si="23"/>
        <v>12</v>
      </c>
      <c r="I1492" s="747" t="s">
        <v>4508</v>
      </c>
      <c r="J1492" s="738" t="s">
        <v>369</v>
      </c>
      <c r="K1492" s="738" t="s">
        <v>266</v>
      </c>
      <c r="L1492" s="726"/>
      <c r="M1492" s="726" t="s">
        <v>6426</v>
      </c>
      <c r="N1492" s="722" t="s">
        <v>4862</v>
      </c>
      <c r="O1492" s="721" t="s">
        <v>255</v>
      </c>
      <c r="P1492" s="727" t="s">
        <v>5172</v>
      </c>
      <c r="Q1492" s="736" t="s">
        <v>5169</v>
      </c>
    </row>
    <row r="1493" spans="1:17">
      <c r="A1493" s="721"/>
      <c r="B1493" s="738">
        <v>4</v>
      </c>
      <c r="C1493" s="722" t="s">
        <v>5176</v>
      </c>
      <c r="D1493" s="723" t="s">
        <v>23</v>
      </c>
      <c r="E1493" s="738" t="s">
        <v>254</v>
      </c>
      <c r="F1493" s="738" t="s">
        <v>22</v>
      </c>
      <c r="G1493" s="774">
        <v>41588</v>
      </c>
      <c r="H1493" s="724">
        <f t="shared" ca="1" si="23"/>
        <v>6</v>
      </c>
      <c r="I1493" s="747" t="s">
        <v>4508</v>
      </c>
      <c r="J1493" s="738" t="s">
        <v>265</v>
      </c>
      <c r="K1493" s="738" t="s">
        <v>270</v>
      </c>
      <c r="L1493" s="726"/>
      <c r="M1493" s="726" t="s">
        <v>6426</v>
      </c>
      <c r="N1493" s="722" t="s">
        <v>4862</v>
      </c>
      <c r="O1493" s="738" t="s">
        <v>255</v>
      </c>
      <c r="P1493" s="727" t="s">
        <v>5175</v>
      </c>
      <c r="Q1493" s="736" t="s">
        <v>5169</v>
      </c>
    </row>
    <row r="1494" spans="1:17">
      <c r="A1494" s="721">
        <v>23</v>
      </c>
      <c r="B1494" s="738">
        <v>1</v>
      </c>
      <c r="C1494" s="722" t="s">
        <v>2425</v>
      </c>
      <c r="D1494" s="723" t="s">
        <v>23</v>
      </c>
      <c r="E1494" s="738" t="s">
        <v>221</v>
      </c>
      <c r="F1494" s="738" t="s">
        <v>4916</v>
      </c>
      <c r="G1494" s="774">
        <v>24169</v>
      </c>
      <c r="H1494" s="724">
        <f t="shared" ca="1" si="23"/>
        <v>54</v>
      </c>
      <c r="I1494" s="747" t="s">
        <v>1403</v>
      </c>
      <c r="J1494" s="721" t="s">
        <v>256</v>
      </c>
      <c r="K1494" s="738" t="s">
        <v>283</v>
      </c>
      <c r="L1494" s="726"/>
      <c r="M1494" s="726" t="s">
        <v>6426</v>
      </c>
      <c r="N1494" s="722" t="s">
        <v>4862</v>
      </c>
      <c r="O1494" s="738" t="s">
        <v>222</v>
      </c>
      <c r="P1494" s="727" t="s">
        <v>5177</v>
      </c>
      <c r="Q1494" s="727" t="s">
        <v>5180</v>
      </c>
    </row>
    <row r="1495" spans="1:17">
      <c r="A1495" s="721">
        <v>24</v>
      </c>
      <c r="B1495" s="738">
        <v>1</v>
      </c>
      <c r="C1495" s="722" t="s">
        <v>5182</v>
      </c>
      <c r="D1495" s="723" t="s">
        <v>23</v>
      </c>
      <c r="E1495" s="738" t="s">
        <v>221</v>
      </c>
      <c r="F1495" s="738" t="s">
        <v>4921</v>
      </c>
      <c r="G1495" s="774">
        <v>28720</v>
      </c>
      <c r="H1495" s="724">
        <f t="shared" ca="1" si="23"/>
        <v>41</v>
      </c>
      <c r="I1495" s="747" t="s">
        <v>1403</v>
      </c>
      <c r="J1495" s="721" t="s">
        <v>256</v>
      </c>
      <c r="K1495" s="738" t="s">
        <v>283</v>
      </c>
      <c r="L1495" s="726"/>
      <c r="M1495" s="726" t="s">
        <v>6426</v>
      </c>
      <c r="N1495" s="722" t="s">
        <v>4862</v>
      </c>
      <c r="O1495" s="738" t="s">
        <v>222</v>
      </c>
      <c r="P1495" s="741" t="s">
        <v>5181</v>
      </c>
      <c r="Q1495" s="767" t="s">
        <v>5184</v>
      </c>
    </row>
    <row r="1496" spans="1:17">
      <c r="A1496" s="721"/>
      <c r="B1496" s="738">
        <v>2</v>
      </c>
      <c r="C1496" s="722" t="s">
        <v>5186</v>
      </c>
      <c r="D1496" s="723" t="s">
        <v>16</v>
      </c>
      <c r="E1496" s="738" t="s">
        <v>221</v>
      </c>
      <c r="F1496" s="738" t="s">
        <v>1514</v>
      </c>
      <c r="G1496" s="774">
        <v>29677</v>
      </c>
      <c r="H1496" s="724">
        <f t="shared" ca="1" si="23"/>
        <v>39</v>
      </c>
      <c r="I1496" s="747" t="s">
        <v>1403</v>
      </c>
      <c r="J1496" s="721" t="s">
        <v>256</v>
      </c>
      <c r="K1496" s="738" t="s">
        <v>246</v>
      </c>
      <c r="L1496" s="726"/>
      <c r="M1496" s="726" t="s">
        <v>6426</v>
      </c>
      <c r="N1496" s="722" t="s">
        <v>4862</v>
      </c>
      <c r="O1496" s="738" t="s">
        <v>245</v>
      </c>
      <c r="P1496" s="741" t="s">
        <v>5185</v>
      </c>
      <c r="Q1496" s="767" t="s">
        <v>5184</v>
      </c>
    </row>
    <row r="1497" spans="1:17">
      <c r="A1497" s="721"/>
      <c r="B1497" s="738">
        <v>3</v>
      </c>
      <c r="C1497" s="722" t="s">
        <v>5187</v>
      </c>
      <c r="D1497" s="723" t="s">
        <v>16</v>
      </c>
      <c r="E1497" s="738" t="s">
        <v>254</v>
      </c>
      <c r="F1497" s="738" t="s">
        <v>22</v>
      </c>
      <c r="G1497" s="774">
        <v>40552</v>
      </c>
      <c r="H1497" s="724">
        <f t="shared" ca="1" si="23"/>
        <v>9</v>
      </c>
      <c r="I1497" s="747" t="s">
        <v>1403</v>
      </c>
      <c r="J1497" s="721" t="s">
        <v>369</v>
      </c>
      <c r="K1497" s="738" t="s">
        <v>270</v>
      </c>
      <c r="L1497" s="726"/>
      <c r="M1497" s="726" t="s">
        <v>6426</v>
      </c>
      <c r="N1497" s="722" t="s">
        <v>4862</v>
      </c>
      <c r="O1497" s="738" t="s">
        <v>255</v>
      </c>
      <c r="P1497" s="722"/>
      <c r="Q1497" s="767" t="s">
        <v>5184</v>
      </c>
    </row>
    <row r="1498" spans="1:17">
      <c r="A1498" s="721">
        <v>25</v>
      </c>
      <c r="B1498" s="721">
        <v>1</v>
      </c>
      <c r="C1498" s="722" t="s">
        <v>5189</v>
      </c>
      <c r="D1498" s="723" t="s">
        <v>23</v>
      </c>
      <c r="E1498" s="721" t="s">
        <v>221</v>
      </c>
      <c r="F1498" s="721" t="s">
        <v>376</v>
      </c>
      <c r="G1498" s="774">
        <v>27008</v>
      </c>
      <c r="H1498" s="724">
        <f t="shared" ca="1" si="23"/>
        <v>46</v>
      </c>
      <c r="I1498" s="725" t="s">
        <v>4508</v>
      </c>
      <c r="J1498" s="721" t="s">
        <v>223</v>
      </c>
      <c r="K1498" s="721" t="s">
        <v>283</v>
      </c>
      <c r="L1498" s="726"/>
      <c r="M1498" s="726" t="s">
        <v>6426</v>
      </c>
      <c r="N1498" s="722" t="s">
        <v>4862</v>
      </c>
      <c r="O1498" s="721" t="s">
        <v>222</v>
      </c>
      <c r="P1498" s="741" t="s">
        <v>5188</v>
      </c>
      <c r="Q1498" s="722"/>
    </row>
    <row r="1499" spans="1:17">
      <c r="A1499" s="721"/>
      <c r="B1499" s="721">
        <v>2</v>
      </c>
      <c r="C1499" s="722" t="s">
        <v>5194</v>
      </c>
      <c r="D1499" s="723" t="s">
        <v>16</v>
      </c>
      <c r="E1499" s="721" t="s">
        <v>221</v>
      </c>
      <c r="F1499" s="721" t="s">
        <v>376</v>
      </c>
      <c r="G1499" s="774">
        <v>28106</v>
      </c>
      <c r="H1499" s="724">
        <f t="shared" ca="1" si="23"/>
        <v>43</v>
      </c>
      <c r="I1499" s="725" t="s">
        <v>4508</v>
      </c>
      <c r="J1499" s="721" t="s">
        <v>289</v>
      </c>
      <c r="K1499" s="721" t="s">
        <v>246</v>
      </c>
      <c r="L1499" s="726"/>
      <c r="M1499" s="726" t="s">
        <v>6426</v>
      </c>
      <c r="N1499" s="722" t="s">
        <v>4862</v>
      </c>
      <c r="O1499" s="721" t="s">
        <v>245</v>
      </c>
      <c r="P1499" s="741" t="s">
        <v>5193</v>
      </c>
      <c r="Q1499" s="722"/>
    </row>
    <row r="1500" spans="1:17">
      <c r="A1500" s="721"/>
      <c r="B1500" s="721">
        <v>3</v>
      </c>
      <c r="C1500" s="722" t="s">
        <v>5198</v>
      </c>
      <c r="D1500" s="723" t="s">
        <v>16</v>
      </c>
      <c r="E1500" s="721" t="s">
        <v>254</v>
      </c>
      <c r="F1500" s="721" t="s">
        <v>376</v>
      </c>
      <c r="G1500" s="774">
        <v>34682</v>
      </c>
      <c r="H1500" s="724">
        <f t="shared" ca="1" si="23"/>
        <v>25</v>
      </c>
      <c r="I1500" s="725" t="s">
        <v>4508</v>
      </c>
      <c r="J1500" s="721" t="s">
        <v>256</v>
      </c>
      <c r="K1500" s="721" t="s">
        <v>283</v>
      </c>
      <c r="L1500" s="726"/>
      <c r="M1500" s="726" t="s">
        <v>6426</v>
      </c>
      <c r="N1500" s="722" t="s">
        <v>4862</v>
      </c>
      <c r="O1500" s="721" t="s">
        <v>255</v>
      </c>
      <c r="P1500" s="741" t="s">
        <v>5197</v>
      </c>
      <c r="Q1500" s="722"/>
    </row>
    <row r="1501" spans="1:17">
      <c r="A1501" s="721"/>
      <c r="B1501" s="721">
        <v>4</v>
      </c>
      <c r="C1501" s="722" t="s">
        <v>5201</v>
      </c>
      <c r="D1501" s="723" t="s">
        <v>23</v>
      </c>
      <c r="E1501" s="721" t="s">
        <v>254</v>
      </c>
      <c r="F1501" s="721" t="s">
        <v>376</v>
      </c>
      <c r="G1501" s="774">
        <v>36263</v>
      </c>
      <c r="H1501" s="724">
        <f t="shared" ca="1" si="23"/>
        <v>20</v>
      </c>
      <c r="I1501" s="725" t="s">
        <v>4508</v>
      </c>
      <c r="J1501" s="721" t="s">
        <v>348</v>
      </c>
      <c r="K1501" s="721" t="s">
        <v>266</v>
      </c>
      <c r="L1501" s="726"/>
      <c r="M1501" s="726" t="s">
        <v>6426</v>
      </c>
      <c r="N1501" s="722" t="s">
        <v>4862</v>
      </c>
      <c r="O1501" s="721" t="s">
        <v>255</v>
      </c>
      <c r="P1501" s="741" t="s">
        <v>5200</v>
      </c>
      <c r="Q1501" s="722"/>
    </row>
    <row r="1502" spans="1:17">
      <c r="A1502" s="721"/>
      <c r="B1502" s="721">
        <v>5</v>
      </c>
      <c r="C1502" s="722" t="s">
        <v>5202</v>
      </c>
      <c r="D1502" s="723" t="s">
        <v>16</v>
      </c>
      <c r="E1502" s="721" t="s">
        <v>254</v>
      </c>
      <c r="F1502" s="721" t="s">
        <v>376</v>
      </c>
      <c r="G1502" s="774">
        <v>37170</v>
      </c>
      <c r="H1502" s="724">
        <f t="shared" ca="1" si="23"/>
        <v>18</v>
      </c>
      <c r="I1502" s="725" t="s">
        <v>4508</v>
      </c>
      <c r="J1502" s="721" t="s">
        <v>348</v>
      </c>
      <c r="K1502" s="721" t="s">
        <v>266</v>
      </c>
      <c r="L1502" s="726"/>
      <c r="M1502" s="726" t="s">
        <v>6426</v>
      </c>
      <c r="N1502" s="722" t="s">
        <v>4862</v>
      </c>
      <c r="O1502" s="721" t="s">
        <v>255</v>
      </c>
      <c r="P1502" s="722"/>
      <c r="Q1502" s="722"/>
    </row>
    <row r="1503" spans="1:17">
      <c r="A1503" s="721"/>
      <c r="B1503" s="721">
        <v>6</v>
      </c>
      <c r="C1503" s="722" t="s">
        <v>5203</v>
      </c>
      <c r="D1503" s="723" t="s">
        <v>16</v>
      </c>
      <c r="E1503" s="721" t="s">
        <v>254</v>
      </c>
      <c r="F1503" s="721" t="s">
        <v>376</v>
      </c>
      <c r="G1503" s="774">
        <v>38850</v>
      </c>
      <c r="H1503" s="724">
        <f t="shared" ca="1" si="23"/>
        <v>13</v>
      </c>
      <c r="I1503" s="725" t="s">
        <v>4508</v>
      </c>
      <c r="J1503" s="721" t="s">
        <v>369</v>
      </c>
      <c r="K1503" s="721" t="s">
        <v>266</v>
      </c>
      <c r="L1503" s="726"/>
      <c r="M1503" s="726" t="s">
        <v>6426</v>
      </c>
      <c r="N1503" s="722" t="s">
        <v>4862</v>
      </c>
      <c r="O1503" s="721" t="s">
        <v>255</v>
      </c>
      <c r="P1503" s="722"/>
      <c r="Q1503" s="722"/>
    </row>
    <row r="1504" spans="1:17">
      <c r="A1504" s="721"/>
      <c r="B1504" s="721">
        <v>7</v>
      </c>
      <c r="C1504" s="722" t="s">
        <v>5204</v>
      </c>
      <c r="D1504" s="723" t="s">
        <v>16</v>
      </c>
      <c r="E1504" s="721" t="s">
        <v>254</v>
      </c>
      <c r="F1504" s="721" t="s">
        <v>22</v>
      </c>
      <c r="G1504" s="774">
        <v>40615</v>
      </c>
      <c r="H1504" s="724">
        <f t="shared" ca="1" si="23"/>
        <v>9</v>
      </c>
      <c r="I1504" s="725" t="s">
        <v>4508</v>
      </c>
      <c r="J1504" s="721" t="s">
        <v>265</v>
      </c>
      <c r="K1504" s="721" t="s">
        <v>270</v>
      </c>
      <c r="L1504" s="726"/>
      <c r="M1504" s="726" t="s">
        <v>6426</v>
      </c>
      <c r="N1504" s="722" t="s">
        <v>4862</v>
      </c>
      <c r="O1504" s="721" t="s">
        <v>255</v>
      </c>
      <c r="P1504" s="722"/>
      <c r="Q1504" s="722"/>
    </row>
    <row r="1505" spans="1:17">
      <c r="A1505" s="738">
        <v>26</v>
      </c>
      <c r="B1505" s="738">
        <v>1</v>
      </c>
      <c r="C1505" s="722" t="s">
        <v>5206</v>
      </c>
      <c r="D1505" s="723" t="s">
        <v>23</v>
      </c>
      <c r="E1505" s="737" t="s">
        <v>221</v>
      </c>
      <c r="F1505" s="768" t="s">
        <v>5207</v>
      </c>
      <c r="G1505" s="777">
        <v>30779</v>
      </c>
      <c r="H1505" s="724">
        <f t="shared" ca="1" si="23"/>
        <v>36</v>
      </c>
      <c r="I1505" s="747" t="s">
        <v>1403</v>
      </c>
      <c r="J1505" s="737" t="s">
        <v>1291</v>
      </c>
      <c r="K1505" s="737" t="s">
        <v>1172</v>
      </c>
      <c r="L1505" s="726"/>
      <c r="M1505" s="726" t="s">
        <v>6426</v>
      </c>
      <c r="N1505" s="722" t="s">
        <v>4862</v>
      </c>
      <c r="O1505" s="737" t="s">
        <v>222</v>
      </c>
      <c r="P1505" s="727" t="s">
        <v>5205</v>
      </c>
      <c r="Q1505" s="727"/>
    </row>
    <row r="1506" spans="1:17">
      <c r="A1506" s="738"/>
      <c r="B1506" s="738">
        <v>2</v>
      </c>
      <c r="C1506" s="722" t="s">
        <v>5211</v>
      </c>
      <c r="D1506" s="723" t="s">
        <v>16</v>
      </c>
      <c r="E1506" s="737" t="s">
        <v>221</v>
      </c>
      <c r="F1506" s="721" t="s">
        <v>1375</v>
      </c>
      <c r="G1506" s="777">
        <v>30865</v>
      </c>
      <c r="H1506" s="724">
        <f t="shared" ca="1" si="23"/>
        <v>35</v>
      </c>
      <c r="I1506" s="747" t="s">
        <v>1403</v>
      </c>
      <c r="J1506" s="737" t="s">
        <v>1291</v>
      </c>
      <c r="K1506" s="737" t="s">
        <v>1172</v>
      </c>
      <c r="L1506" s="726"/>
      <c r="M1506" s="726" t="s">
        <v>6426</v>
      </c>
      <c r="N1506" s="722" t="s">
        <v>4862</v>
      </c>
      <c r="O1506" s="737" t="s">
        <v>245</v>
      </c>
      <c r="P1506" s="727" t="s">
        <v>5210</v>
      </c>
      <c r="Q1506" s="727"/>
    </row>
    <row r="1507" spans="1:17">
      <c r="A1507" s="738"/>
      <c r="B1507" s="738">
        <v>3</v>
      </c>
      <c r="C1507" s="722" t="s">
        <v>5214</v>
      </c>
      <c r="D1507" s="723" t="s">
        <v>23</v>
      </c>
      <c r="E1507" s="737" t="s">
        <v>254</v>
      </c>
      <c r="F1507" s="738" t="s">
        <v>22</v>
      </c>
      <c r="G1507" s="777">
        <v>38458</v>
      </c>
      <c r="H1507" s="724">
        <f t="shared" ca="1" si="23"/>
        <v>14</v>
      </c>
      <c r="I1507" s="747" t="s">
        <v>1403</v>
      </c>
      <c r="J1507" s="737" t="s">
        <v>369</v>
      </c>
      <c r="K1507" s="737" t="s">
        <v>266</v>
      </c>
      <c r="L1507" s="726"/>
      <c r="M1507" s="726" t="s">
        <v>6426</v>
      </c>
      <c r="N1507" s="722" t="s">
        <v>4862</v>
      </c>
      <c r="O1507" s="737" t="s">
        <v>255</v>
      </c>
      <c r="P1507" s="727" t="s">
        <v>5213</v>
      </c>
      <c r="Q1507" s="727"/>
    </row>
    <row r="1508" spans="1:17">
      <c r="A1508" s="738"/>
      <c r="B1508" s="738">
        <v>4</v>
      </c>
      <c r="C1508" s="722" t="s">
        <v>5216</v>
      </c>
      <c r="D1508" s="723" t="s">
        <v>16</v>
      </c>
      <c r="E1508" s="737" t="s">
        <v>254</v>
      </c>
      <c r="F1508" s="738" t="s">
        <v>5217</v>
      </c>
      <c r="G1508" s="777">
        <v>39704</v>
      </c>
      <c r="H1508" s="724">
        <f t="shared" ca="1" si="23"/>
        <v>11</v>
      </c>
      <c r="I1508" s="747" t="s">
        <v>1403</v>
      </c>
      <c r="J1508" s="737" t="s">
        <v>369</v>
      </c>
      <c r="K1508" s="737" t="s">
        <v>266</v>
      </c>
      <c r="L1508" s="726"/>
      <c r="M1508" s="726" t="s">
        <v>6426</v>
      </c>
      <c r="N1508" s="722" t="s">
        <v>4862</v>
      </c>
      <c r="O1508" s="737" t="s">
        <v>255</v>
      </c>
      <c r="P1508" s="727" t="s">
        <v>5215</v>
      </c>
      <c r="Q1508" s="727"/>
    </row>
    <row r="1509" spans="1:17">
      <c r="A1509" s="738"/>
      <c r="B1509" s="738">
        <v>5</v>
      </c>
      <c r="C1509" s="722" t="s">
        <v>5219</v>
      </c>
      <c r="D1509" s="723" t="s">
        <v>16</v>
      </c>
      <c r="E1509" s="737" t="s">
        <v>254</v>
      </c>
      <c r="F1509" s="738" t="s">
        <v>5220</v>
      </c>
      <c r="G1509" s="777">
        <v>41503</v>
      </c>
      <c r="H1509" s="724">
        <f t="shared" ca="1" si="23"/>
        <v>6</v>
      </c>
      <c r="I1509" s="747" t="s">
        <v>1403</v>
      </c>
      <c r="J1509" s="737" t="s">
        <v>265</v>
      </c>
      <c r="K1509" s="737" t="s">
        <v>270</v>
      </c>
      <c r="L1509" s="726"/>
      <c r="M1509" s="726" t="s">
        <v>6426</v>
      </c>
      <c r="N1509" s="722" t="s">
        <v>4862</v>
      </c>
      <c r="O1509" s="737" t="s">
        <v>255</v>
      </c>
      <c r="P1509" s="727" t="s">
        <v>5218</v>
      </c>
      <c r="Q1509" s="727"/>
    </row>
    <row r="1510" spans="1:17">
      <c r="A1510" s="738"/>
      <c r="B1510" s="738">
        <v>6</v>
      </c>
      <c r="C1510" s="722" t="s">
        <v>5222</v>
      </c>
      <c r="D1510" s="723" t="s">
        <v>16</v>
      </c>
      <c r="E1510" s="737" t="s">
        <v>254</v>
      </c>
      <c r="F1510" s="738" t="s">
        <v>5220</v>
      </c>
      <c r="G1510" s="777">
        <v>42713</v>
      </c>
      <c r="H1510" s="724">
        <f t="shared" ca="1" si="23"/>
        <v>3</v>
      </c>
      <c r="I1510" s="747" t="s">
        <v>1403</v>
      </c>
      <c r="J1510" s="737" t="s">
        <v>265</v>
      </c>
      <c r="K1510" s="737" t="s">
        <v>270</v>
      </c>
      <c r="L1510" s="726"/>
      <c r="M1510" s="726" t="s">
        <v>6426</v>
      </c>
      <c r="N1510" s="722" t="s">
        <v>4862</v>
      </c>
      <c r="O1510" s="737" t="s">
        <v>255</v>
      </c>
      <c r="P1510" s="727" t="s">
        <v>5221</v>
      </c>
      <c r="Q1510" s="727"/>
    </row>
    <row r="1511" spans="1:17">
      <c r="A1511" s="721">
        <v>27</v>
      </c>
      <c r="B1511" s="721">
        <v>1</v>
      </c>
      <c r="C1511" s="732" t="s">
        <v>5224</v>
      </c>
      <c r="D1511" s="723" t="s">
        <v>23</v>
      </c>
      <c r="E1511" s="721" t="s">
        <v>221</v>
      </c>
      <c r="F1511" s="721" t="s">
        <v>5225</v>
      </c>
      <c r="G1511" s="774">
        <v>25657</v>
      </c>
      <c r="H1511" s="724">
        <f t="shared" ca="1" si="23"/>
        <v>50</v>
      </c>
      <c r="I1511" s="725" t="s">
        <v>4508</v>
      </c>
      <c r="J1511" s="721" t="s">
        <v>223</v>
      </c>
      <c r="K1511" s="721" t="s">
        <v>283</v>
      </c>
      <c r="L1511" s="726"/>
      <c r="M1511" s="726" t="s">
        <v>6426</v>
      </c>
      <c r="N1511" s="722" t="s">
        <v>4862</v>
      </c>
      <c r="O1511" s="721" t="s">
        <v>222</v>
      </c>
      <c r="P1511" s="734" t="s">
        <v>5223</v>
      </c>
      <c r="Q1511" s="734" t="s">
        <v>5228</v>
      </c>
    </row>
    <row r="1512" spans="1:17">
      <c r="A1512" s="721"/>
      <c r="B1512" s="721">
        <v>2</v>
      </c>
      <c r="C1512" s="732" t="s">
        <v>5231</v>
      </c>
      <c r="D1512" s="723" t="s">
        <v>16</v>
      </c>
      <c r="E1512" s="721" t="s">
        <v>221</v>
      </c>
      <c r="F1512" s="721" t="s">
        <v>376</v>
      </c>
      <c r="G1512" s="774">
        <v>26272</v>
      </c>
      <c r="H1512" s="724">
        <f t="shared" ca="1" si="23"/>
        <v>48</v>
      </c>
      <c r="I1512" s="725" t="s">
        <v>4508</v>
      </c>
      <c r="J1512" s="721" t="s">
        <v>289</v>
      </c>
      <c r="K1512" s="721" t="s">
        <v>246</v>
      </c>
      <c r="L1512" s="726"/>
      <c r="M1512" s="726" t="s">
        <v>6426</v>
      </c>
      <c r="N1512" s="722" t="s">
        <v>5234</v>
      </c>
      <c r="O1512" s="721" t="s">
        <v>245</v>
      </c>
      <c r="P1512" s="734" t="s">
        <v>5230</v>
      </c>
      <c r="Q1512" s="734" t="s">
        <v>5228</v>
      </c>
    </row>
    <row r="1513" spans="1:17">
      <c r="A1513" s="721"/>
      <c r="B1513" s="721">
        <v>3</v>
      </c>
      <c r="C1513" s="732" t="s">
        <v>5236</v>
      </c>
      <c r="D1513" s="723" t="s">
        <v>23</v>
      </c>
      <c r="E1513" s="721" t="s">
        <v>254</v>
      </c>
      <c r="F1513" s="721" t="s">
        <v>5237</v>
      </c>
      <c r="G1513" s="774">
        <v>34227</v>
      </c>
      <c r="H1513" s="724">
        <f t="shared" ca="1" si="23"/>
        <v>26</v>
      </c>
      <c r="I1513" s="725" t="s">
        <v>4508</v>
      </c>
      <c r="J1513" s="721" t="s">
        <v>223</v>
      </c>
      <c r="K1513" s="721" t="s">
        <v>266</v>
      </c>
      <c r="L1513" s="726"/>
      <c r="M1513" s="726" t="s">
        <v>6426</v>
      </c>
      <c r="N1513" s="722" t="s">
        <v>5238</v>
      </c>
      <c r="O1513" s="721" t="s">
        <v>255</v>
      </c>
      <c r="P1513" s="734" t="s">
        <v>5235</v>
      </c>
      <c r="Q1513" s="734" t="s">
        <v>5228</v>
      </c>
    </row>
    <row r="1514" spans="1:17">
      <c r="A1514" s="721"/>
      <c r="B1514" s="721">
        <v>4</v>
      </c>
      <c r="C1514" s="732" t="s">
        <v>5240</v>
      </c>
      <c r="D1514" s="723" t="s">
        <v>16</v>
      </c>
      <c r="E1514" s="721" t="s">
        <v>254</v>
      </c>
      <c r="F1514" s="721" t="s">
        <v>5237</v>
      </c>
      <c r="G1514" s="774">
        <v>35805</v>
      </c>
      <c r="H1514" s="724">
        <f t="shared" ca="1" si="23"/>
        <v>22</v>
      </c>
      <c r="I1514" s="725" t="s">
        <v>4508</v>
      </c>
      <c r="J1514" s="721" t="s">
        <v>886</v>
      </c>
      <c r="K1514" s="721" t="s">
        <v>266</v>
      </c>
      <c r="L1514" s="726"/>
      <c r="M1514" s="726" t="s">
        <v>6426</v>
      </c>
      <c r="N1514" s="722" t="s">
        <v>5241</v>
      </c>
      <c r="O1514" s="721" t="s">
        <v>255</v>
      </c>
      <c r="P1514" s="734" t="s">
        <v>5239</v>
      </c>
      <c r="Q1514" s="734" t="s">
        <v>5228</v>
      </c>
    </row>
    <row r="1515" spans="1:17">
      <c r="A1515" s="721"/>
      <c r="B1515" s="721">
        <v>5</v>
      </c>
      <c r="C1515" s="732" t="s">
        <v>5243</v>
      </c>
      <c r="D1515" s="723" t="s">
        <v>23</v>
      </c>
      <c r="E1515" s="721" t="s">
        <v>254</v>
      </c>
      <c r="F1515" s="721" t="s">
        <v>5244</v>
      </c>
      <c r="G1515" s="774">
        <v>39452</v>
      </c>
      <c r="H1515" s="724">
        <f t="shared" ca="1" si="23"/>
        <v>12</v>
      </c>
      <c r="I1515" s="725" t="s">
        <v>4508</v>
      </c>
      <c r="J1515" s="721" t="s">
        <v>369</v>
      </c>
      <c r="K1515" s="721" t="s">
        <v>266</v>
      </c>
      <c r="L1515" s="726"/>
      <c r="M1515" s="726" t="s">
        <v>6426</v>
      </c>
      <c r="N1515" s="722" t="s">
        <v>5245</v>
      </c>
      <c r="O1515" s="721" t="s">
        <v>255</v>
      </c>
      <c r="P1515" s="734" t="s">
        <v>5242</v>
      </c>
      <c r="Q1515" s="734" t="s">
        <v>5228</v>
      </c>
    </row>
    <row r="1516" spans="1:17">
      <c r="A1516" s="738">
        <v>28</v>
      </c>
      <c r="B1516" s="766">
        <v>1</v>
      </c>
      <c r="C1516" s="722" t="s">
        <v>5247</v>
      </c>
      <c r="D1516" s="723" t="s">
        <v>23</v>
      </c>
      <c r="E1516" s="733" t="s">
        <v>221</v>
      </c>
      <c r="F1516" s="733" t="s">
        <v>376</v>
      </c>
      <c r="G1516" s="774">
        <v>32931</v>
      </c>
      <c r="H1516" s="724">
        <f t="shared" ca="1" si="23"/>
        <v>30</v>
      </c>
      <c r="I1516" s="747" t="s">
        <v>4508</v>
      </c>
      <c r="J1516" s="733" t="s">
        <v>289</v>
      </c>
      <c r="K1516" s="733" t="s">
        <v>1172</v>
      </c>
      <c r="L1516" s="726"/>
      <c r="M1516" s="726" t="s">
        <v>6426</v>
      </c>
      <c r="N1516" s="722" t="s">
        <v>4862</v>
      </c>
      <c r="O1516" s="733" t="s">
        <v>222</v>
      </c>
      <c r="P1516" s="734" t="s">
        <v>5246</v>
      </c>
      <c r="Q1516" s="736" t="s">
        <v>5248</v>
      </c>
    </row>
    <row r="1517" spans="1:17">
      <c r="A1517" s="721"/>
      <c r="B1517" s="738">
        <v>2</v>
      </c>
      <c r="C1517" s="722" t="s">
        <v>5250</v>
      </c>
      <c r="D1517" s="723" t="s">
        <v>16</v>
      </c>
      <c r="E1517" s="733" t="s">
        <v>221</v>
      </c>
      <c r="F1517" s="733" t="s">
        <v>5251</v>
      </c>
      <c r="G1517" s="774">
        <v>33377</v>
      </c>
      <c r="H1517" s="724">
        <f t="shared" ca="1" si="23"/>
        <v>28</v>
      </c>
      <c r="I1517" s="747" t="s">
        <v>4508</v>
      </c>
      <c r="J1517" s="733" t="s">
        <v>223</v>
      </c>
      <c r="K1517" s="733" t="s">
        <v>1172</v>
      </c>
      <c r="L1517" s="726"/>
      <c r="M1517" s="726" t="s">
        <v>6426</v>
      </c>
      <c r="N1517" s="722" t="s">
        <v>4862</v>
      </c>
      <c r="O1517" s="733" t="s">
        <v>245</v>
      </c>
      <c r="P1517" s="736" t="s">
        <v>5249</v>
      </c>
      <c r="Q1517" s="736" t="s">
        <v>5248</v>
      </c>
    </row>
    <row r="1518" spans="1:17">
      <c r="A1518" s="839">
        <v>29</v>
      </c>
      <c r="B1518" s="721">
        <v>1</v>
      </c>
      <c r="C1518" s="722" t="s">
        <v>4953</v>
      </c>
      <c r="D1518" s="723" t="s">
        <v>23</v>
      </c>
      <c r="E1518" s="721" t="s">
        <v>221</v>
      </c>
      <c r="F1518" s="721" t="s">
        <v>22</v>
      </c>
      <c r="G1518" s="774">
        <v>35824</v>
      </c>
      <c r="H1518" s="724">
        <f t="shared" ca="1" si="23"/>
        <v>22</v>
      </c>
      <c r="I1518" s="725" t="s">
        <v>1403</v>
      </c>
      <c r="J1518" s="721" t="s">
        <v>785</v>
      </c>
      <c r="K1518" s="721" t="s">
        <v>266</v>
      </c>
      <c r="L1518" s="726"/>
      <c r="M1518" s="726" t="s">
        <v>6426</v>
      </c>
      <c r="N1518" s="722" t="s">
        <v>4862</v>
      </c>
      <c r="O1518" s="721" t="s">
        <v>222</v>
      </c>
      <c r="P1518" s="734" t="s">
        <v>4952</v>
      </c>
      <c r="Q1518" s="722"/>
    </row>
    <row r="1519" spans="1:17">
      <c r="A1519" s="839"/>
      <c r="B1519" s="721">
        <v>2</v>
      </c>
      <c r="C1519" s="722" t="s">
        <v>1922</v>
      </c>
      <c r="D1519" s="723" t="s">
        <v>16</v>
      </c>
      <c r="E1519" s="721" t="s">
        <v>221</v>
      </c>
      <c r="F1519" s="721" t="s">
        <v>230</v>
      </c>
      <c r="G1519" s="774">
        <v>36671</v>
      </c>
      <c r="H1519" s="724">
        <f t="shared" ca="1" si="23"/>
        <v>19</v>
      </c>
      <c r="I1519" s="725" t="s">
        <v>1403</v>
      </c>
      <c r="J1519" s="721" t="s">
        <v>785</v>
      </c>
      <c r="K1519" s="721" t="s">
        <v>6623</v>
      </c>
      <c r="L1519" s="726"/>
      <c r="M1519" s="726" t="s">
        <v>6426</v>
      </c>
      <c r="N1519" s="722" t="s">
        <v>4862</v>
      </c>
      <c r="O1519" s="721" t="s">
        <v>245</v>
      </c>
      <c r="P1519" s="722" t="s">
        <v>1921</v>
      </c>
      <c r="Q1519" s="722"/>
    </row>
    <row r="1520" spans="1:17">
      <c r="A1520" s="839">
        <v>30</v>
      </c>
      <c r="B1520" s="738">
        <v>1</v>
      </c>
      <c r="C1520" s="722" t="s">
        <v>6751</v>
      </c>
      <c r="D1520" s="723" t="s">
        <v>23</v>
      </c>
      <c r="E1520" s="733" t="s">
        <v>221</v>
      </c>
      <c r="F1520" s="733" t="s">
        <v>1178</v>
      </c>
      <c r="G1520" s="774">
        <v>27590</v>
      </c>
      <c r="H1520" s="724">
        <f t="shared" ca="1" si="23"/>
        <v>44</v>
      </c>
      <c r="I1520" s="747" t="s">
        <v>1403</v>
      </c>
      <c r="J1520" s="733" t="s">
        <v>785</v>
      </c>
      <c r="K1520" s="733" t="s">
        <v>6757</v>
      </c>
      <c r="L1520" s="726"/>
      <c r="M1520" s="726" t="s">
        <v>6426</v>
      </c>
      <c r="N1520" s="722" t="s">
        <v>4862</v>
      </c>
      <c r="O1520" s="733" t="s">
        <v>222</v>
      </c>
      <c r="P1520" s="736"/>
      <c r="Q1520" s="736"/>
    </row>
    <row r="1521" spans="1:17">
      <c r="A1521" s="839"/>
      <c r="B1521" s="738">
        <v>2</v>
      </c>
      <c r="C1521" s="722" t="s">
        <v>6144</v>
      </c>
      <c r="D1521" s="723" t="s">
        <v>16</v>
      </c>
      <c r="E1521" s="733" t="s">
        <v>221</v>
      </c>
      <c r="F1521" s="733" t="s">
        <v>1178</v>
      </c>
      <c r="G1521" s="774">
        <v>28939</v>
      </c>
      <c r="H1521" s="724">
        <f t="shared" ca="1" si="23"/>
        <v>41</v>
      </c>
      <c r="I1521" s="747" t="s">
        <v>1403</v>
      </c>
      <c r="J1521" s="733" t="s">
        <v>2491</v>
      </c>
      <c r="K1521" s="733" t="s">
        <v>6621</v>
      </c>
      <c r="L1521" s="726"/>
      <c r="M1521" s="726" t="s">
        <v>6426</v>
      </c>
      <c r="N1521" s="722" t="s">
        <v>4862</v>
      </c>
      <c r="O1521" s="733" t="s">
        <v>245</v>
      </c>
      <c r="P1521" s="736"/>
      <c r="Q1521" s="736"/>
    </row>
    <row r="1522" spans="1:17">
      <c r="A1522" s="839"/>
      <c r="B1522" s="738">
        <v>3</v>
      </c>
      <c r="C1522" s="722" t="s">
        <v>6752</v>
      </c>
      <c r="D1522" s="723" t="s">
        <v>23</v>
      </c>
      <c r="E1522" s="733" t="s">
        <v>254</v>
      </c>
      <c r="F1522" s="733" t="s">
        <v>230</v>
      </c>
      <c r="G1522" s="774">
        <v>36140</v>
      </c>
      <c r="H1522" s="724">
        <f t="shared" ca="1" si="23"/>
        <v>21</v>
      </c>
      <c r="I1522" s="747" t="s">
        <v>1403</v>
      </c>
      <c r="J1522" s="733" t="s">
        <v>886</v>
      </c>
      <c r="K1522" s="733" t="s">
        <v>6623</v>
      </c>
      <c r="L1522" s="726"/>
      <c r="M1522" s="726" t="s">
        <v>6426</v>
      </c>
      <c r="N1522" s="722" t="s">
        <v>4862</v>
      </c>
      <c r="O1522" s="733" t="s">
        <v>6640</v>
      </c>
      <c r="P1522" s="736"/>
      <c r="Q1522" s="736"/>
    </row>
    <row r="1523" spans="1:17">
      <c r="A1523" s="839"/>
      <c r="B1523" s="738">
        <v>4</v>
      </c>
      <c r="C1523" s="722" t="s">
        <v>6753</v>
      </c>
      <c r="D1523" s="723" t="s">
        <v>23</v>
      </c>
      <c r="E1523" s="733" t="s">
        <v>254</v>
      </c>
      <c r="F1523" s="733" t="s">
        <v>230</v>
      </c>
      <c r="G1523" s="774">
        <v>38478</v>
      </c>
      <c r="H1523" s="724">
        <f t="shared" ca="1" si="23"/>
        <v>14</v>
      </c>
      <c r="I1523" s="747" t="s">
        <v>1403</v>
      </c>
      <c r="J1523" s="733" t="s">
        <v>369</v>
      </c>
      <c r="K1523" s="733" t="s">
        <v>6623</v>
      </c>
      <c r="L1523" s="726"/>
      <c r="M1523" s="726" t="s">
        <v>6426</v>
      </c>
      <c r="N1523" s="722" t="s">
        <v>4862</v>
      </c>
      <c r="O1523" s="733" t="s">
        <v>6640</v>
      </c>
      <c r="P1523" s="736"/>
      <c r="Q1523" s="736"/>
    </row>
    <row r="1524" spans="1:17">
      <c r="A1524" s="839"/>
      <c r="B1524" s="738">
        <v>5</v>
      </c>
      <c r="C1524" s="722" t="s">
        <v>6754</v>
      </c>
      <c r="D1524" s="723" t="s">
        <v>16</v>
      </c>
      <c r="E1524" s="733" t="s">
        <v>254</v>
      </c>
      <c r="F1524" s="733" t="s">
        <v>230</v>
      </c>
      <c r="G1524" s="774">
        <v>39726</v>
      </c>
      <c r="H1524" s="724">
        <f t="shared" ca="1" si="23"/>
        <v>11</v>
      </c>
      <c r="I1524" s="747" t="s">
        <v>1403</v>
      </c>
      <c r="J1524" s="733" t="s">
        <v>6624</v>
      </c>
      <c r="K1524" s="733" t="s">
        <v>6622</v>
      </c>
      <c r="L1524" s="726"/>
      <c r="M1524" s="726" t="s">
        <v>6426</v>
      </c>
      <c r="N1524" s="722" t="s">
        <v>4862</v>
      </c>
      <c r="O1524" s="733" t="s">
        <v>6640</v>
      </c>
      <c r="P1524" s="736"/>
      <c r="Q1524" s="736"/>
    </row>
    <row r="1525" spans="1:17">
      <c r="A1525" s="839"/>
      <c r="B1525" s="738">
        <v>6</v>
      </c>
      <c r="C1525" s="722" t="s">
        <v>6755</v>
      </c>
      <c r="D1525" s="723" t="s">
        <v>16</v>
      </c>
      <c r="E1525" s="733" t="s">
        <v>254</v>
      </c>
      <c r="F1525" s="733" t="s">
        <v>6756</v>
      </c>
      <c r="G1525" s="774">
        <v>41976</v>
      </c>
      <c r="H1525" s="724">
        <f t="shared" ca="1" si="23"/>
        <v>5</v>
      </c>
      <c r="I1525" s="747" t="s">
        <v>1403</v>
      </c>
      <c r="J1525" s="733" t="s">
        <v>6624</v>
      </c>
      <c r="K1525" s="733" t="s">
        <v>6622</v>
      </c>
      <c r="L1525" s="726"/>
      <c r="M1525" s="726" t="s">
        <v>6426</v>
      </c>
      <c r="N1525" s="722" t="s">
        <v>4862</v>
      </c>
      <c r="O1525" s="733" t="s">
        <v>6640</v>
      </c>
      <c r="P1525" s="736"/>
      <c r="Q1525" s="736"/>
    </row>
    <row r="1526" spans="1:17">
      <c r="A1526" s="839">
        <v>31</v>
      </c>
      <c r="B1526" s="738">
        <v>1</v>
      </c>
      <c r="C1526" s="722" t="s">
        <v>6758</v>
      </c>
      <c r="D1526" s="723" t="s">
        <v>23</v>
      </c>
      <c r="E1526" s="733" t="s">
        <v>221</v>
      </c>
      <c r="F1526" s="733" t="s">
        <v>1375</v>
      </c>
      <c r="G1526" s="774">
        <v>34393</v>
      </c>
      <c r="H1526" s="724">
        <f t="shared" ca="1" si="23"/>
        <v>26</v>
      </c>
      <c r="I1526" s="747" t="s">
        <v>1403</v>
      </c>
      <c r="J1526" s="733" t="s">
        <v>785</v>
      </c>
      <c r="K1526" s="733" t="s">
        <v>261</v>
      </c>
      <c r="L1526" s="726"/>
      <c r="M1526" s="726" t="s">
        <v>6426</v>
      </c>
      <c r="N1526" s="722" t="s">
        <v>4862</v>
      </c>
      <c r="O1526" s="733" t="s">
        <v>222</v>
      </c>
      <c r="P1526" s="736" t="s">
        <v>6759</v>
      </c>
      <c r="Q1526" s="736" t="s">
        <v>6760</v>
      </c>
    </row>
    <row r="1527" spans="1:17">
      <c r="A1527" s="839"/>
      <c r="B1527" s="738">
        <v>2</v>
      </c>
      <c r="C1527" s="722" t="s">
        <v>870</v>
      </c>
      <c r="D1527" s="723" t="s">
        <v>16</v>
      </c>
      <c r="E1527" s="733" t="s">
        <v>221</v>
      </c>
      <c r="F1527" s="733" t="s">
        <v>1844</v>
      </c>
      <c r="G1527" s="774">
        <v>35400</v>
      </c>
      <c r="H1527" s="724">
        <f t="shared" ca="1" si="23"/>
        <v>23</v>
      </c>
      <c r="I1527" s="747" t="s">
        <v>1403</v>
      </c>
      <c r="J1527" s="733" t="s">
        <v>785</v>
      </c>
      <c r="K1527" s="733" t="s">
        <v>6621</v>
      </c>
      <c r="L1527" s="726"/>
      <c r="M1527" s="726" t="s">
        <v>6426</v>
      </c>
      <c r="N1527" s="722" t="s">
        <v>4862</v>
      </c>
      <c r="O1527" s="733" t="s">
        <v>245</v>
      </c>
      <c r="P1527" s="736" t="s">
        <v>1843</v>
      </c>
      <c r="Q1527" s="736" t="s">
        <v>6760</v>
      </c>
    </row>
    <row r="1528" spans="1:17">
      <c r="A1528" s="839"/>
      <c r="B1528" s="738">
        <v>1</v>
      </c>
      <c r="C1528" s="722" t="s">
        <v>6761</v>
      </c>
      <c r="D1528" s="723" t="s">
        <v>23</v>
      </c>
      <c r="E1528" s="733" t="s">
        <v>221</v>
      </c>
      <c r="F1528" s="733" t="s">
        <v>6763</v>
      </c>
      <c r="G1528" s="774">
        <v>29984</v>
      </c>
      <c r="H1528" s="724">
        <f t="shared" ca="1" si="23"/>
        <v>38</v>
      </c>
      <c r="I1528" s="747" t="s">
        <v>1403</v>
      </c>
      <c r="J1528" s="733" t="s">
        <v>1291</v>
      </c>
      <c r="K1528" s="733" t="s">
        <v>283</v>
      </c>
      <c r="L1528" s="726"/>
      <c r="M1528" s="726" t="s">
        <v>6426</v>
      </c>
      <c r="N1528" s="722" t="s">
        <v>4862</v>
      </c>
      <c r="O1528" s="733" t="s">
        <v>222</v>
      </c>
      <c r="P1528" s="736"/>
      <c r="Q1528" s="736"/>
    </row>
    <row r="1529" spans="1:17">
      <c r="A1529" s="839"/>
      <c r="B1529" s="738">
        <v>2</v>
      </c>
      <c r="C1529" s="722" t="s">
        <v>6762</v>
      </c>
      <c r="D1529" s="723" t="s">
        <v>23</v>
      </c>
      <c r="E1529" s="733" t="s">
        <v>254</v>
      </c>
      <c r="F1529" s="733" t="s">
        <v>6764</v>
      </c>
      <c r="G1529" s="774">
        <v>40256</v>
      </c>
      <c r="H1529" s="724">
        <f t="shared" ca="1" si="23"/>
        <v>10</v>
      </c>
      <c r="I1529" s="747" t="s">
        <v>1403</v>
      </c>
      <c r="J1529" s="733" t="s">
        <v>369</v>
      </c>
      <c r="K1529" s="733" t="s">
        <v>6623</v>
      </c>
      <c r="L1529" s="726"/>
      <c r="M1529" s="726" t="s">
        <v>6426</v>
      </c>
      <c r="N1529" s="722" t="s">
        <v>4862</v>
      </c>
      <c r="O1529" s="733" t="s">
        <v>6640</v>
      </c>
      <c r="P1529" s="736"/>
      <c r="Q1529" s="736"/>
    </row>
    <row r="1530" spans="1:17">
      <c r="A1530" s="839">
        <v>32</v>
      </c>
      <c r="B1530" s="738">
        <v>1</v>
      </c>
      <c r="C1530" s="722" t="s">
        <v>6765</v>
      </c>
      <c r="D1530" s="723" t="s">
        <v>23</v>
      </c>
      <c r="E1530" s="733" t="s">
        <v>221</v>
      </c>
      <c r="F1530" s="733" t="s">
        <v>452</v>
      </c>
      <c r="G1530" s="774">
        <v>29063</v>
      </c>
      <c r="H1530" s="724">
        <f t="shared" ca="1" si="23"/>
        <v>40</v>
      </c>
      <c r="I1530" s="747" t="s">
        <v>1403</v>
      </c>
      <c r="J1530" s="733" t="s">
        <v>785</v>
      </c>
      <c r="K1530" s="733" t="s">
        <v>283</v>
      </c>
      <c r="L1530" s="726"/>
      <c r="M1530" s="726" t="s">
        <v>6426</v>
      </c>
      <c r="N1530" s="722" t="s">
        <v>4862</v>
      </c>
      <c r="O1530" s="733" t="s">
        <v>222</v>
      </c>
      <c r="P1530" s="736"/>
      <c r="Q1530" s="736"/>
    </row>
    <row r="1531" spans="1:17">
      <c r="A1531" s="839"/>
      <c r="B1531" s="738">
        <v>2</v>
      </c>
      <c r="C1531" s="722" t="s">
        <v>6766</v>
      </c>
      <c r="D1531" s="723" t="s">
        <v>16</v>
      </c>
      <c r="E1531" s="733" t="s">
        <v>221</v>
      </c>
      <c r="F1531" s="733" t="s">
        <v>288</v>
      </c>
      <c r="G1531" s="774">
        <v>30878</v>
      </c>
      <c r="H1531" s="724">
        <f t="shared" ca="1" si="23"/>
        <v>35</v>
      </c>
      <c r="I1531" s="747" t="s">
        <v>1403</v>
      </c>
      <c r="J1531" s="733" t="s">
        <v>2491</v>
      </c>
      <c r="K1531" s="733" t="s">
        <v>6621</v>
      </c>
      <c r="L1531" s="726"/>
      <c r="M1531" s="726" t="s">
        <v>6426</v>
      </c>
      <c r="N1531" s="722" t="s">
        <v>4862</v>
      </c>
      <c r="O1531" s="733" t="s">
        <v>245</v>
      </c>
      <c r="P1531" s="736"/>
      <c r="Q1531" s="736"/>
    </row>
    <row r="1532" spans="1:17">
      <c r="A1532" s="839"/>
      <c r="B1532" s="738">
        <v>3</v>
      </c>
      <c r="C1532" s="722" t="s">
        <v>6767</v>
      </c>
      <c r="D1532" s="723" t="s">
        <v>23</v>
      </c>
      <c r="E1532" s="733" t="s">
        <v>254</v>
      </c>
      <c r="F1532" s="733" t="s">
        <v>229</v>
      </c>
      <c r="G1532" s="774">
        <v>42874</v>
      </c>
      <c r="H1532" s="724">
        <f t="shared" ca="1" si="23"/>
        <v>2</v>
      </c>
      <c r="I1532" s="747" t="s">
        <v>1403</v>
      </c>
      <c r="J1532" s="733" t="s">
        <v>6624</v>
      </c>
      <c r="K1532" s="733" t="s">
        <v>6622</v>
      </c>
      <c r="L1532" s="726"/>
      <c r="M1532" s="726" t="s">
        <v>6426</v>
      </c>
      <c r="N1532" s="722" t="s">
        <v>4862</v>
      </c>
      <c r="O1532" s="733" t="s">
        <v>6640</v>
      </c>
      <c r="P1532" s="736"/>
      <c r="Q1532" s="736"/>
    </row>
    <row r="1533" spans="1:17">
      <c r="A1533" s="839">
        <v>33</v>
      </c>
      <c r="B1533" s="738">
        <v>1</v>
      </c>
      <c r="C1533" s="722" t="s">
        <v>6768</v>
      </c>
      <c r="D1533" s="723" t="s">
        <v>23</v>
      </c>
      <c r="E1533" s="733" t="s">
        <v>221</v>
      </c>
      <c r="F1533" s="733" t="s">
        <v>1375</v>
      </c>
      <c r="G1533" s="774">
        <v>31028</v>
      </c>
      <c r="H1533" s="724">
        <f t="shared" ca="1" si="23"/>
        <v>35</v>
      </c>
      <c r="I1533" s="747" t="s">
        <v>1403</v>
      </c>
      <c r="J1533" s="733" t="s">
        <v>785</v>
      </c>
      <c r="K1533" s="733" t="s">
        <v>1172</v>
      </c>
      <c r="L1533" s="726"/>
      <c r="M1533" s="726" t="s">
        <v>6426</v>
      </c>
      <c r="N1533" s="722" t="s">
        <v>4862</v>
      </c>
      <c r="O1533" s="733" t="s">
        <v>222</v>
      </c>
      <c r="P1533" s="736"/>
      <c r="Q1533" s="736"/>
    </row>
    <row r="1534" spans="1:17">
      <c r="A1534" s="839"/>
      <c r="B1534" s="738">
        <v>2</v>
      </c>
      <c r="C1534" s="722" t="s">
        <v>4030</v>
      </c>
      <c r="D1534" s="723" t="s">
        <v>16</v>
      </c>
      <c r="E1534" s="733" t="s">
        <v>221</v>
      </c>
      <c r="F1534" s="733" t="s">
        <v>2422</v>
      </c>
      <c r="G1534" s="774">
        <v>30971</v>
      </c>
      <c r="H1534" s="724">
        <f t="shared" ca="1" si="23"/>
        <v>35</v>
      </c>
      <c r="I1534" s="747" t="s">
        <v>1403</v>
      </c>
      <c r="J1534" s="733" t="s">
        <v>1291</v>
      </c>
      <c r="K1534" s="733" t="s">
        <v>1172</v>
      </c>
      <c r="L1534" s="726"/>
      <c r="M1534" s="726" t="s">
        <v>6426</v>
      </c>
      <c r="N1534" s="722" t="s">
        <v>4862</v>
      </c>
      <c r="O1534" s="733" t="s">
        <v>245</v>
      </c>
      <c r="P1534" s="736"/>
      <c r="Q1534" s="736"/>
    </row>
    <row r="1535" spans="1:17">
      <c r="A1535" s="839"/>
      <c r="B1535" s="738">
        <v>3</v>
      </c>
      <c r="C1535" s="722" t="s">
        <v>6769</v>
      </c>
      <c r="D1535" s="723" t="s">
        <v>16</v>
      </c>
      <c r="E1535" s="733" t="s">
        <v>254</v>
      </c>
      <c r="F1535" s="733" t="s">
        <v>6772</v>
      </c>
      <c r="G1535" s="774">
        <v>39426</v>
      </c>
      <c r="H1535" s="724">
        <f t="shared" ca="1" si="23"/>
        <v>12</v>
      </c>
      <c r="I1535" s="747" t="s">
        <v>1403</v>
      </c>
      <c r="J1535" s="733" t="s">
        <v>369</v>
      </c>
      <c r="K1535" s="733" t="s">
        <v>6622</v>
      </c>
      <c r="L1535" s="726"/>
      <c r="M1535" s="726" t="s">
        <v>6426</v>
      </c>
      <c r="N1535" s="722" t="s">
        <v>4862</v>
      </c>
      <c r="O1535" s="733" t="s">
        <v>6640</v>
      </c>
      <c r="P1535" s="736"/>
      <c r="Q1535" s="736"/>
    </row>
    <row r="1536" spans="1:17">
      <c r="A1536" s="839"/>
      <c r="B1536" s="738">
        <v>4</v>
      </c>
      <c r="C1536" s="722" t="s">
        <v>6770</v>
      </c>
      <c r="D1536" s="723" t="s">
        <v>23</v>
      </c>
      <c r="E1536" s="733" t="s">
        <v>254</v>
      </c>
      <c r="F1536" s="733" t="s">
        <v>5220</v>
      </c>
      <c r="G1536" s="774">
        <v>41274</v>
      </c>
      <c r="H1536" s="724">
        <f t="shared" ca="1" si="23"/>
        <v>7</v>
      </c>
      <c r="I1536" s="747" t="s">
        <v>1403</v>
      </c>
      <c r="J1536" s="733" t="s">
        <v>6624</v>
      </c>
      <c r="K1536" s="733" t="s">
        <v>6622</v>
      </c>
      <c r="L1536" s="726"/>
      <c r="M1536" s="726" t="s">
        <v>6426</v>
      </c>
      <c r="N1536" s="722" t="s">
        <v>4862</v>
      </c>
      <c r="O1536" s="733" t="s">
        <v>6640</v>
      </c>
      <c r="P1536" s="736"/>
      <c r="Q1536" s="736"/>
    </row>
    <row r="1537" spans="1:17">
      <c r="A1537" s="839"/>
      <c r="B1537" s="738">
        <v>5</v>
      </c>
      <c r="C1537" s="722" t="s">
        <v>6771</v>
      </c>
      <c r="D1537" s="723" t="s">
        <v>23</v>
      </c>
      <c r="E1537" s="733" t="s">
        <v>254</v>
      </c>
      <c r="F1537" s="733" t="s">
        <v>5220</v>
      </c>
      <c r="G1537" s="774">
        <v>42498</v>
      </c>
      <c r="H1537" s="724">
        <f t="shared" ca="1" si="23"/>
        <v>3</v>
      </c>
      <c r="I1537" s="747" t="s">
        <v>1403</v>
      </c>
      <c r="J1537" s="733" t="s">
        <v>6624</v>
      </c>
      <c r="K1537" s="733" t="s">
        <v>6622</v>
      </c>
      <c r="L1537" s="726"/>
      <c r="M1537" s="726" t="s">
        <v>6426</v>
      </c>
      <c r="N1537" s="722" t="s">
        <v>4862</v>
      </c>
      <c r="O1537" s="733" t="s">
        <v>6640</v>
      </c>
      <c r="P1537" s="736"/>
      <c r="Q1537" s="736"/>
    </row>
    <row r="1538" spans="1:17">
      <c r="A1538" s="839">
        <v>34</v>
      </c>
      <c r="B1538" s="738">
        <v>1</v>
      </c>
      <c r="C1538" s="722" t="s">
        <v>6773</v>
      </c>
      <c r="D1538" s="723" t="s">
        <v>23</v>
      </c>
      <c r="E1538" s="733" t="s">
        <v>221</v>
      </c>
      <c r="F1538" s="733" t="s">
        <v>6776</v>
      </c>
      <c r="G1538" s="774">
        <v>30439</v>
      </c>
      <c r="H1538" s="724">
        <f t="shared" ca="1" si="23"/>
        <v>36</v>
      </c>
      <c r="I1538" s="747" t="s">
        <v>4508</v>
      </c>
      <c r="J1538" s="733" t="s">
        <v>2491</v>
      </c>
      <c r="K1538" s="733" t="s">
        <v>283</v>
      </c>
      <c r="L1538" s="726"/>
      <c r="M1538" s="726" t="s">
        <v>6426</v>
      </c>
      <c r="N1538" s="722" t="s">
        <v>4862</v>
      </c>
      <c r="O1538" s="733" t="s">
        <v>222</v>
      </c>
      <c r="P1538" s="736"/>
      <c r="Q1538" s="736"/>
    </row>
    <row r="1539" spans="1:17">
      <c r="A1539" s="839"/>
      <c r="B1539" s="738">
        <v>2</v>
      </c>
      <c r="C1539" s="722" t="s">
        <v>6774</v>
      </c>
      <c r="D1539" s="723" t="s">
        <v>16</v>
      </c>
      <c r="E1539" s="733" t="s">
        <v>221</v>
      </c>
      <c r="F1539" s="733" t="s">
        <v>376</v>
      </c>
      <c r="G1539" s="774">
        <v>35022</v>
      </c>
      <c r="H1539" s="724">
        <f t="shared" ref="H1539:H1602" ca="1" si="24">DATEDIF(G1539,TODAY(),"Y")</f>
        <v>24</v>
      </c>
      <c r="I1539" s="747" t="s">
        <v>4508</v>
      </c>
      <c r="J1539" s="733" t="s">
        <v>2491</v>
      </c>
      <c r="K1539" s="733" t="s">
        <v>6621</v>
      </c>
      <c r="L1539" s="726"/>
      <c r="M1539" s="726" t="s">
        <v>6426</v>
      </c>
      <c r="N1539" s="722" t="s">
        <v>4862</v>
      </c>
      <c r="O1539" s="733" t="s">
        <v>245</v>
      </c>
      <c r="P1539" s="736"/>
      <c r="Q1539" s="736"/>
    </row>
    <row r="1540" spans="1:17">
      <c r="A1540" s="839"/>
      <c r="B1540" s="738">
        <v>3</v>
      </c>
      <c r="C1540" s="722" t="s">
        <v>6775</v>
      </c>
      <c r="D1540" s="723" t="s">
        <v>23</v>
      </c>
      <c r="E1540" s="733" t="s">
        <v>254</v>
      </c>
      <c r="F1540" s="733" t="s">
        <v>230</v>
      </c>
      <c r="G1540" s="774">
        <v>42725</v>
      </c>
      <c r="H1540" s="724">
        <f t="shared" ca="1" si="24"/>
        <v>3</v>
      </c>
      <c r="I1540" s="747" t="s">
        <v>4508</v>
      </c>
      <c r="J1540" s="733" t="s">
        <v>6624</v>
      </c>
      <c r="K1540" s="733" t="s">
        <v>6622</v>
      </c>
      <c r="L1540" s="726"/>
      <c r="M1540" s="726" t="s">
        <v>6426</v>
      </c>
      <c r="N1540" s="722" t="s">
        <v>4862</v>
      </c>
      <c r="O1540" s="733" t="s">
        <v>6640</v>
      </c>
      <c r="P1540" s="736"/>
      <c r="Q1540" s="736"/>
    </row>
    <row r="1541" spans="1:17">
      <c r="A1541" s="839">
        <v>35</v>
      </c>
      <c r="B1541" s="738">
        <v>1</v>
      </c>
      <c r="C1541" s="722" t="s">
        <v>6777</v>
      </c>
      <c r="D1541" s="723" t="s">
        <v>16</v>
      </c>
      <c r="E1541" s="733" t="s">
        <v>221</v>
      </c>
      <c r="F1541" s="733" t="s">
        <v>4916</v>
      </c>
      <c r="G1541" s="774">
        <v>26840</v>
      </c>
      <c r="H1541" s="724">
        <f t="shared" ca="1" si="24"/>
        <v>46</v>
      </c>
      <c r="I1541" s="747" t="s">
        <v>1403</v>
      </c>
      <c r="J1541" s="733" t="s">
        <v>1291</v>
      </c>
      <c r="K1541" s="733" t="s">
        <v>261</v>
      </c>
      <c r="L1541" s="726"/>
      <c r="M1541" s="726" t="s">
        <v>6426</v>
      </c>
      <c r="N1541" s="722" t="s">
        <v>4862</v>
      </c>
      <c r="O1541" s="733" t="s">
        <v>222</v>
      </c>
      <c r="P1541" s="736"/>
      <c r="Q1541" s="736"/>
    </row>
    <row r="1542" spans="1:17">
      <c r="A1542" s="839"/>
      <c r="B1542" s="738">
        <v>2</v>
      </c>
      <c r="C1542" s="722" t="s">
        <v>6778</v>
      </c>
      <c r="D1542" s="723" t="s">
        <v>16</v>
      </c>
      <c r="E1542" s="733" t="s">
        <v>254</v>
      </c>
      <c r="F1542" s="733" t="s">
        <v>4916</v>
      </c>
      <c r="G1542" s="774">
        <v>37614</v>
      </c>
      <c r="H1542" s="724">
        <f t="shared" ca="1" si="24"/>
        <v>17</v>
      </c>
      <c r="I1542" s="747" t="s">
        <v>1403</v>
      </c>
      <c r="J1542" s="733" t="s">
        <v>348</v>
      </c>
      <c r="K1542" s="733" t="s">
        <v>6622</v>
      </c>
      <c r="L1542" s="726"/>
      <c r="M1542" s="726" t="s">
        <v>6426</v>
      </c>
      <c r="N1542" s="722" t="s">
        <v>4862</v>
      </c>
      <c r="O1542" s="733" t="s">
        <v>6640</v>
      </c>
      <c r="P1542" s="736"/>
      <c r="Q1542" s="736"/>
    </row>
    <row r="1543" spans="1:17">
      <c r="A1543" s="839">
        <v>36</v>
      </c>
      <c r="B1543" s="738">
        <v>1</v>
      </c>
      <c r="C1543" s="722" t="s">
        <v>5028</v>
      </c>
      <c r="D1543" s="723" t="s">
        <v>23</v>
      </c>
      <c r="E1543" s="733" t="s">
        <v>221</v>
      </c>
      <c r="F1543" s="733" t="s">
        <v>6858</v>
      </c>
      <c r="G1543" s="774">
        <v>22497</v>
      </c>
      <c r="H1543" s="724">
        <f t="shared" ca="1" si="24"/>
        <v>58</v>
      </c>
      <c r="I1543" s="747" t="s">
        <v>1403</v>
      </c>
      <c r="J1543" s="733" t="s">
        <v>1291</v>
      </c>
      <c r="K1543" s="733" t="s">
        <v>6822</v>
      </c>
      <c r="L1543" s="726"/>
      <c r="M1543" s="726" t="s">
        <v>6426</v>
      </c>
      <c r="N1543" s="722" t="s">
        <v>4862</v>
      </c>
      <c r="O1543" s="733" t="s">
        <v>222</v>
      </c>
      <c r="P1543" s="736"/>
      <c r="Q1543" s="736"/>
    </row>
    <row r="1544" spans="1:17">
      <c r="A1544" s="839"/>
      <c r="B1544" s="738">
        <v>2</v>
      </c>
      <c r="C1544" s="722" t="s">
        <v>6854</v>
      </c>
      <c r="D1544" s="723" t="s">
        <v>16</v>
      </c>
      <c r="E1544" s="733" t="s">
        <v>221</v>
      </c>
      <c r="F1544" s="733" t="s">
        <v>6858</v>
      </c>
      <c r="G1544" s="774">
        <v>23323</v>
      </c>
      <c r="H1544" s="724">
        <f t="shared" ca="1" si="24"/>
        <v>56</v>
      </c>
      <c r="I1544" s="747" t="s">
        <v>1403</v>
      </c>
      <c r="J1544" s="733" t="s">
        <v>1291</v>
      </c>
      <c r="K1544" s="733" t="s">
        <v>6621</v>
      </c>
      <c r="L1544" s="726"/>
      <c r="M1544" s="726" t="s">
        <v>6426</v>
      </c>
      <c r="N1544" s="722" t="s">
        <v>4862</v>
      </c>
      <c r="O1544" s="733" t="s">
        <v>245</v>
      </c>
      <c r="P1544" s="736"/>
      <c r="Q1544" s="736"/>
    </row>
    <row r="1545" spans="1:17">
      <c r="A1545" s="839"/>
      <c r="B1545" s="738">
        <v>3</v>
      </c>
      <c r="C1545" s="722" t="s">
        <v>6855</v>
      </c>
      <c r="D1545" s="723" t="s">
        <v>16</v>
      </c>
      <c r="E1545" s="733" t="s">
        <v>254</v>
      </c>
      <c r="F1545" s="733" t="s">
        <v>6857</v>
      </c>
      <c r="G1545" s="774">
        <v>36356</v>
      </c>
      <c r="H1545" s="724">
        <f t="shared" ca="1" si="24"/>
        <v>20</v>
      </c>
      <c r="I1545" s="747" t="s">
        <v>1403</v>
      </c>
      <c r="J1545" s="733" t="s">
        <v>2491</v>
      </c>
      <c r="K1545" s="733" t="s">
        <v>6622</v>
      </c>
      <c r="L1545" s="726"/>
      <c r="M1545" s="726" t="s">
        <v>6426</v>
      </c>
      <c r="N1545" s="722" t="s">
        <v>4862</v>
      </c>
      <c r="O1545" s="733" t="s">
        <v>6640</v>
      </c>
      <c r="P1545" s="736"/>
      <c r="Q1545" s="736"/>
    </row>
    <row r="1546" spans="1:17">
      <c r="A1546" s="839"/>
      <c r="B1546" s="738">
        <v>4</v>
      </c>
      <c r="C1546" s="722" t="s">
        <v>6856</v>
      </c>
      <c r="D1546" s="723" t="s">
        <v>23</v>
      </c>
      <c r="E1546" s="733" t="s">
        <v>254</v>
      </c>
      <c r="F1546" s="733" t="s">
        <v>6857</v>
      </c>
      <c r="G1546" s="774">
        <v>38885</v>
      </c>
      <c r="H1546" s="724">
        <f t="shared" ca="1" si="24"/>
        <v>13</v>
      </c>
      <c r="I1546" s="747" t="s">
        <v>1403</v>
      </c>
      <c r="J1546" s="733" t="s">
        <v>369</v>
      </c>
      <c r="K1546" s="733" t="s">
        <v>6622</v>
      </c>
      <c r="L1546" s="726"/>
      <c r="M1546" s="726" t="s">
        <v>6426</v>
      </c>
      <c r="N1546" s="722" t="s">
        <v>4862</v>
      </c>
      <c r="O1546" s="733" t="s">
        <v>6640</v>
      </c>
      <c r="P1546" s="736"/>
      <c r="Q1546" s="736"/>
    </row>
    <row r="1547" spans="1:17">
      <c r="A1547" s="839">
        <v>37</v>
      </c>
      <c r="B1547" s="721">
        <v>1</v>
      </c>
      <c r="C1547" s="722" t="s">
        <v>4953</v>
      </c>
      <c r="D1547" s="723" t="s">
        <v>23</v>
      </c>
      <c r="E1547" s="721" t="s">
        <v>254</v>
      </c>
      <c r="F1547" s="721" t="s">
        <v>22</v>
      </c>
      <c r="G1547" s="774">
        <v>35824</v>
      </c>
      <c r="H1547" s="724">
        <f t="shared" ca="1" si="24"/>
        <v>22</v>
      </c>
      <c r="I1547" s="725" t="s">
        <v>1403</v>
      </c>
      <c r="J1547" s="721" t="s">
        <v>785</v>
      </c>
      <c r="K1547" s="721" t="s">
        <v>261</v>
      </c>
      <c r="L1547" s="726"/>
      <c r="M1547" s="726" t="s">
        <v>6426</v>
      </c>
      <c r="N1547" s="722" t="s">
        <v>4862</v>
      </c>
      <c r="O1547" s="721" t="s">
        <v>222</v>
      </c>
      <c r="P1547" s="734" t="s">
        <v>4952</v>
      </c>
      <c r="Q1547" s="722" t="s">
        <v>4949</v>
      </c>
    </row>
    <row r="1548" spans="1:17">
      <c r="A1548" s="839"/>
      <c r="B1548" s="738">
        <v>2</v>
      </c>
      <c r="C1548" s="750" t="s">
        <v>6300</v>
      </c>
      <c r="D1548" s="1004" t="s">
        <v>16</v>
      </c>
      <c r="E1548" s="1005" t="s">
        <v>45</v>
      </c>
      <c r="F1548" s="1006" t="s">
        <v>230</v>
      </c>
      <c r="G1548" s="1007">
        <v>36671</v>
      </c>
      <c r="H1548" s="724">
        <f t="shared" ca="1" si="24"/>
        <v>19</v>
      </c>
      <c r="I1548" s="1006" t="s">
        <v>1403</v>
      </c>
      <c r="J1548" s="1009" t="s">
        <v>785</v>
      </c>
      <c r="K1548" s="1006" t="s">
        <v>246</v>
      </c>
      <c r="L1548" s="1006"/>
      <c r="M1548" s="1010" t="s">
        <v>6426</v>
      </c>
      <c r="N1548" s="722" t="s">
        <v>4862</v>
      </c>
      <c r="O1548" s="733" t="s">
        <v>245</v>
      </c>
      <c r="P1548" s="736"/>
      <c r="Q1548" s="736"/>
    </row>
    <row r="1549" spans="1:17">
      <c r="A1549" s="839"/>
      <c r="B1549" s="738">
        <v>3</v>
      </c>
      <c r="C1549" s="750" t="s">
        <v>7253</v>
      </c>
      <c r="D1549" s="1004" t="s">
        <v>23</v>
      </c>
      <c r="E1549" s="1005" t="s">
        <v>49</v>
      </c>
      <c r="F1549" s="1006" t="s">
        <v>22</v>
      </c>
      <c r="G1549" s="1007">
        <v>43420</v>
      </c>
      <c r="H1549" s="724">
        <f t="shared" ca="1" si="24"/>
        <v>1</v>
      </c>
      <c r="I1549" s="1006" t="s">
        <v>1403</v>
      </c>
      <c r="J1549" s="1009" t="s">
        <v>6624</v>
      </c>
      <c r="K1549" s="1006" t="s">
        <v>6622</v>
      </c>
      <c r="L1549" s="1006"/>
      <c r="M1549" s="1010" t="s">
        <v>6426</v>
      </c>
      <c r="N1549" s="722" t="s">
        <v>4862</v>
      </c>
      <c r="O1549" s="733" t="s">
        <v>6640</v>
      </c>
      <c r="P1549" s="736"/>
      <c r="Q1549" s="736"/>
    </row>
    <row r="1550" spans="1:17">
      <c r="A1550" s="839">
        <v>38</v>
      </c>
      <c r="B1550" s="839">
        <v>1</v>
      </c>
      <c r="C1550" s="839" t="s">
        <v>2206</v>
      </c>
      <c r="D1550" s="726" t="s">
        <v>23</v>
      </c>
      <c r="E1550" s="839" t="s">
        <v>49</v>
      </c>
      <c r="F1550" s="839"/>
      <c r="G1550" s="840"/>
      <c r="H1550" s="724">
        <f t="shared" ca="1" si="24"/>
        <v>120</v>
      </c>
      <c r="I1550" s="1006" t="s">
        <v>1403</v>
      </c>
      <c r="J1550" s="839" t="s">
        <v>1291</v>
      </c>
      <c r="K1550" s="839"/>
      <c r="L1550" s="839"/>
      <c r="M1550" s="1010" t="s">
        <v>6426</v>
      </c>
      <c r="N1550" s="722" t="s">
        <v>4862</v>
      </c>
      <c r="O1550" s="839" t="s">
        <v>222</v>
      </c>
      <c r="P1550" s="839"/>
      <c r="Q1550" s="839"/>
    </row>
    <row r="1551" spans="1:17">
      <c r="A1551" s="839"/>
      <c r="B1551" s="839">
        <v>2</v>
      </c>
      <c r="C1551" s="839" t="s">
        <v>7271</v>
      </c>
      <c r="D1551" s="726" t="s">
        <v>16</v>
      </c>
      <c r="E1551" s="839" t="s">
        <v>45</v>
      </c>
      <c r="F1551" s="839"/>
      <c r="G1551" s="840"/>
      <c r="H1551" s="724">
        <f t="shared" ca="1" si="24"/>
        <v>120</v>
      </c>
      <c r="I1551" s="1006" t="s">
        <v>1403</v>
      </c>
      <c r="J1551" s="839" t="s">
        <v>1291</v>
      </c>
      <c r="K1551" s="839"/>
      <c r="L1551" s="839"/>
      <c r="M1551" s="1010" t="s">
        <v>6426</v>
      </c>
      <c r="N1551" s="722" t="s">
        <v>4862</v>
      </c>
      <c r="O1551" s="839" t="s">
        <v>245</v>
      </c>
      <c r="P1551" s="839"/>
      <c r="Q1551" s="839"/>
    </row>
    <row r="1552" spans="1:17">
      <c r="A1552" s="839"/>
      <c r="B1552" s="839">
        <v>3</v>
      </c>
      <c r="C1552" s="839" t="s">
        <v>7272</v>
      </c>
      <c r="D1552" s="726" t="s">
        <v>23</v>
      </c>
      <c r="E1552" s="839" t="s">
        <v>49</v>
      </c>
      <c r="F1552" s="839"/>
      <c r="G1552" s="840"/>
      <c r="H1552" s="724">
        <f t="shared" ca="1" si="24"/>
        <v>120</v>
      </c>
      <c r="I1552" s="1006" t="s">
        <v>1403</v>
      </c>
      <c r="J1552" s="839" t="s">
        <v>785</v>
      </c>
      <c r="K1552" s="839"/>
      <c r="L1552" s="839"/>
      <c r="M1552" s="1010" t="s">
        <v>6426</v>
      </c>
      <c r="N1552" s="722" t="s">
        <v>4862</v>
      </c>
      <c r="O1552" s="839" t="s">
        <v>6640</v>
      </c>
      <c r="P1552" s="839"/>
      <c r="Q1552" s="839"/>
    </row>
    <row r="1553" spans="1:17">
      <c r="A1553" s="839"/>
      <c r="B1553" s="839">
        <v>4</v>
      </c>
      <c r="C1553" s="839" t="s">
        <v>7273</v>
      </c>
      <c r="D1553" s="726" t="s">
        <v>23</v>
      </c>
      <c r="E1553" s="839" t="s">
        <v>49</v>
      </c>
      <c r="F1553" s="839"/>
      <c r="G1553" s="840"/>
      <c r="H1553" s="724">
        <f t="shared" ca="1" si="24"/>
        <v>120</v>
      </c>
      <c r="I1553" s="1006" t="s">
        <v>1403</v>
      </c>
      <c r="J1553" s="839" t="s">
        <v>785</v>
      </c>
      <c r="K1553" s="839"/>
      <c r="L1553" s="839"/>
      <c r="M1553" s="1010" t="s">
        <v>6426</v>
      </c>
      <c r="N1553" s="722" t="s">
        <v>4862</v>
      </c>
      <c r="O1553" s="839" t="s">
        <v>6640</v>
      </c>
      <c r="P1553" s="839"/>
      <c r="Q1553" s="839"/>
    </row>
    <row r="1554" spans="1:17">
      <c r="A1554" s="839"/>
      <c r="B1554" s="839">
        <v>5</v>
      </c>
      <c r="C1554" s="839" t="s">
        <v>7274</v>
      </c>
      <c r="D1554" s="726" t="s">
        <v>16</v>
      </c>
      <c r="E1554" s="839" t="s">
        <v>45</v>
      </c>
      <c r="F1554" s="839"/>
      <c r="G1554" s="840"/>
      <c r="H1554" s="724">
        <f t="shared" ca="1" si="24"/>
        <v>120</v>
      </c>
      <c r="I1554" s="1006" t="s">
        <v>1403</v>
      </c>
      <c r="J1554" s="839" t="s">
        <v>785</v>
      </c>
      <c r="K1554" s="839"/>
      <c r="L1554" s="839"/>
      <c r="M1554" s="1010" t="s">
        <v>6426</v>
      </c>
      <c r="N1554" s="722" t="s">
        <v>4862</v>
      </c>
      <c r="O1554" s="839" t="s">
        <v>6640</v>
      </c>
      <c r="P1554" s="839"/>
      <c r="Q1554" s="839"/>
    </row>
    <row r="1555" spans="1:17">
      <c r="A1555" s="722">
        <v>1</v>
      </c>
      <c r="B1555" s="722">
        <v>1</v>
      </c>
      <c r="C1555" s="722" t="s">
        <v>5256</v>
      </c>
      <c r="D1555" s="744" t="s">
        <v>23</v>
      </c>
      <c r="E1555" s="722" t="s">
        <v>221</v>
      </c>
      <c r="F1555" s="722" t="s">
        <v>452</v>
      </c>
      <c r="G1555" s="784">
        <v>25636</v>
      </c>
      <c r="H1555" s="724">
        <f t="shared" ca="1" si="24"/>
        <v>50</v>
      </c>
      <c r="I1555" s="769" t="s">
        <v>1403</v>
      </c>
      <c r="J1555" s="722" t="s">
        <v>256</v>
      </c>
      <c r="K1555" s="722" t="s">
        <v>283</v>
      </c>
      <c r="L1555" s="770"/>
      <c r="M1555" s="770" t="s">
        <v>6426</v>
      </c>
      <c r="N1555" s="722" t="s">
        <v>5260</v>
      </c>
      <c r="O1555" s="722" t="s">
        <v>222</v>
      </c>
      <c r="P1555" s="722" t="s">
        <v>5255</v>
      </c>
      <c r="Q1555" s="722" t="s">
        <v>5259</v>
      </c>
    </row>
    <row r="1556" spans="1:17">
      <c r="A1556" s="721"/>
      <c r="B1556" s="721">
        <v>2</v>
      </c>
      <c r="C1556" s="722" t="s">
        <v>5262</v>
      </c>
      <c r="D1556" s="723" t="s">
        <v>16</v>
      </c>
      <c r="E1556" s="721" t="s">
        <v>221</v>
      </c>
      <c r="F1556" s="721" t="s">
        <v>622</v>
      </c>
      <c r="G1556" s="774">
        <v>27159</v>
      </c>
      <c r="H1556" s="724">
        <f t="shared" ca="1" si="24"/>
        <v>45</v>
      </c>
      <c r="I1556" s="725" t="s">
        <v>1403</v>
      </c>
      <c r="J1556" s="721" t="s">
        <v>256</v>
      </c>
      <c r="K1556" s="721" t="s">
        <v>246</v>
      </c>
      <c r="L1556" s="726"/>
      <c r="M1556" s="726" t="s">
        <v>6426</v>
      </c>
      <c r="N1556" s="722" t="s">
        <v>5260</v>
      </c>
      <c r="O1556" s="721" t="s">
        <v>245</v>
      </c>
      <c r="P1556" s="722" t="s">
        <v>5261</v>
      </c>
      <c r="Q1556" s="722" t="s">
        <v>5259</v>
      </c>
    </row>
    <row r="1557" spans="1:17">
      <c r="A1557" s="721"/>
      <c r="B1557" s="721">
        <v>3</v>
      </c>
      <c r="C1557" s="722" t="s">
        <v>5266</v>
      </c>
      <c r="D1557" s="723" t="s">
        <v>16</v>
      </c>
      <c r="E1557" s="721" t="s">
        <v>254</v>
      </c>
      <c r="F1557" s="721" t="s">
        <v>5225</v>
      </c>
      <c r="G1557" s="774">
        <v>34612</v>
      </c>
      <c r="H1557" s="724">
        <f t="shared" ca="1" si="24"/>
        <v>25</v>
      </c>
      <c r="I1557" s="725" t="s">
        <v>1403</v>
      </c>
      <c r="J1557" s="721" t="s">
        <v>223</v>
      </c>
      <c r="K1557" s="721" t="s">
        <v>270</v>
      </c>
      <c r="L1557" s="726"/>
      <c r="M1557" s="726" t="s">
        <v>6426</v>
      </c>
      <c r="N1557" s="722" t="s">
        <v>5260</v>
      </c>
      <c r="O1557" s="721" t="s">
        <v>255</v>
      </c>
      <c r="P1557" s="722" t="s">
        <v>5265</v>
      </c>
      <c r="Q1557" s="722" t="s">
        <v>5259</v>
      </c>
    </row>
    <row r="1558" spans="1:17">
      <c r="A1558" s="721">
        <v>2</v>
      </c>
      <c r="B1558" s="721">
        <v>1</v>
      </c>
      <c r="C1558" s="722" t="s">
        <v>5268</v>
      </c>
      <c r="D1558" s="723" t="s">
        <v>23</v>
      </c>
      <c r="E1558" s="721" t="s">
        <v>254</v>
      </c>
      <c r="F1558" s="721" t="s">
        <v>5269</v>
      </c>
      <c r="G1558" s="774">
        <v>37528</v>
      </c>
      <c r="H1558" s="724">
        <f t="shared" ca="1" si="24"/>
        <v>17</v>
      </c>
      <c r="I1558" s="725" t="s">
        <v>1403</v>
      </c>
      <c r="J1558" s="721" t="s">
        <v>369</v>
      </c>
      <c r="K1558" s="721" t="s">
        <v>266</v>
      </c>
      <c r="L1558" s="726"/>
      <c r="M1558" s="726" t="s">
        <v>6426</v>
      </c>
      <c r="N1558" s="722" t="s">
        <v>5260</v>
      </c>
      <c r="O1558" s="721" t="s">
        <v>255</v>
      </c>
      <c r="P1558" s="722" t="s">
        <v>5267</v>
      </c>
      <c r="Q1558" s="722" t="s">
        <v>5259</v>
      </c>
    </row>
    <row r="1559" spans="1:17">
      <c r="A1559" s="721"/>
      <c r="B1559" s="721">
        <v>2</v>
      </c>
      <c r="C1559" s="722" t="s">
        <v>5271</v>
      </c>
      <c r="D1559" s="723" t="s">
        <v>23</v>
      </c>
      <c r="E1559" s="721" t="s">
        <v>254</v>
      </c>
      <c r="F1559" s="721" t="s">
        <v>230</v>
      </c>
      <c r="G1559" s="774">
        <v>40674</v>
      </c>
      <c r="H1559" s="724">
        <f t="shared" ca="1" si="24"/>
        <v>8</v>
      </c>
      <c r="I1559" s="725" t="s">
        <v>1403</v>
      </c>
      <c r="J1559" s="721" t="s">
        <v>265</v>
      </c>
      <c r="K1559" s="721" t="s">
        <v>270</v>
      </c>
      <c r="L1559" s="726"/>
      <c r="M1559" s="726" t="s">
        <v>6426</v>
      </c>
      <c r="N1559" s="722" t="s">
        <v>5260</v>
      </c>
      <c r="O1559" s="721" t="s">
        <v>255</v>
      </c>
      <c r="P1559" s="734" t="s">
        <v>5270</v>
      </c>
      <c r="Q1559" s="722" t="s">
        <v>5259</v>
      </c>
    </row>
    <row r="1560" spans="1:17">
      <c r="A1560" s="721">
        <v>3</v>
      </c>
      <c r="B1560" s="721">
        <v>1</v>
      </c>
      <c r="C1560" s="722" t="s">
        <v>5273</v>
      </c>
      <c r="D1560" s="723" t="s">
        <v>23</v>
      </c>
      <c r="E1560" s="721" t="s">
        <v>221</v>
      </c>
      <c r="F1560" s="721" t="s">
        <v>22</v>
      </c>
      <c r="G1560" s="774">
        <v>26528</v>
      </c>
      <c r="H1560" s="724">
        <f t="shared" ca="1" si="24"/>
        <v>47</v>
      </c>
      <c r="I1560" s="725" t="s">
        <v>1403</v>
      </c>
      <c r="J1560" s="721" t="s">
        <v>223</v>
      </c>
      <c r="K1560" s="721" t="s">
        <v>283</v>
      </c>
      <c r="L1560" s="726"/>
      <c r="M1560" s="726" t="s">
        <v>6426</v>
      </c>
      <c r="N1560" s="722" t="s">
        <v>5260</v>
      </c>
      <c r="O1560" s="721" t="s">
        <v>222</v>
      </c>
      <c r="P1560" s="722" t="s">
        <v>5272</v>
      </c>
      <c r="Q1560" s="722" t="s">
        <v>5276</v>
      </c>
    </row>
    <row r="1561" spans="1:17">
      <c r="A1561" s="721"/>
      <c r="B1561" s="721">
        <v>2</v>
      </c>
      <c r="C1561" s="722" t="s">
        <v>3992</v>
      </c>
      <c r="D1561" s="723" t="s">
        <v>16</v>
      </c>
      <c r="E1561" s="721" t="s">
        <v>221</v>
      </c>
      <c r="F1561" s="721" t="s">
        <v>5279</v>
      </c>
      <c r="G1561" s="774">
        <v>28314</v>
      </c>
      <c r="H1561" s="724">
        <f t="shared" ca="1" si="24"/>
        <v>42</v>
      </c>
      <c r="I1561" s="725" t="s">
        <v>1403</v>
      </c>
      <c r="J1561" s="721" t="s">
        <v>289</v>
      </c>
      <c r="K1561" s="721" t="s">
        <v>246</v>
      </c>
      <c r="L1561" s="726"/>
      <c r="M1561" s="726" t="s">
        <v>6426</v>
      </c>
      <c r="N1561" s="722" t="s">
        <v>5260</v>
      </c>
      <c r="O1561" s="721" t="s">
        <v>245</v>
      </c>
      <c r="P1561" s="722" t="s">
        <v>5278</v>
      </c>
      <c r="Q1561" s="722" t="s">
        <v>5276</v>
      </c>
    </row>
    <row r="1562" spans="1:17">
      <c r="A1562" s="721"/>
      <c r="B1562" s="721">
        <v>3</v>
      </c>
      <c r="C1562" s="722" t="s">
        <v>5282</v>
      </c>
      <c r="D1562" s="723" t="s">
        <v>23</v>
      </c>
      <c r="E1562" s="721" t="s">
        <v>254</v>
      </c>
      <c r="F1562" s="721" t="s">
        <v>22</v>
      </c>
      <c r="G1562" s="774">
        <v>36874</v>
      </c>
      <c r="H1562" s="724">
        <f t="shared" ca="1" si="24"/>
        <v>19</v>
      </c>
      <c r="I1562" s="725" t="s">
        <v>1403</v>
      </c>
      <c r="J1562" s="721" t="s">
        <v>348</v>
      </c>
      <c r="K1562" s="721" t="s">
        <v>266</v>
      </c>
      <c r="L1562" s="726"/>
      <c r="M1562" s="726" t="s">
        <v>6426</v>
      </c>
      <c r="N1562" s="722" t="s">
        <v>5260</v>
      </c>
      <c r="O1562" s="721" t="s">
        <v>255</v>
      </c>
      <c r="P1562" s="722" t="s">
        <v>5281</v>
      </c>
      <c r="Q1562" s="722" t="s">
        <v>5276</v>
      </c>
    </row>
    <row r="1563" spans="1:17">
      <c r="A1563" s="721">
        <v>4</v>
      </c>
      <c r="B1563" s="721">
        <v>1</v>
      </c>
      <c r="C1563" s="722" t="s">
        <v>5284</v>
      </c>
      <c r="D1563" s="723" t="s">
        <v>23</v>
      </c>
      <c r="E1563" s="721" t="s">
        <v>221</v>
      </c>
      <c r="F1563" s="721" t="s">
        <v>4916</v>
      </c>
      <c r="G1563" s="774">
        <v>25929</v>
      </c>
      <c r="H1563" s="724">
        <f t="shared" ca="1" si="24"/>
        <v>49</v>
      </c>
      <c r="I1563" s="725" t="s">
        <v>1403</v>
      </c>
      <c r="J1563" s="721" t="s">
        <v>223</v>
      </c>
      <c r="K1563" s="721" t="s">
        <v>283</v>
      </c>
      <c r="L1563" s="726"/>
      <c r="M1563" s="726" t="s">
        <v>6426</v>
      </c>
      <c r="N1563" s="722" t="s">
        <v>5260</v>
      </c>
      <c r="O1563" s="721" t="s">
        <v>222</v>
      </c>
      <c r="P1563" s="722" t="s">
        <v>5283</v>
      </c>
      <c r="Q1563" s="722" t="s">
        <v>5287</v>
      </c>
    </row>
    <row r="1564" spans="1:17">
      <c r="A1564" s="721"/>
      <c r="B1564" s="721">
        <v>2</v>
      </c>
      <c r="C1564" s="722" t="s">
        <v>5289</v>
      </c>
      <c r="D1564" s="723" t="s">
        <v>16</v>
      </c>
      <c r="E1564" s="721" t="s">
        <v>221</v>
      </c>
      <c r="F1564" s="721" t="s">
        <v>4916</v>
      </c>
      <c r="G1564" s="774">
        <v>26964</v>
      </c>
      <c r="H1564" s="724">
        <f t="shared" ca="1" si="24"/>
        <v>46</v>
      </c>
      <c r="I1564" s="725" t="s">
        <v>1403</v>
      </c>
      <c r="J1564" s="721" t="s">
        <v>223</v>
      </c>
      <c r="K1564" s="721" t="s">
        <v>246</v>
      </c>
      <c r="L1564" s="726"/>
      <c r="M1564" s="726" t="s">
        <v>6426</v>
      </c>
      <c r="N1564" s="722" t="s">
        <v>5260</v>
      </c>
      <c r="O1564" s="721" t="s">
        <v>245</v>
      </c>
      <c r="P1564" s="722" t="s">
        <v>5288</v>
      </c>
      <c r="Q1564" s="722" t="s">
        <v>5287</v>
      </c>
    </row>
    <row r="1565" spans="1:17">
      <c r="A1565" s="721"/>
      <c r="B1565" s="721">
        <v>3</v>
      </c>
      <c r="C1565" s="722" t="s">
        <v>5292</v>
      </c>
      <c r="D1565" s="723" t="s">
        <v>23</v>
      </c>
      <c r="E1565" s="721" t="s">
        <v>254</v>
      </c>
      <c r="F1565" s="721" t="s">
        <v>4916</v>
      </c>
      <c r="G1565" s="774">
        <v>36109</v>
      </c>
      <c r="H1565" s="724">
        <f t="shared" ca="1" si="24"/>
        <v>21</v>
      </c>
      <c r="I1565" s="725" t="s">
        <v>1403</v>
      </c>
      <c r="J1565" s="721" t="s">
        <v>886</v>
      </c>
      <c r="K1565" s="721" t="s">
        <v>266</v>
      </c>
      <c r="L1565" s="726"/>
      <c r="M1565" s="726" t="s">
        <v>6426</v>
      </c>
      <c r="N1565" s="722" t="s">
        <v>5260</v>
      </c>
      <c r="O1565" s="721" t="s">
        <v>255</v>
      </c>
      <c r="P1565" s="722" t="s">
        <v>5291</v>
      </c>
      <c r="Q1565" s="722" t="s">
        <v>5287</v>
      </c>
    </row>
    <row r="1566" spans="1:17">
      <c r="A1566" s="721"/>
      <c r="B1566" s="721">
        <v>4</v>
      </c>
      <c r="C1566" s="722" t="s">
        <v>5294</v>
      </c>
      <c r="D1566" s="723" t="s">
        <v>23</v>
      </c>
      <c r="E1566" s="721" t="s">
        <v>254</v>
      </c>
      <c r="F1566" s="721" t="s">
        <v>22</v>
      </c>
      <c r="G1566" s="774">
        <v>38874</v>
      </c>
      <c r="H1566" s="724">
        <f t="shared" ca="1" si="24"/>
        <v>13</v>
      </c>
      <c r="I1566" s="725" t="s">
        <v>1403</v>
      </c>
      <c r="J1566" s="721" t="s">
        <v>369</v>
      </c>
      <c r="K1566" s="721" t="s">
        <v>266</v>
      </c>
      <c r="L1566" s="726"/>
      <c r="M1566" s="726" t="s">
        <v>6426</v>
      </c>
      <c r="N1566" s="722" t="s">
        <v>5260</v>
      </c>
      <c r="O1566" s="721" t="s">
        <v>255</v>
      </c>
      <c r="P1566" s="722" t="s">
        <v>5293</v>
      </c>
      <c r="Q1566" s="722" t="s">
        <v>5287</v>
      </c>
    </row>
    <row r="1567" spans="1:17">
      <c r="A1567" s="721">
        <v>5</v>
      </c>
      <c r="B1567" s="721">
        <v>1</v>
      </c>
      <c r="C1567" s="722" t="s">
        <v>5296</v>
      </c>
      <c r="D1567" s="723" t="s">
        <v>23</v>
      </c>
      <c r="E1567" s="721" t="s">
        <v>221</v>
      </c>
      <c r="F1567" s="721" t="s">
        <v>938</v>
      </c>
      <c r="G1567" s="774">
        <v>26007</v>
      </c>
      <c r="H1567" s="724">
        <f t="shared" ca="1" si="24"/>
        <v>49</v>
      </c>
      <c r="I1567" s="725" t="s">
        <v>1403</v>
      </c>
      <c r="J1567" s="721" t="s">
        <v>289</v>
      </c>
      <c r="K1567" s="721" t="s">
        <v>283</v>
      </c>
      <c r="L1567" s="726"/>
      <c r="M1567" s="726" t="s">
        <v>6426</v>
      </c>
      <c r="N1567" s="722" t="s">
        <v>5260</v>
      </c>
      <c r="O1567" s="721" t="s">
        <v>222</v>
      </c>
      <c r="P1567" s="722" t="s">
        <v>5295</v>
      </c>
      <c r="Q1567" s="722" t="s">
        <v>5299</v>
      </c>
    </row>
    <row r="1568" spans="1:17">
      <c r="A1568" s="721"/>
      <c r="B1568" s="721">
        <v>2</v>
      </c>
      <c r="C1568" s="722" t="s">
        <v>2285</v>
      </c>
      <c r="D1568" s="723" t="s">
        <v>16</v>
      </c>
      <c r="E1568" s="721" t="s">
        <v>221</v>
      </c>
      <c r="F1568" s="721" t="s">
        <v>938</v>
      </c>
      <c r="G1568" s="774">
        <v>28737</v>
      </c>
      <c r="H1568" s="724">
        <f t="shared" ca="1" si="24"/>
        <v>41</v>
      </c>
      <c r="I1568" s="725" t="s">
        <v>1403</v>
      </c>
      <c r="J1568" s="721" t="s">
        <v>256</v>
      </c>
      <c r="K1568" s="721" t="s">
        <v>246</v>
      </c>
      <c r="L1568" s="726"/>
      <c r="M1568" s="726" t="s">
        <v>6426</v>
      </c>
      <c r="N1568" s="722" t="s">
        <v>5260</v>
      </c>
      <c r="O1568" s="721" t="s">
        <v>245</v>
      </c>
      <c r="P1568" s="722" t="s">
        <v>5300</v>
      </c>
      <c r="Q1568" s="722" t="s">
        <v>5299</v>
      </c>
    </row>
    <row r="1569" spans="1:17">
      <c r="A1569" s="721"/>
      <c r="B1569" s="721">
        <v>3</v>
      </c>
      <c r="C1569" s="722" t="s">
        <v>5302</v>
      </c>
      <c r="D1569" s="723" t="s">
        <v>16</v>
      </c>
      <c r="E1569" s="721" t="s">
        <v>254</v>
      </c>
      <c r="F1569" s="721" t="s">
        <v>230</v>
      </c>
      <c r="G1569" s="774">
        <v>37056</v>
      </c>
      <c r="H1569" s="724">
        <f t="shared" ca="1" si="24"/>
        <v>18</v>
      </c>
      <c r="I1569" s="725" t="s">
        <v>1403</v>
      </c>
      <c r="J1569" s="721" t="s">
        <v>348</v>
      </c>
      <c r="K1569" s="721" t="s">
        <v>266</v>
      </c>
      <c r="L1569" s="726"/>
      <c r="M1569" s="726" t="s">
        <v>6426</v>
      </c>
      <c r="N1569" s="722" t="s">
        <v>5260</v>
      </c>
      <c r="O1569" s="721" t="s">
        <v>255</v>
      </c>
      <c r="P1569" s="722" t="s">
        <v>5301</v>
      </c>
      <c r="Q1569" s="722" t="s">
        <v>5299</v>
      </c>
    </row>
    <row r="1570" spans="1:17">
      <c r="A1570" s="721"/>
      <c r="B1570" s="721">
        <v>4</v>
      </c>
      <c r="C1570" s="722" t="s">
        <v>5304</v>
      </c>
      <c r="D1570" s="723" t="s">
        <v>16</v>
      </c>
      <c r="E1570" s="721" t="s">
        <v>254</v>
      </c>
      <c r="F1570" s="721" t="s">
        <v>230</v>
      </c>
      <c r="G1570" s="774">
        <v>40524</v>
      </c>
      <c r="H1570" s="724">
        <f t="shared" ca="1" si="24"/>
        <v>9</v>
      </c>
      <c r="I1570" s="725" t="s">
        <v>1403</v>
      </c>
      <c r="J1570" s="721" t="s">
        <v>265</v>
      </c>
      <c r="K1570" s="721" t="s">
        <v>270</v>
      </c>
      <c r="L1570" s="726"/>
      <c r="M1570" s="726" t="s">
        <v>6426</v>
      </c>
      <c r="N1570" s="722" t="s">
        <v>5260</v>
      </c>
      <c r="O1570" s="721" t="s">
        <v>255</v>
      </c>
      <c r="P1570" s="734" t="s">
        <v>5303</v>
      </c>
      <c r="Q1570" s="722" t="s">
        <v>5299</v>
      </c>
    </row>
    <row r="1571" spans="1:17">
      <c r="A1571" s="721">
        <v>6</v>
      </c>
      <c r="B1571" s="721">
        <v>1</v>
      </c>
      <c r="C1571" s="722" t="s">
        <v>5311</v>
      </c>
      <c r="D1571" s="723" t="s">
        <v>16</v>
      </c>
      <c r="E1571" s="721" t="s">
        <v>221</v>
      </c>
      <c r="F1571" s="721" t="s">
        <v>5312</v>
      </c>
      <c r="G1571" s="774">
        <v>26050</v>
      </c>
      <c r="H1571" s="724">
        <f t="shared" ca="1" si="24"/>
        <v>48</v>
      </c>
      <c r="I1571" s="725" t="s">
        <v>1403</v>
      </c>
      <c r="J1571" s="721" t="s">
        <v>289</v>
      </c>
      <c r="K1571" s="721" t="s">
        <v>246</v>
      </c>
      <c r="L1571" s="726"/>
      <c r="M1571" s="726" t="s">
        <v>6426</v>
      </c>
      <c r="N1571" s="722" t="s">
        <v>5260</v>
      </c>
      <c r="O1571" s="721" t="s">
        <v>245</v>
      </c>
      <c r="P1571" s="722" t="s">
        <v>5310</v>
      </c>
      <c r="Q1571" s="722" t="s">
        <v>5309</v>
      </c>
    </row>
    <row r="1572" spans="1:17">
      <c r="A1572" s="721"/>
      <c r="B1572" s="721">
        <v>2</v>
      </c>
      <c r="C1572" s="722" t="s">
        <v>5316</v>
      </c>
      <c r="D1572" s="723" t="s">
        <v>23</v>
      </c>
      <c r="E1572" s="721" t="s">
        <v>254</v>
      </c>
      <c r="F1572" s="721" t="s">
        <v>1514</v>
      </c>
      <c r="G1572" s="774">
        <v>35862</v>
      </c>
      <c r="H1572" s="724">
        <f t="shared" ca="1" si="24"/>
        <v>22</v>
      </c>
      <c r="I1572" s="725" t="s">
        <v>1403</v>
      </c>
      <c r="J1572" s="721" t="s">
        <v>886</v>
      </c>
      <c r="K1572" s="721" t="s">
        <v>266</v>
      </c>
      <c r="L1572" s="726"/>
      <c r="M1572" s="726" t="s">
        <v>6426</v>
      </c>
      <c r="N1572" s="722" t="s">
        <v>5260</v>
      </c>
      <c r="O1572" s="721" t="s">
        <v>255</v>
      </c>
      <c r="P1572" s="722" t="s">
        <v>5315</v>
      </c>
      <c r="Q1572" s="722" t="s">
        <v>5309</v>
      </c>
    </row>
    <row r="1573" spans="1:17">
      <c r="A1573" s="721">
        <v>7</v>
      </c>
      <c r="B1573" s="721">
        <v>1</v>
      </c>
      <c r="C1573" s="722" t="s">
        <v>5318</v>
      </c>
      <c r="D1573" s="723" t="s">
        <v>23</v>
      </c>
      <c r="E1573" s="721" t="s">
        <v>221</v>
      </c>
      <c r="F1573" s="721" t="s">
        <v>877</v>
      </c>
      <c r="G1573" s="774">
        <v>23982</v>
      </c>
      <c r="H1573" s="724">
        <f t="shared" ca="1" si="24"/>
        <v>54</v>
      </c>
      <c r="I1573" s="725" t="s">
        <v>1403</v>
      </c>
      <c r="J1573" s="721" t="s">
        <v>289</v>
      </c>
      <c r="K1573" s="721" t="s">
        <v>428</v>
      </c>
      <c r="L1573" s="726"/>
      <c r="M1573" s="726" t="s">
        <v>6426</v>
      </c>
      <c r="N1573" s="722" t="s">
        <v>5260</v>
      </c>
      <c r="O1573" s="721" t="s">
        <v>222</v>
      </c>
      <c r="P1573" s="722" t="s">
        <v>5317</v>
      </c>
      <c r="Q1573" s="722" t="s">
        <v>5319</v>
      </c>
    </row>
    <row r="1574" spans="1:17">
      <c r="A1574" s="721"/>
      <c r="B1574" s="721">
        <v>2</v>
      </c>
      <c r="C1574" s="722" t="s">
        <v>2353</v>
      </c>
      <c r="D1574" s="723" t="s">
        <v>16</v>
      </c>
      <c r="E1574" s="721" t="s">
        <v>221</v>
      </c>
      <c r="F1574" s="721" t="s">
        <v>877</v>
      </c>
      <c r="G1574" s="774">
        <v>25569</v>
      </c>
      <c r="H1574" s="724">
        <f t="shared" ca="1" si="24"/>
        <v>50</v>
      </c>
      <c r="I1574" s="725" t="s">
        <v>1403</v>
      </c>
      <c r="J1574" s="721" t="s">
        <v>256</v>
      </c>
      <c r="K1574" s="721" t="s">
        <v>246</v>
      </c>
      <c r="L1574" s="726"/>
      <c r="M1574" s="726" t="s">
        <v>6426</v>
      </c>
      <c r="N1574" s="722" t="s">
        <v>5260</v>
      </c>
      <c r="O1574" s="721" t="s">
        <v>245</v>
      </c>
      <c r="P1574" s="722" t="s">
        <v>5320</v>
      </c>
      <c r="Q1574" s="722" t="s">
        <v>5319</v>
      </c>
    </row>
    <row r="1575" spans="1:17">
      <c r="A1575" s="721"/>
      <c r="B1575" s="721">
        <v>3</v>
      </c>
      <c r="C1575" s="722" t="s">
        <v>5326</v>
      </c>
      <c r="D1575" s="723" t="s">
        <v>23</v>
      </c>
      <c r="E1575" s="721" t="s">
        <v>254</v>
      </c>
      <c r="F1575" s="721" t="s">
        <v>230</v>
      </c>
      <c r="G1575" s="774">
        <v>38185</v>
      </c>
      <c r="H1575" s="724">
        <f t="shared" ca="1" si="24"/>
        <v>15</v>
      </c>
      <c r="I1575" s="725" t="s">
        <v>1403</v>
      </c>
      <c r="J1575" s="721" t="s">
        <v>369</v>
      </c>
      <c r="K1575" s="721" t="s">
        <v>266</v>
      </c>
      <c r="L1575" s="726"/>
      <c r="M1575" s="726" t="s">
        <v>6426</v>
      </c>
      <c r="N1575" s="722" t="s">
        <v>5260</v>
      </c>
      <c r="O1575" s="721" t="s">
        <v>255</v>
      </c>
      <c r="P1575" s="734" t="s">
        <v>5325</v>
      </c>
      <c r="Q1575" s="722" t="s">
        <v>5319</v>
      </c>
    </row>
    <row r="1576" spans="1:17">
      <c r="A1576" s="721">
        <v>8</v>
      </c>
      <c r="B1576" s="721">
        <v>1</v>
      </c>
      <c r="C1576" s="722" t="s">
        <v>5328</v>
      </c>
      <c r="D1576" s="723" t="s">
        <v>23</v>
      </c>
      <c r="E1576" s="721" t="s">
        <v>221</v>
      </c>
      <c r="F1576" s="721" t="s">
        <v>452</v>
      </c>
      <c r="G1576" s="774">
        <v>16020</v>
      </c>
      <c r="H1576" s="724">
        <f t="shared" ca="1" si="24"/>
        <v>76</v>
      </c>
      <c r="I1576" s="725" t="s">
        <v>1403</v>
      </c>
      <c r="J1576" s="721" t="s">
        <v>289</v>
      </c>
      <c r="K1576" s="721" t="s">
        <v>283</v>
      </c>
      <c r="L1576" s="726"/>
      <c r="M1576" s="726" t="s">
        <v>6426</v>
      </c>
      <c r="N1576" s="722" t="s">
        <v>5260</v>
      </c>
      <c r="O1576" s="721" t="s">
        <v>222</v>
      </c>
      <c r="P1576" s="722" t="s">
        <v>5327</v>
      </c>
      <c r="Q1576" s="722" t="s">
        <v>5331</v>
      </c>
    </row>
    <row r="1577" spans="1:17">
      <c r="A1577" s="721"/>
      <c r="B1577" s="721">
        <v>2</v>
      </c>
      <c r="C1577" s="722" t="s">
        <v>5333</v>
      </c>
      <c r="D1577" s="723" t="s">
        <v>16</v>
      </c>
      <c r="E1577" s="721" t="s">
        <v>221</v>
      </c>
      <c r="F1577" s="721" t="s">
        <v>452</v>
      </c>
      <c r="G1577" s="774">
        <v>18368</v>
      </c>
      <c r="H1577" s="724">
        <f t="shared" ca="1" si="24"/>
        <v>69</v>
      </c>
      <c r="I1577" s="725" t="s">
        <v>1403</v>
      </c>
      <c r="J1577" s="721" t="s">
        <v>289</v>
      </c>
      <c r="K1577" s="721" t="s">
        <v>246</v>
      </c>
      <c r="L1577" s="726"/>
      <c r="M1577" s="726" t="s">
        <v>6426</v>
      </c>
      <c r="N1577" s="722" t="s">
        <v>5260</v>
      </c>
      <c r="O1577" s="721" t="s">
        <v>245</v>
      </c>
      <c r="P1577" s="722" t="s">
        <v>5332</v>
      </c>
      <c r="Q1577" s="722" t="s">
        <v>5331</v>
      </c>
    </row>
    <row r="1578" spans="1:17">
      <c r="A1578" s="721">
        <v>9</v>
      </c>
      <c r="B1578" s="721">
        <v>1</v>
      </c>
      <c r="C1578" s="722" t="s">
        <v>5337</v>
      </c>
      <c r="D1578" s="723" t="s">
        <v>23</v>
      </c>
      <c r="E1578" s="721" t="s">
        <v>221</v>
      </c>
      <c r="F1578" s="721" t="s">
        <v>3010</v>
      </c>
      <c r="G1578" s="774">
        <v>25726</v>
      </c>
      <c r="H1578" s="724">
        <f t="shared" ca="1" si="24"/>
        <v>49</v>
      </c>
      <c r="I1578" s="725" t="s">
        <v>1403</v>
      </c>
      <c r="J1578" s="721" t="s">
        <v>256</v>
      </c>
      <c r="K1578" s="721" t="s">
        <v>283</v>
      </c>
      <c r="L1578" s="726"/>
      <c r="M1578" s="726" t="s">
        <v>6426</v>
      </c>
      <c r="N1578" s="722" t="s">
        <v>5260</v>
      </c>
      <c r="O1578" s="721" t="s">
        <v>222</v>
      </c>
      <c r="P1578" s="722" t="s">
        <v>5336</v>
      </c>
      <c r="Q1578" s="722" t="s">
        <v>5339</v>
      </c>
    </row>
    <row r="1579" spans="1:17">
      <c r="A1579" s="721"/>
      <c r="B1579" s="721">
        <v>2</v>
      </c>
      <c r="C1579" s="722" t="s">
        <v>5341</v>
      </c>
      <c r="D1579" s="723" t="s">
        <v>16</v>
      </c>
      <c r="E1579" s="721" t="s">
        <v>221</v>
      </c>
      <c r="F1579" s="721" t="s">
        <v>376</v>
      </c>
      <c r="G1579" s="774">
        <v>28219</v>
      </c>
      <c r="H1579" s="724">
        <f t="shared" ca="1" si="24"/>
        <v>43</v>
      </c>
      <c r="I1579" s="725" t="s">
        <v>1403</v>
      </c>
      <c r="J1579" s="721" t="s">
        <v>256</v>
      </c>
      <c r="K1579" s="721" t="s">
        <v>246</v>
      </c>
      <c r="L1579" s="726"/>
      <c r="M1579" s="726" t="s">
        <v>6426</v>
      </c>
      <c r="N1579" s="722" t="s">
        <v>5260</v>
      </c>
      <c r="O1579" s="721" t="s">
        <v>245</v>
      </c>
      <c r="P1579" s="722" t="s">
        <v>5340</v>
      </c>
      <c r="Q1579" s="722" t="s">
        <v>5339</v>
      </c>
    </row>
    <row r="1580" spans="1:17">
      <c r="A1580" s="721"/>
      <c r="B1580" s="721">
        <v>3</v>
      </c>
      <c r="C1580" s="722" t="s">
        <v>5343</v>
      </c>
      <c r="D1580" s="723" t="s">
        <v>16</v>
      </c>
      <c r="E1580" s="721" t="s">
        <v>254</v>
      </c>
      <c r="F1580" s="721" t="s">
        <v>230</v>
      </c>
      <c r="G1580" s="774">
        <v>35859</v>
      </c>
      <c r="H1580" s="724">
        <f t="shared" ca="1" si="24"/>
        <v>22</v>
      </c>
      <c r="I1580" s="725" t="s">
        <v>1403</v>
      </c>
      <c r="J1580" s="721" t="s">
        <v>223</v>
      </c>
      <c r="K1580" s="721" t="s">
        <v>266</v>
      </c>
      <c r="L1580" s="726"/>
      <c r="M1580" s="726" t="s">
        <v>6426</v>
      </c>
      <c r="N1580" s="722" t="s">
        <v>5260</v>
      </c>
      <c r="O1580" s="721" t="s">
        <v>255</v>
      </c>
      <c r="P1580" s="722" t="s">
        <v>5342</v>
      </c>
      <c r="Q1580" s="722" t="s">
        <v>5339</v>
      </c>
    </row>
    <row r="1581" spans="1:17">
      <c r="A1581" s="721"/>
      <c r="B1581" s="721">
        <v>4</v>
      </c>
      <c r="C1581" s="722" t="s">
        <v>5345</v>
      </c>
      <c r="D1581" s="723" t="s">
        <v>16</v>
      </c>
      <c r="E1581" s="721" t="s">
        <v>254</v>
      </c>
      <c r="F1581" s="721" t="s">
        <v>230</v>
      </c>
      <c r="G1581" s="774">
        <v>38075</v>
      </c>
      <c r="H1581" s="724">
        <f t="shared" ca="1" si="24"/>
        <v>16</v>
      </c>
      <c r="I1581" s="725" t="s">
        <v>1403</v>
      </c>
      <c r="J1581" s="721" t="s">
        <v>369</v>
      </c>
      <c r="K1581" s="721" t="s">
        <v>266</v>
      </c>
      <c r="L1581" s="726"/>
      <c r="M1581" s="726" t="s">
        <v>6426</v>
      </c>
      <c r="N1581" s="722" t="s">
        <v>5260</v>
      </c>
      <c r="O1581" s="721" t="s">
        <v>255</v>
      </c>
      <c r="P1581" s="722" t="s">
        <v>5344</v>
      </c>
      <c r="Q1581" s="722" t="s">
        <v>5339</v>
      </c>
    </row>
    <row r="1582" spans="1:17">
      <c r="A1582" s="721"/>
      <c r="B1582" s="721">
        <v>5</v>
      </c>
      <c r="C1582" s="722" t="s">
        <v>1231</v>
      </c>
      <c r="D1582" s="723" t="s">
        <v>23</v>
      </c>
      <c r="E1582" s="721" t="s">
        <v>254</v>
      </c>
      <c r="F1582" s="721" t="s">
        <v>230</v>
      </c>
      <c r="G1582" s="774">
        <v>38497</v>
      </c>
      <c r="H1582" s="724">
        <f t="shared" ca="1" si="24"/>
        <v>14</v>
      </c>
      <c r="I1582" s="725" t="s">
        <v>1403</v>
      </c>
      <c r="J1582" s="721" t="s">
        <v>369</v>
      </c>
      <c r="K1582" s="721" t="s">
        <v>266</v>
      </c>
      <c r="L1582" s="726"/>
      <c r="M1582" s="726" t="s">
        <v>6426</v>
      </c>
      <c r="N1582" s="722" t="s">
        <v>5260</v>
      </c>
      <c r="O1582" s="721" t="s">
        <v>255</v>
      </c>
      <c r="P1582" s="722" t="s">
        <v>5346</v>
      </c>
      <c r="Q1582" s="722" t="s">
        <v>5339</v>
      </c>
    </row>
    <row r="1583" spans="1:17">
      <c r="A1583" s="721">
        <v>10</v>
      </c>
      <c r="B1583" s="721">
        <v>1</v>
      </c>
      <c r="C1583" s="722" t="s">
        <v>5348</v>
      </c>
      <c r="D1583" s="723" t="s">
        <v>23</v>
      </c>
      <c r="E1583" s="721" t="s">
        <v>221</v>
      </c>
      <c r="F1583" s="721" t="s">
        <v>1609</v>
      </c>
      <c r="G1583" s="774">
        <v>28697</v>
      </c>
      <c r="H1583" s="724">
        <f t="shared" ca="1" si="24"/>
        <v>41</v>
      </c>
      <c r="I1583" s="725" t="s">
        <v>1403</v>
      </c>
      <c r="J1583" s="721" t="s">
        <v>223</v>
      </c>
      <c r="K1583" s="721" t="s">
        <v>428</v>
      </c>
      <c r="L1583" s="726"/>
      <c r="M1583" s="726" t="s">
        <v>6426</v>
      </c>
      <c r="N1583" s="722" t="s">
        <v>5260</v>
      </c>
      <c r="O1583" s="721" t="s">
        <v>222</v>
      </c>
      <c r="P1583" s="722" t="s">
        <v>5347</v>
      </c>
      <c r="Q1583" s="722" t="s">
        <v>5350</v>
      </c>
    </row>
    <row r="1584" spans="1:17">
      <c r="A1584" s="721"/>
      <c r="B1584" s="721">
        <v>2</v>
      </c>
      <c r="C1584" s="722" t="s">
        <v>5352</v>
      </c>
      <c r="D1584" s="723" t="s">
        <v>16</v>
      </c>
      <c r="E1584" s="721" t="s">
        <v>221</v>
      </c>
      <c r="F1584" s="721" t="s">
        <v>1609</v>
      </c>
      <c r="G1584" s="774">
        <v>29994</v>
      </c>
      <c r="H1584" s="724">
        <f t="shared" ca="1" si="24"/>
        <v>38</v>
      </c>
      <c r="I1584" s="725" t="s">
        <v>1403</v>
      </c>
      <c r="J1584" s="721" t="s">
        <v>289</v>
      </c>
      <c r="K1584" s="721" t="s">
        <v>246</v>
      </c>
      <c r="L1584" s="726"/>
      <c r="M1584" s="726" t="s">
        <v>6426</v>
      </c>
      <c r="N1584" s="722" t="s">
        <v>5260</v>
      </c>
      <c r="O1584" s="721" t="s">
        <v>245</v>
      </c>
      <c r="P1584" s="722" t="s">
        <v>5351</v>
      </c>
      <c r="Q1584" s="722" t="s">
        <v>5350</v>
      </c>
    </row>
    <row r="1585" spans="1:17">
      <c r="A1585" s="721"/>
      <c r="B1585" s="721">
        <v>3</v>
      </c>
      <c r="C1585" s="722" t="s">
        <v>5354</v>
      </c>
      <c r="D1585" s="723" t="s">
        <v>23</v>
      </c>
      <c r="E1585" s="721" t="s">
        <v>254</v>
      </c>
      <c r="F1585" s="721" t="s">
        <v>230</v>
      </c>
      <c r="G1585" s="774">
        <v>37001</v>
      </c>
      <c r="H1585" s="724">
        <f t="shared" ca="1" si="24"/>
        <v>18</v>
      </c>
      <c r="I1585" s="725" t="s">
        <v>1403</v>
      </c>
      <c r="J1585" s="721" t="s">
        <v>348</v>
      </c>
      <c r="K1585" s="721" t="s">
        <v>266</v>
      </c>
      <c r="L1585" s="726"/>
      <c r="M1585" s="726" t="s">
        <v>6426</v>
      </c>
      <c r="N1585" s="722" t="s">
        <v>5260</v>
      </c>
      <c r="O1585" s="721" t="s">
        <v>255</v>
      </c>
      <c r="P1585" s="722" t="s">
        <v>5353</v>
      </c>
      <c r="Q1585" s="722" t="s">
        <v>5350</v>
      </c>
    </row>
    <row r="1586" spans="1:17">
      <c r="A1586" s="721"/>
      <c r="B1586" s="721">
        <v>4</v>
      </c>
      <c r="C1586" s="722" t="s">
        <v>5356</v>
      </c>
      <c r="D1586" s="723" t="s">
        <v>23</v>
      </c>
      <c r="E1586" s="721" t="s">
        <v>254</v>
      </c>
      <c r="F1586" s="721" t="s">
        <v>230</v>
      </c>
      <c r="G1586" s="774">
        <v>38685</v>
      </c>
      <c r="H1586" s="724">
        <f t="shared" ca="1" si="24"/>
        <v>14</v>
      </c>
      <c r="I1586" s="725" t="s">
        <v>1403</v>
      </c>
      <c r="J1586" s="721" t="s">
        <v>369</v>
      </c>
      <c r="K1586" s="721" t="s">
        <v>266</v>
      </c>
      <c r="L1586" s="726"/>
      <c r="M1586" s="726" t="s">
        <v>6426</v>
      </c>
      <c r="N1586" s="722" t="s">
        <v>5260</v>
      </c>
      <c r="O1586" s="721" t="s">
        <v>255</v>
      </c>
      <c r="P1586" s="722" t="s">
        <v>5355</v>
      </c>
      <c r="Q1586" s="722" t="s">
        <v>5350</v>
      </c>
    </row>
    <row r="1587" spans="1:17">
      <c r="A1587" s="721"/>
      <c r="B1587" s="721">
        <v>5</v>
      </c>
      <c r="C1587" s="722" t="s">
        <v>5358</v>
      </c>
      <c r="D1587" s="723" t="s">
        <v>23</v>
      </c>
      <c r="E1587" s="721" t="s">
        <v>254</v>
      </c>
      <c r="F1587" s="721" t="s">
        <v>22</v>
      </c>
      <c r="G1587" s="774">
        <v>41937</v>
      </c>
      <c r="H1587" s="724">
        <f t="shared" ca="1" si="24"/>
        <v>5</v>
      </c>
      <c r="I1587" s="725" t="s">
        <v>1403</v>
      </c>
      <c r="J1587" s="721" t="s">
        <v>265</v>
      </c>
      <c r="K1587" s="721" t="s">
        <v>270</v>
      </c>
      <c r="L1587" s="726"/>
      <c r="M1587" s="726" t="s">
        <v>6426</v>
      </c>
      <c r="N1587" s="722" t="s">
        <v>5359</v>
      </c>
      <c r="O1587" s="721" t="s">
        <v>255</v>
      </c>
      <c r="P1587" s="734" t="s">
        <v>5357</v>
      </c>
      <c r="Q1587" s="722" t="s">
        <v>5350</v>
      </c>
    </row>
    <row r="1588" spans="1:17">
      <c r="A1588" s="721">
        <v>11</v>
      </c>
      <c r="B1588" s="721">
        <v>1</v>
      </c>
      <c r="C1588" s="722" t="s">
        <v>5361</v>
      </c>
      <c r="D1588" s="723" t="s">
        <v>23</v>
      </c>
      <c r="E1588" s="721" t="s">
        <v>221</v>
      </c>
      <c r="F1588" s="721" t="s">
        <v>1290</v>
      </c>
      <c r="G1588" s="774">
        <v>27744</v>
      </c>
      <c r="H1588" s="724">
        <f t="shared" ca="1" si="24"/>
        <v>44</v>
      </c>
      <c r="I1588" s="725" t="s">
        <v>1403</v>
      </c>
      <c r="J1588" s="721" t="s">
        <v>289</v>
      </c>
      <c r="K1588" s="721" t="s">
        <v>283</v>
      </c>
      <c r="L1588" s="726"/>
      <c r="M1588" s="726" t="s">
        <v>6426</v>
      </c>
      <c r="N1588" s="722" t="s">
        <v>5260</v>
      </c>
      <c r="O1588" s="721" t="s">
        <v>222</v>
      </c>
      <c r="P1588" s="722" t="s">
        <v>5360</v>
      </c>
      <c r="Q1588" s="722" t="s">
        <v>5363</v>
      </c>
    </row>
    <row r="1589" spans="1:17">
      <c r="A1589" s="721"/>
      <c r="B1589" s="721">
        <v>2</v>
      </c>
      <c r="C1589" s="722" t="s">
        <v>5365</v>
      </c>
      <c r="D1589" s="723" t="s">
        <v>16</v>
      </c>
      <c r="E1589" s="721" t="s">
        <v>221</v>
      </c>
      <c r="F1589" s="721" t="s">
        <v>376</v>
      </c>
      <c r="G1589" s="774">
        <v>31060</v>
      </c>
      <c r="H1589" s="724">
        <f t="shared" ca="1" si="24"/>
        <v>35</v>
      </c>
      <c r="I1589" s="725" t="s">
        <v>1403</v>
      </c>
      <c r="J1589" s="721" t="s">
        <v>289</v>
      </c>
      <c r="K1589" s="721" t="s">
        <v>246</v>
      </c>
      <c r="L1589" s="726"/>
      <c r="M1589" s="726" t="s">
        <v>6426</v>
      </c>
      <c r="N1589" s="722" t="s">
        <v>5260</v>
      </c>
      <c r="O1589" s="721" t="s">
        <v>245</v>
      </c>
      <c r="P1589" s="722" t="s">
        <v>5364</v>
      </c>
      <c r="Q1589" s="722" t="s">
        <v>5363</v>
      </c>
    </row>
    <row r="1590" spans="1:17">
      <c r="A1590" s="721"/>
      <c r="B1590" s="721">
        <v>3</v>
      </c>
      <c r="C1590" s="722" t="s">
        <v>5367</v>
      </c>
      <c r="D1590" s="723" t="s">
        <v>16</v>
      </c>
      <c r="E1590" s="721" t="s">
        <v>254</v>
      </c>
      <c r="F1590" s="721" t="s">
        <v>230</v>
      </c>
      <c r="G1590" s="774">
        <v>38874</v>
      </c>
      <c r="H1590" s="724">
        <f t="shared" ca="1" si="24"/>
        <v>13</v>
      </c>
      <c r="I1590" s="725" t="s">
        <v>1403</v>
      </c>
      <c r="J1590" s="721" t="s">
        <v>369</v>
      </c>
      <c r="K1590" s="721" t="s">
        <v>266</v>
      </c>
      <c r="L1590" s="726"/>
      <c r="M1590" s="726" t="s">
        <v>6426</v>
      </c>
      <c r="N1590" s="722" t="s">
        <v>5260</v>
      </c>
      <c r="O1590" s="721" t="s">
        <v>255</v>
      </c>
      <c r="P1590" s="722" t="s">
        <v>5366</v>
      </c>
      <c r="Q1590" s="722" t="s">
        <v>5363</v>
      </c>
    </row>
    <row r="1591" spans="1:17">
      <c r="A1591" s="721"/>
      <c r="B1591" s="721">
        <v>4</v>
      </c>
      <c r="C1591" s="722" t="s">
        <v>5369</v>
      </c>
      <c r="D1591" s="723" t="s">
        <v>23</v>
      </c>
      <c r="E1591" s="721" t="s">
        <v>254</v>
      </c>
      <c r="F1591" s="721" t="s">
        <v>230</v>
      </c>
      <c r="G1591" s="774">
        <v>40637</v>
      </c>
      <c r="H1591" s="724">
        <f t="shared" ca="1" si="24"/>
        <v>9</v>
      </c>
      <c r="I1591" s="725" t="s">
        <v>1403</v>
      </c>
      <c r="J1591" s="721" t="s">
        <v>265</v>
      </c>
      <c r="K1591" s="721" t="s">
        <v>270</v>
      </c>
      <c r="L1591" s="726"/>
      <c r="M1591" s="726" t="s">
        <v>6426</v>
      </c>
      <c r="N1591" s="722" t="s">
        <v>5260</v>
      </c>
      <c r="O1591" s="721" t="s">
        <v>255</v>
      </c>
      <c r="P1591" s="727" t="s">
        <v>5368</v>
      </c>
      <c r="Q1591" s="722" t="s">
        <v>5363</v>
      </c>
    </row>
    <row r="1592" spans="1:17">
      <c r="A1592" s="721"/>
      <c r="B1592" s="721">
        <v>5</v>
      </c>
      <c r="C1592" s="722" t="s">
        <v>5371</v>
      </c>
      <c r="D1592" s="723" t="s">
        <v>23</v>
      </c>
      <c r="E1592" s="721" t="s">
        <v>254</v>
      </c>
      <c r="F1592" s="721" t="s">
        <v>1055</v>
      </c>
      <c r="G1592" s="774">
        <v>33092</v>
      </c>
      <c r="H1592" s="724">
        <f t="shared" ca="1" si="24"/>
        <v>29</v>
      </c>
      <c r="I1592" s="725" t="s">
        <v>1403</v>
      </c>
      <c r="J1592" s="721" t="s">
        <v>223</v>
      </c>
      <c r="K1592" s="721" t="s">
        <v>283</v>
      </c>
      <c r="L1592" s="726"/>
      <c r="M1592" s="726" t="s">
        <v>6426</v>
      </c>
      <c r="N1592" s="722" t="s">
        <v>5260</v>
      </c>
      <c r="O1592" s="721" t="s">
        <v>1845</v>
      </c>
      <c r="P1592" s="727" t="s">
        <v>5370</v>
      </c>
      <c r="Q1592" s="722" t="s">
        <v>5363</v>
      </c>
    </row>
    <row r="1593" spans="1:17">
      <c r="A1593" s="721">
        <v>12</v>
      </c>
      <c r="B1593" s="721">
        <v>1</v>
      </c>
      <c r="C1593" s="722" t="s">
        <v>5375</v>
      </c>
      <c r="D1593" s="723" t="s">
        <v>23</v>
      </c>
      <c r="E1593" s="721" t="s">
        <v>221</v>
      </c>
      <c r="F1593" s="721" t="s">
        <v>376</v>
      </c>
      <c r="G1593" s="774">
        <v>28451</v>
      </c>
      <c r="H1593" s="724">
        <f t="shared" ca="1" si="24"/>
        <v>42</v>
      </c>
      <c r="I1593" s="725" t="s">
        <v>4508</v>
      </c>
      <c r="J1593" s="721" t="s">
        <v>289</v>
      </c>
      <c r="K1593" s="721" t="s">
        <v>283</v>
      </c>
      <c r="L1593" s="726"/>
      <c r="M1593" s="726" t="s">
        <v>6426</v>
      </c>
      <c r="N1593" s="722" t="s">
        <v>5260</v>
      </c>
      <c r="O1593" s="721" t="s">
        <v>222</v>
      </c>
      <c r="P1593" s="734" t="s">
        <v>5374</v>
      </c>
      <c r="Q1593" s="734" t="s">
        <v>5377</v>
      </c>
    </row>
    <row r="1594" spans="1:17">
      <c r="A1594" s="721"/>
      <c r="B1594" s="721">
        <v>2</v>
      </c>
      <c r="C1594" s="722" t="s">
        <v>5379</v>
      </c>
      <c r="D1594" s="723" t="s">
        <v>16</v>
      </c>
      <c r="E1594" s="721" t="s">
        <v>221</v>
      </c>
      <c r="F1594" s="721" t="s">
        <v>376</v>
      </c>
      <c r="G1594" s="774">
        <v>28607</v>
      </c>
      <c r="H1594" s="724">
        <f t="shared" ca="1" si="24"/>
        <v>41</v>
      </c>
      <c r="I1594" s="725" t="s">
        <v>4508</v>
      </c>
      <c r="J1594" s="721" t="s">
        <v>289</v>
      </c>
      <c r="K1594" s="721" t="s">
        <v>246</v>
      </c>
      <c r="L1594" s="726"/>
      <c r="M1594" s="726" t="s">
        <v>6426</v>
      </c>
      <c r="N1594" s="722" t="s">
        <v>5260</v>
      </c>
      <c r="O1594" s="721" t="s">
        <v>245</v>
      </c>
      <c r="P1594" s="734" t="s">
        <v>5378</v>
      </c>
      <c r="Q1594" s="734" t="s">
        <v>5377</v>
      </c>
    </row>
    <row r="1595" spans="1:17">
      <c r="A1595" s="721"/>
      <c r="B1595" s="721">
        <v>3</v>
      </c>
      <c r="C1595" s="722" t="s">
        <v>5383</v>
      </c>
      <c r="D1595" s="723" t="s">
        <v>23</v>
      </c>
      <c r="E1595" s="721" t="s">
        <v>254</v>
      </c>
      <c r="F1595" s="721" t="s">
        <v>376</v>
      </c>
      <c r="G1595" s="774">
        <v>38320</v>
      </c>
      <c r="H1595" s="724">
        <f t="shared" ca="1" si="24"/>
        <v>15</v>
      </c>
      <c r="I1595" s="725" t="s">
        <v>4508</v>
      </c>
      <c r="J1595" s="721" t="s">
        <v>369</v>
      </c>
      <c r="K1595" s="721" t="s">
        <v>266</v>
      </c>
      <c r="L1595" s="726"/>
      <c r="M1595" s="726" t="s">
        <v>6426</v>
      </c>
      <c r="N1595" s="722" t="s">
        <v>5260</v>
      </c>
      <c r="O1595" s="721" t="s">
        <v>255</v>
      </c>
      <c r="P1595" s="734" t="s">
        <v>5382</v>
      </c>
      <c r="Q1595" s="734" t="s">
        <v>5377</v>
      </c>
    </row>
    <row r="1596" spans="1:17">
      <c r="A1596" s="721"/>
      <c r="B1596" s="721">
        <v>4</v>
      </c>
      <c r="C1596" s="722" t="s">
        <v>5385</v>
      </c>
      <c r="D1596" s="723" t="s">
        <v>16</v>
      </c>
      <c r="E1596" s="721" t="s">
        <v>254</v>
      </c>
      <c r="F1596" s="721" t="s">
        <v>376</v>
      </c>
      <c r="G1596" s="774">
        <v>39407</v>
      </c>
      <c r="H1596" s="724">
        <f t="shared" ca="1" si="24"/>
        <v>12</v>
      </c>
      <c r="I1596" s="725" t="s">
        <v>4508</v>
      </c>
      <c r="J1596" s="721" t="s">
        <v>369</v>
      </c>
      <c r="K1596" s="721" t="s">
        <v>266</v>
      </c>
      <c r="L1596" s="726"/>
      <c r="M1596" s="726" t="s">
        <v>6426</v>
      </c>
      <c r="N1596" s="722" t="s">
        <v>5260</v>
      </c>
      <c r="O1596" s="721" t="s">
        <v>255</v>
      </c>
      <c r="P1596" s="734" t="s">
        <v>5384</v>
      </c>
      <c r="Q1596" s="734" t="s">
        <v>5377</v>
      </c>
    </row>
    <row r="1597" spans="1:17">
      <c r="A1597" s="721">
        <v>13</v>
      </c>
      <c r="B1597" s="721">
        <v>1</v>
      </c>
      <c r="C1597" s="722" t="s">
        <v>5387</v>
      </c>
      <c r="D1597" s="723" t="s">
        <v>23</v>
      </c>
      <c r="E1597" s="721" t="s">
        <v>221</v>
      </c>
      <c r="F1597" s="721" t="s">
        <v>970</v>
      </c>
      <c r="G1597" s="774">
        <v>30973</v>
      </c>
      <c r="H1597" s="724">
        <f t="shared" ca="1" si="24"/>
        <v>35</v>
      </c>
      <c r="I1597" s="725" t="s">
        <v>1403</v>
      </c>
      <c r="J1597" s="721" t="s">
        <v>289</v>
      </c>
      <c r="K1597" s="721" t="s">
        <v>674</v>
      </c>
      <c r="L1597" s="726"/>
      <c r="M1597" s="726" t="s">
        <v>6426</v>
      </c>
      <c r="N1597" s="722" t="s">
        <v>5260</v>
      </c>
      <c r="O1597" s="721" t="s">
        <v>222</v>
      </c>
      <c r="P1597" s="734" t="s">
        <v>5386</v>
      </c>
      <c r="Q1597" s="736" t="s">
        <v>5390</v>
      </c>
    </row>
    <row r="1598" spans="1:17">
      <c r="A1598" s="721"/>
      <c r="B1598" s="721">
        <v>2</v>
      </c>
      <c r="C1598" s="722" t="s">
        <v>5392</v>
      </c>
      <c r="D1598" s="723" t="s">
        <v>16</v>
      </c>
      <c r="E1598" s="721" t="s">
        <v>221</v>
      </c>
      <c r="F1598" s="721" t="s">
        <v>970</v>
      </c>
      <c r="G1598" s="774">
        <v>31776</v>
      </c>
      <c r="H1598" s="724">
        <f t="shared" ca="1" si="24"/>
        <v>33</v>
      </c>
      <c r="I1598" s="725" t="s">
        <v>1403</v>
      </c>
      <c r="J1598" s="721" t="s">
        <v>289</v>
      </c>
      <c r="K1598" s="721" t="s">
        <v>246</v>
      </c>
      <c r="L1598" s="726"/>
      <c r="M1598" s="726" t="s">
        <v>6426</v>
      </c>
      <c r="N1598" s="722" t="s">
        <v>5260</v>
      </c>
      <c r="O1598" s="721" t="s">
        <v>245</v>
      </c>
      <c r="P1598" s="734" t="s">
        <v>5391</v>
      </c>
      <c r="Q1598" s="736" t="s">
        <v>5390</v>
      </c>
    </row>
    <row r="1599" spans="1:17">
      <c r="A1599" s="721"/>
      <c r="B1599" s="721">
        <v>3</v>
      </c>
      <c r="C1599" s="722" t="s">
        <v>5395</v>
      </c>
      <c r="D1599" s="723" t="s">
        <v>16</v>
      </c>
      <c r="E1599" s="721" t="s">
        <v>254</v>
      </c>
      <c r="F1599" s="721" t="s">
        <v>970</v>
      </c>
      <c r="G1599" s="774">
        <v>38924</v>
      </c>
      <c r="H1599" s="724">
        <f t="shared" ca="1" si="24"/>
        <v>13</v>
      </c>
      <c r="I1599" s="725" t="s">
        <v>1403</v>
      </c>
      <c r="J1599" s="721" t="s">
        <v>369</v>
      </c>
      <c r="K1599" s="721" t="s">
        <v>266</v>
      </c>
      <c r="L1599" s="726"/>
      <c r="M1599" s="726" t="s">
        <v>6426</v>
      </c>
      <c r="N1599" s="722" t="s">
        <v>5260</v>
      </c>
      <c r="O1599" s="721" t="s">
        <v>255</v>
      </c>
      <c r="P1599" s="727" t="s">
        <v>5394</v>
      </c>
      <c r="Q1599" s="736" t="s">
        <v>5390</v>
      </c>
    </row>
    <row r="1600" spans="1:17">
      <c r="A1600" s="721"/>
      <c r="B1600" s="721">
        <v>4</v>
      </c>
      <c r="C1600" s="722" t="s">
        <v>5397</v>
      </c>
      <c r="D1600" s="723" t="s">
        <v>16</v>
      </c>
      <c r="E1600" s="721" t="s">
        <v>254</v>
      </c>
      <c r="F1600" s="721" t="s">
        <v>229</v>
      </c>
      <c r="G1600" s="774">
        <v>41377</v>
      </c>
      <c r="H1600" s="724">
        <f t="shared" ca="1" si="24"/>
        <v>6</v>
      </c>
      <c r="I1600" s="725" t="s">
        <v>1403</v>
      </c>
      <c r="J1600" s="721" t="s">
        <v>265</v>
      </c>
      <c r="K1600" s="721" t="s">
        <v>270</v>
      </c>
      <c r="L1600" s="726"/>
      <c r="M1600" s="726" t="s">
        <v>6426</v>
      </c>
      <c r="N1600" s="722" t="s">
        <v>5260</v>
      </c>
      <c r="O1600" s="721" t="s">
        <v>255</v>
      </c>
      <c r="P1600" s="727" t="s">
        <v>5396</v>
      </c>
      <c r="Q1600" s="736" t="s">
        <v>5390</v>
      </c>
    </row>
    <row r="1601" spans="1:17">
      <c r="A1601" s="721">
        <v>14</v>
      </c>
      <c r="B1601" s="721">
        <v>1</v>
      </c>
      <c r="C1601" s="722" t="s">
        <v>5399</v>
      </c>
      <c r="D1601" s="723" t="s">
        <v>23</v>
      </c>
      <c r="E1601" s="721" t="s">
        <v>221</v>
      </c>
      <c r="F1601" s="721" t="s">
        <v>376</v>
      </c>
      <c r="G1601" s="774">
        <v>23617</v>
      </c>
      <c r="H1601" s="724">
        <f t="shared" ca="1" si="24"/>
        <v>55</v>
      </c>
      <c r="I1601" s="725" t="s">
        <v>1403</v>
      </c>
      <c r="J1601" s="721" t="s">
        <v>223</v>
      </c>
      <c r="K1601" s="721" t="s">
        <v>283</v>
      </c>
      <c r="L1601" s="726"/>
      <c r="M1601" s="726" t="s">
        <v>6426</v>
      </c>
      <c r="N1601" s="722" t="s">
        <v>5260</v>
      </c>
      <c r="O1601" s="721" t="s">
        <v>222</v>
      </c>
      <c r="P1601" s="734" t="s">
        <v>5398</v>
      </c>
      <c r="Q1601" s="734" t="s">
        <v>5402</v>
      </c>
    </row>
    <row r="1602" spans="1:17">
      <c r="A1602" s="721"/>
      <c r="B1602" s="721">
        <v>2</v>
      </c>
      <c r="C1602" s="722" t="s">
        <v>5404</v>
      </c>
      <c r="D1602" s="723" t="s">
        <v>16</v>
      </c>
      <c r="E1602" s="721" t="s">
        <v>221</v>
      </c>
      <c r="F1602" s="721" t="s">
        <v>1582</v>
      </c>
      <c r="G1602" s="774">
        <v>24967</v>
      </c>
      <c r="H1602" s="724">
        <f t="shared" ca="1" si="24"/>
        <v>51</v>
      </c>
      <c r="I1602" s="725" t="s">
        <v>1403</v>
      </c>
      <c r="J1602" s="721" t="s">
        <v>223</v>
      </c>
      <c r="K1602" s="721" t="s">
        <v>246</v>
      </c>
      <c r="L1602" s="726"/>
      <c r="M1602" s="726" t="s">
        <v>6426</v>
      </c>
      <c r="N1602" s="722" t="s">
        <v>5260</v>
      </c>
      <c r="O1602" s="721" t="s">
        <v>245</v>
      </c>
      <c r="P1602" s="734" t="s">
        <v>5403</v>
      </c>
      <c r="Q1602" s="734" t="s">
        <v>5402</v>
      </c>
    </row>
    <row r="1603" spans="1:17">
      <c r="A1603" s="721"/>
      <c r="B1603" s="721">
        <v>3</v>
      </c>
      <c r="C1603" s="722" t="s">
        <v>5408</v>
      </c>
      <c r="D1603" s="723" t="s">
        <v>23</v>
      </c>
      <c r="E1603" s="721" t="s">
        <v>254</v>
      </c>
      <c r="F1603" s="721" t="s">
        <v>230</v>
      </c>
      <c r="G1603" s="774">
        <v>35244</v>
      </c>
      <c r="H1603" s="724">
        <f t="shared" ref="H1603:H1666" ca="1" si="25">DATEDIF(G1603,TODAY(),"Y")</f>
        <v>23</v>
      </c>
      <c r="I1603" s="725" t="s">
        <v>1403</v>
      </c>
      <c r="J1603" s="721" t="s">
        <v>886</v>
      </c>
      <c r="K1603" s="721" t="s">
        <v>266</v>
      </c>
      <c r="L1603" s="726"/>
      <c r="M1603" s="726" t="s">
        <v>6426</v>
      </c>
      <c r="N1603" s="722" t="s">
        <v>5260</v>
      </c>
      <c r="O1603" s="721" t="s">
        <v>255</v>
      </c>
      <c r="P1603" s="734" t="s">
        <v>5407</v>
      </c>
      <c r="Q1603" s="734" t="s">
        <v>5402</v>
      </c>
    </row>
    <row r="1604" spans="1:17">
      <c r="A1604" s="721"/>
      <c r="B1604" s="721">
        <v>4</v>
      </c>
      <c r="C1604" s="722" t="s">
        <v>5411</v>
      </c>
      <c r="D1604" s="723" t="s">
        <v>23</v>
      </c>
      <c r="E1604" s="721" t="s">
        <v>254</v>
      </c>
      <c r="F1604" s="721" t="s">
        <v>230</v>
      </c>
      <c r="G1604" s="774">
        <v>35912</v>
      </c>
      <c r="H1604" s="724">
        <f t="shared" ca="1" si="25"/>
        <v>21</v>
      </c>
      <c r="I1604" s="725" t="s">
        <v>1403</v>
      </c>
      <c r="J1604" s="721" t="s">
        <v>886</v>
      </c>
      <c r="K1604" s="721" t="s">
        <v>266</v>
      </c>
      <c r="L1604" s="726"/>
      <c r="M1604" s="726" t="s">
        <v>6426</v>
      </c>
      <c r="N1604" s="722" t="s">
        <v>5260</v>
      </c>
      <c r="O1604" s="721" t="s">
        <v>255</v>
      </c>
      <c r="P1604" s="734" t="s">
        <v>5410</v>
      </c>
      <c r="Q1604" s="734" t="s">
        <v>5402</v>
      </c>
    </row>
    <row r="1605" spans="1:17">
      <c r="A1605" s="721"/>
      <c r="B1605" s="721">
        <v>5</v>
      </c>
      <c r="C1605" s="722" t="s">
        <v>5413</v>
      </c>
      <c r="D1605" s="723" t="s">
        <v>16</v>
      </c>
      <c r="E1605" s="721" t="s">
        <v>254</v>
      </c>
      <c r="F1605" s="721" t="s">
        <v>22</v>
      </c>
      <c r="G1605" s="774">
        <v>36558</v>
      </c>
      <c r="H1605" s="724">
        <f t="shared" ca="1" si="25"/>
        <v>20</v>
      </c>
      <c r="I1605" s="725" t="s">
        <v>1403</v>
      </c>
      <c r="J1605" s="721" t="s">
        <v>348</v>
      </c>
      <c r="K1605" s="721" t="s">
        <v>266</v>
      </c>
      <c r="L1605" s="726"/>
      <c r="M1605" s="726" t="s">
        <v>6426</v>
      </c>
      <c r="N1605" s="722" t="s">
        <v>5260</v>
      </c>
      <c r="O1605" s="721" t="s">
        <v>255</v>
      </c>
      <c r="P1605" s="734" t="s">
        <v>5412</v>
      </c>
      <c r="Q1605" s="734" t="s">
        <v>5402</v>
      </c>
    </row>
    <row r="1606" spans="1:17">
      <c r="A1606" s="721">
        <v>15</v>
      </c>
      <c r="B1606" s="721">
        <v>1</v>
      </c>
      <c r="C1606" s="722" t="s">
        <v>5415</v>
      </c>
      <c r="D1606" s="723" t="s">
        <v>23</v>
      </c>
      <c r="E1606" s="721" t="s">
        <v>221</v>
      </c>
      <c r="F1606" s="721" t="s">
        <v>297</v>
      </c>
      <c r="G1606" s="774">
        <v>23626</v>
      </c>
      <c r="H1606" s="724">
        <f t="shared" ca="1" si="25"/>
        <v>55</v>
      </c>
      <c r="I1606" s="725" t="s">
        <v>1403</v>
      </c>
      <c r="J1606" s="721" t="s">
        <v>256</v>
      </c>
      <c r="K1606" s="721" t="s">
        <v>283</v>
      </c>
      <c r="L1606" s="726"/>
      <c r="M1606" s="726" t="s">
        <v>6426</v>
      </c>
      <c r="N1606" s="722" t="s">
        <v>5260</v>
      </c>
      <c r="O1606" s="721" t="s">
        <v>222</v>
      </c>
      <c r="P1606" s="722" t="s">
        <v>5414</v>
      </c>
      <c r="Q1606" s="722" t="s">
        <v>5417</v>
      </c>
    </row>
    <row r="1607" spans="1:17">
      <c r="A1607" s="721"/>
      <c r="B1607" s="721">
        <v>2</v>
      </c>
      <c r="C1607" s="722" t="s">
        <v>4463</v>
      </c>
      <c r="D1607" s="723" t="s">
        <v>16</v>
      </c>
      <c r="E1607" s="721" t="s">
        <v>221</v>
      </c>
      <c r="F1607" s="721" t="s">
        <v>938</v>
      </c>
      <c r="G1607" s="774">
        <v>24221</v>
      </c>
      <c r="H1607" s="724">
        <f t="shared" ca="1" si="25"/>
        <v>53</v>
      </c>
      <c r="I1607" s="725" t="s">
        <v>1403</v>
      </c>
      <c r="J1607" s="721" t="s">
        <v>256</v>
      </c>
      <c r="K1607" s="721" t="s">
        <v>246</v>
      </c>
      <c r="L1607" s="726"/>
      <c r="M1607" s="726" t="s">
        <v>6426</v>
      </c>
      <c r="N1607" s="722" t="s">
        <v>5260</v>
      </c>
      <c r="O1607" s="721" t="s">
        <v>245</v>
      </c>
      <c r="P1607" s="722" t="s">
        <v>5418</v>
      </c>
      <c r="Q1607" s="722" t="s">
        <v>5417</v>
      </c>
    </row>
    <row r="1608" spans="1:17">
      <c r="A1608" s="721"/>
      <c r="B1608" s="721">
        <v>3</v>
      </c>
      <c r="C1608" s="722" t="s">
        <v>5422</v>
      </c>
      <c r="D1608" s="723" t="s">
        <v>23</v>
      </c>
      <c r="E1608" s="721" t="s">
        <v>254</v>
      </c>
      <c r="F1608" s="721" t="s">
        <v>938</v>
      </c>
      <c r="G1608" s="774">
        <v>31659</v>
      </c>
      <c r="H1608" s="724">
        <f t="shared" ca="1" si="25"/>
        <v>33</v>
      </c>
      <c r="I1608" s="725" t="s">
        <v>1403</v>
      </c>
      <c r="J1608" s="721" t="s">
        <v>223</v>
      </c>
      <c r="K1608" s="721" t="s">
        <v>261</v>
      </c>
      <c r="L1608" s="726"/>
      <c r="M1608" s="726" t="s">
        <v>6426</v>
      </c>
      <c r="N1608" s="722" t="s">
        <v>5260</v>
      </c>
      <c r="O1608" s="721" t="s">
        <v>255</v>
      </c>
      <c r="P1608" s="722" t="s">
        <v>5421</v>
      </c>
      <c r="Q1608" s="722" t="s">
        <v>5417</v>
      </c>
    </row>
    <row r="1609" spans="1:17">
      <c r="A1609" s="721"/>
      <c r="B1609" s="721">
        <v>4</v>
      </c>
      <c r="C1609" s="722" t="s">
        <v>5424</v>
      </c>
      <c r="D1609" s="723" t="s">
        <v>23</v>
      </c>
      <c r="E1609" s="721" t="s">
        <v>254</v>
      </c>
      <c r="F1609" s="721" t="s">
        <v>22</v>
      </c>
      <c r="G1609" s="774">
        <v>33849</v>
      </c>
      <c r="H1609" s="724">
        <f t="shared" ca="1" si="25"/>
        <v>27</v>
      </c>
      <c r="I1609" s="725" t="s">
        <v>1403</v>
      </c>
      <c r="J1609" s="721" t="s">
        <v>223</v>
      </c>
      <c r="K1609" s="721" t="s">
        <v>261</v>
      </c>
      <c r="L1609" s="726"/>
      <c r="M1609" s="726" t="s">
        <v>6426</v>
      </c>
      <c r="N1609" s="722" t="s">
        <v>5260</v>
      </c>
      <c r="O1609" s="721" t="s">
        <v>255</v>
      </c>
      <c r="P1609" s="722" t="s">
        <v>5423</v>
      </c>
      <c r="Q1609" s="722" t="s">
        <v>5417</v>
      </c>
    </row>
    <row r="1610" spans="1:17">
      <c r="A1610" s="721">
        <v>16</v>
      </c>
      <c r="B1610" s="738">
        <v>1</v>
      </c>
      <c r="C1610" s="722" t="s">
        <v>5426</v>
      </c>
      <c r="D1610" s="723" t="s">
        <v>23</v>
      </c>
      <c r="E1610" s="721" t="s">
        <v>221</v>
      </c>
      <c r="F1610" s="721" t="s">
        <v>288</v>
      </c>
      <c r="G1610" s="774">
        <v>27124</v>
      </c>
      <c r="H1610" s="724">
        <f t="shared" ca="1" si="25"/>
        <v>46</v>
      </c>
      <c r="I1610" s="725" t="s">
        <v>1403</v>
      </c>
      <c r="J1610" s="721" t="s">
        <v>1291</v>
      </c>
      <c r="K1610" s="721" t="s">
        <v>283</v>
      </c>
      <c r="L1610" s="726"/>
      <c r="M1610" s="726" t="s">
        <v>6426</v>
      </c>
      <c r="N1610" s="722" t="s">
        <v>5260</v>
      </c>
      <c r="O1610" s="721" t="s">
        <v>222</v>
      </c>
      <c r="P1610" s="727" t="s">
        <v>5425</v>
      </c>
      <c r="Q1610" s="727" t="s">
        <v>5427</v>
      </c>
    </row>
    <row r="1611" spans="1:17">
      <c r="A1611" s="721"/>
      <c r="B1611" s="738">
        <v>2</v>
      </c>
      <c r="C1611" s="722" t="s">
        <v>5429</v>
      </c>
      <c r="D1611" s="723" t="s">
        <v>16</v>
      </c>
      <c r="E1611" s="721" t="s">
        <v>221</v>
      </c>
      <c r="F1611" s="721" t="s">
        <v>337</v>
      </c>
      <c r="G1611" s="774">
        <v>27364</v>
      </c>
      <c r="H1611" s="724">
        <f t="shared" ca="1" si="25"/>
        <v>45</v>
      </c>
      <c r="I1611" s="725" t="s">
        <v>1403</v>
      </c>
      <c r="J1611" s="721" t="s">
        <v>1291</v>
      </c>
      <c r="K1611" s="721" t="s">
        <v>246</v>
      </c>
      <c r="L1611" s="726"/>
      <c r="M1611" s="726" t="s">
        <v>6426</v>
      </c>
      <c r="N1611" s="722" t="s">
        <v>5260</v>
      </c>
      <c r="O1611" s="721" t="s">
        <v>245</v>
      </c>
      <c r="P1611" s="727" t="s">
        <v>5428</v>
      </c>
      <c r="Q1611" s="727" t="s">
        <v>5427</v>
      </c>
    </row>
    <row r="1612" spans="1:17">
      <c r="A1612" s="721"/>
      <c r="B1612" s="738">
        <v>3</v>
      </c>
      <c r="C1612" s="722" t="s">
        <v>5432</v>
      </c>
      <c r="D1612" s="723" t="s">
        <v>23</v>
      </c>
      <c r="E1612" s="721" t="s">
        <v>254</v>
      </c>
      <c r="F1612" s="721" t="s">
        <v>230</v>
      </c>
      <c r="G1612" s="774">
        <v>36711</v>
      </c>
      <c r="H1612" s="724">
        <f t="shared" ca="1" si="25"/>
        <v>19</v>
      </c>
      <c r="I1612" s="725" t="s">
        <v>1403</v>
      </c>
      <c r="J1612" s="721" t="s">
        <v>2491</v>
      </c>
      <c r="K1612" s="721" t="s">
        <v>261</v>
      </c>
      <c r="L1612" s="726"/>
      <c r="M1612" s="726" t="s">
        <v>6426</v>
      </c>
      <c r="N1612" s="722" t="s">
        <v>5260</v>
      </c>
      <c r="O1612" s="721" t="s">
        <v>255</v>
      </c>
      <c r="P1612" s="727" t="s">
        <v>5431</v>
      </c>
      <c r="Q1612" s="727" t="s">
        <v>5427</v>
      </c>
    </row>
    <row r="1613" spans="1:17">
      <c r="A1613" s="721">
        <v>17</v>
      </c>
      <c r="B1613" s="738">
        <v>1</v>
      </c>
      <c r="C1613" s="762" t="s">
        <v>5435</v>
      </c>
      <c r="D1613" s="742" t="s">
        <v>23</v>
      </c>
      <c r="E1613" s="737" t="s">
        <v>221</v>
      </c>
      <c r="F1613" s="737" t="s">
        <v>2470</v>
      </c>
      <c r="G1613" s="779" t="s">
        <v>5436</v>
      </c>
      <c r="H1613" s="724">
        <f t="shared" ca="1" si="25"/>
        <v>41</v>
      </c>
      <c r="I1613" s="725" t="s">
        <v>1403</v>
      </c>
      <c r="J1613" s="737" t="s">
        <v>3677</v>
      </c>
      <c r="K1613" s="737" t="s">
        <v>261</v>
      </c>
      <c r="L1613" s="726"/>
      <c r="M1613" s="726" t="s">
        <v>6426</v>
      </c>
      <c r="N1613" s="722" t="s">
        <v>5260</v>
      </c>
      <c r="O1613" s="737" t="s">
        <v>222</v>
      </c>
      <c r="P1613" s="734" t="s">
        <v>5434</v>
      </c>
      <c r="Q1613" s="734" t="s">
        <v>5439</v>
      </c>
    </row>
    <row r="1614" spans="1:17">
      <c r="A1614" s="721"/>
      <c r="B1614" s="738">
        <v>2</v>
      </c>
      <c r="C1614" s="734" t="s">
        <v>5441</v>
      </c>
      <c r="D1614" s="742" t="s">
        <v>16</v>
      </c>
      <c r="E1614" s="737" t="s">
        <v>221</v>
      </c>
      <c r="F1614" s="737" t="s">
        <v>5442</v>
      </c>
      <c r="G1614" s="779" t="s">
        <v>5443</v>
      </c>
      <c r="H1614" s="724">
        <f t="shared" ca="1" si="25"/>
        <v>28</v>
      </c>
      <c r="I1614" s="725" t="s">
        <v>1403</v>
      </c>
      <c r="J1614" s="737" t="s">
        <v>3677</v>
      </c>
      <c r="K1614" s="737" t="s">
        <v>246</v>
      </c>
      <c r="L1614" s="726"/>
      <c r="M1614" s="726" t="s">
        <v>6426</v>
      </c>
      <c r="N1614" s="722" t="s">
        <v>5260</v>
      </c>
      <c r="O1614" s="737" t="s">
        <v>245</v>
      </c>
      <c r="P1614" s="734" t="s">
        <v>5440</v>
      </c>
      <c r="Q1614" s="734" t="s">
        <v>5439</v>
      </c>
    </row>
    <row r="1615" spans="1:17">
      <c r="A1615" s="738"/>
      <c r="B1615" s="738">
        <v>3</v>
      </c>
      <c r="C1615" s="734" t="s">
        <v>5447</v>
      </c>
      <c r="D1615" s="742" t="s">
        <v>23</v>
      </c>
      <c r="E1615" s="737" t="s">
        <v>254</v>
      </c>
      <c r="F1615" s="737" t="s">
        <v>2470</v>
      </c>
      <c r="G1615" s="779" t="s">
        <v>5448</v>
      </c>
      <c r="H1615" s="724">
        <f t="shared" ca="1" si="25"/>
        <v>8</v>
      </c>
      <c r="I1615" s="725" t="s">
        <v>1403</v>
      </c>
      <c r="J1615" s="737" t="s">
        <v>3684</v>
      </c>
      <c r="K1615" s="737" t="s">
        <v>270</v>
      </c>
      <c r="L1615" s="726"/>
      <c r="M1615" s="726" t="s">
        <v>6426</v>
      </c>
      <c r="N1615" s="722" t="s">
        <v>5260</v>
      </c>
      <c r="O1615" s="737" t="s">
        <v>255</v>
      </c>
      <c r="P1615" s="734" t="s">
        <v>5446</v>
      </c>
      <c r="Q1615" s="734" t="s">
        <v>5439</v>
      </c>
    </row>
    <row r="1616" spans="1:17">
      <c r="A1616" s="738">
        <v>18</v>
      </c>
      <c r="B1616" s="738">
        <v>1</v>
      </c>
      <c r="C1616" s="734" t="s">
        <v>1264</v>
      </c>
      <c r="D1616" s="742" t="s">
        <v>23</v>
      </c>
      <c r="E1616" s="737" t="s">
        <v>221</v>
      </c>
      <c r="F1616" s="737" t="s">
        <v>5450</v>
      </c>
      <c r="G1616" s="779" t="s">
        <v>5451</v>
      </c>
      <c r="H1616" s="724">
        <f t="shared" ca="1" si="25"/>
        <v>41</v>
      </c>
      <c r="I1616" s="725" t="s">
        <v>1403</v>
      </c>
      <c r="J1616" s="737" t="s">
        <v>2491</v>
      </c>
      <c r="K1616" s="737" t="s">
        <v>1172</v>
      </c>
      <c r="L1616" s="726"/>
      <c r="M1616" s="726" t="s">
        <v>6426</v>
      </c>
      <c r="N1616" s="722" t="s">
        <v>5260</v>
      </c>
      <c r="O1616" s="737" t="s">
        <v>222</v>
      </c>
      <c r="P1616" s="736" t="s">
        <v>5449</v>
      </c>
      <c r="Q1616" s="736" t="s">
        <v>5454</v>
      </c>
    </row>
    <row r="1617" spans="1:17">
      <c r="A1617" s="738"/>
      <c r="B1617" s="738">
        <v>2</v>
      </c>
      <c r="C1617" s="734" t="s">
        <v>5456</v>
      </c>
      <c r="D1617" s="742" t="s">
        <v>16</v>
      </c>
      <c r="E1617" s="737" t="s">
        <v>221</v>
      </c>
      <c r="F1617" s="737" t="s">
        <v>452</v>
      </c>
      <c r="G1617" s="779" t="s">
        <v>5457</v>
      </c>
      <c r="H1617" s="724">
        <f t="shared" ca="1" si="25"/>
        <v>41</v>
      </c>
      <c r="I1617" s="725" t="s">
        <v>1403</v>
      </c>
      <c r="J1617" s="737" t="s">
        <v>785</v>
      </c>
      <c r="K1617" s="737" t="s">
        <v>246</v>
      </c>
      <c r="L1617" s="726"/>
      <c r="M1617" s="726" t="s">
        <v>6426</v>
      </c>
      <c r="N1617" s="722" t="s">
        <v>5260</v>
      </c>
      <c r="O1617" s="737" t="s">
        <v>245</v>
      </c>
      <c r="P1617" s="736" t="s">
        <v>5455</v>
      </c>
      <c r="Q1617" s="736" t="s">
        <v>5454</v>
      </c>
    </row>
    <row r="1618" spans="1:17">
      <c r="A1618" s="738"/>
      <c r="B1618" s="738">
        <v>3</v>
      </c>
      <c r="C1618" s="734" t="s">
        <v>5459</v>
      </c>
      <c r="D1618" s="742" t="s">
        <v>16</v>
      </c>
      <c r="E1618" s="737" t="s">
        <v>254</v>
      </c>
      <c r="F1618" s="737" t="s">
        <v>230</v>
      </c>
      <c r="G1618" s="779" t="s">
        <v>5460</v>
      </c>
      <c r="H1618" s="724">
        <f t="shared" ca="1" si="25"/>
        <v>18</v>
      </c>
      <c r="I1618" s="725" t="s">
        <v>1403</v>
      </c>
      <c r="J1618" s="737" t="s">
        <v>348</v>
      </c>
      <c r="K1618" s="737" t="s">
        <v>266</v>
      </c>
      <c r="L1618" s="726"/>
      <c r="M1618" s="726" t="s">
        <v>6426</v>
      </c>
      <c r="N1618" s="722" t="s">
        <v>5260</v>
      </c>
      <c r="O1618" s="737" t="s">
        <v>255</v>
      </c>
      <c r="P1618" s="736" t="s">
        <v>5458</v>
      </c>
      <c r="Q1618" s="736" t="s">
        <v>5454</v>
      </c>
    </row>
    <row r="1619" spans="1:17">
      <c r="A1619" s="738"/>
      <c r="B1619" s="738">
        <v>4</v>
      </c>
      <c r="C1619" s="734" t="s">
        <v>5462</v>
      </c>
      <c r="D1619" s="742" t="s">
        <v>16</v>
      </c>
      <c r="E1619" s="737" t="s">
        <v>254</v>
      </c>
      <c r="F1619" s="737" t="s">
        <v>230</v>
      </c>
      <c r="G1619" s="779" t="s">
        <v>5463</v>
      </c>
      <c r="H1619" s="724">
        <f t="shared" ca="1" si="25"/>
        <v>14</v>
      </c>
      <c r="I1619" s="725" t="s">
        <v>1403</v>
      </c>
      <c r="J1619" s="737" t="s">
        <v>369</v>
      </c>
      <c r="K1619" s="737" t="s">
        <v>266</v>
      </c>
      <c r="L1619" s="726"/>
      <c r="M1619" s="726" t="s">
        <v>6426</v>
      </c>
      <c r="N1619" s="722" t="s">
        <v>5260</v>
      </c>
      <c r="O1619" s="737" t="s">
        <v>255</v>
      </c>
      <c r="P1619" s="736" t="s">
        <v>5461</v>
      </c>
      <c r="Q1619" s="736" t="s">
        <v>5454</v>
      </c>
    </row>
    <row r="1620" spans="1:17">
      <c r="A1620" s="738"/>
      <c r="B1620" s="738">
        <v>5</v>
      </c>
      <c r="C1620" s="734" t="s">
        <v>5465</v>
      </c>
      <c r="D1620" s="742" t="s">
        <v>23</v>
      </c>
      <c r="E1620" s="737" t="s">
        <v>254</v>
      </c>
      <c r="F1620" s="737" t="s">
        <v>230</v>
      </c>
      <c r="G1620" s="779" t="s">
        <v>5466</v>
      </c>
      <c r="H1620" s="724">
        <f t="shared" ca="1" si="25"/>
        <v>10</v>
      </c>
      <c r="I1620" s="725" t="s">
        <v>1403</v>
      </c>
      <c r="J1620" s="737" t="s">
        <v>369</v>
      </c>
      <c r="K1620" s="737" t="s">
        <v>266</v>
      </c>
      <c r="L1620" s="726"/>
      <c r="M1620" s="726" t="s">
        <v>6426</v>
      </c>
      <c r="N1620" s="722" t="s">
        <v>5260</v>
      </c>
      <c r="O1620" s="737" t="s">
        <v>255</v>
      </c>
      <c r="P1620" s="736" t="s">
        <v>5464</v>
      </c>
      <c r="Q1620" s="736" t="s">
        <v>5454</v>
      </c>
    </row>
    <row r="1621" spans="1:17">
      <c r="A1621" s="738">
        <v>19</v>
      </c>
      <c r="B1621" s="738">
        <v>1</v>
      </c>
      <c r="C1621" s="734" t="s">
        <v>5468</v>
      </c>
      <c r="D1621" s="742" t="s">
        <v>23</v>
      </c>
      <c r="E1621" s="737" t="s">
        <v>221</v>
      </c>
      <c r="F1621" s="737" t="s">
        <v>5469</v>
      </c>
      <c r="G1621" s="779" t="s">
        <v>5470</v>
      </c>
      <c r="H1621" s="724">
        <f t="shared" ca="1" si="25"/>
        <v>62</v>
      </c>
      <c r="I1621" s="747" t="s">
        <v>4508</v>
      </c>
      <c r="J1621" s="738" t="s">
        <v>256</v>
      </c>
      <c r="K1621" s="737" t="s">
        <v>283</v>
      </c>
      <c r="L1621" s="726"/>
      <c r="M1621" s="726" t="s">
        <v>6426</v>
      </c>
      <c r="N1621" s="722" t="s">
        <v>5260</v>
      </c>
      <c r="O1621" s="737" t="s">
        <v>222</v>
      </c>
      <c r="P1621" s="736" t="s">
        <v>5467</v>
      </c>
      <c r="Q1621" s="736"/>
    </row>
    <row r="1622" spans="1:17">
      <c r="A1622" s="738"/>
      <c r="B1622" s="738">
        <v>2</v>
      </c>
      <c r="C1622" s="734" t="s">
        <v>5474</v>
      </c>
      <c r="D1622" s="742" t="s">
        <v>16</v>
      </c>
      <c r="E1622" s="737" t="s">
        <v>221</v>
      </c>
      <c r="F1622" s="737" t="s">
        <v>230</v>
      </c>
      <c r="G1622" s="779" t="s">
        <v>5475</v>
      </c>
      <c r="H1622" s="724">
        <f t="shared" ca="1" si="25"/>
        <v>26</v>
      </c>
      <c r="I1622" s="747" t="s">
        <v>4508</v>
      </c>
      <c r="J1622" s="738" t="s">
        <v>256</v>
      </c>
      <c r="K1622" s="737" t="s">
        <v>246</v>
      </c>
      <c r="L1622" s="726"/>
      <c r="M1622" s="726" t="s">
        <v>6426</v>
      </c>
      <c r="N1622" s="722" t="s">
        <v>5260</v>
      </c>
      <c r="O1622" s="737" t="s">
        <v>255</v>
      </c>
      <c r="P1622" s="741" t="s">
        <v>5473</v>
      </c>
      <c r="Q1622" s="736"/>
    </row>
    <row r="1623" spans="1:17">
      <c r="A1623" s="738">
        <v>20</v>
      </c>
      <c r="B1623" s="738">
        <v>1</v>
      </c>
      <c r="C1623" s="734" t="s">
        <v>5476</v>
      </c>
      <c r="D1623" s="742" t="s">
        <v>23</v>
      </c>
      <c r="E1623" s="737" t="s">
        <v>221</v>
      </c>
      <c r="F1623" s="737" t="s">
        <v>1402</v>
      </c>
      <c r="G1623" s="779" t="s">
        <v>5477</v>
      </c>
      <c r="H1623" s="724">
        <f t="shared" ca="1" si="25"/>
        <v>49</v>
      </c>
      <c r="I1623" s="747" t="s">
        <v>1403</v>
      </c>
      <c r="J1623" s="738" t="s">
        <v>256</v>
      </c>
      <c r="K1623" s="737" t="s">
        <v>283</v>
      </c>
      <c r="L1623" s="726"/>
      <c r="M1623" s="726" t="s">
        <v>6426</v>
      </c>
      <c r="N1623" s="722" t="s">
        <v>5260</v>
      </c>
      <c r="O1623" s="737" t="s">
        <v>222</v>
      </c>
      <c r="P1623" s="736" t="s">
        <v>2096</v>
      </c>
      <c r="Q1623" s="736"/>
    </row>
    <row r="1624" spans="1:17">
      <c r="A1624" s="738">
        <v>21</v>
      </c>
      <c r="B1624" s="738">
        <v>1</v>
      </c>
      <c r="C1624" s="734" t="s">
        <v>5484</v>
      </c>
      <c r="D1624" s="742" t="s">
        <v>23</v>
      </c>
      <c r="E1624" s="737" t="s">
        <v>221</v>
      </c>
      <c r="F1624" s="737" t="s">
        <v>376</v>
      </c>
      <c r="G1624" s="779" t="s">
        <v>5485</v>
      </c>
      <c r="H1624" s="724">
        <f t="shared" ca="1" si="25"/>
        <v>39</v>
      </c>
      <c r="I1624" s="725" t="s">
        <v>4508</v>
      </c>
      <c r="J1624" s="738" t="s">
        <v>256</v>
      </c>
      <c r="K1624" s="737" t="s">
        <v>283</v>
      </c>
      <c r="L1624" s="726"/>
      <c r="M1624" s="726" t="s">
        <v>6426</v>
      </c>
      <c r="N1624" s="722" t="s">
        <v>5260</v>
      </c>
      <c r="O1624" s="737" t="s">
        <v>222</v>
      </c>
      <c r="P1624" s="736"/>
      <c r="Q1624" s="736"/>
    </row>
    <row r="1625" spans="1:17">
      <c r="A1625" s="738"/>
      <c r="B1625" s="738">
        <v>2</v>
      </c>
      <c r="C1625" s="734" t="s">
        <v>5487</v>
      </c>
      <c r="D1625" s="742" t="s">
        <v>16</v>
      </c>
      <c r="E1625" s="737" t="s">
        <v>221</v>
      </c>
      <c r="F1625" s="737" t="s">
        <v>376</v>
      </c>
      <c r="G1625" s="779" t="s">
        <v>5488</v>
      </c>
      <c r="H1625" s="724">
        <f t="shared" ca="1" si="25"/>
        <v>42</v>
      </c>
      <c r="I1625" s="747" t="s">
        <v>4508</v>
      </c>
      <c r="J1625" s="738" t="s">
        <v>256</v>
      </c>
      <c r="K1625" s="737" t="s">
        <v>246</v>
      </c>
      <c r="L1625" s="726"/>
      <c r="M1625" s="726" t="s">
        <v>6426</v>
      </c>
      <c r="N1625" s="722" t="s">
        <v>5260</v>
      </c>
      <c r="O1625" s="737" t="s">
        <v>245</v>
      </c>
      <c r="P1625" s="736"/>
      <c r="Q1625" s="736"/>
    </row>
    <row r="1626" spans="1:17">
      <c r="A1626" s="839">
        <v>22</v>
      </c>
      <c r="B1626" s="839">
        <v>1</v>
      </c>
      <c r="C1626" s="839" t="s">
        <v>5611</v>
      </c>
      <c r="D1626" s="726" t="s">
        <v>23</v>
      </c>
      <c r="E1626" s="839" t="s">
        <v>221</v>
      </c>
      <c r="F1626" s="839"/>
      <c r="G1626" s="840"/>
      <c r="H1626" s="724">
        <f t="shared" ca="1" si="25"/>
        <v>120</v>
      </c>
      <c r="I1626" s="839" t="s">
        <v>1403</v>
      </c>
      <c r="J1626" s="738" t="s">
        <v>256</v>
      </c>
      <c r="K1626" s="839" t="s">
        <v>283</v>
      </c>
      <c r="L1626" s="839"/>
      <c r="M1626" s="726" t="s">
        <v>6426</v>
      </c>
      <c r="N1626" s="722" t="s">
        <v>5260</v>
      </c>
      <c r="O1626" s="839" t="s">
        <v>222</v>
      </c>
      <c r="P1626" s="839"/>
      <c r="Q1626" s="839"/>
    </row>
    <row r="1627" spans="1:17">
      <c r="A1627" s="839"/>
      <c r="B1627" s="839">
        <v>2</v>
      </c>
      <c r="C1627" s="839" t="s">
        <v>1159</v>
      </c>
      <c r="D1627" s="726" t="s">
        <v>16</v>
      </c>
      <c r="E1627" s="839" t="s">
        <v>221</v>
      </c>
      <c r="F1627" s="839"/>
      <c r="G1627" s="726"/>
      <c r="H1627" s="724">
        <f t="shared" ca="1" si="25"/>
        <v>120</v>
      </c>
      <c r="I1627" s="839" t="s">
        <v>1403</v>
      </c>
      <c r="J1627" s="738" t="s">
        <v>256</v>
      </c>
      <c r="K1627" s="839" t="s">
        <v>246</v>
      </c>
      <c r="L1627" s="839"/>
      <c r="M1627" s="726" t="s">
        <v>6426</v>
      </c>
      <c r="N1627" s="722" t="s">
        <v>5260</v>
      </c>
      <c r="O1627" s="839" t="s">
        <v>245</v>
      </c>
      <c r="P1627" s="839"/>
      <c r="Q1627" s="839"/>
    </row>
    <row r="1628" spans="1:17">
      <c r="A1628" s="839"/>
      <c r="B1628" s="839">
        <v>3</v>
      </c>
      <c r="C1628" s="839" t="s">
        <v>7071</v>
      </c>
      <c r="D1628" s="726" t="s">
        <v>23</v>
      </c>
      <c r="E1628" s="839" t="s">
        <v>254</v>
      </c>
      <c r="F1628" s="839"/>
      <c r="G1628" s="726"/>
      <c r="H1628" s="724">
        <f t="shared" ca="1" si="25"/>
        <v>120</v>
      </c>
      <c r="I1628" s="839" t="s">
        <v>1403</v>
      </c>
      <c r="J1628" s="738" t="s">
        <v>265</v>
      </c>
      <c r="K1628" s="839"/>
      <c r="L1628" s="839"/>
      <c r="M1628" s="726" t="s">
        <v>6426</v>
      </c>
      <c r="N1628" s="722" t="s">
        <v>5260</v>
      </c>
      <c r="O1628" s="839" t="s">
        <v>255</v>
      </c>
      <c r="P1628" s="839"/>
      <c r="Q1628" s="839"/>
    </row>
    <row r="1629" spans="1:17">
      <c r="A1629" s="839">
        <v>23</v>
      </c>
      <c r="B1629" s="738">
        <v>1</v>
      </c>
      <c r="C1629" s="722" t="s">
        <v>4507</v>
      </c>
      <c r="D1629" s="723" t="s">
        <v>23</v>
      </c>
      <c r="E1629" s="745" t="s">
        <v>221</v>
      </c>
      <c r="F1629" s="745" t="s">
        <v>376</v>
      </c>
      <c r="G1629" s="956">
        <v>30248</v>
      </c>
      <c r="H1629" s="724">
        <f t="shared" ca="1" si="25"/>
        <v>37</v>
      </c>
      <c r="I1629" s="747" t="s">
        <v>4508</v>
      </c>
      <c r="J1629" s="745" t="s">
        <v>785</v>
      </c>
      <c r="K1629" s="745" t="s">
        <v>283</v>
      </c>
      <c r="L1629" s="726"/>
      <c r="M1629" s="726" t="s">
        <v>6426</v>
      </c>
      <c r="N1629" s="722" t="s">
        <v>5260</v>
      </c>
      <c r="O1629" s="745" t="s">
        <v>222</v>
      </c>
      <c r="P1629" s="736" t="s">
        <v>4506</v>
      </c>
      <c r="Q1629" s="727"/>
    </row>
    <row r="1630" spans="1:17">
      <c r="A1630" s="839"/>
      <c r="B1630" s="738">
        <v>2</v>
      </c>
      <c r="C1630" s="722" t="s">
        <v>4511</v>
      </c>
      <c r="D1630" s="723" t="s">
        <v>16</v>
      </c>
      <c r="E1630" s="745" t="s">
        <v>221</v>
      </c>
      <c r="F1630" s="745" t="s">
        <v>376</v>
      </c>
      <c r="G1630" s="774">
        <v>31138</v>
      </c>
      <c r="H1630" s="724">
        <f t="shared" ca="1" si="25"/>
        <v>35</v>
      </c>
      <c r="I1630" s="747" t="s">
        <v>4508</v>
      </c>
      <c r="J1630" s="745" t="s">
        <v>785</v>
      </c>
      <c r="K1630" s="745" t="s">
        <v>246</v>
      </c>
      <c r="L1630" s="726"/>
      <c r="M1630" s="726" t="s">
        <v>6426</v>
      </c>
      <c r="N1630" s="722" t="s">
        <v>5260</v>
      </c>
      <c r="O1630" s="745" t="s">
        <v>245</v>
      </c>
      <c r="P1630" s="736"/>
      <c r="Q1630" s="738"/>
    </row>
    <row r="1631" spans="1:17">
      <c r="A1631" s="839">
        <v>24</v>
      </c>
      <c r="B1631" s="839">
        <v>1</v>
      </c>
      <c r="C1631" s="839" t="s">
        <v>6782</v>
      </c>
      <c r="D1631" s="839" t="s">
        <v>23</v>
      </c>
      <c r="E1631" s="839" t="s">
        <v>221</v>
      </c>
      <c r="F1631" s="839" t="s">
        <v>7275</v>
      </c>
      <c r="G1631" s="840"/>
      <c r="H1631" s="724">
        <f t="shared" ca="1" si="25"/>
        <v>120</v>
      </c>
      <c r="I1631" s="839" t="s">
        <v>1403</v>
      </c>
      <c r="J1631" s="839" t="s">
        <v>2491</v>
      </c>
      <c r="K1631" s="839"/>
      <c r="L1631" s="839"/>
      <c r="M1631" s="726" t="s">
        <v>6426</v>
      </c>
      <c r="N1631" s="722" t="s">
        <v>5260</v>
      </c>
      <c r="O1631" s="839" t="s">
        <v>222</v>
      </c>
      <c r="P1631" s="839"/>
      <c r="Q1631" s="839"/>
    </row>
    <row r="1632" spans="1:17">
      <c r="A1632" s="839"/>
      <c r="B1632" s="839">
        <v>2</v>
      </c>
      <c r="C1632" s="839" t="s">
        <v>6783</v>
      </c>
      <c r="D1632" s="839" t="s">
        <v>16</v>
      </c>
      <c r="E1632" s="839" t="s">
        <v>221</v>
      </c>
      <c r="F1632" s="839" t="s">
        <v>7275</v>
      </c>
      <c r="G1632" s="840"/>
      <c r="H1632" s="724">
        <f t="shared" ca="1" si="25"/>
        <v>120</v>
      </c>
      <c r="I1632" s="839" t="s">
        <v>1403</v>
      </c>
      <c r="J1632" s="839" t="s">
        <v>785</v>
      </c>
      <c r="K1632" s="839"/>
      <c r="L1632" s="839"/>
      <c r="M1632" s="726" t="s">
        <v>6426</v>
      </c>
      <c r="N1632" s="722" t="s">
        <v>5260</v>
      </c>
      <c r="O1632" s="839" t="s">
        <v>245</v>
      </c>
      <c r="P1632" s="839"/>
      <c r="Q1632" s="839"/>
    </row>
    <row r="1633" spans="1:17">
      <c r="A1633" s="839"/>
      <c r="B1633" s="839">
        <v>3</v>
      </c>
      <c r="C1633" s="839" t="s">
        <v>6784</v>
      </c>
      <c r="D1633" s="839" t="s">
        <v>23</v>
      </c>
      <c r="E1633" s="839" t="s">
        <v>254</v>
      </c>
      <c r="F1633" s="839" t="s">
        <v>7275</v>
      </c>
      <c r="G1633" s="840"/>
      <c r="H1633" s="724">
        <f t="shared" ca="1" si="25"/>
        <v>120</v>
      </c>
      <c r="I1633" s="839" t="s">
        <v>1403</v>
      </c>
      <c r="J1633" s="839" t="s">
        <v>369</v>
      </c>
      <c r="K1633" s="839"/>
      <c r="L1633" s="839"/>
      <c r="M1633" s="726" t="s">
        <v>6426</v>
      </c>
      <c r="N1633" s="722" t="s">
        <v>5260</v>
      </c>
      <c r="O1633" s="839" t="s">
        <v>255</v>
      </c>
      <c r="P1633" s="839"/>
      <c r="Q1633" s="839"/>
    </row>
    <row r="1634" spans="1:17">
      <c r="A1634" s="839"/>
      <c r="B1634" s="839">
        <v>4</v>
      </c>
      <c r="C1634" s="839" t="s">
        <v>6785</v>
      </c>
      <c r="D1634" s="839" t="s">
        <v>23</v>
      </c>
      <c r="E1634" s="839" t="s">
        <v>254</v>
      </c>
      <c r="F1634" s="839" t="s">
        <v>22</v>
      </c>
      <c r="G1634" s="840"/>
      <c r="H1634" s="724">
        <f t="shared" ca="1" si="25"/>
        <v>120</v>
      </c>
      <c r="I1634" s="839" t="s">
        <v>1403</v>
      </c>
      <c r="J1634" s="839" t="s">
        <v>265</v>
      </c>
      <c r="K1634" s="839"/>
      <c r="L1634" s="839"/>
      <c r="M1634" s="726" t="s">
        <v>6426</v>
      </c>
      <c r="N1634" s="722" t="s">
        <v>5260</v>
      </c>
      <c r="O1634" s="839" t="s">
        <v>255</v>
      </c>
      <c r="P1634" s="839"/>
      <c r="Q1634" s="839"/>
    </row>
    <row r="1635" spans="1:17">
      <c r="A1635" s="722">
        <v>1</v>
      </c>
      <c r="B1635" s="722">
        <v>1</v>
      </c>
      <c r="C1635" s="722" t="s">
        <v>5496</v>
      </c>
      <c r="D1635" s="744" t="s">
        <v>23</v>
      </c>
      <c r="E1635" s="722" t="s">
        <v>221</v>
      </c>
      <c r="F1635" s="722" t="s">
        <v>4921</v>
      </c>
      <c r="G1635" s="784">
        <v>27975</v>
      </c>
      <c r="H1635" s="724">
        <f t="shared" ca="1" si="25"/>
        <v>43</v>
      </c>
      <c r="I1635" s="769" t="s">
        <v>1403</v>
      </c>
      <c r="J1635" s="722" t="s">
        <v>256</v>
      </c>
      <c r="K1635" s="722" t="s">
        <v>283</v>
      </c>
      <c r="L1635" s="812"/>
      <c r="M1635" s="812" t="s">
        <v>6426</v>
      </c>
      <c r="N1635" s="722" t="s">
        <v>5500</v>
      </c>
      <c r="O1635" s="722" t="s">
        <v>222</v>
      </c>
      <c r="P1635" s="722" t="s">
        <v>5495</v>
      </c>
      <c r="Q1635" s="722" t="s">
        <v>5499</v>
      </c>
    </row>
    <row r="1636" spans="1:17">
      <c r="A1636" s="721"/>
      <c r="B1636" s="721">
        <v>2</v>
      </c>
      <c r="C1636" s="722" t="s">
        <v>5503</v>
      </c>
      <c r="D1636" s="723" t="s">
        <v>16</v>
      </c>
      <c r="E1636" s="721" t="s">
        <v>221</v>
      </c>
      <c r="F1636" s="721" t="s">
        <v>970</v>
      </c>
      <c r="G1636" s="774">
        <v>30169</v>
      </c>
      <c r="H1636" s="724">
        <f t="shared" ca="1" si="25"/>
        <v>37</v>
      </c>
      <c r="I1636" s="747" t="s">
        <v>1403</v>
      </c>
      <c r="J1636" s="721" t="s">
        <v>256</v>
      </c>
      <c r="K1636" s="738" t="s">
        <v>246</v>
      </c>
      <c r="L1636" s="813"/>
      <c r="M1636" s="813" t="s">
        <v>6426</v>
      </c>
      <c r="N1636" s="722" t="s">
        <v>5500</v>
      </c>
      <c r="O1636" s="721" t="s">
        <v>245</v>
      </c>
      <c r="P1636" s="722" t="s">
        <v>5502</v>
      </c>
      <c r="Q1636" s="722" t="s">
        <v>5499</v>
      </c>
    </row>
    <row r="1637" spans="1:17">
      <c r="A1637" s="721"/>
      <c r="B1637" s="721">
        <v>3</v>
      </c>
      <c r="C1637" s="722" t="s">
        <v>5507</v>
      </c>
      <c r="D1637" s="723" t="s">
        <v>23</v>
      </c>
      <c r="E1637" s="721" t="s">
        <v>254</v>
      </c>
      <c r="F1637" s="721" t="s">
        <v>22</v>
      </c>
      <c r="G1637" s="774">
        <v>38251</v>
      </c>
      <c r="H1637" s="724">
        <f t="shared" ca="1" si="25"/>
        <v>15</v>
      </c>
      <c r="I1637" s="747" t="s">
        <v>1403</v>
      </c>
      <c r="J1637" s="721" t="s">
        <v>369</v>
      </c>
      <c r="K1637" s="738" t="s">
        <v>266</v>
      </c>
      <c r="L1637" s="813"/>
      <c r="M1637" s="813" t="s">
        <v>6426</v>
      </c>
      <c r="N1637" s="722" t="s">
        <v>5500</v>
      </c>
      <c r="O1637" s="721" t="s">
        <v>255</v>
      </c>
      <c r="P1637" s="722" t="s">
        <v>5506</v>
      </c>
      <c r="Q1637" s="722" t="s">
        <v>5499</v>
      </c>
    </row>
    <row r="1638" spans="1:17">
      <c r="A1638" s="721">
        <v>2</v>
      </c>
      <c r="B1638" s="722">
        <v>1</v>
      </c>
      <c r="C1638" s="722" t="s">
        <v>5510</v>
      </c>
      <c r="D1638" s="757" t="s">
        <v>23</v>
      </c>
      <c r="E1638" s="738" t="s">
        <v>221</v>
      </c>
      <c r="F1638" s="738" t="s">
        <v>5511</v>
      </c>
      <c r="G1638" s="783">
        <v>27926</v>
      </c>
      <c r="H1638" s="724">
        <f t="shared" ca="1" si="25"/>
        <v>43</v>
      </c>
      <c r="I1638" s="747" t="s">
        <v>1403</v>
      </c>
      <c r="J1638" s="738" t="s">
        <v>256</v>
      </c>
      <c r="K1638" s="738" t="s">
        <v>283</v>
      </c>
      <c r="L1638" s="813"/>
      <c r="M1638" s="813" t="s">
        <v>6426</v>
      </c>
      <c r="N1638" s="722" t="s">
        <v>5500</v>
      </c>
      <c r="O1638" s="738" t="s">
        <v>222</v>
      </c>
      <c r="P1638" s="722" t="s">
        <v>5509</v>
      </c>
      <c r="Q1638" s="722" t="s">
        <v>5513</v>
      </c>
    </row>
    <row r="1639" spans="1:17">
      <c r="A1639" s="721"/>
      <c r="B1639" s="721">
        <v>2</v>
      </c>
      <c r="C1639" s="722" t="s">
        <v>5515</v>
      </c>
      <c r="D1639" s="723" t="s">
        <v>16</v>
      </c>
      <c r="E1639" s="721" t="s">
        <v>221</v>
      </c>
      <c r="F1639" s="721" t="s">
        <v>5511</v>
      </c>
      <c r="G1639" s="774">
        <v>27427</v>
      </c>
      <c r="H1639" s="724">
        <f t="shared" ca="1" si="25"/>
        <v>45</v>
      </c>
      <c r="I1639" s="725" t="s">
        <v>1403</v>
      </c>
      <c r="J1639" s="721" t="s">
        <v>256</v>
      </c>
      <c r="K1639" s="721" t="s">
        <v>246</v>
      </c>
      <c r="L1639" s="813"/>
      <c r="M1639" s="813" t="s">
        <v>6426</v>
      </c>
      <c r="N1639" s="722" t="s">
        <v>5500</v>
      </c>
      <c r="O1639" s="721" t="s">
        <v>245</v>
      </c>
      <c r="P1639" s="722" t="s">
        <v>5514</v>
      </c>
      <c r="Q1639" s="722" t="s">
        <v>5513</v>
      </c>
    </row>
    <row r="1640" spans="1:17">
      <c r="A1640" s="721"/>
      <c r="B1640" s="721">
        <v>3</v>
      </c>
      <c r="C1640" s="722" t="s">
        <v>5519</v>
      </c>
      <c r="D1640" s="723" t="s">
        <v>23</v>
      </c>
      <c r="E1640" s="721" t="s">
        <v>254</v>
      </c>
      <c r="F1640" s="721" t="s">
        <v>1605</v>
      </c>
      <c r="G1640" s="774">
        <v>36256</v>
      </c>
      <c r="H1640" s="724">
        <f t="shared" ca="1" si="25"/>
        <v>21</v>
      </c>
      <c r="I1640" s="725" t="s">
        <v>1403</v>
      </c>
      <c r="J1640" s="721" t="s">
        <v>886</v>
      </c>
      <c r="K1640" s="721" t="s">
        <v>266</v>
      </c>
      <c r="L1640" s="813"/>
      <c r="M1640" s="813" t="s">
        <v>6426</v>
      </c>
      <c r="N1640" s="722" t="s">
        <v>5500</v>
      </c>
      <c r="O1640" s="721" t="s">
        <v>255</v>
      </c>
      <c r="P1640" s="722" t="s">
        <v>5518</v>
      </c>
      <c r="Q1640" s="722" t="s">
        <v>5513</v>
      </c>
    </row>
    <row r="1641" spans="1:17">
      <c r="A1641" s="721"/>
      <c r="B1641" s="721">
        <v>4</v>
      </c>
      <c r="C1641" s="722" t="s">
        <v>5521</v>
      </c>
      <c r="D1641" s="723" t="s">
        <v>23</v>
      </c>
      <c r="E1641" s="721" t="s">
        <v>254</v>
      </c>
      <c r="F1641" s="721" t="s">
        <v>22</v>
      </c>
      <c r="G1641" s="774">
        <v>38849</v>
      </c>
      <c r="H1641" s="724">
        <f t="shared" ca="1" si="25"/>
        <v>13</v>
      </c>
      <c r="I1641" s="725" t="s">
        <v>1403</v>
      </c>
      <c r="J1641" s="721" t="s">
        <v>369</v>
      </c>
      <c r="K1641" s="721" t="s">
        <v>266</v>
      </c>
      <c r="L1641" s="813"/>
      <c r="M1641" s="813" t="s">
        <v>6426</v>
      </c>
      <c r="N1641" s="722" t="s">
        <v>5500</v>
      </c>
      <c r="O1641" s="721" t="s">
        <v>255</v>
      </c>
      <c r="P1641" s="722" t="s">
        <v>5520</v>
      </c>
      <c r="Q1641" s="722" t="s">
        <v>5513</v>
      </c>
    </row>
    <row r="1642" spans="1:17">
      <c r="A1642" s="721">
        <v>3</v>
      </c>
      <c r="B1642" s="721">
        <v>1</v>
      </c>
      <c r="C1642" s="722" t="s">
        <v>121</v>
      </c>
      <c r="D1642" s="723" t="s">
        <v>23</v>
      </c>
      <c r="E1642" s="721" t="s">
        <v>221</v>
      </c>
      <c r="F1642" s="721" t="s">
        <v>244</v>
      </c>
      <c r="G1642" s="774">
        <v>30027</v>
      </c>
      <c r="H1642" s="724">
        <f t="shared" ca="1" si="25"/>
        <v>38</v>
      </c>
      <c r="I1642" s="725" t="s">
        <v>1403</v>
      </c>
      <c r="J1642" s="721" t="s">
        <v>256</v>
      </c>
      <c r="K1642" s="721" t="s">
        <v>283</v>
      </c>
      <c r="L1642" s="813"/>
      <c r="M1642" s="813" t="s">
        <v>6426</v>
      </c>
      <c r="N1642" s="722" t="s">
        <v>5500</v>
      </c>
      <c r="O1642" s="721" t="s">
        <v>222</v>
      </c>
      <c r="P1642" s="722" t="s">
        <v>5522</v>
      </c>
      <c r="Q1642" s="722" t="s">
        <v>5523</v>
      </c>
    </row>
    <row r="1643" spans="1:17">
      <c r="A1643" s="721"/>
      <c r="B1643" s="721">
        <v>2</v>
      </c>
      <c r="C1643" s="722" t="s">
        <v>5525</v>
      </c>
      <c r="D1643" s="723" t="s">
        <v>16</v>
      </c>
      <c r="E1643" s="721" t="s">
        <v>221</v>
      </c>
      <c r="F1643" s="721" t="s">
        <v>5526</v>
      </c>
      <c r="G1643" s="774">
        <v>31608</v>
      </c>
      <c r="H1643" s="724">
        <f t="shared" ca="1" si="25"/>
        <v>33</v>
      </c>
      <c r="I1643" s="725" t="s">
        <v>1403</v>
      </c>
      <c r="J1643" s="721" t="s">
        <v>256</v>
      </c>
      <c r="K1643" s="721" t="s">
        <v>246</v>
      </c>
      <c r="L1643" s="813"/>
      <c r="M1643" s="813" t="s">
        <v>6426</v>
      </c>
      <c r="N1643" s="722" t="s">
        <v>5500</v>
      </c>
      <c r="O1643" s="721" t="s">
        <v>245</v>
      </c>
      <c r="P1643" s="722" t="s">
        <v>5524</v>
      </c>
      <c r="Q1643" s="722" t="s">
        <v>5523</v>
      </c>
    </row>
    <row r="1644" spans="1:17">
      <c r="A1644" s="721"/>
      <c r="B1644" s="721">
        <v>3</v>
      </c>
      <c r="C1644" s="722" t="s">
        <v>5529</v>
      </c>
      <c r="D1644" s="723" t="s">
        <v>16</v>
      </c>
      <c r="E1644" s="721" t="s">
        <v>254</v>
      </c>
      <c r="F1644" s="721" t="s">
        <v>22</v>
      </c>
      <c r="G1644" s="774">
        <v>38114</v>
      </c>
      <c r="H1644" s="724">
        <f t="shared" ca="1" si="25"/>
        <v>15</v>
      </c>
      <c r="I1644" s="725" t="s">
        <v>1403</v>
      </c>
      <c r="J1644" s="721" t="s">
        <v>369</v>
      </c>
      <c r="K1644" s="721" t="s">
        <v>266</v>
      </c>
      <c r="L1644" s="813"/>
      <c r="M1644" s="813" t="s">
        <v>6426</v>
      </c>
      <c r="N1644" s="722" t="s">
        <v>5500</v>
      </c>
      <c r="O1644" s="721" t="s">
        <v>255</v>
      </c>
      <c r="P1644" s="722" t="s">
        <v>5528</v>
      </c>
      <c r="Q1644" s="722" t="s">
        <v>5523</v>
      </c>
    </row>
    <row r="1645" spans="1:17">
      <c r="A1645" s="721"/>
      <c r="B1645" s="721">
        <v>4</v>
      </c>
      <c r="C1645" s="722" t="s">
        <v>5532</v>
      </c>
      <c r="D1645" s="723" t="s">
        <v>16</v>
      </c>
      <c r="E1645" s="721" t="s">
        <v>254</v>
      </c>
      <c r="F1645" s="721" t="s">
        <v>230</v>
      </c>
      <c r="G1645" s="774">
        <v>41022</v>
      </c>
      <c r="H1645" s="724">
        <f t="shared" ca="1" si="25"/>
        <v>7</v>
      </c>
      <c r="I1645" s="725" t="s">
        <v>1403</v>
      </c>
      <c r="J1645" s="721" t="s">
        <v>265</v>
      </c>
      <c r="K1645" s="721" t="s">
        <v>270</v>
      </c>
      <c r="L1645" s="813"/>
      <c r="M1645" s="813" t="s">
        <v>6426</v>
      </c>
      <c r="N1645" s="722" t="s">
        <v>5500</v>
      </c>
      <c r="O1645" s="721" t="s">
        <v>255</v>
      </c>
      <c r="P1645" s="734" t="s">
        <v>5531</v>
      </c>
      <c r="Q1645" s="722" t="s">
        <v>5523</v>
      </c>
    </row>
    <row r="1646" spans="1:17">
      <c r="A1646" s="721"/>
      <c r="B1646" s="721">
        <v>5</v>
      </c>
      <c r="C1646" s="722" t="s">
        <v>7100</v>
      </c>
      <c r="D1646" s="723" t="s">
        <v>23</v>
      </c>
      <c r="E1646" s="721" t="s">
        <v>254</v>
      </c>
      <c r="F1646" s="721"/>
      <c r="G1646" s="774"/>
      <c r="H1646" s="724">
        <f t="shared" ca="1" si="25"/>
        <v>120</v>
      </c>
      <c r="I1646" s="725" t="s">
        <v>1403</v>
      </c>
      <c r="J1646" s="721" t="s">
        <v>265</v>
      </c>
      <c r="K1646" s="721" t="s">
        <v>270</v>
      </c>
      <c r="L1646" s="813"/>
      <c r="M1646" s="813" t="s">
        <v>6426</v>
      </c>
      <c r="N1646" s="722" t="s">
        <v>5500</v>
      </c>
      <c r="O1646" s="721" t="s">
        <v>255</v>
      </c>
      <c r="P1646" s="734"/>
      <c r="Q1646" s="722"/>
    </row>
    <row r="1647" spans="1:17">
      <c r="A1647" s="721">
        <v>4</v>
      </c>
      <c r="B1647" s="721">
        <v>1</v>
      </c>
      <c r="C1647" s="722" t="s">
        <v>5527</v>
      </c>
      <c r="D1647" s="723" t="s">
        <v>23</v>
      </c>
      <c r="E1647" s="721" t="s">
        <v>221</v>
      </c>
      <c r="F1647" s="721" t="s">
        <v>3010</v>
      </c>
      <c r="G1647" s="774">
        <v>23736</v>
      </c>
      <c r="H1647" s="724">
        <f t="shared" ca="1" si="25"/>
        <v>55</v>
      </c>
      <c r="I1647" s="725" t="s">
        <v>1403</v>
      </c>
      <c r="J1647" s="721" t="s">
        <v>256</v>
      </c>
      <c r="K1647" s="721" t="s">
        <v>283</v>
      </c>
      <c r="L1647" s="813"/>
      <c r="M1647" s="813" t="s">
        <v>6426</v>
      </c>
      <c r="N1647" s="722" t="s">
        <v>5500</v>
      </c>
      <c r="O1647" s="721" t="s">
        <v>222</v>
      </c>
      <c r="P1647" s="722" t="s">
        <v>5533</v>
      </c>
      <c r="Q1647" s="722" t="s">
        <v>5536</v>
      </c>
    </row>
    <row r="1648" spans="1:17">
      <c r="A1648" s="721"/>
      <c r="B1648" s="721">
        <v>2</v>
      </c>
      <c r="C1648" s="722" t="s">
        <v>1953</v>
      </c>
      <c r="D1648" s="723" t="s">
        <v>16</v>
      </c>
      <c r="E1648" s="721" t="s">
        <v>221</v>
      </c>
      <c r="F1648" s="721" t="s">
        <v>3010</v>
      </c>
      <c r="G1648" s="774">
        <v>24837</v>
      </c>
      <c r="H1648" s="724">
        <f t="shared" ca="1" si="25"/>
        <v>52</v>
      </c>
      <c r="I1648" s="725" t="s">
        <v>1403</v>
      </c>
      <c r="J1648" s="721" t="s">
        <v>256</v>
      </c>
      <c r="K1648" s="721" t="s">
        <v>246</v>
      </c>
      <c r="L1648" s="813"/>
      <c r="M1648" s="813" t="s">
        <v>6426</v>
      </c>
      <c r="N1648" s="722" t="s">
        <v>5500</v>
      </c>
      <c r="O1648" s="721" t="s">
        <v>245</v>
      </c>
      <c r="P1648" s="722" t="s">
        <v>5537</v>
      </c>
      <c r="Q1648" s="722" t="s">
        <v>5536</v>
      </c>
    </row>
    <row r="1649" spans="1:17">
      <c r="A1649" s="721">
        <v>5</v>
      </c>
      <c r="B1649" s="721">
        <v>1</v>
      </c>
      <c r="C1649" s="722" t="s">
        <v>1966</v>
      </c>
      <c r="D1649" s="723" t="s">
        <v>23</v>
      </c>
      <c r="E1649" s="721" t="s">
        <v>221</v>
      </c>
      <c r="F1649" s="721" t="s">
        <v>452</v>
      </c>
      <c r="G1649" s="774">
        <v>29747</v>
      </c>
      <c r="H1649" s="724">
        <f t="shared" ca="1" si="25"/>
        <v>38</v>
      </c>
      <c r="I1649" s="725" t="s">
        <v>1403</v>
      </c>
      <c r="J1649" s="721" t="s">
        <v>256</v>
      </c>
      <c r="K1649" s="721" t="s">
        <v>283</v>
      </c>
      <c r="L1649" s="813"/>
      <c r="M1649" s="813" t="s">
        <v>6426</v>
      </c>
      <c r="N1649" s="722" t="s">
        <v>5500</v>
      </c>
      <c r="O1649" s="721" t="s">
        <v>222</v>
      </c>
      <c r="P1649" s="722" t="s">
        <v>5539</v>
      </c>
      <c r="Q1649" s="722" t="s">
        <v>5542</v>
      </c>
    </row>
    <row r="1650" spans="1:17">
      <c r="A1650" s="721"/>
      <c r="B1650" s="721">
        <v>2</v>
      </c>
      <c r="C1650" s="722" t="s">
        <v>5544</v>
      </c>
      <c r="D1650" s="723" t="s">
        <v>16</v>
      </c>
      <c r="E1650" s="721" t="s">
        <v>221</v>
      </c>
      <c r="F1650" s="721" t="s">
        <v>1402</v>
      </c>
      <c r="G1650" s="774">
        <v>30048</v>
      </c>
      <c r="H1650" s="724">
        <f t="shared" ca="1" si="25"/>
        <v>38</v>
      </c>
      <c r="I1650" s="725" t="s">
        <v>1403</v>
      </c>
      <c r="J1650" s="721" t="s">
        <v>256</v>
      </c>
      <c r="K1650" s="721" t="s">
        <v>246</v>
      </c>
      <c r="L1650" s="813"/>
      <c r="M1650" s="813" t="s">
        <v>6426</v>
      </c>
      <c r="N1650" s="722" t="s">
        <v>5500</v>
      </c>
      <c r="O1650" s="721" t="s">
        <v>245</v>
      </c>
      <c r="P1650" s="722" t="s">
        <v>5543</v>
      </c>
      <c r="Q1650" s="722" t="s">
        <v>5542</v>
      </c>
    </row>
    <row r="1651" spans="1:17">
      <c r="A1651" s="721"/>
      <c r="B1651" s="721">
        <v>3</v>
      </c>
      <c r="C1651" s="722" t="s">
        <v>5547</v>
      </c>
      <c r="D1651" s="723" t="s">
        <v>16</v>
      </c>
      <c r="E1651" s="721" t="s">
        <v>254</v>
      </c>
      <c r="F1651" s="721" t="s">
        <v>1605</v>
      </c>
      <c r="G1651" s="774">
        <v>37859</v>
      </c>
      <c r="H1651" s="724">
        <f t="shared" ca="1" si="25"/>
        <v>16</v>
      </c>
      <c r="I1651" s="725" t="s">
        <v>1403</v>
      </c>
      <c r="J1651" s="721" t="s">
        <v>369</v>
      </c>
      <c r="K1651" s="721" t="s">
        <v>266</v>
      </c>
      <c r="L1651" s="813"/>
      <c r="M1651" s="813" t="s">
        <v>6426</v>
      </c>
      <c r="N1651" s="722" t="s">
        <v>5500</v>
      </c>
      <c r="O1651" s="721" t="s">
        <v>255</v>
      </c>
      <c r="P1651" s="722" t="s">
        <v>5546</v>
      </c>
      <c r="Q1651" s="722" t="s">
        <v>5542</v>
      </c>
    </row>
    <row r="1652" spans="1:17">
      <c r="A1652" s="721"/>
      <c r="B1652" s="721">
        <v>4</v>
      </c>
      <c r="C1652" s="722" t="s">
        <v>5548</v>
      </c>
      <c r="D1652" s="723" t="s">
        <v>23</v>
      </c>
      <c r="E1652" s="721" t="s">
        <v>254</v>
      </c>
      <c r="F1652" s="721" t="s">
        <v>230</v>
      </c>
      <c r="G1652" s="774">
        <v>40515</v>
      </c>
      <c r="H1652" s="724">
        <f t="shared" ca="1" si="25"/>
        <v>9</v>
      </c>
      <c r="I1652" s="725" t="s">
        <v>1403</v>
      </c>
      <c r="J1652" s="721" t="s">
        <v>265</v>
      </c>
      <c r="K1652" s="721" t="s">
        <v>270</v>
      </c>
      <c r="L1652" s="813"/>
      <c r="M1652" s="813" t="s">
        <v>6426</v>
      </c>
      <c r="N1652" s="722" t="s">
        <v>5500</v>
      </c>
      <c r="O1652" s="721" t="s">
        <v>255</v>
      </c>
      <c r="P1652" s="722"/>
      <c r="Q1652" s="722" t="s">
        <v>5542</v>
      </c>
    </row>
    <row r="1653" spans="1:17">
      <c r="A1653" s="721">
        <v>6</v>
      </c>
      <c r="B1653" s="721">
        <v>1</v>
      </c>
      <c r="C1653" s="722" t="s">
        <v>5550</v>
      </c>
      <c r="D1653" s="723" t="s">
        <v>23</v>
      </c>
      <c r="E1653" s="721" t="s">
        <v>221</v>
      </c>
      <c r="F1653" s="721" t="s">
        <v>1402</v>
      </c>
      <c r="G1653" s="774">
        <v>21620</v>
      </c>
      <c r="H1653" s="724">
        <f t="shared" ca="1" si="25"/>
        <v>61</v>
      </c>
      <c r="I1653" s="725" t="s">
        <v>1403</v>
      </c>
      <c r="J1653" s="721" t="s">
        <v>223</v>
      </c>
      <c r="K1653" s="721" t="s">
        <v>360</v>
      </c>
      <c r="L1653" s="813"/>
      <c r="M1653" s="813" t="s">
        <v>6426</v>
      </c>
      <c r="N1653" s="722" t="s">
        <v>5500</v>
      </c>
      <c r="O1653" s="721" t="s">
        <v>222</v>
      </c>
      <c r="P1653" s="722" t="s">
        <v>5549</v>
      </c>
      <c r="Q1653" s="722" t="s">
        <v>5553</v>
      </c>
    </row>
    <row r="1654" spans="1:17">
      <c r="A1654" s="721"/>
      <c r="B1654" s="721">
        <v>2</v>
      </c>
      <c r="C1654" s="722" t="s">
        <v>5555</v>
      </c>
      <c r="D1654" s="723" t="s">
        <v>16</v>
      </c>
      <c r="E1654" s="721" t="s">
        <v>221</v>
      </c>
      <c r="F1654" s="721" t="s">
        <v>4982</v>
      </c>
      <c r="G1654" s="774">
        <v>21562</v>
      </c>
      <c r="H1654" s="724">
        <f t="shared" ca="1" si="25"/>
        <v>61</v>
      </c>
      <c r="I1654" s="725" t="s">
        <v>1403</v>
      </c>
      <c r="J1654" s="721" t="s">
        <v>223</v>
      </c>
      <c r="K1654" s="721" t="s">
        <v>246</v>
      </c>
      <c r="L1654" s="813"/>
      <c r="M1654" s="813" t="s">
        <v>6426</v>
      </c>
      <c r="N1654" s="722" t="s">
        <v>5500</v>
      </c>
      <c r="O1654" s="721" t="s">
        <v>245</v>
      </c>
      <c r="P1654" s="722" t="s">
        <v>5554</v>
      </c>
      <c r="Q1654" s="722" t="s">
        <v>5553</v>
      </c>
    </row>
    <row r="1655" spans="1:17">
      <c r="A1655" s="721">
        <v>7</v>
      </c>
      <c r="B1655" s="721">
        <v>1</v>
      </c>
      <c r="C1655" s="722" t="s">
        <v>5559</v>
      </c>
      <c r="D1655" s="723" t="s">
        <v>23</v>
      </c>
      <c r="E1655" s="721" t="s">
        <v>221</v>
      </c>
      <c r="F1655" s="721" t="s">
        <v>3823</v>
      </c>
      <c r="G1655" s="774">
        <v>26282</v>
      </c>
      <c r="H1655" s="724">
        <f t="shared" ca="1" si="25"/>
        <v>48</v>
      </c>
      <c r="I1655" s="725" t="s">
        <v>1403</v>
      </c>
      <c r="J1655" s="721" t="s">
        <v>256</v>
      </c>
      <c r="K1655" s="721" t="s">
        <v>283</v>
      </c>
      <c r="L1655" s="813"/>
      <c r="M1655" s="813" t="s">
        <v>6426</v>
      </c>
      <c r="N1655" s="722" t="s">
        <v>5500</v>
      </c>
      <c r="O1655" s="721" t="s">
        <v>222</v>
      </c>
      <c r="P1655" s="722" t="s">
        <v>5558</v>
      </c>
      <c r="Q1655" s="722" t="s">
        <v>5562</v>
      </c>
    </row>
    <row r="1656" spans="1:17">
      <c r="A1656" s="721"/>
      <c r="B1656" s="721">
        <v>2</v>
      </c>
      <c r="C1656" s="722" t="s">
        <v>3144</v>
      </c>
      <c r="D1656" s="723" t="s">
        <v>16</v>
      </c>
      <c r="E1656" s="721" t="s">
        <v>221</v>
      </c>
      <c r="F1656" s="721" t="s">
        <v>3823</v>
      </c>
      <c r="G1656" s="774">
        <v>28948</v>
      </c>
      <c r="H1656" s="724">
        <f t="shared" ca="1" si="25"/>
        <v>41</v>
      </c>
      <c r="I1656" s="725" t="s">
        <v>1403</v>
      </c>
      <c r="J1656" s="721" t="s">
        <v>256</v>
      </c>
      <c r="K1656" s="721" t="s">
        <v>246</v>
      </c>
      <c r="L1656" s="813"/>
      <c r="M1656" s="813" t="s">
        <v>6426</v>
      </c>
      <c r="N1656" s="722" t="s">
        <v>5500</v>
      </c>
      <c r="O1656" s="721" t="s">
        <v>245</v>
      </c>
      <c r="P1656" s="734" t="s">
        <v>5563</v>
      </c>
      <c r="Q1656" s="722" t="s">
        <v>5562</v>
      </c>
    </row>
    <row r="1657" spans="1:17">
      <c r="A1657" s="721"/>
      <c r="B1657" s="721">
        <v>3</v>
      </c>
      <c r="C1657" s="722" t="s">
        <v>5566</v>
      </c>
      <c r="D1657" s="723" t="s">
        <v>16</v>
      </c>
      <c r="E1657" s="721" t="s">
        <v>254</v>
      </c>
      <c r="F1657" s="721" t="s">
        <v>3823</v>
      </c>
      <c r="G1657" s="774">
        <v>40711</v>
      </c>
      <c r="H1657" s="724">
        <f t="shared" ca="1" si="25"/>
        <v>8</v>
      </c>
      <c r="I1657" s="725" t="s">
        <v>1403</v>
      </c>
      <c r="J1657" s="721" t="s">
        <v>265</v>
      </c>
      <c r="K1657" s="721" t="s">
        <v>270</v>
      </c>
      <c r="L1657" s="813"/>
      <c r="M1657" s="813" t="s">
        <v>6426</v>
      </c>
      <c r="N1657" s="722" t="s">
        <v>5500</v>
      </c>
      <c r="O1657" s="721" t="s">
        <v>255</v>
      </c>
      <c r="P1657" s="734" t="s">
        <v>5565</v>
      </c>
      <c r="Q1657" s="722" t="s">
        <v>5562</v>
      </c>
    </row>
    <row r="1658" spans="1:17">
      <c r="A1658" s="721">
        <v>8</v>
      </c>
      <c r="B1658" s="721">
        <v>1</v>
      </c>
      <c r="C1658" s="722" t="s">
        <v>5568</v>
      </c>
      <c r="D1658" s="723" t="s">
        <v>23</v>
      </c>
      <c r="E1658" s="721" t="s">
        <v>221</v>
      </c>
      <c r="F1658" s="721" t="s">
        <v>22</v>
      </c>
      <c r="G1658" s="774">
        <v>28320</v>
      </c>
      <c r="H1658" s="724">
        <f t="shared" ca="1" si="25"/>
        <v>42</v>
      </c>
      <c r="I1658" s="725" t="s">
        <v>1403</v>
      </c>
      <c r="J1658" s="721" t="s">
        <v>223</v>
      </c>
      <c r="K1658" s="721" t="s">
        <v>283</v>
      </c>
      <c r="L1658" s="813"/>
      <c r="M1658" s="813" t="s">
        <v>6426</v>
      </c>
      <c r="N1658" s="722" t="s">
        <v>5500</v>
      </c>
      <c r="O1658" s="721" t="s">
        <v>222</v>
      </c>
      <c r="P1658" s="722" t="s">
        <v>5567</v>
      </c>
      <c r="Q1658" s="734" t="s">
        <v>5571</v>
      </c>
    </row>
    <row r="1659" spans="1:17">
      <c r="A1659" s="721"/>
      <c r="B1659" s="721">
        <v>2</v>
      </c>
      <c r="C1659" s="722" t="s">
        <v>5573</v>
      </c>
      <c r="D1659" s="723" t="s">
        <v>16</v>
      </c>
      <c r="E1659" s="721" t="s">
        <v>221</v>
      </c>
      <c r="F1659" s="721" t="s">
        <v>5574</v>
      </c>
      <c r="G1659" s="774">
        <v>30807</v>
      </c>
      <c r="H1659" s="724">
        <f t="shared" ca="1" si="25"/>
        <v>35</v>
      </c>
      <c r="I1659" s="725" t="s">
        <v>1403</v>
      </c>
      <c r="J1659" s="721" t="s">
        <v>2491</v>
      </c>
      <c r="K1659" s="721" t="s">
        <v>246</v>
      </c>
      <c r="L1659" s="813"/>
      <c r="M1659" s="813" t="s">
        <v>6426</v>
      </c>
      <c r="N1659" s="722" t="s">
        <v>5500</v>
      </c>
      <c r="O1659" s="721" t="s">
        <v>245</v>
      </c>
      <c r="P1659" s="727" t="s">
        <v>5572</v>
      </c>
      <c r="Q1659" s="734" t="s">
        <v>5571</v>
      </c>
    </row>
    <row r="1660" spans="1:17">
      <c r="A1660" s="721"/>
      <c r="B1660" s="721">
        <v>3</v>
      </c>
      <c r="C1660" s="722" t="s">
        <v>5577</v>
      </c>
      <c r="D1660" s="723" t="s">
        <v>23</v>
      </c>
      <c r="E1660" s="721" t="s">
        <v>254</v>
      </c>
      <c r="F1660" s="721" t="s">
        <v>230</v>
      </c>
      <c r="G1660" s="774">
        <v>40950</v>
      </c>
      <c r="H1660" s="724">
        <f t="shared" ca="1" si="25"/>
        <v>8</v>
      </c>
      <c r="I1660" s="725" t="s">
        <v>1403</v>
      </c>
      <c r="J1660" s="721" t="s">
        <v>265</v>
      </c>
      <c r="K1660" s="721" t="s">
        <v>270</v>
      </c>
      <c r="L1660" s="813"/>
      <c r="M1660" s="813" t="s">
        <v>6426</v>
      </c>
      <c r="N1660" s="722" t="s">
        <v>5500</v>
      </c>
      <c r="O1660" s="721" t="s">
        <v>255</v>
      </c>
      <c r="P1660" s="727" t="s">
        <v>5576</v>
      </c>
      <c r="Q1660" s="734" t="s">
        <v>5571</v>
      </c>
    </row>
    <row r="1661" spans="1:17">
      <c r="A1661" s="721">
        <v>9</v>
      </c>
      <c r="B1661" s="721">
        <v>1</v>
      </c>
      <c r="C1661" s="722" t="s">
        <v>5580</v>
      </c>
      <c r="D1661" s="723" t="s">
        <v>23</v>
      </c>
      <c r="E1661" s="721" t="s">
        <v>221</v>
      </c>
      <c r="F1661" s="721" t="s">
        <v>4982</v>
      </c>
      <c r="G1661" s="774">
        <v>21805</v>
      </c>
      <c r="H1661" s="724">
        <f t="shared" ca="1" si="25"/>
        <v>60</v>
      </c>
      <c r="I1661" s="725" t="s">
        <v>1403</v>
      </c>
      <c r="J1661" s="721" t="s">
        <v>223</v>
      </c>
      <c r="K1661" s="721" t="s">
        <v>283</v>
      </c>
      <c r="L1661" s="813"/>
      <c r="M1661" s="813" t="s">
        <v>6426</v>
      </c>
      <c r="N1661" s="722" t="s">
        <v>5500</v>
      </c>
      <c r="O1661" s="721" t="s">
        <v>222</v>
      </c>
      <c r="P1661" s="722" t="s">
        <v>5579</v>
      </c>
      <c r="Q1661" s="722" t="s">
        <v>5582</v>
      </c>
    </row>
    <row r="1662" spans="1:17">
      <c r="A1662" s="721"/>
      <c r="B1662" s="721">
        <v>2</v>
      </c>
      <c r="C1662" s="722" t="s">
        <v>5584</v>
      </c>
      <c r="D1662" s="723" t="s">
        <v>16</v>
      </c>
      <c r="E1662" s="721" t="s">
        <v>221</v>
      </c>
      <c r="F1662" s="721" t="s">
        <v>1402</v>
      </c>
      <c r="G1662" s="774">
        <v>22397</v>
      </c>
      <c r="H1662" s="724">
        <f t="shared" ca="1" si="25"/>
        <v>58</v>
      </c>
      <c r="I1662" s="725" t="s">
        <v>1403</v>
      </c>
      <c r="J1662" s="721" t="s">
        <v>223</v>
      </c>
      <c r="K1662" s="721" t="s">
        <v>246</v>
      </c>
      <c r="L1662" s="813"/>
      <c r="M1662" s="813" t="s">
        <v>6426</v>
      </c>
      <c r="N1662" s="722" t="s">
        <v>5500</v>
      </c>
      <c r="O1662" s="721" t="s">
        <v>245</v>
      </c>
      <c r="P1662" s="722" t="s">
        <v>5583</v>
      </c>
      <c r="Q1662" s="722" t="s">
        <v>5582</v>
      </c>
    </row>
    <row r="1663" spans="1:17">
      <c r="A1663" s="721">
        <v>10</v>
      </c>
      <c r="B1663" s="721">
        <v>1</v>
      </c>
      <c r="C1663" s="722" t="s">
        <v>5587</v>
      </c>
      <c r="D1663" s="723" t="s">
        <v>23</v>
      </c>
      <c r="E1663" s="721" t="s">
        <v>221</v>
      </c>
      <c r="F1663" s="721" t="s">
        <v>4916</v>
      </c>
      <c r="G1663" s="774">
        <v>26129</v>
      </c>
      <c r="H1663" s="724">
        <f t="shared" ca="1" si="25"/>
        <v>48</v>
      </c>
      <c r="I1663" s="725" t="s">
        <v>1403</v>
      </c>
      <c r="J1663" s="721" t="s">
        <v>256</v>
      </c>
      <c r="K1663" s="721" t="s">
        <v>428</v>
      </c>
      <c r="L1663" s="813"/>
      <c r="M1663" s="813" t="s">
        <v>6426</v>
      </c>
      <c r="N1663" s="722" t="s">
        <v>5500</v>
      </c>
      <c r="O1663" s="721" t="s">
        <v>222</v>
      </c>
      <c r="P1663" s="722" t="s">
        <v>5586</v>
      </c>
      <c r="Q1663" s="722" t="s">
        <v>5590</v>
      </c>
    </row>
    <row r="1664" spans="1:17">
      <c r="A1664" s="721"/>
      <c r="B1664" s="721">
        <v>2</v>
      </c>
      <c r="C1664" s="722" t="s">
        <v>5592</v>
      </c>
      <c r="D1664" s="723" t="s">
        <v>16</v>
      </c>
      <c r="E1664" s="721" t="s">
        <v>221</v>
      </c>
      <c r="F1664" s="721" t="s">
        <v>4916</v>
      </c>
      <c r="G1664" s="774">
        <v>26129</v>
      </c>
      <c r="H1664" s="724">
        <f t="shared" ca="1" si="25"/>
        <v>48</v>
      </c>
      <c r="I1664" s="725" t="s">
        <v>1403</v>
      </c>
      <c r="J1664" s="721" t="s">
        <v>256</v>
      </c>
      <c r="K1664" s="721" t="s">
        <v>246</v>
      </c>
      <c r="L1664" s="813"/>
      <c r="M1664" s="813" t="s">
        <v>6426</v>
      </c>
      <c r="N1664" s="722" t="s">
        <v>5500</v>
      </c>
      <c r="O1664" s="721" t="s">
        <v>245</v>
      </c>
      <c r="P1664" s="722" t="s">
        <v>5591</v>
      </c>
      <c r="Q1664" s="722" t="s">
        <v>5590</v>
      </c>
    </row>
    <row r="1665" spans="1:17">
      <c r="A1665" s="721"/>
      <c r="B1665" s="721">
        <v>3</v>
      </c>
      <c r="C1665" s="722" t="s">
        <v>5595</v>
      </c>
      <c r="D1665" s="723" t="s">
        <v>23</v>
      </c>
      <c r="E1665" s="721" t="s">
        <v>254</v>
      </c>
      <c r="F1665" s="721" t="s">
        <v>4916</v>
      </c>
      <c r="G1665" s="774">
        <v>34119</v>
      </c>
      <c r="H1665" s="724">
        <f t="shared" ca="1" si="25"/>
        <v>26</v>
      </c>
      <c r="I1665" s="725" t="s">
        <v>1403</v>
      </c>
      <c r="J1665" s="721" t="s">
        <v>223</v>
      </c>
      <c r="K1665" s="721" t="s">
        <v>266</v>
      </c>
      <c r="L1665" s="813"/>
      <c r="M1665" s="813" t="s">
        <v>6426</v>
      </c>
      <c r="N1665" s="722" t="s">
        <v>5500</v>
      </c>
      <c r="O1665" s="721" t="s">
        <v>255</v>
      </c>
      <c r="P1665" s="734" t="s">
        <v>5594</v>
      </c>
      <c r="Q1665" s="722" t="s">
        <v>5590</v>
      </c>
    </row>
    <row r="1666" spans="1:17">
      <c r="A1666" s="721"/>
      <c r="B1666" s="721">
        <v>4</v>
      </c>
      <c r="C1666" s="722" t="s">
        <v>5598</v>
      </c>
      <c r="D1666" s="723" t="s">
        <v>23</v>
      </c>
      <c r="E1666" s="721" t="s">
        <v>254</v>
      </c>
      <c r="F1666" s="721" t="s">
        <v>230</v>
      </c>
      <c r="G1666" s="774">
        <v>36223</v>
      </c>
      <c r="H1666" s="724">
        <f t="shared" ca="1" si="25"/>
        <v>21</v>
      </c>
      <c r="I1666" s="725" t="s">
        <v>1403</v>
      </c>
      <c r="J1666" s="721" t="s">
        <v>886</v>
      </c>
      <c r="K1666" s="721" t="s">
        <v>266</v>
      </c>
      <c r="L1666" s="813"/>
      <c r="M1666" s="813" t="s">
        <v>6426</v>
      </c>
      <c r="N1666" s="722" t="s">
        <v>5500</v>
      </c>
      <c r="O1666" s="721" t="s">
        <v>255</v>
      </c>
      <c r="P1666" s="734" t="s">
        <v>5597</v>
      </c>
      <c r="Q1666" s="722" t="s">
        <v>5590</v>
      </c>
    </row>
    <row r="1667" spans="1:17">
      <c r="A1667" s="721"/>
      <c r="B1667" s="721">
        <v>5</v>
      </c>
      <c r="C1667" s="722" t="s">
        <v>5599</v>
      </c>
      <c r="D1667" s="723" t="s">
        <v>16</v>
      </c>
      <c r="E1667" s="721" t="s">
        <v>254</v>
      </c>
      <c r="F1667" s="721" t="s">
        <v>230</v>
      </c>
      <c r="G1667" s="774">
        <v>39465</v>
      </c>
      <c r="H1667" s="724">
        <f t="shared" ref="H1667:H1730" ca="1" si="26">DATEDIF(G1667,TODAY(),"Y")</f>
        <v>12</v>
      </c>
      <c r="I1667" s="725" t="s">
        <v>1403</v>
      </c>
      <c r="J1667" s="721" t="s">
        <v>369</v>
      </c>
      <c r="K1667" s="721" t="s">
        <v>266</v>
      </c>
      <c r="L1667" s="813"/>
      <c r="M1667" s="813" t="s">
        <v>6426</v>
      </c>
      <c r="N1667" s="722" t="s">
        <v>5500</v>
      </c>
      <c r="O1667" s="721" t="s">
        <v>255</v>
      </c>
      <c r="P1667" s="734"/>
      <c r="Q1667" s="722" t="s">
        <v>5590</v>
      </c>
    </row>
    <row r="1668" spans="1:17">
      <c r="A1668" s="721"/>
      <c r="B1668" s="721">
        <v>6</v>
      </c>
      <c r="C1668" s="722" t="s">
        <v>5601</v>
      </c>
      <c r="D1668" s="723" t="s">
        <v>16</v>
      </c>
      <c r="E1668" s="721" t="s">
        <v>1260</v>
      </c>
      <c r="F1668" s="721" t="s">
        <v>4916</v>
      </c>
      <c r="G1668" s="774">
        <v>14774</v>
      </c>
      <c r="H1668" s="724">
        <f t="shared" ca="1" si="26"/>
        <v>79</v>
      </c>
      <c r="I1668" s="725" t="s">
        <v>1403</v>
      </c>
      <c r="J1668" s="721" t="s">
        <v>256</v>
      </c>
      <c r="K1668" s="721" t="s">
        <v>270</v>
      </c>
      <c r="L1668" s="813"/>
      <c r="M1668" s="813" t="s">
        <v>6426</v>
      </c>
      <c r="N1668" s="722" t="s">
        <v>5500</v>
      </c>
      <c r="O1668" s="721" t="s">
        <v>327</v>
      </c>
      <c r="P1668" s="722" t="s">
        <v>5600</v>
      </c>
      <c r="Q1668" s="722" t="s">
        <v>5590</v>
      </c>
    </row>
    <row r="1669" spans="1:17">
      <c r="A1669" s="721">
        <v>11</v>
      </c>
      <c r="B1669" s="721">
        <v>1</v>
      </c>
      <c r="C1669" s="722" t="s">
        <v>5603</v>
      </c>
      <c r="D1669" s="723" t="s">
        <v>23</v>
      </c>
      <c r="E1669" s="721" t="s">
        <v>221</v>
      </c>
      <c r="F1669" s="721" t="s">
        <v>5574</v>
      </c>
      <c r="G1669" s="774">
        <v>24932</v>
      </c>
      <c r="H1669" s="724">
        <f t="shared" ca="1" si="26"/>
        <v>52</v>
      </c>
      <c r="I1669" s="725" t="s">
        <v>1403</v>
      </c>
      <c r="J1669" s="721" t="s">
        <v>256</v>
      </c>
      <c r="K1669" s="721" t="s">
        <v>283</v>
      </c>
      <c r="L1669" s="813"/>
      <c r="M1669" s="813" t="s">
        <v>6426</v>
      </c>
      <c r="N1669" s="722" t="s">
        <v>5500</v>
      </c>
      <c r="O1669" s="721" t="s">
        <v>222</v>
      </c>
      <c r="P1669" s="722" t="s">
        <v>5602</v>
      </c>
      <c r="Q1669" s="722" t="s">
        <v>5605</v>
      </c>
    </row>
    <row r="1670" spans="1:17">
      <c r="A1670" s="721"/>
      <c r="B1670" s="721">
        <v>2</v>
      </c>
      <c r="C1670" s="722" t="s">
        <v>5607</v>
      </c>
      <c r="D1670" s="723" t="s">
        <v>16</v>
      </c>
      <c r="E1670" s="721" t="s">
        <v>221</v>
      </c>
      <c r="F1670" s="721" t="s">
        <v>5574</v>
      </c>
      <c r="G1670" s="774">
        <v>28021</v>
      </c>
      <c r="H1670" s="724">
        <f t="shared" ca="1" si="26"/>
        <v>43</v>
      </c>
      <c r="I1670" s="725" t="s">
        <v>1403</v>
      </c>
      <c r="J1670" s="721" t="s">
        <v>256</v>
      </c>
      <c r="K1670" s="721" t="s">
        <v>246</v>
      </c>
      <c r="L1670" s="813"/>
      <c r="M1670" s="813" t="s">
        <v>6426</v>
      </c>
      <c r="N1670" s="722" t="s">
        <v>5500</v>
      </c>
      <c r="O1670" s="721" t="s">
        <v>245</v>
      </c>
      <c r="P1670" s="722" t="s">
        <v>5606</v>
      </c>
      <c r="Q1670" s="722" t="s">
        <v>5605</v>
      </c>
    </row>
    <row r="1671" spans="1:17">
      <c r="A1671" s="721"/>
      <c r="B1671" s="721">
        <v>3</v>
      </c>
      <c r="C1671" s="722" t="s">
        <v>5611</v>
      </c>
      <c r="D1671" s="723" t="s">
        <v>23</v>
      </c>
      <c r="E1671" s="721" t="s">
        <v>254</v>
      </c>
      <c r="F1671" s="721" t="s">
        <v>5574</v>
      </c>
      <c r="G1671" s="774">
        <v>33642</v>
      </c>
      <c r="H1671" s="724">
        <f t="shared" ca="1" si="26"/>
        <v>28</v>
      </c>
      <c r="I1671" s="725" t="s">
        <v>1403</v>
      </c>
      <c r="J1671" s="721" t="s">
        <v>289</v>
      </c>
      <c r="K1671" s="721" t="s">
        <v>270</v>
      </c>
      <c r="L1671" s="813"/>
      <c r="M1671" s="813" t="s">
        <v>6426</v>
      </c>
      <c r="N1671" s="722" t="s">
        <v>5500</v>
      </c>
      <c r="O1671" s="721" t="s">
        <v>255</v>
      </c>
      <c r="P1671" s="722" t="s">
        <v>5610</v>
      </c>
      <c r="Q1671" s="722" t="s">
        <v>5605</v>
      </c>
    </row>
    <row r="1672" spans="1:17">
      <c r="A1672" s="721"/>
      <c r="B1672" s="721">
        <v>4</v>
      </c>
      <c r="C1672" s="722" t="s">
        <v>5613</v>
      </c>
      <c r="D1672" s="723" t="s">
        <v>23</v>
      </c>
      <c r="E1672" s="721" t="s">
        <v>254</v>
      </c>
      <c r="F1672" s="721" t="s">
        <v>230</v>
      </c>
      <c r="G1672" s="774">
        <v>37865</v>
      </c>
      <c r="H1672" s="724">
        <f t="shared" ca="1" si="26"/>
        <v>16</v>
      </c>
      <c r="I1672" s="725" t="s">
        <v>1403</v>
      </c>
      <c r="J1672" s="721" t="s">
        <v>369</v>
      </c>
      <c r="K1672" s="721" t="s">
        <v>266</v>
      </c>
      <c r="L1672" s="813"/>
      <c r="M1672" s="813" t="s">
        <v>6426</v>
      </c>
      <c r="N1672" s="722" t="s">
        <v>5500</v>
      </c>
      <c r="O1672" s="721" t="s">
        <v>255</v>
      </c>
      <c r="P1672" s="722" t="s">
        <v>5612</v>
      </c>
      <c r="Q1672" s="722" t="s">
        <v>5605</v>
      </c>
    </row>
    <row r="1673" spans="1:17">
      <c r="A1673" s="721"/>
      <c r="B1673" s="721">
        <v>5</v>
      </c>
      <c r="C1673" s="722" t="s">
        <v>5615</v>
      </c>
      <c r="D1673" s="723" t="s">
        <v>16</v>
      </c>
      <c r="E1673" s="721" t="s">
        <v>254</v>
      </c>
      <c r="F1673" s="721" t="s">
        <v>230</v>
      </c>
      <c r="G1673" s="774">
        <v>40715</v>
      </c>
      <c r="H1673" s="724">
        <f t="shared" ca="1" si="26"/>
        <v>8</v>
      </c>
      <c r="I1673" s="725" t="s">
        <v>1403</v>
      </c>
      <c r="J1673" s="721" t="s">
        <v>265</v>
      </c>
      <c r="K1673" s="721" t="s">
        <v>270</v>
      </c>
      <c r="L1673" s="813"/>
      <c r="M1673" s="813" t="s">
        <v>6426</v>
      </c>
      <c r="N1673" s="722" t="s">
        <v>5500</v>
      </c>
      <c r="O1673" s="721" t="s">
        <v>255</v>
      </c>
      <c r="P1673" s="734" t="s">
        <v>5614</v>
      </c>
      <c r="Q1673" s="722" t="s">
        <v>5605</v>
      </c>
    </row>
    <row r="1674" spans="1:17">
      <c r="A1674" s="721">
        <v>12</v>
      </c>
      <c r="B1674" s="721">
        <v>1</v>
      </c>
      <c r="C1674" s="722" t="s">
        <v>3443</v>
      </c>
      <c r="D1674" s="723" t="s">
        <v>23</v>
      </c>
      <c r="E1674" s="721" t="s">
        <v>221</v>
      </c>
      <c r="F1674" s="721" t="s">
        <v>3823</v>
      </c>
      <c r="G1674" s="774">
        <v>27951</v>
      </c>
      <c r="H1674" s="724">
        <f t="shared" ca="1" si="26"/>
        <v>43</v>
      </c>
      <c r="I1674" s="725" t="s">
        <v>1403</v>
      </c>
      <c r="J1674" s="721" t="s">
        <v>289</v>
      </c>
      <c r="K1674" s="721" t="s">
        <v>283</v>
      </c>
      <c r="L1674" s="813"/>
      <c r="M1674" s="813" t="s">
        <v>6426</v>
      </c>
      <c r="N1674" s="722" t="s">
        <v>5500</v>
      </c>
      <c r="O1674" s="721" t="s">
        <v>222</v>
      </c>
      <c r="P1674" s="722" t="s">
        <v>5616</v>
      </c>
      <c r="Q1674" s="722" t="s">
        <v>5619</v>
      </c>
    </row>
    <row r="1675" spans="1:17">
      <c r="A1675" s="721"/>
      <c r="B1675" s="721">
        <v>2</v>
      </c>
      <c r="C1675" s="722" t="s">
        <v>5621</v>
      </c>
      <c r="D1675" s="723" t="s">
        <v>16</v>
      </c>
      <c r="E1675" s="721" t="s">
        <v>221</v>
      </c>
      <c r="F1675" s="721" t="s">
        <v>3823</v>
      </c>
      <c r="G1675" s="774">
        <v>29288</v>
      </c>
      <c r="H1675" s="724">
        <f t="shared" ca="1" si="26"/>
        <v>40</v>
      </c>
      <c r="I1675" s="725" t="s">
        <v>1403</v>
      </c>
      <c r="J1675" s="721" t="s">
        <v>289</v>
      </c>
      <c r="K1675" s="721" t="s">
        <v>246</v>
      </c>
      <c r="L1675" s="813"/>
      <c r="M1675" s="813" t="s">
        <v>6426</v>
      </c>
      <c r="N1675" s="722" t="s">
        <v>5500</v>
      </c>
      <c r="O1675" s="721" t="s">
        <v>245</v>
      </c>
      <c r="P1675" s="722" t="s">
        <v>5620</v>
      </c>
      <c r="Q1675" s="722" t="s">
        <v>5619</v>
      </c>
    </row>
    <row r="1676" spans="1:17">
      <c r="A1676" s="721"/>
      <c r="B1676" s="721">
        <v>3</v>
      </c>
      <c r="C1676" s="722" t="s">
        <v>5625</v>
      </c>
      <c r="D1676" s="723" t="s">
        <v>23</v>
      </c>
      <c r="E1676" s="721" t="s">
        <v>254</v>
      </c>
      <c r="F1676" s="721" t="s">
        <v>230</v>
      </c>
      <c r="G1676" s="774">
        <v>35862</v>
      </c>
      <c r="H1676" s="724">
        <f t="shared" ca="1" si="26"/>
        <v>22</v>
      </c>
      <c r="I1676" s="725" t="s">
        <v>1403</v>
      </c>
      <c r="J1676" s="721" t="s">
        <v>886</v>
      </c>
      <c r="K1676" s="721" t="s">
        <v>266</v>
      </c>
      <c r="L1676" s="813"/>
      <c r="M1676" s="813" t="s">
        <v>6426</v>
      </c>
      <c r="N1676" s="722" t="s">
        <v>5500</v>
      </c>
      <c r="O1676" s="721" t="s">
        <v>255</v>
      </c>
      <c r="P1676" s="722" t="s">
        <v>5624</v>
      </c>
      <c r="Q1676" s="722" t="s">
        <v>5619</v>
      </c>
    </row>
    <row r="1677" spans="1:17">
      <c r="A1677" s="721"/>
      <c r="B1677" s="721">
        <v>4</v>
      </c>
      <c r="C1677" s="722" t="s">
        <v>5628</v>
      </c>
      <c r="D1677" s="723" t="s">
        <v>23</v>
      </c>
      <c r="E1677" s="721" t="s">
        <v>254</v>
      </c>
      <c r="F1677" s="721" t="s">
        <v>230</v>
      </c>
      <c r="G1677" s="774">
        <v>38913</v>
      </c>
      <c r="H1677" s="724">
        <f t="shared" ca="1" si="26"/>
        <v>13</v>
      </c>
      <c r="I1677" s="725" t="s">
        <v>1403</v>
      </c>
      <c r="J1677" s="721" t="s">
        <v>369</v>
      </c>
      <c r="K1677" s="721" t="s">
        <v>266</v>
      </c>
      <c r="L1677" s="813"/>
      <c r="M1677" s="813" t="s">
        <v>6426</v>
      </c>
      <c r="N1677" s="722" t="s">
        <v>5500</v>
      </c>
      <c r="O1677" s="721" t="s">
        <v>255</v>
      </c>
      <c r="P1677" s="722" t="s">
        <v>5627</v>
      </c>
      <c r="Q1677" s="722" t="s">
        <v>5619</v>
      </c>
    </row>
    <row r="1678" spans="1:17">
      <c r="A1678" s="721"/>
      <c r="B1678" s="721">
        <v>5</v>
      </c>
      <c r="C1678" s="722" t="s">
        <v>5630</v>
      </c>
      <c r="D1678" s="723" t="s">
        <v>16</v>
      </c>
      <c r="E1678" s="721" t="s">
        <v>254</v>
      </c>
      <c r="F1678" s="721" t="s">
        <v>230</v>
      </c>
      <c r="G1678" s="783">
        <v>39509</v>
      </c>
      <c r="H1678" s="724">
        <f t="shared" ca="1" si="26"/>
        <v>12</v>
      </c>
      <c r="I1678" s="725" t="s">
        <v>1403</v>
      </c>
      <c r="J1678" s="721" t="s">
        <v>369</v>
      </c>
      <c r="K1678" s="721" t="s">
        <v>266</v>
      </c>
      <c r="L1678" s="813"/>
      <c r="M1678" s="813" t="s">
        <v>6426</v>
      </c>
      <c r="N1678" s="722" t="s">
        <v>5500</v>
      </c>
      <c r="O1678" s="721" t="s">
        <v>255</v>
      </c>
      <c r="P1678" s="734" t="s">
        <v>5629</v>
      </c>
      <c r="Q1678" s="722" t="s">
        <v>5619</v>
      </c>
    </row>
    <row r="1679" spans="1:17">
      <c r="A1679" s="721">
        <v>13</v>
      </c>
      <c r="B1679" s="721">
        <v>1</v>
      </c>
      <c r="C1679" s="722" t="s">
        <v>5632</v>
      </c>
      <c r="D1679" s="723" t="s">
        <v>23</v>
      </c>
      <c r="E1679" s="721" t="s">
        <v>221</v>
      </c>
      <c r="F1679" s="721" t="s">
        <v>4982</v>
      </c>
      <c r="G1679" s="774">
        <v>31455</v>
      </c>
      <c r="H1679" s="724">
        <f t="shared" ca="1" si="26"/>
        <v>34</v>
      </c>
      <c r="I1679" s="725" t="s">
        <v>1403</v>
      </c>
      <c r="J1679" s="721" t="s">
        <v>289</v>
      </c>
      <c r="K1679" s="721" t="s">
        <v>674</v>
      </c>
      <c r="L1679" s="813"/>
      <c r="M1679" s="813" t="s">
        <v>6426</v>
      </c>
      <c r="N1679" s="722" t="s">
        <v>5500</v>
      </c>
      <c r="O1679" s="721" t="s">
        <v>222</v>
      </c>
      <c r="P1679" s="722" t="s">
        <v>5631</v>
      </c>
      <c r="Q1679" s="734" t="s">
        <v>5633</v>
      </c>
    </row>
    <row r="1680" spans="1:17">
      <c r="A1680" s="721"/>
      <c r="B1680" s="721">
        <v>2</v>
      </c>
      <c r="C1680" s="722" t="s">
        <v>5636</v>
      </c>
      <c r="D1680" s="723" t="s">
        <v>16</v>
      </c>
      <c r="E1680" s="721" t="s">
        <v>221</v>
      </c>
      <c r="F1680" s="721" t="s">
        <v>1500</v>
      </c>
      <c r="G1680" s="774">
        <v>33044</v>
      </c>
      <c r="H1680" s="724">
        <f t="shared" ca="1" si="26"/>
        <v>29</v>
      </c>
      <c r="I1680" s="725" t="s">
        <v>1403</v>
      </c>
      <c r="J1680" s="721" t="s">
        <v>223</v>
      </c>
      <c r="K1680" s="721" t="s">
        <v>266</v>
      </c>
      <c r="L1680" s="813"/>
      <c r="M1680" s="813" t="s">
        <v>6426</v>
      </c>
      <c r="N1680" s="722" t="s">
        <v>5500</v>
      </c>
      <c r="O1680" s="721" t="s">
        <v>245</v>
      </c>
      <c r="P1680" s="722" t="s">
        <v>5635</v>
      </c>
      <c r="Q1680" s="734" t="s">
        <v>5633</v>
      </c>
    </row>
    <row r="1681" spans="1:17">
      <c r="A1681" s="721"/>
      <c r="B1681" s="721">
        <v>3</v>
      </c>
      <c r="C1681" s="722" t="s">
        <v>5637</v>
      </c>
      <c r="D1681" s="723" t="s">
        <v>16</v>
      </c>
      <c r="E1681" s="721" t="s">
        <v>254</v>
      </c>
      <c r="F1681" s="721" t="s">
        <v>230</v>
      </c>
      <c r="G1681" s="774">
        <v>40669</v>
      </c>
      <c r="H1681" s="724">
        <f t="shared" ca="1" si="26"/>
        <v>8</v>
      </c>
      <c r="I1681" s="725" t="s">
        <v>1403</v>
      </c>
      <c r="J1681" s="721" t="s">
        <v>265</v>
      </c>
      <c r="K1681" s="721" t="s">
        <v>270</v>
      </c>
      <c r="L1681" s="813"/>
      <c r="M1681" s="813" t="s">
        <v>6426</v>
      </c>
      <c r="N1681" s="722" t="s">
        <v>5500</v>
      </c>
      <c r="O1681" s="721" t="s">
        <v>255</v>
      </c>
      <c r="P1681" s="722"/>
      <c r="Q1681" s="734" t="s">
        <v>5633</v>
      </c>
    </row>
    <row r="1682" spans="1:17">
      <c r="A1682" s="721">
        <v>14</v>
      </c>
      <c r="B1682" s="721">
        <v>1</v>
      </c>
      <c r="C1682" s="722" t="s">
        <v>5639</v>
      </c>
      <c r="D1682" s="723" t="s">
        <v>23</v>
      </c>
      <c r="E1682" s="721" t="s">
        <v>221</v>
      </c>
      <c r="F1682" s="721" t="s">
        <v>1290</v>
      </c>
      <c r="G1682" s="774">
        <v>25296</v>
      </c>
      <c r="H1682" s="724">
        <f t="shared" ca="1" si="26"/>
        <v>51</v>
      </c>
      <c r="I1682" s="725" t="s">
        <v>1403</v>
      </c>
      <c r="J1682" s="721" t="s">
        <v>289</v>
      </c>
      <c r="K1682" s="721" t="s">
        <v>283</v>
      </c>
      <c r="L1682" s="813"/>
      <c r="M1682" s="813" t="s">
        <v>6426</v>
      </c>
      <c r="N1682" s="722" t="s">
        <v>5500</v>
      </c>
      <c r="O1682" s="721" t="s">
        <v>222</v>
      </c>
      <c r="P1682" s="722" t="s">
        <v>5638</v>
      </c>
      <c r="Q1682" s="722" t="s">
        <v>5642</v>
      </c>
    </row>
    <row r="1683" spans="1:17">
      <c r="A1683" s="721"/>
      <c r="B1683" s="721">
        <v>2</v>
      </c>
      <c r="C1683" s="722" t="s">
        <v>5644</v>
      </c>
      <c r="D1683" s="723" t="s">
        <v>16</v>
      </c>
      <c r="E1683" s="721" t="s">
        <v>221</v>
      </c>
      <c r="F1683" s="721" t="s">
        <v>297</v>
      </c>
      <c r="G1683" s="774">
        <v>26275</v>
      </c>
      <c r="H1683" s="724">
        <f t="shared" ca="1" si="26"/>
        <v>48</v>
      </c>
      <c r="I1683" s="725" t="s">
        <v>1403</v>
      </c>
      <c r="J1683" s="721" t="s">
        <v>256</v>
      </c>
      <c r="K1683" s="721" t="s">
        <v>246</v>
      </c>
      <c r="L1683" s="813"/>
      <c r="M1683" s="813" t="s">
        <v>6426</v>
      </c>
      <c r="N1683" s="722" t="s">
        <v>5500</v>
      </c>
      <c r="O1683" s="721" t="s">
        <v>245</v>
      </c>
      <c r="P1683" s="722" t="s">
        <v>5643</v>
      </c>
      <c r="Q1683" s="722" t="s">
        <v>5642</v>
      </c>
    </row>
    <row r="1684" spans="1:17">
      <c r="A1684" s="721"/>
      <c r="B1684" s="721">
        <v>3</v>
      </c>
      <c r="C1684" s="722" t="s">
        <v>5647</v>
      </c>
      <c r="D1684" s="723" t="s">
        <v>23</v>
      </c>
      <c r="E1684" s="721" t="s">
        <v>254</v>
      </c>
      <c r="F1684" s="721" t="s">
        <v>244</v>
      </c>
      <c r="G1684" s="774">
        <v>35041</v>
      </c>
      <c r="H1684" s="724">
        <f t="shared" ca="1" si="26"/>
        <v>24</v>
      </c>
      <c r="I1684" s="725" t="s">
        <v>1403</v>
      </c>
      <c r="J1684" s="721" t="s">
        <v>223</v>
      </c>
      <c r="K1684" s="721" t="s">
        <v>266</v>
      </c>
      <c r="L1684" s="813"/>
      <c r="M1684" s="813" t="s">
        <v>6426</v>
      </c>
      <c r="N1684" s="722" t="s">
        <v>5500</v>
      </c>
      <c r="O1684" s="721" t="s">
        <v>255</v>
      </c>
      <c r="P1684" s="722" t="s">
        <v>5646</v>
      </c>
      <c r="Q1684" s="722" t="s">
        <v>5642</v>
      </c>
    </row>
    <row r="1685" spans="1:17">
      <c r="A1685" s="721"/>
      <c r="B1685" s="721">
        <v>4</v>
      </c>
      <c r="C1685" s="722" t="s">
        <v>5649</v>
      </c>
      <c r="D1685" s="723" t="s">
        <v>23</v>
      </c>
      <c r="E1685" s="721" t="s">
        <v>254</v>
      </c>
      <c r="F1685" s="721" t="s">
        <v>230</v>
      </c>
      <c r="G1685" s="774">
        <v>38337</v>
      </c>
      <c r="H1685" s="724">
        <f t="shared" ca="1" si="26"/>
        <v>15</v>
      </c>
      <c r="I1685" s="725" t="s">
        <v>1403</v>
      </c>
      <c r="J1685" s="721" t="s">
        <v>369</v>
      </c>
      <c r="K1685" s="721" t="s">
        <v>266</v>
      </c>
      <c r="L1685" s="813"/>
      <c r="M1685" s="813" t="s">
        <v>6426</v>
      </c>
      <c r="N1685" s="722" t="s">
        <v>5500</v>
      </c>
      <c r="O1685" s="721" t="s">
        <v>255</v>
      </c>
      <c r="P1685" s="722" t="s">
        <v>5648</v>
      </c>
      <c r="Q1685" s="722" t="s">
        <v>5642</v>
      </c>
    </row>
    <row r="1686" spans="1:17">
      <c r="A1686" s="721"/>
      <c r="B1686" s="721">
        <v>5</v>
      </c>
      <c r="C1686" s="722" t="s">
        <v>5650</v>
      </c>
      <c r="D1686" s="723" t="s">
        <v>16</v>
      </c>
      <c r="E1686" s="721" t="s">
        <v>254</v>
      </c>
      <c r="F1686" s="721" t="s">
        <v>230</v>
      </c>
      <c r="G1686" s="774">
        <v>39253</v>
      </c>
      <c r="H1686" s="724">
        <f t="shared" ca="1" si="26"/>
        <v>12</v>
      </c>
      <c r="I1686" s="725" t="s">
        <v>1403</v>
      </c>
      <c r="J1686" s="721" t="s">
        <v>369</v>
      </c>
      <c r="K1686" s="721" t="s">
        <v>266</v>
      </c>
      <c r="L1686" s="813"/>
      <c r="M1686" s="813" t="s">
        <v>6426</v>
      </c>
      <c r="N1686" s="722" t="s">
        <v>5500</v>
      </c>
      <c r="O1686" s="721" t="s">
        <v>255</v>
      </c>
      <c r="P1686" s="722"/>
      <c r="Q1686" s="722" t="s">
        <v>5642</v>
      </c>
    </row>
    <row r="1687" spans="1:17">
      <c r="A1687" s="721">
        <v>15</v>
      </c>
      <c r="B1687" s="721">
        <v>1</v>
      </c>
      <c r="C1687" s="722" t="s">
        <v>5660</v>
      </c>
      <c r="D1687" s="723" t="s">
        <v>23</v>
      </c>
      <c r="E1687" s="721" t="s">
        <v>221</v>
      </c>
      <c r="F1687" s="721" t="s">
        <v>244</v>
      </c>
      <c r="G1687" s="774">
        <v>29285</v>
      </c>
      <c r="H1687" s="724">
        <f t="shared" ca="1" si="26"/>
        <v>40</v>
      </c>
      <c r="I1687" s="725" t="s">
        <v>1403</v>
      </c>
      <c r="J1687" s="721" t="s">
        <v>289</v>
      </c>
      <c r="K1687" s="721" t="s">
        <v>283</v>
      </c>
      <c r="L1687" s="813"/>
      <c r="M1687" s="813" t="s">
        <v>6426</v>
      </c>
      <c r="N1687" s="722" t="s">
        <v>5500</v>
      </c>
      <c r="O1687" s="721" t="s">
        <v>222</v>
      </c>
      <c r="P1687" s="734" t="s">
        <v>5659</v>
      </c>
      <c r="Q1687" s="734" t="s">
        <v>5662</v>
      </c>
    </row>
    <row r="1688" spans="1:17">
      <c r="A1688" s="721"/>
      <c r="B1688" s="721">
        <v>2</v>
      </c>
      <c r="C1688" s="722" t="s">
        <v>5664</v>
      </c>
      <c r="D1688" s="723" t="s">
        <v>16</v>
      </c>
      <c r="E1688" s="721" t="s">
        <v>221</v>
      </c>
      <c r="F1688" s="721" t="s">
        <v>970</v>
      </c>
      <c r="G1688" s="774">
        <v>30626</v>
      </c>
      <c r="H1688" s="724">
        <f t="shared" ca="1" si="26"/>
        <v>36</v>
      </c>
      <c r="I1688" s="725" t="s">
        <v>1403</v>
      </c>
      <c r="J1688" s="721" t="s">
        <v>289</v>
      </c>
      <c r="K1688" s="721" t="s">
        <v>246</v>
      </c>
      <c r="L1688" s="813"/>
      <c r="M1688" s="813" t="s">
        <v>6426</v>
      </c>
      <c r="N1688" s="722" t="s">
        <v>5500</v>
      </c>
      <c r="O1688" s="721" t="s">
        <v>245</v>
      </c>
      <c r="P1688" s="734" t="s">
        <v>5663</v>
      </c>
      <c r="Q1688" s="734" t="s">
        <v>5662</v>
      </c>
    </row>
    <row r="1689" spans="1:17">
      <c r="A1689" s="721"/>
      <c r="B1689" s="721">
        <v>3</v>
      </c>
      <c r="C1689" s="722" t="s">
        <v>5668</v>
      </c>
      <c r="D1689" s="723" t="s">
        <v>23</v>
      </c>
      <c r="E1689" s="721" t="s">
        <v>254</v>
      </c>
      <c r="F1689" s="721" t="s">
        <v>5669</v>
      </c>
      <c r="G1689" s="774">
        <v>38286</v>
      </c>
      <c r="H1689" s="724">
        <f t="shared" ca="1" si="26"/>
        <v>15</v>
      </c>
      <c r="I1689" s="725" t="s">
        <v>1403</v>
      </c>
      <c r="J1689" s="721" t="s">
        <v>369</v>
      </c>
      <c r="K1689" s="721" t="s">
        <v>266</v>
      </c>
      <c r="L1689" s="813"/>
      <c r="M1689" s="813" t="s">
        <v>6426</v>
      </c>
      <c r="N1689" s="722" t="s">
        <v>5670</v>
      </c>
      <c r="O1689" s="721" t="s">
        <v>255</v>
      </c>
      <c r="P1689" s="727" t="s">
        <v>5667</v>
      </c>
      <c r="Q1689" s="734" t="s">
        <v>5662</v>
      </c>
    </row>
    <row r="1690" spans="1:17">
      <c r="A1690" s="721"/>
      <c r="B1690" s="721">
        <v>4</v>
      </c>
      <c r="C1690" s="722" t="s">
        <v>5672</v>
      </c>
      <c r="D1690" s="723" t="s">
        <v>16</v>
      </c>
      <c r="E1690" s="721" t="s">
        <v>254</v>
      </c>
      <c r="F1690" s="721" t="s">
        <v>230</v>
      </c>
      <c r="G1690" s="774">
        <v>40556</v>
      </c>
      <c r="H1690" s="724">
        <f t="shared" ca="1" si="26"/>
        <v>9</v>
      </c>
      <c r="I1690" s="725" t="s">
        <v>1403</v>
      </c>
      <c r="J1690" s="721" t="s">
        <v>265</v>
      </c>
      <c r="K1690" s="721" t="s">
        <v>270</v>
      </c>
      <c r="L1690" s="813"/>
      <c r="M1690" s="813" t="s">
        <v>6426</v>
      </c>
      <c r="N1690" s="722" t="s">
        <v>5673</v>
      </c>
      <c r="O1690" s="721" t="s">
        <v>255</v>
      </c>
      <c r="P1690" s="727" t="s">
        <v>5671</v>
      </c>
      <c r="Q1690" s="734" t="s">
        <v>5662</v>
      </c>
    </row>
    <row r="1691" spans="1:17">
      <c r="A1691" s="721">
        <v>16</v>
      </c>
      <c r="B1691" s="733">
        <v>1</v>
      </c>
      <c r="C1691" s="732" t="s">
        <v>5675</v>
      </c>
      <c r="D1691" s="723" t="s">
        <v>23</v>
      </c>
      <c r="E1691" s="733" t="s">
        <v>221</v>
      </c>
      <c r="F1691" s="733" t="s">
        <v>938</v>
      </c>
      <c r="G1691" s="775">
        <v>24025</v>
      </c>
      <c r="H1691" s="724">
        <f t="shared" ca="1" si="26"/>
        <v>54</v>
      </c>
      <c r="I1691" s="725" t="s">
        <v>1403</v>
      </c>
      <c r="J1691" s="733" t="s">
        <v>256</v>
      </c>
      <c r="K1691" s="733" t="s">
        <v>283</v>
      </c>
      <c r="L1691" s="813"/>
      <c r="M1691" s="813" t="s">
        <v>6426</v>
      </c>
      <c r="N1691" s="722" t="s">
        <v>5500</v>
      </c>
      <c r="O1691" s="733" t="s">
        <v>222</v>
      </c>
      <c r="P1691" s="732" t="s">
        <v>5674</v>
      </c>
      <c r="Q1691" s="732" t="s">
        <v>5678</v>
      </c>
    </row>
    <row r="1692" spans="1:17">
      <c r="A1692" s="721"/>
      <c r="B1692" s="733">
        <v>2</v>
      </c>
      <c r="C1692" s="732" t="s">
        <v>5680</v>
      </c>
      <c r="D1692" s="723" t="s">
        <v>16</v>
      </c>
      <c r="E1692" s="733" t="s">
        <v>221</v>
      </c>
      <c r="F1692" s="733" t="s">
        <v>2657</v>
      </c>
      <c r="G1692" s="775">
        <v>26922</v>
      </c>
      <c r="H1692" s="724">
        <f t="shared" ca="1" si="26"/>
        <v>46</v>
      </c>
      <c r="I1692" s="725" t="s">
        <v>1403</v>
      </c>
      <c r="J1692" s="733" t="s">
        <v>256</v>
      </c>
      <c r="K1692" s="733" t="s">
        <v>246</v>
      </c>
      <c r="L1692" s="813"/>
      <c r="M1692" s="813" t="s">
        <v>6426</v>
      </c>
      <c r="N1692" s="722" t="s">
        <v>5500</v>
      </c>
      <c r="O1692" s="733" t="s">
        <v>245</v>
      </c>
      <c r="P1692" s="732" t="s">
        <v>5679</v>
      </c>
      <c r="Q1692" s="732" t="s">
        <v>5678</v>
      </c>
    </row>
    <row r="1693" spans="1:17">
      <c r="A1693" s="721"/>
      <c r="B1693" s="733">
        <v>3</v>
      </c>
      <c r="C1693" s="732" t="s">
        <v>5682</v>
      </c>
      <c r="D1693" s="723" t="s">
        <v>16</v>
      </c>
      <c r="E1693" s="733" t="s">
        <v>254</v>
      </c>
      <c r="F1693" s="733" t="s">
        <v>1514</v>
      </c>
      <c r="G1693" s="775">
        <v>30533</v>
      </c>
      <c r="H1693" s="724">
        <f t="shared" ca="1" si="26"/>
        <v>36</v>
      </c>
      <c r="I1693" s="725" t="s">
        <v>1403</v>
      </c>
      <c r="J1693" s="733" t="s">
        <v>256</v>
      </c>
      <c r="K1693" s="733" t="s">
        <v>283</v>
      </c>
      <c r="L1693" s="813"/>
      <c r="M1693" s="813" t="s">
        <v>6426</v>
      </c>
      <c r="N1693" s="722" t="s">
        <v>5500</v>
      </c>
      <c r="O1693" s="733" t="s">
        <v>255</v>
      </c>
      <c r="P1693" s="732" t="s">
        <v>5681</v>
      </c>
      <c r="Q1693" s="732" t="s">
        <v>5678</v>
      </c>
    </row>
    <row r="1694" spans="1:17">
      <c r="A1694" s="721"/>
      <c r="B1694" s="733">
        <v>4</v>
      </c>
      <c r="C1694" s="722" t="s">
        <v>5684</v>
      </c>
      <c r="D1694" s="723" t="s">
        <v>23</v>
      </c>
      <c r="E1694" s="721" t="s">
        <v>254</v>
      </c>
      <c r="F1694" s="721" t="s">
        <v>230</v>
      </c>
      <c r="G1694" s="774">
        <v>36732</v>
      </c>
      <c r="H1694" s="724">
        <f t="shared" ca="1" si="26"/>
        <v>19</v>
      </c>
      <c r="I1694" s="725" t="s">
        <v>1403</v>
      </c>
      <c r="J1694" s="721" t="s">
        <v>348</v>
      </c>
      <c r="K1694" s="721" t="s">
        <v>266</v>
      </c>
      <c r="L1694" s="813"/>
      <c r="M1694" s="813" t="s">
        <v>6426</v>
      </c>
      <c r="N1694" s="722" t="s">
        <v>5500</v>
      </c>
      <c r="O1694" s="721" t="s">
        <v>255</v>
      </c>
      <c r="P1694" s="722" t="s">
        <v>5683</v>
      </c>
      <c r="Q1694" s="722" t="s">
        <v>5678</v>
      </c>
    </row>
    <row r="1695" spans="1:17">
      <c r="A1695" s="721">
        <v>17</v>
      </c>
      <c r="B1695" s="733">
        <v>1</v>
      </c>
      <c r="C1695" s="722" t="s">
        <v>5686</v>
      </c>
      <c r="D1695" s="723" t="s">
        <v>23</v>
      </c>
      <c r="E1695" s="733" t="s">
        <v>221</v>
      </c>
      <c r="F1695" s="733" t="s">
        <v>22</v>
      </c>
      <c r="G1695" s="774">
        <v>32551</v>
      </c>
      <c r="H1695" s="724">
        <f t="shared" ca="1" si="26"/>
        <v>31</v>
      </c>
      <c r="I1695" s="725" t="s">
        <v>1403</v>
      </c>
      <c r="J1695" s="733" t="s">
        <v>289</v>
      </c>
      <c r="K1695" s="733" t="s">
        <v>674</v>
      </c>
      <c r="L1695" s="813"/>
      <c r="M1695" s="813" t="s">
        <v>6426</v>
      </c>
      <c r="N1695" s="722" t="s">
        <v>5670</v>
      </c>
      <c r="O1695" s="733" t="s">
        <v>222</v>
      </c>
      <c r="P1695" s="734" t="s">
        <v>5685</v>
      </c>
      <c r="Q1695" s="734" t="s">
        <v>5688</v>
      </c>
    </row>
    <row r="1696" spans="1:17">
      <c r="A1696" s="721"/>
      <c r="B1696" s="733">
        <v>2</v>
      </c>
      <c r="C1696" s="722" t="s">
        <v>5691</v>
      </c>
      <c r="D1696" s="723" t="s">
        <v>16</v>
      </c>
      <c r="E1696" s="733" t="s">
        <v>221</v>
      </c>
      <c r="F1696" s="733" t="s">
        <v>5692</v>
      </c>
      <c r="G1696" s="774">
        <v>32965</v>
      </c>
      <c r="H1696" s="724">
        <f t="shared" ca="1" si="26"/>
        <v>30</v>
      </c>
      <c r="I1696" s="725" t="s">
        <v>1403</v>
      </c>
      <c r="J1696" s="733" t="s">
        <v>3426</v>
      </c>
      <c r="K1696" s="733" t="s">
        <v>2559</v>
      </c>
      <c r="L1696" s="813"/>
      <c r="M1696" s="813" t="s">
        <v>6426</v>
      </c>
      <c r="N1696" s="722" t="s">
        <v>5670</v>
      </c>
      <c r="O1696" s="733" t="s">
        <v>245</v>
      </c>
      <c r="P1696" s="734" t="s">
        <v>5690</v>
      </c>
      <c r="Q1696" s="734" t="s">
        <v>5688</v>
      </c>
    </row>
    <row r="1697" spans="1:17">
      <c r="A1697" s="721"/>
      <c r="B1697" s="733">
        <v>3</v>
      </c>
      <c r="C1697" s="722" t="s">
        <v>5694</v>
      </c>
      <c r="D1697" s="723" t="s">
        <v>23</v>
      </c>
      <c r="E1697" s="733" t="s">
        <v>254</v>
      </c>
      <c r="F1697" s="721" t="s">
        <v>22</v>
      </c>
      <c r="G1697" s="774">
        <v>41085</v>
      </c>
      <c r="H1697" s="724">
        <f t="shared" ca="1" si="26"/>
        <v>7</v>
      </c>
      <c r="I1697" s="725" t="s">
        <v>1403</v>
      </c>
      <c r="J1697" s="721" t="s">
        <v>265</v>
      </c>
      <c r="K1697" s="733" t="s">
        <v>270</v>
      </c>
      <c r="L1697" s="813"/>
      <c r="M1697" s="813" t="s">
        <v>6426</v>
      </c>
      <c r="N1697" s="722" t="s">
        <v>5500</v>
      </c>
      <c r="O1697" s="721" t="s">
        <v>255</v>
      </c>
      <c r="P1697" s="734" t="s">
        <v>5693</v>
      </c>
      <c r="Q1697" s="734" t="s">
        <v>5688</v>
      </c>
    </row>
    <row r="1698" spans="1:17">
      <c r="A1698" s="721"/>
      <c r="B1698" s="733">
        <v>4</v>
      </c>
      <c r="C1698" s="722" t="s">
        <v>7098</v>
      </c>
      <c r="D1698" s="723" t="s">
        <v>23</v>
      </c>
      <c r="E1698" s="733" t="s">
        <v>254</v>
      </c>
      <c r="F1698" s="721" t="s">
        <v>22</v>
      </c>
      <c r="G1698" s="774">
        <v>42886</v>
      </c>
      <c r="H1698" s="724">
        <f t="shared" ca="1" si="26"/>
        <v>2</v>
      </c>
      <c r="I1698" s="725" t="s">
        <v>1403</v>
      </c>
      <c r="J1698" s="721" t="s">
        <v>265</v>
      </c>
      <c r="K1698" s="733" t="s">
        <v>270</v>
      </c>
      <c r="L1698" s="813"/>
      <c r="M1698" s="813" t="s">
        <v>6426</v>
      </c>
      <c r="N1698" s="722" t="s">
        <v>5500</v>
      </c>
      <c r="O1698" s="721" t="s">
        <v>255</v>
      </c>
      <c r="P1698" s="734"/>
      <c r="Q1698" s="734"/>
    </row>
    <row r="1699" spans="1:17">
      <c r="A1699" s="721"/>
      <c r="B1699" s="733">
        <v>4</v>
      </c>
      <c r="C1699" s="722" t="s">
        <v>5661</v>
      </c>
      <c r="D1699" s="723" t="s">
        <v>16</v>
      </c>
      <c r="E1699" s="721" t="s">
        <v>221</v>
      </c>
      <c r="F1699" s="721" t="s">
        <v>4921</v>
      </c>
      <c r="G1699" s="774">
        <v>26807</v>
      </c>
      <c r="H1699" s="724">
        <f t="shared" ca="1" si="26"/>
        <v>46</v>
      </c>
      <c r="I1699" s="725" t="s">
        <v>1403</v>
      </c>
      <c r="J1699" s="721" t="s">
        <v>256</v>
      </c>
      <c r="K1699" s="721" t="s">
        <v>246</v>
      </c>
      <c r="L1699" s="813"/>
      <c r="M1699" s="813" t="s">
        <v>6426</v>
      </c>
      <c r="N1699" s="722" t="s">
        <v>5500</v>
      </c>
      <c r="O1699" s="721" t="s">
        <v>1261</v>
      </c>
      <c r="P1699" s="734" t="s">
        <v>5695</v>
      </c>
      <c r="Q1699" s="734" t="s">
        <v>5688</v>
      </c>
    </row>
    <row r="1700" spans="1:17">
      <c r="A1700" s="721">
        <v>18</v>
      </c>
      <c r="B1700" s="733">
        <v>1</v>
      </c>
      <c r="C1700" s="722" t="s">
        <v>5699</v>
      </c>
      <c r="D1700" s="723" t="s">
        <v>23</v>
      </c>
      <c r="E1700" s="733" t="s">
        <v>221</v>
      </c>
      <c r="F1700" s="733" t="s">
        <v>5700</v>
      </c>
      <c r="G1700" s="774">
        <v>33902</v>
      </c>
      <c r="H1700" s="724">
        <f t="shared" ca="1" si="26"/>
        <v>27</v>
      </c>
      <c r="I1700" s="725" t="s">
        <v>1403</v>
      </c>
      <c r="J1700" s="733" t="s">
        <v>289</v>
      </c>
      <c r="K1700" s="733" t="s">
        <v>674</v>
      </c>
      <c r="L1700" s="813"/>
      <c r="M1700" s="813" t="s">
        <v>6426</v>
      </c>
      <c r="N1700" s="722" t="s">
        <v>5500</v>
      </c>
      <c r="O1700" s="733" t="s">
        <v>222</v>
      </c>
      <c r="P1700" s="734" t="s">
        <v>5698</v>
      </c>
      <c r="Q1700" s="734" t="s">
        <v>5702</v>
      </c>
    </row>
    <row r="1701" spans="1:17">
      <c r="A1701" s="721"/>
      <c r="B1701" s="733">
        <v>2</v>
      </c>
      <c r="C1701" s="722" t="s">
        <v>5704</v>
      </c>
      <c r="D1701" s="723" t="s">
        <v>16</v>
      </c>
      <c r="E1701" s="733" t="s">
        <v>221</v>
      </c>
      <c r="F1701" s="733" t="s">
        <v>22</v>
      </c>
      <c r="G1701" s="774">
        <v>31579</v>
      </c>
      <c r="H1701" s="724">
        <f t="shared" ca="1" si="26"/>
        <v>33</v>
      </c>
      <c r="I1701" s="725" t="s">
        <v>1403</v>
      </c>
      <c r="J1701" s="733" t="s">
        <v>289</v>
      </c>
      <c r="K1701" s="733" t="s">
        <v>246</v>
      </c>
      <c r="L1701" s="813"/>
      <c r="M1701" s="813" t="s">
        <v>6426</v>
      </c>
      <c r="N1701" s="722" t="s">
        <v>5500</v>
      </c>
      <c r="O1701" s="733" t="s">
        <v>245</v>
      </c>
      <c r="P1701" s="734" t="s">
        <v>5703</v>
      </c>
      <c r="Q1701" s="734" t="s">
        <v>5702</v>
      </c>
    </row>
    <row r="1702" spans="1:17">
      <c r="A1702" s="721"/>
      <c r="B1702" s="733">
        <v>3</v>
      </c>
      <c r="C1702" s="722" t="s">
        <v>5706</v>
      </c>
      <c r="D1702" s="723" t="s">
        <v>16</v>
      </c>
      <c r="E1702" s="733" t="s">
        <v>254</v>
      </c>
      <c r="F1702" s="733" t="s">
        <v>230</v>
      </c>
      <c r="G1702" s="774">
        <v>41630</v>
      </c>
      <c r="H1702" s="724">
        <f t="shared" ca="1" si="26"/>
        <v>6</v>
      </c>
      <c r="I1702" s="725" t="s">
        <v>1403</v>
      </c>
      <c r="J1702" s="733" t="s">
        <v>265</v>
      </c>
      <c r="K1702" s="733" t="s">
        <v>270</v>
      </c>
      <c r="L1702" s="813"/>
      <c r="M1702" s="813" t="s">
        <v>6426</v>
      </c>
      <c r="N1702" s="722" t="s">
        <v>5500</v>
      </c>
      <c r="O1702" s="733" t="s">
        <v>255</v>
      </c>
      <c r="P1702" s="734" t="s">
        <v>5705</v>
      </c>
      <c r="Q1702" s="734" t="s">
        <v>5702</v>
      </c>
    </row>
    <row r="1703" spans="1:17">
      <c r="A1703" s="721"/>
      <c r="B1703" s="733">
        <v>4</v>
      </c>
      <c r="C1703" s="722" t="s">
        <v>7099</v>
      </c>
      <c r="D1703" s="723" t="s">
        <v>16</v>
      </c>
      <c r="E1703" s="733" t="s">
        <v>254</v>
      </c>
      <c r="F1703" s="733"/>
      <c r="G1703" s="774"/>
      <c r="H1703" s="724">
        <f t="shared" ca="1" si="26"/>
        <v>120</v>
      </c>
      <c r="I1703" s="725" t="s">
        <v>1403</v>
      </c>
      <c r="J1703" s="733" t="s">
        <v>265</v>
      </c>
      <c r="K1703" s="733" t="s">
        <v>270</v>
      </c>
      <c r="L1703" s="813"/>
      <c r="M1703" s="813" t="s">
        <v>6426</v>
      </c>
      <c r="N1703" s="722" t="s">
        <v>5500</v>
      </c>
      <c r="O1703" s="733" t="s">
        <v>255</v>
      </c>
      <c r="P1703" s="734"/>
      <c r="Q1703" s="734"/>
    </row>
    <row r="1704" spans="1:17">
      <c r="A1704" s="721">
        <v>19</v>
      </c>
      <c r="B1704" s="733">
        <v>1</v>
      </c>
      <c r="C1704" s="722" t="s">
        <v>5708</v>
      </c>
      <c r="D1704" s="723" t="s">
        <v>23</v>
      </c>
      <c r="E1704" s="721" t="s">
        <v>221</v>
      </c>
      <c r="F1704" s="721" t="s">
        <v>1514</v>
      </c>
      <c r="G1704" s="774">
        <v>27738</v>
      </c>
      <c r="H1704" s="724">
        <f t="shared" ca="1" si="26"/>
        <v>44</v>
      </c>
      <c r="I1704" s="725" t="s">
        <v>1403</v>
      </c>
      <c r="J1704" s="721" t="s">
        <v>256</v>
      </c>
      <c r="K1704" s="721" t="s">
        <v>283</v>
      </c>
      <c r="L1704" s="813"/>
      <c r="M1704" s="813" t="s">
        <v>6426</v>
      </c>
      <c r="N1704" s="722" t="s">
        <v>5500</v>
      </c>
      <c r="O1704" s="721" t="s">
        <v>222</v>
      </c>
      <c r="P1704" s="722" t="s">
        <v>5707</v>
      </c>
      <c r="Q1704" s="722" t="s">
        <v>5710</v>
      </c>
    </row>
    <row r="1705" spans="1:17">
      <c r="A1705" s="721"/>
      <c r="B1705" s="733">
        <v>2</v>
      </c>
      <c r="C1705" s="722" t="s">
        <v>5712</v>
      </c>
      <c r="D1705" s="723" t="s">
        <v>16</v>
      </c>
      <c r="E1705" s="721" t="s">
        <v>221</v>
      </c>
      <c r="F1705" s="721" t="s">
        <v>5713</v>
      </c>
      <c r="G1705" s="774">
        <v>33970</v>
      </c>
      <c r="H1705" s="724">
        <f t="shared" ca="1" si="26"/>
        <v>27</v>
      </c>
      <c r="I1705" s="725" t="s">
        <v>1403</v>
      </c>
      <c r="J1705" s="721" t="s">
        <v>289</v>
      </c>
      <c r="K1705" s="721" t="s">
        <v>246</v>
      </c>
      <c r="L1705" s="813"/>
      <c r="M1705" s="813" t="s">
        <v>6426</v>
      </c>
      <c r="N1705" s="722" t="s">
        <v>5500</v>
      </c>
      <c r="O1705" s="721" t="s">
        <v>245</v>
      </c>
      <c r="P1705" s="734" t="s">
        <v>5711</v>
      </c>
      <c r="Q1705" s="722" t="s">
        <v>5710</v>
      </c>
    </row>
    <row r="1706" spans="1:17">
      <c r="A1706" s="721"/>
      <c r="B1706" s="733">
        <v>3</v>
      </c>
      <c r="C1706" s="722" t="s">
        <v>5716</v>
      </c>
      <c r="D1706" s="723" t="s">
        <v>16</v>
      </c>
      <c r="E1706" s="721" t="s">
        <v>254</v>
      </c>
      <c r="F1706" s="721" t="s">
        <v>22</v>
      </c>
      <c r="G1706" s="774">
        <v>37344</v>
      </c>
      <c r="H1706" s="724">
        <f t="shared" ca="1" si="26"/>
        <v>18</v>
      </c>
      <c r="I1706" s="725" t="s">
        <v>1403</v>
      </c>
      <c r="J1706" s="721" t="s">
        <v>369</v>
      </c>
      <c r="K1706" s="721" t="s">
        <v>266</v>
      </c>
      <c r="L1706" s="813"/>
      <c r="M1706" s="813" t="s">
        <v>6426</v>
      </c>
      <c r="N1706" s="722" t="s">
        <v>5500</v>
      </c>
      <c r="O1706" s="721" t="s">
        <v>255</v>
      </c>
      <c r="P1706" s="722" t="s">
        <v>5715</v>
      </c>
      <c r="Q1706" s="722" t="s">
        <v>5710</v>
      </c>
    </row>
    <row r="1707" spans="1:17">
      <c r="A1707" s="721"/>
      <c r="B1707" s="733">
        <v>4</v>
      </c>
      <c r="C1707" s="722" t="s">
        <v>5718</v>
      </c>
      <c r="D1707" s="723" t="s">
        <v>16</v>
      </c>
      <c r="E1707" s="721" t="s">
        <v>254</v>
      </c>
      <c r="F1707" s="721" t="s">
        <v>22</v>
      </c>
      <c r="G1707" s="774">
        <v>40826</v>
      </c>
      <c r="H1707" s="724">
        <f t="shared" ca="1" si="26"/>
        <v>8</v>
      </c>
      <c r="I1707" s="725" t="s">
        <v>1403</v>
      </c>
      <c r="J1707" s="721" t="s">
        <v>265</v>
      </c>
      <c r="K1707" s="721" t="s">
        <v>270</v>
      </c>
      <c r="L1707" s="813"/>
      <c r="M1707" s="813" t="s">
        <v>6426</v>
      </c>
      <c r="N1707" s="722" t="s">
        <v>5500</v>
      </c>
      <c r="O1707" s="721" t="s">
        <v>255</v>
      </c>
      <c r="P1707" s="722"/>
      <c r="Q1707" s="722" t="s">
        <v>5710</v>
      </c>
    </row>
    <row r="1708" spans="1:17">
      <c r="A1708" s="725">
        <v>20</v>
      </c>
      <c r="B1708" s="723">
        <v>1</v>
      </c>
      <c r="C1708" s="759" t="s">
        <v>6840</v>
      </c>
      <c r="D1708" s="723" t="s">
        <v>23</v>
      </c>
      <c r="E1708" s="747" t="s">
        <v>221</v>
      </c>
      <c r="F1708" s="747"/>
      <c r="G1708" s="949"/>
      <c r="H1708" s="724">
        <f t="shared" ca="1" si="26"/>
        <v>120</v>
      </c>
      <c r="I1708" s="725" t="s">
        <v>1403</v>
      </c>
      <c r="J1708" s="747" t="s">
        <v>289</v>
      </c>
      <c r="K1708" s="827" t="s">
        <v>283</v>
      </c>
      <c r="L1708" s="813"/>
      <c r="M1708" s="813" t="s">
        <v>6426</v>
      </c>
      <c r="N1708" s="722" t="s">
        <v>5500</v>
      </c>
      <c r="O1708" s="827" t="s">
        <v>222</v>
      </c>
      <c r="P1708" s="769"/>
      <c r="Q1708" s="769"/>
    </row>
    <row r="1709" spans="1:17">
      <c r="A1709" s="721"/>
      <c r="B1709" s="733">
        <v>2</v>
      </c>
      <c r="C1709" s="732" t="s">
        <v>4403</v>
      </c>
      <c r="D1709" s="723" t="s">
        <v>16</v>
      </c>
      <c r="E1709" s="733" t="s">
        <v>221</v>
      </c>
      <c r="F1709" s="733" t="s">
        <v>288</v>
      </c>
      <c r="G1709" s="775">
        <v>34997</v>
      </c>
      <c r="H1709" s="724">
        <f t="shared" ca="1" si="26"/>
        <v>24</v>
      </c>
      <c r="I1709" s="725" t="s">
        <v>1403</v>
      </c>
      <c r="J1709" s="733" t="s">
        <v>289</v>
      </c>
      <c r="K1709" s="733" t="s">
        <v>6621</v>
      </c>
      <c r="L1709" s="726"/>
      <c r="M1709" s="726" t="s">
        <v>6426</v>
      </c>
      <c r="N1709" s="722" t="s">
        <v>5500</v>
      </c>
      <c r="O1709" s="733" t="s">
        <v>245</v>
      </c>
      <c r="P1709" s="732" t="s">
        <v>4402</v>
      </c>
      <c r="Q1709" s="732" t="s">
        <v>4399</v>
      </c>
    </row>
    <row r="1710" spans="1:17">
      <c r="A1710" s="823">
        <v>21</v>
      </c>
      <c r="B1710" s="823">
        <v>1</v>
      </c>
      <c r="C1710" s="823" t="s">
        <v>7276</v>
      </c>
      <c r="D1710" s="823" t="s">
        <v>23</v>
      </c>
      <c r="E1710" s="823" t="s">
        <v>221</v>
      </c>
      <c r="F1710" s="823"/>
      <c r="G1710" s="1020"/>
      <c r="H1710" s="724">
        <f t="shared" ca="1" si="26"/>
        <v>120</v>
      </c>
      <c r="I1710" s="823"/>
      <c r="J1710" s="823" t="s">
        <v>256</v>
      </c>
      <c r="K1710" s="823"/>
      <c r="L1710" s="823"/>
      <c r="M1710" s="726" t="s">
        <v>6426</v>
      </c>
      <c r="N1710" s="722" t="s">
        <v>5500</v>
      </c>
      <c r="O1710" s="823" t="s">
        <v>222</v>
      </c>
      <c r="P1710" s="823"/>
      <c r="Q1710" s="823"/>
    </row>
    <row r="1711" spans="1:17">
      <c r="A1711" s="823"/>
      <c r="B1711" s="823">
        <v>2</v>
      </c>
      <c r="C1711" s="823"/>
      <c r="D1711" s="823" t="s">
        <v>16</v>
      </c>
      <c r="E1711" s="823" t="s">
        <v>221</v>
      </c>
      <c r="F1711" s="823"/>
      <c r="G1711" s="1020"/>
      <c r="H1711" s="724">
        <f t="shared" ca="1" si="26"/>
        <v>120</v>
      </c>
      <c r="I1711" s="823"/>
      <c r="J1711" s="823" t="s">
        <v>256</v>
      </c>
      <c r="K1711" s="823"/>
      <c r="L1711" s="823"/>
      <c r="M1711" s="726" t="s">
        <v>6426</v>
      </c>
      <c r="N1711" s="722" t="s">
        <v>5500</v>
      </c>
      <c r="O1711" s="823" t="s">
        <v>245</v>
      </c>
      <c r="P1711" s="823"/>
      <c r="Q1711" s="823"/>
    </row>
    <row r="1712" spans="1:17">
      <c r="A1712" s="823"/>
      <c r="B1712" s="823">
        <v>3</v>
      </c>
      <c r="C1712" s="823" t="s">
        <v>7277</v>
      </c>
      <c r="D1712" s="823" t="s">
        <v>16</v>
      </c>
      <c r="E1712" s="823" t="s">
        <v>254</v>
      </c>
      <c r="F1712" s="823"/>
      <c r="G1712" s="1020"/>
      <c r="H1712" s="724">
        <f t="shared" ca="1" si="26"/>
        <v>120</v>
      </c>
      <c r="I1712" s="823"/>
      <c r="J1712" s="823" t="s">
        <v>369</v>
      </c>
      <c r="K1712" s="823"/>
      <c r="L1712" s="823"/>
      <c r="M1712" s="726" t="s">
        <v>6426</v>
      </c>
      <c r="N1712" s="722" t="s">
        <v>5500</v>
      </c>
      <c r="O1712" s="823" t="s">
        <v>255</v>
      </c>
      <c r="P1712" s="823"/>
      <c r="Q1712" s="823"/>
    </row>
    <row r="1713" spans="1:18">
      <c r="A1713" s="722">
        <v>1</v>
      </c>
      <c r="B1713" s="722">
        <v>1</v>
      </c>
      <c r="C1713" s="722" t="s">
        <v>3272</v>
      </c>
      <c r="D1713" s="744" t="s">
        <v>23</v>
      </c>
      <c r="E1713" s="722" t="s">
        <v>221</v>
      </c>
      <c r="F1713" s="722" t="s">
        <v>3823</v>
      </c>
      <c r="G1713" s="793">
        <v>27624</v>
      </c>
      <c r="H1713" s="724">
        <f t="shared" ca="1" si="26"/>
        <v>44</v>
      </c>
      <c r="I1713" s="769" t="s">
        <v>1403</v>
      </c>
      <c r="J1713" s="722" t="s">
        <v>223</v>
      </c>
      <c r="K1713" s="722" t="s">
        <v>470</v>
      </c>
      <c r="L1713" s="812"/>
      <c r="M1713" s="812" t="s">
        <v>6426</v>
      </c>
      <c r="N1713" s="722" t="s">
        <v>5723</v>
      </c>
      <c r="O1713" s="722" t="s">
        <v>222</v>
      </c>
      <c r="P1713" s="722" t="s">
        <v>5721</v>
      </c>
      <c r="Q1713" s="722" t="s">
        <v>5722</v>
      </c>
      <c r="R1713" s="817" t="s">
        <v>6964</v>
      </c>
    </row>
    <row r="1714" spans="1:18">
      <c r="A1714" s="721"/>
      <c r="B1714" s="721">
        <v>2</v>
      </c>
      <c r="C1714" s="722" t="s">
        <v>5726</v>
      </c>
      <c r="D1714" s="723" t="s">
        <v>16</v>
      </c>
      <c r="E1714" s="721" t="s">
        <v>221</v>
      </c>
      <c r="F1714" s="721" t="s">
        <v>376</v>
      </c>
      <c r="G1714" s="794">
        <v>28426</v>
      </c>
      <c r="H1714" s="724">
        <f t="shared" ca="1" si="26"/>
        <v>42</v>
      </c>
      <c r="I1714" s="725" t="s">
        <v>1403</v>
      </c>
      <c r="J1714" s="721" t="s">
        <v>223</v>
      </c>
      <c r="K1714" s="721" t="s">
        <v>246</v>
      </c>
      <c r="L1714" s="813"/>
      <c r="M1714" s="813" t="s">
        <v>6426</v>
      </c>
      <c r="N1714" s="722" t="s">
        <v>5723</v>
      </c>
      <c r="O1714" s="721" t="s">
        <v>245</v>
      </c>
      <c r="P1714" s="722" t="s">
        <v>5725</v>
      </c>
      <c r="Q1714" s="722" t="s">
        <v>5722</v>
      </c>
      <c r="R1714" s="817" t="s">
        <v>6964</v>
      </c>
    </row>
    <row r="1715" spans="1:18">
      <c r="A1715" s="721"/>
      <c r="B1715" s="721">
        <v>3</v>
      </c>
      <c r="C1715" s="722" t="s">
        <v>5731</v>
      </c>
      <c r="D1715" s="723" t="s">
        <v>16</v>
      </c>
      <c r="E1715" s="721" t="s">
        <v>254</v>
      </c>
      <c r="F1715" s="721" t="s">
        <v>230</v>
      </c>
      <c r="G1715" s="794">
        <v>37417</v>
      </c>
      <c r="H1715" s="724">
        <f t="shared" ca="1" si="26"/>
        <v>17</v>
      </c>
      <c r="I1715" s="725" t="s">
        <v>1403</v>
      </c>
      <c r="J1715" s="721" t="s">
        <v>348</v>
      </c>
      <c r="K1715" s="721" t="s">
        <v>266</v>
      </c>
      <c r="L1715" s="813"/>
      <c r="M1715" s="813" t="s">
        <v>6426</v>
      </c>
      <c r="N1715" s="722" t="s">
        <v>5723</v>
      </c>
      <c r="O1715" s="721" t="s">
        <v>255</v>
      </c>
      <c r="P1715" s="722" t="s">
        <v>5730</v>
      </c>
      <c r="Q1715" s="722" t="s">
        <v>5722</v>
      </c>
      <c r="R1715" s="817" t="s">
        <v>6964</v>
      </c>
    </row>
    <row r="1716" spans="1:18">
      <c r="A1716" s="721"/>
      <c r="B1716" s="721">
        <v>4</v>
      </c>
      <c r="C1716" s="722" t="s">
        <v>5732</v>
      </c>
      <c r="D1716" s="723" t="s">
        <v>23</v>
      </c>
      <c r="E1716" s="721" t="s">
        <v>254</v>
      </c>
      <c r="F1716" s="721" t="s">
        <v>230</v>
      </c>
      <c r="G1716" s="794">
        <v>39994</v>
      </c>
      <c r="H1716" s="724">
        <f t="shared" ca="1" si="26"/>
        <v>10</v>
      </c>
      <c r="I1716" s="725" t="s">
        <v>1403</v>
      </c>
      <c r="J1716" s="721" t="s">
        <v>369</v>
      </c>
      <c r="K1716" s="721" t="s">
        <v>266</v>
      </c>
      <c r="L1716" s="813"/>
      <c r="M1716" s="813" t="s">
        <v>6426</v>
      </c>
      <c r="N1716" s="722" t="s">
        <v>5723</v>
      </c>
      <c r="O1716" s="721" t="s">
        <v>255</v>
      </c>
      <c r="P1716" s="722"/>
      <c r="Q1716" s="722" t="s">
        <v>5722</v>
      </c>
      <c r="R1716" s="817" t="s">
        <v>6964</v>
      </c>
    </row>
    <row r="1717" spans="1:18">
      <c r="A1717" s="721">
        <v>2</v>
      </c>
      <c r="B1717" s="721">
        <v>1</v>
      </c>
      <c r="C1717" s="722" t="s">
        <v>5734</v>
      </c>
      <c r="D1717" s="723" t="s">
        <v>23</v>
      </c>
      <c r="E1717" s="721" t="s">
        <v>221</v>
      </c>
      <c r="F1717" s="721" t="s">
        <v>877</v>
      </c>
      <c r="G1717" s="794">
        <v>26005</v>
      </c>
      <c r="H1717" s="724">
        <f t="shared" ca="1" si="26"/>
        <v>49</v>
      </c>
      <c r="I1717" s="725" t="s">
        <v>1403</v>
      </c>
      <c r="J1717" s="721" t="s">
        <v>289</v>
      </c>
      <c r="K1717" s="721" t="s">
        <v>283</v>
      </c>
      <c r="L1717" s="813"/>
      <c r="M1717" s="813" t="s">
        <v>6426</v>
      </c>
      <c r="N1717" s="722" t="s">
        <v>5723</v>
      </c>
      <c r="O1717" s="721" t="s">
        <v>222</v>
      </c>
      <c r="P1717" s="722" t="s">
        <v>5733</v>
      </c>
      <c r="Q1717" s="722" t="s">
        <v>5736</v>
      </c>
      <c r="R1717" s="817" t="s">
        <v>6964</v>
      </c>
    </row>
    <row r="1718" spans="1:18">
      <c r="A1718" s="721"/>
      <c r="B1718" s="721">
        <v>2</v>
      </c>
      <c r="C1718" s="722" t="s">
        <v>5738</v>
      </c>
      <c r="D1718" s="723" t="s">
        <v>16</v>
      </c>
      <c r="E1718" s="721" t="s">
        <v>221</v>
      </c>
      <c r="F1718" s="721" t="s">
        <v>877</v>
      </c>
      <c r="G1718" s="794">
        <v>27590</v>
      </c>
      <c r="H1718" s="724">
        <f t="shared" ca="1" si="26"/>
        <v>44</v>
      </c>
      <c r="I1718" s="725" t="s">
        <v>1403</v>
      </c>
      <c r="J1718" s="721" t="s">
        <v>256</v>
      </c>
      <c r="K1718" s="721" t="s">
        <v>246</v>
      </c>
      <c r="L1718" s="813"/>
      <c r="M1718" s="813" t="s">
        <v>6426</v>
      </c>
      <c r="N1718" s="722" t="s">
        <v>5723</v>
      </c>
      <c r="O1718" s="721" t="s">
        <v>245</v>
      </c>
      <c r="P1718" s="722" t="s">
        <v>5737</v>
      </c>
      <c r="Q1718" s="722" t="s">
        <v>5736</v>
      </c>
      <c r="R1718" s="817" t="s">
        <v>6964</v>
      </c>
    </row>
    <row r="1719" spans="1:18">
      <c r="A1719" s="721">
        <v>3</v>
      </c>
      <c r="B1719" s="721">
        <v>1</v>
      </c>
      <c r="C1719" s="722" t="s">
        <v>5743</v>
      </c>
      <c r="D1719" s="723" t="s">
        <v>23</v>
      </c>
      <c r="E1719" s="721" t="s">
        <v>221</v>
      </c>
      <c r="F1719" s="721" t="s">
        <v>3010</v>
      </c>
      <c r="G1719" s="794">
        <v>22111</v>
      </c>
      <c r="H1719" s="724">
        <f t="shared" ca="1" si="26"/>
        <v>59</v>
      </c>
      <c r="I1719" s="725" t="s">
        <v>1403</v>
      </c>
      <c r="J1719" s="721" t="s">
        <v>223</v>
      </c>
      <c r="K1719" s="721" t="s">
        <v>283</v>
      </c>
      <c r="L1719" s="813"/>
      <c r="M1719" s="813" t="s">
        <v>6426</v>
      </c>
      <c r="N1719" s="722" t="s">
        <v>5723</v>
      </c>
      <c r="O1719" s="721" t="s">
        <v>222</v>
      </c>
      <c r="P1719" s="722" t="s">
        <v>5742</v>
      </c>
      <c r="Q1719" s="722" t="s">
        <v>5745</v>
      </c>
      <c r="R1719" s="817" t="s">
        <v>6964</v>
      </c>
    </row>
    <row r="1720" spans="1:18">
      <c r="A1720" s="721"/>
      <c r="B1720" s="721">
        <v>2</v>
      </c>
      <c r="C1720" s="722" t="s">
        <v>5747</v>
      </c>
      <c r="D1720" s="723" t="s">
        <v>16</v>
      </c>
      <c r="E1720" s="721" t="s">
        <v>221</v>
      </c>
      <c r="F1720" s="721" t="s">
        <v>3010</v>
      </c>
      <c r="G1720" s="794">
        <v>24965</v>
      </c>
      <c r="H1720" s="724">
        <f t="shared" ca="1" si="26"/>
        <v>51</v>
      </c>
      <c r="I1720" s="725" t="s">
        <v>1403</v>
      </c>
      <c r="J1720" s="721" t="s">
        <v>256</v>
      </c>
      <c r="K1720" s="721" t="s">
        <v>246</v>
      </c>
      <c r="L1720" s="813"/>
      <c r="M1720" s="813" t="s">
        <v>6426</v>
      </c>
      <c r="N1720" s="722" t="s">
        <v>5723</v>
      </c>
      <c r="O1720" s="721" t="s">
        <v>245</v>
      </c>
      <c r="P1720" s="722" t="s">
        <v>5746</v>
      </c>
      <c r="Q1720" s="722" t="s">
        <v>5745</v>
      </c>
      <c r="R1720" s="817" t="s">
        <v>6964</v>
      </c>
    </row>
    <row r="1721" spans="1:18">
      <c r="A1721" s="721"/>
      <c r="B1721" s="721">
        <v>3</v>
      </c>
      <c r="C1721" s="722" t="s">
        <v>5750</v>
      </c>
      <c r="D1721" s="723" t="s">
        <v>23</v>
      </c>
      <c r="E1721" s="721" t="s">
        <v>254</v>
      </c>
      <c r="F1721" s="721" t="s">
        <v>3010</v>
      </c>
      <c r="G1721" s="794">
        <v>33718</v>
      </c>
      <c r="H1721" s="724">
        <f t="shared" ca="1" si="26"/>
        <v>27</v>
      </c>
      <c r="I1721" s="725" t="s">
        <v>1403</v>
      </c>
      <c r="J1721" s="721" t="s">
        <v>344</v>
      </c>
      <c r="K1721" s="721" t="s">
        <v>266</v>
      </c>
      <c r="L1721" s="813"/>
      <c r="M1721" s="813" t="s">
        <v>6426</v>
      </c>
      <c r="N1721" s="722" t="s">
        <v>5723</v>
      </c>
      <c r="O1721" s="721" t="s">
        <v>255</v>
      </c>
      <c r="P1721" s="722" t="s">
        <v>5749</v>
      </c>
      <c r="Q1721" s="722" t="s">
        <v>5745</v>
      </c>
      <c r="R1721" s="817" t="s">
        <v>6964</v>
      </c>
    </row>
    <row r="1722" spans="1:18">
      <c r="A1722" s="721"/>
      <c r="B1722" s="721">
        <v>4</v>
      </c>
      <c r="C1722" s="722" t="s">
        <v>5752</v>
      </c>
      <c r="D1722" s="723" t="s">
        <v>16</v>
      </c>
      <c r="E1722" s="721" t="s">
        <v>254</v>
      </c>
      <c r="F1722" s="721" t="s">
        <v>2571</v>
      </c>
      <c r="G1722" s="794">
        <v>35417</v>
      </c>
      <c r="H1722" s="724">
        <f t="shared" ca="1" si="26"/>
        <v>23</v>
      </c>
      <c r="I1722" s="725" t="s">
        <v>1403</v>
      </c>
      <c r="J1722" s="721" t="s">
        <v>223</v>
      </c>
      <c r="K1722" s="721" t="s">
        <v>266</v>
      </c>
      <c r="L1722" s="813"/>
      <c r="M1722" s="813" t="s">
        <v>6426</v>
      </c>
      <c r="N1722" s="722" t="s">
        <v>5723</v>
      </c>
      <c r="O1722" s="721" t="s">
        <v>255</v>
      </c>
      <c r="P1722" s="722" t="s">
        <v>5751</v>
      </c>
      <c r="Q1722" s="722" t="s">
        <v>5745</v>
      </c>
      <c r="R1722" s="817" t="s">
        <v>6964</v>
      </c>
    </row>
    <row r="1723" spans="1:18">
      <c r="A1723" s="721"/>
      <c r="B1723" s="721">
        <v>5</v>
      </c>
      <c r="C1723" s="722" t="s">
        <v>5754</v>
      </c>
      <c r="D1723" s="723" t="s">
        <v>23</v>
      </c>
      <c r="E1723" s="721" t="s">
        <v>254</v>
      </c>
      <c r="F1723" s="721" t="s">
        <v>22</v>
      </c>
      <c r="G1723" s="794">
        <v>38999</v>
      </c>
      <c r="H1723" s="724">
        <f t="shared" ca="1" si="26"/>
        <v>13</v>
      </c>
      <c r="I1723" s="725" t="s">
        <v>1403</v>
      </c>
      <c r="J1723" s="721" t="s">
        <v>369</v>
      </c>
      <c r="K1723" s="721" t="s">
        <v>266</v>
      </c>
      <c r="L1723" s="813"/>
      <c r="M1723" s="813" t="s">
        <v>6426</v>
      </c>
      <c r="N1723" s="722" t="s">
        <v>5723</v>
      </c>
      <c r="O1723" s="721" t="s">
        <v>255</v>
      </c>
      <c r="P1723" s="734" t="s">
        <v>5753</v>
      </c>
      <c r="Q1723" s="722" t="s">
        <v>5745</v>
      </c>
      <c r="R1723" s="817" t="s">
        <v>6964</v>
      </c>
    </row>
    <row r="1724" spans="1:18">
      <c r="A1724" s="721">
        <v>4</v>
      </c>
      <c r="B1724" s="721">
        <v>1</v>
      </c>
      <c r="C1724" s="722" t="s">
        <v>5756</v>
      </c>
      <c r="D1724" s="723" t="s">
        <v>23</v>
      </c>
      <c r="E1724" s="721" t="s">
        <v>221</v>
      </c>
      <c r="F1724" s="721" t="s">
        <v>452</v>
      </c>
      <c r="G1724" s="794">
        <v>20183</v>
      </c>
      <c r="H1724" s="724">
        <f t="shared" ca="1" si="26"/>
        <v>65</v>
      </c>
      <c r="I1724" s="725" t="s">
        <v>1403</v>
      </c>
      <c r="J1724" s="721" t="s">
        <v>256</v>
      </c>
      <c r="K1724" s="721" t="s">
        <v>283</v>
      </c>
      <c r="L1724" s="813"/>
      <c r="M1724" s="813" t="s">
        <v>6426</v>
      </c>
      <c r="N1724" s="722" t="s">
        <v>5723</v>
      </c>
      <c r="O1724" s="721" t="s">
        <v>222</v>
      </c>
      <c r="P1724" s="734" t="s">
        <v>5755</v>
      </c>
      <c r="Q1724" s="722" t="s">
        <v>5759</v>
      </c>
      <c r="R1724" s="817" t="s">
        <v>6964</v>
      </c>
    </row>
    <row r="1725" spans="1:18">
      <c r="A1725" s="721"/>
      <c r="B1725" s="721">
        <v>2</v>
      </c>
      <c r="C1725" s="722" t="s">
        <v>5761</v>
      </c>
      <c r="D1725" s="723" t="s">
        <v>16</v>
      </c>
      <c r="E1725" s="721" t="s">
        <v>221</v>
      </c>
      <c r="F1725" s="721" t="s">
        <v>452</v>
      </c>
      <c r="G1725" s="794">
        <v>21444</v>
      </c>
      <c r="H1725" s="724">
        <f t="shared" ca="1" si="26"/>
        <v>61</v>
      </c>
      <c r="I1725" s="725" t="s">
        <v>1403</v>
      </c>
      <c r="J1725" s="721" t="s">
        <v>256</v>
      </c>
      <c r="K1725" s="721" t="s">
        <v>246</v>
      </c>
      <c r="L1725" s="813"/>
      <c r="M1725" s="813" t="s">
        <v>6426</v>
      </c>
      <c r="N1725" s="722" t="s">
        <v>5723</v>
      </c>
      <c r="O1725" s="721" t="s">
        <v>245</v>
      </c>
      <c r="P1725" s="734" t="s">
        <v>5760</v>
      </c>
      <c r="Q1725" s="722" t="s">
        <v>5759</v>
      </c>
      <c r="R1725" s="817" t="s">
        <v>6964</v>
      </c>
    </row>
    <row r="1726" spans="1:18">
      <c r="A1726" s="721">
        <v>5</v>
      </c>
      <c r="B1726" s="721">
        <v>1</v>
      </c>
      <c r="C1726" s="722" t="s">
        <v>5765</v>
      </c>
      <c r="D1726" s="723" t="s">
        <v>23</v>
      </c>
      <c r="E1726" s="738" t="s">
        <v>221</v>
      </c>
      <c r="F1726" s="738" t="s">
        <v>618</v>
      </c>
      <c r="G1726" s="828">
        <v>30293</v>
      </c>
      <c r="H1726" s="724">
        <f t="shared" ca="1" si="26"/>
        <v>37</v>
      </c>
      <c r="I1726" s="747" t="s">
        <v>1403</v>
      </c>
      <c r="J1726" s="733" t="s">
        <v>223</v>
      </c>
      <c r="K1726" s="738" t="s">
        <v>283</v>
      </c>
      <c r="L1726" s="813"/>
      <c r="M1726" s="813" t="s">
        <v>6426</v>
      </c>
      <c r="N1726" s="722" t="s">
        <v>5723</v>
      </c>
      <c r="O1726" s="738" t="s">
        <v>222</v>
      </c>
      <c r="P1726" s="727" t="s">
        <v>5764</v>
      </c>
      <c r="Q1726" s="722"/>
      <c r="R1726" s="817" t="s">
        <v>6964</v>
      </c>
    </row>
    <row r="1727" spans="1:18">
      <c r="A1727" s="721"/>
      <c r="B1727" s="721">
        <v>2</v>
      </c>
      <c r="C1727" s="722" t="s">
        <v>5768</v>
      </c>
      <c r="D1727" s="723" t="s">
        <v>16</v>
      </c>
      <c r="E1727" s="721" t="s">
        <v>221</v>
      </c>
      <c r="F1727" s="721" t="s">
        <v>452</v>
      </c>
      <c r="G1727" s="794">
        <v>35376</v>
      </c>
      <c r="H1727" s="724">
        <f t="shared" ca="1" si="26"/>
        <v>23</v>
      </c>
      <c r="I1727" s="725" t="s">
        <v>1403</v>
      </c>
      <c r="J1727" s="721" t="s">
        <v>223</v>
      </c>
      <c r="K1727" s="721" t="s">
        <v>266</v>
      </c>
      <c r="L1727" s="813"/>
      <c r="M1727" s="813" t="s">
        <v>6426</v>
      </c>
      <c r="N1727" s="722" t="s">
        <v>5723</v>
      </c>
      <c r="O1727" s="721" t="s">
        <v>245</v>
      </c>
      <c r="P1727" s="734" t="s">
        <v>5767</v>
      </c>
      <c r="Q1727" s="722"/>
      <c r="R1727" s="817" t="s">
        <v>6964</v>
      </c>
    </row>
    <row r="1728" spans="1:18">
      <c r="A1728" s="721"/>
      <c r="B1728" s="721">
        <v>3</v>
      </c>
      <c r="C1728" s="722" t="s">
        <v>7330</v>
      </c>
      <c r="D1728" s="723" t="s">
        <v>16</v>
      </c>
      <c r="E1728" s="721" t="s">
        <v>254</v>
      </c>
      <c r="F1728" s="721" t="s">
        <v>230</v>
      </c>
      <c r="G1728" s="794">
        <v>42968</v>
      </c>
      <c r="H1728" s="724">
        <f t="shared" ca="1" si="26"/>
        <v>2</v>
      </c>
      <c r="I1728" s="725" t="s">
        <v>1403</v>
      </c>
      <c r="J1728" s="721" t="s">
        <v>265</v>
      </c>
      <c r="K1728" s="721" t="s">
        <v>270</v>
      </c>
      <c r="L1728" s="813"/>
      <c r="M1728" s="813" t="s">
        <v>6426</v>
      </c>
      <c r="N1728" s="722" t="s">
        <v>5723</v>
      </c>
      <c r="O1728" s="721" t="s">
        <v>255</v>
      </c>
      <c r="P1728" s="736" t="s">
        <v>7331</v>
      </c>
      <c r="Q1728" s="722"/>
      <c r="R1728" s="817" t="s">
        <v>6964</v>
      </c>
    </row>
    <row r="1729" spans="1:18">
      <c r="A1729" s="721">
        <v>6</v>
      </c>
      <c r="B1729" s="721">
        <v>1</v>
      </c>
      <c r="C1729" s="722" t="s">
        <v>5770</v>
      </c>
      <c r="D1729" s="723" t="s">
        <v>23</v>
      </c>
      <c r="E1729" s="721" t="s">
        <v>221</v>
      </c>
      <c r="F1729" s="721" t="s">
        <v>273</v>
      </c>
      <c r="G1729" s="794">
        <v>29685</v>
      </c>
      <c r="H1729" s="724">
        <f t="shared" ca="1" si="26"/>
        <v>39</v>
      </c>
      <c r="I1729" s="725" t="s">
        <v>1403</v>
      </c>
      <c r="J1729" s="721" t="s">
        <v>289</v>
      </c>
      <c r="K1729" s="721" t="s">
        <v>283</v>
      </c>
      <c r="L1729" s="813"/>
      <c r="M1729" s="813" t="s">
        <v>6426</v>
      </c>
      <c r="N1729" s="722" t="s">
        <v>5723</v>
      </c>
      <c r="O1729" s="721" t="s">
        <v>222</v>
      </c>
      <c r="P1729" s="722" t="s">
        <v>5769</v>
      </c>
      <c r="Q1729" s="722" t="s">
        <v>5772</v>
      </c>
      <c r="R1729" s="817" t="s">
        <v>6964</v>
      </c>
    </row>
    <row r="1730" spans="1:18">
      <c r="A1730" s="721"/>
      <c r="B1730" s="721">
        <v>2</v>
      </c>
      <c r="C1730" s="722" t="s">
        <v>496</v>
      </c>
      <c r="D1730" s="723" t="s">
        <v>16</v>
      </c>
      <c r="E1730" s="721" t="s">
        <v>221</v>
      </c>
      <c r="F1730" s="721" t="s">
        <v>3823</v>
      </c>
      <c r="G1730" s="794">
        <v>32664</v>
      </c>
      <c r="H1730" s="724">
        <f t="shared" ca="1" si="26"/>
        <v>30</v>
      </c>
      <c r="I1730" s="725" t="s">
        <v>1403</v>
      </c>
      <c r="J1730" s="721" t="s">
        <v>289</v>
      </c>
      <c r="K1730" s="721" t="s">
        <v>246</v>
      </c>
      <c r="L1730" s="813"/>
      <c r="M1730" s="813" t="s">
        <v>6426</v>
      </c>
      <c r="N1730" s="722" t="s">
        <v>5723</v>
      </c>
      <c r="O1730" s="721" t="s">
        <v>245</v>
      </c>
      <c r="P1730" s="722">
        <v>1505074505890000</v>
      </c>
      <c r="Q1730" s="722" t="s">
        <v>5772</v>
      </c>
      <c r="R1730" s="817" t="s">
        <v>6964</v>
      </c>
    </row>
    <row r="1731" spans="1:18">
      <c r="A1731" s="721"/>
      <c r="B1731" s="738">
        <v>3</v>
      </c>
      <c r="C1731" s="722" t="s">
        <v>5778</v>
      </c>
      <c r="D1731" s="723" t="s">
        <v>23</v>
      </c>
      <c r="E1731" s="721" t="s">
        <v>254</v>
      </c>
      <c r="F1731" s="721" t="s">
        <v>230</v>
      </c>
      <c r="G1731" s="794">
        <v>38897</v>
      </c>
      <c r="H1731" s="724">
        <f t="shared" ref="H1731:H1784" ca="1" si="27">DATEDIF(G1731,TODAY(),"Y")</f>
        <v>13</v>
      </c>
      <c r="I1731" s="725" t="s">
        <v>1403</v>
      </c>
      <c r="J1731" s="721" t="s">
        <v>369</v>
      </c>
      <c r="K1731" s="721" t="s">
        <v>266</v>
      </c>
      <c r="L1731" s="813"/>
      <c r="M1731" s="813" t="s">
        <v>6426</v>
      </c>
      <c r="N1731" s="722" t="s">
        <v>5723</v>
      </c>
      <c r="O1731" s="721" t="s">
        <v>255</v>
      </c>
      <c r="P1731" s="722" t="s">
        <v>5777</v>
      </c>
      <c r="Q1731" s="722" t="s">
        <v>5772</v>
      </c>
      <c r="R1731" s="817" t="s">
        <v>6964</v>
      </c>
    </row>
    <row r="1732" spans="1:18">
      <c r="A1732" s="721"/>
      <c r="B1732" s="721">
        <v>4</v>
      </c>
      <c r="C1732" s="722" t="s">
        <v>5780</v>
      </c>
      <c r="D1732" s="723" t="s">
        <v>16</v>
      </c>
      <c r="E1732" s="721" t="s">
        <v>254</v>
      </c>
      <c r="F1732" s="721" t="s">
        <v>230</v>
      </c>
      <c r="G1732" s="794">
        <v>41423</v>
      </c>
      <c r="H1732" s="724">
        <f t="shared" ca="1" si="27"/>
        <v>6</v>
      </c>
      <c r="I1732" s="725" t="s">
        <v>1403</v>
      </c>
      <c r="J1732" s="721" t="s">
        <v>265</v>
      </c>
      <c r="K1732" s="721" t="s">
        <v>270</v>
      </c>
      <c r="L1732" s="813"/>
      <c r="M1732" s="813" t="s">
        <v>6426</v>
      </c>
      <c r="N1732" s="722" t="s">
        <v>5723</v>
      </c>
      <c r="O1732" s="721" t="s">
        <v>255</v>
      </c>
      <c r="P1732" s="727" t="s">
        <v>5779</v>
      </c>
      <c r="Q1732" s="722" t="s">
        <v>5772</v>
      </c>
      <c r="R1732" s="817" t="s">
        <v>6964</v>
      </c>
    </row>
    <row r="1733" spans="1:18">
      <c r="A1733" s="721">
        <v>7</v>
      </c>
      <c r="B1733" s="721">
        <v>1</v>
      </c>
      <c r="C1733" s="722" t="s">
        <v>5793</v>
      </c>
      <c r="D1733" s="723" t="s">
        <v>23</v>
      </c>
      <c r="E1733" s="721" t="s">
        <v>221</v>
      </c>
      <c r="F1733" s="721" t="s">
        <v>970</v>
      </c>
      <c r="G1733" s="794">
        <v>23992</v>
      </c>
      <c r="H1733" s="724">
        <f t="shared" ca="1" si="27"/>
        <v>54</v>
      </c>
      <c r="I1733" s="725" t="s">
        <v>1403</v>
      </c>
      <c r="J1733" s="721" t="s">
        <v>256</v>
      </c>
      <c r="K1733" s="721" t="s">
        <v>283</v>
      </c>
      <c r="L1733" s="813"/>
      <c r="M1733" s="813" t="s">
        <v>6426</v>
      </c>
      <c r="N1733" s="722" t="s">
        <v>5723</v>
      </c>
      <c r="O1733" s="721" t="s">
        <v>222</v>
      </c>
      <c r="P1733" s="722" t="s">
        <v>5792</v>
      </c>
      <c r="Q1733" s="722" t="s">
        <v>5795</v>
      </c>
      <c r="R1733" s="817" t="s">
        <v>6964</v>
      </c>
    </row>
    <row r="1734" spans="1:18">
      <c r="A1734" s="721"/>
      <c r="B1734" s="721">
        <v>2</v>
      </c>
      <c r="C1734" s="722" t="s">
        <v>5797</v>
      </c>
      <c r="D1734" s="723" t="s">
        <v>16</v>
      </c>
      <c r="E1734" s="721" t="s">
        <v>221</v>
      </c>
      <c r="F1734" s="721" t="s">
        <v>970</v>
      </c>
      <c r="G1734" s="794">
        <v>28439</v>
      </c>
      <c r="H1734" s="724">
        <f t="shared" ca="1" si="27"/>
        <v>42</v>
      </c>
      <c r="I1734" s="725" t="s">
        <v>1403</v>
      </c>
      <c r="J1734" s="721" t="s">
        <v>256</v>
      </c>
      <c r="K1734" s="721" t="s">
        <v>246</v>
      </c>
      <c r="L1734" s="813"/>
      <c r="M1734" s="813" t="s">
        <v>6426</v>
      </c>
      <c r="N1734" s="722" t="s">
        <v>5723</v>
      </c>
      <c r="O1734" s="721" t="s">
        <v>245</v>
      </c>
      <c r="P1734" s="722" t="s">
        <v>5796</v>
      </c>
      <c r="Q1734" s="722" t="s">
        <v>5795</v>
      </c>
      <c r="R1734" s="817" t="s">
        <v>6964</v>
      </c>
    </row>
    <row r="1735" spans="1:18">
      <c r="A1735" s="721"/>
      <c r="B1735" s="721">
        <v>3</v>
      </c>
      <c r="C1735" s="722" t="s">
        <v>5799</v>
      </c>
      <c r="D1735" s="723" t="s">
        <v>23</v>
      </c>
      <c r="E1735" s="721" t="s">
        <v>254</v>
      </c>
      <c r="F1735" s="721" t="s">
        <v>970</v>
      </c>
      <c r="G1735" s="794">
        <v>34470</v>
      </c>
      <c r="H1735" s="724">
        <f t="shared" ca="1" si="27"/>
        <v>25</v>
      </c>
      <c r="I1735" s="725" t="s">
        <v>1403</v>
      </c>
      <c r="J1735" s="721" t="s">
        <v>223</v>
      </c>
      <c r="K1735" s="721" t="s">
        <v>266</v>
      </c>
      <c r="L1735" s="813"/>
      <c r="M1735" s="813" t="s">
        <v>6426</v>
      </c>
      <c r="N1735" s="722" t="s">
        <v>5723</v>
      </c>
      <c r="O1735" s="721" t="s">
        <v>255</v>
      </c>
      <c r="P1735" s="722" t="s">
        <v>5798</v>
      </c>
      <c r="Q1735" s="722" t="s">
        <v>5795</v>
      </c>
      <c r="R1735" s="817" t="s">
        <v>6964</v>
      </c>
    </row>
    <row r="1736" spans="1:18">
      <c r="A1736" s="721"/>
      <c r="B1736" s="721">
        <v>4</v>
      </c>
      <c r="C1736" s="722" t="s">
        <v>5805</v>
      </c>
      <c r="D1736" s="723" t="s">
        <v>23</v>
      </c>
      <c r="E1736" s="721" t="s">
        <v>254</v>
      </c>
      <c r="F1736" s="721" t="s">
        <v>230</v>
      </c>
      <c r="G1736" s="794">
        <v>39161</v>
      </c>
      <c r="H1736" s="724">
        <f t="shared" ca="1" si="27"/>
        <v>13</v>
      </c>
      <c r="I1736" s="725" t="s">
        <v>1403</v>
      </c>
      <c r="J1736" s="721" t="s">
        <v>369</v>
      </c>
      <c r="K1736" s="721" t="s">
        <v>266</v>
      </c>
      <c r="L1736" s="813"/>
      <c r="M1736" s="813" t="s">
        <v>6426</v>
      </c>
      <c r="N1736" s="722" t="s">
        <v>5723</v>
      </c>
      <c r="O1736" s="721" t="s">
        <v>255</v>
      </c>
      <c r="P1736" s="722" t="s">
        <v>5804</v>
      </c>
      <c r="Q1736" s="722" t="s">
        <v>5795</v>
      </c>
      <c r="R1736" s="817" t="s">
        <v>6964</v>
      </c>
    </row>
    <row r="1737" spans="1:18">
      <c r="A1737" s="721">
        <v>8</v>
      </c>
      <c r="B1737" s="721">
        <v>1</v>
      </c>
      <c r="C1737" s="722" t="s">
        <v>5807</v>
      </c>
      <c r="D1737" s="723" t="s">
        <v>23</v>
      </c>
      <c r="E1737" s="721" t="s">
        <v>221</v>
      </c>
      <c r="F1737" s="721" t="s">
        <v>5511</v>
      </c>
      <c r="G1737" s="794">
        <v>25052</v>
      </c>
      <c r="H1737" s="724">
        <f t="shared" ca="1" si="27"/>
        <v>51</v>
      </c>
      <c r="I1737" s="725" t="s">
        <v>1403</v>
      </c>
      <c r="J1737" s="721" t="s">
        <v>256</v>
      </c>
      <c r="K1737" s="721" t="s">
        <v>283</v>
      </c>
      <c r="L1737" s="813"/>
      <c r="M1737" s="813" t="s">
        <v>6426</v>
      </c>
      <c r="N1737" s="722" t="s">
        <v>5723</v>
      </c>
      <c r="O1737" s="721" t="s">
        <v>222</v>
      </c>
      <c r="P1737" s="722" t="s">
        <v>5806</v>
      </c>
      <c r="Q1737" s="722" t="s">
        <v>5810</v>
      </c>
      <c r="R1737" s="817" t="s">
        <v>6964</v>
      </c>
    </row>
    <row r="1738" spans="1:18">
      <c r="A1738" s="721"/>
      <c r="B1738" s="721">
        <v>2</v>
      </c>
      <c r="C1738" s="722" t="s">
        <v>5813</v>
      </c>
      <c r="D1738" s="723" t="s">
        <v>16</v>
      </c>
      <c r="E1738" s="721" t="s">
        <v>221</v>
      </c>
      <c r="F1738" s="721" t="s">
        <v>5511</v>
      </c>
      <c r="G1738" s="794">
        <v>26461</v>
      </c>
      <c r="H1738" s="724">
        <f t="shared" ca="1" si="27"/>
        <v>47</v>
      </c>
      <c r="I1738" s="725" t="s">
        <v>1403</v>
      </c>
      <c r="J1738" s="721" t="s">
        <v>256</v>
      </c>
      <c r="K1738" s="721" t="s">
        <v>246</v>
      </c>
      <c r="L1738" s="813"/>
      <c r="M1738" s="813" t="s">
        <v>6426</v>
      </c>
      <c r="N1738" s="722" t="s">
        <v>5723</v>
      </c>
      <c r="O1738" s="721" t="s">
        <v>245</v>
      </c>
      <c r="P1738" s="722" t="s">
        <v>5812</v>
      </c>
      <c r="Q1738" s="722" t="s">
        <v>5810</v>
      </c>
      <c r="R1738" s="817" t="s">
        <v>6964</v>
      </c>
    </row>
    <row r="1739" spans="1:18">
      <c r="A1739" s="721"/>
      <c r="B1739" s="721">
        <v>3</v>
      </c>
      <c r="C1739" s="722" t="s">
        <v>5815</v>
      </c>
      <c r="D1739" s="723" t="s">
        <v>16</v>
      </c>
      <c r="E1739" s="721" t="s">
        <v>254</v>
      </c>
      <c r="F1739" s="721" t="s">
        <v>1136</v>
      </c>
      <c r="G1739" s="794">
        <v>35467</v>
      </c>
      <c r="H1739" s="724">
        <f t="shared" ca="1" si="27"/>
        <v>23</v>
      </c>
      <c r="I1739" s="725" t="s">
        <v>1403</v>
      </c>
      <c r="J1739" s="721" t="s">
        <v>223</v>
      </c>
      <c r="K1739" s="721" t="s">
        <v>266</v>
      </c>
      <c r="L1739" s="813"/>
      <c r="M1739" s="813" t="s">
        <v>6426</v>
      </c>
      <c r="N1739" s="722" t="s">
        <v>5723</v>
      </c>
      <c r="O1739" s="721" t="s">
        <v>255</v>
      </c>
      <c r="P1739" s="722" t="s">
        <v>5814</v>
      </c>
      <c r="Q1739" s="722" t="s">
        <v>5810</v>
      </c>
      <c r="R1739" s="817" t="s">
        <v>6964</v>
      </c>
    </row>
    <row r="1740" spans="1:18">
      <c r="A1740" s="721"/>
      <c r="B1740" s="721">
        <v>4</v>
      </c>
      <c r="C1740" s="722" t="s">
        <v>5817</v>
      </c>
      <c r="D1740" s="723" t="s">
        <v>23</v>
      </c>
      <c r="E1740" s="721" t="s">
        <v>254</v>
      </c>
      <c r="F1740" s="721" t="s">
        <v>1136</v>
      </c>
      <c r="G1740" s="794">
        <v>36837</v>
      </c>
      <c r="H1740" s="724">
        <f t="shared" ca="1" si="27"/>
        <v>19</v>
      </c>
      <c r="I1740" s="725" t="s">
        <v>1403</v>
      </c>
      <c r="J1740" s="721" t="s">
        <v>348</v>
      </c>
      <c r="K1740" s="721" t="s">
        <v>266</v>
      </c>
      <c r="L1740" s="813"/>
      <c r="M1740" s="813" t="s">
        <v>6426</v>
      </c>
      <c r="N1740" s="722" t="s">
        <v>5723</v>
      </c>
      <c r="O1740" s="721" t="s">
        <v>255</v>
      </c>
      <c r="P1740" s="722" t="s">
        <v>5816</v>
      </c>
      <c r="Q1740" s="722" t="s">
        <v>5810</v>
      </c>
      <c r="R1740" s="817" t="s">
        <v>6964</v>
      </c>
    </row>
    <row r="1741" spans="1:18">
      <c r="A1741" s="721"/>
      <c r="B1741" s="721">
        <v>5</v>
      </c>
      <c r="C1741" s="722" t="s">
        <v>5819</v>
      </c>
      <c r="D1741" s="723" t="s">
        <v>23</v>
      </c>
      <c r="E1741" s="721" t="s">
        <v>254</v>
      </c>
      <c r="F1741" s="721" t="s">
        <v>230</v>
      </c>
      <c r="G1741" s="794">
        <v>38318</v>
      </c>
      <c r="H1741" s="724">
        <f t="shared" ca="1" si="27"/>
        <v>15</v>
      </c>
      <c r="I1741" s="725" t="s">
        <v>1403</v>
      </c>
      <c r="J1741" s="721" t="s">
        <v>369</v>
      </c>
      <c r="K1741" s="721" t="s">
        <v>266</v>
      </c>
      <c r="L1741" s="813"/>
      <c r="M1741" s="813" t="s">
        <v>6426</v>
      </c>
      <c r="N1741" s="722" t="s">
        <v>5723</v>
      </c>
      <c r="O1741" s="721" t="s">
        <v>255</v>
      </c>
      <c r="P1741" s="722" t="s">
        <v>5818</v>
      </c>
      <c r="Q1741" s="722" t="s">
        <v>5810</v>
      </c>
      <c r="R1741" s="817" t="s">
        <v>6964</v>
      </c>
    </row>
    <row r="1742" spans="1:18">
      <c r="A1742" s="721">
        <v>9</v>
      </c>
      <c r="B1742" s="721">
        <v>1</v>
      </c>
      <c r="C1742" s="722" t="s">
        <v>123</v>
      </c>
      <c r="D1742" s="723" t="s">
        <v>23</v>
      </c>
      <c r="E1742" s="721" t="s">
        <v>221</v>
      </c>
      <c r="F1742" s="721" t="s">
        <v>4572</v>
      </c>
      <c r="G1742" s="794">
        <v>23257</v>
      </c>
      <c r="H1742" s="724">
        <f t="shared" ca="1" si="27"/>
        <v>56</v>
      </c>
      <c r="I1742" s="725" t="s">
        <v>1403</v>
      </c>
      <c r="J1742" s="721" t="s">
        <v>256</v>
      </c>
      <c r="K1742" s="721" t="s">
        <v>283</v>
      </c>
      <c r="L1742" s="813"/>
      <c r="M1742" s="813" t="s">
        <v>6426</v>
      </c>
      <c r="N1742" s="722" t="s">
        <v>5723</v>
      </c>
      <c r="O1742" s="721" t="s">
        <v>222</v>
      </c>
      <c r="P1742" s="722" t="s">
        <v>5820</v>
      </c>
      <c r="Q1742" s="722" t="s">
        <v>5823</v>
      </c>
      <c r="R1742" s="817" t="s">
        <v>6964</v>
      </c>
    </row>
    <row r="1743" spans="1:18">
      <c r="A1743" s="721"/>
      <c r="B1743" s="721">
        <v>2</v>
      </c>
      <c r="C1743" s="722" t="s">
        <v>1044</v>
      </c>
      <c r="D1743" s="723" t="s">
        <v>16</v>
      </c>
      <c r="E1743" s="721" t="s">
        <v>221</v>
      </c>
      <c r="F1743" s="721" t="s">
        <v>4572</v>
      </c>
      <c r="G1743" s="794">
        <v>23964</v>
      </c>
      <c r="H1743" s="724">
        <f t="shared" ca="1" si="27"/>
        <v>54</v>
      </c>
      <c r="I1743" s="725" t="s">
        <v>1403</v>
      </c>
      <c r="J1743" s="721" t="s">
        <v>256</v>
      </c>
      <c r="K1743" s="721" t="s">
        <v>246</v>
      </c>
      <c r="L1743" s="813"/>
      <c r="M1743" s="813" t="s">
        <v>6426</v>
      </c>
      <c r="N1743" s="722" t="s">
        <v>5723</v>
      </c>
      <c r="O1743" s="721" t="s">
        <v>245</v>
      </c>
      <c r="P1743" s="722" t="s">
        <v>5825</v>
      </c>
      <c r="Q1743" s="722" t="s">
        <v>5823</v>
      </c>
      <c r="R1743" s="817" t="s">
        <v>6964</v>
      </c>
    </row>
    <row r="1744" spans="1:18">
      <c r="A1744" s="721"/>
      <c r="B1744" s="721">
        <v>3</v>
      </c>
      <c r="C1744" s="722" t="s">
        <v>5827</v>
      </c>
      <c r="D1744" s="723" t="s">
        <v>16</v>
      </c>
      <c r="E1744" s="721" t="s">
        <v>254</v>
      </c>
      <c r="F1744" s="721" t="s">
        <v>22</v>
      </c>
      <c r="G1744" s="794">
        <v>38382</v>
      </c>
      <c r="H1744" s="724">
        <f t="shared" ca="1" si="27"/>
        <v>15</v>
      </c>
      <c r="I1744" s="725" t="s">
        <v>1403</v>
      </c>
      <c r="J1744" s="721" t="s">
        <v>369</v>
      </c>
      <c r="K1744" s="721" t="s">
        <v>266</v>
      </c>
      <c r="L1744" s="813"/>
      <c r="M1744" s="813" t="s">
        <v>6426</v>
      </c>
      <c r="N1744" s="722" t="s">
        <v>5723</v>
      </c>
      <c r="O1744" s="721" t="s">
        <v>255</v>
      </c>
      <c r="P1744" s="722" t="s">
        <v>5826</v>
      </c>
      <c r="Q1744" s="722" t="s">
        <v>5823</v>
      </c>
      <c r="R1744" s="817" t="s">
        <v>6964</v>
      </c>
    </row>
    <row r="1745" spans="1:18">
      <c r="A1745" s="721">
        <v>10</v>
      </c>
      <c r="B1745" s="721">
        <v>1</v>
      </c>
      <c r="C1745" s="722" t="s">
        <v>4031</v>
      </c>
      <c r="D1745" s="723" t="s">
        <v>23</v>
      </c>
      <c r="E1745" s="721" t="s">
        <v>221</v>
      </c>
      <c r="F1745" s="721" t="s">
        <v>452</v>
      </c>
      <c r="G1745" s="794">
        <v>29051</v>
      </c>
      <c r="H1745" s="724">
        <f t="shared" ca="1" si="27"/>
        <v>40</v>
      </c>
      <c r="I1745" s="725" t="s">
        <v>1403</v>
      </c>
      <c r="J1745" s="721" t="s">
        <v>256</v>
      </c>
      <c r="K1745" s="721" t="s">
        <v>283</v>
      </c>
      <c r="L1745" s="813"/>
      <c r="M1745" s="813" t="s">
        <v>6426</v>
      </c>
      <c r="N1745" s="722" t="s">
        <v>5723</v>
      </c>
      <c r="O1745" s="721" t="s">
        <v>222</v>
      </c>
      <c r="P1745" s="722" t="s">
        <v>5829</v>
      </c>
      <c r="Q1745" s="722" t="s">
        <v>5831</v>
      </c>
      <c r="R1745" s="817" t="s">
        <v>6964</v>
      </c>
    </row>
    <row r="1746" spans="1:18">
      <c r="A1746" s="721"/>
      <c r="B1746" s="721">
        <v>2</v>
      </c>
      <c r="C1746" s="722" t="s">
        <v>5833</v>
      </c>
      <c r="D1746" s="723" t="s">
        <v>16</v>
      </c>
      <c r="E1746" s="721" t="s">
        <v>221</v>
      </c>
      <c r="F1746" s="721" t="s">
        <v>452</v>
      </c>
      <c r="G1746" s="794">
        <v>29417</v>
      </c>
      <c r="H1746" s="724">
        <f t="shared" ca="1" si="27"/>
        <v>39</v>
      </c>
      <c r="I1746" s="725" t="s">
        <v>1403</v>
      </c>
      <c r="J1746" s="721" t="s">
        <v>256</v>
      </c>
      <c r="K1746" s="721" t="s">
        <v>246</v>
      </c>
      <c r="L1746" s="813"/>
      <c r="M1746" s="813" t="s">
        <v>6426</v>
      </c>
      <c r="N1746" s="722" t="s">
        <v>5723</v>
      </c>
      <c r="O1746" s="721" t="s">
        <v>245</v>
      </c>
      <c r="P1746" s="722" t="s">
        <v>5832</v>
      </c>
      <c r="Q1746" s="722" t="s">
        <v>5831</v>
      </c>
      <c r="R1746" s="817" t="s">
        <v>6964</v>
      </c>
    </row>
    <row r="1747" spans="1:18">
      <c r="A1747" s="721">
        <v>11</v>
      </c>
      <c r="B1747" s="721">
        <v>1</v>
      </c>
      <c r="C1747" s="722" t="s">
        <v>5837</v>
      </c>
      <c r="D1747" s="723" t="s">
        <v>23</v>
      </c>
      <c r="E1747" s="721" t="s">
        <v>221</v>
      </c>
      <c r="F1747" s="721" t="s">
        <v>3010</v>
      </c>
      <c r="G1747" s="794">
        <v>28333</v>
      </c>
      <c r="H1747" s="724">
        <f t="shared" ca="1" si="27"/>
        <v>42</v>
      </c>
      <c r="I1747" s="725" t="s">
        <v>1403</v>
      </c>
      <c r="J1747" s="721" t="s">
        <v>256</v>
      </c>
      <c r="K1747" s="721" t="s">
        <v>283</v>
      </c>
      <c r="L1747" s="813"/>
      <c r="M1747" s="813" t="s">
        <v>6426</v>
      </c>
      <c r="N1747" s="722" t="s">
        <v>5723</v>
      </c>
      <c r="O1747" s="721" t="s">
        <v>222</v>
      </c>
      <c r="P1747" s="722" t="s">
        <v>5836</v>
      </c>
      <c r="Q1747" s="722" t="s">
        <v>5838</v>
      </c>
      <c r="R1747" s="817" t="s">
        <v>6964</v>
      </c>
    </row>
    <row r="1748" spans="1:18">
      <c r="A1748" s="721"/>
      <c r="B1748" s="721">
        <v>2</v>
      </c>
      <c r="C1748" s="722" t="s">
        <v>5840</v>
      </c>
      <c r="D1748" s="723" t="s">
        <v>16</v>
      </c>
      <c r="E1748" s="721" t="s">
        <v>221</v>
      </c>
      <c r="F1748" s="721" t="s">
        <v>452</v>
      </c>
      <c r="G1748" s="794">
        <v>29346</v>
      </c>
      <c r="H1748" s="724">
        <f t="shared" ca="1" si="27"/>
        <v>39</v>
      </c>
      <c r="I1748" s="725" t="s">
        <v>1403</v>
      </c>
      <c r="J1748" s="721" t="s">
        <v>256</v>
      </c>
      <c r="K1748" s="721" t="s">
        <v>246</v>
      </c>
      <c r="L1748" s="813"/>
      <c r="M1748" s="813" t="s">
        <v>6426</v>
      </c>
      <c r="N1748" s="722" t="s">
        <v>5723</v>
      </c>
      <c r="O1748" s="721" t="s">
        <v>245</v>
      </c>
      <c r="P1748" s="722" t="s">
        <v>5839</v>
      </c>
      <c r="Q1748" s="722" t="s">
        <v>5838</v>
      </c>
      <c r="R1748" s="817" t="s">
        <v>6964</v>
      </c>
    </row>
    <row r="1749" spans="1:18">
      <c r="A1749" s="721"/>
      <c r="B1749" s="721">
        <v>3</v>
      </c>
      <c r="C1749" s="722" t="s">
        <v>5843</v>
      </c>
      <c r="D1749" s="723" t="s">
        <v>23</v>
      </c>
      <c r="E1749" s="721" t="s">
        <v>254</v>
      </c>
      <c r="F1749" s="721" t="s">
        <v>230</v>
      </c>
      <c r="G1749" s="794">
        <v>37141</v>
      </c>
      <c r="H1749" s="724">
        <f t="shared" ca="1" si="27"/>
        <v>18</v>
      </c>
      <c r="I1749" s="725" t="s">
        <v>1403</v>
      </c>
      <c r="J1749" s="721" t="s">
        <v>348</v>
      </c>
      <c r="K1749" s="721" t="s">
        <v>266</v>
      </c>
      <c r="L1749" s="813"/>
      <c r="M1749" s="813" t="s">
        <v>6426</v>
      </c>
      <c r="N1749" s="722" t="s">
        <v>5723</v>
      </c>
      <c r="O1749" s="721" t="s">
        <v>255</v>
      </c>
      <c r="P1749" s="722" t="s">
        <v>5842</v>
      </c>
      <c r="Q1749" s="722" t="s">
        <v>5838</v>
      </c>
      <c r="R1749" s="817" t="s">
        <v>6964</v>
      </c>
    </row>
    <row r="1750" spans="1:18">
      <c r="A1750" s="721"/>
      <c r="B1750" s="721">
        <v>4</v>
      </c>
      <c r="C1750" s="722" t="s">
        <v>5845</v>
      </c>
      <c r="D1750" s="723" t="s">
        <v>23</v>
      </c>
      <c r="E1750" s="721" t="s">
        <v>254</v>
      </c>
      <c r="F1750" s="721" t="s">
        <v>230</v>
      </c>
      <c r="G1750" s="794">
        <v>40050</v>
      </c>
      <c r="H1750" s="724">
        <f t="shared" ca="1" si="27"/>
        <v>10</v>
      </c>
      <c r="I1750" s="725" t="s">
        <v>1403</v>
      </c>
      <c r="J1750" s="721" t="s">
        <v>265</v>
      </c>
      <c r="K1750" s="721" t="s">
        <v>266</v>
      </c>
      <c r="L1750" s="813"/>
      <c r="M1750" s="813" t="s">
        <v>6426</v>
      </c>
      <c r="N1750" s="722" t="s">
        <v>5723</v>
      </c>
      <c r="O1750" s="721" t="s">
        <v>255</v>
      </c>
      <c r="P1750" s="727" t="s">
        <v>5844</v>
      </c>
      <c r="Q1750" s="722" t="s">
        <v>5838</v>
      </c>
      <c r="R1750" s="817" t="s">
        <v>6964</v>
      </c>
    </row>
    <row r="1751" spans="1:18">
      <c r="A1751" s="721"/>
      <c r="B1751" s="721">
        <v>5</v>
      </c>
      <c r="C1751" s="722"/>
      <c r="D1751" s="723" t="s">
        <v>23</v>
      </c>
      <c r="E1751" s="721" t="s">
        <v>254</v>
      </c>
      <c r="F1751" s="721"/>
      <c r="G1751" s="794"/>
      <c r="H1751" s="724">
        <f t="shared" ca="1" si="27"/>
        <v>120</v>
      </c>
      <c r="I1751" s="725"/>
      <c r="J1751" s="721" t="s">
        <v>265</v>
      </c>
      <c r="K1751" s="721" t="s">
        <v>270</v>
      </c>
      <c r="L1751" s="813"/>
      <c r="M1751" s="813"/>
      <c r="N1751" s="722" t="s">
        <v>5723</v>
      </c>
      <c r="O1751" s="721"/>
      <c r="P1751" s="727"/>
      <c r="Q1751" s="722"/>
      <c r="R1751" s="817" t="s">
        <v>6964</v>
      </c>
    </row>
    <row r="1752" spans="1:18">
      <c r="A1752" s="721">
        <v>12</v>
      </c>
      <c r="B1752" s="721">
        <v>1</v>
      </c>
      <c r="C1752" s="722" t="s">
        <v>5847</v>
      </c>
      <c r="D1752" s="723" t="s">
        <v>23</v>
      </c>
      <c r="E1752" s="721" t="s">
        <v>221</v>
      </c>
      <c r="F1752" s="721" t="s">
        <v>3823</v>
      </c>
      <c r="G1752" s="794">
        <v>21846</v>
      </c>
      <c r="H1752" s="724">
        <f t="shared" ca="1" si="27"/>
        <v>60</v>
      </c>
      <c r="I1752" s="725" t="s">
        <v>1403</v>
      </c>
      <c r="J1752" s="721" t="s">
        <v>256</v>
      </c>
      <c r="K1752" s="721" t="s">
        <v>283</v>
      </c>
      <c r="L1752" s="813"/>
      <c r="M1752" s="813" t="s">
        <v>6426</v>
      </c>
      <c r="N1752" s="722" t="s">
        <v>5723</v>
      </c>
      <c r="O1752" s="721" t="s">
        <v>222</v>
      </c>
      <c r="P1752" s="722" t="s">
        <v>5846</v>
      </c>
      <c r="Q1752" s="722" t="s">
        <v>5850</v>
      </c>
      <c r="R1752" s="817" t="s">
        <v>6964</v>
      </c>
    </row>
    <row r="1753" spans="1:18">
      <c r="A1753" s="721"/>
      <c r="B1753" s="721">
        <v>2</v>
      </c>
      <c r="C1753" s="722" t="s">
        <v>5853</v>
      </c>
      <c r="D1753" s="723" t="s">
        <v>16</v>
      </c>
      <c r="E1753" s="721" t="s">
        <v>221</v>
      </c>
      <c r="F1753" s="721" t="s">
        <v>3823</v>
      </c>
      <c r="G1753" s="794">
        <v>22897</v>
      </c>
      <c r="H1753" s="724">
        <f t="shared" ca="1" si="27"/>
        <v>57</v>
      </c>
      <c r="I1753" s="725" t="s">
        <v>1403</v>
      </c>
      <c r="J1753" s="721" t="s">
        <v>256</v>
      </c>
      <c r="K1753" s="721" t="s">
        <v>246</v>
      </c>
      <c r="L1753" s="813"/>
      <c r="M1753" s="813" t="s">
        <v>6426</v>
      </c>
      <c r="N1753" s="722" t="s">
        <v>5723</v>
      </c>
      <c r="O1753" s="721" t="s">
        <v>245</v>
      </c>
      <c r="P1753" s="722" t="s">
        <v>5852</v>
      </c>
      <c r="Q1753" s="722" t="s">
        <v>5850</v>
      </c>
      <c r="R1753" s="817" t="s">
        <v>6964</v>
      </c>
    </row>
    <row r="1754" spans="1:18">
      <c r="A1754" s="721">
        <v>13</v>
      </c>
      <c r="B1754" s="721">
        <v>1</v>
      </c>
      <c r="C1754" s="722" t="s">
        <v>5855</v>
      </c>
      <c r="D1754" s="723" t="s">
        <v>23</v>
      </c>
      <c r="E1754" s="721" t="s">
        <v>221</v>
      </c>
      <c r="F1754" s="721" t="s">
        <v>2585</v>
      </c>
      <c r="G1754" s="794">
        <v>20008</v>
      </c>
      <c r="H1754" s="724">
        <f t="shared" ca="1" si="27"/>
        <v>65</v>
      </c>
      <c r="I1754" s="725" t="s">
        <v>1403</v>
      </c>
      <c r="J1754" s="721" t="s">
        <v>256</v>
      </c>
      <c r="K1754" s="721" t="s">
        <v>283</v>
      </c>
      <c r="L1754" s="813"/>
      <c r="M1754" s="813" t="s">
        <v>6426</v>
      </c>
      <c r="N1754" s="722" t="s">
        <v>5723</v>
      </c>
      <c r="O1754" s="721" t="s">
        <v>222</v>
      </c>
      <c r="P1754" s="722" t="s">
        <v>5854</v>
      </c>
      <c r="Q1754" s="722" t="s">
        <v>5857</v>
      </c>
      <c r="R1754" s="817" t="s">
        <v>6964</v>
      </c>
    </row>
    <row r="1755" spans="1:18">
      <c r="A1755" s="721"/>
      <c r="B1755" s="721">
        <v>2</v>
      </c>
      <c r="C1755" s="722" t="s">
        <v>5859</v>
      </c>
      <c r="D1755" s="723" t="s">
        <v>16</v>
      </c>
      <c r="E1755" s="721" t="s">
        <v>221</v>
      </c>
      <c r="F1755" s="721" t="s">
        <v>2585</v>
      </c>
      <c r="G1755" s="794">
        <v>23334</v>
      </c>
      <c r="H1755" s="724">
        <f t="shared" ca="1" si="27"/>
        <v>56</v>
      </c>
      <c r="I1755" s="725" t="s">
        <v>1403</v>
      </c>
      <c r="J1755" s="721" t="s">
        <v>256</v>
      </c>
      <c r="K1755" s="721" t="s">
        <v>246</v>
      </c>
      <c r="L1755" s="813"/>
      <c r="M1755" s="813" t="s">
        <v>6426</v>
      </c>
      <c r="N1755" s="722" t="s">
        <v>5723</v>
      </c>
      <c r="O1755" s="721" t="s">
        <v>245</v>
      </c>
      <c r="P1755" s="722" t="s">
        <v>5858</v>
      </c>
      <c r="Q1755" s="722" t="s">
        <v>5857</v>
      </c>
      <c r="R1755" s="817" t="s">
        <v>6964</v>
      </c>
    </row>
    <row r="1756" spans="1:18">
      <c r="A1756" s="721">
        <v>14</v>
      </c>
      <c r="B1756" s="721">
        <v>1</v>
      </c>
      <c r="C1756" s="722" t="s">
        <v>6824</v>
      </c>
      <c r="D1756" s="723" t="s">
        <v>23</v>
      </c>
      <c r="E1756" s="721" t="s">
        <v>221</v>
      </c>
      <c r="F1756" s="721"/>
      <c r="G1756" s="794"/>
      <c r="H1756" s="724">
        <f t="shared" ca="1" si="27"/>
        <v>120</v>
      </c>
      <c r="I1756" s="725"/>
      <c r="J1756" s="721" t="s">
        <v>256</v>
      </c>
      <c r="K1756" s="721" t="s">
        <v>283</v>
      </c>
      <c r="L1756" s="813"/>
      <c r="M1756" s="813"/>
      <c r="N1756" s="722" t="s">
        <v>5723</v>
      </c>
      <c r="O1756" s="721"/>
      <c r="P1756" s="722"/>
      <c r="Q1756" s="722"/>
      <c r="R1756" s="817" t="s">
        <v>6964</v>
      </c>
    </row>
    <row r="1757" spans="1:18">
      <c r="A1757" s="721"/>
      <c r="B1757" s="721">
        <v>1</v>
      </c>
      <c r="C1757" s="722" t="s">
        <v>5862</v>
      </c>
      <c r="D1757" s="723" t="s">
        <v>16</v>
      </c>
      <c r="E1757" s="721" t="s">
        <v>221</v>
      </c>
      <c r="F1757" s="721" t="s">
        <v>244</v>
      </c>
      <c r="G1757" s="794">
        <v>29417</v>
      </c>
      <c r="H1757" s="724">
        <f t="shared" ca="1" si="27"/>
        <v>39</v>
      </c>
      <c r="I1757" s="725" t="s">
        <v>1403</v>
      </c>
      <c r="J1757" s="721" t="s">
        <v>289</v>
      </c>
      <c r="K1757" s="721" t="s">
        <v>246</v>
      </c>
      <c r="L1757" s="813"/>
      <c r="M1757" s="813" t="s">
        <v>6426</v>
      </c>
      <c r="N1757" s="722" t="s">
        <v>5723</v>
      </c>
      <c r="O1757" s="721" t="s">
        <v>222</v>
      </c>
      <c r="P1757" s="722" t="s">
        <v>5861</v>
      </c>
      <c r="Q1757" s="722" t="s">
        <v>5865</v>
      </c>
      <c r="R1757" s="817" t="s">
        <v>6964</v>
      </c>
    </row>
    <row r="1758" spans="1:18">
      <c r="A1758" s="721"/>
      <c r="B1758" s="721">
        <v>2</v>
      </c>
      <c r="C1758" s="722" t="s">
        <v>5867</v>
      </c>
      <c r="D1758" s="723" t="s">
        <v>23</v>
      </c>
      <c r="E1758" s="721" t="s">
        <v>254</v>
      </c>
      <c r="F1758" s="721" t="s">
        <v>230</v>
      </c>
      <c r="G1758" s="794">
        <v>38306</v>
      </c>
      <c r="H1758" s="724">
        <f t="shared" ca="1" si="27"/>
        <v>15</v>
      </c>
      <c r="I1758" s="725" t="s">
        <v>1403</v>
      </c>
      <c r="J1758" s="721" t="s">
        <v>369</v>
      </c>
      <c r="K1758" s="721" t="s">
        <v>266</v>
      </c>
      <c r="L1758" s="813"/>
      <c r="M1758" s="813" t="s">
        <v>6426</v>
      </c>
      <c r="N1758" s="722" t="s">
        <v>5723</v>
      </c>
      <c r="O1758" s="721" t="s">
        <v>255</v>
      </c>
      <c r="P1758" s="722" t="s">
        <v>5866</v>
      </c>
      <c r="Q1758" s="722" t="s">
        <v>5865</v>
      </c>
      <c r="R1758" s="817" t="s">
        <v>6964</v>
      </c>
    </row>
    <row r="1759" spans="1:18">
      <c r="A1759" s="721"/>
      <c r="B1759" s="721">
        <v>3</v>
      </c>
      <c r="C1759" s="722" t="s">
        <v>5869</v>
      </c>
      <c r="D1759" s="723" t="s">
        <v>16</v>
      </c>
      <c r="E1759" s="721" t="s">
        <v>254</v>
      </c>
      <c r="F1759" s="721" t="s">
        <v>230</v>
      </c>
      <c r="G1759" s="794">
        <v>40587</v>
      </c>
      <c r="H1759" s="724">
        <f t="shared" ca="1" si="27"/>
        <v>9</v>
      </c>
      <c r="I1759" s="725" t="s">
        <v>1403</v>
      </c>
      <c r="J1759" s="721" t="s">
        <v>265</v>
      </c>
      <c r="K1759" s="721" t="s">
        <v>270</v>
      </c>
      <c r="L1759" s="813"/>
      <c r="M1759" s="813" t="s">
        <v>6426</v>
      </c>
      <c r="N1759" s="722" t="s">
        <v>5723</v>
      </c>
      <c r="O1759" s="721" t="s">
        <v>255</v>
      </c>
      <c r="P1759" s="727" t="s">
        <v>5868</v>
      </c>
      <c r="Q1759" s="722" t="s">
        <v>5865</v>
      </c>
      <c r="R1759" s="817" t="s">
        <v>6964</v>
      </c>
    </row>
    <row r="1760" spans="1:18">
      <c r="A1760" s="721">
        <v>15</v>
      </c>
      <c r="B1760" s="721">
        <v>1</v>
      </c>
      <c r="C1760" s="722" t="s">
        <v>5871</v>
      </c>
      <c r="D1760" s="723" t="s">
        <v>23</v>
      </c>
      <c r="E1760" s="721" t="s">
        <v>221</v>
      </c>
      <c r="F1760" s="721" t="s">
        <v>5872</v>
      </c>
      <c r="G1760" s="794">
        <v>26361</v>
      </c>
      <c r="H1760" s="724">
        <f t="shared" ca="1" si="27"/>
        <v>48</v>
      </c>
      <c r="I1760" s="725" t="s">
        <v>1403</v>
      </c>
      <c r="J1760" s="721" t="s">
        <v>256</v>
      </c>
      <c r="K1760" s="721" t="s">
        <v>283</v>
      </c>
      <c r="L1760" s="813"/>
      <c r="M1760" s="813" t="s">
        <v>6426</v>
      </c>
      <c r="N1760" s="722" t="s">
        <v>5723</v>
      </c>
      <c r="O1760" s="721" t="s">
        <v>222</v>
      </c>
      <c r="P1760" s="722" t="s">
        <v>5870</v>
      </c>
      <c r="Q1760" s="722" t="s">
        <v>5873</v>
      </c>
      <c r="R1760" s="817" t="s">
        <v>6964</v>
      </c>
    </row>
    <row r="1761" spans="1:18">
      <c r="A1761" s="721"/>
      <c r="B1761" s="721">
        <v>2</v>
      </c>
      <c r="C1761" s="722" t="s">
        <v>5875</v>
      </c>
      <c r="D1761" s="723" t="s">
        <v>16</v>
      </c>
      <c r="E1761" s="721" t="s">
        <v>221</v>
      </c>
      <c r="F1761" s="721" t="s">
        <v>5872</v>
      </c>
      <c r="G1761" s="794">
        <v>29382</v>
      </c>
      <c r="H1761" s="724">
        <f t="shared" ca="1" si="27"/>
        <v>39</v>
      </c>
      <c r="I1761" s="725" t="s">
        <v>1403</v>
      </c>
      <c r="J1761" s="721" t="s">
        <v>256</v>
      </c>
      <c r="K1761" s="721" t="s">
        <v>283</v>
      </c>
      <c r="L1761" s="813"/>
      <c r="M1761" s="813" t="s">
        <v>6426</v>
      </c>
      <c r="N1761" s="722" t="s">
        <v>5723</v>
      </c>
      <c r="O1761" s="721" t="s">
        <v>245</v>
      </c>
      <c r="P1761" s="722" t="s">
        <v>5874</v>
      </c>
      <c r="Q1761" s="722" t="s">
        <v>5873</v>
      </c>
      <c r="R1761" s="817" t="s">
        <v>6964</v>
      </c>
    </row>
    <row r="1762" spans="1:18">
      <c r="A1762" s="721"/>
      <c r="B1762" s="721">
        <v>3</v>
      </c>
      <c r="C1762" s="722" t="s">
        <v>5881</v>
      </c>
      <c r="D1762" s="723" t="s">
        <v>23</v>
      </c>
      <c r="E1762" s="721" t="s">
        <v>254</v>
      </c>
      <c r="F1762" s="721" t="s">
        <v>5879</v>
      </c>
      <c r="G1762" s="794">
        <v>36973</v>
      </c>
      <c r="H1762" s="724">
        <f t="shared" ca="1" si="27"/>
        <v>19</v>
      </c>
      <c r="I1762" s="725" t="s">
        <v>1403</v>
      </c>
      <c r="J1762" s="721" t="s">
        <v>256</v>
      </c>
      <c r="K1762" s="721" t="s">
        <v>266</v>
      </c>
      <c r="L1762" s="813"/>
      <c r="M1762" s="813" t="s">
        <v>6426</v>
      </c>
      <c r="N1762" s="722" t="s">
        <v>5723</v>
      </c>
      <c r="O1762" s="721" t="s">
        <v>255</v>
      </c>
      <c r="P1762" s="722" t="s">
        <v>5880</v>
      </c>
      <c r="Q1762" s="722" t="s">
        <v>5873</v>
      </c>
      <c r="R1762" s="817" t="s">
        <v>6964</v>
      </c>
    </row>
    <row r="1763" spans="1:18">
      <c r="A1763" s="721"/>
      <c r="B1763" s="721">
        <v>4</v>
      </c>
      <c r="C1763" s="722" t="s">
        <v>5883</v>
      </c>
      <c r="D1763" s="723" t="s">
        <v>16</v>
      </c>
      <c r="E1763" s="721" t="s">
        <v>254</v>
      </c>
      <c r="F1763" s="721" t="s">
        <v>230</v>
      </c>
      <c r="G1763" s="794">
        <v>40740</v>
      </c>
      <c r="H1763" s="724">
        <f t="shared" ca="1" si="27"/>
        <v>8</v>
      </c>
      <c r="I1763" s="725" t="s">
        <v>1403</v>
      </c>
      <c r="J1763" s="721" t="s">
        <v>265</v>
      </c>
      <c r="K1763" s="721" t="s">
        <v>270</v>
      </c>
      <c r="L1763" s="813"/>
      <c r="M1763" s="813" t="s">
        <v>6426</v>
      </c>
      <c r="N1763" s="722" t="s">
        <v>5723</v>
      </c>
      <c r="O1763" s="721" t="s">
        <v>255</v>
      </c>
      <c r="P1763" s="734" t="s">
        <v>5882</v>
      </c>
      <c r="Q1763" s="722" t="s">
        <v>5873</v>
      </c>
      <c r="R1763" s="817" t="s">
        <v>6964</v>
      </c>
    </row>
    <row r="1764" spans="1:18">
      <c r="A1764" s="721">
        <v>16</v>
      </c>
      <c r="B1764" s="721">
        <v>1</v>
      </c>
      <c r="C1764" s="722" t="s">
        <v>5885</v>
      </c>
      <c r="D1764" s="723" t="s">
        <v>23</v>
      </c>
      <c r="E1764" s="721" t="s">
        <v>221</v>
      </c>
      <c r="F1764" s="721" t="s">
        <v>4916</v>
      </c>
      <c r="G1764" s="794">
        <v>23897</v>
      </c>
      <c r="H1764" s="724">
        <f t="shared" ca="1" si="27"/>
        <v>54</v>
      </c>
      <c r="I1764" s="725" t="s">
        <v>1403</v>
      </c>
      <c r="J1764" s="721" t="s">
        <v>256</v>
      </c>
      <c r="K1764" s="721" t="s">
        <v>283</v>
      </c>
      <c r="L1764" s="813"/>
      <c r="M1764" s="813" t="s">
        <v>6426</v>
      </c>
      <c r="N1764" s="722" t="s">
        <v>5723</v>
      </c>
      <c r="O1764" s="721" t="s">
        <v>222</v>
      </c>
      <c r="P1764" s="727" t="s">
        <v>5884</v>
      </c>
      <c r="Q1764" s="734" t="s">
        <v>5887</v>
      </c>
      <c r="R1764" s="817" t="s">
        <v>6964</v>
      </c>
    </row>
    <row r="1765" spans="1:18">
      <c r="A1765" s="721"/>
      <c r="B1765" s="721">
        <v>2</v>
      </c>
      <c r="C1765" s="722" t="s">
        <v>5889</v>
      </c>
      <c r="D1765" s="723" t="s">
        <v>16</v>
      </c>
      <c r="E1765" s="721" t="s">
        <v>254</v>
      </c>
      <c r="F1765" s="721" t="s">
        <v>22</v>
      </c>
      <c r="G1765" s="794">
        <v>36392</v>
      </c>
      <c r="H1765" s="724">
        <f t="shared" ca="1" si="27"/>
        <v>20</v>
      </c>
      <c r="I1765" s="725" t="s">
        <v>1403</v>
      </c>
      <c r="J1765" s="721" t="s">
        <v>348</v>
      </c>
      <c r="K1765" s="721" t="s">
        <v>266</v>
      </c>
      <c r="L1765" s="813"/>
      <c r="M1765" s="813" t="s">
        <v>6426</v>
      </c>
      <c r="N1765" s="722" t="s">
        <v>5723</v>
      </c>
      <c r="O1765" s="721" t="s">
        <v>255</v>
      </c>
      <c r="P1765" s="727" t="s">
        <v>5888</v>
      </c>
      <c r="Q1765" s="734" t="s">
        <v>5887</v>
      </c>
      <c r="R1765" s="817" t="s">
        <v>6964</v>
      </c>
    </row>
    <row r="1766" spans="1:18">
      <c r="A1766" s="721">
        <v>17</v>
      </c>
      <c r="B1766" s="722">
        <v>1</v>
      </c>
      <c r="C1766" s="722" t="s">
        <v>5892</v>
      </c>
      <c r="D1766" s="723" t="s">
        <v>23</v>
      </c>
      <c r="E1766" s="721" t="s">
        <v>221</v>
      </c>
      <c r="F1766" s="721" t="s">
        <v>4916</v>
      </c>
      <c r="G1766" s="794">
        <v>33029</v>
      </c>
      <c r="H1766" s="724">
        <f t="shared" ca="1" si="27"/>
        <v>29</v>
      </c>
      <c r="I1766" s="725" t="s">
        <v>1403</v>
      </c>
      <c r="J1766" s="721" t="s">
        <v>223</v>
      </c>
      <c r="K1766" s="721" t="s">
        <v>283</v>
      </c>
      <c r="L1766" s="813"/>
      <c r="M1766" s="813" t="s">
        <v>6426</v>
      </c>
      <c r="N1766" s="722" t="s">
        <v>5723</v>
      </c>
      <c r="O1766" s="721" t="s">
        <v>222</v>
      </c>
      <c r="P1766" s="727" t="s">
        <v>5891</v>
      </c>
      <c r="Q1766" s="727" t="s">
        <v>5893</v>
      </c>
      <c r="R1766" s="817" t="s">
        <v>6964</v>
      </c>
    </row>
    <row r="1767" spans="1:18">
      <c r="A1767" s="721"/>
      <c r="B1767" s="738">
        <v>2</v>
      </c>
      <c r="C1767" s="722" t="s">
        <v>5895</v>
      </c>
      <c r="D1767" s="757" t="s">
        <v>16</v>
      </c>
      <c r="E1767" s="738" t="s">
        <v>221</v>
      </c>
      <c r="F1767" s="738" t="s">
        <v>1100</v>
      </c>
      <c r="G1767" s="740">
        <v>34793</v>
      </c>
      <c r="H1767" s="724">
        <f t="shared" ca="1" si="27"/>
        <v>25</v>
      </c>
      <c r="I1767" s="725" t="s">
        <v>1403</v>
      </c>
      <c r="J1767" s="721" t="s">
        <v>289</v>
      </c>
      <c r="K1767" s="738" t="s">
        <v>246</v>
      </c>
      <c r="L1767" s="813"/>
      <c r="M1767" s="813" t="s">
        <v>6426</v>
      </c>
      <c r="N1767" s="722" t="s">
        <v>5723</v>
      </c>
      <c r="O1767" s="738" t="s">
        <v>245</v>
      </c>
      <c r="P1767" s="727" t="s">
        <v>5894</v>
      </c>
      <c r="Q1767" s="727" t="s">
        <v>5893</v>
      </c>
      <c r="R1767" s="817" t="s">
        <v>6964</v>
      </c>
    </row>
    <row r="1768" spans="1:18">
      <c r="A1768" s="721"/>
      <c r="B1768" s="721">
        <v>3</v>
      </c>
      <c r="C1768" s="722" t="s">
        <v>5898</v>
      </c>
      <c r="D1768" s="723" t="s">
        <v>16</v>
      </c>
      <c r="E1768" s="721" t="s">
        <v>254</v>
      </c>
      <c r="F1768" s="738" t="s">
        <v>229</v>
      </c>
      <c r="G1768" s="794">
        <v>42468</v>
      </c>
      <c r="H1768" s="724">
        <f t="shared" ca="1" si="27"/>
        <v>4</v>
      </c>
      <c r="I1768" s="725" t="s">
        <v>1403</v>
      </c>
      <c r="J1768" s="721" t="s">
        <v>265</v>
      </c>
      <c r="K1768" s="721" t="s">
        <v>270</v>
      </c>
      <c r="L1768" s="813"/>
      <c r="M1768" s="813" t="s">
        <v>6426</v>
      </c>
      <c r="N1768" s="722" t="s">
        <v>5723</v>
      </c>
      <c r="O1768" s="721" t="s">
        <v>255</v>
      </c>
      <c r="P1768" s="727" t="s">
        <v>5897</v>
      </c>
      <c r="Q1768" s="727" t="s">
        <v>5893</v>
      </c>
      <c r="R1768" s="817" t="s">
        <v>6964</v>
      </c>
    </row>
    <row r="1769" spans="1:18">
      <c r="A1769" s="721">
        <v>18</v>
      </c>
      <c r="B1769" s="721">
        <v>1</v>
      </c>
      <c r="C1769" s="722" t="s">
        <v>5900</v>
      </c>
      <c r="D1769" s="723" t="s">
        <v>23</v>
      </c>
      <c r="E1769" s="721" t="s">
        <v>221</v>
      </c>
      <c r="F1769" s="721" t="s">
        <v>3823</v>
      </c>
      <c r="G1769" s="794">
        <v>29503</v>
      </c>
      <c r="H1769" s="724">
        <f t="shared" ca="1" si="27"/>
        <v>39</v>
      </c>
      <c r="I1769" s="725" t="s">
        <v>1403</v>
      </c>
      <c r="J1769" s="721" t="s">
        <v>256</v>
      </c>
      <c r="K1769" s="721" t="s">
        <v>283</v>
      </c>
      <c r="L1769" s="813"/>
      <c r="M1769" s="813" t="s">
        <v>6426</v>
      </c>
      <c r="N1769" s="722" t="s">
        <v>5723</v>
      </c>
      <c r="O1769" s="721" t="s">
        <v>222</v>
      </c>
      <c r="P1769" s="734" t="s">
        <v>5899</v>
      </c>
      <c r="Q1769" s="734" t="s">
        <v>5903</v>
      </c>
      <c r="R1769" s="817" t="s">
        <v>6964</v>
      </c>
    </row>
    <row r="1770" spans="1:18">
      <c r="A1770" s="721"/>
      <c r="B1770" s="721">
        <v>2</v>
      </c>
      <c r="C1770" s="722" t="s">
        <v>5905</v>
      </c>
      <c r="D1770" s="723" t="s">
        <v>16</v>
      </c>
      <c r="E1770" s="721" t="s">
        <v>221</v>
      </c>
      <c r="F1770" s="721" t="s">
        <v>3823</v>
      </c>
      <c r="G1770" s="794">
        <v>31096</v>
      </c>
      <c r="H1770" s="724">
        <f t="shared" ca="1" si="27"/>
        <v>35</v>
      </c>
      <c r="I1770" s="725" t="s">
        <v>1403</v>
      </c>
      <c r="J1770" s="721" t="s">
        <v>289</v>
      </c>
      <c r="K1770" s="721" t="s">
        <v>246</v>
      </c>
      <c r="L1770" s="813"/>
      <c r="M1770" s="813" t="s">
        <v>6426</v>
      </c>
      <c r="N1770" s="722" t="s">
        <v>5723</v>
      </c>
      <c r="O1770" s="721" t="s">
        <v>245</v>
      </c>
      <c r="P1770" s="734" t="s">
        <v>5904</v>
      </c>
      <c r="Q1770" s="734" t="s">
        <v>5903</v>
      </c>
      <c r="R1770" s="817" t="s">
        <v>6964</v>
      </c>
    </row>
    <row r="1771" spans="1:18">
      <c r="A1771" s="721"/>
      <c r="B1771" s="721">
        <v>3</v>
      </c>
      <c r="C1771" s="722" t="s">
        <v>5908</v>
      </c>
      <c r="D1771" s="723" t="s">
        <v>16</v>
      </c>
      <c r="E1771" s="721" t="s">
        <v>254</v>
      </c>
      <c r="F1771" s="721" t="s">
        <v>230</v>
      </c>
      <c r="G1771" s="794">
        <v>37804</v>
      </c>
      <c r="H1771" s="724">
        <f t="shared" ca="1" si="27"/>
        <v>16</v>
      </c>
      <c r="I1771" s="725" t="s">
        <v>1403</v>
      </c>
      <c r="J1771" s="721" t="s">
        <v>369</v>
      </c>
      <c r="K1771" s="721" t="s">
        <v>266</v>
      </c>
      <c r="L1771" s="813"/>
      <c r="M1771" s="813" t="s">
        <v>6426</v>
      </c>
      <c r="N1771" s="722" t="s">
        <v>5723</v>
      </c>
      <c r="O1771" s="721" t="s">
        <v>255</v>
      </c>
      <c r="P1771" s="734" t="s">
        <v>5907</v>
      </c>
      <c r="Q1771" s="734" t="s">
        <v>5903</v>
      </c>
      <c r="R1771" s="817" t="s">
        <v>6964</v>
      </c>
    </row>
    <row r="1772" spans="1:18">
      <c r="A1772" s="721"/>
      <c r="B1772" s="721">
        <v>4</v>
      </c>
      <c r="C1772" s="722" t="s">
        <v>5910</v>
      </c>
      <c r="D1772" s="723" t="s">
        <v>16</v>
      </c>
      <c r="E1772" s="721" t="s">
        <v>254</v>
      </c>
      <c r="F1772" s="721" t="s">
        <v>230</v>
      </c>
      <c r="G1772" s="794">
        <v>40264</v>
      </c>
      <c r="H1772" s="724">
        <f t="shared" ca="1" si="27"/>
        <v>10</v>
      </c>
      <c r="I1772" s="725" t="s">
        <v>1403</v>
      </c>
      <c r="J1772" s="721" t="s">
        <v>265</v>
      </c>
      <c r="K1772" s="721" t="s">
        <v>270</v>
      </c>
      <c r="L1772" s="813"/>
      <c r="M1772" s="813" t="s">
        <v>6426</v>
      </c>
      <c r="N1772" s="722" t="s">
        <v>5723</v>
      </c>
      <c r="O1772" s="721" t="s">
        <v>255</v>
      </c>
      <c r="P1772" s="734" t="s">
        <v>5909</v>
      </c>
      <c r="Q1772" s="734" t="s">
        <v>5903</v>
      </c>
      <c r="R1772" s="817" t="s">
        <v>6964</v>
      </c>
    </row>
    <row r="1773" spans="1:18">
      <c r="A1773" s="721"/>
      <c r="B1773" s="721">
        <v>5</v>
      </c>
      <c r="C1773" s="722" t="s">
        <v>5912</v>
      </c>
      <c r="D1773" s="723" t="s">
        <v>16</v>
      </c>
      <c r="E1773" s="721" t="s">
        <v>254</v>
      </c>
      <c r="F1773" s="721" t="s">
        <v>22</v>
      </c>
      <c r="G1773" s="794">
        <v>41915</v>
      </c>
      <c r="H1773" s="724">
        <f t="shared" ca="1" si="27"/>
        <v>5</v>
      </c>
      <c r="I1773" s="725" t="s">
        <v>1403</v>
      </c>
      <c r="J1773" s="721" t="s">
        <v>265</v>
      </c>
      <c r="K1773" s="721" t="s">
        <v>270</v>
      </c>
      <c r="L1773" s="813"/>
      <c r="M1773" s="813" t="s">
        <v>6426</v>
      </c>
      <c r="N1773" s="722" t="s">
        <v>5723</v>
      </c>
      <c r="O1773" s="721" t="s">
        <v>255</v>
      </c>
      <c r="P1773" s="727" t="s">
        <v>5911</v>
      </c>
      <c r="Q1773" s="734" t="s">
        <v>5903</v>
      </c>
      <c r="R1773" s="817" t="s">
        <v>6964</v>
      </c>
    </row>
    <row r="1774" spans="1:18">
      <c r="A1774" s="721">
        <v>19</v>
      </c>
      <c r="B1774" s="738">
        <v>1</v>
      </c>
      <c r="C1774" s="722" t="s">
        <v>5914</v>
      </c>
      <c r="D1774" s="723" t="s">
        <v>23</v>
      </c>
      <c r="E1774" s="721" t="s">
        <v>221</v>
      </c>
      <c r="F1774" s="721" t="s">
        <v>4916</v>
      </c>
      <c r="G1774" s="794">
        <v>32507</v>
      </c>
      <c r="H1774" s="724">
        <f t="shared" ca="1" si="27"/>
        <v>31</v>
      </c>
      <c r="I1774" s="725" t="s">
        <v>1403</v>
      </c>
      <c r="J1774" s="721" t="s">
        <v>256</v>
      </c>
      <c r="K1774" s="721" t="s">
        <v>283</v>
      </c>
      <c r="L1774" s="813"/>
      <c r="M1774" s="813" t="s">
        <v>6426</v>
      </c>
      <c r="N1774" s="722" t="s">
        <v>5723</v>
      </c>
      <c r="O1774" s="721" t="s">
        <v>222</v>
      </c>
      <c r="P1774" s="727" t="s">
        <v>5913</v>
      </c>
      <c r="Q1774" s="727" t="s">
        <v>5916</v>
      </c>
      <c r="R1774" s="817" t="s">
        <v>6964</v>
      </c>
    </row>
    <row r="1775" spans="1:18">
      <c r="A1775" s="721"/>
      <c r="B1775" s="721">
        <v>2</v>
      </c>
      <c r="C1775" s="722" t="s">
        <v>5917</v>
      </c>
      <c r="D1775" s="723" t="s">
        <v>16</v>
      </c>
      <c r="E1775" s="721" t="s">
        <v>221</v>
      </c>
      <c r="F1775" s="738" t="s">
        <v>5225</v>
      </c>
      <c r="G1775" s="794">
        <v>34829</v>
      </c>
      <c r="H1775" s="724">
        <f t="shared" ca="1" si="27"/>
        <v>24</v>
      </c>
      <c r="I1775" s="725" t="s">
        <v>1403</v>
      </c>
      <c r="J1775" s="721" t="s">
        <v>289</v>
      </c>
      <c r="K1775" s="721" t="s">
        <v>246</v>
      </c>
      <c r="L1775" s="813"/>
      <c r="M1775" s="813" t="s">
        <v>6426</v>
      </c>
      <c r="N1775" s="722" t="s">
        <v>5723</v>
      </c>
      <c r="O1775" s="721" t="s">
        <v>245</v>
      </c>
      <c r="P1775" s="727" t="s">
        <v>5265</v>
      </c>
      <c r="Q1775" s="727" t="s">
        <v>5916</v>
      </c>
      <c r="R1775" s="817" t="s">
        <v>6964</v>
      </c>
    </row>
    <row r="1776" spans="1:18">
      <c r="A1776" s="721"/>
      <c r="B1776" s="721">
        <v>3</v>
      </c>
      <c r="C1776" s="722" t="s">
        <v>5919</v>
      </c>
      <c r="D1776" s="723" t="s">
        <v>23</v>
      </c>
      <c r="E1776" s="721" t="s">
        <v>254</v>
      </c>
      <c r="F1776" s="738" t="s">
        <v>1227</v>
      </c>
      <c r="G1776" s="794">
        <v>42346</v>
      </c>
      <c r="H1776" s="724">
        <f t="shared" ca="1" si="27"/>
        <v>4</v>
      </c>
      <c r="I1776" s="725" t="s">
        <v>1403</v>
      </c>
      <c r="J1776" s="721" t="s">
        <v>265</v>
      </c>
      <c r="K1776" s="721" t="s">
        <v>270</v>
      </c>
      <c r="L1776" s="813"/>
      <c r="M1776" s="813" t="s">
        <v>6426</v>
      </c>
      <c r="N1776" s="722" t="s">
        <v>5723</v>
      </c>
      <c r="O1776" s="721" t="s">
        <v>255</v>
      </c>
      <c r="P1776" s="727" t="s">
        <v>5918</v>
      </c>
      <c r="Q1776" s="727" t="s">
        <v>5916</v>
      </c>
      <c r="R1776" s="817" t="s">
        <v>6964</v>
      </c>
    </row>
    <row r="1777" spans="1:18">
      <c r="A1777" s="721"/>
      <c r="B1777" s="721">
        <v>4</v>
      </c>
      <c r="C1777" s="722" t="s">
        <v>5588</v>
      </c>
      <c r="D1777" s="723" t="s">
        <v>16</v>
      </c>
      <c r="E1777" s="721" t="s">
        <v>2634</v>
      </c>
      <c r="F1777" s="721" t="s">
        <v>4916</v>
      </c>
      <c r="G1777" s="794">
        <v>14733</v>
      </c>
      <c r="H1777" s="724">
        <f t="shared" ca="1" si="27"/>
        <v>79</v>
      </c>
      <c r="I1777" s="725" t="s">
        <v>1403</v>
      </c>
      <c r="J1777" s="721" t="s">
        <v>256</v>
      </c>
      <c r="K1777" s="721" t="s">
        <v>246</v>
      </c>
      <c r="L1777" s="813"/>
      <c r="M1777" s="813" t="s">
        <v>6426</v>
      </c>
      <c r="N1777" s="722" t="s">
        <v>5723</v>
      </c>
      <c r="O1777" s="721" t="s">
        <v>327</v>
      </c>
      <c r="P1777" s="727" t="s">
        <v>5921</v>
      </c>
      <c r="Q1777" s="727" t="s">
        <v>5916</v>
      </c>
      <c r="R1777" s="817" t="s">
        <v>6964</v>
      </c>
    </row>
    <row r="1778" spans="1:18">
      <c r="A1778" s="823">
        <v>20</v>
      </c>
      <c r="B1778" s="823">
        <v>1</v>
      </c>
      <c r="C1778" s="823" t="s">
        <v>6587</v>
      </c>
      <c r="D1778" s="813" t="s">
        <v>23</v>
      </c>
      <c r="E1778" s="823" t="s">
        <v>221</v>
      </c>
      <c r="F1778" s="823" t="s">
        <v>877</v>
      </c>
      <c r="G1778" s="1011">
        <v>30599</v>
      </c>
      <c r="H1778" s="724">
        <f t="shared" ca="1" si="27"/>
        <v>36</v>
      </c>
      <c r="I1778" s="725" t="s">
        <v>1403</v>
      </c>
      <c r="J1778" s="823" t="s">
        <v>256</v>
      </c>
      <c r="K1778" s="823" t="s">
        <v>283</v>
      </c>
      <c r="L1778" s="823"/>
      <c r="M1778" s="813" t="s">
        <v>6426</v>
      </c>
      <c r="N1778" s="722" t="s">
        <v>5723</v>
      </c>
      <c r="O1778" s="823" t="s">
        <v>222</v>
      </c>
      <c r="P1778" s="823"/>
      <c r="Q1778" s="823"/>
      <c r="R1778" s="817" t="s">
        <v>6964</v>
      </c>
    </row>
    <row r="1779" spans="1:18">
      <c r="A1779" s="823"/>
      <c r="B1779" s="823">
        <v>2</v>
      </c>
      <c r="C1779" s="823" t="s">
        <v>1292</v>
      </c>
      <c r="D1779" s="813" t="s">
        <v>16</v>
      </c>
      <c r="E1779" s="823" t="s">
        <v>221</v>
      </c>
      <c r="F1779" s="823" t="s">
        <v>819</v>
      </c>
      <c r="G1779" s="823"/>
      <c r="H1779" s="724">
        <f t="shared" ca="1" si="27"/>
        <v>120</v>
      </c>
      <c r="I1779" s="725" t="s">
        <v>1403</v>
      </c>
      <c r="J1779" s="823" t="s">
        <v>256</v>
      </c>
      <c r="K1779" s="823" t="s">
        <v>246</v>
      </c>
      <c r="L1779" s="823"/>
      <c r="M1779" s="813" t="s">
        <v>6426</v>
      </c>
      <c r="N1779" s="722" t="s">
        <v>5723</v>
      </c>
      <c r="O1779" s="823" t="s">
        <v>245</v>
      </c>
      <c r="P1779" s="823"/>
      <c r="Q1779" s="823"/>
      <c r="R1779" s="817" t="s">
        <v>6964</v>
      </c>
    </row>
    <row r="1780" spans="1:18">
      <c r="A1780" s="823">
        <v>21</v>
      </c>
      <c r="B1780" s="823">
        <v>1</v>
      </c>
      <c r="C1780" s="823" t="s">
        <v>7254</v>
      </c>
      <c r="D1780" s="813" t="s">
        <v>16</v>
      </c>
      <c r="E1780" s="823" t="s">
        <v>947</v>
      </c>
      <c r="F1780" s="823" t="s">
        <v>288</v>
      </c>
      <c r="G1780" s="1011">
        <v>23566</v>
      </c>
      <c r="H1780" s="724">
        <f t="shared" ca="1" si="27"/>
        <v>55</v>
      </c>
      <c r="I1780" s="725" t="s">
        <v>1403</v>
      </c>
      <c r="J1780" s="733" t="s">
        <v>256</v>
      </c>
      <c r="K1780" s="823" t="s">
        <v>246</v>
      </c>
      <c r="L1780" s="823"/>
      <c r="M1780" s="813" t="s">
        <v>6426</v>
      </c>
      <c r="N1780" s="722" t="s">
        <v>5723</v>
      </c>
      <c r="O1780" s="823" t="s">
        <v>222</v>
      </c>
      <c r="P1780" s="823"/>
      <c r="Q1780" s="823"/>
      <c r="R1780" s="817" t="s">
        <v>6964</v>
      </c>
    </row>
    <row r="1781" spans="1:18">
      <c r="A1781" s="823"/>
      <c r="B1781" s="823">
        <v>2</v>
      </c>
      <c r="C1781" s="823" t="s">
        <v>7255</v>
      </c>
      <c r="D1781" s="813" t="s">
        <v>16</v>
      </c>
      <c r="E1781" s="823" t="s">
        <v>947</v>
      </c>
      <c r="F1781" s="823" t="s">
        <v>288</v>
      </c>
      <c r="G1781" s="1011">
        <v>30842</v>
      </c>
      <c r="H1781" s="724">
        <f t="shared" ca="1" si="27"/>
        <v>35</v>
      </c>
      <c r="I1781" s="725" t="s">
        <v>1403</v>
      </c>
      <c r="J1781" s="823" t="s">
        <v>256</v>
      </c>
      <c r="K1781" s="823" t="s">
        <v>283</v>
      </c>
      <c r="L1781" s="823"/>
      <c r="M1781" s="813" t="s">
        <v>6426</v>
      </c>
      <c r="N1781" s="722" t="s">
        <v>5723</v>
      </c>
      <c r="O1781" s="823" t="s">
        <v>255</v>
      </c>
      <c r="P1781" s="823"/>
      <c r="Q1781" s="823"/>
      <c r="R1781" s="817" t="s">
        <v>6964</v>
      </c>
    </row>
    <row r="1782" spans="1:18">
      <c r="A1782" s="823"/>
      <c r="B1782" s="823">
        <v>3</v>
      </c>
      <c r="C1782" s="823" t="s">
        <v>7256</v>
      </c>
      <c r="D1782" s="813" t="s">
        <v>23</v>
      </c>
      <c r="E1782" s="823" t="s">
        <v>254</v>
      </c>
      <c r="F1782" s="823" t="s">
        <v>288</v>
      </c>
      <c r="G1782" s="1011">
        <v>35484</v>
      </c>
      <c r="H1782" s="724">
        <f t="shared" ca="1" si="27"/>
        <v>23</v>
      </c>
      <c r="I1782" s="725" t="s">
        <v>1403</v>
      </c>
      <c r="J1782" s="823" t="s">
        <v>256</v>
      </c>
      <c r="K1782" s="823" t="s">
        <v>283</v>
      </c>
      <c r="L1782" s="823"/>
      <c r="M1782" s="813" t="s">
        <v>6426</v>
      </c>
      <c r="N1782" s="722" t="s">
        <v>5723</v>
      </c>
      <c r="O1782" s="823" t="s">
        <v>255</v>
      </c>
      <c r="P1782" s="823"/>
      <c r="Q1782" s="823"/>
      <c r="R1782" s="817" t="s">
        <v>6964</v>
      </c>
    </row>
    <row r="1783" spans="1:18">
      <c r="A1783" s="823"/>
      <c r="B1783" s="823">
        <v>4</v>
      </c>
      <c r="C1783" s="823" t="s">
        <v>7257</v>
      </c>
      <c r="D1783" s="813" t="s">
        <v>23</v>
      </c>
      <c r="E1783" s="823" t="s">
        <v>254</v>
      </c>
      <c r="F1783" s="823" t="s">
        <v>230</v>
      </c>
      <c r="G1783" s="1011">
        <v>41409</v>
      </c>
      <c r="H1783" s="724">
        <f t="shared" ca="1" si="27"/>
        <v>6</v>
      </c>
      <c r="I1783" s="725" t="s">
        <v>1403</v>
      </c>
      <c r="J1783" s="823" t="s">
        <v>265</v>
      </c>
      <c r="K1783" s="823" t="s">
        <v>270</v>
      </c>
      <c r="L1783" s="823"/>
      <c r="M1783" s="813" t="s">
        <v>6426</v>
      </c>
      <c r="N1783" s="722" t="s">
        <v>5723</v>
      </c>
      <c r="O1783" s="823" t="s">
        <v>255</v>
      </c>
      <c r="P1783" s="823"/>
      <c r="Q1783" s="823"/>
      <c r="R1783" s="817" t="s">
        <v>6964</v>
      </c>
    </row>
    <row r="1784" spans="1:18">
      <c r="A1784" s="823">
        <v>22</v>
      </c>
      <c r="B1784" s="721">
        <v>1</v>
      </c>
      <c r="C1784" s="722" t="s">
        <v>3785</v>
      </c>
      <c r="D1784" s="723" t="s">
        <v>23</v>
      </c>
      <c r="E1784" s="721" t="s">
        <v>254</v>
      </c>
      <c r="F1784" s="721" t="s">
        <v>583</v>
      </c>
      <c r="G1784" s="774">
        <v>34827</v>
      </c>
      <c r="H1784" s="724">
        <f t="shared" ca="1" si="27"/>
        <v>24</v>
      </c>
      <c r="I1784" s="725" t="s">
        <v>1403</v>
      </c>
      <c r="J1784" s="721" t="s">
        <v>223</v>
      </c>
      <c r="K1784" s="721" t="s">
        <v>224</v>
      </c>
      <c r="L1784" s="813"/>
      <c r="M1784" s="813" t="s">
        <v>6426</v>
      </c>
      <c r="N1784" s="722" t="s">
        <v>3744</v>
      </c>
      <c r="O1784" s="721" t="s">
        <v>255</v>
      </c>
      <c r="P1784" s="722" t="s">
        <v>3784</v>
      </c>
      <c r="Q1784" s="722" t="s">
        <v>3781</v>
      </c>
    </row>
    <row r="1785" spans="1:18">
      <c r="A1785" s="823"/>
      <c r="B1785" s="721">
        <v>2</v>
      </c>
      <c r="C1785" s="722" t="s">
        <v>3124</v>
      </c>
      <c r="D1785" s="723" t="s">
        <v>16</v>
      </c>
      <c r="E1785" s="733" t="s">
        <v>221</v>
      </c>
      <c r="F1785" s="733" t="s">
        <v>691</v>
      </c>
      <c r="G1785" s="774">
        <v>34300</v>
      </c>
      <c r="H1785" s="724">
        <f ca="1">DATEDIF(G1785,TODAY(),"Y")</f>
        <v>26</v>
      </c>
      <c r="I1785" s="725" t="s">
        <v>1403</v>
      </c>
      <c r="J1785" s="733" t="s">
        <v>6956</v>
      </c>
      <c r="K1785" s="733" t="s">
        <v>6621</v>
      </c>
      <c r="L1785" s="726"/>
      <c r="M1785" s="726" t="s">
        <v>6426</v>
      </c>
      <c r="N1785" s="722" t="s">
        <v>1826</v>
      </c>
      <c r="O1785" s="733" t="s">
        <v>245</v>
      </c>
      <c r="P1785" s="727"/>
      <c r="Q1785" s="741"/>
    </row>
    <row r="1786" spans="1:18">
      <c r="A1786" s="823"/>
      <c r="B1786" s="721">
        <v>3</v>
      </c>
      <c r="C1786" s="722" t="s">
        <v>6882</v>
      </c>
      <c r="D1786" s="723" t="s">
        <v>16</v>
      </c>
      <c r="E1786" s="733" t="s">
        <v>254</v>
      </c>
      <c r="F1786" s="733" t="s">
        <v>229</v>
      </c>
      <c r="G1786" s="774">
        <v>42839</v>
      </c>
      <c r="H1786" s="724">
        <f t="shared" ref="H1786:H1849" ca="1" si="28">DATEDIF(G1786,TODAY(),"Y")</f>
        <v>2</v>
      </c>
      <c r="I1786" s="725" t="s">
        <v>1403</v>
      </c>
      <c r="J1786" s="733" t="s">
        <v>265</v>
      </c>
      <c r="K1786" s="733" t="s">
        <v>6622</v>
      </c>
      <c r="L1786" s="726"/>
      <c r="M1786" s="726" t="s">
        <v>6426</v>
      </c>
      <c r="N1786" s="722" t="s">
        <v>1826</v>
      </c>
      <c r="O1786" s="733" t="s">
        <v>6640</v>
      </c>
      <c r="P1786" s="727"/>
      <c r="Q1786" s="741"/>
    </row>
    <row r="1787" spans="1:18">
      <c r="A1787" s="722">
        <v>1</v>
      </c>
      <c r="B1787" s="722">
        <v>1</v>
      </c>
      <c r="C1787" s="722" t="s">
        <v>5936</v>
      </c>
      <c r="D1787" s="744" t="s">
        <v>23</v>
      </c>
      <c r="E1787" s="722" t="s">
        <v>221</v>
      </c>
      <c r="F1787" s="722" t="s">
        <v>22</v>
      </c>
      <c r="G1787" s="793">
        <v>23807</v>
      </c>
      <c r="H1787" s="724">
        <f t="shared" ca="1" si="28"/>
        <v>55</v>
      </c>
      <c r="I1787" s="769" t="s">
        <v>1403</v>
      </c>
      <c r="J1787" s="722" t="s">
        <v>256</v>
      </c>
      <c r="K1787" s="722" t="s">
        <v>283</v>
      </c>
      <c r="L1787" s="812"/>
      <c r="M1787" s="812" t="s">
        <v>6426</v>
      </c>
      <c r="N1787" s="722" t="s">
        <v>5940</v>
      </c>
      <c r="O1787" s="722" t="s">
        <v>222</v>
      </c>
      <c r="P1787" s="722" t="s">
        <v>5935</v>
      </c>
      <c r="Q1787" s="722" t="s">
        <v>5939</v>
      </c>
      <c r="R1787" s="817" t="s">
        <v>6964</v>
      </c>
    </row>
    <row r="1788" spans="1:18">
      <c r="A1788" s="721"/>
      <c r="B1788" s="721">
        <v>2</v>
      </c>
      <c r="C1788" s="722" t="s">
        <v>5944</v>
      </c>
      <c r="D1788" s="723" t="s">
        <v>16</v>
      </c>
      <c r="E1788" s="721" t="s">
        <v>221</v>
      </c>
      <c r="F1788" s="721" t="s">
        <v>22</v>
      </c>
      <c r="G1788" s="794">
        <v>24657</v>
      </c>
      <c r="H1788" s="724">
        <f t="shared" ca="1" si="28"/>
        <v>52</v>
      </c>
      <c r="I1788" s="725" t="s">
        <v>1403</v>
      </c>
      <c r="J1788" s="721" t="s">
        <v>256</v>
      </c>
      <c r="K1788" s="721" t="s">
        <v>246</v>
      </c>
      <c r="L1788" s="813"/>
      <c r="M1788" s="813" t="s">
        <v>6426</v>
      </c>
      <c r="N1788" s="722" t="s">
        <v>5940</v>
      </c>
      <c r="O1788" s="721" t="s">
        <v>245</v>
      </c>
      <c r="P1788" s="722" t="s">
        <v>5943</v>
      </c>
      <c r="Q1788" s="722" t="s">
        <v>5939</v>
      </c>
      <c r="R1788" s="817" t="s">
        <v>6964</v>
      </c>
    </row>
    <row r="1789" spans="1:18">
      <c r="A1789" s="721"/>
      <c r="B1789" s="721">
        <v>3</v>
      </c>
      <c r="C1789" s="722" t="s">
        <v>5947</v>
      </c>
      <c r="D1789" s="723" t="s">
        <v>23</v>
      </c>
      <c r="E1789" s="721" t="s">
        <v>254</v>
      </c>
      <c r="F1789" s="721" t="s">
        <v>22</v>
      </c>
      <c r="G1789" s="794">
        <v>33059</v>
      </c>
      <c r="H1789" s="724">
        <f t="shared" ca="1" si="28"/>
        <v>29</v>
      </c>
      <c r="I1789" s="725" t="s">
        <v>1403</v>
      </c>
      <c r="J1789" s="721" t="s">
        <v>256</v>
      </c>
      <c r="K1789" s="721" t="s">
        <v>283</v>
      </c>
      <c r="L1789" s="813"/>
      <c r="M1789" s="813" t="s">
        <v>6426</v>
      </c>
      <c r="N1789" s="722" t="s">
        <v>5940</v>
      </c>
      <c r="O1789" s="721" t="s">
        <v>255</v>
      </c>
      <c r="P1789" s="722" t="s">
        <v>5946</v>
      </c>
      <c r="Q1789" s="722" t="s">
        <v>5939</v>
      </c>
      <c r="R1789" s="817" t="s">
        <v>6964</v>
      </c>
    </row>
    <row r="1790" spans="1:18">
      <c r="A1790" s="721">
        <v>2</v>
      </c>
      <c r="B1790" s="721">
        <v>1</v>
      </c>
      <c r="C1790" s="722" t="s">
        <v>5965</v>
      </c>
      <c r="D1790" s="723" t="s">
        <v>23</v>
      </c>
      <c r="E1790" s="721" t="s">
        <v>221</v>
      </c>
      <c r="F1790" s="721" t="s">
        <v>337</v>
      </c>
      <c r="G1790" s="794">
        <v>27474</v>
      </c>
      <c r="H1790" s="724">
        <f t="shared" ca="1" si="28"/>
        <v>45</v>
      </c>
      <c r="I1790" s="725" t="s">
        <v>1403</v>
      </c>
      <c r="J1790" s="721" t="s">
        <v>256</v>
      </c>
      <c r="K1790" s="721" t="s">
        <v>283</v>
      </c>
      <c r="L1790" s="813"/>
      <c r="M1790" s="813" t="s">
        <v>6426</v>
      </c>
      <c r="N1790" s="722" t="s">
        <v>5940</v>
      </c>
      <c r="O1790" s="721" t="s">
        <v>222</v>
      </c>
      <c r="P1790" s="722" t="s">
        <v>5964</v>
      </c>
      <c r="Q1790" s="727" t="s">
        <v>5966</v>
      </c>
      <c r="R1790" s="817" t="s">
        <v>6964</v>
      </c>
    </row>
    <row r="1791" spans="1:18">
      <c r="A1791" s="721"/>
      <c r="B1791" s="721">
        <v>2</v>
      </c>
      <c r="C1791" s="722" t="s">
        <v>5969</v>
      </c>
      <c r="D1791" s="723" t="s">
        <v>16</v>
      </c>
      <c r="E1791" s="721" t="s">
        <v>221</v>
      </c>
      <c r="F1791" s="721" t="s">
        <v>5970</v>
      </c>
      <c r="G1791" s="794">
        <v>28524</v>
      </c>
      <c r="H1791" s="724">
        <f t="shared" ca="1" si="28"/>
        <v>42</v>
      </c>
      <c r="I1791" s="725" t="s">
        <v>1403</v>
      </c>
      <c r="J1791" s="721" t="s">
        <v>256</v>
      </c>
      <c r="K1791" s="721" t="s">
        <v>246</v>
      </c>
      <c r="L1791" s="813"/>
      <c r="M1791" s="813" t="s">
        <v>6426</v>
      </c>
      <c r="N1791" s="722" t="s">
        <v>5940</v>
      </c>
      <c r="O1791" s="721" t="s">
        <v>245</v>
      </c>
      <c r="P1791" s="722" t="s">
        <v>5968</v>
      </c>
      <c r="Q1791" s="727" t="s">
        <v>5966</v>
      </c>
      <c r="R1791" s="817" t="s">
        <v>6964</v>
      </c>
    </row>
    <row r="1792" spans="1:18">
      <c r="A1792" s="721"/>
      <c r="B1792" s="721">
        <v>3</v>
      </c>
      <c r="C1792" s="722" t="s">
        <v>5974</v>
      </c>
      <c r="D1792" s="723" t="s">
        <v>16</v>
      </c>
      <c r="E1792" s="721" t="s">
        <v>254</v>
      </c>
      <c r="F1792" s="721" t="s">
        <v>337</v>
      </c>
      <c r="G1792" s="794">
        <v>36906</v>
      </c>
      <c r="H1792" s="724">
        <f t="shared" ca="1" si="28"/>
        <v>19</v>
      </c>
      <c r="I1792" s="725" t="s">
        <v>1403</v>
      </c>
      <c r="J1792" s="721" t="s">
        <v>348</v>
      </c>
      <c r="K1792" s="721" t="s">
        <v>266</v>
      </c>
      <c r="L1792" s="813"/>
      <c r="M1792" s="813" t="s">
        <v>6426</v>
      </c>
      <c r="N1792" s="722" t="s">
        <v>5940</v>
      </c>
      <c r="O1792" s="721" t="s">
        <v>255</v>
      </c>
      <c r="P1792" s="722" t="s">
        <v>5973</v>
      </c>
      <c r="Q1792" s="727" t="s">
        <v>5966</v>
      </c>
      <c r="R1792" s="817" t="s">
        <v>6964</v>
      </c>
    </row>
    <row r="1793" spans="1:18">
      <c r="A1793" s="721"/>
      <c r="B1793" s="721">
        <v>4</v>
      </c>
      <c r="C1793" s="722" t="s">
        <v>5977</v>
      </c>
      <c r="D1793" s="723" t="s">
        <v>23</v>
      </c>
      <c r="E1793" s="721" t="s">
        <v>254</v>
      </c>
      <c r="F1793" s="721" t="s">
        <v>229</v>
      </c>
      <c r="G1793" s="794">
        <v>41393</v>
      </c>
      <c r="H1793" s="724">
        <f t="shared" ca="1" si="28"/>
        <v>6</v>
      </c>
      <c r="I1793" s="725" t="s">
        <v>1403</v>
      </c>
      <c r="J1793" s="721" t="s">
        <v>265</v>
      </c>
      <c r="K1793" s="721" t="s">
        <v>270</v>
      </c>
      <c r="L1793" s="813"/>
      <c r="M1793" s="813" t="s">
        <v>6426</v>
      </c>
      <c r="N1793" s="722" t="s">
        <v>5940</v>
      </c>
      <c r="O1793" s="721" t="s">
        <v>255</v>
      </c>
      <c r="P1793" s="727" t="s">
        <v>5976</v>
      </c>
      <c r="Q1793" s="727" t="s">
        <v>5966</v>
      </c>
      <c r="R1793" s="817" t="s">
        <v>6964</v>
      </c>
    </row>
    <row r="1794" spans="1:18">
      <c r="A1794" s="721">
        <v>3</v>
      </c>
      <c r="B1794" s="721">
        <v>1</v>
      </c>
      <c r="C1794" s="722" t="s">
        <v>5979</v>
      </c>
      <c r="D1794" s="723" t="s">
        <v>23</v>
      </c>
      <c r="E1794" s="721" t="s">
        <v>221</v>
      </c>
      <c r="F1794" s="721" t="s">
        <v>877</v>
      </c>
      <c r="G1794" s="794">
        <v>22468</v>
      </c>
      <c r="H1794" s="724">
        <f t="shared" ca="1" si="28"/>
        <v>58</v>
      </c>
      <c r="I1794" s="725" t="s">
        <v>1403</v>
      </c>
      <c r="J1794" s="721" t="s">
        <v>256</v>
      </c>
      <c r="K1794" s="721" t="s">
        <v>283</v>
      </c>
      <c r="L1794" s="813"/>
      <c r="M1794" s="813" t="s">
        <v>6426</v>
      </c>
      <c r="N1794" s="722" t="s">
        <v>5940</v>
      </c>
      <c r="O1794" s="721" t="s">
        <v>222</v>
      </c>
      <c r="P1794" s="722" t="s">
        <v>5978</v>
      </c>
      <c r="Q1794" s="722" t="s">
        <v>5982</v>
      </c>
      <c r="R1794" s="817" t="s">
        <v>6964</v>
      </c>
    </row>
    <row r="1795" spans="1:18">
      <c r="A1795" s="721"/>
      <c r="B1795" s="721">
        <v>2</v>
      </c>
      <c r="C1795" s="722" t="s">
        <v>5863</v>
      </c>
      <c r="D1795" s="723" t="s">
        <v>16</v>
      </c>
      <c r="E1795" s="721" t="s">
        <v>221</v>
      </c>
      <c r="F1795" s="721" t="s">
        <v>877</v>
      </c>
      <c r="G1795" s="794">
        <v>23021</v>
      </c>
      <c r="H1795" s="724">
        <f t="shared" ca="1" si="28"/>
        <v>57</v>
      </c>
      <c r="I1795" s="725" t="s">
        <v>1403</v>
      </c>
      <c r="J1795" s="721" t="s">
        <v>256</v>
      </c>
      <c r="K1795" s="721" t="s">
        <v>246</v>
      </c>
      <c r="L1795" s="813"/>
      <c r="M1795" s="813" t="s">
        <v>6426</v>
      </c>
      <c r="N1795" s="722" t="s">
        <v>5940</v>
      </c>
      <c r="O1795" s="721" t="s">
        <v>245</v>
      </c>
      <c r="P1795" s="722" t="s">
        <v>5983</v>
      </c>
      <c r="Q1795" s="722" t="s">
        <v>5982</v>
      </c>
      <c r="R1795" s="817" t="s">
        <v>6964</v>
      </c>
    </row>
    <row r="1796" spans="1:18">
      <c r="A1796" s="721"/>
      <c r="B1796" s="721">
        <v>3</v>
      </c>
      <c r="C1796" s="722" t="s">
        <v>5986</v>
      </c>
      <c r="D1796" s="723" t="s">
        <v>16</v>
      </c>
      <c r="E1796" s="721" t="s">
        <v>254</v>
      </c>
      <c r="F1796" s="721" t="s">
        <v>1227</v>
      </c>
      <c r="G1796" s="794">
        <v>41086</v>
      </c>
      <c r="H1796" s="724">
        <f t="shared" ca="1" si="28"/>
        <v>7</v>
      </c>
      <c r="I1796" s="725" t="s">
        <v>1403</v>
      </c>
      <c r="J1796" s="721" t="s">
        <v>265</v>
      </c>
      <c r="K1796" s="721" t="s">
        <v>270</v>
      </c>
      <c r="L1796" s="813"/>
      <c r="M1796" s="813" t="s">
        <v>6426</v>
      </c>
      <c r="N1796" s="722" t="s">
        <v>5987</v>
      </c>
      <c r="O1796" s="721" t="s">
        <v>255</v>
      </c>
      <c r="P1796" s="734" t="s">
        <v>5985</v>
      </c>
      <c r="Q1796" s="722" t="s">
        <v>5982</v>
      </c>
    </row>
    <row r="1797" spans="1:18">
      <c r="A1797" s="721">
        <v>4</v>
      </c>
      <c r="B1797" s="721">
        <v>1</v>
      </c>
      <c r="C1797" s="722" t="s">
        <v>5989</v>
      </c>
      <c r="D1797" s="723" t="s">
        <v>16</v>
      </c>
      <c r="E1797" s="721" t="s">
        <v>221</v>
      </c>
      <c r="F1797" s="721" t="s">
        <v>2933</v>
      </c>
      <c r="G1797" s="794">
        <v>21621</v>
      </c>
      <c r="H1797" s="724">
        <f t="shared" ca="1" si="28"/>
        <v>61</v>
      </c>
      <c r="I1797" s="725" t="s">
        <v>1403</v>
      </c>
      <c r="J1797" s="721" t="s">
        <v>256</v>
      </c>
      <c r="K1797" s="721" t="s">
        <v>246</v>
      </c>
      <c r="L1797" s="813"/>
      <c r="M1797" s="813" t="s">
        <v>6426</v>
      </c>
      <c r="N1797" s="722" t="s">
        <v>5940</v>
      </c>
      <c r="O1797" s="721" t="s">
        <v>222</v>
      </c>
      <c r="P1797" s="722" t="s">
        <v>5988</v>
      </c>
      <c r="Q1797" s="722" t="s">
        <v>5992</v>
      </c>
      <c r="R1797" s="817" t="s">
        <v>6964</v>
      </c>
    </row>
    <row r="1798" spans="1:18">
      <c r="A1798" s="721"/>
      <c r="B1798" s="721">
        <v>2</v>
      </c>
      <c r="C1798" s="722" t="s">
        <v>5994</v>
      </c>
      <c r="D1798" s="723" t="s">
        <v>23</v>
      </c>
      <c r="E1798" s="721" t="s">
        <v>254</v>
      </c>
      <c r="F1798" s="721" t="s">
        <v>22</v>
      </c>
      <c r="G1798" s="794">
        <v>34470</v>
      </c>
      <c r="H1798" s="724">
        <f t="shared" ca="1" si="28"/>
        <v>25</v>
      </c>
      <c r="I1798" s="725" t="s">
        <v>1403</v>
      </c>
      <c r="J1798" s="721" t="s">
        <v>289</v>
      </c>
      <c r="K1798" s="721" t="s">
        <v>266</v>
      </c>
      <c r="L1798" s="813"/>
      <c r="M1798" s="813" t="s">
        <v>6426</v>
      </c>
      <c r="N1798" s="722" t="s">
        <v>5940</v>
      </c>
      <c r="O1798" s="721" t="s">
        <v>255</v>
      </c>
      <c r="P1798" s="722" t="s">
        <v>5993</v>
      </c>
      <c r="Q1798" s="722" t="s">
        <v>5992</v>
      </c>
      <c r="R1798" s="817" t="s">
        <v>6964</v>
      </c>
    </row>
    <row r="1799" spans="1:18">
      <c r="A1799" s="721">
        <v>5</v>
      </c>
      <c r="B1799" s="721">
        <v>1</v>
      </c>
      <c r="C1799" s="722" t="s">
        <v>5997</v>
      </c>
      <c r="D1799" s="723" t="s">
        <v>23</v>
      </c>
      <c r="E1799" s="721" t="s">
        <v>221</v>
      </c>
      <c r="F1799" s="721" t="s">
        <v>244</v>
      </c>
      <c r="G1799" s="794">
        <v>31355</v>
      </c>
      <c r="H1799" s="724">
        <f t="shared" ca="1" si="28"/>
        <v>34</v>
      </c>
      <c r="I1799" s="725" t="s">
        <v>1403</v>
      </c>
      <c r="J1799" s="721" t="s">
        <v>256</v>
      </c>
      <c r="K1799" s="721" t="s">
        <v>283</v>
      </c>
      <c r="L1799" s="813"/>
      <c r="M1799" s="813" t="s">
        <v>6426</v>
      </c>
      <c r="N1799" s="722" t="s">
        <v>5940</v>
      </c>
      <c r="O1799" s="721" t="s">
        <v>222</v>
      </c>
      <c r="P1799" s="722" t="s">
        <v>5996</v>
      </c>
      <c r="Q1799" s="722" t="s">
        <v>5999</v>
      </c>
      <c r="R1799" s="817" t="s">
        <v>6964</v>
      </c>
    </row>
    <row r="1800" spans="1:18">
      <c r="A1800" s="721"/>
      <c r="B1800" s="721">
        <v>2</v>
      </c>
      <c r="C1800" s="722" t="s">
        <v>3405</v>
      </c>
      <c r="D1800" s="723" t="s">
        <v>16</v>
      </c>
      <c r="E1800" s="721" t="s">
        <v>221</v>
      </c>
      <c r="F1800" s="721" t="s">
        <v>244</v>
      </c>
      <c r="G1800" s="794">
        <v>31488</v>
      </c>
      <c r="H1800" s="724">
        <f t="shared" ca="1" si="28"/>
        <v>34</v>
      </c>
      <c r="I1800" s="725" t="s">
        <v>1403</v>
      </c>
      <c r="J1800" s="721" t="s">
        <v>256</v>
      </c>
      <c r="K1800" s="721" t="s">
        <v>246</v>
      </c>
      <c r="L1800" s="813"/>
      <c r="M1800" s="813" t="s">
        <v>6426</v>
      </c>
      <c r="N1800" s="722" t="s">
        <v>5940</v>
      </c>
      <c r="O1800" s="721" t="s">
        <v>245</v>
      </c>
      <c r="P1800" s="722" t="s">
        <v>6000</v>
      </c>
      <c r="Q1800" s="722" t="s">
        <v>5999</v>
      </c>
      <c r="R1800" s="817" t="s">
        <v>6964</v>
      </c>
    </row>
    <row r="1801" spans="1:18">
      <c r="A1801" s="721"/>
      <c r="B1801" s="721">
        <v>3</v>
      </c>
      <c r="C1801" s="722" t="s">
        <v>6003</v>
      </c>
      <c r="D1801" s="723" t="s">
        <v>23</v>
      </c>
      <c r="E1801" s="721" t="s">
        <v>254</v>
      </c>
      <c r="F1801" s="721" t="s">
        <v>230</v>
      </c>
      <c r="G1801" s="794">
        <v>38802</v>
      </c>
      <c r="H1801" s="724">
        <f t="shared" ca="1" si="28"/>
        <v>14</v>
      </c>
      <c r="I1801" s="725" t="s">
        <v>1403</v>
      </c>
      <c r="J1801" s="721" t="s">
        <v>369</v>
      </c>
      <c r="K1801" s="721" t="s">
        <v>266</v>
      </c>
      <c r="L1801" s="813"/>
      <c r="M1801" s="813" t="s">
        <v>6426</v>
      </c>
      <c r="N1801" s="722" t="s">
        <v>5940</v>
      </c>
      <c r="O1801" s="721" t="s">
        <v>255</v>
      </c>
      <c r="P1801" s="722" t="s">
        <v>6002</v>
      </c>
      <c r="Q1801" s="722" t="s">
        <v>5999</v>
      </c>
      <c r="R1801" s="817" t="s">
        <v>6964</v>
      </c>
    </row>
    <row r="1802" spans="1:18">
      <c r="A1802" s="721"/>
      <c r="B1802" s="721">
        <v>4</v>
      </c>
      <c r="C1802" s="722" t="s">
        <v>6005</v>
      </c>
      <c r="D1802" s="723" t="s">
        <v>16</v>
      </c>
      <c r="E1802" s="721" t="s">
        <v>254</v>
      </c>
      <c r="F1802" s="721" t="s">
        <v>230</v>
      </c>
      <c r="G1802" s="794">
        <v>40179</v>
      </c>
      <c r="H1802" s="724">
        <f t="shared" ca="1" si="28"/>
        <v>10</v>
      </c>
      <c r="I1802" s="725" t="s">
        <v>1403</v>
      </c>
      <c r="J1802" s="721" t="s">
        <v>265</v>
      </c>
      <c r="K1802" s="721" t="s">
        <v>270</v>
      </c>
      <c r="L1802" s="813"/>
      <c r="M1802" s="813" t="s">
        <v>6426</v>
      </c>
      <c r="N1802" s="722" t="s">
        <v>5940</v>
      </c>
      <c r="O1802" s="721" t="s">
        <v>255</v>
      </c>
      <c r="P1802" s="734" t="s">
        <v>6004</v>
      </c>
      <c r="Q1802" s="722" t="s">
        <v>5999</v>
      </c>
      <c r="R1802" s="817" t="s">
        <v>6964</v>
      </c>
    </row>
    <row r="1803" spans="1:18">
      <c r="A1803" s="721">
        <v>6</v>
      </c>
      <c r="B1803" s="721">
        <v>1</v>
      </c>
      <c r="C1803" s="722" t="s">
        <v>6007</v>
      </c>
      <c r="D1803" s="723" t="s">
        <v>23</v>
      </c>
      <c r="E1803" s="721" t="s">
        <v>221</v>
      </c>
      <c r="F1803" s="721" t="s">
        <v>2933</v>
      </c>
      <c r="G1803" s="794">
        <v>27458</v>
      </c>
      <c r="H1803" s="724">
        <f t="shared" ca="1" si="28"/>
        <v>45</v>
      </c>
      <c r="I1803" s="725" t="s">
        <v>1403</v>
      </c>
      <c r="J1803" s="721" t="s">
        <v>256</v>
      </c>
      <c r="K1803" s="721" t="s">
        <v>1660</v>
      </c>
      <c r="L1803" s="813"/>
      <c r="M1803" s="813" t="s">
        <v>6426</v>
      </c>
      <c r="N1803" s="722" t="s">
        <v>5940</v>
      </c>
      <c r="O1803" s="721" t="s">
        <v>222</v>
      </c>
      <c r="P1803" s="722" t="s">
        <v>6006</v>
      </c>
      <c r="Q1803" s="722" t="s">
        <v>6010</v>
      </c>
      <c r="R1803" s="817" t="s">
        <v>6964</v>
      </c>
    </row>
    <row r="1804" spans="1:18">
      <c r="A1804" s="721"/>
      <c r="B1804" s="721">
        <v>3</v>
      </c>
      <c r="C1804" s="722" t="s">
        <v>6012</v>
      </c>
      <c r="D1804" s="723" t="s">
        <v>16</v>
      </c>
      <c r="E1804" s="721" t="s">
        <v>221</v>
      </c>
      <c r="F1804" s="721" t="s">
        <v>2933</v>
      </c>
      <c r="G1804" s="794">
        <v>26003</v>
      </c>
      <c r="H1804" s="724">
        <f t="shared" ca="1" si="28"/>
        <v>49</v>
      </c>
      <c r="I1804" s="725" t="s">
        <v>1403</v>
      </c>
      <c r="J1804" s="721" t="s">
        <v>256</v>
      </c>
      <c r="K1804" s="721" t="s">
        <v>246</v>
      </c>
      <c r="L1804" s="813"/>
      <c r="M1804" s="813" t="s">
        <v>6426</v>
      </c>
      <c r="N1804" s="722" t="s">
        <v>5940</v>
      </c>
      <c r="O1804" s="721" t="s">
        <v>245</v>
      </c>
      <c r="P1804" s="722" t="s">
        <v>6011</v>
      </c>
      <c r="Q1804" s="722" t="s">
        <v>6010</v>
      </c>
      <c r="R1804" s="817" t="s">
        <v>6964</v>
      </c>
    </row>
    <row r="1805" spans="1:18">
      <c r="A1805" s="721"/>
      <c r="B1805" s="721">
        <v>4</v>
      </c>
      <c r="C1805" s="722" t="s">
        <v>6016</v>
      </c>
      <c r="D1805" s="723" t="s">
        <v>16</v>
      </c>
      <c r="E1805" s="721" t="s">
        <v>254</v>
      </c>
      <c r="F1805" s="721" t="s">
        <v>22</v>
      </c>
      <c r="G1805" s="794">
        <v>34633</v>
      </c>
      <c r="H1805" s="724">
        <f t="shared" ca="1" si="28"/>
        <v>25</v>
      </c>
      <c r="I1805" s="725" t="s">
        <v>1403</v>
      </c>
      <c r="J1805" s="721" t="s">
        <v>256</v>
      </c>
      <c r="K1805" s="721" t="s">
        <v>270</v>
      </c>
      <c r="L1805" s="813"/>
      <c r="M1805" s="813" t="s">
        <v>6426</v>
      </c>
      <c r="N1805" s="722" t="s">
        <v>5940</v>
      </c>
      <c r="O1805" s="721" t="s">
        <v>255</v>
      </c>
      <c r="P1805" s="722" t="s">
        <v>6015</v>
      </c>
      <c r="Q1805" s="722" t="s">
        <v>6010</v>
      </c>
      <c r="R1805" s="817" t="s">
        <v>6964</v>
      </c>
    </row>
    <row r="1806" spans="1:18">
      <c r="A1806" s="721"/>
      <c r="B1806" s="721">
        <v>6</v>
      </c>
      <c r="C1806" s="722" t="s">
        <v>6018</v>
      </c>
      <c r="D1806" s="723" t="s">
        <v>23</v>
      </c>
      <c r="E1806" s="721" t="s">
        <v>254</v>
      </c>
      <c r="F1806" s="721" t="s">
        <v>22</v>
      </c>
      <c r="G1806" s="794">
        <v>38488</v>
      </c>
      <c r="H1806" s="724">
        <f t="shared" ca="1" si="28"/>
        <v>14</v>
      </c>
      <c r="I1806" s="725" t="s">
        <v>1403</v>
      </c>
      <c r="J1806" s="721" t="s">
        <v>369</v>
      </c>
      <c r="K1806" s="721" t="s">
        <v>266</v>
      </c>
      <c r="L1806" s="813"/>
      <c r="M1806" s="813" t="s">
        <v>6426</v>
      </c>
      <c r="N1806" s="722" t="s">
        <v>5940</v>
      </c>
      <c r="O1806" s="721" t="s">
        <v>255</v>
      </c>
      <c r="P1806" s="722" t="s">
        <v>6017</v>
      </c>
      <c r="Q1806" s="722" t="s">
        <v>6010</v>
      </c>
      <c r="R1806" s="817" t="s">
        <v>6964</v>
      </c>
    </row>
    <row r="1807" spans="1:18">
      <c r="A1807" s="721">
        <v>7</v>
      </c>
      <c r="B1807" s="721">
        <v>1</v>
      </c>
      <c r="C1807" s="722" t="s">
        <v>6020</v>
      </c>
      <c r="D1807" s="723" t="s">
        <v>23</v>
      </c>
      <c r="E1807" s="721" t="s">
        <v>221</v>
      </c>
      <c r="F1807" s="721" t="s">
        <v>22</v>
      </c>
      <c r="G1807" s="794">
        <v>35413</v>
      </c>
      <c r="H1807" s="724">
        <f t="shared" ca="1" si="28"/>
        <v>23</v>
      </c>
      <c r="I1807" s="725" t="s">
        <v>1403</v>
      </c>
      <c r="J1807" s="721" t="s">
        <v>256</v>
      </c>
      <c r="K1807" s="721" t="s">
        <v>261</v>
      </c>
      <c r="L1807" s="813"/>
      <c r="M1807" s="813" t="s">
        <v>6426</v>
      </c>
      <c r="N1807" s="722" t="s">
        <v>5940</v>
      </c>
      <c r="O1807" s="721" t="s">
        <v>222</v>
      </c>
      <c r="P1807" s="722" t="s">
        <v>6019</v>
      </c>
      <c r="Q1807" s="727" t="s">
        <v>6021</v>
      </c>
      <c r="R1807" s="817" t="s">
        <v>6964</v>
      </c>
    </row>
    <row r="1808" spans="1:18">
      <c r="A1808" s="721"/>
      <c r="B1808" s="721"/>
      <c r="C1808" s="722" t="s">
        <v>6022</v>
      </c>
      <c r="D1808" s="723" t="s">
        <v>16</v>
      </c>
      <c r="E1808" s="738" t="s">
        <v>221</v>
      </c>
      <c r="F1808" s="738" t="s">
        <v>952</v>
      </c>
      <c r="G1808" s="794">
        <v>34646</v>
      </c>
      <c r="H1808" s="724">
        <f t="shared" ca="1" si="28"/>
        <v>25</v>
      </c>
      <c r="I1808" s="747" t="s">
        <v>1403</v>
      </c>
      <c r="J1808" s="738" t="s">
        <v>256</v>
      </c>
      <c r="K1808" s="738" t="s">
        <v>246</v>
      </c>
      <c r="L1808" s="813"/>
      <c r="M1808" s="813" t="s">
        <v>6426</v>
      </c>
      <c r="N1808" s="722" t="s">
        <v>5987</v>
      </c>
      <c r="O1808" s="738" t="s">
        <v>245</v>
      </c>
      <c r="P1808" s="727" t="s">
        <v>6019</v>
      </c>
      <c r="Q1808" s="727" t="s">
        <v>6021</v>
      </c>
    </row>
    <row r="1809" spans="1:18">
      <c r="A1809" s="721"/>
      <c r="B1809" s="721"/>
      <c r="C1809" s="722" t="s">
        <v>6026</v>
      </c>
      <c r="D1809" s="723" t="s">
        <v>23</v>
      </c>
      <c r="E1809" s="738" t="s">
        <v>254</v>
      </c>
      <c r="F1809" s="738" t="s">
        <v>230</v>
      </c>
      <c r="G1809" s="740">
        <v>42182</v>
      </c>
      <c r="H1809" s="724">
        <f t="shared" ca="1" si="28"/>
        <v>4</v>
      </c>
      <c r="I1809" s="747" t="s">
        <v>1403</v>
      </c>
      <c r="J1809" s="738" t="s">
        <v>265</v>
      </c>
      <c r="K1809" s="738" t="s">
        <v>270</v>
      </c>
      <c r="L1809" s="813"/>
      <c r="M1809" s="813" t="s">
        <v>6426</v>
      </c>
      <c r="N1809" s="722" t="s">
        <v>6028</v>
      </c>
      <c r="O1809" s="738" t="s">
        <v>255</v>
      </c>
      <c r="P1809" s="727" t="s">
        <v>6025</v>
      </c>
      <c r="Q1809" s="727" t="s">
        <v>6021</v>
      </c>
    </row>
    <row r="1810" spans="1:18">
      <c r="A1810" s="721">
        <v>8</v>
      </c>
      <c r="B1810" s="721">
        <v>1</v>
      </c>
      <c r="C1810" s="722" t="s">
        <v>6030</v>
      </c>
      <c r="D1810" s="723" t="s">
        <v>23</v>
      </c>
      <c r="E1810" s="721" t="s">
        <v>221</v>
      </c>
      <c r="F1810" s="721" t="s">
        <v>244</v>
      </c>
      <c r="G1810" s="794">
        <v>30230</v>
      </c>
      <c r="H1810" s="724">
        <f t="shared" ca="1" si="28"/>
        <v>37</v>
      </c>
      <c r="I1810" s="725" t="s">
        <v>1403</v>
      </c>
      <c r="J1810" s="721" t="s">
        <v>256</v>
      </c>
      <c r="K1810" s="721" t="s">
        <v>283</v>
      </c>
      <c r="L1810" s="813"/>
      <c r="M1810" s="813" t="s">
        <v>6426</v>
      </c>
      <c r="N1810" s="722" t="s">
        <v>5940</v>
      </c>
      <c r="O1810" s="721" t="s">
        <v>222</v>
      </c>
      <c r="P1810" s="722" t="s">
        <v>6029</v>
      </c>
      <c r="Q1810" s="722" t="s">
        <v>6031</v>
      </c>
      <c r="R1810" s="817" t="s">
        <v>6964</v>
      </c>
    </row>
    <row r="1811" spans="1:18">
      <c r="A1811" s="721"/>
      <c r="B1811" s="721">
        <v>2</v>
      </c>
      <c r="C1811" s="722" t="s">
        <v>6033</v>
      </c>
      <c r="D1811" s="723" t="s">
        <v>16</v>
      </c>
      <c r="E1811" s="721" t="s">
        <v>221</v>
      </c>
      <c r="F1811" s="721" t="s">
        <v>5244</v>
      </c>
      <c r="G1811" s="794">
        <v>30653</v>
      </c>
      <c r="H1811" s="724">
        <f t="shared" ca="1" si="28"/>
        <v>36</v>
      </c>
      <c r="I1811" s="725" t="s">
        <v>1403</v>
      </c>
      <c r="J1811" s="721" t="s">
        <v>289</v>
      </c>
      <c r="K1811" s="721" t="s">
        <v>246</v>
      </c>
      <c r="L1811" s="813"/>
      <c r="M1811" s="813" t="s">
        <v>6426</v>
      </c>
      <c r="N1811" s="722" t="s">
        <v>5940</v>
      </c>
      <c r="O1811" s="721" t="s">
        <v>245</v>
      </c>
      <c r="P1811" s="722" t="s">
        <v>6032</v>
      </c>
      <c r="Q1811" s="722" t="s">
        <v>6031</v>
      </c>
      <c r="R1811" s="817" t="s">
        <v>6964</v>
      </c>
    </row>
    <row r="1812" spans="1:18">
      <c r="A1812" s="721"/>
      <c r="B1812" s="721">
        <v>3</v>
      </c>
      <c r="C1812" s="722" t="s">
        <v>6037</v>
      </c>
      <c r="D1812" s="723" t="s">
        <v>23</v>
      </c>
      <c r="E1812" s="721" t="s">
        <v>254</v>
      </c>
      <c r="F1812" s="721" t="s">
        <v>230</v>
      </c>
      <c r="G1812" s="794">
        <v>38272</v>
      </c>
      <c r="H1812" s="724">
        <f t="shared" ca="1" si="28"/>
        <v>15</v>
      </c>
      <c r="I1812" s="725" t="s">
        <v>1403</v>
      </c>
      <c r="J1812" s="721" t="s">
        <v>369</v>
      </c>
      <c r="K1812" s="721" t="s">
        <v>266</v>
      </c>
      <c r="L1812" s="813"/>
      <c r="M1812" s="813" t="s">
        <v>6426</v>
      </c>
      <c r="N1812" s="722" t="s">
        <v>5940</v>
      </c>
      <c r="O1812" s="721" t="s">
        <v>255</v>
      </c>
      <c r="P1812" s="722" t="s">
        <v>6036</v>
      </c>
      <c r="Q1812" s="722" t="s">
        <v>6031</v>
      </c>
      <c r="R1812" s="817" t="s">
        <v>6964</v>
      </c>
    </row>
    <row r="1813" spans="1:18">
      <c r="A1813" s="721"/>
      <c r="B1813" s="721">
        <v>4</v>
      </c>
      <c r="C1813" s="722" t="s">
        <v>6039</v>
      </c>
      <c r="D1813" s="723" t="s">
        <v>16</v>
      </c>
      <c r="E1813" s="721" t="s">
        <v>254</v>
      </c>
      <c r="F1813" s="721" t="s">
        <v>230</v>
      </c>
      <c r="G1813" s="794">
        <v>39775</v>
      </c>
      <c r="H1813" s="724">
        <f t="shared" ca="1" si="28"/>
        <v>11</v>
      </c>
      <c r="I1813" s="725" t="s">
        <v>1403</v>
      </c>
      <c r="J1813" s="721" t="s">
        <v>369</v>
      </c>
      <c r="K1813" s="721" t="s">
        <v>266</v>
      </c>
      <c r="L1813" s="813"/>
      <c r="M1813" s="813" t="s">
        <v>6426</v>
      </c>
      <c r="N1813" s="722" t="s">
        <v>5940</v>
      </c>
      <c r="O1813" s="721" t="s">
        <v>255</v>
      </c>
      <c r="P1813" s="734" t="s">
        <v>6038</v>
      </c>
      <c r="Q1813" s="722" t="s">
        <v>6031</v>
      </c>
      <c r="R1813" s="817" t="s">
        <v>6964</v>
      </c>
    </row>
    <row r="1814" spans="1:18">
      <c r="A1814" s="721"/>
      <c r="B1814" s="721">
        <v>5</v>
      </c>
      <c r="C1814" s="722" t="s">
        <v>6041</v>
      </c>
      <c r="D1814" s="723" t="s">
        <v>23</v>
      </c>
      <c r="E1814" s="721" t="s">
        <v>254</v>
      </c>
      <c r="F1814" s="721" t="s">
        <v>376</v>
      </c>
      <c r="G1814" s="794">
        <v>31108</v>
      </c>
      <c r="H1814" s="724">
        <f t="shared" ca="1" si="28"/>
        <v>35</v>
      </c>
      <c r="I1814" s="725" t="s">
        <v>4508</v>
      </c>
      <c r="J1814" s="721" t="s">
        <v>256</v>
      </c>
      <c r="K1814" s="721" t="s">
        <v>283</v>
      </c>
      <c r="L1814" s="813"/>
      <c r="M1814" s="813" t="s">
        <v>6426</v>
      </c>
      <c r="N1814" s="722" t="s">
        <v>5940</v>
      </c>
      <c r="O1814" s="721" t="s">
        <v>1845</v>
      </c>
      <c r="P1814" s="734" t="s">
        <v>6040</v>
      </c>
      <c r="Q1814" s="722" t="s">
        <v>6031</v>
      </c>
      <c r="R1814" s="817" t="s">
        <v>6964</v>
      </c>
    </row>
    <row r="1815" spans="1:18">
      <c r="A1815" s="721"/>
      <c r="B1815" s="721">
        <v>6</v>
      </c>
      <c r="C1815" s="722" t="s">
        <v>6043</v>
      </c>
      <c r="D1815" s="723" t="s">
        <v>23</v>
      </c>
      <c r="E1815" s="721" t="s">
        <v>254</v>
      </c>
      <c r="F1815" s="721" t="s">
        <v>376</v>
      </c>
      <c r="G1815" s="794">
        <v>34075</v>
      </c>
      <c r="H1815" s="724">
        <f t="shared" ca="1" si="28"/>
        <v>26</v>
      </c>
      <c r="I1815" s="725" t="s">
        <v>4508</v>
      </c>
      <c r="J1815" s="721" t="s">
        <v>289</v>
      </c>
      <c r="K1815" s="721" t="s">
        <v>283</v>
      </c>
      <c r="L1815" s="813"/>
      <c r="M1815" s="813" t="s">
        <v>6426</v>
      </c>
      <c r="N1815" s="722" t="s">
        <v>5940</v>
      </c>
      <c r="O1815" s="721" t="s">
        <v>1845</v>
      </c>
      <c r="P1815" s="722" t="s">
        <v>6042</v>
      </c>
      <c r="Q1815" s="722" t="s">
        <v>6031</v>
      </c>
      <c r="R1815" s="817" t="s">
        <v>6964</v>
      </c>
    </row>
    <row r="1816" spans="1:18">
      <c r="A1816" s="721">
        <v>9</v>
      </c>
      <c r="B1816" s="721">
        <v>1</v>
      </c>
      <c r="C1816" s="722" t="s">
        <v>6045</v>
      </c>
      <c r="D1816" s="723" t="s">
        <v>23</v>
      </c>
      <c r="E1816" s="721" t="s">
        <v>221</v>
      </c>
      <c r="F1816" s="721" t="s">
        <v>376</v>
      </c>
      <c r="G1816" s="794">
        <v>23873</v>
      </c>
      <c r="H1816" s="724">
        <f t="shared" ca="1" si="28"/>
        <v>54</v>
      </c>
      <c r="I1816" s="725" t="s">
        <v>4508</v>
      </c>
      <c r="J1816" s="721" t="s">
        <v>256</v>
      </c>
      <c r="K1816" s="721" t="s">
        <v>283</v>
      </c>
      <c r="L1816" s="813"/>
      <c r="M1816" s="813" t="s">
        <v>6426</v>
      </c>
      <c r="N1816" s="722" t="s">
        <v>5940</v>
      </c>
      <c r="O1816" s="721" t="s">
        <v>222</v>
      </c>
      <c r="P1816" s="722" t="s">
        <v>6044</v>
      </c>
      <c r="Q1816" s="722" t="s">
        <v>6048</v>
      </c>
      <c r="R1816" s="817" t="s">
        <v>6964</v>
      </c>
    </row>
    <row r="1817" spans="1:18">
      <c r="A1817" s="721"/>
      <c r="B1817" s="721">
        <v>2</v>
      </c>
      <c r="C1817" s="722" t="s">
        <v>6050</v>
      </c>
      <c r="D1817" s="723" t="s">
        <v>16</v>
      </c>
      <c r="E1817" s="721" t="s">
        <v>221</v>
      </c>
      <c r="F1817" s="721" t="s">
        <v>376</v>
      </c>
      <c r="G1817" s="794">
        <v>25354</v>
      </c>
      <c r="H1817" s="724">
        <f t="shared" ca="1" si="28"/>
        <v>50</v>
      </c>
      <c r="I1817" s="725" t="s">
        <v>4508</v>
      </c>
      <c r="J1817" s="721" t="s">
        <v>256</v>
      </c>
      <c r="K1817" s="721" t="s">
        <v>246</v>
      </c>
      <c r="L1817" s="813"/>
      <c r="M1817" s="813" t="s">
        <v>6426</v>
      </c>
      <c r="N1817" s="722" t="s">
        <v>5940</v>
      </c>
      <c r="O1817" s="721" t="s">
        <v>245</v>
      </c>
      <c r="P1817" s="722" t="s">
        <v>6049</v>
      </c>
      <c r="Q1817" s="722" t="s">
        <v>6048</v>
      </c>
      <c r="R1817" s="817" t="s">
        <v>6964</v>
      </c>
    </row>
    <row r="1818" spans="1:18">
      <c r="A1818" s="721"/>
      <c r="B1818" s="721">
        <v>3</v>
      </c>
      <c r="C1818" s="722" t="s">
        <v>6053</v>
      </c>
      <c r="D1818" s="723" t="s">
        <v>16</v>
      </c>
      <c r="E1818" s="721" t="s">
        <v>254</v>
      </c>
      <c r="F1818" s="721" t="s">
        <v>2933</v>
      </c>
      <c r="G1818" s="794">
        <v>36309</v>
      </c>
      <c r="H1818" s="724">
        <f t="shared" ca="1" si="28"/>
        <v>20</v>
      </c>
      <c r="I1818" s="725" t="s">
        <v>4508</v>
      </c>
      <c r="J1818" s="721" t="s">
        <v>348</v>
      </c>
      <c r="K1818" s="721" t="s">
        <v>266</v>
      </c>
      <c r="L1818" s="813"/>
      <c r="M1818" s="813" t="s">
        <v>6426</v>
      </c>
      <c r="N1818" s="722" t="s">
        <v>5940</v>
      </c>
      <c r="O1818" s="721" t="s">
        <v>255</v>
      </c>
      <c r="P1818" s="722" t="s">
        <v>6052</v>
      </c>
      <c r="Q1818" s="722" t="s">
        <v>6048</v>
      </c>
      <c r="R1818" s="817" t="s">
        <v>6964</v>
      </c>
    </row>
    <row r="1819" spans="1:18">
      <c r="A1819" s="721"/>
      <c r="B1819" s="721">
        <v>4</v>
      </c>
      <c r="C1819" s="722" t="s">
        <v>6055</v>
      </c>
      <c r="D1819" s="723" t="s">
        <v>16</v>
      </c>
      <c r="E1819" s="721" t="s">
        <v>254</v>
      </c>
      <c r="F1819" s="721" t="s">
        <v>2933</v>
      </c>
      <c r="G1819" s="794">
        <v>36740</v>
      </c>
      <c r="H1819" s="724">
        <f t="shared" ca="1" si="28"/>
        <v>19</v>
      </c>
      <c r="I1819" s="725" t="s">
        <v>4508</v>
      </c>
      <c r="J1819" s="721" t="s">
        <v>348</v>
      </c>
      <c r="K1819" s="721" t="s">
        <v>266</v>
      </c>
      <c r="L1819" s="813"/>
      <c r="M1819" s="813" t="s">
        <v>6426</v>
      </c>
      <c r="N1819" s="722" t="s">
        <v>5940</v>
      </c>
      <c r="O1819" s="721" t="s">
        <v>255</v>
      </c>
      <c r="P1819" s="722" t="s">
        <v>6054</v>
      </c>
      <c r="Q1819" s="722" t="s">
        <v>6048</v>
      </c>
      <c r="R1819" s="817" t="s">
        <v>6964</v>
      </c>
    </row>
    <row r="1820" spans="1:18">
      <c r="A1820" s="721"/>
      <c r="B1820" s="721">
        <v>5</v>
      </c>
      <c r="C1820" s="722" t="s">
        <v>6057</v>
      </c>
      <c r="D1820" s="723" t="s">
        <v>16</v>
      </c>
      <c r="E1820" s="721" t="s">
        <v>254</v>
      </c>
      <c r="F1820" s="721" t="s">
        <v>22</v>
      </c>
      <c r="G1820" s="794">
        <v>37663</v>
      </c>
      <c r="H1820" s="724">
        <f t="shared" ca="1" si="28"/>
        <v>17</v>
      </c>
      <c r="I1820" s="725" t="s">
        <v>4508</v>
      </c>
      <c r="J1820" s="721" t="s">
        <v>369</v>
      </c>
      <c r="K1820" s="721" t="s">
        <v>266</v>
      </c>
      <c r="L1820" s="813"/>
      <c r="M1820" s="813" t="s">
        <v>6426</v>
      </c>
      <c r="N1820" s="722" t="s">
        <v>5940</v>
      </c>
      <c r="O1820" s="721" t="s">
        <v>255</v>
      </c>
      <c r="P1820" s="722" t="s">
        <v>6056</v>
      </c>
      <c r="Q1820" s="722" t="s">
        <v>6048</v>
      </c>
      <c r="R1820" s="817" t="s">
        <v>6964</v>
      </c>
    </row>
    <row r="1821" spans="1:18">
      <c r="A1821" s="721"/>
      <c r="B1821" s="721">
        <v>6</v>
      </c>
      <c r="C1821" s="722" t="s">
        <v>6059</v>
      </c>
      <c r="D1821" s="723" t="s">
        <v>16</v>
      </c>
      <c r="E1821" s="721" t="s">
        <v>254</v>
      </c>
      <c r="F1821" s="721" t="s">
        <v>22</v>
      </c>
      <c r="G1821" s="794">
        <v>38773</v>
      </c>
      <c r="H1821" s="724">
        <f t="shared" ca="1" si="28"/>
        <v>14</v>
      </c>
      <c r="I1821" s="725" t="s">
        <v>4508</v>
      </c>
      <c r="J1821" s="721" t="s">
        <v>369</v>
      </c>
      <c r="K1821" s="721" t="s">
        <v>266</v>
      </c>
      <c r="L1821" s="813"/>
      <c r="M1821" s="813" t="s">
        <v>6426</v>
      </c>
      <c r="N1821" s="722" t="s">
        <v>5940</v>
      </c>
      <c r="O1821" s="721" t="s">
        <v>255</v>
      </c>
      <c r="P1821" s="734" t="s">
        <v>6058</v>
      </c>
      <c r="Q1821" s="722" t="s">
        <v>6048</v>
      </c>
      <c r="R1821" s="817" t="s">
        <v>6964</v>
      </c>
    </row>
    <row r="1822" spans="1:18">
      <c r="A1822" s="721"/>
      <c r="B1822" s="721">
        <v>7</v>
      </c>
      <c r="C1822" s="722" t="s">
        <v>6061</v>
      </c>
      <c r="D1822" s="723" t="s">
        <v>23</v>
      </c>
      <c r="E1822" s="721" t="s">
        <v>254</v>
      </c>
      <c r="F1822" s="721" t="s">
        <v>22</v>
      </c>
      <c r="G1822" s="794">
        <v>39555</v>
      </c>
      <c r="H1822" s="724">
        <f t="shared" ca="1" si="28"/>
        <v>11</v>
      </c>
      <c r="I1822" s="725" t="s">
        <v>4508</v>
      </c>
      <c r="J1822" s="772" t="s">
        <v>369</v>
      </c>
      <c r="K1822" s="721" t="s">
        <v>266</v>
      </c>
      <c r="L1822" s="813"/>
      <c r="M1822" s="813" t="s">
        <v>6426</v>
      </c>
      <c r="N1822" s="722" t="s">
        <v>5940</v>
      </c>
      <c r="O1822" s="721" t="s">
        <v>255</v>
      </c>
      <c r="P1822" s="734" t="s">
        <v>6060</v>
      </c>
      <c r="Q1822" s="722" t="s">
        <v>6048</v>
      </c>
      <c r="R1822" s="817" t="s">
        <v>6964</v>
      </c>
    </row>
    <row r="1823" spans="1:18">
      <c r="A1823" s="721">
        <v>10</v>
      </c>
      <c r="B1823" s="721">
        <v>1</v>
      </c>
      <c r="C1823" s="722" t="s">
        <v>6063</v>
      </c>
      <c r="D1823" s="723" t="s">
        <v>23</v>
      </c>
      <c r="E1823" s="721" t="s">
        <v>221</v>
      </c>
      <c r="F1823" s="721" t="s">
        <v>6064</v>
      </c>
      <c r="G1823" s="794">
        <v>25254</v>
      </c>
      <c r="H1823" s="724">
        <f t="shared" ca="1" si="28"/>
        <v>51</v>
      </c>
      <c r="I1823" s="725" t="s">
        <v>1403</v>
      </c>
      <c r="J1823" s="721" t="s">
        <v>256</v>
      </c>
      <c r="K1823" s="721" t="s">
        <v>283</v>
      </c>
      <c r="L1823" s="813"/>
      <c r="M1823" s="813" t="s">
        <v>6426</v>
      </c>
      <c r="N1823" s="722" t="s">
        <v>5940</v>
      </c>
      <c r="O1823" s="721" t="s">
        <v>222</v>
      </c>
      <c r="P1823" s="722" t="s">
        <v>6062</v>
      </c>
      <c r="Q1823" s="722" t="s">
        <v>6067</v>
      </c>
      <c r="R1823" s="817" t="s">
        <v>6964</v>
      </c>
    </row>
    <row r="1824" spans="1:18">
      <c r="A1824" s="721"/>
      <c r="B1824" s="721">
        <v>2</v>
      </c>
      <c r="C1824" s="722" t="s">
        <v>6073</v>
      </c>
      <c r="D1824" s="723" t="s">
        <v>16</v>
      </c>
      <c r="E1824" s="721" t="s">
        <v>254</v>
      </c>
      <c r="F1824" s="721" t="s">
        <v>6074</v>
      </c>
      <c r="G1824" s="794">
        <v>36873</v>
      </c>
      <c r="H1824" s="724">
        <f t="shared" ca="1" si="28"/>
        <v>19</v>
      </c>
      <c r="I1824" s="725" t="s">
        <v>1403</v>
      </c>
      <c r="J1824" s="721" t="s">
        <v>348</v>
      </c>
      <c r="K1824" s="721" t="s">
        <v>266</v>
      </c>
      <c r="L1824" s="813"/>
      <c r="M1824" s="813" t="s">
        <v>6426</v>
      </c>
      <c r="N1824" s="722" t="s">
        <v>5940</v>
      </c>
      <c r="O1824" s="721" t="s">
        <v>255</v>
      </c>
      <c r="P1824" s="722" t="s">
        <v>6072</v>
      </c>
      <c r="Q1824" s="722" t="s">
        <v>6067</v>
      </c>
      <c r="R1824" s="817" t="s">
        <v>6964</v>
      </c>
    </row>
    <row r="1825" spans="1:18">
      <c r="A1825" s="721"/>
      <c r="B1825" s="721">
        <v>3</v>
      </c>
      <c r="C1825" s="722" t="s">
        <v>6076</v>
      </c>
      <c r="D1825" s="723" t="s">
        <v>16</v>
      </c>
      <c r="E1825" s="721" t="s">
        <v>254</v>
      </c>
      <c r="F1825" s="721" t="s">
        <v>22</v>
      </c>
      <c r="G1825" s="794">
        <v>38272</v>
      </c>
      <c r="H1825" s="724">
        <f t="shared" ca="1" si="28"/>
        <v>15</v>
      </c>
      <c r="I1825" s="725" t="s">
        <v>1403</v>
      </c>
      <c r="J1825" s="721" t="s">
        <v>369</v>
      </c>
      <c r="K1825" s="721" t="s">
        <v>266</v>
      </c>
      <c r="L1825" s="813"/>
      <c r="M1825" s="813" t="s">
        <v>6426</v>
      </c>
      <c r="N1825" s="722" t="s">
        <v>5940</v>
      </c>
      <c r="O1825" s="721" t="s">
        <v>255</v>
      </c>
      <c r="P1825" s="722" t="s">
        <v>6075</v>
      </c>
      <c r="Q1825" s="722" t="s">
        <v>6067</v>
      </c>
      <c r="R1825" s="817" t="s">
        <v>6964</v>
      </c>
    </row>
    <row r="1826" spans="1:18">
      <c r="A1826" s="721"/>
      <c r="B1826" s="721">
        <v>4</v>
      </c>
      <c r="C1826" s="722" t="s">
        <v>6078</v>
      </c>
      <c r="D1826" s="723" t="s">
        <v>16</v>
      </c>
      <c r="E1826" s="721" t="s">
        <v>254</v>
      </c>
      <c r="F1826" s="721" t="s">
        <v>22</v>
      </c>
      <c r="G1826" s="794">
        <v>40816</v>
      </c>
      <c r="H1826" s="724">
        <f t="shared" ca="1" si="28"/>
        <v>8</v>
      </c>
      <c r="I1826" s="725" t="s">
        <v>1403</v>
      </c>
      <c r="J1826" s="721" t="s">
        <v>265</v>
      </c>
      <c r="K1826" s="721" t="s">
        <v>270</v>
      </c>
      <c r="L1826" s="813"/>
      <c r="M1826" s="813" t="s">
        <v>6426</v>
      </c>
      <c r="N1826" s="722" t="s">
        <v>5940</v>
      </c>
      <c r="O1826" s="721" t="s">
        <v>255</v>
      </c>
      <c r="P1826" s="734" t="s">
        <v>6077</v>
      </c>
      <c r="Q1826" s="722" t="s">
        <v>6067</v>
      </c>
      <c r="R1826" s="817" t="s">
        <v>6964</v>
      </c>
    </row>
    <row r="1827" spans="1:18">
      <c r="A1827" s="721">
        <v>11</v>
      </c>
      <c r="B1827" s="721">
        <v>1</v>
      </c>
      <c r="C1827" s="722" t="s">
        <v>6080</v>
      </c>
      <c r="D1827" s="723" t="s">
        <v>23</v>
      </c>
      <c r="E1827" s="721" t="s">
        <v>221</v>
      </c>
      <c r="F1827" s="721" t="s">
        <v>244</v>
      </c>
      <c r="G1827" s="794">
        <v>27338</v>
      </c>
      <c r="H1827" s="724">
        <f t="shared" ca="1" si="28"/>
        <v>45</v>
      </c>
      <c r="I1827" s="725" t="s">
        <v>1403</v>
      </c>
      <c r="J1827" s="721" t="s">
        <v>256</v>
      </c>
      <c r="K1827" s="721" t="s">
        <v>283</v>
      </c>
      <c r="L1827" s="813"/>
      <c r="M1827" s="813" t="s">
        <v>6426</v>
      </c>
      <c r="N1827" s="722" t="s">
        <v>5940</v>
      </c>
      <c r="O1827" s="721" t="s">
        <v>222</v>
      </c>
      <c r="P1827" s="722" t="s">
        <v>6079</v>
      </c>
      <c r="Q1827" s="722" t="s">
        <v>6081</v>
      </c>
      <c r="R1827" s="817" t="s">
        <v>6964</v>
      </c>
    </row>
    <row r="1828" spans="1:18">
      <c r="A1828" s="721"/>
      <c r="B1828" s="721">
        <v>2</v>
      </c>
      <c r="C1828" s="722" t="s">
        <v>6083</v>
      </c>
      <c r="D1828" s="723" t="s">
        <v>16</v>
      </c>
      <c r="E1828" s="721" t="s">
        <v>221</v>
      </c>
      <c r="F1828" s="721" t="s">
        <v>22</v>
      </c>
      <c r="G1828" s="794">
        <v>25389</v>
      </c>
      <c r="H1828" s="724">
        <f t="shared" ca="1" si="28"/>
        <v>50</v>
      </c>
      <c r="I1828" s="725" t="s">
        <v>1403</v>
      </c>
      <c r="J1828" s="721" t="s">
        <v>289</v>
      </c>
      <c r="K1828" s="721" t="s">
        <v>246</v>
      </c>
      <c r="L1828" s="813"/>
      <c r="M1828" s="813" t="s">
        <v>6426</v>
      </c>
      <c r="N1828" s="722" t="s">
        <v>5940</v>
      </c>
      <c r="O1828" s="721" t="s">
        <v>245</v>
      </c>
      <c r="P1828" s="722" t="s">
        <v>6082</v>
      </c>
      <c r="Q1828" s="722" t="s">
        <v>6081</v>
      </c>
      <c r="R1828" s="817" t="s">
        <v>6964</v>
      </c>
    </row>
    <row r="1829" spans="1:18">
      <c r="A1829" s="721"/>
      <c r="B1829" s="721">
        <v>3</v>
      </c>
      <c r="C1829" s="722" t="s">
        <v>6087</v>
      </c>
      <c r="D1829" s="723" t="s">
        <v>23</v>
      </c>
      <c r="E1829" s="721" t="s">
        <v>254</v>
      </c>
      <c r="F1829" s="721" t="s">
        <v>6088</v>
      </c>
      <c r="G1829" s="794">
        <v>36923</v>
      </c>
      <c r="H1829" s="724">
        <f t="shared" ca="1" si="28"/>
        <v>19</v>
      </c>
      <c r="I1829" s="725" t="s">
        <v>1403</v>
      </c>
      <c r="J1829" s="721" t="s">
        <v>256</v>
      </c>
      <c r="K1829" s="721" t="s">
        <v>266</v>
      </c>
      <c r="L1829" s="813"/>
      <c r="M1829" s="813" t="s">
        <v>6426</v>
      </c>
      <c r="N1829" s="722" t="s">
        <v>5940</v>
      </c>
      <c r="O1829" s="721" t="s">
        <v>255</v>
      </c>
      <c r="P1829" s="734" t="s">
        <v>6086</v>
      </c>
      <c r="Q1829" s="722" t="s">
        <v>6081</v>
      </c>
      <c r="R1829" s="817" t="s">
        <v>6964</v>
      </c>
    </row>
    <row r="1830" spans="1:18">
      <c r="A1830" s="721"/>
      <c r="B1830" s="721">
        <v>4</v>
      </c>
      <c r="C1830" s="722" t="s">
        <v>6090</v>
      </c>
      <c r="D1830" s="723" t="s">
        <v>16</v>
      </c>
      <c r="E1830" s="721" t="s">
        <v>254</v>
      </c>
      <c r="F1830" s="721" t="s">
        <v>22</v>
      </c>
      <c r="G1830" s="794">
        <v>37712</v>
      </c>
      <c r="H1830" s="724">
        <f t="shared" ca="1" si="28"/>
        <v>17</v>
      </c>
      <c r="I1830" s="725" t="s">
        <v>1403</v>
      </c>
      <c r="J1830" s="721" t="s">
        <v>369</v>
      </c>
      <c r="K1830" s="721" t="s">
        <v>266</v>
      </c>
      <c r="L1830" s="813"/>
      <c r="M1830" s="813" t="s">
        <v>6426</v>
      </c>
      <c r="N1830" s="722" t="s">
        <v>5940</v>
      </c>
      <c r="O1830" s="721" t="s">
        <v>255</v>
      </c>
      <c r="P1830" s="734" t="s">
        <v>6089</v>
      </c>
      <c r="Q1830" s="722" t="s">
        <v>6081</v>
      </c>
      <c r="R1830" s="817" t="s">
        <v>6964</v>
      </c>
    </row>
    <row r="1831" spans="1:18">
      <c r="A1831" s="721"/>
      <c r="B1831" s="721">
        <v>5</v>
      </c>
      <c r="C1831" s="722" t="s">
        <v>6092</v>
      </c>
      <c r="D1831" s="723" t="s">
        <v>23</v>
      </c>
      <c r="E1831" s="721" t="s">
        <v>254</v>
      </c>
      <c r="F1831" s="721" t="s">
        <v>6088</v>
      </c>
      <c r="G1831" s="794">
        <v>39520</v>
      </c>
      <c r="H1831" s="724">
        <f t="shared" ca="1" si="28"/>
        <v>12</v>
      </c>
      <c r="I1831" s="725" t="s">
        <v>1403</v>
      </c>
      <c r="J1831" s="721" t="s">
        <v>369</v>
      </c>
      <c r="K1831" s="721" t="s">
        <v>266</v>
      </c>
      <c r="L1831" s="813"/>
      <c r="M1831" s="813" t="s">
        <v>6426</v>
      </c>
      <c r="N1831" s="722" t="s">
        <v>5940</v>
      </c>
      <c r="O1831" s="721" t="s">
        <v>255</v>
      </c>
      <c r="P1831" s="734" t="s">
        <v>6091</v>
      </c>
      <c r="Q1831" s="722" t="s">
        <v>6081</v>
      </c>
      <c r="R1831" s="817" t="s">
        <v>6964</v>
      </c>
    </row>
    <row r="1832" spans="1:18">
      <c r="A1832" s="721">
        <v>12</v>
      </c>
      <c r="B1832" s="721">
        <v>1</v>
      </c>
      <c r="C1832" s="722" t="s">
        <v>6094</v>
      </c>
      <c r="D1832" s="723" t="s">
        <v>23</v>
      </c>
      <c r="E1832" s="721" t="s">
        <v>221</v>
      </c>
      <c r="F1832" s="721" t="s">
        <v>6088</v>
      </c>
      <c r="G1832" s="794">
        <v>34792</v>
      </c>
      <c r="H1832" s="724">
        <f t="shared" ca="1" si="28"/>
        <v>25</v>
      </c>
      <c r="I1832" s="725" t="s">
        <v>1403</v>
      </c>
      <c r="J1832" s="721" t="s">
        <v>256</v>
      </c>
      <c r="K1832" s="721" t="s">
        <v>261</v>
      </c>
      <c r="L1832" s="813"/>
      <c r="M1832" s="813" t="s">
        <v>6426</v>
      </c>
      <c r="N1832" s="722" t="s">
        <v>5940</v>
      </c>
      <c r="O1832" s="721" t="s">
        <v>222</v>
      </c>
      <c r="P1832" s="734" t="s">
        <v>6093</v>
      </c>
      <c r="Q1832" s="734" t="s">
        <v>6096</v>
      </c>
      <c r="R1832" s="817" t="s">
        <v>6964</v>
      </c>
    </row>
    <row r="1833" spans="1:18">
      <c r="A1833" s="721"/>
      <c r="B1833" s="738">
        <v>2</v>
      </c>
      <c r="C1833" s="722" t="s">
        <v>6098</v>
      </c>
      <c r="D1833" s="723" t="s">
        <v>16</v>
      </c>
      <c r="E1833" s="721" t="s">
        <v>221</v>
      </c>
      <c r="F1833" s="721" t="s">
        <v>22</v>
      </c>
      <c r="G1833" s="794">
        <v>35013</v>
      </c>
      <c r="H1833" s="724">
        <f t="shared" ca="1" si="28"/>
        <v>24</v>
      </c>
      <c r="I1833" s="725" t="s">
        <v>1403</v>
      </c>
      <c r="J1833" s="721" t="s">
        <v>289</v>
      </c>
      <c r="K1833" s="721" t="s">
        <v>246</v>
      </c>
      <c r="L1833" s="813"/>
      <c r="M1833" s="813" t="s">
        <v>6426</v>
      </c>
      <c r="N1833" s="722" t="s">
        <v>5940</v>
      </c>
      <c r="O1833" s="721" t="s">
        <v>245</v>
      </c>
      <c r="P1833" s="734" t="s">
        <v>6097</v>
      </c>
      <c r="Q1833" s="734" t="s">
        <v>6096</v>
      </c>
      <c r="R1833" s="817" t="s">
        <v>6964</v>
      </c>
    </row>
    <row r="1834" spans="1:18">
      <c r="A1834" s="721"/>
      <c r="B1834" s="721">
        <v>3</v>
      </c>
      <c r="C1834" s="722" t="s">
        <v>6102</v>
      </c>
      <c r="D1834" s="723" t="s">
        <v>23</v>
      </c>
      <c r="E1834" s="721" t="s">
        <v>221</v>
      </c>
      <c r="F1834" s="721" t="s">
        <v>230</v>
      </c>
      <c r="G1834" s="794">
        <v>41603</v>
      </c>
      <c r="H1834" s="724">
        <f t="shared" ca="1" si="28"/>
        <v>6</v>
      </c>
      <c r="I1834" s="725" t="s">
        <v>1403</v>
      </c>
      <c r="J1834" s="721" t="s">
        <v>265</v>
      </c>
      <c r="K1834" s="721" t="s">
        <v>270</v>
      </c>
      <c r="L1834" s="813"/>
      <c r="M1834" s="813" t="s">
        <v>6426</v>
      </c>
      <c r="N1834" s="722" t="s">
        <v>5940</v>
      </c>
      <c r="O1834" s="721" t="s">
        <v>255</v>
      </c>
      <c r="P1834" s="734" t="s">
        <v>6101</v>
      </c>
      <c r="Q1834" s="734" t="s">
        <v>6096</v>
      </c>
      <c r="R1834" s="817" t="s">
        <v>6964</v>
      </c>
    </row>
    <row r="1835" spans="1:18">
      <c r="A1835" s="721">
        <v>13</v>
      </c>
      <c r="B1835" s="721">
        <v>1</v>
      </c>
      <c r="C1835" s="722" t="s">
        <v>6104</v>
      </c>
      <c r="D1835" s="723" t="s">
        <v>23</v>
      </c>
      <c r="E1835" s="721" t="s">
        <v>221</v>
      </c>
      <c r="F1835" s="721" t="s">
        <v>376</v>
      </c>
      <c r="G1835" s="794">
        <v>26904</v>
      </c>
      <c r="H1835" s="724">
        <f t="shared" ca="1" si="28"/>
        <v>46</v>
      </c>
      <c r="I1835" s="725" t="s">
        <v>1403</v>
      </c>
      <c r="J1835" s="721" t="s">
        <v>289</v>
      </c>
      <c r="K1835" s="721" t="s">
        <v>283</v>
      </c>
      <c r="L1835" s="813"/>
      <c r="M1835" s="813" t="s">
        <v>6426</v>
      </c>
      <c r="N1835" s="722" t="s">
        <v>5940</v>
      </c>
      <c r="O1835" s="721" t="s">
        <v>222</v>
      </c>
      <c r="P1835" s="734" t="s">
        <v>6103</v>
      </c>
      <c r="Q1835" s="734" t="s">
        <v>6107</v>
      </c>
      <c r="R1835" s="817" t="s">
        <v>6964</v>
      </c>
    </row>
    <row r="1836" spans="1:18">
      <c r="A1836" s="721"/>
      <c r="B1836" s="721">
        <v>2</v>
      </c>
      <c r="C1836" s="722" t="s">
        <v>4466</v>
      </c>
      <c r="D1836" s="723" t="s">
        <v>16</v>
      </c>
      <c r="E1836" s="721" t="s">
        <v>221</v>
      </c>
      <c r="F1836" s="738" t="s">
        <v>6109</v>
      </c>
      <c r="G1836" s="794">
        <v>31266</v>
      </c>
      <c r="H1836" s="724">
        <f t="shared" ca="1" si="28"/>
        <v>34</v>
      </c>
      <c r="I1836" s="725" t="s">
        <v>1403</v>
      </c>
      <c r="J1836" s="721" t="s">
        <v>256</v>
      </c>
      <c r="K1836" s="721" t="s">
        <v>246</v>
      </c>
      <c r="L1836" s="813"/>
      <c r="M1836" s="813" t="s">
        <v>6426</v>
      </c>
      <c r="N1836" s="722" t="s">
        <v>5940</v>
      </c>
      <c r="O1836" s="721" t="s">
        <v>245</v>
      </c>
      <c r="P1836" s="734" t="s">
        <v>6108</v>
      </c>
      <c r="Q1836" s="734" t="s">
        <v>6107</v>
      </c>
      <c r="R1836" s="817" t="s">
        <v>6964</v>
      </c>
    </row>
    <row r="1837" spans="1:18">
      <c r="A1837" s="721"/>
      <c r="B1837" s="721">
        <v>3</v>
      </c>
      <c r="C1837" s="722" t="s">
        <v>6112</v>
      </c>
      <c r="D1837" s="723" t="s">
        <v>23</v>
      </c>
      <c r="E1837" s="721" t="s">
        <v>254</v>
      </c>
      <c r="F1837" s="738" t="s">
        <v>952</v>
      </c>
      <c r="G1837" s="794">
        <v>37809</v>
      </c>
      <c r="H1837" s="724">
        <f t="shared" ca="1" si="28"/>
        <v>16</v>
      </c>
      <c r="I1837" s="725" t="s">
        <v>1403</v>
      </c>
      <c r="J1837" s="721" t="s">
        <v>369</v>
      </c>
      <c r="K1837" s="721" t="s">
        <v>266</v>
      </c>
      <c r="L1837" s="813"/>
      <c r="M1837" s="813" t="s">
        <v>6426</v>
      </c>
      <c r="N1837" s="722" t="s">
        <v>5940</v>
      </c>
      <c r="O1837" s="721" t="s">
        <v>255</v>
      </c>
      <c r="P1837" s="734" t="s">
        <v>6111</v>
      </c>
      <c r="Q1837" s="734" t="s">
        <v>6107</v>
      </c>
      <c r="R1837" s="817" t="s">
        <v>6964</v>
      </c>
    </row>
    <row r="1838" spans="1:18">
      <c r="A1838" s="721"/>
      <c r="B1838" s="721">
        <v>4</v>
      </c>
      <c r="C1838" s="722" t="s">
        <v>6114</v>
      </c>
      <c r="D1838" s="723" t="s">
        <v>23</v>
      </c>
      <c r="E1838" s="721" t="s">
        <v>254</v>
      </c>
      <c r="F1838" s="738" t="s">
        <v>952</v>
      </c>
      <c r="G1838" s="794">
        <v>38738</v>
      </c>
      <c r="H1838" s="724">
        <f t="shared" ca="1" si="28"/>
        <v>14</v>
      </c>
      <c r="I1838" s="725" t="s">
        <v>1403</v>
      </c>
      <c r="J1838" s="721" t="s">
        <v>369</v>
      </c>
      <c r="K1838" s="721" t="s">
        <v>266</v>
      </c>
      <c r="L1838" s="813"/>
      <c r="M1838" s="813" t="s">
        <v>6426</v>
      </c>
      <c r="N1838" s="722" t="s">
        <v>5940</v>
      </c>
      <c r="O1838" s="721" t="s">
        <v>255</v>
      </c>
      <c r="P1838" s="734" t="s">
        <v>6113</v>
      </c>
      <c r="Q1838" s="734" t="s">
        <v>6107</v>
      </c>
      <c r="R1838" s="817" t="s">
        <v>6964</v>
      </c>
    </row>
    <row r="1839" spans="1:18">
      <c r="A1839" s="721">
        <v>14</v>
      </c>
      <c r="B1839" s="721">
        <v>1</v>
      </c>
      <c r="C1839" s="722" t="s">
        <v>6116</v>
      </c>
      <c r="D1839" s="723" t="s">
        <v>23</v>
      </c>
      <c r="E1839" s="721" t="s">
        <v>221</v>
      </c>
      <c r="F1839" s="721" t="s">
        <v>376</v>
      </c>
      <c r="G1839" s="794">
        <v>23075</v>
      </c>
      <c r="H1839" s="724">
        <f t="shared" ca="1" si="28"/>
        <v>57</v>
      </c>
      <c r="I1839" s="725" t="s">
        <v>4508</v>
      </c>
      <c r="J1839" s="721" t="s">
        <v>223</v>
      </c>
      <c r="K1839" s="721" t="s">
        <v>283</v>
      </c>
      <c r="L1839" s="813"/>
      <c r="M1839" s="813" t="s">
        <v>6426</v>
      </c>
      <c r="N1839" s="722" t="s">
        <v>5940</v>
      </c>
      <c r="O1839" s="721" t="s">
        <v>222</v>
      </c>
      <c r="P1839" s="734" t="s">
        <v>6115</v>
      </c>
      <c r="Q1839" s="734" t="s">
        <v>6119</v>
      </c>
      <c r="R1839" s="817" t="s">
        <v>6964</v>
      </c>
    </row>
    <row r="1840" spans="1:18">
      <c r="A1840" s="721"/>
      <c r="B1840" s="721">
        <v>2</v>
      </c>
      <c r="C1840" s="722" t="s">
        <v>6121</v>
      </c>
      <c r="D1840" s="723" t="s">
        <v>16</v>
      </c>
      <c r="E1840" s="721" t="s">
        <v>221</v>
      </c>
      <c r="F1840" s="721" t="s">
        <v>3987</v>
      </c>
      <c r="G1840" s="794">
        <v>22822</v>
      </c>
      <c r="H1840" s="724">
        <f t="shared" ca="1" si="28"/>
        <v>57</v>
      </c>
      <c r="I1840" s="725" t="s">
        <v>4508</v>
      </c>
      <c r="J1840" s="721" t="s">
        <v>289</v>
      </c>
      <c r="K1840" s="721" t="s">
        <v>246</v>
      </c>
      <c r="L1840" s="813"/>
      <c r="M1840" s="813" t="s">
        <v>6426</v>
      </c>
      <c r="N1840" s="722" t="s">
        <v>5940</v>
      </c>
      <c r="O1840" s="721" t="s">
        <v>245</v>
      </c>
      <c r="P1840" s="734" t="s">
        <v>6120</v>
      </c>
      <c r="Q1840" s="734" t="s">
        <v>6119</v>
      </c>
      <c r="R1840" s="817" t="s">
        <v>6964</v>
      </c>
    </row>
    <row r="1841" spans="1:18">
      <c r="A1841" s="721"/>
      <c r="B1841" s="721">
        <v>3</v>
      </c>
      <c r="C1841" s="722" t="s">
        <v>6124</v>
      </c>
      <c r="D1841" s="723" t="s">
        <v>23</v>
      </c>
      <c r="E1841" s="721" t="s">
        <v>254</v>
      </c>
      <c r="F1841" s="721" t="s">
        <v>22</v>
      </c>
      <c r="G1841" s="794">
        <v>36575</v>
      </c>
      <c r="H1841" s="724">
        <f t="shared" ca="1" si="28"/>
        <v>20</v>
      </c>
      <c r="I1841" s="725" t="s">
        <v>4508</v>
      </c>
      <c r="J1841" s="721" t="s">
        <v>886</v>
      </c>
      <c r="K1841" s="721" t="s">
        <v>266</v>
      </c>
      <c r="L1841" s="813"/>
      <c r="M1841" s="813" t="s">
        <v>6426</v>
      </c>
      <c r="N1841" s="722" t="s">
        <v>5940</v>
      </c>
      <c r="O1841" s="721" t="s">
        <v>255</v>
      </c>
      <c r="P1841" s="734" t="s">
        <v>6123</v>
      </c>
      <c r="Q1841" s="734" t="s">
        <v>6119</v>
      </c>
      <c r="R1841" s="817" t="s">
        <v>6964</v>
      </c>
    </row>
    <row r="1842" spans="1:18">
      <c r="A1842" s="721"/>
      <c r="B1842" s="721">
        <v>4</v>
      </c>
      <c r="C1842" s="722" t="s">
        <v>6126</v>
      </c>
      <c r="D1842" s="723" t="s">
        <v>16</v>
      </c>
      <c r="E1842" s="721" t="s">
        <v>254</v>
      </c>
      <c r="F1842" s="721" t="s">
        <v>22</v>
      </c>
      <c r="G1842" s="794">
        <v>37052</v>
      </c>
      <c r="H1842" s="724">
        <f t="shared" ca="1" si="28"/>
        <v>18</v>
      </c>
      <c r="I1842" s="725" t="s">
        <v>4508</v>
      </c>
      <c r="J1842" s="721" t="s">
        <v>886</v>
      </c>
      <c r="K1842" s="721" t="s">
        <v>266</v>
      </c>
      <c r="L1842" s="813"/>
      <c r="M1842" s="813" t="s">
        <v>6426</v>
      </c>
      <c r="N1842" s="722" t="s">
        <v>5940</v>
      </c>
      <c r="O1842" s="721" t="s">
        <v>255</v>
      </c>
      <c r="P1842" s="734" t="s">
        <v>6125</v>
      </c>
      <c r="Q1842" s="734" t="s">
        <v>6119</v>
      </c>
      <c r="R1842" s="817" t="s">
        <v>6964</v>
      </c>
    </row>
    <row r="1843" spans="1:18">
      <c r="A1843" s="721"/>
      <c r="B1843" s="721">
        <v>5</v>
      </c>
      <c r="C1843" s="722" t="s">
        <v>6128</v>
      </c>
      <c r="D1843" s="723" t="s">
        <v>23</v>
      </c>
      <c r="E1843" s="721" t="s">
        <v>254</v>
      </c>
      <c r="F1843" s="721" t="s">
        <v>22</v>
      </c>
      <c r="G1843" s="794">
        <v>38831</v>
      </c>
      <c r="H1843" s="724">
        <f t="shared" ca="1" si="28"/>
        <v>13</v>
      </c>
      <c r="I1843" s="725" t="s">
        <v>4508</v>
      </c>
      <c r="J1843" s="721" t="s">
        <v>6129</v>
      </c>
      <c r="K1843" s="721" t="s">
        <v>266</v>
      </c>
      <c r="L1843" s="813"/>
      <c r="M1843" s="813" t="s">
        <v>6426</v>
      </c>
      <c r="N1843" s="722" t="s">
        <v>5940</v>
      </c>
      <c r="O1843" s="721" t="s">
        <v>255</v>
      </c>
      <c r="P1843" s="734" t="s">
        <v>6127</v>
      </c>
      <c r="Q1843" s="734" t="s">
        <v>6119</v>
      </c>
      <c r="R1843" s="817" t="s">
        <v>6964</v>
      </c>
    </row>
    <row r="1844" spans="1:18">
      <c r="A1844" s="721">
        <v>15</v>
      </c>
      <c r="B1844" s="721">
        <v>1</v>
      </c>
      <c r="C1844" s="722" t="s">
        <v>6131</v>
      </c>
      <c r="D1844" s="723" t="s">
        <v>23</v>
      </c>
      <c r="E1844" s="721" t="s">
        <v>221</v>
      </c>
      <c r="F1844" s="721" t="s">
        <v>244</v>
      </c>
      <c r="G1844" s="794">
        <v>27384</v>
      </c>
      <c r="H1844" s="724">
        <f t="shared" ca="1" si="28"/>
        <v>45</v>
      </c>
      <c r="I1844" s="725" t="s">
        <v>1403</v>
      </c>
      <c r="J1844" s="721" t="s">
        <v>289</v>
      </c>
      <c r="K1844" s="721" t="s">
        <v>283</v>
      </c>
      <c r="L1844" s="813"/>
      <c r="M1844" s="813" t="s">
        <v>6426</v>
      </c>
      <c r="N1844" s="722" t="s">
        <v>5940</v>
      </c>
      <c r="O1844" s="721" t="s">
        <v>222</v>
      </c>
      <c r="P1844" s="734" t="s">
        <v>6130</v>
      </c>
      <c r="Q1844" s="734" t="s">
        <v>6134</v>
      </c>
      <c r="R1844" s="817" t="s">
        <v>6964</v>
      </c>
    </row>
    <row r="1845" spans="1:18">
      <c r="A1845" s="721"/>
      <c r="B1845" s="721">
        <v>2</v>
      </c>
      <c r="C1845" s="722" t="s">
        <v>6137</v>
      </c>
      <c r="D1845" s="723" t="s">
        <v>16</v>
      </c>
      <c r="E1845" s="721" t="s">
        <v>221</v>
      </c>
      <c r="F1845" s="721" t="s">
        <v>244</v>
      </c>
      <c r="G1845" s="794">
        <v>28836</v>
      </c>
      <c r="H1845" s="724">
        <f t="shared" ca="1" si="28"/>
        <v>41</v>
      </c>
      <c r="I1845" s="725" t="s">
        <v>1403</v>
      </c>
      <c r="J1845" s="721" t="s">
        <v>256</v>
      </c>
      <c r="K1845" s="721" t="s">
        <v>246</v>
      </c>
      <c r="L1845" s="813"/>
      <c r="M1845" s="813" t="s">
        <v>6426</v>
      </c>
      <c r="N1845" s="722" t="s">
        <v>5940</v>
      </c>
      <c r="O1845" s="721" t="s">
        <v>245</v>
      </c>
      <c r="P1845" s="734" t="s">
        <v>6136</v>
      </c>
      <c r="Q1845" s="734" t="s">
        <v>6134</v>
      </c>
      <c r="R1845" s="817" t="s">
        <v>6964</v>
      </c>
    </row>
    <row r="1846" spans="1:18">
      <c r="A1846" s="721"/>
      <c r="B1846" s="721">
        <v>3</v>
      </c>
      <c r="C1846" s="722" t="s">
        <v>6140</v>
      </c>
      <c r="D1846" s="723" t="s">
        <v>16</v>
      </c>
      <c r="E1846" s="721" t="s">
        <v>254</v>
      </c>
      <c r="F1846" s="721" t="s">
        <v>22</v>
      </c>
      <c r="G1846" s="794">
        <v>38607</v>
      </c>
      <c r="H1846" s="724">
        <f t="shared" ca="1" si="28"/>
        <v>14</v>
      </c>
      <c r="I1846" s="725" t="s">
        <v>1403</v>
      </c>
      <c r="J1846" s="721" t="s">
        <v>369</v>
      </c>
      <c r="K1846" s="721" t="s">
        <v>266</v>
      </c>
      <c r="L1846" s="813"/>
      <c r="M1846" s="813" t="s">
        <v>6426</v>
      </c>
      <c r="N1846" s="722" t="s">
        <v>5940</v>
      </c>
      <c r="O1846" s="721" t="s">
        <v>255</v>
      </c>
      <c r="P1846" s="734" t="s">
        <v>6139</v>
      </c>
      <c r="Q1846" s="734" t="s">
        <v>6134</v>
      </c>
      <c r="R1846" s="817" t="s">
        <v>6964</v>
      </c>
    </row>
    <row r="1847" spans="1:18">
      <c r="A1847" s="721">
        <v>16</v>
      </c>
      <c r="B1847" s="721">
        <v>1</v>
      </c>
      <c r="C1847" s="722" t="s">
        <v>6143</v>
      </c>
      <c r="D1847" s="723" t="s">
        <v>23</v>
      </c>
      <c r="E1847" s="721" t="s">
        <v>221</v>
      </c>
      <c r="F1847" s="721" t="s">
        <v>22</v>
      </c>
      <c r="G1847" s="794">
        <v>19126</v>
      </c>
      <c r="H1847" s="724">
        <f t="shared" ca="1" si="28"/>
        <v>67</v>
      </c>
      <c r="I1847" s="725" t="s">
        <v>1403</v>
      </c>
      <c r="J1847" s="721" t="s">
        <v>256</v>
      </c>
      <c r="K1847" s="721" t="s">
        <v>283</v>
      </c>
      <c r="L1847" s="813"/>
      <c r="M1847" s="813" t="s">
        <v>6426</v>
      </c>
      <c r="N1847" s="722" t="s">
        <v>5940</v>
      </c>
      <c r="O1847" s="721" t="s">
        <v>222</v>
      </c>
      <c r="P1847" s="734" t="s">
        <v>6142</v>
      </c>
      <c r="Q1847" s="734" t="s">
        <v>6145</v>
      </c>
      <c r="R1847" s="817" t="s">
        <v>6964</v>
      </c>
    </row>
    <row r="1848" spans="1:18">
      <c r="A1848" s="721"/>
      <c r="B1848" s="721">
        <v>2</v>
      </c>
      <c r="C1848" s="722" t="s">
        <v>4852</v>
      </c>
      <c r="D1848" s="723" t="s">
        <v>16</v>
      </c>
      <c r="E1848" s="721" t="s">
        <v>221</v>
      </c>
      <c r="F1848" s="721" t="s">
        <v>3828</v>
      </c>
      <c r="G1848" s="794">
        <v>22687</v>
      </c>
      <c r="H1848" s="724">
        <f t="shared" ca="1" si="28"/>
        <v>58</v>
      </c>
      <c r="I1848" s="725" t="s">
        <v>1403</v>
      </c>
      <c r="J1848" s="721" t="s">
        <v>256</v>
      </c>
      <c r="K1848" s="721" t="s">
        <v>246</v>
      </c>
      <c r="L1848" s="813"/>
      <c r="M1848" s="813" t="s">
        <v>6426</v>
      </c>
      <c r="N1848" s="722" t="s">
        <v>5940</v>
      </c>
      <c r="O1848" s="721" t="s">
        <v>245</v>
      </c>
      <c r="P1848" s="734" t="s">
        <v>6146</v>
      </c>
      <c r="Q1848" s="734" t="s">
        <v>6145</v>
      </c>
      <c r="R1848" s="817" t="s">
        <v>6964</v>
      </c>
    </row>
    <row r="1849" spans="1:18">
      <c r="A1849" s="721"/>
      <c r="B1849" s="721">
        <v>3</v>
      </c>
      <c r="C1849" s="722" t="s">
        <v>6150</v>
      </c>
      <c r="D1849" s="723" t="s">
        <v>23</v>
      </c>
      <c r="E1849" s="721" t="s">
        <v>254</v>
      </c>
      <c r="F1849" s="721" t="s">
        <v>2228</v>
      </c>
      <c r="G1849" s="794">
        <v>34543</v>
      </c>
      <c r="H1849" s="724">
        <f t="shared" ca="1" si="28"/>
        <v>25</v>
      </c>
      <c r="I1849" s="725" t="s">
        <v>1403</v>
      </c>
      <c r="J1849" s="721" t="s">
        <v>289</v>
      </c>
      <c r="K1849" s="721" t="s">
        <v>283</v>
      </c>
      <c r="L1849" s="813"/>
      <c r="M1849" s="813" t="s">
        <v>6426</v>
      </c>
      <c r="N1849" s="722" t="s">
        <v>5940</v>
      </c>
      <c r="O1849" s="721" t="s">
        <v>255</v>
      </c>
      <c r="P1849" s="734" t="s">
        <v>6149</v>
      </c>
      <c r="Q1849" s="734" t="s">
        <v>6145</v>
      </c>
      <c r="R1849" s="817" t="s">
        <v>6964</v>
      </c>
    </row>
    <row r="1850" spans="1:18">
      <c r="A1850" s="721"/>
      <c r="B1850" s="721">
        <v>4</v>
      </c>
      <c r="C1850" s="722" t="s">
        <v>6152</v>
      </c>
      <c r="D1850" s="723" t="s">
        <v>16</v>
      </c>
      <c r="E1850" s="721" t="s">
        <v>254</v>
      </c>
      <c r="F1850" s="721" t="s">
        <v>22</v>
      </c>
      <c r="G1850" s="794">
        <v>36485</v>
      </c>
      <c r="H1850" s="724">
        <f t="shared" ref="H1850:H1914" ca="1" si="29">DATEDIF(G1850,TODAY(),"Y")</f>
        <v>20</v>
      </c>
      <c r="I1850" s="725" t="s">
        <v>1403</v>
      </c>
      <c r="J1850" s="721" t="s">
        <v>886</v>
      </c>
      <c r="K1850" s="721" t="s">
        <v>266</v>
      </c>
      <c r="L1850" s="813"/>
      <c r="M1850" s="813" t="s">
        <v>6426</v>
      </c>
      <c r="N1850" s="722" t="s">
        <v>5940</v>
      </c>
      <c r="O1850" s="721" t="s">
        <v>255</v>
      </c>
      <c r="P1850" s="734" t="s">
        <v>6151</v>
      </c>
      <c r="Q1850" s="734" t="s">
        <v>6145</v>
      </c>
      <c r="R1850" s="817" t="s">
        <v>6964</v>
      </c>
    </row>
    <row r="1851" spans="1:18">
      <c r="A1851" s="721">
        <v>17</v>
      </c>
      <c r="B1851" s="738">
        <v>1</v>
      </c>
      <c r="C1851" s="722" t="s">
        <v>6154</v>
      </c>
      <c r="D1851" s="723" t="s">
        <v>23</v>
      </c>
      <c r="E1851" s="721" t="s">
        <v>221</v>
      </c>
      <c r="F1851" s="721" t="s">
        <v>4668</v>
      </c>
      <c r="G1851" s="794">
        <v>33962</v>
      </c>
      <c r="H1851" s="724">
        <f t="shared" ca="1" si="29"/>
        <v>27</v>
      </c>
      <c r="I1851" s="725" t="s">
        <v>1403</v>
      </c>
      <c r="J1851" s="733" t="s">
        <v>223</v>
      </c>
      <c r="K1851" s="721" t="s">
        <v>261</v>
      </c>
      <c r="L1851" s="813"/>
      <c r="M1851" s="813" t="s">
        <v>6426</v>
      </c>
      <c r="N1851" s="722" t="s">
        <v>5940</v>
      </c>
      <c r="O1851" s="721" t="s">
        <v>222</v>
      </c>
      <c r="P1851" s="736" t="s">
        <v>6153</v>
      </c>
      <c r="Q1851" s="736" t="s">
        <v>6156</v>
      </c>
      <c r="R1851" s="817" t="s">
        <v>6964</v>
      </c>
    </row>
    <row r="1852" spans="1:18">
      <c r="A1852" s="721"/>
      <c r="B1852" s="721">
        <v>2</v>
      </c>
      <c r="C1852" s="722" t="s">
        <v>6159</v>
      </c>
      <c r="D1852" s="723" t="s">
        <v>16</v>
      </c>
      <c r="E1852" s="721" t="s">
        <v>221</v>
      </c>
      <c r="F1852" s="721" t="s">
        <v>1514</v>
      </c>
      <c r="G1852" s="794">
        <v>34439</v>
      </c>
      <c r="H1852" s="724">
        <f t="shared" ca="1" si="29"/>
        <v>25</v>
      </c>
      <c r="I1852" s="725" t="s">
        <v>1403</v>
      </c>
      <c r="J1852" s="721" t="s">
        <v>223</v>
      </c>
      <c r="K1852" s="721" t="s">
        <v>266</v>
      </c>
      <c r="L1852" s="813"/>
      <c r="M1852" s="813" t="s">
        <v>6426</v>
      </c>
      <c r="N1852" s="722" t="s">
        <v>5940</v>
      </c>
      <c r="O1852" s="721" t="s">
        <v>245</v>
      </c>
      <c r="P1852" s="741" t="s">
        <v>6158</v>
      </c>
      <c r="Q1852" s="736" t="s">
        <v>6156</v>
      </c>
      <c r="R1852" s="817" t="s">
        <v>6964</v>
      </c>
    </row>
    <row r="1853" spans="1:18">
      <c r="A1853" s="721"/>
      <c r="B1853" s="721">
        <v>3</v>
      </c>
      <c r="C1853" s="722" t="s">
        <v>6163</v>
      </c>
      <c r="D1853" s="723" t="s">
        <v>16</v>
      </c>
      <c r="E1853" s="721" t="s">
        <v>254</v>
      </c>
      <c r="F1853" s="721" t="s">
        <v>22</v>
      </c>
      <c r="G1853" s="740">
        <v>41718</v>
      </c>
      <c r="H1853" s="724">
        <f t="shared" ca="1" si="29"/>
        <v>6</v>
      </c>
      <c r="I1853" s="725" t="s">
        <v>1403</v>
      </c>
      <c r="J1853" s="721" t="s">
        <v>265</v>
      </c>
      <c r="K1853" s="721" t="s">
        <v>270</v>
      </c>
      <c r="L1853" s="813"/>
      <c r="M1853" s="813" t="s">
        <v>6426</v>
      </c>
      <c r="N1853" s="722" t="s">
        <v>5940</v>
      </c>
      <c r="O1853" s="721" t="s">
        <v>255</v>
      </c>
      <c r="P1853" s="736" t="s">
        <v>6162</v>
      </c>
      <c r="Q1853" s="736" t="s">
        <v>6156</v>
      </c>
      <c r="R1853" s="817" t="s">
        <v>6964</v>
      </c>
    </row>
    <row r="1854" spans="1:18">
      <c r="A1854" s="721"/>
      <c r="B1854" s="721">
        <v>4</v>
      </c>
      <c r="C1854" s="722" t="s">
        <v>6160</v>
      </c>
      <c r="D1854" s="723" t="s">
        <v>16</v>
      </c>
      <c r="E1854" s="721" t="s">
        <v>2634</v>
      </c>
      <c r="F1854" s="721" t="s">
        <v>6165</v>
      </c>
      <c r="G1854" s="794">
        <v>18316</v>
      </c>
      <c r="H1854" s="724">
        <f t="shared" ca="1" si="29"/>
        <v>70</v>
      </c>
      <c r="I1854" s="725" t="s">
        <v>1403</v>
      </c>
      <c r="J1854" s="721" t="s">
        <v>256</v>
      </c>
      <c r="K1854" s="721" t="s">
        <v>246</v>
      </c>
      <c r="L1854" s="813"/>
      <c r="M1854" s="813" t="s">
        <v>6426</v>
      </c>
      <c r="N1854" s="722" t="s">
        <v>5940</v>
      </c>
      <c r="O1854" s="721" t="s">
        <v>327</v>
      </c>
      <c r="P1854" s="741" t="s">
        <v>6164</v>
      </c>
      <c r="Q1854" s="736" t="s">
        <v>6156</v>
      </c>
      <c r="R1854" s="817" t="s">
        <v>6964</v>
      </c>
    </row>
    <row r="1855" spans="1:18">
      <c r="A1855" s="721">
        <v>18</v>
      </c>
      <c r="B1855" s="721">
        <v>1</v>
      </c>
      <c r="C1855" s="722" t="s">
        <v>104</v>
      </c>
      <c r="D1855" s="723" t="s">
        <v>23</v>
      </c>
      <c r="E1855" s="721" t="s">
        <v>221</v>
      </c>
      <c r="F1855" s="721" t="s">
        <v>22</v>
      </c>
      <c r="G1855" s="794">
        <v>27255</v>
      </c>
      <c r="H1855" s="724">
        <f t="shared" ca="1" si="29"/>
        <v>45</v>
      </c>
      <c r="I1855" s="725" t="s">
        <v>1403</v>
      </c>
      <c r="J1855" s="721" t="s">
        <v>256</v>
      </c>
      <c r="K1855" s="721" t="s">
        <v>283</v>
      </c>
      <c r="L1855" s="813"/>
      <c r="M1855" s="813" t="s">
        <v>6426</v>
      </c>
      <c r="N1855" s="722" t="s">
        <v>5940</v>
      </c>
      <c r="O1855" s="721" t="s">
        <v>222</v>
      </c>
      <c r="P1855" s="734" t="s">
        <v>6167</v>
      </c>
      <c r="Q1855" s="734" t="s">
        <v>6168</v>
      </c>
      <c r="R1855" s="817" t="s">
        <v>6964</v>
      </c>
    </row>
    <row r="1856" spans="1:18">
      <c r="A1856" s="721"/>
      <c r="B1856" s="721">
        <v>2</v>
      </c>
      <c r="C1856" s="722" t="s">
        <v>6170</v>
      </c>
      <c r="D1856" s="723" t="s">
        <v>16</v>
      </c>
      <c r="E1856" s="721" t="s">
        <v>221</v>
      </c>
      <c r="F1856" s="721" t="s">
        <v>22</v>
      </c>
      <c r="G1856" s="794">
        <v>28109</v>
      </c>
      <c r="H1856" s="724">
        <f t="shared" ca="1" si="29"/>
        <v>43</v>
      </c>
      <c r="I1856" s="725" t="s">
        <v>1403</v>
      </c>
      <c r="J1856" s="721" t="s">
        <v>256</v>
      </c>
      <c r="K1856" s="721" t="s">
        <v>246</v>
      </c>
      <c r="L1856" s="813"/>
      <c r="M1856" s="813" t="s">
        <v>6426</v>
      </c>
      <c r="N1856" s="722" t="s">
        <v>5940</v>
      </c>
      <c r="O1856" s="721" t="s">
        <v>245</v>
      </c>
      <c r="P1856" s="734" t="s">
        <v>6169</v>
      </c>
      <c r="Q1856" s="734" t="s">
        <v>6168</v>
      </c>
      <c r="R1856" s="817" t="s">
        <v>6964</v>
      </c>
    </row>
    <row r="1857" spans="1:18">
      <c r="A1857" s="721"/>
      <c r="B1857" s="721">
        <v>3</v>
      </c>
      <c r="C1857" s="722" t="s">
        <v>6173</v>
      </c>
      <c r="D1857" s="723" t="s">
        <v>23</v>
      </c>
      <c r="E1857" s="721" t="s">
        <v>254</v>
      </c>
      <c r="F1857" s="721" t="s">
        <v>22</v>
      </c>
      <c r="G1857" s="794">
        <v>35348</v>
      </c>
      <c r="H1857" s="724">
        <f t="shared" ca="1" si="29"/>
        <v>23</v>
      </c>
      <c r="I1857" s="725" t="s">
        <v>1403</v>
      </c>
      <c r="J1857" s="721" t="s">
        <v>223</v>
      </c>
      <c r="K1857" s="721" t="s">
        <v>266</v>
      </c>
      <c r="L1857" s="813"/>
      <c r="M1857" s="813" t="s">
        <v>6426</v>
      </c>
      <c r="N1857" s="722" t="s">
        <v>5940</v>
      </c>
      <c r="O1857" s="721" t="s">
        <v>255</v>
      </c>
      <c r="P1857" s="734" t="s">
        <v>6172</v>
      </c>
      <c r="Q1857" s="734" t="s">
        <v>6168</v>
      </c>
      <c r="R1857" s="817" t="s">
        <v>6964</v>
      </c>
    </row>
    <row r="1858" spans="1:18">
      <c r="A1858" s="721"/>
      <c r="B1858" s="721">
        <v>4</v>
      </c>
      <c r="C1858" s="722" t="s">
        <v>6175</v>
      </c>
      <c r="D1858" s="723" t="s">
        <v>23</v>
      </c>
      <c r="E1858" s="721" t="s">
        <v>254</v>
      </c>
      <c r="F1858" s="721" t="s">
        <v>22</v>
      </c>
      <c r="G1858" s="794">
        <v>39066</v>
      </c>
      <c r="H1858" s="724">
        <f t="shared" ca="1" si="29"/>
        <v>13</v>
      </c>
      <c r="I1858" s="725" t="s">
        <v>1403</v>
      </c>
      <c r="J1858" s="721" t="s">
        <v>369</v>
      </c>
      <c r="K1858" s="721" t="s">
        <v>266</v>
      </c>
      <c r="L1858" s="813"/>
      <c r="M1858" s="813" t="s">
        <v>6426</v>
      </c>
      <c r="N1858" s="722" t="s">
        <v>5940</v>
      </c>
      <c r="O1858" s="721" t="s">
        <v>255</v>
      </c>
      <c r="P1858" s="734" t="s">
        <v>6174</v>
      </c>
      <c r="Q1858" s="734" t="s">
        <v>6168</v>
      </c>
      <c r="R1858" s="817" t="s">
        <v>6964</v>
      </c>
    </row>
    <row r="1859" spans="1:18">
      <c r="A1859" s="721">
        <v>19</v>
      </c>
      <c r="B1859" s="721">
        <v>1</v>
      </c>
      <c r="C1859" s="722" t="s">
        <v>6180</v>
      </c>
      <c r="D1859" s="723" t="s">
        <v>16</v>
      </c>
      <c r="E1859" s="721" t="s">
        <v>1260</v>
      </c>
      <c r="F1859" s="721" t="s">
        <v>309</v>
      </c>
      <c r="G1859" s="794">
        <v>26492</v>
      </c>
      <c r="H1859" s="724">
        <f t="shared" ca="1" si="29"/>
        <v>47</v>
      </c>
      <c r="I1859" s="725" t="s">
        <v>1403</v>
      </c>
      <c r="J1859" s="733" t="s">
        <v>256</v>
      </c>
      <c r="K1859" s="721" t="s">
        <v>246</v>
      </c>
      <c r="L1859" s="813"/>
      <c r="M1859" s="813" t="s">
        <v>6426</v>
      </c>
      <c r="N1859" s="722" t="s">
        <v>5940</v>
      </c>
      <c r="O1859" s="721" t="s">
        <v>222</v>
      </c>
      <c r="P1859" s="736" t="s">
        <v>7334</v>
      </c>
      <c r="Q1859" s="736" t="s">
        <v>7336</v>
      </c>
      <c r="R1859" s="817" t="s">
        <v>6964</v>
      </c>
    </row>
    <row r="1860" spans="1:18">
      <c r="A1860" s="721"/>
      <c r="B1860" s="721">
        <v>2</v>
      </c>
      <c r="C1860" s="722" t="s">
        <v>813</v>
      </c>
      <c r="D1860" s="723" t="s">
        <v>23</v>
      </c>
      <c r="E1860" s="721" t="s">
        <v>254</v>
      </c>
      <c r="F1860" s="721" t="s">
        <v>230</v>
      </c>
      <c r="G1860" s="794">
        <v>38187</v>
      </c>
      <c r="H1860" s="724">
        <f t="shared" ca="1" si="29"/>
        <v>15</v>
      </c>
      <c r="I1860" s="725" t="s">
        <v>1403</v>
      </c>
      <c r="J1860" s="733" t="s">
        <v>256</v>
      </c>
      <c r="K1860" s="721" t="s">
        <v>270</v>
      </c>
      <c r="L1860" s="813"/>
      <c r="M1860" s="813" t="s">
        <v>6426</v>
      </c>
      <c r="N1860" s="722" t="s">
        <v>5940</v>
      </c>
      <c r="O1860" s="721" t="s">
        <v>255</v>
      </c>
      <c r="P1860" s="736" t="s">
        <v>7335</v>
      </c>
      <c r="Q1860" s="736" t="s">
        <v>7336</v>
      </c>
      <c r="R1860" s="817" t="s">
        <v>6964</v>
      </c>
    </row>
    <row r="1861" spans="1:18">
      <c r="A1861" s="721">
        <v>20</v>
      </c>
      <c r="B1861" s="721">
        <v>1</v>
      </c>
      <c r="C1861" s="722" t="s">
        <v>6187</v>
      </c>
      <c r="D1861" s="723" t="s">
        <v>23</v>
      </c>
      <c r="E1861" s="721" t="s">
        <v>221</v>
      </c>
      <c r="F1861" s="721" t="s">
        <v>3143</v>
      </c>
      <c r="G1861" s="794">
        <v>29337</v>
      </c>
      <c r="H1861" s="724">
        <f t="shared" ca="1" si="29"/>
        <v>39</v>
      </c>
      <c r="I1861" s="725" t="s">
        <v>1403</v>
      </c>
      <c r="J1861" s="721" t="s">
        <v>256</v>
      </c>
      <c r="K1861" s="721" t="s">
        <v>283</v>
      </c>
      <c r="L1861" s="813"/>
      <c r="M1861" s="813" t="s">
        <v>6426</v>
      </c>
      <c r="N1861" s="722" t="s">
        <v>5940</v>
      </c>
      <c r="O1861" s="721" t="s">
        <v>222</v>
      </c>
      <c r="P1861" s="734" t="s">
        <v>6186</v>
      </c>
      <c r="Q1861" s="734" t="s">
        <v>6190</v>
      </c>
      <c r="R1861" s="817" t="s">
        <v>6964</v>
      </c>
    </row>
    <row r="1862" spans="1:18">
      <c r="A1862" s="721"/>
      <c r="B1862" s="721">
        <v>2</v>
      </c>
      <c r="C1862" s="722" t="s">
        <v>638</v>
      </c>
      <c r="D1862" s="723" t="s">
        <v>16</v>
      </c>
      <c r="E1862" s="721" t="s">
        <v>221</v>
      </c>
      <c r="F1862" s="721" t="s">
        <v>6165</v>
      </c>
      <c r="G1862" s="794">
        <v>30325</v>
      </c>
      <c r="H1862" s="724">
        <f t="shared" ca="1" si="29"/>
        <v>37</v>
      </c>
      <c r="I1862" s="725" t="s">
        <v>1403</v>
      </c>
      <c r="J1862" s="721" t="s">
        <v>256</v>
      </c>
      <c r="K1862" s="721" t="s">
        <v>246</v>
      </c>
      <c r="L1862" s="813"/>
      <c r="M1862" s="813" t="s">
        <v>6426</v>
      </c>
      <c r="N1862" s="722" t="s">
        <v>5940</v>
      </c>
      <c r="O1862" s="721" t="s">
        <v>245</v>
      </c>
      <c r="P1862" s="734" t="s">
        <v>6192</v>
      </c>
      <c r="Q1862" s="734" t="s">
        <v>6190</v>
      </c>
      <c r="R1862" s="817" t="s">
        <v>6964</v>
      </c>
    </row>
    <row r="1863" spans="1:18">
      <c r="A1863" s="721"/>
      <c r="B1863" s="721">
        <v>3</v>
      </c>
      <c r="C1863" s="722" t="s">
        <v>6196</v>
      </c>
      <c r="D1863" s="723" t="s">
        <v>23</v>
      </c>
      <c r="E1863" s="721" t="s">
        <v>254</v>
      </c>
      <c r="F1863" s="721" t="s">
        <v>22</v>
      </c>
      <c r="G1863" s="794">
        <v>38407</v>
      </c>
      <c r="H1863" s="724">
        <f t="shared" ca="1" si="29"/>
        <v>15</v>
      </c>
      <c r="I1863" s="725" t="s">
        <v>1403</v>
      </c>
      <c r="J1863" s="721" t="s">
        <v>369</v>
      </c>
      <c r="K1863" s="721" t="s">
        <v>266</v>
      </c>
      <c r="L1863" s="813"/>
      <c r="M1863" s="813" t="s">
        <v>6426</v>
      </c>
      <c r="N1863" s="722" t="s">
        <v>5940</v>
      </c>
      <c r="O1863" s="721" t="s">
        <v>255</v>
      </c>
      <c r="P1863" s="727" t="s">
        <v>6195</v>
      </c>
      <c r="Q1863" s="734" t="s">
        <v>6190</v>
      </c>
      <c r="R1863" s="817" t="s">
        <v>6964</v>
      </c>
    </row>
    <row r="1864" spans="1:18">
      <c r="A1864" s="721"/>
      <c r="B1864" s="721">
        <v>4</v>
      </c>
      <c r="C1864" s="722" t="s">
        <v>6198</v>
      </c>
      <c r="D1864" s="723" t="s">
        <v>16</v>
      </c>
      <c r="E1864" s="721" t="s">
        <v>254</v>
      </c>
      <c r="F1864" s="721" t="s">
        <v>22</v>
      </c>
      <c r="G1864" s="794">
        <v>41169</v>
      </c>
      <c r="H1864" s="724">
        <f t="shared" ca="1" si="29"/>
        <v>7</v>
      </c>
      <c r="I1864" s="725" t="s">
        <v>1403</v>
      </c>
      <c r="J1864" s="721" t="s">
        <v>265</v>
      </c>
      <c r="K1864" s="721" t="s">
        <v>270</v>
      </c>
      <c r="L1864" s="813"/>
      <c r="M1864" s="813" t="s">
        <v>6426</v>
      </c>
      <c r="N1864" s="722" t="s">
        <v>5940</v>
      </c>
      <c r="O1864" s="721" t="s">
        <v>255</v>
      </c>
      <c r="P1864" s="727" t="s">
        <v>6197</v>
      </c>
      <c r="Q1864" s="734" t="s">
        <v>6190</v>
      </c>
      <c r="R1864" s="817" t="s">
        <v>6964</v>
      </c>
    </row>
    <row r="1865" spans="1:18">
      <c r="A1865" s="721">
        <v>21</v>
      </c>
      <c r="B1865" s="721">
        <v>1</v>
      </c>
      <c r="C1865" s="722" t="s">
        <v>6194</v>
      </c>
      <c r="D1865" s="723" t="s">
        <v>23</v>
      </c>
      <c r="E1865" s="721" t="s">
        <v>221</v>
      </c>
      <c r="F1865" s="721" t="s">
        <v>6165</v>
      </c>
      <c r="G1865" s="794">
        <v>21920</v>
      </c>
      <c r="H1865" s="724">
        <f t="shared" ca="1" si="29"/>
        <v>60</v>
      </c>
      <c r="I1865" s="725" t="s">
        <v>1403</v>
      </c>
      <c r="J1865" s="721" t="s">
        <v>256</v>
      </c>
      <c r="K1865" s="721" t="s">
        <v>283</v>
      </c>
      <c r="L1865" s="813"/>
      <c r="M1865" s="813" t="s">
        <v>6426</v>
      </c>
      <c r="N1865" s="722" t="s">
        <v>5940</v>
      </c>
      <c r="O1865" s="721" t="s">
        <v>222</v>
      </c>
      <c r="P1865" s="734" t="s">
        <v>6199</v>
      </c>
      <c r="Q1865" s="734" t="s">
        <v>6190</v>
      </c>
      <c r="R1865" s="817" t="s">
        <v>6964</v>
      </c>
    </row>
    <row r="1866" spans="1:18">
      <c r="A1866" s="721"/>
      <c r="B1866" s="721">
        <v>2</v>
      </c>
      <c r="C1866" s="722" t="s">
        <v>6193</v>
      </c>
      <c r="D1866" s="723" t="s">
        <v>16</v>
      </c>
      <c r="E1866" s="721" t="s">
        <v>221</v>
      </c>
      <c r="F1866" s="721" t="s">
        <v>6165</v>
      </c>
      <c r="G1866" s="794">
        <v>22646</v>
      </c>
      <c r="H1866" s="724">
        <f t="shared" ca="1" si="29"/>
        <v>58</v>
      </c>
      <c r="I1866" s="725" t="s">
        <v>1403</v>
      </c>
      <c r="J1866" s="721" t="s">
        <v>256</v>
      </c>
      <c r="K1866" s="721" t="s">
        <v>283</v>
      </c>
      <c r="L1866" s="813"/>
      <c r="M1866" s="813" t="s">
        <v>6426</v>
      </c>
      <c r="N1866" s="722" t="s">
        <v>5940</v>
      </c>
      <c r="O1866" s="721" t="s">
        <v>245</v>
      </c>
      <c r="P1866" s="734" t="s">
        <v>6202</v>
      </c>
      <c r="Q1866" s="734" t="s">
        <v>6190</v>
      </c>
      <c r="R1866" s="817" t="s">
        <v>6964</v>
      </c>
    </row>
    <row r="1867" spans="1:18">
      <c r="A1867" s="721">
        <v>22</v>
      </c>
      <c r="B1867" s="721">
        <v>1</v>
      </c>
      <c r="C1867" s="722" t="s">
        <v>6206</v>
      </c>
      <c r="D1867" s="723" t="s">
        <v>23</v>
      </c>
      <c r="E1867" s="721" t="s">
        <v>221</v>
      </c>
      <c r="F1867" s="721" t="s">
        <v>1514</v>
      </c>
      <c r="G1867" s="794">
        <v>29770</v>
      </c>
      <c r="H1867" s="724">
        <f t="shared" ca="1" si="29"/>
        <v>38</v>
      </c>
      <c r="I1867" s="725" t="s">
        <v>1403</v>
      </c>
      <c r="J1867" s="721" t="s">
        <v>289</v>
      </c>
      <c r="K1867" s="721" t="s">
        <v>283</v>
      </c>
      <c r="L1867" s="813"/>
      <c r="M1867" s="813" t="s">
        <v>6426</v>
      </c>
      <c r="N1867" s="722" t="s">
        <v>5940</v>
      </c>
      <c r="O1867" s="721" t="s">
        <v>222</v>
      </c>
      <c r="P1867" s="734" t="s">
        <v>6205</v>
      </c>
      <c r="Q1867" s="734" t="s">
        <v>6207</v>
      </c>
      <c r="R1867" s="817" t="s">
        <v>6964</v>
      </c>
    </row>
    <row r="1868" spans="1:18">
      <c r="A1868" s="721"/>
      <c r="B1868" s="721">
        <v>2</v>
      </c>
      <c r="C1868" s="722" t="s">
        <v>6209</v>
      </c>
      <c r="D1868" s="723" t="s">
        <v>16</v>
      </c>
      <c r="E1868" s="721" t="s">
        <v>221</v>
      </c>
      <c r="F1868" s="721" t="s">
        <v>1514</v>
      </c>
      <c r="G1868" s="794">
        <v>32117</v>
      </c>
      <c r="H1868" s="724">
        <f t="shared" ca="1" si="29"/>
        <v>32</v>
      </c>
      <c r="I1868" s="725" t="s">
        <v>1403</v>
      </c>
      <c r="J1868" s="721" t="s">
        <v>289</v>
      </c>
      <c r="K1868" s="721" t="s">
        <v>246</v>
      </c>
      <c r="L1868" s="813"/>
      <c r="M1868" s="813" t="s">
        <v>6426</v>
      </c>
      <c r="N1868" s="722" t="s">
        <v>5940</v>
      </c>
      <c r="O1868" s="721" t="s">
        <v>245</v>
      </c>
      <c r="P1868" s="734" t="s">
        <v>6208</v>
      </c>
      <c r="Q1868" s="734" t="s">
        <v>6207</v>
      </c>
      <c r="R1868" s="817" t="s">
        <v>6964</v>
      </c>
    </row>
    <row r="1869" spans="1:18">
      <c r="A1869" s="721"/>
      <c r="B1869" s="721">
        <v>3</v>
      </c>
      <c r="C1869" s="722" t="s">
        <v>6213</v>
      </c>
      <c r="D1869" s="723" t="s">
        <v>23</v>
      </c>
      <c r="E1869" s="721" t="s">
        <v>254</v>
      </c>
      <c r="F1869" s="721" t="s">
        <v>1514</v>
      </c>
      <c r="G1869" s="794">
        <v>40587</v>
      </c>
      <c r="H1869" s="724">
        <f t="shared" ca="1" si="29"/>
        <v>9</v>
      </c>
      <c r="I1869" s="725" t="s">
        <v>1403</v>
      </c>
      <c r="J1869" s="721" t="s">
        <v>265</v>
      </c>
      <c r="K1869" s="721" t="s">
        <v>270</v>
      </c>
      <c r="L1869" s="813"/>
      <c r="M1869" s="813" t="s">
        <v>6426</v>
      </c>
      <c r="N1869" s="722" t="s">
        <v>5940</v>
      </c>
      <c r="O1869" s="721" t="s">
        <v>255</v>
      </c>
      <c r="P1869" s="734" t="s">
        <v>6212</v>
      </c>
      <c r="Q1869" s="734" t="s">
        <v>6207</v>
      </c>
      <c r="R1869" s="817" t="s">
        <v>6964</v>
      </c>
    </row>
    <row r="1870" spans="1:18">
      <c r="A1870" s="721"/>
      <c r="B1870" s="721">
        <v>4</v>
      </c>
      <c r="C1870" s="722" t="s">
        <v>7332</v>
      </c>
      <c r="D1870" s="723" t="s">
        <v>23</v>
      </c>
      <c r="E1870" s="721" t="s">
        <v>254</v>
      </c>
      <c r="F1870" s="721" t="s">
        <v>22</v>
      </c>
      <c r="G1870" s="794">
        <v>43424</v>
      </c>
      <c r="H1870" s="724">
        <f t="shared" ca="1" si="29"/>
        <v>1</v>
      </c>
      <c r="I1870" s="725" t="s">
        <v>1403</v>
      </c>
      <c r="J1870" s="721" t="s">
        <v>265</v>
      </c>
      <c r="K1870" s="721" t="s">
        <v>270</v>
      </c>
      <c r="L1870" s="813"/>
      <c r="M1870" s="813" t="s">
        <v>6426</v>
      </c>
      <c r="N1870" s="722" t="s">
        <v>5940</v>
      </c>
      <c r="O1870" s="721" t="s">
        <v>255</v>
      </c>
      <c r="P1870" s="736" t="s">
        <v>7333</v>
      </c>
      <c r="Q1870" s="734" t="s">
        <v>6207</v>
      </c>
      <c r="R1870" s="817" t="s">
        <v>6964</v>
      </c>
    </row>
    <row r="1871" spans="1:18">
      <c r="A1871" s="721">
        <v>23</v>
      </c>
      <c r="B1871" s="721">
        <v>1</v>
      </c>
      <c r="C1871" s="722" t="s">
        <v>4981</v>
      </c>
      <c r="D1871" s="723" t="s">
        <v>23</v>
      </c>
      <c r="E1871" s="721" t="s">
        <v>221</v>
      </c>
      <c r="F1871" s="721" t="s">
        <v>288</v>
      </c>
      <c r="G1871" s="794">
        <v>27919</v>
      </c>
      <c r="H1871" s="724">
        <f t="shared" ca="1" si="29"/>
        <v>43</v>
      </c>
      <c r="I1871" s="725" t="s">
        <v>1403</v>
      </c>
      <c r="J1871" s="721" t="s">
        <v>289</v>
      </c>
      <c r="K1871" s="721" t="s">
        <v>283</v>
      </c>
      <c r="L1871" s="813"/>
      <c r="M1871" s="813" t="s">
        <v>6426</v>
      </c>
      <c r="N1871" s="722" t="s">
        <v>5940</v>
      </c>
      <c r="O1871" s="721" t="s">
        <v>222</v>
      </c>
      <c r="P1871" s="734" t="s">
        <v>6214</v>
      </c>
      <c r="Q1871" s="734" t="s">
        <v>6217</v>
      </c>
      <c r="R1871" s="817" t="s">
        <v>6964</v>
      </c>
    </row>
    <row r="1872" spans="1:18">
      <c r="A1872" s="721"/>
      <c r="B1872" s="721">
        <v>2</v>
      </c>
      <c r="C1872" s="722" t="s">
        <v>6219</v>
      </c>
      <c r="D1872" s="723" t="s">
        <v>16</v>
      </c>
      <c r="E1872" s="721" t="s">
        <v>221</v>
      </c>
      <c r="F1872" s="721" t="s">
        <v>288</v>
      </c>
      <c r="G1872" s="794">
        <v>29032</v>
      </c>
      <c r="H1872" s="724">
        <f t="shared" ca="1" si="29"/>
        <v>40</v>
      </c>
      <c r="I1872" s="725" t="s">
        <v>1403</v>
      </c>
      <c r="J1872" s="721" t="s">
        <v>289</v>
      </c>
      <c r="K1872" s="721" t="s">
        <v>246</v>
      </c>
      <c r="L1872" s="813"/>
      <c r="M1872" s="813" t="s">
        <v>6426</v>
      </c>
      <c r="N1872" s="722" t="s">
        <v>5940</v>
      </c>
      <c r="O1872" s="721" t="s">
        <v>245</v>
      </c>
      <c r="P1872" s="734" t="s">
        <v>6218</v>
      </c>
      <c r="Q1872" s="734" t="s">
        <v>6217</v>
      </c>
      <c r="R1872" s="817" t="s">
        <v>6964</v>
      </c>
    </row>
    <row r="1873" spans="1:18">
      <c r="A1873" s="721"/>
      <c r="B1873" s="721">
        <v>3</v>
      </c>
      <c r="C1873" s="722" t="s">
        <v>6222</v>
      </c>
      <c r="D1873" s="723" t="s">
        <v>23</v>
      </c>
      <c r="E1873" s="721" t="s">
        <v>254</v>
      </c>
      <c r="F1873" s="721" t="s">
        <v>166</v>
      </c>
      <c r="G1873" s="794">
        <v>37791</v>
      </c>
      <c r="H1873" s="724">
        <f t="shared" ca="1" si="29"/>
        <v>16</v>
      </c>
      <c r="I1873" s="725" t="s">
        <v>1403</v>
      </c>
      <c r="J1873" s="721" t="s">
        <v>369</v>
      </c>
      <c r="K1873" s="721" t="s">
        <v>266</v>
      </c>
      <c r="L1873" s="813"/>
      <c r="M1873" s="813" t="s">
        <v>6426</v>
      </c>
      <c r="N1873" s="722" t="s">
        <v>5940</v>
      </c>
      <c r="O1873" s="721" t="s">
        <v>255</v>
      </c>
      <c r="P1873" s="734" t="s">
        <v>6221</v>
      </c>
      <c r="Q1873" s="734" t="s">
        <v>6217</v>
      </c>
      <c r="R1873" s="817" t="s">
        <v>6964</v>
      </c>
    </row>
    <row r="1874" spans="1:18">
      <c r="A1874" s="721"/>
      <c r="B1874" s="721">
        <v>4</v>
      </c>
      <c r="C1874" s="722" t="s">
        <v>6224</v>
      </c>
      <c r="D1874" s="723" t="s">
        <v>16</v>
      </c>
      <c r="E1874" s="721" t="s">
        <v>254</v>
      </c>
      <c r="F1874" s="721" t="s">
        <v>22</v>
      </c>
      <c r="G1874" s="794">
        <v>40884</v>
      </c>
      <c r="H1874" s="724">
        <f t="shared" ca="1" si="29"/>
        <v>8</v>
      </c>
      <c r="I1874" s="725" t="s">
        <v>1403</v>
      </c>
      <c r="J1874" s="721" t="s">
        <v>265</v>
      </c>
      <c r="K1874" s="721" t="s">
        <v>270</v>
      </c>
      <c r="L1874" s="813"/>
      <c r="M1874" s="813" t="s">
        <v>6426</v>
      </c>
      <c r="N1874" s="722" t="s">
        <v>5940</v>
      </c>
      <c r="O1874" s="721" t="s">
        <v>255</v>
      </c>
      <c r="P1874" s="734" t="s">
        <v>6223</v>
      </c>
      <c r="Q1874" s="734" t="s">
        <v>6217</v>
      </c>
      <c r="R1874" s="817" t="s">
        <v>6964</v>
      </c>
    </row>
    <row r="1875" spans="1:18">
      <c r="A1875" s="721">
        <v>24</v>
      </c>
      <c r="B1875" s="721">
        <v>1</v>
      </c>
      <c r="C1875" s="722" t="s">
        <v>6826</v>
      </c>
      <c r="D1875" s="723" t="s">
        <v>23</v>
      </c>
      <c r="E1875" s="738" t="s">
        <v>221</v>
      </c>
      <c r="F1875" s="738" t="s">
        <v>6227</v>
      </c>
      <c r="G1875" s="794">
        <v>27948</v>
      </c>
      <c r="H1875" s="724">
        <f t="shared" ca="1" si="29"/>
        <v>43</v>
      </c>
      <c r="I1875" s="747" t="s">
        <v>1403</v>
      </c>
      <c r="J1875" s="733" t="s">
        <v>223</v>
      </c>
      <c r="K1875" s="738" t="s">
        <v>261</v>
      </c>
      <c r="L1875" s="813"/>
      <c r="M1875" s="813" t="s">
        <v>6426</v>
      </c>
      <c r="N1875" s="722" t="s">
        <v>6231</v>
      </c>
      <c r="O1875" s="721" t="s">
        <v>222</v>
      </c>
      <c r="P1875" s="736" t="s">
        <v>6225</v>
      </c>
      <c r="Q1875" s="736" t="s">
        <v>6230</v>
      </c>
      <c r="R1875" s="817" t="s">
        <v>6964</v>
      </c>
    </row>
    <row r="1876" spans="1:18">
      <c r="A1876" s="721"/>
      <c r="B1876" s="721">
        <v>2</v>
      </c>
      <c r="C1876" s="722" t="s">
        <v>6233</v>
      </c>
      <c r="D1876" s="723" t="s">
        <v>16</v>
      </c>
      <c r="E1876" s="721" t="s">
        <v>221</v>
      </c>
      <c r="F1876" s="721" t="s">
        <v>524</v>
      </c>
      <c r="G1876" s="794">
        <v>31174</v>
      </c>
      <c r="H1876" s="724">
        <f t="shared" ca="1" si="29"/>
        <v>34</v>
      </c>
      <c r="I1876" s="725" t="s">
        <v>1403</v>
      </c>
      <c r="J1876" s="721" t="s">
        <v>289</v>
      </c>
      <c r="K1876" s="721" t="s">
        <v>246</v>
      </c>
      <c r="L1876" s="813"/>
      <c r="M1876" s="813" t="s">
        <v>6426</v>
      </c>
      <c r="N1876" s="722" t="s">
        <v>5940</v>
      </c>
      <c r="O1876" s="721" t="s">
        <v>245</v>
      </c>
      <c r="P1876" s="727" t="s">
        <v>6232</v>
      </c>
      <c r="Q1876" s="734" t="s">
        <v>6230</v>
      </c>
      <c r="R1876" s="817" t="s">
        <v>6964</v>
      </c>
    </row>
    <row r="1877" spans="1:18">
      <c r="A1877" s="721"/>
      <c r="B1877" s="721">
        <v>3</v>
      </c>
      <c r="C1877" s="722" t="s">
        <v>6237</v>
      </c>
      <c r="D1877" s="723" t="s">
        <v>16</v>
      </c>
      <c r="E1877" s="721" t="s">
        <v>254</v>
      </c>
      <c r="F1877" s="721" t="s">
        <v>22</v>
      </c>
      <c r="G1877" s="794">
        <v>37252</v>
      </c>
      <c r="H1877" s="724">
        <f t="shared" ca="1" si="29"/>
        <v>18</v>
      </c>
      <c r="I1877" s="725" t="s">
        <v>1403</v>
      </c>
      <c r="J1877" s="721" t="s">
        <v>348</v>
      </c>
      <c r="K1877" s="721" t="s">
        <v>246</v>
      </c>
      <c r="L1877" s="813"/>
      <c r="M1877" s="813" t="s">
        <v>6426</v>
      </c>
      <c r="N1877" s="722" t="s">
        <v>5940</v>
      </c>
      <c r="O1877" s="721" t="s">
        <v>255</v>
      </c>
      <c r="P1877" s="727" t="s">
        <v>6236</v>
      </c>
      <c r="Q1877" s="734" t="s">
        <v>6230</v>
      </c>
      <c r="R1877" s="817" t="s">
        <v>6964</v>
      </c>
    </row>
    <row r="1878" spans="1:18">
      <c r="A1878" s="721"/>
      <c r="B1878" s="721">
        <v>3</v>
      </c>
      <c r="C1878" s="722" t="s">
        <v>1897</v>
      </c>
      <c r="D1878" s="723" t="s">
        <v>23</v>
      </c>
      <c r="E1878" s="721" t="s">
        <v>254</v>
      </c>
      <c r="F1878" s="721" t="s">
        <v>230</v>
      </c>
      <c r="G1878" s="794">
        <v>39586</v>
      </c>
      <c r="H1878" s="724">
        <f t="shared" ca="1" si="29"/>
        <v>11</v>
      </c>
      <c r="I1878" s="725" t="s">
        <v>1403</v>
      </c>
      <c r="J1878" s="721" t="s">
        <v>369</v>
      </c>
      <c r="K1878" s="721" t="s">
        <v>266</v>
      </c>
      <c r="L1878" s="813"/>
      <c r="M1878" s="813" t="s">
        <v>6426</v>
      </c>
      <c r="N1878" s="722" t="s">
        <v>5940</v>
      </c>
      <c r="O1878" s="721" t="s">
        <v>255</v>
      </c>
      <c r="P1878" s="727" t="s">
        <v>6239</v>
      </c>
      <c r="Q1878" s="734" t="s">
        <v>6230</v>
      </c>
      <c r="R1878" s="817" t="s">
        <v>6964</v>
      </c>
    </row>
    <row r="1879" spans="1:18">
      <c r="A1879" s="721"/>
      <c r="B1879" s="721">
        <v>5</v>
      </c>
      <c r="C1879" s="722" t="s">
        <v>6234</v>
      </c>
      <c r="D1879" s="723" t="s">
        <v>16</v>
      </c>
      <c r="E1879" s="721" t="s">
        <v>2634</v>
      </c>
      <c r="F1879" s="721" t="s">
        <v>524</v>
      </c>
      <c r="G1879" s="794">
        <v>21330</v>
      </c>
      <c r="H1879" s="724">
        <f t="shared" ca="1" si="29"/>
        <v>61</v>
      </c>
      <c r="I1879" s="725" t="s">
        <v>1403</v>
      </c>
      <c r="J1879" s="721" t="s">
        <v>256</v>
      </c>
      <c r="K1879" s="721" t="s">
        <v>246</v>
      </c>
      <c r="L1879" s="813"/>
      <c r="M1879" s="813" t="s">
        <v>6426</v>
      </c>
      <c r="N1879" s="722" t="s">
        <v>5940</v>
      </c>
      <c r="O1879" s="721" t="s">
        <v>327</v>
      </c>
      <c r="P1879" s="734" t="s">
        <v>6240</v>
      </c>
      <c r="Q1879" s="734" t="s">
        <v>6230</v>
      </c>
      <c r="R1879" s="817" t="s">
        <v>6964</v>
      </c>
    </row>
    <row r="1880" spans="1:18">
      <c r="A1880" s="721"/>
      <c r="B1880" s="721">
        <v>6</v>
      </c>
      <c r="C1880" s="722" t="s">
        <v>7260</v>
      </c>
      <c r="D1880" s="723" t="s">
        <v>23</v>
      </c>
      <c r="E1880" s="721" t="s">
        <v>254</v>
      </c>
      <c r="F1880" s="721"/>
      <c r="G1880" s="794"/>
      <c r="H1880" s="724">
        <f t="shared" ca="1" si="29"/>
        <v>120</v>
      </c>
      <c r="I1880" s="725"/>
      <c r="J1880" s="721" t="s">
        <v>256</v>
      </c>
      <c r="K1880" s="721"/>
      <c r="L1880" s="813"/>
      <c r="M1880" s="813"/>
      <c r="N1880" s="722" t="s">
        <v>5940</v>
      </c>
      <c r="O1880" s="721" t="s">
        <v>255</v>
      </c>
      <c r="P1880" s="734"/>
      <c r="Q1880" s="734"/>
      <c r="R1880" s="817" t="s">
        <v>6964</v>
      </c>
    </row>
    <row r="1881" spans="1:18">
      <c r="A1881" s="721"/>
      <c r="B1881" s="721">
        <v>7</v>
      </c>
      <c r="C1881" s="722" t="s">
        <v>7261</v>
      </c>
      <c r="D1881" s="723" t="s">
        <v>16</v>
      </c>
      <c r="E1881" s="721" t="s">
        <v>254</v>
      </c>
      <c r="F1881" s="721"/>
      <c r="G1881" s="794"/>
      <c r="H1881" s="724">
        <f t="shared" ca="1" si="29"/>
        <v>120</v>
      </c>
      <c r="I1881" s="725"/>
      <c r="J1881" s="721" t="s">
        <v>256</v>
      </c>
      <c r="K1881" s="721"/>
      <c r="L1881" s="813"/>
      <c r="M1881" s="813"/>
      <c r="N1881" s="722" t="s">
        <v>5940</v>
      </c>
      <c r="O1881" s="721" t="s">
        <v>255</v>
      </c>
      <c r="P1881" s="734"/>
      <c r="Q1881" s="734"/>
      <c r="R1881" s="817" t="s">
        <v>6964</v>
      </c>
    </row>
    <row r="1882" spans="1:18">
      <c r="A1882" s="721">
        <v>25</v>
      </c>
      <c r="B1882" s="721">
        <v>1</v>
      </c>
      <c r="C1882" s="722" t="s">
        <v>3636</v>
      </c>
      <c r="D1882" s="723" t="s">
        <v>23</v>
      </c>
      <c r="E1882" s="721" t="s">
        <v>221</v>
      </c>
      <c r="F1882" s="721" t="s">
        <v>946</v>
      </c>
      <c r="G1882" s="794">
        <v>25543</v>
      </c>
      <c r="H1882" s="724">
        <f t="shared" ca="1" si="29"/>
        <v>50</v>
      </c>
      <c r="I1882" s="725" t="s">
        <v>1403</v>
      </c>
      <c r="J1882" s="721" t="s">
        <v>256</v>
      </c>
      <c r="K1882" s="721" t="s">
        <v>283</v>
      </c>
      <c r="L1882" s="813"/>
      <c r="M1882" s="813" t="s">
        <v>6426</v>
      </c>
      <c r="N1882" s="722" t="s">
        <v>5940</v>
      </c>
      <c r="O1882" s="721" t="s">
        <v>222</v>
      </c>
      <c r="P1882" s="734" t="s">
        <v>6243</v>
      </c>
      <c r="Q1882" s="734" t="s">
        <v>6246</v>
      </c>
      <c r="R1882" s="817" t="s">
        <v>6964</v>
      </c>
    </row>
    <row r="1883" spans="1:18">
      <c r="A1883" s="721"/>
      <c r="B1883" s="721">
        <v>2</v>
      </c>
      <c r="C1883" s="722" t="s">
        <v>6248</v>
      </c>
      <c r="D1883" s="723" t="s">
        <v>16</v>
      </c>
      <c r="E1883" s="721" t="s">
        <v>221</v>
      </c>
      <c r="F1883" s="721" t="s">
        <v>946</v>
      </c>
      <c r="G1883" s="794">
        <v>28343</v>
      </c>
      <c r="H1883" s="724">
        <f t="shared" ca="1" si="29"/>
        <v>42</v>
      </c>
      <c r="I1883" s="725" t="s">
        <v>1403</v>
      </c>
      <c r="J1883" s="721" t="s">
        <v>256</v>
      </c>
      <c r="K1883" s="721" t="s">
        <v>246</v>
      </c>
      <c r="L1883" s="813"/>
      <c r="M1883" s="813" t="s">
        <v>6426</v>
      </c>
      <c r="N1883" s="722" t="s">
        <v>5940</v>
      </c>
      <c r="O1883" s="721" t="s">
        <v>245</v>
      </c>
      <c r="P1883" s="734" t="s">
        <v>6247</v>
      </c>
      <c r="Q1883" s="764" t="s">
        <v>6246</v>
      </c>
      <c r="R1883" s="817" t="s">
        <v>6964</v>
      </c>
    </row>
    <row r="1884" spans="1:18">
      <c r="A1884" s="721"/>
      <c r="B1884" s="721">
        <v>3</v>
      </c>
      <c r="C1884" s="722" t="s">
        <v>6252</v>
      </c>
      <c r="D1884" s="723" t="s">
        <v>16</v>
      </c>
      <c r="E1884" s="721" t="s">
        <v>254</v>
      </c>
      <c r="F1884" s="721" t="s">
        <v>22</v>
      </c>
      <c r="G1884" s="794">
        <v>34824</v>
      </c>
      <c r="H1884" s="724">
        <f t="shared" ca="1" si="29"/>
        <v>24</v>
      </c>
      <c r="I1884" s="725" t="s">
        <v>1403</v>
      </c>
      <c r="J1884" s="721" t="s">
        <v>344</v>
      </c>
      <c r="K1884" s="721" t="s">
        <v>266</v>
      </c>
      <c r="L1884" s="813"/>
      <c r="M1884" s="813" t="s">
        <v>6426</v>
      </c>
      <c r="N1884" s="722" t="s">
        <v>5940</v>
      </c>
      <c r="O1884" s="721" t="s">
        <v>255</v>
      </c>
      <c r="P1884" s="734" t="s">
        <v>6251</v>
      </c>
      <c r="Q1884" s="764" t="s">
        <v>6246</v>
      </c>
      <c r="R1884" s="817" t="s">
        <v>6964</v>
      </c>
    </row>
    <row r="1885" spans="1:18">
      <c r="A1885" s="721"/>
      <c r="B1885" s="721">
        <v>4</v>
      </c>
      <c r="C1885" s="722" t="s">
        <v>6254</v>
      </c>
      <c r="D1885" s="723" t="s">
        <v>23</v>
      </c>
      <c r="E1885" s="721" t="s">
        <v>254</v>
      </c>
      <c r="F1885" s="721" t="s">
        <v>22</v>
      </c>
      <c r="G1885" s="794">
        <v>36796</v>
      </c>
      <c r="H1885" s="724">
        <f t="shared" ca="1" si="29"/>
        <v>19</v>
      </c>
      <c r="I1885" s="725" t="s">
        <v>1403</v>
      </c>
      <c r="J1885" s="721" t="s">
        <v>348</v>
      </c>
      <c r="K1885" s="721" t="s">
        <v>266</v>
      </c>
      <c r="L1885" s="813"/>
      <c r="M1885" s="813" t="s">
        <v>6426</v>
      </c>
      <c r="N1885" s="722" t="s">
        <v>5940</v>
      </c>
      <c r="O1885" s="721" t="s">
        <v>255</v>
      </c>
      <c r="P1885" s="734" t="s">
        <v>6253</v>
      </c>
      <c r="Q1885" s="764" t="s">
        <v>6246</v>
      </c>
      <c r="R1885" s="817" t="s">
        <v>6964</v>
      </c>
    </row>
    <row r="1886" spans="1:18">
      <c r="A1886" s="721"/>
      <c r="B1886" s="721">
        <v>5</v>
      </c>
      <c r="C1886" s="722" t="s">
        <v>6256</v>
      </c>
      <c r="D1886" s="723" t="s">
        <v>16</v>
      </c>
      <c r="E1886" s="721" t="s">
        <v>254</v>
      </c>
      <c r="F1886" s="721" t="s">
        <v>22</v>
      </c>
      <c r="G1886" s="794">
        <v>39788</v>
      </c>
      <c r="H1886" s="724">
        <f t="shared" ca="1" si="29"/>
        <v>11</v>
      </c>
      <c r="I1886" s="725" t="s">
        <v>1403</v>
      </c>
      <c r="J1886" s="721" t="s">
        <v>369</v>
      </c>
      <c r="K1886" s="721" t="s">
        <v>266</v>
      </c>
      <c r="L1886" s="813"/>
      <c r="M1886" s="813" t="s">
        <v>6426</v>
      </c>
      <c r="N1886" s="722" t="s">
        <v>5940</v>
      </c>
      <c r="O1886" s="721" t="s">
        <v>255</v>
      </c>
      <c r="P1886" s="734" t="s">
        <v>6255</v>
      </c>
      <c r="Q1886" s="764" t="s">
        <v>6246</v>
      </c>
      <c r="R1886" s="817" t="s">
        <v>6964</v>
      </c>
    </row>
    <row r="1887" spans="1:18">
      <c r="A1887" s="721">
        <v>26</v>
      </c>
      <c r="B1887" s="733">
        <v>1</v>
      </c>
      <c r="C1887" s="732" t="s">
        <v>106</v>
      </c>
      <c r="D1887" s="723" t="s">
        <v>23</v>
      </c>
      <c r="E1887" s="733" t="s">
        <v>221</v>
      </c>
      <c r="F1887" s="733" t="s">
        <v>3828</v>
      </c>
      <c r="G1887" s="806">
        <v>28194</v>
      </c>
      <c r="H1887" s="724">
        <f t="shared" ca="1" si="29"/>
        <v>43</v>
      </c>
      <c r="I1887" s="725" t="s">
        <v>1403</v>
      </c>
      <c r="J1887" s="733" t="s">
        <v>223</v>
      </c>
      <c r="K1887" s="733" t="s">
        <v>283</v>
      </c>
      <c r="L1887" s="813"/>
      <c r="M1887" s="813" t="s">
        <v>6426</v>
      </c>
      <c r="N1887" s="722" t="s">
        <v>5940</v>
      </c>
      <c r="O1887" s="733" t="s">
        <v>222</v>
      </c>
      <c r="P1887" s="727" t="s">
        <v>6257</v>
      </c>
      <c r="Q1887" s="741" t="s">
        <v>6259</v>
      </c>
      <c r="R1887" s="817" t="s">
        <v>6964</v>
      </c>
    </row>
    <row r="1888" spans="1:18">
      <c r="A1888" s="721"/>
      <c r="B1888" s="733">
        <v>2</v>
      </c>
      <c r="C1888" s="732" t="s">
        <v>6261</v>
      </c>
      <c r="D1888" s="723" t="s">
        <v>16</v>
      </c>
      <c r="E1888" s="733" t="s">
        <v>221</v>
      </c>
      <c r="F1888" s="733" t="s">
        <v>3828</v>
      </c>
      <c r="G1888" s="806">
        <v>30691</v>
      </c>
      <c r="H1888" s="724">
        <f t="shared" ca="1" si="29"/>
        <v>36</v>
      </c>
      <c r="I1888" s="747" t="s">
        <v>1403</v>
      </c>
      <c r="J1888" s="733" t="s">
        <v>223</v>
      </c>
      <c r="K1888" s="733" t="s">
        <v>246</v>
      </c>
      <c r="L1888" s="813"/>
      <c r="M1888" s="813" t="s">
        <v>6426</v>
      </c>
      <c r="N1888" s="722" t="s">
        <v>5940</v>
      </c>
      <c r="O1888" s="733" t="s">
        <v>245</v>
      </c>
      <c r="P1888" s="727" t="s">
        <v>6260</v>
      </c>
      <c r="Q1888" s="741" t="s">
        <v>6259</v>
      </c>
      <c r="R1888" s="817" t="s">
        <v>6964</v>
      </c>
    </row>
    <row r="1889" spans="1:18">
      <c r="A1889" s="721"/>
      <c r="B1889" s="733">
        <v>3</v>
      </c>
      <c r="C1889" s="732" t="s">
        <v>6265</v>
      </c>
      <c r="D1889" s="723" t="s">
        <v>23</v>
      </c>
      <c r="E1889" s="733" t="s">
        <v>254</v>
      </c>
      <c r="F1889" s="733" t="s">
        <v>4801</v>
      </c>
      <c r="G1889" s="806">
        <v>38812</v>
      </c>
      <c r="H1889" s="724">
        <f t="shared" ca="1" si="29"/>
        <v>14</v>
      </c>
      <c r="I1889" s="747" t="s">
        <v>1403</v>
      </c>
      <c r="J1889" s="733" t="s">
        <v>369</v>
      </c>
      <c r="K1889" s="733" t="s">
        <v>266</v>
      </c>
      <c r="L1889" s="813"/>
      <c r="M1889" s="813" t="s">
        <v>6426</v>
      </c>
      <c r="N1889" s="722" t="s">
        <v>5940</v>
      </c>
      <c r="O1889" s="733" t="s">
        <v>255</v>
      </c>
      <c r="P1889" s="727" t="s">
        <v>6264</v>
      </c>
      <c r="Q1889" s="741" t="s">
        <v>6259</v>
      </c>
      <c r="R1889" s="817" t="s">
        <v>6964</v>
      </c>
    </row>
    <row r="1890" spans="1:18">
      <c r="A1890" s="721"/>
      <c r="B1890" s="733">
        <v>4</v>
      </c>
      <c r="C1890" s="732" t="s">
        <v>6267</v>
      </c>
      <c r="D1890" s="723" t="s">
        <v>16</v>
      </c>
      <c r="E1890" s="733" t="s">
        <v>254</v>
      </c>
      <c r="F1890" s="733" t="s">
        <v>230</v>
      </c>
      <c r="G1890" s="806">
        <v>40708</v>
      </c>
      <c r="H1890" s="724">
        <f t="shared" ca="1" si="29"/>
        <v>8</v>
      </c>
      <c r="I1890" s="747" t="s">
        <v>1403</v>
      </c>
      <c r="J1890" s="733" t="s">
        <v>265</v>
      </c>
      <c r="K1890" s="733" t="s">
        <v>270</v>
      </c>
      <c r="L1890" s="813"/>
      <c r="M1890" s="813" t="s">
        <v>6426</v>
      </c>
      <c r="N1890" s="722" t="s">
        <v>5940</v>
      </c>
      <c r="O1890" s="733" t="s">
        <v>255</v>
      </c>
      <c r="P1890" s="727" t="s">
        <v>6266</v>
      </c>
      <c r="Q1890" s="741" t="s">
        <v>6259</v>
      </c>
      <c r="R1890" s="817" t="s">
        <v>6964</v>
      </c>
    </row>
    <row r="1891" spans="1:18">
      <c r="A1891" s="721">
        <v>27</v>
      </c>
      <c r="B1891" s="733">
        <v>1</v>
      </c>
      <c r="C1891" s="732" t="s">
        <v>6269</v>
      </c>
      <c r="D1891" s="723" t="s">
        <v>23</v>
      </c>
      <c r="E1891" s="733" t="s">
        <v>221</v>
      </c>
      <c r="F1891" s="733" t="s">
        <v>6270</v>
      </c>
      <c r="G1891" s="806">
        <v>27244</v>
      </c>
      <c r="H1891" s="724">
        <f t="shared" ca="1" si="29"/>
        <v>45</v>
      </c>
      <c r="I1891" s="747" t="s">
        <v>1403</v>
      </c>
      <c r="J1891" s="733" t="s">
        <v>256</v>
      </c>
      <c r="K1891" s="733" t="s">
        <v>283</v>
      </c>
      <c r="L1891" s="813"/>
      <c r="M1891" s="813" t="s">
        <v>6426</v>
      </c>
      <c r="N1891" s="722" t="s">
        <v>5940</v>
      </c>
      <c r="O1891" s="733" t="s">
        <v>222</v>
      </c>
      <c r="P1891" s="734" t="s">
        <v>6268</v>
      </c>
      <c r="Q1891" s="734" t="s">
        <v>6273</v>
      </c>
      <c r="R1891" s="817" t="s">
        <v>6964</v>
      </c>
    </row>
    <row r="1892" spans="1:18">
      <c r="A1892" s="721"/>
      <c r="B1892" s="733">
        <v>2</v>
      </c>
      <c r="C1892" s="732" t="s">
        <v>6275</v>
      </c>
      <c r="D1892" s="723" t="s">
        <v>16</v>
      </c>
      <c r="E1892" s="733" t="s">
        <v>221</v>
      </c>
      <c r="F1892" s="733" t="s">
        <v>6270</v>
      </c>
      <c r="G1892" s="806">
        <v>29983</v>
      </c>
      <c r="H1892" s="724">
        <f t="shared" ca="1" si="29"/>
        <v>38</v>
      </c>
      <c r="I1892" s="747" t="s">
        <v>1403</v>
      </c>
      <c r="J1892" s="733" t="s">
        <v>256</v>
      </c>
      <c r="K1892" s="733" t="s">
        <v>246</v>
      </c>
      <c r="L1892" s="813"/>
      <c r="M1892" s="813" t="s">
        <v>6426</v>
      </c>
      <c r="N1892" s="722" t="s">
        <v>5940</v>
      </c>
      <c r="O1892" s="733" t="s">
        <v>245</v>
      </c>
      <c r="P1892" s="734" t="s">
        <v>6274</v>
      </c>
      <c r="Q1892" s="734" t="s">
        <v>6273</v>
      </c>
      <c r="R1892" s="817" t="s">
        <v>6964</v>
      </c>
    </row>
    <row r="1893" spans="1:18">
      <c r="A1893" s="721"/>
      <c r="B1893" s="733">
        <v>3</v>
      </c>
      <c r="C1893" s="732" t="s">
        <v>6279</v>
      </c>
      <c r="D1893" s="723" t="s">
        <v>23</v>
      </c>
      <c r="E1893" s="733" t="s">
        <v>254</v>
      </c>
      <c r="F1893" s="733" t="s">
        <v>6270</v>
      </c>
      <c r="G1893" s="806">
        <v>40284</v>
      </c>
      <c r="H1893" s="724">
        <f t="shared" ca="1" si="29"/>
        <v>9</v>
      </c>
      <c r="I1893" s="747" t="s">
        <v>1403</v>
      </c>
      <c r="J1893" s="733" t="s">
        <v>265</v>
      </c>
      <c r="K1893" s="733" t="s">
        <v>270</v>
      </c>
      <c r="L1893" s="813"/>
      <c r="M1893" s="813" t="s">
        <v>6426</v>
      </c>
      <c r="N1893" s="722" t="s">
        <v>5940</v>
      </c>
      <c r="O1893" s="733" t="s">
        <v>255</v>
      </c>
      <c r="P1893" s="734" t="s">
        <v>6278</v>
      </c>
      <c r="Q1893" s="734" t="s">
        <v>6273</v>
      </c>
      <c r="R1893" s="817" t="s">
        <v>6964</v>
      </c>
    </row>
    <row r="1894" spans="1:18">
      <c r="A1894" s="721">
        <v>28</v>
      </c>
      <c r="B1894" s="733">
        <v>1</v>
      </c>
      <c r="C1894" s="732" t="s">
        <v>6281</v>
      </c>
      <c r="D1894" s="723" t="s">
        <v>23</v>
      </c>
      <c r="E1894" s="733" t="s">
        <v>221</v>
      </c>
      <c r="F1894" s="733" t="s">
        <v>6282</v>
      </c>
      <c r="G1894" s="806">
        <v>23056</v>
      </c>
      <c r="H1894" s="724">
        <f t="shared" ca="1" si="29"/>
        <v>57</v>
      </c>
      <c r="I1894" s="747" t="s">
        <v>1403</v>
      </c>
      <c r="J1894" s="733" t="s">
        <v>256</v>
      </c>
      <c r="K1894" s="733" t="s">
        <v>283</v>
      </c>
      <c r="L1894" s="813"/>
      <c r="M1894" s="813" t="s">
        <v>6426</v>
      </c>
      <c r="N1894" s="722" t="s">
        <v>5940</v>
      </c>
      <c r="O1894" s="733" t="s">
        <v>222</v>
      </c>
      <c r="P1894" s="734" t="s">
        <v>6280</v>
      </c>
      <c r="Q1894" s="734" t="s">
        <v>6284</v>
      </c>
      <c r="R1894" s="817" t="s">
        <v>6964</v>
      </c>
    </row>
    <row r="1895" spans="1:18">
      <c r="A1895" s="721"/>
      <c r="B1895" s="733">
        <v>2</v>
      </c>
      <c r="C1895" s="732" t="s">
        <v>488</v>
      </c>
      <c r="D1895" s="723" t="s">
        <v>16</v>
      </c>
      <c r="E1895" s="733" t="s">
        <v>221</v>
      </c>
      <c r="F1895" s="733" t="s">
        <v>6282</v>
      </c>
      <c r="G1895" s="806">
        <v>28241</v>
      </c>
      <c r="H1895" s="724">
        <f t="shared" ca="1" si="29"/>
        <v>42</v>
      </c>
      <c r="I1895" s="747" t="s">
        <v>1403</v>
      </c>
      <c r="J1895" s="733" t="s">
        <v>256</v>
      </c>
      <c r="K1895" s="733" t="s">
        <v>283</v>
      </c>
      <c r="L1895" s="813"/>
      <c r="M1895" s="813" t="s">
        <v>6426</v>
      </c>
      <c r="N1895" s="722" t="s">
        <v>5940</v>
      </c>
      <c r="O1895" s="733" t="s">
        <v>245</v>
      </c>
      <c r="P1895" s="734" t="s">
        <v>6285</v>
      </c>
      <c r="Q1895" s="734" t="s">
        <v>6284</v>
      </c>
      <c r="R1895" s="817" t="s">
        <v>6964</v>
      </c>
    </row>
    <row r="1896" spans="1:18">
      <c r="A1896" s="721"/>
      <c r="B1896" s="733">
        <v>3</v>
      </c>
      <c r="C1896" s="732" t="s">
        <v>6288</v>
      </c>
      <c r="D1896" s="723" t="s">
        <v>23</v>
      </c>
      <c r="E1896" s="733" t="s">
        <v>254</v>
      </c>
      <c r="F1896" s="733" t="s">
        <v>6289</v>
      </c>
      <c r="G1896" s="806">
        <v>36738</v>
      </c>
      <c r="H1896" s="724">
        <f t="shared" ca="1" si="29"/>
        <v>19</v>
      </c>
      <c r="I1896" s="747" t="s">
        <v>1403</v>
      </c>
      <c r="J1896" s="733" t="s">
        <v>348</v>
      </c>
      <c r="K1896" s="733" t="s">
        <v>266</v>
      </c>
      <c r="L1896" s="813"/>
      <c r="M1896" s="813" t="s">
        <v>6426</v>
      </c>
      <c r="N1896" s="722" t="s">
        <v>5940</v>
      </c>
      <c r="O1896" s="733" t="s">
        <v>255</v>
      </c>
      <c r="P1896" s="734" t="s">
        <v>6287</v>
      </c>
      <c r="Q1896" s="734" t="s">
        <v>6284</v>
      </c>
      <c r="R1896" s="817" t="s">
        <v>6964</v>
      </c>
    </row>
    <row r="1897" spans="1:18">
      <c r="A1897" s="721"/>
      <c r="B1897" s="733">
        <v>4</v>
      </c>
      <c r="C1897" s="732" t="s">
        <v>6291</v>
      </c>
      <c r="D1897" s="723" t="s">
        <v>16</v>
      </c>
      <c r="E1897" s="733" t="s">
        <v>254</v>
      </c>
      <c r="F1897" s="733" t="s">
        <v>6289</v>
      </c>
      <c r="G1897" s="806">
        <v>39279</v>
      </c>
      <c r="H1897" s="724">
        <f t="shared" ca="1" si="29"/>
        <v>12</v>
      </c>
      <c r="I1897" s="747" t="s">
        <v>1403</v>
      </c>
      <c r="J1897" s="733" t="s">
        <v>369</v>
      </c>
      <c r="K1897" s="733" t="s">
        <v>266</v>
      </c>
      <c r="L1897" s="813"/>
      <c r="M1897" s="813" t="s">
        <v>6426</v>
      </c>
      <c r="N1897" s="722" t="s">
        <v>5940</v>
      </c>
      <c r="O1897" s="733" t="s">
        <v>255</v>
      </c>
      <c r="P1897" s="734" t="s">
        <v>6290</v>
      </c>
      <c r="Q1897" s="734" t="s">
        <v>6284</v>
      </c>
      <c r="R1897" s="817" t="s">
        <v>6964</v>
      </c>
    </row>
    <row r="1898" spans="1:18">
      <c r="A1898" s="721">
        <v>29</v>
      </c>
      <c r="B1898" s="733">
        <v>1</v>
      </c>
      <c r="C1898" s="732" t="s">
        <v>2522</v>
      </c>
      <c r="D1898" s="723" t="s">
        <v>16</v>
      </c>
      <c r="E1898" s="733" t="s">
        <v>221</v>
      </c>
      <c r="F1898" s="733" t="s">
        <v>1402</v>
      </c>
      <c r="G1898" s="806">
        <v>21064</v>
      </c>
      <c r="H1898" s="724">
        <f t="shared" ca="1" si="29"/>
        <v>62</v>
      </c>
      <c r="I1898" s="747" t="s">
        <v>1403</v>
      </c>
      <c r="J1898" s="733" t="s">
        <v>256</v>
      </c>
      <c r="K1898" s="733" t="s">
        <v>360</v>
      </c>
      <c r="L1898" s="813"/>
      <c r="M1898" s="813" t="s">
        <v>6426</v>
      </c>
      <c r="N1898" s="722" t="s">
        <v>5940</v>
      </c>
      <c r="O1898" s="733" t="s">
        <v>222</v>
      </c>
      <c r="P1898" s="732" t="s">
        <v>6308</v>
      </c>
      <c r="Q1898" s="732" t="s">
        <v>6311</v>
      </c>
      <c r="R1898" s="817" t="s">
        <v>6964</v>
      </c>
    </row>
    <row r="1899" spans="1:18">
      <c r="A1899" s="721">
        <v>30</v>
      </c>
      <c r="B1899" s="733">
        <v>1</v>
      </c>
      <c r="C1899" s="732" t="s">
        <v>6313</v>
      </c>
      <c r="D1899" s="723" t="s">
        <v>23</v>
      </c>
      <c r="E1899" s="733" t="s">
        <v>221</v>
      </c>
      <c r="F1899" s="733" t="s">
        <v>22</v>
      </c>
      <c r="G1899" s="806">
        <v>30111</v>
      </c>
      <c r="H1899" s="724">
        <f t="shared" ca="1" si="29"/>
        <v>37</v>
      </c>
      <c r="I1899" s="747" t="s">
        <v>1403</v>
      </c>
      <c r="J1899" s="733" t="s">
        <v>256</v>
      </c>
      <c r="K1899" s="733" t="s">
        <v>283</v>
      </c>
      <c r="L1899" s="813"/>
      <c r="M1899" s="813" t="s">
        <v>6426</v>
      </c>
      <c r="N1899" s="722" t="s">
        <v>5940</v>
      </c>
      <c r="O1899" s="733" t="s">
        <v>222</v>
      </c>
      <c r="P1899" s="748" t="s">
        <v>6312</v>
      </c>
      <c r="Q1899" s="748" t="s">
        <v>6316</v>
      </c>
      <c r="R1899" s="817" t="s">
        <v>6964</v>
      </c>
    </row>
    <row r="1900" spans="1:18">
      <c r="A1900" s="721"/>
      <c r="B1900" s="733">
        <v>2</v>
      </c>
      <c r="C1900" s="732" t="s">
        <v>6318</v>
      </c>
      <c r="D1900" s="723" t="s">
        <v>16</v>
      </c>
      <c r="E1900" s="733" t="s">
        <v>221</v>
      </c>
      <c r="F1900" s="733" t="s">
        <v>244</v>
      </c>
      <c r="G1900" s="806">
        <v>31994</v>
      </c>
      <c r="H1900" s="724">
        <f t="shared" ca="1" si="29"/>
        <v>32</v>
      </c>
      <c r="I1900" s="747" t="s">
        <v>1403</v>
      </c>
      <c r="J1900" s="733" t="s">
        <v>256</v>
      </c>
      <c r="K1900" s="733" t="s">
        <v>246</v>
      </c>
      <c r="L1900" s="813"/>
      <c r="M1900" s="813" t="s">
        <v>6426</v>
      </c>
      <c r="N1900" s="722" t="s">
        <v>5940</v>
      </c>
      <c r="O1900" s="733" t="s">
        <v>245</v>
      </c>
      <c r="P1900" s="748" t="s">
        <v>6317</v>
      </c>
      <c r="Q1900" s="748" t="s">
        <v>6316</v>
      </c>
      <c r="R1900" s="817" t="s">
        <v>6964</v>
      </c>
    </row>
    <row r="1901" spans="1:18">
      <c r="A1901" s="721"/>
      <c r="B1901" s="733">
        <v>3</v>
      </c>
      <c r="C1901" s="732" t="s">
        <v>6321</v>
      </c>
      <c r="D1901" s="723" t="s">
        <v>23</v>
      </c>
      <c r="E1901" s="733" t="s">
        <v>254</v>
      </c>
      <c r="F1901" s="733" t="s">
        <v>22</v>
      </c>
      <c r="G1901" s="806">
        <v>39334</v>
      </c>
      <c r="H1901" s="724">
        <f t="shared" ca="1" si="29"/>
        <v>12</v>
      </c>
      <c r="I1901" s="747" t="s">
        <v>1403</v>
      </c>
      <c r="J1901" s="733" t="s">
        <v>369</v>
      </c>
      <c r="K1901" s="733" t="s">
        <v>266</v>
      </c>
      <c r="L1901" s="813"/>
      <c r="M1901" s="813" t="s">
        <v>6426</v>
      </c>
      <c r="N1901" s="722" t="s">
        <v>5940</v>
      </c>
      <c r="O1901" s="733" t="s">
        <v>255</v>
      </c>
      <c r="P1901" s="748" t="s">
        <v>6320</v>
      </c>
      <c r="Q1901" s="748" t="s">
        <v>6316</v>
      </c>
      <c r="R1901" s="817" t="s">
        <v>6964</v>
      </c>
    </row>
    <row r="1902" spans="1:18">
      <c r="A1902" s="721"/>
      <c r="B1902" s="733">
        <v>4</v>
      </c>
      <c r="C1902" s="732" t="s">
        <v>6323</v>
      </c>
      <c r="D1902" s="723" t="s">
        <v>16</v>
      </c>
      <c r="E1902" s="733" t="s">
        <v>254</v>
      </c>
      <c r="F1902" s="733" t="s">
        <v>22</v>
      </c>
      <c r="G1902" s="806">
        <v>41317</v>
      </c>
      <c r="H1902" s="724">
        <f t="shared" ca="1" si="29"/>
        <v>7</v>
      </c>
      <c r="I1902" s="747" t="s">
        <v>1403</v>
      </c>
      <c r="J1902" s="733" t="s">
        <v>265</v>
      </c>
      <c r="K1902" s="733" t="s">
        <v>270</v>
      </c>
      <c r="L1902" s="813"/>
      <c r="M1902" s="813" t="s">
        <v>6426</v>
      </c>
      <c r="N1902" s="722" t="s">
        <v>5940</v>
      </c>
      <c r="O1902" s="733" t="s">
        <v>255</v>
      </c>
      <c r="P1902" s="748" t="s">
        <v>6322</v>
      </c>
      <c r="Q1902" s="748" t="s">
        <v>6316</v>
      </c>
      <c r="R1902" s="817" t="s">
        <v>6964</v>
      </c>
    </row>
    <row r="1903" spans="1:18">
      <c r="A1903" s="721">
        <v>31</v>
      </c>
      <c r="B1903" s="733">
        <v>1</v>
      </c>
      <c r="C1903" s="732" t="s">
        <v>6325</v>
      </c>
      <c r="D1903" s="723" t="s">
        <v>23</v>
      </c>
      <c r="E1903" s="733" t="s">
        <v>221</v>
      </c>
      <c r="F1903" s="733" t="s">
        <v>244</v>
      </c>
      <c r="G1903" s="806">
        <v>30254</v>
      </c>
      <c r="H1903" s="724">
        <f t="shared" ca="1" si="29"/>
        <v>37</v>
      </c>
      <c r="I1903" s="747" t="s">
        <v>1403</v>
      </c>
      <c r="J1903" s="733" t="s">
        <v>256</v>
      </c>
      <c r="K1903" s="733" t="s">
        <v>283</v>
      </c>
      <c r="L1903" s="813"/>
      <c r="M1903" s="813" t="s">
        <v>6426</v>
      </c>
      <c r="N1903" s="722" t="s">
        <v>5940</v>
      </c>
      <c r="O1903" s="733" t="s">
        <v>222</v>
      </c>
      <c r="P1903" s="748" t="s">
        <v>6324</v>
      </c>
      <c r="Q1903" s="748" t="s">
        <v>6328</v>
      </c>
      <c r="R1903" s="817" t="s">
        <v>6964</v>
      </c>
    </row>
    <row r="1904" spans="1:18">
      <c r="A1904" s="721"/>
      <c r="B1904" s="733">
        <v>2</v>
      </c>
      <c r="C1904" s="732" t="s">
        <v>6330</v>
      </c>
      <c r="D1904" s="723" t="s">
        <v>16</v>
      </c>
      <c r="E1904" s="733" t="s">
        <v>221</v>
      </c>
      <c r="F1904" s="733" t="s">
        <v>244</v>
      </c>
      <c r="G1904" s="806">
        <v>32148</v>
      </c>
      <c r="H1904" s="724">
        <f t="shared" ca="1" si="29"/>
        <v>32</v>
      </c>
      <c r="I1904" s="747" t="s">
        <v>1403</v>
      </c>
      <c r="J1904" s="733" t="s">
        <v>2491</v>
      </c>
      <c r="K1904" s="733" t="s">
        <v>246</v>
      </c>
      <c r="L1904" s="813"/>
      <c r="M1904" s="813" t="s">
        <v>6426</v>
      </c>
      <c r="N1904" s="722" t="s">
        <v>5940</v>
      </c>
      <c r="O1904" s="733" t="s">
        <v>245</v>
      </c>
      <c r="P1904" s="748" t="s">
        <v>6329</v>
      </c>
      <c r="Q1904" s="748" t="s">
        <v>6328</v>
      </c>
      <c r="R1904" s="817" t="s">
        <v>6964</v>
      </c>
    </row>
    <row r="1905" spans="1:18">
      <c r="A1905" s="721"/>
      <c r="B1905" s="733">
        <v>3</v>
      </c>
      <c r="C1905" s="732" t="s">
        <v>6333</v>
      </c>
      <c r="D1905" s="723" t="s">
        <v>16</v>
      </c>
      <c r="E1905" s="733" t="s">
        <v>254</v>
      </c>
      <c r="F1905" s="733" t="s">
        <v>230</v>
      </c>
      <c r="G1905" s="806">
        <v>38983</v>
      </c>
      <c r="H1905" s="724">
        <f t="shared" ca="1" si="29"/>
        <v>13</v>
      </c>
      <c r="I1905" s="747" t="s">
        <v>1403</v>
      </c>
      <c r="J1905" s="733" t="s">
        <v>369</v>
      </c>
      <c r="K1905" s="733" t="s">
        <v>266</v>
      </c>
      <c r="L1905" s="813"/>
      <c r="M1905" s="813" t="s">
        <v>6426</v>
      </c>
      <c r="N1905" s="722" t="s">
        <v>5940</v>
      </c>
      <c r="O1905" s="733" t="s">
        <v>255</v>
      </c>
      <c r="P1905" s="748" t="s">
        <v>6332</v>
      </c>
      <c r="Q1905" s="748" t="s">
        <v>6328</v>
      </c>
      <c r="R1905" s="817" t="s">
        <v>6964</v>
      </c>
    </row>
    <row r="1906" spans="1:18">
      <c r="A1906" s="721"/>
      <c r="B1906" s="733">
        <v>4</v>
      </c>
      <c r="C1906" s="732" t="s">
        <v>6335</v>
      </c>
      <c r="D1906" s="723" t="s">
        <v>23</v>
      </c>
      <c r="E1906" s="733" t="s">
        <v>254</v>
      </c>
      <c r="F1906" s="733" t="s">
        <v>229</v>
      </c>
      <c r="G1906" s="806">
        <v>41116</v>
      </c>
      <c r="H1906" s="724">
        <f t="shared" ca="1" si="29"/>
        <v>7</v>
      </c>
      <c r="I1906" s="747" t="s">
        <v>1403</v>
      </c>
      <c r="J1906" s="733" t="s">
        <v>265</v>
      </c>
      <c r="K1906" s="733" t="s">
        <v>270</v>
      </c>
      <c r="L1906" s="813"/>
      <c r="M1906" s="813" t="s">
        <v>6426</v>
      </c>
      <c r="N1906" s="722" t="s">
        <v>5940</v>
      </c>
      <c r="O1906" s="733" t="s">
        <v>255</v>
      </c>
      <c r="P1906" s="748" t="s">
        <v>6334</v>
      </c>
      <c r="Q1906" s="748" t="s">
        <v>6328</v>
      </c>
      <c r="R1906" s="817" t="s">
        <v>6964</v>
      </c>
    </row>
    <row r="1907" spans="1:18">
      <c r="A1907" s="721">
        <v>32</v>
      </c>
      <c r="B1907" s="733">
        <v>1</v>
      </c>
      <c r="C1907" s="732" t="s">
        <v>6336</v>
      </c>
      <c r="D1907" s="723" t="s">
        <v>23</v>
      </c>
      <c r="E1907" s="733" t="s">
        <v>221</v>
      </c>
      <c r="F1907" s="733" t="s">
        <v>22</v>
      </c>
      <c r="G1907" s="806" t="s">
        <v>6337</v>
      </c>
      <c r="H1907" s="724">
        <f t="shared" ca="1" si="29"/>
        <v>27</v>
      </c>
      <c r="I1907" s="747" t="s">
        <v>1403</v>
      </c>
      <c r="J1907" s="733" t="s">
        <v>256</v>
      </c>
      <c r="K1907" s="733" t="s">
        <v>6338</v>
      </c>
      <c r="L1907" s="813"/>
      <c r="M1907" s="813" t="s">
        <v>6426</v>
      </c>
      <c r="N1907" s="722" t="s">
        <v>5940</v>
      </c>
      <c r="O1907" s="733" t="s">
        <v>222</v>
      </c>
      <c r="P1907" s="748"/>
      <c r="Q1907" s="732"/>
      <c r="R1907" s="817" t="s">
        <v>6964</v>
      </c>
    </row>
    <row r="1908" spans="1:18">
      <c r="A1908" s="721"/>
      <c r="B1908" s="733">
        <v>2</v>
      </c>
      <c r="C1908" s="732" t="s">
        <v>6339</v>
      </c>
      <c r="D1908" s="723" t="s">
        <v>16</v>
      </c>
      <c r="E1908" s="733" t="s">
        <v>221</v>
      </c>
      <c r="F1908" s="733" t="s">
        <v>230</v>
      </c>
      <c r="G1908" s="806">
        <v>33984</v>
      </c>
      <c r="H1908" s="724">
        <f t="shared" ca="1" si="29"/>
        <v>27</v>
      </c>
      <c r="I1908" s="747" t="s">
        <v>1403</v>
      </c>
      <c r="J1908" s="733" t="s">
        <v>256</v>
      </c>
      <c r="K1908" s="733" t="s">
        <v>246</v>
      </c>
      <c r="L1908" s="813"/>
      <c r="M1908" s="813" t="s">
        <v>6426</v>
      </c>
      <c r="N1908" s="722" t="s">
        <v>5940</v>
      </c>
      <c r="O1908" s="733" t="s">
        <v>245</v>
      </c>
      <c r="P1908" s="748"/>
      <c r="Q1908" s="732"/>
      <c r="R1908" s="817" t="s">
        <v>6964</v>
      </c>
    </row>
    <row r="1909" spans="1:18">
      <c r="A1909" s="721"/>
      <c r="B1909" s="733">
        <v>3</v>
      </c>
      <c r="C1909" s="732" t="s">
        <v>6342</v>
      </c>
      <c r="D1909" s="723" t="s">
        <v>23</v>
      </c>
      <c r="E1909" s="733" t="s">
        <v>254</v>
      </c>
      <c r="F1909" s="733" t="s">
        <v>230</v>
      </c>
      <c r="G1909" s="806">
        <v>41723</v>
      </c>
      <c r="H1909" s="724">
        <f t="shared" ca="1" si="29"/>
        <v>6</v>
      </c>
      <c r="I1909" s="747" t="s">
        <v>1403</v>
      </c>
      <c r="J1909" s="733" t="s">
        <v>265</v>
      </c>
      <c r="K1909" s="733" t="s">
        <v>270</v>
      </c>
      <c r="L1909" s="813"/>
      <c r="M1909" s="813" t="s">
        <v>6426</v>
      </c>
      <c r="N1909" s="722" t="s">
        <v>5940</v>
      </c>
      <c r="O1909" s="733" t="s">
        <v>255</v>
      </c>
      <c r="P1909" s="748"/>
      <c r="Q1909" s="732"/>
      <c r="R1909" s="817" t="s">
        <v>6964</v>
      </c>
    </row>
    <row r="1910" spans="1:18">
      <c r="A1910" s="721"/>
      <c r="B1910" s="733">
        <v>4</v>
      </c>
      <c r="C1910" s="732"/>
      <c r="D1910" s="723" t="s">
        <v>23</v>
      </c>
      <c r="E1910" s="733" t="s">
        <v>254</v>
      </c>
      <c r="F1910" s="733"/>
      <c r="G1910" s="806"/>
      <c r="H1910" s="724"/>
      <c r="I1910" s="747"/>
      <c r="J1910" s="733" t="s">
        <v>265</v>
      </c>
      <c r="K1910" s="733"/>
      <c r="L1910" s="813"/>
      <c r="M1910" s="813"/>
      <c r="N1910" s="722" t="s">
        <v>5940</v>
      </c>
      <c r="O1910" s="733"/>
      <c r="P1910" s="748"/>
      <c r="Q1910" s="732"/>
      <c r="R1910" s="817" t="s">
        <v>6964</v>
      </c>
    </row>
    <row r="1911" spans="1:18">
      <c r="A1911" s="721">
        <v>33</v>
      </c>
      <c r="B1911" s="733">
        <v>1</v>
      </c>
      <c r="C1911" s="732" t="s">
        <v>6934</v>
      </c>
      <c r="D1911" s="723" t="s">
        <v>23</v>
      </c>
      <c r="E1911" s="733" t="s">
        <v>221</v>
      </c>
      <c r="F1911" s="733" t="s">
        <v>452</v>
      </c>
      <c r="G1911" s="806">
        <v>18524</v>
      </c>
      <c r="H1911" s="724">
        <f t="shared" ca="1" si="29"/>
        <v>69</v>
      </c>
      <c r="I1911" s="747" t="s">
        <v>1403</v>
      </c>
      <c r="J1911" s="733" t="s">
        <v>256</v>
      </c>
      <c r="K1911" s="733" t="s">
        <v>165</v>
      </c>
      <c r="L1911" s="813"/>
      <c r="M1911" s="813" t="s">
        <v>6426</v>
      </c>
      <c r="N1911" s="722" t="s">
        <v>5940</v>
      </c>
      <c r="O1911" s="733" t="s">
        <v>222</v>
      </c>
      <c r="P1911" s="748"/>
      <c r="Q1911" s="830"/>
      <c r="R1911" s="817" t="s">
        <v>6964</v>
      </c>
    </row>
    <row r="1912" spans="1:18">
      <c r="A1912" s="721">
        <v>34</v>
      </c>
      <c r="B1912" s="733">
        <v>1</v>
      </c>
      <c r="C1912" s="732" t="s">
        <v>6936</v>
      </c>
      <c r="D1912" s="723" t="s">
        <v>23</v>
      </c>
      <c r="E1912" s="733" t="s">
        <v>221</v>
      </c>
      <c r="F1912" s="733" t="s">
        <v>376</v>
      </c>
      <c r="G1912" s="806">
        <v>21042</v>
      </c>
      <c r="H1912" s="724">
        <f t="shared" ca="1" si="29"/>
        <v>62</v>
      </c>
      <c r="I1912" s="747" t="s">
        <v>1403</v>
      </c>
      <c r="J1912" s="733" t="s">
        <v>223</v>
      </c>
      <c r="K1912" s="733" t="s">
        <v>6346</v>
      </c>
      <c r="L1912" s="813"/>
      <c r="M1912" s="813" t="s">
        <v>6426</v>
      </c>
      <c r="N1912" s="722" t="s">
        <v>5940</v>
      </c>
      <c r="O1912" s="733" t="s">
        <v>222</v>
      </c>
      <c r="P1912" s="748" t="s">
        <v>6940</v>
      </c>
      <c r="Q1912" s="830"/>
      <c r="R1912" s="817" t="s">
        <v>6964</v>
      </c>
    </row>
    <row r="1913" spans="1:18">
      <c r="A1913" s="721"/>
      <c r="B1913" s="733">
        <v>2</v>
      </c>
      <c r="C1913" s="732" t="s">
        <v>6937</v>
      </c>
      <c r="D1913" s="723" t="s">
        <v>16</v>
      </c>
      <c r="E1913" s="733" t="s">
        <v>221</v>
      </c>
      <c r="F1913" s="733" t="s">
        <v>376</v>
      </c>
      <c r="G1913" s="806">
        <v>33458</v>
      </c>
      <c r="H1913" s="724">
        <f t="shared" ca="1" si="29"/>
        <v>28</v>
      </c>
      <c r="I1913" s="747" t="s">
        <v>1403</v>
      </c>
      <c r="J1913" s="733" t="s">
        <v>256</v>
      </c>
      <c r="K1913" s="733" t="s">
        <v>246</v>
      </c>
      <c r="L1913" s="813"/>
      <c r="M1913" s="813" t="s">
        <v>6426</v>
      </c>
      <c r="N1913" s="722" t="s">
        <v>5940</v>
      </c>
      <c r="O1913" s="733" t="s">
        <v>245</v>
      </c>
      <c r="P1913" s="748" t="s">
        <v>6941</v>
      </c>
      <c r="Q1913" s="830"/>
      <c r="R1913" s="817" t="s">
        <v>6964</v>
      </c>
    </row>
    <row r="1914" spans="1:18">
      <c r="A1914" s="721"/>
      <c r="B1914" s="733">
        <v>3</v>
      </c>
      <c r="C1914" s="732" t="s">
        <v>6938</v>
      </c>
      <c r="D1914" s="723" t="s">
        <v>16</v>
      </c>
      <c r="E1914" s="733" t="s">
        <v>254</v>
      </c>
      <c r="F1914" s="733" t="s">
        <v>376</v>
      </c>
      <c r="G1914" s="806">
        <v>40472</v>
      </c>
      <c r="H1914" s="724">
        <f t="shared" ca="1" si="29"/>
        <v>9</v>
      </c>
      <c r="I1914" s="747" t="s">
        <v>1403</v>
      </c>
      <c r="J1914" s="733" t="s">
        <v>265</v>
      </c>
      <c r="K1914" s="733" t="s">
        <v>270</v>
      </c>
      <c r="L1914" s="813"/>
      <c r="M1914" s="813" t="s">
        <v>6426</v>
      </c>
      <c r="N1914" s="722" t="s">
        <v>5940</v>
      </c>
      <c r="O1914" s="733" t="s">
        <v>255</v>
      </c>
      <c r="P1914" s="748" t="s">
        <v>6942</v>
      </c>
      <c r="Q1914" s="830"/>
      <c r="R1914" s="817" t="s">
        <v>6964</v>
      </c>
    </row>
    <row r="1915" spans="1:18">
      <c r="A1915" s="721"/>
      <c r="B1915" s="733">
        <v>4</v>
      </c>
      <c r="C1915" s="732" t="s">
        <v>6939</v>
      </c>
      <c r="D1915" s="723" t="s">
        <v>16</v>
      </c>
      <c r="E1915" s="733" t="s">
        <v>254</v>
      </c>
      <c r="F1915" s="733" t="s">
        <v>244</v>
      </c>
      <c r="G1915" s="806">
        <v>41925</v>
      </c>
      <c r="H1915" s="724">
        <f ca="1">DATEDIF(G1915,TODAY(),"Y")</f>
        <v>5</v>
      </c>
      <c r="I1915" s="747" t="s">
        <v>1403</v>
      </c>
      <c r="J1915" s="733" t="s">
        <v>265</v>
      </c>
      <c r="K1915" s="733" t="s">
        <v>270</v>
      </c>
      <c r="L1915" s="813"/>
      <c r="M1915" s="813" t="s">
        <v>6426</v>
      </c>
      <c r="N1915" s="722" t="s">
        <v>5940</v>
      </c>
      <c r="O1915" s="733" t="s">
        <v>255</v>
      </c>
      <c r="P1915" s="748" t="s">
        <v>6943</v>
      </c>
      <c r="Q1915" s="830"/>
      <c r="R1915" s="817" t="s">
        <v>6964</v>
      </c>
    </row>
    <row r="1916" spans="1:18">
      <c r="A1916" s="721">
        <v>35</v>
      </c>
      <c r="B1916" s="733">
        <v>1</v>
      </c>
      <c r="C1916" s="732" t="s">
        <v>7262</v>
      </c>
      <c r="D1916" s="723" t="s">
        <v>23</v>
      </c>
      <c r="E1916" s="733" t="s">
        <v>221</v>
      </c>
      <c r="F1916" s="733" t="s">
        <v>7339</v>
      </c>
      <c r="G1916" s="806">
        <v>32571</v>
      </c>
      <c r="H1916" s="724">
        <f ca="1">DATEDIF(G1916,TODAY(),"Y")</f>
        <v>31</v>
      </c>
      <c r="I1916" s="747" t="s">
        <v>4508</v>
      </c>
      <c r="J1916" s="733" t="s">
        <v>223</v>
      </c>
      <c r="K1916" s="733" t="s">
        <v>283</v>
      </c>
      <c r="L1916" s="813"/>
      <c r="M1916" s="813" t="s">
        <v>6426</v>
      </c>
      <c r="N1916" s="722" t="s">
        <v>5940</v>
      </c>
      <c r="O1916" s="733" t="s">
        <v>222</v>
      </c>
      <c r="P1916" s="748" t="s">
        <v>7341</v>
      </c>
      <c r="Q1916" s="1040" t="s">
        <v>7345</v>
      </c>
      <c r="R1916" s="817" t="s">
        <v>6964</v>
      </c>
    </row>
    <row r="1917" spans="1:18">
      <c r="A1917" s="721"/>
      <c r="B1917" s="733">
        <v>2</v>
      </c>
      <c r="C1917" s="732" t="s">
        <v>7263</v>
      </c>
      <c r="D1917" s="723" t="s">
        <v>16</v>
      </c>
      <c r="E1917" s="733" t="s">
        <v>221</v>
      </c>
      <c r="F1917" s="733" t="s">
        <v>7340</v>
      </c>
      <c r="G1917" s="806">
        <v>33033</v>
      </c>
      <c r="H1917" s="724">
        <f ca="1">DATEDIF(G1917,TODAY(),"Y")</f>
        <v>29</v>
      </c>
      <c r="I1917" s="747" t="s">
        <v>4508</v>
      </c>
      <c r="J1917" s="733" t="s">
        <v>223</v>
      </c>
      <c r="K1917" s="733" t="s">
        <v>246</v>
      </c>
      <c r="L1917" s="813"/>
      <c r="M1917" s="813" t="s">
        <v>6426</v>
      </c>
      <c r="N1917" s="722" t="s">
        <v>5940</v>
      </c>
      <c r="O1917" s="733" t="s">
        <v>245</v>
      </c>
      <c r="P1917" s="748" t="s">
        <v>7342</v>
      </c>
      <c r="Q1917" s="1040" t="s">
        <v>7345</v>
      </c>
      <c r="R1917" s="817" t="s">
        <v>6964</v>
      </c>
    </row>
    <row r="1918" spans="1:18">
      <c r="A1918" s="721"/>
      <c r="B1918" s="733">
        <v>3</v>
      </c>
      <c r="C1918" s="732" t="s">
        <v>7337</v>
      </c>
      <c r="D1918" s="723" t="s">
        <v>23</v>
      </c>
      <c r="E1918" s="733" t="s">
        <v>254</v>
      </c>
      <c r="F1918" s="733" t="s">
        <v>7339</v>
      </c>
      <c r="G1918" s="806">
        <v>41840</v>
      </c>
      <c r="H1918" s="724">
        <f ca="1">DATEDIF(G1918,TODAY(),"Y")</f>
        <v>5</v>
      </c>
      <c r="I1918" s="747" t="s">
        <v>4508</v>
      </c>
      <c r="J1918" s="733" t="s">
        <v>265</v>
      </c>
      <c r="K1918" s="733" t="s">
        <v>270</v>
      </c>
      <c r="L1918" s="813"/>
      <c r="M1918" s="813" t="s">
        <v>6426</v>
      </c>
      <c r="N1918" s="722" t="s">
        <v>5940</v>
      </c>
      <c r="O1918" s="733" t="s">
        <v>255</v>
      </c>
      <c r="P1918" s="748" t="s">
        <v>7343</v>
      </c>
      <c r="Q1918" s="1040" t="s">
        <v>7345</v>
      </c>
      <c r="R1918" s="817" t="s">
        <v>6964</v>
      </c>
    </row>
    <row r="1919" spans="1:18">
      <c r="A1919" s="721"/>
      <c r="B1919" s="721">
        <v>4</v>
      </c>
      <c r="C1919" s="722" t="s">
        <v>7338</v>
      </c>
      <c r="D1919" s="723" t="s">
        <v>23</v>
      </c>
      <c r="E1919" s="721" t="s">
        <v>254</v>
      </c>
      <c r="F1919" s="721" t="s">
        <v>7339</v>
      </c>
      <c r="G1919" s="794">
        <v>34444</v>
      </c>
      <c r="H1919" s="724">
        <f ca="1">DATEDIF(G1919,TODAY(),"Y")</f>
        <v>25</v>
      </c>
      <c r="I1919" s="725" t="s">
        <v>4508</v>
      </c>
      <c r="J1919" s="733" t="s">
        <v>223</v>
      </c>
      <c r="K1919" s="721" t="s">
        <v>261</v>
      </c>
      <c r="L1919" s="813"/>
      <c r="M1919" s="813" t="s">
        <v>6426</v>
      </c>
      <c r="N1919" s="722" t="s">
        <v>5940</v>
      </c>
      <c r="O1919" s="721" t="s">
        <v>1845</v>
      </c>
      <c r="P1919" s="727" t="s">
        <v>7344</v>
      </c>
      <c r="Q1919" s="1040" t="s">
        <v>7345</v>
      </c>
      <c r="R1919" s="817" t="s">
        <v>6964</v>
      </c>
    </row>
    <row r="1921" spans="5:6">
      <c r="E1921" s="788" t="s">
        <v>49</v>
      </c>
      <c r="F1921">
        <f>COUNTIF(KELAMIN,"L")</f>
        <v>941</v>
      </c>
    </row>
    <row r="1922" spans="5:6">
      <c r="E1922" s="788" t="s">
        <v>45</v>
      </c>
      <c r="F1922" t="e">
        <f>'BUKU INDUK 2020'!D3:D1866=COUNTIF(KELAMIN,"P")</f>
        <v>#VALUE!</v>
      </c>
    </row>
    <row r="1923" spans="5:6">
      <c r="F1923" t="e">
        <f>SUM(F1921:F1922)</f>
        <v>#VALUE!</v>
      </c>
    </row>
  </sheetData>
  <autoFilter ref="A1:Q1919">
    <filterColumn colId="1" showButton="0"/>
    <filterColumn colId="5" showButton="0"/>
  </autoFilter>
  <mergeCells count="15">
    <mergeCell ref="O1:O2"/>
    <mergeCell ref="P1:P2"/>
    <mergeCell ref="Q1:Q2"/>
    <mergeCell ref="I1:I2"/>
    <mergeCell ref="J1:J2"/>
    <mergeCell ref="K1:K2"/>
    <mergeCell ref="L1:L2"/>
    <mergeCell ref="M1:M2"/>
    <mergeCell ref="N1:N2"/>
    <mergeCell ref="H1:H2"/>
    <mergeCell ref="A1:A2"/>
    <mergeCell ref="B1:C2"/>
    <mergeCell ref="D1:D2"/>
    <mergeCell ref="E1:E2"/>
    <mergeCell ref="F1:G1"/>
  </mergeCells>
  <conditionalFormatting sqref="J1548:J1549">
    <cfRule type="cellIs" dxfId="15" priority="1" operator="equal">
      <formula>""""""</formula>
    </cfRule>
  </conditionalFormatting>
  <pageMargins left="0.7" right="0.2" top="0.75" bottom="0.75" header="0.3" footer="0.3"/>
  <pageSetup paperSize="5"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3"/>
  <sheetViews>
    <sheetView tabSelected="1" topLeftCell="A975" zoomScale="130" zoomScaleNormal="130" workbookViewId="0">
      <selection activeCell="H983" sqref="C983:H983"/>
    </sheetView>
  </sheetViews>
  <sheetFormatPr defaultRowHeight="15"/>
  <cols>
    <col min="1" max="1" width="4.5703125" style="1076" customWidth="1"/>
    <col min="2" max="2" width="4.85546875" customWidth="1"/>
    <col min="3" max="3" width="23.7109375" customWidth="1"/>
    <col min="4" max="4" width="12.140625" bestFit="1" customWidth="1"/>
    <col min="15" max="15" width="19.140625" customWidth="1"/>
    <col min="16" max="16" width="21.5703125" customWidth="1"/>
    <col min="17" max="17" width="21.42578125" customWidth="1"/>
  </cols>
  <sheetData>
    <row r="1" spans="1:17">
      <c r="A1" s="1164"/>
      <c r="B1" s="1188" t="s">
        <v>151</v>
      </c>
      <c r="C1" s="1189"/>
      <c r="D1" s="1166" t="s">
        <v>2</v>
      </c>
      <c r="E1" s="1167" t="s">
        <v>6416</v>
      </c>
      <c r="F1" s="1168" t="s">
        <v>6417</v>
      </c>
      <c r="G1" s="1169"/>
      <c r="H1" s="1163" t="s">
        <v>6418</v>
      </c>
      <c r="I1" s="1172" t="s">
        <v>187</v>
      </c>
      <c r="J1" s="1171" t="s">
        <v>6419</v>
      </c>
      <c r="K1" s="1171" t="s">
        <v>154</v>
      </c>
      <c r="L1" s="1173" t="s">
        <v>6420</v>
      </c>
      <c r="M1" s="1173" t="s">
        <v>6421</v>
      </c>
      <c r="N1" s="1170" t="s">
        <v>6422</v>
      </c>
      <c r="O1" s="1170" t="s">
        <v>6423</v>
      </c>
      <c r="P1" s="1171" t="s">
        <v>180</v>
      </c>
      <c r="Q1" s="1171" t="s">
        <v>194</v>
      </c>
    </row>
    <row r="2" spans="1:17">
      <c r="A2" s="1187"/>
      <c r="B2" s="1190"/>
      <c r="C2" s="1191"/>
      <c r="D2" s="1166"/>
      <c r="E2" s="1167"/>
      <c r="F2" s="791" t="s">
        <v>6424</v>
      </c>
      <c r="G2" s="792" t="s">
        <v>8</v>
      </c>
      <c r="H2" s="1163"/>
      <c r="I2" s="1172"/>
      <c r="J2" s="1171"/>
      <c r="K2" s="1171"/>
      <c r="L2" s="1173"/>
      <c r="M2" s="1173"/>
      <c r="N2" s="1170"/>
      <c r="O2" s="1170"/>
      <c r="P2" s="1171"/>
      <c r="Q2" s="1171"/>
    </row>
    <row r="3" spans="1:17">
      <c r="A3" s="1077">
        <v>1</v>
      </c>
      <c r="B3" s="722">
        <v>1</v>
      </c>
      <c r="C3" s="722" t="s">
        <v>218</v>
      </c>
      <c r="D3" s="744" t="s">
        <v>23</v>
      </c>
      <c r="E3" s="722" t="s">
        <v>221</v>
      </c>
      <c r="F3" s="722" t="s">
        <v>219</v>
      </c>
      <c r="G3" s="793">
        <v>26201</v>
      </c>
      <c r="H3" s="724">
        <f t="shared" ref="H3:H66" ca="1" si="0">DATEDIF(G3,TODAY(),"Y")</f>
        <v>48</v>
      </c>
      <c r="I3" s="769" t="s">
        <v>1403</v>
      </c>
      <c r="J3" s="722" t="s">
        <v>223</v>
      </c>
      <c r="K3" s="722" t="s">
        <v>224</v>
      </c>
      <c r="L3" s="770" t="s">
        <v>6425</v>
      </c>
      <c r="M3" s="770" t="s">
        <v>6426</v>
      </c>
      <c r="N3" s="722" t="s">
        <v>228</v>
      </c>
      <c r="O3" s="722" t="s">
        <v>222</v>
      </c>
      <c r="P3" s="722" t="s">
        <v>217</v>
      </c>
      <c r="Q3" s="722" t="s">
        <v>227</v>
      </c>
    </row>
    <row r="4" spans="1:17">
      <c r="A4" s="1077">
        <f>SUBTOTAL(3,C$3:C4)</f>
        <v>2</v>
      </c>
      <c r="B4" s="721">
        <v>2</v>
      </c>
      <c r="C4" s="722" t="s">
        <v>243</v>
      </c>
      <c r="D4" s="723" t="s">
        <v>23</v>
      </c>
      <c r="E4" s="721" t="s">
        <v>221</v>
      </c>
      <c r="F4" s="721" t="s">
        <v>244</v>
      </c>
      <c r="G4" s="794">
        <v>32497</v>
      </c>
      <c r="H4" s="724">
        <f t="shared" ca="1" si="0"/>
        <v>31</v>
      </c>
      <c r="I4" s="725" t="s">
        <v>1403</v>
      </c>
      <c r="J4" s="721" t="s">
        <v>223</v>
      </c>
      <c r="K4" s="721" t="s">
        <v>246</v>
      </c>
      <c r="L4" s="726" t="s">
        <v>6425</v>
      </c>
      <c r="M4" s="726" t="s">
        <v>6426</v>
      </c>
      <c r="N4" s="722" t="s">
        <v>228</v>
      </c>
      <c r="O4" s="721" t="s">
        <v>245</v>
      </c>
      <c r="P4" s="727" t="s">
        <v>242</v>
      </c>
      <c r="Q4" s="722" t="s">
        <v>227</v>
      </c>
    </row>
    <row r="5" spans="1:17">
      <c r="A5" s="1077">
        <f>SUBTOTAL(3,C$3:C5)</f>
        <v>3</v>
      </c>
      <c r="B5" s="721">
        <v>3</v>
      </c>
      <c r="C5" s="722" t="s">
        <v>260</v>
      </c>
      <c r="D5" s="723" t="s">
        <v>23</v>
      </c>
      <c r="E5" s="721" t="s">
        <v>254</v>
      </c>
      <c r="F5" s="721" t="s">
        <v>22</v>
      </c>
      <c r="G5" s="794">
        <v>35368</v>
      </c>
      <c r="H5" s="724">
        <f t="shared" ca="1" si="0"/>
        <v>23</v>
      </c>
      <c r="I5" s="725" t="s">
        <v>1403</v>
      </c>
      <c r="J5" s="721" t="s">
        <v>223</v>
      </c>
      <c r="K5" s="721" t="s">
        <v>261</v>
      </c>
      <c r="L5" s="726" t="s">
        <v>6425</v>
      </c>
      <c r="M5" s="726" t="s">
        <v>6426</v>
      </c>
      <c r="N5" s="722" t="s">
        <v>228</v>
      </c>
      <c r="O5" s="721" t="s">
        <v>255</v>
      </c>
      <c r="P5" s="722" t="s">
        <v>259</v>
      </c>
      <c r="Q5" s="722" t="s">
        <v>227</v>
      </c>
    </row>
    <row r="6" spans="1:17">
      <c r="A6" s="1077">
        <f>SUBTOTAL(3,C$3:C6)</f>
        <v>4</v>
      </c>
      <c r="B6" s="721">
        <v>4</v>
      </c>
      <c r="C6" s="722" t="s">
        <v>264</v>
      </c>
      <c r="D6" s="723" t="s">
        <v>16</v>
      </c>
      <c r="E6" s="721" t="s">
        <v>254</v>
      </c>
      <c r="F6" s="721" t="s">
        <v>22</v>
      </c>
      <c r="G6" s="794">
        <v>40038</v>
      </c>
      <c r="H6" s="724">
        <f t="shared" ca="1" si="0"/>
        <v>10</v>
      </c>
      <c r="I6" s="725" t="s">
        <v>1403</v>
      </c>
      <c r="J6" s="721" t="s">
        <v>265</v>
      </c>
      <c r="K6" s="721" t="s">
        <v>266</v>
      </c>
      <c r="L6" s="726" t="s">
        <v>6425</v>
      </c>
      <c r="M6" s="726" t="s">
        <v>6426</v>
      </c>
      <c r="N6" s="722" t="s">
        <v>228</v>
      </c>
      <c r="O6" s="721" t="s">
        <v>255</v>
      </c>
      <c r="P6" s="727" t="s">
        <v>263</v>
      </c>
      <c r="Q6" s="722" t="s">
        <v>227</v>
      </c>
    </row>
    <row r="7" spans="1:17">
      <c r="A7" s="1077">
        <f>SUBTOTAL(3,C$3:C7)</f>
        <v>5</v>
      </c>
      <c r="B7" s="721">
        <v>5</v>
      </c>
      <c r="C7" s="722" t="s">
        <v>269</v>
      </c>
      <c r="D7" s="723" t="s">
        <v>23</v>
      </c>
      <c r="E7" s="721" t="s">
        <v>254</v>
      </c>
      <c r="F7" s="721" t="s">
        <v>22</v>
      </c>
      <c r="G7" s="794">
        <v>41618</v>
      </c>
      <c r="H7" s="724">
        <f t="shared" ca="1" si="0"/>
        <v>6</v>
      </c>
      <c r="I7" s="725" t="s">
        <v>1403</v>
      </c>
      <c r="J7" s="721" t="s">
        <v>265</v>
      </c>
      <c r="K7" s="721" t="s">
        <v>270</v>
      </c>
      <c r="L7" s="726" t="s">
        <v>6427</v>
      </c>
      <c r="M7" s="726" t="s">
        <v>6426</v>
      </c>
      <c r="N7" s="722" t="s">
        <v>228</v>
      </c>
      <c r="O7" s="721" t="s">
        <v>255</v>
      </c>
      <c r="P7" s="727" t="s">
        <v>268</v>
      </c>
      <c r="Q7" s="722" t="s">
        <v>227</v>
      </c>
    </row>
    <row r="8" spans="1:17">
      <c r="A8" s="1077">
        <f>SUBTOTAL(3,C$3:C8)</f>
        <v>6</v>
      </c>
      <c r="B8" s="721">
        <v>1</v>
      </c>
      <c r="C8" s="722" t="s">
        <v>272</v>
      </c>
      <c r="D8" s="723" t="s">
        <v>16</v>
      </c>
      <c r="E8" s="721" t="s">
        <v>221</v>
      </c>
      <c r="F8" s="721" t="s">
        <v>273</v>
      </c>
      <c r="G8" s="794">
        <v>18459</v>
      </c>
      <c r="H8" s="724">
        <f t="shared" ca="1" si="0"/>
        <v>69</v>
      </c>
      <c r="I8" s="725" t="s">
        <v>1403</v>
      </c>
      <c r="J8" s="721" t="s">
        <v>256</v>
      </c>
      <c r="K8" s="721" t="s">
        <v>246</v>
      </c>
      <c r="L8" s="726" t="s">
        <v>6425</v>
      </c>
      <c r="M8" s="726" t="s">
        <v>6426</v>
      </c>
      <c r="N8" s="722" t="s">
        <v>228</v>
      </c>
      <c r="O8" s="721" t="s">
        <v>222</v>
      </c>
      <c r="P8" s="722" t="s">
        <v>271</v>
      </c>
      <c r="Q8" s="722" t="s">
        <v>277</v>
      </c>
    </row>
    <row r="9" spans="1:17">
      <c r="A9" s="1077">
        <f>SUBTOTAL(3,C$3:C9)</f>
        <v>7</v>
      </c>
      <c r="B9" s="721">
        <v>1</v>
      </c>
      <c r="C9" s="722" t="s">
        <v>281</v>
      </c>
      <c r="D9" s="723" t="s">
        <v>23</v>
      </c>
      <c r="E9" s="721" t="s">
        <v>221</v>
      </c>
      <c r="F9" s="721" t="s">
        <v>273</v>
      </c>
      <c r="G9" s="794">
        <v>31137</v>
      </c>
      <c r="H9" s="724">
        <f t="shared" ca="1" si="0"/>
        <v>35</v>
      </c>
      <c r="I9" s="725" t="s">
        <v>1403</v>
      </c>
      <c r="J9" s="721" t="s">
        <v>223</v>
      </c>
      <c r="K9" s="721" t="s">
        <v>283</v>
      </c>
      <c r="L9" s="726" t="s">
        <v>6425</v>
      </c>
      <c r="M9" s="726" t="s">
        <v>6426</v>
      </c>
      <c r="N9" s="722" t="s">
        <v>228</v>
      </c>
      <c r="O9" s="721" t="s">
        <v>222</v>
      </c>
      <c r="P9" s="722" t="s">
        <v>280</v>
      </c>
      <c r="Q9" s="727" t="s">
        <v>284</v>
      </c>
    </row>
    <row r="10" spans="1:17">
      <c r="A10" s="1077">
        <f>SUBTOTAL(3,C$3:C10)</f>
        <v>8</v>
      </c>
      <c r="B10" s="721">
        <v>2</v>
      </c>
      <c r="C10" s="732" t="s">
        <v>287</v>
      </c>
      <c r="D10" s="723" t="s">
        <v>16</v>
      </c>
      <c r="E10" s="733" t="s">
        <v>221</v>
      </c>
      <c r="F10" s="733" t="s">
        <v>288</v>
      </c>
      <c r="G10" s="796">
        <v>33336</v>
      </c>
      <c r="H10" s="724">
        <f t="shared" ca="1" si="0"/>
        <v>29</v>
      </c>
      <c r="I10" s="725" t="s">
        <v>1403</v>
      </c>
      <c r="J10" s="733" t="s">
        <v>289</v>
      </c>
      <c r="K10" s="733" t="s">
        <v>246</v>
      </c>
      <c r="L10" s="726" t="s">
        <v>6425</v>
      </c>
      <c r="M10" s="726" t="s">
        <v>6426</v>
      </c>
      <c r="N10" s="722" t="s">
        <v>228</v>
      </c>
      <c r="O10" s="733" t="s">
        <v>245</v>
      </c>
      <c r="P10" s="734" t="s">
        <v>286</v>
      </c>
      <c r="Q10" s="727" t="s">
        <v>284</v>
      </c>
    </row>
    <row r="11" spans="1:17">
      <c r="A11" s="1077">
        <f>SUBTOTAL(3,C$3:C11)</f>
        <v>9</v>
      </c>
      <c r="B11" s="721">
        <v>3</v>
      </c>
      <c r="C11" s="732" t="s">
        <v>293</v>
      </c>
      <c r="D11" s="723" t="s">
        <v>16</v>
      </c>
      <c r="E11" s="733" t="s">
        <v>254</v>
      </c>
      <c r="F11" s="733" t="s">
        <v>229</v>
      </c>
      <c r="G11" s="796">
        <v>42437</v>
      </c>
      <c r="H11" s="724">
        <f t="shared" ca="1" si="0"/>
        <v>4</v>
      </c>
      <c r="I11" s="725" t="s">
        <v>1403</v>
      </c>
      <c r="J11" s="733" t="s">
        <v>265</v>
      </c>
      <c r="K11" s="733" t="s">
        <v>270</v>
      </c>
      <c r="L11" s="726" t="s">
        <v>6427</v>
      </c>
      <c r="M11" s="726" t="s">
        <v>6426</v>
      </c>
      <c r="N11" s="722" t="s">
        <v>228</v>
      </c>
      <c r="O11" s="733" t="s">
        <v>255</v>
      </c>
      <c r="P11" s="736" t="s">
        <v>292</v>
      </c>
      <c r="Q11" s="727" t="s">
        <v>284</v>
      </c>
    </row>
    <row r="12" spans="1:17">
      <c r="A12" s="1077">
        <f>SUBTOTAL(3,C$3:C12)</f>
        <v>10</v>
      </c>
      <c r="B12" s="721">
        <v>1</v>
      </c>
      <c r="C12" s="722" t="s">
        <v>296</v>
      </c>
      <c r="D12" s="723" t="s">
        <v>23</v>
      </c>
      <c r="E12" s="721" t="s">
        <v>221</v>
      </c>
      <c r="F12" s="721" t="s">
        <v>297</v>
      </c>
      <c r="G12" s="794">
        <v>21174</v>
      </c>
      <c r="H12" s="724">
        <f t="shared" ca="1" si="0"/>
        <v>62</v>
      </c>
      <c r="I12" s="725" t="s">
        <v>1403</v>
      </c>
      <c r="J12" s="721" t="s">
        <v>289</v>
      </c>
      <c r="K12" s="721" t="s">
        <v>283</v>
      </c>
      <c r="L12" s="726" t="s">
        <v>6425</v>
      </c>
      <c r="M12" s="726" t="s">
        <v>6426</v>
      </c>
      <c r="N12" s="722" t="s">
        <v>228</v>
      </c>
      <c r="O12" s="721" t="s">
        <v>222</v>
      </c>
      <c r="P12" s="722" t="s">
        <v>295</v>
      </c>
      <c r="Q12" s="722" t="s">
        <v>300</v>
      </c>
    </row>
    <row r="13" spans="1:17">
      <c r="A13" s="1077">
        <f>SUBTOTAL(3,C$3:C13)</f>
        <v>11</v>
      </c>
      <c r="B13" s="721">
        <v>2</v>
      </c>
      <c r="C13" s="722" t="s">
        <v>303</v>
      </c>
      <c r="D13" s="723" t="s">
        <v>16</v>
      </c>
      <c r="E13" s="721" t="s">
        <v>221</v>
      </c>
      <c r="F13" s="721" t="s">
        <v>288</v>
      </c>
      <c r="G13" s="794">
        <v>23928</v>
      </c>
      <c r="H13" s="724">
        <f t="shared" ca="1" si="0"/>
        <v>54</v>
      </c>
      <c r="I13" s="725" t="s">
        <v>1403</v>
      </c>
      <c r="J13" s="721" t="s">
        <v>256</v>
      </c>
      <c r="K13" s="721" t="s">
        <v>246</v>
      </c>
      <c r="L13" s="726" t="s">
        <v>6425</v>
      </c>
      <c r="M13" s="726" t="s">
        <v>6426</v>
      </c>
      <c r="N13" s="722" t="s">
        <v>228</v>
      </c>
      <c r="O13" s="721" t="s">
        <v>245</v>
      </c>
      <c r="P13" s="722" t="s">
        <v>302</v>
      </c>
      <c r="Q13" s="722" t="s">
        <v>300</v>
      </c>
    </row>
    <row r="14" spans="1:17">
      <c r="A14" s="1077">
        <f>SUBTOTAL(3,C$3:C14)</f>
        <v>12</v>
      </c>
      <c r="B14" s="721">
        <v>1</v>
      </c>
      <c r="C14" s="722" t="s">
        <v>308</v>
      </c>
      <c r="D14" s="723" t="s">
        <v>23</v>
      </c>
      <c r="E14" s="721" t="s">
        <v>221</v>
      </c>
      <c r="F14" s="721" t="s">
        <v>309</v>
      </c>
      <c r="G14" s="794">
        <v>26104</v>
      </c>
      <c r="H14" s="724">
        <f t="shared" ca="1" si="0"/>
        <v>48</v>
      </c>
      <c r="I14" s="725" t="s">
        <v>1403</v>
      </c>
      <c r="J14" s="721" t="s">
        <v>289</v>
      </c>
      <c r="K14" s="721" t="s">
        <v>283</v>
      </c>
      <c r="L14" s="726" t="s">
        <v>6425</v>
      </c>
      <c r="M14" s="726" t="s">
        <v>6426</v>
      </c>
      <c r="N14" s="722" t="s">
        <v>228</v>
      </c>
      <c r="O14" s="721" t="s">
        <v>222</v>
      </c>
      <c r="P14" s="722" t="s">
        <v>307</v>
      </c>
      <c r="Q14" s="722" t="s">
        <v>312</v>
      </c>
    </row>
    <row r="15" spans="1:17">
      <c r="A15" s="1077">
        <f>SUBTOTAL(3,C$3:C15)</f>
        <v>13</v>
      </c>
      <c r="B15" s="721">
        <v>2</v>
      </c>
      <c r="C15" s="722" t="s">
        <v>314</v>
      </c>
      <c r="D15" s="723" t="s">
        <v>16</v>
      </c>
      <c r="E15" s="721" t="s">
        <v>221</v>
      </c>
      <c r="F15" s="721" t="s">
        <v>315</v>
      </c>
      <c r="G15" s="794">
        <v>27018</v>
      </c>
      <c r="H15" s="724">
        <f t="shared" ca="1" si="0"/>
        <v>46</v>
      </c>
      <c r="I15" s="725" t="s">
        <v>1403</v>
      </c>
      <c r="J15" s="721" t="s">
        <v>256</v>
      </c>
      <c r="K15" s="721" t="s">
        <v>246</v>
      </c>
      <c r="L15" s="726" t="s">
        <v>6425</v>
      </c>
      <c r="M15" s="726" t="s">
        <v>6426</v>
      </c>
      <c r="N15" s="722" t="s">
        <v>228</v>
      </c>
      <c r="O15" s="721" t="s">
        <v>245</v>
      </c>
      <c r="P15" s="727" t="s">
        <v>313</v>
      </c>
      <c r="Q15" s="722" t="s">
        <v>312</v>
      </c>
    </row>
    <row r="16" spans="1:17">
      <c r="A16" s="1077">
        <f>SUBTOTAL(3,C$3:C16)</f>
        <v>14</v>
      </c>
      <c r="B16" s="721">
        <v>3</v>
      </c>
      <c r="C16" s="722" t="s">
        <v>319</v>
      </c>
      <c r="D16" s="723" t="s">
        <v>16</v>
      </c>
      <c r="E16" s="721" t="s">
        <v>254</v>
      </c>
      <c r="F16" s="721" t="s">
        <v>230</v>
      </c>
      <c r="G16" s="794">
        <v>36447</v>
      </c>
      <c r="H16" s="724">
        <f t="shared" ca="1" si="0"/>
        <v>20</v>
      </c>
      <c r="I16" s="725" t="s">
        <v>1403</v>
      </c>
      <c r="J16" s="721" t="s">
        <v>886</v>
      </c>
      <c r="K16" s="721" t="s">
        <v>266</v>
      </c>
      <c r="L16" s="726" t="s">
        <v>6425</v>
      </c>
      <c r="M16" s="726" t="s">
        <v>6426</v>
      </c>
      <c r="N16" s="722" t="s">
        <v>228</v>
      </c>
      <c r="O16" s="721" t="s">
        <v>255</v>
      </c>
      <c r="P16" s="722" t="s">
        <v>318</v>
      </c>
      <c r="Q16" s="722" t="s">
        <v>312</v>
      </c>
    </row>
    <row r="17" spans="1:17">
      <c r="A17" s="1077">
        <f>SUBTOTAL(3,C$3:C17)</f>
        <v>15</v>
      </c>
      <c r="B17" s="721">
        <v>1</v>
      </c>
      <c r="C17" s="722" t="s">
        <v>311</v>
      </c>
      <c r="D17" s="723" t="s">
        <v>23</v>
      </c>
      <c r="E17" s="721" t="s">
        <v>221</v>
      </c>
      <c r="F17" s="721" t="s">
        <v>309</v>
      </c>
      <c r="G17" s="794">
        <v>19555</v>
      </c>
      <c r="H17" s="724">
        <f t="shared" ca="1" si="0"/>
        <v>66</v>
      </c>
      <c r="I17" s="725" t="s">
        <v>1403</v>
      </c>
      <c r="J17" s="721" t="s">
        <v>256</v>
      </c>
      <c r="K17" s="721" t="s">
        <v>283</v>
      </c>
      <c r="L17" s="726" t="s">
        <v>6425</v>
      </c>
      <c r="M17" s="726" t="s">
        <v>6426</v>
      </c>
      <c r="N17" s="722" t="s">
        <v>228</v>
      </c>
      <c r="O17" s="721" t="s">
        <v>222</v>
      </c>
      <c r="P17" s="722" t="s">
        <v>321</v>
      </c>
      <c r="Q17" s="722" t="s">
        <v>324</v>
      </c>
    </row>
    <row r="18" spans="1:17">
      <c r="A18" s="1077">
        <f>SUBTOTAL(3,C$3:C18)</f>
        <v>16</v>
      </c>
      <c r="B18" s="721">
        <v>2</v>
      </c>
      <c r="C18" s="722" t="s">
        <v>326</v>
      </c>
      <c r="D18" s="723" t="s">
        <v>16</v>
      </c>
      <c r="E18" s="721" t="s">
        <v>221</v>
      </c>
      <c r="F18" s="721" t="s">
        <v>309</v>
      </c>
      <c r="G18" s="794">
        <v>9235</v>
      </c>
      <c r="H18" s="724">
        <f t="shared" ca="1" si="0"/>
        <v>94</v>
      </c>
      <c r="I18" s="725" t="s">
        <v>1403</v>
      </c>
      <c r="J18" s="721" t="s">
        <v>256</v>
      </c>
      <c r="K18" s="737" t="s">
        <v>270</v>
      </c>
      <c r="L18" s="726" t="s">
        <v>6425</v>
      </c>
      <c r="M18" s="726" t="s">
        <v>6426</v>
      </c>
      <c r="N18" s="722" t="s">
        <v>228</v>
      </c>
      <c r="O18" s="721" t="s">
        <v>327</v>
      </c>
      <c r="P18" s="727" t="s">
        <v>325</v>
      </c>
      <c r="Q18" s="722" t="s">
        <v>324</v>
      </c>
    </row>
    <row r="19" spans="1:17">
      <c r="A19" s="1077">
        <f>SUBTOTAL(3,C$3:C19)</f>
        <v>17</v>
      </c>
      <c r="B19" s="721">
        <v>1</v>
      </c>
      <c r="C19" s="722" t="s">
        <v>331</v>
      </c>
      <c r="D19" s="723" t="s">
        <v>23</v>
      </c>
      <c r="E19" s="721" t="s">
        <v>221</v>
      </c>
      <c r="F19" s="721" t="s">
        <v>309</v>
      </c>
      <c r="G19" s="794">
        <v>24264</v>
      </c>
      <c r="H19" s="724">
        <f t="shared" ca="1" si="0"/>
        <v>53</v>
      </c>
      <c r="I19" s="725" t="s">
        <v>1403</v>
      </c>
      <c r="J19" s="721" t="s">
        <v>289</v>
      </c>
      <c r="K19" s="721" t="s">
        <v>283</v>
      </c>
      <c r="L19" s="726" t="s">
        <v>6425</v>
      </c>
      <c r="M19" s="726" t="s">
        <v>6426</v>
      </c>
      <c r="N19" s="722" t="s">
        <v>228</v>
      </c>
      <c r="O19" s="721" t="s">
        <v>222</v>
      </c>
      <c r="P19" s="722" t="s">
        <v>330</v>
      </c>
      <c r="Q19" s="722" t="s">
        <v>334</v>
      </c>
    </row>
    <row r="20" spans="1:17">
      <c r="A20" s="1077">
        <f>SUBTOTAL(3,C$3:C20)</f>
        <v>18</v>
      </c>
      <c r="B20" s="721">
        <v>2</v>
      </c>
      <c r="C20" s="722" t="s">
        <v>336</v>
      </c>
      <c r="D20" s="723" t="s">
        <v>16</v>
      </c>
      <c r="E20" s="721" t="s">
        <v>221</v>
      </c>
      <c r="F20" s="721" t="s">
        <v>337</v>
      </c>
      <c r="G20" s="794">
        <v>26446</v>
      </c>
      <c r="H20" s="724">
        <f t="shared" ca="1" si="0"/>
        <v>47</v>
      </c>
      <c r="I20" s="725" t="s">
        <v>1403</v>
      </c>
      <c r="J20" s="721" t="s">
        <v>256</v>
      </c>
      <c r="K20" s="721" t="s">
        <v>246</v>
      </c>
      <c r="L20" s="726" t="s">
        <v>6425</v>
      </c>
      <c r="M20" s="726" t="s">
        <v>6426</v>
      </c>
      <c r="N20" s="722" t="s">
        <v>228</v>
      </c>
      <c r="O20" s="721" t="s">
        <v>245</v>
      </c>
      <c r="P20" s="722" t="s">
        <v>335</v>
      </c>
      <c r="Q20" s="722" t="s">
        <v>334</v>
      </c>
    </row>
    <row r="21" spans="1:17">
      <c r="A21" s="1077">
        <f>SUBTOTAL(3,C$3:C21)</f>
        <v>19</v>
      </c>
      <c r="B21" s="721">
        <v>3</v>
      </c>
      <c r="C21" s="722" t="s">
        <v>343</v>
      </c>
      <c r="D21" s="723" t="s">
        <v>23</v>
      </c>
      <c r="E21" s="721" t="s">
        <v>254</v>
      </c>
      <c r="F21" s="721" t="s">
        <v>309</v>
      </c>
      <c r="G21" s="794">
        <v>34570</v>
      </c>
      <c r="H21" s="724">
        <f t="shared" ca="1" si="0"/>
        <v>25</v>
      </c>
      <c r="I21" s="725" t="s">
        <v>1403</v>
      </c>
      <c r="J21" s="721" t="s">
        <v>344</v>
      </c>
      <c r="K21" s="721" t="s">
        <v>266</v>
      </c>
      <c r="L21" s="726" t="s">
        <v>6425</v>
      </c>
      <c r="M21" s="726" t="s">
        <v>6426</v>
      </c>
      <c r="N21" s="722" t="s">
        <v>228</v>
      </c>
      <c r="O21" s="721" t="s">
        <v>255</v>
      </c>
      <c r="P21" s="722" t="s">
        <v>342</v>
      </c>
      <c r="Q21" s="722" t="s">
        <v>334</v>
      </c>
    </row>
    <row r="22" spans="1:17">
      <c r="A22" s="1077">
        <f>SUBTOTAL(3,C$3:C22)</f>
        <v>20</v>
      </c>
      <c r="B22" s="721">
        <v>4</v>
      </c>
      <c r="C22" s="722" t="s">
        <v>347</v>
      </c>
      <c r="D22" s="723" t="s">
        <v>23</v>
      </c>
      <c r="E22" s="721" t="s">
        <v>254</v>
      </c>
      <c r="F22" s="721" t="s">
        <v>22</v>
      </c>
      <c r="G22" s="794">
        <v>37068</v>
      </c>
      <c r="H22" s="724">
        <f t="shared" ca="1" si="0"/>
        <v>18</v>
      </c>
      <c r="I22" s="725" t="s">
        <v>1403</v>
      </c>
      <c r="J22" s="721" t="s">
        <v>348</v>
      </c>
      <c r="K22" s="721" t="s">
        <v>266</v>
      </c>
      <c r="L22" s="726" t="s">
        <v>6425</v>
      </c>
      <c r="M22" s="726" t="s">
        <v>6426</v>
      </c>
      <c r="N22" s="722" t="s">
        <v>228</v>
      </c>
      <c r="O22" s="721" t="s">
        <v>255</v>
      </c>
      <c r="P22" s="722" t="s">
        <v>346</v>
      </c>
      <c r="Q22" s="722" t="s">
        <v>334</v>
      </c>
    </row>
    <row r="23" spans="1:17">
      <c r="A23" s="1077">
        <f>SUBTOTAL(3,C$3:C23)</f>
        <v>21</v>
      </c>
      <c r="B23" s="721">
        <v>1</v>
      </c>
      <c r="C23" s="722" t="s">
        <v>7383</v>
      </c>
      <c r="D23" s="723" t="s">
        <v>23</v>
      </c>
      <c r="E23" s="721" t="s">
        <v>221</v>
      </c>
      <c r="F23" s="721"/>
      <c r="G23" s="794"/>
      <c r="H23" s="724">
        <f t="shared" ca="1" si="0"/>
        <v>120</v>
      </c>
      <c r="I23" s="725"/>
      <c r="J23" s="721"/>
      <c r="K23" s="721"/>
      <c r="L23" s="726"/>
      <c r="M23" s="726"/>
      <c r="N23" s="722"/>
      <c r="O23" s="721"/>
      <c r="P23" s="722"/>
      <c r="Q23" s="722"/>
    </row>
    <row r="24" spans="1:17">
      <c r="A24" s="1077">
        <f>SUBTOTAL(3,C$3:C24)</f>
        <v>22</v>
      </c>
      <c r="B24" s="721">
        <v>2</v>
      </c>
      <c r="C24" s="722" t="s">
        <v>355</v>
      </c>
      <c r="D24" s="723" t="s">
        <v>16</v>
      </c>
      <c r="E24" s="721" t="s">
        <v>221</v>
      </c>
      <c r="F24" s="721" t="s">
        <v>219</v>
      </c>
      <c r="G24" s="794">
        <v>23348</v>
      </c>
      <c r="H24" s="724">
        <f t="shared" ca="1" si="0"/>
        <v>56</v>
      </c>
      <c r="I24" s="725" t="s">
        <v>1403</v>
      </c>
      <c r="J24" s="721" t="s">
        <v>256</v>
      </c>
      <c r="K24" s="721" t="s">
        <v>246</v>
      </c>
      <c r="L24" s="726"/>
      <c r="M24" s="726" t="s">
        <v>6426</v>
      </c>
      <c r="N24" s="722" t="s">
        <v>228</v>
      </c>
      <c r="O24" s="721" t="s">
        <v>245</v>
      </c>
      <c r="P24" s="722" t="s">
        <v>354</v>
      </c>
      <c r="Q24" s="722" t="s">
        <v>353</v>
      </c>
    </row>
    <row r="25" spans="1:17">
      <c r="A25" s="1077">
        <f>SUBTOTAL(3,C$3:C25)</f>
        <v>23</v>
      </c>
      <c r="B25" s="721">
        <v>1</v>
      </c>
      <c r="C25" s="722" t="s">
        <v>359</v>
      </c>
      <c r="D25" s="723" t="s">
        <v>23</v>
      </c>
      <c r="E25" s="721" t="s">
        <v>221</v>
      </c>
      <c r="F25" s="721" t="s">
        <v>22</v>
      </c>
      <c r="G25" s="794">
        <v>30768</v>
      </c>
      <c r="H25" s="724">
        <f t="shared" ca="1" si="0"/>
        <v>36</v>
      </c>
      <c r="I25" s="725" t="s">
        <v>1403</v>
      </c>
      <c r="J25" s="721" t="s">
        <v>289</v>
      </c>
      <c r="K25" s="721" t="s">
        <v>360</v>
      </c>
      <c r="L25" s="726"/>
      <c r="M25" s="726" t="s">
        <v>6426</v>
      </c>
      <c r="N25" s="722" t="s">
        <v>228</v>
      </c>
      <c r="O25" s="721" t="s">
        <v>222</v>
      </c>
      <c r="P25" s="722" t="s">
        <v>358</v>
      </c>
      <c r="Q25" s="722" t="s">
        <v>363</v>
      </c>
    </row>
    <row r="26" spans="1:17">
      <c r="A26" s="1077">
        <f>SUBTOTAL(3,C$3:C26)</f>
        <v>24</v>
      </c>
      <c r="B26" s="721">
        <v>2</v>
      </c>
      <c r="C26" s="722" t="s">
        <v>365</v>
      </c>
      <c r="D26" s="723" t="s">
        <v>16</v>
      </c>
      <c r="E26" s="721" t="s">
        <v>221</v>
      </c>
      <c r="F26" s="721" t="s">
        <v>366</v>
      </c>
      <c r="G26" s="794">
        <v>31213</v>
      </c>
      <c r="H26" s="724">
        <f t="shared" ca="1" si="0"/>
        <v>34</v>
      </c>
      <c r="I26" s="725" t="s">
        <v>1403</v>
      </c>
      <c r="J26" s="721" t="s">
        <v>223</v>
      </c>
      <c r="K26" s="721" t="s">
        <v>360</v>
      </c>
      <c r="L26" s="726"/>
      <c r="M26" s="726" t="s">
        <v>6426</v>
      </c>
      <c r="N26" s="722" t="s">
        <v>228</v>
      </c>
      <c r="O26" s="721" t="s">
        <v>245</v>
      </c>
      <c r="P26" s="722" t="s">
        <v>364</v>
      </c>
      <c r="Q26" s="722" t="s">
        <v>363</v>
      </c>
    </row>
    <row r="27" spans="1:17">
      <c r="A27" s="1077">
        <f>SUBTOTAL(3,C$3:C27)</f>
        <v>25</v>
      </c>
      <c r="B27" s="721">
        <v>3</v>
      </c>
      <c r="C27" s="722" t="s">
        <v>368</v>
      </c>
      <c r="D27" s="723" t="s">
        <v>23</v>
      </c>
      <c r="E27" s="721" t="s">
        <v>254</v>
      </c>
      <c r="F27" s="721" t="s">
        <v>22</v>
      </c>
      <c r="G27" s="794">
        <v>38869</v>
      </c>
      <c r="H27" s="724">
        <f t="shared" ca="1" si="0"/>
        <v>13</v>
      </c>
      <c r="I27" s="725" t="s">
        <v>1403</v>
      </c>
      <c r="J27" s="721" t="s">
        <v>369</v>
      </c>
      <c r="K27" s="721" t="s">
        <v>266</v>
      </c>
      <c r="L27" s="726"/>
      <c r="M27" s="726" t="s">
        <v>6426</v>
      </c>
      <c r="N27" s="722" t="s">
        <v>228</v>
      </c>
      <c r="O27" s="721" t="s">
        <v>255</v>
      </c>
      <c r="P27" s="722" t="s">
        <v>367</v>
      </c>
      <c r="Q27" s="722" t="s">
        <v>363</v>
      </c>
    </row>
    <row r="28" spans="1:17">
      <c r="A28" s="1077">
        <f>SUBTOTAL(3,C$3:C28)</f>
        <v>26</v>
      </c>
      <c r="B28" s="721">
        <v>4</v>
      </c>
      <c r="C28" s="722" t="s">
        <v>372</v>
      </c>
      <c r="D28" s="723" t="s">
        <v>16</v>
      </c>
      <c r="E28" s="721" t="s">
        <v>254</v>
      </c>
      <c r="F28" s="721" t="s">
        <v>22</v>
      </c>
      <c r="G28" s="797" t="s">
        <v>373</v>
      </c>
      <c r="H28" s="724">
        <f t="shared" ca="1" si="0"/>
        <v>5</v>
      </c>
      <c r="I28" s="725" t="s">
        <v>1403</v>
      </c>
      <c r="J28" s="721" t="s">
        <v>265</v>
      </c>
      <c r="K28" s="721" t="s">
        <v>270</v>
      </c>
      <c r="L28" s="726"/>
      <c r="M28" s="726" t="s">
        <v>6426</v>
      </c>
      <c r="N28" s="722" t="s">
        <v>228</v>
      </c>
      <c r="O28" s="721" t="s">
        <v>255</v>
      </c>
      <c r="P28" s="727" t="s">
        <v>371</v>
      </c>
      <c r="Q28" s="722" t="s">
        <v>363</v>
      </c>
    </row>
    <row r="29" spans="1:17">
      <c r="A29" s="1077">
        <f>SUBTOTAL(3,C$3:C29)</f>
        <v>27</v>
      </c>
      <c r="B29" s="721">
        <v>1</v>
      </c>
      <c r="C29" s="722" t="s">
        <v>375</v>
      </c>
      <c r="D29" s="723" t="s">
        <v>16</v>
      </c>
      <c r="E29" s="721" t="s">
        <v>221</v>
      </c>
      <c r="F29" s="721" t="s">
        <v>376</v>
      </c>
      <c r="G29" s="794">
        <v>23073</v>
      </c>
      <c r="H29" s="724">
        <f t="shared" ca="1" si="0"/>
        <v>57</v>
      </c>
      <c r="I29" s="725" t="s">
        <v>1403</v>
      </c>
      <c r="J29" s="721" t="s">
        <v>256</v>
      </c>
      <c r="K29" s="721" t="s">
        <v>246</v>
      </c>
      <c r="L29" s="726"/>
      <c r="M29" s="726" t="s">
        <v>6426</v>
      </c>
      <c r="N29" s="722" t="s">
        <v>228</v>
      </c>
      <c r="O29" s="721" t="s">
        <v>222</v>
      </c>
      <c r="P29" s="722" t="s">
        <v>374</v>
      </c>
      <c r="Q29" s="722" t="s">
        <v>379</v>
      </c>
    </row>
    <row r="30" spans="1:17">
      <c r="A30" s="1077">
        <f>SUBTOTAL(3,C$3:C30)</f>
        <v>28</v>
      </c>
      <c r="B30" s="721">
        <v>2</v>
      </c>
      <c r="C30" s="722" t="s">
        <v>383</v>
      </c>
      <c r="D30" s="723" t="s">
        <v>16</v>
      </c>
      <c r="E30" s="721" t="s">
        <v>254</v>
      </c>
      <c r="F30" s="721" t="s">
        <v>376</v>
      </c>
      <c r="G30" s="794">
        <v>30491</v>
      </c>
      <c r="H30" s="724">
        <f t="shared" ca="1" si="0"/>
        <v>36</v>
      </c>
      <c r="I30" s="725" t="s">
        <v>1403</v>
      </c>
      <c r="J30" s="721" t="s">
        <v>256</v>
      </c>
      <c r="K30" s="721" t="s">
        <v>270</v>
      </c>
      <c r="L30" s="726"/>
      <c r="M30" s="726" t="s">
        <v>6426</v>
      </c>
      <c r="N30" s="722" t="s">
        <v>228</v>
      </c>
      <c r="O30" s="721" t="s">
        <v>255</v>
      </c>
      <c r="P30" s="722" t="s">
        <v>382</v>
      </c>
      <c r="Q30" s="722" t="s">
        <v>379</v>
      </c>
    </row>
    <row r="31" spans="1:17">
      <c r="A31" s="1077">
        <f>SUBTOTAL(3,C$3:C31)</f>
        <v>29</v>
      </c>
      <c r="B31" s="721">
        <v>3</v>
      </c>
      <c r="C31" s="722" t="s">
        <v>386</v>
      </c>
      <c r="D31" s="723" t="s">
        <v>23</v>
      </c>
      <c r="E31" s="721" t="s">
        <v>254</v>
      </c>
      <c r="F31" s="721" t="s">
        <v>22</v>
      </c>
      <c r="G31" s="794">
        <v>36260</v>
      </c>
      <c r="H31" s="724">
        <f t="shared" ca="1" si="0"/>
        <v>21</v>
      </c>
      <c r="I31" s="725" t="s">
        <v>1403</v>
      </c>
      <c r="J31" s="721" t="s">
        <v>320</v>
      </c>
      <c r="K31" s="721" t="s">
        <v>266</v>
      </c>
      <c r="L31" s="726"/>
      <c r="M31" s="726" t="s">
        <v>6426</v>
      </c>
      <c r="N31" s="722" t="s">
        <v>228</v>
      </c>
      <c r="O31" s="721" t="s">
        <v>255</v>
      </c>
      <c r="P31" s="722" t="s">
        <v>385</v>
      </c>
      <c r="Q31" s="722" t="s">
        <v>379</v>
      </c>
    </row>
    <row r="32" spans="1:17">
      <c r="A32" s="1077">
        <f>SUBTOTAL(3,C$3:C32)</f>
        <v>30</v>
      </c>
      <c r="B32" s="721">
        <v>1</v>
      </c>
      <c r="C32" s="722" t="s">
        <v>400</v>
      </c>
      <c r="D32" s="723" t="s">
        <v>23</v>
      </c>
      <c r="E32" s="721" t="s">
        <v>221</v>
      </c>
      <c r="F32" s="721" t="s">
        <v>219</v>
      </c>
      <c r="G32" s="794">
        <v>28642</v>
      </c>
      <c r="H32" s="724">
        <f t="shared" ca="1" si="0"/>
        <v>41</v>
      </c>
      <c r="I32" s="725" t="s">
        <v>1403</v>
      </c>
      <c r="J32" s="721" t="s">
        <v>256</v>
      </c>
      <c r="K32" s="721" t="s">
        <v>283</v>
      </c>
      <c r="L32" s="726"/>
      <c r="M32" s="726" t="s">
        <v>6426</v>
      </c>
      <c r="N32" s="722" t="s">
        <v>228</v>
      </c>
      <c r="O32" s="721" t="s">
        <v>222</v>
      </c>
      <c r="P32" s="722" t="s">
        <v>399</v>
      </c>
      <c r="Q32" s="722" t="s">
        <v>403</v>
      </c>
    </row>
    <row r="33" spans="1:17">
      <c r="A33" s="1077">
        <f>SUBTOTAL(3,C$3:C33)</f>
        <v>31</v>
      </c>
      <c r="B33" s="721">
        <v>2</v>
      </c>
      <c r="C33" s="722" t="s">
        <v>405</v>
      </c>
      <c r="D33" s="723" t="s">
        <v>16</v>
      </c>
      <c r="E33" s="721" t="s">
        <v>221</v>
      </c>
      <c r="F33" s="721" t="s">
        <v>219</v>
      </c>
      <c r="G33" s="794">
        <v>29992</v>
      </c>
      <c r="H33" s="724">
        <f t="shared" ca="1" si="0"/>
        <v>38</v>
      </c>
      <c r="I33" s="725" t="s">
        <v>1403</v>
      </c>
      <c r="J33" s="721" t="s">
        <v>256</v>
      </c>
      <c r="K33" s="721" t="s">
        <v>246</v>
      </c>
      <c r="L33" s="726"/>
      <c r="M33" s="726" t="s">
        <v>6426</v>
      </c>
      <c r="N33" s="722" t="s">
        <v>228</v>
      </c>
      <c r="O33" s="721" t="s">
        <v>245</v>
      </c>
      <c r="P33" s="722" t="s">
        <v>404</v>
      </c>
      <c r="Q33" s="722" t="s">
        <v>403</v>
      </c>
    </row>
    <row r="34" spans="1:17">
      <c r="A34" s="1077">
        <f>SUBTOTAL(3,C$3:C34)</f>
        <v>32</v>
      </c>
      <c r="B34" s="721">
        <v>3</v>
      </c>
      <c r="C34" s="722" t="s">
        <v>409</v>
      </c>
      <c r="D34" s="723" t="s">
        <v>16</v>
      </c>
      <c r="E34" s="721" t="s">
        <v>254</v>
      </c>
      <c r="F34" s="721" t="s">
        <v>219</v>
      </c>
      <c r="G34" s="794">
        <v>37210</v>
      </c>
      <c r="H34" s="724">
        <f t="shared" ca="1" si="0"/>
        <v>18</v>
      </c>
      <c r="I34" s="725" t="s">
        <v>1403</v>
      </c>
      <c r="J34" s="721" t="s">
        <v>348</v>
      </c>
      <c r="K34" s="721" t="s">
        <v>266</v>
      </c>
      <c r="L34" s="726"/>
      <c r="M34" s="726" t="s">
        <v>6426</v>
      </c>
      <c r="N34" s="722" t="s">
        <v>228</v>
      </c>
      <c r="O34" s="721" t="s">
        <v>255</v>
      </c>
      <c r="P34" s="722" t="s">
        <v>408</v>
      </c>
      <c r="Q34" s="722" t="s">
        <v>403</v>
      </c>
    </row>
    <row r="35" spans="1:17">
      <c r="A35" s="1077">
        <f>SUBTOTAL(3,C$3:C35)</f>
        <v>33</v>
      </c>
      <c r="B35" s="721">
        <v>4</v>
      </c>
      <c r="C35" s="722" t="s">
        <v>411</v>
      </c>
      <c r="D35" s="723" t="s">
        <v>23</v>
      </c>
      <c r="E35" s="721" t="s">
        <v>254</v>
      </c>
      <c r="F35" s="721" t="s">
        <v>230</v>
      </c>
      <c r="G35" s="794">
        <v>40312</v>
      </c>
      <c r="H35" s="724">
        <f t="shared" ca="1" si="0"/>
        <v>9</v>
      </c>
      <c r="I35" s="725" t="s">
        <v>1403</v>
      </c>
      <c r="J35" s="721" t="s">
        <v>369</v>
      </c>
      <c r="K35" s="721" t="s">
        <v>270</v>
      </c>
      <c r="L35" s="726"/>
      <c r="M35" s="726" t="s">
        <v>6426</v>
      </c>
      <c r="N35" s="722" t="s">
        <v>228</v>
      </c>
      <c r="O35" s="721" t="s">
        <v>255</v>
      </c>
      <c r="P35" s="727" t="s">
        <v>410</v>
      </c>
      <c r="Q35" s="722" t="s">
        <v>403</v>
      </c>
    </row>
    <row r="36" spans="1:17">
      <c r="A36" s="1077">
        <f>SUBTOTAL(3,C$3:C36)</f>
        <v>34</v>
      </c>
      <c r="B36" s="721">
        <v>5</v>
      </c>
      <c r="C36" s="722" t="s">
        <v>7320</v>
      </c>
      <c r="D36" s="723" t="s">
        <v>23</v>
      </c>
      <c r="E36" s="721" t="s">
        <v>254</v>
      </c>
      <c r="F36" s="721" t="s">
        <v>22</v>
      </c>
      <c r="G36" s="794">
        <v>42806</v>
      </c>
      <c r="H36" s="724">
        <f t="shared" ca="1" si="0"/>
        <v>3</v>
      </c>
      <c r="I36" s="725" t="s">
        <v>1403</v>
      </c>
      <c r="J36" s="721" t="s">
        <v>265</v>
      </c>
      <c r="K36" s="721" t="s">
        <v>270</v>
      </c>
      <c r="L36" s="726"/>
      <c r="M36" s="726" t="s">
        <v>6426</v>
      </c>
      <c r="N36" s="722" t="s">
        <v>228</v>
      </c>
      <c r="O36" s="721" t="s">
        <v>255</v>
      </c>
      <c r="P36" s="727" t="s">
        <v>7321</v>
      </c>
      <c r="Q36" s="722" t="s">
        <v>403</v>
      </c>
    </row>
    <row r="37" spans="1:17">
      <c r="A37" s="1077">
        <f>SUBTOTAL(3,C$3:C37)</f>
        <v>35</v>
      </c>
      <c r="B37" s="721">
        <v>1</v>
      </c>
      <c r="C37" s="722" t="s">
        <v>433</v>
      </c>
      <c r="D37" s="723" t="s">
        <v>16</v>
      </c>
      <c r="E37" s="721" t="s">
        <v>221</v>
      </c>
      <c r="F37" s="721" t="s">
        <v>434</v>
      </c>
      <c r="G37" s="794">
        <v>27066</v>
      </c>
      <c r="H37" s="724">
        <f t="shared" ca="1" si="0"/>
        <v>46</v>
      </c>
      <c r="I37" s="725" t="s">
        <v>1403</v>
      </c>
      <c r="J37" s="721" t="s">
        <v>256</v>
      </c>
      <c r="K37" s="721" t="s">
        <v>246</v>
      </c>
      <c r="L37" s="726"/>
      <c r="M37" s="726" t="s">
        <v>6426</v>
      </c>
      <c r="N37" s="722" t="s">
        <v>228</v>
      </c>
      <c r="O37" s="721" t="s">
        <v>245</v>
      </c>
      <c r="P37" s="722" t="s">
        <v>432</v>
      </c>
      <c r="Q37" s="722" t="s">
        <v>431</v>
      </c>
    </row>
    <row r="38" spans="1:17">
      <c r="A38" s="1077">
        <f>SUBTOTAL(3,C$3:C38)</f>
        <v>36</v>
      </c>
      <c r="B38" s="721">
        <v>2</v>
      </c>
      <c r="C38" s="722" t="s">
        <v>438</v>
      </c>
      <c r="D38" s="723" t="s">
        <v>23</v>
      </c>
      <c r="E38" s="721" t="s">
        <v>254</v>
      </c>
      <c r="F38" s="721" t="s">
        <v>439</v>
      </c>
      <c r="G38" s="794">
        <v>35263</v>
      </c>
      <c r="H38" s="724">
        <f t="shared" ca="1" si="0"/>
        <v>23</v>
      </c>
      <c r="I38" s="725" t="s">
        <v>1403</v>
      </c>
      <c r="J38" s="721" t="s">
        <v>289</v>
      </c>
      <c r="K38" s="721" t="s">
        <v>261</v>
      </c>
      <c r="L38" s="726"/>
      <c r="M38" s="726" t="s">
        <v>6426</v>
      </c>
      <c r="N38" s="722" t="s">
        <v>228</v>
      </c>
      <c r="O38" s="721" t="s">
        <v>255</v>
      </c>
      <c r="P38" s="722" t="s">
        <v>437</v>
      </c>
      <c r="Q38" s="722" t="s">
        <v>431</v>
      </c>
    </row>
    <row r="39" spans="1:17">
      <c r="A39" s="1077">
        <f>SUBTOTAL(3,C$3:C39)</f>
        <v>37</v>
      </c>
      <c r="B39" s="721">
        <v>3</v>
      </c>
      <c r="C39" s="722" t="s">
        <v>441</v>
      </c>
      <c r="D39" s="723" t="s">
        <v>23</v>
      </c>
      <c r="E39" s="721" t="s">
        <v>254</v>
      </c>
      <c r="F39" s="721" t="s">
        <v>22</v>
      </c>
      <c r="G39" s="794">
        <v>36624</v>
      </c>
      <c r="H39" s="724">
        <f t="shared" ca="1" si="0"/>
        <v>20</v>
      </c>
      <c r="I39" s="725" t="s">
        <v>1403</v>
      </c>
      <c r="J39" s="721" t="s">
        <v>289</v>
      </c>
      <c r="K39" s="721" t="s">
        <v>266</v>
      </c>
      <c r="L39" s="726"/>
      <c r="M39" s="726" t="s">
        <v>6426</v>
      </c>
      <c r="N39" s="722" t="s">
        <v>228</v>
      </c>
      <c r="O39" s="721" t="s">
        <v>255</v>
      </c>
      <c r="P39" s="722" t="s">
        <v>440</v>
      </c>
      <c r="Q39" s="722" t="s">
        <v>431</v>
      </c>
    </row>
    <row r="40" spans="1:17">
      <c r="A40" s="1077">
        <f>SUBTOTAL(3,C$3:C40)</f>
        <v>38</v>
      </c>
      <c r="B40" s="721">
        <v>4</v>
      </c>
      <c r="C40" s="722" t="s">
        <v>444</v>
      </c>
      <c r="D40" s="723" t="s">
        <v>16</v>
      </c>
      <c r="E40" s="721" t="s">
        <v>254</v>
      </c>
      <c r="F40" s="721" t="s">
        <v>22</v>
      </c>
      <c r="G40" s="794">
        <v>38450</v>
      </c>
      <c r="H40" s="724">
        <f t="shared" ca="1" si="0"/>
        <v>15</v>
      </c>
      <c r="I40" s="725" t="s">
        <v>1403</v>
      </c>
      <c r="J40" s="721" t="s">
        <v>369</v>
      </c>
      <c r="K40" s="721" t="s">
        <v>266</v>
      </c>
      <c r="L40" s="726"/>
      <c r="M40" s="726" t="s">
        <v>6426</v>
      </c>
      <c r="N40" s="722" t="s">
        <v>228</v>
      </c>
      <c r="O40" s="721" t="s">
        <v>255</v>
      </c>
      <c r="P40" s="722" t="s">
        <v>443</v>
      </c>
      <c r="Q40" s="722" t="s">
        <v>431</v>
      </c>
    </row>
    <row r="41" spans="1:17">
      <c r="A41" s="1077">
        <f>SUBTOTAL(3,C$3:C41)</f>
        <v>39</v>
      </c>
      <c r="B41" s="721">
        <v>5</v>
      </c>
      <c r="C41" s="722" t="s">
        <v>446</v>
      </c>
      <c r="D41" s="723" t="s">
        <v>16</v>
      </c>
      <c r="E41" s="721" t="s">
        <v>254</v>
      </c>
      <c r="F41" s="721" t="s">
        <v>22</v>
      </c>
      <c r="G41" s="794">
        <v>39291</v>
      </c>
      <c r="H41" s="724">
        <f t="shared" ca="1" si="0"/>
        <v>12</v>
      </c>
      <c r="I41" s="725" t="s">
        <v>1403</v>
      </c>
      <c r="J41" s="721" t="s">
        <v>369</v>
      </c>
      <c r="K41" s="721" t="s">
        <v>266</v>
      </c>
      <c r="L41" s="726"/>
      <c r="M41" s="726" t="s">
        <v>6426</v>
      </c>
      <c r="N41" s="722" t="s">
        <v>228</v>
      </c>
      <c r="O41" s="721" t="s">
        <v>255</v>
      </c>
      <c r="P41" s="722" t="s">
        <v>445</v>
      </c>
      <c r="Q41" s="722" t="s">
        <v>431</v>
      </c>
    </row>
    <row r="42" spans="1:17">
      <c r="A42" s="1077">
        <f>SUBTOTAL(3,C$3:C42)</f>
        <v>40</v>
      </c>
      <c r="B42" s="721">
        <v>1</v>
      </c>
      <c r="C42" s="722" t="s">
        <v>466</v>
      </c>
      <c r="D42" s="723" t="s">
        <v>23</v>
      </c>
      <c r="E42" s="721" t="s">
        <v>221</v>
      </c>
      <c r="F42" s="721" t="s">
        <v>467</v>
      </c>
      <c r="G42" s="794">
        <v>24468</v>
      </c>
      <c r="H42" s="724">
        <f t="shared" ca="1" si="0"/>
        <v>53</v>
      </c>
      <c r="I42" s="725" t="s">
        <v>1403</v>
      </c>
      <c r="J42" s="721" t="s">
        <v>469</v>
      </c>
      <c r="K42" s="721" t="s">
        <v>470</v>
      </c>
      <c r="L42" s="726"/>
      <c r="M42" s="726" t="s">
        <v>6426</v>
      </c>
      <c r="N42" s="722" t="s">
        <v>228</v>
      </c>
      <c r="O42" s="721" t="s">
        <v>222</v>
      </c>
      <c r="P42" s="722" t="s">
        <v>465</v>
      </c>
      <c r="Q42" s="722" t="s">
        <v>473</v>
      </c>
    </row>
    <row r="43" spans="1:17">
      <c r="A43" s="1077">
        <f>SUBTOTAL(3,C$3:C43)</f>
        <v>41</v>
      </c>
      <c r="B43" s="721">
        <v>2</v>
      </c>
      <c r="C43" s="722" t="s">
        <v>475</v>
      </c>
      <c r="D43" s="723" t="s">
        <v>16</v>
      </c>
      <c r="E43" s="721" t="s">
        <v>221</v>
      </c>
      <c r="F43" s="721" t="s">
        <v>467</v>
      </c>
      <c r="G43" s="794">
        <v>25763</v>
      </c>
      <c r="H43" s="724">
        <f t="shared" ca="1" si="0"/>
        <v>49</v>
      </c>
      <c r="I43" s="725" t="s">
        <v>1403</v>
      </c>
      <c r="J43" s="721" t="s">
        <v>223</v>
      </c>
      <c r="K43" s="721" t="s">
        <v>246</v>
      </c>
      <c r="L43" s="726"/>
      <c r="M43" s="726" t="s">
        <v>6426</v>
      </c>
      <c r="N43" s="722" t="s">
        <v>228</v>
      </c>
      <c r="O43" s="721" t="s">
        <v>245</v>
      </c>
      <c r="P43" s="722" t="s">
        <v>474</v>
      </c>
      <c r="Q43" s="722" t="s">
        <v>473</v>
      </c>
    </row>
    <row r="44" spans="1:17">
      <c r="A44" s="1077">
        <f>SUBTOTAL(3,C$3:C44)</f>
        <v>42</v>
      </c>
      <c r="B44" s="721">
        <v>3</v>
      </c>
      <c r="C44" s="722" t="s">
        <v>482</v>
      </c>
      <c r="D44" s="723" t="s">
        <v>16</v>
      </c>
      <c r="E44" s="721" t="s">
        <v>254</v>
      </c>
      <c r="F44" s="721" t="s">
        <v>467</v>
      </c>
      <c r="G44" s="794">
        <v>33805</v>
      </c>
      <c r="H44" s="724">
        <f t="shared" ca="1" si="0"/>
        <v>27</v>
      </c>
      <c r="I44" s="725" t="s">
        <v>1403</v>
      </c>
      <c r="J44" s="721" t="s">
        <v>483</v>
      </c>
      <c r="K44" s="721" t="s">
        <v>266</v>
      </c>
      <c r="L44" s="726"/>
      <c r="M44" s="726" t="s">
        <v>6426</v>
      </c>
      <c r="N44" s="722" t="s">
        <v>228</v>
      </c>
      <c r="O44" s="721" t="s">
        <v>255</v>
      </c>
      <c r="P44" s="722" t="s">
        <v>481</v>
      </c>
      <c r="Q44" s="722" t="s">
        <v>473</v>
      </c>
    </row>
    <row r="45" spans="1:17">
      <c r="A45" s="1077">
        <f>SUBTOTAL(3,C$3:C45)</f>
        <v>43</v>
      </c>
      <c r="B45" s="721">
        <v>4</v>
      </c>
      <c r="C45" s="722" t="s">
        <v>485</v>
      </c>
      <c r="D45" s="723" t="s">
        <v>23</v>
      </c>
      <c r="E45" s="721" t="s">
        <v>254</v>
      </c>
      <c r="F45" s="721" t="s">
        <v>230</v>
      </c>
      <c r="G45" s="794">
        <v>36294</v>
      </c>
      <c r="H45" s="724">
        <f t="shared" ca="1" si="0"/>
        <v>20</v>
      </c>
      <c r="I45" s="725" t="s">
        <v>1403</v>
      </c>
      <c r="J45" s="721" t="s">
        <v>320</v>
      </c>
      <c r="K45" s="721" t="s">
        <v>266</v>
      </c>
      <c r="L45" s="726"/>
      <c r="M45" s="726" t="s">
        <v>6426</v>
      </c>
      <c r="N45" s="722" t="s">
        <v>228</v>
      </c>
      <c r="O45" s="721" t="s">
        <v>255</v>
      </c>
      <c r="P45" s="722" t="s">
        <v>484</v>
      </c>
      <c r="Q45" s="722" t="s">
        <v>473</v>
      </c>
    </row>
    <row r="46" spans="1:17">
      <c r="A46" s="1077">
        <f>SUBTOTAL(3,C$3:C46)</f>
        <v>44</v>
      </c>
      <c r="B46" s="721">
        <v>1</v>
      </c>
      <c r="C46" s="722" t="s">
        <v>487</v>
      </c>
      <c r="D46" s="723" t="s">
        <v>23</v>
      </c>
      <c r="E46" s="721" t="s">
        <v>221</v>
      </c>
      <c r="F46" s="721" t="s">
        <v>219</v>
      </c>
      <c r="G46" s="794">
        <v>26056</v>
      </c>
      <c r="H46" s="724">
        <f t="shared" ca="1" si="0"/>
        <v>48</v>
      </c>
      <c r="I46" s="725" t="s">
        <v>1403</v>
      </c>
      <c r="J46" s="721" t="s">
        <v>289</v>
      </c>
      <c r="K46" s="721" t="s">
        <v>283</v>
      </c>
      <c r="L46" s="726"/>
      <c r="M46" s="726" t="s">
        <v>6426</v>
      </c>
      <c r="N46" s="722" t="s">
        <v>228</v>
      </c>
      <c r="O46" s="721" t="s">
        <v>222</v>
      </c>
      <c r="P46" s="722" t="s">
        <v>486</v>
      </c>
      <c r="Q46" s="722" t="s">
        <v>490</v>
      </c>
    </row>
    <row r="47" spans="1:17">
      <c r="A47" s="1077">
        <f>SUBTOTAL(3,C$3:C47)</f>
        <v>45</v>
      </c>
      <c r="B47" s="721">
        <v>2</v>
      </c>
      <c r="C47" s="722" t="s">
        <v>492</v>
      </c>
      <c r="D47" s="723" t="s">
        <v>16</v>
      </c>
      <c r="E47" s="721" t="s">
        <v>221</v>
      </c>
      <c r="F47" s="721" t="s">
        <v>219</v>
      </c>
      <c r="G47" s="794">
        <v>27284</v>
      </c>
      <c r="H47" s="724">
        <f t="shared" ca="1" si="0"/>
        <v>45</v>
      </c>
      <c r="I47" s="725" t="s">
        <v>1403</v>
      </c>
      <c r="J47" s="721" t="s">
        <v>289</v>
      </c>
      <c r="K47" s="721" t="s">
        <v>246</v>
      </c>
      <c r="L47" s="726"/>
      <c r="M47" s="726" t="s">
        <v>6426</v>
      </c>
      <c r="N47" s="722" t="s">
        <v>228</v>
      </c>
      <c r="O47" s="721" t="s">
        <v>245</v>
      </c>
      <c r="P47" s="722" t="s">
        <v>491</v>
      </c>
      <c r="Q47" s="722" t="s">
        <v>490</v>
      </c>
    </row>
    <row r="48" spans="1:17">
      <c r="A48" s="1077">
        <f>SUBTOTAL(3,C$3:C48)</f>
        <v>46</v>
      </c>
      <c r="B48" s="721">
        <v>3</v>
      </c>
      <c r="C48" s="722" t="s">
        <v>498</v>
      </c>
      <c r="D48" s="723" t="s">
        <v>16</v>
      </c>
      <c r="E48" s="721" t="s">
        <v>254</v>
      </c>
      <c r="F48" s="721" t="s">
        <v>219</v>
      </c>
      <c r="G48" s="794">
        <v>37564</v>
      </c>
      <c r="H48" s="724">
        <f t="shared" ca="1" si="0"/>
        <v>17</v>
      </c>
      <c r="I48" s="725" t="s">
        <v>1403</v>
      </c>
      <c r="J48" s="721" t="s">
        <v>348</v>
      </c>
      <c r="K48" s="721" t="s">
        <v>266</v>
      </c>
      <c r="L48" s="726"/>
      <c r="M48" s="726" t="s">
        <v>6426</v>
      </c>
      <c r="N48" s="722" t="s">
        <v>228</v>
      </c>
      <c r="O48" s="721" t="s">
        <v>255</v>
      </c>
      <c r="P48" s="722" t="s">
        <v>497</v>
      </c>
      <c r="Q48" s="722" t="s">
        <v>490</v>
      </c>
    </row>
    <row r="49" spans="1:17">
      <c r="A49" s="1077">
        <f>SUBTOTAL(3,C$3:C49)</f>
        <v>47</v>
      </c>
      <c r="B49" s="721">
        <v>1</v>
      </c>
      <c r="C49" s="722" t="s">
        <v>500</v>
      </c>
      <c r="D49" s="723" t="s">
        <v>23</v>
      </c>
      <c r="E49" s="721" t="s">
        <v>221</v>
      </c>
      <c r="F49" s="721" t="s">
        <v>288</v>
      </c>
      <c r="G49" s="794">
        <v>26912</v>
      </c>
      <c r="H49" s="724">
        <f t="shared" ca="1" si="0"/>
        <v>46</v>
      </c>
      <c r="I49" s="725" t="s">
        <v>1403</v>
      </c>
      <c r="J49" s="721" t="s">
        <v>256</v>
      </c>
      <c r="K49" s="721" t="s">
        <v>283</v>
      </c>
      <c r="L49" s="726"/>
      <c r="M49" s="726" t="s">
        <v>6426</v>
      </c>
      <c r="N49" s="722" t="s">
        <v>228</v>
      </c>
      <c r="O49" s="721" t="s">
        <v>222</v>
      </c>
      <c r="P49" s="722" t="s">
        <v>499</v>
      </c>
      <c r="Q49" s="722" t="s">
        <v>503</v>
      </c>
    </row>
    <row r="50" spans="1:17">
      <c r="A50" s="1077">
        <f>SUBTOTAL(3,C$3:C50)</f>
        <v>48</v>
      </c>
      <c r="B50" s="721">
        <v>2</v>
      </c>
      <c r="C50" s="722" t="s">
        <v>505</v>
      </c>
      <c r="D50" s="723" t="s">
        <v>16</v>
      </c>
      <c r="E50" s="721" t="s">
        <v>221</v>
      </c>
      <c r="F50" s="721" t="s">
        <v>288</v>
      </c>
      <c r="G50" s="794">
        <v>29407</v>
      </c>
      <c r="H50" s="724">
        <f t="shared" ca="1" si="0"/>
        <v>39</v>
      </c>
      <c r="I50" s="725" t="s">
        <v>1403</v>
      </c>
      <c r="J50" s="721" t="s">
        <v>256</v>
      </c>
      <c r="K50" s="721" t="s">
        <v>246</v>
      </c>
      <c r="L50" s="726"/>
      <c r="M50" s="726" t="s">
        <v>6426</v>
      </c>
      <c r="N50" s="722" t="s">
        <v>228</v>
      </c>
      <c r="O50" s="721" t="s">
        <v>245</v>
      </c>
      <c r="P50" s="722" t="s">
        <v>504</v>
      </c>
      <c r="Q50" s="722" t="s">
        <v>503</v>
      </c>
    </row>
    <row r="51" spans="1:17">
      <c r="A51" s="1077">
        <f>SUBTOTAL(3,C$3:C51)</f>
        <v>49</v>
      </c>
      <c r="B51" s="721">
        <v>3</v>
      </c>
      <c r="C51" s="722" t="s">
        <v>511</v>
      </c>
      <c r="D51" s="723" t="s">
        <v>16</v>
      </c>
      <c r="E51" s="721" t="s">
        <v>254</v>
      </c>
      <c r="F51" s="721" t="s">
        <v>22</v>
      </c>
      <c r="G51" s="794">
        <v>37680</v>
      </c>
      <c r="H51" s="724">
        <f t="shared" ca="1" si="0"/>
        <v>17</v>
      </c>
      <c r="I51" s="725" t="s">
        <v>1403</v>
      </c>
      <c r="J51" s="721" t="s">
        <v>369</v>
      </c>
      <c r="K51" s="721" t="s">
        <v>266</v>
      </c>
      <c r="L51" s="726"/>
      <c r="M51" s="726" t="s">
        <v>6426</v>
      </c>
      <c r="N51" s="722" t="s">
        <v>228</v>
      </c>
      <c r="O51" s="721" t="s">
        <v>255</v>
      </c>
      <c r="P51" s="722" t="s">
        <v>510</v>
      </c>
      <c r="Q51" s="722" t="s">
        <v>503</v>
      </c>
    </row>
    <row r="52" spans="1:17">
      <c r="A52" s="1077">
        <f>SUBTOTAL(3,C$3:C52)</f>
        <v>50</v>
      </c>
      <c r="B52" s="721">
        <v>4</v>
      </c>
      <c r="C52" s="722" t="s">
        <v>513</v>
      </c>
      <c r="D52" s="723" t="s">
        <v>23</v>
      </c>
      <c r="E52" s="721" t="s">
        <v>254</v>
      </c>
      <c r="F52" s="721" t="s">
        <v>229</v>
      </c>
      <c r="G52" s="794">
        <v>41567</v>
      </c>
      <c r="H52" s="724">
        <f t="shared" ca="1" si="0"/>
        <v>6</v>
      </c>
      <c r="I52" s="725" t="s">
        <v>1403</v>
      </c>
      <c r="J52" s="721" t="s">
        <v>265</v>
      </c>
      <c r="K52" s="721" t="s">
        <v>270</v>
      </c>
      <c r="L52" s="726"/>
      <c r="M52" s="726" t="s">
        <v>6426</v>
      </c>
      <c r="N52" s="722" t="s">
        <v>228</v>
      </c>
      <c r="O52" s="721" t="s">
        <v>255</v>
      </c>
      <c r="P52" s="734" t="s">
        <v>512</v>
      </c>
      <c r="Q52" s="722" t="s">
        <v>503</v>
      </c>
    </row>
    <row r="53" spans="1:17">
      <c r="A53" s="1077">
        <f>SUBTOTAL(3,C$3:C53)</f>
        <v>51</v>
      </c>
      <c r="B53" s="721">
        <v>1</v>
      </c>
      <c r="C53" s="722" t="s">
        <v>515</v>
      </c>
      <c r="D53" s="723" t="s">
        <v>23</v>
      </c>
      <c r="E53" s="721" t="s">
        <v>221</v>
      </c>
      <c r="F53" s="721" t="s">
        <v>22</v>
      </c>
      <c r="G53" s="794">
        <v>23199</v>
      </c>
      <c r="H53" s="724">
        <f t="shared" ca="1" si="0"/>
        <v>56</v>
      </c>
      <c r="I53" s="725" t="s">
        <v>1403</v>
      </c>
      <c r="J53" s="721" t="s">
        <v>223</v>
      </c>
      <c r="K53" s="721" t="s">
        <v>283</v>
      </c>
      <c r="L53" s="726"/>
      <c r="M53" s="726" t="s">
        <v>6426</v>
      </c>
      <c r="N53" s="722" t="s">
        <v>228</v>
      </c>
      <c r="O53" s="721" t="s">
        <v>222</v>
      </c>
      <c r="P53" s="722" t="s">
        <v>514</v>
      </c>
      <c r="Q53" s="722" t="s">
        <v>518</v>
      </c>
    </row>
    <row r="54" spans="1:17">
      <c r="A54" s="1077">
        <f>SUBTOTAL(3,C$3:C54)</f>
        <v>52</v>
      </c>
      <c r="B54" s="721">
        <v>2</v>
      </c>
      <c r="C54" s="722" t="s">
        <v>521</v>
      </c>
      <c r="D54" s="723" t="s">
        <v>16</v>
      </c>
      <c r="E54" s="721" t="s">
        <v>221</v>
      </c>
      <c r="F54" s="721" t="s">
        <v>22</v>
      </c>
      <c r="G54" s="794">
        <v>23471</v>
      </c>
      <c r="H54" s="724">
        <f t="shared" ca="1" si="0"/>
        <v>56</v>
      </c>
      <c r="I54" s="725" t="s">
        <v>1403</v>
      </c>
      <c r="J54" s="721" t="s">
        <v>223</v>
      </c>
      <c r="K54" s="721" t="s">
        <v>246</v>
      </c>
      <c r="L54" s="726"/>
      <c r="M54" s="726" t="s">
        <v>6426</v>
      </c>
      <c r="N54" s="722" t="s">
        <v>228</v>
      </c>
      <c r="O54" s="721" t="s">
        <v>245</v>
      </c>
      <c r="P54" s="722" t="s">
        <v>520</v>
      </c>
      <c r="Q54" s="722" t="s">
        <v>518</v>
      </c>
    </row>
    <row r="55" spans="1:17">
      <c r="A55" s="1077">
        <f>SUBTOTAL(3,C$3:C55)</f>
        <v>53</v>
      </c>
      <c r="B55" s="721">
        <v>1</v>
      </c>
      <c r="C55" s="722" t="s">
        <v>100</v>
      </c>
      <c r="D55" s="723" t="s">
        <v>23</v>
      </c>
      <c r="E55" s="721" t="s">
        <v>221</v>
      </c>
      <c r="F55" s="721" t="s">
        <v>288</v>
      </c>
      <c r="G55" s="794">
        <v>25578</v>
      </c>
      <c r="H55" s="724">
        <f t="shared" ca="1" si="0"/>
        <v>50</v>
      </c>
      <c r="I55" s="725" t="s">
        <v>1403</v>
      </c>
      <c r="J55" s="721" t="s">
        <v>527</v>
      </c>
      <c r="K55" s="721" t="s">
        <v>224</v>
      </c>
      <c r="L55" s="726"/>
      <c r="M55" s="726" t="s">
        <v>6426</v>
      </c>
      <c r="N55" s="722" t="s">
        <v>228</v>
      </c>
      <c r="O55" s="721" t="s">
        <v>222</v>
      </c>
      <c r="P55" s="722" t="s">
        <v>530</v>
      </c>
      <c r="Q55" s="722" t="s">
        <v>533</v>
      </c>
    </row>
    <row r="56" spans="1:17">
      <c r="A56" s="1077">
        <f>SUBTOTAL(3,C$3:C56)</f>
        <v>54</v>
      </c>
      <c r="B56" s="721">
        <v>2</v>
      </c>
      <c r="C56" s="722" t="s">
        <v>535</v>
      </c>
      <c r="D56" s="723" t="s">
        <v>16</v>
      </c>
      <c r="E56" s="721" t="s">
        <v>221</v>
      </c>
      <c r="F56" s="721" t="s">
        <v>536</v>
      </c>
      <c r="G56" s="794">
        <v>26382</v>
      </c>
      <c r="H56" s="724">
        <f t="shared" ca="1" si="0"/>
        <v>48</v>
      </c>
      <c r="I56" s="725" t="s">
        <v>1403</v>
      </c>
      <c r="J56" s="721" t="s">
        <v>223</v>
      </c>
      <c r="K56" s="721" t="s">
        <v>246</v>
      </c>
      <c r="L56" s="726"/>
      <c r="M56" s="726" t="s">
        <v>6426</v>
      </c>
      <c r="N56" s="722" t="s">
        <v>228</v>
      </c>
      <c r="O56" s="721" t="s">
        <v>245</v>
      </c>
      <c r="P56" s="722" t="s">
        <v>534</v>
      </c>
      <c r="Q56" s="722" t="s">
        <v>533</v>
      </c>
    </row>
    <row r="57" spans="1:17">
      <c r="A57" s="1077">
        <f>SUBTOTAL(3,C$3:C57)</f>
        <v>55</v>
      </c>
      <c r="B57" s="721">
        <v>3</v>
      </c>
      <c r="C57" s="722" t="s">
        <v>540</v>
      </c>
      <c r="D57" s="723" t="s">
        <v>16</v>
      </c>
      <c r="E57" s="721" t="s">
        <v>254</v>
      </c>
      <c r="F57" s="721" t="s">
        <v>541</v>
      </c>
      <c r="G57" s="794">
        <v>36657</v>
      </c>
      <c r="H57" s="724">
        <f t="shared" ca="1" si="0"/>
        <v>19</v>
      </c>
      <c r="I57" s="725" t="s">
        <v>1403</v>
      </c>
      <c r="J57" s="721" t="s">
        <v>320</v>
      </c>
      <c r="K57" s="721" t="s">
        <v>266</v>
      </c>
      <c r="L57" s="726"/>
      <c r="M57" s="726" t="s">
        <v>6426</v>
      </c>
      <c r="N57" s="722" t="s">
        <v>228</v>
      </c>
      <c r="O57" s="721" t="s">
        <v>255</v>
      </c>
      <c r="P57" s="722" t="s">
        <v>539</v>
      </c>
      <c r="Q57" s="722" t="s">
        <v>533</v>
      </c>
    </row>
    <row r="58" spans="1:17">
      <c r="A58" s="1077">
        <f>SUBTOTAL(3,C$3:C58)</f>
        <v>56</v>
      </c>
      <c r="B58" s="721">
        <v>1</v>
      </c>
      <c r="C58" s="722" t="s">
        <v>543</v>
      </c>
      <c r="D58" s="723" t="s">
        <v>23</v>
      </c>
      <c r="E58" s="721" t="s">
        <v>221</v>
      </c>
      <c r="F58" s="721" t="s">
        <v>544</v>
      </c>
      <c r="G58" s="794">
        <v>25731</v>
      </c>
      <c r="H58" s="724">
        <f t="shared" ca="1" si="0"/>
        <v>49</v>
      </c>
      <c r="I58" s="725" t="s">
        <v>1403</v>
      </c>
      <c r="J58" s="721" t="s">
        <v>223</v>
      </c>
      <c r="K58" s="721" t="s">
        <v>283</v>
      </c>
      <c r="L58" s="726"/>
      <c r="M58" s="726" t="s">
        <v>6426</v>
      </c>
      <c r="N58" s="722" t="s">
        <v>228</v>
      </c>
      <c r="O58" s="721" t="s">
        <v>222</v>
      </c>
      <c r="P58" s="722" t="s">
        <v>542</v>
      </c>
      <c r="Q58" s="722" t="s">
        <v>546</v>
      </c>
    </row>
    <row r="59" spans="1:17">
      <c r="A59" s="1077">
        <f>SUBTOTAL(3,C$3:C59)</f>
        <v>57</v>
      </c>
      <c r="B59" s="721">
        <v>2</v>
      </c>
      <c r="C59" s="722" t="s">
        <v>548</v>
      </c>
      <c r="D59" s="723" t="s">
        <v>16</v>
      </c>
      <c r="E59" s="721" t="s">
        <v>221</v>
      </c>
      <c r="F59" s="721" t="s">
        <v>22</v>
      </c>
      <c r="G59" s="794">
        <v>29648</v>
      </c>
      <c r="H59" s="724">
        <f t="shared" ca="1" si="0"/>
        <v>39</v>
      </c>
      <c r="I59" s="725" t="s">
        <v>1403</v>
      </c>
      <c r="J59" s="721" t="s">
        <v>256</v>
      </c>
      <c r="K59" s="721" t="s">
        <v>246</v>
      </c>
      <c r="L59" s="726"/>
      <c r="M59" s="726" t="s">
        <v>6426</v>
      </c>
      <c r="N59" s="722" t="s">
        <v>228</v>
      </c>
      <c r="O59" s="721" t="s">
        <v>245</v>
      </c>
      <c r="P59" s="722" t="s">
        <v>547</v>
      </c>
      <c r="Q59" s="722" t="s">
        <v>546</v>
      </c>
    </row>
    <row r="60" spans="1:17">
      <c r="A60" s="1077">
        <f>SUBTOTAL(3,C$3:C60)</f>
        <v>58</v>
      </c>
      <c r="B60" s="721">
        <v>3</v>
      </c>
      <c r="C60" s="722" t="s">
        <v>552</v>
      </c>
      <c r="D60" s="723" t="s">
        <v>16</v>
      </c>
      <c r="E60" s="721" t="s">
        <v>254</v>
      </c>
      <c r="F60" s="721" t="s">
        <v>22</v>
      </c>
      <c r="G60" s="794">
        <v>36305</v>
      </c>
      <c r="H60" s="724">
        <f t="shared" ca="1" si="0"/>
        <v>20</v>
      </c>
      <c r="I60" s="725" t="s">
        <v>1403</v>
      </c>
      <c r="J60" s="721" t="s">
        <v>320</v>
      </c>
      <c r="K60" s="721" t="s">
        <v>266</v>
      </c>
      <c r="L60" s="726"/>
      <c r="M60" s="726" t="s">
        <v>6426</v>
      </c>
      <c r="N60" s="722" t="s">
        <v>228</v>
      </c>
      <c r="O60" s="721" t="s">
        <v>255</v>
      </c>
      <c r="P60" s="722" t="s">
        <v>551</v>
      </c>
      <c r="Q60" s="722" t="s">
        <v>546</v>
      </c>
    </row>
    <row r="61" spans="1:17">
      <c r="A61" s="1077">
        <f>SUBTOTAL(3,C$3:C61)</f>
        <v>59</v>
      </c>
      <c r="B61" s="721">
        <v>4</v>
      </c>
      <c r="C61" s="722" t="s">
        <v>554</v>
      </c>
      <c r="D61" s="723" t="s">
        <v>23</v>
      </c>
      <c r="E61" s="721" t="s">
        <v>254</v>
      </c>
      <c r="F61" s="721" t="s">
        <v>555</v>
      </c>
      <c r="G61" s="794">
        <v>38061</v>
      </c>
      <c r="H61" s="724">
        <f t="shared" ca="1" si="0"/>
        <v>16</v>
      </c>
      <c r="I61" s="725" t="s">
        <v>1403</v>
      </c>
      <c r="J61" s="721" t="s">
        <v>262</v>
      </c>
      <c r="K61" s="721" t="s">
        <v>266</v>
      </c>
      <c r="L61" s="726"/>
      <c r="M61" s="726" t="s">
        <v>6426</v>
      </c>
      <c r="N61" s="722" t="s">
        <v>228</v>
      </c>
      <c r="O61" s="721" t="s">
        <v>255</v>
      </c>
      <c r="P61" s="722" t="s">
        <v>553</v>
      </c>
      <c r="Q61" s="722" t="s">
        <v>546</v>
      </c>
    </row>
    <row r="62" spans="1:17">
      <c r="A62" s="1077">
        <f>SUBTOTAL(3,C$3:C62)</f>
        <v>60</v>
      </c>
      <c r="B62" s="721">
        <v>5</v>
      </c>
      <c r="C62" s="722" t="s">
        <v>557</v>
      </c>
      <c r="D62" s="723" t="s">
        <v>23</v>
      </c>
      <c r="E62" s="721" t="s">
        <v>254</v>
      </c>
      <c r="F62" s="721" t="s">
        <v>555</v>
      </c>
      <c r="G62" s="794">
        <v>39464</v>
      </c>
      <c r="H62" s="724">
        <f t="shared" ca="1" si="0"/>
        <v>12</v>
      </c>
      <c r="I62" s="725" t="s">
        <v>1403</v>
      </c>
      <c r="J62" s="721" t="s">
        <v>369</v>
      </c>
      <c r="K62" s="721" t="s">
        <v>266</v>
      </c>
      <c r="L62" s="726"/>
      <c r="M62" s="726" t="s">
        <v>6426</v>
      </c>
      <c r="N62" s="722" t="s">
        <v>228</v>
      </c>
      <c r="O62" s="721" t="s">
        <v>255</v>
      </c>
      <c r="P62" s="734" t="s">
        <v>556</v>
      </c>
      <c r="Q62" s="722" t="s">
        <v>546</v>
      </c>
    </row>
    <row r="63" spans="1:17">
      <c r="A63" s="1077">
        <f>SUBTOTAL(3,C$3:C63)</f>
        <v>61</v>
      </c>
      <c r="B63" s="721">
        <v>1</v>
      </c>
      <c r="C63" s="722" t="s">
        <v>564</v>
      </c>
      <c r="D63" s="723" t="s">
        <v>16</v>
      </c>
      <c r="E63" s="721" t="s">
        <v>221</v>
      </c>
      <c r="F63" s="721" t="s">
        <v>376</v>
      </c>
      <c r="G63" s="794">
        <v>26726</v>
      </c>
      <c r="H63" s="724">
        <f t="shared" ca="1" si="0"/>
        <v>47</v>
      </c>
      <c r="I63" s="725" t="s">
        <v>1403</v>
      </c>
      <c r="J63" s="721" t="s">
        <v>289</v>
      </c>
      <c r="K63" s="721" t="s">
        <v>246</v>
      </c>
      <c r="L63" s="726"/>
      <c r="M63" s="726" t="s">
        <v>6426</v>
      </c>
      <c r="N63" s="722" t="s">
        <v>228</v>
      </c>
      <c r="O63" s="721" t="s">
        <v>245</v>
      </c>
      <c r="P63" s="722" t="s">
        <v>563</v>
      </c>
      <c r="Q63" s="727" t="s">
        <v>7387</v>
      </c>
    </row>
    <row r="64" spans="1:17">
      <c r="A64" s="1077">
        <f>SUBTOTAL(3,C$3:C64)</f>
        <v>62</v>
      </c>
      <c r="B64" s="721">
        <v>2</v>
      </c>
      <c r="C64" s="722" t="s">
        <v>569</v>
      </c>
      <c r="D64" s="723" t="s">
        <v>16</v>
      </c>
      <c r="E64" s="721" t="s">
        <v>254</v>
      </c>
      <c r="F64" s="721" t="s">
        <v>22</v>
      </c>
      <c r="G64" s="794">
        <v>37353</v>
      </c>
      <c r="H64" s="724">
        <f t="shared" ca="1" si="0"/>
        <v>18</v>
      </c>
      <c r="I64" s="725" t="s">
        <v>1403</v>
      </c>
      <c r="J64" s="721" t="s">
        <v>262</v>
      </c>
      <c r="K64" s="721" t="s">
        <v>266</v>
      </c>
      <c r="L64" s="726"/>
      <c r="M64" s="726" t="s">
        <v>6426</v>
      </c>
      <c r="N64" s="722" t="s">
        <v>228</v>
      </c>
      <c r="O64" s="721" t="s">
        <v>255</v>
      </c>
      <c r="P64" s="722" t="s">
        <v>568</v>
      </c>
      <c r="Q64" s="727" t="s">
        <v>7387</v>
      </c>
    </row>
    <row r="65" spans="1:17">
      <c r="A65" s="1077">
        <f>SUBTOTAL(3,C$3:C65)</f>
        <v>63</v>
      </c>
      <c r="B65" s="721">
        <v>3</v>
      </c>
      <c r="C65" s="722" t="s">
        <v>572</v>
      </c>
      <c r="D65" s="723" t="s">
        <v>16</v>
      </c>
      <c r="E65" s="721" t="s">
        <v>254</v>
      </c>
      <c r="F65" s="721" t="s">
        <v>22</v>
      </c>
      <c r="G65" s="794">
        <v>38825</v>
      </c>
      <c r="H65" s="724">
        <f t="shared" ca="1" si="0"/>
        <v>13</v>
      </c>
      <c r="I65" s="725" t="s">
        <v>1403</v>
      </c>
      <c r="J65" s="721" t="s">
        <v>369</v>
      </c>
      <c r="K65" s="721" t="s">
        <v>266</v>
      </c>
      <c r="L65" s="726"/>
      <c r="M65" s="726" t="s">
        <v>6426</v>
      </c>
      <c r="N65" s="722" t="s">
        <v>228</v>
      </c>
      <c r="O65" s="721" t="s">
        <v>255</v>
      </c>
      <c r="P65" s="722" t="s">
        <v>571</v>
      </c>
      <c r="Q65" s="727" t="s">
        <v>7387</v>
      </c>
    </row>
    <row r="66" spans="1:17">
      <c r="A66" s="1077">
        <f>SUBTOTAL(3,C$3:C66)</f>
        <v>64</v>
      </c>
      <c r="B66" s="721">
        <v>4</v>
      </c>
      <c r="C66" s="722" t="s">
        <v>574</v>
      </c>
      <c r="D66" s="723" t="s">
        <v>16</v>
      </c>
      <c r="E66" s="721" t="s">
        <v>254</v>
      </c>
      <c r="F66" s="721" t="s">
        <v>22</v>
      </c>
      <c r="G66" s="794">
        <v>40330</v>
      </c>
      <c r="H66" s="724">
        <f t="shared" ca="1" si="0"/>
        <v>9</v>
      </c>
      <c r="I66" s="725" t="s">
        <v>1403</v>
      </c>
      <c r="J66" s="721" t="s">
        <v>369</v>
      </c>
      <c r="K66" s="721" t="s">
        <v>270</v>
      </c>
      <c r="L66" s="726"/>
      <c r="M66" s="726" t="s">
        <v>6426</v>
      </c>
      <c r="N66" s="722" t="s">
        <v>228</v>
      </c>
      <c r="O66" s="721" t="s">
        <v>255</v>
      </c>
      <c r="P66" s="727" t="s">
        <v>573</v>
      </c>
      <c r="Q66" s="727" t="s">
        <v>7387</v>
      </c>
    </row>
    <row r="67" spans="1:17">
      <c r="A67" s="1077">
        <f>SUBTOTAL(3,C$3:C67)</f>
        <v>65</v>
      </c>
      <c r="B67" s="721">
        <v>5</v>
      </c>
      <c r="C67" s="722" t="s">
        <v>1635</v>
      </c>
      <c r="D67" s="723" t="s">
        <v>23</v>
      </c>
      <c r="E67" s="721" t="s">
        <v>254</v>
      </c>
      <c r="F67" s="721" t="s">
        <v>7384</v>
      </c>
      <c r="G67" s="794">
        <v>35240</v>
      </c>
      <c r="H67" s="724">
        <f t="shared" ref="H67:H130" ca="1" si="1">DATEDIF(G67,TODAY(),"Y")</f>
        <v>23</v>
      </c>
      <c r="I67" s="725" t="s">
        <v>1403</v>
      </c>
      <c r="J67" s="721" t="s">
        <v>6953</v>
      </c>
      <c r="K67" s="721" t="s">
        <v>261</v>
      </c>
      <c r="L67" s="726"/>
      <c r="M67" s="726" t="s">
        <v>6426</v>
      </c>
      <c r="N67" s="722" t="s">
        <v>228</v>
      </c>
      <c r="O67" s="721" t="s">
        <v>255</v>
      </c>
      <c r="P67" s="727" t="s">
        <v>7386</v>
      </c>
      <c r="Q67" s="727" t="s">
        <v>7387</v>
      </c>
    </row>
    <row r="68" spans="1:17">
      <c r="A68" s="1077">
        <f>SUBTOTAL(3,C$3:C68)</f>
        <v>66</v>
      </c>
      <c r="B68" s="721">
        <v>1</v>
      </c>
      <c r="C68" s="722" t="s">
        <v>576</v>
      </c>
      <c r="D68" s="723" t="s">
        <v>23</v>
      </c>
      <c r="E68" s="721" t="s">
        <v>221</v>
      </c>
      <c r="F68" s="721" t="s">
        <v>577</v>
      </c>
      <c r="G68" s="794">
        <v>18111</v>
      </c>
      <c r="H68" s="724">
        <f t="shared" ca="1" si="1"/>
        <v>70</v>
      </c>
      <c r="I68" s="725" t="s">
        <v>1403</v>
      </c>
      <c r="J68" s="721" t="s">
        <v>256</v>
      </c>
      <c r="K68" s="721" t="s">
        <v>283</v>
      </c>
      <c r="L68" s="726"/>
      <c r="M68" s="726" t="s">
        <v>6426</v>
      </c>
      <c r="N68" s="722" t="s">
        <v>228</v>
      </c>
      <c r="O68" s="721" t="s">
        <v>222</v>
      </c>
      <c r="P68" s="734" t="s">
        <v>575</v>
      </c>
      <c r="Q68" s="727" t="s">
        <v>580</v>
      </c>
    </row>
    <row r="69" spans="1:17">
      <c r="A69" s="1077">
        <f>SUBTOTAL(3,C$3:C69)</f>
        <v>67</v>
      </c>
      <c r="B69" s="738">
        <v>2</v>
      </c>
      <c r="C69" s="722" t="s">
        <v>582</v>
      </c>
      <c r="D69" s="723" t="s">
        <v>16</v>
      </c>
      <c r="E69" s="721" t="s">
        <v>221</v>
      </c>
      <c r="F69" s="721" t="s">
        <v>583</v>
      </c>
      <c r="G69" s="794">
        <v>22247</v>
      </c>
      <c r="H69" s="724">
        <f t="shared" ca="1" si="1"/>
        <v>59</v>
      </c>
      <c r="I69" s="725" t="s">
        <v>1403</v>
      </c>
      <c r="J69" s="721" t="s">
        <v>256</v>
      </c>
      <c r="K69" s="721" t="s">
        <v>246</v>
      </c>
      <c r="L69" s="726"/>
      <c r="M69" s="726" t="s">
        <v>6426</v>
      </c>
      <c r="N69" s="722" t="s">
        <v>228</v>
      </c>
      <c r="O69" s="721" t="s">
        <v>245</v>
      </c>
      <c r="P69" s="734" t="s">
        <v>581</v>
      </c>
      <c r="Q69" s="727" t="s">
        <v>580</v>
      </c>
    </row>
    <row r="70" spans="1:17">
      <c r="A70" s="1077">
        <f>SUBTOTAL(3,C$3:C70)</f>
        <v>68</v>
      </c>
      <c r="B70" s="721">
        <v>3</v>
      </c>
      <c r="C70" s="722" t="s">
        <v>587</v>
      </c>
      <c r="D70" s="723" t="s">
        <v>23</v>
      </c>
      <c r="E70" s="721" t="s">
        <v>254</v>
      </c>
      <c r="F70" s="721" t="s">
        <v>583</v>
      </c>
      <c r="G70" s="794">
        <v>36401</v>
      </c>
      <c r="H70" s="724">
        <f t="shared" ca="1" si="1"/>
        <v>20</v>
      </c>
      <c r="I70" s="725" t="s">
        <v>1403</v>
      </c>
      <c r="J70" s="721" t="s">
        <v>289</v>
      </c>
      <c r="K70" s="721" t="s">
        <v>261</v>
      </c>
      <c r="L70" s="726"/>
      <c r="M70" s="726" t="s">
        <v>6426</v>
      </c>
      <c r="N70" s="722" t="s">
        <v>228</v>
      </c>
      <c r="O70" s="721" t="s">
        <v>255</v>
      </c>
      <c r="P70" s="734" t="s">
        <v>586</v>
      </c>
      <c r="Q70" s="727" t="s">
        <v>580</v>
      </c>
    </row>
    <row r="71" spans="1:17">
      <c r="A71" s="1077">
        <f>SUBTOTAL(3,C$3:C71)</f>
        <v>69</v>
      </c>
      <c r="B71" s="721">
        <v>4</v>
      </c>
      <c r="C71" s="722" t="s">
        <v>589</v>
      </c>
      <c r="D71" s="723" t="s">
        <v>23</v>
      </c>
      <c r="E71" s="721" t="s">
        <v>221</v>
      </c>
      <c r="F71" s="721" t="s">
        <v>583</v>
      </c>
      <c r="G71" s="794">
        <v>9328</v>
      </c>
      <c r="H71" s="724">
        <f t="shared" ca="1" si="1"/>
        <v>94</v>
      </c>
      <c r="I71" s="725" t="s">
        <v>1403</v>
      </c>
      <c r="J71" s="721" t="s">
        <v>256</v>
      </c>
      <c r="K71" s="721" t="s">
        <v>283</v>
      </c>
      <c r="L71" s="726"/>
      <c r="M71" s="726" t="s">
        <v>6426</v>
      </c>
      <c r="N71" s="722" t="s">
        <v>228</v>
      </c>
      <c r="O71" s="721" t="s">
        <v>327</v>
      </c>
      <c r="P71" s="722" t="s">
        <v>588</v>
      </c>
      <c r="Q71" s="727" t="s">
        <v>580</v>
      </c>
    </row>
    <row r="72" spans="1:17">
      <c r="A72" s="1077">
        <f>SUBTOTAL(3,C$3:C72)</f>
        <v>70</v>
      </c>
      <c r="B72" s="739">
        <v>1</v>
      </c>
      <c r="C72" s="722" t="s">
        <v>593</v>
      </c>
      <c r="D72" s="723" t="s">
        <v>23</v>
      </c>
      <c r="E72" s="721" t="s">
        <v>221</v>
      </c>
      <c r="F72" s="721" t="s">
        <v>22</v>
      </c>
      <c r="G72" s="740">
        <v>35991</v>
      </c>
      <c r="H72" s="724">
        <f t="shared" ca="1" si="1"/>
        <v>21</v>
      </c>
      <c r="I72" s="725" t="s">
        <v>1403</v>
      </c>
      <c r="J72" s="721" t="s">
        <v>256</v>
      </c>
      <c r="K72" s="721" t="s">
        <v>283</v>
      </c>
      <c r="L72" s="726"/>
      <c r="M72" s="726" t="s">
        <v>6426</v>
      </c>
      <c r="N72" s="722" t="s">
        <v>228</v>
      </c>
      <c r="O72" s="721" t="s">
        <v>222</v>
      </c>
      <c r="P72" s="727" t="s">
        <v>592</v>
      </c>
      <c r="Q72" s="727" t="s">
        <v>596</v>
      </c>
    </row>
    <row r="73" spans="1:17">
      <c r="A73" s="1077">
        <f>SUBTOTAL(3,C$3:C73)</f>
        <v>71</v>
      </c>
      <c r="B73" s="721">
        <v>2</v>
      </c>
      <c r="C73" s="722" t="s">
        <v>598</v>
      </c>
      <c r="D73" s="723" t="s">
        <v>16</v>
      </c>
      <c r="E73" s="721" t="s">
        <v>221</v>
      </c>
      <c r="F73" s="721" t="s">
        <v>599</v>
      </c>
      <c r="G73" s="794">
        <v>34297</v>
      </c>
      <c r="H73" s="724">
        <f t="shared" ca="1" si="1"/>
        <v>26</v>
      </c>
      <c r="I73" s="725" t="s">
        <v>1403</v>
      </c>
      <c r="J73" s="721" t="s">
        <v>223</v>
      </c>
      <c r="K73" s="721" t="s">
        <v>246</v>
      </c>
      <c r="L73" s="726"/>
      <c r="M73" s="726" t="s">
        <v>6426</v>
      </c>
      <c r="N73" s="722" t="s">
        <v>228</v>
      </c>
      <c r="O73" s="721" t="s">
        <v>245</v>
      </c>
      <c r="P73" s="734" t="s">
        <v>597</v>
      </c>
      <c r="Q73" s="727" t="s">
        <v>596</v>
      </c>
    </row>
    <row r="74" spans="1:17">
      <c r="A74" s="1077">
        <f>SUBTOTAL(3,C$3:C74)</f>
        <v>72</v>
      </c>
      <c r="B74" s="721">
        <v>3</v>
      </c>
      <c r="C74" s="722" t="s">
        <v>601</v>
      </c>
      <c r="D74" s="723" t="s">
        <v>16</v>
      </c>
      <c r="E74" s="721" t="s">
        <v>254</v>
      </c>
      <c r="F74" s="721" t="s">
        <v>229</v>
      </c>
      <c r="G74" s="794">
        <v>42431</v>
      </c>
      <c r="H74" s="724">
        <f t="shared" ca="1" si="1"/>
        <v>4</v>
      </c>
      <c r="I74" s="725" t="s">
        <v>1403</v>
      </c>
      <c r="J74" s="721" t="s">
        <v>265</v>
      </c>
      <c r="K74" s="721" t="s">
        <v>270</v>
      </c>
      <c r="L74" s="726"/>
      <c r="M74" s="726" t="s">
        <v>6426</v>
      </c>
      <c r="N74" s="722" t="s">
        <v>228</v>
      </c>
      <c r="O74" s="721" t="s">
        <v>255</v>
      </c>
      <c r="P74" s="736" t="s">
        <v>600</v>
      </c>
      <c r="Q74" s="727" t="s">
        <v>596</v>
      </c>
    </row>
    <row r="75" spans="1:17">
      <c r="A75" s="1077">
        <f>SUBTOTAL(3,C$3:C75)</f>
        <v>73</v>
      </c>
      <c r="B75" s="721">
        <v>1</v>
      </c>
      <c r="C75" s="722" t="s">
        <v>603</v>
      </c>
      <c r="D75" s="723" t="s">
        <v>23</v>
      </c>
      <c r="E75" s="721" t="s">
        <v>221</v>
      </c>
      <c r="F75" s="721" t="s">
        <v>309</v>
      </c>
      <c r="G75" s="794">
        <v>25911</v>
      </c>
      <c r="H75" s="724">
        <f t="shared" ca="1" si="1"/>
        <v>49</v>
      </c>
      <c r="I75" s="725" t="s">
        <v>1403</v>
      </c>
      <c r="J75" s="721" t="s">
        <v>256</v>
      </c>
      <c r="K75" s="721" t="s">
        <v>283</v>
      </c>
      <c r="L75" s="726"/>
      <c r="M75" s="726" t="s">
        <v>6426</v>
      </c>
      <c r="N75" s="722" t="s">
        <v>228</v>
      </c>
      <c r="O75" s="721" t="s">
        <v>222</v>
      </c>
      <c r="P75" s="722" t="s">
        <v>602</v>
      </c>
      <c r="Q75" s="722" t="s">
        <v>606</v>
      </c>
    </row>
    <row r="76" spans="1:17">
      <c r="A76" s="1077">
        <f>SUBTOTAL(3,C$3:C76)</f>
        <v>74</v>
      </c>
      <c r="B76" s="721">
        <v>1</v>
      </c>
      <c r="C76" s="722" t="s">
        <v>617</v>
      </c>
      <c r="D76" s="723" t="s">
        <v>23</v>
      </c>
      <c r="E76" s="721" t="s">
        <v>221</v>
      </c>
      <c r="F76" s="721" t="s">
        <v>618</v>
      </c>
      <c r="G76" s="794">
        <v>26343</v>
      </c>
      <c r="H76" s="724">
        <f t="shared" ca="1" si="1"/>
        <v>48</v>
      </c>
      <c r="I76" s="725" t="s">
        <v>1403</v>
      </c>
      <c r="J76" s="721" t="s">
        <v>256</v>
      </c>
      <c r="K76" s="721" t="s">
        <v>283</v>
      </c>
      <c r="L76" s="726"/>
      <c r="M76" s="726" t="s">
        <v>6426</v>
      </c>
      <c r="N76" s="722" t="s">
        <v>228</v>
      </c>
      <c r="O76" s="721" t="s">
        <v>222</v>
      </c>
      <c r="P76" s="722" t="s">
        <v>616</v>
      </c>
      <c r="Q76" s="722" t="s">
        <v>621</v>
      </c>
    </row>
    <row r="77" spans="1:17">
      <c r="A77" s="1077">
        <f>SUBTOTAL(3,C$3:C77)</f>
        <v>75</v>
      </c>
      <c r="B77" s="721">
        <v>2</v>
      </c>
      <c r="C77" s="722" t="s">
        <v>624</v>
      </c>
      <c r="D77" s="723" t="s">
        <v>16</v>
      </c>
      <c r="E77" s="721" t="s">
        <v>221</v>
      </c>
      <c r="F77" s="721" t="s">
        <v>244</v>
      </c>
      <c r="G77" s="794">
        <v>27636</v>
      </c>
      <c r="H77" s="724">
        <f t="shared" ca="1" si="1"/>
        <v>44</v>
      </c>
      <c r="I77" s="725" t="s">
        <v>1403</v>
      </c>
      <c r="J77" s="721" t="s">
        <v>256</v>
      </c>
      <c r="K77" s="721" t="s">
        <v>246</v>
      </c>
      <c r="L77" s="726"/>
      <c r="M77" s="726" t="s">
        <v>6426</v>
      </c>
      <c r="N77" s="722" t="s">
        <v>228</v>
      </c>
      <c r="O77" s="721" t="s">
        <v>245</v>
      </c>
      <c r="P77" s="722" t="s">
        <v>623</v>
      </c>
      <c r="Q77" s="722" t="s">
        <v>621</v>
      </c>
    </row>
    <row r="78" spans="1:17">
      <c r="A78" s="1077">
        <f>SUBTOTAL(3,C$3:C78)</f>
        <v>76</v>
      </c>
      <c r="B78" s="721">
        <v>3</v>
      </c>
      <c r="C78" s="722" t="s">
        <v>628</v>
      </c>
      <c r="D78" s="723" t="s">
        <v>23</v>
      </c>
      <c r="E78" s="721" t="s">
        <v>254</v>
      </c>
      <c r="F78" s="721" t="s">
        <v>22</v>
      </c>
      <c r="G78" s="794">
        <v>35708</v>
      </c>
      <c r="H78" s="724">
        <f t="shared" ca="1" si="1"/>
        <v>22</v>
      </c>
      <c r="I78" s="725" t="s">
        <v>1403</v>
      </c>
      <c r="J78" s="721" t="s">
        <v>483</v>
      </c>
      <c r="K78" s="721" t="s">
        <v>266</v>
      </c>
      <c r="L78" s="726"/>
      <c r="M78" s="726" t="s">
        <v>6426</v>
      </c>
      <c r="N78" s="722" t="s">
        <v>228</v>
      </c>
      <c r="O78" s="721" t="s">
        <v>255</v>
      </c>
      <c r="P78" s="722" t="s">
        <v>627</v>
      </c>
      <c r="Q78" s="722" t="s">
        <v>621</v>
      </c>
    </row>
    <row r="79" spans="1:17">
      <c r="A79" s="1077">
        <f>SUBTOTAL(3,C$3:C79)</f>
        <v>77</v>
      </c>
      <c r="B79" s="721">
        <v>4</v>
      </c>
      <c r="C79" s="722" t="s">
        <v>631</v>
      </c>
      <c r="D79" s="723" t="s">
        <v>16</v>
      </c>
      <c r="E79" s="721" t="s">
        <v>254</v>
      </c>
      <c r="F79" s="721" t="s">
        <v>22</v>
      </c>
      <c r="G79" s="794">
        <v>38034</v>
      </c>
      <c r="H79" s="724">
        <f t="shared" ca="1" si="1"/>
        <v>16</v>
      </c>
      <c r="I79" s="725" t="s">
        <v>1403</v>
      </c>
      <c r="J79" s="721" t="s">
        <v>262</v>
      </c>
      <c r="K79" s="721" t="s">
        <v>266</v>
      </c>
      <c r="L79" s="726"/>
      <c r="M79" s="726" t="s">
        <v>6426</v>
      </c>
      <c r="N79" s="722" t="s">
        <v>228</v>
      </c>
      <c r="O79" s="721" t="s">
        <v>255</v>
      </c>
      <c r="P79" s="722" t="s">
        <v>630</v>
      </c>
      <c r="Q79" s="722" t="s">
        <v>621</v>
      </c>
    </row>
    <row r="80" spans="1:17">
      <c r="A80" s="1077">
        <f>SUBTOTAL(3,C$3:C80)</f>
        <v>78</v>
      </c>
      <c r="B80" s="721">
        <v>1</v>
      </c>
      <c r="C80" s="722" t="s">
        <v>633</v>
      </c>
      <c r="D80" s="723" t="s">
        <v>23</v>
      </c>
      <c r="E80" s="721" t="s">
        <v>221</v>
      </c>
      <c r="F80" s="721" t="s">
        <v>288</v>
      </c>
      <c r="G80" s="794">
        <v>25728</v>
      </c>
      <c r="H80" s="724">
        <f t="shared" ca="1" si="1"/>
        <v>49</v>
      </c>
      <c r="I80" s="725" t="s">
        <v>1403</v>
      </c>
      <c r="J80" s="721" t="s">
        <v>289</v>
      </c>
      <c r="K80" s="721" t="s">
        <v>224</v>
      </c>
      <c r="L80" s="726"/>
      <c r="M80" s="726" t="s">
        <v>6426</v>
      </c>
      <c r="N80" s="722" t="s">
        <v>228</v>
      </c>
      <c r="O80" s="721" t="s">
        <v>222</v>
      </c>
      <c r="P80" s="722" t="s">
        <v>632</v>
      </c>
      <c r="Q80" s="722" t="s">
        <v>636</v>
      </c>
    </row>
    <row r="81" spans="1:17">
      <c r="A81" s="1077">
        <f>SUBTOTAL(3,C$3:C81)</f>
        <v>79</v>
      </c>
      <c r="B81" s="721">
        <v>2</v>
      </c>
      <c r="C81" s="722" t="s">
        <v>638</v>
      </c>
      <c r="D81" s="723" t="s">
        <v>16</v>
      </c>
      <c r="E81" s="721" t="s">
        <v>221</v>
      </c>
      <c r="F81" s="721" t="s">
        <v>288</v>
      </c>
      <c r="G81" s="794">
        <v>26759</v>
      </c>
      <c r="H81" s="724">
        <f t="shared" ca="1" si="1"/>
        <v>47</v>
      </c>
      <c r="I81" s="725" t="s">
        <v>1403</v>
      </c>
      <c r="J81" s="721" t="s">
        <v>256</v>
      </c>
      <c r="K81" s="721" t="s">
        <v>246</v>
      </c>
      <c r="L81" s="726"/>
      <c r="M81" s="726" t="s">
        <v>6426</v>
      </c>
      <c r="N81" s="722" t="s">
        <v>228</v>
      </c>
      <c r="O81" s="721" t="s">
        <v>245</v>
      </c>
      <c r="P81" s="722" t="s">
        <v>637</v>
      </c>
      <c r="Q81" s="722" t="s">
        <v>636</v>
      </c>
    </row>
    <row r="82" spans="1:17">
      <c r="A82" s="1077">
        <f>SUBTOTAL(3,C$3:C82)</f>
        <v>80</v>
      </c>
      <c r="B82" s="721">
        <v>3</v>
      </c>
      <c r="C82" s="722" t="s">
        <v>643</v>
      </c>
      <c r="D82" s="723" t="s">
        <v>23</v>
      </c>
      <c r="E82" s="721" t="s">
        <v>254</v>
      </c>
      <c r="F82" s="721" t="s">
        <v>22</v>
      </c>
      <c r="G82" s="794">
        <v>37991</v>
      </c>
      <c r="H82" s="724">
        <f t="shared" ca="1" si="1"/>
        <v>16</v>
      </c>
      <c r="I82" s="725" t="s">
        <v>1403</v>
      </c>
      <c r="J82" s="721" t="s">
        <v>262</v>
      </c>
      <c r="K82" s="721" t="s">
        <v>266</v>
      </c>
      <c r="L82" s="726"/>
      <c r="M82" s="726" t="s">
        <v>6426</v>
      </c>
      <c r="N82" s="722" t="s">
        <v>228</v>
      </c>
      <c r="O82" s="721" t="s">
        <v>255</v>
      </c>
      <c r="P82" s="722" t="s">
        <v>642</v>
      </c>
      <c r="Q82" s="722" t="s">
        <v>636</v>
      </c>
    </row>
    <row r="83" spans="1:17">
      <c r="A83" s="1077">
        <f>SUBTOTAL(3,C$3:C83)</f>
        <v>81</v>
      </c>
      <c r="B83" s="721">
        <v>1</v>
      </c>
      <c r="C83" s="722" t="s">
        <v>645</v>
      </c>
      <c r="D83" s="723" t="s">
        <v>23</v>
      </c>
      <c r="E83" s="721" t="s">
        <v>221</v>
      </c>
      <c r="F83" s="721" t="s">
        <v>646</v>
      </c>
      <c r="G83" s="794">
        <v>32540</v>
      </c>
      <c r="H83" s="724">
        <f t="shared" ca="1" si="1"/>
        <v>31</v>
      </c>
      <c r="I83" s="725" t="s">
        <v>1403</v>
      </c>
      <c r="J83" s="721" t="s">
        <v>223</v>
      </c>
      <c r="K83" s="721" t="s">
        <v>224</v>
      </c>
      <c r="L83" s="726"/>
      <c r="M83" s="726" t="s">
        <v>6426</v>
      </c>
      <c r="N83" s="722" t="s">
        <v>228</v>
      </c>
      <c r="O83" s="721" t="s">
        <v>222</v>
      </c>
      <c r="P83" s="727" t="s">
        <v>644</v>
      </c>
      <c r="Q83" s="727" t="s">
        <v>647</v>
      </c>
    </row>
    <row r="84" spans="1:17">
      <c r="A84" s="1077">
        <f>SUBTOTAL(3,C$3:C84)</f>
        <v>82</v>
      </c>
      <c r="B84" s="721">
        <v>2</v>
      </c>
      <c r="C84" s="722" t="s">
        <v>649</v>
      </c>
      <c r="D84" s="723" t="s">
        <v>16</v>
      </c>
      <c r="E84" s="721" t="s">
        <v>221</v>
      </c>
      <c r="F84" s="721" t="s">
        <v>650</v>
      </c>
      <c r="G84" s="794">
        <v>32561</v>
      </c>
      <c r="H84" s="724">
        <f t="shared" ca="1" si="1"/>
        <v>31</v>
      </c>
      <c r="I84" s="725" t="s">
        <v>1403</v>
      </c>
      <c r="J84" s="721" t="s">
        <v>289</v>
      </c>
      <c r="K84" s="721" t="s">
        <v>246</v>
      </c>
      <c r="L84" s="726"/>
      <c r="M84" s="726" t="s">
        <v>6426</v>
      </c>
      <c r="N84" s="722" t="s">
        <v>228</v>
      </c>
      <c r="O84" s="721" t="s">
        <v>245</v>
      </c>
      <c r="P84" s="736" t="s">
        <v>648</v>
      </c>
      <c r="Q84" s="727" t="s">
        <v>647</v>
      </c>
    </row>
    <row r="85" spans="1:17">
      <c r="A85" s="1077">
        <f>SUBTOTAL(3,C$3:C85)</f>
        <v>83</v>
      </c>
      <c r="B85" s="721">
        <v>3</v>
      </c>
      <c r="C85" s="722" t="s">
        <v>654</v>
      </c>
      <c r="D85" s="723" t="s">
        <v>16</v>
      </c>
      <c r="E85" s="721" t="s">
        <v>254</v>
      </c>
      <c r="F85" s="721" t="s">
        <v>22</v>
      </c>
      <c r="G85" s="794">
        <v>40881</v>
      </c>
      <c r="H85" s="724">
        <f t="shared" ca="1" si="1"/>
        <v>8</v>
      </c>
      <c r="I85" s="725" t="s">
        <v>1403</v>
      </c>
      <c r="J85" s="721" t="s">
        <v>265</v>
      </c>
      <c r="K85" s="721" t="s">
        <v>270</v>
      </c>
      <c r="L85" s="726"/>
      <c r="M85" s="726" t="s">
        <v>6426</v>
      </c>
      <c r="N85" s="722" t="s">
        <v>228</v>
      </c>
      <c r="O85" s="721" t="s">
        <v>255</v>
      </c>
      <c r="P85" s="734" t="s">
        <v>653</v>
      </c>
      <c r="Q85" s="727" t="s">
        <v>647</v>
      </c>
    </row>
    <row r="86" spans="1:17">
      <c r="A86" s="1077">
        <f>SUBTOTAL(3,C$3:C86)</f>
        <v>84</v>
      </c>
      <c r="B86" s="721">
        <v>4</v>
      </c>
      <c r="C86" s="722" t="s">
        <v>656</v>
      </c>
      <c r="D86" s="723" t="s">
        <v>23</v>
      </c>
      <c r="E86" s="721" t="s">
        <v>254</v>
      </c>
      <c r="F86" s="721" t="s">
        <v>22</v>
      </c>
      <c r="G86" s="794">
        <v>42088</v>
      </c>
      <c r="H86" s="724">
        <f t="shared" ca="1" si="1"/>
        <v>5</v>
      </c>
      <c r="I86" s="725" t="s">
        <v>1403</v>
      </c>
      <c r="J86" s="721" t="s">
        <v>265</v>
      </c>
      <c r="K86" s="721" t="s">
        <v>270</v>
      </c>
      <c r="L86" s="726"/>
      <c r="M86" s="726" t="s">
        <v>6426</v>
      </c>
      <c r="N86" s="722" t="s">
        <v>228</v>
      </c>
      <c r="O86" s="721" t="s">
        <v>255</v>
      </c>
      <c r="P86" s="727" t="s">
        <v>655</v>
      </c>
      <c r="Q86" s="727" t="s">
        <v>647</v>
      </c>
    </row>
    <row r="87" spans="1:17">
      <c r="A87" s="1077">
        <f>SUBTOTAL(3,C$3:C87)</f>
        <v>85</v>
      </c>
      <c r="B87" s="721">
        <v>1</v>
      </c>
      <c r="C87" s="722" t="s">
        <v>658</v>
      </c>
      <c r="D87" s="723" t="s">
        <v>23</v>
      </c>
      <c r="E87" s="721" t="s">
        <v>221</v>
      </c>
      <c r="F87" s="721" t="s">
        <v>452</v>
      </c>
      <c r="G87" s="794">
        <v>31109</v>
      </c>
      <c r="H87" s="724">
        <f t="shared" ca="1" si="1"/>
        <v>35</v>
      </c>
      <c r="I87" s="725" t="s">
        <v>1403</v>
      </c>
      <c r="J87" s="721" t="s">
        <v>223</v>
      </c>
      <c r="K87" s="721" t="s">
        <v>659</v>
      </c>
      <c r="L87" s="726"/>
      <c r="M87" s="726" t="s">
        <v>6426</v>
      </c>
      <c r="N87" s="722" t="s">
        <v>228</v>
      </c>
      <c r="O87" s="721" t="s">
        <v>222</v>
      </c>
      <c r="P87" s="727" t="s">
        <v>657</v>
      </c>
      <c r="Q87" s="727" t="s">
        <v>662</v>
      </c>
    </row>
    <row r="88" spans="1:17">
      <c r="A88" s="1077">
        <f>SUBTOTAL(3,C$3:C88)</f>
        <v>86</v>
      </c>
      <c r="B88" s="721">
        <v>2</v>
      </c>
      <c r="C88" s="722" t="s">
        <v>664</v>
      </c>
      <c r="D88" s="723" t="s">
        <v>16</v>
      </c>
      <c r="E88" s="721" t="s">
        <v>221</v>
      </c>
      <c r="F88" s="721" t="s">
        <v>452</v>
      </c>
      <c r="G88" s="794">
        <v>32822</v>
      </c>
      <c r="H88" s="724">
        <f t="shared" ca="1" si="1"/>
        <v>30</v>
      </c>
      <c r="I88" s="725" t="s">
        <v>1403</v>
      </c>
      <c r="J88" s="721" t="s">
        <v>223</v>
      </c>
      <c r="K88" s="721" t="s">
        <v>246</v>
      </c>
      <c r="L88" s="726"/>
      <c r="M88" s="726" t="s">
        <v>6426</v>
      </c>
      <c r="N88" s="722" t="s">
        <v>228</v>
      </c>
      <c r="O88" s="721" t="s">
        <v>245</v>
      </c>
      <c r="P88" s="727" t="s">
        <v>663</v>
      </c>
      <c r="Q88" s="727" t="s">
        <v>662</v>
      </c>
    </row>
    <row r="89" spans="1:17">
      <c r="A89" s="1077">
        <f>SUBTOTAL(3,C$3:C89)</f>
        <v>87</v>
      </c>
      <c r="B89" s="721">
        <v>3</v>
      </c>
      <c r="C89" s="722" t="s">
        <v>668</v>
      </c>
      <c r="D89" s="723" t="s">
        <v>16</v>
      </c>
      <c r="E89" s="721" t="s">
        <v>254</v>
      </c>
      <c r="F89" s="721" t="s">
        <v>452</v>
      </c>
      <c r="G89" s="794">
        <v>40314</v>
      </c>
      <c r="H89" s="724">
        <f t="shared" ca="1" si="1"/>
        <v>9</v>
      </c>
      <c r="I89" s="725" t="s">
        <v>1403</v>
      </c>
      <c r="J89" s="721" t="s">
        <v>265</v>
      </c>
      <c r="K89" s="721" t="s">
        <v>270</v>
      </c>
      <c r="L89" s="726"/>
      <c r="M89" s="726" t="s">
        <v>6426</v>
      </c>
      <c r="N89" s="722" t="s">
        <v>228</v>
      </c>
      <c r="O89" s="721" t="s">
        <v>255</v>
      </c>
      <c r="P89" s="727" t="s">
        <v>667</v>
      </c>
      <c r="Q89" s="727" t="s">
        <v>662</v>
      </c>
    </row>
    <row r="90" spans="1:17">
      <c r="A90" s="1077">
        <f>SUBTOTAL(3,C$3:C90)</f>
        <v>88</v>
      </c>
      <c r="B90" s="721">
        <v>4</v>
      </c>
      <c r="C90" s="722" t="s">
        <v>670</v>
      </c>
      <c r="D90" s="723" t="s">
        <v>23</v>
      </c>
      <c r="E90" s="721" t="s">
        <v>254</v>
      </c>
      <c r="F90" s="721" t="s">
        <v>229</v>
      </c>
      <c r="G90" s="794">
        <v>41671</v>
      </c>
      <c r="H90" s="724">
        <f t="shared" ca="1" si="1"/>
        <v>6</v>
      </c>
      <c r="I90" s="725" t="s">
        <v>1403</v>
      </c>
      <c r="J90" s="721" t="s">
        <v>265</v>
      </c>
      <c r="K90" s="721" t="s">
        <v>270</v>
      </c>
      <c r="L90" s="726"/>
      <c r="M90" s="726" t="s">
        <v>6426</v>
      </c>
      <c r="N90" s="722" t="s">
        <v>228</v>
      </c>
      <c r="O90" s="721" t="s">
        <v>255</v>
      </c>
      <c r="P90" s="727" t="s">
        <v>669</v>
      </c>
      <c r="Q90" s="727" t="s">
        <v>662</v>
      </c>
    </row>
    <row r="91" spans="1:17">
      <c r="A91" s="1077">
        <f>SUBTOTAL(3,C$3:C91)</f>
        <v>89</v>
      </c>
      <c r="B91" s="721">
        <v>1</v>
      </c>
      <c r="C91" s="722" t="s">
        <v>672</v>
      </c>
      <c r="D91" s="723" t="s">
        <v>23</v>
      </c>
      <c r="E91" s="721" t="s">
        <v>221</v>
      </c>
      <c r="F91" s="721" t="s">
        <v>673</v>
      </c>
      <c r="G91" s="794">
        <v>29209</v>
      </c>
      <c r="H91" s="724">
        <f t="shared" ca="1" si="1"/>
        <v>40</v>
      </c>
      <c r="I91" s="725" t="s">
        <v>1403</v>
      </c>
      <c r="J91" s="721" t="s">
        <v>223</v>
      </c>
      <c r="K91" s="721" t="s">
        <v>674</v>
      </c>
      <c r="L91" s="726"/>
      <c r="M91" s="726" t="s">
        <v>6426</v>
      </c>
      <c r="N91" s="722" t="s">
        <v>228</v>
      </c>
      <c r="O91" s="721" t="s">
        <v>222</v>
      </c>
      <c r="P91" s="727" t="s">
        <v>671</v>
      </c>
      <c r="Q91" s="727" t="s">
        <v>677</v>
      </c>
    </row>
    <row r="92" spans="1:17">
      <c r="A92" s="1077">
        <f>SUBTOTAL(3,C$3:C92)</f>
        <v>90</v>
      </c>
      <c r="B92" s="721">
        <v>2</v>
      </c>
      <c r="C92" s="722" t="s">
        <v>680</v>
      </c>
      <c r="D92" s="723" t="s">
        <v>16</v>
      </c>
      <c r="E92" s="721" t="s">
        <v>221</v>
      </c>
      <c r="F92" s="721" t="s">
        <v>673</v>
      </c>
      <c r="G92" s="794">
        <v>31201</v>
      </c>
      <c r="H92" s="724">
        <f t="shared" ca="1" si="1"/>
        <v>34</v>
      </c>
      <c r="I92" s="725" t="s">
        <v>1403</v>
      </c>
      <c r="J92" s="721" t="s">
        <v>681</v>
      </c>
      <c r="K92" s="721" t="s">
        <v>246</v>
      </c>
      <c r="L92" s="726"/>
      <c r="M92" s="726" t="s">
        <v>6426</v>
      </c>
      <c r="N92" s="722" t="s">
        <v>228</v>
      </c>
      <c r="O92" s="721" t="s">
        <v>245</v>
      </c>
      <c r="P92" s="727" t="s">
        <v>679</v>
      </c>
      <c r="Q92" s="727" t="s">
        <v>677</v>
      </c>
    </row>
    <row r="93" spans="1:17">
      <c r="A93" s="1077">
        <f>SUBTOTAL(3,C$3:C93)</f>
        <v>91</v>
      </c>
      <c r="B93" s="721">
        <v>3</v>
      </c>
      <c r="C93" s="722" t="s">
        <v>685</v>
      </c>
      <c r="D93" s="723" t="s">
        <v>23</v>
      </c>
      <c r="E93" s="721" t="s">
        <v>254</v>
      </c>
      <c r="F93" s="721" t="s">
        <v>673</v>
      </c>
      <c r="G93" s="799">
        <v>39654</v>
      </c>
      <c r="H93" s="724">
        <f t="shared" ca="1" si="1"/>
        <v>11</v>
      </c>
      <c r="I93" s="725" t="s">
        <v>1403</v>
      </c>
      <c r="J93" s="721" t="s">
        <v>369</v>
      </c>
      <c r="K93" s="721" t="s">
        <v>266</v>
      </c>
      <c r="L93" s="726"/>
      <c r="M93" s="726" t="s">
        <v>6426</v>
      </c>
      <c r="N93" s="722" t="s">
        <v>228</v>
      </c>
      <c r="O93" s="721" t="s">
        <v>255</v>
      </c>
      <c r="P93" s="727" t="s">
        <v>684</v>
      </c>
      <c r="Q93" s="727" t="s">
        <v>677</v>
      </c>
    </row>
    <row r="94" spans="1:17">
      <c r="A94" s="1077">
        <f>SUBTOTAL(3,C$3:C94)</f>
        <v>92</v>
      </c>
      <c r="B94" s="721">
        <v>4</v>
      </c>
      <c r="C94" s="722" t="s">
        <v>688</v>
      </c>
      <c r="D94" s="723" t="s">
        <v>23</v>
      </c>
      <c r="E94" s="721" t="s">
        <v>254</v>
      </c>
      <c r="F94" s="738" t="s">
        <v>229</v>
      </c>
      <c r="G94" s="799">
        <v>42225</v>
      </c>
      <c r="H94" s="724">
        <f t="shared" ca="1" si="1"/>
        <v>4</v>
      </c>
      <c r="I94" s="725" t="s">
        <v>1403</v>
      </c>
      <c r="J94" s="721" t="s">
        <v>265</v>
      </c>
      <c r="K94" s="721" t="s">
        <v>270</v>
      </c>
      <c r="L94" s="726"/>
      <c r="M94" s="726" t="s">
        <v>6426</v>
      </c>
      <c r="N94" s="722" t="s">
        <v>228</v>
      </c>
      <c r="O94" s="721" t="s">
        <v>255</v>
      </c>
      <c r="P94" s="727" t="s">
        <v>687</v>
      </c>
      <c r="Q94" s="727" t="s">
        <v>677</v>
      </c>
    </row>
    <row r="95" spans="1:17">
      <c r="A95" s="1077">
        <f>SUBTOTAL(3,C$3:C95)</f>
        <v>93</v>
      </c>
      <c r="B95" s="721">
        <v>1</v>
      </c>
      <c r="C95" s="722" t="s">
        <v>690</v>
      </c>
      <c r="D95" s="723" t="s">
        <v>23</v>
      </c>
      <c r="E95" s="721" t="s">
        <v>221</v>
      </c>
      <c r="F95" s="721" t="s">
        <v>691</v>
      </c>
      <c r="G95" s="794">
        <v>28291</v>
      </c>
      <c r="H95" s="724">
        <f t="shared" ca="1" si="1"/>
        <v>42</v>
      </c>
      <c r="I95" s="725" t="s">
        <v>1403</v>
      </c>
      <c r="J95" s="721" t="s">
        <v>256</v>
      </c>
      <c r="K95" s="721" t="s">
        <v>261</v>
      </c>
      <c r="L95" s="726"/>
      <c r="M95" s="726" t="s">
        <v>6426</v>
      </c>
      <c r="N95" s="722" t="s">
        <v>228</v>
      </c>
      <c r="O95" s="721" t="s">
        <v>222</v>
      </c>
      <c r="P95" s="727" t="s">
        <v>689</v>
      </c>
      <c r="Q95" s="734" t="s">
        <v>694</v>
      </c>
    </row>
    <row r="96" spans="1:17">
      <c r="A96" s="1077">
        <f>SUBTOTAL(3,C$3:C96)</f>
        <v>94</v>
      </c>
      <c r="B96" s="721">
        <v>2</v>
      </c>
      <c r="C96" s="722" t="s">
        <v>696</v>
      </c>
      <c r="D96" s="723" t="s">
        <v>16</v>
      </c>
      <c r="E96" s="721" t="s">
        <v>221</v>
      </c>
      <c r="F96" s="721" t="s">
        <v>691</v>
      </c>
      <c r="G96" s="794">
        <v>29444</v>
      </c>
      <c r="H96" s="724">
        <f t="shared" ca="1" si="1"/>
        <v>39</v>
      </c>
      <c r="I96" s="725" t="s">
        <v>1403</v>
      </c>
      <c r="J96" s="721" t="s">
        <v>256</v>
      </c>
      <c r="K96" s="721" t="s">
        <v>246</v>
      </c>
      <c r="L96" s="726"/>
      <c r="M96" s="726" t="s">
        <v>6426</v>
      </c>
      <c r="N96" s="722" t="s">
        <v>228</v>
      </c>
      <c r="O96" s="721" t="s">
        <v>245</v>
      </c>
      <c r="P96" s="727" t="s">
        <v>695</v>
      </c>
      <c r="Q96" s="734" t="s">
        <v>694</v>
      </c>
    </row>
    <row r="97" spans="1:17">
      <c r="A97" s="1077">
        <f>SUBTOTAL(3,C$3:C97)</f>
        <v>95</v>
      </c>
      <c r="B97" s="721">
        <v>3</v>
      </c>
      <c r="C97" s="722" t="s">
        <v>702</v>
      </c>
      <c r="D97" s="723" t="s">
        <v>23</v>
      </c>
      <c r="E97" s="721" t="s">
        <v>254</v>
      </c>
      <c r="F97" s="721" t="s">
        <v>691</v>
      </c>
      <c r="G97" s="794">
        <v>38333</v>
      </c>
      <c r="H97" s="724">
        <f t="shared" ca="1" si="1"/>
        <v>15</v>
      </c>
      <c r="I97" s="725" t="s">
        <v>1403</v>
      </c>
      <c r="J97" s="721" t="s">
        <v>369</v>
      </c>
      <c r="K97" s="721" t="s">
        <v>266</v>
      </c>
      <c r="L97" s="726"/>
      <c r="M97" s="726" t="s">
        <v>6426</v>
      </c>
      <c r="N97" s="722" t="s">
        <v>228</v>
      </c>
      <c r="O97" s="721" t="s">
        <v>255</v>
      </c>
      <c r="P97" s="727" t="s">
        <v>701</v>
      </c>
      <c r="Q97" s="734" t="s">
        <v>694</v>
      </c>
    </row>
    <row r="98" spans="1:17">
      <c r="A98" s="1077">
        <f>SUBTOTAL(3,C$3:C98)</f>
        <v>96</v>
      </c>
      <c r="B98" s="721">
        <v>4</v>
      </c>
      <c r="C98" s="722" t="s">
        <v>704</v>
      </c>
      <c r="D98" s="723" t="s">
        <v>16</v>
      </c>
      <c r="E98" s="721" t="s">
        <v>254</v>
      </c>
      <c r="F98" s="721" t="s">
        <v>22</v>
      </c>
      <c r="G98" s="794">
        <v>40827</v>
      </c>
      <c r="H98" s="724">
        <f t="shared" ca="1" si="1"/>
        <v>8</v>
      </c>
      <c r="I98" s="725" t="s">
        <v>1403</v>
      </c>
      <c r="J98" s="721" t="s">
        <v>265</v>
      </c>
      <c r="K98" s="721" t="s">
        <v>270</v>
      </c>
      <c r="L98" s="726"/>
      <c r="M98" s="726" t="s">
        <v>6426</v>
      </c>
      <c r="N98" s="722" t="s">
        <v>228</v>
      </c>
      <c r="O98" s="721" t="s">
        <v>255</v>
      </c>
      <c r="P98" s="727" t="s">
        <v>703</v>
      </c>
      <c r="Q98" s="734" t="s">
        <v>694</v>
      </c>
    </row>
    <row r="99" spans="1:17">
      <c r="A99" s="1077">
        <f>SUBTOTAL(3,C$3:C99)</f>
        <v>97</v>
      </c>
      <c r="B99" s="721">
        <v>1</v>
      </c>
      <c r="C99" s="722" t="s">
        <v>706</v>
      </c>
      <c r="D99" s="723" t="s">
        <v>23</v>
      </c>
      <c r="E99" s="721" t="s">
        <v>221</v>
      </c>
      <c r="F99" s="721" t="s">
        <v>309</v>
      </c>
      <c r="G99" s="794">
        <v>27011</v>
      </c>
      <c r="H99" s="724">
        <f t="shared" ca="1" si="1"/>
        <v>46</v>
      </c>
      <c r="I99" s="725" t="s">
        <v>1403</v>
      </c>
      <c r="J99" s="721" t="s">
        <v>289</v>
      </c>
      <c r="K99" s="721" t="s">
        <v>283</v>
      </c>
      <c r="L99" s="726"/>
      <c r="M99" s="726" t="s">
        <v>6426</v>
      </c>
      <c r="N99" s="722" t="s">
        <v>228</v>
      </c>
      <c r="O99" s="721" t="s">
        <v>222</v>
      </c>
      <c r="P99" s="741" t="s">
        <v>705</v>
      </c>
      <c r="Q99" s="734" t="s">
        <v>707</v>
      </c>
    </row>
    <row r="100" spans="1:17">
      <c r="A100" s="1077">
        <f>SUBTOTAL(3,C$3:C100)</f>
        <v>98</v>
      </c>
      <c r="B100" s="721">
        <v>2</v>
      </c>
      <c r="C100" s="722" t="s">
        <v>709</v>
      </c>
      <c r="D100" s="723" t="s">
        <v>16</v>
      </c>
      <c r="E100" s="721" t="s">
        <v>221</v>
      </c>
      <c r="F100" s="721" t="s">
        <v>309</v>
      </c>
      <c r="G100" s="794">
        <v>27720</v>
      </c>
      <c r="H100" s="724">
        <f t="shared" ca="1" si="1"/>
        <v>44</v>
      </c>
      <c r="I100" s="725" t="s">
        <v>1403</v>
      </c>
      <c r="J100" s="721" t="s">
        <v>289</v>
      </c>
      <c r="K100" s="721" t="s">
        <v>246</v>
      </c>
      <c r="L100" s="726"/>
      <c r="M100" s="726" t="s">
        <v>6426</v>
      </c>
      <c r="N100" s="722" t="s">
        <v>228</v>
      </c>
      <c r="O100" s="721" t="s">
        <v>245</v>
      </c>
      <c r="P100" s="741" t="s">
        <v>708</v>
      </c>
      <c r="Q100" s="734" t="s">
        <v>707</v>
      </c>
    </row>
    <row r="101" spans="1:17">
      <c r="A101" s="1077">
        <f>SUBTOTAL(3,C$3:C101)</f>
        <v>99</v>
      </c>
      <c r="B101" s="721">
        <v>3</v>
      </c>
      <c r="C101" s="722" t="s">
        <v>713</v>
      </c>
      <c r="D101" s="723" t="s">
        <v>23</v>
      </c>
      <c r="E101" s="721" t="s">
        <v>254</v>
      </c>
      <c r="F101" s="721" t="s">
        <v>309</v>
      </c>
      <c r="G101" s="794">
        <v>37451</v>
      </c>
      <c r="H101" s="724">
        <f t="shared" ca="1" si="1"/>
        <v>17</v>
      </c>
      <c r="I101" s="725" t="s">
        <v>1403</v>
      </c>
      <c r="J101" s="721" t="s">
        <v>262</v>
      </c>
      <c r="K101" s="721" t="s">
        <v>266</v>
      </c>
      <c r="L101" s="726"/>
      <c r="M101" s="726" t="s">
        <v>6426</v>
      </c>
      <c r="N101" s="722" t="s">
        <v>228</v>
      </c>
      <c r="O101" s="721" t="s">
        <v>255</v>
      </c>
      <c r="P101" s="734" t="s">
        <v>712</v>
      </c>
      <c r="Q101" s="734" t="s">
        <v>707</v>
      </c>
    </row>
    <row r="102" spans="1:17">
      <c r="A102" s="1077">
        <f>SUBTOTAL(3,C$3:C102)</f>
        <v>100</v>
      </c>
      <c r="B102" s="721">
        <v>4</v>
      </c>
      <c r="C102" s="722" t="s">
        <v>715</v>
      </c>
      <c r="D102" s="723" t="s">
        <v>23</v>
      </c>
      <c r="E102" s="721" t="s">
        <v>254</v>
      </c>
      <c r="F102" s="721" t="s">
        <v>309</v>
      </c>
      <c r="G102" s="794">
        <v>40165</v>
      </c>
      <c r="H102" s="724">
        <f t="shared" ca="1" si="1"/>
        <v>10</v>
      </c>
      <c r="I102" s="725" t="s">
        <v>1403</v>
      </c>
      <c r="J102" s="721" t="s">
        <v>369</v>
      </c>
      <c r="K102" s="721" t="s">
        <v>270</v>
      </c>
      <c r="L102" s="726"/>
      <c r="M102" s="726" t="s">
        <v>6426</v>
      </c>
      <c r="N102" s="722" t="s">
        <v>228</v>
      </c>
      <c r="O102" s="721" t="s">
        <v>255</v>
      </c>
      <c r="P102" s="734" t="s">
        <v>714</v>
      </c>
      <c r="Q102" s="734" t="s">
        <v>707</v>
      </c>
    </row>
    <row r="103" spans="1:17">
      <c r="A103" s="1077">
        <f>SUBTOTAL(3,C$3:C103)</f>
        <v>101</v>
      </c>
      <c r="B103" s="721">
        <v>1</v>
      </c>
      <c r="C103" s="722" t="s">
        <v>717</v>
      </c>
      <c r="D103" s="723" t="s">
        <v>23</v>
      </c>
      <c r="E103" s="721" t="s">
        <v>221</v>
      </c>
      <c r="F103" s="721" t="s">
        <v>288</v>
      </c>
      <c r="G103" s="794">
        <v>26947</v>
      </c>
      <c r="H103" s="724">
        <f t="shared" ca="1" si="1"/>
        <v>46</v>
      </c>
      <c r="I103" s="725" t="s">
        <v>1403</v>
      </c>
      <c r="J103" s="721" t="s">
        <v>289</v>
      </c>
      <c r="K103" s="721" t="s">
        <v>283</v>
      </c>
      <c r="L103" s="726"/>
      <c r="M103" s="726" t="s">
        <v>6426</v>
      </c>
      <c r="N103" s="722" t="s">
        <v>228</v>
      </c>
      <c r="O103" s="721" t="s">
        <v>222</v>
      </c>
      <c r="P103" s="727" t="s">
        <v>716</v>
      </c>
      <c r="Q103" s="734" t="s">
        <v>720</v>
      </c>
    </row>
    <row r="104" spans="1:17">
      <c r="A104" s="1077">
        <f>SUBTOTAL(3,C$3:C104)</f>
        <v>102</v>
      </c>
      <c r="B104" s="721">
        <v>2</v>
      </c>
      <c r="C104" s="722" t="s">
        <v>722</v>
      </c>
      <c r="D104" s="723" t="s">
        <v>16</v>
      </c>
      <c r="E104" s="721" t="s">
        <v>221</v>
      </c>
      <c r="F104" s="721" t="s">
        <v>309</v>
      </c>
      <c r="G104" s="794">
        <v>28311</v>
      </c>
      <c r="H104" s="724">
        <f t="shared" ca="1" si="1"/>
        <v>42</v>
      </c>
      <c r="I104" s="725" t="s">
        <v>1403</v>
      </c>
      <c r="J104" s="721" t="s">
        <v>256</v>
      </c>
      <c r="K104" s="721" t="s">
        <v>246</v>
      </c>
      <c r="L104" s="726"/>
      <c r="M104" s="726" t="s">
        <v>6426</v>
      </c>
      <c r="N104" s="722" t="s">
        <v>228</v>
      </c>
      <c r="O104" s="721" t="s">
        <v>245</v>
      </c>
      <c r="P104" s="727" t="s">
        <v>721</v>
      </c>
      <c r="Q104" s="734" t="s">
        <v>720</v>
      </c>
    </row>
    <row r="105" spans="1:17">
      <c r="A105" s="1077">
        <f>SUBTOTAL(3,C$3:C105)</f>
        <v>103</v>
      </c>
      <c r="B105" s="721">
        <v>3</v>
      </c>
      <c r="C105" s="722" t="s">
        <v>724</v>
      </c>
      <c r="D105" s="723" t="s">
        <v>16</v>
      </c>
      <c r="E105" s="721" t="s">
        <v>254</v>
      </c>
      <c r="F105" s="721" t="s">
        <v>309</v>
      </c>
      <c r="G105" s="794">
        <v>36852</v>
      </c>
      <c r="H105" s="724">
        <f t="shared" ca="1" si="1"/>
        <v>19</v>
      </c>
      <c r="I105" s="725" t="s">
        <v>1403</v>
      </c>
      <c r="J105" s="721" t="s">
        <v>348</v>
      </c>
      <c r="K105" s="721" t="s">
        <v>266</v>
      </c>
      <c r="L105" s="726"/>
      <c r="M105" s="726" t="s">
        <v>6426</v>
      </c>
      <c r="N105" s="722" t="s">
        <v>228</v>
      </c>
      <c r="O105" s="721" t="s">
        <v>255</v>
      </c>
      <c r="P105" s="727" t="s">
        <v>723</v>
      </c>
      <c r="Q105" s="734" t="s">
        <v>720</v>
      </c>
    </row>
    <row r="106" spans="1:17">
      <c r="A106" s="1077">
        <f>SUBTOTAL(3,C$3:C106)</f>
        <v>104</v>
      </c>
      <c r="B106" s="721">
        <v>1</v>
      </c>
      <c r="C106" s="722" t="s">
        <v>726</v>
      </c>
      <c r="D106" s="723" t="s">
        <v>23</v>
      </c>
      <c r="E106" s="738" t="s">
        <v>221</v>
      </c>
      <c r="F106" s="738" t="s">
        <v>727</v>
      </c>
      <c r="G106" s="794">
        <v>28949</v>
      </c>
      <c r="H106" s="724">
        <f t="shared" ca="1" si="1"/>
        <v>41</v>
      </c>
      <c r="I106" s="725" t="s">
        <v>1403</v>
      </c>
      <c r="J106" s="738" t="s">
        <v>256</v>
      </c>
      <c r="K106" s="738" t="s">
        <v>674</v>
      </c>
      <c r="L106" s="726"/>
      <c r="M106" s="726" t="s">
        <v>6426</v>
      </c>
      <c r="N106" s="722" t="s">
        <v>228</v>
      </c>
      <c r="O106" s="738" t="s">
        <v>222</v>
      </c>
      <c r="P106" s="727" t="s">
        <v>725</v>
      </c>
      <c r="Q106" s="734" t="s">
        <v>730</v>
      </c>
    </row>
    <row r="107" spans="1:17">
      <c r="A107" s="1077">
        <f>SUBTOTAL(3,C$3:C107)</f>
        <v>105</v>
      </c>
      <c r="B107" s="721">
        <v>2</v>
      </c>
      <c r="C107" s="722" t="s">
        <v>732</v>
      </c>
      <c r="D107" s="723" t="s">
        <v>16</v>
      </c>
      <c r="E107" s="738" t="s">
        <v>221</v>
      </c>
      <c r="F107" s="738" t="s">
        <v>733</v>
      </c>
      <c r="G107" s="794">
        <v>31647</v>
      </c>
      <c r="H107" s="724">
        <f t="shared" ca="1" si="1"/>
        <v>33</v>
      </c>
      <c r="I107" s="725" t="s">
        <v>1403</v>
      </c>
      <c r="J107" s="738" t="s">
        <v>289</v>
      </c>
      <c r="K107" s="738" t="s">
        <v>246</v>
      </c>
      <c r="L107" s="726"/>
      <c r="M107" s="726" t="s">
        <v>6426</v>
      </c>
      <c r="N107" s="722" t="s">
        <v>228</v>
      </c>
      <c r="O107" s="738" t="s">
        <v>245</v>
      </c>
      <c r="P107" s="727" t="s">
        <v>731</v>
      </c>
      <c r="Q107" s="734" t="s">
        <v>730</v>
      </c>
    </row>
    <row r="108" spans="1:17">
      <c r="A108" s="1077">
        <f>SUBTOTAL(3,C$3:C108)</f>
        <v>106</v>
      </c>
      <c r="B108" s="721">
        <v>3</v>
      </c>
      <c r="C108" s="722" t="s">
        <v>737</v>
      </c>
      <c r="D108" s="723" t="s">
        <v>23</v>
      </c>
      <c r="E108" s="738" t="s">
        <v>254</v>
      </c>
      <c r="F108" s="738" t="s">
        <v>733</v>
      </c>
      <c r="G108" s="794">
        <v>39277</v>
      </c>
      <c r="H108" s="724">
        <f t="shared" ca="1" si="1"/>
        <v>12</v>
      </c>
      <c r="I108" s="725" t="s">
        <v>1403</v>
      </c>
      <c r="J108" s="738" t="s">
        <v>369</v>
      </c>
      <c r="K108" s="738" t="s">
        <v>266</v>
      </c>
      <c r="L108" s="726"/>
      <c r="M108" s="726" t="s">
        <v>6426</v>
      </c>
      <c r="N108" s="722" t="s">
        <v>228</v>
      </c>
      <c r="O108" s="738" t="s">
        <v>255</v>
      </c>
      <c r="P108" s="727" t="s">
        <v>736</v>
      </c>
      <c r="Q108" s="734" t="s">
        <v>730</v>
      </c>
    </row>
    <row r="109" spans="1:17">
      <c r="A109" s="1077">
        <f>SUBTOTAL(3,C$3:C109)</f>
        <v>107</v>
      </c>
      <c r="B109" s="721">
        <v>4</v>
      </c>
      <c r="C109" s="722" t="s">
        <v>7388</v>
      </c>
      <c r="D109" s="723" t="s">
        <v>23</v>
      </c>
      <c r="E109" s="738" t="s">
        <v>254</v>
      </c>
      <c r="F109" s="738"/>
      <c r="G109" s="794">
        <v>43559</v>
      </c>
      <c r="H109" s="724">
        <f t="shared" ca="1" si="1"/>
        <v>1</v>
      </c>
      <c r="I109" s="725" t="s">
        <v>1403</v>
      </c>
      <c r="J109" s="738" t="s">
        <v>265</v>
      </c>
      <c r="K109" s="738" t="s">
        <v>270</v>
      </c>
      <c r="L109" s="726"/>
      <c r="M109" s="726" t="s">
        <v>6426</v>
      </c>
      <c r="N109" s="722" t="s">
        <v>228</v>
      </c>
      <c r="O109" s="738" t="s">
        <v>255</v>
      </c>
      <c r="P109" s="727"/>
      <c r="Q109" s="734"/>
    </row>
    <row r="110" spans="1:17">
      <c r="A110" s="1077">
        <f>SUBTOTAL(3,C$3:C110)</f>
        <v>108</v>
      </c>
      <c r="B110" s="721">
        <v>1</v>
      </c>
      <c r="C110" s="722" t="s">
        <v>739</v>
      </c>
      <c r="D110" s="723" t="s">
        <v>23</v>
      </c>
      <c r="E110" s="738" t="s">
        <v>221</v>
      </c>
      <c r="F110" s="738" t="s">
        <v>740</v>
      </c>
      <c r="G110" s="794">
        <v>31515</v>
      </c>
      <c r="H110" s="724">
        <f t="shared" ca="1" si="1"/>
        <v>33</v>
      </c>
      <c r="I110" s="725" t="s">
        <v>1403</v>
      </c>
      <c r="J110" s="738" t="s">
        <v>241</v>
      </c>
      <c r="K110" s="738" t="s">
        <v>283</v>
      </c>
      <c r="L110" s="726"/>
      <c r="M110" s="726" t="s">
        <v>6426</v>
      </c>
      <c r="N110" s="722" t="s">
        <v>228</v>
      </c>
      <c r="O110" s="738" t="s">
        <v>222</v>
      </c>
      <c r="P110" s="727" t="s">
        <v>738</v>
      </c>
      <c r="Q110" s="741" t="s">
        <v>743</v>
      </c>
    </row>
    <row r="111" spans="1:17">
      <c r="A111" s="1077">
        <f>SUBTOTAL(3,C$3:C111)</f>
        <v>109</v>
      </c>
      <c r="B111" s="738">
        <v>2</v>
      </c>
      <c r="C111" s="722" t="s">
        <v>745</v>
      </c>
      <c r="D111" s="723" t="s">
        <v>16</v>
      </c>
      <c r="E111" s="738" t="s">
        <v>221</v>
      </c>
      <c r="F111" s="738" t="s">
        <v>414</v>
      </c>
      <c r="G111" s="794">
        <v>32376</v>
      </c>
      <c r="H111" s="724">
        <f t="shared" ca="1" si="1"/>
        <v>31</v>
      </c>
      <c r="I111" s="725" t="s">
        <v>1403</v>
      </c>
      <c r="J111" s="738" t="s">
        <v>289</v>
      </c>
      <c r="K111" s="738" t="s">
        <v>246</v>
      </c>
      <c r="L111" s="726"/>
      <c r="M111" s="726" t="s">
        <v>6426</v>
      </c>
      <c r="N111" s="722" t="s">
        <v>228</v>
      </c>
      <c r="O111" s="738" t="s">
        <v>245</v>
      </c>
      <c r="P111" s="727" t="s">
        <v>744</v>
      </c>
      <c r="Q111" s="741" t="s">
        <v>743</v>
      </c>
    </row>
    <row r="112" spans="1:17">
      <c r="A112" s="1077">
        <f>SUBTOTAL(3,C$3:C112)</f>
        <v>110</v>
      </c>
      <c r="B112" s="738">
        <v>3</v>
      </c>
      <c r="C112" s="722" t="s">
        <v>749</v>
      </c>
      <c r="D112" s="723" t="s">
        <v>23</v>
      </c>
      <c r="E112" s="738" t="s">
        <v>254</v>
      </c>
      <c r="F112" s="738" t="s">
        <v>750</v>
      </c>
      <c r="G112" s="794">
        <v>38624</v>
      </c>
      <c r="H112" s="724">
        <f t="shared" ca="1" si="1"/>
        <v>14</v>
      </c>
      <c r="I112" s="725" t="s">
        <v>1403</v>
      </c>
      <c r="J112" s="738" t="s">
        <v>369</v>
      </c>
      <c r="K112" s="738" t="s">
        <v>266</v>
      </c>
      <c r="L112" s="726"/>
      <c r="M112" s="726" t="s">
        <v>6426</v>
      </c>
      <c r="N112" s="722" t="s">
        <v>228</v>
      </c>
      <c r="O112" s="738" t="s">
        <v>255</v>
      </c>
      <c r="P112" s="727" t="s">
        <v>748</v>
      </c>
      <c r="Q112" s="741" t="s">
        <v>743</v>
      </c>
    </row>
    <row r="113" spans="1:17">
      <c r="A113" s="1077">
        <f>SUBTOTAL(3,C$3:C113)</f>
        <v>111</v>
      </c>
      <c r="B113" s="738">
        <v>4</v>
      </c>
      <c r="C113" s="722" t="s">
        <v>753</v>
      </c>
      <c r="D113" s="723" t="s">
        <v>16</v>
      </c>
      <c r="E113" s="738" t="s">
        <v>254</v>
      </c>
      <c r="F113" s="738" t="s">
        <v>229</v>
      </c>
      <c r="G113" s="794">
        <v>42177</v>
      </c>
      <c r="H113" s="724">
        <f t="shared" ca="1" si="1"/>
        <v>4</v>
      </c>
      <c r="I113" s="725" t="s">
        <v>1403</v>
      </c>
      <c r="J113" s="738" t="s">
        <v>265</v>
      </c>
      <c r="K113" s="738" t="s">
        <v>270</v>
      </c>
      <c r="L113" s="726"/>
      <c r="M113" s="726" t="s">
        <v>6426</v>
      </c>
      <c r="N113" s="722" t="s">
        <v>228</v>
      </c>
      <c r="O113" s="738" t="s">
        <v>255</v>
      </c>
      <c r="P113" s="727" t="s">
        <v>752</v>
      </c>
      <c r="Q113" s="741" t="s">
        <v>743</v>
      </c>
    </row>
    <row r="114" spans="1:17">
      <c r="A114" s="1077">
        <f>SUBTOTAL(3,C$3:C114)</f>
        <v>112</v>
      </c>
      <c r="B114" s="721">
        <v>1</v>
      </c>
      <c r="C114" s="722" t="s">
        <v>755</v>
      </c>
      <c r="D114" s="723" t="s">
        <v>23</v>
      </c>
      <c r="E114" s="721" t="s">
        <v>221</v>
      </c>
      <c r="F114" s="721" t="s">
        <v>756</v>
      </c>
      <c r="G114" s="794">
        <v>30059</v>
      </c>
      <c r="H114" s="724">
        <f t="shared" ca="1" si="1"/>
        <v>37</v>
      </c>
      <c r="I114" s="725" t="s">
        <v>1403</v>
      </c>
      <c r="J114" s="721" t="s">
        <v>289</v>
      </c>
      <c r="K114" s="721" t="s">
        <v>674</v>
      </c>
      <c r="L114" s="726"/>
      <c r="M114" s="726" t="s">
        <v>6426</v>
      </c>
      <c r="N114" s="722" t="s">
        <v>228</v>
      </c>
      <c r="O114" s="721" t="s">
        <v>222</v>
      </c>
      <c r="P114" s="734" t="s">
        <v>754</v>
      </c>
      <c r="Q114" s="734" t="s">
        <v>759</v>
      </c>
    </row>
    <row r="115" spans="1:17">
      <c r="A115" s="1077">
        <f>SUBTOTAL(3,C$3:C115)</f>
        <v>113</v>
      </c>
      <c r="B115" s="721">
        <v>2</v>
      </c>
      <c r="C115" s="722" t="s">
        <v>762</v>
      </c>
      <c r="D115" s="723" t="s">
        <v>16</v>
      </c>
      <c r="E115" s="721" t="s">
        <v>221</v>
      </c>
      <c r="F115" s="721" t="s">
        <v>756</v>
      </c>
      <c r="G115" s="794">
        <v>31158</v>
      </c>
      <c r="H115" s="724">
        <f t="shared" ca="1" si="1"/>
        <v>34</v>
      </c>
      <c r="I115" s="725" t="s">
        <v>1403</v>
      </c>
      <c r="J115" s="721" t="s">
        <v>289</v>
      </c>
      <c r="K115" s="721" t="s">
        <v>246</v>
      </c>
      <c r="L115" s="726"/>
      <c r="M115" s="726" t="s">
        <v>6426</v>
      </c>
      <c r="N115" s="722" t="s">
        <v>228</v>
      </c>
      <c r="O115" s="721" t="s">
        <v>245</v>
      </c>
      <c r="P115" s="734" t="s">
        <v>761</v>
      </c>
      <c r="Q115" s="734" t="s">
        <v>759</v>
      </c>
    </row>
    <row r="116" spans="1:17">
      <c r="A116" s="1077">
        <f>SUBTOTAL(3,C$3:C116)</f>
        <v>114</v>
      </c>
      <c r="B116" s="721">
        <v>3</v>
      </c>
      <c r="C116" s="722" t="s">
        <v>766</v>
      </c>
      <c r="D116" s="723" t="s">
        <v>16</v>
      </c>
      <c r="E116" s="721" t="s">
        <v>254</v>
      </c>
      <c r="F116" s="721" t="s">
        <v>767</v>
      </c>
      <c r="G116" s="794">
        <v>39655</v>
      </c>
      <c r="H116" s="724">
        <f t="shared" ca="1" si="1"/>
        <v>11</v>
      </c>
      <c r="I116" s="725" t="s">
        <v>1403</v>
      </c>
      <c r="J116" s="721" t="s">
        <v>369</v>
      </c>
      <c r="K116" s="721" t="s">
        <v>266</v>
      </c>
      <c r="L116" s="726"/>
      <c r="M116" s="726" t="s">
        <v>6426</v>
      </c>
      <c r="N116" s="722" t="s">
        <v>228</v>
      </c>
      <c r="O116" s="721" t="s">
        <v>255</v>
      </c>
      <c r="P116" s="734" t="s">
        <v>765</v>
      </c>
      <c r="Q116" s="734" t="s">
        <v>759</v>
      </c>
    </row>
    <row r="117" spans="1:17">
      <c r="A117" s="1077">
        <f>SUBTOTAL(3,C$3:C117)</f>
        <v>115</v>
      </c>
      <c r="B117" s="738">
        <v>4</v>
      </c>
      <c r="C117" s="734" t="s">
        <v>769</v>
      </c>
      <c r="D117" s="742" t="s">
        <v>16</v>
      </c>
      <c r="E117" s="738" t="s">
        <v>254</v>
      </c>
      <c r="F117" s="737" t="s">
        <v>22</v>
      </c>
      <c r="G117" s="800" t="s">
        <v>770</v>
      </c>
      <c r="H117" s="724">
        <f t="shared" ca="1" si="1"/>
        <v>4</v>
      </c>
      <c r="I117" s="725" t="s">
        <v>1403</v>
      </c>
      <c r="J117" s="738" t="s">
        <v>265</v>
      </c>
      <c r="K117" s="738" t="s">
        <v>270</v>
      </c>
      <c r="L117" s="726"/>
      <c r="M117" s="726" t="s">
        <v>6426</v>
      </c>
      <c r="N117" s="722" t="s">
        <v>228</v>
      </c>
      <c r="O117" s="738" t="s">
        <v>255</v>
      </c>
      <c r="P117" s="734" t="s">
        <v>768</v>
      </c>
      <c r="Q117" s="734" t="s">
        <v>759</v>
      </c>
    </row>
    <row r="118" spans="1:17">
      <c r="A118" s="1077">
        <f>SUBTOTAL(3,C$3:C118)</f>
        <v>116</v>
      </c>
      <c r="B118" s="738">
        <v>1</v>
      </c>
      <c r="C118" s="722" t="s">
        <v>772</v>
      </c>
      <c r="D118" s="723" t="s">
        <v>23</v>
      </c>
      <c r="E118" s="738" t="s">
        <v>221</v>
      </c>
      <c r="F118" s="738" t="s">
        <v>337</v>
      </c>
      <c r="G118" s="794">
        <v>20613</v>
      </c>
      <c r="H118" s="724">
        <f t="shared" ca="1" si="1"/>
        <v>63</v>
      </c>
      <c r="I118" s="725" t="s">
        <v>1403</v>
      </c>
      <c r="J118" s="738" t="s">
        <v>241</v>
      </c>
      <c r="K118" s="738" t="s">
        <v>674</v>
      </c>
      <c r="L118" s="726"/>
      <c r="M118" s="726" t="s">
        <v>6426</v>
      </c>
      <c r="N118" s="722" t="s">
        <v>228</v>
      </c>
      <c r="O118" s="738" t="s">
        <v>222</v>
      </c>
      <c r="P118" s="727" t="s">
        <v>771</v>
      </c>
      <c r="Q118" s="734" t="s">
        <v>775</v>
      </c>
    </row>
    <row r="119" spans="1:17">
      <c r="A119" s="1077">
        <f>SUBTOTAL(3,C$3:C119)</f>
        <v>117</v>
      </c>
      <c r="B119" s="738">
        <v>2</v>
      </c>
      <c r="C119" s="722" t="s">
        <v>777</v>
      </c>
      <c r="D119" s="723" t="s">
        <v>16</v>
      </c>
      <c r="E119" s="738" t="s">
        <v>221</v>
      </c>
      <c r="F119" s="738" t="s">
        <v>337</v>
      </c>
      <c r="G119" s="794">
        <v>20252</v>
      </c>
      <c r="H119" s="724">
        <f t="shared" ca="1" si="1"/>
        <v>64</v>
      </c>
      <c r="I119" s="725" t="s">
        <v>1403</v>
      </c>
      <c r="J119" s="738" t="s">
        <v>241</v>
      </c>
      <c r="K119" s="738" t="s">
        <v>246</v>
      </c>
      <c r="L119" s="726"/>
      <c r="M119" s="726" t="s">
        <v>6426</v>
      </c>
      <c r="N119" s="722" t="s">
        <v>228</v>
      </c>
      <c r="O119" s="738" t="s">
        <v>245</v>
      </c>
      <c r="P119" s="727" t="s">
        <v>776</v>
      </c>
      <c r="Q119" s="734" t="s">
        <v>775</v>
      </c>
    </row>
    <row r="120" spans="1:17">
      <c r="A120" s="1077">
        <f>SUBTOTAL(3,C$3:C120)</f>
        <v>118</v>
      </c>
      <c r="B120" s="738">
        <v>3</v>
      </c>
      <c r="C120" s="722" t="s">
        <v>781</v>
      </c>
      <c r="D120" s="723" t="s">
        <v>23</v>
      </c>
      <c r="E120" s="738" t="s">
        <v>254</v>
      </c>
      <c r="F120" s="738" t="s">
        <v>244</v>
      </c>
      <c r="G120" s="794">
        <v>34092</v>
      </c>
      <c r="H120" s="724">
        <f t="shared" ca="1" si="1"/>
        <v>26</v>
      </c>
      <c r="I120" s="725" t="s">
        <v>1403</v>
      </c>
      <c r="J120" s="738" t="s">
        <v>289</v>
      </c>
      <c r="K120" s="738" t="s">
        <v>674</v>
      </c>
      <c r="L120" s="726"/>
      <c r="M120" s="726" t="s">
        <v>6426</v>
      </c>
      <c r="N120" s="722" t="s">
        <v>228</v>
      </c>
      <c r="O120" s="738" t="s">
        <v>255</v>
      </c>
      <c r="P120" s="727" t="s">
        <v>780</v>
      </c>
      <c r="Q120" s="734" t="s">
        <v>775</v>
      </c>
    </row>
    <row r="121" spans="1:17">
      <c r="A121" s="1077">
        <f>SUBTOTAL(3,C$3:C121)</f>
        <v>119</v>
      </c>
      <c r="B121" s="738">
        <v>1</v>
      </c>
      <c r="C121" s="722" t="s">
        <v>784</v>
      </c>
      <c r="D121" s="723" t="s">
        <v>23</v>
      </c>
      <c r="E121" s="738" t="s">
        <v>221</v>
      </c>
      <c r="F121" s="738" t="s">
        <v>376</v>
      </c>
      <c r="G121" s="794">
        <v>33139</v>
      </c>
      <c r="H121" s="724">
        <f t="shared" ca="1" si="1"/>
        <v>29</v>
      </c>
      <c r="I121" s="725" t="s">
        <v>1403</v>
      </c>
      <c r="J121" s="738" t="s">
        <v>785</v>
      </c>
      <c r="K121" s="738" t="s">
        <v>786</v>
      </c>
      <c r="L121" s="726"/>
      <c r="M121" s="726" t="s">
        <v>6426</v>
      </c>
      <c r="N121" s="722" t="s">
        <v>228</v>
      </c>
      <c r="O121" s="738" t="s">
        <v>222</v>
      </c>
      <c r="P121" s="727" t="s">
        <v>783</v>
      </c>
      <c r="Q121" s="734"/>
    </row>
    <row r="122" spans="1:17">
      <c r="A122" s="1077">
        <f>SUBTOTAL(3,C$3:C122)</f>
        <v>120</v>
      </c>
      <c r="B122" s="738">
        <v>2</v>
      </c>
      <c r="C122" s="722" t="s">
        <v>790</v>
      </c>
      <c r="D122" s="723" t="s">
        <v>16</v>
      </c>
      <c r="E122" s="738" t="s">
        <v>221</v>
      </c>
      <c r="F122" s="738" t="s">
        <v>244</v>
      </c>
      <c r="G122" s="794">
        <v>36784</v>
      </c>
      <c r="H122" s="724">
        <f t="shared" ca="1" si="1"/>
        <v>19</v>
      </c>
      <c r="I122" s="725" t="s">
        <v>1403</v>
      </c>
      <c r="J122" s="738" t="s">
        <v>289</v>
      </c>
      <c r="K122" s="738" t="s">
        <v>246</v>
      </c>
      <c r="L122" s="726"/>
      <c r="M122" s="726" t="s">
        <v>6426</v>
      </c>
      <c r="N122" s="722" t="s">
        <v>228</v>
      </c>
      <c r="O122" s="738" t="s">
        <v>245</v>
      </c>
      <c r="P122" s="727" t="s">
        <v>789</v>
      </c>
      <c r="Q122" s="734"/>
    </row>
    <row r="123" spans="1:17">
      <c r="A123" s="1077">
        <f>SUBTOTAL(3,C$3:C123)</f>
        <v>121</v>
      </c>
      <c r="B123" s="738">
        <v>3</v>
      </c>
      <c r="C123" s="722" t="s">
        <v>791</v>
      </c>
      <c r="D123" s="723" t="s">
        <v>23</v>
      </c>
      <c r="E123" s="738" t="s">
        <v>254</v>
      </c>
      <c r="F123" s="738" t="s">
        <v>230</v>
      </c>
      <c r="G123" s="794">
        <v>42766</v>
      </c>
      <c r="H123" s="724">
        <f t="shared" ca="1" si="1"/>
        <v>3</v>
      </c>
      <c r="I123" s="725" t="s">
        <v>1403</v>
      </c>
      <c r="J123" s="738" t="s">
        <v>265</v>
      </c>
      <c r="K123" s="738" t="s">
        <v>270</v>
      </c>
      <c r="L123" s="726"/>
      <c r="M123" s="726" t="s">
        <v>6426</v>
      </c>
      <c r="N123" s="722" t="s">
        <v>228</v>
      </c>
      <c r="O123" s="738" t="s">
        <v>255</v>
      </c>
      <c r="P123" s="727"/>
      <c r="Q123" s="734"/>
    </row>
    <row r="124" spans="1:17">
      <c r="A124" s="1077">
        <f>SUBTOTAL(3,C$3:C124)</f>
        <v>122</v>
      </c>
      <c r="B124" s="722">
        <v>1</v>
      </c>
      <c r="C124" s="722" t="s">
        <v>793</v>
      </c>
      <c r="D124" s="723" t="s">
        <v>23</v>
      </c>
      <c r="E124" s="738" t="s">
        <v>221</v>
      </c>
      <c r="F124" s="743" t="s">
        <v>309</v>
      </c>
      <c r="G124" s="794">
        <v>30415</v>
      </c>
      <c r="H124" s="724">
        <f t="shared" ca="1" si="1"/>
        <v>37</v>
      </c>
      <c r="I124" s="725" t="s">
        <v>1403</v>
      </c>
      <c r="J124" s="738" t="s">
        <v>289</v>
      </c>
      <c r="K124" s="738" t="s">
        <v>283</v>
      </c>
      <c r="L124" s="726"/>
      <c r="M124" s="726" t="s">
        <v>6426</v>
      </c>
      <c r="N124" s="722" t="s">
        <v>228</v>
      </c>
      <c r="O124" s="738" t="s">
        <v>222</v>
      </c>
      <c r="P124" s="727" t="s">
        <v>792</v>
      </c>
      <c r="Q124" s="727" t="s">
        <v>794</v>
      </c>
    </row>
    <row r="125" spans="1:17">
      <c r="A125" s="1077">
        <f>SUBTOTAL(3,C$3:C125)</f>
        <v>123</v>
      </c>
      <c r="B125" s="738">
        <v>2</v>
      </c>
      <c r="C125" s="722" t="s">
        <v>796</v>
      </c>
      <c r="D125" s="744" t="s">
        <v>16</v>
      </c>
      <c r="E125" s="738" t="s">
        <v>221</v>
      </c>
      <c r="F125" s="743" t="s">
        <v>309</v>
      </c>
      <c r="G125" s="801">
        <v>33868</v>
      </c>
      <c r="H125" s="724">
        <f t="shared" ca="1" si="1"/>
        <v>27</v>
      </c>
      <c r="I125" s="725" t="s">
        <v>1403</v>
      </c>
      <c r="J125" s="738" t="s">
        <v>289</v>
      </c>
      <c r="K125" s="738" t="s">
        <v>246</v>
      </c>
      <c r="L125" s="726"/>
      <c r="M125" s="726" t="s">
        <v>6426</v>
      </c>
      <c r="N125" s="722" t="s">
        <v>228</v>
      </c>
      <c r="O125" s="738" t="s">
        <v>245</v>
      </c>
      <c r="P125" s="727" t="s">
        <v>795</v>
      </c>
      <c r="Q125" s="727" t="s">
        <v>794</v>
      </c>
    </row>
    <row r="126" spans="1:17">
      <c r="A126" s="1077">
        <f>SUBTOTAL(3,C$3:C126)</f>
        <v>124</v>
      </c>
      <c r="B126" s="738">
        <v>3</v>
      </c>
      <c r="C126" s="722" t="s">
        <v>800</v>
      </c>
      <c r="D126" s="723" t="s">
        <v>16</v>
      </c>
      <c r="E126" s="738" t="s">
        <v>254</v>
      </c>
      <c r="F126" s="738" t="s">
        <v>309</v>
      </c>
      <c r="G126" s="794">
        <v>40621</v>
      </c>
      <c r="H126" s="724">
        <f t="shared" ca="1" si="1"/>
        <v>9</v>
      </c>
      <c r="I126" s="725" t="s">
        <v>1403</v>
      </c>
      <c r="J126" s="738" t="s">
        <v>265</v>
      </c>
      <c r="K126" s="738" t="s">
        <v>270</v>
      </c>
      <c r="L126" s="726"/>
      <c r="M126" s="726" t="s">
        <v>6426</v>
      </c>
      <c r="N126" s="722" t="s">
        <v>228</v>
      </c>
      <c r="O126" s="738" t="s">
        <v>255</v>
      </c>
      <c r="P126" s="727" t="s">
        <v>799</v>
      </c>
      <c r="Q126" s="727" t="s">
        <v>794</v>
      </c>
    </row>
    <row r="127" spans="1:17">
      <c r="A127" s="1077">
        <f>SUBTOTAL(3,C$3:C127)</f>
        <v>125</v>
      </c>
      <c r="B127" s="738">
        <v>4</v>
      </c>
      <c r="C127" s="722" t="s">
        <v>802</v>
      </c>
      <c r="D127" s="723" t="s">
        <v>16</v>
      </c>
      <c r="E127" s="738" t="s">
        <v>254</v>
      </c>
      <c r="F127" s="738" t="s">
        <v>229</v>
      </c>
      <c r="G127" s="794">
        <v>42548</v>
      </c>
      <c r="H127" s="724">
        <f t="shared" ca="1" si="1"/>
        <v>3</v>
      </c>
      <c r="I127" s="725" t="s">
        <v>1403</v>
      </c>
      <c r="J127" s="738" t="s">
        <v>265</v>
      </c>
      <c r="K127" s="738" t="s">
        <v>270</v>
      </c>
      <c r="L127" s="726"/>
      <c r="M127" s="726" t="s">
        <v>6426</v>
      </c>
      <c r="N127" s="722" t="s">
        <v>228</v>
      </c>
      <c r="O127" s="738" t="s">
        <v>255</v>
      </c>
      <c r="P127" s="727" t="s">
        <v>801</v>
      </c>
      <c r="Q127" s="727" t="s">
        <v>794</v>
      </c>
    </row>
    <row r="128" spans="1:17">
      <c r="A128" s="1077">
        <f>SUBTOTAL(3,C$3:C128)</f>
        <v>126</v>
      </c>
      <c r="B128" s="722">
        <v>1</v>
      </c>
      <c r="C128" s="722" t="s">
        <v>804</v>
      </c>
      <c r="D128" s="723" t="s">
        <v>23</v>
      </c>
      <c r="E128" s="738" t="s">
        <v>221</v>
      </c>
      <c r="F128" s="738" t="s">
        <v>244</v>
      </c>
      <c r="G128" s="794">
        <v>32132</v>
      </c>
      <c r="H128" s="724">
        <f t="shared" ca="1" si="1"/>
        <v>32</v>
      </c>
      <c r="I128" s="725" t="s">
        <v>1403</v>
      </c>
      <c r="J128" s="738" t="s">
        <v>256</v>
      </c>
      <c r="K128" s="738" t="s">
        <v>283</v>
      </c>
      <c r="L128" s="726"/>
      <c r="M128" s="726" t="s">
        <v>6426</v>
      </c>
      <c r="N128" s="722" t="s">
        <v>228</v>
      </c>
      <c r="O128" s="738" t="s">
        <v>222</v>
      </c>
      <c r="P128" s="727" t="s">
        <v>803</v>
      </c>
      <c r="Q128" s="727" t="s">
        <v>807</v>
      </c>
    </row>
    <row r="129" spans="1:17">
      <c r="A129" s="1077">
        <f>SUBTOTAL(3,C$3:C129)</f>
        <v>127</v>
      </c>
      <c r="B129" s="738">
        <v>2</v>
      </c>
      <c r="C129" s="722" t="s">
        <v>811</v>
      </c>
      <c r="D129" s="723" t="s">
        <v>16</v>
      </c>
      <c r="E129" s="738" t="s">
        <v>221</v>
      </c>
      <c r="F129" s="738" t="s">
        <v>288</v>
      </c>
      <c r="G129" s="794">
        <v>31856</v>
      </c>
      <c r="H129" s="724">
        <f t="shared" ca="1" si="1"/>
        <v>33</v>
      </c>
      <c r="I129" s="725" t="s">
        <v>1403</v>
      </c>
      <c r="J129" s="738" t="s">
        <v>256</v>
      </c>
      <c r="K129" s="738" t="s">
        <v>246</v>
      </c>
      <c r="L129" s="726"/>
      <c r="M129" s="726" t="s">
        <v>6426</v>
      </c>
      <c r="N129" s="722" t="s">
        <v>228</v>
      </c>
      <c r="O129" s="738" t="s">
        <v>245</v>
      </c>
      <c r="P129" s="727" t="s">
        <v>810</v>
      </c>
      <c r="Q129" s="727" t="s">
        <v>807</v>
      </c>
    </row>
    <row r="130" spans="1:17">
      <c r="A130" s="1077">
        <f>SUBTOTAL(3,C$3:C130)</f>
        <v>128</v>
      </c>
      <c r="B130" s="738">
        <v>3</v>
      </c>
      <c r="C130" s="722" t="s">
        <v>815</v>
      </c>
      <c r="D130" s="723" t="s">
        <v>23</v>
      </c>
      <c r="E130" s="738" t="s">
        <v>254</v>
      </c>
      <c r="F130" s="738" t="s">
        <v>230</v>
      </c>
      <c r="G130" s="794">
        <v>41259</v>
      </c>
      <c r="H130" s="724">
        <f t="shared" ca="1" si="1"/>
        <v>7</v>
      </c>
      <c r="I130" s="725" t="s">
        <v>1403</v>
      </c>
      <c r="J130" s="738" t="s">
        <v>265</v>
      </c>
      <c r="K130" s="738" t="s">
        <v>270</v>
      </c>
      <c r="L130" s="726"/>
      <c r="M130" s="726" t="s">
        <v>6426</v>
      </c>
      <c r="N130" s="722" t="s">
        <v>228</v>
      </c>
      <c r="O130" s="738" t="s">
        <v>255</v>
      </c>
      <c r="P130" s="727" t="s">
        <v>814</v>
      </c>
      <c r="Q130" s="727" t="s">
        <v>807</v>
      </c>
    </row>
    <row r="131" spans="1:17">
      <c r="A131" s="1077">
        <f>SUBTOTAL(3,C$3:C131)</f>
        <v>129</v>
      </c>
      <c r="B131" s="738">
        <v>1</v>
      </c>
      <c r="C131" s="722" t="s">
        <v>817</v>
      </c>
      <c r="D131" s="723" t="s">
        <v>23</v>
      </c>
      <c r="E131" s="738" t="s">
        <v>221</v>
      </c>
      <c r="F131" s="738" t="s">
        <v>288</v>
      </c>
      <c r="G131" s="794">
        <v>28695</v>
      </c>
      <c r="H131" s="724">
        <f t="shared" ref="H131:H140" ca="1" si="2">DATEDIF(G131,TODAY(),"Y")</f>
        <v>41</v>
      </c>
      <c r="I131" s="725" t="s">
        <v>1403</v>
      </c>
      <c r="J131" s="738" t="s">
        <v>241</v>
      </c>
      <c r="K131" s="738" t="s">
        <v>283</v>
      </c>
      <c r="L131" s="726"/>
      <c r="M131" s="726" t="s">
        <v>6426</v>
      </c>
      <c r="N131" s="722" t="s">
        <v>228</v>
      </c>
      <c r="O131" s="738" t="s">
        <v>222</v>
      </c>
      <c r="P131" s="727"/>
      <c r="Q131" s="727"/>
    </row>
    <row r="132" spans="1:17">
      <c r="A132" s="1077">
        <f>SUBTOTAL(3,C$3:C132)</f>
        <v>130</v>
      </c>
      <c r="B132" s="738">
        <v>2</v>
      </c>
      <c r="C132" s="722" t="s">
        <v>818</v>
      </c>
      <c r="D132" s="723" t="s">
        <v>16</v>
      </c>
      <c r="E132" s="738" t="s">
        <v>221</v>
      </c>
      <c r="F132" s="738" t="s">
        <v>819</v>
      </c>
      <c r="G132" s="794">
        <v>30604</v>
      </c>
      <c r="H132" s="724">
        <f t="shared" ca="1" si="2"/>
        <v>36</v>
      </c>
      <c r="I132" s="725" t="s">
        <v>1403</v>
      </c>
      <c r="J132" s="738" t="s">
        <v>241</v>
      </c>
      <c r="K132" s="738" t="s">
        <v>246</v>
      </c>
      <c r="L132" s="726"/>
      <c r="M132" s="726" t="s">
        <v>6426</v>
      </c>
      <c r="N132" s="722" t="s">
        <v>228</v>
      </c>
      <c r="O132" s="738" t="s">
        <v>245</v>
      </c>
      <c r="P132" s="727"/>
      <c r="Q132" s="727"/>
    </row>
    <row r="133" spans="1:17">
      <c r="A133" s="1077">
        <f>SUBTOTAL(3,C$3:C133)</f>
        <v>131</v>
      </c>
      <c r="B133" s="738">
        <v>3</v>
      </c>
      <c r="C133" s="722" t="s">
        <v>820</v>
      </c>
      <c r="D133" s="723" t="s">
        <v>23</v>
      </c>
      <c r="E133" s="738" t="s">
        <v>254</v>
      </c>
      <c r="F133" s="738" t="s">
        <v>230</v>
      </c>
      <c r="G133" s="794">
        <v>38257</v>
      </c>
      <c r="H133" s="724">
        <f t="shared" ca="1" si="2"/>
        <v>15</v>
      </c>
      <c r="I133" s="725" t="s">
        <v>1403</v>
      </c>
      <c r="J133" s="738" t="s">
        <v>369</v>
      </c>
      <c r="K133" s="738" t="s">
        <v>266</v>
      </c>
      <c r="L133" s="726"/>
      <c r="M133" s="726" t="s">
        <v>6426</v>
      </c>
      <c r="N133" s="722" t="s">
        <v>228</v>
      </c>
      <c r="O133" s="738" t="s">
        <v>255</v>
      </c>
      <c r="P133" s="727"/>
      <c r="Q133" s="727"/>
    </row>
    <row r="134" spans="1:17">
      <c r="A134" s="1077">
        <f>SUBTOTAL(3,C$3:C134)</f>
        <v>132</v>
      </c>
      <c r="B134" s="738">
        <v>4</v>
      </c>
      <c r="C134" s="722" t="s">
        <v>821</v>
      </c>
      <c r="D134" s="723" t="s">
        <v>16</v>
      </c>
      <c r="E134" s="738" t="s">
        <v>254</v>
      </c>
      <c r="F134" s="738" t="s">
        <v>231</v>
      </c>
      <c r="G134" s="794">
        <v>42704</v>
      </c>
      <c r="H134" s="724">
        <f t="shared" ca="1" si="2"/>
        <v>3</v>
      </c>
      <c r="I134" s="725" t="s">
        <v>1403</v>
      </c>
      <c r="J134" s="738" t="s">
        <v>265</v>
      </c>
      <c r="K134" s="738" t="s">
        <v>270</v>
      </c>
      <c r="L134" s="726"/>
      <c r="M134" s="726" t="s">
        <v>6426</v>
      </c>
      <c r="N134" s="722" t="s">
        <v>228</v>
      </c>
      <c r="O134" s="738" t="s">
        <v>255</v>
      </c>
      <c r="P134" s="727"/>
      <c r="Q134" s="727"/>
    </row>
    <row r="135" spans="1:17">
      <c r="A135" s="1077">
        <f>SUBTOTAL(3,C$3:C135)</f>
        <v>133</v>
      </c>
      <c r="B135" s="738">
        <v>1</v>
      </c>
      <c r="C135" s="722" t="s">
        <v>6863</v>
      </c>
      <c r="D135" s="723" t="s">
        <v>23</v>
      </c>
      <c r="E135" s="738" t="s">
        <v>221</v>
      </c>
      <c r="F135" s="738" t="s">
        <v>252</v>
      </c>
      <c r="G135" s="774">
        <v>34588</v>
      </c>
      <c r="H135" s="724">
        <f t="shared" ca="1" si="2"/>
        <v>25</v>
      </c>
      <c r="I135" s="725" t="s">
        <v>1403</v>
      </c>
      <c r="J135" s="738" t="s">
        <v>241</v>
      </c>
      <c r="K135" s="738" t="s">
        <v>224</v>
      </c>
      <c r="L135" s="726"/>
      <c r="M135" s="726" t="s">
        <v>6426</v>
      </c>
      <c r="N135" s="722" t="s">
        <v>228</v>
      </c>
      <c r="O135" s="738" t="s">
        <v>222</v>
      </c>
      <c r="P135" s="727"/>
      <c r="Q135" s="727"/>
    </row>
    <row r="136" spans="1:17">
      <c r="A136" s="1077">
        <f>SUBTOTAL(3,C$3:C136)</f>
        <v>134</v>
      </c>
      <c r="B136" s="738">
        <v>2</v>
      </c>
      <c r="C136" s="722" t="s">
        <v>4994</v>
      </c>
      <c r="D136" s="723" t="s">
        <v>16</v>
      </c>
      <c r="E136" s="738" t="s">
        <v>221</v>
      </c>
      <c r="F136" s="738" t="s">
        <v>1375</v>
      </c>
      <c r="G136" s="774">
        <v>35996</v>
      </c>
      <c r="H136" s="724">
        <f t="shared" ca="1" si="2"/>
        <v>21</v>
      </c>
      <c r="I136" s="725" t="s">
        <v>1403</v>
      </c>
      <c r="J136" s="738" t="s">
        <v>258</v>
      </c>
      <c r="K136" s="738" t="s">
        <v>6621</v>
      </c>
      <c r="L136" s="726"/>
      <c r="M136" s="726" t="s">
        <v>6426</v>
      </c>
      <c r="N136" s="722" t="s">
        <v>228</v>
      </c>
      <c r="O136" s="738" t="s">
        <v>245</v>
      </c>
      <c r="P136" s="727"/>
      <c r="Q136" s="727"/>
    </row>
    <row r="137" spans="1:17">
      <c r="A137" s="1077">
        <f>SUBTOTAL(3,C$3:C137)</f>
        <v>135</v>
      </c>
      <c r="B137" s="738">
        <v>3</v>
      </c>
      <c r="C137" s="722" t="s">
        <v>7389</v>
      </c>
      <c r="D137" s="723" t="s">
        <v>16</v>
      </c>
      <c r="E137" s="738" t="s">
        <v>254</v>
      </c>
      <c r="F137" s="738" t="s">
        <v>22</v>
      </c>
      <c r="G137" s="774">
        <v>43166</v>
      </c>
      <c r="H137" s="724">
        <f t="shared" ca="1" si="2"/>
        <v>2</v>
      </c>
      <c r="I137" s="725" t="s">
        <v>1403</v>
      </c>
      <c r="J137" s="738" t="s">
        <v>265</v>
      </c>
      <c r="K137" s="738" t="s">
        <v>270</v>
      </c>
      <c r="L137" s="726"/>
      <c r="M137" s="726" t="s">
        <v>6426</v>
      </c>
      <c r="N137" s="722" t="s">
        <v>228</v>
      </c>
      <c r="O137" s="738" t="s">
        <v>255</v>
      </c>
      <c r="P137" s="727"/>
      <c r="Q137" s="727"/>
    </row>
    <row r="138" spans="1:17">
      <c r="A138" s="1077">
        <f>SUBTOTAL(3,C$3:C138)</f>
        <v>136</v>
      </c>
      <c r="B138" s="738">
        <v>1</v>
      </c>
      <c r="C138" s="722" t="s">
        <v>1401</v>
      </c>
      <c r="D138" s="723" t="s">
        <v>23</v>
      </c>
      <c r="E138" s="738" t="s">
        <v>221</v>
      </c>
      <c r="F138" s="738" t="s">
        <v>1402</v>
      </c>
      <c r="G138" s="794">
        <v>27181</v>
      </c>
      <c r="H138" s="724">
        <f t="shared" ca="1" si="2"/>
        <v>45</v>
      </c>
      <c r="I138" s="747" t="s">
        <v>1403</v>
      </c>
      <c r="J138" s="738" t="s">
        <v>241</v>
      </c>
      <c r="K138" s="738" t="s">
        <v>283</v>
      </c>
      <c r="L138" s="726"/>
      <c r="M138" s="726" t="s">
        <v>6426</v>
      </c>
      <c r="N138" s="746" t="s">
        <v>829</v>
      </c>
      <c r="O138" s="738" t="s">
        <v>222</v>
      </c>
      <c r="P138" s="727" t="s">
        <v>1400</v>
      </c>
      <c r="Q138" s="727" t="s">
        <v>1406</v>
      </c>
    </row>
    <row r="139" spans="1:17">
      <c r="A139" s="1077">
        <f>SUBTOTAL(3,C$3:C139)</f>
        <v>137</v>
      </c>
      <c r="B139" s="738">
        <v>2</v>
      </c>
      <c r="C139" s="722" t="s">
        <v>7390</v>
      </c>
      <c r="D139" s="723" t="s">
        <v>16</v>
      </c>
      <c r="E139" s="738" t="s">
        <v>221</v>
      </c>
      <c r="F139" s="738"/>
      <c r="G139" s="794"/>
      <c r="H139" s="724">
        <f t="shared" ca="1" si="2"/>
        <v>120</v>
      </c>
      <c r="I139" s="747" t="s">
        <v>1403</v>
      </c>
      <c r="J139" s="738"/>
      <c r="K139" s="738" t="s">
        <v>246</v>
      </c>
      <c r="L139" s="726"/>
      <c r="M139" s="726" t="s">
        <v>6426</v>
      </c>
      <c r="N139" s="746" t="s">
        <v>829</v>
      </c>
      <c r="O139" s="738" t="s">
        <v>245</v>
      </c>
      <c r="P139" s="727"/>
      <c r="Q139" s="727"/>
    </row>
    <row r="140" spans="1:17">
      <c r="A140" s="1077">
        <f>SUBTOTAL(3,C$3:C140)</f>
        <v>138</v>
      </c>
      <c r="B140" s="738">
        <v>3</v>
      </c>
      <c r="C140" s="722" t="s">
        <v>1408</v>
      </c>
      <c r="D140" s="723" t="s">
        <v>16</v>
      </c>
      <c r="E140" s="738" t="s">
        <v>254</v>
      </c>
      <c r="F140" s="738" t="s">
        <v>1409</v>
      </c>
      <c r="G140" s="794">
        <v>40329</v>
      </c>
      <c r="H140" s="724">
        <f t="shared" ca="1" si="2"/>
        <v>9</v>
      </c>
      <c r="I140" s="747" t="s">
        <v>1403</v>
      </c>
      <c r="J140" s="738" t="s">
        <v>249</v>
      </c>
      <c r="K140" s="738" t="s">
        <v>270</v>
      </c>
      <c r="L140" s="726"/>
      <c r="M140" s="726" t="s">
        <v>6426</v>
      </c>
      <c r="N140" s="746" t="s">
        <v>829</v>
      </c>
      <c r="O140" s="738" t="s">
        <v>255</v>
      </c>
      <c r="P140" s="748" t="s">
        <v>1407</v>
      </c>
      <c r="Q140" s="727" t="s">
        <v>1406</v>
      </c>
    </row>
    <row r="141" spans="1:17">
      <c r="A141" s="1077">
        <f>SUBTOTAL(3,C$3:C141)</f>
        <v>139</v>
      </c>
      <c r="B141" s="738">
        <v>1</v>
      </c>
      <c r="C141" s="722" t="s">
        <v>2926</v>
      </c>
      <c r="D141" s="723" t="s">
        <v>23</v>
      </c>
      <c r="E141" s="738" t="s">
        <v>221</v>
      </c>
      <c r="F141" s="738" t="s">
        <v>439</v>
      </c>
      <c r="G141" s="774">
        <v>33479</v>
      </c>
      <c r="H141" s="724">
        <f ca="1">DATEDIF(G141,TODAY(),"Y")</f>
        <v>28</v>
      </c>
      <c r="I141" s="725" t="s">
        <v>1403</v>
      </c>
      <c r="J141" s="738" t="s">
        <v>258</v>
      </c>
      <c r="K141" s="738" t="s">
        <v>6822</v>
      </c>
      <c r="L141" s="726"/>
      <c r="M141" s="726" t="s">
        <v>6426</v>
      </c>
      <c r="N141" s="722" t="s">
        <v>228</v>
      </c>
      <c r="O141" s="738" t="s">
        <v>222</v>
      </c>
      <c r="P141" s="727"/>
      <c r="Q141" s="727"/>
    </row>
    <row r="142" spans="1:17">
      <c r="A142" s="1077">
        <f>SUBTOTAL(3,C$3:C142)</f>
        <v>140</v>
      </c>
      <c r="B142" s="738">
        <v>2</v>
      </c>
      <c r="C142" s="722" t="s">
        <v>6861</v>
      </c>
      <c r="D142" s="723" t="s">
        <v>16</v>
      </c>
      <c r="E142" s="738" t="s">
        <v>221</v>
      </c>
      <c r="F142" s="738" t="s">
        <v>1500</v>
      </c>
      <c r="G142" s="774">
        <v>34092</v>
      </c>
      <c r="H142" s="724">
        <f ca="1">DATEDIF(G142,TODAY(),"Y")</f>
        <v>26</v>
      </c>
      <c r="I142" s="725" t="s">
        <v>1403</v>
      </c>
      <c r="J142" s="738" t="s">
        <v>267</v>
      </c>
      <c r="K142" s="738" t="s">
        <v>6621</v>
      </c>
      <c r="L142" s="726"/>
      <c r="M142" s="726" t="s">
        <v>6426</v>
      </c>
      <c r="N142" s="722" t="s">
        <v>228</v>
      </c>
      <c r="O142" s="738" t="s">
        <v>245</v>
      </c>
      <c r="P142" s="727"/>
      <c r="Q142" s="727"/>
    </row>
    <row r="143" spans="1:17">
      <c r="A143" s="1077">
        <f>SUBTOTAL(3,C$3:C143)</f>
        <v>141</v>
      </c>
      <c r="B143" s="738">
        <v>3</v>
      </c>
      <c r="C143" s="722" t="s">
        <v>6862</v>
      </c>
      <c r="D143" s="723" t="s">
        <v>23</v>
      </c>
      <c r="E143" s="738" t="s">
        <v>254</v>
      </c>
      <c r="F143" s="738" t="s">
        <v>1500</v>
      </c>
      <c r="G143" s="774">
        <v>42590</v>
      </c>
      <c r="H143" s="724">
        <f t="shared" ref="H143:H206" ca="1" si="3">DATEDIF(G143,TODAY(),"Y")</f>
        <v>3</v>
      </c>
      <c r="I143" s="725" t="s">
        <v>1403</v>
      </c>
      <c r="J143" s="738" t="s">
        <v>6624</v>
      </c>
      <c r="K143" s="738" t="s">
        <v>6622</v>
      </c>
      <c r="L143" s="726"/>
      <c r="M143" s="726" t="s">
        <v>6426</v>
      </c>
      <c r="N143" s="722" t="s">
        <v>228</v>
      </c>
      <c r="O143" s="738" t="s">
        <v>6640</v>
      </c>
      <c r="P143" s="727"/>
      <c r="Q143" s="727"/>
    </row>
    <row r="144" spans="1:17">
      <c r="A144" s="1077">
        <f>SUBTOTAL(3,C$3:C144)</f>
        <v>142</v>
      </c>
      <c r="B144" s="738">
        <v>1</v>
      </c>
      <c r="C144" s="722" t="s">
        <v>6538</v>
      </c>
      <c r="D144" s="723" t="s">
        <v>23</v>
      </c>
      <c r="E144" s="738" t="s">
        <v>221</v>
      </c>
      <c r="F144" s="738" t="s">
        <v>819</v>
      </c>
      <c r="G144" s="774">
        <v>30368</v>
      </c>
      <c r="H144" s="724">
        <f t="shared" ca="1" si="3"/>
        <v>37</v>
      </c>
      <c r="I144" s="725" t="s">
        <v>1403</v>
      </c>
      <c r="J144" s="738" t="s">
        <v>2491</v>
      </c>
      <c r="K144" s="738" t="s">
        <v>283</v>
      </c>
      <c r="L144" s="726"/>
      <c r="M144" s="726" t="s">
        <v>6426</v>
      </c>
      <c r="N144" s="722" t="s">
        <v>228</v>
      </c>
      <c r="O144" s="738" t="s">
        <v>222</v>
      </c>
      <c r="P144" s="727"/>
      <c r="Q144" s="727"/>
    </row>
    <row r="145" spans="1:17">
      <c r="A145" s="1077">
        <f>SUBTOTAL(3,C$3:C145)</f>
        <v>143</v>
      </c>
      <c r="B145" s="738">
        <v>2</v>
      </c>
      <c r="C145" s="722" t="s">
        <v>2500</v>
      </c>
      <c r="D145" s="723" t="s">
        <v>16</v>
      </c>
      <c r="E145" s="738" t="s">
        <v>221</v>
      </c>
      <c r="F145" s="738" t="s">
        <v>7081</v>
      </c>
      <c r="G145" s="774">
        <v>40615</v>
      </c>
      <c r="H145" s="724">
        <f t="shared" ca="1" si="3"/>
        <v>9</v>
      </c>
      <c r="I145" s="725" t="s">
        <v>1403</v>
      </c>
      <c r="J145" s="738" t="s">
        <v>1291</v>
      </c>
      <c r="K145" s="738" t="s">
        <v>6621</v>
      </c>
      <c r="L145" s="726"/>
      <c r="M145" s="726" t="s">
        <v>6426</v>
      </c>
      <c r="N145" s="722" t="s">
        <v>228</v>
      </c>
      <c r="O145" s="738" t="s">
        <v>245</v>
      </c>
      <c r="P145" s="727"/>
      <c r="Q145" s="727"/>
    </row>
    <row r="146" spans="1:17">
      <c r="A146" s="1077">
        <f>SUBTOTAL(3,C$3:C146)</f>
        <v>144</v>
      </c>
      <c r="B146" s="738">
        <v>3</v>
      </c>
      <c r="C146" s="722" t="s">
        <v>7080</v>
      </c>
      <c r="D146" s="723" t="s">
        <v>23</v>
      </c>
      <c r="E146" s="738" t="s">
        <v>254</v>
      </c>
      <c r="F146" s="738" t="s">
        <v>819</v>
      </c>
      <c r="G146" s="774"/>
      <c r="H146" s="724">
        <f t="shared" ca="1" si="3"/>
        <v>120</v>
      </c>
      <c r="I146" s="725" t="s">
        <v>1403</v>
      </c>
      <c r="J146" s="738" t="s">
        <v>6623</v>
      </c>
      <c r="K146" s="738" t="s">
        <v>266</v>
      </c>
      <c r="L146" s="726"/>
      <c r="M146" s="726" t="s">
        <v>6426</v>
      </c>
      <c r="N146" s="722" t="s">
        <v>228</v>
      </c>
      <c r="O146" s="738" t="s">
        <v>255</v>
      </c>
      <c r="P146" s="727"/>
      <c r="Q146" s="727"/>
    </row>
    <row r="147" spans="1:17">
      <c r="A147" s="1077">
        <f>SUBTOTAL(3,C$3:C147)</f>
        <v>145</v>
      </c>
      <c r="B147" s="738">
        <v>1</v>
      </c>
      <c r="C147" s="722" t="s">
        <v>7082</v>
      </c>
      <c r="D147" s="723" t="s">
        <v>23</v>
      </c>
      <c r="E147" s="738" t="s">
        <v>221</v>
      </c>
      <c r="F147" s="738" t="s">
        <v>3726</v>
      </c>
      <c r="G147" s="774"/>
      <c r="H147" s="724">
        <f t="shared" ca="1" si="3"/>
        <v>120</v>
      </c>
      <c r="I147" s="725" t="s">
        <v>1403</v>
      </c>
      <c r="J147" s="738"/>
      <c r="K147" s="738" t="s">
        <v>283</v>
      </c>
      <c r="L147" s="726"/>
      <c r="M147" s="726" t="s">
        <v>6426</v>
      </c>
      <c r="N147" s="722" t="s">
        <v>228</v>
      </c>
      <c r="O147" s="738" t="s">
        <v>222</v>
      </c>
      <c r="P147" s="727"/>
      <c r="Q147" s="727"/>
    </row>
    <row r="148" spans="1:17">
      <c r="A148" s="1077">
        <f>SUBTOTAL(3,C$3:C148)</f>
        <v>146</v>
      </c>
      <c r="B148" s="738">
        <v>2</v>
      </c>
      <c r="C148" s="722" t="s">
        <v>7083</v>
      </c>
      <c r="D148" s="723" t="s">
        <v>16</v>
      </c>
      <c r="E148" s="738" t="s">
        <v>221</v>
      </c>
      <c r="F148" s="738" t="s">
        <v>7266</v>
      </c>
      <c r="G148" s="774"/>
      <c r="H148" s="724">
        <f t="shared" ca="1" si="3"/>
        <v>120</v>
      </c>
      <c r="I148" s="725" t="s">
        <v>1403</v>
      </c>
      <c r="J148" s="738"/>
      <c r="K148" s="738" t="s">
        <v>6621</v>
      </c>
      <c r="L148" s="726"/>
      <c r="M148" s="726" t="s">
        <v>6426</v>
      </c>
      <c r="N148" s="722" t="s">
        <v>228</v>
      </c>
      <c r="O148" s="738" t="s">
        <v>245</v>
      </c>
      <c r="P148" s="727"/>
      <c r="Q148" s="727"/>
    </row>
    <row r="149" spans="1:17">
      <c r="A149" s="1077">
        <f>SUBTOTAL(3,C$3:C149)</f>
        <v>147</v>
      </c>
      <c r="B149" s="738">
        <v>3</v>
      </c>
      <c r="C149" s="722" t="s">
        <v>7264</v>
      </c>
      <c r="D149" s="723" t="s">
        <v>23</v>
      </c>
      <c r="E149" s="738" t="s">
        <v>254</v>
      </c>
      <c r="F149" s="738" t="s">
        <v>819</v>
      </c>
      <c r="G149" s="774"/>
      <c r="H149" s="724">
        <f t="shared" ca="1" si="3"/>
        <v>120</v>
      </c>
      <c r="I149" s="725" t="s">
        <v>1403</v>
      </c>
      <c r="J149" s="738"/>
      <c r="K149" s="738" t="s">
        <v>270</v>
      </c>
      <c r="L149" s="726"/>
      <c r="M149" s="726" t="s">
        <v>6426</v>
      </c>
      <c r="N149" s="722" t="s">
        <v>228</v>
      </c>
      <c r="O149" s="738" t="s">
        <v>255</v>
      </c>
      <c r="P149" s="727"/>
      <c r="Q149" s="727"/>
    </row>
    <row r="150" spans="1:17">
      <c r="A150" s="1077">
        <f>SUBTOTAL(3,C$3:C150)</f>
        <v>148</v>
      </c>
      <c r="B150" s="738">
        <v>4</v>
      </c>
      <c r="C150" s="722" t="s">
        <v>7265</v>
      </c>
      <c r="D150" s="723" t="s">
        <v>16</v>
      </c>
      <c r="E150" s="738" t="s">
        <v>254</v>
      </c>
      <c r="F150" s="738" t="s">
        <v>229</v>
      </c>
      <c r="G150" s="774"/>
      <c r="H150" s="724">
        <f t="shared" ca="1" si="3"/>
        <v>120</v>
      </c>
      <c r="I150" s="725" t="s">
        <v>1403</v>
      </c>
      <c r="J150" s="738"/>
      <c r="K150" s="738" t="s">
        <v>270</v>
      </c>
      <c r="L150" s="726"/>
      <c r="M150" s="726" t="s">
        <v>6426</v>
      </c>
      <c r="N150" s="722" t="s">
        <v>228</v>
      </c>
      <c r="O150" s="738" t="s">
        <v>255</v>
      </c>
      <c r="P150" s="727"/>
      <c r="Q150" s="727"/>
    </row>
    <row r="151" spans="1:17">
      <c r="A151" s="1077">
        <f>SUBTOTAL(3,C$3:C151)</f>
        <v>149</v>
      </c>
      <c r="B151" s="1013">
        <v>1</v>
      </c>
      <c r="C151" s="1014" t="s">
        <v>700</v>
      </c>
      <c r="D151" s="938" t="s">
        <v>23</v>
      </c>
      <c r="E151" s="1013" t="s">
        <v>221</v>
      </c>
      <c r="F151" s="1013" t="s">
        <v>691</v>
      </c>
      <c r="G151" s="1015">
        <v>34732</v>
      </c>
      <c r="H151" s="724">
        <f t="shared" ca="1" si="3"/>
        <v>25</v>
      </c>
      <c r="I151" s="1017" t="s">
        <v>1403</v>
      </c>
      <c r="J151" s="1013" t="s">
        <v>256</v>
      </c>
      <c r="K151" s="1013" t="s">
        <v>283</v>
      </c>
      <c r="L151" s="941"/>
      <c r="M151" s="941" t="s">
        <v>6426</v>
      </c>
      <c r="N151" s="1014" t="s">
        <v>228</v>
      </c>
      <c r="O151" s="1013" t="s">
        <v>222</v>
      </c>
      <c r="P151" s="944" t="s">
        <v>699</v>
      </c>
      <c r="Q151" s="1018" t="s">
        <v>694</v>
      </c>
    </row>
    <row r="152" spans="1:17">
      <c r="A152" s="1077">
        <f>SUBTOTAL(3,C$3:C152)</f>
        <v>150</v>
      </c>
      <c r="B152" s="1013">
        <v>2</v>
      </c>
      <c r="C152" s="1014" t="s">
        <v>6855</v>
      </c>
      <c r="D152" s="938" t="s">
        <v>16</v>
      </c>
      <c r="E152" s="1013" t="s">
        <v>221</v>
      </c>
      <c r="F152" s="1013" t="s">
        <v>6857</v>
      </c>
      <c r="G152" s="1015" t="s">
        <v>7393</v>
      </c>
      <c r="H152" s="724" t="e">
        <f t="shared" ca="1" si="3"/>
        <v>#VALUE!</v>
      </c>
      <c r="I152" s="1017"/>
      <c r="J152" s="1013" t="s">
        <v>6953</v>
      </c>
      <c r="K152" s="1013" t="s">
        <v>246</v>
      </c>
      <c r="L152" s="941"/>
      <c r="M152" s="941" t="s">
        <v>6426</v>
      </c>
      <c r="N152" s="1014" t="s">
        <v>228</v>
      </c>
      <c r="O152" s="1013" t="s">
        <v>245</v>
      </c>
      <c r="P152" s="944"/>
      <c r="Q152" s="1018"/>
    </row>
    <row r="153" spans="1:17">
      <c r="A153" s="1077">
        <f>SUBTOTAL(3,C$3:C153)</f>
        <v>151</v>
      </c>
      <c r="B153" s="1013">
        <v>3</v>
      </c>
      <c r="C153" s="1014" t="s">
        <v>7391</v>
      </c>
      <c r="D153" s="938" t="s">
        <v>16</v>
      </c>
      <c r="E153" s="1013" t="s">
        <v>254</v>
      </c>
      <c r="F153" s="1013"/>
      <c r="G153" s="1015"/>
      <c r="H153" s="724">
        <f t="shared" ca="1" si="3"/>
        <v>120</v>
      </c>
      <c r="I153" s="1017"/>
      <c r="J153" s="1013"/>
      <c r="K153" s="1013"/>
      <c r="L153" s="941"/>
      <c r="M153" s="941" t="s">
        <v>6426</v>
      </c>
      <c r="N153" s="1014" t="s">
        <v>228</v>
      </c>
      <c r="O153" s="1013" t="s">
        <v>255</v>
      </c>
      <c r="P153" s="944"/>
      <c r="Q153" s="1018"/>
    </row>
    <row r="154" spans="1:17">
      <c r="A154" s="1077">
        <f>SUBTOTAL(3,C$3:C154)</f>
        <v>152</v>
      </c>
      <c r="B154" s="738">
        <v>4</v>
      </c>
      <c r="C154" s="722" t="s">
        <v>7392</v>
      </c>
      <c r="D154" s="723" t="s">
        <v>16</v>
      </c>
      <c r="E154" s="738" t="s">
        <v>254</v>
      </c>
      <c r="F154" s="738"/>
      <c r="G154" s="774"/>
      <c r="H154" s="724">
        <f t="shared" ca="1" si="3"/>
        <v>120</v>
      </c>
      <c r="I154" s="725"/>
      <c r="J154" s="738"/>
      <c r="K154" s="738"/>
      <c r="L154" s="726"/>
      <c r="M154" s="941" t="s">
        <v>6426</v>
      </c>
      <c r="N154" s="1014" t="s">
        <v>228</v>
      </c>
      <c r="O154" s="1013" t="s">
        <v>255</v>
      </c>
      <c r="P154" s="727"/>
      <c r="Q154" s="727"/>
    </row>
    <row r="155" spans="1:17">
      <c r="A155" s="1077">
        <f>SUBTOTAL(3,C$3:C155)</f>
        <v>153</v>
      </c>
      <c r="B155" s="738">
        <v>1</v>
      </c>
      <c r="C155" s="722" t="s">
        <v>7394</v>
      </c>
      <c r="D155" s="757" t="s">
        <v>23</v>
      </c>
      <c r="E155" s="738" t="s">
        <v>221</v>
      </c>
      <c r="F155" s="40"/>
      <c r="G155" s="40"/>
      <c r="H155" s="724">
        <f t="shared" ca="1" si="3"/>
        <v>120</v>
      </c>
      <c r="I155" s="40"/>
      <c r="J155" s="40"/>
      <c r="K155" s="40"/>
      <c r="L155" s="40"/>
      <c r="M155" s="726" t="s">
        <v>6426</v>
      </c>
      <c r="N155" s="722" t="s">
        <v>228</v>
      </c>
      <c r="O155" s="721" t="s">
        <v>222</v>
      </c>
      <c r="P155" s="40"/>
      <c r="Q155" s="40"/>
    </row>
    <row r="156" spans="1:17">
      <c r="A156" s="1077">
        <f>SUBTOTAL(3,C$3:C156)</f>
        <v>154</v>
      </c>
      <c r="B156" s="738">
        <v>2</v>
      </c>
      <c r="C156" s="40" t="s">
        <v>253</v>
      </c>
      <c r="D156" s="757" t="s">
        <v>16</v>
      </c>
      <c r="E156" s="738" t="s">
        <v>221</v>
      </c>
      <c r="F156" s="40"/>
      <c r="G156" s="40"/>
      <c r="H156" s="724">
        <f t="shared" ca="1" si="3"/>
        <v>120</v>
      </c>
      <c r="I156" s="40"/>
      <c r="J156" s="40"/>
      <c r="K156" s="40"/>
      <c r="L156" s="40"/>
      <c r="M156" s="726" t="s">
        <v>6426</v>
      </c>
      <c r="N156" s="722" t="s">
        <v>228</v>
      </c>
      <c r="O156" s="721" t="s">
        <v>245</v>
      </c>
      <c r="P156" s="40"/>
      <c r="Q156" s="40"/>
    </row>
    <row r="157" spans="1:17">
      <c r="A157" s="1077">
        <f>SUBTOTAL(3,C$3:C157)</f>
        <v>155</v>
      </c>
      <c r="B157" s="738">
        <v>3</v>
      </c>
      <c r="C157" s="722" t="s">
        <v>7396</v>
      </c>
      <c r="D157" s="757" t="s">
        <v>23</v>
      </c>
      <c r="E157" s="738" t="s">
        <v>254</v>
      </c>
      <c r="F157" s="40"/>
      <c r="G157" s="40"/>
      <c r="H157" s="724">
        <f t="shared" ca="1" si="3"/>
        <v>120</v>
      </c>
      <c r="I157" s="40"/>
      <c r="J157" s="40"/>
      <c r="K157" s="40"/>
      <c r="L157" s="40"/>
      <c r="M157" s="726" t="s">
        <v>6426</v>
      </c>
      <c r="N157" s="722" t="s">
        <v>228</v>
      </c>
      <c r="O157" s="721" t="s">
        <v>255</v>
      </c>
      <c r="P157" s="40"/>
      <c r="Q157" s="40"/>
    </row>
    <row r="158" spans="1:17">
      <c r="A158" s="1077">
        <f>SUBTOTAL(3,C$3:C158)</f>
        <v>156</v>
      </c>
      <c r="B158" s="738">
        <v>4</v>
      </c>
      <c r="C158" s="722" t="s">
        <v>7395</v>
      </c>
      <c r="D158" s="757" t="s">
        <v>23</v>
      </c>
      <c r="E158" s="738" t="s">
        <v>254</v>
      </c>
      <c r="F158" s="40"/>
      <c r="G158" s="40"/>
      <c r="H158" s="724">
        <f t="shared" ca="1" si="3"/>
        <v>120</v>
      </c>
      <c r="I158" s="40"/>
      <c r="J158" s="40"/>
      <c r="K158" s="40"/>
      <c r="L158" s="40"/>
      <c r="M158" s="726" t="s">
        <v>6426</v>
      </c>
      <c r="N158" s="722" t="s">
        <v>228</v>
      </c>
      <c r="O158" s="721" t="s">
        <v>255</v>
      </c>
      <c r="P158" s="40"/>
      <c r="Q158" s="40"/>
    </row>
    <row r="159" spans="1:17">
      <c r="A159" s="1077">
        <f>SUBTOTAL(3,C$3:C159)</f>
        <v>157</v>
      </c>
      <c r="B159" s="738">
        <v>1</v>
      </c>
      <c r="C159" s="722" t="s">
        <v>7397</v>
      </c>
      <c r="D159" s="757" t="s">
        <v>23</v>
      </c>
      <c r="E159" s="738" t="s">
        <v>221</v>
      </c>
      <c r="F159" s="40"/>
      <c r="G159" s="40"/>
      <c r="H159" s="724">
        <f t="shared" ca="1" si="3"/>
        <v>120</v>
      </c>
      <c r="I159" s="40"/>
      <c r="J159" s="40"/>
      <c r="K159" s="40"/>
      <c r="L159" s="40"/>
      <c r="M159" s="726" t="s">
        <v>6426</v>
      </c>
      <c r="N159" s="722" t="s">
        <v>228</v>
      </c>
      <c r="O159" s="721" t="s">
        <v>222</v>
      </c>
      <c r="P159" s="40"/>
      <c r="Q159" s="40"/>
    </row>
    <row r="160" spans="1:17">
      <c r="A160" s="1077">
        <f>SUBTOTAL(3,C$3:C160)</f>
        <v>158</v>
      </c>
      <c r="B160" s="738">
        <v>2</v>
      </c>
      <c r="C160" s="722" t="s">
        <v>7398</v>
      </c>
      <c r="D160" s="757" t="s">
        <v>16</v>
      </c>
      <c r="E160" s="738" t="s">
        <v>221</v>
      </c>
      <c r="F160" s="40"/>
      <c r="G160" s="40"/>
      <c r="H160" s="724">
        <f t="shared" ca="1" si="3"/>
        <v>120</v>
      </c>
      <c r="I160" s="40"/>
      <c r="J160" s="40"/>
      <c r="K160" s="40"/>
      <c r="L160" s="40"/>
      <c r="M160" s="726" t="s">
        <v>6426</v>
      </c>
      <c r="N160" s="722" t="s">
        <v>228</v>
      </c>
      <c r="O160" s="721" t="s">
        <v>245</v>
      </c>
      <c r="P160" s="40"/>
      <c r="Q160" s="40"/>
    </row>
    <row r="161" spans="1:17">
      <c r="A161" s="1077">
        <f>SUBTOTAL(3,C$3:C161)</f>
        <v>159</v>
      </c>
      <c r="B161" s="738">
        <v>3</v>
      </c>
      <c r="C161" s="722" t="s">
        <v>4019</v>
      </c>
      <c r="D161" s="757" t="s">
        <v>23</v>
      </c>
      <c r="E161" s="738" t="s">
        <v>254</v>
      </c>
      <c r="F161" s="40"/>
      <c r="G161" s="40"/>
      <c r="H161" s="724">
        <f t="shared" ca="1" si="3"/>
        <v>120</v>
      </c>
      <c r="I161" s="40"/>
      <c r="J161" s="40"/>
      <c r="K161" s="40"/>
      <c r="L161" s="40"/>
      <c r="M161" s="726" t="s">
        <v>6426</v>
      </c>
      <c r="N161" s="722" t="s">
        <v>228</v>
      </c>
      <c r="O161" s="721" t="s">
        <v>255</v>
      </c>
      <c r="P161" s="40"/>
      <c r="Q161" s="40"/>
    </row>
    <row r="162" spans="1:17">
      <c r="A162" s="1077">
        <f>SUBTOTAL(3,C$3:C162)</f>
        <v>160</v>
      </c>
      <c r="B162" s="738">
        <v>4</v>
      </c>
      <c r="C162" s="722" t="s">
        <v>7399</v>
      </c>
      <c r="D162" s="757" t="s">
        <v>23</v>
      </c>
      <c r="E162" s="738" t="s">
        <v>254</v>
      </c>
      <c r="F162" s="40"/>
      <c r="G162" s="40"/>
      <c r="H162" s="724">
        <f t="shared" ca="1" si="3"/>
        <v>120</v>
      </c>
      <c r="I162" s="40"/>
      <c r="J162" s="40"/>
      <c r="K162" s="40"/>
      <c r="L162" s="40"/>
      <c r="M162" s="726" t="s">
        <v>6426</v>
      </c>
      <c r="N162" s="722" t="s">
        <v>228</v>
      </c>
      <c r="O162" s="721" t="s">
        <v>255</v>
      </c>
      <c r="P162" s="40"/>
      <c r="Q162" s="40"/>
    </row>
    <row r="163" spans="1:17">
      <c r="A163" s="1077">
        <f>SUBTOTAL(3,C$3:C163)</f>
        <v>161</v>
      </c>
      <c r="B163" s="721">
        <v>1</v>
      </c>
      <c r="C163" s="722" t="s">
        <v>6219</v>
      </c>
      <c r="D163" s="723" t="s">
        <v>16</v>
      </c>
      <c r="E163" s="721" t="s">
        <v>221</v>
      </c>
      <c r="F163" s="721" t="s">
        <v>288</v>
      </c>
      <c r="G163" s="794">
        <v>29032</v>
      </c>
      <c r="H163" s="724">
        <f t="shared" ca="1" si="3"/>
        <v>40</v>
      </c>
      <c r="I163" s="725" t="s">
        <v>1403</v>
      </c>
      <c r="J163" s="721" t="s">
        <v>289</v>
      </c>
      <c r="K163" s="721" t="s">
        <v>246</v>
      </c>
      <c r="L163" s="813"/>
      <c r="M163" s="813" t="s">
        <v>6426</v>
      </c>
      <c r="N163" s="722" t="s">
        <v>5940</v>
      </c>
      <c r="O163" s="721" t="s">
        <v>245</v>
      </c>
      <c r="P163" s="734" t="s">
        <v>6218</v>
      </c>
      <c r="Q163" s="734" t="s">
        <v>6217</v>
      </c>
    </row>
    <row r="164" spans="1:17">
      <c r="A164" s="1077">
        <f>SUBTOTAL(3,C$3:C164)</f>
        <v>162</v>
      </c>
      <c r="B164" s="721">
        <v>2</v>
      </c>
      <c r="C164" s="722" t="s">
        <v>6222</v>
      </c>
      <c r="D164" s="723" t="s">
        <v>23</v>
      </c>
      <c r="E164" s="721" t="s">
        <v>254</v>
      </c>
      <c r="F164" s="721" t="s">
        <v>166</v>
      </c>
      <c r="G164" s="794">
        <v>37791</v>
      </c>
      <c r="H164" s="724">
        <f t="shared" ca="1" si="3"/>
        <v>16</v>
      </c>
      <c r="I164" s="725" t="s">
        <v>1403</v>
      </c>
      <c r="J164" s="721" t="s">
        <v>369</v>
      </c>
      <c r="K164" s="721" t="s">
        <v>266</v>
      </c>
      <c r="L164" s="813"/>
      <c r="M164" s="813" t="s">
        <v>6426</v>
      </c>
      <c r="N164" s="722" t="s">
        <v>5940</v>
      </c>
      <c r="O164" s="721" t="s">
        <v>255</v>
      </c>
      <c r="P164" s="734" t="s">
        <v>6221</v>
      </c>
      <c r="Q164" s="734" t="s">
        <v>6217</v>
      </c>
    </row>
    <row r="165" spans="1:17">
      <c r="A165" s="1077">
        <f>SUBTOTAL(3,C$3:C165)</f>
        <v>163</v>
      </c>
      <c r="B165" s="721">
        <v>3</v>
      </c>
      <c r="C165" s="722" t="s">
        <v>6224</v>
      </c>
      <c r="D165" s="723" t="s">
        <v>16</v>
      </c>
      <c r="E165" s="721" t="s">
        <v>254</v>
      </c>
      <c r="F165" s="721" t="s">
        <v>22</v>
      </c>
      <c r="G165" s="794">
        <v>40884</v>
      </c>
      <c r="H165" s="724">
        <f t="shared" ca="1" si="3"/>
        <v>8</v>
      </c>
      <c r="I165" s="725" t="s">
        <v>1403</v>
      </c>
      <c r="J165" s="721" t="s">
        <v>265</v>
      </c>
      <c r="K165" s="721" t="s">
        <v>270</v>
      </c>
      <c r="L165" s="813"/>
      <c r="M165" s="813" t="s">
        <v>6426</v>
      </c>
      <c r="N165" s="722" t="s">
        <v>5940</v>
      </c>
      <c r="O165" s="721" t="s">
        <v>255</v>
      </c>
      <c r="P165" s="734" t="s">
        <v>6223</v>
      </c>
      <c r="Q165" s="734" t="s">
        <v>6217</v>
      </c>
    </row>
    <row r="166" spans="1:17">
      <c r="A166" s="1077">
        <f>SUBTOTAL(3,C$3:C166)</f>
        <v>164</v>
      </c>
      <c r="B166" s="732">
        <v>1</v>
      </c>
      <c r="C166" s="722" t="s">
        <v>825</v>
      </c>
      <c r="D166" s="744" t="s">
        <v>23</v>
      </c>
      <c r="E166" s="722" t="s">
        <v>221</v>
      </c>
      <c r="F166" s="722" t="s">
        <v>219</v>
      </c>
      <c r="G166" s="793">
        <v>22281</v>
      </c>
      <c r="H166" s="724">
        <f t="shared" ca="1" si="3"/>
        <v>59</v>
      </c>
      <c r="I166" s="769" t="s">
        <v>1403</v>
      </c>
      <c r="J166" s="722" t="s">
        <v>256</v>
      </c>
      <c r="K166" s="722" t="s">
        <v>283</v>
      </c>
      <c r="L166" s="770"/>
      <c r="M166" s="770" t="s">
        <v>6426</v>
      </c>
      <c r="N166" s="722" t="s">
        <v>829</v>
      </c>
      <c r="O166" s="722" t="s">
        <v>222</v>
      </c>
      <c r="P166" s="722" t="s">
        <v>824</v>
      </c>
      <c r="Q166" s="722" t="s">
        <v>828</v>
      </c>
    </row>
    <row r="167" spans="1:17">
      <c r="A167" s="1077">
        <f>SUBTOTAL(3,C$3:C167)</f>
        <v>165</v>
      </c>
      <c r="B167" s="805">
        <v>2</v>
      </c>
      <c r="C167" s="722" t="s">
        <v>5311</v>
      </c>
      <c r="D167" s="744" t="s">
        <v>16</v>
      </c>
      <c r="E167" s="722" t="s">
        <v>221</v>
      </c>
      <c r="F167" s="722" t="s">
        <v>6763</v>
      </c>
      <c r="G167" s="793" t="s">
        <v>7485</v>
      </c>
      <c r="H167" s="724" t="e">
        <f t="shared" ca="1" si="3"/>
        <v>#VALUE!</v>
      </c>
      <c r="I167" s="769"/>
      <c r="J167" s="722"/>
      <c r="K167" s="722"/>
      <c r="L167" s="770"/>
      <c r="M167" s="770"/>
      <c r="N167" s="722"/>
      <c r="O167" s="722"/>
      <c r="P167" s="722"/>
      <c r="Q167" s="722"/>
    </row>
    <row r="168" spans="1:17">
      <c r="A168" s="1077">
        <f>SUBTOTAL(3,C$3:C168)</f>
        <v>166</v>
      </c>
      <c r="B168" s="738">
        <v>1</v>
      </c>
      <c r="C168" s="722" t="s">
        <v>837</v>
      </c>
      <c r="D168" s="723" t="s">
        <v>23</v>
      </c>
      <c r="E168" s="721" t="s">
        <v>221</v>
      </c>
      <c r="F168" s="721" t="s">
        <v>288</v>
      </c>
      <c r="G168" s="794">
        <v>30160</v>
      </c>
      <c r="H168" s="724">
        <f t="shared" ca="1" si="3"/>
        <v>37</v>
      </c>
      <c r="I168" s="725" t="s">
        <v>1403</v>
      </c>
      <c r="J168" s="721" t="s">
        <v>256</v>
      </c>
      <c r="K168" s="721" t="s">
        <v>283</v>
      </c>
      <c r="L168" s="726"/>
      <c r="M168" s="726" t="s">
        <v>6426</v>
      </c>
      <c r="N168" s="722" t="s">
        <v>829</v>
      </c>
      <c r="O168" s="721" t="s">
        <v>222</v>
      </c>
      <c r="P168" s="722" t="s">
        <v>836</v>
      </c>
      <c r="Q168" s="722" t="s">
        <v>838</v>
      </c>
    </row>
    <row r="169" spans="1:17">
      <c r="A169" s="1077">
        <f>SUBTOTAL(3,C$3:C169)</f>
        <v>167</v>
      </c>
      <c r="B169" s="738">
        <v>2</v>
      </c>
      <c r="C169" s="722" t="s">
        <v>840</v>
      </c>
      <c r="D169" s="723" t="s">
        <v>16</v>
      </c>
      <c r="E169" s="721" t="s">
        <v>221</v>
      </c>
      <c r="F169" s="721" t="s">
        <v>288</v>
      </c>
      <c r="G169" s="794">
        <v>30476</v>
      </c>
      <c r="H169" s="724">
        <f t="shared" ca="1" si="3"/>
        <v>36</v>
      </c>
      <c r="I169" s="725" t="s">
        <v>1403</v>
      </c>
      <c r="J169" s="721" t="s">
        <v>256</v>
      </c>
      <c r="K169" s="721" t="s">
        <v>246</v>
      </c>
      <c r="L169" s="726"/>
      <c r="M169" s="726" t="s">
        <v>6426</v>
      </c>
      <c r="N169" s="722" t="s">
        <v>829</v>
      </c>
      <c r="O169" s="721" t="s">
        <v>245</v>
      </c>
      <c r="P169" s="722" t="s">
        <v>839</v>
      </c>
      <c r="Q169" s="722" t="s">
        <v>838</v>
      </c>
    </row>
    <row r="170" spans="1:17">
      <c r="A170" s="1077">
        <f>SUBTOTAL(3,C$3:C170)</f>
        <v>168</v>
      </c>
      <c r="B170" s="738">
        <v>3</v>
      </c>
      <c r="C170" s="722" t="s">
        <v>845</v>
      </c>
      <c r="D170" s="723" t="s">
        <v>23</v>
      </c>
      <c r="E170" s="721" t="s">
        <v>254</v>
      </c>
      <c r="F170" s="721" t="s">
        <v>230</v>
      </c>
      <c r="G170" s="794">
        <v>37964</v>
      </c>
      <c r="H170" s="724">
        <f t="shared" ca="1" si="3"/>
        <v>16</v>
      </c>
      <c r="I170" s="725" t="s">
        <v>1403</v>
      </c>
      <c r="J170" s="721" t="s">
        <v>369</v>
      </c>
      <c r="K170" s="721" t="s">
        <v>266</v>
      </c>
      <c r="L170" s="726"/>
      <c r="M170" s="726" t="s">
        <v>6426</v>
      </c>
      <c r="N170" s="722" t="s">
        <v>829</v>
      </c>
      <c r="O170" s="721" t="s">
        <v>255</v>
      </c>
      <c r="P170" s="722" t="s">
        <v>844</v>
      </c>
      <c r="Q170" s="722" t="s">
        <v>838</v>
      </c>
    </row>
    <row r="171" spans="1:17">
      <c r="A171" s="1077">
        <f>SUBTOTAL(3,C$3:C171)</f>
        <v>169</v>
      </c>
      <c r="B171" s="738">
        <v>4</v>
      </c>
      <c r="C171" s="722" t="s">
        <v>847</v>
      </c>
      <c r="D171" s="723" t="s">
        <v>16</v>
      </c>
      <c r="E171" s="721" t="s">
        <v>254</v>
      </c>
      <c r="F171" s="721" t="s">
        <v>230</v>
      </c>
      <c r="G171" s="794">
        <v>40815</v>
      </c>
      <c r="H171" s="724">
        <f t="shared" ca="1" si="3"/>
        <v>8</v>
      </c>
      <c r="I171" s="725" t="s">
        <v>1403</v>
      </c>
      <c r="J171" s="721" t="s">
        <v>265</v>
      </c>
      <c r="K171" s="721" t="s">
        <v>270</v>
      </c>
      <c r="L171" s="726"/>
      <c r="M171" s="726" t="s">
        <v>6426</v>
      </c>
      <c r="N171" s="722" t="s">
        <v>829</v>
      </c>
      <c r="O171" s="721" t="s">
        <v>255</v>
      </c>
      <c r="P171" s="734" t="s">
        <v>846</v>
      </c>
      <c r="Q171" s="722" t="s">
        <v>838</v>
      </c>
    </row>
    <row r="172" spans="1:17">
      <c r="A172" s="1077">
        <f>SUBTOTAL(3,C$3:C172)</f>
        <v>170</v>
      </c>
      <c r="B172" s="738">
        <v>1</v>
      </c>
      <c r="C172" s="722" t="s">
        <v>849</v>
      </c>
      <c r="D172" s="723" t="s">
        <v>23</v>
      </c>
      <c r="E172" s="721" t="s">
        <v>221</v>
      </c>
      <c r="F172" s="721" t="s">
        <v>524</v>
      </c>
      <c r="G172" s="794">
        <v>25491</v>
      </c>
      <c r="H172" s="724">
        <f t="shared" ca="1" si="3"/>
        <v>50</v>
      </c>
      <c r="I172" s="725" t="s">
        <v>1403</v>
      </c>
      <c r="J172" s="721" t="s">
        <v>850</v>
      </c>
      <c r="K172" s="721" t="s">
        <v>283</v>
      </c>
      <c r="L172" s="726"/>
      <c r="M172" s="726" t="s">
        <v>6426</v>
      </c>
      <c r="N172" s="722" t="s">
        <v>829</v>
      </c>
      <c r="O172" s="721" t="s">
        <v>222</v>
      </c>
      <c r="P172" s="722" t="s">
        <v>848</v>
      </c>
      <c r="Q172" s="722" t="s">
        <v>853</v>
      </c>
    </row>
    <row r="173" spans="1:17">
      <c r="A173" s="1077">
        <f>SUBTOTAL(3,C$3:C173)</f>
        <v>171</v>
      </c>
      <c r="B173" s="738">
        <v>2</v>
      </c>
      <c r="C173" s="722" t="s">
        <v>855</v>
      </c>
      <c r="D173" s="723" t="s">
        <v>16</v>
      </c>
      <c r="E173" s="721" t="s">
        <v>221</v>
      </c>
      <c r="F173" s="721" t="s">
        <v>524</v>
      </c>
      <c r="G173" s="794">
        <v>26692</v>
      </c>
      <c r="H173" s="724">
        <f t="shared" ca="1" si="3"/>
        <v>47</v>
      </c>
      <c r="I173" s="725" t="s">
        <v>1403</v>
      </c>
      <c r="J173" s="721" t="s">
        <v>856</v>
      </c>
      <c r="K173" s="721" t="s">
        <v>246</v>
      </c>
      <c r="L173" s="726"/>
      <c r="M173" s="726" t="s">
        <v>6426</v>
      </c>
      <c r="N173" s="722" t="s">
        <v>829</v>
      </c>
      <c r="O173" s="721" t="s">
        <v>245</v>
      </c>
      <c r="P173" s="722" t="s">
        <v>854</v>
      </c>
      <c r="Q173" s="722" t="s">
        <v>853</v>
      </c>
    </row>
    <row r="174" spans="1:17">
      <c r="A174" s="1077">
        <f>SUBTOTAL(3,C$3:C174)</f>
        <v>172</v>
      </c>
      <c r="B174" s="738">
        <v>3</v>
      </c>
      <c r="C174" s="722" t="s">
        <v>860</v>
      </c>
      <c r="D174" s="723" t="s">
        <v>16</v>
      </c>
      <c r="E174" s="721" t="s">
        <v>254</v>
      </c>
      <c r="F174" s="721" t="s">
        <v>861</v>
      </c>
      <c r="G174" s="794">
        <v>35370</v>
      </c>
      <c r="H174" s="724">
        <f t="shared" ca="1" si="3"/>
        <v>23</v>
      </c>
      <c r="I174" s="725" t="s">
        <v>1403</v>
      </c>
      <c r="J174" s="721" t="s">
        <v>483</v>
      </c>
      <c r="K174" s="721" t="s">
        <v>270</v>
      </c>
      <c r="L174" s="726"/>
      <c r="M174" s="726" t="s">
        <v>6426</v>
      </c>
      <c r="N174" s="722" t="s">
        <v>829</v>
      </c>
      <c r="O174" s="721" t="s">
        <v>255</v>
      </c>
      <c r="P174" s="722" t="s">
        <v>859</v>
      </c>
      <c r="Q174" s="722" t="s">
        <v>853</v>
      </c>
    </row>
    <row r="175" spans="1:17">
      <c r="A175" s="1077">
        <f>SUBTOTAL(3,C$3:C175)</f>
        <v>173</v>
      </c>
      <c r="B175" s="738">
        <v>4</v>
      </c>
      <c r="C175" s="722" t="s">
        <v>863</v>
      </c>
      <c r="D175" s="723" t="s">
        <v>16</v>
      </c>
      <c r="E175" s="721" t="s">
        <v>254</v>
      </c>
      <c r="F175" s="721" t="s">
        <v>861</v>
      </c>
      <c r="G175" s="794">
        <v>37113</v>
      </c>
      <c r="H175" s="724">
        <f t="shared" ca="1" si="3"/>
        <v>18</v>
      </c>
      <c r="I175" s="725" t="s">
        <v>1403</v>
      </c>
      <c r="J175" s="721" t="s">
        <v>348</v>
      </c>
      <c r="K175" s="721" t="s">
        <v>266</v>
      </c>
      <c r="L175" s="726"/>
      <c r="M175" s="726" t="s">
        <v>6426</v>
      </c>
      <c r="N175" s="722" t="s">
        <v>829</v>
      </c>
      <c r="O175" s="721" t="s">
        <v>255</v>
      </c>
      <c r="P175" s="722" t="s">
        <v>862</v>
      </c>
      <c r="Q175" s="722" t="s">
        <v>853</v>
      </c>
    </row>
    <row r="176" spans="1:17">
      <c r="A176" s="1077">
        <f>SUBTOTAL(3,C$3:C176)</f>
        <v>174</v>
      </c>
      <c r="B176" s="738">
        <v>5</v>
      </c>
      <c r="C176" s="722" t="s">
        <v>865</v>
      </c>
      <c r="D176" s="723" t="s">
        <v>23</v>
      </c>
      <c r="E176" s="721" t="s">
        <v>254</v>
      </c>
      <c r="F176" s="721" t="s">
        <v>524</v>
      </c>
      <c r="G176" s="794">
        <v>39691</v>
      </c>
      <c r="H176" s="724">
        <f t="shared" ca="1" si="3"/>
        <v>11</v>
      </c>
      <c r="I176" s="725" t="s">
        <v>1403</v>
      </c>
      <c r="J176" s="721" t="s">
        <v>369</v>
      </c>
      <c r="K176" s="721" t="s">
        <v>266</v>
      </c>
      <c r="L176" s="726"/>
      <c r="M176" s="726" t="s">
        <v>6426</v>
      </c>
      <c r="N176" s="722" t="s">
        <v>829</v>
      </c>
      <c r="O176" s="721" t="s">
        <v>255</v>
      </c>
      <c r="P176" s="727" t="s">
        <v>864</v>
      </c>
      <c r="Q176" s="722" t="s">
        <v>853</v>
      </c>
    </row>
    <row r="177" spans="1:17">
      <c r="A177" s="1077">
        <f>SUBTOTAL(3,C$3:C177)</f>
        <v>175</v>
      </c>
      <c r="B177" s="738">
        <v>1</v>
      </c>
      <c r="C177" s="722" t="s">
        <v>867</v>
      </c>
      <c r="D177" s="723" t="s">
        <v>23</v>
      </c>
      <c r="E177" s="721" t="s">
        <v>221</v>
      </c>
      <c r="F177" s="721" t="s">
        <v>288</v>
      </c>
      <c r="G177" s="794">
        <v>29085</v>
      </c>
      <c r="H177" s="724">
        <f t="shared" ca="1" si="3"/>
        <v>40</v>
      </c>
      <c r="I177" s="725" t="s">
        <v>1403</v>
      </c>
      <c r="J177" s="721" t="s">
        <v>256</v>
      </c>
      <c r="K177" s="721" t="s">
        <v>674</v>
      </c>
      <c r="L177" s="726"/>
      <c r="M177" s="726" t="s">
        <v>6426</v>
      </c>
      <c r="N177" s="722" t="s">
        <v>829</v>
      </c>
      <c r="O177" s="721" t="s">
        <v>222</v>
      </c>
      <c r="P177" s="722" t="s">
        <v>866</v>
      </c>
      <c r="Q177" s="722" t="s">
        <v>868</v>
      </c>
    </row>
    <row r="178" spans="1:17">
      <c r="A178" s="1077">
        <f>SUBTOTAL(3,C$3:C178)</f>
        <v>176</v>
      </c>
      <c r="B178" s="738">
        <v>2</v>
      </c>
      <c r="C178" s="722" t="s">
        <v>870</v>
      </c>
      <c r="D178" s="723" t="s">
        <v>16</v>
      </c>
      <c r="E178" s="721" t="s">
        <v>221</v>
      </c>
      <c r="F178" s="721" t="s">
        <v>288</v>
      </c>
      <c r="G178" s="794">
        <v>29398</v>
      </c>
      <c r="H178" s="724">
        <f t="shared" ca="1" si="3"/>
        <v>39</v>
      </c>
      <c r="I178" s="725" t="s">
        <v>1403</v>
      </c>
      <c r="J178" s="721" t="s">
        <v>256</v>
      </c>
      <c r="K178" s="721" t="s">
        <v>246</v>
      </c>
      <c r="L178" s="726"/>
      <c r="M178" s="726" t="s">
        <v>6426</v>
      </c>
      <c r="N178" s="722" t="s">
        <v>829</v>
      </c>
      <c r="O178" s="721" t="s">
        <v>245</v>
      </c>
      <c r="P178" s="722" t="s">
        <v>869</v>
      </c>
      <c r="Q178" s="722" t="s">
        <v>868</v>
      </c>
    </row>
    <row r="179" spans="1:17">
      <c r="A179" s="1077">
        <f>SUBTOTAL(3,C$3:C179)</f>
        <v>177</v>
      </c>
      <c r="B179" s="738">
        <v>3</v>
      </c>
      <c r="C179" s="722" t="s">
        <v>873</v>
      </c>
      <c r="D179" s="723" t="s">
        <v>16</v>
      </c>
      <c r="E179" s="721" t="s">
        <v>254</v>
      </c>
      <c r="F179" s="721" t="s">
        <v>230</v>
      </c>
      <c r="G179" s="794">
        <v>39404</v>
      </c>
      <c r="H179" s="724">
        <f t="shared" ca="1" si="3"/>
        <v>12</v>
      </c>
      <c r="I179" s="725" t="s">
        <v>1403</v>
      </c>
      <c r="J179" s="721" t="s">
        <v>369</v>
      </c>
      <c r="K179" s="721" t="s">
        <v>266</v>
      </c>
      <c r="L179" s="726"/>
      <c r="M179" s="726" t="s">
        <v>6426</v>
      </c>
      <c r="N179" s="722" t="s">
        <v>829</v>
      </c>
      <c r="O179" s="721" t="s">
        <v>255</v>
      </c>
      <c r="P179" s="727" t="s">
        <v>872</v>
      </c>
      <c r="Q179" s="722" t="s">
        <v>868</v>
      </c>
    </row>
    <row r="180" spans="1:17">
      <c r="A180" s="1077">
        <f>SUBTOTAL(3,C$3:C180)</f>
        <v>178</v>
      </c>
      <c r="B180" s="738">
        <v>4</v>
      </c>
      <c r="C180" s="722" t="s">
        <v>874</v>
      </c>
      <c r="D180" s="723" t="s">
        <v>16</v>
      </c>
      <c r="E180" s="721" t="s">
        <v>254</v>
      </c>
      <c r="F180" s="721" t="s">
        <v>230</v>
      </c>
      <c r="G180" s="794">
        <v>41828</v>
      </c>
      <c r="H180" s="724">
        <f t="shared" ca="1" si="3"/>
        <v>5</v>
      </c>
      <c r="I180" s="725" t="s">
        <v>1403</v>
      </c>
      <c r="J180" s="721" t="s">
        <v>265</v>
      </c>
      <c r="K180" s="721" t="s">
        <v>270</v>
      </c>
      <c r="L180" s="726"/>
      <c r="M180" s="726" t="s">
        <v>6426</v>
      </c>
      <c r="N180" s="722" t="s">
        <v>829</v>
      </c>
      <c r="O180" s="721" t="s">
        <v>255</v>
      </c>
      <c r="P180" s="734" t="s">
        <v>872</v>
      </c>
      <c r="Q180" s="722" t="s">
        <v>868</v>
      </c>
    </row>
    <row r="181" spans="1:17">
      <c r="A181" s="1077">
        <f>SUBTOTAL(3,C$3:C181)</f>
        <v>179</v>
      </c>
      <c r="B181" s="738">
        <v>1</v>
      </c>
      <c r="C181" s="722" t="s">
        <v>876</v>
      </c>
      <c r="D181" s="723" t="s">
        <v>23</v>
      </c>
      <c r="E181" s="721" t="s">
        <v>221</v>
      </c>
      <c r="F181" s="721" t="s">
        <v>877</v>
      </c>
      <c r="G181" s="794">
        <v>25571</v>
      </c>
      <c r="H181" s="724">
        <f t="shared" ca="1" si="3"/>
        <v>50</v>
      </c>
      <c r="I181" s="725" t="s">
        <v>1403</v>
      </c>
      <c r="J181" s="721" t="s">
        <v>289</v>
      </c>
      <c r="K181" s="721" t="s">
        <v>283</v>
      </c>
      <c r="L181" s="726"/>
      <c r="M181" s="726" t="s">
        <v>6426</v>
      </c>
      <c r="N181" s="722" t="s">
        <v>829</v>
      </c>
      <c r="O181" s="721" t="s">
        <v>222</v>
      </c>
      <c r="P181" s="722" t="s">
        <v>875</v>
      </c>
      <c r="Q181" s="722" t="s">
        <v>880</v>
      </c>
    </row>
    <row r="182" spans="1:17">
      <c r="A182" s="1077">
        <f>SUBTOTAL(3,C$3:C182)</f>
        <v>180</v>
      </c>
      <c r="B182" s="738">
        <v>2</v>
      </c>
      <c r="C182" s="722" t="s">
        <v>882</v>
      </c>
      <c r="D182" s="723" t="s">
        <v>16</v>
      </c>
      <c r="E182" s="721" t="s">
        <v>221</v>
      </c>
      <c r="F182" s="721" t="s">
        <v>22</v>
      </c>
      <c r="G182" s="794">
        <v>28892</v>
      </c>
      <c r="H182" s="724">
        <f t="shared" ca="1" si="3"/>
        <v>41</v>
      </c>
      <c r="I182" s="725" t="s">
        <v>1403</v>
      </c>
      <c r="J182" s="721" t="s">
        <v>256</v>
      </c>
      <c r="K182" s="721" t="s">
        <v>246</v>
      </c>
      <c r="L182" s="726"/>
      <c r="M182" s="726" t="s">
        <v>6426</v>
      </c>
      <c r="N182" s="722" t="s">
        <v>829</v>
      </c>
      <c r="O182" s="721" t="s">
        <v>245</v>
      </c>
      <c r="P182" s="722" t="s">
        <v>881</v>
      </c>
      <c r="Q182" s="722" t="s">
        <v>880</v>
      </c>
    </row>
    <row r="183" spans="1:17">
      <c r="A183" s="1077">
        <f>SUBTOTAL(3,C$3:C183)</f>
        <v>181</v>
      </c>
      <c r="B183" s="738">
        <v>3</v>
      </c>
      <c r="C183" s="722" t="s">
        <v>885</v>
      </c>
      <c r="D183" s="723" t="s">
        <v>23</v>
      </c>
      <c r="E183" s="721" t="s">
        <v>254</v>
      </c>
      <c r="F183" s="721" t="s">
        <v>244</v>
      </c>
      <c r="G183" s="794">
        <v>36126</v>
      </c>
      <c r="H183" s="724">
        <f t="shared" ca="1" si="3"/>
        <v>21</v>
      </c>
      <c r="I183" s="725" t="s">
        <v>1403</v>
      </c>
      <c r="J183" s="721" t="s">
        <v>886</v>
      </c>
      <c r="K183" s="721" t="s">
        <v>266</v>
      </c>
      <c r="L183" s="726"/>
      <c r="M183" s="726" t="s">
        <v>6426</v>
      </c>
      <c r="N183" s="722" t="s">
        <v>829</v>
      </c>
      <c r="O183" s="721" t="s">
        <v>255</v>
      </c>
      <c r="P183" s="722" t="s">
        <v>884</v>
      </c>
      <c r="Q183" s="722" t="s">
        <v>880</v>
      </c>
    </row>
    <row r="184" spans="1:17">
      <c r="A184" s="1077">
        <f>SUBTOTAL(3,C$3:C184)</f>
        <v>182</v>
      </c>
      <c r="B184" s="738">
        <v>4</v>
      </c>
      <c r="C184" s="722" t="s">
        <v>889</v>
      </c>
      <c r="D184" s="723" t="s">
        <v>16</v>
      </c>
      <c r="E184" s="721" t="s">
        <v>254</v>
      </c>
      <c r="F184" s="721" t="s">
        <v>22</v>
      </c>
      <c r="G184" s="794">
        <v>39783</v>
      </c>
      <c r="H184" s="724">
        <f t="shared" ca="1" si="3"/>
        <v>11</v>
      </c>
      <c r="I184" s="725" t="s">
        <v>1403</v>
      </c>
      <c r="J184" s="721" t="s">
        <v>369</v>
      </c>
      <c r="K184" s="721" t="s">
        <v>266</v>
      </c>
      <c r="L184" s="726"/>
      <c r="M184" s="726" t="s">
        <v>6426</v>
      </c>
      <c r="N184" s="722" t="s">
        <v>829</v>
      </c>
      <c r="O184" s="721" t="s">
        <v>255</v>
      </c>
      <c r="P184" s="734" t="s">
        <v>888</v>
      </c>
      <c r="Q184" s="722" t="s">
        <v>880</v>
      </c>
    </row>
    <row r="185" spans="1:17">
      <c r="A185" s="1077">
        <f>SUBTOTAL(3,C$3:C185)</f>
        <v>183</v>
      </c>
      <c r="B185" s="738">
        <v>1</v>
      </c>
      <c r="C185" s="722" t="s">
        <v>879</v>
      </c>
      <c r="D185" s="723" t="s">
        <v>23</v>
      </c>
      <c r="E185" s="721" t="s">
        <v>221</v>
      </c>
      <c r="F185" s="721" t="s">
        <v>877</v>
      </c>
      <c r="G185" s="794">
        <v>18547</v>
      </c>
      <c r="H185" s="724">
        <f t="shared" ca="1" si="3"/>
        <v>69</v>
      </c>
      <c r="I185" s="725" t="s">
        <v>1403</v>
      </c>
      <c r="J185" s="721" t="s">
        <v>256</v>
      </c>
      <c r="K185" s="721" t="s">
        <v>283</v>
      </c>
      <c r="L185" s="726"/>
      <c r="M185" s="726" t="s">
        <v>6426</v>
      </c>
      <c r="N185" s="722" t="s">
        <v>829</v>
      </c>
      <c r="O185" s="721" t="s">
        <v>222</v>
      </c>
      <c r="P185" s="722" t="s">
        <v>901</v>
      </c>
      <c r="Q185" s="722" t="s">
        <v>904</v>
      </c>
    </row>
    <row r="186" spans="1:17">
      <c r="A186" s="1077">
        <f>SUBTOTAL(3,C$3:C186)</f>
        <v>184</v>
      </c>
      <c r="B186" s="738">
        <v>2</v>
      </c>
      <c r="C186" s="722" t="s">
        <v>878</v>
      </c>
      <c r="D186" s="723" t="s">
        <v>16</v>
      </c>
      <c r="E186" s="721" t="s">
        <v>221</v>
      </c>
      <c r="F186" s="721" t="s">
        <v>877</v>
      </c>
      <c r="G186" s="794">
        <v>18547</v>
      </c>
      <c r="H186" s="724">
        <f t="shared" ca="1" si="3"/>
        <v>69</v>
      </c>
      <c r="I186" s="725" t="s">
        <v>1403</v>
      </c>
      <c r="J186" s="721" t="s">
        <v>256</v>
      </c>
      <c r="K186" s="721" t="s">
        <v>246</v>
      </c>
      <c r="L186" s="726"/>
      <c r="M186" s="726" t="s">
        <v>6426</v>
      </c>
      <c r="N186" s="722" t="s">
        <v>829</v>
      </c>
      <c r="O186" s="721" t="s">
        <v>245</v>
      </c>
      <c r="P186" s="722" t="s">
        <v>905</v>
      </c>
      <c r="Q186" s="722" t="s">
        <v>904</v>
      </c>
    </row>
    <row r="187" spans="1:17">
      <c r="A187" s="1077">
        <f>SUBTOTAL(3,C$3:C187)</f>
        <v>185</v>
      </c>
      <c r="B187" s="738">
        <v>1</v>
      </c>
      <c r="C187" s="722" t="s">
        <v>909</v>
      </c>
      <c r="D187" s="723" t="s">
        <v>23</v>
      </c>
      <c r="E187" s="721" t="s">
        <v>221</v>
      </c>
      <c r="F187" s="721" t="s">
        <v>910</v>
      </c>
      <c r="G187" s="794">
        <v>25769</v>
      </c>
      <c r="H187" s="724">
        <f t="shared" ca="1" si="3"/>
        <v>49</v>
      </c>
      <c r="I187" s="725" t="s">
        <v>1403</v>
      </c>
      <c r="J187" s="721" t="s">
        <v>223</v>
      </c>
      <c r="K187" s="721" t="s">
        <v>283</v>
      </c>
      <c r="L187" s="726"/>
      <c r="M187" s="726" t="s">
        <v>6426</v>
      </c>
      <c r="N187" s="722" t="s">
        <v>829</v>
      </c>
      <c r="O187" s="721" t="s">
        <v>222</v>
      </c>
      <c r="P187" s="722" t="s">
        <v>908</v>
      </c>
      <c r="Q187" s="722" t="s">
        <v>913</v>
      </c>
    </row>
    <row r="188" spans="1:17">
      <c r="A188" s="1077">
        <f>SUBTOTAL(3,C$3:C188)</f>
        <v>186</v>
      </c>
      <c r="B188" s="738">
        <v>2</v>
      </c>
      <c r="C188" s="722" t="s">
        <v>496</v>
      </c>
      <c r="D188" s="723" t="s">
        <v>16</v>
      </c>
      <c r="E188" s="721" t="s">
        <v>221</v>
      </c>
      <c r="F188" s="721" t="s">
        <v>915</v>
      </c>
      <c r="G188" s="794">
        <v>25670</v>
      </c>
      <c r="H188" s="724">
        <f t="shared" ca="1" si="3"/>
        <v>49</v>
      </c>
      <c r="I188" s="725" t="s">
        <v>1403</v>
      </c>
      <c r="J188" s="721" t="s">
        <v>256</v>
      </c>
      <c r="K188" s="721" t="s">
        <v>246</v>
      </c>
      <c r="L188" s="726"/>
      <c r="M188" s="726" t="s">
        <v>6426</v>
      </c>
      <c r="N188" s="722" t="s">
        <v>829</v>
      </c>
      <c r="O188" s="721" t="s">
        <v>245</v>
      </c>
      <c r="P188" s="722" t="s">
        <v>914</v>
      </c>
      <c r="Q188" s="722" t="s">
        <v>913</v>
      </c>
    </row>
    <row r="189" spans="1:17">
      <c r="A189" s="1077">
        <f>SUBTOTAL(3,C$3:C189)</f>
        <v>187</v>
      </c>
      <c r="B189" s="738">
        <v>1</v>
      </c>
      <c r="C189" s="722" t="s">
        <v>918</v>
      </c>
      <c r="D189" s="723" t="s">
        <v>23</v>
      </c>
      <c r="E189" s="721" t="s">
        <v>221</v>
      </c>
      <c r="F189" s="721" t="s">
        <v>288</v>
      </c>
      <c r="G189" s="794">
        <v>33666</v>
      </c>
      <c r="H189" s="724">
        <f t="shared" ca="1" si="3"/>
        <v>28</v>
      </c>
      <c r="I189" s="725" t="s">
        <v>1403</v>
      </c>
      <c r="J189" s="721" t="s">
        <v>289</v>
      </c>
      <c r="K189" s="721" t="s">
        <v>674</v>
      </c>
      <c r="L189" s="726"/>
      <c r="M189" s="726" t="s">
        <v>6426</v>
      </c>
      <c r="N189" s="722" t="s">
        <v>829</v>
      </c>
      <c r="O189" s="721" t="s">
        <v>222</v>
      </c>
      <c r="P189" s="722" t="s">
        <v>917</v>
      </c>
      <c r="Q189" s="734" t="s">
        <v>920</v>
      </c>
    </row>
    <row r="190" spans="1:17">
      <c r="A190" s="1077">
        <f>SUBTOTAL(3,C$3:C190)</f>
        <v>188</v>
      </c>
      <c r="B190" s="738">
        <v>1</v>
      </c>
      <c r="C190" s="722" t="s">
        <v>502</v>
      </c>
      <c r="D190" s="723" t="s">
        <v>23</v>
      </c>
      <c r="E190" s="721" t="s">
        <v>221</v>
      </c>
      <c r="F190" s="721" t="s">
        <v>297</v>
      </c>
      <c r="G190" s="794">
        <v>16072</v>
      </c>
      <c r="H190" s="724">
        <f t="shared" ca="1" si="3"/>
        <v>76</v>
      </c>
      <c r="I190" s="725" t="s">
        <v>1403</v>
      </c>
      <c r="J190" s="721" t="s">
        <v>256</v>
      </c>
      <c r="K190" s="721" t="s">
        <v>283</v>
      </c>
      <c r="L190" s="726"/>
      <c r="M190" s="726" t="s">
        <v>6426</v>
      </c>
      <c r="N190" s="722" t="s">
        <v>829</v>
      </c>
      <c r="O190" s="721" t="s">
        <v>222</v>
      </c>
      <c r="P190" s="722" t="s">
        <v>927</v>
      </c>
      <c r="Q190" s="722" t="s">
        <v>930</v>
      </c>
    </row>
    <row r="191" spans="1:17">
      <c r="A191" s="1077">
        <f>SUBTOTAL(3,C$3:C191)</f>
        <v>189</v>
      </c>
      <c r="B191" s="738">
        <v>1</v>
      </c>
      <c r="C191" s="722" t="s">
        <v>951</v>
      </c>
      <c r="D191" s="723" t="s">
        <v>23</v>
      </c>
      <c r="E191" s="721" t="s">
        <v>221</v>
      </c>
      <c r="F191" s="721" t="s">
        <v>952</v>
      </c>
      <c r="G191" s="794">
        <v>32969</v>
      </c>
      <c r="H191" s="724">
        <f t="shared" ca="1" si="3"/>
        <v>30</v>
      </c>
      <c r="I191" s="725" t="s">
        <v>1403</v>
      </c>
      <c r="J191" s="721" t="s">
        <v>256</v>
      </c>
      <c r="K191" s="721" t="s">
        <v>283</v>
      </c>
      <c r="L191" s="726"/>
      <c r="M191" s="726" t="s">
        <v>6426</v>
      </c>
      <c r="N191" s="722" t="s">
        <v>829</v>
      </c>
      <c r="O191" s="721" t="s">
        <v>245</v>
      </c>
      <c r="P191" s="722" t="s">
        <v>950</v>
      </c>
      <c r="Q191" s="722" t="s">
        <v>949</v>
      </c>
    </row>
    <row r="192" spans="1:17">
      <c r="A192" s="1077">
        <f>SUBTOTAL(3,C$3:C192)</f>
        <v>190</v>
      </c>
      <c r="B192" s="738">
        <v>2</v>
      </c>
      <c r="C192" s="722" t="s">
        <v>4975</v>
      </c>
      <c r="D192" s="723" t="s">
        <v>16</v>
      </c>
      <c r="E192" s="721" t="s">
        <v>221</v>
      </c>
      <c r="F192" s="721" t="s">
        <v>230</v>
      </c>
      <c r="G192" s="794">
        <v>35156</v>
      </c>
      <c r="H192" s="724">
        <f t="shared" ca="1" si="3"/>
        <v>24</v>
      </c>
      <c r="I192" s="725" t="s">
        <v>1403</v>
      </c>
      <c r="J192" s="721" t="s">
        <v>785</v>
      </c>
      <c r="K192" s="721" t="s">
        <v>246</v>
      </c>
      <c r="L192" s="726"/>
      <c r="M192" s="726" t="s">
        <v>6426</v>
      </c>
      <c r="N192" s="722" t="s">
        <v>829</v>
      </c>
      <c r="O192" s="721" t="s">
        <v>255</v>
      </c>
      <c r="P192" s="722"/>
      <c r="Q192" s="722" t="s">
        <v>949</v>
      </c>
    </row>
    <row r="193" spans="1:17">
      <c r="A193" s="1077">
        <f>SUBTOTAL(3,C$3:C193)</f>
        <v>191</v>
      </c>
      <c r="B193" s="738">
        <v>3</v>
      </c>
      <c r="C193" s="722" t="s">
        <v>7019</v>
      </c>
      <c r="D193" s="723" t="s">
        <v>23</v>
      </c>
      <c r="E193" s="721" t="s">
        <v>221</v>
      </c>
      <c r="F193" s="721" t="s">
        <v>230</v>
      </c>
      <c r="G193" s="794">
        <v>43221</v>
      </c>
      <c r="H193" s="724">
        <f t="shared" ca="1" si="3"/>
        <v>1</v>
      </c>
      <c r="I193" s="725" t="s">
        <v>1403</v>
      </c>
      <c r="J193" s="721" t="s">
        <v>265</v>
      </c>
      <c r="K193" s="721" t="s">
        <v>270</v>
      </c>
      <c r="L193" s="726"/>
      <c r="M193" s="726" t="s">
        <v>6426</v>
      </c>
      <c r="N193" s="722" t="s">
        <v>829</v>
      </c>
      <c r="O193" s="721" t="s">
        <v>327</v>
      </c>
      <c r="P193" s="722"/>
      <c r="Q193" s="722" t="s">
        <v>949</v>
      </c>
    </row>
    <row r="194" spans="1:17">
      <c r="A194" s="1077">
        <f>SUBTOTAL(3,C$3:C194)</f>
        <v>192</v>
      </c>
      <c r="B194" s="738">
        <v>4</v>
      </c>
      <c r="C194" s="722" t="s">
        <v>945</v>
      </c>
      <c r="D194" s="723" t="s">
        <v>16</v>
      </c>
      <c r="E194" s="721" t="s">
        <v>947</v>
      </c>
      <c r="F194" s="721" t="s">
        <v>946</v>
      </c>
      <c r="G194" s="794">
        <v>21016</v>
      </c>
      <c r="H194" s="724">
        <f t="shared" ca="1" si="3"/>
        <v>62</v>
      </c>
      <c r="I194" s="725" t="s">
        <v>1403</v>
      </c>
      <c r="J194" s="721" t="s">
        <v>256</v>
      </c>
      <c r="K194" s="721" t="s">
        <v>283</v>
      </c>
      <c r="L194" s="726"/>
      <c r="M194" s="726" t="s">
        <v>6426</v>
      </c>
      <c r="N194" s="722" t="s">
        <v>829</v>
      </c>
      <c r="O194" s="721" t="s">
        <v>222</v>
      </c>
      <c r="P194" s="722" t="s">
        <v>944</v>
      </c>
      <c r="Q194" s="722" t="s">
        <v>949</v>
      </c>
    </row>
    <row r="195" spans="1:17">
      <c r="A195" s="1077">
        <f>SUBTOTAL(3,C$3:C195)</f>
        <v>193</v>
      </c>
      <c r="B195" s="738">
        <v>1</v>
      </c>
      <c r="C195" s="722" t="s">
        <v>955</v>
      </c>
      <c r="D195" s="723" t="s">
        <v>23</v>
      </c>
      <c r="E195" s="721" t="s">
        <v>221</v>
      </c>
      <c r="F195" s="721" t="s">
        <v>877</v>
      </c>
      <c r="G195" s="794">
        <v>27946</v>
      </c>
      <c r="H195" s="724">
        <f t="shared" ca="1" si="3"/>
        <v>43</v>
      </c>
      <c r="I195" s="725" t="s">
        <v>1403</v>
      </c>
      <c r="J195" s="721" t="s">
        <v>256</v>
      </c>
      <c r="K195" s="721" t="s">
        <v>283</v>
      </c>
      <c r="L195" s="726"/>
      <c r="M195" s="726" t="s">
        <v>6426</v>
      </c>
      <c r="N195" s="722" t="s">
        <v>829</v>
      </c>
      <c r="O195" s="721" t="s">
        <v>222</v>
      </c>
      <c r="P195" s="722" t="s">
        <v>954</v>
      </c>
      <c r="Q195" s="722" t="s">
        <v>956</v>
      </c>
    </row>
    <row r="196" spans="1:17">
      <c r="A196" s="1077">
        <f>SUBTOTAL(3,C$3:C196)</f>
        <v>194</v>
      </c>
      <c r="B196" s="738">
        <v>2</v>
      </c>
      <c r="C196" s="722" t="s">
        <v>958</v>
      </c>
      <c r="D196" s="723" t="s">
        <v>16</v>
      </c>
      <c r="E196" s="721" t="s">
        <v>221</v>
      </c>
      <c r="F196" s="721" t="s">
        <v>337</v>
      </c>
      <c r="G196" s="794">
        <v>30075</v>
      </c>
      <c r="H196" s="724">
        <f t="shared" ca="1" si="3"/>
        <v>37</v>
      </c>
      <c r="I196" s="725" t="s">
        <v>1403</v>
      </c>
      <c r="J196" s="721" t="s">
        <v>289</v>
      </c>
      <c r="K196" s="721" t="s">
        <v>246</v>
      </c>
      <c r="L196" s="726"/>
      <c r="M196" s="726" t="s">
        <v>6426</v>
      </c>
      <c r="N196" s="722" t="s">
        <v>829</v>
      </c>
      <c r="O196" s="721" t="s">
        <v>245</v>
      </c>
      <c r="P196" s="722" t="s">
        <v>957</v>
      </c>
      <c r="Q196" s="722" t="s">
        <v>956</v>
      </c>
    </row>
    <row r="197" spans="1:17">
      <c r="A197" s="1077">
        <f>SUBTOTAL(3,C$3:C197)</f>
        <v>195</v>
      </c>
      <c r="B197" s="738">
        <v>3</v>
      </c>
      <c r="C197" s="722" t="s">
        <v>962</v>
      </c>
      <c r="D197" s="723" t="s">
        <v>23</v>
      </c>
      <c r="E197" s="721" t="s">
        <v>254</v>
      </c>
      <c r="F197" s="721" t="s">
        <v>230</v>
      </c>
      <c r="G197" s="794">
        <v>37274</v>
      </c>
      <c r="H197" s="724">
        <f t="shared" ca="1" si="3"/>
        <v>18</v>
      </c>
      <c r="I197" s="725" t="s">
        <v>1403</v>
      </c>
      <c r="J197" s="721" t="s">
        <v>369</v>
      </c>
      <c r="K197" s="721" t="s">
        <v>266</v>
      </c>
      <c r="L197" s="726"/>
      <c r="M197" s="726" t="s">
        <v>6426</v>
      </c>
      <c r="N197" s="722" t="s">
        <v>829</v>
      </c>
      <c r="O197" s="721" t="s">
        <v>255</v>
      </c>
      <c r="P197" s="722" t="s">
        <v>961</v>
      </c>
      <c r="Q197" s="722" t="s">
        <v>956</v>
      </c>
    </row>
    <row r="198" spans="1:17">
      <c r="A198" s="1077">
        <f>SUBTOTAL(3,C$3:C198)</f>
        <v>196</v>
      </c>
      <c r="B198" s="738">
        <v>4</v>
      </c>
      <c r="C198" s="722" t="s">
        <v>964</v>
      </c>
      <c r="D198" s="723" t="s">
        <v>23</v>
      </c>
      <c r="E198" s="721" t="s">
        <v>254</v>
      </c>
      <c r="F198" s="721" t="s">
        <v>230</v>
      </c>
      <c r="G198" s="794">
        <v>40662</v>
      </c>
      <c r="H198" s="724">
        <f t="shared" ca="1" si="3"/>
        <v>8</v>
      </c>
      <c r="I198" s="725" t="s">
        <v>1403</v>
      </c>
      <c r="J198" s="721" t="s">
        <v>265</v>
      </c>
      <c r="K198" s="721" t="s">
        <v>270</v>
      </c>
      <c r="L198" s="726"/>
      <c r="M198" s="726" t="s">
        <v>6426</v>
      </c>
      <c r="N198" s="722" t="s">
        <v>829</v>
      </c>
      <c r="O198" s="721" t="s">
        <v>255</v>
      </c>
      <c r="P198" s="734" t="s">
        <v>963</v>
      </c>
      <c r="Q198" s="722" t="s">
        <v>956</v>
      </c>
    </row>
    <row r="199" spans="1:17">
      <c r="A199" s="1077">
        <f>SUBTOTAL(3,C$3:C199)</f>
        <v>197</v>
      </c>
      <c r="B199" s="738">
        <v>1</v>
      </c>
      <c r="C199" s="722" t="s">
        <v>966</v>
      </c>
      <c r="D199" s="723" t="s">
        <v>23</v>
      </c>
      <c r="E199" s="721" t="s">
        <v>221</v>
      </c>
      <c r="F199" s="721" t="s">
        <v>877</v>
      </c>
      <c r="G199" s="794">
        <v>27394</v>
      </c>
      <c r="H199" s="724">
        <f t="shared" ca="1" si="3"/>
        <v>45</v>
      </c>
      <c r="I199" s="725" t="s">
        <v>1403</v>
      </c>
      <c r="J199" s="721" t="s">
        <v>256</v>
      </c>
      <c r="K199" s="721" t="s">
        <v>283</v>
      </c>
      <c r="L199" s="726"/>
      <c r="M199" s="726" t="s">
        <v>6426</v>
      </c>
      <c r="N199" s="722" t="s">
        <v>829</v>
      </c>
      <c r="O199" s="721" t="s">
        <v>222</v>
      </c>
      <c r="P199" s="722" t="s">
        <v>965</v>
      </c>
      <c r="Q199" s="722" t="s">
        <v>967</v>
      </c>
    </row>
    <row r="200" spans="1:17">
      <c r="A200" s="1077">
        <f>SUBTOTAL(3,C$3:C200)</f>
        <v>198</v>
      </c>
      <c r="B200" s="738">
        <v>2</v>
      </c>
      <c r="C200" s="722" t="s">
        <v>969</v>
      </c>
      <c r="D200" s="723" t="s">
        <v>16</v>
      </c>
      <c r="E200" s="721" t="s">
        <v>221</v>
      </c>
      <c r="F200" s="721" t="s">
        <v>970</v>
      </c>
      <c r="G200" s="794">
        <v>28783</v>
      </c>
      <c r="H200" s="724">
        <f t="shared" ca="1" si="3"/>
        <v>41</v>
      </c>
      <c r="I200" s="725" t="s">
        <v>1403</v>
      </c>
      <c r="J200" s="721" t="s">
        <v>256</v>
      </c>
      <c r="K200" s="721" t="s">
        <v>246</v>
      </c>
      <c r="L200" s="726"/>
      <c r="M200" s="726" t="s">
        <v>6426</v>
      </c>
      <c r="N200" s="722" t="s">
        <v>829</v>
      </c>
      <c r="O200" s="721" t="s">
        <v>245</v>
      </c>
      <c r="P200" s="722" t="s">
        <v>968</v>
      </c>
      <c r="Q200" s="722" t="s">
        <v>967</v>
      </c>
    </row>
    <row r="201" spans="1:17">
      <c r="A201" s="1077">
        <f>SUBTOTAL(3,C$3:C201)</f>
        <v>199</v>
      </c>
      <c r="B201" s="738">
        <v>3</v>
      </c>
      <c r="C201" s="722" t="s">
        <v>976</v>
      </c>
      <c r="D201" s="723" t="s">
        <v>16</v>
      </c>
      <c r="E201" s="721" t="s">
        <v>254</v>
      </c>
      <c r="F201" s="721" t="s">
        <v>230</v>
      </c>
      <c r="G201" s="794">
        <v>39225</v>
      </c>
      <c r="H201" s="724">
        <f t="shared" ca="1" si="3"/>
        <v>12</v>
      </c>
      <c r="I201" s="725" t="s">
        <v>1403</v>
      </c>
      <c r="J201" s="721" t="s">
        <v>369</v>
      </c>
      <c r="K201" s="721" t="s">
        <v>266</v>
      </c>
      <c r="L201" s="726"/>
      <c r="M201" s="726" t="s">
        <v>6426</v>
      </c>
      <c r="N201" s="722" t="s">
        <v>829</v>
      </c>
      <c r="O201" s="721" t="s">
        <v>255</v>
      </c>
      <c r="P201" s="722" t="s">
        <v>975</v>
      </c>
      <c r="Q201" s="722" t="s">
        <v>967</v>
      </c>
    </row>
    <row r="202" spans="1:17">
      <c r="A202" s="1077">
        <f>SUBTOTAL(3,C$3:C202)</f>
        <v>200</v>
      </c>
      <c r="B202" s="738">
        <v>1</v>
      </c>
      <c r="C202" s="722" t="s">
        <v>978</v>
      </c>
      <c r="D202" s="723" t="s">
        <v>23</v>
      </c>
      <c r="E202" s="721" t="s">
        <v>221</v>
      </c>
      <c r="F202" s="721" t="s">
        <v>541</v>
      </c>
      <c r="G202" s="794">
        <v>22495</v>
      </c>
      <c r="H202" s="724">
        <f t="shared" ca="1" si="3"/>
        <v>58</v>
      </c>
      <c r="I202" s="725" t="s">
        <v>1403</v>
      </c>
      <c r="J202" s="721" t="s">
        <v>256</v>
      </c>
      <c r="K202" s="721" t="s">
        <v>283</v>
      </c>
      <c r="L202" s="726"/>
      <c r="M202" s="726" t="s">
        <v>6426</v>
      </c>
      <c r="N202" s="722" t="s">
        <v>829</v>
      </c>
      <c r="O202" s="721" t="s">
        <v>222</v>
      </c>
      <c r="P202" s="722" t="s">
        <v>977</v>
      </c>
      <c r="Q202" s="722" t="s">
        <v>981</v>
      </c>
    </row>
    <row r="203" spans="1:17">
      <c r="A203" s="1077">
        <f>SUBTOTAL(3,C$3:C203)</f>
        <v>201</v>
      </c>
      <c r="B203" s="738">
        <v>2</v>
      </c>
      <c r="C203" s="722" t="s">
        <v>983</v>
      </c>
      <c r="D203" s="723" t="s">
        <v>16</v>
      </c>
      <c r="E203" s="721" t="s">
        <v>221</v>
      </c>
      <c r="F203" s="721" t="s">
        <v>760</v>
      </c>
      <c r="G203" s="794">
        <v>26860</v>
      </c>
      <c r="H203" s="724">
        <f t="shared" ca="1" si="3"/>
        <v>46</v>
      </c>
      <c r="I203" s="725" t="s">
        <v>1403</v>
      </c>
      <c r="J203" s="721" t="s">
        <v>256</v>
      </c>
      <c r="K203" s="721" t="s">
        <v>246</v>
      </c>
      <c r="L203" s="726"/>
      <c r="M203" s="726" t="s">
        <v>6426</v>
      </c>
      <c r="N203" s="722" t="s">
        <v>829</v>
      </c>
      <c r="O203" s="721" t="s">
        <v>245</v>
      </c>
      <c r="P203" s="727" t="s">
        <v>982</v>
      </c>
      <c r="Q203" s="722" t="s">
        <v>981</v>
      </c>
    </row>
    <row r="204" spans="1:17">
      <c r="A204" s="1077">
        <f>SUBTOTAL(3,C$3:C204)</f>
        <v>202</v>
      </c>
      <c r="B204" s="738">
        <v>3</v>
      </c>
      <c r="C204" s="722" t="s">
        <v>987</v>
      </c>
      <c r="D204" s="723" t="s">
        <v>23</v>
      </c>
      <c r="E204" s="721" t="s">
        <v>254</v>
      </c>
      <c r="F204" s="721" t="s">
        <v>760</v>
      </c>
      <c r="G204" s="794">
        <v>31976</v>
      </c>
      <c r="H204" s="724">
        <f t="shared" ca="1" si="3"/>
        <v>32</v>
      </c>
      <c r="I204" s="725" t="s">
        <v>1403</v>
      </c>
      <c r="J204" s="721" t="s">
        <v>289</v>
      </c>
      <c r="K204" s="721" t="s">
        <v>283</v>
      </c>
      <c r="L204" s="726"/>
      <c r="M204" s="726" t="s">
        <v>6426</v>
      </c>
      <c r="N204" s="722" t="s">
        <v>829</v>
      </c>
      <c r="O204" s="721" t="s">
        <v>255</v>
      </c>
      <c r="P204" s="722" t="s">
        <v>986</v>
      </c>
      <c r="Q204" s="722" t="s">
        <v>981</v>
      </c>
    </row>
    <row r="205" spans="1:17">
      <c r="A205" s="1077">
        <f>SUBTOTAL(3,C$3:C205)</f>
        <v>203</v>
      </c>
      <c r="B205" s="738">
        <v>1</v>
      </c>
      <c r="C205" s="722" t="s">
        <v>994</v>
      </c>
      <c r="D205" s="723" t="s">
        <v>23</v>
      </c>
      <c r="E205" s="721" t="s">
        <v>221</v>
      </c>
      <c r="F205" s="721" t="s">
        <v>414</v>
      </c>
      <c r="G205" s="794">
        <v>24678</v>
      </c>
      <c r="H205" s="724">
        <f t="shared" ca="1" si="3"/>
        <v>52</v>
      </c>
      <c r="I205" s="725" t="s">
        <v>1403</v>
      </c>
      <c r="J205" s="721" t="s">
        <v>256</v>
      </c>
      <c r="K205" s="721" t="s">
        <v>283</v>
      </c>
      <c r="L205" s="726"/>
      <c r="M205" s="726" t="s">
        <v>6426</v>
      </c>
      <c r="N205" s="722" t="s">
        <v>829</v>
      </c>
      <c r="O205" s="721" t="s">
        <v>222</v>
      </c>
      <c r="P205" s="722" t="s">
        <v>993</v>
      </c>
      <c r="Q205" s="722" t="s">
        <v>997</v>
      </c>
    </row>
    <row r="206" spans="1:17">
      <c r="A206" s="1077">
        <f>SUBTOTAL(3,C$3:C206)</f>
        <v>204</v>
      </c>
      <c r="B206" s="738">
        <v>2</v>
      </c>
      <c r="C206" s="722" t="s">
        <v>1000</v>
      </c>
      <c r="D206" s="723" t="s">
        <v>16</v>
      </c>
      <c r="E206" s="721" t="s">
        <v>221</v>
      </c>
      <c r="F206" s="721" t="s">
        <v>414</v>
      </c>
      <c r="G206" s="794">
        <v>25739</v>
      </c>
      <c r="H206" s="724">
        <f t="shared" ca="1" si="3"/>
        <v>49</v>
      </c>
      <c r="I206" s="725" t="s">
        <v>1403</v>
      </c>
      <c r="J206" s="721" t="s">
        <v>256</v>
      </c>
      <c r="K206" s="721" t="s">
        <v>246</v>
      </c>
      <c r="L206" s="726"/>
      <c r="M206" s="726" t="s">
        <v>6426</v>
      </c>
      <c r="N206" s="722" t="s">
        <v>829</v>
      </c>
      <c r="O206" s="721" t="s">
        <v>245</v>
      </c>
      <c r="P206" s="722" t="s">
        <v>999</v>
      </c>
      <c r="Q206" s="722" t="s">
        <v>997</v>
      </c>
    </row>
    <row r="207" spans="1:17">
      <c r="A207" s="1077">
        <f>SUBTOTAL(3,C$3:C207)</f>
        <v>205</v>
      </c>
      <c r="B207" s="738">
        <v>1</v>
      </c>
      <c r="C207" s="722" t="s">
        <v>1004</v>
      </c>
      <c r="D207" s="723" t="s">
        <v>23</v>
      </c>
      <c r="E207" s="721" t="s">
        <v>221</v>
      </c>
      <c r="F207" s="721" t="s">
        <v>414</v>
      </c>
      <c r="G207" s="794">
        <v>24031</v>
      </c>
      <c r="H207" s="724">
        <f t="shared" ref="H207:H270" ca="1" si="4">DATEDIF(G207,TODAY(),"Y")</f>
        <v>54</v>
      </c>
      <c r="I207" s="725" t="s">
        <v>1403</v>
      </c>
      <c r="J207" s="721" t="s">
        <v>256</v>
      </c>
      <c r="K207" s="721" t="s">
        <v>283</v>
      </c>
      <c r="L207" s="726"/>
      <c r="M207" s="726" t="s">
        <v>6426</v>
      </c>
      <c r="N207" s="722" t="s">
        <v>829</v>
      </c>
      <c r="O207" s="721" t="s">
        <v>222</v>
      </c>
      <c r="P207" s="722" t="s">
        <v>1003</v>
      </c>
      <c r="Q207" s="722" t="s">
        <v>1006</v>
      </c>
    </row>
    <row r="208" spans="1:17">
      <c r="A208" s="1077">
        <f>SUBTOTAL(3,C$3:C208)</f>
        <v>206</v>
      </c>
      <c r="B208" s="738">
        <v>2</v>
      </c>
      <c r="C208" s="722" t="s">
        <v>1008</v>
      </c>
      <c r="D208" s="723" t="s">
        <v>16</v>
      </c>
      <c r="E208" s="721" t="s">
        <v>221</v>
      </c>
      <c r="F208" s="721" t="s">
        <v>414</v>
      </c>
      <c r="G208" s="794">
        <v>25327</v>
      </c>
      <c r="H208" s="724">
        <f t="shared" ca="1" si="4"/>
        <v>50</v>
      </c>
      <c r="I208" s="725" t="s">
        <v>1403</v>
      </c>
      <c r="J208" s="721" t="s">
        <v>256</v>
      </c>
      <c r="K208" s="721" t="s">
        <v>246</v>
      </c>
      <c r="L208" s="726"/>
      <c r="M208" s="726" t="s">
        <v>6426</v>
      </c>
      <c r="N208" s="722" t="s">
        <v>829</v>
      </c>
      <c r="O208" s="721" t="s">
        <v>245</v>
      </c>
      <c r="P208" s="722" t="s">
        <v>1007</v>
      </c>
      <c r="Q208" s="722" t="s">
        <v>1006</v>
      </c>
    </row>
    <row r="209" spans="1:17">
      <c r="A209" s="1077">
        <f>SUBTOTAL(3,C$3:C209)</f>
        <v>207</v>
      </c>
      <c r="B209" s="738">
        <v>3</v>
      </c>
      <c r="C209" s="722" t="s">
        <v>1014</v>
      </c>
      <c r="D209" s="723" t="s">
        <v>23</v>
      </c>
      <c r="E209" s="721" t="s">
        <v>254</v>
      </c>
      <c r="F209" s="721" t="s">
        <v>230</v>
      </c>
      <c r="G209" s="794">
        <v>38784</v>
      </c>
      <c r="H209" s="724">
        <f t="shared" ca="1" si="4"/>
        <v>14</v>
      </c>
      <c r="I209" s="725" t="s">
        <v>1403</v>
      </c>
      <c r="J209" s="721" t="s">
        <v>249</v>
      </c>
      <c r="K209" s="721" t="s">
        <v>266</v>
      </c>
      <c r="L209" s="726"/>
      <c r="M209" s="726" t="s">
        <v>6426</v>
      </c>
      <c r="N209" s="722" t="s">
        <v>829</v>
      </c>
      <c r="O209" s="721" t="s">
        <v>255</v>
      </c>
      <c r="P209" s="722" t="s">
        <v>1013</v>
      </c>
      <c r="Q209" s="722" t="s">
        <v>1006</v>
      </c>
    </row>
    <row r="210" spans="1:17">
      <c r="A210" s="1077">
        <f>SUBTOTAL(3,C$3:C210)</f>
        <v>208</v>
      </c>
      <c r="B210" s="738">
        <v>4</v>
      </c>
      <c r="C210" s="722" t="s">
        <v>1016</v>
      </c>
      <c r="D210" s="723" t="s">
        <v>16</v>
      </c>
      <c r="E210" s="721" t="s">
        <v>221</v>
      </c>
      <c r="F210" s="721" t="s">
        <v>414</v>
      </c>
      <c r="G210" s="794">
        <v>17307</v>
      </c>
      <c r="H210" s="724">
        <f t="shared" ca="1" si="4"/>
        <v>72</v>
      </c>
      <c r="I210" s="725" t="s">
        <v>1403</v>
      </c>
      <c r="J210" s="721" t="s">
        <v>256</v>
      </c>
      <c r="K210" s="721" t="s">
        <v>428</v>
      </c>
      <c r="L210" s="726"/>
      <c r="M210" s="726" t="s">
        <v>6426</v>
      </c>
      <c r="N210" s="722" t="s">
        <v>829</v>
      </c>
      <c r="O210" s="721" t="s">
        <v>327</v>
      </c>
      <c r="P210" s="727" t="s">
        <v>1015</v>
      </c>
      <c r="Q210" s="722" t="s">
        <v>1006</v>
      </c>
    </row>
    <row r="211" spans="1:17">
      <c r="A211" s="1077">
        <f>SUBTOTAL(3,C$3:C211)</f>
        <v>209</v>
      </c>
      <c r="B211" s="738">
        <v>1</v>
      </c>
      <c r="C211" s="722" t="s">
        <v>1018</v>
      </c>
      <c r="D211" s="723" t="s">
        <v>23</v>
      </c>
      <c r="E211" s="721" t="s">
        <v>221</v>
      </c>
      <c r="F211" s="721" t="s">
        <v>414</v>
      </c>
      <c r="G211" s="794">
        <v>27862</v>
      </c>
      <c r="H211" s="724">
        <f t="shared" ca="1" si="4"/>
        <v>43</v>
      </c>
      <c r="I211" s="725" t="s">
        <v>1403</v>
      </c>
      <c r="J211" s="721" t="s">
        <v>223</v>
      </c>
      <c r="K211" s="721" t="s">
        <v>283</v>
      </c>
      <c r="L211" s="726"/>
      <c r="M211" s="726" t="s">
        <v>6426</v>
      </c>
      <c r="N211" s="722" t="s">
        <v>829</v>
      </c>
      <c r="O211" s="721" t="s">
        <v>222</v>
      </c>
      <c r="P211" s="722" t="s">
        <v>1017</v>
      </c>
      <c r="Q211" s="722" t="s">
        <v>1021</v>
      </c>
    </row>
    <row r="212" spans="1:17">
      <c r="A212" s="1077">
        <f>SUBTOTAL(3,C$3:C212)</f>
        <v>210</v>
      </c>
      <c r="B212" s="738">
        <v>2</v>
      </c>
      <c r="C212" s="722" t="s">
        <v>1023</v>
      </c>
      <c r="D212" s="723" t="s">
        <v>16</v>
      </c>
      <c r="E212" s="721" t="s">
        <v>221</v>
      </c>
      <c r="F212" s="721" t="s">
        <v>414</v>
      </c>
      <c r="G212" s="794">
        <v>29441</v>
      </c>
      <c r="H212" s="724">
        <f t="shared" ca="1" si="4"/>
        <v>39</v>
      </c>
      <c r="I212" s="725" t="s">
        <v>1403</v>
      </c>
      <c r="J212" s="721" t="s">
        <v>256</v>
      </c>
      <c r="K212" s="721" t="s">
        <v>246</v>
      </c>
      <c r="L212" s="726"/>
      <c r="M212" s="726" t="s">
        <v>6426</v>
      </c>
      <c r="N212" s="722" t="s">
        <v>829</v>
      </c>
      <c r="O212" s="721" t="s">
        <v>245</v>
      </c>
      <c r="P212" s="722" t="s">
        <v>1022</v>
      </c>
      <c r="Q212" s="722" t="s">
        <v>1021</v>
      </c>
    </row>
    <row r="213" spans="1:17">
      <c r="A213" s="1077">
        <f>SUBTOTAL(3,C$3:C213)</f>
        <v>211</v>
      </c>
      <c r="B213" s="738">
        <v>3</v>
      </c>
      <c r="C213" s="722" t="s">
        <v>1027</v>
      </c>
      <c r="D213" s="723" t="s">
        <v>23</v>
      </c>
      <c r="E213" s="721" t="s">
        <v>254</v>
      </c>
      <c r="F213" s="721" t="s">
        <v>230</v>
      </c>
      <c r="G213" s="794">
        <v>37013</v>
      </c>
      <c r="H213" s="724">
        <f t="shared" ca="1" si="4"/>
        <v>18</v>
      </c>
      <c r="I213" s="725" t="s">
        <v>1403</v>
      </c>
      <c r="J213" s="721" t="s">
        <v>348</v>
      </c>
      <c r="K213" s="721" t="s">
        <v>266</v>
      </c>
      <c r="L213" s="726"/>
      <c r="M213" s="726" t="s">
        <v>6426</v>
      </c>
      <c r="N213" s="722" t="s">
        <v>829</v>
      </c>
      <c r="O213" s="721" t="s">
        <v>255</v>
      </c>
      <c r="P213" s="722" t="s">
        <v>1026</v>
      </c>
      <c r="Q213" s="722" t="s">
        <v>1021</v>
      </c>
    </row>
    <row r="214" spans="1:17">
      <c r="A214" s="1077">
        <f>SUBTOTAL(3,C$3:C214)</f>
        <v>212</v>
      </c>
      <c r="B214" s="738">
        <v>4</v>
      </c>
      <c r="C214" s="722" t="s">
        <v>1029</v>
      </c>
      <c r="D214" s="723" t="s">
        <v>16</v>
      </c>
      <c r="E214" s="721" t="s">
        <v>254</v>
      </c>
      <c r="F214" s="721" t="s">
        <v>230</v>
      </c>
      <c r="G214" s="794">
        <v>40077</v>
      </c>
      <c r="H214" s="724">
        <f t="shared" ca="1" si="4"/>
        <v>10</v>
      </c>
      <c r="I214" s="725" t="s">
        <v>1403</v>
      </c>
      <c r="J214" s="721" t="s">
        <v>265</v>
      </c>
      <c r="K214" s="721" t="s">
        <v>266</v>
      </c>
      <c r="L214" s="726"/>
      <c r="M214" s="726" t="s">
        <v>6426</v>
      </c>
      <c r="N214" s="722" t="s">
        <v>829</v>
      </c>
      <c r="O214" s="721" t="s">
        <v>255</v>
      </c>
      <c r="P214" s="734" t="s">
        <v>1028</v>
      </c>
      <c r="Q214" s="722" t="s">
        <v>1021</v>
      </c>
    </row>
    <row r="215" spans="1:17">
      <c r="A215" s="1077">
        <f>SUBTOTAL(3,C$3:C215)</f>
        <v>213</v>
      </c>
      <c r="B215" s="738">
        <v>1</v>
      </c>
      <c r="C215" s="722" t="s">
        <v>1031</v>
      </c>
      <c r="D215" s="723" t="s">
        <v>23</v>
      </c>
      <c r="E215" s="721" t="s">
        <v>221</v>
      </c>
      <c r="F215" s="721" t="s">
        <v>167</v>
      </c>
      <c r="G215" s="794">
        <v>29838</v>
      </c>
      <c r="H215" s="724">
        <f t="shared" ca="1" si="4"/>
        <v>38</v>
      </c>
      <c r="I215" s="725" t="s">
        <v>1403</v>
      </c>
      <c r="J215" s="721" t="s">
        <v>256</v>
      </c>
      <c r="K215" s="721" t="s">
        <v>224</v>
      </c>
      <c r="L215" s="726"/>
      <c r="M215" s="726" t="s">
        <v>6426</v>
      </c>
      <c r="N215" s="722" t="s">
        <v>829</v>
      </c>
      <c r="O215" s="721" t="s">
        <v>222</v>
      </c>
      <c r="P215" s="722" t="s">
        <v>1030</v>
      </c>
      <c r="Q215" s="722" t="s">
        <v>1034</v>
      </c>
    </row>
    <row r="216" spans="1:17">
      <c r="A216" s="1077">
        <f>SUBTOTAL(3,C$3:C216)</f>
        <v>214</v>
      </c>
      <c r="B216" s="738">
        <v>2</v>
      </c>
      <c r="C216" s="722" t="s">
        <v>1036</v>
      </c>
      <c r="D216" s="723" t="s">
        <v>16</v>
      </c>
      <c r="E216" s="721" t="s">
        <v>221</v>
      </c>
      <c r="F216" s="721" t="s">
        <v>414</v>
      </c>
      <c r="G216" s="794">
        <v>30280</v>
      </c>
      <c r="H216" s="724">
        <f t="shared" ca="1" si="4"/>
        <v>37</v>
      </c>
      <c r="I216" s="725" t="s">
        <v>1403</v>
      </c>
      <c r="J216" s="721" t="s">
        <v>256</v>
      </c>
      <c r="K216" s="721" t="s">
        <v>246</v>
      </c>
      <c r="L216" s="726"/>
      <c r="M216" s="726" t="s">
        <v>6426</v>
      </c>
      <c r="N216" s="722" t="s">
        <v>829</v>
      </c>
      <c r="O216" s="721" t="s">
        <v>245</v>
      </c>
      <c r="P216" s="722" t="s">
        <v>1035</v>
      </c>
      <c r="Q216" s="722" t="s">
        <v>1034</v>
      </c>
    </row>
    <row r="217" spans="1:17">
      <c r="A217" s="1077">
        <f>SUBTOTAL(3,C$3:C217)</f>
        <v>215</v>
      </c>
      <c r="B217" s="738">
        <v>3</v>
      </c>
      <c r="C217" s="722" t="s">
        <v>1040</v>
      </c>
      <c r="D217" s="723" t="s">
        <v>16</v>
      </c>
      <c r="E217" s="721" t="s">
        <v>254</v>
      </c>
      <c r="F217" s="721" t="s">
        <v>230</v>
      </c>
      <c r="G217" s="794">
        <v>38878</v>
      </c>
      <c r="H217" s="724">
        <f t="shared" ca="1" si="4"/>
        <v>13</v>
      </c>
      <c r="I217" s="725" t="s">
        <v>1403</v>
      </c>
      <c r="J217" s="721" t="s">
        <v>369</v>
      </c>
      <c r="K217" s="721" t="s">
        <v>266</v>
      </c>
      <c r="L217" s="726"/>
      <c r="M217" s="726" t="s">
        <v>6426</v>
      </c>
      <c r="N217" s="722" t="s">
        <v>829</v>
      </c>
      <c r="O217" s="721" t="s">
        <v>255</v>
      </c>
      <c r="P217" s="722" t="s">
        <v>1039</v>
      </c>
      <c r="Q217" s="722" t="s">
        <v>1034</v>
      </c>
    </row>
    <row r="218" spans="1:17">
      <c r="A218" s="1077">
        <f>SUBTOTAL(3,C$3:C218)</f>
        <v>216</v>
      </c>
      <c r="B218" s="738">
        <v>4</v>
      </c>
      <c r="C218" s="722" t="s">
        <v>1042</v>
      </c>
      <c r="D218" s="723" t="s">
        <v>16</v>
      </c>
      <c r="E218" s="721" t="s">
        <v>254</v>
      </c>
      <c r="F218" s="721" t="s">
        <v>230</v>
      </c>
      <c r="G218" s="794">
        <v>41912</v>
      </c>
      <c r="H218" s="724">
        <f t="shared" ca="1" si="4"/>
        <v>5</v>
      </c>
      <c r="I218" s="725" t="s">
        <v>1403</v>
      </c>
      <c r="J218" s="721" t="s">
        <v>265</v>
      </c>
      <c r="K218" s="721" t="s">
        <v>270</v>
      </c>
      <c r="L218" s="726"/>
      <c r="M218" s="726" t="s">
        <v>6426</v>
      </c>
      <c r="N218" s="722" t="s">
        <v>829</v>
      </c>
      <c r="O218" s="721" t="s">
        <v>255</v>
      </c>
      <c r="P218" s="727" t="s">
        <v>1041</v>
      </c>
      <c r="Q218" s="722" t="s">
        <v>1034</v>
      </c>
    </row>
    <row r="219" spans="1:17">
      <c r="A219" s="1077">
        <f>SUBTOTAL(3,C$3:C219)</f>
        <v>217</v>
      </c>
      <c r="B219" s="738">
        <v>1</v>
      </c>
      <c r="C219" s="722" t="s">
        <v>998</v>
      </c>
      <c r="D219" s="723" t="s">
        <v>23</v>
      </c>
      <c r="E219" s="721" t="s">
        <v>221</v>
      </c>
      <c r="F219" s="721" t="s">
        <v>414</v>
      </c>
      <c r="G219" s="794">
        <v>28236</v>
      </c>
      <c r="H219" s="724">
        <f t="shared" ca="1" si="4"/>
        <v>42</v>
      </c>
      <c r="I219" s="725" t="s">
        <v>1403</v>
      </c>
      <c r="J219" s="721" t="s">
        <v>289</v>
      </c>
      <c r="K219" s="721" t="s">
        <v>674</v>
      </c>
      <c r="L219" s="726"/>
      <c r="M219" s="726" t="s">
        <v>6426</v>
      </c>
      <c r="N219" s="722" t="s">
        <v>829</v>
      </c>
      <c r="O219" s="721" t="s">
        <v>222</v>
      </c>
      <c r="P219" s="722" t="s">
        <v>1043</v>
      </c>
      <c r="Q219" s="722" t="s">
        <v>1046</v>
      </c>
    </row>
    <row r="220" spans="1:17">
      <c r="A220" s="1077">
        <f>SUBTOTAL(3,C$3:C220)</f>
        <v>218</v>
      </c>
      <c r="B220" s="738">
        <v>2</v>
      </c>
      <c r="C220" s="722" t="s">
        <v>1048</v>
      </c>
      <c r="D220" s="723" t="s">
        <v>16</v>
      </c>
      <c r="E220" s="721" t="s">
        <v>221</v>
      </c>
      <c r="F220" s="721" t="s">
        <v>414</v>
      </c>
      <c r="G220" s="794">
        <v>27197</v>
      </c>
      <c r="H220" s="724">
        <f t="shared" ca="1" si="4"/>
        <v>45</v>
      </c>
      <c r="I220" s="725" t="s">
        <v>1403</v>
      </c>
      <c r="J220" s="721" t="s">
        <v>256</v>
      </c>
      <c r="K220" s="721" t="s">
        <v>246</v>
      </c>
      <c r="L220" s="726"/>
      <c r="M220" s="726" t="s">
        <v>6426</v>
      </c>
      <c r="N220" s="722" t="s">
        <v>829</v>
      </c>
      <c r="O220" s="721" t="s">
        <v>245</v>
      </c>
      <c r="P220" s="722" t="s">
        <v>1047</v>
      </c>
      <c r="Q220" s="722" t="s">
        <v>1046</v>
      </c>
    </row>
    <row r="221" spans="1:17">
      <c r="A221" s="1077">
        <f>SUBTOTAL(3,C$3:C221)</f>
        <v>219</v>
      </c>
      <c r="B221" s="738">
        <v>3</v>
      </c>
      <c r="C221" s="722" t="s">
        <v>1052</v>
      </c>
      <c r="D221" s="723" t="s">
        <v>16</v>
      </c>
      <c r="E221" s="721" t="s">
        <v>254</v>
      </c>
      <c r="F221" s="721" t="s">
        <v>414</v>
      </c>
      <c r="G221" s="794">
        <v>37039</v>
      </c>
      <c r="H221" s="724">
        <f t="shared" ca="1" si="4"/>
        <v>18</v>
      </c>
      <c r="I221" s="725" t="s">
        <v>1403</v>
      </c>
      <c r="J221" s="721" t="s">
        <v>348</v>
      </c>
      <c r="K221" s="721" t="s">
        <v>266</v>
      </c>
      <c r="L221" s="726"/>
      <c r="M221" s="726" t="s">
        <v>6426</v>
      </c>
      <c r="N221" s="722" t="s">
        <v>829</v>
      </c>
      <c r="O221" s="721" t="s">
        <v>255</v>
      </c>
      <c r="P221" s="722" t="s">
        <v>1051</v>
      </c>
      <c r="Q221" s="722" t="s">
        <v>1046</v>
      </c>
    </row>
    <row r="222" spans="1:17">
      <c r="A222" s="1077">
        <f>SUBTOTAL(3,C$3:C222)</f>
        <v>220</v>
      </c>
      <c r="B222" s="738">
        <v>1</v>
      </c>
      <c r="C222" s="722" t="s">
        <v>1054</v>
      </c>
      <c r="D222" s="723" t="s">
        <v>23</v>
      </c>
      <c r="E222" s="721" t="s">
        <v>221</v>
      </c>
      <c r="F222" s="721" t="s">
        <v>1055</v>
      </c>
      <c r="G222" s="794">
        <v>26947</v>
      </c>
      <c r="H222" s="724">
        <f t="shared" ca="1" si="4"/>
        <v>46</v>
      </c>
      <c r="I222" s="725" t="s">
        <v>1403</v>
      </c>
      <c r="J222" s="721" t="s">
        <v>289</v>
      </c>
      <c r="K222" s="721" t="s">
        <v>283</v>
      </c>
      <c r="L222" s="726"/>
      <c r="M222" s="726" t="s">
        <v>6426</v>
      </c>
      <c r="N222" s="722" t="s">
        <v>829</v>
      </c>
      <c r="O222" s="721" t="s">
        <v>222</v>
      </c>
      <c r="P222" s="722" t="s">
        <v>1053</v>
      </c>
      <c r="Q222" s="722" t="s">
        <v>1057</v>
      </c>
    </row>
    <row r="223" spans="1:17">
      <c r="A223" s="1077">
        <f>SUBTOTAL(3,C$3:C223)</f>
        <v>221</v>
      </c>
      <c r="B223" s="738">
        <v>2</v>
      </c>
      <c r="C223" s="722" t="s">
        <v>1059</v>
      </c>
      <c r="D223" s="723" t="s">
        <v>16</v>
      </c>
      <c r="E223" s="721" t="s">
        <v>221</v>
      </c>
      <c r="F223" s="721" t="s">
        <v>467</v>
      </c>
      <c r="G223" s="794">
        <v>28877</v>
      </c>
      <c r="H223" s="724">
        <f t="shared" ca="1" si="4"/>
        <v>41</v>
      </c>
      <c r="I223" s="725" t="s">
        <v>1403</v>
      </c>
      <c r="J223" s="721" t="s">
        <v>256</v>
      </c>
      <c r="K223" s="721" t="s">
        <v>246</v>
      </c>
      <c r="L223" s="726"/>
      <c r="M223" s="726" t="s">
        <v>6426</v>
      </c>
      <c r="N223" s="722" t="s">
        <v>829</v>
      </c>
      <c r="O223" s="721" t="s">
        <v>245</v>
      </c>
      <c r="P223" s="722" t="s">
        <v>1058</v>
      </c>
      <c r="Q223" s="722" t="s">
        <v>1057</v>
      </c>
    </row>
    <row r="224" spans="1:17">
      <c r="A224" s="1077">
        <f>SUBTOTAL(3,C$3:C224)</f>
        <v>222</v>
      </c>
      <c r="B224" s="738">
        <v>3</v>
      </c>
      <c r="C224" s="722" t="s">
        <v>1062</v>
      </c>
      <c r="D224" s="723" t="s">
        <v>23</v>
      </c>
      <c r="E224" s="721" t="s">
        <v>254</v>
      </c>
      <c r="F224" s="721" t="s">
        <v>230</v>
      </c>
      <c r="G224" s="794">
        <v>36722</v>
      </c>
      <c r="H224" s="724">
        <f t="shared" ca="1" si="4"/>
        <v>19</v>
      </c>
      <c r="I224" s="725" t="s">
        <v>1403</v>
      </c>
      <c r="J224" s="721" t="s">
        <v>348</v>
      </c>
      <c r="K224" s="721" t="s">
        <v>266</v>
      </c>
      <c r="L224" s="726"/>
      <c r="M224" s="726" t="s">
        <v>6426</v>
      </c>
      <c r="N224" s="722" t="s">
        <v>829</v>
      </c>
      <c r="O224" s="721" t="s">
        <v>255</v>
      </c>
      <c r="P224" s="722" t="s">
        <v>1061</v>
      </c>
      <c r="Q224" s="722" t="s">
        <v>1057</v>
      </c>
    </row>
    <row r="225" spans="1:17">
      <c r="A225" s="1077">
        <f>SUBTOTAL(3,C$3:C225)</f>
        <v>223</v>
      </c>
      <c r="B225" s="738">
        <v>4</v>
      </c>
      <c r="C225" s="722" t="s">
        <v>1064</v>
      </c>
      <c r="D225" s="723" t="s">
        <v>23</v>
      </c>
      <c r="E225" s="721" t="s">
        <v>254</v>
      </c>
      <c r="F225" s="721" t="s">
        <v>230</v>
      </c>
      <c r="G225" s="794">
        <v>39189</v>
      </c>
      <c r="H225" s="724">
        <f t="shared" ca="1" si="4"/>
        <v>12</v>
      </c>
      <c r="I225" s="725" t="s">
        <v>1403</v>
      </c>
      <c r="J225" s="721" t="s">
        <v>369</v>
      </c>
      <c r="K225" s="721" t="s">
        <v>266</v>
      </c>
      <c r="L225" s="726"/>
      <c r="M225" s="726" t="s">
        <v>6426</v>
      </c>
      <c r="N225" s="722" t="s">
        <v>829</v>
      </c>
      <c r="O225" s="721" t="s">
        <v>255</v>
      </c>
      <c r="P225" s="722" t="s">
        <v>1063</v>
      </c>
      <c r="Q225" s="722" t="s">
        <v>1057</v>
      </c>
    </row>
    <row r="226" spans="1:17">
      <c r="A226" s="1077">
        <f>SUBTOTAL(3,C$3:C226)</f>
        <v>224</v>
      </c>
      <c r="B226" s="738">
        <v>1</v>
      </c>
      <c r="C226" s="722" t="s">
        <v>1066</v>
      </c>
      <c r="D226" s="723" t="s">
        <v>23</v>
      </c>
      <c r="E226" s="721" t="s">
        <v>221</v>
      </c>
      <c r="F226" s="721" t="s">
        <v>524</v>
      </c>
      <c r="G226" s="794">
        <v>28137</v>
      </c>
      <c r="H226" s="724">
        <f t="shared" ca="1" si="4"/>
        <v>43</v>
      </c>
      <c r="I226" s="725" t="s">
        <v>1403</v>
      </c>
      <c r="J226" s="721" t="s">
        <v>223</v>
      </c>
      <c r="K226" s="721" t="s">
        <v>283</v>
      </c>
      <c r="L226" s="726"/>
      <c r="M226" s="726" t="s">
        <v>6426</v>
      </c>
      <c r="N226" s="722" t="s">
        <v>829</v>
      </c>
      <c r="O226" s="721" t="s">
        <v>222</v>
      </c>
      <c r="P226" s="722" t="s">
        <v>1065</v>
      </c>
      <c r="Q226" s="722" t="s">
        <v>1069</v>
      </c>
    </row>
    <row r="227" spans="1:17">
      <c r="A227" s="1077">
        <f>SUBTOTAL(3,C$3:C227)</f>
        <v>225</v>
      </c>
      <c r="B227" s="738">
        <v>2</v>
      </c>
      <c r="C227" s="722" t="s">
        <v>1071</v>
      </c>
      <c r="D227" s="723" t="s">
        <v>16</v>
      </c>
      <c r="E227" s="721" t="s">
        <v>221</v>
      </c>
      <c r="F227" s="721" t="s">
        <v>524</v>
      </c>
      <c r="G227" s="794">
        <v>29561</v>
      </c>
      <c r="H227" s="724">
        <f t="shared" ca="1" si="4"/>
        <v>39</v>
      </c>
      <c r="I227" s="725" t="s">
        <v>1403</v>
      </c>
      <c r="J227" s="721" t="s">
        <v>289</v>
      </c>
      <c r="K227" s="721" t="s">
        <v>246</v>
      </c>
      <c r="L227" s="726"/>
      <c r="M227" s="726" t="s">
        <v>6426</v>
      </c>
      <c r="N227" s="722" t="s">
        <v>829</v>
      </c>
      <c r="O227" s="721" t="s">
        <v>245</v>
      </c>
      <c r="P227" s="722" t="s">
        <v>1070</v>
      </c>
      <c r="Q227" s="722" t="s">
        <v>1069</v>
      </c>
    </row>
    <row r="228" spans="1:17">
      <c r="A228" s="1077">
        <f>SUBTOTAL(3,C$3:C228)</f>
        <v>226</v>
      </c>
      <c r="B228" s="738">
        <v>3</v>
      </c>
      <c r="C228" s="722" t="s">
        <v>1075</v>
      </c>
      <c r="D228" s="723" t="s">
        <v>16</v>
      </c>
      <c r="E228" s="721" t="s">
        <v>254</v>
      </c>
      <c r="F228" s="721" t="s">
        <v>524</v>
      </c>
      <c r="G228" s="794">
        <v>39075</v>
      </c>
      <c r="H228" s="724">
        <f t="shared" ca="1" si="4"/>
        <v>13</v>
      </c>
      <c r="I228" s="725" t="s">
        <v>1403</v>
      </c>
      <c r="J228" s="721" t="s">
        <v>369</v>
      </c>
      <c r="K228" s="721" t="s">
        <v>266</v>
      </c>
      <c r="L228" s="726"/>
      <c r="M228" s="726" t="s">
        <v>6426</v>
      </c>
      <c r="N228" s="722" t="s">
        <v>829</v>
      </c>
      <c r="O228" s="721" t="s">
        <v>255</v>
      </c>
      <c r="P228" s="722" t="s">
        <v>1074</v>
      </c>
      <c r="Q228" s="722" t="s">
        <v>1069</v>
      </c>
    </row>
    <row r="229" spans="1:17">
      <c r="A229" s="1077">
        <f>SUBTOTAL(3,C$3:C229)</f>
        <v>227</v>
      </c>
      <c r="B229" s="738">
        <v>4</v>
      </c>
      <c r="C229" s="722" t="s">
        <v>1077</v>
      </c>
      <c r="D229" s="723" t="s">
        <v>16</v>
      </c>
      <c r="E229" s="721" t="s">
        <v>254</v>
      </c>
      <c r="F229" s="721" t="s">
        <v>524</v>
      </c>
      <c r="G229" s="794">
        <v>41122</v>
      </c>
      <c r="H229" s="724">
        <f t="shared" ca="1" si="4"/>
        <v>7</v>
      </c>
      <c r="I229" s="725" t="s">
        <v>1403</v>
      </c>
      <c r="J229" s="721" t="s">
        <v>265</v>
      </c>
      <c r="K229" s="721" t="s">
        <v>270</v>
      </c>
      <c r="L229" s="726"/>
      <c r="M229" s="726" t="s">
        <v>6426</v>
      </c>
      <c r="N229" s="722" t="s">
        <v>829</v>
      </c>
      <c r="O229" s="721" t="s">
        <v>255</v>
      </c>
      <c r="P229" s="727" t="s">
        <v>1076</v>
      </c>
      <c r="Q229" s="722" t="s">
        <v>1069</v>
      </c>
    </row>
    <row r="230" spans="1:17">
      <c r="A230" s="1077">
        <f>SUBTOTAL(3,C$3:C230)</f>
        <v>228</v>
      </c>
      <c r="B230" s="738">
        <v>1</v>
      </c>
      <c r="C230" s="722" t="s">
        <v>1079</v>
      </c>
      <c r="D230" s="723" t="s">
        <v>23</v>
      </c>
      <c r="E230" s="721" t="s">
        <v>221</v>
      </c>
      <c r="F230" s="721" t="s">
        <v>524</v>
      </c>
      <c r="G230" s="794">
        <v>25470</v>
      </c>
      <c r="H230" s="724">
        <f t="shared" ca="1" si="4"/>
        <v>50</v>
      </c>
      <c r="I230" s="725" t="s">
        <v>1403</v>
      </c>
      <c r="J230" s="721" t="s">
        <v>223</v>
      </c>
      <c r="K230" s="721" t="s">
        <v>283</v>
      </c>
      <c r="L230" s="726"/>
      <c r="M230" s="726" t="s">
        <v>6426</v>
      </c>
      <c r="N230" s="722" t="s">
        <v>829</v>
      </c>
      <c r="O230" s="721" t="s">
        <v>222</v>
      </c>
      <c r="P230" s="722" t="s">
        <v>1078</v>
      </c>
      <c r="Q230" s="722" t="s">
        <v>1081</v>
      </c>
    </row>
    <row r="231" spans="1:17">
      <c r="A231" s="1077">
        <f>SUBTOTAL(3,C$3:C231)</f>
        <v>229</v>
      </c>
      <c r="B231" s="738">
        <v>2</v>
      </c>
      <c r="C231" s="722" t="s">
        <v>1083</v>
      </c>
      <c r="D231" s="723" t="s">
        <v>16</v>
      </c>
      <c r="E231" s="721" t="s">
        <v>221</v>
      </c>
      <c r="F231" s="721" t="s">
        <v>524</v>
      </c>
      <c r="G231" s="794">
        <v>25452</v>
      </c>
      <c r="H231" s="724">
        <f t="shared" ca="1" si="4"/>
        <v>50</v>
      </c>
      <c r="I231" s="725" t="s">
        <v>1403</v>
      </c>
      <c r="J231" s="721" t="s">
        <v>223</v>
      </c>
      <c r="K231" s="721" t="s">
        <v>246</v>
      </c>
      <c r="L231" s="726"/>
      <c r="M231" s="726" t="s">
        <v>6426</v>
      </c>
      <c r="N231" s="722" t="s">
        <v>829</v>
      </c>
      <c r="O231" s="721" t="s">
        <v>245</v>
      </c>
      <c r="P231" s="722" t="s">
        <v>1082</v>
      </c>
      <c r="Q231" s="722" t="s">
        <v>1081</v>
      </c>
    </row>
    <row r="232" spans="1:17">
      <c r="A232" s="1077">
        <f>SUBTOTAL(3,C$3:C232)</f>
        <v>230</v>
      </c>
      <c r="B232" s="738">
        <v>3</v>
      </c>
      <c r="C232" s="722" t="s">
        <v>1086</v>
      </c>
      <c r="D232" s="723" t="s">
        <v>16</v>
      </c>
      <c r="E232" s="721" t="s">
        <v>254</v>
      </c>
      <c r="F232" s="721" t="s">
        <v>230</v>
      </c>
      <c r="G232" s="794">
        <v>35959</v>
      </c>
      <c r="H232" s="724">
        <f t="shared" ca="1" si="4"/>
        <v>21</v>
      </c>
      <c r="I232" s="725" t="s">
        <v>1403</v>
      </c>
      <c r="J232" s="721" t="s">
        <v>1087</v>
      </c>
      <c r="K232" s="721" t="s">
        <v>270</v>
      </c>
      <c r="L232" s="726"/>
      <c r="M232" s="726" t="s">
        <v>6426</v>
      </c>
      <c r="N232" s="722" t="s">
        <v>829</v>
      </c>
      <c r="O232" s="721" t="s">
        <v>255</v>
      </c>
      <c r="P232" s="722" t="s">
        <v>1085</v>
      </c>
      <c r="Q232" s="722" t="s">
        <v>1081</v>
      </c>
    </row>
    <row r="233" spans="1:17">
      <c r="A233" s="1077">
        <f>SUBTOTAL(3,C$3:C233)</f>
        <v>231</v>
      </c>
      <c r="B233" s="738">
        <v>1</v>
      </c>
      <c r="C233" s="722" t="s">
        <v>1089</v>
      </c>
      <c r="D233" s="723" t="s">
        <v>23</v>
      </c>
      <c r="E233" s="721" t="s">
        <v>221</v>
      </c>
      <c r="F233" s="721" t="s">
        <v>524</v>
      </c>
      <c r="G233" s="794">
        <v>22984</v>
      </c>
      <c r="H233" s="724">
        <f t="shared" ca="1" si="4"/>
        <v>57</v>
      </c>
      <c r="I233" s="725" t="s">
        <v>1403</v>
      </c>
      <c r="J233" s="721" t="s">
        <v>289</v>
      </c>
      <c r="K233" s="721" t="s">
        <v>283</v>
      </c>
      <c r="L233" s="726"/>
      <c r="M233" s="726" t="s">
        <v>6426</v>
      </c>
      <c r="N233" s="722" t="s">
        <v>829</v>
      </c>
      <c r="O233" s="721" t="s">
        <v>222</v>
      </c>
      <c r="P233" s="722" t="s">
        <v>1088</v>
      </c>
      <c r="Q233" s="722" t="s">
        <v>1092</v>
      </c>
    </row>
    <row r="234" spans="1:17">
      <c r="A234" s="1077">
        <f>SUBTOTAL(3,C$3:C234)</f>
        <v>232</v>
      </c>
      <c r="B234" s="738">
        <v>2</v>
      </c>
      <c r="C234" s="722" t="s">
        <v>1094</v>
      </c>
      <c r="D234" s="723" t="s">
        <v>16</v>
      </c>
      <c r="E234" s="721" t="s">
        <v>221</v>
      </c>
      <c r="F234" s="721" t="s">
        <v>524</v>
      </c>
      <c r="G234" s="794">
        <v>22477</v>
      </c>
      <c r="H234" s="724">
        <f t="shared" ca="1" si="4"/>
        <v>58</v>
      </c>
      <c r="I234" s="725" t="s">
        <v>1403</v>
      </c>
      <c r="J234" s="721" t="s">
        <v>223</v>
      </c>
      <c r="K234" s="721" t="s">
        <v>470</v>
      </c>
      <c r="L234" s="726"/>
      <c r="M234" s="726" t="s">
        <v>6426</v>
      </c>
      <c r="N234" s="722" t="s">
        <v>829</v>
      </c>
      <c r="O234" s="721" t="s">
        <v>245</v>
      </c>
      <c r="P234" s="722" t="s">
        <v>1093</v>
      </c>
      <c r="Q234" s="722" t="s">
        <v>1092</v>
      </c>
    </row>
    <row r="235" spans="1:17">
      <c r="A235" s="1077">
        <f>SUBTOTAL(3,C$3:C235)</f>
        <v>233</v>
      </c>
      <c r="B235" s="738">
        <v>1</v>
      </c>
      <c r="C235" s="722" t="s">
        <v>1060</v>
      </c>
      <c r="D235" s="723" t="s">
        <v>23</v>
      </c>
      <c r="E235" s="721" t="s">
        <v>221</v>
      </c>
      <c r="F235" s="721" t="s">
        <v>467</v>
      </c>
      <c r="G235" s="794">
        <v>20548</v>
      </c>
      <c r="H235" s="724">
        <f t="shared" ca="1" si="4"/>
        <v>64</v>
      </c>
      <c r="I235" s="725" t="s">
        <v>1403</v>
      </c>
      <c r="J235" s="721" t="s">
        <v>256</v>
      </c>
      <c r="K235" s="721" t="s">
        <v>283</v>
      </c>
      <c r="L235" s="726"/>
      <c r="M235" s="726" t="s">
        <v>6426</v>
      </c>
      <c r="N235" s="722" t="s">
        <v>829</v>
      </c>
      <c r="O235" s="721" t="s">
        <v>222</v>
      </c>
      <c r="P235" s="722" t="s">
        <v>1105</v>
      </c>
      <c r="Q235" s="722" t="s">
        <v>1108</v>
      </c>
    </row>
    <row r="236" spans="1:17">
      <c r="A236" s="1077">
        <f>SUBTOTAL(3,C$3:C236)</f>
        <v>234</v>
      </c>
      <c r="B236" s="738">
        <v>1</v>
      </c>
      <c r="C236" s="722" t="s">
        <v>1114</v>
      </c>
      <c r="D236" s="723" t="s">
        <v>23</v>
      </c>
      <c r="E236" s="721" t="s">
        <v>221</v>
      </c>
      <c r="F236" s="721" t="s">
        <v>244</v>
      </c>
      <c r="G236" s="794">
        <v>31757</v>
      </c>
      <c r="H236" s="724">
        <f t="shared" ca="1" si="4"/>
        <v>33</v>
      </c>
      <c r="I236" s="725" t="s">
        <v>1403</v>
      </c>
      <c r="J236" s="721" t="s">
        <v>289</v>
      </c>
      <c r="K236" s="721" t="s">
        <v>674</v>
      </c>
      <c r="L236" s="726"/>
      <c r="M236" s="726" t="s">
        <v>6426</v>
      </c>
      <c r="N236" s="722" t="s">
        <v>829</v>
      </c>
      <c r="O236" s="721" t="s">
        <v>222</v>
      </c>
      <c r="P236" s="722" t="s">
        <v>1113</v>
      </c>
      <c r="Q236" s="734" t="s">
        <v>1115</v>
      </c>
    </row>
    <row r="237" spans="1:17">
      <c r="A237" s="1077">
        <f>SUBTOTAL(3,C$3:C237)</f>
        <v>235</v>
      </c>
      <c r="B237" s="738">
        <v>2</v>
      </c>
      <c r="C237" s="722" t="s">
        <v>1117</v>
      </c>
      <c r="D237" s="723" t="s">
        <v>16</v>
      </c>
      <c r="E237" s="721" t="s">
        <v>221</v>
      </c>
      <c r="F237" s="721" t="s">
        <v>288</v>
      </c>
      <c r="G237" s="794">
        <v>34531</v>
      </c>
      <c r="H237" s="724">
        <f t="shared" ca="1" si="4"/>
        <v>25</v>
      </c>
      <c r="I237" s="725" t="s">
        <v>1403</v>
      </c>
      <c r="J237" s="721" t="s">
        <v>256</v>
      </c>
      <c r="K237" s="721" t="s">
        <v>246</v>
      </c>
      <c r="L237" s="726"/>
      <c r="M237" s="726" t="s">
        <v>6426</v>
      </c>
      <c r="N237" s="722" t="s">
        <v>829</v>
      </c>
      <c r="O237" s="721" t="s">
        <v>245</v>
      </c>
      <c r="P237" s="722" t="s">
        <v>1116</v>
      </c>
      <c r="Q237" s="734" t="s">
        <v>1115</v>
      </c>
    </row>
    <row r="238" spans="1:17">
      <c r="A238" s="1077">
        <f>SUBTOTAL(3,C$3:C238)</f>
        <v>236</v>
      </c>
      <c r="B238" s="738">
        <v>3</v>
      </c>
      <c r="C238" s="722" t="s">
        <v>1118</v>
      </c>
      <c r="D238" s="723" t="s">
        <v>16</v>
      </c>
      <c r="E238" s="721" t="s">
        <v>254</v>
      </c>
      <c r="F238" s="721" t="s">
        <v>230</v>
      </c>
      <c r="G238" s="794">
        <v>40627</v>
      </c>
      <c r="H238" s="724">
        <f t="shared" ca="1" si="4"/>
        <v>9</v>
      </c>
      <c r="I238" s="725" t="s">
        <v>1403</v>
      </c>
      <c r="J238" s="721" t="s">
        <v>265</v>
      </c>
      <c r="K238" s="721" t="s">
        <v>270</v>
      </c>
      <c r="L238" s="726"/>
      <c r="M238" s="726" t="s">
        <v>6426</v>
      </c>
      <c r="N238" s="722" t="s">
        <v>829</v>
      </c>
      <c r="O238" s="721" t="s">
        <v>255</v>
      </c>
      <c r="P238" s="722"/>
      <c r="Q238" s="734" t="s">
        <v>1115</v>
      </c>
    </row>
    <row r="239" spans="1:17">
      <c r="A239" s="1077">
        <f>SUBTOTAL(3,C$3:C239)</f>
        <v>237</v>
      </c>
      <c r="B239" s="738">
        <v>1</v>
      </c>
      <c r="C239" s="722" t="s">
        <v>1120</v>
      </c>
      <c r="D239" s="723" t="s">
        <v>23</v>
      </c>
      <c r="E239" s="721" t="s">
        <v>221</v>
      </c>
      <c r="F239" s="721" t="s">
        <v>414</v>
      </c>
      <c r="G239" s="794">
        <v>31281</v>
      </c>
      <c r="H239" s="724">
        <f t="shared" ca="1" si="4"/>
        <v>34</v>
      </c>
      <c r="I239" s="725" t="s">
        <v>1403</v>
      </c>
      <c r="J239" s="721" t="s">
        <v>289</v>
      </c>
      <c r="K239" s="721" t="s">
        <v>674</v>
      </c>
      <c r="L239" s="726"/>
      <c r="M239" s="726" t="s">
        <v>6426</v>
      </c>
      <c r="N239" s="722" t="s">
        <v>829</v>
      </c>
      <c r="O239" s="721" t="s">
        <v>222</v>
      </c>
      <c r="P239" s="722" t="s">
        <v>1119</v>
      </c>
      <c r="Q239" s="734" t="s">
        <v>1121</v>
      </c>
    </row>
    <row r="240" spans="1:17">
      <c r="A240" s="1077">
        <f>SUBTOTAL(3,C$3:C240)</f>
        <v>238</v>
      </c>
      <c r="B240" s="738">
        <v>2</v>
      </c>
      <c r="C240" s="722" t="s">
        <v>1123</v>
      </c>
      <c r="D240" s="723" t="s">
        <v>16</v>
      </c>
      <c r="E240" s="721" t="s">
        <v>221</v>
      </c>
      <c r="F240" s="721" t="s">
        <v>219</v>
      </c>
      <c r="G240" s="794">
        <v>33812</v>
      </c>
      <c r="H240" s="724">
        <f t="shared" ca="1" si="4"/>
        <v>27</v>
      </c>
      <c r="I240" s="725" t="s">
        <v>1403</v>
      </c>
      <c r="J240" s="721" t="s">
        <v>256</v>
      </c>
      <c r="K240" s="721" t="s">
        <v>246</v>
      </c>
      <c r="L240" s="726"/>
      <c r="M240" s="726" t="s">
        <v>6426</v>
      </c>
      <c r="N240" s="722" t="s">
        <v>829</v>
      </c>
      <c r="O240" s="721" t="s">
        <v>245</v>
      </c>
      <c r="P240" s="722" t="s">
        <v>1122</v>
      </c>
      <c r="Q240" s="734" t="s">
        <v>1121</v>
      </c>
    </row>
    <row r="241" spans="1:17">
      <c r="A241" s="1077">
        <f>SUBTOTAL(3,C$3:C241)</f>
        <v>239</v>
      </c>
      <c r="B241" s="738">
        <v>3</v>
      </c>
      <c r="C241" s="722" t="s">
        <v>1125</v>
      </c>
      <c r="D241" s="723" t="s">
        <v>23</v>
      </c>
      <c r="E241" s="721" t="s">
        <v>254</v>
      </c>
      <c r="F241" s="721" t="s">
        <v>229</v>
      </c>
      <c r="G241" s="794">
        <v>40152</v>
      </c>
      <c r="H241" s="724">
        <f t="shared" ca="1" si="4"/>
        <v>10</v>
      </c>
      <c r="I241" s="725" t="s">
        <v>1403</v>
      </c>
      <c r="J241" s="721" t="s">
        <v>265</v>
      </c>
      <c r="K241" s="721" t="s">
        <v>270</v>
      </c>
      <c r="L241" s="726"/>
      <c r="M241" s="726" t="s">
        <v>6426</v>
      </c>
      <c r="N241" s="722" t="s">
        <v>829</v>
      </c>
      <c r="O241" s="721" t="s">
        <v>255</v>
      </c>
      <c r="P241" s="734" t="s">
        <v>1124</v>
      </c>
      <c r="Q241" s="734" t="s">
        <v>1121</v>
      </c>
    </row>
    <row r="242" spans="1:17">
      <c r="A242" s="1077">
        <f>SUBTOTAL(3,C$3:C242)</f>
        <v>240</v>
      </c>
      <c r="B242" s="738">
        <v>4</v>
      </c>
      <c r="C242" s="722" t="s">
        <v>7486</v>
      </c>
      <c r="D242" s="723" t="s">
        <v>16</v>
      </c>
      <c r="E242" s="721" t="s">
        <v>254</v>
      </c>
      <c r="F242" s="721" t="s">
        <v>229</v>
      </c>
      <c r="G242" s="794">
        <v>43715</v>
      </c>
      <c r="H242" s="724">
        <f t="shared" ca="1" si="4"/>
        <v>0</v>
      </c>
      <c r="I242" s="725"/>
      <c r="J242" s="721"/>
      <c r="K242" s="721"/>
      <c r="L242" s="726"/>
      <c r="M242" s="726"/>
      <c r="N242" s="722"/>
      <c r="O242" s="721"/>
      <c r="P242" s="734"/>
      <c r="Q242" s="734"/>
    </row>
    <row r="243" spans="1:17">
      <c r="A243" s="1077">
        <f>SUBTOTAL(3,C$3:C243)</f>
        <v>241</v>
      </c>
      <c r="B243" s="738">
        <v>1</v>
      </c>
      <c r="C243" s="722" t="s">
        <v>1127</v>
      </c>
      <c r="D243" s="723" t="s">
        <v>23</v>
      </c>
      <c r="E243" s="721" t="s">
        <v>221</v>
      </c>
      <c r="F243" s="721" t="s">
        <v>414</v>
      </c>
      <c r="G243" s="794">
        <v>31377</v>
      </c>
      <c r="H243" s="724">
        <f t="shared" ca="1" si="4"/>
        <v>34</v>
      </c>
      <c r="I243" s="725" t="s">
        <v>1403</v>
      </c>
      <c r="J243" s="721" t="s">
        <v>289</v>
      </c>
      <c r="K243" s="721" t="s">
        <v>283</v>
      </c>
      <c r="L243" s="726"/>
      <c r="M243" s="726" t="s">
        <v>6426</v>
      </c>
      <c r="N243" s="722" t="s">
        <v>829</v>
      </c>
      <c r="O243" s="721" t="s">
        <v>222</v>
      </c>
      <c r="P243" s="722" t="s">
        <v>1126</v>
      </c>
      <c r="Q243" s="722" t="s">
        <v>997</v>
      </c>
    </row>
    <row r="244" spans="1:17">
      <c r="A244" s="1077">
        <f>SUBTOTAL(3,C$3:C244)</f>
        <v>242</v>
      </c>
      <c r="B244" s="738">
        <v>2</v>
      </c>
      <c r="C244" s="722" t="s">
        <v>1129</v>
      </c>
      <c r="D244" s="723" t="s">
        <v>16</v>
      </c>
      <c r="E244" s="721" t="s">
        <v>221</v>
      </c>
      <c r="F244" s="721" t="s">
        <v>414</v>
      </c>
      <c r="G244" s="794">
        <v>32505</v>
      </c>
      <c r="H244" s="724">
        <f t="shared" ca="1" si="4"/>
        <v>31</v>
      </c>
      <c r="I244" s="725" t="s">
        <v>1403</v>
      </c>
      <c r="J244" s="721" t="s">
        <v>289</v>
      </c>
      <c r="K244" s="721" t="s">
        <v>246</v>
      </c>
      <c r="L244" s="726"/>
      <c r="M244" s="726" t="s">
        <v>6426</v>
      </c>
      <c r="N244" s="722" t="s">
        <v>829</v>
      </c>
      <c r="O244" s="721" t="s">
        <v>245</v>
      </c>
      <c r="P244" s="734" t="s">
        <v>1128</v>
      </c>
      <c r="Q244" s="722" t="s">
        <v>997</v>
      </c>
    </row>
    <row r="245" spans="1:17">
      <c r="A245" s="1077">
        <f>SUBTOTAL(3,C$3:C245)</f>
        <v>243</v>
      </c>
      <c r="B245" s="738">
        <v>3</v>
      </c>
      <c r="C245" s="722" t="s">
        <v>1133</v>
      </c>
      <c r="D245" s="723" t="s">
        <v>16</v>
      </c>
      <c r="E245" s="721" t="s">
        <v>254</v>
      </c>
      <c r="F245" s="721" t="s">
        <v>230</v>
      </c>
      <c r="G245" s="794">
        <v>39525</v>
      </c>
      <c r="H245" s="724">
        <f t="shared" ca="1" si="4"/>
        <v>12</v>
      </c>
      <c r="I245" s="725" t="s">
        <v>1403</v>
      </c>
      <c r="J245" s="721" t="s">
        <v>369</v>
      </c>
      <c r="K245" s="721" t="s">
        <v>270</v>
      </c>
      <c r="L245" s="726"/>
      <c r="M245" s="726" t="s">
        <v>6426</v>
      </c>
      <c r="N245" s="722" t="s">
        <v>829</v>
      </c>
      <c r="O245" s="721" t="s">
        <v>255</v>
      </c>
      <c r="P245" s="734" t="s">
        <v>1132</v>
      </c>
      <c r="Q245" s="722" t="s">
        <v>997</v>
      </c>
    </row>
    <row r="246" spans="1:17">
      <c r="A246" s="1077">
        <f>SUBTOTAL(3,C$3:C246)</f>
        <v>244</v>
      </c>
      <c r="B246" s="738">
        <v>1</v>
      </c>
      <c r="C246" s="722" t="s">
        <v>7016</v>
      </c>
      <c r="D246" s="723" t="s">
        <v>23</v>
      </c>
      <c r="E246" s="721" t="s">
        <v>221</v>
      </c>
      <c r="F246" s="721" t="s">
        <v>22</v>
      </c>
      <c r="G246" s="794"/>
      <c r="H246" s="724">
        <f t="shared" ca="1" si="4"/>
        <v>120</v>
      </c>
      <c r="I246" s="725" t="s">
        <v>1403</v>
      </c>
      <c r="J246" s="721"/>
      <c r="K246" s="721" t="s">
        <v>283</v>
      </c>
      <c r="L246" s="726"/>
      <c r="M246" s="726" t="s">
        <v>6426</v>
      </c>
      <c r="N246" s="722" t="s">
        <v>829</v>
      </c>
      <c r="O246" s="721" t="s">
        <v>222</v>
      </c>
      <c r="P246" s="722"/>
      <c r="Q246" s="734"/>
    </row>
    <row r="247" spans="1:17">
      <c r="A247" s="1077">
        <f>SUBTOTAL(3,C$3:C247)</f>
        <v>245</v>
      </c>
      <c r="B247" s="738">
        <v>2</v>
      </c>
      <c r="C247" s="722" t="s">
        <v>7017</v>
      </c>
      <c r="D247" s="723" t="s">
        <v>16</v>
      </c>
      <c r="E247" s="721" t="s">
        <v>221</v>
      </c>
      <c r="F247" s="721" t="s">
        <v>1100</v>
      </c>
      <c r="G247" s="794"/>
      <c r="H247" s="724">
        <f t="shared" ca="1" si="4"/>
        <v>120</v>
      </c>
      <c r="I247" s="725" t="s">
        <v>1403</v>
      </c>
      <c r="J247" s="721"/>
      <c r="K247" s="721" t="s">
        <v>246</v>
      </c>
      <c r="L247" s="726"/>
      <c r="M247" s="726" t="s">
        <v>6426</v>
      </c>
      <c r="N247" s="722" t="s">
        <v>829</v>
      </c>
      <c r="O247" s="721" t="s">
        <v>245</v>
      </c>
      <c r="P247" s="722"/>
      <c r="Q247" s="734"/>
    </row>
    <row r="248" spans="1:17">
      <c r="A248" s="1077">
        <f>SUBTOTAL(3,C$3:C248)</f>
        <v>246</v>
      </c>
      <c r="B248" s="738">
        <v>3</v>
      </c>
      <c r="C248" s="722" t="s">
        <v>7018</v>
      </c>
      <c r="D248" s="723" t="s">
        <v>16</v>
      </c>
      <c r="E248" s="721" t="s">
        <v>254</v>
      </c>
      <c r="F248" s="721" t="s">
        <v>22</v>
      </c>
      <c r="G248" s="794"/>
      <c r="H248" s="724">
        <f t="shared" ca="1" si="4"/>
        <v>120</v>
      </c>
      <c r="I248" s="725" t="s">
        <v>1403</v>
      </c>
      <c r="J248" s="721"/>
      <c r="K248" s="721" t="s">
        <v>270</v>
      </c>
      <c r="L248" s="726"/>
      <c r="M248" s="726" t="s">
        <v>6426</v>
      </c>
      <c r="N248" s="722" t="s">
        <v>829</v>
      </c>
      <c r="O248" s="721" t="s">
        <v>255</v>
      </c>
      <c r="P248" s="722"/>
      <c r="Q248" s="734"/>
    </row>
    <row r="249" spans="1:17">
      <c r="A249" s="1077">
        <f>SUBTOTAL(3,C$3:C249)</f>
        <v>247</v>
      </c>
      <c r="B249" s="738">
        <v>1</v>
      </c>
      <c r="C249" s="722" t="s">
        <v>1146</v>
      </c>
      <c r="D249" s="723" t="s">
        <v>23</v>
      </c>
      <c r="E249" s="721" t="s">
        <v>221</v>
      </c>
      <c r="F249" s="721" t="s">
        <v>337</v>
      </c>
      <c r="G249" s="794">
        <v>16591</v>
      </c>
      <c r="H249" s="724">
        <f t="shared" ca="1" si="4"/>
        <v>74</v>
      </c>
      <c r="I249" s="725" t="s">
        <v>1403</v>
      </c>
      <c r="J249" s="721" t="s">
        <v>256</v>
      </c>
      <c r="K249" s="721" t="s">
        <v>283</v>
      </c>
      <c r="L249" s="726"/>
      <c r="M249" s="726" t="s">
        <v>6426</v>
      </c>
      <c r="N249" s="722" t="s">
        <v>829</v>
      </c>
      <c r="O249" s="721" t="s">
        <v>222</v>
      </c>
      <c r="P249" s="736" t="s">
        <v>1145</v>
      </c>
      <c r="Q249" s="734" t="s">
        <v>1148</v>
      </c>
    </row>
    <row r="250" spans="1:17">
      <c r="A250" s="1077">
        <f>SUBTOTAL(3,C$3:C250)</f>
        <v>248</v>
      </c>
      <c r="B250" s="738">
        <v>2</v>
      </c>
      <c r="C250" s="722" t="s">
        <v>1150</v>
      </c>
      <c r="D250" s="723" t="s">
        <v>16</v>
      </c>
      <c r="E250" s="721" t="s">
        <v>221</v>
      </c>
      <c r="F250" s="721" t="s">
        <v>877</v>
      </c>
      <c r="G250" s="794">
        <v>28620</v>
      </c>
      <c r="H250" s="724">
        <f t="shared" ca="1" si="4"/>
        <v>41</v>
      </c>
      <c r="I250" s="725" t="s">
        <v>1403</v>
      </c>
      <c r="J250" s="721" t="s">
        <v>256</v>
      </c>
      <c r="K250" s="721" t="s">
        <v>246</v>
      </c>
      <c r="L250" s="726"/>
      <c r="M250" s="726" t="s">
        <v>6426</v>
      </c>
      <c r="N250" s="722" t="s">
        <v>829</v>
      </c>
      <c r="O250" s="721" t="s">
        <v>245</v>
      </c>
      <c r="P250" s="736" t="s">
        <v>1149</v>
      </c>
      <c r="Q250" s="734" t="s">
        <v>1148</v>
      </c>
    </row>
    <row r="251" spans="1:17">
      <c r="A251" s="1077">
        <f>SUBTOTAL(3,C$3:C251)</f>
        <v>249</v>
      </c>
      <c r="B251" s="738">
        <v>3</v>
      </c>
      <c r="C251" s="722" t="s">
        <v>1152</v>
      </c>
      <c r="D251" s="723" t="s">
        <v>23</v>
      </c>
      <c r="E251" s="721" t="s">
        <v>254</v>
      </c>
      <c r="F251" s="721" t="s">
        <v>244</v>
      </c>
      <c r="G251" s="794">
        <v>35200</v>
      </c>
      <c r="H251" s="724">
        <f t="shared" ca="1" si="4"/>
        <v>23</v>
      </c>
      <c r="I251" s="725" t="s">
        <v>1403</v>
      </c>
      <c r="J251" s="721" t="s">
        <v>289</v>
      </c>
      <c r="K251" s="721" t="s">
        <v>266</v>
      </c>
      <c r="L251" s="726"/>
      <c r="M251" s="726" t="s">
        <v>6426</v>
      </c>
      <c r="N251" s="722" t="s">
        <v>829</v>
      </c>
      <c r="O251" s="721" t="s">
        <v>255</v>
      </c>
      <c r="P251" s="741" t="s">
        <v>1151</v>
      </c>
      <c r="Q251" s="734" t="s">
        <v>1148</v>
      </c>
    </row>
    <row r="252" spans="1:17">
      <c r="A252" s="1077">
        <f>SUBTOTAL(3,C$3:C252)</f>
        <v>250</v>
      </c>
      <c r="B252" s="738">
        <v>1</v>
      </c>
      <c r="C252" s="722" t="s">
        <v>108</v>
      </c>
      <c r="D252" s="723" t="s">
        <v>23</v>
      </c>
      <c r="E252" s="721" t="s">
        <v>221</v>
      </c>
      <c r="F252" s="721" t="s">
        <v>1154</v>
      </c>
      <c r="G252" s="794">
        <v>27399</v>
      </c>
      <c r="H252" s="724">
        <f t="shared" ca="1" si="4"/>
        <v>45</v>
      </c>
      <c r="I252" s="725" t="s">
        <v>1403</v>
      </c>
      <c r="J252" s="721" t="s">
        <v>289</v>
      </c>
      <c r="K252" s="721" t="s">
        <v>283</v>
      </c>
      <c r="L252" s="726"/>
      <c r="M252" s="726" t="s">
        <v>6426</v>
      </c>
      <c r="N252" s="722" t="s">
        <v>829</v>
      </c>
      <c r="O252" s="721" t="s">
        <v>222</v>
      </c>
      <c r="P252" s="736" t="s">
        <v>1153</v>
      </c>
      <c r="Q252" s="734" t="s">
        <v>1157</v>
      </c>
    </row>
    <row r="253" spans="1:17">
      <c r="A253" s="1077">
        <f>SUBTOTAL(3,C$3:C253)</f>
        <v>251</v>
      </c>
      <c r="B253" s="738">
        <v>2</v>
      </c>
      <c r="C253" s="722" t="s">
        <v>1159</v>
      </c>
      <c r="D253" s="723" t="s">
        <v>16</v>
      </c>
      <c r="E253" s="721" t="s">
        <v>221</v>
      </c>
      <c r="F253" s="721" t="s">
        <v>1154</v>
      </c>
      <c r="G253" s="794">
        <v>28591</v>
      </c>
      <c r="H253" s="724">
        <f t="shared" ca="1" si="4"/>
        <v>41</v>
      </c>
      <c r="I253" s="725" t="s">
        <v>1403</v>
      </c>
      <c r="J253" s="721" t="s">
        <v>289</v>
      </c>
      <c r="K253" s="721" t="s">
        <v>246</v>
      </c>
      <c r="L253" s="726"/>
      <c r="M253" s="726" t="s">
        <v>6426</v>
      </c>
      <c r="N253" s="722" t="s">
        <v>829</v>
      </c>
      <c r="O253" s="721" t="s">
        <v>245</v>
      </c>
      <c r="P253" s="736" t="s">
        <v>1158</v>
      </c>
      <c r="Q253" s="734" t="s">
        <v>1157</v>
      </c>
    </row>
    <row r="254" spans="1:17">
      <c r="A254" s="1077">
        <f>SUBTOTAL(3,C$3:C254)</f>
        <v>252</v>
      </c>
      <c r="B254" s="738">
        <v>3</v>
      </c>
      <c r="C254" s="722" t="s">
        <v>1163</v>
      </c>
      <c r="D254" s="723" t="s">
        <v>16</v>
      </c>
      <c r="E254" s="721" t="s">
        <v>254</v>
      </c>
      <c r="F254" s="721" t="s">
        <v>1154</v>
      </c>
      <c r="G254" s="794">
        <v>36179</v>
      </c>
      <c r="H254" s="724">
        <f t="shared" ca="1" si="4"/>
        <v>21</v>
      </c>
      <c r="I254" s="725" t="s">
        <v>1403</v>
      </c>
      <c r="J254" s="721" t="s">
        <v>289</v>
      </c>
      <c r="K254" s="721" t="s">
        <v>266</v>
      </c>
      <c r="L254" s="726"/>
      <c r="M254" s="726" t="s">
        <v>6426</v>
      </c>
      <c r="N254" s="722" t="s">
        <v>829</v>
      </c>
      <c r="O254" s="721" t="s">
        <v>255</v>
      </c>
      <c r="P254" s="736" t="s">
        <v>1162</v>
      </c>
      <c r="Q254" s="734" t="s">
        <v>1157</v>
      </c>
    </row>
    <row r="255" spans="1:17">
      <c r="A255" s="1077">
        <f>SUBTOTAL(3,C$3:C255)</f>
        <v>253</v>
      </c>
      <c r="B255" s="738">
        <v>4</v>
      </c>
      <c r="C255" s="722" t="s">
        <v>1165</v>
      </c>
      <c r="D255" s="723" t="s">
        <v>16</v>
      </c>
      <c r="E255" s="721" t="s">
        <v>254</v>
      </c>
      <c r="F255" s="721" t="s">
        <v>1154</v>
      </c>
      <c r="G255" s="794">
        <v>38536</v>
      </c>
      <c r="H255" s="724">
        <f t="shared" ca="1" si="4"/>
        <v>14</v>
      </c>
      <c r="I255" s="725" t="s">
        <v>1403</v>
      </c>
      <c r="J255" s="721" t="s">
        <v>369</v>
      </c>
      <c r="K255" s="721" t="s">
        <v>266</v>
      </c>
      <c r="L255" s="726"/>
      <c r="M255" s="726" t="s">
        <v>6426</v>
      </c>
      <c r="N255" s="722" t="s">
        <v>829</v>
      </c>
      <c r="O255" s="721" t="s">
        <v>255</v>
      </c>
      <c r="P255" s="736" t="s">
        <v>1164</v>
      </c>
      <c r="Q255" s="734" t="s">
        <v>1157</v>
      </c>
    </row>
    <row r="256" spans="1:17">
      <c r="A256" s="1077">
        <f>SUBTOTAL(3,C$3:C256)</f>
        <v>254</v>
      </c>
      <c r="B256" s="738">
        <v>5</v>
      </c>
      <c r="C256" s="722" t="s">
        <v>1167</v>
      </c>
      <c r="D256" s="723" t="s">
        <v>23</v>
      </c>
      <c r="E256" s="721" t="s">
        <v>254</v>
      </c>
      <c r="F256" s="721" t="s">
        <v>1154</v>
      </c>
      <c r="G256" s="794">
        <v>39816</v>
      </c>
      <c r="H256" s="724">
        <f t="shared" ca="1" si="4"/>
        <v>11</v>
      </c>
      <c r="I256" s="725" t="s">
        <v>1403</v>
      </c>
      <c r="J256" s="721" t="s">
        <v>249</v>
      </c>
      <c r="K256" s="721" t="s">
        <v>266</v>
      </c>
      <c r="L256" s="726"/>
      <c r="M256" s="726" t="s">
        <v>6426</v>
      </c>
      <c r="N256" s="722" t="s">
        <v>829</v>
      </c>
      <c r="O256" s="721" t="s">
        <v>255</v>
      </c>
      <c r="P256" s="736" t="s">
        <v>1166</v>
      </c>
      <c r="Q256" s="734" t="s">
        <v>1157</v>
      </c>
    </row>
    <row r="257" spans="1:17">
      <c r="A257" s="1077">
        <f>SUBTOTAL(3,C$3:C257)</f>
        <v>255</v>
      </c>
      <c r="B257" s="738">
        <v>6</v>
      </c>
      <c r="C257" s="722" t="s">
        <v>1169</v>
      </c>
      <c r="D257" s="723" t="s">
        <v>16</v>
      </c>
      <c r="E257" s="721" t="s">
        <v>254</v>
      </c>
      <c r="F257" s="721" t="s">
        <v>229</v>
      </c>
      <c r="G257" s="794">
        <v>42458</v>
      </c>
      <c r="H257" s="724">
        <f t="shared" ca="1" si="4"/>
        <v>4</v>
      </c>
      <c r="I257" s="725" t="s">
        <v>1403</v>
      </c>
      <c r="J257" s="721" t="s">
        <v>265</v>
      </c>
      <c r="K257" s="721" t="s">
        <v>270</v>
      </c>
      <c r="L257" s="726"/>
      <c r="M257" s="726" t="s">
        <v>6426</v>
      </c>
      <c r="N257" s="722" t="s">
        <v>829</v>
      </c>
      <c r="O257" s="721" t="s">
        <v>255</v>
      </c>
      <c r="P257" s="736" t="s">
        <v>1168</v>
      </c>
      <c r="Q257" s="734" t="s">
        <v>1157</v>
      </c>
    </row>
    <row r="258" spans="1:17">
      <c r="A258" s="1077">
        <f>SUBTOTAL(3,C$3:C258)</f>
        <v>256</v>
      </c>
      <c r="B258" s="738">
        <v>7</v>
      </c>
      <c r="C258" s="722" t="s">
        <v>7015</v>
      </c>
      <c r="D258" s="723" t="s">
        <v>23</v>
      </c>
      <c r="E258" s="721" t="s">
        <v>254</v>
      </c>
      <c r="F258" s="721" t="s">
        <v>229</v>
      </c>
      <c r="G258" s="794">
        <v>43275</v>
      </c>
      <c r="H258" s="724">
        <f t="shared" ca="1" si="4"/>
        <v>1</v>
      </c>
      <c r="I258" s="725" t="s">
        <v>1403</v>
      </c>
      <c r="J258" s="721" t="s">
        <v>265</v>
      </c>
      <c r="K258" s="721" t="s">
        <v>270</v>
      </c>
      <c r="L258" s="726"/>
      <c r="M258" s="726" t="s">
        <v>6426</v>
      </c>
      <c r="N258" s="722" t="s">
        <v>829</v>
      </c>
      <c r="O258" s="721" t="s">
        <v>255</v>
      </c>
      <c r="P258" s="736"/>
      <c r="Q258" s="734" t="s">
        <v>1157</v>
      </c>
    </row>
    <row r="259" spans="1:17">
      <c r="A259" s="1077">
        <f>SUBTOTAL(3,C$3:C259)</f>
        <v>257</v>
      </c>
      <c r="B259" s="738">
        <v>1</v>
      </c>
      <c r="C259" s="722" t="s">
        <v>1177</v>
      </c>
      <c r="D259" s="723" t="s">
        <v>23</v>
      </c>
      <c r="E259" s="721" t="s">
        <v>221</v>
      </c>
      <c r="F259" s="721" t="s">
        <v>1178</v>
      </c>
      <c r="G259" s="794">
        <v>31379</v>
      </c>
      <c r="H259" s="724">
        <f t="shared" ca="1" si="4"/>
        <v>34</v>
      </c>
      <c r="I259" s="725" t="s">
        <v>1403</v>
      </c>
      <c r="J259" s="721" t="s">
        <v>256</v>
      </c>
      <c r="K259" s="721" t="s">
        <v>1179</v>
      </c>
      <c r="L259" s="726"/>
      <c r="M259" s="726" t="s">
        <v>6426</v>
      </c>
      <c r="N259" s="722" t="s">
        <v>829</v>
      </c>
      <c r="O259" s="721" t="s">
        <v>222</v>
      </c>
      <c r="P259" s="734" t="s">
        <v>1176</v>
      </c>
      <c r="Q259" s="734" t="s">
        <v>1182</v>
      </c>
    </row>
    <row r="260" spans="1:17">
      <c r="A260" s="1077">
        <f>SUBTOTAL(3,C$3:C260)</f>
        <v>258</v>
      </c>
      <c r="B260" s="738">
        <v>2</v>
      </c>
      <c r="C260" s="722" t="s">
        <v>1184</v>
      </c>
      <c r="D260" s="723" t="s">
        <v>16</v>
      </c>
      <c r="E260" s="721" t="s">
        <v>221</v>
      </c>
      <c r="F260" s="721" t="s">
        <v>1185</v>
      </c>
      <c r="G260" s="794">
        <v>29896</v>
      </c>
      <c r="H260" s="724">
        <f t="shared" ca="1" si="4"/>
        <v>38</v>
      </c>
      <c r="I260" s="725" t="s">
        <v>1403</v>
      </c>
      <c r="J260" s="721" t="s">
        <v>289</v>
      </c>
      <c r="K260" s="721" t="s">
        <v>246</v>
      </c>
      <c r="L260" s="726"/>
      <c r="M260" s="726" t="s">
        <v>6426</v>
      </c>
      <c r="N260" s="722" t="s">
        <v>829</v>
      </c>
      <c r="O260" s="721" t="s">
        <v>245</v>
      </c>
      <c r="P260" s="734" t="s">
        <v>1183</v>
      </c>
      <c r="Q260" s="734" t="s">
        <v>1182</v>
      </c>
    </row>
    <row r="261" spans="1:17">
      <c r="A261" s="1077">
        <f>SUBTOTAL(3,C$3:C261)</f>
        <v>259</v>
      </c>
      <c r="B261" s="738">
        <v>3</v>
      </c>
      <c r="C261" s="722" t="s">
        <v>1189</v>
      </c>
      <c r="D261" s="723" t="s">
        <v>16</v>
      </c>
      <c r="E261" s="721" t="s">
        <v>254</v>
      </c>
      <c r="F261" s="721" t="s">
        <v>22</v>
      </c>
      <c r="G261" s="794">
        <v>40458</v>
      </c>
      <c r="H261" s="724">
        <f t="shared" ca="1" si="4"/>
        <v>9</v>
      </c>
      <c r="I261" s="725" t="s">
        <v>1403</v>
      </c>
      <c r="J261" s="721" t="s">
        <v>265</v>
      </c>
      <c r="K261" s="721" t="s">
        <v>270</v>
      </c>
      <c r="L261" s="726"/>
      <c r="M261" s="726" t="s">
        <v>6426</v>
      </c>
      <c r="N261" s="722" t="s">
        <v>829</v>
      </c>
      <c r="O261" s="721" t="s">
        <v>255</v>
      </c>
      <c r="P261" s="734" t="s">
        <v>1188</v>
      </c>
      <c r="Q261" s="734" t="s">
        <v>1182</v>
      </c>
    </row>
    <row r="262" spans="1:17">
      <c r="A262" s="1077">
        <f>SUBTOTAL(3,C$3:C262)</f>
        <v>260</v>
      </c>
      <c r="B262" s="738">
        <v>4</v>
      </c>
      <c r="C262" s="722" t="s">
        <v>7487</v>
      </c>
      <c r="D262" s="723" t="s">
        <v>16</v>
      </c>
      <c r="E262" s="721" t="s">
        <v>254</v>
      </c>
      <c r="F262" s="721" t="s">
        <v>22</v>
      </c>
      <c r="G262" s="794">
        <v>42959</v>
      </c>
      <c r="H262" s="724">
        <f t="shared" ca="1" si="4"/>
        <v>2</v>
      </c>
      <c r="I262" s="725"/>
      <c r="J262" s="721"/>
      <c r="K262" s="721"/>
      <c r="L262" s="726"/>
      <c r="M262" s="726"/>
      <c r="N262" s="722" t="s">
        <v>829</v>
      </c>
      <c r="O262" s="721"/>
      <c r="P262" s="734"/>
      <c r="Q262" s="734"/>
    </row>
    <row r="263" spans="1:17">
      <c r="A263" s="1077">
        <f>SUBTOTAL(3,C$3:C263)</f>
        <v>261</v>
      </c>
      <c r="B263" s="738">
        <v>1</v>
      </c>
      <c r="C263" s="722" t="s">
        <v>1192</v>
      </c>
      <c r="D263" s="723" t="s">
        <v>23</v>
      </c>
      <c r="E263" s="721" t="s">
        <v>221</v>
      </c>
      <c r="F263" s="721" t="s">
        <v>970</v>
      </c>
      <c r="G263" s="794">
        <v>24023</v>
      </c>
      <c r="H263" s="724">
        <f t="shared" ca="1" si="4"/>
        <v>54</v>
      </c>
      <c r="I263" s="725" t="s">
        <v>1403</v>
      </c>
      <c r="J263" s="721" t="s">
        <v>256</v>
      </c>
      <c r="K263" s="721" t="s">
        <v>283</v>
      </c>
      <c r="L263" s="726"/>
      <c r="M263" s="726" t="s">
        <v>6426</v>
      </c>
      <c r="N263" s="722" t="s">
        <v>829</v>
      </c>
      <c r="O263" s="721" t="s">
        <v>222</v>
      </c>
      <c r="P263" s="736" t="s">
        <v>1191</v>
      </c>
      <c r="Q263" s="734" t="s">
        <v>1195</v>
      </c>
    </row>
    <row r="264" spans="1:17">
      <c r="A264" s="1077">
        <f>SUBTOTAL(3,C$3:C264)</f>
        <v>262</v>
      </c>
      <c r="B264" s="738">
        <v>2</v>
      </c>
      <c r="C264" s="722" t="s">
        <v>1197</v>
      </c>
      <c r="D264" s="723" t="s">
        <v>16</v>
      </c>
      <c r="E264" s="721" t="s">
        <v>221</v>
      </c>
      <c r="F264" s="721" t="s">
        <v>1198</v>
      </c>
      <c r="G264" s="794">
        <v>29571</v>
      </c>
      <c r="H264" s="724">
        <f t="shared" ca="1" si="4"/>
        <v>39</v>
      </c>
      <c r="I264" s="725" t="s">
        <v>1403</v>
      </c>
      <c r="J264" s="721" t="s">
        <v>289</v>
      </c>
      <c r="K264" s="721" t="s">
        <v>246</v>
      </c>
      <c r="L264" s="726"/>
      <c r="M264" s="726" t="s">
        <v>6426</v>
      </c>
      <c r="N264" s="722" t="s">
        <v>829</v>
      </c>
      <c r="O264" s="721" t="s">
        <v>245</v>
      </c>
      <c r="P264" s="736" t="s">
        <v>1196</v>
      </c>
      <c r="Q264" s="734" t="s">
        <v>1195</v>
      </c>
    </row>
    <row r="265" spans="1:17">
      <c r="A265" s="1077">
        <f>SUBTOTAL(3,C$3:C265)</f>
        <v>263</v>
      </c>
      <c r="B265" s="738">
        <v>3</v>
      </c>
      <c r="C265" s="722" t="s">
        <v>1201</v>
      </c>
      <c r="D265" s="723" t="s">
        <v>23</v>
      </c>
      <c r="E265" s="721" t="s">
        <v>254</v>
      </c>
      <c r="F265" s="721" t="s">
        <v>1198</v>
      </c>
      <c r="G265" s="794">
        <v>37176</v>
      </c>
      <c r="H265" s="724">
        <f t="shared" ca="1" si="4"/>
        <v>18</v>
      </c>
      <c r="I265" s="725" t="s">
        <v>1403</v>
      </c>
      <c r="J265" s="721" t="s">
        <v>348</v>
      </c>
      <c r="K265" s="721" t="s">
        <v>266</v>
      </c>
      <c r="L265" s="726"/>
      <c r="M265" s="726" t="s">
        <v>6426</v>
      </c>
      <c r="N265" s="722" t="s">
        <v>829</v>
      </c>
      <c r="O265" s="721" t="s">
        <v>255</v>
      </c>
      <c r="P265" s="736" t="s">
        <v>1200</v>
      </c>
      <c r="Q265" s="734" t="s">
        <v>1195</v>
      </c>
    </row>
    <row r="266" spans="1:17">
      <c r="A266" s="1077">
        <f>SUBTOTAL(3,C$3:C266)</f>
        <v>264</v>
      </c>
      <c r="B266" s="738">
        <v>4</v>
      </c>
      <c r="C266" s="722" t="s">
        <v>1204</v>
      </c>
      <c r="D266" s="723" t="s">
        <v>16</v>
      </c>
      <c r="E266" s="721" t="s">
        <v>254</v>
      </c>
      <c r="F266" s="721" t="s">
        <v>22</v>
      </c>
      <c r="G266" s="794">
        <v>38702</v>
      </c>
      <c r="H266" s="724">
        <f t="shared" ca="1" si="4"/>
        <v>14</v>
      </c>
      <c r="I266" s="725" t="s">
        <v>1403</v>
      </c>
      <c r="J266" s="721" t="s">
        <v>369</v>
      </c>
      <c r="K266" s="721" t="s">
        <v>266</v>
      </c>
      <c r="L266" s="726"/>
      <c r="M266" s="726" t="s">
        <v>6426</v>
      </c>
      <c r="N266" s="722" t="s">
        <v>829</v>
      </c>
      <c r="O266" s="721" t="s">
        <v>255</v>
      </c>
      <c r="P266" s="736" t="s">
        <v>1203</v>
      </c>
      <c r="Q266" s="734" t="s">
        <v>1195</v>
      </c>
    </row>
    <row r="267" spans="1:17">
      <c r="A267" s="1077">
        <f>SUBTOTAL(3,C$3:C267)</f>
        <v>265</v>
      </c>
      <c r="B267" s="738">
        <v>1</v>
      </c>
      <c r="C267" s="722" t="s">
        <v>1206</v>
      </c>
      <c r="D267" s="723" t="s">
        <v>23</v>
      </c>
      <c r="E267" s="721" t="s">
        <v>221</v>
      </c>
      <c r="F267" s="721" t="s">
        <v>288</v>
      </c>
      <c r="G267" s="794">
        <v>28962</v>
      </c>
      <c r="H267" s="724">
        <f t="shared" ca="1" si="4"/>
        <v>40</v>
      </c>
      <c r="I267" s="725" t="s">
        <v>1403</v>
      </c>
      <c r="J267" s="721" t="s">
        <v>289</v>
      </c>
      <c r="K267" s="721" t="s">
        <v>674</v>
      </c>
      <c r="L267" s="726"/>
      <c r="M267" s="726" t="s">
        <v>6426</v>
      </c>
      <c r="N267" s="722" t="s">
        <v>829</v>
      </c>
      <c r="O267" s="721" t="s">
        <v>222</v>
      </c>
      <c r="P267" s="734" t="s">
        <v>1205</v>
      </c>
      <c r="Q267" s="734" t="s">
        <v>1209</v>
      </c>
    </row>
    <row r="268" spans="1:17">
      <c r="A268" s="1077">
        <f>SUBTOTAL(3,C$3:C268)</f>
        <v>266</v>
      </c>
      <c r="B268" s="738">
        <v>2</v>
      </c>
      <c r="C268" s="722" t="s">
        <v>1211</v>
      </c>
      <c r="D268" s="723" t="s">
        <v>16</v>
      </c>
      <c r="E268" s="721" t="s">
        <v>221</v>
      </c>
      <c r="F268" s="721" t="s">
        <v>288</v>
      </c>
      <c r="G268" s="794">
        <v>35800</v>
      </c>
      <c r="H268" s="724">
        <f t="shared" ca="1" si="4"/>
        <v>22</v>
      </c>
      <c r="I268" s="725" t="s">
        <v>1403</v>
      </c>
      <c r="J268" s="721" t="s">
        <v>289</v>
      </c>
      <c r="K268" s="721" t="s">
        <v>246</v>
      </c>
      <c r="L268" s="726"/>
      <c r="M268" s="726" t="s">
        <v>6426</v>
      </c>
      <c r="N268" s="722" t="s">
        <v>829</v>
      </c>
      <c r="O268" s="721" t="s">
        <v>245</v>
      </c>
      <c r="P268" s="734" t="s">
        <v>1210</v>
      </c>
      <c r="Q268" s="734" t="s">
        <v>1209</v>
      </c>
    </row>
    <row r="269" spans="1:17">
      <c r="A269" s="1077">
        <f>SUBTOTAL(3,C$3:C269)</f>
        <v>267</v>
      </c>
      <c r="B269" s="738">
        <v>3</v>
      </c>
      <c r="C269" s="722" t="s">
        <v>1214</v>
      </c>
      <c r="D269" s="723" t="s">
        <v>23</v>
      </c>
      <c r="E269" s="721" t="s">
        <v>254</v>
      </c>
      <c r="F269" s="721" t="s">
        <v>22</v>
      </c>
      <c r="G269" s="794">
        <v>40723</v>
      </c>
      <c r="H269" s="724">
        <f t="shared" ca="1" si="4"/>
        <v>8</v>
      </c>
      <c r="I269" s="725" t="s">
        <v>1403</v>
      </c>
      <c r="J269" s="721" t="s">
        <v>265</v>
      </c>
      <c r="K269" s="721" t="s">
        <v>270</v>
      </c>
      <c r="L269" s="726"/>
      <c r="M269" s="726" t="s">
        <v>6426</v>
      </c>
      <c r="N269" s="722" t="s">
        <v>829</v>
      </c>
      <c r="O269" s="721" t="s">
        <v>255</v>
      </c>
      <c r="P269" s="734" t="s">
        <v>1213</v>
      </c>
      <c r="Q269" s="734" t="s">
        <v>1209</v>
      </c>
    </row>
    <row r="270" spans="1:17">
      <c r="A270" s="1077">
        <f>SUBTOTAL(3,C$3:C270)</f>
        <v>268</v>
      </c>
      <c r="B270" s="738">
        <v>4</v>
      </c>
      <c r="C270" s="722" t="s">
        <v>7488</v>
      </c>
      <c r="D270" s="723" t="s">
        <v>16</v>
      </c>
      <c r="E270" s="721" t="s">
        <v>254</v>
      </c>
      <c r="F270" s="721" t="s">
        <v>22</v>
      </c>
      <c r="G270" s="794">
        <v>43710</v>
      </c>
      <c r="H270" s="724">
        <f t="shared" ca="1" si="4"/>
        <v>0</v>
      </c>
      <c r="I270" s="725" t="s">
        <v>1403</v>
      </c>
      <c r="J270" s="721" t="s">
        <v>265</v>
      </c>
      <c r="K270" s="721" t="s">
        <v>270</v>
      </c>
      <c r="L270" s="726"/>
      <c r="M270" s="726" t="s">
        <v>6426</v>
      </c>
      <c r="N270" s="722" t="s">
        <v>829</v>
      </c>
      <c r="O270" s="721" t="s">
        <v>255</v>
      </c>
      <c r="P270" s="734"/>
      <c r="Q270" s="734"/>
    </row>
    <row r="271" spans="1:17">
      <c r="A271" s="1077">
        <f>SUBTOTAL(3,C$3:C271)</f>
        <v>269</v>
      </c>
      <c r="B271" s="738">
        <v>1</v>
      </c>
      <c r="C271" s="722" t="s">
        <v>1229</v>
      </c>
      <c r="D271" s="723" t="s">
        <v>23</v>
      </c>
      <c r="E271" s="721" t="s">
        <v>221</v>
      </c>
      <c r="F271" s="721" t="s">
        <v>524</v>
      </c>
      <c r="G271" s="794">
        <v>27307</v>
      </c>
      <c r="H271" s="724">
        <f t="shared" ref="H271:H334" ca="1" si="5">DATEDIF(G271,TODAY(),"Y")</f>
        <v>45</v>
      </c>
      <c r="I271" s="725" t="s">
        <v>1403</v>
      </c>
      <c r="J271" s="721" t="s">
        <v>223</v>
      </c>
      <c r="K271" s="721" t="s">
        <v>283</v>
      </c>
      <c r="L271" s="726"/>
      <c r="M271" s="726" t="s">
        <v>6426</v>
      </c>
      <c r="N271" s="722" t="s">
        <v>829</v>
      </c>
      <c r="O271" s="721" t="s">
        <v>222</v>
      </c>
      <c r="P271" s="734" t="s">
        <v>1228</v>
      </c>
      <c r="Q271" s="734" t="s">
        <v>1232</v>
      </c>
    </row>
    <row r="272" spans="1:17">
      <c r="A272" s="1077">
        <f>SUBTOTAL(3,C$3:C272)</f>
        <v>270</v>
      </c>
      <c r="B272" s="738">
        <v>2</v>
      </c>
      <c r="C272" s="722" t="s">
        <v>1234</v>
      </c>
      <c r="D272" s="723" t="s">
        <v>16</v>
      </c>
      <c r="E272" s="721" t="s">
        <v>221</v>
      </c>
      <c r="F272" s="721" t="s">
        <v>524</v>
      </c>
      <c r="G272" s="794">
        <v>29044</v>
      </c>
      <c r="H272" s="724">
        <f t="shared" ca="1" si="5"/>
        <v>40</v>
      </c>
      <c r="I272" s="725" t="s">
        <v>1403</v>
      </c>
      <c r="J272" s="721" t="s">
        <v>256</v>
      </c>
      <c r="K272" s="721" t="s">
        <v>246</v>
      </c>
      <c r="L272" s="726"/>
      <c r="M272" s="726" t="s">
        <v>6426</v>
      </c>
      <c r="N272" s="722" t="s">
        <v>829</v>
      </c>
      <c r="O272" s="721" t="s">
        <v>245</v>
      </c>
      <c r="P272" s="734" t="s">
        <v>1233</v>
      </c>
      <c r="Q272" s="734" t="s">
        <v>1232</v>
      </c>
    </row>
    <row r="273" spans="1:17">
      <c r="A273" s="1077">
        <f>SUBTOTAL(3,C$3:C273)</f>
        <v>271</v>
      </c>
      <c r="B273" s="738">
        <v>3</v>
      </c>
      <c r="C273" s="722" t="s">
        <v>1238</v>
      </c>
      <c r="D273" s="723" t="s">
        <v>23</v>
      </c>
      <c r="E273" s="721" t="s">
        <v>254</v>
      </c>
      <c r="F273" s="721" t="s">
        <v>524</v>
      </c>
      <c r="G273" s="794">
        <v>36585</v>
      </c>
      <c r="H273" s="724">
        <f t="shared" ca="1" si="5"/>
        <v>20</v>
      </c>
      <c r="I273" s="725" t="s">
        <v>1403</v>
      </c>
      <c r="J273" s="721" t="s">
        <v>348</v>
      </c>
      <c r="K273" s="721" t="s">
        <v>266</v>
      </c>
      <c r="L273" s="726"/>
      <c r="M273" s="726" t="s">
        <v>6426</v>
      </c>
      <c r="N273" s="722" t="s">
        <v>829</v>
      </c>
      <c r="O273" s="721" t="s">
        <v>255</v>
      </c>
      <c r="P273" s="734" t="s">
        <v>1237</v>
      </c>
      <c r="Q273" s="734" t="s">
        <v>1232</v>
      </c>
    </row>
    <row r="274" spans="1:17">
      <c r="A274" s="1077">
        <f>SUBTOTAL(3,C$3:C274)</f>
        <v>272</v>
      </c>
      <c r="B274" s="738">
        <v>4</v>
      </c>
      <c r="C274" s="722" t="s">
        <v>1240</v>
      </c>
      <c r="D274" s="723" t="s">
        <v>23</v>
      </c>
      <c r="E274" s="721" t="s">
        <v>254</v>
      </c>
      <c r="F274" s="721" t="s">
        <v>22</v>
      </c>
      <c r="G274" s="794">
        <v>39003</v>
      </c>
      <c r="H274" s="724">
        <f t="shared" ca="1" si="5"/>
        <v>13</v>
      </c>
      <c r="I274" s="725" t="s">
        <v>1403</v>
      </c>
      <c r="J274" s="721" t="s">
        <v>369</v>
      </c>
      <c r="K274" s="721" t="s">
        <v>266</v>
      </c>
      <c r="L274" s="726"/>
      <c r="M274" s="726" t="s">
        <v>6426</v>
      </c>
      <c r="N274" s="722" t="s">
        <v>829</v>
      </c>
      <c r="O274" s="721" t="s">
        <v>255</v>
      </c>
      <c r="P274" s="734" t="s">
        <v>1239</v>
      </c>
      <c r="Q274" s="734" t="s">
        <v>1232</v>
      </c>
    </row>
    <row r="275" spans="1:17">
      <c r="A275" s="1077">
        <f>SUBTOTAL(3,C$3:C275)</f>
        <v>273</v>
      </c>
      <c r="B275" s="738">
        <v>1</v>
      </c>
      <c r="C275" s="732" t="s">
        <v>960</v>
      </c>
      <c r="D275" s="723" t="s">
        <v>23</v>
      </c>
      <c r="E275" s="733" t="s">
        <v>221</v>
      </c>
      <c r="F275" s="733" t="s">
        <v>337</v>
      </c>
      <c r="G275" s="806">
        <v>19234</v>
      </c>
      <c r="H275" s="724">
        <f t="shared" ca="1" si="5"/>
        <v>67</v>
      </c>
      <c r="I275" s="725" t="s">
        <v>1403</v>
      </c>
      <c r="J275" s="733" t="s">
        <v>256</v>
      </c>
      <c r="K275" s="733" t="s">
        <v>283</v>
      </c>
      <c r="L275" s="726"/>
      <c r="M275" s="726" t="s">
        <v>6426</v>
      </c>
      <c r="N275" s="722" t="s">
        <v>829</v>
      </c>
      <c r="O275" s="733" t="s">
        <v>222</v>
      </c>
      <c r="P275" s="732" t="s">
        <v>1241</v>
      </c>
      <c r="Q275" s="732" t="s">
        <v>1244</v>
      </c>
    </row>
    <row r="276" spans="1:17">
      <c r="A276" s="1077">
        <f>SUBTOTAL(3,C$3:C276)</f>
        <v>274</v>
      </c>
      <c r="B276" s="745">
        <v>2</v>
      </c>
      <c r="C276" s="732" t="s">
        <v>1246</v>
      </c>
      <c r="D276" s="723" t="s">
        <v>16</v>
      </c>
      <c r="E276" s="733" t="s">
        <v>221</v>
      </c>
      <c r="F276" s="733" t="s">
        <v>337</v>
      </c>
      <c r="G276" s="806">
        <v>20223</v>
      </c>
      <c r="H276" s="724">
        <f t="shared" ca="1" si="5"/>
        <v>64</v>
      </c>
      <c r="I276" s="725" t="s">
        <v>1403</v>
      </c>
      <c r="J276" s="733" t="s">
        <v>256</v>
      </c>
      <c r="K276" s="733" t="s">
        <v>246</v>
      </c>
      <c r="L276" s="726"/>
      <c r="M276" s="726" t="s">
        <v>6426</v>
      </c>
      <c r="N276" s="722" t="s">
        <v>829</v>
      </c>
      <c r="O276" s="733" t="s">
        <v>245</v>
      </c>
      <c r="P276" s="732" t="s">
        <v>1245</v>
      </c>
      <c r="Q276" s="732" t="s">
        <v>1244</v>
      </c>
    </row>
    <row r="277" spans="1:17">
      <c r="A277" s="1077">
        <f>SUBTOTAL(3,C$3:C277)</f>
        <v>275</v>
      </c>
      <c r="B277" s="745">
        <v>3</v>
      </c>
      <c r="C277" s="732" t="s">
        <v>1248</v>
      </c>
      <c r="D277" s="723" t="s">
        <v>23</v>
      </c>
      <c r="E277" s="733" t="s">
        <v>254</v>
      </c>
      <c r="F277" s="733" t="s">
        <v>376</v>
      </c>
      <c r="G277" s="806">
        <v>34659</v>
      </c>
      <c r="H277" s="724">
        <f t="shared" ca="1" si="5"/>
        <v>25</v>
      </c>
      <c r="I277" s="725" t="s">
        <v>1403</v>
      </c>
      <c r="J277" s="733" t="s">
        <v>256</v>
      </c>
      <c r="K277" s="733" t="s">
        <v>266</v>
      </c>
      <c r="L277" s="726"/>
      <c r="M277" s="726" t="s">
        <v>6426</v>
      </c>
      <c r="N277" s="722" t="s">
        <v>829</v>
      </c>
      <c r="O277" s="733" t="s">
        <v>255</v>
      </c>
      <c r="P277" s="732" t="s">
        <v>1247</v>
      </c>
      <c r="Q277" s="732" t="s">
        <v>1244</v>
      </c>
    </row>
    <row r="278" spans="1:17">
      <c r="A278" s="1077">
        <f>SUBTOTAL(3,C$3:C278)</f>
        <v>276</v>
      </c>
      <c r="B278" s="738">
        <v>1</v>
      </c>
      <c r="C278" s="722" t="s">
        <v>1264</v>
      </c>
      <c r="D278" s="723" t="s">
        <v>23</v>
      </c>
      <c r="E278" s="738" t="s">
        <v>221</v>
      </c>
      <c r="F278" s="738" t="s">
        <v>273</v>
      </c>
      <c r="G278" s="794">
        <v>24680</v>
      </c>
      <c r="H278" s="724">
        <f t="shared" ca="1" si="5"/>
        <v>52</v>
      </c>
      <c r="I278" s="725" t="s">
        <v>1403</v>
      </c>
      <c r="J278" s="738" t="s">
        <v>289</v>
      </c>
      <c r="K278" s="738" t="s">
        <v>283</v>
      </c>
      <c r="L278" s="726"/>
      <c r="M278" s="726" t="s">
        <v>6426</v>
      </c>
      <c r="N278" s="746" t="s">
        <v>829</v>
      </c>
      <c r="O278" s="738" t="s">
        <v>222</v>
      </c>
      <c r="P278" s="727" t="s">
        <v>1263</v>
      </c>
      <c r="Q278" s="734" t="s">
        <v>1267</v>
      </c>
    </row>
    <row r="279" spans="1:17">
      <c r="A279" s="1077">
        <f>SUBTOTAL(3,C$3:C279)</f>
        <v>277</v>
      </c>
      <c r="B279" s="738">
        <v>2</v>
      </c>
      <c r="C279" s="722" t="s">
        <v>1269</v>
      </c>
      <c r="D279" s="723" t="s">
        <v>16</v>
      </c>
      <c r="E279" s="738" t="s">
        <v>221</v>
      </c>
      <c r="F279" s="738" t="s">
        <v>273</v>
      </c>
      <c r="G279" s="794">
        <v>24746</v>
      </c>
      <c r="H279" s="724">
        <f t="shared" ca="1" si="5"/>
        <v>52</v>
      </c>
      <c r="I279" s="725" t="s">
        <v>1403</v>
      </c>
      <c r="J279" s="738" t="s">
        <v>289</v>
      </c>
      <c r="K279" s="738" t="s">
        <v>261</v>
      </c>
      <c r="L279" s="726"/>
      <c r="M279" s="726" t="s">
        <v>6426</v>
      </c>
      <c r="N279" s="746" t="s">
        <v>829</v>
      </c>
      <c r="O279" s="738" t="s">
        <v>245</v>
      </c>
      <c r="P279" s="727" t="s">
        <v>1268</v>
      </c>
      <c r="Q279" s="734" t="s">
        <v>1267</v>
      </c>
    </row>
    <row r="280" spans="1:17">
      <c r="A280" s="1077">
        <f>SUBTOTAL(3,C$3:C280)</f>
        <v>278</v>
      </c>
      <c r="B280" s="738">
        <v>3</v>
      </c>
      <c r="C280" s="722" t="s">
        <v>1273</v>
      </c>
      <c r="D280" s="723" t="s">
        <v>16</v>
      </c>
      <c r="E280" s="738" t="s">
        <v>254</v>
      </c>
      <c r="F280" s="738" t="s">
        <v>273</v>
      </c>
      <c r="G280" s="794">
        <v>33806</v>
      </c>
      <c r="H280" s="724">
        <f t="shared" ca="1" si="5"/>
        <v>27</v>
      </c>
      <c r="I280" s="725" t="s">
        <v>1403</v>
      </c>
      <c r="J280" s="738" t="s">
        <v>527</v>
      </c>
      <c r="K280" s="738" t="s">
        <v>266</v>
      </c>
      <c r="L280" s="726"/>
      <c r="M280" s="726" t="s">
        <v>6426</v>
      </c>
      <c r="N280" s="746" t="s">
        <v>829</v>
      </c>
      <c r="O280" s="738" t="s">
        <v>255</v>
      </c>
      <c r="P280" s="727" t="s">
        <v>1272</v>
      </c>
      <c r="Q280" s="734" t="s">
        <v>1267</v>
      </c>
    </row>
    <row r="281" spans="1:17">
      <c r="A281" s="1077">
        <f>SUBTOTAL(3,C$3:C281)</f>
        <v>279</v>
      </c>
      <c r="B281" s="738">
        <v>4</v>
      </c>
      <c r="C281" s="722" t="s">
        <v>1275</v>
      </c>
      <c r="D281" s="723" t="s">
        <v>23</v>
      </c>
      <c r="E281" s="738" t="s">
        <v>254</v>
      </c>
      <c r="F281" s="738" t="s">
        <v>273</v>
      </c>
      <c r="G281" s="794">
        <v>34842</v>
      </c>
      <c r="H281" s="724">
        <f t="shared" ca="1" si="5"/>
        <v>24</v>
      </c>
      <c r="I281" s="725" t="s">
        <v>1403</v>
      </c>
      <c r="J281" s="738" t="s">
        <v>223</v>
      </c>
      <c r="K281" s="738" t="s">
        <v>266</v>
      </c>
      <c r="L281" s="726"/>
      <c r="M281" s="726" t="s">
        <v>6426</v>
      </c>
      <c r="N281" s="746" t="s">
        <v>829</v>
      </c>
      <c r="O281" s="738" t="s">
        <v>255</v>
      </c>
      <c r="P281" s="727" t="s">
        <v>1274</v>
      </c>
      <c r="Q281" s="734" t="s">
        <v>1267</v>
      </c>
    </row>
    <row r="282" spans="1:17">
      <c r="A282" s="1077">
        <f>SUBTOTAL(3,C$3:C282)</f>
        <v>280</v>
      </c>
      <c r="B282" s="738">
        <v>5</v>
      </c>
      <c r="C282" s="722" t="s">
        <v>1277</v>
      </c>
      <c r="D282" s="723" t="s">
        <v>23</v>
      </c>
      <c r="E282" s="738" t="s">
        <v>254</v>
      </c>
      <c r="F282" s="738" t="s">
        <v>273</v>
      </c>
      <c r="G282" s="794">
        <v>37938</v>
      </c>
      <c r="H282" s="724">
        <f t="shared" ca="1" si="5"/>
        <v>16</v>
      </c>
      <c r="I282" s="725" t="s">
        <v>1403</v>
      </c>
      <c r="J282" s="721" t="s">
        <v>256</v>
      </c>
      <c r="K282" s="721" t="s">
        <v>266</v>
      </c>
      <c r="L282" s="726"/>
      <c r="M282" s="726" t="s">
        <v>6426</v>
      </c>
      <c r="N282" s="746" t="s">
        <v>829</v>
      </c>
      <c r="O282" s="721" t="s">
        <v>255</v>
      </c>
      <c r="P282" s="727" t="s">
        <v>1276</v>
      </c>
      <c r="Q282" s="734" t="s">
        <v>1267</v>
      </c>
    </row>
    <row r="283" spans="1:17">
      <c r="A283" s="1077">
        <f>SUBTOTAL(3,C$3:C283)</f>
        <v>281</v>
      </c>
      <c r="B283" s="738">
        <v>1</v>
      </c>
      <c r="C283" s="722" t="s">
        <v>1279</v>
      </c>
      <c r="D283" s="723" t="s">
        <v>23</v>
      </c>
      <c r="E283" s="738" t="s">
        <v>221</v>
      </c>
      <c r="F283" s="738" t="s">
        <v>1280</v>
      </c>
      <c r="G283" s="794">
        <v>30209</v>
      </c>
      <c r="H283" s="724">
        <f t="shared" ca="1" si="5"/>
        <v>37</v>
      </c>
      <c r="I283" s="725" t="s">
        <v>1403</v>
      </c>
      <c r="J283" s="738" t="s">
        <v>223</v>
      </c>
      <c r="K283" s="738" t="s">
        <v>261</v>
      </c>
      <c r="L283" s="726"/>
      <c r="M283" s="726" t="s">
        <v>6426</v>
      </c>
      <c r="N283" s="746" t="s">
        <v>829</v>
      </c>
      <c r="O283" s="738" t="s">
        <v>222</v>
      </c>
      <c r="P283" s="727" t="s">
        <v>1278</v>
      </c>
      <c r="Q283" s="734" t="s">
        <v>1283</v>
      </c>
    </row>
    <row r="284" spans="1:17">
      <c r="A284" s="1077">
        <f>SUBTOTAL(3,C$3:C284)</f>
        <v>282</v>
      </c>
      <c r="B284" s="738">
        <v>2</v>
      </c>
      <c r="C284" s="722" t="s">
        <v>1285</v>
      </c>
      <c r="D284" s="723" t="s">
        <v>16</v>
      </c>
      <c r="E284" s="738" t="s">
        <v>221</v>
      </c>
      <c r="F284" s="738" t="s">
        <v>244</v>
      </c>
      <c r="G284" s="794">
        <v>32780</v>
      </c>
      <c r="H284" s="724">
        <f t="shared" ca="1" si="5"/>
        <v>30</v>
      </c>
      <c r="I284" s="725" t="s">
        <v>1403</v>
      </c>
      <c r="J284" s="738" t="s">
        <v>223</v>
      </c>
      <c r="K284" s="738" t="s">
        <v>246</v>
      </c>
      <c r="L284" s="726"/>
      <c r="M284" s="726" t="s">
        <v>6426</v>
      </c>
      <c r="N284" s="746" t="s">
        <v>829</v>
      </c>
      <c r="O284" s="738" t="s">
        <v>245</v>
      </c>
      <c r="P284" s="727" t="s">
        <v>1284</v>
      </c>
      <c r="Q284" s="734" t="s">
        <v>1283</v>
      </c>
    </row>
    <row r="285" spans="1:17">
      <c r="A285" s="1077">
        <f>SUBTOTAL(3,C$3:C285)</f>
        <v>283</v>
      </c>
      <c r="B285" s="738">
        <v>3</v>
      </c>
      <c r="C285" s="722" t="s">
        <v>1287</v>
      </c>
      <c r="D285" s="723" t="s">
        <v>16</v>
      </c>
      <c r="E285" s="738" t="s">
        <v>254</v>
      </c>
      <c r="F285" s="738" t="s">
        <v>230</v>
      </c>
      <c r="G285" s="794">
        <v>41301</v>
      </c>
      <c r="H285" s="724">
        <f t="shared" ca="1" si="5"/>
        <v>7</v>
      </c>
      <c r="I285" s="725" t="s">
        <v>1403</v>
      </c>
      <c r="J285" s="738" t="s">
        <v>265</v>
      </c>
      <c r="K285" s="738" t="s">
        <v>270</v>
      </c>
      <c r="L285" s="726"/>
      <c r="M285" s="726" t="s">
        <v>6426</v>
      </c>
      <c r="N285" s="746" t="s">
        <v>829</v>
      </c>
      <c r="O285" s="738" t="s">
        <v>255</v>
      </c>
      <c r="P285" s="727" t="s">
        <v>1286</v>
      </c>
      <c r="Q285" s="734" t="s">
        <v>1283</v>
      </c>
    </row>
    <row r="286" spans="1:17">
      <c r="A286" s="1077">
        <f>SUBTOTAL(3,C$3:C286)</f>
        <v>284</v>
      </c>
      <c r="B286" s="738">
        <v>4</v>
      </c>
      <c r="C286" s="722" t="s">
        <v>7489</v>
      </c>
      <c r="D286" s="723" t="s">
        <v>23</v>
      </c>
      <c r="E286" s="738" t="s">
        <v>254</v>
      </c>
      <c r="F286" s="738"/>
      <c r="G286" s="794"/>
      <c r="H286" s="724">
        <f t="shared" ca="1" si="5"/>
        <v>120</v>
      </c>
      <c r="I286" s="725"/>
      <c r="J286" s="738"/>
      <c r="K286" s="738" t="s">
        <v>270</v>
      </c>
      <c r="L286" s="726"/>
      <c r="M286" s="726" t="s">
        <v>6426</v>
      </c>
      <c r="N286" s="746"/>
      <c r="O286" s="738" t="s">
        <v>255</v>
      </c>
      <c r="P286" s="727"/>
      <c r="Q286" s="734"/>
    </row>
    <row r="287" spans="1:17">
      <c r="A287" s="1077">
        <f>SUBTOTAL(3,C$3:C287)</f>
        <v>285</v>
      </c>
      <c r="B287" s="738">
        <v>1</v>
      </c>
      <c r="C287" s="722" t="s">
        <v>1289</v>
      </c>
      <c r="D287" s="723" t="s">
        <v>23</v>
      </c>
      <c r="E287" s="738" t="s">
        <v>221</v>
      </c>
      <c r="F287" s="738" t="s">
        <v>1290</v>
      </c>
      <c r="G287" s="794">
        <v>32311</v>
      </c>
      <c r="H287" s="724">
        <f t="shared" ca="1" si="5"/>
        <v>31</v>
      </c>
      <c r="I287" s="747" t="s">
        <v>1403</v>
      </c>
      <c r="J287" s="738" t="s">
        <v>1291</v>
      </c>
      <c r="K287" s="738" t="s">
        <v>283</v>
      </c>
      <c r="L287" s="726"/>
      <c r="M287" s="726" t="s">
        <v>6426</v>
      </c>
      <c r="N287" s="746" t="s">
        <v>829</v>
      </c>
      <c r="O287" s="738" t="s">
        <v>222</v>
      </c>
      <c r="P287" s="727" t="s">
        <v>1288</v>
      </c>
      <c r="Q287" s="734" t="s">
        <v>1294</v>
      </c>
    </row>
    <row r="288" spans="1:17">
      <c r="A288" s="1077">
        <f>SUBTOTAL(3,C$3:C288)</f>
        <v>286</v>
      </c>
      <c r="B288" s="738">
        <v>2</v>
      </c>
      <c r="C288" s="722" t="s">
        <v>1296</v>
      </c>
      <c r="D288" s="723" t="s">
        <v>16</v>
      </c>
      <c r="E288" s="738" t="s">
        <v>221</v>
      </c>
      <c r="F288" s="738" t="s">
        <v>1297</v>
      </c>
      <c r="G288" s="794">
        <v>32822</v>
      </c>
      <c r="H288" s="724">
        <f t="shared" ca="1" si="5"/>
        <v>30</v>
      </c>
      <c r="I288" s="747" t="s">
        <v>1403</v>
      </c>
      <c r="J288" s="738" t="s">
        <v>1291</v>
      </c>
      <c r="K288" s="738" t="s">
        <v>246</v>
      </c>
      <c r="L288" s="726"/>
      <c r="M288" s="726" t="s">
        <v>6426</v>
      </c>
      <c r="N288" s="746" t="s">
        <v>829</v>
      </c>
      <c r="O288" s="738" t="s">
        <v>245</v>
      </c>
      <c r="P288" s="727" t="s">
        <v>1295</v>
      </c>
      <c r="Q288" s="734" t="s">
        <v>1294</v>
      </c>
    </row>
    <row r="289" spans="1:17">
      <c r="A289" s="1077">
        <f>SUBTOTAL(3,C$3:C289)</f>
        <v>287</v>
      </c>
      <c r="B289" s="738">
        <v>1</v>
      </c>
      <c r="C289" s="722" t="s">
        <v>1301</v>
      </c>
      <c r="D289" s="723" t="s">
        <v>23</v>
      </c>
      <c r="E289" s="738" t="s">
        <v>221</v>
      </c>
      <c r="F289" s="738" t="s">
        <v>1055</v>
      </c>
      <c r="G289" s="794">
        <v>31051</v>
      </c>
      <c r="H289" s="724">
        <f t="shared" ca="1" si="5"/>
        <v>35</v>
      </c>
      <c r="I289" s="747" t="s">
        <v>1403</v>
      </c>
      <c r="J289" s="738" t="s">
        <v>289</v>
      </c>
      <c r="K289" s="738" t="s">
        <v>261</v>
      </c>
      <c r="L289" s="726"/>
      <c r="M289" s="726" t="s">
        <v>6426</v>
      </c>
      <c r="N289" s="746" t="s">
        <v>829</v>
      </c>
      <c r="O289" s="738" t="s">
        <v>222</v>
      </c>
      <c r="P289" s="727" t="s">
        <v>1300</v>
      </c>
      <c r="Q289" s="734" t="s">
        <v>1304</v>
      </c>
    </row>
    <row r="290" spans="1:17">
      <c r="A290" s="1077">
        <f>SUBTOTAL(3,C$3:C290)</f>
        <v>288</v>
      </c>
      <c r="B290" s="738">
        <v>2</v>
      </c>
      <c r="C290" s="722" t="s">
        <v>1306</v>
      </c>
      <c r="D290" s="723" t="s">
        <v>16</v>
      </c>
      <c r="E290" s="738" t="s">
        <v>221</v>
      </c>
      <c r="F290" s="738" t="s">
        <v>288</v>
      </c>
      <c r="G290" s="794">
        <v>29082</v>
      </c>
      <c r="H290" s="724">
        <f t="shared" ca="1" si="5"/>
        <v>40</v>
      </c>
      <c r="I290" s="747" t="s">
        <v>1403</v>
      </c>
      <c r="J290" s="738" t="s">
        <v>223</v>
      </c>
      <c r="K290" s="738" t="s">
        <v>246</v>
      </c>
      <c r="L290" s="726"/>
      <c r="M290" s="726" t="s">
        <v>6426</v>
      </c>
      <c r="N290" s="746" t="s">
        <v>829</v>
      </c>
      <c r="O290" s="738" t="s">
        <v>245</v>
      </c>
      <c r="P290" s="727" t="s">
        <v>1305</v>
      </c>
      <c r="Q290" s="734" t="s">
        <v>1304</v>
      </c>
    </row>
    <row r="291" spans="1:17">
      <c r="A291" s="1077">
        <f>SUBTOTAL(3,C$3:C291)</f>
        <v>289</v>
      </c>
      <c r="B291" s="738">
        <v>3</v>
      </c>
      <c r="C291" s="722" t="s">
        <v>1310</v>
      </c>
      <c r="D291" s="723" t="s">
        <v>23</v>
      </c>
      <c r="E291" s="738" t="s">
        <v>254</v>
      </c>
      <c r="F291" s="738" t="s">
        <v>22</v>
      </c>
      <c r="G291" s="794">
        <v>41937</v>
      </c>
      <c r="H291" s="724">
        <f t="shared" ca="1" si="5"/>
        <v>5</v>
      </c>
      <c r="I291" s="747" t="s">
        <v>1403</v>
      </c>
      <c r="J291" s="738" t="s">
        <v>265</v>
      </c>
      <c r="K291" s="738" t="s">
        <v>270</v>
      </c>
      <c r="L291" s="726"/>
      <c r="M291" s="726" t="s">
        <v>6426</v>
      </c>
      <c r="N291" s="746" t="s">
        <v>829</v>
      </c>
      <c r="O291" s="738" t="s">
        <v>255</v>
      </c>
      <c r="P291" s="727" t="s">
        <v>1309</v>
      </c>
      <c r="Q291" s="734" t="s">
        <v>1304</v>
      </c>
    </row>
    <row r="292" spans="1:17">
      <c r="A292" s="1077">
        <f>SUBTOTAL(3,C$3:C292)</f>
        <v>290</v>
      </c>
      <c r="B292" s="738">
        <v>1</v>
      </c>
      <c r="C292" s="722" t="s">
        <v>1313</v>
      </c>
      <c r="D292" s="723" t="s">
        <v>23</v>
      </c>
      <c r="E292" s="738" t="s">
        <v>221</v>
      </c>
      <c r="F292" s="738" t="s">
        <v>376</v>
      </c>
      <c r="G292" s="794">
        <v>30201</v>
      </c>
      <c r="H292" s="724">
        <f t="shared" ca="1" si="5"/>
        <v>37</v>
      </c>
      <c r="I292" s="747" t="s">
        <v>1403</v>
      </c>
      <c r="J292" s="738" t="s">
        <v>223</v>
      </c>
      <c r="K292" s="738" t="s">
        <v>261</v>
      </c>
      <c r="L292" s="726"/>
      <c r="M292" s="726" t="s">
        <v>6426</v>
      </c>
      <c r="N292" s="746" t="s">
        <v>829</v>
      </c>
      <c r="O292" s="738" t="s">
        <v>222</v>
      </c>
      <c r="P292" s="727" t="s">
        <v>1312</v>
      </c>
      <c r="Q292" s="734" t="s">
        <v>1316</v>
      </c>
    </row>
    <row r="293" spans="1:17">
      <c r="A293" s="1077">
        <f>SUBTOTAL(3,C$3:C293)</f>
        <v>291</v>
      </c>
      <c r="B293" s="738">
        <v>2</v>
      </c>
      <c r="C293" s="722" t="s">
        <v>1318</v>
      </c>
      <c r="D293" s="723" t="s">
        <v>16</v>
      </c>
      <c r="E293" s="738" t="s">
        <v>221</v>
      </c>
      <c r="F293" s="738" t="s">
        <v>1319</v>
      </c>
      <c r="G293" s="794">
        <v>31428</v>
      </c>
      <c r="H293" s="724">
        <f t="shared" ca="1" si="5"/>
        <v>34</v>
      </c>
      <c r="I293" s="747" t="s">
        <v>1403</v>
      </c>
      <c r="J293" s="738" t="s">
        <v>289</v>
      </c>
      <c r="K293" s="738" t="s">
        <v>246</v>
      </c>
      <c r="L293" s="726"/>
      <c r="M293" s="726" t="s">
        <v>6426</v>
      </c>
      <c r="N293" s="746" t="s">
        <v>829</v>
      </c>
      <c r="O293" s="738" t="s">
        <v>245</v>
      </c>
      <c r="P293" s="727" t="s">
        <v>1317</v>
      </c>
      <c r="Q293" s="734" t="s">
        <v>1316</v>
      </c>
    </row>
    <row r="294" spans="1:17">
      <c r="A294" s="1077">
        <f>SUBTOTAL(3,C$3:C294)</f>
        <v>292</v>
      </c>
      <c r="B294" s="738">
        <v>3</v>
      </c>
      <c r="C294" s="722" t="s">
        <v>1323</v>
      </c>
      <c r="D294" s="723" t="s">
        <v>23</v>
      </c>
      <c r="E294" s="738" t="s">
        <v>254</v>
      </c>
      <c r="F294" s="738" t="s">
        <v>1324</v>
      </c>
      <c r="G294" s="794">
        <v>39385</v>
      </c>
      <c r="H294" s="724">
        <f t="shared" ca="1" si="5"/>
        <v>12</v>
      </c>
      <c r="I294" s="747" t="s">
        <v>1403</v>
      </c>
      <c r="J294" s="738" t="s">
        <v>369</v>
      </c>
      <c r="K294" s="738" t="s">
        <v>266</v>
      </c>
      <c r="L294" s="726"/>
      <c r="M294" s="726" t="s">
        <v>6426</v>
      </c>
      <c r="N294" s="746" t="s">
        <v>829</v>
      </c>
      <c r="O294" s="738" t="s">
        <v>255</v>
      </c>
      <c r="P294" s="727" t="s">
        <v>1322</v>
      </c>
      <c r="Q294" s="734" t="s">
        <v>1316</v>
      </c>
    </row>
    <row r="295" spans="1:17">
      <c r="A295" s="1077">
        <f>SUBTOTAL(3,C$3:C295)</f>
        <v>293</v>
      </c>
      <c r="B295" s="738">
        <v>4</v>
      </c>
      <c r="C295" s="722" t="s">
        <v>7490</v>
      </c>
      <c r="D295" s="723" t="s">
        <v>16</v>
      </c>
      <c r="E295" s="738" t="s">
        <v>254</v>
      </c>
      <c r="F295" s="738" t="s">
        <v>229</v>
      </c>
      <c r="G295" s="794">
        <v>41982</v>
      </c>
      <c r="H295" s="724">
        <f t="shared" ca="1" si="5"/>
        <v>5</v>
      </c>
      <c r="I295" s="747"/>
      <c r="J295" s="738"/>
      <c r="K295" s="738"/>
      <c r="L295" s="726"/>
      <c r="M295" s="726"/>
      <c r="N295" s="746"/>
      <c r="O295" s="738"/>
      <c r="P295" s="727"/>
      <c r="Q295" s="734"/>
    </row>
    <row r="296" spans="1:17">
      <c r="A296" s="1077">
        <f>SUBTOTAL(3,C$3:C296)</f>
        <v>294</v>
      </c>
      <c r="B296" s="739">
        <v>1</v>
      </c>
      <c r="C296" s="722" t="s">
        <v>1338</v>
      </c>
      <c r="D296" s="723" t="s">
        <v>23</v>
      </c>
      <c r="E296" s="738" t="s">
        <v>221</v>
      </c>
      <c r="F296" s="738" t="s">
        <v>288</v>
      </c>
      <c r="G296" s="794">
        <v>31206</v>
      </c>
      <c r="H296" s="724">
        <f t="shared" ca="1" si="5"/>
        <v>34</v>
      </c>
      <c r="I296" s="747" t="s">
        <v>1403</v>
      </c>
      <c r="J296" s="738" t="s">
        <v>256</v>
      </c>
      <c r="K296" s="738" t="s">
        <v>283</v>
      </c>
      <c r="L296" s="726"/>
      <c r="M296" s="726" t="s">
        <v>6426</v>
      </c>
      <c r="N296" s="746" t="s">
        <v>829</v>
      </c>
      <c r="O296" s="738" t="s">
        <v>222</v>
      </c>
      <c r="P296" s="727" t="s">
        <v>1337</v>
      </c>
      <c r="Q296" s="748" t="s">
        <v>1340</v>
      </c>
    </row>
    <row r="297" spans="1:17">
      <c r="A297" s="1077">
        <f>SUBTOTAL(3,C$3:C297)</f>
        <v>295</v>
      </c>
      <c r="B297" s="738">
        <v>2</v>
      </c>
      <c r="C297" s="722" t="s">
        <v>1342</v>
      </c>
      <c r="D297" s="723" t="s">
        <v>16</v>
      </c>
      <c r="E297" s="738" t="s">
        <v>221</v>
      </c>
      <c r="F297" s="738" t="s">
        <v>1343</v>
      </c>
      <c r="G297" s="794">
        <v>34342</v>
      </c>
      <c r="H297" s="724">
        <f t="shared" ca="1" si="5"/>
        <v>26</v>
      </c>
      <c r="I297" s="747" t="s">
        <v>1403</v>
      </c>
      <c r="J297" s="738" t="s">
        <v>256</v>
      </c>
      <c r="K297" s="738" t="s">
        <v>246</v>
      </c>
      <c r="L297" s="726"/>
      <c r="M297" s="726" t="s">
        <v>6426</v>
      </c>
      <c r="N297" s="746" t="s">
        <v>829</v>
      </c>
      <c r="O297" s="738" t="s">
        <v>245</v>
      </c>
      <c r="P297" s="727" t="s">
        <v>1341</v>
      </c>
      <c r="Q297" s="748" t="s">
        <v>1340</v>
      </c>
    </row>
    <row r="298" spans="1:17">
      <c r="A298" s="1077">
        <f>SUBTOTAL(3,C$3:C298)</f>
        <v>296</v>
      </c>
      <c r="B298" s="738">
        <v>3</v>
      </c>
      <c r="C298" s="722" t="s">
        <v>1346</v>
      </c>
      <c r="D298" s="723" t="s">
        <v>23</v>
      </c>
      <c r="E298" s="738" t="s">
        <v>254</v>
      </c>
      <c r="F298" s="738" t="s">
        <v>230</v>
      </c>
      <c r="G298" s="794">
        <v>40974</v>
      </c>
      <c r="H298" s="724">
        <f t="shared" ca="1" si="5"/>
        <v>8</v>
      </c>
      <c r="I298" s="747" t="s">
        <v>1403</v>
      </c>
      <c r="J298" s="738" t="s">
        <v>265</v>
      </c>
      <c r="K298" s="738" t="s">
        <v>270</v>
      </c>
      <c r="L298" s="726"/>
      <c r="M298" s="726" t="s">
        <v>6426</v>
      </c>
      <c r="N298" s="746" t="s">
        <v>829</v>
      </c>
      <c r="O298" s="738" t="s">
        <v>255</v>
      </c>
      <c r="P298" s="734" t="s">
        <v>1345</v>
      </c>
      <c r="Q298" s="748" t="s">
        <v>1340</v>
      </c>
    </row>
    <row r="299" spans="1:17">
      <c r="A299" s="1077">
        <f>SUBTOTAL(3,C$3:C299)</f>
        <v>297</v>
      </c>
      <c r="B299" s="738">
        <v>4</v>
      </c>
      <c r="C299" s="722" t="s">
        <v>1348</v>
      </c>
      <c r="D299" s="723" t="s">
        <v>16</v>
      </c>
      <c r="E299" s="738" t="s">
        <v>254</v>
      </c>
      <c r="F299" s="738" t="s">
        <v>229</v>
      </c>
      <c r="G299" s="794">
        <v>42228</v>
      </c>
      <c r="H299" s="724">
        <f t="shared" ca="1" si="5"/>
        <v>4</v>
      </c>
      <c r="I299" s="747" t="s">
        <v>1403</v>
      </c>
      <c r="J299" s="738" t="s">
        <v>265</v>
      </c>
      <c r="K299" s="738" t="s">
        <v>270</v>
      </c>
      <c r="L299" s="726"/>
      <c r="M299" s="726" t="s">
        <v>6426</v>
      </c>
      <c r="N299" s="746" t="s">
        <v>829</v>
      </c>
      <c r="O299" s="738" t="s">
        <v>255</v>
      </c>
      <c r="P299" s="727" t="s">
        <v>1347</v>
      </c>
      <c r="Q299" s="748" t="s">
        <v>1340</v>
      </c>
    </row>
    <row r="300" spans="1:17">
      <c r="A300" s="1077">
        <f>SUBTOTAL(3,C$3:C300)</f>
        <v>298</v>
      </c>
      <c r="B300" s="721">
        <v>1</v>
      </c>
      <c r="C300" s="722" t="s">
        <v>1361</v>
      </c>
      <c r="D300" s="723" t="s">
        <v>23</v>
      </c>
      <c r="E300" s="721" t="s">
        <v>221</v>
      </c>
      <c r="F300" s="721" t="s">
        <v>1362</v>
      </c>
      <c r="G300" s="794">
        <v>31684</v>
      </c>
      <c r="H300" s="724">
        <f t="shared" ca="1" si="5"/>
        <v>33</v>
      </c>
      <c r="I300" s="725" t="s">
        <v>1403</v>
      </c>
      <c r="J300" s="721" t="s">
        <v>223</v>
      </c>
      <c r="K300" s="721" t="s">
        <v>674</v>
      </c>
      <c r="L300" s="726"/>
      <c r="M300" s="726" t="s">
        <v>6426</v>
      </c>
      <c r="N300" s="746" t="s">
        <v>829</v>
      </c>
      <c r="O300" s="721" t="s">
        <v>222</v>
      </c>
      <c r="P300" s="727" t="s">
        <v>1360</v>
      </c>
      <c r="Q300" s="734" t="s">
        <v>1175</v>
      </c>
    </row>
    <row r="301" spans="1:17">
      <c r="A301" s="1077">
        <f>SUBTOTAL(3,C$3:C301)</f>
        <v>299</v>
      </c>
      <c r="B301" s="721">
        <v>2</v>
      </c>
      <c r="C301" s="722" t="s">
        <v>1365</v>
      </c>
      <c r="D301" s="723" t="s">
        <v>16</v>
      </c>
      <c r="E301" s="721" t="s">
        <v>221</v>
      </c>
      <c r="F301" s="721" t="s">
        <v>439</v>
      </c>
      <c r="G301" s="794">
        <v>32876</v>
      </c>
      <c r="H301" s="724">
        <f t="shared" ca="1" si="5"/>
        <v>30</v>
      </c>
      <c r="I301" s="725" t="s">
        <v>1403</v>
      </c>
      <c r="J301" s="721" t="s">
        <v>223</v>
      </c>
      <c r="K301" s="721" t="s">
        <v>246</v>
      </c>
      <c r="L301" s="726"/>
      <c r="M301" s="726" t="s">
        <v>6426</v>
      </c>
      <c r="N301" s="746" t="s">
        <v>829</v>
      </c>
      <c r="O301" s="721" t="s">
        <v>245</v>
      </c>
      <c r="P301" s="722" t="s">
        <v>1364</v>
      </c>
      <c r="Q301" s="734" t="s">
        <v>1175</v>
      </c>
    </row>
    <row r="302" spans="1:17">
      <c r="A302" s="1077">
        <f>SUBTOTAL(3,C$3:C302)</f>
        <v>300</v>
      </c>
      <c r="B302" s="721">
        <v>3</v>
      </c>
      <c r="C302" s="722" t="s">
        <v>1368</v>
      </c>
      <c r="D302" s="723" t="s">
        <v>23</v>
      </c>
      <c r="E302" s="721" t="s">
        <v>254</v>
      </c>
      <c r="F302" s="721" t="s">
        <v>22</v>
      </c>
      <c r="G302" s="794">
        <v>40246</v>
      </c>
      <c r="H302" s="724">
        <f t="shared" ca="1" si="5"/>
        <v>10</v>
      </c>
      <c r="I302" s="725" t="s">
        <v>1403</v>
      </c>
      <c r="J302" s="721" t="s">
        <v>265</v>
      </c>
      <c r="K302" s="721" t="s">
        <v>270</v>
      </c>
      <c r="L302" s="726"/>
      <c r="M302" s="726" t="s">
        <v>6426</v>
      </c>
      <c r="N302" s="746" t="s">
        <v>829</v>
      </c>
      <c r="O302" s="721" t="s">
        <v>255</v>
      </c>
      <c r="P302" s="722"/>
      <c r="Q302" s="734" t="s">
        <v>1175</v>
      </c>
    </row>
    <row r="303" spans="1:17">
      <c r="A303" s="1077">
        <f>SUBTOTAL(3,C$3:C303)</f>
        <v>301</v>
      </c>
      <c r="B303" s="721">
        <v>4</v>
      </c>
      <c r="C303" s="722" t="s">
        <v>7491</v>
      </c>
      <c r="D303" s="723" t="s">
        <v>23</v>
      </c>
      <c r="E303" s="721" t="s">
        <v>254</v>
      </c>
      <c r="F303" s="721" t="s">
        <v>229</v>
      </c>
      <c r="G303" s="794">
        <v>43556</v>
      </c>
      <c r="H303" s="724">
        <f t="shared" ca="1" si="5"/>
        <v>1</v>
      </c>
      <c r="I303" s="725"/>
      <c r="J303" s="721"/>
      <c r="K303" s="721"/>
      <c r="L303" s="726"/>
      <c r="M303" s="726"/>
      <c r="N303" s="746"/>
      <c r="O303" s="721"/>
      <c r="P303" s="722"/>
      <c r="Q303" s="734"/>
    </row>
    <row r="304" spans="1:17">
      <c r="A304" s="1077">
        <f>SUBTOTAL(3,C$3:C304)</f>
        <v>302</v>
      </c>
      <c r="B304" s="738">
        <v>1</v>
      </c>
      <c r="C304" s="722" t="s">
        <v>1369</v>
      </c>
      <c r="D304" s="723" t="s">
        <v>23</v>
      </c>
      <c r="E304" s="721" t="s">
        <v>221</v>
      </c>
      <c r="F304" s="721" t="s">
        <v>288</v>
      </c>
      <c r="G304" s="794"/>
      <c r="H304" s="724">
        <f t="shared" ca="1" si="5"/>
        <v>120</v>
      </c>
      <c r="I304" s="725"/>
      <c r="J304" s="721"/>
      <c r="K304" s="721" t="s">
        <v>224</v>
      </c>
      <c r="L304" s="726"/>
      <c r="M304" s="726" t="s">
        <v>6426</v>
      </c>
      <c r="N304" s="746" t="s">
        <v>829</v>
      </c>
      <c r="O304" s="721" t="s">
        <v>222</v>
      </c>
      <c r="P304" s="722"/>
      <c r="Q304" s="734"/>
    </row>
    <row r="305" spans="1:17">
      <c r="A305" s="1077">
        <f>SUBTOTAL(3,C$3:C305)</f>
        <v>303</v>
      </c>
      <c r="B305" s="738">
        <v>2</v>
      </c>
      <c r="C305" s="722" t="s">
        <v>1370</v>
      </c>
      <c r="D305" s="723" t="s">
        <v>16</v>
      </c>
      <c r="E305" s="721" t="s">
        <v>221</v>
      </c>
      <c r="F305" s="721" t="s">
        <v>288</v>
      </c>
      <c r="G305" s="794"/>
      <c r="H305" s="724">
        <f t="shared" ca="1" si="5"/>
        <v>120</v>
      </c>
      <c r="I305" s="725"/>
      <c r="J305" s="721"/>
      <c r="K305" s="738" t="s">
        <v>246</v>
      </c>
      <c r="L305" s="726"/>
      <c r="M305" s="726" t="s">
        <v>6426</v>
      </c>
      <c r="N305" s="746" t="s">
        <v>829</v>
      </c>
      <c r="O305" s="721" t="s">
        <v>245</v>
      </c>
      <c r="P305" s="722"/>
      <c r="Q305" s="734"/>
    </row>
    <row r="306" spans="1:17">
      <c r="A306" s="1077">
        <f>SUBTOTAL(3,C$3:C306)</f>
        <v>304</v>
      </c>
      <c r="B306" s="738">
        <v>3</v>
      </c>
      <c r="C306" s="722" t="s">
        <v>1371</v>
      </c>
      <c r="D306" s="723" t="s">
        <v>23</v>
      </c>
      <c r="E306" s="721" t="s">
        <v>254</v>
      </c>
      <c r="F306" s="721" t="s">
        <v>288</v>
      </c>
      <c r="G306" s="794"/>
      <c r="H306" s="724">
        <f t="shared" ca="1" si="5"/>
        <v>120</v>
      </c>
      <c r="I306" s="725"/>
      <c r="J306" s="721"/>
      <c r="K306" s="738" t="s">
        <v>270</v>
      </c>
      <c r="L306" s="726"/>
      <c r="M306" s="726" t="s">
        <v>6426</v>
      </c>
      <c r="N306" s="746" t="s">
        <v>829</v>
      </c>
      <c r="O306" s="721" t="s">
        <v>255</v>
      </c>
      <c r="P306" s="722"/>
      <c r="Q306" s="734"/>
    </row>
    <row r="307" spans="1:17">
      <c r="A307" s="1077">
        <f>SUBTOTAL(3,C$3:C307)</f>
        <v>305</v>
      </c>
      <c r="B307" s="738">
        <v>1</v>
      </c>
      <c r="C307" s="722" t="s">
        <v>1374</v>
      </c>
      <c r="D307" s="725" t="s">
        <v>23</v>
      </c>
      <c r="E307" s="738" t="s">
        <v>221</v>
      </c>
      <c r="F307" s="738" t="s">
        <v>1375</v>
      </c>
      <c r="G307" s="794">
        <v>32190</v>
      </c>
      <c r="H307" s="724">
        <f t="shared" ca="1" si="5"/>
        <v>32</v>
      </c>
      <c r="I307" s="747" t="s">
        <v>1403</v>
      </c>
      <c r="J307" s="738" t="s">
        <v>289</v>
      </c>
      <c r="K307" s="738" t="s">
        <v>283</v>
      </c>
      <c r="L307" s="726"/>
      <c r="M307" s="726" t="s">
        <v>6426</v>
      </c>
      <c r="N307" s="746" t="s">
        <v>829</v>
      </c>
      <c r="O307" s="738" t="s">
        <v>222</v>
      </c>
      <c r="P307" s="727" t="s">
        <v>1373</v>
      </c>
      <c r="Q307" s="727" t="s">
        <v>1378</v>
      </c>
    </row>
    <row r="308" spans="1:17">
      <c r="A308" s="1077">
        <f>SUBTOTAL(3,C$3:C308)</f>
        <v>306</v>
      </c>
      <c r="B308" s="738">
        <v>2</v>
      </c>
      <c r="C308" s="722" t="s">
        <v>1380</v>
      </c>
      <c r="D308" s="725" t="s">
        <v>16</v>
      </c>
      <c r="E308" s="738" t="s">
        <v>221</v>
      </c>
      <c r="F308" s="738" t="s">
        <v>1375</v>
      </c>
      <c r="G308" s="794">
        <v>32710</v>
      </c>
      <c r="H308" s="724">
        <f t="shared" ca="1" si="5"/>
        <v>30</v>
      </c>
      <c r="I308" s="747" t="s">
        <v>1403</v>
      </c>
      <c r="J308" s="738" t="s">
        <v>1291</v>
      </c>
      <c r="K308" s="738" t="s">
        <v>246</v>
      </c>
      <c r="L308" s="726"/>
      <c r="M308" s="726" t="s">
        <v>6426</v>
      </c>
      <c r="N308" s="746" t="s">
        <v>829</v>
      </c>
      <c r="O308" s="738" t="s">
        <v>245</v>
      </c>
      <c r="P308" s="727" t="s">
        <v>1379</v>
      </c>
      <c r="Q308" s="727" t="s">
        <v>1378</v>
      </c>
    </row>
    <row r="309" spans="1:17">
      <c r="A309" s="1077">
        <f>SUBTOTAL(3,C$3:C309)</f>
        <v>307</v>
      </c>
      <c r="B309" s="738">
        <v>3</v>
      </c>
      <c r="C309" s="722" t="s">
        <v>1384</v>
      </c>
      <c r="D309" s="725" t="s">
        <v>23</v>
      </c>
      <c r="E309" s="738" t="s">
        <v>254</v>
      </c>
      <c r="F309" s="738" t="s">
        <v>1375</v>
      </c>
      <c r="G309" s="794">
        <v>37228</v>
      </c>
      <c r="H309" s="724">
        <f t="shared" ca="1" si="5"/>
        <v>18</v>
      </c>
      <c r="I309" s="747" t="s">
        <v>1403</v>
      </c>
      <c r="J309" s="738" t="s">
        <v>369</v>
      </c>
      <c r="K309" s="738" t="s">
        <v>270</v>
      </c>
      <c r="L309" s="726"/>
      <c r="M309" s="726" t="s">
        <v>6426</v>
      </c>
      <c r="N309" s="746" t="s">
        <v>829</v>
      </c>
      <c r="O309" s="738" t="s">
        <v>255</v>
      </c>
      <c r="P309" s="727" t="s">
        <v>1383</v>
      </c>
      <c r="Q309" s="727" t="s">
        <v>1378</v>
      </c>
    </row>
    <row r="310" spans="1:17">
      <c r="A310" s="1077">
        <f>SUBTOTAL(3,C$3:C310)</f>
        <v>308</v>
      </c>
      <c r="B310" s="738">
        <v>1</v>
      </c>
      <c r="C310" s="722" t="s">
        <v>1386</v>
      </c>
      <c r="D310" s="723" t="s">
        <v>23</v>
      </c>
      <c r="E310" s="738" t="s">
        <v>221</v>
      </c>
      <c r="F310" s="738" t="s">
        <v>1387</v>
      </c>
      <c r="G310" s="794">
        <v>22682</v>
      </c>
      <c r="H310" s="724">
        <f t="shared" ca="1" si="5"/>
        <v>58</v>
      </c>
      <c r="I310" s="725" t="s">
        <v>1403</v>
      </c>
      <c r="J310" s="738" t="s">
        <v>1291</v>
      </c>
      <c r="K310" s="738" t="s">
        <v>283</v>
      </c>
      <c r="L310" s="726"/>
      <c r="M310" s="726" t="s">
        <v>6426</v>
      </c>
      <c r="N310" s="746" t="s">
        <v>829</v>
      </c>
      <c r="O310" s="738" t="s">
        <v>222</v>
      </c>
      <c r="P310" s="727" t="s">
        <v>1385</v>
      </c>
      <c r="Q310" s="727" t="s">
        <v>1389</v>
      </c>
    </row>
    <row r="311" spans="1:17">
      <c r="A311" s="1077">
        <f>SUBTOTAL(3,C$3:C311)</f>
        <v>309</v>
      </c>
      <c r="B311" s="738">
        <v>2</v>
      </c>
      <c r="C311" s="722" t="s">
        <v>1391</v>
      </c>
      <c r="D311" s="723" t="s">
        <v>16</v>
      </c>
      <c r="E311" s="738" t="s">
        <v>221</v>
      </c>
      <c r="F311" s="738" t="s">
        <v>273</v>
      </c>
      <c r="G311" s="794">
        <v>23560</v>
      </c>
      <c r="H311" s="724">
        <f t="shared" ca="1" si="5"/>
        <v>55</v>
      </c>
      <c r="I311" s="747" t="s">
        <v>1403</v>
      </c>
      <c r="J311" s="738" t="s">
        <v>1291</v>
      </c>
      <c r="K311" s="738" t="s">
        <v>246</v>
      </c>
      <c r="L311" s="726"/>
      <c r="M311" s="726" t="s">
        <v>6426</v>
      </c>
      <c r="N311" s="746" t="s">
        <v>829</v>
      </c>
      <c r="O311" s="738" t="s">
        <v>245</v>
      </c>
      <c r="P311" s="727" t="s">
        <v>1390</v>
      </c>
      <c r="Q311" s="727" t="s">
        <v>1389</v>
      </c>
    </row>
    <row r="312" spans="1:17">
      <c r="A312" s="1077">
        <f>SUBTOTAL(3,C$3:C312)</f>
        <v>310</v>
      </c>
      <c r="B312" s="738">
        <v>3</v>
      </c>
      <c r="C312" s="722" t="s">
        <v>1396</v>
      </c>
      <c r="D312" s="723" t="s">
        <v>23</v>
      </c>
      <c r="E312" s="738" t="s">
        <v>254</v>
      </c>
      <c r="F312" s="738" t="s">
        <v>1397</v>
      </c>
      <c r="G312" s="794">
        <v>36492</v>
      </c>
      <c r="H312" s="724">
        <f t="shared" ca="1" si="5"/>
        <v>20</v>
      </c>
      <c r="I312" s="747" t="s">
        <v>1403</v>
      </c>
      <c r="J312" s="738" t="s">
        <v>886</v>
      </c>
      <c r="K312" s="738" t="s">
        <v>266</v>
      </c>
      <c r="L312" s="726"/>
      <c r="M312" s="726" t="s">
        <v>6426</v>
      </c>
      <c r="N312" s="746" t="s">
        <v>829</v>
      </c>
      <c r="O312" s="738" t="s">
        <v>255</v>
      </c>
      <c r="P312" s="727" t="s">
        <v>1395</v>
      </c>
      <c r="Q312" s="727" t="s">
        <v>1389</v>
      </c>
    </row>
    <row r="313" spans="1:17">
      <c r="A313" s="1077">
        <f>SUBTOTAL(3,C$3:C313)</f>
        <v>311</v>
      </c>
      <c r="B313" s="738">
        <v>4</v>
      </c>
      <c r="C313" s="722" t="s">
        <v>1399</v>
      </c>
      <c r="D313" s="723" t="s">
        <v>16</v>
      </c>
      <c r="E313" s="738" t="s">
        <v>254</v>
      </c>
      <c r="F313" s="738" t="s">
        <v>1397</v>
      </c>
      <c r="G313" s="794">
        <v>37502</v>
      </c>
      <c r="H313" s="724">
        <f t="shared" ca="1" si="5"/>
        <v>17</v>
      </c>
      <c r="I313" s="747" t="s">
        <v>1403</v>
      </c>
      <c r="J313" s="738" t="s">
        <v>348</v>
      </c>
      <c r="K313" s="738" t="s">
        <v>266</v>
      </c>
      <c r="L313" s="726"/>
      <c r="M313" s="726" t="s">
        <v>6426</v>
      </c>
      <c r="N313" s="746" t="s">
        <v>829</v>
      </c>
      <c r="O313" s="738" t="s">
        <v>255</v>
      </c>
      <c r="P313" s="727" t="s">
        <v>1398</v>
      </c>
      <c r="Q313" s="727" t="s">
        <v>1389</v>
      </c>
    </row>
    <row r="314" spans="1:17">
      <c r="A314" s="1077">
        <f>SUBTOTAL(3,C$3:C314)</f>
        <v>312</v>
      </c>
      <c r="B314" s="738">
        <v>1</v>
      </c>
      <c r="C314" s="722" t="s">
        <v>6428</v>
      </c>
      <c r="D314" s="723" t="s">
        <v>23</v>
      </c>
      <c r="E314" s="738" t="s">
        <v>221</v>
      </c>
      <c r="F314" s="738" t="s">
        <v>6429</v>
      </c>
      <c r="G314" s="794" t="s">
        <v>6430</v>
      </c>
      <c r="H314" s="724" t="e">
        <f t="shared" ca="1" si="5"/>
        <v>#VALUE!</v>
      </c>
      <c r="I314" s="747" t="s">
        <v>1403</v>
      </c>
      <c r="J314" s="738" t="s">
        <v>2491</v>
      </c>
      <c r="K314" s="738" t="s">
        <v>283</v>
      </c>
      <c r="L314" s="726"/>
      <c r="M314" s="726" t="s">
        <v>6426</v>
      </c>
      <c r="N314" s="746" t="s">
        <v>829</v>
      </c>
      <c r="O314" s="738" t="s">
        <v>222</v>
      </c>
      <c r="P314" s="748" t="s">
        <v>6431</v>
      </c>
      <c r="Q314" s="727" t="s">
        <v>6432</v>
      </c>
    </row>
    <row r="315" spans="1:17">
      <c r="A315" s="1077">
        <f>SUBTOTAL(3,C$3:C315)</f>
        <v>313</v>
      </c>
      <c r="B315" s="738">
        <v>2</v>
      </c>
      <c r="C315" s="722" t="s">
        <v>6433</v>
      </c>
      <c r="D315" s="723" t="s">
        <v>16</v>
      </c>
      <c r="E315" s="738" t="s">
        <v>221</v>
      </c>
      <c r="F315" s="738" t="s">
        <v>1375</v>
      </c>
      <c r="G315" s="794" t="s">
        <v>6434</v>
      </c>
      <c r="H315" s="724" t="e">
        <f t="shared" ca="1" si="5"/>
        <v>#VALUE!</v>
      </c>
      <c r="I315" s="747" t="s">
        <v>1403</v>
      </c>
      <c r="J315" s="738" t="s">
        <v>2491</v>
      </c>
      <c r="K315" s="738" t="s">
        <v>246</v>
      </c>
      <c r="L315" s="726"/>
      <c r="M315" s="726" t="s">
        <v>6426</v>
      </c>
      <c r="N315" s="746" t="s">
        <v>829</v>
      </c>
      <c r="O315" s="738" t="s">
        <v>245</v>
      </c>
      <c r="P315" s="748" t="s">
        <v>6435</v>
      </c>
      <c r="Q315" s="727" t="s">
        <v>6432</v>
      </c>
    </row>
    <row r="316" spans="1:17">
      <c r="A316" s="1077">
        <f>SUBTOTAL(3,C$3:C316)</f>
        <v>314</v>
      </c>
      <c r="B316" s="738">
        <v>3</v>
      </c>
      <c r="C316" s="722" t="s">
        <v>7492</v>
      </c>
      <c r="D316" s="723" t="s">
        <v>23</v>
      </c>
      <c r="E316" s="738" t="s">
        <v>254</v>
      </c>
      <c r="F316" s="738" t="s">
        <v>22</v>
      </c>
      <c r="G316" s="794">
        <v>42897</v>
      </c>
      <c r="H316" s="724">
        <f t="shared" ca="1" si="5"/>
        <v>2</v>
      </c>
      <c r="I316" s="747"/>
      <c r="J316" s="738"/>
      <c r="K316" s="738"/>
      <c r="L316" s="726"/>
      <c r="M316" s="726"/>
      <c r="N316" s="942"/>
      <c r="O316" s="738"/>
      <c r="P316" s="748"/>
      <c r="Q316" s="727"/>
    </row>
    <row r="317" spans="1:17">
      <c r="A317" s="1077">
        <f>SUBTOTAL(3,C$3:C317)</f>
        <v>315</v>
      </c>
      <c r="B317" s="738">
        <v>1</v>
      </c>
      <c r="C317" s="753" t="s">
        <v>4384</v>
      </c>
      <c r="D317" s="723" t="s">
        <v>23</v>
      </c>
      <c r="E317" s="738" t="s">
        <v>221</v>
      </c>
      <c r="F317" s="738"/>
      <c r="G317" s="945"/>
      <c r="H317" s="724">
        <f t="shared" ca="1" si="5"/>
        <v>120</v>
      </c>
      <c r="I317" s="747"/>
      <c r="J317" s="738"/>
      <c r="K317" s="738" t="s">
        <v>165</v>
      </c>
      <c r="L317" s="726"/>
      <c r="M317" s="726" t="s">
        <v>6426</v>
      </c>
      <c r="N317" s="942" t="s">
        <v>829</v>
      </c>
      <c r="O317" s="738" t="s">
        <v>222</v>
      </c>
      <c r="P317" s="748"/>
      <c r="Q317" s="727"/>
    </row>
    <row r="318" spans="1:17">
      <c r="A318" s="1077">
        <f>SUBTOTAL(3,C$3:C318)</f>
        <v>316</v>
      </c>
      <c r="B318" s="738">
        <v>2</v>
      </c>
      <c r="C318" s="753" t="s">
        <v>6921</v>
      </c>
      <c r="D318" s="723" t="s">
        <v>16</v>
      </c>
      <c r="E318" s="738" t="s">
        <v>221</v>
      </c>
      <c r="F318" s="738"/>
      <c r="G318" s="945"/>
      <c r="H318" s="724">
        <f t="shared" ca="1" si="5"/>
        <v>120</v>
      </c>
      <c r="I318" s="747"/>
      <c r="J318" s="738"/>
      <c r="K318" s="738" t="s">
        <v>246</v>
      </c>
      <c r="L318" s="726"/>
      <c r="M318" s="726" t="s">
        <v>6426</v>
      </c>
      <c r="N318" s="942" t="s">
        <v>829</v>
      </c>
      <c r="O318" s="738" t="s">
        <v>245</v>
      </c>
      <c r="P318" s="748"/>
      <c r="Q318" s="727"/>
    </row>
    <row r="319" spans="1:17">
      <c r="A319" s="1077">
        <f>SUBTOTAL(3,C$3:C319)</f>
        <v>317</v>
      </c>
      <c r="B319" s="738">
        <v>3</v>
      </c>
      <c r="C319" s="753" t="s">
        <v>7020</v>
      </c>
      <c r="D319" s="723" t="s">
        <v>23</v>
      </c>
      <c r="E319" s="738" t="s">
        <v>254</v>
      </c>
      <c r="F319" s="738"/>
      <c r="G319" s="945"/>
      <c r="H319" s="724">
        <f t="shared" ca="1" si="5"/>
        <v>120</v>
      </c>
      <c r="I319" s="747"/>
      <c r="J319" s="738"/>
      <c r="K319" s="738" t="s">
        <v>266</v>
      </c>
      <c r="L319" s="726"/>
      <c r="M319" s="726" t="s">
        <v>6426</v>
      </c>
      <c r="N319" s="942" t="s">
        <v>829</v>
      </c>
      <c r="O319" s="738" t="s">
        <v>255</v>
      </c>
      <c r="P319" s="748"/>
      <c r="Q319" s="727"/>
    </row>
    <row r="320" spans="1:17">
      <c r="A320" s="1077">
        <f>SUBTOTAL(3,C$3:C320)</f>
        <v>318</v>
      </c>
      <c r="B320" s="738">
        <v>1</v>
      </c>
      <c r="C320" s="753" t="s">
        <v>7021</v>
      </c>
      <c r="D320" s="723" t="s">
        <v>23</v>
      </c>
      <c r="E320" s="738" t="s">
        <v>221</v>
      </c>
      <c r="F320" s="738" t="s">
        <v>230</v>
      </c>
      <c r="G320" s="945">
        <v>33539</v>
      </c>
      <c r="H320" s="724">
        <f t="shared" ca="1" si="5"/>
        <v>28</v>
      </c>
      <c r="I320" s="747" t="s">
        <v>1403</v>
      </c>
      <c r="J320" s="738"/>
      <c r="K320" s="738" t="s">
        <v>165</v>
      </c>
      <c r="L320" s="726"/>
      <c r="M320" s="726" t="s">
        <v>6426</v>
      </c>
      <c r="N320" s="942" t="s">
        <v>829</v>
      </c>
      <c r="O320" s="738" t="s">
        <v>222</v>
      </c>
      <c r="P320" s="748"/>
      <c r="Q320" s="727"/>
    </row>
    <row r="321" spans="1:17">
      <c r="A321" s="1077">
        <f>SUBTOTAL(3,C$3:C321)</f>
        <v>319</v>
      </c>
      <c r="B321" s="738">
        <v>2</v>
      </c>
      <c r="C321" s="753" t="s">
        <v>974</v>
      </c>
      <c r="D321" s="723" t="s">
        <v>16</v>
      </c>
      <c r="E321" s="738" t="s">
        <v>221</v>
      </c>
      <c r="F321" s="738" t="s">
        <v>230</v>
      </c>
      <c r="G321" s="945">
        <v>36266</v>
      </c>
      <c r="H321" s="724">
        <f t="shared" ca="1" si="5"/>
        <v>20</v>
      </c>
      <c r="I321" s="747" t="s">
        <v>1403</v>
      </c>
      <c r="J321" s="738"/>
      <c r="K321" s="738" t="s">
        <v>6621</v>
      </c>
      <c r="L321" s="726"/>
      <c r="M321" s="726" t="s">
        <v>6426</v>
      </c>
      <c r="N321" s="942" t="s">
        <v>829</v>
      </c>
      <c r="O321" s="738" t="s">
        <v>245</v>
      </c>
      <c r="P321" s="748"/>
      <c r="Q321" s="727"/>
    </row>
    <row r="322" spans="1:17">
      <c r="A322" s="1077">
        <f>SUBTOTAL(3,C$3:C322)</f>
        <v>320</v>
      </c>
      <c r="B322" s="738">
        <v>1</v>
      </c>
      <c r="C322" s="722" t="s">
        <v>991</v>
      </c>
      <c r="D322" s="723" t="s">
        <v>23</v>
      </c>
      <c r="E322" s="721" t="s">
        <v>221</v>
      </c>
      <c r="F322" s="721" t="s">
        <v>414</v>
      </c>
      <c r="G322" s="794">
        <v>32368</v>
      </c>
      <c r="H322" s="724">
        <f t="shared" ca="1" si="5"/>
        <v>31</v>
      </c>
      <c r="I322" s="725" t="s">
        <v>1403</v>
      </c>
      <c r="J322" s="721" t="s">
        <v>256</v>
      </c>
      <c r="K322" s="721" t="s">
        <v>283</v>
      </c>
      <c r="L322" s="726"/>
      <c r="M322" s="726" t="s">
        <v>6426</v>
      </c>
      <c r="N322" s="722" t="s">
        <v>829</v>
      </c>
      <c r="O322" s="721" t="s">
        <v>222</v>
      </c>
      <c r="P322" s="722"/>
      <c r="Q322" s="722" t="s">
        <v>981</v>
      </c>
    </row>
    <row r="323" spans="1:17">
      <c r="A323" s="1077">
        <f>SUBTOTAL(3,C$3:C323)</f>
        <v>321</v>
      </c>
      <c r="B323" s="738">
        <v>2</v>
      </c>
      <c r="C323" s="722" t="s">
        <v>990</v>
      </c>
      <c r="D323" s="723" t="s">
        <v>16</v>
      </c>
      <c r="E323" s="721" t="s">
        <v>221</v>
      </c>
      <c r="F323" s="721" t="s">
        <v>22</v>
      </c>
      <c r="G323" s="794">
        <v>35407</v>
      </c>
      <c r="H323" s="724">
        <f t="shared" ca="1" si="5"/>
        <v>23</v>
      </c>
      <c r="I323" s="725" t="s">
        <v>1403</v>
      </c>
      <c r="J323" s="721" t="s">
        <v>223</v>
      </c>
      <c r="K323" s="721" t="s">
        <v>266</v>
      </c>
      <c r="L323" s="726"/>
      <c r="M323" s="726" t="s">
        <v>6426</v>
      </c>
      <c r="N323" s="722" t="s">
        <v>829</v>
      </c>
      <c r="O323" s="721" t="s">
        <v>245</v>
      </c>
      <c r="P323" s="722" t="s">
        <v>989</v>
      </c>
      <c r="Q323" s="722" t="s">
        <v>981</v>
      </c>
    </row>
    <row r="324" spans="1:17">
      <c r="A324" s="1077">
        <f>SUBTOTAL(3,C$3:C324)</f>
        <v>322</v>
      </c>
      <c r="B324" s="738">
        <v>3</v>
      </c>
      <c r="C324" s="722" t="s">
        <v>7078</v>
      </c>
      <c r="D324" s="723" t="s">
        <v>16</v>
      </c>
      <c r="E324" s="721" t="s">
        <v>254</v>
      </c>
      <c r="F324" s="721"/>
      <c r="G324" s="794"/>
      <c r="H324" s="724">
        <f t="shared" ca="1" si="5"/>
        <v>120</v>
      </c>
      <c r="I324" s="725" t="s">
        <v>1403</v>
      </c>
      <c r="J324" s="721" t="s">
        <v>265</v>
      </c>
      <c r="K324" s="721" t="s">
        <v>270</v>
      </c>
      <c r="L324" s="726"/>
      <c r="M324" s="726" t="s">
        <v>6426</v>
      </c>
      <c r="N324" s="722" t="s">
        <v>829</v>
      </c>
      <c r="O324" s="721" t="s">
        <v>255</v>
      </c>
      <c r="P324" s="722"/>
      <c r="Q324" s="722"/>
    </row>
    <row r="325" spans="1:17">
      <c r="A325" s="1077">
        <f>SUBTOTAL(3,C$3:C325)</f>
        <v>323</v>
      </c>
      <c r="B325" s="721">
        <v>1</v>
      </c>
      <c r="C325" s="722" t="s">
        <v>413</v>
      </c>
      <c r="D325" s="723" t="s">
        <v>23</v>
      </c>
      <c r="E325" s="721" t="s">
        <v>221</v>
      </c>
      <c r="F325" s="721" t="s">
        <v>414</v>
      </c>
      <c r="G325" s="794">
        <v>29255</v>
      </c>
      <c r="H325" s="724">
        <f t="shared" ca="1" si="5"/>
        <v>40</v>
      </c>
      <c r="I325" s="725" t="s">
        <v>1403</v>
      </c>
      <c r="J325" s="721" t="s">
        <v>256</v>
      </c>
      <c r="K325" s="721" t="s">
        <v>360</v>
      </c>
      <c r="L325" s="726"/>
      <c r="M325" s="726" t="s">
        <v>6426</v>
      </c>
      <c r="N325" s="722" t="s">
        <v>228</v>
      </c>
      <c r="O325" s="721" t="s">
        <v>222</v>
      </c>
      <c r="P325" s="722" t="s">
        <v>412</v>
      </c>
      <c r="Q325" s="722" t="s">
        <v>417</v>
      </c>
    </row>
    <row r="326" spans="1:17">
      <c r="A326" s="1077">
        <f>SUBTOTAL(3,C$3:C326)</f>
        <v>324</v>
      </c>
      <c r="B326" s="721">
        <v>2</v>
      </c>
      <c r="C326" s="722" t="s">
        <v>419</v>
      </c>
      <c r="D326" s="723" t="s">
        <v>16</v>
      </c>
      <c r="E326" s="721" t="s">
        <v>221</v>
      </c>
      <c r="F326" s="721" t="s">
        <v>420</v>
      </c>
      <c r="G326" s="794">
        <v>30579</v>
      </c>
      <c r="H326" s="724">
        <f t="shared" ca="1" si="5"/>
        <v>36</v>
      </c>
      <c r="I326" s="725" t="s">
        <v>1403</v>
      </c>
      <c r="J326" s="721" t="s">
        <v>289</v>
      </c>
      <c r="K326" s="721" t="s">
        <v>246</v>
      </c>
      <c r="L326" s="726"/>
      <c r="M326" s="726" t="s">
        <v>6426</v>
      </c>
      <c r="N326" s="722" t="s">
        <v>228</v>
      </c>
      <c r="O326" s="721" t="s">
        <v>245</v>
      </c>
      <c r="P326" s="722" t="s">
        <v>418</v>
      </c>
      <c r="Q326" s="722" t="s">
        <v>417</v>
      </c>
    </row>
    <row r="327" spans="1:17">
      <c r="A327" s="1077">
        <f>SUBTOTAL(3,C$3:C327)</f>
        <v>325</v>
      </c>
      <c r="B327" s="721">
        <v>3</v>
      </c>
      <c r="C327" s="722" t="s">
        <v>424</v>
      </c>
      <c r="D327" s="723" t="s">
        <v>23</v>
      </c>
      <c r="E327" s="721" t="s">
        <v>254</v>
      </c>
      <c r="F327" s="721" t="s">
        <v>22</v>
      </c>
      <c r="G327" s="794">
        <v>37185</v>
      </c>
      <c r="H327" s="724">
        <f t="shared" ca="1" si="5"/>
        <v>18</v>
      </c>
      <c r="I327" s="725" t="s">
        <v>1403</v>
      </c>
      <c r="J327" s="721" t="s">
        <v>348</v>
      </c>
      <c r="K327" s="721" t="s">
        <v>266</v>
      </c>
      <c r="L327" s="726"/>
      <c r="M327" s="726" t="s">
        <v>6426</v>
      </c>
      <c r="N327" s="722" t="s">
        <v>228</v>
      </c>
      <c r="O327" s="721" t="s">
        <v>255</v>
      </c>
      <c r="P327" s="722" t="s">
        <v>423</v>
      </c>
      <c r="Q327" s="722" t="s">
        <v>417</v>
      </c>
    </row>
    <row r="328" spans="1:17">
      <c r="A328" s="1077">
        <f>SUBTOTAL(3,C$3:C328)</f>
        <v>326</v>
      </c>
      <c r="B328" s="721">
        <v>4</v>
      </c>
      <c r="C328" s="722" t="s">
        <v>426</v>
      </c>
      <c r="D328" s="723" t="s">
        <v>16</v>
      </c>
      <c r="E328" s="721" t="s">
        <v>254</v>
      </c>
      <c r="F328" s="721" t="s">
        <v>22</v>
      </c>
      <c r="G328" s="794">
        <v>40707</v>
      </c>
      <c r="H328" s="724">
        <f t="shared" ca="1" si="5"/>
        <v>8</v>
      </c>
      <c r="I328" s="725" t="s">
        <v>1403</v>
      </c>
      <c r="J328" s="721" t="s">
        <v>265</v>
      </c>
      <c r="K328" s="721" t="s">
        <v>270</v>
      </c>
      <c r="L328" s="726"/>
      <c r="M328" s="726" t="s">
        <v>6426</v>
      </c>
      <c r="N328" s="722" t="s">
        <v>228</v>
      </c>
      <c r="O328" s="721" t="s">
        <v>255</v>
      </c>
      <c r="P328" s="727" t="s">
        <v>425</v>
      </c>
      <c r="Q328" s="722" t="s">
        <v>417</v>
      </c>
    </row>
    <row r="329" spans="1:17">
      <c r="A329" s="1077">
        <f>SUBTOTAL(3,C$3:C329)</f>
        <v>327</v>
      </c>
      <c r="B329" s="721">
        <v>1</v>
      </c>
      <c r="C329" s="722" t="s">
        <v>7102</v>
      </c>
      <c r="D329" s="723" t="s">
        <v>23</v>
      </c>
      <c r="E329" s="721" t="s">
        <v>221</v>
      </c>
      <c r="F329" s="721" t="s">
        <v>7104</v>
      </c>
      <c r="G329" s="956">
        <v>32932</v>
      </c>
      <c r="H329" s="724">
        <f t="shared" ca="1" si="5"/>
        <v>30</v>
      </c>
      <c r="I329" s="725" t="s">
        <v>1403</v>
      </c>
      <c r="J329" s="721"/>
      <c r="K329" s="721" t="s">
        <v>261</v>
      </c>
      <c r="L329" s="726"/>
      <c r="M329" s="726" t="s">
        <v>6426</v>
      </c>
      <c r="N329" s="722" t="s">
        <v>829</v>
      </c>
      <c r="O329" s="721" t="s">
        <v>222</v>
      </c>
      <c r="P329" s="727"/>
      <c r="Q329" s="722"/>
    </row>
    <row r="330" spans="1:17">
      <c r="A330" s="1077">
        <f>SUBTOTAL(3,C$3:C330)</f>
        <v>328</v>
      </c>
      <c r="B330" s="721">
        <v>2</v>
      </c>
      <c r="C330" s="722" t="s">
        <v>7103</v>
      </c>
      <c r="D330" s="723" t="s">
        <v>16</v>
      </c>
      <c r="E330" s="721" t="s">
        <v>221</v>
      </c>
      <c r="F330" s="721" t="s">
        <v>4819</v>
      </c>
      <c r="G330" s="956">
        <v>35978</v>
      </c>
      <c r="H330" s="724">
        <f t="shared" ca="1" si="5"/>
        <v>21</v>
      </c>
      <c r="I330" s="725" t="s">
        <v>1403</v>
      </c>
      <c r="J330" s="721"/>
      <c r="K330" s="721" t="s">
        <v>261</v>
      </c>
      <c r="L330" s="726"/>
      <c r="M330" s="726" t="s">
        <v>6426</v>
      </c>
      <c r="N330" s="722" t="s">
        <v>829</v>
      </c>
      <c r="O330" s="721" t="s">
        <v>245</v>
      </c>
      <c r="P330" s="727"/>
      <c r="Q330" s="722"/>
    </row>
    <row r="331" spans="1:17">
      <c r="A331" s="1077">
        <f>SUBTOTAL(3,C$3:C331)</f>
        <v>329</v>
      </c>
      <c r="B331" s="721">
        <v>3</v>
      </c>
      <c r="C331" s="722" t="s">
        <v>7493</v>
      </c>
      <c r="D331" s="723" t="s">
        <v>16</v>
      </c>
      <c r="E331" s="721" t="s">
        <v>254</v>
      </c>
      <c r="F331" s="721" t="s">
        <v>22</v>
      </c>
      <c r="G331" s="956">
        <v>43678</v>
      </c>
      <c r="H331" s="724">
        <f t="shared" ca="1" si="5"/>
        <v>0</v>
      </c>
      <c r="I331" s="725" t="s">
        <v>1403</v>
      </c>
      <c r="J331" s="721"/>
      <c r="K331" s="721"/>
      <c r="L331" s="726"/>
      <c r="M331" s="726"/>
      <c r="N331" s="722"/>
      <c r="O331" s="721"/>
      <c r="P331" s="727"/>
      <c r="Q331" s="722"/>
    </row>
    <row r="332" spans="1:17">
      <c r="A332" s="1077">
        <f>SUBTOTAL(3,C$3:C332)</f>
        <v>330</v>
      </c>
      <c r="B332" s="721">
        <v>1</v>
      </c>
      <c r="C332" s="722" t="s">
        <v>448</v>
      </c>
      <c r="D332" s="723" t="s">
        <v>23</v>
      </c>
      <c r="E332" s="721" t="s">
        <v>221</v>
      </c>
      <c r="F332" s="721" t="s">
        <v>376</v>
      </c>
      <c r="G332" s="794">
        <v>27529</v>
      </c>
      <c r="H332" s="724">
        <f t="shared" ca="1" si="5"/>
        <v>44</v>
      </c>
      <c r="I332" s="725" t="s">
        <v>1403</v>
      </c>
      <c r="J332" s="721" t="s">
        <v>256</v>
      </c>
      <c r="K332" s="721" t="s">
        <v>224</v>
      </c>
      <c r="L332" s="726"/>
      <c r="M332" s="726" t="s">
        <v>6426</v>
      </c>
      <c r="N332" s="722" t="s">
        <v>228</v>
      </c>
      <c r="O332" s="721" t="s">
        <v>222</v>
      </c>
      <c r="P332" s="722" t="s">
        <v>447</v>
      </c>
      <c r="Q332" s="722" t="s">
        <v>449</v>
      </c>
    </row>
    <row r="333" spans="1:17">
      <c r="A333" s="1077">
        <f>SUBTOTAL(3,C$3:C333)</f>
        <v>331</v>
      </c>
      <c r="B333" s="721">
        <v>2</v>
      </c>
      <c r="C333" s="722" t="s">
        <v>451</v>
      </c>
      <c r="D333" s="723" t="s">
        <v>16</v>
      </c>
      <c r="E333" s="721" t="s">
        <v>221</v>
      </c>
      <c r="F333" s="721" t="s">
        <v>452</v>
      </c>
      <c r="G333" s="794">
        <v>30825</v>
      </c>
      <c r="H333" s="724">
        <f t="shared" ca="1" si="5"/>
        <v>35</v>
      </c>
      <c r="I333" s="725" t="s">
        <v>1403</v>
      </c>
      <c r="J333" s="721" t="s">
        <v>256</v>
      </c>
      <c r="K333" s="721" t="s">
        <v>246</v>
      </c>
      <c r="L333" s="726"/>
      <c r="M333" s="726" t="s">
        <v>6426</v>
      </c>
      <c r="N333" s="722" t="s">
        <v>228</v>
      </c>
      <c r="O333" s="721" t="s">
        <v>245</v>
      </c>
      <c r="P333" s="722" t="s">
        <v>450</v>
      </c>
      <c r="Q333" s="722" t="s">
        <v>449</v>
      </c>
    </row>
    <row r="334" spans="1:17">
      <c r="A334" s="1077">
        <f>SUBTOTAL(3,C$3:C334)</f>
        <v>332</v>
      </c>
      <c r="B334" s="721">
        <v>3</v>
      </c>
      <c r="C334" s="722" t="s">
        <v>457</v>
      </c>
      <c r="D334" s="723" t="s">
        <v>23</v>
      </c>
      <c r="E334" s="721" t="s">
        <v>254</v>
      </c>
      <c r="F334" s="721" t="s">
        <v>22</v>
      </c>
      <c r="G334" s="794">
        <v>36665</v>
      </c>
      <c r="H334" s="724">
        <f t="shared" ca="1" si="5"/>
        <v>19</v>
      </c>
      <c r="I334" s="725" t="s">
        <v>1403</v>
      </c>
      <c r="J334" s="721" t="s">
        <v>289</v>
      </c>
      <c r="K334" s="721" t="s">
        <v>224</v>
      </c>
      <c r="L334" s="726"/>
      <c r="M334" s="726" t="s">
        <v>6426</v>
      </c>
      <c r="N334" s="722" t="s">
        <v>228</v>
      </c>
      <c r="O334" s="721" t="s">
        <v>255</v>
      </c>
      <c r="P334" s="722" t="s">
        <v>456</v>
      </c>
      <c r="Q334" s="722" t="s">
        <v>449</v>
      </c>
    </row>
    <row r="335" spans="1:17">
      <c r="A335" s="1077">
        <f>SUBTOTAL(3,C$3:C335)</f>
        <v>333</v>
      </c>
      <c r="B335" s="721">
        <v>4</v>
      </c>
      <c r="C335" s="722" t="s">
        <v>459</v>
      </c>
      <c r="D335" s="723" t="s">
        <v>16</v>
      </c>
      <c r="E335" s="721" t="s">
        <v>254</v>
      </c>
      <c r="F335" s="721" t="s">
        <v>22</v>
      </c>
      <c r="G335" s="794">
        <v>37947</v>
      </c>
      <c r="H335" s="724">
        <f t="shared" ref="H335:H398" ca="1" si="6">DATEDIF(G335,TODAY(),"Y")</f>
        <v>16</v>
      </c>
      <c r="I335" s="725" t="s">
        <v>1403</v>
      </c>
      <c r="J335" s="721" t="s">
        <v>348</v>
      </c>
      <c r="K335" s="721" t="s">
        <v>266</v>
      </c>
      <c r="L335" s="726"/>
      <c r="M335" s="726" t="s">
        <v>6426</v>
      </c>
      <c r="N335" s="722" t="s">
        <v>228</v>
      </c>
      <c r="O335" s="721" t="s">
        <v>255</v>
      </c>
      <c r="P335" s="722" t="s">
        <v>458</v>
      </c>
      <c r="Q335" s="722" t="s">
        <v>449</v>
      </c>
    </row>
    <row r="336" spans="1:17">
      <c r="A336" s="1077">
        <f>SUBTOTAL(3,C$3:C336)</f>
        <v>334</v>
      </c>
      <c r="B336" s="721">
        <v>5</v>
      </c>
      <c r="C336" s="722" t="s">
        <v>461</v>
      </c>
      <c r="D336" s="723" t="s">
        <v>23</v>
      </c>
      <c r="E336" s="721" t="s">
        <v>254</v>
      </c>
      <c r="F336" s="721" t="s">
        <v>22</v>
      </c>
      <c r="G336" s="794">
        <v>38855</v>
      </c>
      <c r="H336" s="724">
        <f t="shared" ca="1" si="6"/>
        <v>13</v>
      </c>
      <c r="I336" s="725" t="s">
        <v>1403</v>
      </c>
      <c r="J336" s="721" t="s">
        <v>369</v>
      </c>
      <c r="K336" s="721" t="s">
        <v>266</v>
      </c>
      <c r="L336" s="726"/>
      <c r="M336" s="726" t="s">
        <v>6426</v>
      </c>
      <c r="N336" s="722" t="s">
        <v>228</v>
      </c>
      <c r="O336" s="721" t="s">
        <v>255</v>
      </c>
      <c r="P336" s="722" t="s">
        <v>460</v>
      </c>
      <c r="Q336" s="722" t="s">
        <v>449</v>
      </c>
    </row>
    <row r="337" spans="1:17">
      <c r="A337" s="1077">
        <f>SUBTOTAL(3,C$3:C337)</f>
        <v>335</v>
      </c>
      <c r="B337" s="721">
        <v>1</v>
      </c>
      <c r="C337" s="722" t="s">
        <v>3627</v>
      </c>
      <c r="D337" s="723" t="s">
        <v>23</v>
      </c>
      <c r="E337" s="721" t="s">
        <v>221</v>
      </c>
      <c r="F337" s="721" t="s">
        <v>3628</v>
      </c>
      <c r="G337" s="774">
        <v>32315</v>
      </c>
      <c r="H337" s="724">
        <f t="shared" ca="1" si="6"/>
        <v>31</v>
      </c>
      <c r="I337" s="725" t="s">
        <v>1403</v>
      </c>
      <c r="J337" s="721" t="s">
        <v>3629</v>
      </c>
      <c r="K337" s="721" t="s">
        <v>261</v>
      </c>
      <c r="L337" s="726"/>
      <c r="M337" s="726" t="s">
        <v>6426</v>
      </c>
      <c r="N337" s="722" t="s">
        <v>3334</v>
      </c>
      <c r="O337" s="721" t="s">
        <v>222</v>
      </c>
      <c r="P337" s="734" t="s">
        <v>3626</v>
      </c>
      <c r="Q337" s="727" t="s">
        <v>3631</v>
      </c>
    </row>
    <row r="338" spans="1:17">
      <c r="A338" s="1077">
        <f>SUBTOTAL(3,C$3:C338)</f>
        <v>336</v>
      </c>
      <c r="B338" s="738">
        <v>2</v>
      </c>
      <c r="C338" s="722" t="s">
        <v>3633</v>
      </c>
      <c r="D338" s="723" t="s">
        <v>16</v>
      </c>
      <c r="E338" s="721" t="s">
        <v>221</v>
      </c>
      <c r="F338" s="721" t="s">
        <v>3634</v>
      </c>
      <c r="G338" s="774">
        <v>33524</v>
      </c>
      <c r="H338" s="724">
        <f t="shared" ca="1" si="6"/>
        <v>28</v>
      </c>
      <c r="I338" s="725" t="s">
        <v>1403</v>
      </c>
      <c r="J338" s="721" t="s">
        <v>1958</v>
      </c>
      <c r="K338" s="721" t="s">
        <v>246</v>
      </c>
      <c r="L338" s="726"/>
      <c r="M338" s="726" t="s">
        <v>6426</v>
      </c>
      <c r="N338" s="722" t="s">
        <v>3334</v>
      </c>
      <c r="O338" s="721" t="s">
        <v>245</v>
      </c>
      <c r="P338" s="727" t="s">
        <v>3632</v>
      </c>
      <c r="Q338" s="727" t="s">
        <v>3631</v>
      </c>
    </row>
    <row r="339" spans="1:17">
      <c r="A339" s="1077">
        <f>SUBTOTAL(3,C$3:C339)</f>
        <v>337</v>
      </c>
      <c r="B339" s="738">
        <v>3</v>
      </c>
      <c r="C339" s="722" t="s">
        <v>3638</v>
      </c>
      <c r="D339" s="723" t="s">
        <v>16</v>
      </c>
      <c r="E339" s="738" t="s">
        <v>254</v>
      </c>
      <c r="F339" s="738" t="s">
        <v>229</v>
      </c>
      <c r="G339" s="774">
        <v>42445</v>
      </c>
      <c r="H339" s="724">
        <f t="shared" ca="1" si="6"/>
        <v>4</v>
      </c>
      <c r="I339" s="725" t="s">
        <v>1403</v>
      </c>
      <c r="J339" s="738" t="s">
        <v>265</v>
      </c>
      <c r="K339" s="738" t="s">
        <v>270</v>
      </c>
      <c r="L339" s="726"/>
      <c r="M339" s="726" t="s">
        <v>6426</v>
      </c>
      <c r="N339" s="722" t="s">
        <v>3334</v>
      </c>
      <c r="O339" s="738" t="s">
        <v>255</v>
      </c>
      <c r="P339" s="727" t="s">
        <v>3637</v>
      </c>
      <c r="Q339" s="727" t="s">
        <v>3631</v>
      </c>
    </row>
    <row r="340" spans="1:17">
      <c r="A340" s="1077">
        <f>SUBTOTAL(3,C$3:C340)</f>
        <v>338</v>
      </c>
      <c r="B340" s="808">
        <v>1</v>
      </c>
      <c r="C340" s="722" t="s">
        <v>1413</v>
      </c>
      <c r="D340" s="744" t="s">
        <v>23</v>
      </c>
      <c r="E340" s="722" t="s">
        <v>221</v>
      </c>
      <c r="F340" s="722" t="s">
        <v>1414</v>
      </c>
      <c r="G340" s="784">
        <v>27590</v>
      </c>
      <c r="H340" s="724">
        <f t="shared" ca="1" si="6"/>
        <v>44</v>
      </c>
      <c r="I340" s="769" t="s">
        <v>1403</v>
      </c>
      <c r="J340" s="722" t="s">
        <v>256</v>
      </c>
      <c r="K340" s="722" t="s">
        <v>283</v>
      </c>
      <c r="L340" s="770"/>
      <c r="M340" s="770" t="s">
        <v>6426</v>
      </c>
      <c r="N340" s="722" t="s">
        <v>1418</v>
      </c>
      <c r="O340" s="722" t="s">
        <v>222</v>
      </c>
      <c r="P340" s="722" t="s">
        <v>1412</v>
      </c>
      <c r="Q340" s="722" t="s">
        <v>1417</v>
      </c>
    </row>
    <row r="341" spans="1:17">
      <c r="A341" s="1077">
        <f>SUBTOTAL(3,C$3:C341)</f>
        <v>339</v>
      </c>
      <c r="B341" s="738">
        <v>2</v>
      </c>
      <c r="C341" s="722" t="s">
        <v>1421</v>
      </c>
      <c r="D341" s="723" t="s">
        <v>16</v>
      </c>
      <c r="E341" s="721" t="s">
        <v>221</v>
      </c>
      <c r="F341" s="721" t="s">
        <v>524</v>
      </c>
      <c r="G341" s="774">
        <v>29271</v>
      </c>
      <c r="H341" s="724">
        <f t="shared" ca="1" si="6"/>
        <v>40</v>
      </c>
      <c r="I341" s="725" t="s">
        <v>1403</v>
      </c>
      <c r="J341" s="721" t="s">
        <v>289</v>
      </c>
      <c r="K341" s="721" t="s">
        <v>246</v>
      </c>
      <c r="L341" s="726"/>
      <c r="M341" s="726" t="s">
        <v>6426</v>
      </c>
      <c r="N341" s="722" t="s">
        <v>1418</v>
      </c>
      <c r="O341" s="721" t="s">
        <v>245</v>
      </c>
      <c r="P341" s="722" t="s">
        <v>1420</v>
      </c>
      <c r="Q341" s="722" t="s">
        <v>1417</v>
      </c>
    </row>
    <row r="342" spans="1:17">
      <c r="A342" s="1077">
        <f>SUBTOTAL(3,C$3:C342)</f>
        <v>340</v>
      </c>
      <c r="B342" s="721">
        <v>3</v>
      </c>
      <c r="C342" s="722" t="s">
        <v>1425</v>
      </c>
      <c r="D342" s="723" t="s">
        <v>16</v>
      </c>
      <c r="E342" s="721" t="s">
        <v>254</v>
      </c>
      <c r="F342" s="721" t="s">
        <v>524</v>
      </c>
      <c r="G342" s="774">
        <v>35670</v>
      </c>
      <c r="H342" s="724">
        <f t="shared" ca="1" si="6"/>
        <v>22</v>
      </c>
      <c r="I342" s="725" t="s">
        <v>1403</v>
      </c>
      <c r="J342" s="721" t="s">
        <v>223</v>
      </c>
      <c r="K342" s="721" t="s">
        <v>270</v>
      </c>
      <c r="L342" s="726"/>
      <c r="M342" s="726" t="s">
        <v>6426</v>
      </c>
      <c r="N342" s="722" t="s">
        <v>1418</v>
      </c>
      <c r="O342" s="721" t="s">
        <v>255</v>
      </c>
      <c r="P342" s="722" t="s">
        <v>1424</v>
      </c>
      <c r="Q342" s="722" t="s">
        <v>1417</v>
      </c>
    </row>
    <row r="343" spans="1:17">
      <c r="A343" s="1077">
        <f>SUBTOTAL(3,C$3:C343)</f>
        <v>341</v>
      </c>
      <c r="B343" s="721">
        <v>4</v>
      </c>
      <c r="C343" s="722" t="s">
        <v>1427</v>
      </c>
      <c r="D343" s="723" t="s">
        <v>16</v>
      </c>
      <c r="E343" s="721" t="s">
        <v>254</v>
      </c>
      <c r="F343" s="721" t="s">
        <v>230</v>
      </c>
      <c r="G343" s="774">
        <v>36647</v>
      </c>
      <c r="H343" s="724">
        <f t="shared" ca="1" si="6"/>
        <v>19</v>
      </c>
      <c r="I343" s="725" t="s">
        <v>1403</v>
      </c>
      <c r="J343" s="721" t="s">
        <v>348</v>
      </c>
      <c r="K343" s="721" t="s">
        <v>266</v>
      </c>
      <c r="L343" s="726"/>
      <c r="M343" s="726" t="s">
        <v>6426</v>
      </c>
      <c r="N343" s="722" t="s">
        <v>1418</v>
      </c>
      <c r="O343" s="721" t="s">
        <v>255</v>
      </c>
      <c r="P343" s="722" t="s">
        <v>1426</v>
      </c>
      <c r="Q343" s="722" t="s">
        <v>1417</v>
      </c>
    </row>
    <row r="344" spans="1:17">
      <c r="A344" s="1077">
        <f>SUBTOTAL(3,C$3:C344)</f>
        <v>342</v>
      </c>
      <c r="B344" s="721">
        <v>5</v>
      </c>
      <c r="C344" s="722" t="s">
        <v>6889</v>
      </c>
      <c r="D344" s="723" t="s">
        <v>16</v>
      </c>
      <c r="E344" s="721" t="s">
        <v>254</v>
      </c>
      <c r="F344" s="721" t="s">
        <v>1227</v>
      </c>
      <c r="G344" s="774">
        <v>43318</v>
      </c>
      <c r="H344" s="724">
        <f t="shared" ca="1" si="6"/>
        <v>1</v>
      </c>
      <c r="I344" s="725" t="s">
        <v>1403</v>
      </c>
      <c r="J344" s="721" t="s">
        <v>265</v>
      </c>
      <c r="K344" s="721" t="s">
        <v>270</v>
      </c>
      <c r="L344" s="726"/>
      <c r="M344" s="726" t="s">
        <v>6426</v>
      </c>
      <c r="N344" s="722" t="s">
        <v>1418</v>
      </c>
      <c r="O344" s="721" t="s">
        <v>255</v>
      </c>
      <c r="P344" s="722"/>
      <c r="Q344" s="722"/>
    </row>
    <row r="345" spans="1:17">
      <c r="A345" s="1077">
        <f>SUBTOTAL(3,C$3:C345)</f>
        <v>343</v>
      </c>
      <c r="B345" s="721">
        <v>1</v>
      </c>
      <c r="C345" s="722" t="s">
        <v>1429</v>
      </c>
      <c r="D345" s="723" t="s">
        <v>23</v>
      </c>
      <c r="E345" s="721" t="s">
        <v>221</v>
      </c>
      <c r="F345" s="721" t="s">
        <v>524</v>
      </c>
      <c r="G345" s="774">
        <v>16509</v>
      </c>
      <c r="H345" s="724">
        <f t="shared" ca="1" si="6"/>
        <v>75</v>
      </c>
      <c r="I345" s="725" t="s">
        <v>1403</v>
      </c>
      <c r="J345" s="721" t="s">
        <v>289</v>
      </c>
      <c r="K345" s="721" t="s">
        <v>283</v>
      </c>
      <c r="L345" s="726"/>
      <c r="M345" s="726" t="s">
        <v>6426</v>
      </c>
      <c r="N345" s="722" t="s">
        <v>1418</v>
      </c>
      <c r="O345" s="721" t="s">
        <v>222</v>
      </c>
      <c r="P345" s="722" t="s">
        <v>1428</v>
      </c>
      <c r="Q345" s="722" t="s">
        <v>1432</v>
      </c>
    </row>
    <row r="346" spans="1:17">
      <c r="A346" s="1077">
        <f>SUBTOTAL(3,C$3:C346)</f>
        <v>344</v>
      </c>
      <c r="B346" s="721">
        <v>2</v>
      </c>
      <c r="C346" s="722" t="s">
        <v>1434</v>
      </c>
      <c r="D346" s="723" t="s">
        <v>16</v>
      </c>
      <c r="E346" s="721" t="s">
        <v>221</v>
      </c>
      <c r="F346" s="721" t="s">
        <v>524</v>
      </c>
      <c r="G346" s="774">
        <v>18360</v>
      </c>
      <c r="H346" s="724">
        <f t="shared" ca="1" si="6"/>
        <v>70</v>
      </c>
      <c r="I346" s="725" t="s">
        <v>1403</v>
      </c>
      <c r="J346" s="721" t="s">
        <v>289</v>
      </c>
      <c r="K346" s="721" t="s">
        <v>246</v>
      </c>
      <c r="L346" s="726"/>
      <c r="M346" s="726" t="s">
        <v>6426</v>
      </c>
      <c r="N346" s="722" t="s">
        <v>1418</v>
      </c>
      <c r="O346" s="721" t="s">
        <v>245</v>
      </c>
      <c r="P346" s="722" t="s">
        <v>1433</v>
      </c>
      <c r="Q346" s="722" t="s">
        <v>1432</v>
      </c>
    </row>
    <row r="347" spans="1:17">
      <c r="A347" s="1077">
        <f>SUBTOTAL(3,C$3:C347)</f>
        <v>345</v>
      </c>
      <c r="B347" s="721">
        <v>1</v>
      </c>
      <c r="C347" s="722" t="s">
        <v>1439</v>
      </c>
      <c r="D347" s="723" t="s">
        <v>23</v>
      </c>
      <c r="E347" s="721" t="s">
        <v>221</v>
      </c>
      <c r="F347" s="721" t="s">
        <v>219</v>
      </c>
      <c r="G347" s="774">
        <v>20647</v>
      </c>
      <c r="H347" s="724">
        <f t="shared" ca="1" si="6"/>
        <v>63</v>
      </c>
      <c r="I347" s="725" t="s">
        <v>1403</v>
      </c>
      <c r="J347" s="721" t="s">
        <v>256</v>
      </c>
      <c r="K347" s="721" t="s">
        <v>283</v>
      </c>
      <c r="L347" s="726"/>
      <c r="M347" s="726" t="s">
        <v>6426</v>
      </c>
      <c r="N347" s="722" t="s">
        <v>1418</v>
      </c>
      <c r="O347" s="721" t="s">
        <v>222</v>
      </c>
      <c r="P347" s="722" t="s">
        <v>1438</v>
      </c>
      <c r="Q347" s="722" t="s">
        <v>1442</v>
      </c>
    </row>
    <row r="348" spans="1:17">
      <c r="A348" s="1077">
        <f>SUBTOTAL(3,C$3:C348)</f>
        <v>346</v>
      </c>
      <c r="B348" s="721">
        <v>2</v>
      </c>
      <c r="C348" s="722" t="s">
        <v>6443</v>
      </c>
      <c r="D348" s="723" t="s">
        <v>16</v>
      </c>
      <c r="E348" s="721" t="s">
        <v>221</v>
      </c>
      <c r="F348" s="721"/>
      <c r="G348" s="774">
        <v>26123</v>
      </c>
      <c r="H348" s="724">
        <f t="shared" ca="1" si="6"/>
        <v>48</v>
      </c>
      <c r="I348" s="725" t="s">
        <v>1403</v>
      </c>
      <c r="J348" s="721"/>
      <c r="K348" s="721" t="s">
        <v>246</v>
      </c>
      <c r="L348" s="726"/>
      <c r="M348" s="726" t="s">
        <v>6426</v>
      </c>
      <c r="N348" s="722" t="s">
        <v>1418</v>
      </c>
      <c r="O348" s="721" t="s">
        <v>245</v>
      </c>
      <c r="P348" s="722"/>
      <c r="Q348" s="722"/>
    </row>
    <row r="349" spans="1:17">
      <c r="A349" s="1077">
        <f>SUBTOTAL(3,C$3:C349)</f>
        <v>347</v>
      </c>
      <c r="B349" s="721">
        <v>3</v>
      </c>
      <c r="C349" s="722" t="s">
        <v>1444</v>
      </c>
      <c r="D349" s="723" t="s">
        <v>23</v>
      </c>
      <c r="E349" s="721" t="s">
        <v>254</v>
      </c>
      <c r="F349" s="721" t="s">
        <v>230</v>
      </c>
      <c r="G349" s="774">
        <v>38510</v>
      </c>
      <c r="H349" s="724">
        <f t="shared" ca="1" si="6"/>
        <v>14</v>
      </c>
      <c r="I349" s="725" t="s">
        <v>1403</v>
      </c>
      <c r="J349" s="721" t="s">
        <v>369</v>
      </c>
      <c r="K349" s="721" t="s">
        <v>266</v>
      </c>
      <c r="L349" s="726"/>
      <c r="M349" s="726" t="s">
        <v>6426</v>
      </c>
      <c r="N349" s="722" t="s">
        <v>1418</v>
      </c>
      <c r="O349" s="721" t="s">
        <v>1445</v>
      </c>
      <c r="P349" s="727" t="s">
        <v>1443</v>
      </c>
      <c r="Q349" s="722" t="s">
        <v>1442</v>
      </c>
    </row>
    <row r="350" spans="1:17">
      <c r="A350" s="1077">
        <f>SUBTOTAL(3,C$3:C350)</f>
        <v>348</v>
      </c>
      <c r="B350" s="721">
        <v>4</v>
      </c>
      <c r="C350" s="722" t="s">
        <v>1449</v>
      </c>
      <c r="D350" s="723" t="s">
        <v>23</v>
      </c>
      <c r="E350" s="721" t="s">
        <v>254</v>
      </c>
      <c r="F350" s="721" t="s">
        <v>230</v>
      </c>
      <c r="G350" s="774">
        <v>38512</v>
      </c>
      <c r="H350" s="724">
        <f t="shared" ca="1" si="6"/>
        <v>14</v>
      </c>
      <c r="I350" s="725" t="s">
        <v>1403</v>
      </c>
      <c r="J350" s="721" t="s">
        <v>369</v>
      </c>
      <c r="K350" s="721" t="s">
        <v>266</v>
      </c>
      <c r="L350" s="726"/>
      <c r="M350" s="726" t="s">
        <v>6426</v>
      </c>
      <c r="N350" s="722" t="s">
        <v>1418</v>
      </c>
      <c r="O350" s="721" t="s">
        <v>1445</v>
      </c>
      <c r="P350" s="727" t="s">
        <v>1448</v>
      </c>
      <c r="Q350" s="722" t="s">
        <v>1442</v>
      </c>
    </row>
    <row r="351" spans="1:17">
      <c r="A351" s="1077">
        <f>SUBTOTAL(3,C$3:C351)</f>
        <v>349</v>
      </c>
      <c r="B351" s="721">
        <v>1</v>
      </c>
      <c r="C351" s="722" t="s">
        <v>1451</v>
      </c>
      <c r="D351" s="723" t="s">
        <v>23</v>
      </c>
      <c r="E351" s="721" t="s">
        <v>221</v>
      </c>
      <c r="F351" s="721" t="s">
        <v>467</v>
      </c>
      <c r="G351" s="774">
        <v>32590</v>
      </c>
      <c r="H351" s="724">
        <f t="shared" ca="1" si="6"/>
        <v>31</v>
      </c>
      <c r="I351" s="725" t="s">
        <v>1403</v>
      </c>
      <c r="J351" s="721" t="s">
        <v>289</v>
      </c>
      <c r="K351" s="721" t="s">
        <v>674</v>
      </c>
      <c r="L351" s="726"/>
      <c r="M351" s="726" t="s">
        <v>6426</v>
      </c>
      <c r="N351" s="722" t="s">
        <v>1418</v>
      </c>
      <c r="O351" s="721" t="s">
        <v>222</v>
      </c>
      <c r="P351" s="722" t="s">
        <v>1450</v>
      </c>
      <c r="Q351" s="734" t="s">
        <v>1453</v>
      </c>
    </row>
    <row r="352" spans="1:17">
      <c r="A352" s="1077">
        <f>SUBTOTAL(3,C$3:C352)</f>
        <v>350</v>
      </c>
      <c r="B352" s="721">
        <v>2</v>
      </c>
      <c r="C352" s="722" t="s">
        <v>1455</v>
      </c>
      <c r="D352" s="723" t="s">
        <v>16</v>
      </c>
      <c r="E352" s="721" t="s">
        <v>221</v>
      </c>
      <c r="F352" s="721" t="s">
        <v>244</v>
      </c>
      <c r="G352" s="774">
        <v>33886</v>
      </c>
      <c r="H352" s="724">
        <f t="shared" ca="1" si="6"/>
        <v>27</v>
      </c>
      <c r="I352" s="725" t="s">
        <v>1403</v>
      </c>
      <c r="J352" s="721" t="s">
        <v>223</v>
      </c>
      <c r="K352" s="721" t="s">
        <v>246</v>
      </c>
      <c r="L352" s="726"/>
      <c r="M352" s="726" t="s">
        <v>6426</v>
      </c>
      <c r="N352" s="722" t="s">
        <v>1418</v>
      </c>
      <c r="O352" s="721" t="s">
        <v>245</v>
      </c>
      <c r="P352" s="727" t="s">
        <v>1454</v>
      </c>
      <c r="Q352" s="734" t="s">
        <v>1453</v>
      </c>
    </row>
    <row r="353" spans="1:17">
      <c r="A353" s="1077">
        <f>SUBTOTAL(3,C$3:C353)</f>
        <v>351</v>
      </c>
      <c r="B353" s="721">
        <v>3</v>
      </c>
      <c r="C353" s="722" t="s">
        <v>6891</v>
      </c>
      <c r="D353" s="723" t="s">
        <v>16</v>
      </c>
      <c r="E353" s="721" t="s">
        <v>254</v>
      </c>
      <c r="F353" s="721" t="s">
        <v>229</v>
      </c>
      <c r="G353" s="774">
        <v>42551</v>
      </c>
      <c r="H353" s="724">
        <f t="shared" ca="1" si="6"/>
        <v>3</v>
      </c>
      <c r="I353" s="725" t="s">
        <v>1403</v>
      </c>
      <c r="J353" s="721" t="s">
        <v>265</v>
      </c>
      <c r="K353" s="721" t="s">
        <v>270</v>
      </c>
      <c r="L353" s="726"/>
      <c r="M353" s="726" t="s">
        <v>6426</v>
      </c>
      <c r="N353" s="722" t="s">
        <v>1418</v>
      </c>
      <c r="O353" s="721" t="s">
        <v>255</v>
      </c>
      <c r="P353" s="727"/>
      <c r="Q353" s="734"/>
    </row>
    <row r="354" spans="1:17">
      <c r="A354" s="1077">
        <f>SUBTOTAL(3,C$3:C354)</f>
        <v>352</v>
      </c>
      <c r="B354" s="721">
        <v>1</v>
      </c>
      <c r="C354" s="722" t="s">
        <v>1459</v>
      </c>
      <c r="D354" s="723" t="s">
        <v>23</v>
      </c>
      <c r="E354" s="721" t="s">
        <v>221</v>
      </c>
      <c r="F354" s="721" t="s">
        <v>414</v>
      </c>
      <c r="G354" s="774">
        <v>27238</v>
      </c>
      <c r="H354" s="724">
        <f t="shared" ca="1" si="6"/>
        <v>45</v>
      </c>
      <c r="I354" s="725" t="s">
        <v>1403</v>
      </c>
      <c r="J354" s="721" t="s">
        <v>256</v>
      </c>
      <c r="K354" s="721" t="s">
        <v>428</v>
      </c>
      <c r="L354" s="726"/>
      <c r="M354" s="726" t="s">
        <v>6426</v>
      </c>
      <c r="N354" s="722" t="s">
        <v>1418</v>
      </c>
      <c r="O354" s="721" t="s">
        <v>222</v>
      </c>
      <c r="P354" s="722" t="s">
        <v>1458</v>
      </c>
      <c r="Q354" s="722" t="s">
        <v>1461</v>
      </c>
    </row>
    <row r="355" spans="1:17">
      <c r="A355" s="1077">
        <f>SUBTOTAL(3,C$3:C355)</f>
        <v>353</v>
      </c>
      <c r="B355" s="721">
        <v>2</v>
      </c>
      <c r="C355" s="722" t="s">
        <v>1464</v>
      </c>
      <c r="D355" s="723" t="s">
        <v>16</v>
      </c>
      <c r="E355" s="721" t="s">
        <v>221</v>
      </c>
      <c r="F355" s="721" t="s">
        <v>414</v>
      </c>
      <c r="G355" s="774">
        <v>25931</v>
      </c>
      <c r="H355" s="724">
        <f t="shared" ca="1" si="6"/>
        <v>49</v>
      </c>
      <c r="I355" s="725" t="s">
        <v>1403</v>
      </c>
      <c r="J355" s="721" t="s">
        <v>256</v>
      </c>
      <c r="K355" s="721" t="s">
        <v>246</v>
      </c>
      <c r="L355" s="726"/>
      <c r="M355" s="726" t="s">
        <v>6426</v>
      </c>
      <c r="N355" s="722" t="s">
        <v>1418</v>
      </c>
      <c r="O355" s="721" t="s">
        <v>245</v>
      </c>
      <c r="P355" s="727" t="s">
        <v>1463</v>
      </c>
      <c r="Q355" s="722" t="s">
        <v>1461</v>
      </c>
    </row>
    <row r="356" spans="1:17">
      <c r="A356" s="1077">
        <f>SUBTOTAL(3,C$3:C356)</f>
        <v>354</v>
      </c>
      <c r="B356" s="721">
        <v>3</v>
      </c>
      <c r="C356" s="722" t="s">
        <v>1468</v>
      </c>
      <c r="D356" s="723" t="s">
        <v>23</v>
      </c>
      <c r="E356" s="721" t="s">
        <v>254</v>
      </c>
      <c r="F356" s="721" t="s">
        <v>414</v>
      </c>
      <c r="G356" s="774">
        <v>35295</v>
      </c>
      <c r="H356" s="724">
        <f t="shared" ca="1" si="6"/>
        <v>23</v>
      </c>
      <c r="I356" s="725" t="s">
        <v>1403</v>
      </c>
      <c r="J356" s="721" t="s">
        <v>256</v>
      </c>
      <c r="K356" s="721" t="s">
        <v>266</v>
      </c>
      <c r="L356" s="726"/>
      <c r="M356" s="726" t="s">
        <v>6426</v>
      </c>
      <c r="N356" s="722" t="s">
        <v>1418</v>
      </c>
      <c r="O356" s="721" t="s">
        <v>255</v>
      </c>
      <c r="P356" s="722" t="s">
        <v>1467</v>
      </c>
      <c r="Q356" s="722" t="s">
        <v>1461</v>
      </c>
    </row>
    <row r="357" spans="1:17">
      <c r="A357" s="1077">
        <f>SUBTOTAL(3,C$3:C357)</f>
        <v>355</v>
      </c>
      <c r="B357" s="721">
        <v>4</v>
      </c>
      <c r="C357" s="722" t="s">
        <v>1471</v>
      </c>
      <c r="D357" s="723" t="s">
        <v>23</v>
      </c>
      <c r="E357" s="721" t="s">
        <v>254</v>
      </c>
      <c r="F357" s="721" t="s">
        <v>414</v>
      </c>
      <c r="G357" s="774">
        <v>35958</v>
      </c>
      <c r="H357" s="724">
        <f t="shared" ca="1" si="6"/>
        <v>21</v>
      </c>
      <c r="I357" s="725" t="s">
        <v>1403</v>
      </c>
      <c r="J357" s="721" t="s">
        <v>289</v>
      </c>
      <c r="K357" s="721" t="s">
        <v>266</v>
      </c>
      <c r="L357" s="726"/>
      <c r="M357" s="726" t="s">
        <v>6426</v>
      </c>
      <c r="N357" s="722" t="s">
        <v>1418</v>
      </c>
      <c r="O357" s="721" t="s">
        <v>255</v>
      </c>
      <c r="P357" s="722" t="s">
        <v>1470</v>
      </c>
      <c r="Q357" s="722" t="s">
        <v>1461</v>
      </c>
    </row>
    <row r="358" spans="1:17">
      <c r="A358" s="1077">
        <f>SUBTOTAL(3,C$3:C358)</f>
        <v>356</v>
      </c>
      <c r="B358" s="721">
        <v>1</v>
      </c>
      <c r="C358" s="722" t="s">
        <v>1473</v>
      </c>
      <c r="D358" s="723" t="s">
        <v>23</v>
      </c>
      <c r="E358" s="721" t="s">
        <v>221</v>
      </c>
      <c r="F358" s="721" t="s">
        <v>524</v>
      </c>
      <c r="G358" s="774">
        <v>29715</v>
      </c>
      <c r="H358" s="724">
        <f t="shared" ca="1" si="6"/>
        <v>38</v>
      </c>
      <c r="I358" s="725" t="s">
        <v>1403</v>
      </c>
      <c r="J358" s="721" t="s">
        <v>223</v>
      </c>
      <c r="K358" s="721" t="s">
        <v>283</v>
      </c>
      <c r="L358" s="726"/>
      <c r="M358" s="726" t="s">
        <v>6426</v>
      </c>
      <c r="N358" s="722" t="s">
        <v>1418</v>
      </c>
      <c r="O358" s="721" t="s">
        <v>222</v>
      </c>
      <c r="P358" s="722" t="s">
        <v>1472</v>
      </c>
      <c r="Q358" s="722" t="s">
        <v>1476</v>
      </c>
    </row>
    <row r="359" spans="1:17">
      <c r="A359" s="1077">
        <f>SUBTOTAL(3,C$3:C359)</f>
        <v>357</v>
      </c>
      <c r="B359" s="721">
        <v>2</v>
      </c>
      <c r="C359" s="722" t="s">
        <v>1478</v>
      </c>
      <c r="D359" s="723" t="s">
        <v>16</v>
      </c>
      <c r="E359" s="721" t="s">
        <v>221</v>
      </c>
      <c r="F359" s="721" t="s">
        <v>524</v>
      </c>
      <c r="G359" s="774">
        <v>31088</v>
      </c>
      <c r="H359" s="724">
        <f t="shared" ca="1" si="6"/>
        <v>35</v>
      </c>
      <c r="I359" s="725" t="s">
        <v>1403</v>
      </c>
      <c r="J359" s="721" t="s">
        <v>223</v>
      </c>
      <c r="K359" s="721" t="s">
        <v>246</v>
      </c>
      <c r="L359" s="726"/>
      <c r="M359" s="726" t="s">
        <v>6426</v>
      </c>
      <c r="N359" s="722" t="s">
        <v>1418</v>
      </c>
      <c r="O359" s="721" t="s">
        <v>245</v>
      </c>
      <c r="P359" s="722" t="s">
        <v>1477</v>
      </c>
      <c r="Q359" s="722" t="s">
        <v>1476</v>
      </c>
    </row>
    <row r="360" spans="1:17">
      <c r="A360" s="1077">
        <f>SUBTOTAL(3,C$3:C360)</f>
        <v>358</v>
      </c>
      <c r="B360" s="721">
        <v>3</v>
      </c>
      <c r="C360" s="722" t="s">
        <v>1480</v>
      </c>
      <c r="D360" s="723" t="s">
        <v>23</v>
      </c>
      <c r="E360" s="721" t="s">
        <v>254</v>
      </c>
      <c r="F360" s="721" t="s">
        <v>22</v>
      </c>
      <c r="G360" s="774">
        <v>39359</v>
      </c>
      <c r="H360" s="724">
        <f t="shared" ca="1" si="6"/>
        <v>12</v>
      </c>
      <c r="I360" s="725" t="s">
        <v>1403</v>
      </c>
      <c r="J360" s="721" t="s">
        <v>369</v>
      </c>
      <c r="K360" s="721" t="s">
        <v>266</v>
      </c>
      <c r="L360" s="726"/>
      <c r="M360" s="726" t="s">
        <v>6426</v>
      </c>
      <c r="N360" s="722" t="s">
        <v>1418</v>
      </c>
      <c r="O360" s="721" t="s">
        <v>255</v>
      </c>
      <c r="P360" s="727" t="s">
        <v>1479</v>
      </c>
      <c r="Q360" s="722" t="s">
        <v>1476</v>
      </c>
    </row>
    <row r="361" spans="1:17">
      <c r="A361" s="1077">
        <f>SUBTOTAL(3,C$3:C361)</f>
        <v>359</v>
      </c>
      <c r="B361" s="721">
        <v>4</v>
      </c>
      <c r="C361" s="722" t="s">
        <v>1482</v>
      </c>
      <c r="D361" s="723" t="s">
        <v>16</v>
      </c>
      <c r="E361" s="738" t="s">
        <v>254</v>
      </c>
      <c r="F361" s="738" t="s">
        <v>22</v>
      </c>
      <c r="G361" s="774">
        <v>41156</v>
      </c>
      <c r="H361" s="724">
        <f t="shared" ca="1" si="6"/>
        <v>7</v>
      </c>
      <c r="I361" s="747" t="s">
        <v>1403</v>
      </c>
      <c r="J361" s="738" t="s">
        <v>265</v>
      </c>
      <c r="K361" s="738" t="s">
        <v>270</v>
      </c>
      <c r="L361" s="726"/>
      <c r="M361" s="726" t="s">
        <v>6426</v>
      </c>
      <c r="N361" s="722" t="s">
        <v>1418</v>
      </c>
      <c r="O361" s="738" t="s">
        <v>255</v>
      </c>
      <c r="P361" s="734" t="s">
        <v>1481</v>
      </c>
      <c r="Q361" s="722" t="s">
        <v>1476</v>
      </c>
    </row>
    <row r="362" spans="1:17">
      <c r="A362" s="1077">
        <f>SUBTOTAL(3,C$3:C362)</f>
        <v>360</v>
      </c>
      <c r="B362" s="721">
        <v>1</v>
      </c>
      <c r="C362" s="722" t="s">
        <v>1484</v>
      </c>
      <c r="D362" s="723" t="s">
        <v>23</v>
      </c>
      <c r="E362" s="721" t="s">
        <v>221</v>
      </c>
      <c r="F362" s="721" t="s">
        <v>1485</v>
      </c>
      <c r="G362" s="774">
        <v>21406</v>
      </c>
      <c r="H362" s="724">
        <f t="shared" ca="1" si="6"/>
        <v>61</v>
      </c>
      <c r="I362" s="725" t="s">
        <v>1403</v>
      </c>
      <c r="J362" s="721" t="s">
        <v>256</v>
      </c>
      <c r="K362" s="721" t="s">
        <v>283</v>
      </c>
      <c r="L362" s="726"/>
      <c r="M362" s="726" t="s">
        <v>6426</v>
      </c>
      <c r="N362" s="722" t="s">
        <v>1418</v>
      </c>
      <c r="O362" s="721" t="s">
        <v>222</v>
      </c>
      <c r="P362" s="722" t="s">
        <v>1483</v>
      </c>
      <c r="Q362" s="722" t="s">
        <v>1488</v>
      </c>
    </row>
    <row r="363" spans="1:17">
      <c r="A363" s="1077">
        <f>SUBTOTAL(3,C$3:C363)</f>
        <v>361</v>
      </c>
      <c r="B363" s="721">
        <v>2</v>
      </c>
      <c r="C363" s="722" t="s">
        <v>1490</v>
      </c>
      <c r="D363" s="723" t="s">
        <v>16</v>
      </c>
      <c r="E363" s="721" t="s">
        <v>221</v>
      </c>
      <c r="F363" s="721" t="s">
        <v>583</v>
      </c>
      <c r="G363" s="774">
        <v>28321</v>
      </c>
      <c r="H363" s="724">
        <f t="shared" ca="1" si="6"/>
        <v>42</v>
      </c>
      <c r="I363" s="725" t="s">
        <v>1403</v>
      </c>
      <c r="J363" s="721" t="s">
        <v>256</v>
      </c>
      <c r="K363" s="721" t="s">
        <v>283</v>
      </c>
      <c r="L363" s="726"/>
      <c r="M363" s="726" t="s">
        <v>6426</v>
      </c>
      <c r="N363" s="722" t="s">
        <v>1418</v>
      </c>
      <c r="O363" s="721" t="s">
        <v>245</v>
      </c>
      <c r="P363" s="722" t="s">
        <v>1489</v>
      </c>
      <c r="Q363" s="722" t="s">
        <v>1488</v>
      </c>
    </row>
    <row r="364" spans="1:17">
      <c r="A364" s="1077">
        <f>SUBTOTAL(3,C$3:C364)</f>
        <v>362</v>
      </c>
      <c r="B364" s="721">
        <v>3</v>
      </c>
      <c r="C364" s="722" t="s">
        <v>1494</v>
      </c>
      <c r="D364" s="723" t="s">
        <v>23</v>
      </c>
      <c r="E364" s="721" t="s">
        <v>254</v>
      </c>
      <c r="F364" s="721" t="s">
        <v>1185</v>
      </c>
      <c r="G364" s="774">
        <v>35133</v>
      </c>
      <c r="H364" s="724">
        <f t="shared" ca="1" si="6"/>
        <v>24</v>
      </c>
      <c r="I364" s="725" t="s">
        <v>1403</v>
      </c>
      <c r="J364" s="721" t="s">
        <v>256</v>
      </c>
      <c r="K364" s="721" t="s">
        <v>266</v>
      </c>
      <c r="L364" s="726"/>
      <c r="M364" s="726" t="s">
        <v>6426</v>
      </c>
      <c r="N364" s="722" t="s">
        <v>1418</v>
      </c>
      <c r="O364" s="721" t="s">
        <v>255</v>
      </c>
      <c r="P364" s="722" t="s">
        <v>1493</v>
      </c>
      <c r="Q364" s="722" t="s">
        <v>1488</v>
      </c>
    </row>
    <row r="365" spans="1:17">
      <c r="A365" s="1077">
        <f>SUBTOTAL(3,C$3:C365)</f>
        <v>363</v>
      </c>
      <c r="B365" s="721">
        <v>4</v>
      </c>
      <c r="C365" s="722" t="s">
        <v>1496</v>
      </c>
      <c r="D365" s="723" t="s">
        <v>23</v>
      </c>
      <c r="E365" s="721" t="s">
        <v>254</v>
      </c>
      <c r="F365" s="721" t="s">
        <v>230</v>
      </c>
      <c r="G365" s="774">
        <v>35667</v>
      </c>
      <c r="H365" s="724">
        <f t="shared" ca="1" si="6"/>
        <v>22</v>
      </c>
      <c r="I365" s="725" t="s">
        <v>1403</v>
      </c>
      <c r="J365" s="721" t="s">
        <v>256</v>
      </c>
      <c r="K365" s="721" t="s">
        <v>266</v>
      </c>
      <c r="L365" s="726"/>
      <c r="M365" s="726" t="s">
        <v>6426</v>
      </c>
      <c r="N365" s="722" t="s">
        <v>1418</v>
      </c>
      <c r="O365" s="721" t="s">
        <v>255</v>
      </c>
      <c r="P365" s="722" t="s">
        <v>1495</v>
      </c>
      <c r="Q365" s="722" t="s">
        <v>1488</v>
      </c>
    </row>
    <row r="366" spans="1:17">
      <c r="A366" s="1077">
        <f>SUBTOTAL(3,C$3:C366)</f>
        <v>364</v>
      </c>
      <c r="B366" s="721">
        <v>5</v>
      </c>
      <c r="C366" s="722" t="s">
        <v>1498</v>
      </c>
      <c r="D366" s="723" t="s">
        <v>23</v>
      </c>
      <c r="E366" s="721" t="s">
        <v>254</v>
      </c>
      <c r="F366" s="721" t="s">
        <v>230</v>
      </c>
      <c r="G366" s="774">
        <v>35667</v>
      </c>
      <c r="H366" s="724">
        <f t="shared" ca="1" si="6"/>
        <v>22</v>
      </c>
      <c r="I366" s="725" t="s">
        <v>1403</v>
      </c>
      <c r="J366" s="721" t="s">
        <v>256</v>
      </c>
      <c r="K366" s="721" t="s">
        <v>266</v>
      </c>
      <c r="L366" s="726"/>
      <c r="M366" s="726" t="s">
        <v>6426</v>
      </c>
      <c r="N366" s="722" t="s">
        <v>1418</v>
      </c>
      <c r="O366" s="721" t="s">
        <v>255</v>
      </c>
      <c r="P366" s="722" t="s">
        <v>1497</v>
      </c>
      <c r="Q366" s="722" t="s">
        <v>1488</v>
      </c>
    </row>
    <row r="367" spans="1:17">
      <c r="A367" s="1077">
        <f>SUBTOTAL(3,C$3:C367)</f>
        <v>365</v>
      </c>
      <c r="B367" s="721">
        <v>6</v>
      </c>
      <c r="C367" s="722" t="s">
        <v>6892</v>
      </c>
      <c r="D367" s="723" t="s">
        <v>23</v>
      </c>
      <c r="E367" s="721" t="s">
        <v>254</v>
      </c>
      <c r="F367" s="721" t="s">
        <v>230</v>
      </c>
      <c r="G367" s="774">
        <v>42084</v>
      </c>
      <c r="H367" s="724">
        <f t="shared" ca="1" si="6"/>
        <v>5</v>
      </c>
      <c r="I367" s="725" t="s">
        <v>1403</v>
      </c>
      <c r="J367" s="721" t="s">
        <v>265</v>
      </c>
      <c r="K367" s="721" t="s">
        <v>270</v>
      </c>
      <c r="L367" s="726"/>
      <c r="M367" s="726" t="s">
        <v>6426</v>
      </c>
      <c r="N367" s="722" t="s">
        <v>1418</v>
      </c>
      <c r="O367" s="721" t="s">
        <v>255</v>
      </c>
      <c r="P367" s="722"/>
      <c r="Q367" s="722"/>
    </row>
    <row r="368" spans="1:17">
      <c r="A368" s="1077">
        <f>SUBTOTAL(3,C$3:C368)</f>
        <v>366</v>
      </c>
      <c r="B368" s="721">
        <v>1</v>
      </c>
      <c r="C368" s="722" t="s">
        <v>1147</v>
      </c>
      <c r="D368" s="723" t="s">
        <v>23</v>
      </c>
      <c r="E368" s="721" t="s">
        <v>221</v>
      </c>
      <c r="F368" s="721" t="s">
        <v>1500</v>
      </c>
      <c r="G368" s="774">
        <v>24472</v>
      </c>
      <c r="H368" s="724">
        <f t="shared" ca="1" si="6"/>
        <v>53</v>
      </c>
      <c r="I368" s="725" t="s">
        <v>1403</v>
      </c>
      <c r="J368" s="721" t="s">
        <v>256</v>
      </c>
      <c r="K368" s="721" t="s">
        <v>283</v>
      </c>
      <c r="L368" s="726"/>
      <c r="M368" s="726" t="s">
        <v>6426</v>
      </c>
      <c r="N368" s="722" t="s">
        <v>1418</v>
      </c>
      <c r="O368" s="721" t="s">
        <v>222</v>
      </c>
      <c r="P368" s="722" t="s">
        <v>1499</v>
      </c>
      <c r="Q368" s="722" t="s">
        <v>1503</v>
      </c>
    </row>
    <row r="369" spans="1:17">
      <c r="A369" s="1077">
        <f>SUBTOTAL(3,C$3:C369)</f>
        <v>367</v>
      </c>
      <c r="B369" s="738">
        <v>2</v>
      </c>
      <c r="C369" s="722" t="s">
        <v>1505</v>
      </c>
      <c r="D369" s="723" t="s">
        <v>16</v>
      </c>
      <c r="E369" s="738" t="s">
        <v>221</v>
      </c>
      <c r="F369" s="738" t="s">
        <v>1506</v>
      </c>
      <c r="G369" s="774">
        <v>28349</v>
      </c>
      <c r="H369" s="724">
        <f t="shared" ca="1" si="6"/>
        <v>42</v>
      </c>
      <c r="I369" s="747" t="s">
        <v>1403</v>
      </c>
      <c r="J369" s="738" t="s">
        <v>256</v>
      </c>
      <c r="K369" s="738" t="s">
        <v>246</v>
      </c>
      <c r="L369" s="726"/>
      <c r="M369" s="726" t="s">
        <v>6426</v>
      </c>
      <c r="N369" s="722" t="s">
        <v>1418</v>
      </c>
      <c r="O369" s="738" t="s">
        <v>245</v>
      </c>
      <c r="P369" s="727" t="s">
        <v>1504</v>
      </c>
      <c r="Q369" s="722" t="s">
        <v>1503</v>
      </c>
    </row>
    <row r="370" spans="1:17">
      <c r="A370" s="1077">
        <f>SUBTOTAL(3,C$3:C370)</f>
        <v>368</v>
      </c>
      <c r="B370" s="721">
        <v>3</v>
      </c>
      <c r="C370" s="722" t="s">
        <v>1511</v>
      </c>
      <c r="D370" s="723" t="s">
        <v>16</v>
      </c>
      <c r="E370" s="721" t="s">
        <v>254</v>
      </c>
      <c r="F370" s="721" t="s">
        <v>230</v>
      </c>
      <c r="G370" s="774">
        <v>35746</v>
      </c>
      <c r="H370" s="724">
        <f t="shared" ca="1" si="6"/>
        <v>22</v>
      </c>
      <c r="I370" s="725" t="s">
        <v>1403</v>
      </c>
      <c r="J370" s="721" t="s">
        <v>223</v>
      </c>
      <c r="K370" s="721" t="s">
        <v>266</v>
      </c>
      <c r="L370" s="726"/>
      <c r="M370" s="726" t="s">
        <v>6426</v>
      </c>
      <c r="N370" s="722" t="s">
        <v>1418</v>
      </c>
      <c r="O370" s="721" t="s">
        <v>255</v>
      </c>
      <c r="P370" s="727" t="s">
        <v>1510</v>
      </c>
      <c r="Q370" s="722" t="s">
        <v>1503</v>
      </c>
    </row>
    <row r="371" spans="1:17">
      <c r="A371" s="1077">
        <f>SUBTOTAL(3,C$3:C371)</f>
        <v>369</v>
      </c>
      <c r="B371" s="721">
        <v>4</v>
      </c>
      <c r="C371" s="722" t="s">
        <v>1516</v>
      </c>
      <c r="D371" s="723" t="s">
        <v>23</v>
      </c>
      <c r="E371" s="721" t="s">
        <v>254</v>
      </c>
      <c r="F371" s="721" t="s">
        <v>1514</v>
      </c>
      <c r="G371" s="774">
        <v>36596</v>
      </c>
      <c r="H371" s="724">
        <f t="shared" ca="1" si="6"/>
        <v>20</v>
      </c>
      <c r="I371" s="725" t="s">
        <v>1403</v>
      </c>
      <c r="J371" s="721" t="s">
        <v>886</v>
      </c>
      <c r="K371" s="721" t="s">
        <v>266</v>
      </c>
      <c r="L371" s="726"/>
      <c r="M371" s="726" t="s">
        <v>6426</v>
      </c>
      <c r="N371" s="722" t="s">
        <v>1418</v>
      </c>
      <c r="O371" s="721" t="s">
        <v>255</v>
      </c>
      <c r="P371" s="727" t="s">
        <v>1515</v>
      </c>
      <c r="Q371" s="722" t="s">
        <v>1503</v>
      </c>
    </row>
    <row r="372" spans="1:17">
      <c r="A372" s="1077">
        <f>SUBTOTAL(3,C$3:C372)</f>
        <v>370</v>
      </c>
      <c r="B372" s="721">
        <v>1</v>
      </c>
      <c r="C372" s="722" t="s">
        <v>1518</v>
      </c>
      <c r="D372" s="723" t="s">
        <v>23</v>
      </c>
      <c r="E372" s="721" t="s">
        <v>221</v>
      </c>
      <c r="F372" s="721" t="s">
        <v>244</v>
      </c>
      <c r="G372" s="774">
        <v>27287</v>
      </c>
      <c r="H372" s="724">
        <f t="shared" ca="1" si="6"/>
        <v>45</v>
      </c>
      <c r="I372" s="725" t="s">
        <v>1403</v>
      </c>
      <c r="J372" s="721" t="s">
        <v>289</v>
      </c>
      <c r="K372" s="721" t="s">
        <v>283</v>
      </c>
      <c r="L372" s="726"/>
      <c r="M372" s="726" t="s">
        <v>6426</v>
      </c>
      <c r="N372" s="722" t="s">
        <v>1418</v>
      </c>
      <c r="O372" s="721" t="s">
        <v>222</v>
      </c>
      <c r="P372" s="722" t="s">
        <v>1517</v>
      </c>
      <c r="Q372" s="722" t="s">
        <v>1521</v>
      </c>
    </row>
    <row r="373" spans="1:17">
      <c r="A373" s="1077">
        <f>SUBTOTAL(3,C$3:C373)</f>
        <v>371</v>
      </c>
      <c r="B373" s="721">
        <v>2</v>
      </c>
      <c r="C373" s="722" t="s">
        <v>1523</v>
      </c>
      <c r="D373" s="723" t="s">
        <v>16</v>
      </c>
      <c r="E373" s="721" t="s">
        <v>221</v>
      </c>
      <c r="F373" s="721" t="s">
        <v>1500</v>
      </c>
      <c r="G373" s="774">
        <v>27739</v>
      </c>
      <c r="H373" s="724">
        <f t="shared" ca="1" si="6"/>
        <v>44</v>
      </c>
      <c r="I373" s="725" t="s">
        <v>1403</v>
      </c>
      <c r="J373" s="721" t="s">
        <v>289</v>
      </c>
      <c r="K373" s="721" t="s">
        <v>246</v>
      </c>
      <c r="L373" s="726"/>
      <c r="M373" s="726" t="s">
        <v>6426</v>
      </c>
      <c r="N373" s="722" t="s">
        <v>1418</v>
      </c>
      <c r="O373" s="721" t="s">
        <v>245</v>
      </c>
      <c r="P373" s="722" t="s">
        <v>1522</v>
      </c>
      <c r="Q373" s="722" t="s">
        <v>1521</v>
      </c>
    </row>
    <row r="374" spans="1:17">
      <c r="A374" s="1077">
        <f>SUBTOTAL(3,C$3:C374)</f>
        <v>372</v>
      </c>
      <c r="B374" s="721">
        <v>3</v>
      </c>
      <c r="C374" s="722" t="s">
        <v>1529</v>
      </c>
      <c r="D374" s="723" t="s">
        <v>23</v>
      </c>
      <c r="E374" s="721" t="s">
        <v>254</v>
      </c>
      <c r="F374" s="721" t="s">
        <v>22</v>
      </c>
      <c r="G374" s="774">
        <v>39144</v>
      </c>
      <c r="H374" s="724">
        <f t="shared" ca="1" si="6"/>
        <v>13</v>
      </c>
      <c r="I374" s="725" t="s">
        <v>1403</v>
      </c>
      <c r="J374" s="721" t="s">
        <v>369</v>
      </c>
      <c r="K374" s="721" t="s">
        <v>266</v>
      </c>
      <c r="L374" s="726"/>
      <c r="M374" s="726" t="s">
        <v>6426</v>
      </c>
      <c r="N374" s="722" t="s">
        <v>1418</v>
      </c>
      <c r="O374" s="721" t="s">
        <v>255</v>
      </c>
      <c r="P374" s="722" t="s">
        <v>1528</v>
      </c>
      <c r="Q374" s="722" t="s">
        <v>1521</v>
      </c>
    </row>
    <row r="375" spans="1:17">
      <c r="A375" s="1077">
        <f>SUBTOTAL(3,C$3:C375)</f>
        <v>373</v>
      </c>
      <c r="B375" s="721">
        <v>1</v>
      </c>
      <c r="C375" s="722" t="s">
        <v>1531</v>
      </c>
      <c r="D375" s="723" t="s">
        <v>23</v>
      </c>
      <c r="E375" s="721" t="s">
        <v>221</v>
      </c>
      <c r="F375" s="721" t="s">
        <v>1532</v>
      </c>
      <c r="G375" s="774">
        <v>26831</v>
      </c>
      <c r="H375" s="724">
        <f t="shared" ca="1" si="6"/>
        <v>46</v>
      </c>
      <c r="I375" s="725" t="s">
        <v>4508</v>
      </c>
      <c r="J375" s="721" t="s">
        <v>289</v>
      </c>
      <c r="K375" s="721" t="s">
        <v>283</v>
      </c>
      <c r="L375" s="726"/>
      <c r="M375" s="726" t="s">
        <v>6426</v>
      </c>
      <c r="N375" s="722" t="s">
        <v>1418</v>
      </c>
      <c r="O375" s="721" t="s">
        <v>222</v>
      </c>
      <c r="P375" s="722" t="s">
        <v>1530</v>
      </c>
      <c r="Q375" s="722" t="s">
        <v>1536</v>
      </c>
    </row>
    <row r="376" spans="1:17">
      <c r="A376" s="1077">
        <f>SUBTOTAL(3,C$3:C376)</f>
        <v>374</v>
      </c>
      <c r="B376" s="721">
        <v>2</v>
      </c>
      <c r="C376" s="722" t="s">
        <v>1539</v>
      </c>
      <c r="D376" s="723" t="s">
        <v>16</v>
      </c>
      <c r="E376" s="721" t="s">
        <v>221</v>
      </c>
      <c r="F376" s="721" t="s">
        <v>1540</v>
      </c>
      <c r="G376" s="774">
        <v>26849</v>
      </c>
      <c r="H376" s="724">
        <f t="shared" ca="1" si="6"/>
        <v>46</v>
      </c>
      <c r="I376" s="725" t="s">
        <v>4508</v>
      </c>
      <c r="J376" s="721" t="s">
        <v>289</v>
      </c>
      <c r="K376" s="721" t="s">
        <v>246</v>
      </c>
      <c r="L376" s="726"/>
      <c r="M376" s="726" t="s">
        <v>6426</v>
      </c>
      <c r="N376" s="722" t="s">
        <v>1418</v>
      </c>
      <c r="O376" s="721" t="s">
        <v>245</v>
      </c>
      <c r="P376" s="722" t="s">
        <v>1538</v>
      </c>
      <c r="Q376" s="722" t="s">
        <v>1536</v>
      </c>
    </row>
    <row r="377" spans="1:17">
      <c r="A377" s="1077">
        <f>SUBTOTAL(3,C$3:C377)</f>
        <v>375</v>
      </c>
      <c r="B377" s="721">
        <v>3</v>
      </c>
      <c r="C377" s="722" t="s">
        <v>1547</v>
      </c>
      <c r="D377" s="723" t="s">
        <v>23</v>
      </c>
      <c r="E377" s="721" t="s">
        <v>254</v>
      </c>
      <c r="F377" s="721" t="s">
        <v>1532</v>
      </c>
      <c r="G377" s="774">
        <v>36421</v>
      </c>
      <c r="H377" s="724">
        <f t="shared" ca="1" si="6"/>
        <v>20</v>
      </c>
      <c r="I377" s="725" t="s">
        <v>4508</v>
      </c>
      <c r="J377" s="721" t="s">
        <v>886</v>
      </c>
      <c r="K377" s="721" t="s">
        <v>266</v>
      </c>
      <c r="L377" s="726"/>
      <c r="M377" s="726" t="s">
        <v>6426</v>
      </c>
      <c r="N377" s="722" t="s">
        <v>1418</v>
      </c>
      <c r="O377" s="721" t="s">
        <v>255</v>
      </c>
      <c r="P377" s="722" t="s">
        <v>1546</v>
      </c>
      <c r="Q377" s="722" t="s">
        <v>1536</v>
      </c>
    </row>
    <row r="378" spans="1:17">
      <c r="A378" s="1077">
        <f>SUBTOTAL(3,C$3:C378)</f>
        <v>376</v>
      </c>
      <c r="B378" s="721">
        <v>4</v>
      </c>
      <c r="C378" s="722" t="s">
        <v>1549</v>
      </c>
      <c r="D378" s="723" t="s">
        <v>23</v>
      </c>
      <c r="E378" s="721" t="s">
        <v>254</v>
      </c>
      <c r="F378" s="721" t="s">
        <v>230</v>
      </c>
      <c r="G378" s="774">
        <v>39711</v>
      </c>
      <c r="H378" s="724">
        <f t="shared" ca="1" si="6"/>
        <v>11</v>
      </c>
      <c r="I378" s="725" t="s">
        <v>4508</v>
      </c>
      <c r="J378" s="721" t="s">
        <v>369</v>
      </c>
      <c r="K378" s="721" t="s">
        <v>266</v>
      </c>
      <c r="L378" s="726"/>
      <c r="M378" s="726" t="s">
        <v>6426</v>
      </c>
      <c r="N378" s="722" t="s">
        <v>1418</v>
      </c>
      <c r="O378" s="721" t="s">
        <v>255</v>
      </c>
      <c r="P378" s="734" t="s">
        <v>1548</v>
      </c>
      <c r="Q378" s="722" t="s">
        <v>1536</v>
      </c>
    </row>
    <row r="379" spans="1:17">
      <c r="A379" s="1077">
        <f>SUBTOTAL(3,C$3:C379)</f>
        <v>377</v>
      </c>
      <c r="B379" s="721">
        <v>5</v>
      </c>
      <c r="C379" s="722" t="s">
        <v>1551</v>
      </c>
      <c r="D379" s="723" t="s">
        <v>23</v>
      </c>
      <c r="E379" s="721" t="s">
        <v>254</v>
      </c>
      <c r="F379" s="721" t="s">
        <v>230</v>
      </c>
      <c r="G379" s="774">
        <v>40824</v>
      </c>
      <c r="H379" s="724">
        <f t="shared" ca="1" si="6"/>
        <v>8</v>
      </c>
      <c r="I379" s="725" t="s">
        <v>4508</v>
      </c>
      <c r="J379" s="721" t="s">
        <v>265</v>
      </c>
      <c r="K379" s="721" t="s">
        <v>270</v>
      </c>
      <c r="L379" s="726"/>
      <c r="M379" s="726" t="s">
        <v>6426</v>
      </c>
      <c r="N379" s="722" t="s">
        <v>1418</v>
      </c>
      <c r="O379" s="721" t="s">
        <v>255</v>
      </c>
      <c r="P379" s="734" t="s">
        <v>1550</v>
      </c>
      <c r="Q379" s="722" t="s">
        <v>1536</v>
      </c>
    </row>
    <row r="380" spans="1:17">
      <c r="A380" s="1077">
        <f>SUBTOTAL(3,C$3:C380)</f>
        <v>378</v>
      </c>
      <c r="B380" s="721">
        <v>1</v>
      </c>
      <c r="C380" s="722" t="s">
        <v>109</v>
      </c>
      <c r="D380" s="723" t="s">
        <v>23</v>
      </c>
      <c r="E380" s="721" t="s">
        <v>221</v>
      </c>
      <c r="F380" s="721" t="s">
        <v>1185</v>
      </c>
      <c r="G380" s="774">
        <v>23289</v>
      </c>
      <c r="H380" s="724">
        <f t="shared" ca="1" si="6"/>
        <v>56</v>
      </c>
      <c r="I380" s="725" t="s">
        <v>1403</v>
      </c>
      <c r="J380" s="721" t="s">
        <v>256</v>
      </c>
      <c r="K380" s="721" t="s">
        <v>283</v>
      </c>
      <c r="L380" s="726"/>
      <c r="M380" s="726" t="s">
        <v>6426</v>
      </c>
      <c r="N380" s="722" t="s">
        <v>1418</v>
      </c>
      <c r="O380" s="721" t="s">
        <v>222</v>
      </c>
      <c r="P380" s="722" t="s">
        <v>1552</v>
      </c>
      <c r="Q380" s="722" t="s">
        <v>1554</v>
      </c>
    </row>
    <row r="381" spans="1:17">
      <c r="A381" s="1077">
        <f>SUBTOTAL(3,C$3:C381)</f>
        <v>379</v>
      </c>
      <c r="B381" s="721">
        <v>2</v>
      </c>
      <c r="C381" s="722" t="s">
        <v>1556</v>
      </c>
      <c r="D381" s="723" t="s">
        <v>16</v>
      </c>
      <c r="E381" s="721" t="s">
        <v>221</v>
      </c>
      <c r="F381" s="721" t="s">
        <v>1557</v>
      </c>
      <c r="G381" s="774">
        <v>27586</v>
      </c>
      <c r="H381" s="724">
        <f t="shared" ca="1" si="6"/>
        <v>44</v>
      </c>
      <c r="I381" s="725" t="s">
        <v>1403</v>
      </c>
      <c r="J381" s="721" t="s">
        <v>256</v>
      </c>
      <c r="K381" s="721" t="s">
        <v>246</v>
      </c>
      <c r="L381" s="726"/>
      <c r="M381" s="726" t="s">
        <v>6426</v>
      </c>
      <c r="N381" s="722" t="s">
        <v>1418</v>
      </c>
      <c r="O381" s="721" t="s">
        <v>245</v>
      </c>
      <c r="P381" s="722" t="s">
        <v>1555</v>
      </c>
      <c r="Q381" s="722" t="s">
        <v>1554</v>
      </c>
    </row>
    <row r="382" spans="1:17">
      <c r="A382" s="1077">
        <f>SUBTOTAL(3,C$3:C382)</f>
        <v>380</v>
      </c>
      <c r="B382" s="721">
        <v>3</v>
      </c>
      <c r="C382" s="722" t="s">
        <v>1561</v>
      </c>
      <c r="D382" s="723" t="s">
        <v>23</v>
      </c>
      <c r="E382" s="721" t="s">
        <v>254</v>
      </c>
      <c r="F382" s="721" t="s">
        <v>1557</v>
      </c>
      <c r="G382" s="774">
        <v>32866</v>
      </c>
      <c r="H382" s="724">
        <f t="shared" ca="1" si="6"/>
        <v>30</v>
      </c>
      <c r="I382" s="725" t="s">
        <v>1403</v>
      </c>
      <c r="J382" s="721" t="s">
        <v>289</v>
      </c>
      <c r="K382" s="721" t="s">
        <v>266</v>
      </c>
      <c r="L382" s="726"/>
      <c r="M382" s="726" t="s">
        <v>6426</v>
      </c>
      <c r="N382" s="722" t="s">
        <v>1418</v>
      </c>
      <c r="O382" s="721" t="s">
        <v>255</v>
      </c>
      <c r="P382" s="722" t="s">
        <v>1560</v>
      </c>
      <c r="Q382" s="722" t="s">
        <v>1554</v>
      </c>
    </row>
    <row r="383" spans="1:17">
      <c r="A383" s="1077">
        <f>SUBTOTAL(3,C$3:C383)</f>
        <v>381</v>
      </c>
      <c r="B383" s="721">
        <v>4</v>
      </c>
      <c r="C383" s="722" t="s">
        <v>1563</v>
      </c>
      <c r="D383" s="723" t="s">
        <v>23</v>
      </c>
      <c r="E383" s="721" t="s">
        <v>254</v>
      </c>
      <c r="F383" s="721" t="s">
        <v>1557</v>
      </c>
      <c r="G383" s="774">
        <v>33526</v>
      </c>
      <c r="H383" s="724">
        <f t="shared" ca="1" si="6"/>
        <v>28</v>
      </c>
      <c r="I383" s="725" t="s">
        <v>1403</v>
      </c>
      <c r="J383" s="721" t="s">
        <v>289</v>
      </c>
      <c r="K383" s="721" t="s">
        <v>270</v>
      </c>
      <c r="L383" s="726"/>
      <c r="M383" s="726" t="s">
        <v>6426</v>
      </c>
      <c r="N383" s="722" t="s">
        <v>1418</v>
      </c>
      <c r="O383" s="721" t="s">
        <v>255</v>
      </c>
      <c r="P383" s="722" t="s">
        <v>1562</v>
      </c>
      <c r="Q383" s="722" t="s">
        <v>1554</v>
      </c>
    </row>
    <row r="384" spans="1:17">
      <c r="A384" s="1077">
        <f>SUBTOTAL(3,C$3:C384)</f>
        <v>382</v>
      </c>
      <c r="B384" s="721">
        <v>5</v>
      </c>
      <c r="C384" s="722" t="s">
        <v>1567</v>
      </c>
      <c r="D384" s="723" t="s">
        <v>23</v>
      </c>
      <c r="E384" s="721" t="s">
        <v>254</v>
      </c>
      <c r="F384" s="721" t="s">
        <v>230</v>
      </c>
      <c r="G384" s="774">
        <v>34842</v>
      </c>
      <c r="H384" s="724">
        <f t="shared" ca="1" si="6"/>
        <v>24</v>
      </c>
      <c r="I384" s="725" t="s">
        <v>1403</v>
      </c>
      <c r="J384" s="721" t="s">
        <v>289</v>
      </c>
      <c r="K384" s="721" t="s">
        <v>266</v>
      </c>
      <c r="L384" s="726"/>
      <c r="M384" s="726" t="s">
        <v>6426</v>
      </c>
      <c r="N384" s="722" t="s">
        <v>1418</v>
      </c>
      <c r="O384" s="721" t="s">
        <v>255</v>
      </c>
      <c r="P384" s="722" t="s">
        <v>1566</v>
      </c>
      <c r="Q384" s="722" t="s">
        <v>1554</v>
      </c>
    </row>
    <row r="385" spans="1:17">
      <c r="A385" s="1077">
        <f>SUBTOTAL(3,C$3:C385)</f>
        <v>383</v>
      </c>
      <c r="B385" s="721">
        <v>1</v>
      </c>
      <c r="C385" s="722" t="s">
        <v>1569</v>
      </c>
      <c r="D385" s="723" t="s">
        <v>16</v>
      </c>
      <c r="E385" s="721" t="s">
        <v>947</v>
      </c>
      <c r="F385" s="721" t="s">
        <v>22</v>
      </c>
      <c r="G385" s="774">
        <v>16998</v>
      </c>
      <c r="H385" s="724">
        <f t="shared" ca="1" si="6"/>
        <v>73</v>
      </c>
      <c r="I385" s="725" t="s">
        <v>1403</v>
      </c>
      <c r="J385" s="721" t="s">
        <v>256</v>
      </c>
      <c r="K385" s="721" t="s">
        <v>283</v>
      </c>
      <c r="L385" s="726"/>
      <c r="M385" s="726" t="s">
        <v>6426</v>
      </c>
      <c r="N385" s="722" t="s">
        <v>1418</v>
      </c>
      <c r="O385" s="721" t="s">
        <v>222</v>
      </c>
      <c r="P385" s="722" t="s">
        <v>1568</v>
      </c>
      <c r="Q385" s="722" t="s">
        <v>1572</v>
      </c>
    </row>
    <row r="386" spans="1:17">
      <c r="A386" s="1077">
        <f>SUBTOTAL(3,C$3:C386)</f>
        <v>384</v>
      </c>
      <c r="B386" s="721">
        <v>1</v>
      </c>
      <c r="C386" s="722" t="s">
        <v>1599</v>
      </c>
      <c r="D386" s="723" t="s">
        <v>23</v>
      </c>
      <c r="E386" s="721" t="s">
        <v>221</v>
      </c>
      <c r="F386" s="721" t="s">
        <v>288</v>
      </c>
      <c r="G386" s="774">
        <v>33805</v>
      </c>
      <c r="H386" s="724">
        <f t="shared" ca="1" si="6"/>
        <v>27</v>
      </c>
      <c r="I386" s="725" t="s">
        <v>1403</v>
      </c>
      <c r="J386" s="721" t="s">
        <v>289</v>
      </c>
      <c r="K386" s="721" t="s">
        <v>261</v>
      </c>
      <c r="L386" s="726"/>
      <c r="M386" s="726" t="s">
        <v>6426</v>
      </c>
      <c r="N386" s="722" t="s">
        <v>1418</v>
      </c>
      <c r="O386" s="721" t="s">
        <v>222</v>
      </c>
      <c r="P386" s="734" t="s">
        <v>1598</v>
      </c>
      <c r="Q386" s="734"/>
    </row>
    <row r="387" spans="1:17">
      <c r="A387" s="1077">
        <f>SUBTOTAL(3,C$3:C387)</f>
        <v>385</v>
      </c>
      <c r="B387" s="721">
        <v>2</v>
      </c>
      <c r="C387" s="722" t="s">
        <v>1604</v>
      </c>
      <c r="D387" s="723" t="s">
        <v>16</v>
      </c>
      <c r="E387" s="721" t="s">
        <v>221</v>
      </c>
      <c r="F387" s="721" t="s">
        <v>1605</v>
      </c>
      <c r="G387" s="774">
        <v>35086</v>
      </c>
      <c r="H387" s="724">
        <f t="shared" ca="1" si="6"/>
        <v>24</v>
      </c>
      <c r="I387" s="725" t="s">
        <v>1403</v>
      </c>
      <c r="J387" s="721" t="s">
        <v>223</v>
      </c>
      <c r="K387" s="721" t="s">
        <v>270</v>
      </c>
      <c r="L387" s="726"/>
      <c r="M387" s="726" t="s">
        <v>6426</v>
      </c>
      <c r="N387" s="722" t="s">
        <v>1418</v>
      </c>
      <c r="O387" s="721" t="s">
        <v>245</v>
      </c>
      <c r="P387" s="722" t="s">
        <v>1603</v>
      </c>
      <c r="Q387" s="722"/>
    </row>
    <row r="388" spans="1:17">
      <c r="A388" s="1077">
        <f>SUBTOTAL(3,C$3:C388)</f>
        <v>386</v>
      </c>
      <c r="B388" s="738">
        <v>3</v>
      </c>
      <c r="C388" s="722" t="s">
        <v>1606</v>
      </c>
      <c r="D388" s="723" t="s">
        <v>16</v>
      </c>
      <c r="E388" s="721" t="s">
        <v>254</v>
      </c>
      <c r="F388" s="721" t="s">
        <v>22</v>
      </c>
      <c r="G388" s="774">
        <v>42605</v>
      </c>
      <c r="H388" s="724">
        <f t="shared" ca="1" si="6"/>
        <v>3</v>
      </c>
      <c r="I388" s="725" t="s">
        <v>1403</v>
      </c>
      <c r="J388" s="721" t="s">
        <v>265</v>
      </c>
      <c r="K388" s="721" t="s">
        <v>270</v>
      </c>
      <c r="L388" s="726"/>
      <c r="M388" s="726" t="s">
        <v>6426</v>
      </c>
      <c r="N388" s="722" t="s">
        <v>1418</v>
      </c>
      <c r="O388" s="721" t="s">
        <v>255</v>
      </c>
      <c r="P388" s="722"/>
      <c r="Q388" s="722"/>
    </row>
    <row r="389" spans="1:17">
      <c r="A389" s="1077">
        <f>SUBTOTAL(3,C$3:C389)</f>
        <v>387</v>
      </c>
      <c r="B389" s="721">
        <v>1</v>
      </c>
      <c r="C389" s="722" t="s">
        <v>1608</v>
      </c>
      <c r="D389" s="723" t="s">
        <v>23</v>
      </c>
      <c r="E389" s="721" t="s">
        <v>221</v>
      </c>
      <c r="F389" s="721" t="s">
        <v>1609</v>
      </c>
      <c r="G389" s="774">
        <v>18459</v>
      </c>
      <c r="H389" s="724">
        <f t="shared" ca="1" si="6"/>
        <v>69</v>
      </c>
      <c r="I389" s="725" t="s">
        <v>1403</v>
      </c>
      <c r="J389" s="721" t="s">
        <v>256</v>
      </c>
      <c r="K389" s="721" t="s">
        <v>283</v>
      </c>
      <c r="L389" s="726"/>
      <c r="M389" s="726" t="s">
        <v>6426</v>
      </c>
      <c r="N389" s="722" t="s">
        <v>1418</v>
      </c>
      <c r="O389" s="721" t="s">
        <v>222</v>
      </c>
      <c r="P389" s="722" t="s">
        <v>1607</v>
      </c>
      <c r="Q389" s="722" t="s">
        <v>1612</v>
      </c>
    </row>
    <row r="390" spans="1:17">
      <c r="A390" s="1077">
        <f>SUBTOTAL(3,C$3:C390)</f>
        <v>388</v>
      </c>
      <c r="B390" s="721">
        <v>2</v>
      </c>
      <c r="C390" s="722" t="s">
        <v>1614</v>
      </c>
      <c r="D390" s="723" t="s">
        <v>16</v>
      </c>
      <c r="E390" s="721" t="s">
        <v>221</v>
      </c>
      <c r="F390" s="721" t="s">
        <v>1609</v>
      </c>
      <c r="G390" s="774">
        <v>20285</v>
      </c>
      <c r="H390" s="724">
        <f t="shared" ca="1" si="6"/>
        <v>64</v>
      </c>
      <c r="I390" s="725" t="s">
        <v>1403</v>
      </c>
      <c r="J390" s="721" t="s">
        <v>256</v>
      </c>
      <c r="K390" s="721" t="s">
        <v>246</v>
      </c>
      <c r="L390" s="726"/>
      <c r="M390" s="726" t="s">
        <v>6426</v>
      </c>
      <c r="N390" s="722" t="s">
        <v>1418</v>
      </c>
      <c r="O390" s="721" t="s">
        <v>245</v>
      </c>
      <c r="P390" s="722" t="s">
        <v>1613</v>
      </c>
      <c r="Q390" s="722" t="s">
        <v>1612</v>
      </c>
    </row>
    <row r="391" spans="1:17">
      <c r="A391" s="1077">
        <f>SUBTOTAL(3,C$3:C391)</f>
        <v>389</v>
      </c>
      <c r="B391" s="721">
        <v>1</v>
      </c>
      <c r="C391" s="722" t="s">
        <v>1620</v>
      </c>
      <c r="D391" s="723" t="s">
        <v>16</v>
      </c>
      <c r="E391" s="721" t="s">
        <v>947</v>
      </c>
      <c r="F391" s="721" t="s">
        <v>524</v>
      </c>
      <c r="G391" s="774">
        <v>18459</v>
      </c>
      <c r="H391" s="724">
        <f t="shared" ca="1" si="6"/>
        <v>69</v>
      </c>
      <c r="I391" s="725" t="s">
        <v>1403</v>
      </c>
      <c r="J391" s="721" t="s">
        <v>256</v>
      </c>
      <c r="K391" s="721" t="s">
        <v>246</v>
      </c>
      <c r="L391" s="726"/>
      <c r="M391" s="726" t="s">
        <v>6426</v>
      </c>
      <c r="N391" s="722" t="s">
        <v>1418</v>
      </c>
      <c r="O391" s="721" t="s">
        <v>222</v>
      </c>
      <c r="P391" s="722" t="s">
        <v>1619</v>
      </c>
      <c r="Q391" s="722" t="s">
        <v>1623</v>
      </c>
    </row>
    <row r="392" spans="1:17">
      <c r="A392" s="1077">
        <f>SUBTOTAL(3,C$3:C392)</f>
        <v>390</v>
      </c>
      <c r="B392" s="721">
        <v>2</v>
      </c>
      <c r="C392" s="722" t="s">
        <v>1625</v>
      </c>
      <c r="D392" s="723" t="s">
        <v>23</v>
      </c>
      <c r="E392" s="721" t="s">
        <v>254</v>
      </c>
      <c r="F392" s="721" t="s">
        <v>524</v>
      </c>
      <c r="G392" s="774">
        <v>30437</v>
      </c>
      <c r="H392" s="724">
        <f t="shared" ca="1" si="6"/>
        <v>36</v>
      </c>
      <c r="I392" s="725" t="s">
        <v>1403</v>
      </c>
      <c r="J392" s="721" t="s">
        <v>256</v>
      </c>
      <c r="K392" s="721" t="s">
        <v>283</v>
      </c>
      <c r="L392" s="726"/>
      <c r="M392" s="726" t="s">
        <v>6426</v>
      </c>
      <c r="N392" s="722" t="s">
        <v>1418</v>
      </c>
      <c r="O392" s="721" t="s">
        <v>255</v>
      </c>
      <c r="P392" s="722" t="s">
        <v>1624</v>
      </c>
      <c r="Q392" s="722" t="s">
        <v>1623</v>
      </c>
    </row>
    <row r="393" spans="1:17">
      <c r="A393" s="1077">
        <f>SUBTOTAL(3,C$3:C393)</f>
        <v>391</v>
      </c>
      <c r="B393" s="721">
        <v>1</v>
      </c>
      <c r="C393" s="722" t="s">
        <v>1628</v>
      </c>
      <c r="D393" s="723" t="s">
        <v>23</v>
      </c>
      <c r="E393" s="721" t="s">
        <v>221</v>
      </c>
      <c r="F393" s="721" t="s">
        <v>244</v>
      </c>
      <c r="G393" s="774">
        <v>24165</v>
      </c>
      <c r="H393" s="724">
        <f t="shared" ca="1" si="6"/>
        <v>54</v>
      </c>
      <c r="I393" s="725" t="s">
        <v>1403</v>
      </c>
      <c r="J393" s="721" t="s">
        <v>256</v>
      </c>
      <c r="K393" s="721" t="s">
        <v>283</v>
      </c>
      <c r="L393" s="726"/>
      <c r="M393" s="726" t="s">
        <v>6426</v>
      </c>
      <c r="N393" s="722" t="s">
        <v>1418</v>
      </c>
      <c r="O393" s="721" t="s">
        <v>222</v>
      </c>
      <c r="P393" s="722" t="s">
        <v>1627</v>
      </c>
      <c r="Q393" s="722" t="s">
        <v>1631</v>
      </c>
    </row>
    <row r="394" spans="1:17">
      <c r="A394" s="1077">
        <f>SUBTOTAL(3,C$3:C394)</f>
        <v>392</v>
      </c>
      <c r="B394" s="721">
        <v>2</v>
      </c>
      <c r="C394" s="722" t="s">
        <v>1633</v>
      </c>
      <c r="D394" s="723" t="s">
        <v>16</v>
      </c>
      <c r="E394" s="721" t="s">
        <v>221</v>
      </c>
      <c r="F394" s="721" t="s">
        <v>22</v>
      </c>
      <c r="G394" s="774">
        <v>25034</v>
      </c>
      <c r="H394" s="724">
        <f t="shared" ca="1" si="6"/>
        <v>51</v>
      </c>
      <c r="I394" s="725" t="s">
        <v>1403</v>
      </c>
      <c r="J394" s="721" t="s">
        <v>256</v>
      </c>
      <c r="K394" s="721" t="s">
        <v>246</v>
      </c>
      <c r="L394" s="726"/>
      <c r="M394" s="726" t="s">
        <v>6426</v>
      </c>
      <c r="N394" s="722" t="s">
        <v>1418</v>
      </c>
      <c r="O394" s="721" t="s">
        <v>245</v>
      </c>
      <c r="P394" s="722" t="s">
        <v>1632</v>
      </c>
      <c r="Q394" s="722" t="s">
        <v>1631</v>
      </c>
    </row>
    <row r="395" spans="1:17">
      <c r="A395" s="1077">
        <f>SUBTOTAL(3,C$3:C395)</f>
        <v>393</v>
      </c>
      <c r="B395" s="721">
        <v>3</v>
      </c>
      <c r="C395" s="722" t="s">
        <v>1637</v>
      </c>
      <c r="D395" s="723" t="s">
        <v>23</v>
      </c>
      <c r="E395" s="721" t="s">
        <v>254</v>
      </c>
      <c r="F395" s="721" t="s">
        <v>230</v>
      </c>
      <c r="G395" s="774">
        <v>35000</v>
      </c>
      <c r="H395" s="724">
        <f t="shared" ca="1" si="6"/>
        <v>24</v>
      </c>
      <c r="I395" s="725" t="s">
        <v>1403</v>
      </c>
      <c r="J395" s="721" t="s">
        <v>256</v>
      </c>
      <c r="K395" s="721" t="s">
        <v>266</v>
      </c>
      <c r="L395" s="726"/>
      <c r="M395" s="726" t="s">
        <v>6426</v>
      </c>
      <c r="N395" s="722" t="s">
        <v>1418</v>
      </c>
      <c r="O395" s="721" t="s">
        <v>255</v>
      </c>
      <c r="P395" s="722" t="s">
        <v>1636</v>
      </c>
      <c r="Q395" s="722" t="s">
        <v>1631</v>
      </c>
    </row>
    <row r="396" spans="1:17">
      <c r="A396" s="1077">
        <f>SUBTOTAL(3,C$3:C396)</f>
        <v>394</v>
      </c>
      <c r="B396" s="721">
        <v>4</v>
      </c>
      <c r="C396" s="722" t="s">
        <v>1639</v>
      </c>
      <c r="D396" s="723" t="s">
        <v>23</v>
      </c>
      <c r="E396" s="721" t="s">
        <v>254</v>
      </c>
      <c r="F396" s="721" t="s">
        <v>230</v>
      </c>
      <c r="G396" s="774">
        <v>35274</v>
      </c>
      <c r="H396" s="724">
        <f t="shared" ca="1" si="6"/>
        <v>23</v>
      </c>
      <c r="I396" s="725" t="s">
        <v>1403</v>
      </c>
      <c r="J396" s="721" t="s">
        <v>256</v>
      </c>
      <c r="K396" s="721" t="s">
        <v>266</v>
      </c>
      <c r="L396" s="726"/>
      <c r="M396" s="726" t="s">
        <v>6426</v>
      </c>
      <c r="N396" s="722" t="s">
        <v>1418</v>
      </c>
      <c r="O396" s="721" t="s">
        <v>255</v>
      </c>
      <c r="P396" s="722" t="s">
        <v>1638</v>
      </c>
      <c r="Q396" s="722" t="s">
        <v>1631</v>
      </c>
    </row>
    <row r="397" spans="1:17">
      <c r="A397" s="1077">
        <f>SUBTOTAL(3,C$3:C397)</f>
        <v>395</v>
      </c>
      <c r="B397" s="721">
        <v>5</v>
      </c>
      <c r="C397" s="722" t="s">
        <v>1641</v>
      </c>
      <c r="D397" s="723" t="s">
        <v>23</v>
      </c>
      <c r="E397" s="721" t="s">
        <v>254</v>
      </c>
      <c r="F397" s="721" t="s">
        <v>230</v>
      </c>
      <c r="G397" s="774">
        <v>37451</v>
      </c>
      <c r="H397" s="724">
        <f t="shared" ca="1" si="6"/>
        <v>17</v>
      </c>
      <c r="I397" s="725" t="s">
        <v>1403</v>
      </c>
      <c r="J397" s="721" t="s">
        <v>256</v>
      </c>
      <c r="K397" s="721" t="s">
        <v>266</v>
      </c>
      <c r="L397" s="726"/>
      <c r="M397" s="726" t="s">
        <v>6426</v>
      </c>
      <c r="N397" s="722" t="s">
        <v>1418</v>
      </c>
      <c r="O397" s="721" t="s">
        <v>255</v>
      </c>
      <c r="P397" s="722" t="s">
        <v>1640</v>
      </c>
      <c r="Q397" s="722" t="s">
        <v>1631</v>
      </c>
    </row>
    <row r="398" spans="1:17">
      <c r="A398" s="1077">
        <f>SUBTOTAL(3,C$3:C398)</f>
        <v>396</v>
      </c>
      <c r="B398" s="721">
        <v>6</v>
      </c>
      <c r="C398" s="722" t="s">
        <v>1643</v>
      </c>
      <c r="D398" s="723" t="s">
        <v>16</v>
      </c>
      <c r="E398" s="721" t="s">
        <v>254</v>
      </c>
      <c r="F398" s="721" t="s">
        <v>230</v>
      </c>
      <c r="G398" s="774">
        <v>39867</v>
      </c>
      <c r="H398" s="724">
        <f t="shared" ca="1" si="6"/>
        <v>11</v>
      </c>
      <c r="I398" s="725" t="s">
        <v>1403</v>
      </c>
      <c r="J398" s="721" t="s">
        <v>249</v>
      </c>
      <c r="K398" s="721" t="s">
        <v>266</v>
      </c>
      <c r="L398" s="726"/>
      <c r="M398" s="726" t="s">
        <v>6426</v>
      </c>
      <c r="N398" s="722" t="s">
        <v>1418</v>
      </c>
      <c r="O398" s="721" t="s">
        <v>255</v>
      </c>
      <c r="P398" s="727" t="s">
        <v>1642</v>
      </c>
      <c r="Q398" s="722" t="s">
        <v>1631</v>
      </c>
    </row>
    <row r="399" spans="1:17">
      <c r="A399" s="1077">
        <f>SUBTOTAL(3,C$3:C399)</f>
        <v>397</v>
      </c>
      <c r="B399" s="721">
        <v>1</v>
      </c>
      <c r="C399" s="722" t="s">
        <v>1645</v>
      </c>
      <c r="D399" s="723" t="s">
        <v>23</v>
      </c>
      <c r="E399" s="721" t="s">
        <v>221</v>
      </c>
      <c r="F399" s="721" t="s">
        <v>1646</v>
      </c>
      <c r="G399" s="774">
        <v>26860</v>
      </c>
      <c r="H399" s="724">
        <f t="shared" ref="H399:H462" ca="1" si="7">DATEDIF(G399,TODAY(),"Y")</f>
        <v>46</v>
      </c>
      <c r="I399" s="725" t="s">
        <v>1403</v>
      </c>
      <c r="J399" s="721" t="s">
        <v>223</v>
      </c>
      <c r="K399" s="721" t="s">
        <v>283</v>
      </c>
      <c r="L399" s="726"/>
      <c r="M399" s="726" t="s">
        <v>6426</v>
      </c>
      <c r="N399" s="722" t="s">
        <v>1418</v>
      </c>
      <c r="O399" s="721" t="s">
        <v>222</v>
      </c>
      <c r="P399" s="722" t="s">
        <v>1644</v>
      </c>
      <c r="Q399" s="722" t="s">
        <v>1648</v>
      </c>
    </row>
    <row r="400" spans="1:17">
      <c r="A400" s="1077">
        <f>SUBTOTAL(3,C$3:C400)</f>
        <v>398</v>
      </c>
      <c r="B400" s="721">
        <v>2</v>
      </c>
      <c r="C400" s="722" t="s">
        <v>548</v>
      </c>
      <c r="D400" s="723" t="s">
        <v>16</v>
      </c>
      <c r="E400" s="721" t="s">
        <v>221</v>
      </c>
      <c r="F400" s="721" t="s">
        <v>1650</v>
      </c>
      <c r="G400" s="774">
        <v>27670</v>
      </c>
      <c r="H400" s="724">
        <f t="shared" ca="1" si="7"/>
        <v>44</v>
      </c>
      <c r="I400" s="725" t="s">
        <v>1403</v>
      </c>
      <c r="J400" s="721" t="s">
        <v>223</v>
      </c>
      <c r="K400" s="721" t="s">
        <v>246</v>
      </c>
      <c r="L400" s="726"/>
      <c r="M400" s="726" t="s">
        <v>6426</v>
      </c>
      <c r="N400" s="722" t="s">
        <v>1418</v>
      </c>
      <c r="O400" s="721" t="s">
        <v>245</v>
      </c>
      <c r="P400" s="722" t="s">
        <v>1649</v>
      </c>
      <c r="Q400" s="722" t="s">
        <v>1648</v>
      </c>
    </row>
    <row r="401" spans="1:17">
      <c r="A401" s="1077">
        <f>SUBTOTAL(3,C$3:C401)</f>
        <v>399</v>
      </c>
      <c r="B401" s="721">
        <v>3</v>
      </c>
      <c r="C401" s="722" t="s">
        <v>1653</v>
      </c>
      <c r="D401" s="723" t="s">
        <v>23</v>
      </c>
      <c r="E401" s="721" t="s">
        <v>254</v>
      </c>
      <c r="F401" s="721" t="s">
        <v>1605</v>
      </c>
      <c r="G401" s="774">
        <v>35335</v>
      </c>
      <c r="H401" s="724">
        <f t="shared" ca="1" si="7"/>
        <v>23</v>
      </c>
      <c r="I401" s="725" t="s">
        <v>1403</v>
      </c>
      <c r="J401" s="721" t="s">
        <v>223</v>
      </c>
      <c r="K401" s="721" t="s">
        <v>270</v>
      </c>
      <c r="L401" s="726"/>
      <c r="M401" s="726" t="s">
        <v>6426</v>
      </c>
      <c r="N401" s="722" t="s">
        <v>1418</v>
      </c>
      <c r="O401" s="721" t="s">
        <v>255</v>
      </c>
      <c r="P401" s="722" t="s">
        <v>1652</v>
      </c>
      <c r="Q401" s="722" t="s">
        <v>1648</v>
      </c>
    </row>
    <row r="402" spans="1:17">
      <c r="A402" s="1077">
        <f>SUBTOTAL(3,C$3:C402)</f>
        <v>400</v>
      </c>
      <c r="B402" s="721">
        <v>4</v>
      </c>
      <c r="C402" s="722" t="s">
        <v>1657</v>
      </c>
      <c r="D402" s="723" t="s">
        <v>16</v>
      </c>
      <c r="E402" s="721" t="s">
        <v>254</v>
      </c>
      <c r="F402" s="721" t="s">
        <v>22</v>
      </c>
      <c r="G402" s="774">
        <v>39094</v>
      </c>
      <c r="H402" s="724">
        <f t="shared" ca="1" si="7"/>
        <v>13</v>
      </c>
      <c r="I402" s="725" t="s">
        <v>1403</v>
      </c>
      <c r="J402" s="721" t="s">
        <v>369</v>
      </c>
      <c r="K402" s="721" t="s">
        <v>266</v>
      </c>
      <c r="L402" s="726"/>
      <c r="M402" s="726" t="s">
        <v>6426</v>
      </c>
      <c r="N402" s="722" t="s">
        <v>1418</v>
      </c>
      <c r="O402" s="721" t="s">
        <v>255</v>
      </c>
      <c r="P402" s="722" t="s">
        <v>1656</v>
      </c>
      <c r="Q402" s="722" t="s">
        <v>1648</v>
      </c>
    </row>
    <row r="403" spans="1:17">
      <c r="A403" s="1077">
        <f>SUBTOTAL(3,C$3:C403)</f>
        <v>401</v>
      </c>
      <c r="B403" s="721">
        <v>1</v>
      </c>
      <c r="C403" s="722" t="s">
        <v>1676</v>
      </c>
      <c r="D403" s="723" t="s">
        <v>23</v>
      </c>
      <c r="E403" s="721" t="s">
        <v>221</v>
      </c>
      <c r="F403" s="721" t="s">
        <v>244</v>
      </c>
      <c r="G403" s="774">
        <v>26860</v>
      </c>
      <c r="H403" s="724">
        <f t="shared" ca="1" si="7"/>
        <v>46</v>
      </c>
      <c r="I403" s="725" t="s">
        <v>1403</v>
      </c>
      <c r="J403" s="721" t="s">
        <v>256</v>
      </c>
      <c r="K403" s="721" t="s">
        <v>283</v>
      </c>
      <c r="L403" s="726"/>
      <c r="M403" s="726" t="s">
        <v>6426</v>
      </c>
      <c r="N403" s="722" t="s">
        <v>1418</v>
      </c>
      <c r="O403" s="721" t="s">
        <v>222</v>
      </c>
      <c r="P403" s="722" t="s">
        <v>1675</v>
      </c>
      <c r="Q403" s="722" t="s">
        <v>1679</v>
      </c>
    </row>
    <row r="404" spans="1:17">
      <c r="A404" s="1077">
        <f>SUBTOTAL(3,C$3:C404)</f>
        <v>402</v>
      </c>
      <c r="B404" s="721">
        <v>2</v>
      </c>
      <c r="C404" s="722" t="s">
        <v>1682</v>
      </c>
      <c r="D404" s="723" t="s">
        <v>16</v>
      </c>
      <c r="E404" s="721" t="s">
        <v>221</v>
      </c>
      <c r="F404" s="721" t="s">
        <v>22</v>
      </c>
      <c r="G404" s="774">
        <v>31243</v>
      </c>
      <c r="H404" s="724">
        <f t="shared" ca="1" si="7"/>
        <v>34</v>
      </c>
      <c r="I404" s="725" t="s">
        <v>1403</v>
      </c>
      <c r="J404" s="721" t="s">
        <v>256</v>
      </c>
      <c r="K404" s="721" t="s">
        <v>246</v>
      </c>
      <c r="L404" s="726"/>
      <c r="M404" s="726" t="s">
        <v>6426</v>
      </c>
      <c r="N404" s="722" t="s">
        <v>1418</v>
      </c>
      <c r="O404" s="721" t="s">
        <v>245</v>
      </c>
      <c r="P404" s="722" t="s">
        <v>1681</v>
      </c>
      <c r="Q404" s="722" t="s">
        <v>1679</v>
      </c>
    </row>
    <row r="405" spans="1:17">
      <c r="A405" s="1077">
        <f>SUBTOTAL(3,C$3:C405)</f>
        <v>403</v>
      </c>
      <c r="B405" s="721">
        <v>3</v>
      </c>
      <c r="C405" s="722" t="s">
        <v>1687</v>
      </c>
      <c r="D405" s="723" t="s">
        <v>16</v>
      </c>
      <c r="E405" s="721" t="s">
        <v>254</v>
      </c>
      <c r="F405" s="721" t="s">
        <v>230</v>
      </c>
      <c r="G405" s="774">
        <v>39278</v>
      </c>
      <c r="H405" s="724">
        <f t="shared" ca="1" si="7"/>
        <v>12</v>
      </c>
      <c r="I405" s="725" t="s">
        <v>1403</v>
      </c>
      <c r="J405" s="721" t="s">
        <v>369</v>
      </c>
      <c r="K405" s="721" t="s">
        <v>266</v>
      </c>
      <c r="L405" s="726"/>
      <c r="M405" s="726" t="s">
        <v>6426</v>
      </c>
      <c r="N405" s="722" t="s">
        <v>1418</v>
      </c>
      <c r="O405" s="721" t="s">
        <v>255</v>
      </c>
      <c r="P405" s="722" t="s">
        <v>1686</v>
      </c>
      <c r="Q405" s="722" t="s">
        <v>1679</v>
      </c>
    </row>
    <row r="406" spans="1:17">
      <c r="A406" s="1077">
        <f>SUBTOTAL(3,C$3:C406)</f>
        <v>404</v>
      </c>
      <c r="B406" s="721">
        <v>4</v>
      </c>
      <c r="C406" s="722" t="s">
        <v>1689</v>
      </c>
      <c r="D406" s="723" t="s">
        <v>16</v>
      </c>
      <c r="E406" s="738" t="s">
        <v>254</v>
      </c>
      <c r="F406" s="721" t="s">
        <v>230</v>
      </c>
      <c r="G406" s="774">
        <v>40911</v>
      </c>
      <c r="H406" s="724">
        <f t="shared" ca="1" si="7"/>
        <v>8</v>
      </c>
      <c r="I406" s="725" t="s">
        <v>1403</v>
      </c>
      <c r="J406" s="721" t="s">
        <v>265</v>
      </c>
      <c r="K406" s="721" t="s">
        <v>270</v>
      </c>
      <c r="L406" s="726"/>
      <c r="M406" s="726" t="s">
        <v>6426</v>
      </c>
      <c r="N406" s="722" t="s">
        <v>1418</v>
      </c>
      <c r="O406" s="721" t="s">
        <v>255</v>
      </c>
      <c r="P406" s="727" t="s">
        <v>1688</v>
      </c>
      <c r="Q406" s="722" t="s">
        <v>1679</v>
      </c>
    </row>
    <row r="407" spans="1:17">
      <c r="A407" s="1077">
        <f>SUBTOTAL(3,C$3:C407)</f>
        <v>405</v>
      </c>
      <c r="B407" s="721">
        <v>5</v>
      </c>
      <c r="C407" s="722" t="s">
        <v>7453</v>
      </c>
      <c r="D407" s="723" t="s">
        <v>16</v>
      </c>
      <c r="E407" s="738" t="s">
        <v>254</v>
      </c>
      <c r="F407" s="721"/>
      <c r="G407" s="774" t="s">
        <v>7454</v>
      </c>
      <c r="H407" s="724" t="e">
        <f t="shared" ca="1" si="7"/>
        <v>#VALUE!</v>
      </c>
      <c r="I407" s="725"/>
      <c r="J407" s="721"/>
      <c r="K407" s="721"/>
      <c r="L407" s="726"/>
      <c r="M407" s="726"/>
      <c r="N407" s="722"/>
      <c r="O407" s="721"/>
      <c r="P407" s="727"/>
      <c r="Q407" s="722"/>
    </row>
    <row r="408" spans="1:17">
      <c r="A408" s="1077">
        <f>SUBTOTAL(3,C$3:C408)</f>
        <v>406</v>
      </c>
      <c r="B408" s="721">
        <v>1</v>
      </c>
      <c r="C408" s="722" t="s">
        <v>1691</v>
      </c>
      <c r="D408" s="723" t="s">
        <v>23</v>
      </c>
      <c r="E408" s="721" t="s">
        <v>221</v>
      </c>
      <c r="F408" s="721" t="s">
        <v>524</v>
      </c>
      <c r="G408" s="774">
        <v>16998</v>
      </c>
      <c r="H408" s="724">
        <f t="shared" ca="1" si="7"/>
        <v>73</v>
      </c>
      <c r="I408" s="725" t="s">
        <v>1403</v>
      </c>
      <c r="J408" s="721" t="s">
        <v>289</v>
      </c>
      <c r="K408" s="721" t="s">
        <v>283</v>
      </c>
      <c r="L408" s="726"/>
      <c r="M408" s="726" t="s">
        <v>6426</v>
      </c>
      <c r="N408" s="722" t="s">
        <v>1418</v>
      </c>
      <c r="O408" s="721" t="s">
        <v>222</v>
      </c>
      <c r="P408" s="727" t="s">
        <v>1690</v>
      </c>
      <c r="Q408" s="741" t="s">
        <v>1694</v>
      </c>
    </row>
    <row r="409" spans="1:17">
      <c r="A409" s="1077">
        <f>SUBTOTAL(3,C$3:C409)</f>
        <v>407</v>
      </c>
      <c r="B409" s="721">
        <v>2</v>
      </c>
      <c r="C409" s="722" t="s">
        <v>1696</v>
      </c>
      <c r="D409" s="723" t="s">
        <v>16</v>
      </c>
      <c r="E409" s="721" t="s">
        <v>221</v>
      </c>
      <c r="F409" s="721" t="s">
        <v>524</v>
      </c>
      <c r="G409" s="774">
        <v>21746</v>
      </c>
      <c r="H409" s="724">
        <f t="shared" ca="1" si="7"/>
        <v>60</v>
      </c>
      <c r="I409" s="725" t="s">
        <v>1403</v>
      </c>
      <c r="J409" s="721" t="s">
        <v>256</v>
      </c>
      <c r="K409" s="721" t="s">
        <v>246</v>
      </c>
      <c r="L409" s="726"/>
      <c r="M409" s="726" t="s">
        <v>6426</v>
      </c>
      <c r="N409" s="722" t="s">
        <v>1418</v>
      </c>
      <c r="O409" s="721" t="s">
        <v>245</v>
      </c>
      <c r="P409" s="727" t="s">
        <v>1695</v>
      </c>
      <c r="Q409" s="741" t="s">
        <v>1694</v>
      </c>
    </row>
    <row r="410" spans="1:17">
      <c r="A410" s="1077">
        <f>SUBTOTAL(3,C$3:C410)</f>
        <v>408</v>
      </c>
      <c r="B410" s="721">
        <v>1</v>
      </c>
      <c r="C410" s="722" t="s">
        <v>1700</v>
      </c>
      <c r="D410" s="723" t="s">
        <v>23</v>
      </c>
      <c r="E410" s="721" t="s">
        <v>221</v>
      </c>
      <c r="F410" s="721" t="s">
        <v>618</v>
      </c>
      <c r="G410" s="774">
        <v>28753</v>
      </c>
      <c r="H410" s="724">
        <f t="shared" ca="1" si="7"/>
        <v>41</v>
      </c>
      <c r="I410" s="725" t="s">
        <v>1403</v>
      </c>
      <c r="J410" s="721" t="s">
        <v>223</v>
      </c>
      <c r="K410" s="721" t="s">
        <v>283</v>
      </c>
      <c r="L410" s="726"/>
      <c r="M410" s="726" t="s">
        <v>6426</v>
      </c>
      <c r="N410" s="722" t="s">
        <v>1418</v>
      </c>
      <c r="O410" s="721" t="s">
        <v>222</v>
      </c>
      <c r="P410" s="727" t="s">
        <v>1699</v>
      </c>
      <c r="Q410" s="741" t="s">
        <v>1703</v>
      </c>
    </row>
    <row r="411" spans="1:17">
      <c r="A411" s="1077">
        <f>SUBTOTAL(3,C$3:C411)</f>
        <v>409</v>
      </c>
      <c r="B411" s="721">
        <v>2</v>
      </c>
      <c r="C411" s="722" t="s">
        <v>1705</v>
      </c>
      <c r="D411" s="723" t="s">
        <v>16</v>
      </c>
      <c r="E411" s="721" t="s">
        <v>221</v>
      </c>
      <c r="F411" s="721" t="s">
        <v>452</v>
      </c>
      <c r="G411" s="774">
        <v>30599</v>
      </c>
      <c r="H411" s="724">
        <f t="shared" ca="1" si="7"/>
        <v>36</v>
      </c>
      <c r="I411" s="725" t="s">
        <v>1403</v>
      </c>
      <c r="J411" s="721" t="s">
        <v>223</v>
      </c>
      <c r="K411" s="721" t="s">
        <v>246</v>
      </c>
      <c r="L411" s="726"/>
      <c r="M411" s="726" t="s">
        <v>6426</v>
      </c>
      <c r="N411" s="722" t="s">
        <v>1418</v>
      </c>
      <c r="O411" s="721" t="s">
        <v>245</v>
      </c>
      <c r="P411" s="727" t="s">
        <v>1704</v>
      </c>
      <c r="Q411" s="741" t="s">
        <v>1703</v>
      </c>
    </row>
    <row r="412" spans="1:17">
      <c r="A412" s="1077">
        <f>SUBTOTAL(3,C$3:C412)</f>
        <v>410</v>
      </c>
      <c r="B412" s="721">
        <v>3</v>
      </c>
      <c r="C412" s="722" t="s">
        <v>1708</v>
      </c>
      <c r="D412" s="723" t="s">
        <v>16</v>
      </c>
      <c r="E412" s="721" t="s">
        <v>254</v>
      </c>
      <c r="F412" s="721" t="s">
        <v>230</v>
      </c>
      <c r="G412" s="774">
        <v>39123</v>
      </c>
      <c r="H412" s="724">
        <f t="shared" ca="1" si="7"/>
        <v>13</v>
      </c>
      <c r="I412" s="725" t="s">
        <v>1403</v>
      </c>
      <c r="J412" s="721" t="s">
        <v>1709</v>
      </c>
      <c r="K412" s="721" t="s">
        <v>266</v>
      </c>
      <c r="L412" s="726"/>
      <c r="M412" s="726" t="s">
        <v>6426</v>
      </c>
      <c r="N412" s="722" t="s">
        <v>1418</v>
      </c>
      <c r="O412" s="721" t="s">
        <v>255</v>
      </c>
      <c r="P412" s="727" t="s">
        <v>1707</v>
      </c>
      <c r="Q412" s="741" t="s">
        <v>1703</v>
      </c>
    </row>
    <row r="413" spans="1:17">
      <c r="A413" s="1077">
        <f>SUBTOTAL(3,C$3:C413)</f>
        <v>411</v>
      </c>
      <c r="B413" s="721">
        <v>4</v>
      </c>
      <c r="C413" s="722" t="s">
        <v>496</v>
      </c>
      <c r="D413" s="723" t="s">
        <v>16</v>
      </c>
      <c r="E413" s="721" t="s">
        <v>254</v>
      </c>
      <c r="F413" s="721" t="s">
        <v>230</v>
      </c>
      <c r="G413" s="774">
        <v>40098</v>
      </c>
      <c r="H413" s="724">
        <f t="shared" ca="1" si="7"/>
        <v>10</v>
      </c>
      <c r="I413" s="725" t="s">
        <v>1403</v>
      </c>
      <c r="J413" s="721" t="s">
        <v>265</v>
      </c>
      <c r="K413" s="721" t="s">
        <v>266</v>
      </c>
      <c r="L413" s="726"/>
      <c r="M413" s="726" t="s">
        <v>6426</v>
      </c>
      <c r="N413" s="722" t="s">
        <v>1418</v>
      </c>
      <c r="O413" s="721" t="s">
        <v>255</v>
      </c>
      <c r="P413" s="727" t="s">
        <v>1711</v>
      </c>
      <c r="Q413" s="741" t="s">
        <v>1703</v>
      </c>
    </row>
    <row r="414" spans="1:17">
      <c r="A414" s="1077">
        <f>SUBTOTAL(3,C$3:C414)</f>
        <v>412</v>
      </c>
      <c r="B414" s="721">
        <v>5</v>
      </c>
      <c r="C414" s="722" t="s">
        <v>1712</v>
      </c>
      <c r="D414" s="723" t="s">
        <v>16</v>
      </c>
      <c r="E414" s="738" t="s">
        <v>254</v>
      </c>
      <c r="F414" s="738" t="s">
        <v>1227</v>
      </c>
      <c r="G414" s="774">
        <v>42599</v>
      </c>
      <c r="H414" s="724">
        <f t="shared" ca="1" si="7"/>
        <v>3</v>
      </c>
      <c r="I414" s="747" t="s">
        <v>1403</v>
      </c>
      <c r="J414" s="738" t="s">
        <v>265</v>
      </c>
      <c r="K414" s="738" t="s">
        <v>270</v>
      </c>
      <c r="L414" s="726"/>
      <c r="M414" s="726" t="s">
        <v>6426</v>
      </c>
      <c r="N414" s="722" t="s">
        <v>1418</v>
      </c>
      <c r="O414" s="738" t="s">
        <v>255</v>
      </c>
      <c r="P414" s="727"/>
      <c r="Q414" s="741" t="s">
        <v>1703</v>
      </c>
    </row>
    <row r="415" spans="1:17">
      <c r="A415" s="1077">
        <f>SUBTOTAL(3,C$3:C415)</f>
        <v>413</v>
      </c>
      <c r="B415" s="721">
        <v>1</v>
      </c>
      <c r="C415" s="722" t="s">
        <v>436</v>
      </c>
      <c r="D415" s="723" t="s">
        <v>23</v>
      </c>
      <c r="E415" s="721" t="s">
        <v>221</v>
      </c>
      <c r="F415" s="721" t="s">
        <v>756</v>
      </c>
      <c r="G415" s="774">
        <v>28270</v>
      </c>
      <c r="H415" s="724">
        <f t="shared" ca="1" si="7"/>
        <v>42</v>
      </c>
      <c r="I415" s="725" t="s">
        <v>1403</v>
      </c>
      <c r="J415" s="721" t="s">
        <v>256</v>
      </c>
      <c r="K415" s="721" t="s">
        <v>283</v>
      </c>
      <c r="L415" s="726"/>
      <c r="M415" s="726" t="s">
        <v>6426</v>
      </c>
      <c r="N415" s="722" t="s">
        <v>1418</v>
      </c>
      <c r="O415" s="721" t="s">
        <v>222</v>
      </c>
      <c r="P415" s="727" t="s">
        <v>1713</v>
      </c>
      <c r="Q415" s="741" t="s">
        <v>1716</v>
      </c>
    </row>
    <row r="416" spans="1:17">
      <c r="A416" s="1077">
        <f>SUBTOTAL(3,C$3:C416)</f>
        <v>414</v>
      </c>
      <c r="B416" s="721">
        <v>2</v>
      </c>
      <c r="C416" s="722" t="s">
        <v>1718</v>
      </c>
      <c r="D416" s="723" t="s">
        <v>16</v>
      </c>
      <c r="E416" s="721" t="s">
        <v>221</v>
      </c>
      <c r="F416" s="721" t="s">
        <v>1719</v>
      </c>
      <c r="G416" s="774">
        <v>32059</v>
      </c>
      <c r="H416" s="724">
        <f t="shared" ca="1" si="7"/>
        <v>32</v>
      </c>
      <c r="I416" s="725" t="s">
        <v>1403</v>
      </c>
      <c r="J416" s="721" t="s">
        <v>289</v>
      </c>
      <c r="K416" s="721" t="s">
        <v>246</v>
      </c>
      <c r="L416" s="726"/>
      <c r="M416" s="726" t="s">
        <v>6426</v>
      </c>
      <c r="N416" s="722" t="s">
        <v>1418</v>
      </c>
      <c r="O416" s="721" t="s">
        <v>245</v>
      </c>
      <c r="P416" s="727" t="s">
        <v>1717</v>
      </c>
      <c r="Q416" s="741" t="s">
        <v>1716</v>
      </c>
    </row>
    <row r="417" spans="1:17">
      <c r="A417" s="1077">
        <f>SUBTOTAL(3,C$3:C417)</f>
        <v>415</v>
      </c>
      <c r="B417" s="721">
        <v>3</v>
      </c>
      <c r="C417" s="722" t="s">
        <v>1724</v>
      </c>
      <c r="D417" s="723" t="s">
        <v>16</v>
      </c>
      <c r="E417" s="721" t="s">
        <v>254</v>
      </c>
      <c r="F417" s="721" t="s">
        <v>1719</v>
      </c>
      <c r="G417" s="774">
        <v>38630</v>
      </c>
      <c r="H417" s="724">
        <f t="shared" ca="1" si="7"/>
        <v>14</v>
      </c>
      <c r="I417" s="725" t="s">
        <v>1403</v>
      </c>
      <c r="J417" s="721" t="s">
        <v>369</v>
      </c>
      <c r="K417" s="721" t="s">
        <v>266</v>
      </c>
      <c r="L417" s="726"/>
      <c r="M417" s="726" t="s">
        <v>6426</v>
      </c>
      <c r="N417" s="722" t="s">
        <v>1418</v>
      </c>
      <c r="O417" s="721" t="s">
        <v>255</v>
      </c>
      <c r="P417" s="727" t="s">
        <v>1723</v>
      </c>
      <c r="Q417" s="741" t="s">
        <v>1716</v>
      </c>
    </row>
    <row r="418" spans="1:17">
      <c r="A418" s="1077">
        <f>SUBTOTAL(3,C$3:C418)</f>
        <v>416</v>
      </c>
      <c r="B418" s="721">
        <v>4</v>
      </c>
      <c r="C418" s="722" t="s">
        <v>1726</v>
      </c>
      <c r="D418" s="723" t="s">
        <v>23</v>
      </c>
      <c r="E418" s="738" t="s">
        <v>254</v>
      </c>
      <c r="F418" s="738" t="s">
        <v>229</v>
      </c>
      <c r="G418" s="774">
        <v>41197</v>
      </c>
      <c r="H418" s="724">
        <f t="shared" ca="1" si="7"/>
        <v>7</v>
      </c>
      <c r="I418" s="747" t="s">
        <v>1403</v>
      </c>
      <c r="J418" s="738" t="s">
        <v>265</v>
      </c>
      <c r="K418" s="738" t="s">
        <v>270</v>
      </c>
      <c r="L418" s="726"/>
      <c r="M418" s="726" t="s">
        <v>6426</v>
      </c>
      <c r="N418" s="722" t="s">
        <v>1418</v>
      </c>
      <c r="O418" s="738" t="s">
        <v>255</v>
      </c>
      <c r="P418" s="727" t="s">
        <v>1725</v>
      </c>
      <c r="Q418" s="741" t="s">
        <v>1716</v>
      </c>
    </row>
    <row r="419" spans="1:17">
      <c r="A419" s="1077">
        <f>SUBTOTAL(3,C$3:C419)</f>
        <v>417</v>
      </c>
      <c r="B419" s="721">
        <v>1</v>
      </c>
      <c r="C419" s="722" t="s">
        <v>1728</v>
      </c>
      <c r="D419" s="723" t="s">
        <v>23</v>
      </c>
      <c r="E419" s="721" t="s">
        <v>221</v>
      </c>
      <c r="F419" s="721" t="s">
        <v>938</v>
      </c>
      <c r="G419" s="774">
        <v>28193</v>
      </c>
      <c r="H419" s="724">
        <f t="shared" ca="1" si="7"/>
        <v>43</v>
      </c>
      <c r="I419" s="725" t="s">
        <v>1403</v>
      </c>
      <c r="J419" s="721" t="s">
        <v>223</v>
      </c>
      <c r="K419" s="721" t="s">
        <v>674</v>
      </c>
      <c r="L419" s="726"/>
      <c r="M419" s="726" t="s">
        <v>6426</v>
      </c>
      <c r="N419" s="722" t="s">
        <v>1418</v>
      </c>
      <c r="O419" s="721" t="s">
        <v>222</v>
      </c>
      <c r="P419" s="727" t="s">
        <v>1727</v>
      </c>
      <c r="Q419" s="741" t="s">
        <v>1730</v>
      </c>
    </row>
    <row r="420" spans="1:17">
      <c r="A420" s="1077">
        <f>SUBTOTAL(3,C$3:C420)</f>
        <v>418</v>
      </c>
      <c r="B420" s="721">
        <v>2</v>
      </c>
      <c r="C420" s="722" t="s">
        <v>1732</v>
      </c>
      <c r="D420" s="723" t="s">
        <v>16</v>
      </c>
      <c r="E420" s="721" t="s">
        <v>221</v>
      </c>
      <c r="F420" s="721" t="s">
        <v>938</v>
      </c>
      <c r="G420" s="774">
        <v>27611</v>
      </c>
      <c r="H420" s="724">
        <f t="shared" ca="1" si="7"/>
        <v>44</v>
      </c>
      <c r="I420" s="725" t="s">
        <v>1403</v>
      </c>
      <c r="J420" s="721" t="s">
        <v>223</v>
      </c>
      <c r="K420" s="721" t="s">
        <v>246</v>
      </c>
      <c r="L420" s="726"/>
      <c r="M420" s="726" t="s">
        <v>6426</v>
      </c>
      <c r="N420" s="722" t="s">
        <v>1418</v>
      </c>
      <c r="O420" s="721" t="s">
        <v>245</v>
      </c>
      <c r="P420" s="727" t="s">
        <v>1731</v>
      </c>
      <c r="Q420" s="741" t="s">
        <v>1730</v>
      </c>
    </row>
    <row r="421" spans="1:17">
      <c r="A421" s="1077">
        <f>SUBTOTAL(3,C$3:C421)</f>
        <v>419</v>
      </c>
      <c r="B421" s="721">
        <v>3</v>
      </c>
      <c r="C421" s="722" t="s">
        <v>1735</v>
      </c>
      <c r="D421" s="723" t="s">
        <v>23</v>
      </c>
      <c r="E421" s="721" t="s">
        <v>254</v>
      </c>
      <c r="F421" s="721" t="s">
        <v>229</v>
      </c>
      <c r="G421" s="774">
        <v>39503</v>
      </c>
      <c r="H421" s="724">
        <f t="shared" ca="1" si="7"/>
        <v>12</v>
      </c>
      <c r="I421" s="725" t="s">
        <v>1403</v>
      </c>
      <c r="J421" s="721" t="s">
        <v>369</v>
      </c>
      <c r="K421" s="721" t="s">
        <v>266</v>
      </c>
      <c r="L421" s="726"/>
      <c r="M421" s="726" t="s">
        <v>6426</v>
      </c>
      <c r="N421" s="722" t="s">
        <v>1418</v>
      </c>
      <c r="O421" s="721" t="s">
        <v>255</v>
      </c>
      <c r="P421" s="727" t="s">
        <v>1734</v>
      </c>
      <c r="Q421" s="741" t="s">
        <v>1730</v>
      </c>
    </row>
    <row r="422" spans="1:17">
      <c r="A422" s="1077">
        <f>SUBTOTAL(3,C$3:C422)</f>
        <v>420</v>
      </c>
      <c r="B422" s="738">
        <v>1</v>
      </c>
      <c r="C422" s="722" t="s">
        <v>1750</v>
      </c>
      <c r="D422" s="723" t="s">
        <v>23</v>
      </c>
      <c r="E422" s="738" t="s">
        <v>221</v>
      </c>
      <c r="F422" s="738" t="s">
        <v>1751</v>
      </c>
      <c r="G422" s="774">
        <v>25076</v>
      </c>
      <c r="H422" s="724">
        <f t="shared" ca="1" si="7"/>
        <v>51</v>
      </c>
      <c r="I422" s="725" t="s">
        <v>4508</v>
      </c>
      <c r="J422" s="738" t="s">
        <v>256</v>
      </c>
      <c r="K422" s="738" t="s">
        <v>283</v>
      </c>
      <c r="L422" s="726"/>
      <c r="M422" s="726" t="s">
        <v>6426</v>
      </c>
      <c r="N422" s="722" t="s">
        <v>1418</v>
      </c>
      <c r="O422" s="738" t="s">
        <v>222</v>
      </c>
      <c r="P422" s="734" t="s">
        <v>1749</v>
      </c>
      <c r="Q422" s="741" t="s">
        <v>1754</v>
      </c>
    </row>
    <row r="423" spans="1:17">
      <c r="A423" s="1077">
        <f>SUBTOTAL(3,C$3:C423)</f>
        <v>421</v>
      </c>
      <c r="B423" s="738">
        <v>2</v>
      </c>
      <c r="C423" s="722" t="s">
        <v>1757</v>
      </c>
      <c r="D423" s="723" t="s">
        <v>16</v>
      </c>
      <c r="E423" s="738" t="s">
        <v>221</v>
      </c>
      <c r="F423" s="738" t="s">
        <v>1758</v>
      </c>
      <c r="G423" s="774">
        <v>26295</v>
      </c>
      <c r="H423" s="724">
        <f t="shared" ca="1" si="7"/>
        <v>48</v>
      </c>
      <c r="I423" s="725" t="s">
        <v>4508</v>
      </c>
      <c r="J423" s="738" t="s">
        <v>256</v>
      </c>
      <c r="K423" s="738" t="s">
        <v>246</v>
      </c>
      <c r="L423" s="726"/>
      <c r="M423" s="726" t="s">
        <v>6426</v>
      </c>
      <c r="N423" s="722" t="s">
        <v>1418</v>
      </c>
      <c r="O423" s="738" t="s">
        <v>245</v>
      </c>
      <c r="P423" s="734" t="s">
        <v>1756</v>
      </c>
      <c r="Q423" s="741" t="s">
        <v>1754</v>
      </c>
    </row>
    <row r="424" spans="1:17">
      <c r="A424" s="1077">
        <f>SUBTOTAL(3,C$3:C424)</f>
        <v>422</v>
      </c>
      <c r="B424" s="738">
        <v>3</v>
      </c>
      <c r="C424" s="722" t="s">
        <v>1770</v>
      </c>
      <c r="D424" s="723" t="s">
        <v>23</v>
      </c>
      <c r="E424" s="738" t="s">
        <v>254</v>
      </c>
      <c r="F424" s="738" t="s">
        <v>1766</v>
      </c>
      <c r="G424" s="774">
        <v>37236</v>
      </c>
      <c r="H424" s="724">
        <f t="shared" ca="1" si="7"/>
        <v>18</v>
      </c>
      <c r="I424" s="725" t="s">
        <v>4508</v>
      </c>
      <c r="J424" s="738" t="s">
        <v>289</v>
      </c>
      <c r="K424" s="738" t="s">
        <v>266</v>
      </c>
      <c r="L424" s="726"/>
      <c r="M424" s="726" t="s">
        <v>6426</v>
      </c>
      <c r="N424" s="722" t="s">
        <v>1418</v>
      </c>
      <c r="O424" s="738" t="s">
        <v>255</v>
      </c>
      <c r="P424" s="734" t="s">
        <v>1769</v>
      </c>
      <c r="Q424" s="741" t="s">
        <v>1754</v>
      </c>
    </row>
    <row r="425" spans="1:17">
      <c r="A425" s="1077">
        <f>SUBTOTAL(3,C$3:C425)</f>
        <v>423</v>
      </c>
      <c r="B425" s="738">
        <v>4</v>
      </c>
      <c r="C425" s="722" t="s">
        <v>1772</v>
      </c>
      <c r="D425" s="723" t="s">
        <v>23</v>
      </c>
      <c r="E425" s="738" t="s">
        <v>254</v>
      </c>
      <c r="F425" s="738" t="s">
        <v>1766</v>
      </c>
      <c r="G425" s="774">
        <v>37601</v>
      </c>
      <c r="H425" s="724">
        <f t="shared" ca="1" si="7"/>
        <v>17</v>
      </c>
      <c r="I425" s="725" t="s">
        <v>4508</v>
      </c>
      <c r="J425" s="738" t="s">
        <v>256</v>
      </c>
      <c r="K425" s="738" t="s">
        <v>266</v>
      </c>
      <c r="L425" s="726"/>
      <c r="M425" s="726" t="s">
        <v>6426</v>
      </c>
      <c r="N425" s="722" t="s">
        <v>1418</v>
      </c>
      <c r="O425" s="721" t="s">
        <v>255</v>
      </c>
      <c r="P425" s="734" t="s">
        <v>1771</v>
      </c>
      <c r="Q425" s="741" t="s">
        <v>1754</v>
      </c>
    </row>
    <row r="426" spans="1:17">
      <c r="A426" s="1077">
        <f>SUBTOTAL(3,C$3:C426)</f>
        <v>424</v>
      </c>
      <c r="B426" s="738">
        <v>1</v>
      </c>
      <c r="C426" s="732" t="s">
        <v>1774</v>
      </c>
      <c r="D426" s="723" t="s">
        <v>23</v>
      </c>
      <c r="E426" s="733" t="s">
        <v>221</v>
      </c>
      <c r="F426" s="733" t="s">
        <v>1775</v>
      </c>
      <c r="G426" s="775">
        <v>26163</v>
      </c>
      <c r="H426" s="724">
        <f t="shared" ca="1" si="7"/>
        <v>48</v>
      </c>
      <c r="I426" s="725" t="s">
        <v>1403</v>
      </c>
      <c r="J426" s="733" t="s">
        <v>223</v>
      </c>
      <c r="K426" s="733" t="s">
        <v>674</v>
      </c>
      <c r="L426" s="726"/>
      <c r="M426" s="726" t="s">
        <v>6426</v>
      </c>
      <c r="N426" s="722" t="s">
        <v>1418</v>
      </c>
      <c r="O426" s="733" t="s">
        <v>222</v>
      </c>
      <c r="P426" s="732" t="s">
        <v>1773</v>
      </c>
      <c r="Q426" s="732" t="s">
        <v>1778</v>
      </c>
    </row>
    <row r="427" spans="1:17">
      <c r="A427" s="1077">
        <f>SUBTOTAL(3,C$3:C427)</f>
        <v>425</v>
      </c>
      <c r="B427" s="738">
        <v>2</v>
      </c>
      <c r="C427" s="732" t="s">
        <v>1781</v>
      </c>
      <c r="D427" s="723" t="s">
        <v>16</v>
      </c>
      <c r="E427" s="733" t="s">
        <v>221</v>
      </c>
      <c r="F427" s="733" t="s">
        <v>524</v>
      </c>
      <c r="G427" s="775">
        <v>28526</v>
      </c>
      <c r="H427" s="724">
        <f t="shared" ca="1" si="7"/>
        <v>42</v>
      </c>
      <c r="I427" s="725" t="s">
        <v>1403</v>
      </c>
      <c r="J427" s="733" t="s">
        <v>1782</v>
      </c>
      <c r="K427" s="733" t="s">
        <v>246</v>
      </c>
      <c r="L427" s="726"/>
      <c r="M427" s="726" t="s">
        <v>6426</v>
      </c>
      <c r="N427" s="722" t="s">
        <v>1418</v>
      </c>
      <c r="O427" s="733" t="s">
        <v>245</v>
      </c>
      <c r="P427" s="732" t="s">
        <v>1780</v>
      </c>
      <c r="Q427" s="732" t="s">
        <v>1778</v>
      </c>
    </row>
    <row r="428" spans="1:17">
      <c r="A428" s="1077">
        <f>SUBTOTAL(3,C$3:C428)</f>
        <v>426</v>
      </c>
      <c r="B428" s="738">
        <v>3</v>
      </c>
      <c r="C428" s="732" t="s">
        <v>1784</v>
      </c>
      <c r="D428" s="723" t="s">
        <v>23</v>
      </c>
      <c r="E428" s="733" t="s">
        <v>254</v>
      </c>
      <c r="F428" s="733" t="s">
        <v>1785</v>
      </c>
      <c r="G428" s="775">
        <v>38431</v>
      </c>
      <c r="H428" s="724">
        <f t="shared" ca="1" si="7"/>
        <v>15</v>
      </c>
      <c r="I428" s="725" t="s">
        <v>1403</v>
      </c>
      <c r="J428" s="733" t="s">
        <v>369</v>
      </c>
      <c r="K428" s="733" t="s">
        <v>266</v>
      </c>
      <c r="L428" s="726"/>
      <c r="M428" s="726" t="s">
        <v>6426</v>
      </c>
      <c r="N428" s="722" t="s">
        <v>1418</v>
      </c>
      <c r="O428" s="733" t="s">
        <v>255</v>
      </c>
      <c r="P428" s="732" t="s">
        <v>1783</v>
      </c>
      <c r="Q428" s="732" t="s">
        <v>1778</v>
      </c>
    </row>
    <row r="429" spans="1:17">
      <c r="A429" s="1077">
        <f>SUBTOTAL(3,C$3:C429)</f>
        <v>427</v>
      </c>
      <c r="B429" s="738">
        <v>4</v>
      </c>
      <c r="C429" s="732" t="s">
        <v>6893</v>
      </c>
      <c r="D429" s="723" t="s">
        <v>23</v>
      </c>
      <c r="E429" s="733" t="s">
        <v>254</v>
      </c>
      <c r="F429" s="733" t="s">
        <v>22</v>
      </c>
      <c r="G429" s="775">
        <v>40560</v>
      </c>
      <c r="H429" s="724">
        <f t="shared" ca="1" si="7"/>
        <v>9</v>
      </c>
      <c r="I429" s="725" t="s">
        <v>1403</v>
      </c>
      <c r="J429" s="733" t="s">
        <v>265</v>
      </c>
      <c r="K429" s="733" t="s">
        <v>270</v>
      </c>
      <c r="L429" s="726"/>
      <c r="M429" s="726" t="s">
        <v>6426</v>
      </c>
      <c r="N429" s="722" t="s">
        <v>1418</v>
      </c>
      <c r="O429" s="733" t="s">
        <v>255</v>
      </c>
      <c r="P429" s="732"/>
      <c r="Q429" s="732"/>
    </row>
    <row r="430" spans="1:17">
      <c r="A430" s="1077">
        <f>SUBTOTAL(3,C$3:C430)</f>
        <v>428</v>
      </c>
      <c r="B430" s="738">
        <v>5</v>
      </c>
      <c r="C430" s="732" t="s">
        <v>7281</v>
      </c>
      <c r="D430" s="723" t="s">
        <v>16</v>
      </c>
      <c r="E430" s="733" t="s">
        <v>254</v>
      </c>
      <c r="F430" s="733" t="s">
        <v>22</v>
      </c>
      <c r="G430" s="775">
        <v>41476</v>
      </c>
      <c r="H430" s="724">
        <f t="shared" ca="1" si="7"/>
        <v>6</v>
      </c>
      <c r="I430" s="725" t="s">
        <v>1403</v>
      </c>
      <c r="J430" s="733" t="s">
        <v>265</v>
      </c>
      <c r="K430" s="733" t="s">
        <v>270</v>
      </c>
      <c r="L430" s="726"/>
      <c r="M430" s="726" t="s">
        <v>6426</v>
      </c>
      <c r="N430" s="722" t="s">
        <v>1418</v>
      </c>
      <c r="O430" s="733" t="s">
        <v>255</v>
      </c>
      <c r="P430" s="732"/>
      <c r="Q430" s="732"/>
    </row>
    <row r="431" spans="1:17">
      <c r="A431" s="1077">
        <f>SUBTOTAL(3,C$3:C431)</f>
        <v>429</v>
      </c>
      <c r="B431" s="738">
        <v>1</v>
      </c>
      <c r="C431" s="732" t="s">
        <v>384</v>
      </c>
      <c r="D431" s="723" t="s">
        <v>23</v>
      </c>
      <c r="E431" s="733" t="s">
        <v>221</v>
      </c>
      <c r="F431" s="733" t="s">
        <v>1787</v>
      </c>
      <c r="G431" s="775">
        <v>23079</v>
      </c>
      <c r="H431" s="724">
        <f t="shared" ca="1" si="7"/>
        <v>57</v>
      </c>
      <c r="I431" s="747" t="s">
        <v>1403</v>
      </c>
      <c r="J431" s="733" t="s">
        <v>256</v>
      </c>
      <c r="K431" s="733" t="s">
        <v>283</v>
      </c>
      <c r="L431" s="726"/>
      <c r="M431" s="726" t="s">
        <v>6426</v>
      </c>
      <c r="N431" s="722" t="s">
        <v>1418</v>
      </c>
      <c r="O431" s="733" t="s">
        <v>222</v>
      </c>
      <c r="P431" s="748" t="s">
        <v>1786</v>
      </c>
      <c r="Q431" s="748" t="s">
        <v>1790</v>
      </c>
    </row>
    <row r="432" spans="1:17">
      <c r="A432" s="1077">
        <f>SUBTOTAL(3,C$3:C432)</f>
        <v>430</v>
      </c>
      <c r="B432" s="738">
        <v>2</v>
      </c>
      <c r="C432" s="732" t="s">
        <v>7022</v>
      </c>
      <c r="D432" s="723" t="s">
        <v>16</v>
      </c>
      <c r="E432" s="733" t="s">
        <v>221</v>
      </c>
      <c r="F432" s="733" t="s">
        <v>376</v>
      </c>
      <c r="G432" s="775">
        <v>28249</v>
      </c>
      <c r="H432" s="724">
        <f t="shared" ca="1" si="7"/>
        <v>42</v>
      </c>
      <c r="I432" s="747" t="s">
        <v>1403</v>
      </c>
      <c r="J432" s="733" t="s">
        <v>2491</v>
      </c>
      <c r="K432" s="733" t="s">
        <v>246</v>
      </c>
      <c r="L432" s="726"/>
      <c r="M432" s="726" t="s">
        <v>6426</v>
      </c>
      <c r="N432" s="722" t="s">
        <v>1418</v>
      </c>
      <c r="O432" s="733" t="s">
        <v>245</v>
      </c>
      <c r="P432" s="748" t="s">
        <v>1592</v>
      </c>
      <c r="Q432" s="748"/>
    </row>
    <row r="433" spans="1:17">
      <c r="A433" s="1077">
        <f>SUBTOTAL(3,C$3:C433)</f>
        <v>431</v>
      </c>
      <c r="B433" s="738">
        <v>3</v>
      </c>
      <c r="C433" s="732" t="s">
        <v>1795</v>
      </c>
      <c r="D433" s="723" t="s">
        <v>23</v>
      </c>
      <c r="E433" s="733" t="s">
        <v>254</v>
      </c>
      <c r="F433" s="733" t="s">
        <v>230</v>
      </c>
      <c r="G433" s="775">
        <v>38918</v>
      </c>
      <c r="H433" s="724">
        <f t="shared" ca="1" si="7"/>
        <v>13</v>
      </c>
      <c r="I433" s="747" t="s">
        <v>1403</v>
      </c>
      <c r="J433" s="733" t="s">
        <v>369</v>
      </c>
      <c r="K433" s="733" t="s">
        <v>266</v>
      </c>
      <c r="L433" s="726"/>
      <c r="M433" s="726" t="s">
        <v>6426</v>
      </c>
      <c r="N433" s="722" t="s">
        <v>1418</v>
      </c>
      <c r="O433" s="733" t="s">
        <v>255</v>
      </c>
      <c r="P433" s="748" t="s">
        <v>1794</v>
      </c>
      <c r="Q433" s="748" t="s">
        <v>1790</v>
      </c>
    </row>
    <row r="434" spans="1:17">
      <c r="A434" s="1077">
        <f>SUBTOTAL(3,C$3:C434)</f>
        <v>432</v>
      </c>
      <c r="B434" s="738">
        <v>4</v>
      </c>
      <c r="C434" s="732" t="s">
        <v>1797</v>
      </c>
      <c r="D434" s="723" t="s">
        <v>23</v>
      </c>
      <c r="E434" s="733" t="s">
        <v>254</v>
      </c>
      <c r="F434" s="733" t="s">
        <v>230</v>
      </c>
      <c r="G434" s="775">
        <v>39896</v>
      </c>
      <c r="H434" s="724">
        <f t="shared" ca="1" si="7"/>
        <v>11</v>
      </c>
      <c r="I434" s="747" t="s">
        <v>1403</v>
      </c>
      <c r="J434" s="733" t="s">
        <v>369</v>
      </c>
      <c r="K434" s="733" t="s">
        <v>266</v>
      </c>
      <c r="L434" s="726"/>
      <c r="M434" s="726" t="s">
        <v>6426</v>
      </c>
      <c r="N434" s="722" t="s">
        <v>1418</v>
      </c>
      <c r="O434" s="733" t="s">
        <v>255</v>
      </c>
      <c r="P434" s="748" t="s">
        <v>1796</v>
      </c>
      <c r="Q434" s="748" t="s">
        <v>1790</v>
      </c>
    </row>
    <row r="435" spans="1:17">
      <c r="A435" s="1077">
        <f>SUBTOTAL(3,C$3:C435)</f>
        <v>433</v>
      </c>
      <c r="B435" s="721">
        <v>5</v>
      </c>
      <c r="C435" s="722" t="s">
        <v>1596</v>
      </c>
      <c r="D435" s="723" t="s">
        <v>16</v>
      </c>
      <c r="E435" s="721" t="s">
        <v>254</v>
      </c>
      <c r="F435" s="721" t="s">
        <v>230</v>
      </c>
      <c r="G435" s="774">
        <v>37749</v>
      </c>
      <c r="H435" s="724">
        <f t="shared" ca="1" si="7"/>
        <v>16</v>
      </c>
      <c r="I435" s="725" t="s">
        <v>1403</v>
      </c>
      <c r="J435" s="721" t="s">
        <v>369</v>
      </c>
      <c r="K435" s="721" t="s">
        <v>266</v>
      </c>
      <c r="L435" s="726"/>
      <c r="M435" s="726" t="s">
        <v>6426</v>
      </c>
      <c r="N435" s="722" t="s">
        <v>1418</v>
      </c>
      <c r="O435" s="721" t="s">
        <v>255</v>
      </c>
      <c r="P435" s="722" t="s">
        <v>1595</v>
      </c>
      <c r="Q435" s="722" t="s">
        <v>1594</v>
      </c>
    </row>
    <row r="436" spans="1:17">
      <c r="A436" s="1077">
        <f>SUBTOTAL(3,C$3:C436)</f>
        <v>434</v>
      </c>
      <c r="B436" s="738">
        <v>1</v>
      </c>
      <c r="C436" s="734" t="s">
        <v>1808</v>
      </c>
      <c r="D436" s="742" t="s">
        <v>23</v>
      </c>
      <c r="E436" s="737" t="s">
        <v>221</v>
      </c>
      <c r="F436" s="754" t="s">
        <v>464</v>
      </c>
      <c r="G436" s="782">
        <v>21169</v>
      </c>
      <c r="H436" s="724">
        <f t="shared" ca="1" si="7"/>
        <v>62</v>
      </c>
      <c r="I436" s="747" t="s">
        <v>1403</v>
      </c>
      <c r="J436" s="737" t="s">
        <v>241</v>
      </c>
      <c r="K436" s="737" t="s">
        <v>283</v>
      </c>
      <c r="L436" s="726"/>
      <c r="M436" s="726" t="s">
        <v>6426</v>
      </c>
      <c r="N436" s="722" t="s">
        <v>1418</v>
      </c>
      <c r="O436" s="737" t="s">
        <v>222</v>
      </c>
      <c r="P436" s="741" t="s">
        <v>1807</v>
      </c>
      <c r="Q436" s="734" t="s">
        <v>1809</v>
      </c>
    </row>
    <row r="437" spans="1:17">
      <c r="A437" s="1077">
        <f>SUBTOTAL(3,C$3:C437)</f>
        <v>435</v>
      </c>
      <c r="B437" s="738">
        <v>2</v>
      </c>
      <c r="C437" s="755" t="s">
        <v>272</v>
      </c>
      <c r="D437" s="742" t="s">
        <v>16</v>
      </c>
      <c r="E437" s="737" t="s">
        <v>221</v>
      </c>
      <c r="F437" s="754" t="s">
        <v>464</v>
      </c>
      <c r="G437" s="782">
        <v>23046</v>
      </c>
      <c r="H437" s="724">
        <f t="shared" ca="1" si="7"/>
        <v>57</v>
      </c>
      <c r="I437" s="747" t="s">
        <v>1403</v>
      </c>
      <c r="J437" s="737" t="s">
        <v>241</v>
      </c>
      <c r="K437" s="737" t="s">
        <v>246</v>
      </c>
      <c r="L437" s="726"/>
      <c r="M437" s="726" t="s">
        <v>6426</v>
      </c>
      <c r="N437" s="722" t="s">
        <v>1418</v>
      </c>
      <c r="O437" s="737" t="s">
        <v>245</v>
      </c>
      <c r="P437" s="741" t="s">
        <v>1810</v>
      </c>
      <c r="Q437" s="734" t="s">
        <v>1809</v>
      </c>
    </row>
    <row r="438" spans="1:17">
      <c r="A438" s="1077">
        <f>SUBTOTAL(3,C$3:C438)</f>
        <v>436</v>
      </c>
      <c r="B438" s="738">
        <v>3</v>
      </c>
      <c r="C438" s="755" t="s">
        <v>1812</v>
      </c>
      <c r="D438" s="756" t="s">
        <v>16</v>
      </c>
      <c r="E438" s="737" t="s">
        <v>254</v>
      </c>
      <c r="F438" s="754" t="s">
        <v>22</v>
      </c>
      <c r="G438" s="782">
        <v>34863</v>
      </c>
      <c r="H438" s="724">
        <f t="shared" ca="1" si="7"/>
        <v>24</v>
      </c>
      <c r="I438" s="747" t="s">
        <v>1403</v>
      </c>
      <c r="J438" s="737" t="s">
        <v>785</v>
      </c>
      <c r="K438" s="737" t="s">
        <v>266</v>
      </c>
      <c r="L438" s="726"/>
      <c r="M438" s="726" t="s">
        <v>6426</v>
      </c>
      <c r="N438" s="722" t="s">
        <v>1418</v>
      </c>
      <c r="O438" s="737" t="s">
        <v>255</v>
      </c>
      <c r="P438" s="741" t="s">
        <v>1811</v>
      </c>
      <c r="Q438" s="734" t="s">
        <v>1809</v>
      </c>
    </row>
    <row r="439" spans="1:17">
      <c r="A439" s="1077">
        <f>SUBTOTAL(3,C$3:C439)</f>
        <v>437</v>
      </c>
      <c r="B439" s="721">
        <v>1</v>
      </c>
      <c r="C439" s="722" t="s">
        <v>1814</v>
      </c>
      <c r="D439" s="723" t="s">
        <v>23</v>
      </c>
      <c r="E439" s="721" t="s">
        <v>221</v>
      </c>
      <c r="F439" s="721" t="s">
        <v>452</v>
      </c>
      <c r="G439" s="774">
        <v>30693</v>
      </c>
      <c r="H439" s="724">
        <f t="shared" ca="1" si="7"/>
        <v>36</v>
      </c>
      <c r="I439" s="725" t="s">
        <v>1403</v>
      </c>
      <c r="J439" s="721" t="s">
        <v>223</v>
      </c>
      <c r="K439" s="721" t="s">
        <v>283</v>
      </c>
      <c r="L439" s="726"/>
      <c r="M439" s="726" t="s">
        <v>6426</v>
      </c>
      <c r="N439" s="722" t="s">
        <v>1418</v>
      </c>
      <c r="O439" s="721" t="s">
        <v>222</v>
      </c>
      <c r="P439" s="734" t="s">
        <v>1813</v>
      </c>
      <c r="Q439" s="734" t="s">
        <v>1815</v>
      </c>
    </row>
    <row r="440" spans="1:17">
      <c r="A440" s="1077">
        <f>SUBTOTAL(3,C$3:C440)</f>
        <v>438</v>
      </c>
      <c r="B440" s="721">
        <v>2</v>
      </c>
      <c r="C440" s="722" t="s">
        <v>1817</v>
      </c>
      <c r="D440" s="723" t="s">
        <v>16</v>
      </c>
      <c r="E440" s="721" t="s">
        <v>221</v>
      </c>
      <c r="F440" s="721" t="s">
        <v>230</v>
      </c>
      <c r="G440" s="774">
        <v>33029</v>
      </c>
      <c r="H440" s="724">
        <f t="shared" ca="1" si="7"/>
        <v>29</v>
      </c>
      <c r="I440" s="725" t="s">
        <v>1403</v>
      </c>
      <c r="J440" s="721" t="s">
        <v>289</v>
      </c>
      <c r="K440" s="721" t="s">
        <v>246</v>
      </c>
      <c r="L440" s="726"/>
      <c r="M440" s="726" t="s">
        <v>6426</v>
      </c>
      <c r="N440" s="722" t="s">
        <v>1418</v>
      </c>
      <c r="O440" s="721" t="s">
        <v>245</v>
      </c>
      <c r="P440" s="734" t="s">
        <v>1816</v>
      </c>
      <c r="Q440" s="734" t="s">
        <v>1815</v>
      </c>
    </row>
    <row r="441" spans="1:17">
      <c r="A441" s="1077">
        <f>SUBTOTAL(3,C$3:C441)</f>
        <v>439</v>
      </c>
      <c r="B441" s="721">
        <v>3</v>
      </c>
      <c r="C441" s="734" t="s">
        <v>1819</v>
      </c>
      <c r="D441" s="723" t="s">
        <v>23</v>
      </c>
      <c r="E441" s="721" t="s">
        <v>254</v>
      </c>
      <c r="F441" s="737" t="s">
        <v>229</v>
      </c>
      <c r="G441" s="779" t="s">
        <v>1820</v>
      </c>
      <c r="H441" s="724">
        <f t="shared" ca="1" si="7"/>
        <v>7</v>
      </c>
      <c r="I441" s="725" t="s">
        <v>1403</v>
      </c>
      <c r="J441" s="721" t="s">
        <v>265</v>
      </c>
      <c r="K441" s="721" t="s">
        <v>270</v>
      </c>
      <c r="L441" s="726"/>
      <c r="M441" s="726" t="s">
        <v>6426</v>
      </c>
      <c r="N441" s="722" t="s">
        <v>1418</v>
      </c>
      <c r="O441" s="721" t="s">
        <v>255</v>
      </c>
      <c r="P441" s="734" t="s">
        <v>1818</v>
      </c>
      <c r="Q441" s="734" t="s">
        <v>1815</v>
      </c>
    </row>
    <row r="442" spans="1:17">
      <c r="A442" s="1077">
        <f>SUBTOTAL(3,C$3:C442)</f>
        <v>440</v>
      </c>
      <c r="B442" s="721">
        <v>4</v>
      </c>
      <c r="C442" s="734" t="s">
        <v>7455</v>
      </c>
      <c r="D442" s="723" t="s">
        <v>16</v>
      </c>
      <c r="E442" s="721" t="s">
        <v>254</v>
      </c>
      <c r="F442" s="737"/>
      <c r="G442" s="779" t="s">
        <v>7456</v>
      </c>
      <c r="H442" s="724">
        <f t="shared" ca="1" si="7"/>
        <v>0</v>
      </c>
      <c r="I442" s="725"/>
      <c r="J442" s="721"/>
      <c r="K442" s="721"/>
      <c r="L442" s="726"/>
      <c r="M442" s="726"/>
      <c r="N442" s="722"/>
      <c r="O442" s="721"/>
      <c r="P442" s="734"/>
      <c r="Q442" s="734"/>
    </row>
    <row r="443" spans="1:17">
      <c r="A443" s="1077">
        <f>SUBTOTAL(3,C$3:C443)</f>
        <v>441</v>
      </c>
      <c r="B443" s="721">
        <v>1</v>
      </c>
      <c r="C443" s="734" t="s">
        <v>291</v>
      </c>
      <c r="D443" s="723" t="s">
        <v>23</v>
      </c>
      <c r="E443" s="721" t="s">
        <v>221</v>
      </c>
      <c r="F443" s="737" t="s">
        <v>938</v>
      </c>
      <c r="G443" s="779" t="s">
        <v>7023</v>
      </c>
      <c r="H443" s="724">
        <f t="shared" ca="1" si="7"/>
        <v>63</v>
      </c>
      <c r="I443" s="725" t="s">
        <v>1403</v>
      </c>
      <c r="J443" s="721" t="s">
        <v>241</v>
      </c>
      <c r="K443" s="721" t="s">
        <v>283</v>
      </c>
      <c r="L443" s="726"/>
      <c r="M443" s="726" t="s">
        <v>6426</v>
      </c>
      <c r="N443" s="722" t="s">
        <v>1418</v>
      </c>
      <c r="O443" s="721" t="s">
        <v>222</v>
      </c>
      <c r="P443" s="736" t="s">
        <v>7028</v>
      </c>
      <c r="Q443" s="734"/>
    </row>
    <row r="444" spans="1:17">
      <c r="A444" s="1077">
        <f>SUBTOTAL(3,C$3:C444)</f>
        <v>442</v>
      </c>
      <c r="B444" s="721">
        <v>2</v>
      </c>
      <c r="C444" s="734" t="s">
        <v>290</v>
      </c>
      <c r="D444" s="723" t="s">
        <v>16</v>
      </c>
      <c r="E444" s="721" t="s">
        <v>221</v>
      </c>
      <c r="F444" s="737" t="s">
        <v>288</v>
      </c>
      <c r="G444" s="779" t="s">
        <v>7024</v>
      </c>
      <c r="H444" s="724">
        <f t="shared" ca="1" si="7"/>
        <v>52</v>
      </c>
      <c r="I444" s="725" t="s">
        <v>1403</v>
      </c>
      <c r="J444" s="721" t="s">
        <v>241</v>
      </c>
      <c r="K444" s="721" t="s">
        <v>246</v>
      </c>
      <c r="L444" s="726"/>
      <c r="M444" s="726" t="s">
        <v>6426</v>
      </c>
      <c r="N444" s="722" t="s">
        <v>1418</v>
      </c>
      <c r="O444" s="721" t="s">
        <v>245</v>
      </c>
      <c r="P444" s="736" t="s">
        <v>7029</v>
      </c>
      <c r="Q444" s="734"/>
    </row>
    <row r="445" spans="1:17">
      <c r="A445" s="1077">
        <f>SUBTOTAL(3,C$3:C445)</f>
        <v>443</v>
      </c>
      <c r="B445" s="721">
        <v>3</v>
      </c>
      <c r="C445" s="734" t="s">
        <v>2065</v>
      </c>
      <c r="D445" s="723" t="s">
        <v>23</v>
      </c>
      <c r="E445" s="721" t="s">
        <v>254</v>
      </c>
      <c r="F445" s="737" t="s">
        <v>288</v>
      </c>
      <c r="G445" s="779" t="s">
        <v>7025</v>
      </c>
      <c r="H445" s="724">
        <f t="shared" ca="1" si="7"/>
        <v>33</v>
      </c>
      <c r="I445" s="725" t="s">
        <v>1403</v>
      </c>
      <c r="J445" s="721" t="s">
        <v>2491</v>
      </c>
      <c r="K445" s="721" t="s">
        <v>283</v>
      </c>
      <c r="L445" s="726"/>
      <c r="M445" s="726" t="s">
        <v>6426</v>
      </c>
      <c r="N445" s="722" t="s">
        <v>1418</v>
      </c>
      <c r="O445" s="721" t="s">
        <v>255</v>
      </c>
      <c r="P445" s="736" t="s">
        <v>7030</v>
      </c>
      <c r="Q445" s="734"/>
    </row>
    <row r="446" spans="1:17">
      <c r="A446" s="1077">
        <f>SUBTOTAL(3,C$3:C446)</f>
        <v>444</v>
      </c>
      <c r="B446" s="721">
        <v>4</v>
      </c>
      <c r="C446" s="734" t="s">
        <v>2069</v>
      </c>
      <c r="D446" s="723" t="s">
        <v>23</v>
      </c>
      <c r="E446" s="721" t="s">
        <v>254</v>
      </c>
      <c r="F446" s="737" t="s">
        <v>288</v>
      </c>
      <c r="G446" s="779" t="s">
        <v>7026</v>
      </c>
      <c r="H446" s="724">
        <f t="shared" ca="1" si="7"/>
        <v>24</v>
      </c>
      <c r="I446" s="725" t="s">
        <v>1403</v>
      </c>
      <c r="J446" s="721" t="s">
        <v>2491</v>
      </c>
      <c r="K446" s="721" t="s">
        <v>283</v>
      </c>
      <c r="L446" s="726"/>
      <c r="M446" s="726" t="s">
        <v>6426</v>
      </c>
      <c r="N446" s="722" t="s">
        <v>1418</v>
      </c>
      <c r="O446" s="721" t="s">
        <v>255</v>
      </c>
      <c r="P446" s="736" t="s">
        <v>7031</v>
      </c>
      <c r="Q446" s="734"/>
    </row>
    <row r="447" spans="1:17">
      <c r="A447" s="1077">
        <f>SUBTOTAL(3,C$3:C447)</f>
        <v>445</v>
      </c>
      <c r="B447" s="721">
        <v>5</v>
      </c>
      <c r="C447" s="734" t="s">
        <v>2071</v>
      </c>
      <c r="D447" s="723" t="s">
        <v>23</v>
      </c>
      <c r="E447" s="721" t="s">
        <v>254</v>
      </c>
      <c r="F447" s="737" t="s">
        <v>288</v>
      </c>
      <c r="G447" s="779" t="s">
        <v>7346</v>
      </c>
      <c r="H447" s="724">
        <f t="shared" ca="1" si="7"/>
        <v>19</v>
      </c>
      <c r="I447" s="725" t="s">
        <v>1403</v>
      </c>
      <c r="J447" s="721" t="s">
        <v>241</v>
      </c>
      <c r="K447" s="721" t="s">
        <v>283</v>
      </c>
      <c r="L447" s="726"/>
      <c r="M447" s="726" t="s">
        <v>6426</v>
      </c>
      <c r="N447" s="722" t="s">
        <v>1418</v>
      </c>
      <c r="O447" s="721" t="s">
        <v>255</v>
      </c>
      <c r="P447" s="736" t="s">
        <v>7032</v>
      </c>
      <c r="Q447" s="734"/>
    </row>
    <row r="448" spans="1:17">
      <c r="A448" s="1077">
        <f>SUBTOTAL(3,C$3:C448)</f>
        <v>446</v>
      </c>
      <c r="B448" s="721">
        <v>1</v>
      </c>
      <c r="C448" s="734" t="s">
        <v>7033</v>
      </c>
      <c r="D448" s="723" t="s">
        <v>23</v>
      </c>
      <c r="E448" s="721" t="s">
        <v>221</v>
      </c>
      <c r="F448" s="737" t="s">
        <v>288</v>
      </c>
      <c r="G448" s="779" t="s">
        <v>7347</v>
      </c>
      <c r="H448" s="724">
        <f t="shared" ca="1" si="7"/>
        <v>38</v>
      </c>
      <c r="I448" s="725" t="s">
        <v>1403</v>
      </c>
      <c r="J448" s="721" t="s">
        <v>2491</v>
      </c>
      <c r="K448" s="721" t="s">
        <v>283</v>
      </c>
      <c r="L448" s="726"/>
      <c r="M448" s="726" t="s">
        <v>6426</v>
      </c>
      <c r="N448" s="722" t="s">
        <v>1418</v>
      </c>
      <c r="O448" s="721" t="s">
        <v>222</v>
      </c>
      <c r="P448" s="736" t="s">
        <v>7041</v>
      </c>
      <c r="Q448" s="734"/>
    </row>
    <row r="449" spans="1:17">
      <c r="A449" s="1077">
        <f>SUBTOTAL(3,C$3:C449)</f>
        <v>447</v>
      </c>
      <c r="B449" s="721">
        <v>2</v>
      </c>
      <c r="C449" s="734" t="s">
        <v>7034</v>
      </c>
      <c r="D449" s="723" t="s">
        <v>16</v>
      </c>
      <c r="E449" s="721" t="s">
        <v>221</v>
      </c>
      <c r="F449" s="737" t="s">
        <v>288</v>
      </c>
      <c r="G449" s="779" t="s">
        <v>7038</v>
      </c>
      <c r="H449" s="724">
        <f t="shared" ca="1" si="7"/>
        <v>42</v>
      </c>
      <c r="I449" s="725" t="s">
        <v>1403</v>
      </c>
      <c r="J449" s="721" t="s">
        <v>2491</v>
      </c>
      <c r="K449" s="721" t="s">
        <v>246</v>
      </c>
      <c r="L449" s="726"/>
      <c r="M449" s="726" t="s">
        <v>6426</v>
      </c>
      <c r="N449" s="722" t="s">
        <v>1418</v>
      </c>
      <c r="O449" s="721" t="s">
        <v>245</v>
      </c>
      <c r="P449" s="736" t="s">
        <v>7042</v>
      </c>
      <c r="Q449" s="734"/>
    </row>
    <row r="450" spans="1:17">
      <c r="A450" s="1077">
        <f>SUBTOTAL(3,C$3:C450)</f>
        <v>448</v>
      </c>
      <c r="B450" s="721">
        <v>3</v>
      </c>
      <c r="C450" s="734" t="s">
        <v>7035</v>
      </c>
      <c r="D450" s="723" t="s">
        <v>16</v>
      </c>
      <c r="E450" s="721" t="s">
        <v>254</v>
      </c>
      <c r="F450" s="737" t="s">
        <v>288</v>
      </c>
      <c r="G450" s="779" t="s">
        <v>7348</v>
      </c>
      <c r="H450" s="724">
        <f t="shared" ca="1" si="7"/>
        <v>17</v>
      </c>
      <c r="I450" s="725" t="s">
        <v>1403</v>
      </c>
      <c r="J450" s="721" t="s">
        <v>6623</v>
      </c>
      <c r="K450" s="721" t="s">
        <v>270</v>
      </c>
      <c r="L450" s="726"/>
      <c r="M450" s="726" t="s">
        <v>6426</v>
      </c>
      <c r="N450" s="722" t="s">
        <v>1418</v>
      </c>
      <c r="O450" s="721" t="s">
        <v>255</v>
      </c>
      <c r="P450" s="736" t="s">
        <v>7043</v>
      </c>
      <c r="Q450" s="734"/>
    </row>
    <row r="451" spans="1:17">
      <c r="A451" s="1077">
        <f>SUBTOTAL(3,C$3:C451)</f>
        <v>449</v>
      </c>
      <c r="B451" s="721">
        <v>4</v>
      </c>
      <c r="C451" s="734" t="s">
        <v>7036</v>
      </c>
      <c r="D451" s="723" t="s">
        <v>16</v>
      </c>
      <c r="E451" s="721" t="s">
        <v>254</v>
      </c>
      <c r="F451" s="737" t="s">
        <v>22</v>
      </c>
      <c r="G451" s="779" t="s">
        <v>7040</v>
      </c>
      <c r="H451" s="724">
        <f t="shared" ca="1" si="7"/>
        <v>8</v>
      </c>
      <c r="I451" s="725" t="s">
        <v>1403</v>
      </c>
      <c r="J451" s="721" t="s">
        <v>6623</v>
      </c>
      <c r="K451" s="721" t="s">
        <v>270</v>
      </c>
      <c r="L451" s="726"/>
      <c r="M451" s="726" t="s">
        <v>6426</v>
      </c>
      <c r="N451" s="722" t="s">
        <v>1418</v>
      </c>
      <c r="O451" s="721" t="s">
        <v>255</v>
      </c>
      <c r="P451" s="736" t="s">
        <v>7044</v>
      </c>
      <c r="Q451" s="734"/>
    </row>
    <row r="452" spans="1:17">
      <c r="A452" s="1077">
        <f>SUBTOTAL(3,C$3:C452)</f>
        <v>450</v>
      </c>
      <c r="B452" s="721">
        <v>1</v>
      </c>
      <c r="C452" s="734" t="s">
        <v>7045</v>
      </c>
      <c r="D452" s="723" t="s">
        <v>16</v>
      </c>
      <c r="E452" s="721" t="s">
        <v>947</v>
      </c>
      <c r="F452" s="737" t="s">
        <v>599</v>
      </c>
      <c r="G452" s="779" t="s">
        <v>7046</v>
      </c>
      <c r="H452" s="724">
        <f t="shared" ca="1" si="7"/>
        <v>65</v>
      </c>
      <c r="I452" s="725" t="s">
        <v>1403</v>
      </c>
      <c r="J452" s="721" t="s">
        <v>1291</v>
      </c>
      <c r="K452" s="721" t="s">
        <v>246</v>
      </c>
      <c r="L452" s="726"/>
      <c r="M452" s="726" t="s">
        <v>6426</v>
      </c>
      <c r="N452" s="722" t="s">
        <v>1418</v>
      </c>
      <c r="O452" s="721" t="s">
        <v>222</v>
      </c>
      <c r="P452" s="736"/>
      <c r="Q452" s="734"/>
    </row>
    <row r="453" spans="1:17">
      <c r="A453" s="1077">
        <f>SUBTOTAL(3,C$3:C453)</f>
        <v>451</v>
      </c>
      <c r="B453" s="721">
        <v>1</v>
      </c>
      <c r="C453" s="734" t="s">
        <v>7047</v>
      </c>
      <c r="D453" s="723" t="s">
        <v>23</v>
      </c>
      <c r="E453" s="721" t="s">
        <v>221</v>
      </c>
      <c r="F453" s="737" t="s">
        <v>5244</v>
      </c>
      <c r="G453" s="779" t="s">
        <v>7349</v>
      </c>
      <c r="H453" s="724">
        <f t="shared" ca="1" si="7"/>
        <v>44</v>
      </c>
      <c r="I453" s="725" t="s">
        <v>4508</v>
      </c>
      <c r="J453" s="721" t="s">
        <v>785</v>
      </c>
      <c r="K453" s="721" t="s">
        <v>283</v>
      </c>
      <c r="L453" s="726"/>
      <c r="M453" s="726" t="s">
        <v>6426</v>
      </c>
      <c r="N453" s="722" t="s">
        <v>1418</v>
      </c>
      <c r="O453" s="721" t="s">
        <v>222</v>
      </c>
      <c r="P453" s="736"/>
      <c r="Q453" s="734"/>
    </row>
    <row r="454" spans="1:17">
      <c r="A454" s="1077">
        <f>SUBTOTAL(3,C$3:C454)</f>
        <v>452</v>
      </c>
      <c r="B454" s="721">
        <v>2</v>
      </c>
      <c r="C454" s="734" t="s">
        <v>7048</v>
      </c>
      <c r="D454" s="723" t="s">
        <v>16</v>
      </c>
      <c r="E454" s="721" t="s">
        <v>221</v>
      </c>
      <c r="F454" s="737" t="s">
        <v>4819</v>
      </c>
      <c r="G454" s="779" t="s">
        <v>7350</v>
      </c>
      <c r="H454" s="724">
        <f t="shared" ca="1" si="7"/>
        <v>43</v>
      </c>
      <c r="I454" s="725" t="s">
        <v>4508</v>
      </c>
      <c r="J454" s="721" t="s">
        <v>2491</v>
      </c>
      <c r="K454" s="721" t="s">
        <v>246</v>
      </c>
      <c r="L454" s="726"/>
      <c r="M454" s="726" t="s">
        <v>6426</v>
      </c>
      <c r="N454" s="722" t="s">
        <v>1418</v>
      </c>
      <c r="O454" s="721" t="s">
        <v>245</v>
      </c>
      <c r="P454" s="736"/>
      <c r="Q454" s="734"/>
    </row>
    <row r="455" spans="1:17">
      <c r="A455" s="1077">
        <f>SUBTOTAL(3,C$3:C455)</f>
        <v>453</v>
      </c>
      <c r="B455" s="721">
        <v>3</v>
      </c>
      <c r="C455" s="734" t="s">
        <v>7049</v>
      </c>
      <c r="D455" s="723" t="s">
        <v>23</v>
      </c>
      <c r="E455" s="721" t="s">
        <v>254</v>
      </c>
      <c r="F455" s="737" t="s">
        <v>7053</v>
      </c>
      <c r="G455" s="779" t="s">
        <v>7351</v>
      </c>
      <c r="H455" s="724">
        <f t="shared" ca="1" si="7"/>
        <v>21</v>
      </c>
      <c r="I455" s="725" t="s">
        <v>4508</v>
      </c>
      <c r="J455" s="721" t="s">
        <v>2491</v>
      </c>
      <c r="K455" s="721" t="s">
        <v>283</v>
      </c>
      <c r="L455" s="726"/>
      <c r="M455" s="726" t="s">
        <v>6426</v>
      </c>
      <c r="N455" s="722" t="s">
        <v>1418</v>
      </c>
      <c r="O455" s="721" t="s">
        <v>255</v>
      </c>
      <c r="P455" s="734"/>
      <c r="Q455" s="734"/>
    </row>
    <row r="456" spans="1:17">
      <c r="A456" s="1077">
        <f>SUBTOTAL(3,C$3:C456)</f>
        <v>454</v>
      </c>
      <c r="B456" s="721">
        <v>4</v>
      </c>
      <c r="C456" s="734" t="s">
        <v>7050</v>
      </c>
      <c r="D456" s="723" t="s">
        <v>16</v>
      </c>
      <c r="E456" s="721" t="s">
        <v>254</v>
      </c>
      <c r="F456" s="737" t="s">
        <v>613</v>
      </c>
      <c r="G456" s="779" t="s">
        <v>7352</v>
      </c>
      <c r="H456" s="724">
        <f t="shared" ca="1" si="7"/>
        <v>19</v>
      </c>
      <c r="I456" s="725" t="s">
        <v>4508</v>
      </c>
      <c r="J456" s="721" t="s">
        <v>6623</v>
      </c>
      <c r="K456" s="721" t="s">
        <v>270</v>
      </c>
      <c r="L456" s="726"/>
      <c r="M456" s="726" t="s">
        <v>6426</v>
      </c>
      <c r="N456" s="722" t="s">
        <v>1418</v>
      </c>
      <c r="O456" s="721" t="s">
        <v>255</v>
      </c>
      <c r="P456" s="734"/>
      <c r="Q456" s="734"/>
    </row>
    <row r="457" spans="1:17">
      <c r="A457" s="1077">
        <f>SUBTOTAL(3,C$3:C457)</f>
        <v>455</v>
      </c>
      <c r="B457" s="721">
        <v>5</v>
      </c>
      <c r="C457" s="734" t="s">
        <v>7051</v>
      </c>
      <c r="D457" s="723" t="s">
        <v>16</v>
      </c>
      <c r="E457" s="721" t="s">
        <v>254</v>
      </c>
      <c r="F457" s="737" t="s">
        <v>6756</v>
      </c>
      <c r="G457" s="779" t="s">
        <v>7059</v>
      </c>
      <c r="H457" s="724">
        <f t="shared" ca="1" si="7"/>
        <v>10</v>
      </c>
      <c r="I457" s="725" t="s">
        <v>4508</v>
      </c>
      <c r="J457" s="721" t="s">
        <v>6623</v>
      </c>
      <c r="K457" s="721" t="s">
        <v>270</v>
      </c>
      <c r="L457" s="726"/>
      <c r="M457" s="726" t="s">
        <v>6426</v>
      </c>
      <c r="N457" s="722" t="s">
        <v>1418</v>
      </c>
      <c r="O457" s="721" t="s">
        <v>255</v>
      </c>
      <c r="P457" s="734"/>
      <c r="Q457" s="734"/>
    </row>
    <row r="458" spans="1:17">
      <c r="A458" s="1077">
        <f>SUBTOTAL(3,C$3:C458)</f>
        <v>456</v>
      </c>
      <c r="B458" s="721">
        <v>6</v>
      </c>
      <c r="C458" s="734" t="s">
        <v>7052</v>
      </c>
      <c r="D458" s="723" t="s">
        <v>16</v>
      </c>
      <c r="E458" s="721" t="s">
        <v>254</v>
      </c>
      <c r="F458" s="737" t="s">
        <v>7054</v>
      </c>
      <c r="G458" s="779" t="s">
        <v>7060</v>
      </c>
      <c r="H458" s="724">
        <f t="shared" ca="1" si="7"/>
        <v>4</v>
      </c>
      <c r="I458" s="725" t="s">
        <v>4508</v>
      </c>
      <c r="J458" s="721" t="s">
        <v>265</v>
      </c>
      <c r="K458" s="721" t="s">
        <v>270</v>
      </c>
      <c r="L458" s="726"/>
      <c r="M458" s="726" t="s">
        <v>6426</v>
      </c>
      <c r="N458" s="722" t="s">
        <v>1418</v>
      </c>
      <c r="O458" s="721" t="s">
        <v>255</v>
      </c>
      <c r="P458" s="734"/>
      <c r="Q458" s="734"/>
    </row>
    <row r="459" spans="1:17">
      <c r="A459" s="1077">
        <f>SUBTOTAL(3,C$3:C459)</f>
        <v>457</v>
      </c>
      <c r="B459" s="721">
        <v>1</v>
      </c>
      <c r="C459" s="734" t="s">
        <v>7061</v>
      </c>
      <c r="D459" s="723" t="s">
        <v>23</v>
      </c>
      <c r="E459" s="721" t="s">
        <v>221</v>
      </c>
      <c r="F459" s="737" t="s">
        <v>376</v>
      </c>
      <c r="G459" s="779" t="s">
        <v>7353</v>
      </c>
      <c r="H459" s="724">
        <f t="shared" ca="1" si="7"/>
        <v>38</v>
      </c>
      <c r="I459" s="725" t="s">
        <v>1403</v>
      </c>
      <c r="J459" s="721" t="s">
        <v>785</v>
      </c>
      <c r="K459" s="721" t="s">
        <v>283</v>
      </c>
      <c r="L459" s="726"/>
      <c r="M459" s="726" t="s">
        <v>6426</v>
      </c>
      <c r="N459" s="722" t="s">
        <v>1418</v>
      </c>
      <c r="O459" s="721" t="s">
        <v>222</v>
      </c>
      <c r="P459" s="734"/>
      <c r="Q459" s="734"/>
    </row>
    <row r="460" spans="1:17">
      <c r="A460" s="1077">
        <f>SUBTOTAL(3,C$3:C460)</f>
        <v>458</v>
      </c>
      <c r="B460" s="721">
        <v>2</v>
      </c>
      <c r="C460" s="734" t="s">
        <v>7062</v>
      </c>
      <c r="D460" s="723" t="s">
        <v>16</v>
      </c>
      <c r="E460" s="721" t="s">
        <v>221</v>
      </c>
      <c r="F460" s="737" t="s">
        <v>376</v>
      </c>
      <c r="G460" s="779" t="s">
        <v>7354</v>
      </c>
      <c r="H460" s="724">
        <f t="shared" ca="1" si="7"/>
        <v>34</v>
      </c>
      <c r="I460" s="725" t="s">
        <v>1403</v>
      </c>
      <c r="J460" s="721" t="s">
        <v>785</v>
      </c>
      <c r="K460" s="721" t="s">
        <v>246</v>
      </c>
      <c r="L460" s="726"/>
      <c r="M460" s="726" t="s">
        <v>6426</v>
      </c>
      <c r="N460" s="722" t="s">
        <v>1418</v>
      </c>
      <c r="O460" s="721" t="s">
        <v>245</v>
      </c>
      <c r="P460" s="734"/>
      <c r="Q460" s="734"/>
    </row>
    <row r="461" spans="1:17">
      <c r="A461" s="1077">
        <f>SUBTOTAL(3,C$3:C461)</f>
        <v>459</v>
      </c>
      <c r="B461" s="721">
        <v>3</v>
      </c>
      <c r="C461" s="734" t="s">
        <v>7063</v>
      </c>
      <c r="D461" s="723" t="s">
        <v>16</v>
      </c>
      <c r="E461" s="721" t="s">
        <v>254</v>
      </c>
      <c r="F461" s="737" t="s">
        <v>376</v>
      </c>
      <c r="G461" s="779" t="s">
        <v>7355</v>
      </c>
      <c r="H461" s="724">
        <f t="shared" ca="1" si="7"/>
        <v>7</v>
      </c>
      <c r="I461" s="725" t="s">
        <v>1403</v>
      </c>
      <c r="J461" s="721" t="s">
        <v>265</v>
      </c>
      <c r="K461" s="721" t="s">
        <v>270</v>
      </c>
      <c r="L461" s="726"/>
      <c r="M461" s="726" t="s">
        <v>6426</v>
      </c>
      <c r="N461" s="722" t="s">
        <v>1418</v>
      </c>
      <c r="O461" s="721" t="s">
        <v>255</v>
      </c>
      <c r="P461" s="734"/>
      <c r="Q461" s="734"/>
    </row>
    <row r="462" spans="1:17">
      <c r="A462" s="1077">
        <f>SUBTOTAL(3,C$3:C462)</f>
        <v>460</v>
      </c>
      <c r="B462" s="721">
        <v>4</v>
      </c>
      <c r="C462" s="734" t="s">
        <v>7064</v>
      </c>
      <c r="D462" s="723" t="s">
        <v>16</v>
      </c>
      <c r="E462" s="721" t="s">
        <v>254</v>
      </c>
      <c r="F462" s="737" t="s">
        <v>230</v>
      </c>
      <c r="G462" s="779" t="s">
        <v>7356</v>
      </c>
      <c r="H462" s="724">
        <f t="shared" ca="1" si="7"/>
        <v>7</v>
      </c>
      <c r="I462" s="725" t="s">
        <v>1403</v>
      </c>
      <c r="J462" s="721" t="s">
        <v>265</v>
      </c>
      <c r="K462" s="721" t="s">
        <v>270</v>
      </c>
      <c r="L462" s="726"/>
      <c r="M462" s="726" t="s">
        <v>6426</v>
      </c>
      <c r="N462" s="722" t="s">
        <v>1418</v>
      </c>
      <c r="O462" s="721" t="s">
        <v>255</v>
      </c>
      <c r="P462" s="734"/>
      <c r="Q462" s="734"/>
    </row>
    <row r="463" spans="1:17">
      <c r="A463" s="1077">
        <f>SUBTOTAL(3,C$3:C463)</f>
        <v>461</v>
      </c>
      <c r="B463" s="721">
        <v>5</v>
      </c>
      <c r="C463" s="734" t="s">
        <v>7065</v>
      </c>
      <c r="D463" s="723" t="s">
        <v>23</v>
      </c>
      <c r="E463" s="721" t="s">
        <v>254</v>
      </c>
      <c r="F463" s="737" t="s">
        <v>376</v>
      </c>
      <c r="G463" s="779" t="s">
        <v>7357</v>
      </c>
      <c r="H463" s="724">
        <f t="shared" ref="H463:H526" ca="1" si="8">DATEDIF(G463,TODAY(),"Y")</f>
        <v>20</v>
      </c>
      <c r="I463" s="725" t="s">
        <v>1403</v>
      </c>
      <c r="J463" s="721" t="s">
        <v>2491</v>
      </c>
      <c r="K463" s="721" t="s">
        <v>283</v>
      </c>
      <c r="L463" s="726"/>
      <c r="M463" s="726" t="s">
        <v>6426</v>
      </c>
      <c r="N463" s="722" t="s">
        <v>1418</v>
      </c>
      <c r="O463" s="721" t="s">
        <v>1674</v>
      </c>
      <c r="P463" s="734"/>
      <c r="Q463" s="734"/>
    </row>
    <row r="464" spans="1:17">
      <c r="A464" s="1077">
        <f>SUBTOTAL(3,C$3:C464)</f>
        <v>462</v>
      </c>
      <c r="B464" s="721">
        <v>6</v>
      </c>
      <c r="C464" s="734" t="s">
        <v>7457</v>
      </c>
      <c r="D464" s="723" t="s">
        <v>23</v>
      </c>
      <c r="E464" s="721" t="s">
        <v>254</v>
      </c>
      <c r="F464" s="737"/>
      <c r="G464" s="779" t="s">
        <v>7458</v>
      </c>
      <c r="H464" s="724">
        <f t="shared" ca="1" si="8"/>
        <v>0</v>
      </c>
      <c r="I464" s="725"/>
      <c r="J464" s="721"/>
      <c r="K464" s="721"/>
      <c r="L464" s="726"/>
      <c r="M464" s="726"/>
      <c r="N464" s="722"/>
      <c r="O464" s="721"/>
      <c r="P464" s="734"/>
      <c r="Q464" s="734"/>
    </row>
    <row r="465" spans="1:17">
      <c r="A465" s="1077">
        <f>SUBTOTAL(3,C$3:C465)</f>
        <v>463</v>
      </c>
      <c r="B465" s="721">
        <v>1</v>
      </c>
      <c r="C465" s="722" t="s">
        <v>5189</v>
      </c>
      <c r="D465" s="723" t="s">
        <v>23</v>
      </c>
      <c r="E465" s="721" t="s">
        <v>221</v>
      </c>
      <c r="F465" s="721" t="s">
        <v>376</v>
      </c>
      <c r="G465" s="956">
        <v>27008</v>
      </c>
      <c r="H465" s="724">
        <f t="shared" ca="1" si="8"/>
        <v>46</v>
      </c>
      <c r="I465" s="725" t="s">
        <v>4508</v>
      </c>
      <c r="J465" s="721" t="s">
        <v>223</v>
      </c>
      <c r="K465" s="721" t="s">
        <v>283</v>
      </c>
      <c r="L465" s="726"/>
      <c r="M465" s="726" t="s">
        <v>6426</v>
      </c>
      <c r="N465" s="722" t="s">
        <v>4862</v>
      </c>
      <c r="O465" s="721" t="s">
        <v>222</v>
      </c>
      <c r="P465" s="741" t="s">
        <v>5188</v>
      </c>
      <c r="Q465" s="722"/>
    </row>
    <row r="466" spans="1:17">
      <c r="A466" s="1077">
        <f>SUBTOTAL(3,C$3:C466)</f>
        <v>464</v>
      </c>
      <c r="B466" s="721">
        <v>2</v>
      </c>
      <c r="C466" s="722" t="s">
        <v>5194</v>
      </c>
      <c r="D466" s="723" t="s">
        <v>16</v>
      </c>
      <c r="E466" s="721" t="s">
        <v>221</v>
      </c>
      <c r="F466" s="721" t="s">
        <v>376</v>
      </c>
      <c r="G466" s="956">
        <v>28106</v>
      </c>
      <c r="H466" s="724">
        <f t="shared" ca="1" si="8"/>
        <v>43</v>
      </c>
      <c r="I466" s="725" t="s">
        <v>4508</v>
      </c>
      <c r="J466" s="721" t="s">
        <v>289</v>
      </c>
      <c r="K466" s="721" t="s">
        <v>246</v>
      </c>
      <c r="L466" s="726"/>
      <c r="M466" s="726" t="s">
        <v>6426</v>
      </c>
      <c r="N466" s="722" t="s">
        <v>4862</v>
      </c>
      <c r="O466" s="721" t="s">
        <v>245</v>
      </c>
      <c r="P466" s="741" t="s">
        <v>5193</v>
      </c>
      <c r="Q466" s="722"/>
    </row>
    <row r="467" spans="1:17">
      <c r="A467" s="1077">
        <f>SUBTOTAL(3,C$3:C467)</f>
        <v>465</v>
      </c>
      <c r="B467" s="721">
        <v>3</v>
      </c>
      <c r="C467" s="722" t="s">
        <v>5198</v>
      </c>
      <c r="D467" s="723" t="s">
        <v>16</v>
      </c>
      <c r="E467" s="721" t="s">
        <v>254</v>
      </c>
      <c r="F467" s="721" t="s">
        <v>376</v>
      </c>
      <c r="G467" s="956">
        <v>34682</v>
      </c>
      <c r="H467" s="724">
        <f t="shared" ca="1" si="8"/>
        <v>25</v>
      </c>
      <c r="I467" s="725" t="s">
        <v>4508</v>
      </c>
      <c r="J467" s="721" t="s">
        <v>256</v>
      </c>
      <c r="K467" s="721" t="s">
        <v>283</v>
      </c>
      <c r="L467" s="726"/>
      <c r="M467" s="726" t="s">
        <v>6426</v>
      </c>
      <c r="N467" s="722" t="s">
        <v>4862</v>
      </c>
      <c r="O467" s="721" t="s">
        <v>255</v>
      </c>
      <c r="P467" s="741" t="s">
        <v>5197</v>
      </c>
      <c r="Q467" s="722"/>
    </row>
    <row r="468" spans="1:17">
      <c r="A468" s="1077">
        <f>SUBTOTAL(3,C$3:C468)</f>
        <v>466</v>
      </c>
      <c r="B468" s="721">
        <v>4</v>
      </c>
      <c r="C468" s="722" t="s">
        <v>5201</v>
      </c>
      <c r="D468" s="723" t="s">
        <v>23</v>
      </c>
      <c r="E468" s="721" t="s">
        <v>254</v>
      </c>
      <c r="F468" s="721" t="s">
        <v>376</v>
      </c>
      <c r="G468" s="956">
        <v>36263</v>
      </c>
      <c r="H468" s="724">
        <f t="shared" ca="1" si="8"/>
        <v>20</v>
      </c>
      <c r="I468" s="725" t="s">
        <v>4508</v>
      </c>
      <c r="J468" s="721" t="s">
        <v>348</v>
      </c>
      <c r="K468" s="721" t="s">
        <v>266</v>
      </c>
      <c r="L468" s="726"/>
      <c r="M468" s="726" t="s">
        <v>6426</v>
      </c>
      <c r="N468" s="722" t="s">
        <v>4862</v>
      </c>
      <c r="O468" s="721" t="s">
        <v>255</v>
      </c>
      <c r="P468" s="741" t="s">
        <v>5200</v>
      </c>
      <c r="Q468" s="722"/>
    </row>
    <row r="469" spans="1:17">
      <c r="A469" s="1077">
        <f>SUBTOTAL(3,C$3:C469)</f>
        <v>467</v>
      </c>
      <c r="B469" s="721">
        <v>5</v>
      </c>
      <c r="C469" s="722" t="s">
        <v>5202</v>
      </c>
      <c r="D469" s="723" t="s">
        <v>16</v>
      </c>
      <c r="E469" s="721" t="s">
        <v>254</v>
      </c>
      <c r="F469" s="721" t="s">
        <v>376</v>
      </c>
      <c r="G469" s="956">
        <v>37170</v>
      </c>
      <c r="H469" s="724">
        <f t="shared" ca="1" si="8"/>
        <v>18</v>
      </c>
      <c r="I469" s="725" t="s">
        <v>4508</v>
      </c>
      <c r="J469" s="721" t="s">
        <v>348</v>
      </c>
      <c r="K469" s="721" t="s">
        <v>266</v>
      </c>
      <c r="L469" s="726"/>
      <c r="M469" s="726" t="s">
        <v>6426</v>
      </c>
      <c r="N469" s="722" t="s">
        <v>4862</v>
      </c>
      <c r="O469" s="721" t="s">
        <v>255</v>
      </c>
      <c r="P469" s="722"/>
      <c r="Q469" s="722"/>
    </row>
    <row r="470" spans="1:17">
      <c r="A470" s="1077">
        <f>SUBTOTAL(3,C$3:C470)</f>
        <v>468</v>
      </c>
      <c r="B470" s="721">
        <v>6</v>
      </c>
      <c r="C470" s="722" t="s">
        <v>5203</v>
      </c>
      <c r="D470" s="723" t="s">
        <v>16</v>
      </c>
      <c r="E470" s="721" t="s">
        <v>254</v>
      </c>
      <c r="F470" s="721" t="s">
        <v>376</v>
      </c>
      <c r="G470" s="956">
        <v>38850</v>
      </c>
      <c r="H470" s="724">
        <f t="shared" ca="1" si="8"/>
        <v>13</v>
      </c>
      <c r="I470" s="725" t="s">
        <v>4508</v>
      </c>
      <c r="J470" s="721" t="s">
        <v>369</v>
      </c>
      <c r="K470" s="721" t="s">
        <v>266</v>
      </c>
      <c r="L470" s="726"/>
      <c r="M470" s="726" t="s">
        <v>6426</v>
      </c>
      <c r="N470" s="722" t="s">
        <v>4862</v>
      </c>
      <c r="O470" s="721" t="s">
        <v>255</v>
      </c>
      <c r="P470" s="722"/>
      <c r="Q470" s="722"/>
    </row>
    <row r="471" spans="1:17">
      <c r="A471" s="1077">
        <f>SUBTOTAL(3,C$3:C471)</f>
        <v>469</v>
      </c>
      <c r="B471" s="721">
        <v>7</v>
      </c>
      <c r="C471" s="722" t="s">
        <v>5204</v>
      </c>
      <c r="D471" s="723" t="s">
        <v>16</v>
      </c>
      <c r="E471" s="721" t="s">
        <v>254</v>
      </c>
      <c r="F471" s="721" t="s">
        <v>22</v>
      </c>
      <c r="G471" s="956">
        <v>40615</v>
      </c>
      <c r="H471" s="724">
        <f t="shared" ca="1" si="8"/>
        <v>9</v>
      </c>
      <c r="I471" s="725" t="s">
        <v>4508</v>
      </c>
      <c r="J471" s="721" t="s">
        <v>265</v>
      </c>
      <c r="K471" s="721" t="s">
        <v>270</v>
      </c>
      <c r="L471" s="726"/>
      <c r="M471" s="726" t="s">
        <v>6426</v>
      </c>
      <c r="N471" s="722" t="s">
        <v>4862</v>
      </c>
      <c r="O471" s="721" t="s">
        <v>255</v>
      </c>
      <c r="P471" s="722"/>
      <c r="Q471" s="722"/>
    </row>
    <row r="472" spans="1:17">
      <c r="A472" s="1077">
        <f>SUBTOTAL(3,C$3:C472)</f>
        <v>470</v>
      </c>
      <c r="B472" s="722">
        <v>1</v>
      </c>
      <c r="C472" s="722" t="s">
        <v>764</v>
      </c>
      <c r="D472" s="744" t="s">
        <v>23</v>
      </c>
      <c r="E472" s="722" t="s">
        <v>221</v>
      </c>
      <c r="F472" s="722" t="s">
        <v>756</v>
      </c>
      <c r="G472" s="784">
        <v>21371</v>
      </c>
      <c r="H472" s="724">
        <f t="shared" ca="1" si="8"/>
        <v>61</v>
      </c>
      <c r="I472" s="769" t="s">
        <v>1403</v>
      </c>
      <c r="J472" s="722" t="s">
        <v>256</v>
      </c>
      <c r="K472" s="722" t="s">
        <v>283</v>
      </c>
      <c r="L472" s="812"/>
      <c r="M472" s="812" t="s">
        <v>6426</v>
      </c>
      <c r="N472" s="722" t="s">
        <v>1826</v>
      </c>
      <c r="O472" s="722" t="s">
        <v>222</v>
      </c>
      <c r="P472" s="722" t="s">
        <v>1822</v>
      </c>
      <c r="Q472" s="722" t="s">
        <v>1825</v>
      </c>
    </row>
    <row r="473" spans="1:17">
      <c r="A473" s="1077">
        <f>SUBTOTAL(3,C$3:C473)</f>
        <v>471</v>
      </c>
      <c r="B473" s="721">
        <v>2</v>
      </c>
      <c r="C473" s="722" t="s">
        <v>1833</v>
      </c>
      <c r="D473" s="757" t="s">
        <v>16</v>
      </c>
      <c r="E473" s="738" t="s">
        <v>221</v>
      </c>
      <c r="F473" s="738" t="s">
        <v>1834</v>
      </c>
      <c r="G473" s="783">
        <v>25342</v>
      </c>
      <c r="H473" s="724">
        <f t="shared" ca="1" si="8"/>
        <v>50</v>
      </c>
      <c r="I473" s="747" t="s">
        <v>1403</v>
      </c>
      <c r="J473" s="738" t="s">
        <v>223</v>
      </c>
      <c r="K473" s="738" t="s">
        <v>246</v>
      </c>
      <c r="L473" s="813"/>
      <c r="M473" s="813" t="s">
        <v>6426</v>
      </c>
      <c r="N473" s="722" t="s">
        <v>1826</v>
      </c>
      <c r="O473" s="738" t="s">
        <v>245</v>
      </c>
      <c r="P473" s="722" t="s">
        <v>1832</v>
      </c>
      <c r="Q473" s="722" t="s">
        <v>1836</v>
      </c>
    </row>
    <row r="474" spans="1:17">
      <c r="A474" s="1077">
        <f>SUBTOTAL(3,C$3:C474)</f>
        <v>472</v>
      </c>
      <c r="B474" s="721">
        <v>1</v>
      </c>
      <c r="C474" s="722" t="s">
        <v>1866</v>
      </c>
      <c r="D474" s="723" t="s">
        <v>23</v>
      </c>
      <c r="E474" s="721" t="s">
        <v>221</v>
      </c>
      <c r="F474" s="721" t="s">
        <v>244</v>
      </c>
      <c r="G474" s="774">
        <v>21832</v>
      </c>
      <c r="H474" s="724">
        <f t="shared" ca="1" si="8"/>
        <v>60</v>
      </c>
      <c r="I474" s="725" t="s">
        <v>1403</v>
      </c>
      <c r="J474" s="721" t="s">
        <v>289</v>
      </c>
      <c r="K474" s="721" t="s">
        <v>283</v>
      </c>
      <c r="L474" s="813"/>
      <c r="M474" s="813" t="s">
        <v>6426</v>
      </c>
      <c r="N474" s="722" t="s">
        <v>1826</v>
      </c>
      <c r="O474" s="721" t="s">
        <v>222</v>
      </c>
      <c r="P474" s="722" t="s">
        <v>1865</v>
      </c>
      <c r="Q474" s="722" t="s">
        <v>1869</v>
      </c>
    </row>
    <row r="475" spans="1:17">
      <c r="A475" s="1077">
        <f>SUBTOTAL(3,C$3:C475)</f>
        <v>473</v>
      </c>
      <c r="B475" s="721">
        <v>2</v>
      </c>
      <c r="C475" s="722" t="s">
        <v>1872</v>
      </c>
      <c r="D475" s="723" t="s">
        <v>16</v>
      </c>
      <c r="E475" s="721" t="s">
        <v>221</v>
      </c>
      <c r="F475" s="721" t="s">
        <v>244</v>
      </c>
      <c r="G475" s="774">
        <v>27590</v>
      </c>
      <c r="H475" s="724">
        <f t="shared" ca="1" si="8"/>
        <v>44</v>
      </c>
      <c r="I475" s="725" t="s">
        <v>1403</v>
      </c>
      <c r="J475" s="721" t="s">
        <v>289</v>
      </c>
      <c r="K475" s="721" t="s">
        <v>246</v>
      </c>
      <c r="L475" s="813"/>
      <c r="M475" s="813" t="s">
        <v>6426</v>
      </c>
      <c r="N475" s="722" t="s">
        <v>1826</v>
      </c>
      <c r="O475" s="721" t="s">
        <v>245</v>
      </c>
      <c r="P475" s="722" t="s">
        <v>1871</v>
      </c>
      <c r="Q475" s="722" t="s">
        <v>1869</v>
      </c>
    </row>
    <row r="476" spans="1:17">
      <c r="A476" s="1077">
        <f>SUBTOTAL(3,C$3:C476)</f>
        <v>474</v>
      </c>
      <c r="B476" s="721">
        <v>3</v>
      </c>
      <c r="C476" s="722" t="s">
        <v>1876</v>
      </c>
      <c r="D476" s="723" t="s">
        <v>16</v>
      </c>
      <c r="E476" s="721" t="s">
        <v>254</v>
      </c>
      <c r="F476" s="721" t="s">
        <v>22</v>
      </c>
      <c r="G476" s="774">
        <v>35063</v>
      </c>
      <c r="H476" s="724">
        <f t="shared" ca="1" si="8"/>
        <v>24</v>
      </c>
      <c r="I476" s="725" t="s">
        <v>1403</v>
      </c>
      <c r="J476" s="721" t="s">
        <v>344</v>
      </c>
      <c r="K476" s="721" t="s">
        <v>266</v>
      </c>
      <c r="L476" s="813"/>
      <c r="M476" s="813" t="s">
        <v>6426</v>
      </c>
      <c r="N476" s="722" t="s">
        <v>1826</v>
      </c>
      <c r="O476" s="721" t="s">
        <v>255</v>
      </c>
      <c r="P476" s="722" t="s">
        <v>1875</v>
      </c>
      <c r="Q476" s="722" t="s">
        <v>1869</v>
      </c>
    </row>
    <row r="477" spans="1:17">
      <c r="A477" s="1077">
        <f>SUBTOTAL(3,C$3:C477)</f>
        <v>475</v>
      </c>
      <c r="B477" s="721">
        <v>1</v>
      </c>
      <c r="C477" s="722" t="s">
        <v>1879</v>
      </c>
      <c r="D477" s="723" t="s">
        <v>23</v>
      </c>
      <c r="E477" s="721" t="s">
        <v>221</v>
      </c>
      <c r="F477" s="721" t="s">
        <v>524</v>
      </c>
      <c r="G477" s="774">
        <v>22112</v>
      </c>
      <c r="H477" s="724">
        <f t="shared" ca="1" si="8"/>
        <v>59</v>
      </c>
      <c r="I477" s="725" t="s">
        <v>1403</v>
      </c>
      <c r="J477" s="721" t="s">
        <v>289</v>
      </c>
      <c r="K477" s="721" t="s">
        <v>283</v>
      </c>
      <c r="L477" s="813"/>
      <c r="M477" s="813" t="s">
        <v>6426</v>
      </c>
      <c r="N477" s="722" t="s">
        <v>1826</v>
      </c>
      <c r="O477" s="721" t="s">
        <v>222</v>
      </c>
      <c r="P477" s="722" t="s">
        <v>1878</v>
      </c>
      <c r="Q477" s="722" t="s">
        <v>1882</v>
      </c>
    </row>
    <row r="478" spans="1:17">
      <c r="A478" s="1077">
        <f>SUBTOTAL(3,C$3:C478)</f>
        <v>476</v>
      </c>
      <c r="B478" s="721">
        <v>2</v>
      </c>
      <c r="C478" s="722" t="s">
        <v>1884</v>
      </c>
      <c r="D478" s="723" t="s">
        <v>16</v>
      </c>
      <c r="E478" s="721" t="s">
        <v>221</v>
      </c>
      <c r="F478" s="721" t="s">
        <v>524</v>
      </c>
      <c r="G478" s="774">
        <v>22477</v>
      </c>
      <c r="H478" s="724">
        <f t="shared" ca="1" si="8"/>
        <v>58</v>
      </c>
      <c r="I478" s="725" t="s">
        <v>1403</v>
      </c>
      <c r="J478" s="721" t="s">
        <v>256</v>
      </c>
      <c r="K478" s="721" t="s">
        <v>246</v>
      </c>
      <c r="L478" s="813"/>
      <c r="M478" s="813" t="s">
        <v>6426</v>
      </c>
      <c r="N478" s="722" t="s">
        <v>1826</v>
      </c>
      <c r="O478" s="721" t="s">
        <v>245</v>
      </c>
      <c r="P478" s="722" t="s">
        <v>1883</v>
      </c>
      <c r="Q478" s="722" t="s">
        <v>1882</v>
      </c>
    </row>
    <row r="479" spans="1:17">
      <c r="A479" s="1077">
        <f>SUBTOTAL(3,C$3:C479)</f>
        <v>477</v>
      </c>
      <c r="B479" s="721">
        <v>1</v>
      </c>
      <c r="C479" s="722" t="s">
        <v>1888</v>
      </c>
      <c r="D479" s="723" t="s">
        <v>23</v>
      </c>
      <c r="E479" s="721" t="s">
        <v>221</v>
      </c>
      <c r="F479" s="721" t="s">
        <v>219</v>
      </c>
      <c r="G479" s="774">
        <v>26464</v>
      </c>
      <c r="H479" s="724">
        <f t="shared" ca="1" si="8"/>
        <v>47</v>
      </c>
      <c r="I479" s="725" t="s">
        <v>1403</v>
      </c>
      <c r="J479" s="721" t="s">
        <v>289</v>
      </c>
      <c r="K479" s="721" t="s">
        <v>283</v>
      </c>
      <c r="L479" s="813"/>
      <c r="M479" s="813" t="s">
        <v>6426</v>
      </c>
      <c r="N479" s="722" t="s">
        <v>1826</v>
      </c>
      <c r="O479" s="721" t="s">
        <v>222</v>
      </c>
      <c r="P479" s="722" t="s">
        <v>1887</v>
      </c>
      <c r="Q479" s="722" t="s">
        <v>1891</v>
      </c>
    </row>
    <row r="480" spans="1:17">
      <c r="A480" s="1077">
        <f>SUBTOTAL(3,C$3:C480)</f>
        <v>478</v>
      </c>
      <c r="B480" s="721">
        <v>2</v>
      </c>
      <c r="C480" s="722" t="s">
        <v>1893</v>
      </c>
      <c r="D480" s="723" t="s">
        <v>16</v>
      </c>
      <c r="E480" s="721" t="s">
        <v>221</v>
      </c>
      <c r="F480" s="721" t="s">
        <v>219</v>
      </c>
      <c r="G480" s="774">
        <v>27114</v>
      </c>
      <c r="H480" s="724">
        <f t="shared" ca="1" si="8"/>
        <v>46</v>
      </c>
      <c r="I480" s="725" t="s">
        <v>1403</v>
      </c>
      <c r="J480" s="721" t="s">
        <v>289</v>
      </c>
      <c r="K480" s="721" t="s">
        <v>246</v>
      </c>
      <c r="L480" s="813"/>
      <c r="M480" s="813" t="s">
        <v>6426</v>
      </c>
      <c r="N480" s="722" t="s">
        <v>1826</v>
      </c>
      <c r="O480" s="721" t="s">
        <v>245</v>
      </c>
      <c r="P480" s="722" t="s">
        <v>1892</v>
      </c>
      <c r="Q480" s="722" t="s">
        <v>1891</v>
      </c>
    </row>
    <row r="481" spans="1:17">
      <c r="A481" s="1077">
        <f>SUBTOTAL(3,C$3:C481)</f>
        <v>479</v>
      </c>
      <c r="B481" s="721">
        <v>3</v>
      </c>
      <c r="C481" s="722" t="s">
        <v>1897</v>
      </c>
      <c r="D481" s="723" t="s">
        <v>23</v>
      </c>
      <c r="E481" s="721" t="s">
        <v>254</v>
      </c>
      <c r="F481" s="721" t="s">
        <v>230</v>
      </c>
      <c r="G481" s="774">
        <v>35065</v>
      </c>
      <c r="H481" s="724">
        <f t="shared" ca="1" si="8"/>
        <v>24</v>
      </c>
      <c r="I481" s="725" t="s">
        <v>1403</v>
      </c>
      <c r="J481" s="721" t="s">
        <v>223</v>
      </c>
      <c r="K481" s="721" t="s">
        <v>270</v>
      </c>
      <c r="L481" s="813"/>
      <c r="M481" s="813" t="s">
        <v>6426</v>
      </c>
      <c r="N481" s="722" t="s">
        <v>1826</v>
      </c>
      <c r="O481" s="721" t="s">
        <v>255</v>
      </c>
      <c r="P481" s="722" t="s">
        <v>1896</v>
      </c>
      <c r="Q481" s="722" t="s">
        <v>1891</v>
      </c>
    </row>
    <row r="482" spans="1:17">
      <c r="A482" s="1077">
        <f>SUBTOTAL(3,C$3:C482)</f>
        <v>480</v>
      </c>
      <c r="B482" s="721">
        <v>4</v>
      </c>
      <c r="C482" s="722" t="s">
        <v>1899</v>
      </c>
      <c r="D482" s="723" t="s">
        <v>16</v>
      </c>
      <c r="E482" s="721" t="s">
        <v>254</v>
      </c>
      <c r="F482" s="721" t="s">
        <v>230</v>
      </c>
      <c r="G482" s="774">
        <v>38432</v>
      </c>
      <c r="H482" s="724">
        <f t="shared" ca="1" si="8"/>
        <v>15</v>
      </c>
      <c r="I482" s="725" t="s">
        <v>1403</v>
      </c>
      <c r="J482" s="721" t="s">
        <v>369</v>
      </c>
      <c r="K482" s="721" t="s">
        <v>266</v>
      </c>
      <c r="L482" s="813"/>
      <c r="M482" s="813" t="s">
        <v>6426</v>
      </c>
      <c r="N482" s="722" t="s">
        <v>1826</v>
      </c>
      <c r="O482" s="721" t="s">
        <v>255</v>
      </c>
      <c r="P482" s="722" t="s">
        <v>1898</v>
      </c>
      <c r="Q482" s="722" t="s">
        <v>1891</v>
      </c>
    </row>
    <row r="483" spans="1:17">
      <c r="A483" s="1077">
        <f>SUBTOTAL(3,C$3:C483)</f>
        <v>481</v>
      </c>
      <c r="B483" s="738">
        <v>1</v>
      </c>
      <c r="C483" s="722" t="s">
        <v>1901</v>
      </c>
      <c r="D483" s="723" t="s">
        <v>23</v>
      </c>
      <c r="E483" s="721" t="s">
        <v>221</v>
      </c>
      <c r="F483" s="721" t="s">
        <v>524</v>
      </c>
      <c r="G483" s="774">
        <v>28423</v>
      </c>
      <c r="H483" s="724">
        <f t="shared" ca="1" si="8"/>
        <v>42</v>
      </c>
      <c r="I483" s="725" t="s">
        <v>1403</v>
      </c>
      <c r="J483" s="721" t="s">
        <v>223</v>
      </c>
      <c r="K483" s="721" t="s">
        <v>283</v>
      </c>
      <c r="L483" s="813"/>
      <c r="M483" s="813" t="s">
        <v>6426</v>
      </c>
      <c r="N483" s="722" t="s">
        <v>1826</v>
      </c>
      <c r="O483" s="721" t="s">
        <v>222</v>
      </c>
      <c r="P483" s="727" t="s">
        <v>1900</v>
      </c>
      <c r="Q483" s="722" t="s">
        <v>1904</v>
      </c>
    </row>
    <row r="484" spans="1:17">
      <c r="A484" s="1077">
        <f>SUBTOTAL(3,C$3:C484)</f>
        <v>482</v>
      </c>
      <c r="B484" s="721">
        <v>2</v>
      </c>
      <c r="C484" s="722" t="s">
        <v>1906</v>
      </c>
      <c r="D484" s="723" t="s">
        <v>16</v>
      </c>
      <c r="E484" s="721" t="s">
        <v>221</v>
      </c>
      <c r="F484" s="721" t="s">
        <v>524</v>
      </c>
      <c r="G484" s="774">
        <v>29643</v>
      </c>
      <c r="H484" s="724">
        <f t="shared" ca="1" si="8"/>
        <v>39</v>
      </c>
      <c r="I484" s="725" t="s">
        <v>1403</v>
      </c>
      <c r="J484" s="721" t="s">
        <v>289</v>
      </c>
      <c r="K484" s="721" t="s">
        <v>246</v>
      </c>
      <c r="L484" s="813"/>
      <c r="M484" s="813" t="s">
        <v>6426</v>
      </c>
      <c r="N484" s="722" t="s">
        <v>1826</v>
      </c>
      <c r="O484" s="721" t="s">
        <v>245</v>
      </c>
      <c r="P484" s="722" t="s">
        <v>1905</v>
      </c>
      <c r="Q484" s="722" t="s">
        <v>1904</v>
      </c>
    </row>
    <row r="485" spans="1:17">
      <c r="A485" s="1077">
        <f>SUBTOTAL(3,C$3:C485)</f>
        <v>483</v>
      </c>
      <c r="B485" s="738">
        <v>3</v>
      </c>
      <c r="C485" s="722" t="s">
        <v>1908</v>
      </c>
      <c r="D485" s="723" t="s">
        <v>16</v>
      </c>
      <c r="E485" s="721" t="s">
        <v>254</v>
      </c>
      <c r="F485" s="721" t="s">
        <v>230</v>
      </c>
      <c r="G485" s="774">
        <v>39021</v>
      </c>
      <c r="H485" s="724">
        <f t="shared" ca="1" si="8"/>
        <v>13</v>
      </c>
      <c r="I485" s="725" t="s">
        <v>1403</v>
      </c>
      <c r="J485" s="721" t="s">
        <v>369</v>
      </c>
      <c r="K485" s="721" t="s">
        <v>266</v>
      </c>
      <c r="L485" s="813"/>
      <c r="M485" s="813" t="s">
        <v>6426</v>
      </c>
      <c r="N485" s="722" t="s">
        <v>1826</v>
      </c>
      <c r="O485" s="721" t="s">
        <v>255</v>
      </c>
      <c r="P485" s="722" t="s">
        <v>1907</v>
      </c>
      <c r="Q485" s="722" t="s">
        <v>1904</v>
      </c>
    </row>
    <row r="486" spans="1:17">
      <c r="A486" s="1077">
        <f>SUBTOTAL(3,C$3:C486)</f>
        <v>484</v>
      </c>
      <c r="B486" s="738">
        <v>4</v>
      </c>
      <c r="C486" s="722" t="s">
        <v>1910</v>
      </c>
      <c r="D486" s="723" t="s">
        <v>16</v>
      </c>
      <c r="E486" s="721" t="s">
        <v>254</v>
      </c>
      <c r="F486" s="721" t="s">
        <v>230</v>
      </c>
      <c r="G486" s="774">
        <v>40892</v>
      </c>
      <c r="H486" s="724">
        <f t="shared" ca="1" si="8"/>
        <v>8</v>
      </c>
      <c r="I486" s="725" t="s">
        <v>1403</v>
      </c>
      <c r="J486" s="721" t="s">
        <v>265</v>
      </c>
      <c r="K486" s="721" t="s">
        <v>270</v>
      </c>
      <c r="L486" s="813"/>
      <c r="M486" s="813" t="s">
        <v>6426</v>
      </c>
      <c r="N486" s="722" t="s">
        <v>1826</v>
      </c>
      <c r="O486" s="721" t="s">
        <v>255</v>
      </c>
      <c r="P486" s="727" t="s">
        <v>1909</v>
      </c>
      <c r="Q486" s="722" t="s">
        <v>1904</v>
      </c>
    </row>
    <row r="487" spans="1:17">
      <c r="A487" s="1077">
        <f>SUBTOTAL(3,C$3:C487)</f>
        <v>485</v>
      </c>
      <c r="B487" s="721">
        <v>1</v>
      </c>
      <c r="C487" s="722" t="s">
        <v>1912</v>
      </c>
      <c r="D487" s="723" t="s">
        <v>23</v>
      </c>
      <c r="E487" s="721" t="s">
        <v>221</v>
      </c>
      <c r="F487" s="721" t="s">
        <v>1913</v>
      </c>
      <c r="G487" s="774">
        <v>31750</v>
      </c>
      <c r="H487" s="724">
        <f t="shared" ca="1" si="8"/>
        <v>33</v>
      </c>
      <c r="I487" s="725" t="s">
        <v>1403</v>
      </c>
      <c r="J487" s="721" t="s">
        <v>289</v>
      </c>
      <c r="K487" s="721" t="s">
        <v>674</v>
      </c>
      <c r="L487" s="813"/>
      <c r="M487" s="813" t="s">
        <v>6426</v>
      </c>
      <c r="N487" s="722" t="s">
        <v>1826</v>
      </c>
      <c r="O487" s="721" t="s">
        <v>222</v>
      </c>
      <c r="P487" s="727" t="s">
        <v>1911</v>
      </c>
      <c r="Q487" s="722" t="s">
        <v>1916</v>
      </c>
    </row>
    <row r="488" spans="1:17">
      <c r="A488" s="1077">
        <f>SUBTOTAL(3,C$3:C488)</f>
        <v>486</v>
      </c>
      <c r="B488" s="721">
        <v>2</v>
      </c>
      <c r="C488" s="722" t="s">
        <v>1918</v>
      </c>
      <c r="D488" s="723" t="s">
        <v>16</v>
      </c>
      <c r="E488" s="721" t="s">
        <v>221</v>
      </c>
      <c r="F488" s="721" t="s">
        <v>288</v>
      </c>
      <c r="G488" s="774">
        <v>30147</v>
      </c>
      <c r="H488" s="724">
        <f t="shared" ca="1" si="8"/>
        <v>37</v>
      </c>
      <c r="I488" s="725" t="s">
        <v>1403</v>
      </c>
      <c r="J488" s="721" t="s">
        <v>256</v>
      </c>
      <c r="K488" s="721" t="s">
        <v>246</v>
      </c>
      <c r="L488" s="813"/>
      <c r="M488" s="813" t="s">
        <v>6426</v>
      </c>
      <c r="N488" s="722" t="s">
        <v>1826</v>
      </c>
      <c r="O488" s="721" t="s">
        <v>245</v>
      </c>
      <c r="P488" s="722" t="s">
        <v>1917</v>
      </c>
      <c r="Q488" s="722" t="s">
        <v>1916</v>
      </c>
    </row>
    <row r="489" spans="1:17">
      <c r="A489" s="1077">
        <f>SUBTOTAL(3,C$3:C489)</f>
        <v>487</v>
      </c>
      <c r="B489" s="721">
        <v>3</v>
      </c>
      <c r="C489" s="722" t="s">
        <v>1924</v>
      </c>
      <c r="D489" s="723" t="s">
        <v>23</v>
      </c>
      <c r="E489" s="721" t="s">
        <v>254</v>
      </c>
      <c r="F489" s="721" t="s">
        <v>230</v>
      </c>
      <c r="G489" s="774">
        <v>41317</v>
      </c>
      <c r="H489" s="724">
        <f t="shared" ca="1" si="8"/>
        <v>7</v>
      </c>
      <c r="I489" s="725" t="s">
        <v>1403</v>
      </c>
      <c r="J489" s="721" t="s">
        <v>265</v>
      </c>
      <c r="K489" s="721" t="s">
        <v>270</v>
      </c>
      <c r="L489" s="813"/>
      <c r="M489" s="813" t="s">
        <v>6426</v>
      </c>
      <c r="N489" s="722" t="s">
        <v>1826</v>
      </c>
      <c r="O489" s="721" t="s">
        <v>255</v>
      </c>
      <c r="P489" s="727" t="s">
        <v>1923</v>
      </c>
      <c r="Q489" s="722" t="s">
        <v>1916</v>
      </c>
    </row>
    <row r="490" spans="1:17">
      <c r="A490" s="1077">
        <f>SUBTOTAL(3,C$3:C490)</f>
        <v>488</v>
      </c>
      <c r="B490" s="721">
        <v>1</v>
      </c>
      <c r="C490" s="722" t="s">
        <v>1920</v>
      </c>
      <c r="D490" s="723" t="s">
        <v>23</v>
      </c>
      <c r="E490" s="721" t="s">
        <v>221</v>
      </c>
      <c r="F490" s="721" t="s">
        <v>452</v>
      </c>
      <c r="G490" s="774">
        <v>18094</v>
      </c>
      <c r="H490" s="724">
        <f t="shared" ca="1" si="8"/>
        <v>70</v>
      </c>
      <c r="I490" s="725" t="s">
        <v>1403</v>
      </c>
      <c r="J490" s="721" t="s">
        <v>256</v>
      </c>
      <c r="K490" s="721" t="s">
        <v>283</v>
      </c>
      <c r="L490" s="813"/>
      <c r="M490" s="813" t="s">
        <v>6426</v>
      </c>
      <c r="N490" s="722" t="s">
        <v>1826</v>
      </c>
      <c r="O490" s="721" t="s">
        <v>222</v>
      </c>
      <c r="P490" s="722" t="s">
        <v>1926</v>
      </c>
      <c r="Q490" s="722" t="s">
        <v>1929</v>
      </c>
    </row>
    <row r="491" spans="1:17">
      <c r="A491" s="1077">
        <f>SUBTOTAL(3,C$3:C491)</f>
        <v>489</v>
      </c>
      <c r="B491" s="721">
        <v>2</v>
      </c>
      <c r="C491" s="722" t="s">
        <v>1919</v>
      </c>
      <c r="D491" s="723" t="s">
        <v>16</v>
      </c>
      <c r="E491" s="721" t="s">
        <v>221</v>
      </c>
      <c r="F491" s="721" t="s">
        <v>1931</v>
      </c>
      <c r="G491" s="774">
        <v>19190</v>
      </c>
      <c r="H491" s="724">
        <f t="shared" ca="1" si="8"/>
        <v>67</v>
      </c>
      <c r="I491" s="725" t="s">
        <v>1403</v>
      </c>
      <c r="J491" s="721" t="s">
        <v>256</v>
      </c>
      <c r="K491" s="721" t="s">
        <v>246</v>
      </c>
      <c r="L491" s="813"/>
      <c r="M491" s="813" t="s">
        <v>6426</v>
      </c>
      <c r="N491" s="722" t="s">
        <v>1826</v>
      </c>
      <c r="O491" s="721" t="s">
        <v>245</v>
      </c>
      <c r="P491" s="722" t="s">
        <v>1930</v>
      </c>
      <c r="Q491" s="722" t="s">
        <v>1929</v>
      </c>
    </row>
    <row r="492" spans="1:17">
      <c r="A492" s="1077">
        <f>SUBTOTAL(3,C$3:C492)</f>
        <v>490</v>
      </c>
      <c r="B492" s="721">
        <v>1</v>
      </c>
      <c r="C492" s="722" t="s">
        <v>1935</v>
      </c>
      <c r="D492" s="723" t="s">
        <v>23</v>
      </c>
      <c r="E492" s="721" t="s">
        <v>221</v>
      </c>
      <c r="F492" s="721" t="s">
        <v>288</v>
      </c>
      <c r="G492" s="774">
        <v>26825</v>
      </c>
      <c r="H492" s="724">
        <f t="shared" ca="1" si="8"/>
        <v>46</v>
      </c>
      <c r="I492" s="725" t="s">
        <v>1403</v>
      </c>
      <c r="J492" s="721" t="s">
        <v>223</v>
      </c>
      <c r="K492" s="721" t="s">
        <v>283</v>
      </c>
      <c r="L492" s="813"/>
      <c r="M492" s="813" t="s">
        <v>6426</v>
      </c>
      <c r="N492" s="722" t="s">
        <v>1826</v>
      </c>
      <c r="O492" s="721" t="s">
        <v>222</v>
      </c>
      <c r="P492" s="722" t="s">
        <v>1934</v>
      </c>
      <c r="Q492" s="722" t="s">
        <v>1938</v>
      </c>
    </row>
    <row r="493" spans="1:17">
      <c r="A493" s="1077">
        <f>SUBTOTAL(3,C$3:C493)</f>
        <v>491</v>
      </c>
      <c r="B493" s="721">
        <v>2</v>
      </c>
      <c r="C493" s="722" t="s">
        <v>1391</v>
      </c>
      <c r="D493" s="723" t="s">
        <v>16</v>
      </c>
      <c r="E493" s="721" t="s">
        <v>221</v>
      </c>
      <c r="F493" s="721" t="s">
        <v>1940</v>
      </c>
      <c r="G493" s="774">
        <v>28525</v>
      </c>
      <c r="H493" s="724">
        <f t="shared" ca="1" si="8"/>
        <v>42</v>
      </c>
      <c r="I493" s="725" t="s">
        <v>1403</v>
      </c>
      <c r="J493" s="721" t="s">
        <v>223</v>
      </c>
      <c r="K493" s="721" t="s">
        <v>246</v>
      </c>
      <c r="L493" s="813"/>
      <c r="M493" s="813" t="s">
        <v>6426</v>
      </c>
      <c r="N493" s="722" t="s">
        <v>1826</v>
      </c>
      <c r="O493" s="721" t="s">
        <v>245</v>
      </c>
      <c r="P493" s="722" t="s">
        <v>1939</v>
      </c>
      <c r="Q493" s="722" t="s">
        <v>1938</v>
      </c>
    </row>
    <row r="494" spans="1:17">
      <c r="A494" s="1077">
        <f>SUBTOTAL(3,C$3:C494)</f>
        <v>492</v>
      </c>
      <c r="B494" s="721">
        <v>3</v>
      </c>
      <c r="C494" s="722" t="s">
        <v>1945</v>
      </c>
      <c r="D494" s="723" t="s">
        <v>16</v>
      </c>
      <c r="E494" s="721" t="s">
        <v>254</v>
      </c>
      <c r="F494" s="721" t="s">
        <v>22</v>
      </c>
      <c r="G494" s="774">
        <v>38029</v>
      </c>
      <c r="H494" s="724">
        <f t="shared" ca="1" si="8"/>
        <v>16</v>
      </c>
      <c r="I494" s="725" t="s">
        <v>1403</v>
      </c>
      <c r="J494" s="721" t="s">
        <v>369</v>
      </c>
      <c r="K494" s="721" t="s">
        <v>266</v>
      </c>
      <c r="L494" s="813"/>
      <c r="M494" s="813" t="s">
        <v>6426</v>
      </c>
      <c r="N494" s="722" t="s">
        <v>1826</v>
      </c>
      <c r="O494" s="721" t="s">
        <v>255</v>
      </c>
      <c r="P494" s="722" t="s">
        <v>1944</v>
      </c>
      <c r="Q494" s="722" t="s">
        <v>1938</v>
      </c>
    </row>
    <row r="495" spans="1:17">
      <c r="A495" s="1077">
        <f>SUBTOTAL(3,C$3:C495)</f>
        <v>493</v>
      </c>
      <c r="B495" s="721">
        <v>4</v>
      </c>
      <c r="C495" s="722" t="s">
        <v>1947</v>
      </c>
      <c r="D495" s="723" t="s">
        <v>16</v>
      </c>
      <c r="E495" s="721" t="s">
        <v>254</v>
      </c>
      <c r="F495" s="721" t="s">
        <v>230</v>
      </c>
      <c r="G495" s="774">
        <v>38992</v>
      </c>
      <c r="H495" s="724">
        <f t="shared" ca="1" si="8"/>
        <v>13</v>
      </c>
      <c r="I495" s="725" t="s">
        <v>1403</v>
      </c>
      <c r="J495" s="721" t="s">
        <v>369</v>
      </c>
      <c r="K495" s="721" t="s">
        <v>266</v>
      </c>
      <c r="L495" s="813"/>
      <c r="M495" s="813" t="s">
        <v>6426</v>
      </c>
      <c r="N495" s="722" t="s">
        <v>1826</v>
      </c>
      <c r="O495" s="721" t="s">
        <v>255</v>
      </c>
      <c r="P495" s="722" t="s">
        <v>1946</v>
      </c>
      <c r="Q495" s="722" t="s">
        <v>1938</v>
      </c>
    </row>
    <row r="496" spans="1:17">
      <c r="A496" s="1077">
        <f>SUBTOTAL(3,C$3:C496)</f>
        <v>494</v>
      </c>
      <c r="B496" s="721">
        <v>1</v>
      </c>
      <c r="C496" s="722" t="s">
        <v>1953</v>
      </c>
      <c r="D496" s="723" t="s">
        <v>16</v>
      </c>
      <c r="E496" s="721" t="s">
        <v>221</v>
      </c>
      <c r="F496" s="721" t="s">
        <v>414</v>
      </c>
      <c r="G496" s="774">
        <v>25306</v>
      </c>
      <c r="H496" s="724">
        <f t="shared" ca="1" si="8"/>
        <v>50</v>
      </c>
      <c r="I496" s="725" t="s">
        <v>1403</v>
      </c>
      <c r="J496" s="721" t="s">
        <v>256</v>
      </c>
      <c r="K496" s="721" t="s">
        <v>246</v>
      </c>
      <c r="L496" s="813"/>
      <c r="M496" s="813" t="s">
        <v>6426</v>
      </c>
      <c r="N496" s="722" t="s">
        <v>1826</v>
      </c>
      <c r="O496" s="721" t="s">
        <v>245</v>
      </c>
      <c r="P496" s="722" t="s">
        <v>1952</v>
      </c>
      <c r="Q496" s="722" t="s">
        <v>1951</v>
      </c>
    </row>
    <row r="497" spans="1:17">
      <c r="A497" s="1077">
        <f>SUBTOTAL(3,C$3:C497)</f>
        <v>495</v>
      </c>
      <c r="B497" s="721">
        <v>2</v>
      </c>
      <c r="C497" s="722" t="s">
        <v>1960</v>
      </c>
      <c r="D497" s="723" t="s">
        <v>16</v>
      </c>
      <c r="E497" s="721" t="s">
        <v>254</v>
      </c>
      <c r="F497" s="721" t="s">
        <v>414</v>
      </c>
      <c r="G497" s="774">
        <v>34583</v>
      </c>
      <c r="H497" s="724">
        <f t="shared" ca="1" si="8"/>
        <v>25</v>
      </c>
      <c r="I497" s="725" t="s">
        <v>1403</v>
      </c>
      <c r="J497" s="721" t="s">
        <v>344</v>
      </c>
      <c r="K497" s="721" t="s">
        <v>266</v>
      </c>
      <c r="L497" s="813"/>
      <c r="M497" s="813" t="s">
        <v>6426</v>
      </c>
      <c r="N497" s="722" t="s">
        <v>1826</v>
      </c>
      <c r="O497" s="721" t="s">
        <v>255</v>
      </c>
      <c r="P497" s="722" t="s">
        <v>1959</v>
      </c>
      <c r="Q497" s="722" t="s">
        <v>1951</v>
      </c>
    </row>
    <row r="498" spans="1:17">
      <c r="A498" s="1077">
        <f>SUBTOTAL(3,C$3:C498)</f>
        <v>496</v>
      </c>
      <c r="B498" s="721">
        <v>3</v>
      </c>
      <c r="C498" s="722" t="s">
        <v>1962</v>
      </c>
      <c r="D498" s="723" t="s">
        <v>16</v>
      </c>
      <c r="E498" s="721" t="s">
        <v>254</v>
      </c>
      <c r="F498" s="721" t="s">
        <v>230</v>
      </c>
      <c r="G498" s="774">
        <v>36373</v>
      </c>
      <c r="H498" s="724">
        <f t="shared" ca="1" si="8"/>
        <v>20</v>
      </c>
      <c r="I498" s="725" t="s">
        <v>1403</v>
      </c>
      <c r="J498" s="721" t="s">
        <v>886</v>
      </c>
      <c r="K498" s="721" t="s">
        <v>266</v>
      </c>
      <c r="L498" s="813"/>
      <c r="M498" s="813" t="s">
        <v>6426</v>
      </c>
      <c r="N498" s="722" t="s">
        <v>1826</v>
      </c>
      <c r="O498" s="721" t="s">
        <v>255</v>
      </c>
      <c r="P498" s="722" t="s">
        <v>1961</v>
      </c>
      <c r="Q498" s="722" t="s">
        <v>1951</v>
      </c>
    </row>
    <row r="499" spans="1:17">
      <c r="A499" s="1077">
        <f>SUBTOTAL(3,C$3:C499)</f>
        <v>497</v>
      </c>
      <c r="B499" s="721">
        <v>1</v>
      </c>
      <c r="C499" s="722" t="s">
        <v>1964</v>
      </c>
      <c r="D499" s="723" t="s">
        <v>23</v>
      </c>
      <c r="E499" s="721" t="s">
        <v>221</v>
      </c>
      <c r="F499" s="721" t="s">
        <v>524</v>
      </c>
      <c r="G499" s="774">
        <v>27946</v>
      </c>
      <c r="H499" s="724">
        <f t="shared" ca="1" si="8"/>
        <v>43</v>
      </c>
      <c r="I499" s="725" t="s">
        <v>1403</v>
      </c>
      <c r="J499" s="721" t="s">
        <v>289</v>
      </c>
      <c r="K499" s="721" t="s">
        <v>283</v>
      </c>
      <c r="L499" s="813"/>
      <c r="M499" s="813" t="s">
        <v>6426</v>
      </c>
      <c r="N499" s="722" t="s">
        <v>1826</v>
      </c>
      <c r="O499" s="721" t="s">
        <v>222</v>
      </c>
      <c r="P499" s="722" t="s">
        <v>1963</v>
      </c>
      <c r="Q499" s="722" t="s">
        <v>1967</v>
      </c>
    </row>
    <row r="500" spans="1:17">
      <c r="A500" s="1077">
        <f>SUBTOTAL(3,C$3:C500)</f>
        <v>498</v>
      </c>
      <c r="B500" s="721">
        <v>2</v>
      </c>
      <c r="C500" s="722" t="s">
        <v>1969</v>
      </c>
      <c r="D500" s="723" t="s">
        <v>16</v>
      </c>
      <c r="E500" s="721" t="s">
        <v>221</v>
      </c>
      <c r="F500" s="721" t="s">
        <v>524</v>
      </c>
      <c r="G500" s="774">
        <v>28570</v>
      </c>
      <c r="H500" s="724">
        <f t="shared" ca="1" si="8"/>
        <v>42</v>
      </c>
      <c r="I500" s="725" t="s">
        <v>1403</v>
      </c>
      <c r="J500" s="721" t="s">
        <v>223</v>
      </c>
      <c r="K500" s="721" t="s">
        <v>246</v>
      </c>
      <c r="L500" s="813"/>
      <c r="M500" s="813" t="s">
        <v>6426</v>
      </c>
      <c r="N500" s="722" t="s">
        <v>1826</v>
      </c>
      <c r="O500" s="721" t="s">
        <v>245</v>
      </c>
      <c r="P500" s="722" t="s">
        <v>1968</v>
      </c>
      <c r="Q500" s="722" t="s">
        <v>1967</v>
      </c>
    </row>
    <row r="501" spans="1:17">
      <c r="A501" s="1077">
        <f>SUBTOTAL(3,C$3:C501)</f>
        <v>499</v>
      </c>
      <c r="B501" s="721">
        <v>3</v>
      </c>
      <c r="C501" s="722" t="s">
        <v>1972</v>
      </c>
      <c r="D501" s="723" t="s">
        <v>23</v>
      </c>
      <c r="E501" s="721" t="s">
        <v>254</v>
      </c>
      <c r="F501" s="721" t="s">
        <v>524</v>
      </c>
      <c r="G501" s="774">
        <v>37809</v>
      </c>
      <c r="H501" s="724">
        <f t="shared" ca="1" si="8"/>
        <v>16</v>
      </c>
      <c r="I501" s="725" t="s">
        <v>1403</v>
      </c>
      <c r="J501" s="721" t="s">
        <v>369</v>
      </c>
      <c r="K501" s="721" t="s">
        <v>266</v>
      </c>
      <c r="L501" s="813"/>
      <c r="M501" s="813" t="s">
        <v>6426</v>
      </c>
      <c r="N501" s="722" t="s">
        <v>1826</v>
      </c>
      <c r="O501" s="721" t="s">
        <v>255</v>
      </c>
      <c r="P501" s="722" t="s">
        <v>1971</v>
      </c>
      <c r="Q501" s="722" t="s">
        <v>1967</v>
      </c>
    </row>
    <row r="502" spans="1:17">
      <c r="A502" s="1077">
        <f>SUBTOTAL(3,C$3:C502)</f>
        <v>500</v>
      </c>
      <c r="B502" s="721">
        <v>4</v>
      </c>
      <c r="C502" s="722" t="s">
        <v>1974</v>
      </c>
      <c r="D502" s="723" t="s">
        <v>23</v>
      </c>
      <c r="E502" s="721" t="s">
        <v>254</v>
      </c>
      <c r="F502" s="721" t="s">
        <v>230</v>
      </c>
      <c r="G502" s="774">
        <v>40221</v>
      </c>
      <c r="H502" s="724">
        <f t="shared" ca="1" si="8"/>
        <v>10</v>
      </c>
      <c r="I502" s="725" t="s">
        <v>1403</v>
      </c>
      <c r="J502" s="721" t="s">
        <v>265</v>
      </c>
      <c r="K502" s="721" t="s">
        <v>270</v>
      </c>
      <c r="L502" s="813"/>
      <c r="M502" s="813" t="s">
        <v>6426</v>
      </c>
      <c r="N502" s="722" t="s">
        <v>1826</v>
      </c>
      <c r="O502" s="721" t="s">
        <v>255</v>
      </c>
      <c r="P502" s="734" t="s">
        <v>1973</v>
      </c>
      <c r="Q502" s="722" t="s">
        <v>1967</v>
      </c>
    </row>
    <row r="503" spans="1:17">
      <c r="A503" s="1077">
        <f>SUBTOTAL(3,C$3:C503)</f>
        <v>501</v>
      </c>
      <c r="B503" s="721">
        <v>1</v>
      </c>
      <c r="C503" s="722" t="s">
        <v>1976</v>
      </c>
      <c r="D503" s="723" t="s">
        <v>23</v>
      </c>
      <c r="E503" s="721" t="s">
        <v>221</v>
      </c>
      <c r="F503" s="721" t="s">
        <v>524</v>
      </c>
      <c r="G503" s="774">
        <v>28533</v>
      </c>
      <c r="H503" s="724">
        <f t="shared" ca="1" si="8"/>
        <v>42</v>
      </c>
      <c r="I503" s="725" t="s">
        <v>1403</v>
      </c>
      <c r="J503" s="721" t="s">
        <v>256</v>
      </c>
      <c r="K503" s="721" t="s">
        <v>283</v>
      </c>
      <c r="L503" s="813"/>
      <c r="M503" s="813" t="s">
        <v>6426</v>
      </c>
      <c r="N503" s="722" t="s">
        <v>1826</v>
      </c>
      <c r="O503" s="721" t="s">
        <v>222</v>
      </c>
      <c r="P503" s="722" t="s">
        <v>1975</v>
      </c>
      <c r="Q503" s="722" t="s">
        <v>1978</v>
      </c>
    </row>
    <row r="504" spans="1:17">
      <c r="A504" s="1077">
        <f>SUBTOTAL(3,C$3:C504)</f>
        <v>502</v>
      </c>
      <c r="B504" s="721">
        <v>2</v>
      </c>
      <c r="C504" s="722" t="s">
        <v>1980</v>
      </c>
      <c r="D504" s="723" t="s">
        <v>16</v>
      </c>
      <c r="E504" s="721" t="s">
        <v>221</v>
      </c>
      <c r="F504" s="721" t="s">
        <v>524</v>
      </c>
      <c r="G504" s="774">
        <v>28491</v>
      </c>
      <c r="H504" s="724">
        <f t="shared" ca="1" si="8"/>
        <v>42</v>
      </c>
      <c r="I504" s="725" t="s">
        <v>1403</v>
      </c>
      <c r="J504" s="721" t="s">
        <v>256</v>
      </c>
      <c r="K504" s="721" t="s">
        <v>246</v>
      </c>
      <c r="L504" s="813"/>
      <c r="M504" s="813" t="s">
        <v>6426</v>
      </c>
      <c r="N504" s="722" t="s">
        <v>1826</v>
      </c>
      <c r="O504" s="721" t="s">
        <v>245</v>
      </c>
      <c r="P504" s="722" t="s">
        <v>1979</v>
      </c>
      <c r="Q504" s="722" t="s">
        <v>1978</v>
      </c>
    </row>
    <row r="505" spans="1:17">
      <c r="A505" s="1077">
        <f>SUBTOTAL(3,C$3:C505)</f>
        <v>503</v>
      </c>
      <c r="B505" s="721">
        <v>3</v>
      </c>
      <c r="C505" s="722" t="s">
        <v>1984</v>
      </c>
      <c r="D505" s="723" t="s">
        <v>23</v>
      </c>
      <c r="E505" s="721" t="s">
        <v>254</v>
      </c>
      <c r="F505" s="721" t="s">
        <v>22</v>
      </c>
      <c r="G505" s="774">
        <v>36583</v>
      </c>
      <c r="H505" s="724">
        <f t="shared" ca="1" si="8"/>
        <v>20</v>
      </c>
      <c r="I505" s="725" t="s">
        <v>1403</v>
      </c>
      <c r="J505" s="721" t="s">
        <v>320</v>
      </c>
      <c r="K505" s="721" t="s">
        <v>266</v>
      </c>
      <c r="L505" s="813"/>
      <c r="M505" s="813" t="s">
        <v>6426</v>
      </c>
      <c r="N505" s="722" t="s">
        <v>1826</v>
      </c>
      <c r="O505" s="721" t="s">
        <v>255</v>
      </c>
      <c r="P505" s="722" t="s">
        <v>1983</v>
      </c>
      <c r="Q505" s="722" t="s">
        <v>1978</v>
      </c>
    </row>
    <row r="506" spans="1:17">
      <c r="A506" s="1077">
        <f>SUBTOTAL(3,C$3:C506)</f>
        <v>504</v>
      </c>
      <c r="B506" s="721">
        <v>4</v>
      </c>
      <c r="C506" s="722" t="s">
        <v>1986</v>
      </c>
      <c r="D506" s="723" t="s">
        <v>23</v>
      </c>
      <c r="E506" s="721" t="s">
        <v>254</v>
      </c>
      <c r="F506" s="721" t="s">
        <v>230</v>
      </c>
      <c r="G506" s="774">
        <v>37838</v>
      </c>
      <c r="H506" s="724">
        <f t="shared" ca="1" si="8"/>
        <v>16</v>
      </c>
      <c r="I506" s="725" t="s">
        <v>1403</v>
      </c>
      <c r="J506" s="721" t="s">
        <v>369</v>
      </c>
      <c r="K506" s="721" t="s">
        <v>266</v>
      </c>
      <c r="L506" s="813"/>
      <c r="M506" s="813" t="s">
        <v>6426</v>
      </c>
      <c r="N506" s="722" t="s">
        <v>1826</v>
      </c>
      <c r="O506" s="721" t="s">
        <v>255</v>
      </c>
      <c r="P506" s="722" t="s">
        <v>1985</v>
      </c>
      <c r="Q506" s="722" t="s">
        <v>1978</v>
      </c>
    </row>
    <row r="507" spans="1:17">
      <c r="A507" s="1077">
        <f>SUBTOTAL(3,C$3:C507)</f>
        <v>505</v>
      </c>
      <c r="B507" s="721">
        <v>5</v>
      </c>
      <c r="C507" s="722" t="s">
        <v>1987</v>
      </c>
      <c r="D507" s="723" t="s">
        <v>16</v>
      </c>
      <c r="E507" s="721" t="s">
        <v>254</v>
      </c>
      <c r="F507" s="721" t="s">
        <v>230</v>
      </c>
      <c r="G507" s="774">
        <v>40214</v>
      </c>
      <c r="H507" s="724">
        <f t="shared" ca="1" si="8"/>
        <v>10</v>
      </c>
      <c r="I507" s="725" t="s">
        <v>1403</v>
      </c>
      <c r="J507" s="721" t="s">
        <v>265</v>
      </c>
      <c r="K507" s="721" t="s">
        <v>270</v>
      </c>
      <c r="L507" s="813"/>
      <c r="M507" s="813" t="s">
        <v>6426</v>
      </c>
      <c r="N507" s="722" t="s">
        <v>1826</v>
      </c>
      <c r="O507" s="721" t="s">
        <v>255</v>
      </c>
      <c r="P507" s="722"/>
      <c r="Q507" s="722" t="s">
        <v>1978</v>
      </c>
    </row>
    <row r="508" spans="1:17">
      <c r="A508" s="1077">
        <f>SUBTOTAL(3,C$3:C508)</f>
        <v>506</v>
      </c>
      <c r="B508" s="721">
        <v>1</v>
      </c>
      <c r="C508" s="722" t="s">
        <v>1684</v>
      </c>
      <c r="D508" s="723" t="s">
        <v>23</v>
      </c>
      <c r="E508" s="721" t="s">
        <v>221</v>
      </c>
      <c r="F508" s="721" t="s">
        <v>244</v>
      </c>
      <c r="G508" s="774">
        <v>23938</v>
      </c>
      <c r="H508" s="724">
        <f t="shared" ca="1" si="8"/>
        <v>54</v>
      </c>
      <c r="I508" s="725" t="s">
        <v>1403</v>
      </c>
      <c r="J508" s="721" t="s">
        <v>256</v>
      </c>
      <c r="K508" s="721" t="s">
        <v>283</v>
      </c>
      <c r="L508" s="813"/>
      <c r="M508" s="813" t="s">
        <v>6426</v>
      </c>
      <c r="N508" s="722" t="s">
        <v>1826</v>
      </c>
      <c r="O508" s="721" t="s">
        <v>222</v>
      </c>
      <c r="P508" s="722" t="s">
        <v>1988</v>
      </c>
      <c r="Q508" s="722" t="s">
        <v>1991</v>
      </c>
    </row>
    <row r="509" spans="1:17">
      <c r="A509" s="1077">
        <f>SUBTOTAL(3,C$3:C509)</f>
        <v>507</v>
      </c>
      <c r="B509" s="721">
        <v>2</v>
      </c>
      <c r="C509" s="722" t="s">
        <v>1683</v>
      </c>
      <c r="D509" s="723" t="s">
        <v>16</v>
      </c>
      <c r="E509" s="721" t="s">
        <v>221</v>
      </c>
      <c r="F509" s="721" t="s">
        <v>1993</v>
      </c>
      <c r="G509" s="774">
        <v>25034</v>
      </c>
      <c r="H509" s="724">
        <f t="shared" ca="1" si="8"/>
        <v>51</v>
      </c>
      <c r="I509" s="725" t="s">
        <v>1403</v>
      </c>
      <c r="J509" s="721" t="s">
        <v>256</v>
      </c>
      <c r="K509" s="721" t="s">
        <v>246</v>
      </c>
      <c r="L509" s="813"/>
      <c r="M509" s="813" t="s">
        <v>6426</v>
      </c>
      <c r="N509" s="722" t="s">
        <v>1826</v>
      </c>
      <c r="O509" s="721" t="s">
        <v>245</v>
      </c>
      <c r="P509" s="722" t="s">
        <v>1992</v>
      </c>
      <c r="Q509" s="722" t="s">
        <v>1991</v>
      </c>
    </row>
    <row r="510" spans="1:17">
      <c r="A510" s="1077">
        <f>SUBTOTAL(3,C$3:C510)</f>
        <v>508</v>
      </c>
      <c r="B510" s="721">
        <v>1</v>
      </c>
      <c r="C510" s="722" t="s">
        <v>1997</v>
      </c>
      <c r="D510" s="723" t="s">
        <v>23</v>
      </c>
      <c r="E510" s="721" t="s">
        <v>221</v>
      </c>
      <c r="F510" s="721" t="s">
        <v>756</v>
      </c>
      <c r="G510" s="774">
        <v>29527</v>
      </c>
      <c r="H510" s="724">
        <f t="shared" ca="1" si="8"/>
        <v>39</v>
      </c>
      <c r="I510" s="725" t="s">
        <v>1403</v>
      </c>
      <c r="J510" s="721" t="s">
        <v>223</v>
      </c>
      <c r="K510" s="721" t="s">
        <v>674</v>
      </c>
      <c r="L510" s="813"/>
      <c r="M510" s="813" t="s">
        <v>6426</v>
      </c>
      <c r="N510" s="722" t="s">
        <v>1826</v>
      </c>
      <c r="O510" s="721" t="s">
        <v>222</v>
      </c>
      <c r="P510" s="722" t="s">
        <v>1996</v>
      </c>
      <c r="Q510" s="722" t="s">
        <v>1825</v>
      </c>
    </row>
    <row r="511" spans="1:17">
      <c r="A511" s="1077">
        <f>SUBTOTAL(3,C$3:C511)</f>
        <v>509</v>
      </c>
      <c r="B511" s="721">
        <v>2</v>
      </c>
      <c r="C511" s="722" t="s">
        <v>1999</v>
      </c>
      <c r="D511" s="723" t="s">
        <v>16</v>
      </c>
      <c r="E511" s="721" t="s">
        <v>221</v>
      </c>
      <c r="F511" s="721" t="s">
        <v>756</v>
      </c>
      <c r="G511" s="774">
        <v>32066</v>
      </c>
      <c r="H511" s="724">
        <f t="shared" ca="1" si="8"/>
        <v>32</v>
      </c>
      <c r="I511" s="725" t="s">
        <v>1403</v>
      </c>
      <c r="J511" s="721" t="s">
        <v>223</v>
      </c>
      <c r="K511" s="721" t="s">
        <v>246</v>
      </c>
      <c r="L511" s="813"/>
      <c r="M511" s="813" t="s">
        <v>6426</v>
      </c>
      <c r="N511" s="722" t="s">
        <v>1826</v>
      </c>
      <c r="O511" s="721" t="s">
        <v>245</v>
      </c>
      <c r="P511" s="727" t="s">
        <v>1998</v>
      </c>
      <c r="Q511" s="722" t="s">
        <v>1825</v>
      </c>
    </row>
    <row r="512" spans="1:17">
      <c r="A512" s="1077">
        <f>SUBTOTAL(3,C$3:C512)</f>
        <v>510</v>
      </c>
      <c r="B512" s="721">
        <v>3</v>
      </c>
      <c r="C512" s="722" t="s">
        <v>2002</v>
      </c>
      <c r="D512" s="723" t="s">
        <v>23</v>
      </c>
      <c r="E512" s="721" t="s">
        <v>254</v>
      </c>
      <c r="F512" s="721" t="s">
        <v>230</v>
      </c>
      <c r="G512" s="774">
        <v>39923</v>
      </c>
      <c r="H512" s="724">
        <f t="shared" ca="1" si="8"/>
        <v>10</v>
      </c>
      <c r="I512" s="725" t="s">
        <v>1403</v>
      </c>
      <c r="J512" s="721" t="s">
        <v>2003</v>
      </c>
      <c r="K512" s="721" t="s">
        <v>266</v>
      </c>
      <c r="L512" s="813"/>
      <c r="M512" s="813" t="s">
        <v>6426</v>
      </c>
      <c r="N512" s="722" t="s">
        <v>1826</v>
      </c>
      <c r="O512" s="721" t="s">
        <v>255</v>
      </c>
      <c r="P512" s="722"/>
      <c r="Q512" s="722" t="s">
        <v>1825</v>
      </c>
    </row>
    <row r="513" spans="1:17">
      <c r="A513" s="1077">
        <f>SUBTOTAL(3,C$3:C513)</f>
        <v>511</v>
      </c>
      <c r="B513" s="721">
        <v>4</v>
      </c>
      <c r="C513" s="722" t="s">
        <v>253</v>
      </c>
      <c r="D513" s="723" t="s">
        <v>16</v>
      </c>
      <c r="E513" s="721" t="s">
        <v>254</v>
      </c>
      <c r="F513" s="721"/>
      <c r="G513" s="774"/>
      <c r="H513" s="724">
        <f t="shared" ca="1" si="8"/>
        <v>120</v>
      </c>
      <c r="I513" s="725"/>
      <c r="J513" s="721"/>
      <c r="K513" s="721"/>
      <c r="L513" s="813"/>
      <c r="M513" s="813"/>
      <c r="N513" s="722"/>
      <c r="O513" s="721"/>
      <c r="P513" s="722"/>
      <c r="Q513" s="722"/>
    </row>
    <row r="514" spans="1:17">
      <c r="A514" s="1077">
        <f>SUBTOTAL(3,C$3:C514)</f>
        <v>512</v>
      </c>
      <c r="B514" s="721">
        <v>1</v>
      </c>
      <c r="C514" s="722" t="s">
        <v>2005</v>
      </c>
      <c r="D514" s="723" t="s">
        <v>23</v>
      </c>
      <c r="E514" s="721" t="s">
        <v>221</v>
      </c>
      <c r="F514" s="721" t="s">
        <v>524</v>
      </c>
      <c r="G514" s="774">
        <v>25121</v>
      </c>
      <c r="H514" s="724">
        <f t="shared" ca="1" si="8"/>
        <v>51</v>
      </c>
      <c r="I514" s="725" t="s">
        <v>1403</v>
      </c>
      <c r="J514" s="721" t="s">
        <v>223</v>
      </c>
      <c r="K514" s="721" t="s">
        <v>283</v>
      </c>
      <c r="L514" s="813"/>
      <c r="M514" s="813" t="s">
        <v>6426</v>
      </c>
      <c r="N514" s="722" t="s">
        <v>1826</v>
      </c>
      <c r="O514" s="721" t="s">
        <v>222</v>
      </c>
      <c r="P514" s="727" t="s">
        <v>2004</v>
      </c>
      <c r="Q514" s="727" t="s">
        <v>2008</v>
      </c>
    </row>
    <row r="515" spans="1:17">
      <c r="A515" s="1077">
        <f>SUBTOTAL(3,C$3:C515)</f>
        <v>513</v>
      </c>
      <c r="B515" s="721">
        <v>2</v>
      </c>
      <c r="C515" s="722" t="s">
        <v>2010</v>
      </c>
      <c r="D515" s="723" t="s">
        <v>16</v>
      </c>
      <c r="E515" s="721" t="s">
        <v>221</v>
      </c>
      <c r="F515" s="721" t="s">
        <v>524</v>
      </c>
      <c r="G515" s="774">
        <v>26141</v>
      </c>
      <c r="H515" s="724">
        <f t="shared" ca="1" si="8"/>
        <v>48</v>
      </c>
      <c r="I515" s="725" t="s">
        <v>1403</v>
      </c>
      <c r="J515" s="721" t="s">
        <v>223</v>
      </c>
      <c r="K515" s="721" t="s">
        <v>246</v>
      </c>
      <c r="L515" s="813"/>
      <c r="M515" s="813" t="s">
        <v>6426</v>
      </c>
      <c r="N515" s="722" t="s">
        <v>1826</v>
      </c>
      <c r="O515" s="721" t="s">
        <v>245</v>
      </c>
      <c r="P515" s="727" t="s">
        <v>2009</v>
      </c>
      <c r="Q515" s="727" t="s">
        <v>2008</v>
      </c>
    </row>
    <row r="516" spans="1:17">
      <c r="A516" s="1077">
        <f>SUBTOTAL(3,C$3:C516)</f>
        <v>514</v>
      </c>
      <c r="B516" s="721">
        <v>3</v>
      </c>
      <c r="C516" s="722" t="s">
        <v>2012</v>
      </c>
      <c r="D516" s="723" t="s">
        <v>16</v>
      </c>
      <c r="E516" s="721" t="s">
        <v>254</v>
      </c>
      <c r="F516" s="721" t="s">
        <v>230</v>
      </c>
      <c r="G516" s="774">
        <v>37845</v>
      </c>
      <c r="H516" s="724">
        <f t="shared" ca="1" si="8"/>
        <v>16</v>
      </c>
      <c r="I516" s="725" t="s">
        <v>1403</v>
      </c>
      <c r="J516" s="721" t="s">
        <v>369</v>
      </c>
      <c r="K516" s="721" t="s">
        <v>266</v>
      </c>
      <c r="L516" s="813"/>
      <c r="M516" s="813" t="s">
        <v>6426</v>
      </c>
      <c r="N516" s="722" t="s">
        <v>1826</v>
      </c>
      <c r="O516" s="721" t="s">
        <v>255</v>
      </c>
      <c r="P516" s="727" t="s">
        <v>2011</v>
      </c>
      <c r="Q516" s="727" t="s">
        <v>2008</v>
      </c>
    </row>
    <row r="517" spans="1:17">
      <c r="A517" s="1077">
        <f>SUBTOTAL(3,C$3:C517)</f>
        <v>515</v>
      </c>
      <c r="B517" s="721">
        <v>4</v>
      </c>
      <c r="C517" s="722" t="s">
        <v>2014</v>
      </c>
      <c r="D517" s="723" t="s">
        <v>16</v>
      </c>
      <c r="E517" s="721" t="s">
        <v>254</v>
      </c>
      <c r="F517" s="721" t="s">
        <v>230</v>
      </c>
      <c r="G517" s="774">
        <v>40785</v>
      </c>
      <c r="H517" s="724">
        <f t="shared" ca="1" si="8"/>
        <v>8</v>
      </c>
      <c r="I517" s="725" t="s">
        <v>1403</v>
      </c>
      <c r="J517" s="721" t="s">
        <v>265</v>
      </c>
      <c r="K517" s="721" t="s">
        <v>266</v>
      </c>
      <c r="L517" s="813"/>
      <c r="M517" s="813" t="s">
        <v>6426</v>
      </c>
      <c r="N517" s="722" t="s">
        <v>1826</v>
      </c>
      <c r="O517" s="721" t="s">
        <v>255</v>
      </c>
      <c r="P517" s="727" t="s">
        <v>2013</v>
      </c>
      <c r="Q517" s="727" t="s">
        <v>2008</v>
      </c>
    </row>
    <row r="518" spans="1:17">
      <c r="A518" s="1077">
        <f>SUBTOTAL(3,C$3:C518)</f>
        <v>516</v>
      </c>
      <c r="B518" s="721">
        <v>1</v>
      </c>
      <c r="C518" s="722" t="s">
        <v>2085</v>
      </c>
      <c r="D518" s="723" t="s">
        <v>23</v>
      </c>
      <c r="E518" s="721" t="s">
        <v>221</v>
      </c>
      <c r="F518" s="721" t="s">
        <v>599</v>
      </c>
      <c r="G518" s="774">
        <v>32304</v>
      </c>
      <c r="H518" s="724">
        <f t="shared" ca="1" si="8"/>
        <v>31</v>
      </c>
      <c r="I518" s="725" t="s">
        <v>1403</v>
      </c>
      <c r="J518" s="721" t="s">
        <v>223</v>
      </c>
      <c r="K518" s="721" t="s">
        <v>674</v>
      </c>
      <c r="L518" s="813"/>
      <c r="M518" s="813" t="s">
        <v>6426</v>
      </c>
      <c r="N518" s="722" t="s">
        <v>1826</v>
      </c>
      <c r="O518" s="721" t="s">
        <v>222</v>
      </c>
      <c r="P518" s="734" t="s">
        <v>2084</v>
      </c>
      <c r="Q518" s="741" t="s">
        <v>2086</v>
      </c>
    </row>
    <row r="519" spans="1:17">
      <c r="A519" s="1077">
        <f>SUBTOTAL(3,C$3:C519)</f>
        <v>517</v>
      </c>
      <c r="B519" s="721">
        <v>2</v>
      </c>
      <c r="C519" s="722" t="s">
        <v>2089</v>
      </c>
      <c r="D519" s="723" t="s">
        <v>16</v>
      </c>
      <c r="E519" s="721" t="s">
        <v>221</v>
      </c>
      <c r="F519" s="721" t="s">
        <v>244</v>
      </c>
      <c r="G519" s="774">
        <v>34165</v>
      </c>
      <c r="H519" s="724">
        <f t="shared" ca="1" si="8"/>
        <v>26</v>
      </c>
      <c r="I519" s="725" t="s">
        <v>1403</v>
      </c>
      <c r="J519" s="721" t="s">
        <v>289</v>
      </c>
      <c r="K519" s="721" t="s">
        <v>246</v>
      </c>
      <c r="L519" s="813"/>
      <c r="M519" s="813" t="s">
        <v>6426</v>
      </c>
      <c r="N519" s="722" t="s">
        <v>1826</v>
      </c>
      <c r="O519" s="721" t="s">
        <v>245</v>
      </c>
      <c r="P519" s="722" t="s">
        <v>2088</v>
      </c>
      <c r="Q519" s="741" t="s">
        <v>2086</v>
      </c>
    </row>
    <row r="520" spans="1:17">
      <c r="A520" s="1077">
        <f>SUBTOTAL(3,C$3:C520)</f>
        <v>518</v>
      </c>
      <c r="B520" s="738">
        <v>3</v>
      </c>
      <c r="C520" s="722" t="s">
        <v>2091</v>
      </c>
      <c r="D520" s="723" t="s">
        <v>16</v>
      </c>
      <c r="E520" s="745" t="s">
        <v>254</v>
      </c>
      <c r="F520" s="745" t="s">
        <v>2092</v>
      </c>
      <c r="G520" s="774">
        <v>39122</v>
      </c>
      <c r="H520" s="724">
        <f t="shared" ca="1" si="8"/>
        <v>13</v>
      </c>
      <c r="I520" s="725" t="s">
        <v>1403</v>
      </c>
      <c r="J520" s="745" t="s">
        <v>369</v>
      </c>
      <c r="K520" s="745" t="s">
        <v>266</v>
      </c>
      <c r="L520" s="813"/>
      <c r="M520" s="813" t="s">
        <v>6426</v>
      </c>
      <c r="N520" s="722" t="s">
        <v>1826</v>
      </c>
      <c r="O520" s="745" t="s">
        <v>255</v>
      </c>
      <c r="P520" s="727" t="s">
        <v>2090</v>
      </c>
      <c r="Q520" s="741" t="s">
        <v>2086</v>
      </c>
    </row>
    <row r="521" spans="1:17">
      <c r="A521" s="1077">
        <f>SUBTOTAL(3,C$3:C521)</f>
        <v>519</v>
      </c>
      <c r="B521" s="721">
        <v>4</v>
      </c>
      <c r="C521" s="722" t="s">
        <v>2094</v>
      </c>
      <c r="D521" s="723" t="s">
        <v>23</v>
      </c>
      <c r="E521" s="733" t="s">
        <v>254</v>
      </c>
      <c r="F521" s="733" t="s">
        <v>230</v>
      </c>
      <c r="G521" s="774">
        <v>41292</v>
      </c>
      <c r="H521" s="724">
        <f t="shared" ca="1" si="8"/>
        <v>7</v>
      </c>
      <c r="I521" s="725" t="s">
        <v>1403</v>
      </c>
      <c r="J521" s="733" t="s">
        <v>265</v>
      </c>
      <c r="K521" s="733" t="s">
        <v>270</v>
      </c>
      <c r="L521" s="813"/>
      <c r="M521" s="813" t="s">
        <v>6426</v>
      </c>
      <c r="N521" s="722" t="s">
        <v>1826</v>
      </c>
      <c r="O521" s="733" t="s">
        <v>255</v>
      </c>
      <c r="P521" s="727" t="s">
        <v>2093</v>
      </c>
      <c r="Q521" s="741" t="s">
        <v>2086</v>
      </c>
    </row>
    <row r="522" spans="1:17">
      <c r="A522" s="1077">
        <f>SUBTOTAL(3,C$3:C522)</f>
        <v>519</v>
      </c>
      <c r="B522" s="721"/>
      <c r="C522" s="722"/>
      <c r="D522" s="723"/>
      <c r="E522" s="733"/>
      <c r="F522" s="733"/>
      <c r="G522" s="774"/>
      <c r="H522" s="724">
        <f t="shared" ca="1" si="8"/>
        <v>120</v>
      </c>
      <c r="I522" s="725"/>
      <c r="J522" s="733"/>
      <c r="K522" s="733"/>
      <c r="L522" s="813"/>
      <c r="M522" s="813"/>
      <c r="N522" s="722"/>
      <c r="O522" s="733"/>
      <c r="P522" s="727"/>
      <c r="Q522" s="741"/>
    </row>
    <row r="523" spans="1:17">
      <c r="A523" s="1077">
        <f>SUBTOTAL(3,C$3:C523)</f>
        <v>520</v>
      </c>
      <c r="B523" s="721">
        <v>1</v>
      </c>
      <c r="C523" s="722" t="s">
        <v>1574</v>
      </c>
      <c r="D523" s="723" t="s">
        <v>23</v>
      </c>
      <c r="E523" s="733" t="s">
        <v>221</v>
      </c>
      <c r="F523" s="733" t="s">
        <v>22</v>
      </c>
      <c r="G523" s="774">
        <v>27015</v>
      </c>
      <c r="H523" s="724">
        <f t="shared" ca="1" si="8"/>
        <v>46</v>
      </c>
      <c r="I523" s="725" t="s">
        <v>4508</v>
      </c>
      <c r="J523" s="733" t="s">
        <v>267</v>
      </c>
      <c r="K523" s="733" t="s">
        <v>165</v>
      </c>
      <c r="L523" s="726"/>
      <c r="M523" s="726" t="s">
        <v>6426</v>
      </c>
      <c r="N523" s="722" t="s">
        <v>1826</v>
      </c>
      <c r="O523" s="733" t="s">
        <v>222</v>
      </c>
      <c r="P523" s="727"/>
      <c r="Q523" s="741"/>
    </row>
    <row r="524" spans="1:17">
      <c r="A524" s="1077">
        <f>SUBTOTAL(3,C$3:C524)</f>
        <v>521</v>
      </c>
      <c r="B524" s="721">
        <v>2</v>
      </c>
      <c r="C524" s="722" t="s">
        <v>1581</v>
      </c>
      <c r="D524" s="723" t="s">
        <v>16</v>
      </c>
      <c r="E524" s="733" t="s">
        <v>221</v>
      </c>
      <c r="F524" s="733" t="s">
        <v>1582</v>
      </c>
      <c r="G524" s="774">
        <v>28150</v>
      </c>
      <c r="H524" s="724">
        <f t="shared" ca="1" si="8"/>
        <v>43</v>
      </c>
      <c r="I524" s="725" t="s">
        <v>4508</v>
      </c>
      <c r="J524" s="733" t="s">
        <v>267</v>
      </c>
      <c r="K524" s="733" t="s">
        <v>6621</v>
      </c>
      <c r="L524" s="726"/>
      <c r="M524" s="726" t="s">
        <v>6426</v>
      </c>
      <c r="N524" s="722" t="s">
        <v>1826</v>
      </c>
      <c r="O524" s="733" t="s">
        <v>245</v>
      </c>
      <c r="P524" s="727"/>
      <c r="Q524" s="741"/>
    </row>
    <row r="525" spans="1:17">
      <c r="A525" s="1077">
        <f>SUBTOTAL(3,C$3:C525)</f>
        <v>522</v>
      </c>
      <c r="B525" s="721">
        <v>3</v>
      </c>
      <c r="C525" s="722" t="s">
        <v>1586</v>
      </c>
      <c r="D525" s="723" t="s">
        <v>23</v>
      </c>
      <c r="E525" s="733" t="s">
        <v>254</v>
      </c>
      <c r="F525" s="733" t="s">
        <v>1587</v>
      </c>
      <c r="G525" s="774">
        <v>36315</v>
      </c>
      <c r="H525" s="724">
        <f t="shared" ca="1" si="8"/>
        <v>20</v>
      </c>
      <c r="I525" s="725" t="s">
        <v>4508</v>
      </c>
      <c r="J525" s="733" t="s">
        <v>320</v>
      </c>
      <c r="K525" s="733" t="s">
        <v>6622</v>
      </c>
      <c r="L525" s="726"/>
      <c r="M525" s="726" t="s">
        <v>6426</v>
      </c>
      <c r="N525" s="722" t="s">
        <v>1826</v>
      </c>
      <c r="O525" s="733" t="s">
        <v>6640</v>
      </c>
      <c r="P525" s="727"/>
      <c r="Q525" s="741"/>
    </row>
    <row r="526" spans="1:17">
      <c r="A526" s="1077">
        <f>SUBTOTAL(3,C$3:C526)</f>
        <v>523</v>
      </c>
      <c r="B526" s="721">
        <v>4</v>
      </c>
      <c r="C526" s="722" t="s">
        <v>1589</v>
      </c>
      <c r="D526" s="723" t="s">
        <v>16</v>
      </c>
      <c r="E526" s="733" t="s">
        <v>254</v>
      </c>
      <c r="F526" s="733" t="s">
        <v>1587</v>
      </c>
      <c r="G526" s="774">
        <v>37963</v>
      </c>
      <c r="H526" s="724">
        <f t="shared" ca="1" si="8"/>
        <v>16</v>
      </c>
      <c r="I526" s="725" t="s">
        <v>4508</v>
      </c>
      <c r="J526" s="733" t="s">
        <v>249</v>
      </c>
      <c r="K526" s="733" t="s">
        <v>6622</v>
      </c>
      <c r="L526" s="726"/>
      <c r="M526" s="726" t="s">
        <v>6426</v>
      </c>
      <c r="N526" s="722" t="s">
        <v>1826</v>
      </c>
      <c r="O526" s="733" t="s">
        <v>6640</v>
      </c>
      <c r="P526" s="727"/>
      <c r="Q526" s="741"/>
    </row>
    <row r="527" spans="1:17">
      <c r="A527" s="1077">
        <f>SUBTOTAL(3,C$3:C527)</f>
        <v>524</v>
      </c>
      <c r="B527" s="721">
        <v>5</v>
      </c>
      <c r="C527" s="722" t="s">
        <v>1591</v>
      </c>
      <c r="D527" s="723" t="s">
        <v>16</v>
      </c>
      <c r="E527" s="733" t="s">
        <v>254</v>
      </c>
      <c r="F527" s="733" t="s">
        <v>1227</v>
      </c>
      <c r="G527" s="774">
        <v>39485</v>
      </c>
      <c r="H527" s="724">
        <f t="shared" ref="H527:H590" ca="1" si="9">DATEDIF(G527,TODAY(),"Y")</f>
        <v>12</v>
      </c>
      <c r="I527" s="725" t="s">
        <v>4508</v>
      </c>
      <c r="J527" s="733" t="s">
        <v>249</v>
      </c>
      <c r="K527" s="733" t="s">
        <v>6622</v>
      </c>
      <c r="L527" s="726"/>
      <c r="M527" s="726" t="s">
        <v>6426</v>
      </c>
      <c r="N527" s="722" t="s">
        <v>1826</v>
      </c>
      <c r="O527" s="733" t="s">
        <v>6640</v>
      </c>
      <c r="P527" s="727"/>
      <c r="Q527" s="741"/>
    </row>
    <row r="528" spans="1:17">
      <c r="A528" s="1077">
        <f>SUBTOTAL(3,C$3:C528)</f>
        <v>525</v>
      </c>
      <c r="B528" s="721">
        <v>6</v>
      </c>
      <c r="C528" s="722" t="s">
        <v>6881</v>
      </c>
      <c r="D528" s="723" t="s">
        <v>23</v>
      </c>
      <c r="E528" s="733" t="s">
        <v>254</v>
      </c>
      <c r="F528" s="733" t="s">
        <v>229</v>
      </c>
      <c r="G528" s="774">
        <v>42839</v>
      </c>
      <c r="H528" s="724">
        <f t="shared" ca="1" si="9"/>
        <v>2</v>
      </c>
      <c r="I528" s="725" t="s">
        <v>4508</v>
      </c>
      <c r="J528" s="733" t="s">
        <v>6624</v>
      </c>
      <c r="K528" s="733" t="s">
        <v>6622</v>
      </c>
      <c r="L528" s="726"/>
      <c r="M528" s="726" t="s">
        <v>6426</v>
      </c>
      <c r="N528" s="722" t="s">
        <v>1826</v>
      </c>
      <c r="O528" s="733" t="s">
        <v>6640</v>
      </c>
      <c r="P528" s="727"/>
      <c r="Q528" s="741"/>
    </row>
    <row r="529" spans="1:17">
      <c r="A529" s="1077">
        <f>SUBTOTAL(3,C$3:C529)</f>
        <v>526</v>
      </c>
      <c r="B529" s="721">
        <v>1</v>
      </c>
      <c r="C529" s="722" t="s">
        <v>1957</v>
      </c>
      <c r="D529" s="723" t="s">
        <v>23</v>
      </c>
      <c r="E529" s="733" t="s">
        <v>221</v>
      </c>
      <c r="F529" s="733" t="s">
        <v>414</v>
      </c>
      <c r="G529" s="774">
        <v>33087</v>
      </c>
      <c r="H529" s="724">
        <f t="shared" ca="1" si="9"/>
        <v>29</v>
      </c>
      <c r="I529" s="725" t="s">
        <v>1403</v>
      </c>
      <c r="J529" s="733" t="s">
        <v>7280</v>
      </c>
      <c r="K529" s="733" t="s">
        <v>261</v>
      </c>
      <c r="L529" s="726"/>
      <c r="M529" s="726" t="s">
        <v>6426</v>
      </c>
      <c r="N529" s="722" t="s">
        <v>1826</v>
      </c>
      <c r="O529" s="733" t="s">
        <v>222</v>
      </c>
      <c r="P529" s="727"/>
      <c r="Q529" s="741"/>
    </row>
    <row r="530" spans="1:17">
      <c r="A530" s="1077">
        <f>SUBTOTAL(3,C$3:C530)</f>
        <v>527</v>
      </c>
      <c r="B530" s="721">
        <v>2</v>
      </c>
      <c r="C530" s="722" t="s">
        <v>7278</v>
      </c>
      <c r="D530" s="723" t="s">
        <v>16</v>
      </c>
      <c r="E530" s="733" t="s">
        <v>221</v>
      </c>
      <c r="F530" s="733" t="s">
        <v>7279</v>
      </c>
      <c r="G530" s="774">
        <v>35959</v>
      </c>
      <c r="H530" s="724">
        <f t="shared" ca="1" si="9"/>
        <v>21</v>
      </c>
      <c r="I530" s="725" t="s">
        <v>1403</v>
      </c>
      <c r="J530" s="733" t="s">
        <v>267</v>
      </c>
      <c r="K530" s="733" t="s">
        <v>246</v>
      </c>
      <c r="L530" s="726"/>
      <c r="M530" s="726" t="s">
        <v>6426</v>
      </c>
      <c r="N530" s="722" t="s">
        <v>1826</v>
      </c>
      <c r="O530" s="733" t="s">
        <v>245</v>
      </c>
      <c r="P530" s="727"/>
      <c r="Q530" s="741"/>
    </row>
    <row r="531" spans="1:17">
      <c r="A531" s="1077">
        <f>SUBTOTAL(3,C$3:C531)</f>
        <v>528</v>
      </c>
      <c r="B531" s="721">
        <v>3</v>
      </c>
      <c r="C531" s="722" t="s">
        <v>7459</v>
      </c>
      <c r="D531" s="723" t="s">
        <v>23</v>
      </c>
      <c r="E531" s="733" t="s">
        <v>254</v>
      </c>
      <c r="F531" s="733" t="s">
        <v>22</v>
      </c>
      <c r="G531" s="774">
        <v>43578</v>
      </c>
      <c r="H531" s="724">
        <f t="shared" ca="1" si="9"/>
        <v>0</v>
      </c>
      <c r="I531" s="725"/>
      <c r="J531" s="733"/>
      <c r="K531" s="733"/>
      <c r="L531" s="726"/>
      <c r="M531" s="726"/>
      <c r="N531" s="722"/>
      <c r="O531" s="733"/>
      <c r="P531" s="727"/>
      <c r="Q531" s="741"/>
    </row>
    <row r="532" spans="1:17">
      <c r="A532" s="1077">
        <f>SUBTOTAL(3,C$3:C532)</f>
        <v>529</v>
      </c>
      <c r="B532" s="722">
        <v>1</v>
      </c>
      <c r="C532" s="732" t="s">
        <v>2097</v>
      </c>
      <c r="D532" s="744" t="s">
        <v>23</v>
      </c>
      <c r="E532" s="722" t="s">
        <v>221</v>
      </c>
      <c r="F532" s="722" t="s">
        <v>288</v>
      </c>
      <c r="G532" s="787">
        <v>32377</v>
      </c>
      <c r="H532" s="724">
        <f t="shared" ca="1" si="9"/>
        <v>31</v>
      </c>
      <c r="I532" s="769" t="s">
        <v>1403</v>
      </c>
      <c r="J532" s="722" t="s">
        <v>289</v>
      </c>
      <c r="K532" s="722" t="s">
        <v>224</v>
      </c>
      <c r="L532" s="812"/>
      <c r="M532" s="812" t="s">
        <v>6426</v>
      </c>
      <c r="N532" s="722" t="s">
        <v>2099</v>
      </c>
      <c r="O532" s="722" t="s">
        <v>222</v>
      </c>
      <c r="P532" s="727" t="s">
        <v>2096</v>
      </c>
      <c r="Q532" s="734" t="s">
        <v>2096</v>
      </c>
    </row>
    <row r="533" spans="1:17">
      <c r="A533" s="1077">
        <f>SUBTOTAL(3,C$3:C533)</f>
        <v>530</v>
      </c>
      <c r="B533" s="738">
        <v>2</v>
      </c>
      <c r="C533" s="722" t="s">
        <v>2102</v>
      </c>
      <c r="D533" s="723" t="s">
        <v>16</v>
      </c>
      <c r="E533" s="721" t="s">
        <v>221</v>
      </c>
      <c r="F533" s="721" t="s">
        <v>230</v>
      </c>
      <c r="G533" s="774">
        <v>35328</v>
      </c>
      <c r="H533" s="724">
        <f t="shared" ca="1" si="9"/>
        <v>23</v>
      </c>
      <c r="I533" s="725" t="s">
        <v>1403</v>
      </c>
      <c r="J533" s="721" t="s">
        <v>223</v>
      </c>
      <c r="K533" s="721" t="s">
        <v>246</v>
      </c>
      <c r="L533" s="813"/>
      <c r="M533" s="813" t="s">
        <v>6426</v>
      </c>
      <c r="N533" s="722" t="s">
        <v>2099</v>
      </c>
      <c r="O533" s="721" t="s">
        <v>245</v>
      </c>
      <c r="P533" s="722" t="s">
        <v>2101</v>
      </c>
      <c r="Q533" s="734" t="s">
        <v>2096</v>
      </c>
    </row>
    <row r="534" spans="1:17">
      <c r="A534" s="1077">
        <f>SUBTOTAL(3,C$3:C534)</f>
        <v>531</v>
      </c>
      <c r="B534" s="738">
        <v>3</v>
      </c>
      <c r="C534" s="722" t="s">
        <v>2105</v>
      </c>
      <c r="D534" s="723" t="s">
        <v>23</v>
      </c>
      <c r="E534" s="738" t="s">
        <v>254</v>
      </c>
      <c r="F534" s="721" t="s">
        <v>1227</v>
      </c>
      <c r="G534" s="774">
        <v>42375</v>
      </c>
      <c r="H534" s="724">
        <f t="shared" ca="1" si="9"/>
        <v>4</v>
      </c>
      <c r="I534" s="725" t="s">
        <v>1403</v>
      </c>
      <c r="J534" s="738" t="s">
        <v>265</v>
      </c>
      <c r="K534" s="738" t="s">
        <v>270</v>
      </c>
      <c r="L534" s="813"/>
      <c r="M534" s="813" t="s">
        <v>6426</v>
      </c>
      <c r="N534" s="722" t="s">
        <v>2099</v>
      </c>
      <c r="O534" s="738" t="s">
        <v>255</v>
      </c>
      <c r="P534" s="727" t="s">
        <v>2104</v>
      </c>
      <c r="Q534" s="734" t="s">
        <v>2096</v>
      </c>
    </row>
    <row r="535" spans="1:17">
      <c r="A535" s="1077">
        <f>SUBTOTAL(3,C$3:C535)</f>
        <v>532</v>
      </c>
      <c r="B535" s="721">
        <v>1</v>
      </c>
      <c r="C535" s="722" t="s">
        <v>2115</v>
      </c>
      <c r="D535" s="723" t="s">
        <v>23</v>
      </c>
      <c r="E535" s="721" t="s">
        <v>254</v>
      </c>
      <c r="F535" s="721" t="s">
        <v>252</v>
      </c>
      <c r="G535" s="774">
        <v>35241</v>
      </c>
      <c r="H535" s="724">
        <f t="shared" ca="1" si="9"/>
        <v>23</v>
      </c>
      <c r="I535" s="725" t="s">
        <v>1403</v>
      </c>
      <c r="J535" s="721" t="s">
        <v>223</v>
      </c>
      <c r="K535" s="721" t="s">
        <v>266</v>
      </c>
      <c r="L535" s="813"/>
      <c r="M535" s="813" t="s">
        <v>6426</v>
      </c>
      <c r="N535" s="722" t="s">
        <v>2099</v>
      </c>
      <c r="O535" s="721" t="s">
        <v>255</v>
      </c>
      <c r="P535" s="722" t="s">
        <v>2114</v>
      </c>
      <c r="Q535" s="722" t="s">
        <v>2111</v>
      </c>
    </row>
    <row r="536" spans="1:17">
      <c r="A536" s="1077">
        <f>SUBTOTAL(3,C$3:C536)</f>
        <v>533</v>
      </c>
      <c r="B536" s="721">
        <v>2</v>
      </c>
      <c r="C536" s="722" t="s">
        <v>2117</v>
      </c>
      <c r="D536" s="723" t="s">
        <v>16</v>
      </c>
      <c r="E536" s="721" t="s">
        <v>254</v>
      </c>
      <c r="F536" s="721" t="s">
        <v>22</v>
      </c>
      <c r="G536" s="774">
        <v>39355</v>
      </c>
      <c r="H536" s="724">
        <f t="shared" ca="1" si="9"/>
        <v>12</v>
      </c>
      <c r="I536" s="725" t="s">
        <v>1403</v>
      </c>
      <c r="J536" s="721" t="s">
        <v>369</v>
      </c>
      <c r="K536" s="721" t="s">
        <v>266</v>
      </c>
      <c r="L536" s="813"/>
      <c r="M536" s="813" t="s">
        <v>6426</v>
      </c>
      <c r="N536" s="722" t="s">
        <v>2099</v>
      </c>
      <c r="O536" s="721" t="s">
        <v>255</v>
      </c>
      <c r="P536" s="734" t="s">
        <v>2116</v>
      </c>
      <c r="Q536" s="722" t="s">
        <v>2111</v>
      </c>
    </row>
    <row r="537" spans="1:17">
      <c r="A537" s="1077">
        <f>SUBTOTAL(3,C$3:C537)</f>
        <v>534</v>
      </c>
      <c r="B537" s="721">
        <v>1</v>
      </c>
      <c r="C537" s="722" t="s">
        <v>2119</v>
      </c>
      <c r="D537" s="723" t="s">
        <v>23</v>
      </c>
      <c r="E537" s="721" t="s">
        <v>221</v>
      </c>
      <c r="F537" s="721" t="s">
        <v>288</v>
      </c>
      <c r="G537" s="774">
        <v>27978</v>
      </c>
      <c r="H537" s="724">
        <f t="shared" ca="1" si="9"/>
        <v>43</v>
      </c>
      <c r="I537" s="725" t="s">
        <v>1403</v>
      </c>
      <c r="J537" s="721" t="s">
        <v>223</v>
      </c>
      <c r="K537" s="721" t="s">
        <v>674</v>
      </c>
      <c r="L537" s="813"/>
      <c r="M537" s="813" t="s">
        <v>6426</v>
      </c>
      <c r="N537" s="722" t="s">
        <v>2099</v>
      </c>
      <c r="O537" s="721" t="s">
        <v>222</v>
      </c>
      <c r="P537" s="722" t="s">
        <v>2118</v>
      </c>
      <c r="Q537" s="722" t="s">
        <v>2120</v>
      </c>
    </row>
    <row r="538" spans="1:17">
      <c r="A538" s="1077">
        <f>SUBTOTAL(3,C$3:C538)</f>
        <v>535</v>
      </c>
      <c r="B538" s="721">
        <v>2</v>
      </c>
      <c r="C538" s="722" t="s">
        <v>496</v>
      </c>
      <c r="D538" s="723" t="s">
        <v>16</v>
      </c>
      <c r="E538" s="721" t="s">
        <v>221</v>
      </c>
      <c r="F538" s="721"/>
      <c r="G538" s="774">
        <v>30074</v>
      </c>
      <c r="H538" s="724">
        <f t="shared" ca="1" si="9"/>
        <v>37</v>
      </c>
      <c r="I538" s="725"/>
      <c r="J538" s="721" t="s">
        <v>241</v>
      </c>
      <c r="K538" s="721"/>
      <c r="L538" s="813"/>
      <c r="M538" s="813"/>
      <c r="N538" s="722"/>
      <c r="O538" s="721"/>
      <c r="P538" s="722"/>
      <c r="Q538" s="722"/>
    </row>
    <row r="539" spans="1:17">
      <c r="A539" s="1077">
        <f>SUBTOTAL(3,C$3:C539)</f>
        <v>536</v>
      </c>
      <c r="B539" s="721">
        <v>3</v>
      </c>
      <c r="C539" s="722" t="s">
        <v>7461</v>
      </c>
      <c r="D539" s="723" t="s">
        <v>16</v>
      </c>
      <c r="E539" s="721" t="s">
        <v>254</v>
      </c>
      <c r="F539" s="721"/>
      <c r="G539" s="774">
        <v>43366</v>
      </c>
      <c r="H539" s="724">
        <f t="shared" ca="1" si="9"/>
        <v>1</v>
      </c>
      <c r="I539" s="725"/>
      <c r="J539" s="721" t="s">
        <v>265</v>
      </c>
      <c r="K539" s="721"/>
      <c r="L539" s="813"/>
      <c r="M539" s="813"/>
      <c r="N539" s="722"/>
      <c r="O539" s="721"/>
      <c r="P539" s="722"/>
      <c r="Q539" s="722"/>
    </row>
    <row r="540" spans="1:17">
      <c r="A540" s="1077">
        <f>SUBTOTAL(3,C$3:C540)</f>
        <v>537</v>
      </c>
      <c r="B540" s="721">
        <v>1</v>
      </c>
      <c r="C540" s="722" t="s">
        <v>1608</v>
      </c>
      <c r="D540" s="723" t="s">
        <v>23</v>
      </c>
      <c r="E540" s="721" t="s">
        <v>221</v>
      </c>
      <c r="F540" s="721" t="s">
        <v>877</v>
      </c>
      <c r="G540" s="774">
        <v>26643</v>
      </c>
      <c r="H540" s="724">
        <f t="shared" ca="1" si="9"/>
        <v>47</v>
      </c>
      <c r="I540" s="725" t="s">
        <v>1403</v>
      </c>
      <c r="J540" s="721" t="s">
        <v>256</v>
      </c>
      <c r="K540" s="721" t="s">
        <v>283</v>
      </c>
      <c r="L540" s="813"/>
      <c r="M540" s="813" t="s">
        <v>6426</v>
      </c>
      <c r="N540" s="722" t="s">
        <v>2099</v>
      </c>
      <c r="O540" s="721" t="s">
        <v>222</v>
      </c>
      <c r="P540" s="722" t="s">
        <v>2123</v>
      </c>
      <c r="Q540" s="722" t="s">
        <v>2120</v>
      </c>
    </row>
    <row r="541" spans="1:17">
      <c r="A541" s="1077">
        <f>SUBTOTAL(3,C$3:C541)</f>
        <v>538</v>
      </c>
      <c r="B541" s="721">
        <v>2</v>
      </c>
      <c r="C541" s="722" t="s">
        <v>2125</v>
      </c>
      <c r="D541" s="723" t="s">
        <v>16</v>
      </c>
      <c r="E541" s="721" t="s">
        <v>221</v>
      </c>
      <c r="F541" s="721" t="s">
        <v>970</v>
      </c>
      <c r="G541" s="774">
        <v>28772</v>
      </c>
      <c r="H541" s="724">
        <f t="shared" ca="1" si="9"/>
        <v>41</v>
      </c>
      <c r="I541" s="725" t="s">
        <v>1403</v>
      </c>
      <c r="J541" s="721" t="s">
        <v>256</v>
      </c>
      <c r="K541" s="721" t="s">
        <v>246</v>
      </c>
      <c r="L541" s="813"/>
      <c r="M541" s="813" t="s">
        <v>6426</v>
      </c>
      <c r="N541" s="722" t="s">
        <v>2099</v>
      </c>
      <c r="O541" s="721" t="s">
        <v>245</v>
      </c>
      <c r="P541" s="722" t="s">
        <v>2124</v>
      </c>
      <c r="Q541" s="722" t="s">
        <v>2120</v>
      </c>
    </row>
    <row r="542" spans="1:17">
      <c r="A542" s="1077">
        <f>SUBTOTAL(3,C$3:C542)</f>
        <v>539</v>
      </c>
      <c r="B542" s="721">
        <v>3</v>
      </c>
      <c r="C542" s="722" t="s">
        <v>2128</v>
      </c>
      <c r="D542" s="723" t="s">
        <v>16</v>
      </c>
      <c r="E542" s="721" t="s">
        <v>254</v>
      </c>
      <c r="F542" s="721" t="s">
        <v>230</v>
      </c>
      <c r="G542" s="774">
        <v>38136</v>
      </c>
      <c r="H542" s="724">
        <f t="shared" ca="1" si="9"/>
        <v>15</v>
      </c>
      <c r="I542" s="725" t="s">
        <v>1403</v>
      </c>
      <c r="J542" s="721" t="s">
        <v>369</v>
      </c>
      <c r="K542" s="721" t="s">
        <v>266</v>
      </c>
      <c r="L542" s="813"/>
      <c r="M542" s="813" t="s">
        <v>6426</v>
      </c>
      <c r="N542" s="722" t="s">
        <v>2099</v>
      </c>
      <c r="O542" s="721" t="s">
        <v>255</v>
      </c>
      <c r="P542" s="722"/>
      <c r="Q542" s="722" t="s">
        <v>2120</v>
      </c>
    </row>
    <row r="543" spans="1:17">
      <c r="A543" s="1077">
        <f>SUBTOTAL(3,C$3:C543)</f>
        <v>540</v>
      </c>
      <c r="B543" s="721">
        <v>4</v>
      </c>
      <c r="C543" s="722" t="s">
        <v>7462</v>
      </c>
      <c r="D543" s="723" t="s">
        <v>23</v>
      </c>
      <c r="E543" s="721" t="s">
        <v>254</v>
      </c>
      <c r="F543" s="721"/>
      <c r="G543" s="774"/>
      <c r="H543" s="724">
        <f t="shared" ca="1" si="9"/>
        <v>120</v>
      </c>
      <c r="I543" s="725"/>
      <c r="J543" s="721"/>
      <c r="K543" s="721"/>
      <c r="L543" s="813"/>
      <c r="M543" s="813"/>
      <c r="N543" s="722"/>
      <c r="O543" s="721"/>
      <c r="P543" s="722"/>
      <c r="Q543" s="722"/>
    </row>
    <row r="544" spans="1:17">
      <c r="A544" s="1077">
        <f>SUBTOTAL(3,C$3:C544)</f>
        <v>541</v>
      </c>
      <c r="B544" s="721">
        <v>1</v>
      </c>
      <c r="C544" s="722" t="s">
        <v>2130</v>
      </c>
      <c r="D544" s="723" t="s">
        <v>23</v>
      </c>
      <c r="E544" s="721" t="s">
        <v>221</v>
      </c>
      <c r="F544" s="721" t="s">
        <v>288</v>
      </c>
      <c r="G544" s="774">
        <v>27258</v>
      </c>
      <c r="H544" s="724">
        <f t="shared" ca="1" si="9"/>
        <v>45</v>
      </c>
      <c r="I544" s="725" t="s">
        <v>1403</v>
      </c>
      <c r="J544" s="721" t="s">
        <v>223</v>
      </c>
      <c r="K544" s="721" t="s">
        <v>1660</v>
      </c>
      <c r="L544" s="813"/>
      <c r="M544" s="813" t="s">
        <v>6426</v>
      </c>
      <c r="N544" s="722" t="s">
        <v>2099</v>
      </c>
      <c r="O544" s="721" t="s">
        <v>222</v>
      </c>
      <c r="P544" s="727" t="s">
        <v>2129</v>
      </c>
      <c r="Q544" s="722" t="s">
        <v>2120</v>
      </c>
    </row>
    <row r="545" spans="1:17">
      <c r="A545" s="1077">
        <f>SUBTOTAL(3,C$3:C545)</f>
        <v>542</v>
      </c>
      <c r="B545" s="721">
        <v>2</v>
      </c>
      <c r="C545" s="722" t="s">
        <v>2132</v>
      </c>
      <c r="D545" s="723" t="s">
        <v>16</v>
      </c>
      <c r="E545" s="721" t="s">
        <v>221</v>
      </c>
      <c r="F545" s="721" t="s">
        <v>288</v>
      </c>
      <c r="G545" s="774">
        <v>29910</v>
      </c>
      <c r="H545" s="724">
        <f t="shared" ca="1" si="9"/>
        <v>38</v>
      </c>
      <c r="I545" s="725" t="s">
        <v>1403</v>
      </c>
      <c r="J545" s="721" t="s">
        <v>223</v>
      </c>
      <c r="K545" s="721" t="s">
        <v>246</v>
      </c>
      <c r="L545" s="813"/>
      <c r="M545" s="813" t="s">
        <v>6426</v>
      </c>
      <c r="N545" s="722" t="s">
        <v>2099</v>
      </c>
      <c r="O545" s="721" t="s">
        <v>245</v>
      </c>
      <c r="P545" s="722" t="s">
        <v>2131</v>
      </c>
      <c r="Q545" s="722" t="s">
        <v>2120</v>
      </c>
    </row>
    <row r="546" spans="1:17">
      <c r="A546" s="1077">
        <f>SUBTOTAL(3,C$3:C546)</f>
        <v>543</v>
      </c>
      <c r="B546" s="721">
        <v>3</v>
      </c>
      <c r="C546" s="722" t="s">
        <v>2136</v>
      </c>
      <c r="D546" s="723" t="s">
        <v>16</v>
      </c>
      <c r="E546" s="721" t="s">
        <v>254</v>
      </c>
      <c r="F546" s="721" t="s">
        <v>288</v>
      </c>
      <c r="G546" s="774">
        <v>36920</v>
      </c>
      <c r="H546" s="724">
        <f t="shared" ca="1" si="9"/>
        <v>19</v>
      </c>
      <c r="I546" s="725" t="s">
        <v>1403</v>
      </c>
      <c r="J546" s="721" t="s">
        <v>348</v>
      </c>
      <c r="K546" s="721" t="s">
        <v>266</v>
      </c>
      <c r="L546" s="813"/>
      <c r="M546" s="813" t="s">
        <v>6426</v>
      </c>
      <c r="N546" s="722" t="s">
        <v>2099</v>
      </c>
      <c r="O546" s="721" t="s">
        <v>255</v>
      </c>
      <c r="P546" s="722" t="s">
        <v>2135</v>
      </c>
      <c r="Q546" s="722" t="s">
        <v>2120</v>
      </c>
    </row>
    <row r="547" spans="1:17">
      <c r="A547" s="1077">
        <f>SUBTOTAL(3,C$3:C547)</f>
        <v>544</v>
      </c>
      <c r="B547" s="721">
        <v>4</v>
      </c>
      <c r="C547" s="722" t="s">
        <v>2138</v>
      </c>
      <c r="D547" s="723" t="s">
        <v>23</v>
      </c>
      <c r="E547" s="721" t="s">
        <v>254</v>
      </c>
      <c r="F547" s="721" t="s">
        <v>230</v>
      </c>
      <c r="G547" s="774">
        <v>40260</v>
      </c>
      <c r="H547" s="724">
        <f t="shared" ca="1" si="9"/>
        <v>10</v>
      </c>
      <c r="I547" s="725" t="s">
        <v>1403</v>
      </c>
      <c r="J547" s="721" t="s">
        <v>265</v>
      </c>
      <c r="K547" s="721" t="s">
        <v>270</v>
      </c>
      <c r="L547" s="813"/>
      <c r="M547" s="813" t="s">
        <v>6426</v>
      </c>
      <c r="N547" s="722" t="s">
        <v>2099</v>
      </c>
      <c r="O547" s="721" t="s">
        <v>255</v>
      </c>
      <c r="P547" s="734" t="s">
        <v>2137</v>
      </c>
      <c r="Q547" s="722" t="s">
        <v>2120</v>
      </c>
    </row>
    <row r="548" spans="1:17">
      <c r="A548" s="1077">
        <f>SUBTOTAL(3,C$3:C548)</f>
        <v>545</v>
      </c>
      <c r="B548" s="721">
        <v>1</v>
      </c>
      <c r="C548" s="722" t="s">
        <v>2140</v>
      </c>
      <c r="D548" s="723" t="s">
        <v>23</v>
      </c>
      <c r="E548" s="721" t="s">
        <v>221</v>
      </c>
      <c r="F548" s="721" t="s">
        <v>2141</v>
      </c>
      <c r="G548" s="774">
        <v>22883</v>
      </c>
      <c r="H548" s="724">
        <f t="shared" ca="1" si="9"/>
        <v>57</v>
      </c>
      <c r="I548" s="725" t="s">
        <v>1403</v>
      </c>
      <c r="J548" s="721" t="s">
        <v>256</v>
      </c>
      <c r="K548" s="721" t="s">
        <v>283</v>
      </c>
      <c r="L548" s="813"/>
      <c r="M548" s="813" t="s">
        <v>6426</v>
      </c>
      <c r="N548" s="722" t="s">
        <v>2099</v>
      </c>
      <c r="O548" s="721" t="s">
        <v>222</v>
      </c>
      <c r="P548" s="722" t="s">
        <v>2139</v>
      </c>
      <c r="Q548" s="722" t="s">
        <v>2120</v>
      </c>
    </row>
    <row r="549" spans="1:17">
      <c r="A549" s="1077">
        <f>SUBTOTAL(3,C$3:C549)</f>
        <v>546</v>
      </c>
      <c r="B549" s="721">
        <v>2</v>
      </c>
      <c r="C549" s="722" t="s">
        <v>2149</v>
      </c>
      <c r="D549" s="723" t="s">
        <v>23</v>
      </c>
      <c r="E549" s="721" t="s">
        <v>254</v>
      </c>
      <c r="F549" s="721" t="s">
        <v>1605</v>
      </c>
      <c r="G549" s="774">
        <v>33810</v>
      </c>
      <c r="H549" s="724">
        <f t="shared" ca="1" si="9"/>
        <v>27</v>
      </c>
      <c r="I549" s="725" t="s">
        <v>1403</v>
      </c>
      <c r="J549" s="721" t="s">
        <v>256</v>
      </c>
      <c r="K549" s="721" t="s">
        <v>270</v>
      </c>
      <c r="L549" s="813"/>
      <c r="M549" s="813" t="s">
        <v>6426</v>
      </c>
      <c r="N549" s="722" t="s">
        <v>2099</v>
      </c>
      <c r="O549" s="721" t="s">
        <v>255</v>
      </c>
      <c r="P549" s="722" t="s">
        <v>2148</v>
      </c>
      <c r="Q549" s="722" t="s">
        <v>2120</v>
      </c>
    </row>
    <row r="550" spans="1:17">
      <c r="A550" s="1077">
        <f>SUBTOTAL(3,C$3:C550)</f>
        <v>547</v>
      </c>
      <c r="B550" s="721">
        <v>3</v>
      </c>
      <c r="C550" s="722" t="s">
        <v>2151</v>
      </c>
      <c r="D550" s="723" t="s">
        <v>23</v>
      </c>
      <c r="E550" s="721" t="s">
        <v>254</v>
      </c>
      <c r="F550" s="721" t="s">
        <v>230</v>
      </c>
      <c r="G550" s="774">
        <v>35690</v>
      </c>
      <c r="H550" s="724">
        <f t="shared" ca="1" si="9"/>
        <v>22</v>
      </c>
      <c r="I550" s="725" t="s">
        <v>1403</v>
      </c>
      <c r="J550" s="721" t="s">
        <v>886</v>
      </c>
      <c r="K550" s="721" t="s">
        <v>266</v>
      </c>
      <c r="L550" s="813"/>
      <c r="M550" s="813" t="s">
        <v>6426</v>
      </c>
      <c r="N550" s="722" t="s">
        <v>2099</v>
      </c>
      <c r="O550" s="721" t="s">
        <v>255</v>
      </c>
      <c r="P550" s="722" t="s">
        <v>2150</v>
      </c>
      <c r="Q550" s="722" t="s">
        <v>2120</v>
      </c>
    </row>
    <row r="551" spans="1:17">
      <c r="A551" s="1077">
        <f>SUBTOTAL(3,C$3:C551)</f>
        <v>548</v>
      </c>
      <c r="B551" s="721">
        <v>1</v>
      </c>
      <c r="C551" s="722" t="s">
        <v>2153</v>
      </c>
      <c r="D551" s="723" t="s">
        <v>16</v>
      </c>
      <c r="E551" s="721" t="s">
        <v>221</v>
      </c>
      <c r="F551" s="721" t="s">
        <v>760</v>
      </c>
      <c r="G551" s="774">
        <v>26362</v>
      </c>
      <c r="H551" s="724">
        <f t="shared" ca="1" si="9"/>
        <v>48</v>
      </c>
      <c r="I551" s="725" t="s">
        <v>1403</v>
      </c>
      <c r="J551" s="721" t="s">
        <v>256</v>
      </c>
      <c r="K551" s="721" t="s">
        <v>246</v>
      </c>
      <c r="L551" s="813"/>
      <c r="M551" s="813" t="s">
        <v>6426</v>
      </c>
      <c r="N551" s="722" t="s">
        <v>2099</v>
      </c>
      <c r="O551" s="721" t="s">
        <v>245</v>
      </c>
      <c r="P551" s="722" t="s">
        <v>2152</v>
      </c>
      <c r="Q551" s="722" t="s">
        <v>2120</v>
      </c>
    </row>
    <row r="552" spans="1:17">
      <c r="A552" s="1077">
        <f>SUBTOTAL(3,C$3:C552)</f>
        <v>549</v>
      </c>
      <c r="B552" s="721">
        <v>2</v>
      </c>
      <c r="C552" s="722" t="s">
        <v>2158</v>
      </c>
      <c r="D552" s="723" t="s">
        <v>16</v>
      </c>
      <c r="E552" s="721" t="s">
        <v>254</v>
      </c>
      <c r="F552" s="721" t="s">
        <v>230</v>
      </c>
      <c r="G552" s="774">
        <v>35597</v>
      </c>
      <c r="H552" s="724">
        <f t="shared" ca="1" si="9"/>
        <v>22</v>
      </c>
      <c r="I552" s="725" t="s">
        <v>1403</v>
      </c>
      <c r="J552" s="721" t="s">
        <v>344</v>
      </c>
      <c r="K552" s="721" t="s">
        <v>266</v>
      </c>
      <c r="L552" s="813"/>
      <c r="M552" s="813" t="s">
        <v>6426</v>
      </c>
      <c r="N552" s="722" t="s">
        <v>2099</v>
      </c>
      <c r="O552" s="721" t="s">
        <v>255</v>
      </c>
      <c r="P552" s="722" t="s">
        <v>2157</v>
      </c>
      <c r="Q552" s="722" t="s">
        <v>2120</v>
      </c>
    </row>
    <row r="553" spans="1:17">
      <c r="A553" s="1077">
        <f>SUBTOTAL(3,C$3:C553)</f>
        <v>550</v>
      </c>
      <c r="B553" s="721">
        <v>3</v>
      </c>
      <c r="C553" s="722" t="s">
        <v>2161</v>
      </c>
      <c r="D553" s="723" t="s">
        <v>23</v>
      </c>
      <c r="E553" s="721" t="s">
        <v>254</v>
      </c>
      <c r="F553" s="721" t="s">
        <v>230</v>
      </c>
      <c r="G553" s="774">
        <v>36880</v>
      </c>
      <c r="H553" s="724">
        <f t="shared" ca="1" si="9"/>
        <v>19</v>
      </c>
      <c r="I553" s="725" t="s">
        <v>1403</v>
      </c>
      <c r="J553" s="721" t="s">
        <v>886</v>
      </c>
      <c r="K553" s="721" t="s">
        <v>266</v>
      </c>
      <c r="L553" s="813"/>
      <c r="M553" s="813" t="s">
        <v>6426</v>
      </c>
      <c r="N553" s="722" t="s">
        <v>2099</v>
      </c>
      <c r="O553" s="721" t="s">
        <v>255</v>
      </c>
      <c r="P553" s="722" t="s">
        <v>2160</v>
      </c>
      <c r="Q553" s="722" t="s">
        <v>2120</v>
      </c>
    </row>
    <row r="554" spans="1:17">
      <c r="A554" s="1077">
        <f>SUBTOTAL(3,C$3:C554)</f>
        <v>551</v>
      </c>
      <c r="B554" s="721">
        <v>1</v>
      </c>
      <c r="C554" s="732" t="s">
        <v>2163</v>
      </c>
      <c r="D554" s="723" t="s">
        <v>23</v>
      </c>
      <c r="E554" s="733" t="s">
        <v>221</v>
      </c>
      <c r="F554" s="733" t="s">
        <v>2164</v>
      </c>
      <c r="G554" s="775">
        <v>23638</v>
      </c>
      <c r="H554" s="724">
        <f t="shared" ca="1" si="9"/>
        <v>55</v>
      </c>
      <c r="I554" s="723" t="s">
        <v>1403</v>
      </c>
      <c r="J554" s="733" t="s">
        <v>256</v>
      </c>
      <c r="K554" s="733" t="s">
        <v>283</v>
      </c>
      <c r="L554" s="813"/>
      <c r="M554" s="813" t="s">
        <v>6426</v>
      </c>
      <c r="N554" s="732" t="s">
        <v>2099</v>
      </c>
      <c r="O554" s="733" t="s">
        <v>222</v>
      </c>
      <c r="P554" s="732" t="s">
        <v>2162</v>
      </c>
      <c r="Q554" s="732" t="s">
        <v>2166</v>
      </c>
    </row>
    <row r="555" spans="1:17">
      <c r="A555" s="1077">
        <f>SUBTOTAL(3,C$3:C555)</f>
        <v>552</v>
      </c>
      <c r="B555" s="721">
        <v>1</v>
      </c>
      <c r="C555" s="722" t="s">
        <v>2183</v>
      </c>
      <c r="D555" s="723" t="s">
        <v>23</v>
      </c>
      <c r="E555" s="721" t="s">
        <v>221</v>
      </c>
      <c r="F555" s="721" t="s">
        <v>219</v>
      </c>
      <c r="G555" s="774">
        <v>23649</v>
      </c>
      <c r="H555" s="724">
        <f t="shared" ca="1" si="9"/>
        <v>55</v>
      </c>
      <c r="I555" s="725" t="s">
        <v>1403</v>
      </c>
      <c r="J555" s="721" t="s">
        <v>223</v>
      </c>
      <c r="K555" s="721" t="s">
        <v>360</v>
      </c>
      <c r="L555" s="813"/>
      <c r="M555" s="813" t="s">
        <v>6426</v>
      </c>
      <c r="N555" s="722" t="s">
        <v>2099</v>
      </c>
      <c r="O555" s="721" t="s">
        <v>222</v>
      </c>
      <c r="P555" s="722" t="s">
        <v>2182</v>
      </c>
      <c r="Q555" s="722" t="s">
        <v>2186</v>
      </c>
    </row>
    <row r="556" spans="1:17">
      <c r="A556" s="1077">
        <f>SUBTOTAL(3,C$3:C556)</f>
        <v>553</v>
      </c>
      <c r="B556" s="721">
        <v>2</v>
      </c>
      <c r="C556" s="722" t="s">
        <v>2188</v>
      </c>
      <c r="D556" s="723" t="s">
        <v>16</v>
      </c>
      <c r="E556" s="721" t="s">
        <v>221</v>
      </c>
      <c r="F556" s="721" t="s">
        <v>414</v>
      </c>
      <c r="G556" s="774">
        <v>26507</v>
      </c>
      <c r="H556" s="724">
        <f t="shared" ca="1" si="9"/>
        <v>47</v>
      </c>
      <c r="I556" s="725" t="s">
        <v>1403</v>
      </c>
      <c r="J556" s="721" t="s">
        <v>256</v>
      </c>
      <c r="K556" s="721" t="s">
        <v>360</v>
      </c>
      <c r="L556" s="813"/>
      <c r="M556" s="813" t="s">
        <v>6426</v>
      </c>
      <c r="N556" s="722" t="s">
        <v>2099</v>
      </c>
      <c r="O556" s="721" t="s">
        <v>245</v>
      </c>
      <c r="P556" s="722" t="s">
        <v>2187</v>
      </c>
      <c r="Q556" s="722" t="s">
        <v>2186</v>
      </c>
    </row>
    <row r="557" spans="1:17">
      <c r="A557" s="1077">
        <f>SUBTOTAL(3,C$3:C557)</f>
        <v>554</v>
      </c>
      <c r="B557" s="721">
        <v>3</v>
      </c>
      <c r="C557" s="722" t="s">
        <v>2191</v>
      </c>
      <c r="D557" s="723" t="s">
        <v>23</v>
      </c>
      <c r="E557" s="721" t="s">
        <v>254</v>
      </c>
      <c r="F557" s="721" t="s">
        <v>414</v>
      </c>
      <c r="G557" s="774">
        <v>34284</v>
      </c>
      <c r="H557" s="724">
        <f t="shared" ca="1" si="9"/>
        <v>26</v>
      </c>
      <c r="I557" s="725" t="s">
        <v>1403</v>
      </c>
      <c r="J557" s="721" t="s">
        <v>289</v>
      </c>
      <c r="K557" s="721" t="s">
        <v>270</v>
      </c>
      <c r="L557" s="813"/>
      <c r="M557" s="813" t="s">
        <v>6426</v>
      </c>
      <c r="N557" s="722" t="s">
        <v>2099</v>
      </c>
      <c r="O557" s="721" t="s">
        <v>255</v>
      </c>
      <c r="P557" s="722" t="s">
        <v>2190</v>
      </c>
      <c r="Q557" s="722" t="s">
        <v>2186</v>
      </c>
    </row>
    <row r="558" spans="1:17">
      <c r="A558" s="1077">
        <f>SUBTOTAL(3,C$3:C558)</f>
        <v>555</v>
      </c>
      <c r="B558" s="721">
        <v>1</v>
      </c>
      <c r="C558" s="722" t="s">
        <v>2193</v>
      </c>
      <c r="D558" s="723" t="s">
        <v>23</v>
      </c>
      <c r="E558" s="721" t="s">
        <v>221</v>
      </c>
      <c r="F558" s="721" t="s">
        <v>1402</v>
      </c>
      <c r="G558" s="774">
        <v>22779</v>
      </c>
      <c r="H558" s="724">
        <f t="shared" ca="1" si="9"/>
        <v>57</v>
      </c>
      <c r="I558" s="725" t="s">
        <v>1403</v>
      </c>
      <c r="J558" s="721" t="s">
        <v>256</v>
      </c>
      <c r="K558" s="721" t="s">
        <v>360</v>
      </c>
      <c r="L558" s="813"/>
      <c r="M558" s="813" t="s">
        <v>6426</v>
      </c>
      <c r="N558" s="722" t="s">
        <v>2099</v>
      </c>
      <c r="O558" s="721" t="s">
        <v>222</v>
      </c>
      <c r="P558" s="722" t="s">
        <v>2192</v>
      </c>
      <c r="Q558" s="722" t="s">
        <v>2195</v>
      </c>
    </row>
    <row r="559" spans="1:17">
      <c r="A559" s="1077">
        <f>SUBTOTAL(3,C$3:C559)</f>
        <v>556</v>
      </c>
      <c r="B559" s="721">
        <v>2</v>
      </c>
      <c r="C559" s="722" t="s">
        <v>2197</v>
      </c>
      <c r="D559" s="723" t="s">
        <v>16</v>
      </c>
      <c r="E559" s="721" t="s">
        <v>221</v>
      </c>
      <c r="F559" s="721" t="s">
        <v>1402</v>
      </c>
      <c r="G559" s="774">
        <v>24371</v>
      </c>
      <c r="H559" s="724">
        <f t="shared" ca="1" si="9"/>
        <v>53</v>
      </c>
      <c r="I559" s="725" t="s">
        <v>1403</v>
      </c>
      <c r="J559" s="721" t="s">
        <v>256</v>
      </c>
      <c r="K559" s="721" t="s">
        <v>246</v>
      </c>
      <c r="L559" s="813"/>
      <c r="M559" s="813" t="s">
        <v>6426</v>
      </c>
      <c r="N559" s="722" t="s">
        <v>2099</v>
      </c>
      <c r="O559" s="721" t="s">
        <v>245</v>
      </c>
      <c r="P559" s="722" t="s">
        <v>2196</v>
      </c>
      <c r="Q559" s="722" t="s">
        <v>2195</v>
      </c>
    </row>
    <row r="560" spans="1:17">
      <c r="A560" s="1077">
        <f>SUBTOTAL(3,C$3:C560)</f>
        <v>557</v>
      </c>
      <c r="B560" s="721">
        <v>1</v>
      </c>
      <c r="C560" s="722" t="s">
        <v>2206</v>
      </c>
      <c r="D560" s="723" t="s">
        <v>23</v>
      </c>
      <c r="E560" s="721" t="s">
        <v>221</v>
      </c>
      <c r="F560" s="721" t="s">
        <v>219</v>
      </c>
      <c r="G560" s="774">
        <v>24271</v>
      </c>
      <c r="H560" s="724">
        <f t="shared" ca="1" si="9"/>
        <v>53</v>
      </c>
      <c r="I560" s="725" t="s">
        <v>1403</v>
      </c>
      <c r="J560" s="721" t="s">
        <v>256</v>
      </c>
      <c r="K560" s="721" t="s">
        <v>283</v>
      </c>
      <c r="L560" s="813"/>
      <c r="M560" s="813" t="s">
        <v>6426</v>
      </c>
      <c r="N560" s="722" t="s">
        <v>2099</v>
      </c>
      <c r="O560" s="721" t="s">
        <v>222</v>
      </c>
      <c r="P560" s="722" t="s">
        <v>2205</v>
      </c>
      <c r="Q560" s="722" t="s">
        <v>2208</v>
      </c>
    </row>
    <row r="561" spans="1:17">
      <c r="A561" s="1077">
        <f>SUBTOTAL(3,C$3:C561)</f>
        <v>558</v>
      </c>
      <c r="B561" s="721">
        <v>2</v>
      </c>
      <c r="C561" s="722" t="s">
        <v>2210</v>
      </c>
      <c r="D561" s="723" t="s">
        <v>16</v>
      </c>
      <c r="E561" s="721" t="s">
        <v>221</v>
      </c>
      <c r="F561" s="721" t="s">
        <v>219</v>
      </c>
      <c r="G561" s="774">
        <v>24938</v>
      </c>
      <c r="H561" s="724">
        <f t="shared" ca="1" si="9"/>
        <v>52</v>
      </c>
      <c r="I561" s="725" t="s">
        <v>1403</v>
      </c>
      <c r="J561" s="721" t="s">
        <v>256</v>
      </c>
      <c r="K561" s="721" t="s">
        <v>246</v>
      </c>
      <c r="L561" s="813"/>
      <c r="M561" s="813" t="s">
        <v>6426</v>
      </c>
      <c r="N561" s="722" t="s">
        <v>2099</v>
      </c>
      <c r="O561" s="721" t="s">
        <v>245</v>
      </c>
      <c r="P561" s="722" t="s">
        <v>2209</v>
      </c>
      <c r="Q561" s="722" t="s">
        <v>2208</v>
      </c>
    </row>
    <row r="562" spans="1:17">
      <c r="A562" s="1077">
        <f>SUBTOTAL(3,C$3:C562)</f>
        <v>559</v>
      </c>
      <c r="B562" s="721">
        <v>3</v>
      </c>
      <c r="C562" s="722" t="s">
        <v>2216</v>
      </c>
      <c r="D562" s="723" t="s">
        <v>16</v>
      </c>
      <c r="E562" s="721" t="s">
        <v>254</v>
      </c>
      <c r="F562" s="721" t="s">
        <v>230</v>
      </c>
      <c r="G562" s="774">
        <v>39670</v>
      </c>
      <c r="H562" s="724">
        <f t="shared" ca="1" si="9"/>
        <v>11</v>
      </c>
      <c r="I562" s="725" t="s">
        <v>1403</v>
      </c>
      <c r="J562" s="721" t="s">
        <v>369</v>
      </c>
      <c r="K562" s="721" t="s">
        <v>266</v>
      </c>
      <c r="L562" s="813"/>
      <c r="M562" s="813" t="s">
        <v>6426</v>
      </c>
      <c r="N562" s="722" t="s">
        <v>2099</v>
      </c>
      <c r="O562" s="721" t="s">
        <v>1445</v>
      </c>
      <c r="P562" s="734" t="s">
        <v>2215</v>
      </c>
      <c r="Q562" s="722" t="s">
        <v>2208</v>
      </c>
    </row>
    <row r="563" spans="1:17">
      <c r="A563" s="1077">
        <f>SUBTOTAL(3,C$3:C563)</f>
        <v>560</v>
      </c>
      <c r="B563" s="721">
        <v>1</v>
      </c>
      <c r="C563" s="722" t="s">
        <v>2219</v>
      </c>
      <c r="D563" s="723" t="s">
        <v>16</v>
      </c>
      <c r="E563" s="721" t="s">
        <v>221</v>
      </c>
      <c r="F563" s="721" t="s">
        <v>524</v>
      </c>
      <c r="G563" s="774">
        <v>25257</v>
      </c>
      <c r="H563" s="724">
        <f t="shared" ca="1" si="9"/>
        <v>51</v>
      </c>
      <c r="I563" s="725" t="s">
        <v>1403</v>
      </c>
      <c r="J563" s="721" t="s">
        <v>223</v>
      </c>
      <c r="K563" s="721" t="s">
        <v>246</v>
      </c>
      <c r="L563" s="813"/>
      <c r="M563" s="813" t="s">
        <v>6426</v>
      </c>
      <c r="N563" s="722" t="s">
        <v>2099</v>
      </c>
      <c r="O563" s="721" t="s">
        <v>222</v>
      </c>
      <c r="P563" s="722" t="s">
        <v>2218</v>
      </c>
      <c r="Q563" s="722" t="s">
        <v>2220</v>
      </c>
    </row>
    <row r="564" spans="1:17">
      <c r="A564" s="1077">
        <f>SUBTOTAL(3,C$3:C564)</f>
        <v>561</v>
      </c>
      <c r="B564" s="721">
        <v>2</v>
      </c>
      <c r="C564" s="722" t="s">
        <v>2225</v>
      </c>
      <c r="D564" s="723" t="s">
        <v>23</v>
      </c>
      <c r="E564" s="721" t="s">
        <v>254</v>
      </c>
      <c r="F564" s="721" t="s">
        <v>524</v>
      </c>
      <c r="G564" s="774">
        <v>36177</v>
      </c>
      <c r="H564" s="724">
        <f t="shared" ca="1" si="9"/>
        <v>21</v>
      </c>
      <c r="I564" s="725" t="s">
        <v>1403</v>
      </c>
      <c r="J564" s="721" t="s">
        <v>886</v>
      </c>
      <c r="K564" s="721" t="s">
        <v>266</v>
      </c>
      <c r="L564" s="813"/>
      <c r="M564" s="813" t="s">
        <v>6426</v>
      </c>
      <c r="N564" s="722" t="s">
        <v>2099</v>
      </c>
      <c r="O564" s="721" t="s">
        <v>255</v>
      </c>
      <c r="P564" s="722" t="s">
        <v>2224</v>
      </c>
      <c r="Q564" s="722" t="s">
        <v>2220</v>
      </c>
    </row>
    <row r="565" spans="1:17">
      <c r="A565" s="1077">
        <f>SUBTOTAL(3,C$3:C565)</f>
        <v>562</v>
      </c>
      <c r="B565" s="721">
        <v>3</v>
      </c>
      <c r="C565" s="722" t="s">
        <v>2227</v>
      </c>
      <c r="D565" s="723" t="s">
        <v>16</v>
      </c>
      <c r="E565" s="721" t="s">
        <v>254</v>
      </c>
      <c r="F565" s="721" t="s">
        <v>2228</v>
      </c>
      <c r="G565" s="774">
        <v>37046</v>
      </c>
      <c r="H565" s="724">
        <f t="shared" ca="1" si="9"/>
        <v>18</v>
      </c>
      <c r="I565" s="725" t="s">
        <v>1403</v>
      </c>
      <c r="J565" s="721" t="s">
        <v>348</v>
      </c>
      <c r="K565" s="721" t="s">
        <v>266</v>
      </c>
      <c r="L565" s="813"/>
      <c r="M565" s="813" t="s">
        <v>6426</v>
      </c>
      <c r="N565" s="722" t="s">
        <v>2099</v>
      </c>
      <c r="O565" s="721" t="s">
        <v>255</v>
      </c>
      <c r="P565" s="722" t="s">
        <v>2226</v>
      </c>
      <c r="Q565" s="722" t="s">
        <v>2220</v>
      </c>
    </row>
    <row r="566" spans="1:17">
      <c r="A566" s="1077">
        <f>SUBTOTAL(3,C$3:C566)</f>
        <v>563</v>
      </c>
      <c r="B566" s="721">
        <v>1</v>
      </c>
      <c r="C566" s="722" t="s">
        <v>1033</v>
      </c>
      <c r="D566" s="723" t="s">
        <v>23</v>
      </c>
      <c r="E566" s="721" t="s">
        <v>221</v>
      </c>
      <c r="F566" s="721" t="s">
        <v>297</v>
      </c>
      <c r="G566" s="774">
        <v>20651</v>
      </c>
      <c r="H566" s="724">
        <f t="shared" ca="1" si="9"/>
        <v>63</v>
      </c>
      <c r="I566" s="725" t="s">
        <v>4508</v>
      </c>
      <c r="J566" s="721" t="s">
        <v>256</v>
      </c>
      <c r="K566" s="721" t="s">
        <v>283</v>
      </c>
      <c r="L566" s="813"/>
      <c r="M566" s="813" t="s">
        <v>6426</v>
      </c>
      <c r="N566" s="722" t="s">
        <v>2099</v>
      </c>
      <c r="O566" s="721" t="s">
        <v>222</v>
      </c>
      <c r="P566" s="722" t="s">
        <v>2229</v>
      </c>
      <c r="Q566" s="722" t="s">
        <v>2231</v>
      </c>
    </row>
    <row r="567" spans="1:17">
      <c r="A567" s="1077">
        <f>SUBTOTAL(3,C$3:C567)</f>
        <v>564</v>
      </c>
      <c r="B567" s="721">
        <v>2</v>
      </c>
      <c r="C567" s="722" t="s">
        <v>2233</v>
      </c>
      <c r="D567" s="723" t="s">
        <v>16</v>
      </c>
      <c r="E567" s="721" t="s">
        <v>221</v>
      </c>
      <c r="F567" s="721" t="s">
        <v>2234</v>
      </c>
      <c r="G567" s="774">
        <v>21381</v>
      </c>
      <c r="H567" s="724">
        <f t="shared" ca="1" si="9"/>
        <v>61</v>
      </c>
      <c r="I567" s="725" t="s">
        <v>4508</v>
      </c>
      <c r="J567" s="721" t="s">
        <v>256</v>
      </c>
      <c r="K567" s="721" t="s">
        <v>246</v>
      </c>
      <c r="L567" s="813"/>
      <c r="M567" s="813" t="s">
        <v>6426</v>
      </c>
      <c r="N567" s="722" t="s">
        <v>2099</v>
      </c>
      <c r="O567" s="721" t="s">
        <v>245</v>
      </c>
      <c r="P567" s="722" t="s">
        <v>2232</v>
      </c>
      <c r="Q567" s="722" t="s">
        <v>2231</v>
      </c>
    </row>
    <row r="568" spans="1:17">
      <c r="A568" s="1077">
        <f>SUBTOTAL(3,C$3:C568)</f>
        <v>565</v>
      </c>
      <c r="B568" s="721">
        <v>1</v>
      </c>
      <c r="C568" s="722" t="s">
        <v>2240</v>
      </c>
      <c r="D568" s="723" t="s">
        <v>23</v>
      </c>
      <c r="E568" s="721" t="s">
        <v>221</v>
      </c>
      <c r="F568" s="721" t="s">
        <v>22</v>
      </c>
      <c r="G568" s="774">
        <v>21918</v>
      </c>
      <c r="H568" s="724">
        <f t="shared" ca="1" si="9"/>
        <v>60</v>
      </c>
      <c r="I568" s="725" t="s">
        <v>1403</v>
      </c>
      <c r="J568" s="721" t="s">
        <v>256</v>
      </c>
      <c r="K568" s="721" t="s">
        <v>283</v>
      </c>
      <c r="L568" s="813"/>
      <c r="M568" s="813" t="s">
        <v>6426</v>
      </c>
      <c r="N568" s="722" t="s">
        <v>2099</v>
      </c>
      <c r="O568" s="721" t="s">
        <v>222</v>
      </c>
      <c r="P568" s="722" t="s">
        <v>2239</v>
      </c>
      <c r="Q568" s="722" t="s">
        <v>2243</v>
      </c>
    </row>
    <row r="569" spans="1:17">
      <c r="A569" s="1077">
        <f>SUBTOTAL(3,C$3:C569)</f>
        <v>566</v>
      </c>
      <c r="B569" s="721">
        <v>2</v>
      </c>
      <c r="C569" s="722" t="s">
        <v>2245</v>
      </c>
      <c r="D569" s="723" t="s">
        <v>16</v>
      </c>
      <c r="E569" s="721" t="s">
        <v>221</v>
      </c>
      <c r="F569" s="721" t="s">
        <v>524</v>
      </c>
      <c r="G569" s="774">
        <v>25609</v>
      </c>
      <c r="H569" s="724">
        <f t="shared" ca="1" si="9"/>
        <v>50</v>
      </c>
      <c r="I569" s="725" t="s">
        <v>1403</v>
      </c>
      <c r="J569" s="721" t="s">
        <v>223</v>
      </c>
      <c r="K569" s="721" t="s">
        <v>246</v>
      </c>
      <c r="L569" s="813"/>
      <c r="M569" s="813" t="s">
        <v>6426</v>
      </c>
      <c r="N569" s="722" t="s">
        <v>2099</v>
      </c>
      <c r="O569" s="721" t="s">
        <v>245</v>
      </c>
      <c r="P569" s="722" t="s">
        <v>2244</v>
      </c>
      <c r="Q569" s="722" t="s">
        <v>2243</v>
      </c>
    </row>
    <row r="570" spans="1:17">
      <c r="A570" s="1077">
        <f>SUBTOTAL(3,C$3:C570)</f>
        <v>567</v>
      </c>
      <c r="B570" s="721">
        <v>3</v>
      </c>
      <c r="C570" s="722" t="s">
        <v>2251</v>
      </c>
      <c r="D570" s="723" t="s">
        <v>23</v>
      </c>
      <c r="E570" s="721" t="s">
        <v>254</v>
      </c>
      <c r="F570" s="721" t="s">
        <v>230</v>
      </c>
      <c r="G570" s="774">
        <v>36713</v>
      </c>
      <c r="H570" s="724">
        <f t="shared" ca="1" si="9"/>
        <v>19</v>
      </c>
      <c r="I570" s="725" t="s">
        <v>1403</v>
      </c>
      <c r="J570" s="721" t="s">
        <v>886</v>
      </c>
      <c r="K570" s="721" t="s">
        <v>266</v>
      </c>
      <c r="L570" s="813"/>
      <c r="M570" s="813" t="s">
        <v>6426</v>
      </c>
      <c r="N570" s="722" t="s">
        <v>2099</v>
      </c>
      <c r="O570" s="721" t="s">
        <v>255</v>
      </c>
      <c r="P570" s="722" t="s">
        <v>2250</v>
      </c>
      <c r="Q570" s="722" t="s">
        <v>2243</v>
      </c>
    </row>
    <row r="571" spans="1:17">
      <c r="A571" s="1077">
        <f>SUBTOTAL(3,C$3:C571)</f>
        <v>568</v>
      </c>
      <c r="B571" s="721">
        <v>1</v>
      </c>
      <c r="C571" s="722" t="s">
        <v>2253</v>
      </c>
      <c r="D571" s="723" t="s">
        <v>23</v>
      </c>
      <c r="E571" s="721" t="s">
        <v>221</v>
      </c>
      <c r="F571" s="721" t="s">
        <v>2254</v>
      </c>
      <c r="G571" s="774">
        <v>28288</v>
      </c>
      <c r="H571" s="724">
        <f t="shared" ca="1" si="9"/>
        <v>42</v>
      </c>
      <c r="I571" s="725" t="s">
        <v>4508</v>
      </c>
      <c r="J571" s="721" t="s">
        <v>289</v>
      </c>
      <c r="K571" s="721" t="s">
        <v>283</v>
      </c>
      <c r="L571" s="813"/>
      <c r="M571" s="813" t="s">
        <v>6426</v>
      </c>
      <c r="N571" s="722" t="s">
        <v>2099</v>
      </c>
      <c r="O571" s="721" t="s">
        <v>222</v>
      </c>
      <c r="P571" s="722" t="s">
        <v>2252</v>
      </c>
      <c r="Q571" s="722" t="s">
        <v>2257</v>
      </c>
    </row>
    <row r="572" spans="1:17">
      <c r="A572" s="1077">
        <f>SUBTOTAL(3,C$3:C572)</f>
        <v>569</v>
      </c>
      <c r="B572" s="721">
        <v>2</v>
      </c>
      <c r="C572" s="722" t="s">
        <v>2260</v>
      </c>
      <c r="D572" s="723" t="s">
        <v>16</v>
      </c>
      <c r="E572" s="721" t="s">
        <v>221</v>
      </c>
      <c r="F572" s="721" t="s">
        <v>2261</v>
      </c>
      <c r="G572" s="774">
        <v>29838</v>
      </c>
      <c r="H572" s="724">
        <f t="shared" ca="1" si="9"/>
        <v>38</v>
      </c>
      <c r="I572" s="725" t="s">
        <v>4508</v>
      </c>
      <c r="J572" s="721" t="s">
        <v>289</v>
      </c>
      <c r="K572" s="721" t="s">
        <v>246</v>
      </c>
      <c r="L572" s="813"/>
      <c r="M572" s="813" t="s">
        <v>6426</v>
      </c>
      <c r="N572" s="722" t="s">
        <v>2099</v>
      </c>
      <c r="O572" s="721" t="s">
        <v>245</v>
      </c>
      <c r="P572" s="722" t="s">
        <v>2259</v>
      </c>
      <c r="Q572" s="722" t="s">
        <v>2257</v>
      </c>
    </row>
    <row r="573" spans="1:17">
      <c r="A573" s="1077">
        <f>SUBTOTAL(3,C$3:C573)</f>
        <v>570</v>
      </c>
      <c r="B573" s="721">
        <v>3</v>
      </c>
      <c r="C573" s="722" t="s">
        <v>2265</v>
      </c>
      <c r="D573" s="723" t="s">
        <v>16</v>
      </c>
      <c r="E573" s="721" t="s">
        <v>254</v>
      </c>
      <c r="F573" s="721" t="s">
        <v>230</v>
      </c>
      <c r="G573" s="774">
        <v>37940</v>
      </c>
      <c r="H573" s="724">
        <f t="shared" ca="1" si="9"/>
        <v>16</v>
      </c>
      <c r="I573" s="725" t="s">
        <v>4508</v>
      </c>
      <c r="J573" s="721" t="s">
        <v>369</v>
      </c>
      <c r="K573" s="721" t="s">
        <v>266</v>
      </c>
      <c r="L573" s="813"/>
      <c r="M573" s="813" t="s">
        <v>6426</v>
      </c>
      <c r="N573" s="722" t="s">
        <v>2099</v>
      </c>
      <c r="O573" s="721" t="s">
        <v>255</v>
      </c>
      <c r="P573" s="722" t="s">
        <v>2264</v>
      </c>
      <c r="Q573" s="722" t="s">
        <v>2257</v>
      </c>
    </row>
    <row r="574" spans="1:17">
      <c r="A574" s="1077">
        <f>SUBTOTAL(3,C$3:C574)</f>
        <v>571</v>
      </c>
      <c r="B574" s="721">
        <v>4</v>
      </c>
      <c r="C574" s="722" t="s">
        <v>2267</v>
      </c>
      <c r="D574" s="723" t="s">
        <v>16</v>
      </c>
      <c r="E574" s="721" t="s">
        <v>254</v>
      </c>
      <c r="F574" s="721" t="s">
        <v>230</v>
      </c>
      <c r="G574" s="774">
        <v>38696</v>
      </c>
      <c r="H574" s="724">
        <f t="shared" ca="1" si="9"/>
        <v>14</v>
      </c>
      <c r="I574" s="725" t="s">
        <v>4508</v>
      </c>
      <c r="J574" s="721" t="s">
        <v>369</v>
      </c>
      <c r="K574" s="721" t="s">
        <v>266</v>
      </c>
      <c r="L574" s="813"/>
      <c r="M574" s="813" t="s">
        <v>6426</v>
      </c>
      <c r="N574" s="722" t="s">
        <v>2099</v>
      </c>
      <c r="O574" s="721" t="s">
        <v>255</v>
      </c>
      <c r="P574" s="722" t="s">
        <v>2266</v>
      </c>
      <c r="Q574" s="722" t="s">
        <v>2257</v>
      </c>
    </row>
    <row r="575" spans="1:17">
      <c r="A575" s="1077">
        <f>SUBTOTAL(3,C$3:C575)</f>
        <v>572</v>
      </c>
      <c r="B575" s="738">
        <v>5</v>
      </c>
      <c r="C575" s="722" t="s">
        <v>2269</v>
      </c>
      <c r="D575" s="723" t="s">
        <v>23</v>
      </c>
      <c r="E575" s="738" t="s">
        <v>254</v>
      </c>
      <c r="F575" s="738" t="s">
        <v>230</v>
      </c>
      <c r="G575" s="774">
        <v>39738</v>
      </c>
      <c r="H575" s="724">
        <f t="shared" ca="1" si="9"/>
        <v>11</v>
      </c>
      <c r="I575" s="747" t="s">
        <v>4508</v>
      </c>
      <c r="J575" s="738" t="s">
        <v>369</v>
      </c>
      <c r="K575" s="738" t="s">
        <v>266</v>
      </c>
      <c r="L575" s="813"/>
      <c r="M575" s="813" t="s">
        <v>6426</v>
      </c>
      <c r="N575" s="722" t="s">
        <v>2099</v>
      </c>
      <c r="O575" s="738" t="s">
        <v>255</v>
      </c>
      <c r="P575" s="727" t="s">
        <v>2268</v>
      </c>
      <c r="Q575" s="722" t="s">
        <v>2257</v>
      </c>
    </row>
    <row r="576" spans="1:17">
      <c r="A576" s="1077">
        <f>SUBTOTAL(3,C$3:C576)</f>
        <v>573</v>
      </c>
      <c r="B576" s="721">
        <v>6</v>
      </c>
      <c r="C576" s="722" t="s">
        <v>2271</v>
      </c>
      <c r="D576" s="723" t="s">
        <v>23</v>
      </c>
      <c r="E576" s="721" t="s">
        <v>254</v>
      </c>
      <c r="F576" s="721" t="s">
        <v>230</v>
      </c>
      <c r="G576" s="774">
        <v>40828</v>
      </c>
      <c r="H576" s="724">
        <f t="shared" ca="1" si="9"/>
        <v>8</v>
      </c>
      <c r="I576" s="725" t="s">
        <v>4508</v>
      </c>
      <c r="J576" s="721" t="s">
        <v>265</v>
      </c>
      <c r="K576" s="721" t="s">
        <v>270</v>
      </c>
      <c r="L576" s="813"/>
      <c r="M576" s="813" t="s">
        <v>6426</v>
      </c>
      <c r="N576" s="722" t="s">
        <v>2099</v>
      </c>
      <c r="O576" s="721" t="s">
        <v>255</v>
      </c>
      <c r="P576" s="727" t="s">
        <v>2270</v>
      </c>
      <c r="Q576" s="722" t="s">
        <v>2257</v>
      </c>
    </row>
    <row r="577" spans="1:17">
      <c r="A577" s="1077">
        <f>SUBTOTAL(3,C$3:C577)</f>
        <v>574</v>
      </c>
      <c r="B577" s="721">
        <v>1</v>
      </c>
      <c r="C577" s="722" t="s">
        <v>2273</v>
      </c>
      <c r="D577" s="723" t="s">
        <v>23</v>
      </c>
      <c r="E577" s="721" t="s">
        <v>221</v>
      </c>
      <c r="F577" s="721" t="s">
        <v>760</v>
      </c>
      <c r="G577" s="774">
        <v>28686</v>
      </c>
      <c r="H577" s="724">
        <f t="shared" ca="1" si="9"/>
        <v>41</v>
      </c>
      <c r="I577" s="725" t="s">
        <v>1403</v>
      </c>
      <c r="J577" s="721" t="s">
        <v>256</v>
      </c>
      <c r="K577" s="721" t="s">
        <v>674</v>
      </c>
      <c r="L577" s="813"/>
      <c r="M577" s="813" t="s">
        <v>6426</v>
      </c>
      <c r="N577" s="722" t="s">
        <v>2099</v>
      </c>
      <c r="O577" s="721" t="s">
        <v>222</v>
      </c>
      <c r="P577" s="722" t="s">
        <v>2272</v>
      </c>
      <c r="Q577" s="722" t="s">
        <v>2274</v>
      </c>
    </row>
    <row r="578" spans="1:17">
      <c r="A578" s="1077">
        <f>SUBTOTAL(3,C$3:C578)</f>
        <v>575</v>
      </c>
      <c r="B578" s="721">
        <v>2</v>
      </c>
      <c r="C578" s="722" t="s">
        <v>2276</v>
      </c>
      <c r="D578" s="723" t="s">
        <v>16</v>
      </c>
      <c r="E578" s="721" t="s">
        <v>221</v>
      </c>
      <c r="F578" s="721" t="s">
        <v>288</v>
      </c>
      <c r="G578" s="774">
        <v>31174</v>
      </c>
      <c r="H578" s="724">
        <f t="shared" ca="1" si="9"/>
        <v>34</v>
      </c>
      <c r="I578" s="725" t="s">
        <v>1403</v>
      </c>
      <c r="J578" s="721" t="s">
        <v>256</v>
      </c>
      <c r="K578" s="721" t="s">
        <v>246</v>
      </c>
      <c r="L578" s="813"/>
      <c r="M578" s="813" t="s">
        <v>6426</v>
      </c>
      <c r="N578" s="722" t="s">
        <v>2099</v>
      </c>
      <c r="O578" s="721" t="s">
        <v>245</v>
      </c>
      <c r="P578" s="722" t="s">
        <v>2275</v>
      </c>
      <c r="Q578" s="722" t="s">
        <v>2274</v>
      </c>
    </row>
    <row r="579" spans="1:17">
      <c r="A579" s="1077">
        <f>SUBTOTAL(3,C$3:C579)</f>
        <v>576</v>
      </c>
      <c r="B579" s="721">
        <v>3</v>
      </c>
      <c r="C579" s="722" t="s">
        <v>2278</v>
      </c>
      <c r="D579" s="723" t="s">
        <v>23</v>
      </c>
      <c r="E579" s="721" t="s">
        <v>254</v>
      </c>
      <c r="F579" s="721" t="s">
        <v>22</v>
      </c>
      <c r="G579" s="784">
        <v>39518</v>
      </c>
      <c r="H579" s="724">
        <f t="shared" ca="1" si="9"/>
        <v>12</v>
      </c>
      <c r="I579" s="725" t="s">
        <v>1403</v>
      </c>
      <c r="J579" s="721" t="s">
        <v>369</v>
      </c>
      <c r="K579" s="721" t="s">
        <v>266</v>
      </c>
      <c r="L579" s="813"/>
      <c r="M579" s="813" t="s">
        <v>6426</v>
      </c>
      <c r="N579" s="722" t="s">
        <v>2099</v>
      </c>
      <c r="O579" s="721" t="s">
        <v>255</v>
      </c>
      <c r="P579" s="734" t="s">
        <v>2277</v>
      </c>
      <c r="Q579" s="722" t="s">
        <v>2274</v>
      </c>
    </row>
    <row r="580" spans="1:17">
      <c r="A580" s="1077">
        <f>SUBTOTAL(3,C$3:C580)</f>
        <v>577</v>
      </c>
      <c r="B580" s="721">
        <v>4</v>
      </c>
      <c r="C580" s="722" t="s">
        <v>2280</v>
      </c>
      <c r="D580" s="723" t="s">
        <v>16</v>
      </c>
      <c r="E580" s="738" t="s">
        <v>254</v>
      </c>
      <c r="F580" s="738" t="s">
        <v>230</v>
      </c>
      <c r="G580" s="784">
        <v>42149</v>
      </c>
      <c r="H580" s="724">
        <f t="shared" ca="1" si="9"/>
        <v>4</v>
      </c>
      <c r="I580" s="725" t="s">
        <v>1403</v>
      </c>
      <c r="J580" s="738" t="s">
        <v>265</v>
      </c>
      <c r="K580" s="738" t="s">
        <v>270</v>
      </c>
      <c r="L580" s="813"/>
      <c r="M580" s="813" t="s">
        <v>6426</v>
      </c>
      <c r="N580" s="722" t="s">
        <v>2099</v>
      </c>
      <c r="O580" s="738" t="s">
        <v>255</v>
      </c>
      <c r="P580" s="736" t="s">
        <v>2279</v>
      </c>
      <c r="Q580" s="722" t="s">
        <v>2274</v>
      </c>
    </row>
    <row r="581" spans="1:17">
      <c r="A581" s="1077">
        <f>SUBTOTAL(3,C$3:C581)</f>
        <v>578</v>
      </c>
      <c r="B581" s="738">
        <v>1</v>
      </c>
      <c r="C581" s="722" t="s">
        <v>400</v>
      </c>
      <c r="D581" s="723" t="s">
        <v>23</v>
      </c>
      <c r="E581" s="721" t="s">
        <v>221</v>
      </c>
      <c r="F581" s="721" t="s">
        <v>2164</v>
      </c>
      <c r="G581" s="774">
        <v>23662</v>
      </c>
      <c r="H581" s="724">
        <f t="shared" ca="1" si="9"/>
        <v>55</v>
      </c>
      <c r="I581" s="725" t="s">
        <v>1403</v>
      </c>
      <c r="J581" s="721" t="s">
        <v>256</v>
      </c>
      <c r="K581" s="721" t="s">
        <v>283</v>
      </c>
      <c r="L581" s="813"/>
      <c r="M581" s="813" t="s">
        <v>6426</v>
      </c>
      <c r="N581" s="722" t="s">
        <v>2099</v>
      </c>
      <c r="O581" s="721" t="s">
        <v>222</v>
      </c>
      <c r="P581" s="722" t="s">
        <v>2281</v>
      </c>
      <c r="Q581" s="722" t="s">
        <v>2283</v>
      </c>
    </row>
    <row r="582" spans="1:17">
      <c r="A582" s="1077">
        <f>SUBTOTAL(3,C$3:C582)</f>
        <v>579</v>
      </c>
      <c r="B582" s="721">
        <v>2</v>
      </c>
      <c r="C582" s="722" t="s">
        <v>2285</v>
      </c>
      <c r="D582" s="723" t="s">
        <v>16</v>
      </c>
      <c r="E582" s="721" t="s">
        <v>221</v>
      </c>
      <c r="F582" s="721" t="s">
        <v>2164</v>
      </c>
      <c r="G582" s="774">
        <v>25912</v>
      </c>
      <c r="H582" s="724">
        <f t="shared" ca="1" si="9"/>
        <v>49</v>
      </c>
      <c r="I582" s="725" t="s">
        <v>1403</v>
      </c>
      <c r="J582" s="721" t="s">
        <v>256</v>
      </c>
      <c r="K582" s="721" t="s">
        <v>246</v>
      </c>
      <c r="L582" s="813"/>
      <c r="M582" s="813" t="s">
        <v>6426</v>
      </c>
      <c r="N582" s="722" t="s">
        <v>2099</v>
      </c>
      <c r="O582" s="721" t="s">
        <v>245</v>
      </c>
      <c r="P582" s="722" t="s">
        <v>2284</v>
      </c>
      <c r="Q582" s="722" t="s">
        <v>2283</v>
      </c>
    </row>
    <row r="583" spans="1:17">
      <c r="A583" s="1077">
        <f>SUBTOTAL(3,C$3:C583)</f>
        <v>580</v>
      </c>
      <c r="B583" s="721">
        <v>1</v>
      </c>
      <c r="C583" s="722" t="s">
        <v>2291</v>
      </c>
      <c r="D583" s="723" t="s">
        <v>23</v>
      </c>
      <c r="E583" s="721" t="s">
        <v>221</v>
      </c>
      <c r="F583" s="721" t="s">
        <v>2292</v>
      </c>
      <c r="G583" s="774">
        <v>21738</v>
      </c>
      <c r="H583" s="724">
        <f t="shared" ca="1" si="9"/>
        <v>60</v>
      </c>
      <c r="I583" s="725" t="s">
        <v>1403</v>
      </c>
      <c r="J583" s="721" t="s">
        <v>256</v>
      </c>
      <c r="K583" s="721" t="s">
        <v>674</v>
      </c>
      <c r="L583" s="813"/>
      <c r="M583" s="813" t="s">
        <v>6426</v>
      </c>
      <c r="N583" s="722" t="s">
        <v>2099</v>
      </c>
      <c r="O583" s="721" t="s">
        <v>222</v>
      </c>
      <c r="P583" s="722" t="s">
        <v>2290</v>
      </c>
      <c r="Q583" s="722" t="s">
        <v>2294</v>
      </c>
    </row>
    <row r="584" spans="1:17">
      <c r="A584" s="1077">
        <f>SUBTOTAL(3,C$3:C584)</f>
        <v>581</v>
      </c>
      <c r="B584" s="721">
        <v>2</v>
      </c>
      <c r="C584" s="722" t="s">
        <v>2296</v>
      </c>
      <c r="D584" s="723" t="s">
        <v>16</v>
      </c>
      <c r="E584" s="721" t="s">
        <v>221</v>
      </c>
      <c r="F584" s="721" t="s">
        <v>22</v>
      </c>
      <c r="G584" s="774">
        <v>24691</v>
      </c>
      <c r="H584" s="724">
        <f t="shared" ca="1" si="9"/>
        <v>52</v>
      </c>
      <c r="I584" s="725" t="s">
        <v>1403</v>
      </c>
      <c r="J584" s="721" t="s">
        <v>256</v>
      </c>
      <c r="K584" s="721" t="s">
        <v>246</v>
      </c>
      <c r="L584" s="813"/>
      <c r="M584" s="813" t="s">
        <v>6426</v>
      </c>
      <c r="N584" s="722" t="s">
        <v>2099</v>
      </c>
      <c r="O584" s="721" t="s">
        <v>245</v>
      </c>
      <c r="P584" s="722" t="s">
        <v>2295</v>
      </c>
      <c r="Q584" s="722" t="s">
        <v>2294</v>
      </c>
    </row>
    <row r="585" spans="1:17">
      <c r="A585" s="1077">
        <f>SUBTOTAL(3,C$3:C585)</f>
        <v>582</v>
      </c>
      <c r="B585" s="721">
        <v>1</v>
      </c>
      <c r="C585" s="722" t="s">
        <v>2304</v>
      </c>
      <c r="D585" s="723" t="s">
        <v>23</v>
      </c>
      <c r="E585" s="721" t="s">
        <v>221</v>
      </c>
      <c r="F585" s="721" t="s">
        <v>219</v>
      </c>
      <c r="G585" s="774">
        <v>22960</v>
      </c>
      <c r="H585" s="724">
        <f t="shared" ca="1" si="9"/>
        <v>57</v>
      </c>
      <c r="I585" s="725" t="s">
        <v>1403</v>
      </c>
      <c r="J585" s="721" t="s">
        <v>256</v>
      </c>
      <c r="K585" s="721" t="s">
        <v>283</v>
      </c>
      <c r="L585" s="813"/>
      <c r="M585" s="813" t="s">
        <v>6426</v>
      </c>
      <c r="N585" s="722" t="s">
        <v>2099</v>
      </c>
      <c r="O585" s="721" t="s">
        <v>222</v>
      </c>
      <c r="P585" s="722" t="s">
        <v>2303</v>
      </c>
      <c r="Q585" s="722" t="s">
        <v>2307</v>
      </c>
    </row>
    <row r="586" spans="1:17">
      <c r="A586" s="1077">
        <f>SUBTOTAL(3,C$3:C586)</f>
        <v>583</v>
      </c>
      <c r="B586" s="721">
        <v>2</v>
      </c>
      <c r="C586" s="722" t="s">
        <v>2310</v>
      </c>
      <c r="D586" s="723" t="s">
        <v>16</v>
      </c>
      <c r="E586" s="721" t="s">
        <v>221</v>
      </c>
      <c r="F586" s="721" t="s">
        <v>219</v>
      </c>
      <c r="G586" s="774">
        <v>25287</v>
      </c>
      <c r="H586" s="724">
        <f t="shared" ca="1" si="9"/>
        <v>51</v>
      </c>
      <c r="I586" s="725" t="s">
        <v>1403</v>
      </c>
      <c r="J586" s="721" t="s">
        <v>256</v>
      </c>
      <c r="K586" s="721" t="s">
        <v>246</v>
      </c>
      <c r="L586" s="813"/>
      <c r="M586" s="813" t="s">
        <v>6426</v>
      </c>
      <c r="N586" s="722" t="s">
        <v>2099</v>
      </c>
      <c r="O586" s="721" t="s">
        <v>245</v>
      </c>
      <c r="P586" s="734" t="s">
        <v>2309</v>
      </c>
      <c r="Q586" s="722" t="s">
        <v>2307</v>
      </c>
    </row>
    <row r="587" spans="1:17">
      <c r="A587" s="1077">
        <f>SUBTOTAL(3,C$3:C587)</f>
        <v>584</v>
      </c>
      <c r="B587" s="721">
        <v>1</v>
      </c>
      <c r="C587" s="722" t="s">
        <v>111</v>
      </c>
      <c r="D587" s="723" t="s">
        <v>23</v>
      </c>
      <c r="E587" s="721" t="s">
        <v>221</v>
      </c>
      <c r="F587" s="721" t="s">
        <v>337</v>
      </c>
      <c r="G587" s="774">
        <v>27278</v>
      </c>
      <c r="H587" s="724">
        <f t="shared" ca="1" si="9"/>
        <v>45</v>
      </c>
      <c r="I587" s="725" t="s">
        <v>1403</v>
      </c>
      <c r="J587" s="721" t="s">
        <v>289</v>
      </c>
      <c r="K587" s="721" t="s">
        <v>283</v>
      </c>
      <c r="L587" s="813"/>
      <c r="M587" s="813" t="s">
        <v>6426</v>
      </c>
      <c r="N587" s="722" t="s">
        <v>2099</v>
      </c>
      <c r="O587" s="721" t="s">
        <v>222</v>
      </c>
      <c r="P587" s="722" t="s">
        <v>2315</v>
      </c>
      <c r="Q587" s="722" t="s">
        <v>2318</v>
      </c>
    </row>
    <row r="588" spans="1:17">
      <c r="A588" s="1077">
        <f>SUBTOTAL(3,C$3:C588)</f>
        <v>585</v>
      </c>
      <c r="B588" s="721">
        <v>2</v>
      </c>
      <c r="C588" s="722" t="s">
        <v>2320</v>
      </c>
      <c r="D588" s="723" t="s">
        <v>16</v>
      </c>
      <c r="E588" s="721" t="s">
        <v>221</v>
      </c>
      <c r="F588" s="721" t="s">
        <v>583</v>
      </c>
      <c r="G588" s="774">
        <v>30916</v>
      </c>
      <c r="H588" s="724">
        <f t="shared" ca="1" si="9"/>
        <v>35</v>
      </c>
      <c r="I588" s="725" t="s">
        <v>1403</v>
      </c>
      <c r="J588" s="721" t="s">
        <v>289</v>
      </c>
      <c r="K588" s="721" t="s">
        <v>246</v>
      </c>
      <c r="L588" s="813"/>
      <c r="M588" s="813" t="s">
        <v>6426</v>
      </c>
      <c r="N588" s="722" t="s">
        <v>2099</v>
      </c>
      <c r="O588" s="721" t="s">
        <v>245</v>
      </c>
      <c r="P588" s="722" t="s">
        <v>2319</v>
      </c>
      <c r="Q588" s="759" t="s">
        <v>2318</v>
      </c>
    </row>
    <row r="589" spans="1:17">
      <c r="A589" s="1077">
        <f>SUBTOTAL(3,C$3:C589)</f>
        <v>586</v>
      </c>
      <c r="B589" s="721">
        <v>3</v>
      </c>
      <c r="C589" s="722" t="s">
        <v>2324</v>
      </c>
      <c r="D589" s="723" t="s">
        <v>16</v>
      </c>
      <c r="E589" s="721" t="s">
        <v>254</v>
      </c>
      <c r="F589" s="721" t="s">
        <v>230</v>
      </c>
      <c r="G589" s="774">
        <v>38059</v>
      </c>
      <c r="H589" s="724">
        <f t="shared" ca="1" si="9"/>
        <v>16</v>
      </c>
      <c r="I589" s="725" t="s">
        <v>1403</v>
      </c>
      <c r="J589" s="721" t="s">
        <v>2325</v>
      </c>
      <c r="K589" s="721" t="s">
        <v>266</v>
      </c>
      <c r="L589" s="813"/>
      <c r="M589" s="813" t="s">
        <v>6426</v>
      </c>
      <c r="N589" s="722" t="s">
        <v>2099</v>
      </c>
      <c r="O589" s="721" t="s">
        <v>255</v>
      </c>
      <c r="P589" s="722" t="s">
        <v>2323</v>
      </c>
      <c r="Q589" s="722" t="s">
        <v>2318</v>
      </c>
    </row>
    <row r="590" spans="1:17">
      <c r="A590" s="1077">
        <f>SUBTOTAL(3,C$3:C590)</f>
        <v>587</v>
      </c>
      <c r="B590" s="721">
        <v>4</v>
      </c>
      <c r="C590" s="722" t="s">
        <v>2327</v>
      </c>
      <c r="D590" s="723" t="s">
        <v>16</v>
      </c>
      <c r="E590" s="721" t="s">
        <v>254</v>
      </c>
      <c r="F590" s="721" t="s">
        <v>230</v>
      </c>
      <c r="G590" s="774">
        <v>40341</v>
      </c>
      <c r="H590" s="724">
        <f t="shared" ca="1" si="9"/>
        <v>9</v>
      </c>
      <c r="I590" s="725" t="s">
        <v>1403</v>
      </c>
      <c r="J590" s="721" t="s">
        <v>265</v>
      </c>
      <c r="K590" s="721" t="s">
        <v>270</v>
      </c>
      <c r="L590" s="813"/>
      <c r="M590" s="813" t="s">
        <v>6426</v>
      </c>
      <c r="N590" s="722" t="s">
        <v>2099</v>
      </c>
      <c r="O590" s="721" t="s">
        <v>255</v>
      </c>
      <c r="P590" s="727" t="s">
        <v>2326</v>
      </c>
      <c r="Q590" s="759" t="s">
        <v>2318</v>
      </c>
    </row>
    <row r="591" spans="1:17">
      <c r="A591" s="1077">
        <f>SUBTOTAL(3,C$3:C591)</f>
        <v>588</v>
      </c>
      <c r="B591" s="721">
        <v>5</v>
      </c>
      <c r="C591" s="722" t="s">
        <v>7463</v>
      </c>
      <c r="D591" s="723" t="s">
        <v>23</v>
      </c>
      <c r="E591" s="721" t="s">
        <v>254</v>
      </c>
      <c r="F591" s="721"/>
      <c r="G591" s="774">
        <v>42039</v>
      </c>
      <c r="H591" s="724">
        <f t="shared" ref="H591:H654" ca="1" si="10">DATEDIF(G591,TODAY(),"Y")</f>
        <v>5</v>
      </c>
      <c r="I591" s="725"/>
      <c r="J591" s="721"/>
      <c r="K591" s="721"/>
      <c r="L591" s="813"/>
      <c r="M591" s="813"/>
      <c r="N591" s="722"/>
      <c r="O591" s="721"/>
      <c r="P591" s="727"/>
      <c r="Q591" s="759"/>
    </row>
    <row r="592" spans="1:17">
      <c r="A592" s="1077">
        <f>SUBTOTAL(3,C$3:C592)</f>
        <v>589</v>
      </c>
      <c r="B592" s="721">
        <v>1</v>
      </c>
      <c r="C592" s="722" t="s">
        <v>2335</v>
      </c>
      <c r="D592" s="723" t="s">
        <v>16</v>
      </c>
      <c r="E592" s="721" t="s">
        <v>221</v>
      </c>
      <c r="F592" s="721" t="s">
        <v>376</v>
      </c>
      <c r="G592" s="774">
        <v>26825</v>
      </c>
      <c r="H592" s="724">
        <f t="shared" ca="1" si="10"/>
        <v>46</v>
      </c>
      <c r="I592" s="725" t="s">
        <v>4508</v>
      </c>
      <c r="J592" s="721" t="s">
        <v>223</v>
      </c>
      <c r="K592" s="721" t="s">
        <v>246</v>
      </c>
      <c r="L592" s="813"/>
      <c r="M592" s="813" t="s">
        <v>6426</v>
      </c>
      <c r="N592" s="722" t="s">
        <v>2099</v>
      </c>
      <c r="O592" s="721" t="s">
        <v>245</v>
      </c>
      <c r="P592" s="722" t="s">
        <v>2334</v>
      </c>
      <c r="Q592" s="722" t="s">
        <v>2333</v>
      </c>
    </row>
    <row r="593" spans="1:17">
      <c r="A593" s="1077">
        <f>SUBTOTAL(3,C$3:C593)</f>
        <v>590</v>
      </c>
      <c r="B593" s="721">
        <v>2</v>
      </c>
      <c r="C593" s="722" t="s">
        <v>2339</v>
      </c>
      <c r="D593" s="723" t="s">
        <v>16</v>
      </c>
      <c r="E593" s="721" t="s">
        <v>254</v>
      </c>
      <c r="F593" s="721" t="s">
        <v>230</v>
      </c>
      <c r="G593" s="774">
        <v>36731</v>
      </c>
      <c r="H593" s="724">
        <f t="shared" ca="1" si="10"/>
        <v>19</v>
      </c>
      <c r="I593" s="725" t="s">
        <v>4508</v>
      </c>
      <c r="J593" s="721" t="s">
        <v>348</v>
      </c>
      <c r="K593" s="721" t="s">
        <v>266</v>
      </c>
      <c r="L593" s="813"/>
      <c r="M593" s="813" t="s">
        <v>6426</v>
      </c>
      <c r="N593" s="722" t="s">
        <v>2099</v>
      </c>
      <c r="O593" s="721" t="s">
        <v>255</v>
      </c>
      <c r="P593" s="722" t="s">
        <v>2338</v>
      </c>
      <c r="Q593" s="722" t="s">
        <v>2333</v>
      </c>
    </row>
    <row r="594" spans="1:17">
      <c r="A594" s="1077">
        <f>SUBTOTAL(3,C$3:C594)</f>
        <v>591</v>
      </c>
      <c r="B594" s="721">
        <v>3</v>
      </c>
      <c r="C594" s="722" t="s">
        <v>2341</v>
      </c>
      <c r="D594" s="723" t="s">
        <v>16</v>
      </c>
      <c r="E594" s="721" t="s">
        <v>254</v>
      </c>
      <c r="F594" s="721" t="s">
        <v>230</v>
      </c>
      <c r="G594" s="774">
        <v>38313</v>
      </c>
      <c r="H594" s="724">
        <f t="shared" ca="1" si="10"/>
        <v>15</v>
      </c>
      <c r="I594" s="725" t="s">
        <v>4508</v>
      </c>
      <c r="J594" s="721" t="s">
        <v>369</v>
      </c>
      <c r="K594" s="721" t="s">
        <v>266</v>
      </c>
      <c r="L594" s="813"/>
      <c r="M594" s="813" t="s">
        <v>6426</v>
      </c>
      <c r="N594" s="722" t="s">
        <v>2099</v>
      </c>
      <c r="O594" s="721" t="s">
        <v>255</v>
      </c>
      <c r="P594" s="727" t="s">
        <v>2340</v>
      </c>
      <c r="Q594" s="722" t="s">
        <v>2333</v>
      </c>
    </row>
    <row r="595" spans="1:17">
      <c r="A595" s="1077">
        <f>SUBTOTAL(3,C$3:C595)</f>
        <v>592</v>
      </c>
      <c r="B595" s="721">
        <v>4</v>
      </c>
      <c r="C595" s="722" t="s">
        <v>2343</v>
      </c>
      <c r="D595" s="723" t="s">
        <v>23</v>
      </c>
      <c r="E595" s="721" t="s">
        <v>254</v>
      </c>
      <c r="F595" s="721" t="s">
        <v>230</v>
      </c>
      <c r="G595" s="774">
        <v>38912</v>
      </c>
      <c r="H595" s="724">
        <f t="shared" ca="1" si="10"/>
        <v>13</v>
      </c>
      <c r="I595" s="725" t="s">
        <v>4508</v>
      </c>
      <c r="J595" s="721" t="s">
        <v>369</v>
      </c>
      <c r="K595" s="721" t="s">
        <v>266</v>
      </c>
      <c r="L595" s="813"/>
      <c r="M595" s="813" t="s">
        <v>6426</v>
      </c>
      <c r="N595" s="722" t="s">
        <v>2099</v>
      </c>
      <c r="O595" s="721" t="s">
        <v>255</v>
      </c>
      <c r="P595" s="727" t="s">
        <v>2342</v>
      </c>
      <c r="Q595" s="722" t="s">
        <v>2333</v>
      </c>
    </row>
    <row r="596" spans="1:17">
      <c r="A596" s="1077">
        <f>SUBTOTAL(3,C$3:C596)</f>
        <v>593</v>
      </c>
      <c r="B596" s="721">
        <v>5</v>
      </c>
      <c r="C596" s="722" t="s">
        <v>2345</v>
      </c>
      <c r="D596" s="723" t="s">
        <v>23</v>
      </c>
      <c r="E596" s="721" t="s">
        <v>254</v>
      </c>
      <c r="F596" s="721" t="s">
        <v>230</v>
      </c>
      <c r="G596" s="774">
        <v>40302</v>
      </c>
      <c r="H596" s="724">
        <f t="shared" ca="1" si="10"/>
        <v>9</v>
      </c>
      <c r="I596" s="725" t="s">
        <v>4508</v>
      </c>
      <c r="J596" s="721" t="s">
        <v>265</v>
      </c>
      <c r="K596" s="721" t="s">
        <v>270</v>
      </c>
      <c r="L596" s="813"/>
      <c r="M596" s="813" t="s">
        <v>6426</v>
      </c>
      <c r="N596" s="722" t="s">
        <v>2099</v>
      </c>
      <c r="O596" s="721" t="s">
        <v>255</v>
      </c>
      <c r="P596" s="727" t="s">
        <v>2344</v>
      </c>
      <c r="Q596" s="722" t="s">
        <v>2333</v>
      </c>
    </row>
    <row r="597" spans="1:17">
      <c r="A597" s="1077">
        <f>SUBTOTAL(3,C$3:C597)</f>
        <v>594</v>
      </c>
      <c r="B597" s="721">
        <v>1</v>
      </c>
      <c r="C597" s="722" t="s">
        <v>2347</v>
      </c>
      <c r="D597" s="723" t="s">
        <v>23</v>
      </c>
      <c r="E597" s="721" t="s">
        <v>221</v>
      </c>
      <c r="F597" s="721" t="s">
        <v>288</v>
      </c>
      <c r="G597" s="774">
        <v>29469</v>
      </c>
      <c r="H597" s="724">
        <f t="shared" ca="1" si="10"/>
        <v>39</v>
      </c>
      <c r="I597" s="725" t="s">
        <v>1403</v>
      </c>
      <c r="J597" s="721" t="s">
        <v>289</v>
      </c>
      <c r="K597" s="721" t="s">
        <v>283</v>
      </c>
      <c r="L597" s="813"/>
      <c r="M597" s="813" t="s">
        <v>6426</v>
      </c>
      <c r="N597" s="722" t="s">
        <v>2099</v>
      </c>
      <c r="O597" s="721" t="s">
        <v>222</v>
      </c>
      <c r="P597" s="734" t="s">
        <v>2346</v>
      </c>
      <c r="Q597" s="734" t="s">
        <v>2350</v>
      </c>
    </row>
    <row r="598" spans="1:17">
      <c r="A598" s="1077">
        <f>SUBTOTAL(3,C$3:C598)</f>
        <v>595</v>
      </c>
      <c r="B598" s="721">
        <v>2</v>
      </c>
      <c r="C598" s="722" t="s">
        <v>2352</v>
      </c>
      <c r="D598" s="723" t="s">
        <v>16</v>
      </c>
      <c r="E598" s="721" t="s">
        <v>221</v>
      </c>
      <c r="F598" s="721" t="s">
        <v>2164</v>
      </c>
      <c r="G598" s="774">
        <v>32821</v>
      </c>
      <c r="H598" s="724">
        <f t="shared" ca="1" si="10"/>
        <v>30</v>
      </c>
      <c r="I598" s="725" t="s">
        <v>1403</v>
      </c>
      <c r="J598" s="721" t="s">
        <v>223</v>
      </c>
      <c r="K598" s="721" t="s">
        <v>246</v>
      </c>
      <c r="L598" s="813"/>
      <c r="M598" s="813" t="s">
        <v>6426</v>
      </c>
      <c r="N598" s="722" t="s">
        <v>2099</v>
      </c>
      <c r="O598" s="721" t="s">
        <v>245</v>
      </c>
      <c r="P598" s="734" t="s">
        <v>2351</v>
      </c>
      <c r="Q598" s="734" t="s">
        <v>2350</v>
      </c>
    </row>
    <row r="599" spans="1:17">
      <c r="A599" s="1077">
        <f>SUBTOTAL(3,C$3:C599)</f>
        <v>596</v>
      </c>
      <c r="B599" s="721">
        <v>3</v>
      </c>
      <c r="C599" s="722" t="s">
        <v>2355</v>
      </c>
      <c r="D599" s="723" t="s">
        <v>23</v>
      </c>
      <c r="E599" s="721" t="s">
        <v>254</v>
      </c>
      <c r="F599" s="721" t="s">
        <v>230</v>
      </c>
      <c r="G599" s="774">
        <v>39676</v>
      </c>
      <c r="H599" s="724">
        <f t="shared" ca="1" si="10"/>
        <v>11</v>
      </c>
      <c r="I599" s="725" t="s">
        <v>1403</v>
      </c>
      <c r="J599" s="721" t="s">
        <v>369</v>
      </c>
      <c r="K599" s="721" t="s">
        <v>266</v>
      </c>
      <c r="L599" s="813"/>
      <c r="M599" s="813" t="s">
        <v>6426</v>
      </c>
      <c r="N599" s="722" t="s">
        <v>2099</v>
      </c>
      <c r="O599" s="721" t="s">
        <v>255</v>
      </c>
      <c r="P599" s="734" t="s">
        <v>2354</v>
      </c>
      <c r="Q599" s="734" t="s">
        <v>2350</v>
      </c>
    </row>
    <row r="600" spans="1:17">
      <c r="A600" s="1077">
        <f>SUBTOTAL(3,C$3:C600)</f>
        <v>597</v>
      </c>
      <c r="B600" s="721">
        <v>4</v>
      </c>
      <c r="C600" s="722" t="s">
        <v>2357</v>
      </c>
      <c r="D600" s="723" t="s">
        <v>23</v>
      </c>
      <c r="E600" s="721" t="s">
        <v>254</v>
      </c>
      <c r="F600" s="721" t="s">
        <v>230</v>
      </c>
      <c r="G600" s="774">
        <v>42054</v>
      </c>
      <c r="H600" s="724">
        <f t="shared" ca="1" si="10"/>
        <v>5</v>
      </c>
      <c r="I600" s="725" t="s">
        <v>1403</v>
      </c>
      <c r="J600" s="721" t="s">
        <v>265</v>
      </c>
      <c r="K600" s="721" t="s">
        <v>270</v>
      </c>
      <c r="L600" s="813"/>
      <c r="M600" s="813" t="s">
        <v>6426</v>
      </c>
      <c r="N600" s="722" t="s">
        <v>2099</v>
      </c>
      <c r="O600" s="721" t="s">
        <v>255</v>
      </c>
      <c r="P600" s="736" t="s">
        <v>2356</v>
      </c>
      <c r="Q600" s="734" t="s">
        <v>2350</v>
      </c>
    </row>
    <row r="601" spans="1:17">
      <c r="A601" s="1077">
        <f>SUBTOTAL(3,C$3:C601)</f>
        <v>598</v>
      </c>
      <c r="B601" s="721">
        <v>1</v>
      </c>
      <c r="C601" s="722" t="s">
        <v>2359</v>
      </c>
      <c r="D601" s="723" t="s">
        <v>23</v>
      </c>
      <c r="E601" s="721" t="s">
        <v>221</v>
      </c>
      <c r="F601" s="721" t="s">
        <v>219</v>
      </c>
      <c r="G601" s="774">
        <v>31181</v>
      </c>
      <c r="H601" s="724">
        <f t="shared" ca="1" si="10"/>
        <v>34</v>
      </c>
      <c r="I601" s="725" t="s">
        <v>1403</v>
      </c>
      <c r="J601" s="721" t="s">
        <v>256</v>
      </c>
      <c r="K601" s="721" t="s">
        <v>674</v>
      </c>
      <c r="L601" s="813"/>
      <c r="M601" s="813" t="s">
        <v>6426</v>
      </c>
      <c r="N601" s="722" t="s">
        <v>2099</v>
      </c>
      <c r="O601" s="721" t="s">
        <v>222</v>
      </c>
      <c r="P601" s="722" t="s">
        <v>2358</v>
      </c>
      <c r="Q601" s="722" t="s">
        <v>2307</v>
      </c>
    </row>
    <row r="602" spans="1:17">
      <c r="A602" s="1077">
        <f>SUBTOTAL(3,C$3:C602)</f>
        <v>599</v>
      </c>
      <c r="B602" s="721">
        <v>2</v>
      </c>
      <c r="C602" s="722" t="s">
        <v>2362</v>
      </c>
      <c r="D602" s="723" t="s">
        <v>16</v>
      </c>
      <c r="E602" s="721" t="s">
        <v>221</v>
      </c>
      <c r="F602" s="721" t="s">
        <v>2363</v>
      </c>
      <c r="G602" s="774">
        <v>32670</v>
      </c>
      <c r="H602" s="724">
        <f t="shared" ca="1" si="10"/>
        <v>30</v>
      </c>
      <c r="I602" s="725" t="s">
        <v>1403</v>
      </c>
      <c r="J602" s="721" t="s">
        <v>289</v>
      </c>
      <c r="K602" s="721" t="s">
        <v>246</v>
      </c>
      <c r="L602" s="813"/>
      <c r="M602" s="813" t="s">
        <v>6426</v>
      </c>
      <c r="N602" s="722" t="s">
        <v>2099</v>
      </c>
      <c r="O602" s="721" t="s">
        <v>245</v>
      </c>
      <c r="P602" s="722" t="s">
        <v>2361</v>
      </c>
      <c r="Q602" s="722" t="s">
        <v>2307</v>
      </c>
    </row>
    <row r="603" spans="1:17">
      <c r="A603" s="1077">
        <f>SUBTOTAL(3,C$3:C603)</f>
        <v>600</v>
      </c>
      <c r="B603" s="721">
        <v>3</v>
      </c>
      <c r="C603" s="722" t="s">
        <v>2367</v>
      </c>
      <c r="D603" s="723" t="s">
        <v>16</v>
      </c>
      <c r="E603" s="721" t="s">
        <v>254</v>
      </c>
      <c r="F603" s="721" t="s">
        <v>22</v>
      </c>
      <c r="G603" s="774">
        <v>39539</v>
      </c>
      <c r="H603" s="724">
        <f t="shared" ca="1" si="10"/>
        <v>12</v>
      </c>
      <c r="I603" s="725" t="s">
        <v>1403</v>
      </c>
      <c r="J603" s="721" t="s">
        <v>369</v>
      </c>
      <c r="K603" s="721" t="s">
        <v>266</v>
      </c>
      <c r="L603" s="813"/>
      <c r="M603" s="813" t="s">
        <v>6426</v>
      </c>
      <c r="N603" s="722" t="s">
        <v>2099</v>
      </c>
      <c r="O603" s="721" t="s">
        <v>255</v>
      </c>
      <c r="P603" s="727" t="s">
        <v>2366</v>
      </c>
      <c r="Q603" s="722" t="s">
        <v>2307</v>
      </c>
    </row>
    <row r="604" spans="1:17">
      <c r="A604" s="1077">
        <f>SUBTOTAL(3,C$3:C604)</f>
        <v>601</v>
      </c>
      <c r="B604" s="721">
        <v>4</v>
      </c>
      <c r="C604" s="722" t="s">
        <v>7464</v>
      </c>
      <c r="D604" s="723" t="s">
        <v>16</v>
      </c>
      <c r="E604" s="721" t="s">
        <v>254</v>
      </c>
      <c r="F604" s="721"/>
      <c r="G604" s="774"/>
      <c r="H604" s="724">
        <f t="shared" ca="1" si="10"/>
        <v>120</v>
      </c>
      <c r="I604" s="725" t="s">
        <v>1403</v>
      </c>
      <c r="J604" s="721" t="s">
        <v>265</v>
      </c>
      <c r="K604" s="721" t="s">
        <v>270</v>
      </c>
      <c r="L604" s="813"/>
      <c r="M604" s="813" t="s">
        <v>6426</v>
      </c>
      <c r="N604" s="722" t="s">
        <v>2099</v>
      </c>
      <c r="O604" s="721" t="s">
        <v>255</v>
      </c>
      <c r="P604" s="727"/>
      <c r="Q604" s="722"/>
    </row>
    <row r="605" spans="1:17">
      <c r="A605" s="1077">
        <f>SUBTOTAL(3,C$3:C605)</f>
        <v>602</v>
      </c>
      <c r="B605" s="721">
        <v>1</v>
      </c>
      <c r="C605" s="722" t="s">
        <v>2370</v>
      </c>
      <c r="D605" s="723" t="s">
        <v>23</v>
      </c>
      <c r="E605" s="721" t="s">
        <v>221</v>
      </c>
      <c r="F605" s="721" t="s">
        <v>583</v>
      </c>
      <c r="G605" s="774">
        <v>26048</v>
      </c>
      <c r="H605" s="724">
        <f t="shared" ca="1" si="10"/>
        <v>48</v>
      </c>
      <c r="I605" s="725" t="s">
        <v>1403</v>
      </c>
      <c r="J605" s="721" t="s">
        <v>223</v>
      </c>
      <c r="K605" s="721" t="s">
        <v>674</v>
      </c>
      <c r="L605" s="813"/>
      <c r="M605" s="813" t="s">
        <v>6426</v>
      </c>
      <c r="N605" s="722" t="s">
        <v>2099</v>
      </c>
      <c r="O605" s="721" t="s">
        <v>222</v>
      </c>
      <c r="P605" s="722" t="s">
        <v>2369</v>
      </c>
      <c r="Q605" s="722" t="s">
        <v>2372</v>
      </c>
    </row>
    <row r="606" spans="1:17">
      <c r="A606" s="1077">
        <f>SUBTOTAL(3,C$3:C606)</f>
        <v>603</v>
      </c>
      <c r="B606" s="721">
        <v>2</v>
      </c>
      <c r="C606" s="722" t="s">
        <v>2374</v>
      </c>
      <c r="D606" s="723" t="s">
        <v>16</v>
      </c>
      <c r="E606" s="721" t="s">
        <v>221</v>
      </c>
      <c r="F606" s="721" t="s">
        <v>524</v>
      </c>
      <c r="G606" s="774">
        <v>28440</v>
      </c>
      <c r="H606" s="724">
        <f t="shared" ca="1" si="10"/>
        <v>42</v>
      </c>
      <c r="I606" s="725" t="s">
        <v>1403</v>
      </c>
      <c r="J606" s="721" t="s">
        <v>223</v>
      </c>
      <c r="K606" s="721" t="s">
        <v>246</v>
      </c>
      <c r="L606" s="813"/>
      <c r="M606" s="813" t="s">
        <v>6426</v>
      </c>
      <c r="N606" s="722" t="s">
        <v>2099</v>
      </c>
      <c r="O606" s="721" t="s">
        <v>245</v>
      </c>
      <c r="P606" s="722" t="s">
        <v>2373</v>
      </c>
      <c r="Q606" s="722" t="s">
        <v>2372</v>
      </c>
    </row>
    <row r="607" spans="1:17">
      <c r="A607" s="1077">
        <f>SUBTOTAL(3,C$3:C607)</f>
        <v>604</v>
      </c>
      <c r="B607" s="721">
        <v>3</v>
      </c>
      <c r="C607" s="722" t="s">
        <v>2379</v>
      </c>
      <c r="D607" s="723" t="s">
        <v>23</v>
      </c>
      <c r="E607" s="721" t="s">
        <v>254</v>
      </c>
      <c r="F607" s="721" t="s">
        <v>230</v>
      </c>
      <c r="G607" s="774">
        <v>37446</v>
      </c>
      <c r="H607" s="724">
        <f t="shared" ca="1" si="10"/>
        <v>17</v>
      </c>
      <c r="I607" s="725" t="s">
        <v>1403</v>
      </c>
      <c r="J607" s="721" t="s">
        <v>2325</v>
      </c>
      <c r="K607" s="721" t="s">
        <v>266</v>
      </c>
      <c r="L607" s="813"/>
      <c r="M607" s="813" t="s">
        <v>6426</v>
      </c>
      <c r="N607" s="722" t="s">
        <v>2099</v>
      </c>
      <c r="O607" s="721" t="s">
        <v>255</v>
      </c>
      <c r="P607" s="722" t="s">
        <v>2378</v>
      </c>
      <c r="Q607" s="722" t="s">
        <v>2372</v>
      </c>
    </row>
    <row r="608" spans="1:17">
      <c r="A608" s="1077">
        <f>SUBTOTAL(3,C$3:C608)</f>
        <v>605</v>
      </c>
      <c r="B608" s="721">
        <v>4</v>
      </c>
      <c r="C608" s="722" t="s">
        <v>2381</v>
      </c>
      <c r="D608" s="723" t="s">
        <v>16</v>
      </c>
      <c r="E608" s="721" t="s">
        <v>254</v>
      </c>
      <c r="F608" s="721" t="s">
        <v>230</v>
      </c>
      <c r="G608" s="774">
        <v>39837</v>
      </c>
      <c r="H608" s="724">
        <f t="shared" ca="1" si="10"/>
        <v>11</v>
      </c>
      <c r="I608" s="725" t="s">
        <v>1403</v>
      </c>
      <c r="J608" s="721" t="s">
        <v>2003</v>
      </c>
      <c r="K608" s="721" t="s">
        <v>266</v>
      </c>
      <c r="L608" s="813"/>
      <c r="M608" s="813" t="s">
        <v>6426</v>
      </c>
      <c r="N608" s="722" t="s">
        <v>2099</v>
      </c>
      <c r="O608" s="721" t="s">
        <v>255</v>
      </c>
      <c r="P608" s="734" t="s">
        <v>2380</v>
      </c>
      <c r="Q608" s="722" t="s">
        <v>2372</v>
      </c>
    </row>
    <row r="609" spans="1:17">
      <c r="A609" s="1077">
        <f>SUBTOTAL(3,C$3:C609)</f>
        <v>606</v>
      </c>
      <c r="B609" s="721">
        <v>1</v>
      </c>
      <c r="C609" s="722" t="s">
        <v>123</v>
      </c>
      <c r="D609" s="723" t="s">
        <v>23</v>
      </c>
      <c r="E609" s="721" t="s">
        <v>221</v>
      </c>
      <c r="F609" s="721" t="s">
        <v>622</v>
      </c>
      <c r="G609" s="774">
        <v>25939</v>
      </c>
      <c r="H609" s="724">
        <f t="shared" ca="1" si="10"/>
        <v>49</v>
      </c>
      <c r="I609" s="725" t="s">
        <v>1403</v>
      </c>
      <c r="J609" s="721" t="s">
        <v>289</v>
      </c>
      <c r="K609" s="721" t="s">
        <v>283</v>
      </c>
      <c r="L609" s="813"/>
      <c r="M609" s="813" t="s">
        <v>6426</v>
      </c>
      <c r="N609" s="722" t="s">
        <v>2099</v>
      </c>
      <c r="O609" s="721" t="s">
        <v>222</v>
      </c>
      <c r="P609" s="727" t="s">
        <v>2390</v>
      </c>
      <c r="Q609" s="741" t="s">
        <v>2393</v>
      </c>
    </row>
    <row r="610" spans="1:17">
      <c r="A610" s="1077">
        <f>SUBTOTAL(3,C$3:C610)</f>
        <v>607</v>
      </c>
      <c r="B610" s="721">
        <v>2</v>
      </c>
      <c r="C610" s="722" t="s">
        <v>2395</v>
      </c>
      <c r="D610" s="723" t="s">
        <v>16</v>
      </c>
      <c r="E610" s="721" t="s">
        <v>221</v>
      </c>
      <c r="F610" s="721" t="s">
        <v>583</v>
      </c>
      <c r="G610" s="774">
        <v>27067</v>
      </c>
      <c r="H610" s="724">
        <f t="shared" ca="1" si="10"/>
        <v>46</v>
      </c>
      <c r="I610" s="725" t="s">
        <v>1403</v>
      </c>
      <c r="J610" s="721" t="s">
        <v>289</v>
      </c>
      <c r="K610" s="721" t="s">
        <v>246</v>
      </c>
      <c r="L610" s="813"/>
      <c r="M610" s="813" t="s">
        <v>6426</v>
      </c>
      <c r="N610" s="722" t="s">
        <v>2099</v>
      </c>
      <c r="O610" s="721" t="s">
        <v>245</v>
      </c>
      <c r="P610" s="727" t="s">
        <v>2394</v>
      </c>
      <c r="Q610" s="741" t="s">
        <v>2393</v>
      </c>
    </row>
    <row r="611" spans="1:17">
      <c r="A611" s="1077">
        <f>SUBTOTAL(3,C$3:C611)</f>
        <v>608</v>
      </c>
      <c r="B611" s="721">
        <v>3</v>
      </c>
      <c r="C611" s="722" t="s">
        <v>2398</v>
      </c>
      <c r="D611" s="723" t="s">
        <v>23</v>
      </c>
      <c r="E611" s="721" t="s">
        <v>254</v>
      </c>
      <c r="F611" s="721" t="s">
        <v>583</v>
      </c>
      <c r="G611" s="774">
        <v>34887</v>
      </c>
      <c r="H611" s="724">
        <f t="shared" ca="1" si="10"/>
        <v>24</v>
      </c>
      <c r="I611" s="725" t="s">
        <v>1403</v>
      </c>
      <c r="J611" s="721" t="s">
        <v>223</v>
      </c>
      <c r="K611" s="721" t="s">
        <v>270</v>
      </c>
      <c r="L611" s="813"/>
      <c r="M611" s="813" t="s">
        <v>6426</v>
      </c>
      <c r="N611" s="722" t="s">
        <v>2099</v>
      </c>
      <c r="O611" s="721" t="s">
        <v>255</v>
      </c>
      <c r="P611" s="727" t="s">
        <v>2397</v>
      </c>
      <c r="Q611" s="741" t="s">
        <v>2393</v>
      </c>
    </row>
    <row r="612" spans="1:17">
      <c r="A612" s="1077">
        <f>SUBTOTAL(3,C$3:C612)</f>
        <v>609</v>
      </c>
      <c r="B612" s="721">
        <v>4</v>
      </c>
      <c r="C612" s="722" t="s">
        <v>2400</v>
      </c>
      <c r="D612" s="723" t="s">
        <v>23</v>
      </c>
      <c r="E612" s="721" t="s">
        <v>254</v>
      </c>
      <c r="F612" s="721" t="s">
        <v>583</v>
      </c>
      <c r="G612" s="774">
        <v>35921</v>
      </c>
      <c r="H612" s="724">
        <f t="shared" ca="1" si="10"/>
        <v>21</v>
      </c>
      <c r="I612" s="725" t="s">
        <v>1403</v>
      </c>
      <c r="J612" s="721" t="s">
        <v>289</v>
      </c>
      <c r="K612" s="721" t="s">
        <v>270</v>
      </c>
      <c r="L612" s="813"/>
      <c r="M612" s="813" t="s">
        <v>6426</v>
      </c>
      <c r="N612" s="722" t="s">
        <v>2099</v>
      </c>
      <c r="O612" s="721" t="s">
        <v>255</v>
      </c>
      <c r="P612" s="734" t="s">
        <v>2399</v>
      </c>
      <c r="Q612" s="741" t="s">
        <v>2393</v>
      </c>
    </row>
    <row r="613" spans="1:17">
      <c r="A613" s="1077">
        <f>SUBTOTAL(3,C$3:C613)</f>
        <v>610</v>
      </c>
      <c r="B613" s="738">
        <v>5</v>
      </c>
      <c r="C613" s="722" t="s">
        <v>2402</v>
      </c>
      <c r="D613" s="723" t="s">
        <v>16</v>
      </c>
      <c r="E613" s="738" t="s">
        <v>254</v>
      </c>
      <c r="F613" s="738" t="s">
        <v>230</v>
      </c>
      <c r="G613" s="774">
        <v>41068</v>
      </c>
      <c r="H613" s="724">
        <f t="shared" ca="1" si="10"/>
        <v>7</v>
      </c>
      <c r="I613" s="725" t="s">
        <v>1403</v>
      </c>
      <c r="J613" s="738" t="s">
        <v>265</v>
      </c>
      <c r="K613" s="738" t="s">
        <v>270</v>
      </c>
      <c r="L613" s="813"/>
      <c r="M613" s="813" t="s">
        <v>6426</v>
      </c>
      <c r="N613" s="722" t="s">
        <v>2099</v>
      </c>
      <c r="O613" s="738" t="s">
        <v>255</v>
      </c>
      <c r="P613" s="727" t="s">
        <v>2401</v>
      </c>
      <c r="Q613" s="741" t="s">
        <v>2393</v>
      </c>
    </row>
    <row r="614" spans="1:17">
      <c r="A614" s="1077">
        <f>SUBTOTAL(3,C$3:C614)</f>
        <v>611</v>
      </c>
      <c r="B614" s="721">
        <v>1</v>
      </c>
      <c r="C614" s="722" t="s">
        <v>2126</v>
      </c>
      <c r="D614" s="723" t="s">
        <v>16</v>
      </c>
      <c r="E614" s="721" t="s">
        <v>221</v>
      </c>
      <c r="F614" s="721" t="s">
        <v>970</v>
      </c>
      <c r="G614" s="774">
        <v>19555</v>
      </c>
      <c r="H614" s="724">
        <f t="shared" ca="1" si="10"/>
        <v>66</v>
      </c>
      <c r="I614" s="725" t="s">
        <v>1403</v>
      </c>
      <c r="J614" s="721" t="s">
        <v>256</v>
      </c>
      <c r="K614" s="721" t="s">
        <v>246</v>
      </c>
      <c r="L614" s="813"/>
      <c r="M614" s="813" t="s">
        <v>6426</v>
      </c>
      <c r="N614" s="722" t="s">
        <v>2099</v>
      </c>
      <c r="O614" s="721" t="s">
        <v>222</v>
      </c>
      <c r="P614" s="722" t="s">
        <v>2403</v>
      </c>
      <c r="Q614" s="722" t="s">
        <v>2406</v>
      </c>
    </row>
    <row r="615" spans="1:17">
      <c r="A615" s="1077">
        <f>SUBTOTAL(3,C$3:C615)</f>
        <v>612</v>
      </c>
      <c r="B615" s="721">
        <v>1</v>
      </c>
      <c r="C615" s="722" t="s">
        <v>2408</v>
      </c>
      <c r="D615" s="723" t="s">
        <v>23</v>
      </c>
      <c r="E615" s="721" t="s">
        <v>221</v>
      </c>
      <c r="F615" s="721" t="s">
        <v>288</v>
      </c>
      <c r="G615" s="774">
        <v>31287</v>
      </c>
      <c r="H615" s="724">
        <f t="shared" ca="1" si="10"/>
        <v>34</v>
      </c>
      <c r="I615" s="725" t="s">
        <v>1403</v>
      </c>
      <c r="J615" s="721" t="s">
        <v>256</v>
      </c>
      <c r="K615" s="721" t="s">
        <v>1660</v>
      </c>
      <c r="L615" s="813"/>
      <c r="M615" s="813" t="s">
        <v>6426</v>
      </c>
      <c r="N615" s="722" t="s">
        <v>2099</v>
      </c>
      <c r="O615" s="721" t="s">
        <v>222</v>
      </c>
      <c r="P615" s="727" t="s">
        <v>2407</v>
      </c>
      <c r="Q615" s="734" t="s">
        <v>2411</v>
      </c>
    </row>
    <row r="616" spans="1:17">
      <c r="A616" s="1077">
        <f>SUBTOTAL(3,C$3:C616)</f>
        <v>613</v>
      </c>
      <c r="B616" s="721">
        <v>2</v>
      </c>
      <c r="C616" s="722" t="s">
        <v>2413</v>
      </c>
      <c r="D616" s="723" t="s">
        <v>16</v>
      </c>
      <c r="E616" s="721" t="s">
        <v>221</v>
      </c>
      <c r="F616" s="721" t="s">
        <v>288</v>
      </c>
      <c r="G616" s="774">
        <v>33041</v>
      </c>
      <c r="H616" s="724">
        <f t="shared" ca="1" si="10"/>
        <v>29</v>
      </c>
      <c r="I616" s="725" t="s">
        <v>1403</v>
      </c>
      <c r="J616" s="721" t="s">
        <v>223</v>
      </c>
      <c r="K616" s="721" t="s">
        <v>246</v>
      </c>
      <c r="L616" s="813"/>
      <c r="M616" s="813" t="s">
        <v>6426</v>
      </c>
      <c r="N616" s="722" t="s">
        <v>2099</v>
      </c>
      <c r="O616" s="721" t="s">
        <v>245</v>
      </c>
      <c r="P616" s="727" t="s">
        <v>2412</v>
      </c>
      <c r="Q616" s="734" t="s">
        <v>2411</v>
      </c>
    </row>
    <row r="617" spans="1:17">
      <c r="A617" s="1077">
        <f>SUBTOTAL(3,C$3:C617)</f>
        <v>614</v>
      </c>
      <c r="B617" s="721">
        <v>3</v>
      </c>
      <c r="C617" s="722" t="s">
        <v>2417</v>
      </c>
      <c r="D617" s="723" t="s">
        <v>23</v>
      </c>
      <c r="E617" s="721" t="s">
        <v>254</v>
      </c>
      <c r="F617" s="721" t="s">
        <v>230</v>
      </c>
      <c r="G617" s="774">
        <v>39945</v>
      </c>
      <c r="H617" s="724">
        <f t="shared" ca="1" si="10"/>
        <v>10</v>
      </c>
      <c r="I617" s="725" t="s">
        <v>1403</v>
      </c>
      <c r="J617" s="721" t="s">
        <v>369</v>
      </c>
      <c r="K617" s="721" t="s">
        <v>266</v>
      </c>
      <c r="L617" s="813"/>
      <c r="M617" s="813" t="s">
        <v>6426</v>
      </c>
      <c r="N617" s="722" t="s">
        <v>2099</v>
      </c>
      <c r="O617" s="721" t="s">
        <v>255</v>
      </c>
      <c r="P617" s="727" t="s">
        <v>2416</v>
      </c>
      <c r="Q617" s="734" t="s">
        <v>2411</v>
      </c>
    </row>
    <row r="618" spans="1:17">
      <c r="A618" s="1077">
        <f>SUBTOTAL(3,C$3:C618)</f>
        <v>615</v>
      </c>
      <c r="B618" s="721">
        <v>4</v>
      </c>
      <c r="C618" s="722" t="s">
        <v>2419</v>
      </c>
      <c r="D618" s="723" t="s">
        <v>16</v>
      </c>
      <c r="E618" s="721" t="s">
        <v>254</v>
      </c>
      <c r="F618" s="721" t="s">
        <v>229</v>
      </c>
      <c r="G618" s="774">
        <v>42360</v>
      </c>
      <c r="H618" s="724">
        <f t="shared" ca="1" si="10"/>
        <v>4</v>
      </c>
      <c r="I618" s="725" t="s">
        <v>1403</v>
      </c>
      <c r="J618" s="721" t="s">
        <v>265</v>
      </c>
      <c r="K618" s="721" t="s">
        <v>270</v>
      </c>
      <c r="L618" s="813"/>
      <c r="M618" s="813" t="s">
        <v>6426</v>
      </c>
      <c r="N618" s="722" t="s">
        <v>2099</v>
      </c>
      <c r="O618" s="721" t="s">
        <v>255</v>
      </c>
      <c r="P618" s="727" t="s">
        <v>2418</v>
      </c>
      <c r="Q618" s="734" t="s">
        <v>2411</v>
      </c>
    </row>
    <row r="619" spans="1:17">
      <c r="A619" s="1077">
        <f>SUBTOTAL(3,C$3:C619)</f>
        <v>616</v>
      </c>
      <c r="B619" s="721">
        <v>5</v>
      </c>
      <c r="C619" s="722" t="s">
        <v>7465</v>
      </c>
      <c r="D619" s="723" t="s">
        <v>23</v>
      </c>
      <c r="E619" s="721" t="s">
        <v>254</v>
      </c>
      <c r="F619" s="721"/>
      <c r="G619" s="774">
        <v>43725</v>
      </c>
      <c r="H619" s="724">
        <f t="shared" ca="1" si="10"/>
        <v>0</v>
      </c>
      <c r="I619" s="725"/>
      <c r="J619" s="721"/>
      <c r="K619" s="721"/>
      <c r="L619" s="813"/>
      <c r="M619" s="813"/>
      <c r="N619" s="722"/>
      <c r="O619" s="721"/>
      <c r="P619" s="727"/>
      <c r="Q619" s="734"/>
    </row>
    <row r="620" spans="1:17">
      <c r="A620" s="1077">
        <f>SUBTOTAL(3,C$3:C620)</f>
        <v>617</v>
      </c>
      <c r="B620" s="721">
        <v>1</v>
      </c>
      <c r="C620" s="722" t="s">
        <v>2421</v>
      </c>
      <c r="D620" s="723" t="s">
        <v>23</v>
      </c>
      <c r="E620" s="721" t="s">
        <v>221</v>
      </c>
      <c r="F620" s="721" t="s">
        <v>2422</v>
      </c>
      <c r="G620" s="774">
        <v>29999</v>
      </c>
      <c r="H620" s="724">
        <f t="shared" ca="1" si="10"/>
        <v>38</v>
      </c>
      <c r="I620" s="725" t="s">
        <v>1403</v>
      </c>
      <c r="J620" s="721" t="s">
        <v>256</v>
      </c>
      <c r="K620" s="721" t="s">
        <v>674</v>
      </c>
      <c r="L620" s="813"/>
      <c r="M620" s="813" t="s">
        <v>6426</v>
      </c>
      <c r="N620" s="722" t="s">
        <v>2099</v>
      </c>
      <c r="O620" s="721" t="s">
        <v>222</v>
      </c>
      <c r="P620" s="727" t="s">
        <v>2420</v>
      </c>
      <c r="Q620" s="722" t="s">
        <v>392</v>
      </c>
    </row>
    <row r="621" spans="1:17">
      <c r="A621" s="1077">
        <f>SUBTOTAL(3,C$3:C621)</f>
        <v>618</v>
      </c>
      <c r="B621" s="721">
        <v>2</v>
      </c>
      <c r="C621" s="722" t="s">
        <v>394</v>
      </c>
      <c r="D621" s="723" t="s">
        <v>16</v>
      </c>
      <c r="E621" s="721" t="s">
        <v>221</v>
      </c>
      <c r="F621" s="721" t="s">
        <v>389</v>
      </c>
      <c r="G621" s="774">
        <v>22267</v>
      </c>
      <c r="H621" s="724">
        <f t="shared" ca="1" si="10"/>
        <v>59</v>
      </c>
      <c r="I621" s="725" t="s">
        <v>1403</v>
      </c>
      <c r="J621" s="721" t="s">
        <v>241</v>
      </c>
      <c r="K621" s="721" t="s">
        <v>6621</v>
      </c>
      <c r="L621" s="726"/>
      <c r="M621" s="726" t="s">
        <v>6426</v>
      </c>
      <c r="N621" s="722" t="s">
        <v>228</v>
      </c>
      <c r="O621" s="721" t="s">
        <v>245</v>
      </c>
      <c r="P621" s="722" t="s">
        <v>393</v>
      </c>
      <c r="Q621" s="722" t="s">
        <v>392</v>
      </c>
    </row>
    <row r="622" spans="1:17">
      <c r="A622" s="1077">
        <f>SUBTOTAL(3,C$3:C622)</f>
        <v>619</v>
      </c>
      <c r="B622" s="721">
        <v>3</v>
      </c>
      <c r="C622" s="722" t="s">
        <v>398</v>
      </c>
      <c r="D622" s="723" t="s">
        <v>23</v>
      </c>
      <c r="E622" s="721" t="s">
        <v>254</v>
      </c>
      <c r="F622" s="721" t="s">
        <v>22</v>
      </c>
      <c r="G622" s="774">
        <v>36082</v>
      </c>
      <c r="H622" s="724">
        <f t="shared" ca="1" si="10"/>
        <v>21</v>
      </c>
      <c r="I622" s="725" t="s">
        <v>1403</v>
      </c>
      <c r="J622" s="721" t="s">
        <v>258</v>
      </c>
      <c r="K622" s="721" t="s">
        <v>6623</v>
      </c>
      <c r="L622" s="726"/>
      <c r="M622" s="726" t="s">
        <v>6426</v>
      </c>
      <c r="N622" s="722" t="s">
        <v>228</v>
      </c>
      <c r="O622" s="721" t="s">
        <v>6640</v>
      </c>
      <c r="P622" s="722" t="s">
        <v>397</v>
      </c>
      <c r="Q622" s="722" t="s">
        <v>392</v>
      </c>
    </row>
    <row r="623" spans="1:17">
      <c r="A623" s="1077">
        <f>SUBTOTAL(3,C$3:C623)</f>
        <v>620</v>
      </c>
      <c r="B623" s="733">
        <v>1</v>
      </c>
      <c r="C623" s="732" t="s">
        <v>2431</v>
      </c>
      <c r="D623" s="723" t="s">
        <v>23</v>
      </c>
      <c r="E623" s="738" t="s">
        <v>221</v>
      </c>
      <c r="F623" s="738" t="s">
        <v>22</v>
      </c>
      <c r="G623" s="774">
        <v>27057</v>
      </c>
      <c r="H623" s="724">
        <f t="shared" ca="1" si="10"/>
        <v>46</v>
      </c>
      <c r="I623" s="725" t="s">
        <v>1403</v>
      </c>
      <c r="J623" s="721" t="s">
        <v>256</v>
      </c>
      <c r="K623" s="738" t="s">
        <v>674</v>
      </c>
      <c r="L623" s="813"/>
      <c r="M623" s="813" t="s">
        <v>6426</v>
      </c>
      <c r="N623" s="722" t="s">
        <v>2099</v>
      </c>
      <c r="O623" s="738" t="s">
        <v>222</v>
      </c>
      <c r="P623" s="734" t="s">
        <v>2430</v>
      </c>
      <c r="Q623" s="734" t="s">
        <v>2433</v>
      </c>
    </row>
    <row r="624" spans="1:17">
      <c r="A624" s="1077">
        <f>SUBTOTAL(3,C$3:C624)</f>
        <v>621</v>
      </c>
      <c r="B624" s="721">
        <v>2</v>
      </c>
      <c r="C624" s="732" t="s">
        <v>2436</v>
      </c>
      <c r="D624" s="723" t="s">
        <v>16</v>
      </c>
      <c r="E624" s="738" t="s">
        <v>221</v>
      </c>
      <c r="F624" s="738" t="s">
        <v>452</v>
      </c>
      <c r="G624" s="774">
        <v>30837</v>
      </c>
      <c r="H624" s="724">
        <f t="shared" ca="1" si="10"/>
        <v>35</v>
      </c>
      <c r="I624" s="725" t="s">
        <v>1403</v>
      </c>
      <c r="J624" s="738" t="s">
        <v>223</v>
      </c>
      <c r="K624" s="738" t="s">
        <v>246</v>
      </c>
      <c r="L624" s="813"/>
      <c r="M624" s="813" t="s">
        <v>6426</v>
      </c>
      <c r="N624" s="722" t="s">
        <v>2099</v>
      </c>
      <c r="O624" s="721" t="s">
        <v>245</v>
      </c>
      <c r="P624" s="734" t="s">
        <v>2435</v>
      </c>
      <c r="Q624" s="734" t="s">
        <v>2433</v>
      </c>
    </row>
    <row r="625" spans="1:17">
      <c r="A625" s="1077">
        <f>SUBTOTAL(3,C$3:C625)</f>
        <v>622</v>
      </c>
      <c r="B625" s="721">
        <v>3</v>
      </c>
      <c r="C625" s="732" t="s">
        <v>2438</v>
      </c>
      <c r="D625" s="723" t="s">
        <v>23</v>
      </c>
      <c r="E625" s="738" t="s">
        <v>254</v>
      </c>
      <c r="F625" s="738" t="s">
        <v>2439</v>
      </c>
      <c r="G625" s="774">
        <v>36575</v>
      </c>
      <c r="H625" s="724">
        <f t="shared" ca="1" si="10"/>
        <v>20</v>
      </c>
      <c r="I625" s="725" t="s">
        <v>1403</v>
      </c>
      <c r="J625" s="721" t="s">
        <v>289</v>
      </c>
      <c r="K625" s="738" t="s">
        <v>266</v>
      </c>
      <c r="L625" s="813"/>
      <c r="M625" s="813" t="s">
        <v>6426</v>
      </c>
      <c r="N625" s="722" t="s">
        <v>2099</v>
      </c>
      <c r="O625" s="721" t="s">
        <v>255</v>
      </c>
      <c r="P625" s="734" t="s">
        <v>2437</v>
      </c>
      <c r="Q625" s="734" t="s">
        <v>2433</v>
      </c>
    </row>
    <row r="626" spans="1:17">
      <c r="A626" s="1077">
        <f>SUBTOTAL(3,C$3:C626)</f>
        <v>623</v>
      </c>
      <c r="B626" s="721">
        <v>4</v>
      </c>
      <c r="C626" s="722" t="s">
        <v>2441</v>
      </c>
      <c r="D626" s="723" t="s">
        <v>16</v>
      </c>
      <c r="E626" s="738" t="s">
        <v>254</v>
      </c>
      <c r="F626" s="738" t="s">
        <v>2442</v>
      </c>
      <c r="G626" s="774">
        <v>38059</v>
      </c>
      <c r="H626" s="724">
        <f t="shared" ca="1" si="10"/>
        <v>16</v>
      </c>
      <c r="I626" s="725" t="s">
        <v>1403</v>
      </c>
      <c r="J626" s="721" t="s">
        <v>348</v>
      </c>
      <c r="K626" s="738" t="s">
        <v>266</v>
      </c>
      <c r="L626" s="813"/>
      <c r="M626" s="813" t="s">
        <v>6426</v>
      </c>
      <c r="N626" s="722" t="s">
        <v>2099</v>
      </c>
      <c r="O626" s="721" t="s">
        <v>255</v>
      </c>
      <c r="P626" s="734" t="s">
        <v>2440</v>
      </c>
      <c r="Q626" s="734" t="s">
        <v>2433</v>
      </c>
    </row>
    <row r="627" spans="1:17">
      <c r="A627" s="1077">
        <f>SUBTOTAL(3,C$3:C627)</f>
        <v>624</v>
      </c>
      <c r="B627" s="721">
        <v>5</v>
      </c>
      <c r="C627" s="722" t="s">
        <v>2444</v>
      </c>
      <c r="D627" s="723" t="s">
        <v>16</v>
      </c>
      <c r="E627" s="738" t="s">
        <v>254</v>
      </c>
      <c r="F627" s="738" t="s">
        <v>2442</v>
      </c>
      <c r="G627" s="774">
        <v>38059</v>
      </c>
      <c r="H627" s="724">
        <f t="shared" ca="1" si="10"/>
        <v>16</v>
      </c>
      <c r="I627" s="725" t="s">
        <v>1403</v>
      </c>
      <c r="J627" s="721" t="s">
        <v>348</v>
      </c>
      <c r="K627" s="738" t="s">
        <v>266</v>
      </c>
      <c r="L627" s="813"/>
      <c r="M627" s="813" t="s">
        <v>6426</v>
      </c>
      <c r="N627" s="722" t="s">
        <v>2099</v>
      </c>
      <c r="O627" s="721" t="s">
        <v>255</v>
      </c>
      <c r="P627" s="734" t="s">
        <v>2443</v>
      </c>
      <c r="Q627" s="734" t="s">
        <v>2433</v>
      </c>
    </row>
    <row r="628" spans="1:17">
      <c r="A628" s="1077">
        <f>SUBTOTAL(3,C$3:C628)</f>
        <v>625</v>
      </c>
      <c r="B628" s="721">
        <v>6</v>
      </c>
      <c r="C628" s="722" t="s">
        <v>2446</v>
      </c>
      <c r="D628" s="723" t="s">
        <v>23</v>
      </c>
      <c r="E628" s="738" t="s">
        <v>254</v>
      </c>
      <c r="F628" s="738" t="s">
        <v>229</v>
      </c>
      <c r="G628" s="774">
        <v>41949</v>
      </c>
      <c r="H628" s="724">
        <f t="shared" ca="1" si="10"/>
        <v>5</v>
      </c>
      <c r="I628" s="747" t="s">
        <v>1403</v>
      </c>
      <c r="J628" s="738" t="s">
        <v>265</v>
      </c>
      <c r="K628" s="738" t="s">
        <v>270</v>
      </c>
      <c r="L628" s="813"/>
      <c r="M628" s="813" t="s">
        <v>6426</v>
      </c>
      <c r="N628" s="722" t="s">
        <v>2099</v>
      </c>
      <c r="O628" s="738" t="s">
        <v>255</v>
      </c>
      <c r="P628" s="736" t="s">
        <v>2445</v>
      </c>
      <c r="Q628" s="734" t="s">
        <v>2433</v>
      </c>
    </row>
    <row r="629" spans="1:17">
      <c r="A629" s="1077">
        <f>SUBTOTAL(3,C$3:C629)</f>
        <v>626</v>
      </c>
      <c r="B629" s="721">
        <v>1</v>
      </c>
      <c r="C629" s="722" t="s">
        <v>2448</v>
      </c>
      <c r="D629" s="723" t="s">
        <v>23</v>
      </c>
      <c r="E629" s="721" t="s">
        <v>221</v>
      </c>
      <c r="F629" s="721" t="s">
        <v>2449</v>
      </c>
      <c r="G629" s="774">
        <v>30108</v>
      </c>
      <c r="H629" s="724">
        <f t="shared" ca="1" si="10"/>
        <v>37</v>
      </c>
      <c r="I629" s="725" t="s">
        <v>1403</v>
      </c>
      <c r="J629" s="721" t="s">
        <v>223</v>
      </c>
      <c r="K629" s="721" t="s">
        <v>224</v>
      </c>
      <c r="L629" s="813"/>
      <c r="M629" s="813" t="s">
        <v>6426</v>
      </c>
      <c r="N629" s="722" t="s">
        <v>2099</v>
      </c>
      <c r="O629" s="721" t="s">
        <v>222</v>
      </c>
      <c r="P629" s="722" t="s">
        <v>2447</v>
      </c>
      <c r="Q629" s="722" t="s">
        <v>2451</v>
      </c>
    </row>
    <row r="630" spans="1:17">
      <c r="A630" s="1077">
        <f>SUBTOTAL(3,C$3:C630)</f>
        <v>627</v>
      </c>
      <c r="B630" s="721">
        <v>2</v>
      </c>
      <c r="C630" s="722" t="s">
        <v>2586</v>
      </c>
      <c r="D630" s="723" t="s">
        <v>16</v>
      </c>
      <c r="E630" s="721" t="s">
        <v>221</v>
      </c>
      <c r="F630" s="721"/>
      <c r="G630" s="774"/>
      <c r="H630" s="724">
        <f t="shared" ca="1" si="10"/>
        <v>120</v>
      </c>
      <c r="I630" s="725"/>
      <c r="J630" s="721"/>
      <c r="K630" s="721"/>
      <c r="L630" s="813"/>
      <c r="M630" s="813"/>
      <c r="N630" s="722"/>
      <c r="O630" s="721"/>
      <c r="P630" s="722"/>
      <c r="Q630" s="722"/>
    </row>
    <row r="631" spans="1:17">
      <c r="A631" s="1077">
        <f>SUBTOTAL(3,C$3:C631)</f>
        <v>628</v>
      </c>
      <c r="B631" s="721">
        <v>3</v>
      </c>
      <c r="C631" s="722" t="s">
        <v>2453</v>
      </c>
      <c r="D631" s="723" t="s">
        <v>16</v>
      </c>
      <c r="E631" s="721" t="s">
        <v>254</v>
      </c>
      <c r="F631" s="721" t="s">
        <v>22</v>
      </c>
      <c r="G631" s="774">
        <v>39345</v>
      </c>
      <c r="H631" s="724">
        <f t="shared" ca="1" si="10"/>
        <v>12</v>
      </c>
      <c r="I631" s="725" t="s">
        <v>1403</v>
      </c>
      <c r="J631" s="721" t="s">
        <v>369</v>
      </c>
      <c r="K631" s="721" t="s">
        <v>266</v>
      </c>
      <c r="L631" s="813"/>
      <c r="M631" s="813" t="s">
        <v>6426</v>
      </c>
      <c r="N631" s="722" t="s">
        <v>2099</v>
      </c>
      <c r="O631" s="721" t="s">
        <v>255</v>
      </c>
      <c r="P631" s="734" t="s">
        <v>2452</v>
      </c>
      <c r="Q631" s="722" t="s">
        <v>2451</v>
      </c>
    </row>
    <row r="632" spans="1:17">
      <c r="A632" s="1077">
        <f>SUBTOTAL(3,C$3:C632)</f>
        <v>629</v>
      </c>
      <c r="B632" s="721">
        <v>1</v>
      </c>
      <c r="C632" s="722" t="s">
        <v>2456</v>
      </c>
      <c r="D632" s="723" t="s">
        <v>23</v>
      </c>
      <c r="E632" s="721" t="s">
        <v>221</v>
      </c>
      <c r="F632" s="721" t="s">
        <v>691</v>
      </c>
      <c r="G632" s="774">
        <v>32903</v>
      </c>
      <c r="H632" s="724">
        <f t="shared" ca="1" si="10"/>
        <v>30</v>
      </c>
      <c r="I632" s="725" t="s">
        <v>1403</v>
      </c>
      <c r="J632" s="721" t="s">
        <v>527</v>
      </c>
      <c r="K632" s="738" t="s">
        <v>261</v>
      </c>
      <c r="L632" s="813"/>
      <c r="M632" s="813" t="s">
        <v>6426</v>
      </c>
      <c r="N632" s="722" t="s">
        <v>2099</v>
      </c>
      <c r="O632" s="721" t="s">
        <v>222</v>
      </c>
      <c r="P632" s="727" t="s">
        <v>2455</v>
      </c>
      <c r="Q632" s="734" t="s">
        <v>2459</v>
      </c>
    </row>
    <row r="633" spans="1:17">
      <c r="A633" s="1077">
        <f>SUBTOTAL(3,C$3:C633)</f>
        <v>630</v>
      </c>
      <c r="B633" s="721">
        <v>2</v>
      </c>
      <c r="C633" s="722" t="s">
        <v>356</v>
      </c>
      <c r="D633" s="723" t="s">
        <v>16</v>
      </c>
      <c r="E633" s="721" t="s">
        <v>221</v>
      </c>
      <c r="F633" s="721" t="s">
        <v>414</v>
      </c>
      <c r="G633" s="774">
        <v>32461</v>
      </c>
      <c r="H633" s="724">
        <f t="shared" ca="1" si="10"/>
        <v>31</v>
      </c>
      <c r="I633" s="725" t="s">
        <v>1403</v>
      </c>
      <c r="J633" s="721" t="s">
        <v>469</v>
      </c>
      <c r="K633" s="721" t="s">
        <v>246</v>
      </c>
      <c r="L633" s="813"/>
      <c r="M633" s="813" t="s">
        <v>6426</v>
      </c>
      <c r="N633" s="722" t="s">
        <v>2099</v>
      </c>
      <c r="O633" s="721" t="s">
        <v>245</v>
      </c>
      <c r="P633" s="722" t="s">
        <v>2460</v>
      </c>
      <c r="Q633" s="734" t="s">
        <v>2459</v>
      </c>
    </row>
    <row r="634" spans="1:17">
      <c r="A634" s="1077">
        <f>SUBTOTAL(3,C$3:C634)</f>
        <v>631</v>
      </c>
      <c r="B634" s="721">
        <v>3</v>
      </c>
      <c r="C634" s="722" t="s">
        <v>2462</v>
      </c>
      <c r="D634" s="723" t="s">
        <v>23</v>
      </c>
      <c r="E634" s="721" t="s">
        <v>254</v>
      </c>
      <c r="F634" s="721" t="s">
        <v>229</v>
      </c>
      <c r="G634" s="774">
        <v>42278</v>
      </c>
      <c r="H634" s="724">
        <f t="shared" ca="1" si="10"/>
        <v>4</v>
      </c>
      <c r="I634" s="725" t="s">
        <v>1403</v>
      </c>
      <c r="J634" s="721" t="s">
        <v>265</v>
      </c>
      <c r="K634" s="721" t="s">
        <v>270</v>
      </c>
      <c r="L634" s="813"/>
      <c r="M634" s="813" t="s">
        <v>6426</v>
      </c>
      <c r="N634" s="722" t="s">
        <v>2099</v>
      </c>
      <c r="O634" s="721" t="s">
        <v>255</v>
      </c>
      <c r="P634" s="727" t="s">
        <v>2461</v>
      </c>
      <c r="Q634" s="734" t="s">
        <v>2459</v>
      </c>
    </row>
    <row r="635" spans="1:17">
      <c r="A635" s="1077">
        <f>SUBTOTAL(3,C$3:C635)</f>
        <v>632</v>
      </c>
      <c r="B635" s="816">
        <v>4</v>
      </c>
      <c r="C635" s="817" t="s">
        <v>6683</v>
      </c>
      <c r="D635" s="818" t="s">
        <v>23</v>
      </c>
      <c r="E635" s="816" t="s">
        <v>254</v>
      </c>
      <c r="F635" s="816" t="s">
        <v>229</v>
      </c>
      <c r="G635" s="821">
        <v>42774</v>
      </c>
      <c r="H635" s="724">
        <f t="shared" ca="1" si="10"/>
        <v>3</v>
      </c>
      <c r="I635" s="819" t="s">
        <v>1403</v>
      </c>
      <c r="J635" s="816" t="s">
        <v>265</v>
      </c>
      <c r="K635" s="816" t="s">
        <v>270</v>
      </c>
      <c r="L635" s="815"/>
      <c r="M635" s="820" t="s">
        <v>6426</v>
      </c>
      <c r="N635" s="817" t="s">
        <v>6436</v>
      </c>
      <c r="O635" s="815"/>
      <c r="P635" s="815"/>
      <c r="Q635" s="815"/>
    </row>
    <row r="636" spans="1:17">
      <c r="A636" s="1077">
        <f>SUBTOTAL(3,C$3:C636)</f>
        <v>633</v>
      </c>
      <c r="B636" s="721">
        <v>1</v>
      </c>
      <c r="C636" s="722" t="s">
        <v>2478</v>
      </c>
      <c r="D636" s="723" t="s">
        <v>23</v>
      </c>
      <c r="E636" s="721" t="s">
        <v>221</v>
      </c>
      <c r="F636" s="721" t="s">
        <v>2479</v>
      </c>
      <c r="G636" s="774">
        <v>25009</v>
      </c>
      <c r="H636" s="724">
        <f t="shared" ca="1" si="10"/>
        <v>51</v>
      </c>
      <c r="I636" s="725" t="s">
        <v>1403</v>
      </c>
      <c r="J636" s="721" t="s">
        <v>223</v>
      </c>
      <c r="K636" s="721" t="s">
        <v>283</v>
      </c>
      <c r="L636" s="813"/>
      <c r="M636" s="813" t="s">
        <v>6426</v>
      </c>
      <c r="N636" s="722" t="s">
        <v>2099</v>
      </c>
      <c r="O636" s="721" t="s">
        <v>222</v>
      </c>
      <c r="P636" s="722" t="s">
        <v>2477</v>
      </c>
      <c r="Q636" s="722" t="s">
        <v>2480</v>
      </c>
    </row>
    <row r="637" spans="1:17">
      <c r="A637" s="1077">
        <f>SUBTOTAL(3,C$3:C637)</f>
        <v>634</v>
      </c>
      <c r="B637" s="721">
        <v>2</v>
      </c>
      <c r="C637" s="722" t="s">
        <v>2482</v>
      </c>
      <c r="D637" s="723" t="s">
        <v>16</v>
      </c>
      <c r="E637" s="721" t="s">
        <v>221</v>
      </c>
      <c r="F637" s="721" t="s">
        <v>2479</v>
      </c>
      <c r="G637" s="774">
        <v>25569</v>
      </c>
      <c r="H637" s="724">
        <f t="shared" ca="1" si="10"/>
        <v>50</v>
      </c>
      <c r="I637" s="725" t="s">
        <v>1403</v>
      </c>
      <c r="J637" s="721" t="s">
        <v>223</v>
      </c>
      <c r="K637" s="721" t="s">
        <v>470</v>
      </c>
      <c r="L637" s="813"/>
      <c r="M637" s="813" t="s">
        <v>6426</v>
      </c>
      <c r="N637" s="722" t="s">
        <v>2099</v>
      </c>
      <c r="O637" s="721" t="s">
        <v>245</v>
      </c>
      <c r="P637" s="722" t="s">
        <v>2481</v>
      </c>
      <c r="Q637" s="722" t="s">
        <v>2480</v>
      </c>
    </row>
    <row r="638" spans="1:17">
      <c r="A638" s="1077">
        <f>SUBTOTAL(3,C$3:C638)</f>
        <v>635</v>
      </c>
      <c r="B638" s="721">
        <v>3</v>
      </c>
      <c r="C638" s="722" t="s">
        <v>2486</v>
      </c>
      <c r="D638" s="723" t="s">
        <v>23</v>
      </c>
      <c r="E638" s="721" t="s">
        <v>254</v>
      </c>
      <c r="F638" s="721" t="s">
        <v>524</v>
      </c>
      <c r="G638" s="774">
        <v>36297</v>
      </c>
      <c r="H638" s="724">
        <f t="shared" ca="1" si="10"/>
        <v>20</v>
      </c>
      <c r="I638" s="725" t="s">
        <v>1403</v>
      </c>
      <c r="J638" s="721" t="s">
        <v>886</v>
      </c>
      <c r="K638" s="721" t="s">
        <v>266</v>
      </c>
      <c r="L638" s="813"/>
      <c r="M638" s="813" t="s">
        <v>6426</v>
      </c>
      <c r="N638" s="722" t="s">
        <v>2099</v>
      </c>
      <c r="O638" s="721" t="s">
        <v>255</v>
      </c>
      <c r="P638" s="722" t="s">
        <v>2485</v>
      </c>
      <c r="Q638" s="722" t="s">
        <v>2480</v>
      </c>
    </row>
    <row r="639" spans="1:17">
      <c r="A639" s="1077">
        <f>SUBTOTAL(3,C$3:C639)</f>
        <v>636</v>
      </c>
      <c r="B639" s="721">
        <v>4</v>
      </c>
      <c r="C639" s="722" t="s">
        <v>2488</v>
      </c>
      <c r="D639" s="723" t="s">
        <v>16</v>
      </c>
      <c r="E639" s="721" t="s">
        <v>254</v>
      </c>
      <c r="F639" s="721" t="s">
        <v>229</v>
      </c>
      <c r="G639" s="774">
        <v>39594</v>
      </c>
      <c r="H639" s="724">
        <f t="shared" ca="1" si="10"/>
        <v>11</v>
      </c>
      <c r="I639" s="725" t="s">
        <v>1403</v>
      </c>
      <c r="J639" s="721" t="s">
        <v>369</v>
      </c>
      <c r="K639" s="721" t="s">
        <v>266</v>
      </c>
      <c r="L639" s="813"/>
      <c r="M639" s="813" t="s">
        <v>6426</v>
      </c>
      <c r="N639" s="722" t="s">
        <v>2099</v>
      </c>
      <c r="O639" s="721" t="s">
        <v>255</v>
      </c>
      <c r="P639" s="727" t="s">
        <v>2487</v>
      </c>
      <c r="Q639" s="722" t="s">
        <v>2480</v>
      </c>
    </row>
    <row r="640" spans="1:17">
      <c r="A640" s="1077">
        <f>SUBTOTAL(3,C$3:C640)</f>
        <v>637</v>
      </c>
      <c r="B640" s="721">
        <v>1</v>
      </c>
      <c r="C640" s="722" t="s">
        <v>2490</v>
      </c>
      <c r="D640" s="723" t="s">
        <v>23</v>
      </c>
      <c r="E640" s="721" t="s">
        <v>221</v>
      </c>
      <c r="F640" s="721" t="s">
        <v>524</v>
      </c>
      <c r="G640" s="774">
        <v>28709</v>
      </c>
      <c r="H640" s="724">
        <f t="shared" ca="1" si="10"/>
        <v>41</v>
      </c>
      <c r="I640" s="725" t="s">
        <v>1403</v>
      </c>
      <c r="J640" s="721" t="s">
        <v>2491</v>
      </c>
      <c r="K640" s="721" t="s">
        <v>261</v>
      </c>
      <c r="L640" s="813"/>
      <c r="M640" s="813" t="s">
        <v>6426</v>
      </c>
      <c r="N640" s="722" t="s">
        <v>2099</v>
      </c>
      <c r="O640" s="721" t="s">
        <v>222</v>
      </c>
      <c r="P640" s="727" t="s">
        <v>2489</v>
      </c>
      <c r="Q640" s="727" t="s">
        <v>2494</v>
      </c>
    </row>
    <row r="641" spans="1:17">
      <c r="A641" s="1077">
        <f>SUBTOTAL(3,C$3:C641)</f>
        <v>638</v>
      </c>
      <c r="B641" s="738">
        <v>2</v>
      </c>
      <c r="C641" s="722" t="s">
        <v>2496</v>
      </c>
      <c r="D641" s="723" t="s">
        <v>16</v>
      </c>
      <c r="E641" s="721" t="s">
        <v>221</v>
      </c>
      <c r="F641" s="721" t="s">
        <v>1402</v>
      </c>
      <c r="G641" s="774">
        <v>31011</v>
      </c>
      <c r="H641" s="724">
        <f t="shared" ca="1" si="10"/>
        <v>35</v>
      </c>
      <c r="I641" s="725" t="s">
        <v>1403</v>
      </c>
      <c r="J641" s="721" t="s">
        <v>785</v>
      </c>
      <c r="K641" s="721" t="s">
        <v>2497</v>
      </c>
      <c r="L641" s="813"/>
      <c r="M641" s="813" t="s">
        <v>6426</v>
      </c>
      <c r="N641" s="722" t="s">
        <v>2099</v>
      </c>
      <c r="O641" s="721" t="s">
        <v>245</v>
      </c>
      <c r="P641" s="727" t="s">
        <v>2495</v>
      </c>
      <c r="Q641" s="727" t="s">
        <v>2494</v>
      </c>
    </row>
    <row r="642" spans="1:17">
      <c r="A642" s="1077">
        <f>SUBTOTAL(3,C$3:C642)</f>
        <v>639</v>
      </c>
      <c r="B642" s="738">
        <v>3</v>
      </c>
      <c r="C642" s="722" t="s">
        <v>2499</v>
      </c>
      <c r="D642" s="723" t="s">
        <v>23</v>
      </c>
      <c r="E642" s="721" t="s">
        <v>254</v>
      </c>
      <c r="F642" s="721" t="s">
        <v>376</v>
      </c>
      <c r="G642" s="774">
        <v>36286</v>
      </c>
      <c r="H642" s="724">
        <f t="shared" ca="1" si="10"/>
        <v>20</v>
      </c>
      <c r="I642" s="725" t="s">
        <v>1403</v>
      </c>
      <c r="J642" s="721" t="s">
        <v>785</v>
      </c>
      <c r="K642" s="721" t="s">
        <v>270</v>
      </c>
      <c r="L642" s="813"/>
      <c r="M642" s="813" t="s">
        <v>6426</v>
      </c>
      <c r="N642" s="722" t="s">
        <v>2099</v>
      </c>
      <c r="O642" s="721" t="s">
        <v>255</v>
      </c>
      <c r="P642" s="727" t="s">
        <v>2498</v>
      </c>
      <c r="Q642" s="727" t="s">
        <v>2494</v>
      </c>
    </row>
    <row r="643" spans="1:17">
      <c r="A643" s="1077">
        <f>SUBTOTAL(3,C$3:C643)</f>
        <v>640</v>
      </c>
      <c r="B643" s="738">
        <v>4</v>
      </c>
      <c r="C643" s="722" t="s">
        <v>2502</v>
      </c>
      <c r="D643" s="723" t="s">
        <v>23</v>
      </c>
      <c r="E643" s="738" t="s">
        <v>254</v>
      </c>
      <c r="F643" s="738" t="s">
        <v>231</v>
      </c>
      <c r="G643" s="774">
        <v>39068</v>
      </c>
      <c r="H643" s="724">
        <f t="shared" ca="1" si="10"/>
        <v>13</v>
      </c>
      <c r="I643" s="747" t="s">
        <v>1403</v>
      </c>
      <c r="J643" s="738" t="s">
        <v>369</v>
      </c>
      <c r="K643" s="738" t="s">
        <v>266</v>
      </c>
      <c r="L643" s="813"/>
      <c r="M643" s="813" t="s">
        <v>6426</v>
      </c>
      <c r="N643" s="722" t="s">
        <v>2504</v>
      </c>
      <c r="O643" s="738" t="s">
        <v>255</v>
      </c>
      <c r="P643" s="727" t="s">
        <v>2501</v>
      </c>
      <c r="Q643" s="727" t="s">
        <v>2494</v>
      </c>
    </row>
    <row r="644" spans="1:17">
      <c r="A644" s="1077">
        <f>SUBTOTAL(3,C$3:C644)</f>
        <v>641</v>
      </c>
      <c r="B644" s="738">
        <v>5</v>
      </c>
      <c r="C644" s="722" t="s">
        <v>2506</v>
      </c>
      <c r="D644" s="723" t="s">
        <v>16</v>
      </c>
      <c r="E644" s="721" t="s">
        <v>254</v>
      </c>
      <c r="F644" s="721" t="s">
        <v>376</v>
      </c>
      <c r="G644" s="774">
        <v>41908</v>
      </c>
      <c r="H644" s="724">
        <f t="shared" ca="1" si="10"/>
        <v>5</v>
      </c>
      <c r="I644" s="725" t="s">
        <v>1403</v>
      </c>
      <c r="J644" s="721" t="s">
        <v>265</v>
      </c>
      <c r="K644" s="721" t="s">
        <v>270</v>
      </c>
      <c r="L644" s="813"/>
      <c r="M644" s="813" t="s">
        <v>6426</v>
      </c>
      <c r="N644" s="722" t="s">
        <v>2099</v>
      </c>
      <c r="O644" s="721" t="s">
        <v>255</v>
      </c>
      <c r="P644" s="727" t="s">
        <v>2505</v>
      </c>
      <c r="Q644" s="727" t="s">
        <v>2494</v>
      </c>
    </row>
    <row r="645" spans="1:17">
      <c r="A645" s="1077">
        <f>SUBTOTAL(3,C$3:C645)</f>
        <v>642</v>
      </c>
      <c r="B645" s="738">
        <v>6</v>
      </c>
      <c r="C645" s="722" t="s">
        <v>7085</v>
      </c>
      <c r="D645" s="723" t="s">
        <v>16</v>
      </c>
      <c r="E645" s="721" t="s">
        <v>254</v>
      </c>
      <c r="F645" s="721"/>
      <c r="G645" s="774"/>
      <c r="H645" s="724">
        <f t="shared" ca="1" si="10"/>
        <v>120</v>
      </c>
      <c r="I645" s="725"/>
      <c r="J645" s="721"/>
      <c r="K645" s="721"/>
      <c r="L645" s="813"/>
      <c r="M645" s="813"/>
      <c r="N645" s="722"/>
      <c r="O645" s="721"/>
      <c r="P645" s="727"/>
      <c r="Q645" s="727"/>
    </row>
    <row r="646" spans="1:17">
      <c r="A646" s="1077">
        <f>SUBTOTAL(3,C$3:C646)</f>
        <v>643</v>
      </c>
      <c r="B646" s="721">
        <v>1</v>
      </c>
      <c r="C646" s="722" t="s">
        <v>2510</v>
      </c>
      <c r="D646" s="723" t="s">
        <v>23</v>
      </c>
      <c r="E646" s="738" t="s">
        <v>221</v>
      </c>
      <c r="F646" s="738" t="s">
        <v>297</v>
      </c>
      <c r="G646" s="774">
        <v>30885</v>
      </c>
      <c r="H646" s="724">
        <f t="shared" ca="1" si="10"/>
        <v>35</v>
      </c>
      <c r="I646" s="725" t="s">
        <v>1403</v>
      </c>
      <c r="J646" s="738" t="s">
        <v>2491</v>
      </c>
      <c r="K646" s="738" t="s">
        <v>283</v>
      </c>
      <c r="L646" s="813"/>
      <c r="M646" s="813" t="s">
        <v>6426</v>
      </c>
      <c r="N646" s="722" t="s">
        <v>2099</v>
      </c>
      <c r="O646" s="738" t="s">
        <v>222</v>
      </c>
      <c r="P646" s="727" t="s">
        <v>2509</v>
      </c>
      <c r="Q646" s="722"/>
    </row>
    <row r="647" spans="1:17">
      <c r="A647" s="1077">
        <f>SUBTOTAL(3,C$3:C647)</f>
        <v>644</v>
      </c>
      <c r="B647" s="721">
        <v>2</v>
      </c>
      <c r="C647" s="722" t="s">
        <v>2514</v>
      </c>
      <c r="D647" s="723" t="s">
        <v>16</v>
      </c>
      <c r="E647" s="721" t="s">
        <v>221</v>
      </c>
      <c r="F647" s="721" t="s">
        <v>244</v>
      </c>
      <c r="G647" s="774">
        <v>34705</v>
      </c>
      <c r="H647" s="724">
        <f t="shared" ca="1" si="10"/>
        <v>25</v>
      </c>
      <c r="I647" s="725" t="s">
        <v>1403</v>
      </c>
      <c r="J647" s="721" t="s">
        <v>289</v>
      </c>
      <c r="K647" s="721" t="s">
        <v>246</v>
      </c>
      <c r="L647" s="813"/>
      <c r="M647" s="813" t="s">
        <v>6426</v>
      </c>
      <c r="N647" s="722" t="s">
        <v>2099</v>
      </c>
      <c r="O647" s="721" t="s">
        <v>245</v>
      </c>
      <c r="P647" s="722" t="s">
        <v>2513</v>
      </c>
      <c r="Q647" s="722"/>
    </row>
    <row r="648" spans="1:17">
      <c r="A648" s="1077">
        <f>SUBTOTAL(3,C$3:C648)</f>
        <v>645</v>
      </c>
      <c r="B648" s="721">
        <v>1</v>
      </c>
      <c r="C648" s="722" t="s">
        <v>6876</v>
      </c>
      <c r="D648" s="723" t="s">
        <v>23</v>
      </c>
      <c r="E648" s="733" t="s">
        <v>221</v>
      </c>
      <c r="F648" s="733" t="s">
        <v>6880</v>
      </c>
      <c r="G648" s="774">
        <v>33889</v>
      </c>
      <c r="H648" s="724">
        <f t="shared" ca="1" si="10"/>
        <v>27</v>
      </c>
      <c r="I648" s="725" t="s">
        <v>1403</v>
      </c>
      <c r="J648" s="733" t="s">
        <v>241</v>
      </c>
      <c r="K648" s="733" t="s">
        <v>165</v>
      </c>
      <c r="L648" s="726"/>
      <c r="M648" s="726" t="s">
        <v>6426</v>
      </c>
      <c r="N648" s="722" t="s">
        <v>2099</v>
      </c>
      <c r="O648" s="733" t="s">
        <v>222</v>
      </c>
      <c r="P648" s="727"/>
      <c r="Q648" s="741"/>
    </row>
    <row r="649" spans="1:17">
      <c r="A649" s="1077">
        <f>SUBTOTAL(3,C$3:C649)</f>
        <v>646</v>
      </c>
      <c r="B649" s="721">
        <v>2</v>
      </c>
      <c r="C649" s="722" t="s">
        <v>6877</v>
      </c>
      <c r="D649" s="723" t="s">
        <v>16</v>
      </c>
      <c r="E649" s="733" t="s">
        <v>221</v>
      </c>
      <c r="F649" s="733" t="s">
        <v>524</v>
      </c>
      <c r="G649" s="774">
        <v>33625</v>
      </c>
      <c r="H649" s="724">
        <f t="shared" ca="1" si="10"/>
        <v>28</v>
      </c>
      <c r="I649" s="725" t="s">
        <v>1403</v>
      </c>
      <c r="J649" s="733" t="s">
        <v>241</v>
      </c>
      <c r="K649" s="733" t="s">
        <v>6621</v>
      </c>
      <c r="L649" s="726"/>
      <c r="M649" s="726" t="s">
        <v>6426</v>
      </c>
      <c r="N649" s="722" t="s">
        <v>2099</v>
      </c>
      <c r="O649" s="733" t="s">
        <v>245</v>
      </c>
      <c r="P649" s="727"/>
      <c r="Q649" s="741"/>
    </row>
    <row r="650" spans="1:17">
      <c r="A650" s="1077">
        <f>SUBTOTAL(3,C$3:C650)</f>
        <v>647</v>
      </c>
      <c r="B650" s="721">
        <v>3</v>
      </c>
      <c r="C650" s="722" t="s">
        <v>7467</v>
      </c>
      <c r="D650" s="723" t="s">
        <v>23</v>
      </c>
      <c r="E650" s="733" t="s">
        <v>254</v>
      </c>
      <c r="F650" s="733" t="s">
        <v>229</v>
      </c>
      <c r="G650" s="774">
        <v>42147</v>
      </c>
      <c r="H650" s="724">
        <f t="shared" ca="1" si="10"/>
        <v>4</v>
      </c>
      <c r="I650" s="725" t="s">
        <v>1403</v>
      </c>
      <c r="J650" s="733" t="s">
        <v>6624</v>
      </c>
      <c r="K650" s="733" t="s">
        <v>6622</v>
      </c>
      <c r="L650" s="726"/>
      <c r="M650" s="726" t="s">
        <v>6426</v>
      </c>
      <c r="N650" s="722" t="s">
        <v>2099</v>
      </c>
      <c r="O650" s="733" t="s">
        <v>6640</v>
      </c>
      <c r="P650" s="727"/>
      <c r="Q650" s="741"/>
    </row>
    <row r="651" spans="1:17">
      <c r="A651" s="1077">
        <f>SUBTOTAL(3,C$3:C651)</f>
        <v>648</v>
      </c>
      <c r="B651" s="721">
        <v>4</v>
      </c>
      <c r="C651" s="722" t="s">
        <v>6879</v>
      </c>
      <c r="D651" s="723" t="s">
        <v>16</v>
      </c>
      <c r="E651" s="733" t="s">
        <v>254</v>
      </c>
      <c r="F651" s="733" t="s">
        <v>229</v>
      </c>
      <c r="G651" s="774">
        <v>42717</v>
      </c>
      <c r="H651" s="724">
        <f t="shared" ca="1" si="10"/>
        <v>3</v>
      </c>
      <c r="I651" s="725" t="s">
        <v>1403</v>
      </c>
      <c r="J651" s="733" t="s">
        <v>6624</v>
      </c>
      <c r="K651" s="733" t="s">
        <v>6622</v>
      </c>
      <c r="L651" s="726"/>
      <c r="M651" s="726" t="s">
        <v>6426</v>
      </c>
      <c r="N651" s="722" t="s">
        <v>2099</v>
      </c>
      <c r="O651" s="733" t="s">
        <v>6640</v>
      </c>
      <c r="P651" s="727"/>
      <c r="Q651" s="741"/>
    </row>
    <row r="652" spans="1:17">
      <c r="A652" s="1077">
        <f>SUBTOTAL(3,C$3:C652)</f>
        <v>649</v>
      </c>
      <c r="B652" s="721">
        <v>1</v>
      </c>
      <c r="C652" s="722" t="s">
        <v>2823</v>
      </c>
      <c r="D652" s="723" t="s">
        <v>23</v>
      </c>
      <c r="E652" s="721" t="s">
        <v>221</v>
      </c>
      <c r="F652" s="721" t="s">
        <v>2720</v>
      </c>
      <c r="G652" s="774">
        <v>25273</v>
      </c>
      <c r="H652" s="724">
        <f t="shared" ca="1" si="10"/>
        <v>51</v>
      </c>
      <c r="I652" s="725" t="s">
        <v>1403</v>
      </c>
      <c r="J652" s="721" t="s">
        <v>2491</v>
      </c>
      <c r="K652" s="721" t="s">
        <v>2497</v>
      </c>
      <c r="L652" s="726"/>
      <c r="M652" s="726" t="s">
        <v>6426</v>
      </c>
      <c r="N652" s="722" t="s">
        <v>2099</v>
      </c>
      <c r="O652" s="721" t="s">
        <v>222</v>
      </c>
      <c r="P652" s="727" t="s">
        <v>2822</v>
      </c>
      <c r="Q652" s="736" t="s">
        <v>2826</v>
      </c>
    </row>
    <row r="653" spans="1:17">
      <c r="A653" s="1077">
        <f>SUBTOTAL(3,C$3:C653)</f>
        <v>650</v>
      </c>
      <c r="B653" s="721">
        <v>2</v>
      </c>
      <c r="C653" s="722" t="s">
        <v>2828</v>
      </c>
      <c r="D653" s="723" t="s">
        <v>16</v>
      </c>
      <c r="E653" s="721" t="s">
        <v>221</v>
      </c>
      <c r="F653" s="721" t="s">
        <v>2720</v>
      </c>
      <c r="G653" s="774">
        <v>26790</v>
      </c>
      <c r="H653" s="724">
        <f t="shared" ca="1" si="10"/>
        <v>46</v>
      </c>
      <c r="I653" s="725" t="s">
        <v>1403</v>
      </c>
      <c r="J653" s="721" t="s">
        <v>289</v>
      </c>
      <c r="K653" s="721" t="s">
        <v>246</v>
      </c>
      <c r="L653" s="726"/>
      <c r="M653" s="726" t="s">
        <v>6426</v>
      </c>
      <c r="N653" s="722" t="s">
        <v>2099</v>
      </c>
      <c r="O653" s="721" t="s">
        <v>245</v>
      </c>
      <c r="P653" s="727" t="s">
        <v>2827</v>
      </c>
      <c r="Q653" s="736" t="s">
        <v>2826</v>
      </c>
    </row>
    <row r="654" spans="1:17">
      <c r="A654" s="1077">
        <f>SUBTOTAL(3,C$3:C654)</f>
        <v>651</v>
      </c>
      <c r="B654" s="721">
        <v>3</v>
      </c>
      <c r="C654" s="722" t="s">
        <v>2834</v>
      </c>
      <c r="D654" s="723" t="s">
        <v>23</v>
      </c>
      <c r="E654" s="721" t="s">
        <v>254</v>
      </c>
      <c r="F654" s="721" t="s">
        <v>2835</v>
      </c>
      <c r="G654" s="774">
        <v>39508</v>
      </c>
      <c r="H654" s="724">
        <f t="shared" ca="1" si="10"/>
        <v>12</v>
      </c>
      <c r="I654" s="725" t="s">
        <v>1403</v>
      </c>
      <c r="J654" s="721" t="s">
        <v>369</v>
      </c>
      <c r="K654" s="721" t="s">
        <v>266</v>
      </c>
      <c r="L654" s="726"/>
      <c r="M654" s="726" t="s">
        <v>6426</v>
      </c>
      <c r="N654" s="722" t="s">
        <v>2099</v>
      </c>
      <c r="O654" s="721" t="s">
        <v>255</v>
      </c>
      <c r="P654" s="727" t="s">
        <v>2833</v>
      </c>
      <c r="Q654" s="736" t="s">
        <v>2826</v>
      </c>
    </row>
    <row r="655" spans="1:17">
      <c r="A655" s="1077">
        <f>SUBTOTAL(3,C$3:C655)</f>
        <v>652</v>
      </c>
      <c r="B655" s="738">
        <v>1</v>
      </c>
      <c r="C655" s="722" t="s">
        <v>7096</v>
      </c>
      <c r="D655" s="757" t="s">
        <v>23</v>
      </c>
      <c r="E655" s="738" t="s">
        <v>221</v>
      </c>
      <c r="F655" s="40"/>
      <c r="G655" s="948"/>
      <c r="H655" s="724">
        <f t="shared" ref="H655:H718" ca="1" si="11">DATEDIF(G655,TODAY(),"Y")</f>
        <v>120</v>
      </c>
      <c r="I655" s="40"/>
      <c r="J655" s="40"/>
      <c r="K655" s="738" t="s">
        <v>283</v>
      </c>
      <c r="L655" s="40"/>
      <c r="M655" s="726" t="s">
        <v>6426</v>
      </c>
      <c r="N655" s="722" t="s">
        <v>2099</v>
      </c>
      <c r="O655" s="738" t="s">
        <v>222</v>
      </c>
      <c r="P655" s="40"/>
      <c r="Q655" s="40"/>
    </row>
    <row r="656" spans="1:17">
      <c r="A656" s="1077">
        <f>SUBTOTAL(3,C$3:C656)</f>
        <v>653</v>
      </c>
      <c r="B656" s="738">
        <v>2</v>
      </c>
      <c r="C656" s="722" t="s">
        <v>4663</v>
      </c>
      <c r="D656" s="757" t="s">
        <v>16</v>
      </c>
      <c r="E656" s="738" t="s">
        <v>221</v>
      </c>
      <c r="F656" s="40"/>
      <c r="G656" s="948"/>
      <c r="H656" s="724">
        <f t="shared" ca="1" si="11"/>
        <v>120</v>
      </c>
      <c r="I656" s="40"/>
      <c r="J656" s="40"/>
      <c r="K656" s="738" t="s">
        <v>6621</v>
      </c>
      <c r="L656" s="40"/>
      <c r="M656" s="726" t="s">
        <v>6426</v>
      </c>
      <c r="N656" s="722" t="s">
        <v>2099</v>
      </c>
      <c r="O656" s="738" t="s">
        <v>245</v>
      </c>
      <c r="P656" s="40"/>
      <c r="Q656" s="40"/>
    </row>
    <row r="657" spans="1:17">
      <c r="A657" s="1077">
        <f>SUBTOTAL(3,C$3:C657)</f>
        <v>654</v>
      </c>
      <c r="B657" s="738">
        <v>3</v>
      </c>
      <c r="C657" s="722" t="s">
        <v>7468</v>
      </c>
      <c r="D657" s="757" t="s">
        <v>23</v>
      </c>
      <c r="E657" s="738" t="s">
        <v>254</v>
      </c>
      <c r="F657" s="40"/>
      <c r="G657" s="948"/>
      <c r="H657" s="724">
        <f t="shared" ca="1" si="11"/>
        <v>120</v>
      </c>
      <c r="I657" s="40"/>
      <c r="J657" s="40"/>
      <c r="K657" s="40"/>
      <c r="L657" s="40"/>
      <c r="M657" s="726" t="s">
        <v>6426</v>
      </c>
      <c r="N657" s="722" t="s">
        <v>2099</v>
      </c>
      <c r="O657" s="738" t="s">
        <v>255</v>
      </c>
      <c r="P657" s="40"/>
      <c r="Q657" s="40"/>
    </row>
    <row r="658" spans="1:17">
      <c r="A658" s="1077">
        <f>SUBTOTAL(3,C$3:C658)</f>
        <v>655</v>
      </c>
      <c r="B658" s="738">
        <v>1</v>
      </c>
      <c r="C658" s="722" t="s">
        <v>7469</v>
      </c>
      <c r="D658" s="757" t="s">
        <v>23</v>
      </c>
      <c r="E658" s="738" t="s">
        <v>221</v>
      </c>
      <c r="F658" s="40"/>
      <c r="G658" s="948"/>
      <c r="H658" s="724">
        <f t="shared" ca="1" si="11"/>
        <v>120</v>
      </c>
      <c r="I658" s="40"/>
      <c r="J658" s="40"/>
      <c r="K658" s="40"/>
      <c r="L658" s="40"/>
      <c r="M658" s="726" t="s">
        <v>6426</v>
      </c>
      <c r="N658" s="722" t="s">
        <v>2099</v>
      </c>
      <c r="O658" s="738" t="s">
        <v>222</v>
      </c>
      <c r="P658" s="40"/>
      <c r="Q658" s="40"/>
    </row>
    <row r="659" spans="1:17">
      <c r="A659" s="1077">
        <f>SUBTOTAL(3,C$3:C659)</f>
        <v>656</v>
      </c>
      <c r="B659" s="738">
        <v>2</v>
      </c>
      <c r="C659" s="722" t="s">
        <v>2214</v>
      </c>
      <c r="D659" s="757" t="s">
        <v>16</v>
      </c>
      <c r="E659" s="738" t="s">
        <v>221</v>
      </c>
      <c r="F659" s="40"/>
      <c r="G659" s="948"/>
      <c r="H659" s="724">
        <f t="shared" ca="1" si="11"/>
        <v>120</v>
      </c>
      <c r="I659" s="40"/>
      <c r="J659" s="40"/>
      <c r="K659" s="40"/>
      <c r="L659" s="40"/>
      <c r="M659" s="726" t="s">
        <v>6426</v>
      </c>
      <c r="N659" s="722" t="s">
        <v>2099</v>
      </c>
      <c r="O659" s="738" t="s">
        <v>245</v>
      </c>
      <c r="P659" s="40"/>
      <c r="Q659" s="40"/>
    </row>
    <row r="660" spans="1:17">
      <c r="A660" s="1077">
        <f>SUBTOTAL(3,C$3:C660)</f>
        <v>657</v>
      </c>
      <c r="B660" s="738">
        <v>3</v>
      </c>
      <c r="C660" s="722" t="s">
        <v>7470</v>
      </c>
      <c r="D660" s="757" t="s">
        <v>23</v>
      </c>
      <c r="E660" s="738" t="s">
        <v>254</v>
      </c>
      <c r="F660" s="40"/>
      <c r="G660" s="948"/>
      <c r="H660" s="724">
        <f t="shared" ca="1" si="11"/>
        <v>120</v>
      </c>
      <c r="I660" s="40"/>
      <c r="J660" s="40"/>
      <c r="K660" s="40"/>
      <c r="L660" s="40"/>
      <c r="M660" s="726" t="s">
        <v>6426</v>
      </c>
      <c r="N660" s="722" t="s">
        <v>2099</v>
      </c>
      <c r="O660" s="738" t="s">
        <v>255</v>
      </c>
      <c r="P660" s="40"/>
      <c r="Q660" s="40"/>
    </row>
    <row r="661" spans="1:17">
      <c r="A661" s="1077">
        <f>SUBTOTAL(3,C$3:C661)</f>
        <v>658</v>
      </c>
      <c r="B661" s="722">
        <v>1</v>
      </c>
      <c r="C661" s="722" t="s">
        <v>2521</v>
      </c>
      <c r="D661" s="744" t="s">
        <v>23</v>
      </c>
      <c r="E661" s="722" t="s">
        <v>221</v>
      </c>
      <c r="F661" s="722" t="s">
        <v>288</v>
      </c>
      <c r="G661" s="784">
        <v>27590</v>
      </c>
      <c r="H661" s="724">
        <f t="shared" ca="1" si="11"/>
        <v>44</v>
      </c>
      <c r="I661" s="769" t="s">
        <v>1403</v>
      </c>
      <c r="J661" s="722" t="s">
        <v>223</v>
      </c>
      <c r="K661" s="722" t="s">
        <v>283</v>
      </c>
      <c r="L661" s="770"/>
      <c r="M661" s="770" t="s">
        <v>6426</v>
      </c>
      <c r="N661" s="722" t="s">
        <v>2525</v>
      </c>
      <c r="O661" s="722" t="s">
        <v>222</v>
      </c>
      <c r="P661" s="727" t="s">
        <v>2520</v>
      </c>
      <c r="Q661" s="727" t="s">
        <v>2524</v>
      </c>
    </row>
    <row r="662" spans="1:17">
      <c r="A662" s="1077">
        <f>SUBTOTAL(3,C$3:C662)</f>
        <v>659</v>
      </c>
      <c r="B662" s="721">
        <v>2</v>
      </c>
      <c r="C662" s="722" t="s">
        <v>1558</v>
      </c>
      <c r="D662" s="723" t="s">
        <v>16</v>
      </c>
      <c r="E662" s="721" t="s">
        <v>221</v>
      </c>
      <c r="F662" s="721" t="s">
        <v>2228</v>
      </c>
      <c r="G662" s="774">
        <v>28587</v>
      </c>
      <c r="H662" s="724">
        <f t="shared" ca="1" si="11"/>
        <v>42</v>
      </c>
      <c r="I662" s="725" t="s">
        <v>1403</v>
      </c>
      <c r="J662" s="721" t="s">
        <v>256</v>
      </c>
      <c r="K662" s="721" t="s">
        <v>246</v>
      </c>
      <c r="L662" s="726"/>
      <c r="M662" s="726" t="s">
        <v>6426</v>
      </c>
      <c r="N662" s="722" t="s">
        <v>2525</v>
      </c>
      <c r="O662" s="721" t="s">
        <v>245</v>
      </c>
      <c r="P662" s="727" t="s">
        <v>2527</v>
      </c>
      <c r="Q662" s="727" t="s">
        <v>2524</v>
      </c>
    </row>
    <row r="663" spans="1:17">
      <c r="A663" s="1077">
        <f>SUBTOTAL(3,C$3:C663)</f>
        <v>660</v>
      </c>
      <c r="B663" s="721">
        <v>3</v>
      </c>
      <c r="C663" s="722" t="s">
        <v>2531</v>
      </c>
      <c r="D663" s="723" t="s">
        <v>16</v>
      </c>
      <c r="E663" s="721" t="s">
        <v>254</v>
      </c>
      <c r="F663" s="721" t="s">
        <v>2228</v>
      </c>
      <c r="G663" s="774">
        <v>36289</v>
      </c>
      <c r="H663" s="724">
        <f t="shared" ca="1" si="11"/>
        <v>20</v>
      </c>
      <c r="I663" s="725" t="s">
        <v>1403</v>
      </c>
      <c r="J663" s="721" t="s">
        <v>785</v>
      </c>
      <c r="K663" s="721" t="s">
        <v>266</v>
      </c>
      <c r="L663" s="726"/>
      <c r="M663" s="726" t="s">
        <v>6426</v>
      </c>
      <c r="N663" s="722" t="s">
        <v>2525</v>
      </c>
      <c r="O663" s="721" t="s">
        <v>255</v>
      </c>
      <c r="P663" s="727" t="s">
        <v>2530</v>
      </c>
      <c r="Q663" s="727" t="s">
        <v>2524</v>
      </c>
    </row>
    <row r="664" spans="1:17">
      <c r="A664" s="1077">
        <f>SUBTOTAL(3,C$3:C664)</f>
        <v>661</v>
      </c>
      <c r="B664" s="721">
        <v>4</v>
      </c>
      <c r="C664" s="722" t="s">
        <v>2533</v>
      </c>
      <c r="D664" s="723" t="s">
        <v>23</v>
      </c>
      <c r="E664" s="721" t="s">
        <v>254</v>
      </c>
      <c r="F664" s="721" t="s">
        <v>230</v>
      </c>
      <c r="G664" s="774">
        <v>39508</v>
      </c>
      <c r="H664" s="724">
        <f t="shared" ca="1" si="11"/>
        <v>12</v>
      </c>
      <c r="I664" s="725" t="s">
        <v>1403</v>
      </c>
      <c r="J664" s="721" t="s">
        <v>369</v>
      </c>
      <c r="K664" s="721" t="s">
        <v>266</v>
      </c>
      <c r="L664" s="726"/>
      <c r="M664" s="726" t="s">
        <v>6426</v>
      </c>
      <c r="N664" s="722" t="s">
        <v>2525</v>
      </c>
      <c r="O664" s="721" t="s">
        <v>255</v>
      </c>
      <c r="P664" s="727" t="s">
        <v>2532</v>
      </c>
      <c r="Q664" s="727" t="s">
        <v>2524</v>
      </c>
    </row>
    <row r="665" spans="1:17">
      <c r="A665" s="1077">
        <f>SUBTOTAL(3,C$3:C665)</f>
        <v>662</v>
      </c>
      <c r="B665" s="721">
        <v>1</v>
      </c>
      <c r="C665" s="722" t="s">
        <v>2538</v>
      </c>
      <c r="D665" s="723" t="s">
        <v>23</v>
      </c>
      <c r="E665" s="721" t="s">
        <v>221</v>
      </c>
      <c r="F665" s="721" t="s">
        <v>524</v>
      </c>
      <c r="G665" s="774">
        <v>24228</v>
      </c>
      <c r="H665" s="724">
        <f t="shared" ca="1" si="11"/>
        <v>53</v>
      </c>
      <c r="I665" s="725" t="s">
        <v>1403</v>
      </c>
      <c r="J665" s="721" t="s">
        <v>223</v>
      </c>
      <c r="K665" s="721" t="s">
        <v>283</v>
      </c>
      <c r="L665" s="726"/>
      <c r="M665" s="726" t="s">
        <v>6426</v>
      </c>
      <c r="N665" s="722" t="s">
        <v>2525</v>
      </c>
      <c r="O665" s="721" t="s">
        <v>222</v>
      </c>
      <c r="P665" s="722" t="s">
        <v>2537</v>
      </c>
      <c r="Q665" s="722" t="s">
        <v>2540</v>
      </c>
    </row>
    <row r="666" spans="1:17">
      <c r="A666" s="1077">
        <f>SUBTOTAL(3,C$3:C666)</f>
        <v>663</v>
      </c>
      <c r="B666" s="721">
        <v>2</v>
      </c>
      <c r="C666" s="722" t="s">
        <v>2542</v>
      </c>
      <c r="D666" s="723" t="s">
        <v>16</v>
      </c>
      <c r="E666" s="721" t="s">
        <v>221</v>
      </c>
      <c r="F666" s="721" t="s">
        <v>1414</v>
      </c>
      <c r="G666" s="774">
        <v>25917</v>
      </c>
      <c r="H666" s="724">
        <f t="shared" ca="1" si="11"/>
        <v>49</v>
      </c>
      <c r="I666" s="725" t="s">
        <v>1403</v>
      </c>
      <c r="J666" s="721" t="s">
        <v>469</v>
      </c>
      <c r="K666" s="721" t="s">
        <v>470</v>
      </c>
      <c r="L666" s="726"/>
      <c r="M666" s="726" t="s">
        <v>6426</v>
      </c>
      <c r="N666" s="722" t="s">
        <v>2525</v>
      </c>
      <c r="O666" s="721" t="s">
        <v>245</v>
      </c>
      <c r="P666" s="722" t="s">
        <v>2541</v>
      </c>
      <c r="Q666" s="722" t="s">
        <v>2540</v>
      </c>
    </row>
    <row r="667" spans="1:17">
      <c r="A667" s="1077">
        <f>SUBTOTAL(3,C$3:C667)</f>
        <v>664</v>
      </c>
      <c r="B667" s="721">
        <v>3</v>
      </c>
      <c r="C667" s="722" t="s">
        <v>2545</v>
      </c>
      <c r="D667" s="723" t="s">
        <v>16</v>
      </c>
      <c r="E667" s="721" t="s">
        <v>254</v>
      </c>
      <c r="F667" s="721" t="s">
        <v>524</v>
      </c>
      <c r="G667" s="774">
        <v>35509</v>
      </c>
      <c r="H667" s="724">
        <f t="shared" ca="1" si="11"/>
        <v>23</v>
      </c>
      <c r="I667" s="725" t="s">
        <v>1403</v>
      </c>
      <c r="J667" s="721" t="s">
        <v>344</v>
      </c>
      <c r="K667" s="721" t="s">
        <v>266</v>
      </c>
      <c r="L667" s="726"/>
      <c r="M667" s="726" t="s">
        <v>6426</v>
      </c>
      <c r="N667" s="722" t="s">
        <v>2525</v>
      </c>
      <c r="O667" s="721" t="s">
        <v>255</v>
      </c>
      <c r="P667" s="722" t="s">
        <v>2544</v>
      </c>
      <c r="Q667" s="722" t="s">
        <v>2540</v>
      </c>
    </row>
    <row r="668" spans="1:17">
      <c r="A668" s="1077">
        <f>SUBTOTAL(3,C$3:C668)</f>
        <v>665</v>
      </c>
      <c r="B668" s="721">
        <v>4</v>
      </c>
      <c r="C668" s="722" t="s">
        <v>2547</v>
      </c>
      <c r="D668" s="723" t="s">
        <v>16</v>
      </c>
      <c r="E668" s="721" t="s">
        <v>254</v>
      </c>
      <c r="F668" s="721" t="s">
        <v>22</v>
      </c>
      <c r="G668" s="774">
        <v>38451</v>
      </c>
      <c r="H668" s="724">
        <f t="shared" ca="1" si="11"/>
        <v>15</v>
      </c>
      <c r="I668" s="725" t="s">
        <v>1403</v>
      </c>
      <c r="J668" s="721" t="s">
        <v>369</v>
      </c>
      <c r="K668" s="721" t="s">
        <v>266</v>
      </c>
      <c r="L668" s="726"/>
      <c r="M668" s="726" t="s">
        <v>6426</v>
      </c>
      <c r="N668" s="722" t="s">
        <v>2525</v>
      </c>
      <c r="O668" s="721" t="s">
        <v>255</v>
      </c>
      <c r="P668" s="722" t="s">
        <v>2546</v>
      </c>
      <c r="Q668" s="722" t="s">
        <v>2540</v>
      </c>
    </row>
    <row r="669" spans="1:17">
      <c r="A669" s="1077">
        <f>SUBTOTAL(3,C$3:C669)</f>
        <v>666</v>
      </c>
      <c r="B669" s="721">
        <v>1</v>
      </c>
      <c r="C669" s="722" t="s">
        <v>2549</v>
      </c>
      <c r="D669" s="723" t="s">
        <v>23</v>
      </c>
      <c r="E669" s="721" t="s">
        <v>221</v>
      </c>
      <c r="F669" s="721" t="s">
        <v>288</v>
      </c>
      <c r="G669" s="774">
        <v>30196</v>
      </c>
      <c r="H669" s="724">
        <f t="shared" ca="1" si="11"/>
        <v>37</v>
      </c>
      <c r="I669" s="725" t="s">
        <v>1403</v>
      </c>
      <c r="J669" s="721" t="s">
        <v>256</v>
      </c>
      <c r="K669" s="721" t="s">
        <v>283</v>
      </c>
      <c r="L669" s="726"/>
      <c r="M669" s="726" t="s">
        <v>6426</v>
      </c>
      <c r="N669" s="722" t="s">
        <v>2525</v>
      </c>
      <c r="O669" s="721" t="s">
        <v>222</v>
      </c>
      <c r="P669" s="722" t="s">
        <v>2548</v>
      </c>
      <c r="Q669" s="722" t="s">
        <v>2550</v>
      </c>
    </row>
    <row r="670" spans="1:17">
      <c r="A670" s="1077">
        <f>SUBTOTAL(3,C$3:C670)</f>
        <v>667</v>
      </c>
      <c r="B670" s="721">
        <v>2</v>
      </c>
      <c r="C670" s="722" t="s">
        <v>2552</v>
      </c>
      <c r="D670" s="723" t="s">
        <v>16</v>
      </c>
      <c r="E670" s="721" t="s">
        <v>221</v>
      </c>
      <c r="F670" s="721" t="s">
        <v>288</v>
      </c>
      <c r="G670" s="774">
        <v>30895</v>
      </c>
      <c r="H670" s="724">
        <f t="shared" ca="1" si="11"/>
        <v>35</v>
      </c>
      <c r="I670" s="725" t="s">
        <v>1403</v>
      </c>
      <c r="J670" s="721" t="s">
        <v>256</v>
      </c>
      <c r="K670" s="721" t="s">
        <v>246</v>
      </c>
      <c r="L670" s="726"/>
      <c r="M670" s="726" t="s">
        <v>6426</v>
      </c>
      <c r="N670" s="722" t="s">
        <v>2525</v>
      </c>
      <c r="O670" s="721" t="s">
        <v>245</v>
      </c>
      <c r="P670" s="722" t="s">
        <v>2551</v>
      </c>
      <c r="Q670" s="722" t="s">
        <v>2550</v>
      </c>
    </row>
    <row r="671" spans="1:17">
      <c r="A671" s="1077">
        <f>SUBTOTAL(3,C$3:C671)</f>
        <v>668</v>
      </c>
      <c r="B671" s="721">
        <v>3</v>
      </c>
      <c r="C671" s="722" t="s">
        <v>2556</v>
      </c>
      <c r="D671" s="723" t="s">
        <v>16</v>
      </c>
      <c r="E671" s="721" t="s">
        <v>254</v>
      </c>
      <c r="F671" s="721" t="s">
        <v>230</v>
      </c>
      <c r="G671" s="774">
        <v>38336</v>
      </c>
      <c r="H671" s="724">
        <f t="shared" ca="1" si="11"/>
        <v>15</v>
      </c>
      <c r="I671" s="725" t="s">
        <v>1403</v>
      </c>
      <c r="J671" s="721" t="s">
        <v>348</v>
      </c>
      <c r="K671" s="721" t="s">
        <v>266</v>
      </c>
      <c r="L671" s="726"/>
      <c r="M671" s="726" t="s">
        <v>6426</v>
      </c>
      <c r="N671" s="722" t="s">
        <v>2525</v>
      </c>
      <c r="O671" s="721" t="s">
        <v>255</v>
      </c>
      <c r="P671" s="722" t="s">
        <v>2555</v>
      </c>
      <c r="Q671" s="722" t="s">
        <v>2550</v>
      </c>
    </row>
    <row r="672" spans="1:17">
      <c r="A672" s="1077">
        <f>SUBTOTAL(3,C$3:C672)</f>
        <v>669</v>
      </c>
      <c r="B672" s="721">
        <v>1</v>
      </c>
      <c r="C672" s="722" t="s">
        <v>2558</v>
      </c>
      <c r="D672" s="723" t="s">
        <v>23</v>
      </c>
      <c r="E672" s="721" t="s">
        <v>221</v>
      </c>
      <c r="F672" s="721" t="s">
        <v>288</v>
      </c>
      <c r="G672" s="774">
        <v>23533</v>
      </c>
      <c r="H672" s="724">
        <f t="shared" ca="1" si="11"/>
        <v>55</v>
      </c>
      <c r="I672" s="725" t="s">
        <v>1403</v>
      </c>
      <c r="J672" s="721" t="s">
        <v>223</v>
      </c>
      <c r="K672" s="721" t="s">
        <v>2559</v>
      </c>
      <c r="L672" s="726"/>
      <c r="M672" s="726" t="s">
        <v>6426</v>
      </c>
      <c r="N672" s="722" t="s">
        <v>2525</v>
      </c>
      <c r="O672" s="721" t="s">
        <v>222</v>
      </c>
      <c r="P672" s="727" t="s">
        <v>2557</v>
      </c>
      <c r="Q672" s="722" t="s">
        <v>2562</v>
      </c>
    </row>
    <row r="673" spans="1:17">
      <c r="A673" s="1077">
        <f>SUBTOTAL(3,C$3:C673)</f>
        <v>670</v>
      </c>
      <c r="B673" s="721">
        <v>2</v>
      </c>
      <c r="C673" s="722" t="s">
        <v>2564</v>
      </c>
      <c r="D673" s="723" t="s">
        <v>16</v>
      </c>
      <c r="E673" s="721" t="s">
        <v>221</v>
      </c>
      <c r="F673" s="721" t="s">
        <v>288</v>
      </c>
      <c r="G673" s="774">
        <v>26501</v>
      </c>
      <c r="H673" s="724">
        <f t="shared" ca="1" si="11"/>
        <v>47</v>
      </c>
      <c r="I673" s="725" t="s">
        <v>1403</v>
      </c>
      <c r="J673" s="721" t="s">
        <v>256</v>
      </c>
      <c r="K673" s="721" t="s">
        <v>246</v>
      </c>
      <c r="L673" s="726"/>
      <c r="M673" s="726" t="s">
        <v>6426</v>
      </c>
      <c r="N673" s="722" t="s">
        <v>2525</v>
      </c>
      <c r="O673" s="721" t="s">
        <v>245</v>
      </c>
      <c r="P673" s="722" t="s">
        <v>2563</v>
      </c>
      <c r="Q673" s="722" t="s">
        <v>2562</v>
      </c>
    </row>
    <row r="674" spans="1:17">
      <c r="A674" s="1077">
        <f>SUBTOTAL(3,C$3:C674)</f>
        <v>671</v>
      </c>
      <c r="B674" s="721">
        <v>1</v>
      </c>
      <c r="C674" s="722" t="s">
        <v>2570</v>
      </c>
      <c r="D674" s="723" t="s">
        <v>23</v>
      </c>
      <c r="E674" s="721" t="s">
        <v>221</v>
      </c>
      <c r="F674" s="721" t="s">
        <v>2571</v>
      </c>
      <c r="G674" s="774">
        <v>27122</v>
      </c>
      <c r="H674" s="724">
        <f t="shared" ca="1" si="11"/>
        <v>46</v>
      </c>
      <c r="I674" s="725" t="s">
        <v>1403</v>
      </c>
      <c r="J674" s="721" t="s">
        <v>289</v>
      </c>
      <c r="K674" s="721" t="s">
        <v>674</v>
      </c>
      <c r="L674" s="726"/>
      <c r="M674" s="726" t="s">
        <v>6426</v>
      </c>
      <c r="N674" s="722" t="s">
        <v>2525</v>
      </c>
      <c r="O674" s="721" t="s">
        <v>222</v>
      </c>
      <c r="P674" s="722" t="s">
        <v>2569</v>
      </c>
      <c r="Q674" s="722" t="s">
        <v>2574</v>
      </c>
    </row>
    <row r="675" spans="1:17">
      <c r="A675" s="1077">
        <f>SUBTOTAL(3,C$3:C675)</f>
        <v>672</v>
      </c>
      <c r="B675" s="721">
        <v>2</v>
      </c>
      <c r="C675" s="722" t="s">
        <v>2576</v>
      </c>
      <c r="D675" s="723" t="s">
        <v>16</v>
      </c>
      <c r="E675" s="721" t="s">
        <v>221</v>
      </c>
      <c r="F675" s="721" t="s">
        <v>288</v>
      </c>
      <c r="G675" s="774">
        <v>30476</v>
      </c>
      <c r="H675" s="724">
        <f t="shared" ca="1" si="11"/>
        <v>36</v>
      </c>
      <c r="I675" s="725" t="s">
        <v>1403</v>
      </c>
      <c r="J675" s="721" t="s">
        <v>223</v>
      </c>
      <c r="K675" s="721" t="s">
        <v>246</v>
      </c>
      <c r="L675" s="726"/>
      <c r="M675" s="726" t="s">
        <v>6426</v>
      </c>
      <c r="N675" s="722" t="s">
        <v>2525</v>
      </c>
      <c r="O675" s="721" t="s">
        <v>245</v>
      </c>
      <c r="P675" s="722" t="s">
        <v>2575</v>
      </c>
      <c r="Q675" s="722" t="s">
        <v>2574</v>
      </c>
    </row>
    <row r="676" spans="1:17">
      <c r="A676" s="1077">
        <f>SUBTOTAL(3,C$3:C676)</f>
        <v>673</v>
      </c>
      <c r="B676" s="721">
        <v>3</v>
      </c>
      <c r="C676" s="722" t="s">
        <v>2580</v>
      </c>
      <c r="D676" s="723" t="s">
        <v>16</v>
      </c>
      <c r="E676" s="721" t="s">
        <v>254</v>
      </c>
      <c r="F676" s="721" t="s">
        <v>230</v>
      </c>
      <c r="G676" s="774">
        <v>38445</v>
      </c>
      <c r="H676" s="724">
        <f t="shared" ca="1" si="11"/>
        <v>15</v>
      </c>
      <c r="I676" s="725" t="s">
        <v>1403</v>
      </c>
      <c r="J676" s="721" t="s">
        <v>369</v>
      </c>
      <c r="K676" s="721" t="s">
        <v>266</v>
      </c>
      <c r="L676" s="726"/>
      <c r="M676" s="726" t="s">
        <v>6426</v>
      </c>
      <c r="N676" s="722" t="s">
        <v>2525</v>
      </c>
      <c r="O676" s="721" t="s">
        <v>255</v>
      </c>
      <c r="P676" s="722" t="s">
        <v>2579</v>
      </c>
      <c r="Q676" s="722" t="s">
        <v>2574</v>
      </c>
    </row>
    <row r="677" spans="1:17">
      <c r="A677" s="1077">
        <f>SUBTOTAL(3,C$3:C677)</f>
        <v>674</v>
      </c>
      <c r="B677" s="721">
        <v>4</v>
      </c>
      <c r="C677" s="722" t="s">
        <v>2582</v>
      </c>
      <c r="D677" s="723" t="s">
        <v>23</v>
      </c>
      <c r="E677" s="721" t="s">
        <v>254</v>
      </c>
      <c r="F677" s="721" t="s">
        <v>230</v>
      </c>
      <c r="G677" s="774">
        <v>40498</v>
      </c>
      <c r="H677" s="724">
        <f t="shared" ca="1" si="11"/>
        <v>9</v>
      </c>
      <c r="I677" s="725" t="s">
        <v>1403</v>
      </c>
      <c r="J677" s="721" t="s">
        <v>265</v>
      </c>
      <c r="K677" s="721" t="s">
        <v>270</v>
      </c>
      <c r="L677" s="726"/>
      <c r="M677" s="726" t="s">
        <v>6426</v>
      </c>
      <c r="N677" s="722" t="s">
        <v>2525</v>
      </c>
      <c r="O677" s="721" t="s">
        <v>255</v>
      </c>
      <c r="P677" s="727" t="s">
        <v>2581</v>
      </c>
      <c r="Q677" s="722" t="s">
        <v>2574</v>
      </c>
    </row>
    <row r="678" spans="1:17">
      <c r="A678" s="1077">
        <f>SUBTOTAL(3,C$3:C678)</f>
        <v>675</v>
      </c>
      <c r="B678" s="721">
        <v>1</v>
      </c>
      <c r="C678" s="722" t="s">
        <v>2595</v>
      </c>
      <c r="D678" s="723" t="s">
        <v>23</v>
      </c>
      <c r="E678" s="721" t="s">
        <v>221</v>
      </c>
      <c r="F678" s="721" t="s">
        <v>22</v>
      </c>
      <c r="G678" s="774">
        <v>22112</v>
      </c>
      <c r="H678" s="724">
        <f t="shared" ca="1" si="11"/>
        <v>59</v>
      </c>
      <c r="I678" s="725" t="s">
        <v>1403</v>
      </c>
      <c r="J678" s="721" t="s">
        <v>256</v>
      </c>
      <c r="K678" s="721" t="s">
        <v>283</v>
      </c>
      <c r="L678" s="726"/>
      <c r="M678" s="726" t="s">
        <v>6426</v>
      </c>
      <c r="N678" s="722" t="s">
        <v>2525</v>
      </c>
      <c r="O678" s="721" t="s">
        <v>222</v>
      </c>
      <c r="P678" s="722" t="s">
        <v>2594</v>
      </c>
      <c r="Q678" s="722" t="s">
        <v>2598</v>
      </c>
    </row>
    <row r="679" spans="1:17">
      <c r="A679" s="1077">
        <f>SUBTOTAL(3,C$3:C679)</f>
        <v>676</v>
      </c>
      <c r="B679" s="721">
        <v>2</v>
      </c>
      <c r="C679" s="722" t="s">
        <v>496</v>
      </c>
      <c r="D679" s="723" t="s">
        <v>7184</v>
      </c>
      <c r="E679" s="721" t="s">
        <v>221</v>
      </c>
      <c r="F679" s="721" t="s">
        <v>22</v>
      </c>
      <c r="G679" s="774">
        <v>23542</v>
      </c>
      <c r="H679" s="724">
        <f t="shared" ca="1" si="11"/>
        <v>55</v>
      </c>
      <c r="I679" s="725"/>
      <c r="J679" s="721" t="s">
        <v>1291</v>
      </c>
      <c r="K679" s="721" t="s">
        <v>246</v>
      </c>
      <c r="L679" s="726"/>
      <c r="M679" s="726" t="s">
        <v>6426</v>
      </c>
      <c r="N679" s="722" t="s">
        <v>2525</v>
      </c>
      <c r="O679" s="721" t="s">
        <v>245</v>
      </c>
      <c r="P679" s="727" t="s">
        <v>7322</v>
      </c>
      <c r="Q679" s="722"/>
    </row>
    <row r="680" spans="1:17">
      <c r="A680" s="1077">
        <f>SUBTOTAL(3,C$3:C680)</f>
        <v>677</v>
      </c>
      <c r="B680" s="721">
        <v>2</v>
      </c>
      <c r="C680" s="722" t="s">
        <v>2605</v>
      </c>
      <c r="D680" s="723" t="s">
        <v>23</v>
      </c>
      <c r="E680" s="721" t="s">
        <v>254</v>
      </c>
      <c r="F680" s="721" t="s">
        <v>22</v>
      </c>
      <c r="G680" s="774">
        <v>31761</v>
      </c>
      <c r="H680" s="724">
        <f t="shared" ca="1" si="11"/>
        <v>33</v>
      </c>
      <c r="I680" s="725" t="s">
        <v>1403</v>
      </c>
      <c r="J680" s="721" t="s">
        <v>289</v>
      </c>
      <c r="K680" s="721" t="s">
        <v>283</v>
      </c>
      <c r="L680" s="726"/>
      <c r="M680" s="726" t="s">
        <v>6426</v>
      </c>
      <c r="N680" s="722" t="s">
        <v>2525</v>
      </c>
      <c r="O680" s="721" t="s">
        <v>255</v>
      </c>
      <c r="P680" s="722" t="s">
        <v>2604</v>
      </c>
      <c r="Q680" s="722" t="s">
        <v>2598</v>
      </c>
    </row>
    <row r="681" spans="1:17">
      <c r="A681" s="1077">
        <f>SUBTOTAL(3,C$3:C681)</f>
        <v>678</v>
      </c>
      <c r="B681" s="721">
        <v>3</v>
      </c>
      <c r="C681" s="722" t="s">
        <v>2593</v>
      </c>
      <c r="D681" s="723" t="s">
        <v>23</v>
      </c>
      <c r="E681" s="721" t="s">
        <v>254</v>
      </c>
      <c r="F681" s="721" t="s">
        <v>22</v>
      </c>
      <c r="G681" s="774">
        <v>32241</v>
      </c>
      <c r="H681" s="724">
        <f t="shared" ca="1" si="11"/>
        <v>32</v>
      </c>
      <c r="I681" s="725" t="s">
        <v>1403</v>
      </c>
      <c r="J681" s="721" t="s">
        <v>289</v>
      </c>
      <c r="K681" s="721" t="s">
        <v>283</v>
      </c>
      <c r="L681" s="726"/>
      <c r="M681" s="726" t="s">
        <v>6426</v>
      </c>
      <c r="N681" s="722" t="s">
        <v>2525</v>
      </c>
      <c r="O681" s="721" t="s">
        <v>255</v>
      </c>
      <c r="P681" s="722" t="s">
        <v>2606</v>
      </c>
      <c r="Q681" s="722" t="s">
        <v>2598</v>
      </c>
    </row>
    <row r="682" spans="1:17">
      <c r="A682" s="1077">
        <f>SUBTOTAL(3,C$3:C682)</f>
        <v>679</v>
      </c>
      <c r="B682" s="721">
        <v>4</v>
      </c>
      <c r="C682" s="722" t="s">
        <v>2611</v>
      </c>
      <c r="D682" s="723" t="s">
        <v>23</v>
      </c>
      <c r="E682" s="721" t="s">
        <v>254</v>
      </c>
      <c r="F682" s="721" t="s">
        <v>22</v>
      </c>
      <c r="G682" s="774">
        <v>34641</v>
      </c>
      <c r="H682" s="724">
        <f t="shared" ca="1" si="11"/>
        <v>25</v>
      </c>
      <c r="I682" s="725" t="s">
        <v>1403</v>
      </c>
      <c r="J682" s="721" t="s">
        <v>256</v>
      </c>
      <c r="K682" s="721" t="s">
        <v>266</v>
      </c>
      <c r="L682" s="726"/>
      <c r="M682" s="726" t="s">
        <v>6426</v>
      </c>
      <c r="N682" s="722" t="s">
        <v>2525</v>
      </c>
      <c r="O682" s="721" t="s">
        <v>255</v>
      </c>
      <c r="P682" s="722" t="s">
        <v>2610</v>
      </c>
      <c r="Q682" s="722" t="s">
        <v>2598</v>
      </c>
    </row>
    <row r="683" spans="1:17">
      <c r="A683" s="1077">
        <f>SUBTOTAL(3,C$3:C683)</f>
        <v>680</v>
      </c>
      <c r="B683" s="721">
        <v>5</v>
      </c>
      <c r="C683" s="722" t="s">
        <v>2613</v>
      </c>
      <c r="D683" s="723" t="s">
        <v>23</v>
      </c>
      <c r="E683" s="721" t="s">
        <v>254</v>
      </c>
      <c r="F683" s="721" t="s">
        <v>22</v>
      </c>
      <c r="G683" s="774">
        <v>35251</v>
      </c>
      <c r="H683" s="724">
        <f t="shared" ca="1" si="11"/>
        <v>23</v>
      </c>
      <c r="I683" s="725" t="s">
        <v>1403</v>
      </c>
      <c r="J683" s="721" t="s">
        <v>256</v>
      </c>
      <c r="K683" s="721" t="s">
        <v>266</v>
      </c>
      <c r="L683" s="726"/>
      <c r="M683" s="726" t="s">
        <v>6426</v>
      </c>
      <c r="N683" s="722" t="s">
        <v>2525</v>
      </c>
      <c r="O683" s="721" t="s">
        <v>255</v>
      </c>
      <c r="P683" s="722" t="s">
        <v>2612</v>
      </c>
      <c r="Q683" s="722" t="s">
        <v>2598</v>
      </c>
    </row>
    <row r="684" spans="1:17">
      <c r="A684" s="1077">
        <f>SUBTOTAL(3,C$3:C684)</f>
        <v>681</v>
      </c>
      <c r="B684" s="721">
        <v>6</v>
      </c>
      <c r="C684" s="722" t="s">
        <v>2615</v>
      </c>
      <c r="D684" s="723" t="s">
        <v>16</v>
      </c>
      <c r="E684" s="721" t="s">
        <v>254</v>
      </c>
      <c r="F684" s="721" t="s">
        <v>22</v>
      </c>
      <c r="G684" s="774">
        <v>36432</v>
      </c>
      <c r="H684" s="724">
        <f t="shared" ca="1" si="11"/>
        <v>20</v>
      </c>
      <c r="I684" s="725" t="s">
        <v>1403</v>
      </c>
      <c r="J684" s="721" t="s">
        <v>289</v>
      </c>
      <c r="K684" s="721" t="s">
        <v>266</v>
      </c>
      <c r="L684" s="726"/>
      <c r="M684" s="726" t="s">
        <v>6426</v>
      </c>
      <c r="N684" s="722" t="s">
        <v>2525</v>
      </c>
      <c r="O684" s="721" t="s">
        <v>255</v>
      </c>
      <c r="P684" s="722" t="s">
        <v>2614</v>
      </c>
      <c r="Q684" s="722" t="s">
        <v>2598</v>
      </c>
    </row>
    <row r="685" spans="1:17">
      <c r="A685" s="1077">
        <f>SUBTOTAL(3,C$3:C685)</f>
        <v>682</v>
      </c>
      <c r="B685" s="721">
        <v>7</v>
      </c>
      <c r="C685" s="722" t="s">
        <v>2617</v>
      </c>
      <c r="D685" s="723" t="s">
        <v>23</v>
      </c>
      <c r="E685" s="721" t="s">
        <v>254</v>
      </c>
      <c r="F685" s="721" t="s">
        <v>22</v>
      </c>
      <c r="G685" s="774">
        <v>36947</v>
      </c>
      <c r="H685" s="724">
        <f t="shared" ca="1" si="11"/>
        <v>19</v>
      </c>
      <c r="I685" s="725" t="s">
        <v>1403</v>
      </c>
      <c r="J685" s="721" t="s">
        <v>289</v>
      </c>
      <c r="K685" s="721" t="s">
        <v>270</v>
      </c>
      <c r="L685" s="726"/>
      <c r="M685" s="726" t="s">
        <v>6426</v>
      </c>
      <c r="N685" s="722" t="s">
        <v>2525</v>
      </c>
      <c r="O685" s="721" t="s">
        <v>255</v>
      </c>
      <c r="P685" s="722" t="s">
        <v>2616</v>
      </c>
      <c r="Q685" s="722" t="s">
        <v>2598</v>
      </c>
    </row>
    <row r="686" spans="1:17">
      <c r="A686" s="1077">
        <f>SUBTOTAL(3,C$3:C686)</f>
        <v>683</v>
      </c>
      <c r="B686" s="721">
        <v>1</v>
      </c>
      <c r="C686" s="722" t="s">
        <v>2619</v>
      </c>
      <c r="D686" s="723" t="s">
        <v>23</v>
      </c>
      <c r="E686" s="721" t="s">
        <v>221</v>
      </c>
      <c r="F686" s="721" t="s">
        <v>1500</v>
      </c>
      <c r="G686" s="774">
        <v>23543</v>
      </c>
      <c r="H686" s="724">
        <f t="shared" ca="1" si="11"/>
        <v>55</v>
      </c>
      <c r="I686" s="725" t="s">
        <v>1403</v>
      </c>
      <c r="J686" s="721" t="s">
        <v>289</v>
      </c>
      <c r="K686" s="721" t="s">
        <v>283</v>
      </c>
      <c r="L686" s="726"/>
      <c r="M686" s="726" t="s">
        <v>6426</v>
      </c>
      <c r="N686" s="722" t="s">
        <v>2525</v>
      </c>
      <c r="O686" s="721" t="s">
        <v>222</v>
      </c>
      <c r="P686" s="722" t="s">
        <v>2618</v>
      </c>
      <c r="Q686" s="722" t="s">
        <v>2622</v>
      </c>
    </row>
    <row r="687" spans="1:17">
      <c r="A687" s="1077">
        <f>SUBTOTAL(3,C$3:C687)</f>
        <v>684</v>
      </c>
      <c r="B687" s="721">
        <v>2</v>
      </c>
      <c r="C687" s="722" t="s">
        <v>2625</v>
      </c>
      <c r="D687" s="723" t="s">
        <v>16</v>
      </c>
      <c r="E687" s="721" t="s">
        <v>221</v>
      </c>
      <c r="F687" s="721" t="s">
        <v>1500</v>
      </c>
      <c r="G687" s="774">
        <v>22683</v>
      </c>
      <c r="H687" s="724">
        <f t="shared" ca="1" si="11"/>
        <v>58</v>
      </c>
      <c r="I687" s="725" t="s">
        <v>1403</v>
      </c>
      <c r="J687" s="721" t="s">
        <v>256</v>
      </c>
      <c r="K687" s="721" t="s">
        <v>246</v>
      </c>
      <c r="L687" s="726"/>
      <c r="M687" s="726" t="s">
        <v>6426</v>
      </c>
      <c r="N687" s="722" t="s">
        <v>2525</v>
      </c>
      <c r="O687" s="721" t="s">
        <v>245</v>
      </c>
      <c r="P687" s="722" t="s">
        <v>2624</v>
      </c>
      <c r="Q687" s="722" t="s">
        <v>2622</v>
      </c>
    </row>
    <row r="688" spans="1:17">
      <c r="A688" s="1077">
        <f>SUBTOTAL(3,C$3:C688)</f>
        <v>685</v>
      </c>
      <c r="B688" s="721">
        <v>3</v>
      </c>
      <c r="C688" s="722" t="s">
        <v>2629</v>
      </c>
      <c r="D688" s="723" t="s">
        <v>23</v>
      </c>
      <c r="E688" s="721" t="s">
        <v>254</v>
      </c>
      <c r="F688" s="721" t="s">
        <v>1500</v>
      </c>
      <c r="G688" s="774">
        <v>31376</v>
      </c>
      <c r="H688" s="724">
        <f t="shared" ca="1" si="11"/>
        <v>34</v>
      </c>
      <c r="I688" s="725" t="s">
        <v>1403</v>
      </c>
      <c r="J688" s="721" t="s">
        <v>223</v>
      </c>
      <c r="K688" s="721" t="s">
        <v>2559</v>
      </c>
      <c r="L688" s="726"/>
      <c r="M688" s="726" t="s">
        <v>6426</v>
      </c>
      <c r="N688" s="722" t="s">
        <v>2525</v>
      </c>
      <c r="O688" s="721" t="s">
        <v>255</v>
      </c>
      <c r="P688" s="722" t="s">
        <v>2628</v>
      </c>
      <c r="Q688" s="722" t="s">
        <v>2622</v>
      </c>
    </row>
    <row r="689" spans="1:17">
      <c r="A689" s="1077">
        <f>SUBTOTAL(3,C$3:C689)</f>
        <v>686</v>
      </c>
      <c r="B689" s="721">
        <v>4</v>
      </c>
      <c r="C689" s="722" t="s">
        <v>2631</v>
      </c>
      <c r="D689" s="723" t="s">
        <v>16</v>
      </c>
      <c r="E689" s="721" t="s">
        <v>254</v>
      </c>
      <c r="F689" s="721" t="s">
        <v>1500</v>
      </c>
      <c r="G689" s="774">
        <v>33308</v>
      </c>
      <c r="H689" s="724">
        <f t="shared" ca="1" si="11"/>
        <v>29</v>
      </c>
      <c r="I689" s="725" t="s">
        <v>1403</v>
      </c>
      <c r="J689" s="721" t="s">
        <v>344</v>
      </c>
      <c r="K689" s="721" t="s">
        <v>266</v>
      </c>
      <c r="L689" s="726"/>
      <c r="M689" s="726" t="s">
        <v>6426</v>
      </c>
      <c r="N689" s="722" t="s">
        <v>2525</v>
      </c>
      <c r="O689" s="721" t="s">
        <v>255</v>
      </c>
      <c r="P689" s="722" t="s">
        <v>2630</v>
      </c>
      <c r="Q689" s="722" t="s">
        <v>2622</v>
      </c>
    </row>
    <row r="690" spans="1:17">
      <c r="A690" s="1077">
        <f>SUBTOTAL(3,C$3:C690)</f>
        <v>687</v>
      </c>
      <c r="B690" s="721">
        <v>1</v>
      </c>
      <c r="C690" s="722" t="s">
        <v>2633</v>
      </c>
      <c r="D690" s="723" t="s">
        <v>16</v>
      </c>
      <c r="E690" s="721" t="s">
        <v>2634</v>
      </c>
      <c r="F690" s="721" t="s">
        <v>244</v>
      </c>
      <c r="G690" s="774">
        <v>19211</v>
      </c>
      <c r="H690" s="724">
        <f t="shared" ca="1" si="11"/>
        <v>67</v>
      </c>
      <c r="I690" s="725" t="s">
        <v>1403</v>
      </c>
      <c r="J690" s="721" t="s">
        <v>289</v>
      </c>
      <c r="K690" s="721" t="s">
        <v>246</v>
      </c>
      <c r="L690" s="726"/>
      <c r="M690" s="726" t="s">
        <v>6426</v>
      </c>
      <c r="N690" s="722" t="s">
        <v>2525</v>
      </c>
      <c r="O690" s="721" t="s">
        <v>222</v>
      </c>
      <c r="P690" s="722" t="s">
        <v>2632</v>
      </c>
      <c r="Q690" s="722" t="s">
        <v>2637</v>
      </c>
    </row>
    <row r="691" spans="1:17">
      <c r="A691" s="1077">
        <f>SUBTOTAL(3,C$3:C691)</f>
        <v>688</v>
      </c>
      <c r="B691" s="721">
        <v>2</v>
      </c>
      <c r="C691" s="722" t="s">
        <v>2247</v>
      </c>
      <c r="D691" s="723" t="s">
        <v>23</v>
      </c>
      <c r="E691" s="721" t="s">
        <v>254</v>
      </c>
      <c r="F691" s="721" t="s">
        <v>244</v>
      </c>
      <c r="G691" s="774">
        <v>28826</v>
      </c>
      <c r="H691" s="724">
        <f t="shared" ca="1" si="11"/>
        <v>41</v>
      </c>
      <c r="I691" s="725" t="s">
        <v>1403</v>
      </c>
      <c r="J691" s="721" t="s">
        <v>256</v>
      </c>
      <c r="K691" s="721" t="s">
        <v>283</v>
      </c>
      <c r="L691" s="726"/>
      <c r="M691" s="726" t="s">
        <v>6426</v>
      </c>
      <c r="N691" s="722" t="s">
        <v>2525</v>
      </c>
      <c r="O691" s="721" t="s">
        <v>255</v>
      </c>
      <c r="P691" s="722" t="s">
        <v>2639</v>
      </c>
      <c r="Q691" s="722" t="s">
        <v>2637</v>
      </c>
    </row>
    <row r="692" spans="1:17">
      <c r="A692" s="1077">
        <f>SUBTOTAL(3,C$3:C692)</f>
        <v>689</v>
      </c>
      <c r="B692" s="721">
        <v>1</v>
      </c>
      <c r="C692" s="722" t="s">
        <v>2641</v>
      </c>
      <c r="D692" s="723" t="s">
        <v>23</v>
      </c>
      <c r="E692" s="721" t="s">
        <v>221</v>
      </c>
      <c r="F692" s="721" t="s">
        <v>915</v>
      </c>
      <c r="G692" s="774">
        <v>29914</v>
      </c>
      <c r="H692" s="724">
        <f t="shared" ca="1" si="11"/>
        <v>38</v>
      </c>
      <c r="I692" s="725" t="s">
        <v>1403</v>
      </c>
      <c r="J692" s="721" t="s">
        <v>289</v>
      </c>
      <c r="K692" s="721" t="s">
        <v>283</v>
      </c>
      <c r="L692" s="726"/>
      <c r="M692" s="726" t="s">
        <v>6426</v>
      </c>
      <c r="N692" s="722" t="s">
        <v>2525</v>
      </c>
      <c r="O692" s="721" t="s">
        <v>222</v>
      </c>
      <c r="P692" s="722" t="s">
        <v>2640</v>
      </c>
      <c r="Q692" s="722" t="s">
        <v>2643</v>
      </c>
    </row>
    <row r="693" spans="1:17">
      <c r="A693" s="1077">
        <f>SUBTOTAL(3,C$3:C693)</f>
        <v>690</v>
      </c>
      <c r="B693" s="721">
        <v>2</v>
      </c>
      <c r="C693" s="722" t="s">
        <v>1129</v>
      </c>
      <c r="D693" s="723" t="s">
        <v>16</v>
      </c>
      <c r="E693" s="721" t="s">
        <v>221</v>
      </c>
      <c r="F693" s="721" t="s">
        <v>2645</v>
      </c>
      <c r="G693" s="774">
        <v>31908</v>
      </c>
      <c r="H693" s="724">
        <f t="shared" ca="1" si="11"/>
        <v>32</v>
      </c>
      <c r="I693" s="725" t="s">
        <v>1403</v>
      </c>
      <c r="J693" s="721" t="s">
        <v>223</v>
      </c>
      <c r="K693" s="721" t="s">
        <v>246</v>
      </c>
      <c r="L693" s="726"/>
      <c r="M693" s="726" t="s">
        <v>6426</v>
      </c>
      <c r="N693" s="722" t="s">
        <v>2525</v>
      </c>
      <c r="O693" s="721" t="s">
        <v>245</v>
      </c>
      <c r="P693" s="727" t="s">
        <v>2644</v>
      </c>
      <c r="Q693" s="722" t="s">
        <v>2643</v>
      </c>
    </row>
    <row r="694" spans="1:17">
      <c r="A694" s="1077">
        <f>SUBTOTAL(3,C$3:C694)</f>
        <v>691</v>
      </c>
      <c r="B694" s="721">
        <v>3</v>
      </c>
      <c r="C694" s="722" t="s">
        <v>2649</v>
      </c>
      <c r="D694" s="723" t="s">
        <v>23</v>
      </c>
      <c r="E694" s="721" t="s">
        <v>254</v>
      </c>
      <c r="F694" s="721" t="s">
        <v>230</v>
      </c>
      <c r="G694" s="774">
        <v>39337</v>
      </c>
      <c r="H694" s="724">
        <f t="shared" ca="1" si="11"/>
        <v>12</v>
      </c>
      <c r="I694" s="725" t="s">
        <v>1403</v>
      </c>
      <c r="J694" s="721" t="s">
        <v>369</v>
      </c>
      <c r="K694" s="721" t="s">
        <v>266</v>
      </c>
      <c r="L694" s="726"/>
      <c r="M694" s="726" t="s">
        <v>6426</v>
      </c>
      <c r="N694" s="722" t="s">
        <v>2525</v>
      </c>
      <c r="O694" s="721" t="s">
        <v>255</v>
      </c>
      <c r="P694" s="727" t="s">
        <v>2648</v>
      </c>
      <c r="Q694" s="722" t="s">
        <v>2643</v>
      </c>
    </row>
    <row r="695" spans="1:17">
      <c r="A695" s="1077">
        <f>SUBTOTAL(3,C$3:C695)</f>
        <v>692</v>
      </c>
      <c r="B695" s="721">
        <v>4</v>
      </c>
      <c r="C695" s="722" t="s">
        <v>2651</v>
      </c>
      <c r="D695" s="723" t="s">
        <v>16</v>
      </c>
      <c r="E695" s="721" t="s">
        <v>254</v>
      </c>
      <c r="F695" s="721" t="s">
        <v>229</v>
      </c>
      <c r="G695" s="774">
        <v>41128</v>
      </c>
      <c r="H695" s="724">
        <f t="shared" ca="1" si="11"/>
        <v>7</v>
      </c>
      <c r="I695" s="725" t="s">
        <v>1403</v>
      </c>
      <c r="J695" s="721" t="s">
        <v>265</v>
      </c>
      <c r="K695" s="721" t="s">
        <v>270</v>
      </c>
      <c r="L695" s="726"/>
      <c r="M695" s="726" t="s">
        <v>6426</v>
      </c>
      <c r="N695" s="722" t="s">
        <v>2525</v>
      </c>
      <c r="O695" s="721" t="s">
        <v>255</v>
      </c>
      <c r="P695" s="727" t="s">
        <v>2650</v>
      </c>
      <c r="Q695" s="722" t="s">
        <v>2643</v>
      </c>
    </row>
    <row r="696" spans="1:17">
      <c r="A696" s="1077">
        <f>SUBTOTAL(3,C$3:C696)</f>
        <v>693</v>
      </c>
      <c r="B696" s="721">
        <v>1</v>
      </c>
      <c r="C696" s="722" t="s">
        <v>362</v>
      </c>
      <c r="D696" s="723" t="s">
        <v>23</v>
      </c>
      <c r="E696" s="721" t="s">
        <v>221</v>
      </c>
      <c r="F696" s="721" t="s">
        <v>297</v>
      </c>
      <c r="G696" s="774">
        <v>23781</v>
      </c>
      <c r="H696" s="724">
        <f t="shared" ca="1" si="11"/>
        <v>55</v>
      </c>
      <c r="I696" s="725" t="s">
        <v>1403</v>
      </c>
      <c r="J696" s="721" t="s">
        <v>256</v>
      </c>
      <c r="K696" s="721" t="s">
        <v>283</v>
      </c>
      <c r="L696" s="726"/>
      <c r="M696" s="726" t="s">
        <v>6426</v>
      </c>
      <c r="N696" s="722" t="s">
        <v>2525</v>
      </c>
      <c r="O696" s="721" t="s">
        <v>222</v>
      </c>
      <c r="P696" s="722" t="s">
        <v>2652</v>
      </c>
      <c r="Q696" s="722" t="s">
        <v>2653</v>
      </c>
    </row>
    <row r="697" spans="1:17">
      <c r="A697" s="1077">
        <f>SUBTOTAL(3,C$3:C697)</f>
        <v>694</v>
      </c>
      <c r="B697" s="721">
        <v>2</v>
      </c>
      <c r="C697" s="722" t="s">
        <v>2646</v>
      </c>
      <c r="D697" s="723" t="s">
        <v>16</v>
      </c>
      <c r="E697" s="721" t="s">
        <v>221</v>
      </c>
      <c r="F697" s="721" t="s">
        <v>297</v>
      </c>
      <c r="G697" s="774">
        <v>24659</v>
      </c>
      <c r="H697" s="724">
        <f t="shared" ca="1" si="11"/>
        <v>52</v>
      </c>
      <c r="I697" s="725" t="s">
        <v>1403</v>
      </c>
      <c r="J697" s="721" t="s">
        <v>256</v>
      </c>
      <c r="K697" s="721" t="s">
        <v>246</v>
      </c>
      <c r="L697" s="726"/>
      <c r="M697" s="726" t="s">
        <v>6426</v>
      </c>
      <c r="N697" s="722" t="s">
        <v>2525</v>
      </c>
      <c r="O697" s="721" t="s">
        <v>245</v>
      </c>
      <c r="P697" s="722" t="s">
        <v>2654</v>
      </c>
      <c r="Q697" s="722" t="s">
        <v>2653</v>
      </c>
    </row>
    <row r="698" spans="1:17">
      <c r="A698" s="1077">
        <f>SUBTOTAL(3,C$3:C698)</f>
        <v>695</v>
      </c>
      <c r="B698" s="721">
        <v>3</v>
      </c>
      <c r="C698" s="722" t="s">
        <v>2656</v>
      </c>
      <c r="D698" s="723" t="s">
        <v>23</v>
      </c>
      <c r="E698" s="721" t="s">
        <v>254</v>
      </c>
      <c r="F698" s="721" t="s">
        <v>2657</v>
      </c>
      <c r="G698" s="774">
        <v>37564</v>
      </c>
      <c r="H698" s="724">
        <f t="shared" ca="1" si="11"/>
        <v>17</v>
      </c>
      <c r="I698" s="725" t="s">
        <v>1403</v>
      </c>
      <c r="J698" s="721" t="s">
        <v>262</v>
      </c>
      <c r="K698" s="721" t="s">
        <v>266</v>
      </c>
      <c r="L698" s="726"/>
      <c r="M698" s="726" t="s">
        <v>6426</v>
      </c>
      <c r="N698" s="722" t="s">
        <v>2525</v>
      </c>
      <c r="O698" s="721" t="s">
        <v>255</v>
      </c>
      <c r="P698" s="722" t="s">
        <v>2655</v>
      </c>
      <c r="Q698" s="722" t="s">
        <v>2653</v>
      </c>
    </row>
    <row r="699" spans="1:17">
      <c r="A699" s="1077">
        <f>SUBTOTAL(3,C$3:C699)</f>
        <v>696</v>
      </c>
      <c r="B699" s="721">
        <v>1</v>
      </c>
      <c r="C699" s="722" t="s">
        <v>2659</v>
      </c>
      <c r="D699" s="723" t="s">
        <v>16</v>
      </c>
      <c r="E699" s="721" t="s">
        <v>2634</v>
      </c>
      <c r="F699" s="721" t="s">
        <v>452</v>
      </c>
      <c r="G699" s="774">
        <v>17039</v>
      </c>
      <c r="H699" s="724">
        <f t="shared" ca="1" si="11"/>
        <v>73</v>
      </c>
      <c r="I699" s="725" t="s">
        <v>1403</v>
      </c>
      <c r="J699" s="721" t="s">
        <v>256</v>
      </c>
      <c r="K699" s="721" t="s">
        <v>283</v>
      </c>
      <c r="L699" s="726"/>
      <c r="M699" s="726" t="s">
        <v>6426</v>
      </c>
      <c r="N699" s="722" t="s">
        <v>2525</v>
      </c>
      <c r="O699" s="721" t="s">
        <v>222</v>
      </c>
      <c r="P699" s="722" t="s">
        <v>2658</v>
      </c>
      <c r="Q699" s="722" t="s">
        <v>2662</v>
      </c>
    </row>
    <row r="700" spans="1:17">
      <c r="A700" s="1077">
        <f>SUBTOTAL(3,C$3:C700)</f>
        <v>697</v>
      </c>
      <c r="B700" s="721">
        <v>2</v>
      </c>
      <c r="C700" s="722" t="s">
        <v>2663</v>
      </c>
      <c r="D700" s="723" t="s">
        <v>23</v>
      </c>
      <c r="E700" s="721" t="s">
        <v>254</v>
      </c>
      <c r="F700" s="740" t="s">
        <v>288</v>
      </c>
      <c r="G700" s="774">
        <v>27186</v>
      </c>
      <c r="H700" s="724">
        <f t="shared" ca="1" si="11"/>
        <v>45</v>
      </c>
      <c r="I700" s="725" t="s">
        <v>1403</v>
      </c>
      <c r="J700" s="721" t="s">
        <v>256</v>
      </c>
      <c r="K700" s="721" t="s">
        <v>283</v>
      </c>
      <c r="L700" s="726"/>
      <c r="M700" s="726" t="s">
        <v>6426</v>
      </c>
      <c r="N700" s="722" t="s">
        <v>2525</v>
      </c>
      <c r="O700" s="721" t="s">
        <v>1845</v>
      </c>
      <c r="P700" s="760" t="s">
        <v>2662</v>
      </c>
      <c r="Q700" s="722" t="s">
        <v>2662</v>
      </c>
    </row>
    <row r="701" spans="1:17">
      <c r="A701" s="1077">
        <f>SUBTOTAL(3,C$3:C701)</f>
        <v>698</v>
      </c>
      <c r="B701" s="721">
        <v>1</v>
      </c>
      <c r="C701" s="722" t="s">
        <v>2665</v>
      </c>
      <c r="D701" s="723" t="s">
        <v>23</v>
      </c>
      <c r="E701" s="721" t="s">
        <v>221</v>
      </c>
      <c r="F701" s="721" t="s">
        <v>288</v>
      </c>
      <c r="G701" s="774">
        <v>24522</v>
      </c>
      <c r="H701" s="724">
        <f t="shared" ca="1" si="11"/>
        <v>53</v>
      </c>
      <c r="I701" s="725" t="s">
        <v>1403</v>
      </c>
      <c r="J701" s="721" t="s">
        <v>223</v>
      </c>
      <c r="K701" s="721" t="s">
        <v>283</v>
      </c>
      <c r="L701" s="726"/>
      <c r="M701" s="726" t="s">
        <v>6426</v>
      </c>
      <c r="N701" s="722" t="s">
        <v>2525</v>
      </c>
      <c r="O701" s="721" t="s">
        <v>222</v>
      </c>
      <c r="P701" s="722" t="s">
        <v>2664</v>
      </c>
      <c r="Q701" s="722" t="s">
        <v>2667</v>
      </c>
    </row>
    <row r="702" spans="1:17">
      <c r="A702" s="1077">
        <f>SUBTOTAL(3,C$3:C702)</f>
        <v>699</v>
      </c>
      <c r="B702" s="721">
        <v>2</v>
      </c>
      <c r="C702" s="722" t="s">
        <v>2669</v>
      </c>
      <c r="D702" s="723" t="s">
        <v>16</v>
      </c>
      <c r="E702" s="721" t="s">
        <v>221</v>
      </c>
      <c r="F702" s="721" t="s">
        <v>288</v>
      </c>
      <c r="G702" s="774">
        <v>26775</v>
      </c>
      <c r="H702" s="724">
        <f t="shared" ca="1" si="11"/>
        <v>46</v>
      </c>
      <c r="I702" s="725" t="s">
        <v>1403</v>
      </c>
      <c r="J702" s="721" t="s">
        <v>223</v>
      </c>
      <c r="K702" s="721" t="s">
        <v>246</v>
      </c>
      <c r="L702" s="726"/>
      <c r="M702" s="726" t="s">
        <v>6426</v>
      </c>
      <c r="N702" s="722" t="s">
        <v>2525</v>
      </c>
      <c r="O702" s="721" t="s">
        <v>245</v>
      </c>
      <c r="P702" s="722" t="s">
        <v>2668</v>
      </c>
      <c r="Q702" s="722" t="s">
        <v>2667</v>
      </c>
    </row>
    <row r="703" spans="1:17">
      <c r="A703" s="1077">
        <f>SUBTOTAL(3,C$3:C703)</f>
        <v>700</v>
      </c>
      <c r="B703" s="738">
        <v>3</v>
      </c>
      <c r="C703" s="722" t="s">
        <v>2674</v>
      </c>
      <c r="D703" s="723" t="s">
        <v>16</v>
      </c>
      <c r="E703" s="721" t="s">
        <v>254</v>
      </c>
      <c r="F703" s="721" t="s">
        <v>230</v>
      </c>
      <c r="G703" s="774">
        <v>36138</v>
      </c>
      <c r="H703" s="724">
        <f t="shared" ca="1" si="11"/>
        <v>21</v>
      </c>
      <c r="I703" s="725" t="s">
        <v>1403</v>
      </c>
      <c r="J703" s="721" t="s">
        <v>344</v>
      </c>
      <c r="K703" s="721" t="s">
        <v>266</v>
      </c>
      <c r="L703" s="726"/>
      <c r="M703" s="726" t="s">
        <v>6426</v>
      </c>
      <c r="N703" s="722" t="s">
        <v>2525</v>
      </c>
      <c r="O703" s="721" t="s">
        <v>255</v>
      </c>
      <c r="P703" s="722" t="s">
        <v>2673</v>
      </c>
      <c r="Q703" s="722" t="s">
        <v>2667</v>
      </c>
    </row>
    <row r="704" spans="1:17">
      <c r="A704" s="1077">
        <f>SUBTOTAL(3,C$3:C704)</f>
        <v>701</v>
      </c>
      <c r="B704" s="721">
        <v>1</v>
      </c>
      <c r="C704" s="722" t="s">
        <v>2676</v>
      </c>
      <c r="D704" s="723" t="s">
        <v>23</v>
      </c>
      <c r="E704" s="721" t="s">
        <v>221</v>
      </c>
      <c r="F704" s="721" t="s">
        <v>288</v>
      </c>
      <c r="G704" s="774">
        <v>26902</v>
      </c>
      <c r="H704" s="724">
        <f t="shared" ca="1" si="11"/>
        <v>46</v>
      </c>
      <c r="I704" s="725" t="s">
        <v>1403</v>
      </c>
      <c r="J704" s="721" t="s">
        <v>289</v>
      </c>
      <c r="K704" s="721" t="s">
        <v>283</v>
      </c>
      <c r="L704" s="726"/>
      <c r="M704" s="726" t="s">
        <v>6426</v>
      </c>
      <c r="N704" s="722" t="s">
        <v>2525</v>
      </c>
      <c r="O704" s="721" t="s">
        <v>222</v>
      </c>
      <c r="P704" s="722" t="s">
        <v>2675</v>
      </c>
      <c r="Q704" s="722" t="s">
        <v>2677</v>
      </c>
    </row>
    <row r="705" spans="1:17">
      <c r="A705" s="1077">
        <f>SUBTOTAL(3,C$3:C705)</f>
        <v>702</v>
      </c>
      <c r="B705" s="721">
        <v>2</v>
      </c>
      <c r="C705" s="722" t="s">
        <v>2679</v>
      </c>
      <c r="D705" s="723" t="s">
        <v>16</v>
      </c>
      <c r="E705" s="721" t="s">
        <v>221</v>
      </c>
      <c r="F705" s="721" t="s">
        <v>2680</v>
      </c>
      <c r="G705" s="774">
        <v>27531</v>
      </c>
      <c r="H705" s="724">
        <f t="shared" ca="1" si="11"/>
        <v>44</v>
      </c>
      <c r="I705" s="725" t="s">
        <v>1403</v>
      </c>
      <c r="J705" s="721" t="s">
        <v>256</v>
      </c>
      <c r="K705" s="721" t="s">
        <v>246</v>
      </c>
      <c r="L705" s="726"/>
      <c r="M705" s="726" t="s">
        <v>6426</v>
      </c>
      <c r="N705" s="722" t="s">
        <v>2525</v>
      </c>
      <c r="O705" s="721" t="s">
        <v>245</v>
      </c>
      <c r="P705" s="722" t="s">
        <v>2678</v>
      </c>
      <c r="Q705" s="722" t="s">
        <v>2677</v>
      </c>
    </row>
    <row r="706" spans="1:17">
      <c r="A706" s="1077">
        <f>SUBTOTAL(3,C$3:C706)</f>
        <v>703</v>
      </c>
      <c r="B706" s="721">
        <v>3</v>
      </c>
      <c r="C706" s="722" t="s">
        <v>2684</v>
      </c>
      <c r="D706" s="723" t="s">
        <v>23</v>
      </c>
      <c r="E706" s="721" t="s">
        <v>254</v>
      </c>
      <c r="F706" s="721" t="s">
        <v>2680</v>
      </c>
      <c r="G706" s="774">
        <v>35180</v>
      </c>
      <c r="H706" s="724">
        <f t="shared" ca="1" si="11"/>
        <v>23</v>
      </c>
      <c r="I706" s="725" t="s">
        <v>1403</v>
      </c>
      <c r="J706" s="721" t="s">
        <v>223</v>
      </c>
      <c r="K706" s="721" t="s">
        <v>270</v>
      </c>
      <c r="L706" s="726"/>
      <c r="M706" s="726" t="s">
        <v>6426</v>
      </c>
      <c r="N706" s="722" t="s">
        <v>2525</v>
      </c>
      <c r="O706" s="721" t="s">
        <v>255</v>
      </c>
      <c r="P706" s="722" t="s">
        <v>2683</v>
      </c>
      <c r="Q706" s="722" t="s">
        <v>2677</v>
      </c>
    </row>
    <row r="707" spans="1:17">
      <c r="A707" s="1077">
        <f>SUBTOTAL(3,C$3:C707)</f>
        <v>704</v>
      </c>
      <c r="B707" s="721">
        <v>4</v>
      </c>
      <c r="C707" s="722" t="s">
        <v>2686</v>
      </c>
      <c r="D707" s="723" t="s">
        <v>23</v>
      </c>
      <c r="E707" s="721" t="s">
        <v>254</v>
      </c>
      <c r="F707" s="721" t="s">
        <v>230</v>
      </c>
      <c r="G707" s="774">
        <v>36309</v>
      </c>
      <c r="H707" s="724">
        <f t="shared" ca="1" si="11"/>
        <v>20</v>
      </c>
      <c r="I707" s="725" t="s">
        <v>1403</v>
      </c>
      <c r="J707" s="721" t="s">
        <v>886</v>
      </c>
      <c r="K707" s="721" t="s">
        <v>266</v>
      </c>
      <c r="L707" s="726"/>
      <c r="M707" s="726" t="s">
        <v>6426</v>
      </c>
      <c r="N707" s="722" t="s">
        <v>2525</v>
      </c>
      <c r="O707" s="721" t="s">
        <v>255</v>
      </c>
      <c r="P707" s="722" t="s">
        <v>2685</v>
      </c>
      <c r="Q707" s="722" t="s">
        <v>2677</v>
      </c>
    </row>
    <row r="708" spans="1:17">
      <c r="A708" s="1077">
        <f>SUBTOTAL(3,C$3:C708)</f>
        <v>705</v>
      </c>
      <c r="B708" s="721">
        <v>5</v>
      </c>
      <c r="C708" s="722" t="s">
        <v>253</v>
      </c>
      <c r="D708" s="723" t="s">
        <v>16</v>
      </c>
      <c r="E708" s="721" t="s">
        <v>254</v>
      </c>
      <c r="F708" s="721"/>
      <c r="G708" s="774"/>
      <c r="H708" s="724">
        <f t="shared" ca="1" si="11"/>
        <v>120</v>
      </c>
      <c r="I708" s="725"/>
      <c r="J708" s="721"/>
      <c r="K708" s="721"/>
      <c r="L708" s="726"/>
      <c r="M708" s="726"/>
      <c r="N708" s="722"/>
      <c r="O708" s="721"/>
      <c r="P708" s="722"/>
      <c r="Q708" s="722"/>
    </row>
    <row r="709" spans="1:17">
      <c r="A709" s="1077">
        <f>SUBTOTAL(3,C$3:C709)</f>
        <v>706</v>
      </c>
      <c r="B709" s="721">
        <v>1</v>
      </c>
      <c r="C709" s="722" t="s">
        <v>2688</v>
      </c>
      <c r="D709" s="723" t="s">
        <v>23</v>
      </c>
      <c r="E709" s="721" t="s">
        <v>221</v>
      </c>
      <c r="F709" s="721" t="s">
        <v>288</v>
      </c>
      <c r="G709" s="774">
        <v>32868</v>
      </c>
      <c r="H709" s="724">
        <f t="shared" ca="1" si="11"/>
        <v>30</v>
      </c>
      <c r="I709" s="725" t="s">
        <v>1403</v>
      </c>
      <c r="J709" s="721" t="s">
        <v>289</v>
      </c>
      <c r="K709" s="721" t="s">
        <v>674</v>
      </c>
      <c r="L709" s="726"/>
      <c r="M709" s="726" t="s">
        <v>6426</v>
      </c>
      <c r="N709" s="722" t="s">
        <v>2525</v>
      </c>
      <c r="O709" s="721" t="s">
        <v>222</v>
      </c>
      <c r="P709" s="722" t="s">
        <v>2687</v>
      </c>
      <c r="Q709" s="722" t="s">
        <v>2677</v>
      </c>
    </row>
    <row r="710" spans="1:17">
      <c r="A710" s="1077">
        <f>SUBTOTAL(3,C$3:C710)</f>
        <v>707</v>
      </c>
      <c r="B710" s="721">
        <v>2</v>
      </c>
      <c r="C710" s="722" t="s">
        <v>2692</v>
      </c>
      <c r="D710" s="723" t="s">
        <v>16</v>
      </c>
      <c r="E710" s="738" t="s">
        <v>221</v>
      </c>
      <c r="F710" s="738" t="s">
        <v>22</v>
      </c>
      <c r="G710" s="774">
        <v>35012</v>
      </c>
      <c r="H710" s="724">
        <f t="shared" ca="1" si="11"/>
        <v>24</v>
      </c>
      <c r="I710" s="725" t="s">
        <v>1403</v>
      </c>
      <c r="J710" s="738" t="s">
        <v>223</v>
      </c>
      <c r="K710" s="738" t="s">
        <v>246</v>
      </c>
      <c r="L710" s="726"/>
      <c r="M710" s="726" t="s">
        <v>6426</v>
      </c>
      <c r="N710" s="722" t="s">
        <v>2525</v>
      </c>
      <c r="O710" s="738" t="s">
        <v>245</v>
      </c>
      <c r="P710" s="727" t="s">
        <v>2691</v>
      </c>
      <c r="Q710" s="722" t="s">
        <v>2677</v>
      </c>
    </row>
    <row r="711" spans="1:17">
      <c r="A711" s="1077">
        <f>SUBTOTAL(3,C$3:C711)</f>
        <v>708</v>
      </c>
      <c r="B711" s="721">
        <v>1</v>
      </c>
      <c r="C711" s="722" t="s">
        <v>2698</v>
      </c>
      <c r="D711" s="723" t="s">
        <v>23</v>
      </c>
      <c r="E711" s="721" t="s">
        <v>221</v>
      </c>
      <c r="F711" s="721" t="s">
        <v>618</v>
      </c>
      <c r="G711" s="774">
        <v>21860</v>
      </c>
      <c r="H711" s="724">
        <f t="shared" ca="1" si="11"/>
        <v>60</v>
      </c>
      <c r="I711" s="725" t="s">
        <v>1403</v>
      </c>
      <c r="J711" s="721" t="s">
        <v>223</v>
      </c>
      <c r="K711" s="721" t="s">
        <v>283</v>
      </c>
      <c r="L711" s="726"/>
      <c r="M711" s="726" t="s">
        <v>6426</v>
      </c>
      <c r="N711" s="722" t="s">
        <v>2525</v>
      </c>
      <c r="O711" s="721" t="s">
        <v>222</v>
      </c>
      <c r="P711" s="722" t="s">
        <v>2697</v>
      </c>
      <c r="Q711" s="722" t="s">
        <v>2701</v>
      </c>
    </row>
    <row r="712" spans="1:17">
      <c r="A712" s="1077">
        <f>SUBTOTAL(3,C$3:C712)</f>
        <v>709</v>
      </c>
      <c r="B712" s="721">
        <v>2</v>
      </c>
      <c r="C712" s="722" t="s">
        <v>2703</v>
      </c>
      <c r="D712" s="723" t="s">
        <v>16</v>
      </c>
      <c r="E712" s="721" t="s">
        <v>221</v>
      </c>
      <c r="F712" s="721" t="s">
        <v>288</v>
      </c>
      <c r="G712" s="774">
        <v>23905</v>
      </c>
      <c r="H712" s="724">
        <f t="shared" ca="1" si="11"/>
        <v>54</v>
      </c>
      <c r="I712" s="725" t="s">
        <v>1403</v>
      </c>
      <c r="J712" s="721" t="s">
        <v>256</v>
      </c>
      <c r="K712" s="721" t="s">
        <v>246</v>
      </c>
      <c r="L712" s="726"/>
      <c r="M712" s="726" t="s">
        <v>6426</v>
      </c>
      <c r="N712" s="722" t="s">
        <v>2525</v>
      </c>
      <c r="O712" s="721" t="s">
        <v>245</v>
      </c>
      <c r="P712" s="722" t="s">
        <v>2702</v>
      </c>
      <c r="Q712" s="722" t="s">
        <v>2701</v>
      </c>
    </row>
    <row r="713" spans="1:17">
      <c r="A713" s="1077">
        <f>SUBTOTAL(3,C$3:C713)</f>
        <v>710</v>
      </c>
      <c r="B713" s="721">
        <v>3</v>
      </c>
      <c r="C713" s="722" t="s">
        <v>2705</v>
      </c>
      <c r="D713" s="723" t="s">
        <v>16</v>
      </c>
      <c r="E713" s="721" t="s">
        <v>254</v>
      </c>
      <c r="F713" s="721" t="s">
        <v>288</v>
      </c>
      <c r="G713" s="774">
        <v>36151</v>
      </c>
      <c r="H713" s="724">
        <f t="shared" ca="1" si="11"/>
        <v>21</v>
      </c>
      <c r="I713" s="725" t="s">
        <v>1403</v>
      </c>
      <c r="J713" s="721" t="s">
        <v>344</v>
      </c>
      <c r="K713" s="721" t="s">
        <v>266</v>
      </c>
      <c r="L713" s="726"/>
      <c r="M713" s="726" t="s">
        <v>6426</v>
      </c>
      <c r="N713" s="722" t="s">
        <v>2525</v>
      </c>
      <c r="O713" s="721" t="s">
        <v>255</v>
      </c>
      <c r="P713" s="727" t="s">
        <v>2704</v>
      </c>
      <c r="Q713" s="722" t="s">
        <v>2701</v>
      </c>
    </row>
    <row r="714" spans="1:17">
      <c r="A714" s="1077">
        <f>SUBTOTAL(3,C$3:C714)</f>
        <v>711</v>
      </c>
      <c r="B714" s="721">
        <v>1</v>
      </c>
      <c r="C714" s="722" t="s">
        <v>2707</v>
      </c>
      <c r="D714" s="723" t="s">
        <v>23</v>
      </c>
      <c r="E714" s="721" t="s">
        <v>221</v>
      </c>
      <c r="F714" s="721" t="s">
        <v>288</v>
      </c>
      <c r="G714" s="774">
        <v>27561</v>
      </c>
      <c r="H714" s="724">
        <f t="shared" ca="1" si="11"/>
        <v>44</v>
      </c>
      <c r="I714" s="725" t="s">
        <v>1403</v>
      </c>
      <c r="J714" s="721" t="s">
        <v>289</v>
      </c>
      <c r="K714" s="721" t="s">
        <v>674</v>
      </c>
      <c r="L714" s="726"/>
      <c r="M714" s="726" t="s">
        <v>6426</v>
      </c>
      <c r="N714" s="722" t="s">
        <v>2525</v>
      </c>
      <c r="O714" s="721" t="s">
        <v>222</v>
      </c>
      <c r="P714" s="722" t="s">
        <v>2706</v>
      </c>
      <c r="Q714" s="722" t="s">
        <v>2708</v>
      </c>
    </row>
    <row r="715" spans="1:17">
      <c r="A715" s="1077">
        <f>SUBTOTAL(3,C$3:C715)</f>
        <v>712</v>
      </c>
      <c r="B715" s="721">
        <v>2</v>
      </c>
      <c r="C715" s="722" t="s">
        <v>2710</v>
      </c>
      <c r="D715" s="723" t="s">
        <v>16</v>
      </c>
      <c r="E715" s="721" t="s">
        <v>221</v>
      </c>
      <c r="F715" s="721" t="s">
        <v>288</v>
      </c>
      <c r="G715" s="774">
        <v>30780</v>
      </c>
      <c r="H715" s="724">
        <f t="shared" ca="1" si="11"/>
        <v>36</v>
      </c>
      <c r="I715" s="725" t="s">
        <v>1403</v>
      </c>
      <c r="J715" s="721" t="s">
        <v>289</v>
      </c>
      <c r="K715" s="721" t="s">
        <v>246</v>
      </c>
      <c r="L715" s="726"/>
      <c r="M715" s="726" t="s">
        <v>6426</v>
      </c>
      <c r="N715" s="722" t="s">
        <v>2525</v>
      </c>
      <c r="O715" s="721" t="s">
        <v>245</v>
      </c>
      <c r="P715" s="722" t="s">
        <v>2709</v>
      </c>
      <c r="Q715" s="722" t="s">
        <v>2708</v>
      </c>
    </row>
    <row r="716" spans="1:17">
      <c r="A716" s="1077">
        <f>SUBTOTAL(3,C$3:C716)</f>
        <v>713</v>
      </c>
      <c r="B716" s="721">
        <v>3</v>
      </c>
      <c r="C716" s="722" t="s">
        <v>2714</v>
      </c>
      <c r="D716" s="723" t="s">
        <v>16</v>
      </c>
      <c r="E716" s="721" t="s">
        <v>254</v>
      </c>
      <c r="F716" s="721" t="s">
        <v>22</v>
      </c>
      <c r="G716" s="774">
        <v>37299</v>
      </c>
      <c r="H716" s="724">
        <f t="shared" ca="1" si="11"/>
        <v>18</v>
      </c>
      <c r="I716" s="725" t="s">
        <v>1403</v>
      </c>
      <c r="J716" s="721" t="s">
        <v>348</v>
      </c>
      <c r="K716" s="721" t="s">
        <v>266</v>
      </c>
      <c r="L716" s="726"/>
      <c r="M716" s="726" t="s">
        <v>6426</v>
      </c>
      <c r="N716" s="722" t="s">
        <v>2525</v>
      </c>
      <c r="O716" s="721" t="s">
        <v>255</v>
      </c>
      <c r="P716" s="722" t="s">
        <v>2713</v>
      </c>
      <c r="Q716" s="722" t="s">
        <v>2708</v>
      </c>
    </row>
    <row r="717" spans="1:17">
      <c r="A717" s="1077">
        <f>SUBTOTAL(3,C$3:C717)</f>
        <v>714</v>
      </c>
      <c r="B717" s="721">
        <v>4</v>
      </c>
      <c r="C717" s="722" t="s">
        <v>2717</v>
      </c>
      <c r="D717" s="723" t="s">
        <v>16</v>
      </c>
      <c r="E717" s="721" t="s">
        <v>254</v>
      </c>
      <c r="F717" s="721" t="s">
        <v>230</v>
      </c>
      <c r="G717" s="774">
        <v>38862</v>
      </c>
      <c r="H717" s="724">
        <f t="shared" ca="1" si="11"/>
        <v>13</v>
      </c>
      <c r="I717" s="725" t="s">
        <v>1403</v>
      </c>
      <c r="J717" s="721" t="s">
        <v>369</v>
      </c>
      <c r="K717" s="721" t="s">
        <v>266</v>
      </c>
      <c r="L717" s="726"/>
      <c r="M717" s="726" t="s">
        <v>6426</v>
      </c>
      <c r="N717" s="722" t="s">
        <v>2525</v>
      </c>
      <c r="O717" s="721" t="s">
        <v>255</v>
      </c>
      <c r="P717" s="722" t="s">
        <v>2716</v>
      </c>
      <c r="Q717" s="722" t="s">
        <v>2708</v>
      </c>
    </row>
    <row r="718" spans="1:17">
      <c r="A718" s="1077">
        <f>SUBTOTAL(3,C$3:C718)</f>
        <v>715</v>
      </c>
      <c r="B718" s="721">
        <v>1</v>
      </c>
      <c r="C718" s="722" t="s">
        <v>2736</v>
      </c>
      <c r="D718" s="723" t="s">
        <v>23</v>
      </c>
      <c r="E718" s="721" t="s">
        <v>221</v>
      </c>
      <c r="F718" s="721" t="s">
        <v>727</v>
      </c>
      <c r="G718" s="774">
        <v>31968</v>
      </c>
      <c r="H718" s="724">
        <f t="shared" ca="1" si="11"/>
        <v>32</v>
      </c>
      <c r="I718" s="725" t="s">
        <v>1403</v>
      </c>
      <c r="J718" s="721" t="s">
        <v>223</v>
      </c>
      <c r="K718" s="721" t="s">
        <v>1172</v>
      </c>
      <c r="L718" s="726"/>
      <c r="M718" s="726" t="s">
        <v>6426</v>
      </c>
      <c r="N718" s="722" t="s">
        <v>2525</v>
      </c>
      <c r="O718" s="721" t="s">
        <v>222</v>
      </c>
      <c r="P718" s="727" t="s">
        <v>2735</v>
      </c>
      <c r="Q718" s="734" t="s">
        <v>2739</v>
      </c>
    </row>
    <row r="719" spans="1:17">
      <c r="A719" s="1077">
        <f>SUBTOTAL(3,C$3:C719)</f>
        <v>716</v>
      </c>
      <c r="B719" s="721">
        <v>2</v>
      </c>
      <c r="C719" s="722" t="s">
        <v>2741</v>
      </c>
      <c r="D719" s="723" t="s">
        <v>16</v>
      </c>
      <c r="E719" s="721" t="s">
        <v>221</v>
      </c>
      <c r="F719" s="721" t="s">
        <v>2742</v>
      </c>
      <c r="G719" s="774">
        <v>31626</v>
      </c>
      <c r="H719" s="724">
        <f t="shared" ref="H719:H782" ca="1" si="12">DATEDIF(G719,TODAY(),"Y")</f>
        <v>33</v>
      </c>
      <c r="I719" s="725" t="s">
        <v>1403</v>
      </c>
      <c r="J719" s="721" t="s">
        <v>2743</v>
      </c>
      <c r="K719" s="721" t="s">
        <v>2744</v>
      </c>
      <c r="L719" s="726"/>
      <c r="M719" s="726" t="s">
        <v>6426</v>
      </c>
      <c r="N719" s="722" t="s">
        <v>2525</v>
      </c>
      <c r="O719" s="721" t="s">
        <v>245</v>
      </c>
      <c r="P719" s="727" t="s">
        <v>2740</v>
      </c>
      <c r="Q719" s="734" t="s">
        <v>2739</v>
      </c>
    </row>
    <row r="720" spans="1:17">
      <c r="A720" s="1077">
        <f>SUBTOTAL(3,C$3:C720)</f>
        <v>717</v>
      </c>
      <c r="B720" s="721">
        <v>3</v>
      </c>
      <c r="C720" s="722" t="s">
        <v>2746</v>
      </c>
      <c r="D720" s="723" t="s">
        <v>23</v>
      </c>
      <c r="E720" s="721" t="s">
        <v>254</v>
      </c>
      <c r="F720" s="721" t="s">
        <v>22</v>
      </c>
      <c r="G720" s="774">
        <v>40429</v>
      </c>
      <c r="H720" s="724">
        <f t="shared" ca="1" si="12"/>
        <v>9</v>
      </c>
      <c r="I720" s="725" t="s">
        <v>1403</v>
      </c>
      <c r="J720" s="721" t="s">
        <v>265</v>
      </c>
      <c r="K720" s="721" t="s">
        <v>270</v>
      </c>
      <c r="L720" s="726"/>
      <c r="M720" s="726" t="s">
        <v>6426</v>
      </c>
      <c r="N720" s="722" t="s">
        <v>2525</v>
      </c>
      <c r="O720" s="721" t="s">
        <v>255</v>
      </c>
      <c r="P720" s="727" t="s">
        <v>2745</v>
      </c>
      <c r="Q720" s="734" t="s">
        <v>2739</v>
      </c>
    </row>
    <row r="721" spans="1:17">
      <c r="A721" s="1077">
        <f>SUBTOTAL(3,C$3:C721)</f>
        <v>718</v>
      </c>
      <c r="B721" s="721">
        <v>1</v>
      </c>
      <c r="C721" s="722" t="s">
        <v>2748</v>
      </c>
      <c r="D721" s="723" t="s">
        <v>23</v>
      </c>
      <c r="E721" s="721" t="s">
        <v>254</v>
      </c>
      <c r="F721" s="721" t="s">
        <v>2720</v>
      </c>
      <c r="G721" s="774">
        <v>31711</v>
      </c>
      <c r="H721" s="724">
        <f t="shared" ca="1" si="12"/>
        <v>33</v>
      </c>
      <c r="I721" s="725" t="s">
        <v>1403</v>
      </c>
      <c r="J721" s="721" t="s">
        <v>223</v>
      </c>
      <c r="K721" s="721" t="s">
        <v>283</v>
      </c>
      <c r="L721" s="726"/>
      <c r="M721" s="726" t="s">
        <v>6426</v>
      </c>
      <c r="N721" s="722" t="s">
        <v>2525</v>
      </c>
      <c r="O721" s="721" t="s">
        <v>222</v>
      </c>
      <c r="P721" s="727" t="s">
        <v>2747</v>
      </c>
      <c r="Q721" s="734"/>
    </row>
    <row r="722" spans="1:17">
      <c r="A722" s="1077">
        <f>SUBTOTAL(3,C$3:C722)</f>
        <v>719</v>
      </c>
      <c r="B722" s="721">
        <v>2</v>
      </c>
      <c r="C722" s="722" t="s">
        <v>2752</v>
      </c>
      <c r="D722" s="723" t="s">
        <v>16</v>
      </c>
      <c r="E722" s="721" t="s">
        <v>221</v>
      </c>
      <c r="F722" s="721" t="s">
        <v>288</v>
      </c>
      <c r="G722" s="774">
        <v>33793</v>
      </c>
      <c r="H722" s="724">
        <f t="shared" ca="1" si="12"/>
        <v>27</v>
      </c>
      <c r="I722" s="725" t="s">
        <v>1403</v>
      </c>
      <c r="J722" s="721" t="s">
        <v>223</v>
      </c>
      <c r="K722" s="721" t="s">
        <v>246</v>
      </c>
      <c r="L722" s="726"/>
      <c r="M722" s="726" t="s">
        <v>6426</v>
      </c>
      <c r="N722" s="722" t="s">
        <v>2525</v>
      </c>
      <c r="O722" s="721" t="s">
        <v>245</v>
      </c>
      <c r="P722" s="722" t="s">
        <v>2751</v>
      </c>
      <c r="Q722" s="734"/>
    </row>
    <row r="723" spans="1:17">
      <c r="A723" s="1077">
        <f>SUBTOTAL(3,C$3:C723)</f>
        <v>720</v>
      </c>
      <c r="B723" s="721">
        <v>3</v>
      </c>
      <c r="C723" s="722" t="s">
        <v>2754</v>
      </c>
      <c r="D723" s="723" t="s">
        <v>23</v>
      </c>
      <c r="E723" s="721" t="s">
        <v>254</v>
      </c>
      <c r="F723" s="721" t="s">
        <v>230</v>
      </c>
      <c r="G723" s="774">
        <v>40701</v>
      </c>
      <c r="H723" s="724">
        <f t="shared" ca="1" si="12"/>
        <v>8</v>
      </c>
      <c r="I723" s="725" t="s">
        <v>1403</v>
      </c>
      <c r="J723" s="721" t="s">
        <v>265</v>
      </c>
      <c r="K723" s="721" t="s">
        <v>270</v>
      </c>
      <c r="L723" s="726"/>
      <c r="M723" s="726" t="s">
        <v>6426</v>
      </c>
      <c r="N723" s="722" t="s">
        <v>2525</v>
      </c>
      <c r="O723" s="721" t="s">
        <v>255</v>
      </c>
      <c r="P723" s="727" t="s">
        <v>2753</v>
      </c>
      <c r="Q723" s="734"/>
    </row>
    <row r="724" spans="1:17">
      <c r="A724" s="1077">
        <f>SUBTOTAL(3,C$3:C724)</f>
        <v>721</v>
      </c>
      <c r="B724" s="721">
        <v>1</v>
      </c>
      <c r="C724" s="722" t="s">
        <v>7323</v>
      </c>
      <c r="D724" s="723" t="s">
        <v>23</v>
      </c>
      <c r="E724" s="721" t="s">
        <v>221</v>
      </c>
      <c r="F724" s="721" t="s">
        <v>288</v>
      </c>
      <c r="G724" s="774">
        <v>33803</v>
      </c>
      <c r="H724" s="724">
        <f t="shared" ca="1" si="12"/>
        <v>27</v>
      </c>
      <c r="I724" s="725" t="s">
        <v>1403</v>
      </c>
      <c r="J724" s="721" t="s">
        <v>256</v>
      </c>
      <c r="K724" s="721" t="s">
        <v>674</v>
      </c>
      <c r="L724" s="726"/>
      <c r="M724" s="726" t="s">
        <v>6426</v>
      </c>
      <c r="N724" s="722" t="s">
        <v>2525</v>
      </c>
      <c r="O724" s="721" t="s">
        <v>222</v>
      </c>
      <c r="P724" s="741" t="s">
        <v>2759</v>
      </c>
      <c r="Q724" s="771" t="s">
        <v>7327</v>
      </c>
    </row>
    <row r="725" spans="1:17">
      <c r="A725" s="1077">
        <f>SUBTOTAL(3,C$3:C725)</f>
        <v>722</v>
      </c>
      <c r="B725" s="721">
        <v>2</v>
      </c>
      <c r="C725" s="722" t="s">
        <v>7324</v>
      </c>
      <c r="D725" s="723" t="s">
        <v>16</v>
      </c>
      <c r="E725" s="721" t="s">
        <v>221</v>
      </c>
      <c r="F725" s="721" t="s">
        <v>7325</v>
      </c>
      <c r="G725" s="774">
        <v>36953</v>
      </c>
      <c r="H725" s="724">
        <f t="shared" ca="1" si="12"/>
        <v>19</v>
      </c>
      <c r="I725" s="725" t="s">
        <v>1403</v>
      </c>
      <c r="J725" s="721" t="s">
        <v>2491</v>
      </c>
      <c r="K725" s="721" t="s">
        <v>246</v>
      </c>
      <c r="L725" s="726"/>
      <c r="M725" s="726" t="s">
        <v>6426</v>
      </c>
      <c r="N725" s="722" t="s">
        <v>2525</v>
      </c>
      <c r="O725" s="721" t="s">
        <v>245</v>
      </c>
      <c r="P725" s="771" t="s">
        <v>7326</v>
      </c>
      <c r="Q725" s="771" t="s">
        <v>7327</v>
      </c>
    </row>
    <row r="726" spans="1:17">
      <c r="A726" s="1077">
        <f>SUBTOTAL(3,C$3:C726)</f>
        <v>723</v>
      </c>
      <c r="B726" s="721">
        <v>3</v>
      </c>
      <c r="C726" s="722" t="s">
        <v>253</v>
      </c>
      <c r="D726" s="723" t="s">
        <v>16</v>
      </c>
      <c r="E726" s="721" t="s">
        <v>254</v>
      </c>
      <c r="F726" s="721"/>
      <c r="G726" s="774"/>
      <c r="H726" s="724">
        <f t="shared" ca="1" si="12"/>
        <v>120</v>
      </c>
      <c r="I726" s="725"/>
      <c r="J726" s="721"/>
      <c r="K726" s="721"/>
      <c r="L726" s="726"/>
      <c r="M726" s="726"/>
      <c r="N726" s="722"/>
      <c r="O726" s="721"/>
      <c r="P726" s="771"/>
      <c r="Q726" s="771"/>
    </row>
    <row r="727" spans="1:17">
      <c r="A727" s="1077">
        <f>SUBTOTAL(3,C$3:C727)</f>
        <v>724</v>
      </c>
      <c r="B727" s="721">
        <v>1</v>
      </c>
      <c r="C727" s="722" t="s">
        <v>2763</v>
      </c>
      <c r="D727" s="723" t="s">
        <v>23</v>
      </c>
      <c r="E727" s="721" t="s">
        <v>221</v>
      </c>
      <c r="F727" s="721" t="s">
        <v>727</v>
      </c>
      <c r="G727" s="774">
        <v>30676</v>
      </c>
      <c r="H727" s="724">
        <f t="shared" ca="1" si="12"/>
        <v>36</v>
      </c>
      <c r="I727" s="725" t="s">
        <v>1403</v>
      </c>
      <c r="J727" s="721" t="s">
        <v>256</v>
      </c>
      <c r="K727" s="721" t="s">
        <v>674</v>
      </c>
      <c r="L727" s="726"/>
      <c r="M727" s="726" t="s">
        <v>6426</v>
      </c>
      <c r="N727" s="722" t="s">
        <v>2525</v>
      </c>
      <c r="O727" s="721" t="s">
        <v>222</v>
      </c>
      <c r="P727" s="741" t="s">
        <v>2762</v>
      </c>
      <c r="Q727" s="734" t="s">
        <v>2766</v>
      </c>
    </row>
    <row r="728" spans="1:17">
      <c r="A728" s="1077">
        <f>SUBTOTAL(3,C$3:C728)</f>
        <v>725</v>
      </c>
      <c r="B728" s="721">
        <v>2</v>
      </c>
      <c r="C728" s="722" t="s">
        <v>2768</v>
      </c>
      <c r="D728" s="723" t="s">
        <v>16</v>
      </c>
      <c r="E728" s="721" t="s">
        <v>221</v>
      </c>
      <c r="F728" s="721" t="s">
        <v>727</v>
      </c>
      <c r="G728" s="774">
        <v>31652</v>
      </c>
      <c r="H728" s="724">
        <f t="shared" ca="1" si="12"/>
        <v>33</v>
      </c>
      <c r="I728" s="725" t="s">
        <v>1403</v>
      </c>
      <c r="J728" s="721" t="s">
        <v>256</v>
      </c>
      <c r="K728" s="721" t="s">
        <v>246</v>
      </c>
      <c r="L728" s="726"/>
      <c r="M728" s="726" t="s">
        <v>6426</v>
      </c>
      <c r="N728" s="722" t="s">
        <v>2525</v>
      </c>
      <c r="O728" s="721" t="s">
        <v>245</v>
      </c>
      <c r="P728" s="741" t="s">
        <v>2767</v>
      </c>
      <c r="Q728" s="734" t="s">
        <v>2766</v>
      </c>
    </row>
    <row r="729" spans="1:17">
      <c r="A729" s="1077">
        <f>SUBTOTAL(3,C$3:C729)</f>
        <v>726</v>
      </c>
      <c r="B729" s="721">
        <v>3</v>
      </c>
      <c r="C729" s="722" t="s">
        <v>2771</v>
      </c>
      <c r="D729" s="723" t="s">
        <v>16</v>
      </c>
      <c r="E729" s="721" t="s">
        <v>254</v>
      </c>
      <c r="F729" s="721" t="s">
        <v>727</v>
      </c>
      <c r="G729" s="774">
        <v>37892</v>
      </c>
      <c r="H729" s="724">
        <f t="shared" ca="1" si="12"/>
        <v>16</v>
      </c>
      <c r="I729" s="725" t="s">
        <v>1403</v>
      </c>
      <c r="J729" s="721" t="s">
        <v>348</v>
      </c>
      <c r="K729" s="721" t="s">
        <v>266</v>
      </c>
      <c r="L729" s="726"/>
      <c r="M729" s="726" t="s">
        <v>6426</v>
      </c>
      <c r="N729" s="722" t="s">
        <v>2525</v>
      </c>
      <c r="O729" s="721" t="s">
        <v>255</v>
      </c>
      <c r="P729" s="734" t="s">
        <v>2770</v>
      </c>
      <c r="Q729" s="734" t="s">
        <v>2766</v>
      </c>
    </row>
    <row r="730" spans="1:17">
      <c r="A730" s="1077">
        <f>SUBTOTAL(3,C$3:C730)</f>
        <v>727</v>
      </c>
      <c r="B730" s="721">
        <v>4</v>
      </c>
      <c r="C730" s="722" t="s">
        <v>7328</v>
      </c>
      <c r="D730" s="723" t="s">
        <v>16</v>
      </c>
      <c r="E730" s="721" t="s">
        <v>254</v>
      </c>
      <c r="F730" s="721" t="s">
        <v>22</v>
      </c>
      <c r="G730" s="774">
        <v>42838</v>
      </c>
      <c r="H730" s="724">
        <f t="shared" ca="1" si="12"/>
        <v>2</v>
      </c>
      <c r="I730" s="725" t="s">
        <v>1403</v>
      </c>
      <c r="J730" s="721" t="s">
        <v>265</v>
      </c>
      <c r="K730" s="721" t="s">
        <v>270</v>
      </c>
      <c r="L730" s="726"/>
      <c r="M730" s="726" t="s">
        <v>6426</v>
      </c>
      <c r="N730" s="722" t="s">
        <v>2525</v>
      </c>
      <c r="O730" s="721" t="s">
        <v>255</v>
      </c>
      <c r="P730" s="736" t="s">
        <v>7329</v>
      </c>
      <c r="Q730" s="734"/>
    </row>
    <row r="731" spans="1:17">
      <c r="A731" s="1077">
        <f>SUBTOTAL(3,C$3:C731)</f>
        <v>728</v>
      </c>
      <c r="B731" s="721">
        <v>1</v>
      </c>
      <c r="C731" s="722" t="s">
        <v>2777</v>
      </c>
      <c r="D731" s="723" t="s">
        <v>16</v>
      </c>
      <c r="E731" s="721" t="s">
        <v>221</v>
      </c>
      <c r="F731" s="721" t="s">
        <v>452</v>
      </c>
      <c r="G731" s="774">
        <v>23009</v>
      </c>
      <c r="H731" s="724">
        <f t="shared" ca="1" si="12"/>
        <v>57</v>
      </c>
      <c r="I731" s="725" t="s">
        <v>1403</v>
      </c>
      <c r="J731" s="721" t="s">
        <v>256</v>
      </c>
      <c r="K731" s="721" t="s">
        <v>246</v>
      </c>
      <c r="L731" s="726"/>
      <c r="M731" s="726" t="s">
        <v>6426</v>
      </c>
      <c r="N731" s="722" t="s">
        <v>2525</v>
      </c>
      <c r="O731" s="721" t="s">
        <v>245</v>
      </c>
      <c r="P731" s="727" t="s">
        <v>2776</v>
      </c>
      <c r="Q731" s="734" t="s">
        <v>2723</v>
      </c>
    </row>
    <row r="732" spans="1:17">
      <c r="A732" s="1077">
        <f>SUBTOTAL(3,C$3:C732)</f>
        <v>729</v>
      </c>
      <c r="B732" s="721">
        <v>2</v>
      </c>
      <c r="C732" s="722" t="s">
        <v>2730</v>
      </c>
      <c r="D732" s="723" t="s">
        <v>16</v>
      </c>
      <c r="E732" s="721" t="s">
        <v>254</v>
      </c>
      <c r="F732" s="721" t="s">
        <v>288</v>
      </c>
      <c r="G732" s="774">
        <v>37605</v>
      </c>
      <c r="H732" s="724">
        <f t="shared" ca="1" si="12"/>
        <v>17</v>
      </c>
      <c r="I732" s="725" t="s">
        <v>1403</v>
      </c>
      <c r="J732" s="721" t="s">
        <v>262</v>
      </c>
      <c r="K732" s="721" t="s">
        <v>266</v>
      </c>
      <c r="L732" s="726"/>
      <c r="M732" s="726" t="s">
        <v>6426</v>
      </c>
      <c r="N732" s="722" t="s">
        <v>2525</v>
      </c>
      <c r="O732" s="721" t="s">
        <v>1445</v>
      </c>
      <c r="P732" s="727" t="s">
        <v>2780</v>
      </c>
      <c r="Q732" s="734" t="s">
        <v>2723</v>
      </c>
    </row>
    <row r="733" spans="1:17">
      <c r="A733" s="1077">
        <f>SUBTOTAL(3,C$3:C733)</f>
        <v>730</v>
      </c>
      <c r="B733" s="721">
        <v>1</v>
      </c>
      <c r="C733" s="722" t="s">
        <v>2782</v>
      </c>
      <c r="D733" s="723" t="s">
        <v>23</v>
      </c>
      <c r="E733" s="721" t="s">
        <v>221</v>
      </c>
      <c r="F733" s="721" t="s">
        <v>2783</v>
      </c>
      <c r="G733" s="774">
        <v>28332</v>
      </c>
      <c r="H733" s="724">
        <f t="shared" ca="1" si="12"/>
        <v>42</v>
      </c>
      <c r="I733" s="725" t="s">
        <v>1403</v>
      </c>
      <c r="J733" s="721" t="s">
        <v>223</v>
      </c>
      <c r="K733" s="721" t="s">
        <v>674</v>
      </c>
      <c r="L733" s="726"/>
      <c r="M733" s="726" t="s">
        <v>6426</v>
      </c>
      <c r="N733" s="722" t="s">
        <v>2525</v>
      </c>
      <c r="O733" s="721" t="s">
        <v>222</v>
      </c>
      <c r="P733" s="727" t="s">
        <v>2781</v>
      </c>
      <c r="Q733" s="734" t="s">
        <v>2785</v>
      </c>
    </row>
    <row r="734" spans="1:17">
      <c r="A734" s="1077">
        <f>SUBTOTAL(3,C$3:C734)</f>
        <v>731</v>
      </c>
      <c r="B734" s="721">
        <v>2</v>
      </c>
      <c r="C734" s="722" t="s">
        <v>2787</v>
      </c>
      <c r="D734" s="723" t="s">
        <v>16</v>
      </c>
      <c r="E734" s="721" t="s">
        <v>221</v>
      </c>
      <c r="F734" s="721" t="s">
        <v>288</v>
      </c>
      <c r="G734" s="774">
        <v>28950</v>
      </c>
      <c r="H734" s="724">
        <f t="shared" ca="1" si="12"/>
        <v>41</v>
      </c>
      <c r="I734" s="725" t="s">
        <v>1403</v>
      </c>
      <c r="J734" s="721" t="s">
        <v>289</v>
      </c>
      <c r="K734" s="721" t="s">
        <v>246</v>
      </c>
      <c r="L734" s="726"/>
      <c r="M734" s="726" t="s">
        <v>6426</v>
      </c>
      <c r="N734" s="722" t="s">
        <v>2525</v>
      </c>
      <c r="O734" s="721" t="s">
        <v>245</v>
      </c>
      <c r="P734" s="727" t="s">
        <v>2786</v>
      </c>
      <c r="Q734" s="734" t="s">
        <v>2785</v>
      </c>
    </row>
    <row r="735" spans="1:17">
      <c r="A735" s="1077">
        <f>SUBTOTAL(3,C$3:C735)</f>
        <v>732</v>
      </c>
      <c r="B735" s="721">
        <v>3</v>
      </c>
      <c r="C735" s="722" t="s">
        <v>2791</v>
      </c>
      <c r="D735" s="723" t="s">
        <v>16</v>
      </c>
      <c r="E735" s="721" t="s">
        <v>254</v>
      </c>
      <c r="F735" s="721" t="s">
        <v>2792</v>
      </c>
      <c r="G735" s="774">
        <v>40274</v>
      </c>
      <c r="H735" s="724">
        <f t="shared" ca="1" si="12"/>
        <v>10</v>
      </c>
      <c r="I735" s="725" t="s">
        <v>1403</v>
      </c>
      <c r="J735" s="721" t="s">
        <v>369</v>
      </c>
      <c r="K735" s="721" t="s">
        <v>266</v>
      </c>
      <c r="L735" s="726"/>
      <c r="M735" s="726" t="s">
        <v>6426</v>
      </c>
      <c r="N735" s="722" t="s">
        <v>2525</v>
      </c>
      <c r="O735" s="721" t="s">
        <v>255</v>
      </c>
      <c r="P735" s="727" t="s">
        <v>2790</v>
      </c>
      <c r="Q735" s="734" t="s">
        <v>2785</v>
      </c>
    </row>
    <row r="736" spans="1:17">
      <c r="A736" s="1077">
        <f>SUBTOTAL(3,C$3:C736)</f>
        <v>733</v>
      </c>
      <c r="B736" s="721">
        <v>4</v>
      </c>
      <c r="C736" s="722" t="s">
        <v>253</v>
      </c>
      <c r="D736" s="723" t="s">
        <v>16</v>
      </c>
      <c r="E736" s="721" t="s">
        <v>254</v>
      </c>
      <c r="F736" s="721"/>
      <c r="G736" s="774"/>
      <c r="H736" s="724">
        <f t="shared" ca="1" si="12"/>
        <v>120</v>
      </c>
      <c r="I736" s="725"/>
      <c r="J736" s="721"/>
      <c r="K736" s="721"/>
      <c r="L736" s="726"/>
      <c r="M736" s="726"/>
      <c r="N736" s="722"/>
      <c r="O736" s="721"/>
      <c r="P736" s="727"/>
      <c r="Q736" s="734"/>
    </row>
    <row r="737" spans="1:17">
      <c r="A737" s="1077">
        <f>SUBTOTAL(3,C$3:C737)</f>
        <v>734</v>
      </c>
      <c r="B737" s="721">
        <v>1</v>
      </c>
      <c r="C737" s="722" t="s">
        <v>2794</v>
      </c>
      <c r="D737" s="723" t="s">
        <v>23</v>
      </c>
      <c r="E737" s="721" t="s">
        <v>221</v>
      </c>
      <c r="F737" s="721" t="s">
        <v>727</v>
      </c>
      <c r="G737" s="774">
        <v>29024</v>
      </c>
      <c r="H737" s="724">
        <f t="shared" ca="1" si="12"/>
        <v>40</v>
      </c>
      <c r="I737" s="725" t="s">
        <v>1403</v>
      </c>
      <c r="J737" s="721" t="s">
        <v>527</v>
      </c>
      <c r="K737" s="721" t="s">
        <v>283</v>
      </c>
      <c r="L737" s="726"/>
      <c r="M737" s="726" t="s">
        <v>6426</v>
      </c>
      <c r="N737" s="722" t="s">
        <v>2525</v>
      </c>
      <c r="O737" s="721" t="s">
        <v>222</v>
      </c>
      <c r="P737" s="727" t="s">
        <v>2793</v>
      </c>
      <c r="Q737" s="734" t="s">
        <v>2797</v>
      </c>
    </row>
    <row r="738" spans="1:17">
      <c r="A738" s="1077">
        <f>SUBTOTAL(3,C$3:C738)</f>
        <v>735</v>
      </c>
      <c r="B738" s="721">
        <v>2</v>
      </c>
      <c r="C738" s="722" t="s">
        <v>2799</v>
      </c>
      <c r="D738" s="723" t="s">
        <v>16</v>
      </c>
      <c r="E738" s="721" t="s">
        <v>221</v>
      </c>
      <c r="F738" s="721" t="s">
        <v>315</v>
      </c>
      <c r="G738" s="774">
        <v>29355</v>
      </c>
      <c r="H738" s="724">
        <f t="shared" ca="1" si="12"/>
        <v>39</v>
      </c>
      <c r="I738" s="725" t="s">
        <v>1403</v>
      </c>
      <c r="J738" s="721" t="s">
        <v>223</v>
      </c>
      <c r="K738" s="721" t="s">
        <v>246</v>
      </c>
      <c r="L738" s="726"/>
      <c r="M738" s="726" t="s">
        <v>6426</v>
      </c>
      <c r="N738" s="722" t="s">
        <v>2525</v>
      </c>
      <c r="O738" s="721" t="s">
        <v>245</v>
      </c>
      <c r="P738" s="727" t="s">
        <v>2798</v>
      </c>
      <c r="Q738" s="734" t="s">
        <v>2797</v>
      </c>
    </row>
    <row r="739" spans="1:17">
      <c r="A739" s="1077">
        <f>SUBTOTAL(3,C$3:C739)</f>
        <v>736</v>
      </c>
      <c r="B739" s="721">
        <v>3</v>
      </c>
      <c r="C739" s="722" t="s">
        <v>2803</v>
      </c>
      <c r="D739" s="723" t="s">
        <v>23</v>
      </c>
      <c r="E739" s="721" t="s">
        <v>254</v>
      </c>
      <c r="F739" s="721" t="s">
        <v>2804</v>
      </c>
      <c r="G739" s="774">
        <v>38815</v>
      </c>
      <c r="H739" s="724">
        <f t="shared" ca="1" si="12"/>
        <v>14</v>
      </c>
      <c r="I739" s="725" t="s">
        <v>1403</v>
      </c>
      <c r="J739" s="721" t="s">
        <v>369</v>
      </c>
      <c r="K739" s="721" t="s">
        <v>266</v>
      </c>
      <c r="L739" s="726"/>
      <c r="M739" s="726" t="s">
        <v>6426</v>
      </c>
      <c r="N739" s="722" t="s">
        <v>2525</v>
      </c>
      <c r="O739" s="721" t="s">
        <v>255</v>
      </c>
      <c r="P739" s="727" t="s">
        <v>2802</v>
      </c>
      <c r="Q739" s="734" t="s">
        <v>2797</v>
      </c>
    </row>
    <row r="740" spans="1:17">
      <c r="A740" s="1077">
        <f>SUBTOTAL(3,C$3:C740)</f>
        <v>737</v>
      </c>
      <c r="B740" s="721">
        <v>4</v>
      </c>
      <c r="C740" s="722" t="s">
        <v>2806</v>
      </c>
      <c r="D740" s="723" t="s">
        <v>16</v>
      </c>
      <c r="E740" s="721" t="s">
        <v>254</v>
      </c>
      <c r="F740" s="721" t="s">
        <v>2804</v>
      </c>
      <c r="G740" s="774">
        <v>39228</v>
      </c>
      <c r="H740" s="724">
        <f t="shared" ca="1" si="12"/>
        <v>12</v>
      </c>
      <c r="I740" s="725" t="s">
        <v>1403</v>
      </c>
      <c r="J740" s="721" t="s">
        <v>369</v>
      </c>
      <c r="K740" s="721" t="s">
        <v>266</v>
      </c>
      <c r="L740" s="726"/>
      <c r="M740" s="726" t="s">
        <v>6426</v>
      </c>
      <c r="N740" s="722" t="s">
        <v>2525</v>
      </c>
      <c r="O740" s="721" t="s">
        <v>255</v>
      </c>
      <c r="P740" s="727" t="s">
        <v>2805</v>
      </c>
      <c r="Q740" s="734" t="s">
        <v>2797</v>
      </c>
    </row>
    <row r="741" spans="1:17">
      <c r="A741" s="1077">
        <f>SUBTOTAL(3,C$3:C741)</f>
        <v>738</v>
      </c>
      <c r="B741" s="721">
        <v>5</v>
      </c>
      <c r="C741" s="722" t="s">
        <v>2808</v>
      </c>
      <c r="D741" s="723" t="s">
        <v>16</v>
      </c>
      <c r="E741" s="721" t="s">
        <v>254</v>
      </c>
      <c r="F741" s="721" t="s">
        <v>727</v>
      </c>
      <c r="G741" s="774">
        <v>39691</v>
      </c>
      <c r="H741" s="724">
        <f t="shared" ca="1" si="12"/>
        <v>11</v>
      </c>
      <c r="I741" s="725" t="s">
        <v>1403</v>
      </c>
      <c r="J741" s="721" t="s">
        <v>369</v>
      </c>
      <c r="K741" s="721" t="s">
        <v>266</v>
      </c>
      <c r="L741" s="726"/>
      <c r="M741" s="726" t="s">
        <v>6426</v>
      </c>
      <c r="N741" s="722" t="s">
        <v>2525</v>
      </c>
      <c r="O741" s="721" t="s">
        <v>255</v>
      </c>
      <c r="P741" s="727" t="s">
        <v>2807</v>
      </c>
      <c r="Q741" s="734" t="s">
        <v>2797</v>
      </c>
    </row>
    <row r="742" spans="1:17">
      <c r="A742" s="1077">
        <f>SUBTOTAL(3,C$3:C742)</f>
        <v>739</v>
      </c>
      <c r="B742" s="721">
        <v>1</v>
      </c>
      <c r="C742" s="722" t="s">
        <v>2810</v>
      </c>
      <c r="D742" s="723" t="s">
        <v>23</v>
      </c>
      <c r="E742" s="721" t="s">
        <v>221</v>
      </c>
      <c r="F742" s="721" t="s">
        <v>309</v>
      </c>
      <c r="G742" s="774">
        <v>29409</v>
      </c>
      <c r="H742" s="724">
        <f t="shared" ca="1" si="12"/>
        <v>39</v>
      </c>
      <c r="I742" s="725" t="s">
        <v>1403</v>
      </c>
      <c r="J742" s="721" t="s">
        <v>289</v>
      </c>
      <c r="K742" s="721" t="s">
        <v>283</v>
      </c>
      <c r="L742" s="726"/>
      <c r="M742" s="726" t="s">
        <v>6426</v>
      </c>
      <c r="N742" s="722" t="s">
        <v>2525</v>
      </c>
      <c r="O742" s="721" t="s">
        <v>222</v>
      </c>
      <c r="P742" s="727" t="s">
        <v>2809</v>
      </c>
      <c r="Q742" s="734" t="s">
        <v>2813</v>
      </c>
    </row>
    <row r="743" spans="1:17">
      <c r="A743" s="1077">
        <f>SUBTOTAL(3,C$3:C743)</f>
        <v>740</v>
      </c>
      <c r="B743" s="721">
        <v>2</v>
      </c>
      <c r="C743" s="722" t="s">
        <v>2815</v>
      </c>
      <c r="D743" s="723" t="s">
        <v>16</v>
      </c>
      <c r="E743" s="721" t="s">
        <v>221</v>
      </c>
      <c r="F743" s="721" t="s">
        <v>309</v>
      </c>
      <c r="G743" s="774">
        <v>31869</v>
      </c>
      <c r="H743" s="724">
        <f t="shared" ca="1" si="12"/>
        <v>33</v>
      </c>
      <c r="I743" s="725" t="s">
        <v>1403</v>
      </c>
      <c r="J743" s="721" t="s">
        <v>223</v>
      </c>
      <c r="K743" s="721" t="s">
        <v>246</v>
      </c>
      <c r="L743" s="726"/>
      <c r="M743" s="726" t="s">
        <v>6426</v>
      </c>
      <c r="N743" s="722" t="s">
        <v>2525</v>
      </c>
      <c r="O743" s="721" t="s">
        <v>245</v>
      </c>
      <c r="P743" s="727" t="s">
        <v>2814</v>
      </c>
      <c r="Q743" s="734" t="s">
        <v>2813</v>
      </c>
    </row>
    <row r="744" spans="1:17">
      <c r="A744" s="1077">
        <f>SUBTOTAL(3,C$3:C744)</f>
        <v>741</v>
      </c>
      <c r="B744" s="721">
        <v>3</v>
      </c>
      <c r="C744" s="722" t="s">
        <v>2819</v>
      </c>
      <c r="D744" s="723" t="s">
        <v>16</v>
      </c>
      <c r="E744" s="721" t="s">
        <v>254</v>
      </c>
      <c r="F744" s="721" t="s">
        <v>309</v>
      </c>
      <c r="G744" s="774">
        <v>39835</v>
      </c>
      <c r="H744" s="724">
        <f t="shared" ca="1" si="12"/>
        <v>11</v>
      </c>
      <c r="I744" s="725" t="s">
        <v>1403</v>
      </c>
      <c r="J744" s="721" t="s">
        <v>369</v>
      </c>
      <c r="K744" s="721" t="s">
        <v>266</v>
      </c>
      <c r="L744" s="726"/>
      <c r="M744" s="726" t="s">
        <v>6426</v>
      </c>
      <c r="N744" s="722" t="s">
        <v>2525</v>
      </c>
      <c r="O744" s="721" t="s">
        <v>255</v>
      </c>
      <c r="P744" s="727" t="s">
        <v>2818</v>
      </c>
      <c r="Q744" s="734" t="s">
        <v>2813</v>
      </c>
    </row>
    <row r="745" spans="1:17">
      <c r="A745" s="1077">
        <f>SUBTOTAL(3,C$3:C745)</f>
        <v>742</v>
      </c>
      <c r="B745" s="738">
        <v>4</v>
      </c>
      <c r="C745" s="722" t="s">
        <v>2821</v>
      </c>
      <c r="D745" s="723" t="s">
        <v>23</v>
      </c>
      <c r="E745" s="738" t="s">
        <v>254</v>
      </c>
      <c r="F745" s="738" t="s">
        <v>229</v>
      </c>
      <c r="G745" s="774">
        <v>42238</v>
      </c>
      <c r="H745" s="724">
        <f t="shared" ca="1" si="12"/>
        <v>4</v>
      </c>
      <c r="I745" s="725" t="s">
        <v>1403</v>
      </c>
      <c r="J745" s="738" t="s">
        <v>265</v>
      </c>
      <c r="K745" s="738" t="s">
        <v>270</v>
      </c>
      <c r="L745" s="726"/>
      <c r="M745" s="726" t="s">
        <v>6426</v>
      </c>
      <c r="N745" s="722" t="s">
        <v>2525</v>
      </c>
      <c r="O745" s="738" t="s">
        <v>255</v>
      </c>
      <c r="P745" s="727" t="s">
        <v>2820</v>
      </c>
      <c r="Q745" s="734" t="s">
        <v>2813</v>
      </c>
    </row>
    <row r="746" spans="1:17">
      <c r="A746" s="1077">
        <f>SUBTOTAL(3,C$3:C746)</f>
        <v>743</v>
      </c>
      <c r="B746" s="721">
        <v>1</v>
      </c>
      <c r="C746" s="722" t="s">
        <v>1429</v>
      </c>
      <c r="D746" s="723" t="s">
        <v>23</v>
      </c>
      <c r="E746" s="721" t="s">
        <v>1440</v>
      </c>
      <c r="F746" s="721" t="s">
        <v>1785</v>
      </c>
      <c r="G746" s="774">
        <v>23774</v>
      </c>
      <c r="H746" s="724">
        <f t="shared" ca="1" si="12"/>
        <v>55</v>
      </c>
      <c r="I746" s="725" t="s">
        <v>1403</v>
      </c>
      <c r="J746" s="721" t="s">
        <v>223</v>
      </c>
      <c r="K746" s="721" t="s">
        <v>283</v>
      </c>
      <c r="L746" s="726"/>
      <c r="M746" s="726" t="s">
        <v>6426</v>
      </c>
      <c r="N746" s="722" t="s">
        <v>2525</v>
      </c>
      <c r="O746" s="721" t="s">
        <v>222</v>
      </c>
      <c r="P746" s="727" t="s">
        <v>2836</v>
      </c>
      <c r="Q746" s="734" t="s">
        <v>2839</v>
      </c>
    </row>
    <row r="747" spans="1:17">
      <c r="A747" s="1077">
        <f>SUBTOTAL(3,C$3:C747)</f>
        <v>744</v>
      </c>
      <c r="B747" s="721">
        <v>2</v>
      </c>
      <c r="C747" s="722" t="s">
        <v>2841</v>
      </c>
      <c r="D747" s="723" t="s">
        <v>23</v>
      </c>
      <c r="E747" s="721" t="s">
        <v>254</v>
      </c>
      <c r="F747" s="721" t="s">
        <v>22</v>
      </c>
      <c r="G747" s="774">
        <v>35920</v>
      </c>
      <c r="H747" s="724">
        <f t="shared" ca="1" si="12"/>
        <v>21</v>
      </c>
      <c r="I747" s="725" t="s">
        <v>1403</v>
      </c>
      <c r="J747" s="721" t="s">
        <v>289</v>
      </c>
      <c r="K747" s="721" t="s">
        <v>266</v>
      </c>
      <c r="L747" s="726"/>
      <c r="M747" s="726" t="s">
        <v>6426</v>
      </c>
      <c r="N747" s="722" t="s">
        <v>2525</v>
      </c>
      <c r="O747" s="721" t="s">
        <v>255</v>
      </c>
      <c r="P747" s="727" t="s">
        <v>2840</v>
      </c>
      <c r="Q747" s="734" t="s">
        <v>2839</v>
      </c>
    </row>
    <row r="748" spans="1:17">
      <c r="A748" s="1077">
        <f>SUBTOTAL(3,C$3:C748)</f>
        <v>745</v>
      </c>
      <c r="B748" s="721">
        <v>1</v>
      </c>
      <c r="C748" s="722" t="s">
        <v>2844</v>
      </c>
      <c r="D748" s="723" t="s">
        <v>23</v>
      </c>
      <c r="E748" s="721" t="s">
        <v>221</v>
      </c>
      <c r="F748" s="721" t="s">
        <v>2845</v>
      </c>
      <c r="G748" s="774">
        <v>31171</v>
      </c>
      <c r="H748" s="724">
        <f t="shared" ca="1" si="12"/>
        <v>34</v>
      </c>
      <c r="I748" s="725" t="s">
        <v>1403</v>
      </c>
      <c r="J748" s="721" t="s">
        <v>289</v>
      </c>
      <c r="K748" s="721" t="s">
        <v>674</v>
      </c>
      <c r="L748" s="726"/>
      <c r="M748" s="726" t="s">
        <v>6426</v>
      </c>
      <c r="N748" s="722" t="s">
        <v>2525</v>
      </c>
      <c r="O748" s="721" t="s">
        <v>222</v>
      </c>
      <c r="P748" s="727" t="s">
        <v>2843</v>
      </c>
      <c r="Q748" s="734" t="s">
        <v>2848</v>
      </c>
    </row>
    <row r="749" spans="1:17">
      <c r="A749" s="1077">
        <f>SUBTOTAL(3,C$3:C749)</f>
        <v>746</v>
      </c>
      <c r="B749" s="721">
        <v>2</v>
      </c>
      <c r="C749" s="722" t="s">
        <v>451</v>
      </c>
      <c r="D749" s="723" t="s">
        <v>16</v>
      </c>
      <c r="E749" s="721" t="s">
        <v>221</v>
      </c>
      <c r="F749" s="721" t="s">
        <v>2720</v>
      </c>
      <c r="G749" s="774">
        <v>32738</v>
      </c>
      <c r="H749" s="724">
        <f t="shared" ca="1" si="12"/>
        <v>30</v>
      </c>
      <c r="I749" s="725" t="s">
        <v>1403</v>
      </c>
      <c r="J749" s="721" t="s">
        <v>223</v>
      </c>
      <c r="K749" s="721" t="s">
        <v>246</v>
      </c>
      <c r="L749" s="726"/>
      <c r="M749" s="726" t="s">
        <v>6426</v>
      </c>
      <c r="N749" s="722" t="s">
        <v>2525</v>
      </c>
      <c r="O749" s="721" t="s">
        <v>245</v>
      </c>
      <c r="P749" s="727" t="s">
        <v>2849</v>
      </c>
      <c r="Q749" s="734" t="s">
        <v>2848</v>
      </c>
    </row>
    <row r="750" spans="1:17">
      <c r="A750" s="1077">
        <f>SUBTOTAL(3,C$3:C750)</f>
        <v>747</v>
      </c>
      <c r="B750" s="721">
        <v>3</v>
      </c>
      <c r="C750" s="722" t="s">
        <v>2853</v>
      </c>
      <c r="D750" s="723" t="s">
        <v>23</v>
      </c>
      <c r="E750" s="721" t="s">
        <v>254</v>
      </c>
      <c r="F750" s="721" t="s">
        <v>230</v>
      </c>
      <c r="G750" s="774">
        <v>40484</v>
      </c>
      <c r="H750" s="724">
        <f t="shared" ca="1" si="12"/>
        <v>9</v>
      </c>
      <c r="I750" s="725" t="s">
        <v>1403</v>
      </c>
      <c r="J750" s="721" t="s">
        <v>265</v>
      </c>
      <c r="K750" s="721" t="s">
        <v>270</v>
      </c>
      <c r="L750" s="726"/>
      <c r="M750" s="726" t="s">
        <v>6426</v>
      </c>
      <c r="N750" s="722" t="s">
        <v>2525</v>
      </c>
      <c r="O750" s="721" t="s">
        <v>255</v>
      </c>
      <c r="P750" s="727" t="s">
        <v>2852</v>
      </c>
      <c r="Q750" s="734" t="s">
        <v>2848</v>
      </c>
    </row>
    <row r="751" spans="1:17">
      <c r="A751" s="1077">
        <f>SUBTOTAL(3,C$3:C751)</f>
        <v>748</v>
      </c>
      <c r="B751" s="721">
        <v>4</v>
      </c>
      <c r="C751" s="722" t="s">
        <v>253</v>
      </c>
      <c r="D751" s="723" t="s">
        <v>16</v>
      </c>
      <c r="E751" s="721" t="s">
        <v>254</v>
      </c>
      <c r="F751" s="721"/>
      <c r="G751" s="774"/>
      <c r="H751" s="724">
        <f t="shared" ca="1" si="12"/>
        <v>120</v>
      </c>
      <c r="I751" s="725" t="s">
        <v>1403</v>
      </c>
      <c r="J751" s="721" t="s">
        <v>265</v>
      </c>
      <c r="K751" s="721" t="s">
        <v>270</v>
      </c>
      <c r="L751" s="726"/>
      <c r="M751" s="726" t="s">
        <v>6426</v>
      </c>
      <c r="N751" s="722" t="s">
        <v>2525</v>
      </c>
      <c r="O751" s="721" t="s">
        <v>255</v>
      </c>
      <c r="P751" s="727"/>
      <c r="Q751" s="734"/>
    </row>
    <row r="752" spans="1:17">
      <c r="A752" s="1077">
        <f>SUBTOTAL(3,C$3:C752)</f>
        <v>749</v>
      </c>
      <c r="B752" s="721">
        <v>1</v>
      </c>
      <c r="C752" s="722" t="s">
        <v>2855</v>
      </c>
      <c r="D752" s="723" t="s">
        <v>23</v>
      </c>
      <c r="E752" s="721" t="s">
        <v>221</v>
      </c>
      <c r="F752" s="721" t="s">
        <v>2856</v>
      </c>
      <c r="G752" s="774">
        <v>28980</v>
      </c>
      <c r="H752" s="724">
        <f t="shared" ca="1" si="12"/>
        <v>40</v>
      </c>
      <c r="I752" s="725" t="s">
        <v>1403</v>
      </c>
      <c r="J752" s="721" t="s">
        <v>256</v>
      </c>
      <c r="K752" s="721" t="s">
        <v>283</v>
      </c>
      <c r="L752" s="726"/>
      <c r="M752" s="726" t="s">
        <v>6426</v>
      </c>
      <c r="N752" s="722" t="s">
        <v>2525</v>
      </c>
      <c r="O752" s="721" t="s">
        <v>222</v>
      </c>
      <c r="P752" s="727" t="s">
        <v>2854</v>
      </c>
      <c r="Q752" s="734" t="s">
        <v>2859</v>
      </c>
    </row>
    <row r="753" spans="1:17">
      <c r="A753" s="1077">
        <f>SUBTOTAL(3,C$3:C753)</f>
        <v>750</v>
      </c>
      <c r="B753" s="721">
        <v>2</v>
      </c>
      <c r="C753" s="722" t="s">
        <v>2861</v>
      </c>
      <c r="D753" s="723" t="s">
        <v>16</v>
      </c>
      <c r="E753" s="721" t="s">
        <v>221</v>
      </c>
      <c r="F753" s="721" t="s">
        <v>288</v>
      </c>
      <c r="G753" s="774">
        <v>29932</v>
      </c>
      <c r="H753" s="724">
        <f t="shared" ca="1" si="12"/>
        <v>38</v>
      </c>
      <c r="I753" s="725" t="s">
        <v>1403</v>
      </c>
      <c r="J753" s="721" t="s">
        <v>256</v>
      </c>
      <c r="K753" s="721" t="s">
        <v>246</v>
      </c>
      <c r="L753" s="726"/>
      <c r="M753" s="726" t="s">
        <v>6426</v>
      </c>
      <c r="N753" s="722" t="s">
        <v>2525</v>
      </c>
      <c r="O753" s="721" t="s">
        <v>245</v>
      </c>
      <c r="P753" s="727" t="s">
        <v>2860</v>
      </c>
      <c r="Q753" s="734" t="s">
        <v>2859</v>
      </c>
    </row>
    <row r="754" spans="1:17">
      <c r="A754" s="1077">
        <f>SUBTOTAL(3,C$3:C754)</f>
        <v>751</v>
      </c>
      <c r="B754" s="721">
        <v>3</v>
      </c>
      <c r="C754" s="722" t="s">
        <v>2863</v>
      </c>
      <c r="D754" s="723" t="s">
        <v>16</v>
      </c>
      <c r="E754" s="721" t="s">
        <v>254</v>
      </c>
      <c r="F754" s="721" t="s">
        <v>288</v>
      </c>
      <c r="G754" s="774">
        <v>35964</v>
      </c>
      <c r="H754" s="724">
        <f t="shared" ca="1" si="12"/>
        <v>21</v>
      </c>
      <c r="I754" s="725" t="s">
        <v>1403</v>
      </c>
      <c r="J754" s="721" t="s">
        <v>344</v>
      </c>
      <c r="K754" s="721" t="s">
        <v>266</v>
      </c>
      <c r="L754" s="726"/>
      <c r="M754" s="726" t="s">
        <v>6426</v>
      </c>
      <c r="N754" s="722" t="s">
        <v>2525</v>
      </c>
      <c r="O754" s="721" t="s">
        <v>255</v>
      </c>
      <c r="P754" s="727" t="s">
        <v>2862</v>
      </c>
      <c r="Q754" s="734" t="s">
        <v>2859</v>
      </c>
    </row>
    <row r="755" spans="1:17">
      <c r="A755" s="1077">
        <f>SUBTOTAL(3,C$3:C755)</f>
        <v>752</v>
      </c>
      <c r="B755" s="721">
        <v>4</v>
      </c>
      <c r="C755" s="722" t="s">
        <v>2865</v>
      </c>
      <c r="D755" s="723" t="s">
        <v>16</v>
      </c>
      <c r="E755" s="721" t="s">
        <v>254</v>
      </c>
      <c r="F755" s="721" t="s">
        <v>22</v>
      </c>
      <c r="G755" s="774">
        <v>37453</v>
      </c>
      <c r="H755" s="724">
        <f t="shared" ca="1" si="12"/>
        <v>17</v>
      </c>
      <c r="I755" s="725" t="s">
        <v>1403</v>
      </c>
      <c r="J755" s="721" t="s">
        <v>262</v>
      </c>
      <c r="K755" s="721" t="s">
        <v>266</v>
      </c>
      <c r="L755" s="726"/>
      <c r="M755" s="726" t="s">
        <v>6426</v>
      </c>
      <c r="N755" s="722" t="s">
        <v>2525</v>
      </c>
      <c r="O755" s="721" t="s">
        <v>255</v>
      </c>
      <c r="P755" s="727" t="s">
        <v>2864</v>
      </c>
      <c r="Q755" s="734" t="s">
        <v>2859</v>
      </c>
    </row>
    <row r="756" spans="1:17">
      <c r="A756" s="1077">
        <f>SUBTOTAL(3,C$3:C756)</f>
        <v>753</v>
      </c>
      <c r="B756" s="721">
        <v>5</v>
      </c>
      <c r="C756" s="722" t="s">
        <v>2867</v>
      </c>
      <c r="D756" s="723" t="s">
        <v>16</v>
      </c>
      <c r="E756" s="721" t="s">
        <v>254</v>
      </c>
      <c r="F756" s="721" t="s">
        <v>22</v>
      </c>
      <c r="G756" s="774">
        <v>39201</v>
      </c>
      <c r="H756" s="724">
        <f t="shared" ca="1" si="12"/>
        <v>12</v>
      </c>
      <c r="I756" s="725" t="s">
        <v>1403</v>
      </c>
      <c r="J756" s="721" t="s">
        <v>369</v>
      </c>
      <c r="K756" s="721" t="s">
        <v>266</v>
      </c>
      <c r="L756" s="726"/>
      <c r="M756" s="726" t="s">
        <v>6426</v>
      </c>
      <c r="N756" s="722" t="s">
        <v>2525</v>
      </c>
      <c r="O756" s="721" t="s">
        <v>255</v>
      </c>
      <c r="P756" s="727" t="s">
        <v>2866</v>
      </c>
      <c r="Q756" s="734" t="s">
        <v>2859</v>
      </c>
    </row>
    <row r="757" spans="1:17">
      <c r="A757" s="1077">
        <f>SUBTOTAL(3,C$3:C757)</f>
        <v>754</v>
      </c>
      <c r="B757" s="721">
        <v>6</v>
      </c>
      <c r="C757" s="734" t="s">
        <v>2869</v>
      </c>
      <c r="D757" s="723" t="s">
        <v>16</v>
      </c>
      <c r="E757" s="721" t="s">
        <v>254</v>
      </c>
      <c r="F757" s="721" t="s">
        <v>230</v>
      </c>
      <c r="G757" s="779" t="s">
        <v>2870</v>
      </c>
      <c r="H757" s="724">
        <f t="shared" ca="1" si="12"/>
        <v>4</v>
      </c>
      <c r="I757" s="725" t="s">
        <v>1403</v>
      </c>
      <c r="J757" s="721" t="s">
        <v>265</v>
      </c>
      <c r="K757" s="721" t="s">
        <v>270</v>
      </c>
      <c r="L757" s="726"/>
      <c r="M757" s="726" t="s">
        <v>6426</v>
      </c>
      <c r="N757" s="722" t="s">
        <v>2525</v>
      </c>
      <c r="O757" s="721" t="s">
        <v>255</v>
      </c>
      <c r="P757" s="727" t="s">
        <v>2868</v>
      </c>
      <c r="Q757" s="734" t="s">
        <v>2859</v>
      </c>
    </row>
    <row r="758" spans="1:17">
      <c r="A758" s="1077">
        <f>SUBTOTAL(3,C$3:C758)</f>
        <v>755</v>
      </c>
      <c r="B758" s="721">
        <v>7</v>
      </c>
      <c r="C758" s="722" t="s">
        <v>2858</v>
      </c>
      <c r="D758" s="723" t="s">
        <v>23</v>
      </c>
      <c r="E758" s="721" t="s">
        <v>1440</v>
      </c>
      <c r="F758" s="721" t="s">
        <v>1290</v>
      </c>
      <c r="G758" s="774">
        <v>18617</v>
      </c>
      <c r="H758" s="724">
        <f t="shared" ca="1" si="12"/>
        <v>69</v>
      </c>
      <c r="I758" s="725" t="s">
        <v>1403</v>
      </c>
      <c r="J758" s="721" t="s">
        <v>1291</v>
      </c>
      <c r="K758" s="721" t="s">
        <v>283</v>
      </c>
      <c r="L758" s="726"/>
      <c r="M758" s="726" t="s">
        <v>6426</v>
      </c>
      <c r="N758" s="722" t="s">
        <v>2525</v>
      </c>
      <c r="O758" s="721" t="s">
        <v>327</v>
      </c>
      <c r="P758" s="727" t="s">
        <v>2871</v>
      </c>
      <c r="Q758" s="734" t="s">
        <v>2859</v>
      </c>
    </row>
    <row r="759" spans="1:17">
      <c r="A759" s="1077">
        <f>SUBTOTAL(3,C$3:C759)</f>
        <v>756</v>
      </c>
      <c r="B759" s="721">
        <v>1</v>
      </c>
      <c r="C759" s="722" t="s">
        <v>2873</v>
      </c>
      <c r="D759" s="723" t="s">
        <v>23</v>
      </c>
      <c r="E759" s="721" t="s">
        <v>221</v>
      </c>
      <c r="F759" s="721" t="s">
        <v>309</v>
      </c>
      <c r="G759" s="774">
        <v>29750</v>
      </c>
      <c r="H759" s="724">
        <f t="shared" ca="1" si="12"/>
        <v>38</v>
      </c>
      <c r="I759" s="725" t="s">
        <v>1403</v>
      </c>
      <c r="J759" s="721" t="s">
        <v>289</v>
      </c>
      <c r="K759" s="721" t="s">
        <v>283</v>
      </c>
      <c r="L759" s="726"/>
      <c r="M759" s="726" t="s">
        <v>6426</v>
      </c>
      <c r="N759" s="722" t="s">
        <v>2525</v>
      </c>
      <c r="O759" s="721" t="s">
        <v>222</v>
      </c>
      <c r="P759" s="727" t="s">
        <v>2872</v>
      </c>
      <c r="Q759" s="734" t="s">
        <v>2874</v>
      </c>
    </row>
    <row r="760" spans="1:17">
      <c r="A760" s="1077">
        <f>SUBTOTAL(3,C$3:C760)</f>
        <v>757</v>
      </c>
      <c r="B760" s="721">
        <v>2</v>
      </c>
      <c r="C760" s="722" t="s">
        <v>2876</v>
      </c>
      <c r="D760" s="723" t="s">
        <v>23</v>
      </c>
      <c r="E760" s="721" t="s">
        <v>221</v>
      </c>
      <c r="F760" s="721" t="s">
        <v>309</v>
      </c>
      <c r="G760" s="774">
        <v>30430</v>
      </c>
      <c r="H760" s="724">
        <f t="shared" ca="1" si="12"/>
        <v>36</v>
      </c>
      <c r="I760" s="725" t="s">
        <v>1403</v>
      </c>
      <c r="J760" s="721" t="s">
        <v>289</v>
      </c>
      <c r="K760" s="721" t="s">
        <v>246</v>
      </c>
      <c r="L760" s="726"/>
      <c r="M760" s="726" t="s">
        <v>6426</v>
      </c>
      <c r="N760" s="722" t="s">
        <v>2525</v>
      </c>
      <c r="O760" s="721" t="s">
        <v>245</v>
      </c>
      <c r="P760" s="727" t="s">
        <v>2875</v>
      </c>
      <c r="Q760" s="734" t="s">
        <v>2874</v>
      </c>
    </row>
    <row r="761" spans="1:17">
      <c r="A761" s="1077">
        <f>SUBTOTAL(3,C$3:C761)</f>
        <v>758</v>
      </c>
      <c r="B761" s="721">
        <v>3</v>
      </c>
      <c r="C761" s="722" t="s">
        <v>2880</v>
      </c>
      <c r="D761" s="723" t="s">
        <v>23</v>
      </c>
      <c r="E761" s="721" t="s">
        <v>254</v>
      </c>
      <c r="F761" s="721" t="s">
        <v>244</v>
      </c>
      <c r="G761" s="774">
        <v>37518</v>
      </c>
      <c r="H761" s="724">
        <f t="shared" ca="1" si="12"/>
        <v>17</v>
      </c>
      <c r="I761" s="725" t="s">
        <v>1403</v>
      </c>
      <c r="J761" s="721" t="s">
        <v>2325</v>
      </c>
      <c r="K761" s="721" t="s">
        <v>266</v>
      </c>
      <c r="L761" s="726"/>
      <c r="M761" s="726" t="s">
        <v>6426</v>
      </c>
      <c r="N761" s="722" t="s">
        <v>2525</v>
      </c>
      <c r="O761" s="721" t="s">
        <v>255</v>
      </c>
      <c r="P761" s="727" t="s">
        <v>2879</v>
      </c>
      <c r="Q761" s="734" t="s">
        <v>2874</v>
      </c>
    </row>
    <row r="762" spans="1:17">
      <c r="A762" s="1077">
        <f>SUBTOTAL(3,C$3:C762)</f>
        <v>759</v>
      </c>
      <c r="B762" s="721">
        <v>4</v>
      </c>
      <c r="C762" s="722" t="s">
        <v>253</v>
      </c>
      <c r="D762" s="723" t="s">
        <v>16</v>
      </c>
      <c r="E762" s="721" t="s">
        <v>254</v>
      </c>
      <c r="F762" s="721"/>
      <c r="G762" s="774"/>
      <c r="H762" s="724">
        <f t="shared" ca="1" si="12"/>
        <v>120</v>
      </c>
      <c r="I762" s="725"/>
      <c r="J762" s="721"/>
      <c r="K762" s="721"/>
      <c r="L762" s="726"/>
      <c r="M762" s="726"/>
      <c r="N762" s="722"/>
      <c r="O762" s="721"/>
      <c r="P762" s="727"/>
      <c r="Q762" s="734"/>
    </row>
    <row r="763" spans="1:17">
      <c r="A763" s="1077">
        <f>SUBTOTAL(3,C$3:C763)</f>
        <v>760</v>
      </c>
      <c r="B763" s="721">
        <v>1</v>
      </c>
      <c r="C763" s="722" t="s">
        <v>2882</v>
      </c>
      <c r="D763" s="723" t="s">
        <v>23</v>
      </c>
      <c r="E763" s="721" t="s">
        <v>221</v>
      </c>
      <c r="F763" s="721" t="s">
        <v>2883</v>
      </c>
      <c r="G763" s="774">
        <v>23742</v>
      </c>
      <c r="H763" s="724">
        <f t="shared" ca="1" si="12"/>
        <v>55</v>
      </c>
      <c r="I763" s="725" t="s">
        <v>1403</v>
      </c>
      <c r="J763" s="721" t="s">
        <v>2884</v>
      </c>
      <c r="K763" s="721" t="s">
        <v>283</v>
      </c>
      <c r="L763" s="726"/>
      <c r="M763" s="726" t="s">
        <v>6426</v>
      </c>
      <c r="N763" s="722" t="s">
        <v>2525</v>
      </c>
      <c r="O763" s="721" t="s">
        <v>222</v>
      </c>
      <c r="P763" s="741" t="s">
        <v>2881</v>
      </c>
      <c r="Q763" s="734" t="s">
        <v>2887</v>
      </c>
    </row>
    <row r="764" spans="1:17">
      <c r="A764" s="1077">
        <f>SUBTOTAL(3,C$3:C764)</f>
        <v>761</v>
      </c>
      <c r="B764" s="721">
        <v>2</v>
      </c>
      <c r="C764" s="722" t="s">
        <v>2889</v>
      </c>
      <c r="D764" s="723" t="s">
        <v>16</v>
      </c>
      <c r="E764" s="721" t="s">
        <v>221</v>
      </c>
      <c r="F764" s="721" t="s">
        <v>727</v>
      </c>
      <c r="G764" s="774">
        <v>26459</v>
      </c>
      <c r="H764" s="724">
        <f t="shared" ca="1" si="12"/>
        <v>47</v>
      </c>
      <c r="I764" s="725" t="s">
        <v>1403</v>
      </c>
      <c r="J764" s="721" t="s">
        <v>2884</v>
      </c>
      <c r="K764" s="721" t="s">
        <v>246</v>
      </c>
      <c r="L764" s="726"/>
      <c r="M764" s="726" t="s">
        <v>6426</v>
      </c>
      <c r="N764" s="722" t="s">
        <v>2525</v>
      </c>
      <c r="O764" s="721" t="s">
        <v>245</v>
      </c>
      <c r="P764" s="741" t="s">
        <v>2888</v>
      </c>
      <c r="Q764" s="734" t="s">
        <v>2887</v>
      </c>
    </row>
    <row r="765" spans="1:17">
      <c r="A765" s="1077">
        <f>SUBTOTAL(3,C$3:C765)</f>
        <v>762</v>
      </c>
      <c r="B765" s="721">
        <v>3</v>
      </c>
      <c r="C765" s="722" t="s">
        <v>2892</v>
      </c>
      <c r="D765" s="723" t="s">
        <v>16</v>
      </c>
      <c r="E765" s="721" t="s">
        <v>254</v>
      </c>
      <c r="F765" s="721" t="s">
        <v>727</v>
      </c>
      <c r="G765" s="774">
        <v>34727</v>
      </c>
      <c r="H765" s="724">
        <f t="shared" ca="1" si="12"/>
        <v>25</v>
      </c>
      <c r="I765" s="725" t="s">
        <v>1403</v>
      </c>
      <c r="J765" s="721" t="s">
        <v>223</v>
      </c>
      <c r="K765" s="721" t="s">
        <v>266</v>
      </c>
      <c r="L765" s="726"/>
      <c r="M765" s="726" t="s">
        <v>6426</v>
      </c>
      <c r="N765" s="722" t="s">
        <v>2525</v>
      </c>
      <c r="O765" s="721" t="s">
        <v>255</v>
      </c>
      <c r="P765" s="741" t="s">
        <v>2891</v>
      </c>
      <c r="Q765" s="734" t="s">
        <v>2887</v>
      </c>
    </row>
    <row r="766" spans="1:17">
      <c r="A766" s="1077">
        <f>SUBTOTAL(3,C$3:C766)</f>
        <v>763</v>
      </c>
      <c r="B766" s="721">
        <v>4</v>
      </c>
      <c r="C766" s="722" t="s">
        <v>2893</v>
      </c>
      <c r="D766" s="723" t="s">
        <v>23</v>
      </c>
      <c r="E766" s="721" t="s">
        <v>254</v>
      </c>
      <c r="F766" s="721" t="s">
        <v>727</v>
      </c>
      <c r="G766" s="774">
        <v>40417</v>
      </c>
      <c r="H766" s="724">
        <f t="shared" ca="1" si="12"/>
        <v>9</v>
      </c>
      <c r="I766" s="725" t="s">
        <v>1403</v>
      </c>
      <c r="J766" s="721" t="s">
        <v>265</v>
      </c>
      <c r="K766" s="721" t="s">
        <v>266</v>
      </c>
      <c r="L766" s="726"/>
      <c r="M766" s="726" t="s">
        <v>6426</v>
      </c>
      <c r="N766" s="722" t="s">
        <v>2525</v>
      </c>
      <c r="O766" s="721" t="s">
        <v>255</v>
      </c>
      <c r="P766" s="722"/>
      <c r="Q766" s="734" t="s">
        <v>2887</v>
      </c>
    </row>
    <row r="767" spans="1:17">
      <c r="A767" s="1077">
        <f>SUBTOTAL(3,C$3:C767)</f>
        <v>764</v>
      </c>
      <c r="B767" s="721">
        <v>5</v>
      </c>
      <c r="C767" s="722" t="s">
        <v>7267</v>
      </c>
      <c r="D767" s="723" t="s">
        <v>23</v>
      </c>
      <c r="E767" s="721" t="s">
        <v>254</v>
      </c>
      <c r="F767" s="721"/>
      <c r="G767" s="774"/>
      <c r="H767" s="724">
        <f t="shared" ca="1" si="12"/>
        <v>120</v>
      </c>
      <c r="I767" s="725"/>
      <c r="J767" s="721"/>
      <c r="K767" s="721"/>
      <c r="L767" s="726"/>
      <c r="M767" s="726"/>
      <c r="N767" s="722"/>
      <c r="O767" s="721"/>
      <c r="P767" s="722"/>
      <c r="Q767" s="734"/>
    </row>
    <row r="768" spans="1:17">
      <c r="A768" s="1077">
        <f>SUBTOTAL(3,C$3:C768)</f>
        <v>765</v>
      </c>
      <c r="B768" s="721">
        <v>1</v>
      </c>
      <c r="C768" s="722" t="s">
        <v>2895</v>
      </c>
      <c r="D768" s="723" t="s">
        <v>23</v>
      </c>
      <c r="E768" s="721" t="s">
        <v>221</v>
      </c>
      <c r="F768" s="721" t="s">
        <v>970</v>
      </c>
      <c r="G768" s="774">
        <v>28725</v>
      </c>
      <c r="H768" s="724">
        <f t="shared" ca="1" si="12"/>
        <v>41</v>
      </c>
      <c r="I768" s="725" t="s">
        <v>1403</v>
      </c>
      <c r="J768" s="721" t="s">
        <v>289</v>
      </c>
      <c r="K768" s="721" t="s">
        <v>283</v>
      </c>
      <c r="L768" s="726"/>
      <c r="M768" s="726" t="s">
        <v>6426</v>
      </c>
      <c r="N768" s="722" t="s">
        <v>2525</v>
      </c>
      <c r="O768" s="721" t="s">
        <v>222</v>
      </c>
      <c r="P768" s="727" t="s">
        <v>2894</v>
      </c>
      <c r="Q768" s="734" t="s">
        <v>2898</v>
      </c>
    </row>
    <row r="769" spans="1:17">
      <c r="A769" s="1077">
        <f>SUBTOTAL(3,C$3:C769)</f>
        <v>766</v>
      </c>
      <c r="B769" s="721">
        <v>2</v>
      </c>
      <c r="C769" s="722" t="s">
        <v>2857</v>
      </c>
      <c r="D769" s="723" t="s">
        <v>16</v>
      </c>
      <c r="E769" s="721" t="s">
        <v>221</v>
      </c>
      <c r="F769" s="721" t="s">
        <v>970</v>
      </c>
      <c r="G769" s="774">
        <v>26735</v>
      </c>
      <c r="H769" s="724">
        <f t="shared" ca="1" si="12"/>
        <v>47</v>
      </c>
      <c r="I769" s="725" t="s">
        <v>1403</v>
      </c>
      <c r="J769" s="721" t="s">
        <v>289</v>
      </c>
      <c r="K769" s="721" t="s">
        <v>246</v>
      </c>
      <c r="L769" s="726"/>
      <c r="M769" s="726" t="s">
        <v>6426</v>
      </c>
      <c r="N769" s="722" t="s">
        <v>2525</v>
      </c>
      <c r="O769" s="721" t="s">
        <v>245</v>
      </c>
      <c r="P769" s="727" t="s">
        <v>2899</v>
      </c>
      <c r="Q769" s="734" t="s">
        <v>2898</v>
      </c>
    </row>
    <row r="770" spans="1:17">
      <c r="A770" s="1077">
        <f>SUBTOTAL(3,C$3:C770)</f>
        <v>767</v>
      </c>
      <c r="B770" s="721">
        <v>3</v>
      </c>
      <c r="C770" s="722" t="s">
        <v>2902</v>
      </c>
      <c r="D770" s="723" t="s">
        <v>16</v>
      </c>
      <c r="E770" s="721" t="s">
        <v>254</v>
      </c>
      <c r="F770" s="721" t="s">
        <v>230</v>
      </c>
      <c r="G770" s="777">
        <v>41336</v>
      </c>
      <c r="H770" s="724">
        <f t="shared" ca="1" si="12"/>
        <v>7</v>
      </c>
      <c r="I770" s="725" t="s">
        <v>1403</v>
      </c>
      <c r="J770" s="721" t="s">
        <v>265</v>
      </c>
      <c r="K770" s="721" t="s">
        <v>270</v>
      </c>
      <c r="L770" s="726"/>
      <c r="M770" s="726" t="s">
        <v>6426</v>
      </c>
      <c r="N770" s="722" t="s">
        <v>2525</v>
      </c>
      <c r="O770" s="721" t="s">
        <v>255</v>
      </c>
      <c r="P770" s="722"/>
      <c r="Q770" s="734" t="s">
        <v>2898</v>
      </c>
    </row>
    <row r="771" spans="1:17">
      <c r="A771" s="1077">
        <f>SUBTOTAL(3,C$3:C771)</f>
        <v>768</v>
      </c>
      <c r="B771" s="721">
        <v>1</v>
      </c>
      <c r="C771" s="722" t="s">
        <v>2760</v>
      </c>
      <c r="D771" s="723" t="s">
        <v>23</v>
      </c>
      <c r="E771" s="721" t="s">
        <v>221</v>
      </c>
      <c r="F771" s="721" t="s">
        <v>315</v>
      </c>
      <c r="G771" s="774">
        <v>30483</v>
      </c>
      <c r="H771" s="724">
        <f t="shared" ca="1" si="12"/>
        <v>36</v>
      </c>
      <c r="I771" s="725" t="s">
        <v>1403</v>
      </c>
      <c r="J771" s="721" t="s">
        <v>256</v>
      </c>
      <c r="K771" s="721" t="s">
        <v>674</v>
      </c>
      <c r="L771" s="726"/>
      <c r="M771" s="726" t="s">
        <v>6426</v>
      </c>
      <c r="N771" s="722" t="s">
        <v>2525</v>
      </c>
      <c r="O771" s="721" t="s">
        <v>222</v>
      </c>
      <c r="P771" s="734" t="s">
        <v>2903</v>
      </c>
      <c r="Q771" s="734" t="s">
        <v>2905</v>
      </c>
    </row>
    <row r="772" spans="1:17">
      <c r="A772" s="1077">
        <f>SUBTOTAL(3,C$3:C772)</f>
        <v>769</v>
      </c>
      <c r="B772" s="721">
        <v>2</v>
      </c>
      <c r="C772" s="722" t="s">
        <v>2907</v>
      </c>
      <c r="D772" s="723" t="s">
        <v>16</v>
      </c>
      <c r="E772" s="721" t="s">
        <v>221</v>
      </c>
      <c r="F772" s="721" t="s">
        <v>1605</v>
      </c>
      <c r="G772" s="774">
        <v>33429</v>
      </c>
      <c r="H772" s="724">
        <f t="shared" ca="1" si="12"/>
        <v>28</v>
      </c>
      <c r="I772" s="725" t="s">
        <v>1403</v>
      </c>
      <c r="J772" s="721" t="s">
        <v>223</v>
      </c>
      <c r="K772" s="721" t="s">
        <v>246</v>
      </c>
      <c r="L772" s="726"/>
      <c r="M772" s="726" t="s">
        <v>6426</v>
      </c>
      <c r="N772" s="722" t="s">
        <v>2525</v>
      </c>
      <c r="O772" s="721" t="s">
        <v>245</v>
      </c>
      <c r="P772" s="734" t="s">
        <v>2906</v>
      </c>
      <c r="Q772" s="734" t="s">
        <v>2905</v>
      </c>
    </row>
    <row r="773" spans="1:17">
      <c r="A773" s="1077">
        <f>SUBTOTAL(3,C$3:C773)</f>
        <v>770</v>
      </c>
      <c r="B773" s="738">
        <v>3</v>
      </c>
      <c r="C773" s="722" t="s">
        <v>2910</v>
      </c>
      <c r="D773" s="723" t="s">
        <v>23</v>
      </c>
      <c r="E773" s="721" t="s">
        <v>254</v>
      </c>
      <c r="F773" s="721" t="s">
        <v>22</v>
      </c>
      <c r="G773" s="774">
        <v>40181</v>
      </c>
      <c r="H773" s="724">
        <f t="shared" ca="1" si="12"/>
        <v>10</v>
      </c>
      <c r="I773" s="725" t="s">
        <v>1403</v>
      </c>
      <c r="J773" s="721" t="s">
        <v>249</v>
      </c>
      <c r="K773" s="721" t="s">
        <v>266</v>
      </c>
      <c r="L773" s="726"/>
      <c r="M773" s="726" t="s">
        <v>6426</v>
      </c>
      <c r="N773" s="722" t="s">
        <v>2525</v>
      </c>
      <c r="O773" s="721" t="s">
        <v>255</v>
      </c>
      <c r="P773" s="734" t="s">
        <v>2909</v>
      </c>
      <c r="Q773" s="734" t="s">
        <v>2905</v>
      </c>
    </row>
    <row r="774" spans="1:17">
      <c r="A774" s="1077">
        <f>SUBTOTAL(3,C$3:C774)</f>
        <v>771</v>
      </c>
      <c r="B774" s="738">
        <v>4</v>
      </c>
      <c r="C774" s="722" t="s">
        <v>253</v>
      </c>
      <c r="D774" s="723" t="s">
        <v>23</v>
      </c>
      <c r="E774" s="721" t="s">
        <v>254</v>
      </c>
      <c r="F774" s="721"/>
      <c r="G774" s="774"/>
      <c r="H774" s="724">
        <f t="shared" ca="1" si="12"/>
        <v>120</v>
      </c>
      <c r="I774" s="725"/>
      <c r="J774" s="721"/>
      <c r="K774" s="721"/>
      <c r="L774" s="726"/>
      <c r="M774" s="726"/>
      <c r="N774" s="722"/>
      <c r="O774" s="721"/>
      <c r="P774" s="734"/>
      <c r="Q774" s="734"/>
    </row>
    <row r="775" spans="1:17">
      <c r="A775" s="1077">
        <f>SUBTOTAL(3,C$3:C775)</f>
        <v>772</v>
      </c>
      <c r="B775" s="721">
        <v>1</v>
      </c>
      <c r="C775" s="722" t="s">
        <v>2912</v>
      </c>
      <c r="D775" s="723" t="s">
        <v>23</v>
      </c>
      <c r="E775" s="721" t="s">
        <v>221</v>
      </c>
      <c r="F775" s="721" t="s">
        <v>288</v>
      </c>
      <c r="G775" s="774">
        <v>33300</v>
      </c>
      <c r="H775" s="724">
        <f t="shared" ca="1" si="12"/>
        <v>29</v>
      </c>
      <c r="I775" s="725" t="s">
        <v>1403</v>
      </c>
      <c r="J775" s="721" t="s">
        <v>223</v>
      </c>
      <c r="K775" s="721" t="s">
        <v>674</v>
      </c>
      <c r="L775" s="726"/>
      <c r="M775" s="726" t="s">
        <v>6426</v>
      </c>
      <c r="N775" s="722" t="s">
        <v>2525</v>
      </c>
      <c r="O775" s="721" t="s">
        <v>222</v>
      </c>
      <c r="P775" s="722" t="s">
        <v>2911</v>
      </c>
      <c r="Q775" s="734" t="s">
        <v>2915</v>
      </c>
    </row>
    <row r="776" spans="1:17">
      <c r="A776" s="1077">
        <f>SUBTOTAL(3,C$3:C776)</f>
        <v>773</v>
      </c>
      <c r="B776" s="721">
        <v>2</v>
      </c>
      <c r="C776" s="722" t="s">
        <v>2917</v>
      </c>
      <c r="D776" s="723" t="s">
        <v>16</v>
      </c>
      <c r="E776" s="721" t="s">
        <v>221</v>
      </c>
      <c r="F776" s="721" t="s">
        <v>760</v>
      </c>
      <c r="G776" s="774">
        <v>32912</v>
      </c>
      <c r="H776" s="724">
        <f t="shared" ca="1" si="12"/>
        <v>30</v>
      </c>
      <c r="I776" s="725" t="s">
        <v>1403</v>
      </c>
      <c r="J776" s="721" t="s">
        <v>289</v>
      </c>
      <c r="K776" s="721" t="s">
        <v>246</v>
      </c>
      <c r="L776" s="726"/>
      <c r="M776" s="726" t="s">
        <v>6426</v>
      </c>
      <c r="N776" s="722" t="s">
        <v>2525</v>
      </c>
      <c r="O776" s="721" t="s">
        <v>245</v>
      </c>
      <c r="P776" s="727" t="s">
        <v>2916</v>
      </c>
      <c r="Q776" s="734" t="s">
        <v>2915</v>
      </c>
    </row>
    <row r="777" spans="1:17">
      <c r="A777" s="1077">
        <f>SUBTOTAL(3,C$3:C777)</f>
        <v>774</v>
      </c>
      <c r="B777" s="738">
        <v>1</v>
      </c>
      <c r="C777" s="722" t="s">
        <v>2921</v>
      </c>
      <c r="D777" s="723" t="s">
        <v>23</v>
      </c>
      <c r="E777" s="721" t="s">
        <v>221</v>
      </c>
      <c r="F777" s="721" t="s">
        <v>1650</v>
      </c>
      <c r="G777" s="774">
        <v>28897</v>
      </c>
      <c r="H777" s="724">
        <f t="shared" ca="1" si="12"/>
        <v>41</v>
      </c>
      <c r="I777" s="725" t="s">
        <v>1403</v>
      </c>
      <c r="J777" s="721" t="s">
        <v>289</v>
      </c>
      <c r="K777" s="721" t="s">
        <v>283</v>
      </c>
      <c r="L777" s="726"/>
      <c r="M777" s="726" t="s">
        <v>6426</v>
      </c>
      <c r="N777" s="722" t="s">
        <v>2525</v>
      </c>
      <c r="O777" s="721" t="s">
        <v>222</v>
      </c>
      <c r="P777" s="727" t="s">
        <v>2920</v>
      </c>
      <c r="Q777" s="734" t="s">
        <v>2922</v>
      </c>
    </row>
    <row r="778" spans="1:17">
      <c r="A778" s="1077">
        <f>SUBTOTAL(3,C$3:C778)</f>
        <v>775</v>
      </c>
      <c r="B778" s="738">
        <v>2</v>
      </c>
      <c r="C778" s="722" t="s">
        <v>2924</v>
      </c>
      <c r="D778" s="723" t="s">
        <v>16</v>
      </c>
      <c r="E778" s="721" t="s">
        <v>221</v>
      </c>
      <c r="F778" s="721" t="s">
        <v>376</v>
      </c>
      <c r="G778" s="774">
        <v>30971</v>
      </c>
      <c r="H778" s="724">
        <f t="shared" ca="1" si="12"/>
        <v>35</v>
      </c>
      <c r="I778" s="725" t="s">
        <v>1403</v>
      </c>
      <c r="J778" s="721" t="s">
        <v>289</v>
      </c>
      <c r="K778" s="721" t="s">
        <v>246</v>
      </c>
      <c r="L778" s="726"/>
      <c r="M778" s="726" t="s">
        <v>6426</v>
      </c>
      <c r="N778" s="722" t="s">
        <v>2525</v>
      </c>
      <c r="O778" s="721" t="s">
        <v>245</v>
      </c>
      <c r="P778" s="727" t="s">
        <v>2923</v>
      </c>
      <c r="Q778" s="734" t="s">
        <v>2922</v>
      </c>
    </row>
    <row r="779" spans="1:17">
      <c r="A779" s="1077">
        <f>SUBTOTAL(3,C$3:C779)</f>
        <v>776</v>
      </c>
      <c r="B779" s="738">
        <v>3</v>
      </c>
      <c r="C779" s="722" t="s">
        <v>2091</v>
      </c>
      <c r="D779" s="723" t="s">
        <v>16</v>
      </c>
      <c r="E779" s="738" t="s">
        <v>254</v>
      </c>
      <c r="F779" s="738" t="s">
        <v>376</v>
      </c>
      <c r="G779" s="774">
        <v>39122</v>
      </c>
      <c r="H779" s="724">
        <f t="shared" ca="1" si="12"/>
        <v>13</v>
      </c>
      <c r="I779" s="725" t="s">
        <v>1403</v>
      </c>
      <c r="J779" s="738" t="s">
        <v>249</v>
      </c>
      <c r="K779" s="738" t="s">
        <v>266</v>
      </c>
      <c r="L779" s="726"/>
      <c r="M779" s="726" t="s">
        <v>6426</v>
      </c>
      <c r="N779" s="722" t="s">
        <v>2525</v>
      </c>
      <c r="O779" s="738" t="s">
        <v>255</v>
      </c>
      <c r="P779" s="727" t="s">
        <v>2090</v>
      </c>
      <c r="Q779" s="734" t="s">
        <v>2922</v>
      </c>
    </row>
    <row r="780" spans="1:17">
      <c r="A780" s="1077">
        <f>SUBTOTAL(3,C$3:C780)</f>
        <v>777</v>
      </c>
      <c r="B780" s="738">
        <v>4</v>
      </c>
      <c r="C780" s="722" t="s">
        <v>2928</v>
      </c>
      <c r="D780" s="723" t="s">
        <v>16</v>
      </c>
      <c r="E780" s="738" t="s">
        <v>254</v>
      </c>
      <c r="F780" s="738" t="s">
        <v>376</v>
      </c>
      <c r="G780" s="774">
        <v>40897</v>
      </c>
      <c r="H780" s="724">
        <f t="shared" ca="1" si="12"/>
        <v>8</v>
      </c>
      <c r="I780" s="747" t="s">
        <v>1403</v>
      </c>
      <c r="J780" s="738" t="s">
        <v>265</v>
      </c>
      <c r="K780" s="738" t="s">
        <v>270</v>
      </c>
      <c r="L780" s="726"/>
      <c r="M780" s="726" t="s">
        <v>6426</v>
      </c>
      <c r="N780" s="722" t="s">
        <v>2525</v>
      </c>
      <c r="O780" s="738" t="s">
        <v>255</v>
      </c>
      <c r="P780" s="727" t="s">
        <v>2927</v>
      </c>
      <c r="Q780" s="734" t="s">
        <v>2922</v>
      </c>
    </row>
    <row r="781" spans="1:17">
      <c r="A781" s="1077">
        <f>SUBTOTAL(3,C$3:C781)</f>
        <v>778</v>
      </c>
      <c r="B781" s="738">
        <v>5</v>
      </c>
      <c r="C781" s="722" t="s">
        <v>2930</v>
      </c>
      <c r="D781" s="723" t="s">
        <v>16</v>
      </c>
      <c r="E781" s="738" t="s">
        <v>254</v>
      </c>
      <c r="F781" s="738" t="s">
        <v>230</v>
      </c>
      <c r="G781" s="774">
        <v>42405</v>
      </c>
      <c r="H781" s="724">
        <f t="shared" ca="1" si="12"/>
        <v>4</v>
      </c>
      <c r="I781" s="747" t="s">
        <v>1403</v>
      </c>
      <c r="J781" s="738" t="s">
        <v>265</v>
      </c>
      <c r="K781" s="738" t="s">
        <v>270</v>
      </c>
      <c r="L781" s="726"/>
      <c r="M781" s="726" t="s">
        <v>6426</v>
      </c>
      <c r="N781" s="722" t="s">
        <v>2525</v>
      </c>
      <c r="O781" s="738" t="s">
        <v>255</v>
      </c>
      <c r="P781" s="727" t="s">
        <v>2929</v>
      </c>
      <c r="Q781" s="734" t="s">
        <v>2922</v>
      </c>
    </row>
    <row r="782" spans="1:17">
      <c r="A782" s="1077">
        <f>SUBTOTAL(3,C$3:C782)</f>
        <v>779</v>
      </c>
      <c r="B782" s="738">
        <v>1</v>
      </c>
      <c r="C782" s="722" t="s">
        <v>2932</v>
      </c>
      <c r="D782" s="723" t="s">
        <v>23</v>
      </c>
      <c r="E782" s="721" t="s">
        <v>221</v>
      </c>
      <c r="F782" s="721" t="s">
        <v>2933</v>
      </c>
      <c r="G782" s="774">
        <v>27731</v>
      </c>
      <c r="H782" s="724">
        <f t="shared" ca="1" si="12"/>
        <v>44</v>
      </c>
      <c r="I782" s="725" t="s">
        <v>1403</v>
      </c>
      <c r="J782" s="721" t="s">
        <v>256</v>
      </c>
      <c r="K782" s="721" t="s">
        <v>360</v>
      </c>
      <c r="L782" s="726"/>
      <c r="M782" s="726" t="s">
        <v>6426</v>
      </c>
      <c r="N782" s="722" t="s">
        <v>2525</v>
      </c>
      <c r="O782" s="721" t="s">
        <v>222</v>
      </c>
      <c r="P782" s="722" t="s">
        <v>2931</v>
      </c>
      <c r="Q782" s="722" t="s">
        <v>2935</v>
      </c>
    </row>
    <row r="783" spans="1:17">
      <c r="A783" s="1077">
        <f>SUBTOTAL(3,C$3:C783)</f>
        <v>780</v>
      </c>
      <c r="B783" s="738">
        <v>2</v>
      </c>
      <c r="C783" s="722" t="s">
        <v>2937</v>
      </c>
      <c r="D783" s="723" t="s">
        <v>16</v>
      </c>
      <c r="E783" s="721" t="s">
        <v>221</v>
      </c>
      <c r="F783" s="721" t="s">
        <v>2933</v>
      </c>
      <c r="G783" s="774">
        <v>27718</v>
      </c>
      <c r="H783" s="724">
        <f t="shared" ref="H783:H846" ca="1" si="13">DATEDIF(G783,TODAY(),"Y")</f>
        <v>44</v>
      </c>
      <c r="I783" s="725" t="s">
        <v>1403</v>
      </c>
      <c r="J783" s="721" t="s">
        <v>256</v>
      </c>
      <c r="K783" s="721" t="s">
        <v>246</v>
      </c>
      <c r="L783" s="726"/>
      <c r="M783" s="726" t="s">
        <v>6426</v>
      </c>
      <c r="N783" s="722" t="s">
        <v>2525</v>
      </c>
      <c r="O783" s="721" t="s">
        <v>245</v>
      </c>
      <c r="P783" s="722" t="s">
        <v>2936</v>
      </c>
      <c r="Q783" s="722" t="s">
        <v>2935</v>
      </c>
    </row>
    <row r="784" spans="1:17">
      <c r="A784" s="1077">
        <f>SUBTOTAL(3,C$3:C784)</f>
        <v>781</v>
      </c>
      <c r="B784" s="738">
        <v>3</v>
      </c>
      <c r="C784" s="722" t="s">
        <v>2939</v>
      </c>
      <c r="D784" s="723" t="s">
        <v>16</v>
      </c>
      <c r="E784" s="721" t="s">
        <v>254</v>
      </c>
      <c r="F784" s="721" t="s">
        <v>22</v>
      </c>
      <c r="G784" s="774">
        <v>37699</v>
      </c>
      <c r="H784" s="724">
        <f t="shared" ca="1" si="13"/>
        <v>17</v>
      </c>
      <c r="I784" s="725" t="s">
        <v>1403</v>
      </c>
      <c r="J784" s="721" t="s">
        <v>262</v>
      </c>
      <c r="K784" s="721" t="s">
        <v>266</v>
      </c>
      <c r="L784" s="726"/>
      <c r="M784" s="726" t="s">
        <v>6426</v>
      </c>
      <c r="N784" s="722" t="s">
        <v>2525</v>
      </c>
      <c r="O784" s="721" t="s">
        <v>255</v>
      </c>
      <c r="P784" s="722" t="s">
        <v>2938</v>
      </c>
      <c r="Q784" s="722" t="s">
        <v>2935</v>
      </c>
    </row>
    <row r="785" spans="1:17">
      <c r="A785" s="1077">
        <f>SUBTOTAL(3,C$3:C785)</f>
        <v>782</v>
      </c>
      <c r="B785" s="738">
        <v>4</v>
      </c>
      <c r="C785" s="722" t="s">
        <v>2941</v>
      </c>
      <c r="D785" s="723" t="s">
        <v>16</v>
      </c>
      <c r="E785" s="721" t="s">
        <v>254</v>
      </c>
      <c r="F785" s="721" t="s">
        <v>230</v>
      </c>
      <c r="G785" s="774">
        <v>39136</v>
      </c>
      <c r="H785" s="724">
        <f t="shared" ca="1" si="13"/>
        <v>13</v>
      </c>
      <c r="I785" s="725" t="s">
        <v>1403</v>
      </c>
      <c r="J785" s="721" t="s">
        <v>369</v>
      </c>
      <c r="K785" s="721" t="s">
        <v>266</v>
      </c>
      <c r="L785" s="726"/>
      <c r="M785" s="726" t="s">
        <v>6426</v>
      </c>
      <c r="N785" s="722" t="s">
        <v>2525</v>
      </c>
      <c r="O785" s="721" t="s">
        <v>255</v>
      </c>
      <c r="P785" s="722" t="s">
        <v>2940</v>
      </c>
      <c r="Q785" s="722" t="s">
        <v>2935</v>
      </c>
    </row>
    <row r="786" spans="1:17">
      <c r="A786" s="1077">
        <f>SUBTOTAL(3,C$3:C786)</f>
        <v>783</v>
      </c>
      <c r="B786" s="738">
        <v>5</v>
      </c>
      <c r="C786" s="722" t="s">
        <v>2943</v>
      </c>
      <c r="D786" s="723" t="s">
        <v>23</v>
      </c>
      <c r="E786" s="721" t="s">
        <v>254</v>
      </c>
      <c r="F786" s="721" t="s">
        <v>230</v>
      </c>
      <c r="G786" s="774">
        <v>42363</v>
      </c>
      <c r="H786" s="724">
        <f t="shared" ca="1" si="13"/>
        <v>4</v>
      </c>
      <c r="I786" s="725" t="s">
        <v>1403</v>
      </c>
      <c r="J786" s="721" t="s">
        <v>265</v>
      </c>
      <c r="K786" s="721" t="s">
        <v>270</v>
      </c>
      <c r="L786" s="726"/>
      <c r="M786" s="726" t="s">
        <v>6426</v>
      </c>
      <c r="N786" s="722" t="s">
        <v>2525</v>
      </c>
      <c r="O786" s="721" t="s">
        <v>255</v>
      </c>
      <c r="P786" s="727" t="s">
        <v>2942</v>
      </c>
      <c r="Q786" s="722" t="s">
        <v>2935</v>
      </c>
    </row>
    <row r="787" spans="1:17">
      <c r="A787" s="1077">
        <f>SUBTOTAL(3,C$3:C787)</f>
        <v>784</v>
      </c>
      <c r="B787" s="738">
        <v>1</v>
      </c>
      <c r="C787" s="722" t="s">
        <v>101</v>
      </c>
      <c r="D787" s="723" t="s">
        <v>23</v>
      </c>
      <c r="E787" s="738" t="s">
        <v>6684</v>
      </c>
      <c r="F787" s="738" t="s">
        <v>2945</v>
      </c>
      <c r="G787" s="774">
        <v>31650</v>
      </c>
      <c r="H787" s="724">
        <f t="shared" ca="1" si="13"/>
        <v>33</v>
      </c>
      <c r="I787" s="725" t="s">
        <v>1403</v>
      </c>
      <c r="J787" s="738" t="s">
        <v>289</v>
      </c>
      <c r="K787" s="738" t="s">
        <v>674</v>
      </c>
      <c r="L787" s="726"/>
      <c r="M787" s="726" t="s">
        <v>6426</v>
      </c>
      <c r="N787" s="722" t="s">
        <v>2525</v>
      </c>
      <c r="O787" s="738" t="s">
        <v>222</v>
      </c>
      <c r="P787" s="734" t="s">
        <v>2944</v>
      </c>
      <c r="Q787" s="734" t="s">
        <v>2947</v>
      </c>
    </row>
    <row r="788" spans="1:17">
      <c r="A788" s="1077">
        <f>SUBTOTAL(3,C$3:C788)</f>
        <v>785</v>
      </c>
      <c r="B788" s="738">
        <v>2</v>
      </c>
      <c r="C788" s="722" t="s">
        <v>2949</v>
      </c>
      <c r="D788" s="723" t="s">
        <v>16</v>
      </c>
      <c r="E788" s="738" t="s">
        <v>221</v>
      </c>
      <c r="F788" s="738" t="s">
        <v>727</v>
      </c>
      <c r="G788" s="774">
        <v>34163</v>
      </c>
      <c r="H788" s="724">
        <f t="shared" ca="1" si="13"/>
        <v>26</v>
      </c>
      <c r="I788" s="725" t="s">
        <v>1403</v>
      </c>
      <c r="J788" s="738" t="s">
        <v>223</v>
      </c>
      <c r="K788" s="738" t="s">
        <v>2559</v>
      </c>
      <c r="L788" s="726"/>
      <c r="M788" s="726" t="s">
        <v>6426</v>
      </c>
      <c r="N788" s="722" t="s">
        <v>2525</v>
      </c>
      <c r="O788" s="738" t="s">
        <v>245</v>
      </c>
      <c r="P788" s="734" t="s">
        <v>2948</v>
      </c>
      <c r="Q788" s="734" t="s">
        <v>2947</v>
      </c>
    </row>
    <row r="789" spans="1:17">
      <c r="A789" s="1077">
        <f>SUBTOTAL(3,C$3:C789)</f>
        <v>786</v>
      </c>
      <c r="B789" s="738">
        <v>3</v>
      </c>
      <c r="C789" s="722" t="s">
        <v>2952</v>
      </c>
      <c r="D789" s="723" t="s">
        <v>16</v>
      </c>
      <c r="E789" s="721" t="s">
        <v>254</v>
      </c>
      <c r="F789" s="721" t="s">
        <v>230</v>
      </c>
      <c r="G789" s="774">
        <v>41292</v>
      </c>
      <c r="H789" s="724">
        <f t="shared" ca="1" si="13"/>
        <v>7</v>
      </c>
      <c r="I789" s="725" t="s">
        <v>1403</v>
      </c>
      <c r="J789" s="721" t="s">
        <v>265</v>
      </c>
      <c r="K789" s="721" t="s">
        <v>270</v>
      </c>
      <c r="L789" s="726"/>
      <c r="M789" s="726" t="s">
        <v>6426</v>
      </c>
      <c r="N789" s="722" t="s">
        <v>2525</v>
      </c>
      <c r="O789" s="721" t="s">
        <v>255</v>
      </c>
      <c r="P789" s="734" t="s">
        <v>2951</v>
      </c>
      <c r="Q789" s="734" t="s">
        <v>2947</v>
      </c>
    </row>
    <row r="790" spans="1:17">
      <c r="A790" s="1077">
        <f>SUBTOTAL(3,C$3:C790)</f>
        <v>787</v>
      </c>
      <c r="B790" s="738">
        <v>4</v>
      </c>
      <c r="C790" s="722" t="s">
        <v>7400</v>
      </c>
      <c r="D790" s="723" t="s">
        <v>23</v>
      </c>
      <c r="E790" s="721" t="s">
        <v>254</v>
      </c>
      <c r="F790" s="721"/>
      <c r="G790" s="774"/>
      <c r="H790" s="724">
        <f t="shared" ca="1" si="13"/>
        <v>120</v>
      </c>
      <c r="I790" s="725"/>
      <c r="J790" s="721"/>
      <c r="K790" s="721"/>
      <c r="L790" s="726"/>
      <c r="M790" s="726"/>
      <c r="N790" s="722"/>
      <c r="O790" s="721"/>
      <c r="P790" s="734"/>
      <c r="Q790" s="734"/>
    </row>
    <row r="791" spans="1:17">
      <c r="A791" s="1077">
        <f>SUBTOTAL(3,C$3:C791)</f>
        <v>788</v>
      </c>
      <c r="B791" s="738">
        <v>1</v>
      </c>
      <c r="C791" s="722" t="s">
        <v>2954</v>
      </c>
      <c r="D791" s="723" t="s">
        <v>23</v>
      </c>
      <c r="E791" s="738" t="s">
        <v>221</v>
      </c>
      <c r="F791" s="721" t="s">
        <v>524</v>
      </c>
      <c r="G791" s="785">
        <v>32724</v>
      </c>
      <c r="H791" s="724">
        <f t="shared" ca="1" si="13"/>
        <v>30</v>
      </c>
      <c r="I791" s="725" t="s">
        <v>1403</v>
      </c>
      <c r="J791" s="738" t="s">
        <v>2491</v>
      </c>
      <c r="K791" s="738" t="s">
        <v>283</v>
      </c>
      <c r="L791" s="726"/>
      <c r="M791" s="726" t="s">
        <v>6426</v>
      </c>
      <c r="N791" s="722" t="s">
        <v>2525</v>
      </c>
      <c r="O791" s="738" t="s">
        <v>222</v>
      </c>
      <c r="P791" s="727" t="s">
        <v>2953</v>
      </c>
      <c r="Q791" s="722"/>
    </row>
    <row r="792" spans="1:17">
      <c r="A792" s="1077">
        <f>SUBTOTAL(3,C$3:C792)</f>
        <v>789</v>
      </c>
      <c r="B792" s="738">
        <v>2</v>
      </c>
      <c r="C792" s="722" t="s">
        <v>2957</v>
      </c>
      <c r="D792" s="757" t="s">
        <v>16</v>
      </c>
      <c r="E792" s="738" t="s">
        <v>221</v>
      </c>
      <c r="F792" s="738" t="s">
        <v>1506</v>
      </c>
      <c r="G792" s="785">
        <v>34776</v>
      </c>
      <c r="H792" s="724">
        <f t="shared" ca="1" si="13"/>
        <v>25</v>
      </c>
      <c r="I792" s="747" t="s">
        <v>1403</v>
      </c>
      <c r="J792" s="738" t="s">
        <v>2491</v>
      </c>
      <c r="K792" s="738" t="s">
        <v>246</v>
      </c>
      <c r="L792" s="726"/>
      <c r="M792" s="726" t="s">
        <v>6426</v>
      </c>
      <c r="N792" s="722" t="s">
        <v>2525</v>
      </c>
      <c r="O792" s="738" t="s">
        <v>245</v>
      </c>
      <c r="P792" s="727" t="s">
        <v>2956</v>
      </c>
      <c r="Q792" s="722"/>
    </row>
    <row r="793" spans="1:17">
      <c r="A793" s="1077">
        <f>SUBTOTAL(3,C$3:C793)</f>
        <v>790</v>
      </c>
      <c r="B793" s="738">
        <v>3</v>
      </c>
      <c r="C793" s="722" t="s">
        <v>253</v>
      </c>
      <c r="D793" s="757" t="s">
        <v>16</v>
      </c>
      <c r="E793" s="738" t="s">
        <v>254</v>
      </c>
      <c r="F793" s="738"/>
      <c r="G793" s="785"/>
      <c r="H793" s="724">
        <f t="shared" ca="1" si="13"/>
        <v>120</v>
      </c>
      <c r="I793" s="747" t="s">
        <v>1403</v>
      </c>
      <c r="J793" s="738" t="s">
        <v>265</v>
      </c>
      <c r="K793" s="738" t="s">
        <v>270</v>
      </c>
      <c r="L793" s="726"/>
      <c r="M793" s="726" t="s">
        <v>6426</v>
      </c>
      <c r="N793" s="722" t="s">
        <v>2525</v>
      </c>
      <c r="O793" s="738" t="s">
        <v>255</v>
      </c>
      <c r="P793" s="727"/>
      <c r="Q793" s="722"/>
    </row>
    <row r="794" spans="1:17">
      <c r="A794" s="1077">
        <f>SUBTOTAL(3,C$3:C794)</f>
        <v>791</v>
      </c>
      <c r="B794" s="721">
        <v>1</v>
      </c>
      <c r="C794" s="722" t="s">
        <v>2832</v>
      </c>
      <c r="D794" s="723" t="s">
        <v>23</v>
      </c>
      <c r="E794" s="721" t="s">
        <v>221</v>
      </c>
      <c r="F794" s="721" t="s">
        <v>2720</v>
      </c>
      <c r="G794" s="774">
        <v>34226</v>
      </c>
      <c r="H794" s="724">
        <f t="shared" ca="1" si="13"/>
        <v>26</v>
      </c>
      <c r="I794" s="725" t="s">
        <v>1403</v>
      </c>
      <c r="J794" s="721" t="s">
        <v>223</v>
      </c>
      <c r="K794" s="721" t="s">
        <v>270</v>
      </c>
      <c r="L794" s="726"/>
      <c r="M794" s="726" t="s">
        <v>6426</v>
      </c>
      <c r="N794" s="722" t="s">
        <v>2525</v>
      </c>
      <c r="O794" s="721" t="s">
        <v>255</v>
      </c>
      <c r="P794" s="727" t="s">
        <v>2831</v>
      </c>
      <c r="Q794" s="736" t="s">
        <v>2826</v>
      </c>
    </row>
    <row r="795" spans="1:17">
      <c r="A795" s="1077">
        <f>SUBTOTAL(3,C$3:C795)</f>
        <v>792</v>
      </c>
      <c r="B795" s="738">
        <v>2</v>
      </c>
      <c r="C795" s="722" t="s">
        <v>6864</v>
      </c>
      <c r="D795" s="757" t="s">
        <v>16</v>
      </c>
      <c r="E795" s="738" t="s">
        <v>221</v>
      </c>
      <c r="F795" s="738" t="s">
        <v>2680</v>
      </c>
      <c r="G795" s="1064">
        <v>34770</v>
      </c>
      <c r="H795" s="724">
        <f t="shared" ca="1" si="13"/>
        <v>25</v>
      </c>
      <c r="I795" s="747" t="s">
        <v>1403</v>
      </c>
      <c r="J795" s="738" t="s">
        <v>265</v>
      </c>
      <c r="K795" s="738" t="s">
        <v>270</v>
      </c>
      <c r="L795" s="726"/>
      <c r="M795" s="726" t="s">
        <v>6426</v>
      </c>
      <c r="N795" s="722" t="s">
        <v>2525</v>
      </c>
      <c r="O795" s="738" t="s">
        <v>245</v>
      </c>
      <c r="P795" s="727"/>
      <c r="Q795" s="722"/>
    </row>
    <row r="796" spans="1:17">
      <c r="A796" s="1077">
        <f>SUBTOTAL(3,C$3:C796)</f>
        <v>793</v>
      </c>
      <c r="B796" s="738">
        <v>3</v>
      </c>
      <c r="C796" s="722" t="s">
        <v>7401</v>
      </c>
      <c r="D796" s="757" t="s">
        <v>16</v>
      </c>
      <c r="E796" s="738" t="s">
        <v>254</v>
      </c>
      <c r="F796" s="738" t="s">
        <v>22</v>
      </c>
      <c r="G796" s="1064">
        <v>43320</v>
      </c>
      <c r="H796" s="724">
        <f t="shared" ca="1" si="13"/>
        <v>1</v>
      </c>
      <c r="I796" s="747" t="s">
        <v>1403</v>
      </c>
      <c r="J796" s="738" t="s">
        <v>265</v>
      </c>
      <c r="K796" s="738" t="s">
        <v>270</v>
      </c>
      <c r="L796" s="726"/>
      <c r="M796" s="726" t="s">
        <v>6426</v>
      </c>
      <c r="N796" s="722" t="s">
        <v>2525</v>
      </c>
      <c r="O796" s="738" t="s">
        <v>255</v>
      </c>
      <c r="P796" s="727"/>
      <c r="Q796" s="722"/>
    </row>
    <row r="797" spans="1:17">
      <c r="A797" s="1077">
        <f>SUBTOTAL(3,C$3:C797)</f>
        <v>794</v>
      </c>
      <c r="B797" s="839">
        <v>1</v>
      </c>
      <c r="C797" s="839" t="s">
        <v>2908</v>
      </c>
      <c r="D797" s="726" t="s">
        <v>23</v>
      </c>
      <c r="E797" s="839" t="s">
        <v>221</v>
      </c>
      <c r="F797" s="839"/>
      <c r="G797" s="840"/>
      <c r="H797" s="724">
        <f t="shared" ca="1" si="13"/>
        <v>120</v>
      </c>
      <c r="I797" s="839"/>
      <c r="J797" s="839"/>
      <c r="K797" s="839"/>
      <c r="L797" s="839"/>
      <c r="M797" s="839"/>
      <c r="N797" s="722" t="s">
        <v>2525</v>
      </c>
      <c r="O797" s="839" t="s">
        <v>222</v>
      </c>
      <c r="P797" s="839"/>
      <c r="Q797" s="839"/>
    </row>
    <row r="798" spans="1:17">
      <c r="A798" s="1077">
        <f>SUBTOTAL(3,C$3:C798)</f>
        <v>795</v>
      </c>
      <c r="B798" s="839">
        <v>2</v>
      </c>
      <c r="C798" s="839" t="s">
        <v>7268</v>
      </c>
      <c r="D798" s="726" t="s">
        <v>16</v>
      </c>
      <c r="E798" s="839" t="s">
        <v>254</v>
      </c>
      <c r="F798" s="839"/>
      <c r="G798" s="840"/>
      <c r="H798" s="724">
        <f t="shared" ca="1" si="13"/>
        <v>120</v>
      </c>
      <c r="I798" s="839"/>
      <c r="J798" s="839"/>
      <c r="K798" s="839"/>
      <c r="L798" s="839"/>
      <c r="M798" s="839"/>
      <c r="N798" s="722" t="s">
        <v>2525</v>
      </c>
      <c r="O798" s="839" t="s">
        <v>255</v>
      </c>
      <c r="P798" s="839"/>
      <c r="Q798" s="839"/>
    </row>
    <row r="799" spans="1:17">
      <c r="A799" s="1077">
        <f>SUBTOTAL(3,C$3:C799)</f>
        <v>796</v>
      </c>
      <c r="B799" s="722">
        <v>1</v>
      </c>
      <c r="C799" s="722" t="s">
        <v>2962</v>
      </c>
      <c r="D799" s="744" t="s">
        <v>23</v>
      </c>
      <c r="E799" s="722" t="s">
        <v>221</v>
      </c>
      <c r="F799" s="722" t="s">
        <v>2963</v>
      </c>
      <c r="G799" s="784">
        <v>22955</v>
      </c>
      <c r="H799" s="724">
        <f t="shared" ca="1" si="13"/>
        <v>57</v>
      </c>
      <c r="I799" s="769" t="s">
        <v>1403</v>
      </c>
      <c r="J799" s="722" t="s">
        <v>256</v>
      </c>
      <c r="K799" s="722" t="s">
        <v>283</v>
      </c>
      <c r="L799" s="770"/>
      <c r="M799" s="770" t="s">
        <v>6426</v>
      </c>
      <c r="N799" s="722" t="s">
        <v>2967</v>
      </c>
      <c r="O799" s="722" t="s">
        <v>222</v>
      </c>
      <c r="P799" s="727" t="s">
        <v>2961</v>
      </c>
      <c r="Q799" s="727" t="s">
        <v>2966</v>
      </c>
    </row>
    <row r="800" spans="1:17">
      <c r="A800" s="1077">
        <f>SUBTOTAL(3,C$3:C800)</f>
        <v>797</v>
      </c>
      <c r="B800" s="738">
        <v>2</v>
      </c>
      <c r="C800" s="722" t="s">
        <v>2970</v>
      </c>
      <c r="D800" s="723" t="s">
        <v>16</v>
      </c>
      <c r="E800" s="721" t="s">
        <v>221</v>
      </c>
      <c r="F800" s="721" t="s">
        <v>337</v>
      </c>
      <c r="G800" s="774">
        <v>24142</v>
      </c>
      <c r="H800" s="724">
        <f t="shared" ca="1" si="13"/>
        <v>54</v>
      </c>
      <c r="I800" s="725" t="s">
        <v>1403</v>
      </c>
      <c r="J800" s="721" t="s">
        <v>256</v>
      </c>
      <c r="K800" s="721" t="s">
        <v>246</v>
      </c>
      <c r="L800" s="726"/>
      <c r="M800" s="726" t="s">
        <v>6426</v>
      </c>
      <c r="N800" s="722" t="s">
        <v>2967</v>
      </c>
      <c r="O800" s="721" t="s">
        <v>245</v>
      </c>
      <c r="P800" s="727" t="s">
        <v>2969</v>
      </c>
      <c r="Q800" s="727" t="s">
        <v>2966</v>
      </c>
    </row>
    <row r="801" spans="1:17">
      <c r="A801" s="1077">
        <f>SUBTOTAL(3,C$3:C801)</f>
        <v>798</v>
      </c>
      <c r="B801" s="721">
        <v>1</v>
      </c>
      <c r="C801" s="722" t="s">
        <v>2982</v>
      </c>
      <c r="D801" s="723" t="s">
        <v>23</v>
      </c>
      <c r="E801" s="721" t="s">
        <v>221</v>
      </c>
      <c r="F801" s="721" t="s">
        <v>733</v>
      </c>
      <c r="G801" s="774">
        <v>24329</v>
      </c>
      <c r="H801" s="724">
        <f t="shared" ca="1" si="13"/>
        <v>53</v>
      </c>
      <c r="I801" s="725" t="s">
        <v>1403</v>
      </c>
      <c r="J801" s="721" t="s">
        <v>256</v>
      </c>
      <c r="K801" s="721" t="s">
        <v>283</v>
      </c>
      <c r="L801" s="726"/>
      <c r="M801" s="726" t="s">
        <v>6426</v>
      </c>
      <c r="N801" s="722" t="s">
        <v>2967</v>
      </c>
      <c r="O801" s="721" t="s">
        <v>222</v>
      </c>
      <c r="P801" s="722" t="s">
        <v>2981</v>
      </c>
      <c r="Q801" s="722" t="s">
        <v>2984</v>
      </c>
    </row>
    <row r="802" spans="1:17">
      <c r="A802" s="1077">
        <f>SUBTOTAL(3,C$3:C802)</f>
        <v>799</v>
      </c>
      <c r="B802" s="721">
        <v>2</v>
      </c>
      <c r="C802" s="722" t="s">
        <v>2987</v>
      </c>
      <c r="D802" s="723" t="s">
        <v>16</v>
      </c>
      <c r="E802" s="721" t="s">
        <v>221</v>
      </c>
      <c r="F802" s="721" t="s">
        <v>733</v>
      </c>
      <c r="G802" s="774">
        <v>25376</v>
      </c>
      <c r="H802" s="724">
        <f t="shared" ca="1" si="13"/>
        <v>50</v>
      </c>
      <c r="I802" s="725" t="s">
        <v>1403</v>
      </c>
      <c r="J802" s="721" t="s">
        <v>256</v>
      </c>
      <c r="K802" s="721" t="s">
        <v>246</v>
      </c>
      <c r="L802" s="726"/>
      <c r="M802" s="726" t="s">
        <v>6426</v>
      </c>
      <c r="N802" s="722" t="s">
        <v>2967</v>
      </c>
      <c r="O802" s="721" t="s">
        <v>245</v>
      </c>
      <c r="P802" s="722" t="s">
        <v>2986</v>
      </c>
      <c r="Q802" s="722" t="s">
        <v>2984</v>
      </c>
    </row>
    <row r="803" spans="1:17">
      <c r="A803" s="1077">
        <f>SUBTOTAL(3,C$3:C803)</f>
        <v>800</v>
      </c>
      <c r="B803" s="721">
        <v>3</v>
      </c>
      <c r="C803" s="722" t="s">
        <v>2991</v>
      </c>
      <c r="D803" s="723" t="s">
        <v>23</v>
      </c>
      <c r="E803" s="721" t="s">
        <v>254</v>
      </c>
      <c r="F803" s="721" t="s">
        <v>733</v>
      </c>
      <c r="G803" s="774">
        <v>33675</v>
      </c>
      <c r="H803" s="724">
        <f t="shared" ca="1" si="13"/>
        <v>28</v>
      </c>
      <c r="I803" s="725" t="s">
        <v>1403</v>
      </c>
      <c r="J803" s="721" t="s">
        <v>289</v>
      </c>
      <c r="K803" s="721" t="s">
        <v>261</v>
      </c>
      <c r="L803" s="726"/>
      <c r="M803" s="726" t="s">
        <v>6426</v>
      </c>
      <c r="N803" s="722" t="s">
        <v>2967</v>
      </c>
      <c r="O803" s="721" t="s">
        <v>255</v>
      </c>
      <c r="P803" s="722" t="s">
        <v>2990</v>
      </c>
      <c r="Q803" s="722" t="s">
        <v>2984</v>
      </c>
    </row>
    <row r="804" spans="1:17">
      <c r="A804" s="1077">
        <f>SUBTOTAL(3,C$3:C804)</f>
        <v>801</v>
      </c>
      <c r="B804" s="721">
        <v>4</v>
      </c>
      <c r="C804" s="722" t="s">
        <v>726</v>
      </c>
      <c r="D804" s="723" t="s">
        <v>23</v>
      </c>
      <c r="E804" s="721" t="s">
        <v>254</v>
      </c>
      <c r="F804" s="721" t="s">
        <v>733</v>
      </c>
      <c r="G804" s="774">
        <v>36340</v>
      </c>
      <c r="H804" s="724">
        <f t="shared" ca="1" si="13"/>
        <v>20</v>
      </c>
      <c r="I804" s="725" t="s">
        <v>1403</v>
      </c>
      <c r="J804" s="721" t="s">
        <v>289</v>
      </c>
      <c r="K804" s="721" t="s">
        <v>266</v>
      </c>
      <c r="L804" s="726"/>
      <c r="M804" s="726" t="s">
        <v>6426</v>
      </c>
      <c r="N804" s="722" t="s">
        <v>2967</v>
      </c>
      <c r="O804" s="721" t="s">
        <v>255</v>
      </c>
      <c r="P804" s="722" t="s">
        <v>2994</v>
      </c>
      <c r="Q804" s="722" t="s">
        <v>2984</v>
      </c>
    </row>
    <row r="805" spans="1:17">
      <c r="A805" s="1077">
        <f>SUBTOTAL(3,C$3:C805)</f>
        <v>802</v>
      </c>
      <c r="B805" s="721">
        <v>1</v>
      </c>
      <c r="C805" s="722" t="s">
        <v>2996</v>
      </c>
      <c r="D805" s="723" t="s">
        <v>23</v>
      </c>
      <c r="E805" s="721" t="s">
        <v>221</v>
      </c>
      <c r="F805" s="721" t="s">
        <v>452</v>
      </c>
      <c r="G805" s="774">
        <v>22875</v>
      </c>
      <c r="H805" s="724">
        <f t="shared" ca="1" si="13"/>
        <v>57</v>
      </c>
      <c r="I805" s="725" t="s">
        <v>1403</v>
      </c>
      <c r="J805" s="721" t="s">
        <v>256</v>
      </c>
      <c r="K805" s="721" t="s">
        <v>428</v>
      </c>
      <c r="L805" s="726"/>
      <c r="M805" s="726" t="s">
        <v>6426</v>
      </c>
      <c r="N805" s="722" t="s">
        <v>2967</v>
      </c>
      <c r="O805" s="721" t="s">
        <v>222</v>
      </c>
      <c r="P805" s="722" t="s">
        <v>2995</v>
      </c>
      <c r="Q805" s="722" t="s">
        <v>2999</v>
      </c>
    </row>
    <row r="806" spans="1:17">
      <c r="A806" s="1077">
        <f>SUBTOTAL(3,C$3:C806)</f>
        <v>803</v>
      </c>
      <c r="B806" s="721">
        <v>2</v>
      </c>
      <c r="C806" s="722" t="s">
        <v>3001</v>
      </c>
      <c r="D806" s="723" t="s">
        <v>16</v>
      </c>
      <c r="E806" s="721" t="s">
        <v>221</v>
      </c>
      <c r="F806" s="721" t="s">
        <v>452</v>
      </c>
      <c r="G806" s="774">
        <v>24936</v>
      </c>
      <c r="H806" s="724">
        <f t="shared" ca="1" si="13"/>
        <v>52</v>
      </c>
      <c r="I806" s="725" t="s">
        <v>1403</v>
      </c>
      <c r="J806" s="721" t="s">
        <v>256</v>
      </c>
      <c r="K806" s="721" t="s">
        <v>246</v>
      </c>
      <c r="L806" s="726"/>
      <c r="M806" s="726" t="s">
        <v>6426</v>
      </c>
      <c r="N806" s="722" t="s">
        <v>2967</v>
      </c>
      <c r="O806" s="721" t="s">
        <v>245</v>
      </c>
      <c r="P806" s="722" t="s">
        <v>3000</v>
      </c>
      <c r="Q806" s="722" t="s">
        <v>2999</v>
      </c>
    </row>
    <row r="807" spans="1:17">
      <c r="A807" s="1077">
        <f>SUBTOTAL(3,C$3:C807)</f>
        <v>804</v>
      </c>
      <c r="B807" s="738">
        <v>3</v>
      </c>
      <c r="C807" s="722" t="s">
        <v>2049</v>
      </c>
      <c r="D807" s="723" t="s">
        <v>16</v>
      </c>
      <c r="E807" s="721" t="s">
        <v>254</v>
      </c>
      <c r="F807" s="721" t="s">
        <v>230</v>
      </c>
      <c r="G807" s="774">
        <v>36640</v>
      </c>
      <c r="H807" s="724">
        <f t="shared" ca="1" si="13"/>
        <v>19</v>
      </c>
      <c r="I807" s="725" t="s">
        <v>1403</v>
      </c>
      <c r="J807" s="721" t="s">
        <v>348</v>
      </c>
      <c r="K807" s="721" t="s">
        <v>266</v>
      </c>
      <c r="L807" s="726"/>
      <c r="M807" s="726" t="s">
        <v>6426</v>
      </c>
      <c r="N807" s="722" t="s">
        <v>2967</v>
      </c>
      <c r="O807" s="721" t="s">
        <v>255</v>
      </c>
      <c r="P807" s="722" t="s">
        <v>3004</v>
      </c>
      <c r="Q807" s="722" t="s">
        <v>2999</v>
      </c>
    </row>
    <row r="808" spans="1:17">
      <c r="A808" s="1077">
        <f>SUBTOTAL(3,C$3:C808)</f>
        <v>805</v>
      </c>
      <c r="B808" s="738">
        <v>4</v>
      </c>
      <c r="C808" s="722" t="s">
        <v>7402</v>
      </c>
      <c r="D808" s="723" t="s">
        <v>16</v>
      </c>
      <c r="E808" s="721" t="s">
        <v>7404</v>
      </c>
      <c r="F808" s="721" t="s">
        <v>452</v>
      </c>
      <c r="G808" s="774">
        <v>11116</v>
      </c>
      <c r="H808" s="724">
        <f t="shared" ca="1" si="13"/>
        <v>89</v>
      </c>
      <c r="I808" s="725" t="s">
        <v>1403</v>
      </c>
      <c r="J808" s="721" t="s">
        <v>1291</v>
      </c>
      <c r="K808" s="721" t="s">
        <v>261</v>
      </c>
      <c r="L808" s="726"/>
      <c r="M808" s="726" t="s">
        <v>6426</v>
      </c>
      <c r="N808" s="722" t="s">
        <v>2967</v>
      </c>
      <c r="O808" s="721" t="s">
        <v>327</v>
      </c>
      <c r="P808" s="722"/>
      <c r="Q808" s="722"/>
    </row>
    <row r="809" spans="1:17">
      <c r="A809" s="1077">
        <f>SUBTOTAL(3,C$3:C809)</f>
        <v>806</v>
      </c>
      <c r="B809" s="738">
        <v>5</v>
      </c>
      <c r="C809" s="722" t="s">
        <v>7403</v>
      </c>
      <c r="D809" s="723" t="s">
        <v>16</v>
      </c>
      <c r="E809" s="721" t="s">
        <v>327</v>
      </c>
      <c r="F809" s="721" t="s">
        <v>452</v>
      </c>
      <c r="G809" s="774">
        <v>14829</v>
      </c>
      <c r="H809" s="724">
        <f t="shared" ca="1" si="13"/>
        <v>79</v>
      </c>
      <c r="I809" s="725" t="s">
        <v>1403</v>
      </c>
      <c r="J809" s="721" t="s">
        <v>1291</v>
      </c>
      <c r="K809" s="721" t="s">
        <v>246</v>
      </c>
      <c r="L809" s="726"/>
      <c r="M809" s="726" t="s">
        <v>6426</v>
      </c>
      <c r="N809" s="722" t="s">
        <v>2967</v>
      </c>
      <c r="O809" s="721" t="s">
        <v>327</v>
      </c>
      <c r="P809" s="722"/>
      <c r="Q809" s="722"/>
    </row>
    <row r="810" spans="1:17">
      <c r="A810" s="1077">
        <f>SUBTOTAL(3,C$3:C810)</f>
        <v>807</v>
      </c>
      <c r="B810" s="721">
        <v>1</v>
      </c>
      <c r="C810" s="722" t="s">
        <v>3006</v>
      </c>
      <c r="D810" s="723" t="s">
        <v>23</v>
      </c>
      <c r="E810" s="721" t="s">
        <v>221</v>
      </c>
      <c r="F810" s="721" t="s">
        <v>452</v>
      </c>
      <c r="G810" s="774">
        <v>33282</v>
      </c>
      <c r="H810" s="724">
        <f t="shared" ca="1" si="13"/>
        <v>29</v>
      </c>
      <c r="I810" s="725" t="s">
        <v>1403</v>
      </c>
      <c r="J810" s="721" t="s">
        <v>289</v>
      </c>
      <c r="K810" s="721" t="s">
        <v>283</v>
      </c>
      <c r="L810" s="726"/>
      <c r="M810" s="726" t="s">
        <v>6426</v>
      </c>
      <c r="N810" s="722" t="s">
        <v>2967</v>
      </c>
      <c r="O810" s="721" t="s">
        <v>222</v>
      </c>
      <c r="P810" s="722" t="s">
        <v>3005</v>
      </c>
      <c r="Q810" s="727" t="s">
        <v>3007</v>
      </c>
    </row>
    <row r="811" spans="1:17">
      <c r="A811" s="1077">
        <f>SUBTOTAL(3,C$3:C811)</f>
        <v>808</v>
      </c>
      <c r="B811" s="738">
        <v>2</v>
      </c>
      <c r="C811" s="722" t="s">
        <v>3009</v>
      </c>
      <c r="D811" s="723" t="s">
        <v>16</v>
      </c>
      <c r="E811" s="738" t="s">
        <v>221</v>
      </c>
      <c r="F811" s="738" t="s">
        <v>3010</v>
      </c>
      <c r="G811" s="774">
        <v>34902</v>
      </c>
      <c r="H811" s="724">
        <f t="shared" ca="1" si="13"/>
        <v>24</v>
      </c>
      <c r="I811" s="725" t="s">
        <v>1403</v>
      </c>
      <c r="J811" s="738" t="s">
        <v>289</v>
      </c>
      <c r="K811" s="738" t="s">
        <v>246</v>
      </c>
      <c r="L811" s="726"/>
      <c r="M811" s="726" t="s">
        <v>6426</v>
      </c>
      <c r="N811" s="722" t="s">
        <v>2967</v>
      </c>
      <c r="O811" s="738" t="s">
        <v>245</v>
      </c>
      <c r="P811" s="727" t="s">
        <v>3008</v>
      </c>
      <c r="Q811" s="727" t="s">
        <v>3007</v>
      </c>
    </row>
    <row r="812" spans="1:17">
      <c r="A812" s="1077">
        <f>SUBTOTAL(3,C$3:C812)</f>
        <v>809</v>
      </c>
      <c r="B812" s="738">
        <v>3</v>
      </c>
      <c r="C812" s="722" t="s">
        <v>3013</v>
      </c>
      <c r="D812" s="723" t="s">
        <v>16</v>
      </c>
      <c r="E812" s="738" t="s">
        <v>254</v>
      </c>
      <c r="F812" s="738" t="s">
        <v>1227</v>
      </c>
      <c r="G812" s="774">
        <v>42301</v>
      </c>
      <c r="H812" s="724">
        <f t="shared" ca="1" si="13"/>
        <v>4</v>
      </c>
      <c r="I812" s="725" t="s">
        <v>1403</v>
      </c>
      <c r="J812" s="738" t="s">
        <v>265</v>
      </c>
      <c r="K812" s="738" t="s">
        <v>270</v>
      </c>
      <c r="L812" s="726"/>
      <c r="M812" s="726" t="s">
        <v>6426</v>
      </c>
      <c r="N812" s="722" t="s">
        <v>2967</v>
      </c>
      <c r="O812" s="738" t="s">
        <v>255</v>
      </c>
      <c r="P812" s="727" t="s">
        <v>3012</v>
      </c>
      <c r="Q812" s="727" t="s">
        <v>3007</v>
      </c>
    </row>
    <row r="813" spans="1:17">
      <c r="A813" s="1077">
        <f>SUBTOTAL(3,C$3:C813)</f>
        <v>810</v>
      </c>
      <c r="B813" s="738">
        <v>4</v>
      </c>
      <c r="C813" s="722" t="s">
        <v>7405</v>
      </c>
      <c r="D813" s="723" t="s">
        <v>23</v>
      </c>
      <c r="E813" s="738" t="s">
        <v>254</v>
      </c>
      <c r="F813" s="738" t="s">
        <v>22</v>
      </c>
      <c r="G813" s="774">
        <v>43386</v>
      </c>
      <c r="H813" s="724">
        <f t="shared" ca="1" si="13"/>
        <v>1</v>
      </c>
      <c r="I813" s="725" t="s">
        <v>1403</v>
      </c>
      <c r="J813" s="738" t="s">
        <v>265</v>
      </c>
      <c r="K813" s="738" t="s">
        <v>270</v>
      </c>
      <c r="L813" s="726"/>
      <c r="M813" s="726" t="s">
        <v>6426</v>
      </c>
      <c r="N813" s="722" t="s">
        <v>2967</v>
      </c>
      <c r="O813" s="738" t="s">
        <v>255</v>
      </c>
      <c r="P813" s="727"/>
      <c r="Q813" s="727"/>
    </row>
    <row r="814" spans="1:17">
      <c r="A814" s="1077">
        <f>SUBTOTAL(3,C$3:C814)</f>
        <v>811</v>
      </c>
      <c r="B814" s="721">
        <v>1</v>
      </c>
      <c r="C814" s="722" t="s">
        <v>3015</v>
      </c>
      <c r="D814" s="723" t="s">
        <v>23</v>
      </c>
      <c r="E814" s="721" t="s">
        <v>221</v>
      </c>
      <c r="F814" s="721" t="s">
        <v>970</v>
      </c>
      <c r="G814" s="774">
        <v>21715</v>
      </c>
      <c r="H814" s="724">
        <f t="shared" ca="1" si="13"/>
        <v>60</v>
      </c>
      <c r="I814" s="725" t="s">
        <v>1403</v>
      </c>
      <c r="J814" s="721" t="s">
        <v>289</v>
      </c>
      <c r="K814" s="721" t="s">
        <v>283</v>
      </c>
      <c r="L814" s="726"/>
      <c r="M814" s="726" t="s">
        <v>6426</v>
      </c>
      <c r="N814" s="722" t="s">
        <v>2967</v>
      </c>
      <c r="O814" s="721" t="s">
        <v>222</v>
      </c>
      <c r="P814" s="722" t="s">
        <v>3014</v>
      </c>
      <c r="Q814" s="722" t="s">
        <v>3018</v>
      </c>
    </row>
    <row r="815" spans="1:17">
      <c r="A815" s="1077">
        <f>SUBTOTAL(3,C$3:C815)</f>
        <v>812</v>
      </c>
      <c r="B815" s="721">
        <v>2</v>
      </c>
      <c r="C815" s="722" t="s">
        <v>3023</v>
      </c>
      <c r="D815" s="723" t="s">
        <v>23</v>
      </c>
      <c r="E815" s="721" t="s">
        <v>221</v>
      </c>
      <c r="F815" s="721" t="s">
        <v>970</v>
      </c>
      <c r="G815" s="774">
        <v>31378</v>
      </c>
      <c r="H815" s="724">
        <f t="shared" ca="1" si="13"/>
        <v>34</v>
      </c>
      <c r="I815" s="725" t="s">
        <v>1403</v>
      </c>
      <c r="J815" s="721" t="s">
        <v>289</v>
      </c>
      <c r="K815" s="721" t="s">
        <v>283</v>
      </c>
      <c r="L815" s="726"/>
      <c r="M815" s="726" t="s">
        <v>6426</v>
      </c>
      <c r="N815" s="722" t="s">
        <v>2967</v>
      </c>
      <c r="O815" s="721" t="s">
        <v>255</v>
      </c>
      <c r="P815" s="722" t="s">
        <v>3022</v>
      </c>
      <c r="Q815" s="722" t="s">
        <v>3018</v>
      </c>
    </row>
    <row r="816" spans="1:17">
      <c r="A816" s="1077">
        <f>SUBTOTAL(3,C$3:C816)</f>
        <v>813</v>
      </c>
      <c r="B816" s="721">
        <v>3</v>
      </c>
      <c r="C816" s="722" t="s">
        <v>3025</v>
      </c>
      <c r="D816" s="723" t="s">
        <v>16</v>
      </c>
      <c r="E816" s="721" t="s">
        <v>254</v>
      </c>
      <c r="F816" s="721" t="s">
        <v>230</v>
      </c>
      <c r="G816" s="774">
        <v>36113</v>
      </c>
      <c r="H816" s="724">
        <f t="shared" ca="1" si="13"/>
        <v>21</v>
      </c>
      <c r="I816" s="725" t="s">
        <v>1403</v>
      </c>
      <c r="J816" s="721" t="s">
        <v>348</v>
      </c>
      <c r="K816" s="721" t="s">
        <v>266</v>
      </c>
      <c r="L816" s="726"/>
      <c r="M816" s="726" t="s">
        <v>6426</v>
      </c>
      <c r="N816" s="722" t="s">
        <v>2967</v>
      </c>
      <c r="O816" s="721" t="s">
        <v>255</v>
      </c>
      <c r="P816" s="722" t="s">
        <v>3024</v>
      </c>
      <c r="Q816" s="722" t="s">
        <v>3018</v>
      </c>
    </row>
    <row r="817" spans="1:17">
      <c r="A817" s="1077">
        <f>SUBTOTAL(3,C$3:C817)</f>
        <v>814</v>
      </c>
      <c r="B817" s="721">
        <v>1</v>
      </c>
      <c r="C817" s="722" t="s">
        <v>3027</v>
      </c>
      <c r="D817" s="723" t="s">
        <v>23</v>
      </c>
      <c r="E817" s="721" t="s">
        <v>221</v>
      </c>
      <c r="F817" s="721" t="s">
        <v>1500</v>
      </c>
      <c r="G817" s="774">
        <v>22262</v>
      </c>
      <c r="H817" s="724">
        <f t="shared" ca="1" si="13"/>
        <v>59</v>
      </c>
      <c r="I817" s="725" t="s">
        <v>1403</v>
      </c>
      <c r="J817" s="721" t="s">
        <v>256</v>
      </c>
      <c r="K817" s="721" t="s">
        <v>2169</v>
      </c>
      <c r="L817" s="726"/>
      <c r="M817" s="726" t="s">
        <v>6426</v>
      </c>
      <c r="N817" s="722" t="s">
        <v>2967</v>
      </c>
      <c r="O817" s="721" t="s">
        <v>222</v>
      </c>
      <c r="P817" s="722" t="s">
        <v>3026</v>
      </c>
      <c r="Q817" s="722" t="s">
        <v>3030</v>
      </c>
    </row>
    <row r="818" spans="1:17">
      <c r="A818" s="1077">
        <f>SUBTOTAL(3,C$3:C818)</f>
        <v>815</v>
      </c>
      <c r="B818" s="721">
        <v>2</v>
      </c>
      <c r="C818" s="722" t="s">
        <v>1469</v>
      </c>
      <c r="D818" s="723" t="s">
        <v>16</v>
      </c>
      <c r="E818" s="721" t="s">
        <v>221</v>
      </c>
      <c r="F818" s="721" t="s">
        <v>1500</v>
      </c>
      <c r="G818" s="774">
        <v>23357</v>
      </c>
      <c r="H818" s="724">
        <f t="shared" ca="1" si="13"/>
        <v>56</v>
      </c>
      <c r="I818" s="725" t="s">
        <v>1403</v>
      </c>
      <c r="J818" s="721" t="s">
        <v>256</v>
      </c>
      <c r="K818" s="721" t="s">
        <v>246</v>
      </c>
      <c r="L818" s="726"/>
      <c r="M818" s="726" t="s">
        <v>6426</v>
      </c>
      <c r="N818" s="722" t="s">
        <v>2967</v>
      </c>
      <c r="O818" s="721" t="s">
        <v>245</v>
      </c>
      <c r="P818" s="722" t="s">
        <v>3031</v>
      </c>
      <c r="Q818" s="722" t="s">
        <v>3030</v>
      </c>
    </row>
    <row r="819" spans="1:17">
      <c r="A819" s="1077">
        <f>SUBTOTAL(3,C$3:C819)</f>
        <v>816</v>
      </c>
      <c r="B819" s="721">
        <v>1</v>
      </c>
      <c r="C819" s="732" t="s">
        <v>3035</v>
      </c>
      <c r="D819" s="723" t="s">
        <v>23</v>
      </c>
      <c r="E819" s="721" t="s">
        <v>221</v>
      </c>
      <c r="F819" s="721" t="s">
        <v>3036</v>
      </c>
      <c r="G819" s="774">
        <v>29961</v>
      </c>
      <c r="H819" s="724">
        <f t="shared" ca="1" si="13"/>
        <v>38</v>
      </c>
      <c r="I819" s="725" t="s">
        <v>1403</v>
      </c>
      <c r="J819" s="721" t="s">
        <v>256</v>
      </c>
      <c r="K819" s="721" t="s">
        <v>283</v>
      </c>
      <c r="L819" s="726"/>
      <c r="M819" s="726" t="s">
        <v>6426</v>
      </c>
      <c r="N819" s="722" t="s">
        <v>2967</v>
      </c>
      <c r="O819" s="721" t="s">
        <v>222</v>
      </c>
      <c r="P819" s="722" t="s">
        <v>3034</v>
      </c>
      <c r="Q819" s="722" t="s">
        <v>3039</v>
      </c>
    </row>
    <row r="820" spans="1:17">
      <c r="A820" s="1077">
        <f>SUBTOTAL(3,C$3:C820)</f>
        <v>817</v>
      </c>
      <c r="B820" s="721">
        <v>2</v>
      </c>
      <c r="C820" s="732" t="s">
        <v>3041</v>
      </c>
      <c r="D820" s="723" t="s">
        <v>16</v>
      </c>
      <c r="E820" s="721" t="s">
        <v>221</v>
      </c>
      <c r="F820" s="721" t="s">
        <v>3042</v>
      </c>
      <c r="G820" s="774">
        <v>31114</v>
      </c>
      <c r="H820" s="724">
        <f t="shared" ca="1" si="13"/>
        <v>35</v>
      </c>
      <c r="I820" s="725" t="s">
        <v>1403</v>
      </c>
      <c r="J820" s="721" t="s">
        <v>256</v>
      </c>
      <c r="K820" s="733" t="s">
        <v>246</v>
      </c>
      <c r="L820" s="726"/>
      <c r="M820" s="726" t="s">
        <v>6426</v>
      </c>
      <c r="N820" s="722" t="s">
        <v>2967</v>
      </c>
      <c r="O820" s="721" t="s">
        <v>245</v>
      </c>
      <c r="P820" s="734" t="s">
        <v>3040</v>
      </c>
      <c r="Q820" s="722" t="s">
        <v>3039</v>
      </c>
    </row>
    <row r="821" spans="1:17">
      <c r="A821" s="1077">
        <f>SUBTOTAL(3,C$3:C821)</f>
        <v>818</v>
      </c>
      <c r="B821" s="721">
        <v>1</v>
      </c>
      <c r="C821" s="722" t="s">
        <v>3048</v>
      </c>
      <c r="D821" s="723" t="s">
        <v>23</v>
      </c>
      <c r="E821" s="721" t="s">
        <v>254</v>
      </c>
      <c r="F821" s="721" t="s">
        <v>1605</v>
      </c>
      <c r="G821" s="774">
        <v>34495</v>
      </c>
      <c r="H821" s="724">
        <f t="shared" ca="1" si="13"/>
        <v>25</v>
      </c>
      <c r="I821" s="725" t="s">
        <v>1403</v>
      </c>
      <c r="J821" s="721" t="s">
        <v>256</v>
      </c>
      <c r="K821" s="721" t="s">
        <v>283</v>
      </c>
      <c r="L821" s="726"/>
      <c r="M821" s="726" t="s">
        <v>6426</v>
      </c>
      <c r="N821" s="722" t="s">
        <v>2967</v>
      </c>
      <c r="O821" s="721" t="s">
        <v>2761</v>
      </c>
      <c r="P821" s="722" t="s">
        <v>3047</v>
      </c>
      <c r="Q821" s="722"/>
    </row>
    <row r="822" spans="1:17">
      <c r="A822" s="1077">
        <f>SUBTOTAL(3,C$3:C822)</f>
        <v>819</v>
      </c>
      <c r="B822" s="721">
        <v>1</v>
      </c>
      <c r="C822" s="722" t="s">
        <v>3052</v>
      </c>
      <c r="D822" s="723" t="s">
        <v>23</v>
      </c>
      <c r="E822" s="721" t="s">
        <v>221</v>
      </c>
      <c r="F822" s="721" t="s">
        <v>733</v>
      </c>
      <c r="G822" s="774">
        <v>21155</v>
      </c>
      <c r="H822" s="724">
        <f t="shared" ca="1" si="13"/>
        <v>62</v>
      </c>
      <c r="I822" s="725" t="s">
        <v>1403</v>
      </c>
      <c r="J822" s="721" t="s">
        <v>256</v>
      </c>
      <c r="K822" s="721" t="s">
        <v>283</v>
      </c>
      <c r="L822" s="726"/>
      <c r="M822" s="726" t="s">
        <v>6426</v>
      </c>
      <c r="N822" s="722" t="s">
        <v>2967</v>
      </c>
      <c r="O822" s="721" t="s">
        <v>222</v>
      </c>
      <c r="P822" s="722" t="s">
        <v>3051</v>
      </c>
      <c r="Q822" s="722" t="s">
        <v>3055</v>
      </c>
    </row>
    <row r="823" spans="1:17">
      <c r="A823" s="1077">
        <f>SUBTOTAL(3,C$3:C823)</f>
        <v>820</v>
      </c>
      <c r="B823" s="721">
        <v>2</v>
      </c>
      <c r="C823" s="722" t="s">
        <v>2531</v>
      </c>
      <c r="D823" s="723" t="s">
        <v>16</v>
      </c>
      <c r="E823" s="721" t="s">
        <v>221</v>
      </c>
      <c r="F823" s="721" t="s">
        <v>733</v>
      </c>
      <c r="G823" s="774">
        <v>23595</v>
      </c>
      <c r="H823" s="724">
        <f t="shared" ca="1" si="13"/>
        <v>55</v>
      </c>
      <c r="I823" s="725" t="s">
        <v>1403</v>
      </c>
      <c r="J823" s="721" t="s">
        <v>256</v>
      </c>
      <c r="K823" s="721" t="s">
        <v>246</v>
      </c>
      <c r="L823" s="726"/>
      <c r="M823" s="726" t="s">
        <v>6426</v>
      </c>
      <c r="N823" s="722" t="s">
        <v>2967</v>
      </c>
      <c r="O823" s="721" t="s">
        <v>245</v>
      </c>
      <c r="P823" s="722" t="s">
        <v>3056</v>
      </c>
      <c r="Q823" s="722" t="s">
        <v>3055</v>
      </c>
    </row>
    <row r="824" spans="1:17">
      <c r="A824" s="1077">
        <f>SUBTOTAL(3,C$3:C824)</f>
        <v>821</v>
      </c>
      <c r="B824" s="721">
        <v>3</v>
      </c>
      <c r="C824" s="722" t="s">
        <v>3053</v>
      </c>
      <c r="D824" s="723" t="s">
        <v>16</v>
      </c>
      <c r="E824" s="721" t="s">
        <v>2634</v>
      </c>
      <c r="F824" s="721" t="s">
        <v>733</v>
      </c>
      <c r="G824" s="774">
        <v>15322</v>
      </c>
      <c r="H824" s="724">
        <f t="shared" ca="1" si="13"/>
        <v>78</v>
      </c>
      <c r="I824" s="725" t="s">
        <v>1403</v>
      </c>
      <c r="J824" s="721" t="s">
        <v>256</v>
      </c>
      <c r="K824" s="721" t="s">
        <v>270</v>
      </c>
      <c r="L824" s="726"/>
      <c r="M824" s="726" t="s">
        <v>6426</v>
      </c>
      <c r="N824" s="722" t="s">
        <v>2967</v>
      </c>
      <c r="O824" s="721" t="s">
        <v>327</v>
      </c>
      <c r="P824" s="727" t="s">
        <v>3059</v>
      </c>
      <c r="Q824" s="722" t="s">
        <v>3055</v>
      </c>
    </row>
    <row r="825" spans="1:17">
      <c r="A825" s="1077">
        <f>SUBTOTAL(3,C$3:C825)</f>
        <v>822</v>
      </c>
      <c r="B825" s="721">
        <v>1</v>
      </c>
      <c r="C825" s="722" t="s">
        <v>3062</v>
      </c>
      <c r="D825" s="723" t="s">
        <v>23</v>
      </c>
      <c r="E825" s="721" t="s">
        <v>221</v>
      </c>
      <c r="F825" s="721" t="s">
        <v>288</v>
      </c>
      <c r="G825" s="774">
        <v>27571</v>
      </c>
      <c r="H825" s="724">
        <f t="shared" ca="1" si="13"/>
        <v>44</v>
      </c>
      <c r="I825" s="725" t="s">
        <v>1403</v>
      </c>
      <c r="J825" s="721" t="s">
        <v>256</v>
      </c>
      <c r="K825" s="721" t="s">
        <v>2169</v>
      </c>
      <c r="L825" s="726"/>
      <c r="M825" s="726" t="s">
        <v>6426</v>
      </c>
      <c r="N825" s="722" t="s">
        <v>2967</v>
      </c>
      <c r="O825" s="721" t="s">
        <v>222</v>
      </c>
      <c r="P825" s="722" t="s">
        <v>3061</v>
      </c>
      <c r="Q825" s="722" t="s">
        <v>3065</v>
      </c>
    </row>
    <row r="826" spans="1:17">
      <c r="A826" s="1077">
        <f>SUBTOTAL(3,C$3:C826)</f>
        <v>823</v>
      </c>
      <c r="B826" s="721">
        <v>2</v>
      </c>
      <c r="C826" s="722" t="s">
        <v>1742</v>
      </c>
      <c r="D826" s="723" t="s">
        <v>16</v>
      </c>
      <c r="E826" s="721" t="s">
        <v>221</v>
      </c>
      <c r="F826" s="721" t="s">
        <v>691</v>
      </c>
      <c r="G826" s="774">
        <v>29460</v>
      </c>
      <c r="H826" s="724">
        <f t="shared" ca="1" si="13"/>
        <v>39</v>
      </c>
      <c r="I826" s="725" t="s">
        <v>1403</v>
      </c>
      <c r="J826" s="721" t="s">
        <v>256</v>
      </c>
      <c r="K826" s="721" t="s">
        <v>246</v>
      </c>
      <c r="L826" s="726"/>
      <c r="M826" s="726" t="s">
        <v>6426</v>
      </c>
      <c r="N826" s="722" t="s">
        <v>2967</v>
      </c>
      <c r="O826" s="721" t="s">
        <v>245</v>
      </c>
      <c r="P826" s="722" t="s">
        <v>3066</v>
      </c>
      <c r="Q826" s="722" t="s">
        <v>3065</v>
      </c>
    </row>
    <row r="827" spans="1:17">
      <c r="A827" s="1077">
        <f>SUBTOTAL(3,C$3:C827)</f>
        <v>824</v>
      </c>
      <c r="B827" s="721">
        <v>3</v>
      </c>
      <c r="C827" s="722" t="s">
        <v>3070</v>
      </c>
      <c r="D827" s="723" t="s">
        <v>23</v>
      </c>
      <c r="E827" s="721" t="s">
        <v>254</v>
      </c>
      <c r="F827" s="721" t="s">
        <v>288</v>
      </c>
      <c r="G827" s="774">
        <v>36675</v>
      </c>
      <c r="H827" s="724">
        <f t="shared" ca="1" si="13"/>
        <v>19</v>
      </c>
      <c r="I827" s="725" t="s">
        <v>1403</v>
      </c>
      <c r="J827" s="721" t="s">
        <v>348</v>
      </c>
      <c r="K827" s="721" t="s">
        <v>266</v>
      </c>
      <c r="L827" s="726"/>
      <c r="M827" s="726" t="s">
        <v>6426</v>
      </c>
      <c r="N827" s="722" t="s">
        <v>2967</v>
      </c>
      <c r="O827" s="721" t="s">
        <v>255</v>
      </c>
      <c r="P827" s="722" t="s">
        <v>3069</v>
      </c>
      <c r="Q827" s="722" t="s">
        <v>3065</v>
      </c>
    </row>
    <row r="828" spans="1:17">
      <c r="A828" s="1077">
        <f>SUBTOTAL(3,C$3:C828)</f>
        <v>825</v>
      </c>
      <c r="B828" s="721">
        <v>1</v>
      </c>
      <c r="C828" s="722" t="s">
        <v>3072</v>
      </c>
      <c r="D828" s="723" t="s">
        <v>23</v>
      </c>
      <c r="E828" s="721" t="s">
        <v>221</v>
      </c>
      <c r="F828" s="721" t="s">
        <v>288</v>
      </c>
      <c r="G828" s="774">
        <v>26348</v>
      </c>
      <c r="H828" s="724">
        <f t="shared" ca="1" si="13"/>
        <v>48</v>
      </c>
      <c r="I828" s="725" t="s">
        <v>1403</v>
      </c>
      <c r="J828" s="721" t="s">
        <v>223</v>
      </c>
      <c r="K828" s="721" t="s">
        <v>283</v>
      </c>
      <c r="L828" s="726"/>
      <c r="M828" s="726" t="s">
        <v>6426</v>
      </c>
      <c r="N828" s="722" t="s">
        <v>2967</v>
      </c>
      <c r="O828" s="721" t="s">
        <v>222</v>
      </c>
      <c r="P828" s="722" t="s">
        <v>3071</v>
      </c>
      <c r="Q828" s="722" t="s">
        <v>3073</v>
      </c>
    </row>
    <row r="829" spans="1:17">
      <c r="A829" s="1077">
        <f>SUBTOTAL(3,C$3:C829)</f>
        <v>826</v>
      </c>
      <c r="B829" s="721">
        <v>2</v>
      </c>
      <c r="C829" s="722" t="s">
        <v>3075</v>
      </c>
      <c r="D829" s="723" t="s">
        <v>16</v>
      </c>
      <c r="E829" s="721" t="s">
        <v>221</v>
      </c>
      <c r="F829" s="721" t="s">
        <v>288</v>
      </c>
      <c r="G829" s="774">
        <v>27431</v>
      </c>
      <c r="H829" s="724">
        <f t="shared" ca="1" si="13"/>
        <v>45</v>
      </c>
      <c r="I829" s="725" t="s">
        <v>1403</v>
      </c>
      <c r="J829" s="721" t="s">
        <v>289</v>
      </c>
      <c r="K829" s="721" t="s">
        <v>246</v>
      </c>
      <c r="L829" s="726"/>
      <c r="M829" s="726" t="s">
        <v>6426</v>
      </c>
      <c r="N829" s="722" t="s">
        <v>2967</v>
      </c>
      <c r="O829" s="721" t="s">
        <v>245</v>
      </c>
      <c r="P829" s="722" t="s">
        <v>3074</v>
      </c>
      <c r="Q829" s="722" t="s">
        <v>3073</v>
      </c>
    </row>
    <row r="830" spans="1:17">
      <c r="A830" s="1077">
        <f>SUBTOTAL(3,C$3:C830)</f>
        <v>827</v>
      </c>
      <c r="B830" s="721">
        <v>3</v>
      </c>
      <c r="C830" s="722" t="s">
        <v>3079</v>
      </c>
      <c r="D830" s="723" t="s">
        <v>23</v>
      </c>
      <c r="E830" s="721" t="s">
        <v>254</v>
      </c>
      <c r="F830" s="721" t="s">
        <v>288</v>
      </c>
      <c r="G830" s="774">
        <v>34715</v>
      </c>
      <c r="H830" s="724">
        <f t="shared" ca="1" si="13"/>
        <v>25</v>
      </c>
      <c r="I830" s="725" t="s">
        <v>1403</v>
      </c>
      <c r="J830" s="721" t="s">
        <v>344</v>
      </c>
      <c r="K830" s="721" t="s">
        <v>266</v>
      </c>
      <c r="L830" s="726"/>
      <c r="M830" s="726" t="s">
        <v>6426</v>
      </c>
      <c r="N830" s="722" t="s">
        <v>2967</v>
      </c>
      <c r="O830" s="721" t="s">
        <v>255</v>
      </c>
      <c r="P830" s="722" t="s">
        <v>3078</v>
      </c>
      <c r="Q830" s="722" t="s">
        <v>3073</v>
      </c>
    </row>
    <row r="831" spans="1:17">
      <c r="A831" s="1077">
        <f>SUBTOTAL(3,C$3:C831)</f>
        <v>828</v>
      </c>
      <c r="B831" s="721">
        <v>4</v>
      </c>
      <c r="C831" s="722" t="s">
        <v>3081</v>
      </c>
      <c r="D831" s="723" t="s">
        <v>16</v>
      </c>
      <c r="E831" s="721" t="s">
        <v>254</v>
      </c>
      <c r="F831" s="721" t="s">
        <v>22</v>
      </c>
      <c r="G831" s="774">
        <v>37788</v>
      </c>
      <c r="H831" s="724">
        <f t="shared" ca="1" si="13"/>
        <v>16</v>
      </c>
      <c r="I831" s="725" t="s">
        <v>1403</v>
      </c>
      <c r="J831" s="721" t="s">
        <v>369</v>
      </c>
      <c r="K831" s="721" t="s">
        <v>266</v>
      </c>
      <c r="L831" s="726"/>
      <c r="M831" s="726" t="s">
        <v>6426</v>
      </c>
      <c r="N831" s="722" t="s">
        <v>2967</v>
      </c>
      <c r="O831" s="721" t="s">
        <v>255</v>
      </c>
      <c r="P831" s="722" t="s">
        <v>3080</v>
      </c>
      <c r="Q831" s="722" t="s">
        <v>3073</v>
      </c>
    </row>
    <row r="832" spans="1:17">
      <c r="A832" s="1077">
        <f>SUBTOTAL(3,C$3:C832)</f>
        <v>829</v>
      </c>
      <c r="B832" s="721">
        <v>1</v>
      </c>
      <c r="C832" s="722" t="s">
        <v>356</v>
      </c>
      <c r="D832" s="723" t="s">
        <v>16</v>
      </c>
      <c r="E832" s="721" t="s">
        <v>2634</v>
      </c>
      <c r="F832" s="721" t="s">
        <v>733</v>
      </c>
      <c r="G832" s="774">
        <v>22457</v>
      </c>
      <c r="H832" s="724">
        <f t="shared" ca="1" si="13"/>
        <v>58</v>
      </c>
      <c r="I832" s="725" t="s">
        <v>1403</v>
      </c>
      <c r="J832" s="721" t="s">
        <v>256</v>
      </c>
      <c r="K832" s="721" t="s">
        <v>246</v>
      </c>
      <c r="L832" s="726"/>
      <c r="M832" s="726" t="s">
        <v>6426</v>
      </c>
      <c r="N832" s="722" t="s">
        <v>2967</v>
      </c>
      <c r="O832" s="721" t="s">
        <v>222</v>
      </c>
      <c r="P832" s="722" t="s">
        <v>3082</v>
      </c>
      <c r="Q832" s="722" t="s">
        <v>3085</v>
      </c>
    </row>
    <row r="833" spans="1:17">
      <c r="A833" s="1077">
        <f>SUBTOTAL(3,C$3:C833)</f>
        <v>830</v>
      </c>
      <c r="B833" s="721">
        <v>2</v>
      </c>
      <c r="C833" s="722" t="s">
        <v>3088</v>
      </c>
      <c r="D833" s="723" t="s">
        <v>23</v>
      </c>
      <c r="E833" s="721" t="s">
        <v>254</v>
      </c>
      <c r="F833" s="721" t="s">
        <v>733</v>
      </c>
      <c r="G833" s="774">
        <v>34502</v>
      </c>
      <c r="H833" s="724">
        <f t="shared" ca="1" si="13"/>
        <v>25</v>
      </c>
      <c r="I833" s="725" t="s">
        <v>1403</v>
      </c>
      <c r="J833" s="721" t="s">
        <v>223</v>
      </c>
      <c r="K833" s="721" t="s">
        <v>266</v>
      </c>
      <c r="L833" s="726"/>
      <c r="M833" s="726" t="s">
        <v>6426</v>
      </c>
      <c r="N833" s="722" t="s">
        <v>2967</v>
      </c>
      <c r="O833" s="721" t="s">
        <v>255</v>
      </c>
      <c r="P833" s="722" t="s">
        <v>3087</v>
      </c>
      <c r="Q833" s="722" t="s">
        <v>3085</v>
      </c>
    </row>
    <row r="834" spans="1:17">
      <c r="A834" s="1077">
        <f>SUBTOTAL(3,C$3:C834)</f>
        <v>831</v>
      </c>
      <c r="B834" s="721">
        <v>1</v>
      </c>
      <c r="C834" s="722" t="s">
        <v>3090</v>
      </c>
      <c r="D834" s="723" t="s">
        <v>23</v>
      </c>
      <c r="E834" s="721" t="s">
        <v>221</v>
      </c>
      <c r="F834" s="721" t="s">
        <v>733</v>
      </c>
      <c r="G834" s="774">
        <v>30079</v>
      </c>
      <c r="H834" s="724">
        <f t="shared" ca="1" si="13"/>
        <v>37</v>
      </c>
      <c r="I834" s="725" t="s">
        <v>1403</v>
      </c>
      <c r="J834" s="721" t="s">
        <v>289</v>
      </c>
      <c r="K834" s="721" t="s">
        <v>283</v>
      </c>
      <c r="L834" s="726"/>
      <c r="M834" s="726" t="s">
        <v>6426</v>
      </c>
      <c r="N834" s="722" t="s">
        <v>2967</v>
      </c>
      <c r="O834" s="721" t="s">
        <v>222</v>
      </c>
      <c r="P834" s="727" t="s">
        <v>3089</v>
      </c>
      <c r="Q834" s="727" t="s">
        <v>3091</v>
      </c>
    </row>
    <row r="835" spans="1:17">
      <c r="A835" s="1077">
        <f>SUBTOTAL(3,C$3:C835)</f>
        <v>832</v>
      </c>
      <c r="B835" s="738">
        <v>2</v>
      </c>
      <c r="C835" s="722" t="s">
        <v>3093</v>
      </c>
      <c r="D835" s="723" t="s">
        <v>16</v>
      </c>
      <c r="E835" s="721" t="s">
        <v>221</v>
      </c>
      <c r="F835" s="721" t="s">
        <v>22</v>
      </c>
      <c r="G835" s="774">
        <v>35125</v>
      </c>
      <c r="H835" s="724">
        <f t="shared" ca="1" si="13"/>
        <v>24</v>
      </c>
      <c r="I835" s="725" t="s">
        <v>1403</v>
      </c>
      <c r="J835" s="721" t="s">
        <v>289</v>
      </c>
      <c r="K835" s="721" t="s">
        <v>246</v>
      </c>
      <c r="L835" s="726"/>
      <c r="M835" s="726" t="s">
        <v>6426</v>
      </c>
      <c r="N835" s="722" t="s">
        <v>2967</v>
      </c>
      <c r="O835" s="721" t="s">
        <v>245</v>
      </c>
      <c r="P835" s="727" t="s">
        <v>3092</v>
      </c>
      <c r="Q835" s="727" t="s">
        <v>3091</v>
      </c>
    </row>
    <row r="836" spans="1:17">
      <c r="A836" s="1077">
        <f>SUBTOTAL(3,C$3:C836)</f>
        <v>833</v>
      </c>
      <c r="B836" s="721">
        <v>3</v>
      </c>
      <c r="C836" s="722" t="s">
        <v>3097</v>
      </c>
      <c r="D836" s="723" t="s">
        <v>16</v>
      </c>
      <c r="E836" s="721" t="s">
        <v>254</v>
      </c>
      <c r="F836" s="721" t="s">
        <v>230</v>
      </c>
      <c r="G836" s="777">
        <v>42398</v>
      </c>
      <c r="H836" s="724">
        <f t="shared" ca="1" si="13"/>
        <v>4</v>
      </c>
      <c r="I836" s="725" t="s">
        <v>1403</v>
      </c>
      <c r="J836" s="721" t="s">
        <v>265</v>
      </c>
      <c r="K836" s="721" t="s">
        <v>270</v>
      </c>
      <c r="L836" s="726"/>
      <c r="M836" s="726" t="s">
        <v>6426</v>
      </c>
      <c r="N836" s="722" t="s">
        <v>2967</v>
      </c>
      <c r="O836" s="721" t="s">
        <v>255</v>
      </c>
      <c r="P836" s="727" t="s">
        <v>3096</v>
      </c>
      <c r="Q836" s="727" t="s">
        <v>3091</v>
      </c>
    </row>
    <row r="837" spans="1:17">
      <c r="A837" s="1077">
        <f>SUBTOTAL(3,C$3:C837)</f>
        <v>834</v>
      </c>
      <c r="B837" s="721">
        <v>4</v>
      </c>
      <c r="C837" s="722" t="s">
        <v>7406</v>
      </c>
      <c r="D837" s="723" t="s">
        <v>16</v>
      </c>
      <c r="E837" s="721" t="s">
        <v>254</v>
      </c>
      <c r="F837" s="721" t="s">
        <v>22</v>
      </c>
      <c r="G837" s="777">
        <v>43419</v>
      </c>
      <c r="H837" s="724">
        <f t="shared" ca="1" si="13"/>
        <v>1</v>
      </c>
      <c r="I837" s="725" t="s">
        <v>1403</v>
      </c>
      <c r="J837" s="721" t="s">
        <v>265</v>
      </c>
      <c r="K837" s="721" t="s">
        <v>270</v>
      </c>
      <c r="L837" s="726"/>
      <c r="M837" s="726" t="s">
        <v>6426</v>
      </c>
      <c r="N837" s="722" t="s">
        <v>2967</v>
      </c>
      <c r="O837" s="721" t="s">
        <v>255</v>
      </c>
      <c r="P837" s="727" t="s">
        <v>7408</v>
      </c>
      <c r="Q837" s="727" t="s">
        <v>3091</v>
      </c>
    </row>
    <row r="838" spans="1:17">
      <c r="A838" s="1077">
        <f>SUBTOTAL(3,C$3:C838)</f>
        <v>835</v>
      </c>
      <c r="B838" s="721">
        <v>1</v>
      </c>
      <c r="C838" s="722" t="s">
        <v>3099</v>
      </c>
      <c r="D838" s="723" t="s">
        <v>23</v>
      </c>
      <c r="E838" s="721" t="s">
        <v>221</v>
      </c>
      <c r="F838" s="721" t="s">
        <v>733</v>
      </c>
      <c r="G838" s="774">
        <v>25974</v>
      </c>
      <c r="H838" s="724">
        <f t="shared" ca="1" si="13"/>
        <v>49</v>
      </c>
      <c r="I838" s="725" t="s">
        <v>1403</v>
      </c>
      <c r="J838" s="721" t="s">
        <v>256</v>
      </c>
      <c r="K838" s="721" t="s">
        <v>283</v>
      </c>
      <c r="L838" s="726"/>
      <c r="M838" s="726" t="s">
        <v>6426</v>
      </c>
      <c r="N838" s="722" t="s">
        <v>2967</v>
      </c>
      <c r="O838" s="721" t="s">
        <v>222</v>
      </c>
      <c r="P838" s="722" t="s">
        <v>3098</v>
      </c>
      <c r="Q838" s="722" t="s">
        <v>3102</v>
      </c>
    </row>
    <row r="839" spans="1:17">
      <c r="A839" s="1077">
        <f>SUBTOTAL(3,C$3:C839)</f>
        <v>836</v>
      </c>
      <c r="B839" s="721">
        <v>2</v>
      </c>
      <c r="C839" s="722" t="s">
        <v>3104</v>
      </c>
      <c r="D839" s="723" t="s">
        <v>16</v>
      </c>
      <c r="E839" s="721" t="s">
        <v>221</v>
      </c>
      <c r="F839" s="721" t="s">
        <v>733</v>
      </c>
      <c r="G839" s="774">
        <v>28937</v>
      </c>
      <c r="H839" s="724">
        <f t="shared" ca="1" si="13"/>
        <v>41</v>
      </c>
      <c r="I839" s="725" t="s">
        <v>1403</v>
      </c>
      <c r="J839" s="721" t="s">
        <v>256</v>
      </c>
      <c r="K839" s="721" t="s">
        <v>246</v>
      </c>
      <c r="L839" s="726"/>
      <c r="M839" s="726" t="s">
        <v>6426</v>
      </c>
      <c r="N839" s="722" t="s">
        <v>2967</v>
      </c>
      <c r="O839" s="721" t="s">
        <v>245</v>
      </c>
      <c r="P839" s="722" t="s">
        <v>3103</v>
      </c>
      <c r="Q839" s="722" t="s">
        <v>3102</v>
      </c>
    </row>
    <row r="840" spans="1:17">
      <c r="A840" s="1077">
        <f>SUBTOTAL(3,C$3:C840)</f>
        <v>837</v>
      </c>
      <c r="B840" s="738">
        <v>3</v>
      </c>
      <c r="C840" s="722" t="s">
        <v>3107</v>
      </c>
      <c r="D840" s="723" t="s">
        <v>23</v>
      </c>
      <c r="E840" s="721" t="s">
        <v>254</v>
      </c>
      <c r="F840" s="721" t="s">
        <v>230</v>
      </c>
      <c r="G840" s="774">
        <v>37703</v>
      </c>
      <c r="H840" s="724">
        <f t="shared" ca="1" si="13"/>
        <v>17</v>
      </c>
      <c r="I840" s="725" t="s">
        <v>1403</v>
      </c>
      <c r="J840" s="721" t="s">
        <v>369</v>
      </c>
      <c r="K840" s="721" t="s">
        <v>266</v>
      </c>
      <c r="L840" s="726"/>
      <c r="M840" s="726" t="s">
        <v>6426</v>
      </c>
      <c r="N840" s="722" t="s">
        <v>2967</v>
      </c>
      <c r="O840" s="721" t="s">
        <v>255</v>
      </c>
      <c r="P840" s="722" t="s">
        <v>3106</v>
      </c>
      <c r="Q840" s="722" t="s">
        <v>3102</v>
      </c>
    </row>
    <row r="841" spans="1:17">
      <c r="A841" s="1077">
        <f>SUBTOTAL(3,C$3:C841)</f>
        <v>838</v>
      </c>
      <c r="B841" s="721">
        <v>1</v>
      </c>
      <c r="C841" s="722" t="s">
        <v>3109</v>
      </c>
      <c r="D841" s="723" t="s">
        <v>23</v>
      </c>
      <c r="E841" s="721" t="s">
        <v>221</v>
      </c>
      <c r="F841" s="721" t="s">
        <v>22</v>
      </c>
      <c r="G841" s="774">
        <v>35264</v>
      </c>
      <c r="H841" s="724">
        <f t="shared" ca="1" si="13"/>
        <v>23</v>
      </c>
      <c r="I841" s="725" t="s">
        <v>1403</v>
      </c>
      <c r="J841" s="721" t="s">
        <v>289</v>
      </c>
      <c r="K841" s="721" t="s">
        <v>266</v>
      </c>
      <c r="L841" s="726"/>
      <c r="M841" s="726" t="s">
        <v>6426</v>
      </c>
      <c r="N841" s="722" t="s">
        <v>2967</v>
      </c>
      <c r="O841" s="721" t="s">
        <v>222</v>
      </c>
      <c r="P841" s="722" t="s">
        <v>3108</v>
      </c>
      <c r="Q841" s="734" t="s">
        <v>3110</v>
      </c>
    </row>
    <row r="842" spans="1:17">
      <c r="A842" s="1077">
        <f>SUBTOTAL(3,C$3:C842)</f>
        <v>839</v>
      </c>
      <c r="B842" s="721">
        <v>2</v>
      </c>
      <c r="C842" s="722" t="s">
        <v>3112</v>
      </c>
      <c r="D842" s="723" t="s">
        <v>16</v>
      </c>
      <c r="E842" s="738" t="s">
        <v>221</v>
      </c>
      <c r="F842" s="738" t="s">
        <v>733</v>
      </c>
      <c r="G842" s="774">
        <v>35301</v>
      </c>
      <c r="H842" s="724">
        <f t="shared" ca="1" si="13"/>
        <v>23</v>
      </c>
      <c r="I842" s="725" t="s">
        <v>1403</v>
      </c>
      <c r="J842" s="738" t="s">
        <v>289</v>
      </c>
      <c r="K842" s="738" t="s">
        <v>246</v>
      </c>
      <c r="L842" s="726"/>
      <c r="M842" s="726" t="s">
        <v>6426</v>
      </c>
      <c r="N842" s="722" t="s">
        <v>2967</v>
      </c>
      <c r="O842" s="738" t="s">
        <v>245</v>
      </c>
      <c r="P842" s="727" t="s">
        <v>3111</v>
      </c>
      <c r="Q842" s="734" t="s">
        <v>3110</v>
      </c>
    </row>
    <row r="843" spans="1:17">
      <c r="A843" s="1077">
        <f>SUBTOTAL(3,C$3:C843)</f>
        <v>840</v>
      </c>
      <c r="B843" s="721">
        <v>3</v>
      </c>
      <c r="C843" s="722" t="s">
        <v>24</v>
      </c>
      <c r="D843" s="723" t="s">
        <v>16</v>
      </c>
      <c r="E843" s="738" t="s">
        <v>254</v>
      </c>
      <c r="F843" s="738" t="s">
        <v>22</v>
      </c>
      <c r="G843" s="774">
        <v>42748</v>
      </c>
      <c r="H843" s="724">
        <f t="shared" ca="1" si="13"/>
        <v>3</v>
      </c>
      <c r="I843" s="747" t="s">
        <v>1403</v>
      </c>
      <c r="J843" s="738" t="s">
        <v>265</v>
      </c>
      <c r="K843" s="738" t="s">
        <v>270</v>
      </c>
      <c r="L843" s="726"/>
      <c r="M843" s="726" t="s">
        <v>6426</v>
      </c>
      <c r="N843" s="722" t="s">
        <v>2967</v>
      </c>
      <c r="O843" s="738" t="s">
        <v>255</v>
      </c>
      <c r="P843" s="727"/>
      <c r="Q843" s="734" t="s">
        <v>3110</v>
      </c>
    </row>
    <row r="844" spans="1:17">
      <c r="A844" s="1077">
        <f>SUBTOTAL(3,C$3:C844)</f>
        <v>841</v>
      </c>
      <c r="B844" s="721">
        <v>1</v>
      </c>
      <c r="C844" s="722" t="s">
        <v>3116</v>
      </c>
      <c r="D844" s="723" t="s">
        <v>23</v>
      </c>
      <c r="E844" s="721" t="s">
        <v>221</v>
      </c>
      <c r="F844" s="721" t="s">
        <v>756</v>
      </c>
      <c r="G844" s="774">
        <v>25022</v>
      </c>
      <c r="H844" s="724">
        <f t="shared" ca="1" si="13"/>
        <v>51</v>
      </c>
      <c r="I844" s="725" t="s">
        <v>1403</v>
      </c>
      <c r="J844" s="721" t="s">
        <v>256</v>
      </c>
      <c r="K844" s="721" t="s">
        <v>224</v>
      </c>
      <c r="L844" s="726"/>
      <c r="M844" s="726" t="s">
        <v>6426</v>
      </c>
      <c r="N844" s="722" t="s">
        <v>2967</v>
      </c>
      <c r="O844" s="721" t="s">
        <v>222</v>
      </c>
      <c r="P844" s="727" t="s">
        <v>3115</v>
      </c>
      <c r="Q844" s="722" t="s">
        <v>3119</v>
      </c>
    </row>
    <row r="845" spans="1:17">
      <c r="A845" s="1077">
        <f>SUBTOTAL(3,C$3:C845)</f>
        <v>842</v>
      </c>
      <c r="B845" s="721">
        <v>2</v>
      </c>
      <c r="C845" s="722" t="s">
        <v>3121</v>
      </c>
      <c r="D845" s="723" t="s">
        <v>16</v>
      </c>
      <c r="E845" s="721" t="s">
        <v>221</v>
      </c>
      <c r="F845" s="721" t="s">
        <v>536</v>
      </c>
      <c r="G845" s="774">
        <v>27581</v>
      </c>
      <c r="H845" s="724">
        <f t="shared" ca="1" si="13"/>
        <v>44</v>
      </c>
      <c r="I845" s="725" t="s">
        <v>1403</v>
      </c>
      <c r="J845" s="721" t="s">
        <v>256</v>
      </c>
      <c r="K845" s="721" t="s">
        <v>246</v>
      </c>
      <c r="L845" s="726"/>
      <c r="M845" s="726" t="s">
        <v>6426</v>
      </c>
      <c r="N845" s="722" t="s">
        <v>2967</v>
      </c>
      <c r="O845" s="721" t="s">
        <v>245</v>
      </c>
      <c r="P845" s="727" t="s">
        <v>3120</v>
      </c>
      <c r="Q845" s="722" t="s">
        <v>3119</v>
      </c>
    </row>
    <row r="846" spans="1:17">
      <c r="A846" s="1077">
        <f>SUBTOTAL(3,C$3:C846)</f>
        <v>843</v>
      </c>
      <c r="B846" s="721">
        <v>3</v>
      </c>
      <c r="C846" s="722" t="s">
        <v>3126</v>
      </c>
      <c r="D846" s="723" t="s">
        <v>23</v>
      </c>
      <c r="E846" s="721" t="s">
        <v>254</v>
      </c>
      <c r="F846" s="721" t="s">
        <v>22</v>
      </c>
      <c r="G846" s="774">
        <v>36746</v>
      </c>
      <c r="H846" s="724">
        <f t="shared" ca="1" si="13"/>
        <v>19</v>
      </c>
      <c r="I846" s="725" t="s">
        <v>1403</v>
      </c>
      <c r="J846" s="721" t="s">
        <v>348</v>
      </c>
      <c r="K846" s="721" t="s">
        <v>266</v>
      </c>
      <c r="L846" s="726"/>
      <c r="M846" s="726" t="s">
        <v>6426</v>
      </c>
      <c r="N846" s="722" t="s">
        <v>2967</v>
      </c>
      <c r="O846" s="721" t="s">
        <v>255</v>
      </c>
      <c r="P846" s="727" t="s">
        <v>3125</v>
      </c>
      <c r="Q846" s="722" t="s">
        <v>3119</v>
      </c>
    </row>
    <row r="847" spans="1:17">
      <c r="A847" s="1077">
        <f>SUBTOTAL(3,C$3:C847)</f>
        <v>844</v>
      </c>
      <c r="B847" s="721">
        <v>4</v>
      </c>
      <c r="C847" s="722" t="s">
        <v>3128</v>
      </c>
      <c r="D847" s="723" t="s">
        <v>23</v>
      </c>
      <c r="E847" s="721" t="s">
        <v>254</v>
      </c>
      <c r="F847" s="721" t="s">
        <v>22</v>
      </c>
      <c r="G847" s="774">
        <v>40068</v>
      </c>
      <c r="H847" s="724">
        <f t="shared" ref="H847:H910" ca="1" si="14">DATEDIF(G847,TODAY(),"Y")</f>
        <v>10</v>
      </c>
      <c r="I847" s="725" t="s">
        <v>1403</v>
      </c>
      <c r="J847" s="721" t="s">
        <v>369</v>
      </c>
      <c r="K847" s="721" t="s">
        <v>266</v>
      </c>
      <c r="L847" s="726"/>
      <c r="M847" s="726" t="s">
        <v>6426</v>
      </c>
      <c r="N847" s="722" t="s">
        <v>2967</v>
      </c>
      <c r="O847" s="721" t="s">
        <v>255</v>
      </c>
      <c r="P847" s="727" t="s">
        <v>3127</v>
      </c>
      <c r="Q847" s="722" t="s">
        <v>3119</v>
      </c>
    </row>
    <row r="848" spans="1:17">
      <c r="A848" s="1077">
        <f>SUBTOTAL(3,C$3:C848)</f>
        <v>845</v>
      </c>
      <c r="B848" s="721">
        <v>1</v>
      </c>
      <c r="C848" s="722" t="s">
        <v>3130</v>
      </c>
      <c r="D848" s="723" t="s">
        <v>23</v>
      </c>
      <c r="E848" s="721" t="s">
        <v>221</v>
      </c>
      <c r="F848" s="721" t="s">
        <v>1500</v>
      </c>
      <c r="G848" s="774">
        <v>27403</v>
      </c>
      <c r="H848" s="724">
        <f t="shared" ca="1" si="14"/>
        <v>45</v>
      </c>
      <c r="I848" s="725" t="s">
        <v>1403</v>
      </c>
      <c r="J848" s="721" t="s">
        <v>223</v>
      </c>
      <c r="K848" s="721" t="s">
        <v>283</v>
      </c>
      <c r="L848" s="726"/>
      <c r="M848" s="726" t="s">
        <v>6426</v>
      </c>
      <c r="N848" s="722" t="s">
        <v>2967</v>
      </c>
      <c r="O848" s="721" t="s">
        <v>222</v>
      </c>
      <c r="P848" s="722" t="s">
        <v>3129</v>
      </c>
      <c r="Q848" s="727" t="s">
        <v>7411</v>
      </c>
    </row>
    <row r="849" spans="1:17">
      <c r="A849" s="1077">
        <f>SUBTOTAL(3,C$3:C849)</f>
        <v>846</v>
      </c>
      <c r="B849" s="721">
        <v>2</v>
      </c>
      <c r="C849" s="722" t="s">
        <v>3135</v>
      </c>
      <c r="D849" s="723" t="s">
        <v>16</v>
      </c>
      <c r="E849" s="721" t="s">
        <v>221</v>
      </c>
      <c r="F849" s="721" t="s">
        <v>1500</v>
      </c>
      <c r="G849" s="774">
        <v>29711</v>
      </c>
      <c r="H849" s="724">
        <f t="shared" ca="1" si="14"/>
        <v>38</v>
      </c>
      <c r="I849" s="725" t="s">
        <v>1403</v>
      </c>
      <c r="J849" s="721" t="s">
        <v>289</v>
      </c>
      <c r="K849" s="721" t="s">
        <v>246</v>
      </c>
      <c r="L849" s="726"/>
      <c r="M849" s="726" t="s">
        <v>6426</v>
      </c>
      <c r="N849" s="722" t="s">
        <v>2967</v>
      </c>
      <c r="O849" s="721" t="s">
        <v>245</v>
      </c>
      <c r="P849" s="722" t="s">
        <v>3134</v>
      </c>
      <c r="Q849" s="727" t="s">
        <v>7411</v>
      </c>
    </row>
    <row r="850" spans="1:17">
      <c r="A850" s="1077">
        <f>SUBTOTAL(3,C$3:C850)</f>
        <v>847</v>
      </c>
      <c r="B850" s="721">
        <v>3</v>
      </c>
      <c r="C850" s="722" t="s">
        <v>3137</v>
      </c>
      <c r="D850" s="723" t="s">
        <v>23</v>
      </c>
      <c r="E850" s="721" t="s">
        <v>254</v>
      </c>
      <c r="F850" s="721" t="s">
        <v>1500</v>
      </c>
      <c r="G850" s="774">
        <v>35980</v>
      </c>
      <c r="H850" s="724">
        <f t="shared" ca="1" si="14"/>
        <v>21</v>
      </c>
      <c r="I850" s="725" t="s">
        <v>1403</v>
      </c>
      <c r="J850" s="721" t="s">
        <v>223</v>
      </c>
      <c r="K850" s="721" t="s">
        <v>266</v>
      </c>
      <c r="L850" s="726"/>
      <c r="M850" s="726" t="s">
        <v>6426</v>
      </c>
      <c r="N850" s="722" t="s">
        <v>2967</v>
      </c>
      <c r="O850" s="721" t="s">
        <v>255</v>
      </c>
      <c r="P850" s="722" t="s">
        <v>3136</v>
      </c>
      <c r="Q850" s="727" t="s">
        <v>7411</v>
      </c>
    </row>
    <row r="851" spans="1:17">
      <c r="A851" s="1077">
        <f>SUBTOTAL(3,C$3:C851)</f>
        <v>848</v>
      </c>
      <c r="B851" s="721">
        <v>4</v>
      </c>
      <c r="C851" s="722" t="s">
        <v>3139</v>
      </c>
      <c r="D851" s="723" t="s">
        <v>16</v>
      </c>
      <c r="E851" s="721" t="s">
        <v>254</v>
      </c>
      <c r="F851" s="721" t="s">
        <v>22</v>
      </c>
      <c r="G851" s="774">
        <v>38045</v>
      </c>
      <c r="H851" s="724">
        <f t="shared" ca="1" si="14"/>
        <v>16</v>
      </c>
      <c r="I851" s="725" t="s">
        <v>1403</v>
      </c>
      <c r="J851" s="721" t="s">
        <v>3140</v>
      </c>
      <c r="K851" s="721" t="s">
        <v>266</v>
      </c>
      <c r="L851" s="726"/>
      <c r="M851" s="726" t="s">
        <v>6426</v>
      </c>
      <c r="N851" s="722" t="s">
        <v>2967</v>
      </c>
      <c r="O851" s="721" t="s">
        <v>255</v>
      </c>
      <c r="P851" s="722" t="s">
        <v>3138</v>
      </c>
      <c r="Q851" s="727" t="s">
        <v>7411</v>
      </c>
    </row>
    <row r="852" spans="1:17">
      <c r="A852" s="1077">
        <f>SUBTOTAL(3,C$3:C852)</f>
        <v>849</v>
      </c>
      <c r="B852" s="738">
        <v>5</v>
      </c>
      <c r="C852" s="722" t="s">
        <v>21</v>
      </c>
      <c r="D852" s="723" t="s">
        <v>16</v>
      </c>
      <c r="E852" s="721" t="s">
        <v>254</v>
      </c>
      <c r="F852" s="721" t="s">
        <v>22</v>
      </c>
      <c r="G852" s="774">
        <v>42744</v>
      </c>
      <c r="H852" s="724">
        <f t="shared" ca="1" si="14"/>
        <v>3</v>
      </c>
      <c r="I852" s="725" t="s">
        <v>1403</v>
      </c>
      <c r="J852" s="721" t="s">
        <v>265</v>
      </c>
      <c r="K852" s="721" t="s">
        <v>270</v>
      </c>
      <c r="L852" s="726"/>
      <c r="M852" s="726" t="s">
        <v>6426</v>
      </c>
      <c r="N852" s="722" t="s">
        <v>2967</v>
      </c>
      <c r="O852" s="721" t="s">
        <v>255</v>
      </c>
      <c r="P852" s="722"/>
      <c r="Q852" s="727" t="s">
        <v>7411</v>
      </c>
    </row>
    <row r="853" spans="1:17">
      <c r="A853" s="1077">
        <f>SUBTOTAL(3,C$3:C853)</f>
        <v>850</v>
      </c>
      <c r="B853" s="738">
        <v>6</v>
      </c>
      <c r="C853" s="722" t="s">
        <v>7409</v>
      </c>
      <c r="D853" s="723" t="s">
        <v>16</v>
      </c>
      <c r="E853" s="721" t="s">
        <v>254</v>
      </c>
      <c r="F853" s="721" t="s">
        <v>22</v>
      </c>
      <c r="G853" s="774">
        <v>43137</v>
      </c>
      <c r="H853" s="724">
        <f t="shared" ca="1" si="14"/>
        <v>2</v>
      </c>
      <c r="I853" s="725" t="s">
        <v>1403</v>
      </c>
      <c r="J853" s="721" t="s">
        <v>265</v>
      </c>
      <c r="K853" s="721" t="s">
        <v>270</v>
      </c>
      <c r="L853" s="726"/>
      <c r="M853" s="726" t="s">
        <v>6426</v>
      </c>
      <c r="N853" s="722" t="s">
        <v>2967</v>
      </c>
      <c r="O853" s="721" t="s">
        <v>255</v>
      </c>
      <c r="P853" s="727" t="s">
        <v>7410</v>
      </c>
      <c r="Q853" s="727" t="s">
        <v>7411</v>
      </c>
    </row>
    <row r="854" spans="1:17">
      <c r="A854" s="1077">
        <f>SUBTOTAL(3,C$3:C854)</f>
        <v>851</v>
      </c>
      <c r="B854" s="721">
        <v>1</v>
      </c>
      <c r="C854" s="722" t="s">
        <v>3142</v>
      </c>
      <c r="D854" s="723" t="s">
        <v>23</v>
      </c>
      <c r="E854" s="721" t="s">
        <v>221</v>
      </c>
      <c r="F854" s="721" t="s">
        <v>3143</v>
      </c>
      <c r="G854" s="774">
        <v>24215</v>
      </c>
      <c r="H854" s="724">
        <f t="shared" ca="1" si="14"/>
        <v>53</v>
      </c>
      <c r="I854" s="725" t="s">
        <v>1403</v>
      </c>
      <c r="J854" s="721" t="s">
        <v>256</v>
      </c>
      <c r="K854" s="721" t="s">
        <v>283</v>
      </c>
      <c r="L854" s="726"/>
      <c r="M854" s="726" t="s">
        <v>6426</v>
      </c>
      <c r="N854" s="722" t="s">
        <v>2967</v>
      </c>
      <c r="O854" s="721" t="s">
        <v>222</v>
      </c>
      <c r="P854" s="722" t="s">
        <v>3141</v>
      </c>
      <c r="Q854" s="722" t="s">
        <v>3146</v>
      </c>
    </row>
    <row r="855" spans="1:17">
      <c r="A855" s="1077">
        <f>SUBTOTAL(3,C$3:C855)</f>
        <v>852</v>
      </c>
      <c r="B855" s="721">
        <v>2</v>
      </c>
      <c r="C855" s="722" t="s">
        <v>1044</v>
      </c>
      <c r="D855" s="723" t="s">
        <v>16</v>
      </c>
      <c r="E855" s="721" t="s">
        <v>221</v>
      </c>
      <c r="F855" s="721" t="s">
        <v>3143</v>
      </c>
      <c r="G855" s="774">
        <v>26027</v>
      </c>
      <c r="H855" s="724">
        <f t="shared" ca="1" si="14"/>
        <v>49</v>
      </c>
      <c r="I855" s="725" t="s">
        <v>1403</v>
      </c>
      <c r="J855" s="721" t="s">
        <v>256</v>
      </c>
      <c r="K855" s="721" t="s">
        <v>246</v>
      </c>
      <c r="L855" s="726"/>
      <c r="M855" s="726" t="s">
        <v>6426</v>
      </c>
      <c r="N855" s="722" t="s">
        <v>2967</v>
      </c>
      <c r="O855" s="721" t="s">
        <v>245</v>
      </c>
      <c r="P855" s="722" t="s">
        <v>3147</v>
      </c>
      <c r="Q855" s="722" t="s">
        <v>3146</v>
      </c>
    </row>
    <row r="856" spans="1:17">
      <c r="A856" s="1077">
        <f>SUBTOTAL(3,C$3:C856)</f>
        <v>853</v>
      </c>
      <c r="B856" s="721">
        <v>3</v>
      </c>
      <c r="C856" s="722" t="s">
        <v>3150</v>
      </c>
      <c r="D856" s="723" t="s">
        <v>23</v>
      </c>
      <c r="E856" s="721" t="s">
        <v>254</v>
      </c>
      <c r="F856" s="721" t="s">
        <v>3143</v>
      </c>
      <c r="G856" s="774">
        <v>35765</v>
      </c>
      <c r="H856" s="724">
        <f t="shared" ca="1" si="14"/>
        <v>22</v>
      </c>
      <c r="I856" s="725" t="s">
        <v>1403</v>
      </c>
      <c r="J856" s="721" t="s">
        <v>886</v>
      </c>
      <c r="K856" s="721" t="s">
        <v>266</v>
      </c>
      <c r="L856" s="726"/>
      <c r="M856" s="726" t="s">
        <v>6426</v>
      </c>
      <c r="N856" s="722" t="s">
        <v>2967</v>
      </c>
      <c r="O856" s="721" t="s">
        <v>255</v>
      </c>
      <c r="P856" s="722" t="s">
        <v>3149</v>
      </c>
      <c r="Q856" s="722" t="s">
        <v>3146</v>
      </c>
    </row>
    <row r="857" spans="1:17">
      <c r="A857" s="1077">
        <f>SUBTOTAL(3,C$3:C857)</f>
        <v>854</v>
      </c>
      <c r="B857" s="721">
        <v>1</v>
      </c>
      <c r="C857" s="722" t="s">
        <v>3152</v>
      </c>
      <c r="D857" s="723" t="s">
        <v>23</v>
      </c>
      <c r="E857" s="721" t="s">
        <v>221</v>
      </c>
      <c r="F857" s="721" t="s">
        <v>288</v>
      </c>
      <c r="G857" s="774">
        <v>29030</v>
      </c>
      <c r="H857" s="724">
        <f t="shared" ca="1" si="14"/>
        <v>40</v>
      </c>
      <c r="I857" s="725" t="s">
        <v>1403</v>
      </c>
      <c r="J857" s="721" t="s">
        <v>223</v>
      </c>
      <c r="K857" s="721" t="s">
        <v>224</v>
      </c>
      <c r="L857" s="726"/>
      <c r="M857" s="726" t="s">
        <v>6426</v>
      </c>
      <c r="N857" s="722" t="s">
        <v>2967</v>
      </c>
      <c r="O857" s="721" t="s">
        <v>222</v>
      </c>
      <c r="P857" s="727" t="s">
        <v>3151</v>
      </c>
      <c r="Q857" s="722" t="s">
        <v>3154</v>
      </c>
    </row>
    <row r="858" spans="1:17">
      <c r="A858" s="1077">
        <f>SUBTOTAL(3,C$3:C858)</f>
        <v>855</v>
      </c>
      <c r="B858" s="721">
        <v>2</v>
      </c>
      <c r="C858" s="722" t="s">
        <v>7412</v>
      </c>
      <c r="D858" s="723" t="s">
        <v>16</v>
      </c>
      <c r="E858" s="721" t="s">
        <v>221</v>
      </c>
      <c r="F858" s="721"/>
      <c r="G858" s="774"/>
      <c r="H858" s="724">
        <f t="shared" ca="1" si="14"/>
        <v>120</v>
      </c>
      <c r="I858" s="725"/>
      <c r="J858" s="721"/>
      <c r="K858" s="721"/>
      <c r="L858" s="726"/>
      <c r="M858" s="726"/>
      <c r="N858" s="722"/>
      <c r="O858" s="721" t="s">
        <v>245</v>
      </c>
      <c r="P858" s="727"/>
      <c r="Q858" s="722"/>
    </row>
    <row r="859" spans="1:17">
      <c r="A859" s="1077">
        <f>SUBTOTAL(3,C$3:C859)</f>
        <v>856</v>
      </c>
      <c r="B859" s="721">
        <v>3</v>
      </c>
      <c r="C859" s="722" t="s">
        <v>253</v>
      </c>
      <c r="D859" s="723" t="s">
        <v>16</v>
      </c>
      <c r="E859" s="721" t="s">
        <v>254</v>
      </c>
      <c r="F859" s="721"/>
      <c r="G859" s="774"/>
      <c r="H859" s="724">
        <f t="shared" ca="1" si="14"/>
        <v>120</v>
      </c>
      <c r="I859" s="725"/>
      <c r="J859" s="721"/>
      <c r="K859" s="721"/>
      <c r="L859" s="726"/>
      <c r="M859" s="726"/>
      <c r="N859" s="722"/>
      <c r="O859" s="721" t="s">
        <v>255</v>
      </c>
      <c r="P859" s="727"/>
      <c r="Q859" s="722"/>
    </row>
    <row r="860" spans="1:17">
      <c r="A860" s="1077">
        <f>SUBTOTAL(3,C$3:C860)</f>
        <v>857</v>
      </c>
      <c r="B860" s="721">
        <v>4</v>
      </c>
      <c r="C860" s="722" t="s">
        <v>316</v>
      </c>
      <c r="D860" s="723" t="s">
        <v>23</v>
      </c>
      <c r="E860" s="721" t="s">
        <v>254</v>
      </c>
      <c r="F860" s="721" t="s">
        <v>288</v>
      </c>
      <c r="G860" s="774">
        <v>31016</v>
      </c>
      <c r="H860" s="724">
        <f t="shared" ca="1" si="14"/>
        <v>35</v>
      </c>
      <c r="I860" s="725" t="s">
        <v>1403</v>
      </c>
      <c r="J860" s="721" t="s">
        <v>223</v>
      </c>
      <c r="K860" s="721" t="s">
        <v>283</v>
      </c>
      <c r="L860" s="726"/>
      <c r="M860" s="726" t="s">
        <v>6426</v>
      </c>
      <c r="N860" s="722" t="s">
        <v>2967</v>
      </c>
      <c r="O860" s="721" t="s">
        <v>2761</v>
      </c>
      <c r="P860" s="727" t="s">
        <v>3156</v>
      </c>
      <c r="Q860" s="722" t="s">
        <v>3154</v>
      </c>
    </row>
    <row r="861" spans="1:17">
      <c r="A861" s="1077">
        <f>SUBTOTAL(3,C$3:C861)</f>
        <v>858</v>
      </c>
      <c r="B861" s="721">
        <v>1</v>
      </c>
      <c r="C861" s="722" t="s">
        <v>3162</v>
      </c>
      <c r="D861" s="723" t="s">
        <v>23</v>
      </c>
      <c r="E861" s="721" t="s">
        <v>221</v>
      </c>
      <c r="F861" s="721" t="s">
        <v>288</v>
      </c>
      <c r="G861" s="774">
        <v>31425</v>
      </c>
      <c r="H861" s="724">
        <f t="shared" ca="1" si="14"/>
        <v>34</v>
      </c>
      <c r="I861" s="725" t="s">
        <v>1403</v>
      </c>
      <c r="J861" s="721" t="s">
        <v>256</v>
      </c>
      <c r="K861" s="721" t="s">
        <v>674</v>
      </c>
      <c r="L861" s="726"/>
      <c r="M861" s="726" t="s">
        <v>6426</v>
      </c>
      <c r="N861" s="722" t="s">
        <v>2967</v>
      </c>
      <c r="O861" s="721" t="s">
        <v>222</v>
      </c>
      <c r="P861" s="722" t="s">
        <v>3161</v>
      </c>
      <c r="Q861" s="722" t="s">
        <v>3164</v>
      </c>
    </row>
    <row r="862" spans="1:17">
      <c r="A862" s="1077">
        <f>SUBTOTAL(3,C$3:C862)</f>
        <v>859</v>
      </c>
      <c r="B862" s="721">
        <v>2</v>
      </c>
      <c r="C862" s="722" t="s">
        <v>3166</v>
      </c>
      <c r="D862" s="723" t="s">
        <v>16</v>
      </c>
      <c r="E862" s="721" t="s">
        <v>221</v>
      </c>
      <c r="F862" s="721" t="s">
        <v>230</v>
      </c>
      <c r="G862" s="774">
        <v>32422</v>
      </c>
      <c r="H862" s="724">
        <f t="shared" ca="1" si="14"/>
        <v>31</v>
      </c>
      <c r="I862" s="725" t="s">
        <v>1403</v>
      </c>
      <c r="J862" s="721" t="s">
        <v>289</v>
      </c>
      <c r="K862" s="721" t="s">
        <v>246</v>
      </c>
      <c r="L862" s="726"/>
      <c r="M862" s="726" t="s">
        <v>6426</v>
      </c>
      <c r="N862" s="722" t="s">
        <v>2967</v>
      </c>
      <c r="O862" s="721" t="s">
        <v>245</v>
      </c>
      <c r="P862" s="734" t="s">
        <v>3165</v>
      </c>
      <c r="Q862" s="722" t="s">
        <v>3164</v>
      </c>
    </row>
    <row r="863" spans="1:17">
      <c r="A863" s="1077">
        <f>SUBTOTAL(3,C$3:C863)</f>
        <v>860</v>
      </c>
      <c r="B863" s="721">
        <v>3</v>
      </c>
      <c r="C863" s="722" t="s">
        <v>3169</v>
      </c>
      <c r="D863" s="723" t="s">
        <v>16</v>
      </c>
      <c r="E863" s="721" t="s">
        <v>254</v>
      </c>
      <c r="F863" s="721" t="s">
        <v>22</v>
      </c>
      <c r="G863" s="774">
        <v>39973</v>
      </c>
      <c r="H863" s="724">
        <f t="shared" ca="1" si="14"/>
        <v>10</v>
      </c>
      <c r="I863" s="725" t="s">
        <v>1403</v>
      </c>
      <c r="J863" s="721" t="s">
        <v>265</v>
      </c>
      <c r="K863" s="721" t="s">
        <v>266</v>
      </c>
      <c r="L863" s="726"/>
      <c r="M863" s="726" t="s">
        <v>6426</v>
      </c>
      <c r="N863" s="722" t="s">
        <v>2967</v>
      </c>
      <c r="O863" s="721" t="s">
        <v>255</v>
      </c>
      <c r="P863" s="727" t="s">
        <v>3168</v>
      </c>
      <c r="Q863" s="722" t="s">
        <v>3164</v>
      </c>
    </row>
    <row r="864" spans="1:17">
      <c r="A864" s="1077">
        <f>SUBTOTAL(3,C$3:C864)</f>
        <v>861</v>
      </c>
      <c r="B864" s="721">
        <v>4</v>
      </c>
      <c r="C864" s="722" t="s">
        <v>3171</v>
      </c>
      <c r="D864" s="723" t="s">
        <v>16</v>
      </c>
      <c r="E864" s="721" t="s">
        <v>254</v>
      </c>
      <c r="F864" s="721" t="s">
        <v>230</v>
      </c>
      <c r="G864" s="774">
        <v>42166</v>
      </c>
      <c r="H864" s="724">
        <f t="shared" ca="1" si="14"/>
        <v>4</v>
      </c>
      <c r="I864" s="725" t="s">
        <v>1403</v>
      </c>
      <c r="J864" s="721" t="s">
        <v>265</v>
      </c>
      <c r="K864" s="721" t="s">
        <v>270</v>
      </c>
      <c r="L864" s="726"/>
      <c r="M864" s="726" t="s">
        <v>6426</v>
      </c>
      <c r="N864" s="722" t="s">
        <v>2967</v>
      </c>
      <c r="O864" s="721" t="s">
        <v>255</v>
      </c>
      <c r="P864" s="727" t="s">
        <v>3170</v>
      </c>
      <c r="Q864" s="722" t="s">
        <v>3164</v>
      </c>
    </row>
    <row r="865" spans="1:17">
      <c r="A865" s="1077">
        <f>SUBTOTAL(3,C$3:C865)</f>
        <v>862</v>
      </c>
      <c r="B865" s="721">
        <v>1</v>
      </c>
      <c r="C865" s="722" t="s">
        <v>3173</v>
      </c>
      <c r="D865" s="723" t="s">
        <v>23</v>
      </c>
      <c r="E865" s="721" t="s">
        <v>221</v>
      </c>
      <c r="F865" s="721" t="s">
        <v>288</v>
      </c>
      <c r="G865" s="774">
        <v>32951</v>
      </c>
      <c r="H865" s="724">
        <f t="shared" ca="1" si="14"/>
        <v>30</v>
      </c>
      <c r="I865" s="725" t="s">
        <v>1403</v>
      </c>
      <c r="J865" s="721" t="s">
        <v>256</v>
      </c>
      <c r="K865" s="721" t="s">
        <v>674</v>
      </c>
      <c r="L865" s="726"/>
      <c r="M865" s="726" t="s">
        <v>6426</v>
      </c>
      <c r="N865" s="722" t="s">
        <v>2967</v>
      </c>
      <c r="O865" s="721" t="s">
        <v>222</v>
      </c>
      <c r="P865" s="722" t="s">
        <v>3172</v>
      </c>
      <c r="Q865" s="727" t="s">
        <v>7416</v>
      </c>
    </row>
    <row r="866" spans="1:17">
      <c r="A866" s="1077">
        <f>SUBTOTAL(3,C$3:C866)</f>
        <v>863</v>
      </c>
      <c r="B866" s="721">
        <v>2</v>
      </c>
      <c r="C866" s="722" t="s">
        <v>3175</v>
      </c>
      <c r="D866" s="723" t="s">
        <v>16</v>
      </c>
      <c r="E866" s="721" t="s">
        <v>221</v>
      </c>
      <c r="F866" s="721" t="s">
        <v>288</v>
      </c>
      <c r="G866" s="774">
        <v>33678</v>
      </c>
      <c r="H866" s="724">
        <f t="shared" ca="1" si="14"/>
        <v>28</v>
      </c>
      <c r="I866" s="725" t="s">
        <v>1403</v>
      </c>
      <c r="J866" s="721" t="s">
        <v>256</v>
      </c>
      <c r="K866" s="721" t="s">
        <v>246</v>
      </c>
      <c r="L866" s="726"/>
      <c r="M866" s="726" t="s">
        <v>6426</v>
      </c>
      <c r="N866" s="722" t="s">
        <v>2967</v>
      </c>
      <c r="O866" s="721" t="s">
        <v>245</v>
      </c>
      <c r="P866" s="727" t="s">
        <v>3174</v>
      </c>
      <c r="Q866" s="727" t="s">
        <v>7416</v>
      </c>
    </row>
    <row r="867" spans="1:17">
      <c r="A867" s="1077">
        <f>SUBTOTAL(3,C$3:C867)</f>
        <v>864</v>
      </c>
      <c r="B867" s="721">
        <v>3</v>
      </c>
      <c r="C867" s="722" t="s">
        <v>3179</v>
      </c>
      <c r="D867" s="723" t="s">
        <v>23</v>
      </c>
      <c r="E867" s="721" t="s">
        <v>254</v>
      </c>
      <c r="F867" s="721" t="s">
        <v>230</v>
      </c>
      <c r="G867" s="774">
        <v>40423</v>
      </c>
      <c r="H867" s="724">
        <f t="shared" ca="1" si="14"/>
        <v>9</v>
      </c>
      <c r="I867" s="725" t="s">
        <v>1403</v>
      </c>
      <c r="J867" s="721" t="s">
        <v>265</v>
      </c>
      <c r="K867" s="721" t="s">
        <v>270</v>
      </c>
      <c r="L867" s="726"/>
      <c r="M867" s="726" t="s">
        <v>6426</v>
      </c>
      <c r="N867" s="722" t="s">
        <v>2967</v>
      </c>
      <c r="O867" s="721" t="s">
        <v>255</v>
      </c>
      <c r="P867" s="727" t="s">
        <v>3178</v>
      </c>
      <c r="Q867" s="727" t="s">
        <v>7416</v>
      </c>
    </row>
    <row r="868" spans="1:17">
      <c r="A868" s="1077">
        <f>SUBTOTAL(3,C$3:C868)</f>
        <v>865</v>
      </c>
      <c r="B868" s="721">
        <v>4</v>
      </c>
      <c r="C868" s="722" t="s">
        <v>7413</v>
      </c>
      <c r="D868" s="723" t="s">
        <v>23</v>
      </c>
      <c r="E868" s="721" t="s">
        <v>254</v>
      </c>
      <c r="F868" s="721" t="s">
        <v>229</v>
      </c>
      <c r="G868" s="774">
        <v>43630</v>
      </c>
      <c r="H868" s="724">
        <f t="shared" ca="1" si="14"/>
        <v>0</v>
      </c>
      <c r="I868" s="725" t="s">
        <v>1403</v>
      </c>
      <c r="J868" s="721" t="s">
        <v>265</v>
      </c>
      <c r="K868" s="721" t="s">
        <v>270</v>
      </c>
      <c r="L868" s="726"/>
      <c r="M868" s="726"/>
      <c r="N868" s="722"/>
      <c r="O868" s="721" t="s">
        <v>255</v>
      </c>
      <c r="P868" s="727" t="s">
        <v>7415</v>
      </c>
      <c r="Q868" s="727" t="s">
        <v>7416</v>
      </c>
    </row>
    <row r="869" spans="1:17">
      <c r="A869" s="1077">
        <f>SUBTOTAL(3,C$3:C869)</f>
        <v>866</v>
      </c>
      <c r="B869" s="721">
        <v>1</v>
      </c>
      <c r="C869" s="722" t="s">
        <v>3181</v>
      </c>
      <c r="D869" s="723" t="s">
        <v>23</v>
      </c>
      <c r="E869" s="721" t="s">
        <v>221</v>
      </c>
      <c r="F869" s="721" t="s">
        <v>452</v>
      </c>
      <c r="G869" s="774">
        <v>31235</v>
      </c>
      <c r="H869" s="724">
        <f t="shared" ca="1" si="14"/>
        <v>34</v>
      </c>
      <c r="I869" s="725" t="s">
        <v>1403</v>
      </c>
      <c r="J869" s="721" t="s">
        <v>289</v>
      </c>
      <c r="K869" s="721" t="s">
        <v>674</v>
      </c>
      <c r="L869" s="726"/>
      <c r="M869" s="726" t="s">
        <v>6426</v>
      </c>
      <c r="N869" s="722" t="s">
        <v>2967</v>
      </c>
      <c r="O869" s="721" t="s">
        <v>222</v>
      </c>
      <c r="P869" s="722" t="s">
        <v>3180</v>
      </c>
      <c r="Q869" s="722" t="s">
        <v>2999</v>
      </c>
    </row>
    <row r="870" spans="1:17">
      <c r="A870" s="1077">
        <f>SUBTOTAL(3,C$3:C870)</f>
        <v>867</v>
      </c>
      <c r="B870" s="721">
        <v>2</v>
      </c>
      <c r="C870" s="722" t="s">
        <v>3183</v>
      </c>
      <c r="D870" s="723" t="s">
        <v>16</v>
      </c>
      <c r="E870" s="721" t="s">
        <v>221</v>
      </c>
      <c r="F870" s="721" t="s">
        <v>970</v>
      </c>
      <c r="G870" s="774">
        <v>33493</v>
      </c>
      <c r="H870" s="724">
        <f t="shared" ca="1" si="14"/>
        <v>28</v>
      </c>
      <c r="I870" s="725" t="s">
        <v>1403</v>
      </c>
      <c r="J870" s="721" t="s">
        <v>289</v>
      </c>
      <c r="K870" s="721" t="s">
        <v>246</v>
      </c>
      <c r="L870" s="726"/>
      <c r="M870" s="726" t="s">
        <v>6426</v>
      </c>
      <c r="N870" s="722" t="s">
        <v>2967</v>
      </c>
      <c r="O870" s="721" t="s">
        <v>245</v>
      </c>
      <c r="P870" s="727" t="s">
        <v>3182</v>
      </c>
      <c r="Q870" s="722" t="s">
        <v>2999</v>
      </c>
    </row>
    <row r="871" spans="1:17">
      <c r="A871" s="1077">
        <f>SUBTOTAL(3,C$3:C871)</f>
        <v>868</v>
      </c>
      <c r="B871" s="721">
        <v>3</v>
      </c>
      <c r="C871" s="722" t="s">
        <v>3187</v>
      </c>
      <c r="D871" s="723" t="s">
        <v>16</v>
      </c>
      <c r="E871" s="721" t="s">
        <v>254</v>
      </c>
      <c r="F871" s="721" t="s">
        <v>22</v>
      </c>
      <c r="G871" s="774">
        <v>39955</v>
      </c>
      <c r="H871" s="724">
        <f t="shared" ca="1" si="14"/>
        <v>10</v>
      </c>
      <c r="I871" s="725" t="s">
        <v>1403</v>
      </c>
      <c r="J871" s="721" t="s">
        <v>265</v>
      </c>
      <c r="K871" s="721" t="s">
        <v>266</v>
      </c>
      <c r="L871" s="726"/>
      <c r="M871" s="726" t="s">
        <v>6426</v>
      </c>
      <c r="N871" s="722" t="s">
        <v>2967</v>
      </c>
      <c r="O871" s="721" t="s">
        <v>255</v>
      </c>
      <c r="P871" s="727" t="s">
        <v>3186</v>
      </c>
      <c r="Q871" s="722" t="s">
        <v>2999</v>
      </c>
    </row>
    <row r="872" spans="1:17">
      <c r="A872" s="1077">
        <f>SUBTOTAL(3,C$3:C872)</f>
        <v>869</v>
      </c>
      <c r="B872" s="721">
        <v>4</v>
      </c>
      <c r="C872" s="722" t="s">
        <v>3189</v>
      </c>
      <c r="D872" s="723" t="s">
        <v>16</v>
      </c>
      <c r="E872" s="721" t="s">
        <v>254</v>
      </c>
      <c r="F872" s="721" t="s">
        <v>230</v>
      </c>
      <c r="G872" s="774">
        <v>42303</v>
      </c>
      <c r="H872" s="724">
        <f t="shared" ca="1" si="14"/>
        <v>4</v>
      </c>
      <c r="I872" s="725" t="s">
        <v>1403</v>
      </c>
      <c r="J872" s="721" t="s">
        <v>265</v>
      </c>
      <c r="K872" s="721" t="s">
        <v>270</v>
      </c>
      <c r="L872" s="726"/>
      <c r="M872" s="726" t="s">
        <v>6426</v>
      </c>
      <c r="N872" s="722" t="s">
        <v>2967</v>
      </c>
      <c r="O872" s="721" t="s">
        <v>255</v>
      </c>
      <c r="P872" s="727" t="s">
        <v>3188</v>
      </c>
      <c r="Q872" s="722" t="s">
        <v>2999</v>
      </c>
    </row>
    <row r="873" spans="1:17">
      <c r="A873" s="1077">
        <f>SUBTOTAL(3,C$3:C873)</f>
        <v>870</v>
      </c>
      <c r="B873" s="721">
        <v>1</v>
      </c>
      <c r="C873" s="722" t="s">
        <v>3191</v>
      </c>
      <c r="D873" s="723" t="s">
        <v>23</v>
      </c>
      <c r="E873" s="721" t="s">
        <v>221</v>
      </c>
      <c r="F873" s="721" t="s">
        <v>3192</v>
      </c>
      <c r="G873" s="774">
        <v>30845</v>
      </c>
      <c r="H873" s="724">
        <f t="shared" ca="1" si="14"/>
        <v>35</v>
      </c>
      <c r="I873" s="725" t="s">
        <v>1403</v>
      </c>
      <c r="J873" s="721" t="s">
        <v>289</v>
      </c>
      <c r="K873" s="721" t="s">
        <v>674</v>
      </c>
      <c r="L873" s="726"/>
      <c r="M873" s="726" t="s">
        <v>6426</v>
      </c>
      <c r="N873" s="722" t="s">
        <v>2967</v>
      </c>
      <c r="O873" s="721" t="s">
        <v>222</v>
      </c>
      <c r="P873" s="727" t="s">
        <v>3190</v>
      </c>
      <c r="Q873" s="722" t="s">
        <v>3030</v>
      </c>
    </row>
    <row r="874" spans="1:17">
      <c r="A874" s="1077">
        <f>SUBTOTAL(3,C$3:C874)</f>
        <v>871</v>
      </c>
      <c r="B874" s="721">
        <v>2</v>
      </c>
      <c r="C874" s="722" t="s">
        <v>3196</v>
      </c>
      <c r="D874" s="723" t="s">
        <v>16</v>
      </c>
      <c r="E874" s="721" t="s">
        <v>221</v>
      </c>
      <c r="F874" s="721" t="s">
        <v>1500</v>
      </c>
      <c r="G874" s="774">
        <v>31856</v>
      </c>
      <c r="H874" s="724">
        <f t="shared" ca="1" si="14"/>
        <v>33</v>
      </c>
      <c r="I874" s="725" t="s">
        <v>1403</v>
      </c>
      <c r="J874" s="721" t="s">
        <v>289</v>
      </c>
      <c r="K874" s="721" t="s">
        <v>246</v>
      </c>
      <c r="L874" s="726"/>
      <c r="M874" s="726" t="s">
        <v>6426</v>
      </c>
      <c r="N874" s="722" t="s">
        <v>2967</v>
      </c>
      <c r="O874" s="721" t="s">
        <v>245</v>
      </c>
      <c r="P874" s="727" t="s">
        <v>3195</v>
      </c>
      <c r="Q874" s="722" t="s">
        <v>3030</v>
      </c>
    </row>
    <row r="875" spans="1:17">
      <c r="A875" s="1077">
        <f>SUBTOTAL(3,C$3:C875)</f>
        <v>872</v>
      </c>
      <c r="B875" s="721">
        <v>3</v>
      </c>
      <c r="C875" s="722" t="s">
        <v>3198</v>
      </c>
      <c r="D875" s="723" t="s">
        <v>23</v>
      </c>
      <c r="E875" s="721" t="s">
        <v>254</v>
      </c>
      <c r="F875" s="721" t="s">
        <v>22</v>
      </c>
      <c r="G875" s="774">
        <v>40413</v>
      </c>
      <c r="H875" s="724">
        <f t="shared" ca="1" si="14"/>
        <v>9</v>
      </c>
      <c r="I875" s="725" t="s">
        <v>1403</v>
      </c>
      <c r="J875" s="721" t="s">
        <v>265</v>
      </c>
      <c r="K875" s="721" t="s">
        <v>270</v>
      </c>
      <c r="L875" s="726"/>
      <c r="M875" s="726" t="s">
        <v>6426</v>
      </c>
      <c r="N875" s="722" t="s">
        <v>2967</v>
      </c>
      <c r="O875" s="721" t="s">
        <v>255</v>
      </c>
      <c r="P875" s="727" t="s">
        <v>3197</v>
      </c>
      <c r="Q875" s="722" t="s">
        <v>3030</v>
      </c>
    </row>
    <row r="876" spans="1:17">
      <c r="A876" s="1077">
        <f>SUBTOTAL(3,C$3:C876)</f>
        <v>873</v>
      </c>
      <c r="B876" s="721">
        <v>4</v>
      </c>
      <c r="C876" s="722" t="s">
        <v>7105</v>
      </c>
      <c r="D876" s="723" t="s">
        <v>16</v>
      </c>
      <c r="E876" s="721" t="s">
        <v>254</v>
      </c>
      <c r="F876" s="721" t="s">
        <v>230</v>
      </c>
      <c r="G876" s="774">
        <v>43346</v>
      </c>
      <c r="H876" s="724">
        <f t="shared" ca="1" si="14"/>
        <v>1</v>
      </c>
      <c r="I876" s="725" t="s">
        <v>1403</v>
      </c>
      <c r="J876" s="721" t="s">
        <v>265</v>
      </c>
      <c r="K876" s="721" t="s">
        <v>270</v>
      </c>
      <c r="L876" s="726"/>
      <c r="M876" s="726" t="s">
        <v>6426</v>
      </c>
      <c r="N876" s="722" t="s">
        <v>2967</v>
      </c>
      <c r="O876" s="721" t="s">
        <v>255</v>
      </c>
      <c r="P876" s="727"/>
      <c r="Q876" s="722"/>
    </row>
    <row r="877" spans="1:17">
      <c r="A877" s="1077">
        <f>SUBTOTAL(3,C$3:C877)</f>
        <v>874</v>
      </c>
      <c r="B877" s="721">
        <v>1</v>
      </c>
      <c r="C877" s="722" t="s">
        <v>3201</v>
      </c>
      <c r="D877" s="723" t="s">
        <v>23</v>
      </c>
      <c r="E877" s="721" t="s">
        <v>221</v>
      </c>
      <c r="F877" s="721" t="s">
        <v>452</v>
      </c>
      <c r="G877" s="774">
        <v>30474</v>
      </c>
      <c r="H877" s="724">
        <f t="shared" ca="1" si="14"/>
        <v>36</v>
      </c>
      <c r="I877" s="725" t="s">
        <v>1403</v>
      </c>
      <c r="J877" s="721" t="s">
        <v>256</v>
      </c>
      <c r="K877" s="721" t="s">
        <v>1179</v>
      </c>
      <c r="L877" s="726"/>
      <c r="M877" s="726" t="s">
        <v>6426</v>
      </c>
      <c r="N877" s="722" t="s">
        <v>2967</v>
      </c>
      <c r="O877" s="721" t="s">
        <v>222</v>
      </c>
      <c r="P877" s="727" t="s">
        <v>3200</v>
      </c>
      <c r="Q877" s="727" t="s">
        <v>3204</v>
      </c>
    </row>
    <row r="878" spans="1:17">
      <c r="A878" s="1077">
        <f>SUBTOTAL(3,C$3:C878)</f>
        <v>875</v>
      </c>
      <c r="B878" s="721">
        <v>2</v>
      </c>
      <c r="C878" s="722" t="s">
        <v>3206</v>
      </c>
      <c r="D878" s="723" t="s">
        <v>16</v>
      </c>
      <c r="E878" s="721" t="s">
        <v>221</v>
      </c>
      <c r="F878" s="721" t="s">
        <v>3046</v>
      </c>
      <c r="G878" s="774">
        <v>33125</v>
      </c>
      <c r="H878" s="724">
        <f t="shared" ca="1" si="14"/>
        <v>29</v>
      </c>
      <c r="I878" s="725" t="s">
        <v>1403</v>
      </c>
      <c r="J878" s="721" t="s">
        <v>256</v>
      </c>
      <c r="K878" s="721" t="s">
        <v>283</v>
      </c>
      <c r="L878" s="726"/>
      <c r="M878" s="726" t="s">
        <v>6426</v>
      </c>
      <c r="N878" s="722" t="s">
        <v>2967</v>
      </c>
      <c r="O878" s="721" t="s">
        <v>245</v>
      </c>
      <c r="P878" s="727" t="s">
        <v>3205</v>
      </c>
      <c r="Q878" s="727" t="s">
        <v>3204</v>
      </c>
    </row>
    <row r="879" spans="1:17">
      <c r="A879" s="1077">
        <f>SUBTOTAL(3,C$3:C879)</f>
        <v>876</v>
      </c>
      <c r="B879" s="721">
        <v>3</v>
      </c>
      <c r="C879" s="722" t="s">
        <v>3208</v>
      </c>
      <c r="D879" s="723" t="s">
        <v>16</v>
      </c>
      <c r="E879" s="721" t="s">
        <v>254</v>
      </c>
      <c r="F879" s="721" t="s">
        <v>22</v>
      </c>
      <c r="G879" s="774">
        <v>39764</v>
      </c>
      <c r="H879" s="724">
        <f t="shared" ca="1" si="14"/>
        <v>11</v>
      </c>
      <c r="I879" s="725" t="s">
        <v>1403</v>
      </c>
      <c r="J879" s="721" t="s">
        <v>265</v>
      </c>
      <c r="K879" s="721" t="s">
        <v>266</v>
      </c>
      <c r="L879" s="726"/>
      <c r="M879" s="726" t="s">
        <v>6426</v>
      </c>
      <c r="N879" s="722" t="s">
        <v>2967</v>
      </c>
      <c r="O879" s="721" t="s">
        <v>255</v>
      </c>
      <c r="P879" s="727" t="s">
        <v>3207</v>
      </c>
      <c r="Q879" s="727" t="s">
        <v>3204</v>
      </c>
    </row>
    <row r="880" spans="1:17">
      <c r="A880" s="1077">
        <f>SUBTOTAL(3,C$3:C880)</f>
        <v>877</v>
      </c>
      <c r="B880" s="738">
        <v>4</v>
      </c>
      <c r="C880" s="722" t="s">
        <v>3211</v>
      </c>
      <c r="D880" s="757" t="s">
        <v>23</v>
      </c>
      <c r="E880" s="738" t="s">
        <v>254</v>
      </c>
      <c r="F880" s="738" t="s">
        <v>229</v>
      </c>
      <c r="G880" s="777">
        <v>41440</v>
      </c>
      <c r="H880" s="724">
        <f t="shared" ca="1" si="14"/>
        <v>6</v>
      </c>
      <c r="I880" s="725" t="s">
        <v>1403</v>
      </c>
      <c r="J880" s="738" t="s">
        <v>265</v>
      </c>
      <c r="K880" s="738" t="s">
        <v>270</v>
      </c>
      <c r="L880" s="726"/>
      <c r="M880" s="726" t="s">
        <v>6426</v>
      </c>
      <c r="N880" s="722" t="s">
        <v>2967</v>
      </c>
      <c r="O880" s="738" t="s">
        <v>255</v>
      </c>
      <c r="P880" s="727" t="s">
        <v>3210</v>
      </c>
      <c r="Q880" s="727" t="s">
        <v>3204</v>
      </c>
    </row>
    <row r="881" spans="1:17">
      <c r="A881" s="1077">
        <f>SUBTOTAL(3,C$3:C881)</f>
        <v>878</v>
      </c>
      <c r="B881" s="721">
        <v>1</v>
      </c>
      <c r="C881" s="722" t="s">
        <v>7421</v>
      </c>
      <c r="D881" s="723" t="s">
        <v>23</v>
      </c>
      <c r="E881" s="721" t="s">
        <v>221</v>
      </c>
      <c r="F881" s="721" t="s">
        <v>733</v>
      </c>
      <c r="G881" s="774">
        <v>29944</v>
      </c>
      <c r="H881" s="724">
        <f t="shared" ca="1" si="14"/>
        <v>38</v>
      </c>
      <c r="I881" s="725" t="s">
        <v>1403</v>
      </c>
      <c r="J881" s="721" t="s">
        <v>223</v>
      </c>
      <c r="K881" s="721" t="s">
        <v>283</v>
      </c>
      <c r="L881" s="726"/>
      <c r="M881" s="726" t="s">
        <v>6426</v>
      </c>
      <c r="N881" s="722" t="s">
        <v>2967</v>
      </c>
      <c r="O881" s="721" t="s">
        <v>222</v>
      </c>
      <c r="P881" s="722" t="s">
        <v>3212</v>
      </c>
      <c r="Q881" s="727" t="s">
        <v>7420</v>
      </c>
    </row>
    <row r="882" spans="1:17">
      <c r="A882" s="1077">
        <f>SUBTOTAL(3,C$3:C882)</f>
        <v>879</v>
      </c>
      <c r="B882" s="721">
        <v>2</v>
      </c>
      <c r="C882" s="722" t="s">
        <v>3216</v>
      </c>
      <c r="D882" s="723" t="s">
        <v>16</v>
      </c>
      <c r="E882" s="721" t="s">
        <v>221</v>
      </c>
      <c r="F882" s="721" t="s">
        <v>733</v>
      </c>
      <c r="G882" s="774">
        <v>29944</v>
      </c>
      <c r="H882" s="724">
        <f t="shared" ca="1" si="14"/>
        <v>38</v>
      </c>
      <c r="I882" s="725" t="s">
        <v>1403</v>
      </c>
      <c r="J882" s="721" t="s">
        <v>223</v>
      </c>
      <c r="K882" s="721" t="s">
        <v>246</v>
      </c>
      <c r="L882" s="726"/>
      <c r="M882" s="726" t="s">
        <v>6426</v>
      </c>
      <c r="N882" s="722" t="s">
        <v>2967</v>
      </c>
      <c r="O882" s="721" t="s">
        <v>245</v>
      </c>
      <c r="P882" s="734" t="s">
        <v>3215</v>
      </c>
      <c r="Q882" s="727" t="s">
        <v>7420</v>
      </c>
    </row>
    <row r="883" spans="1:17">
      <c r="A883" s="1077">
        <f>SUBTOTAL(3,C$3:C883)</f>
        <v>880</v>
      </c>
      <c r="B883" s="721">
        <v>3</v>
      </c>
      <c r="C883" s="722" t="s">
        <v>3219</v>
      </c>
      <c r="D883" s="723" t="s">
        <v>23</v>
      </c>
      <c r="E883" s="721" t="s">
        <v>254</v>
      </c>
      <c r="F883" s="721" t="s">
        <v>230</v>
      </c>
      <c r="G883" s="774">
        <v>40322</v>
      </c>
      <c r="H883" s="724">
        <f t="shared" ca="1" si="14"/>
        <v>9</v>
      </c>
      <c r="I883" s="725" t="s">
        <v>1403</v>
      </c>
      <c r="J883" s="721" t="s">
        <v>265</v>
      </c>
      <c r="K883" s="721" t="s">
        <v>270</v>
      </c>
      <c r="L883" s="726"/>
      <c r="M883" s="726" t="s">
        <v>6426</v>
      </c>
      <c r="N883" s="722" t="s">
        <v>2967</v>
      </c>
      <c r="O883" s="721" t="s">
        <v>255</v>
      </c>
      <c r="P883" s="734" t="s">
        <v>3218</v>
      </c>
      <c r="Q883" s="727" t="s">
        <v>7420</v>
      </c>
    </row>
    <row r="884" spans="1:17">
      <c r="A884" s="1077">
        <f>SUBTOTAL(3,C$3:C884)</f>
        <v>881</v>
      </c>
      <c r="B884" s="721">
        <v>4</v>
      </c>
      <c r="C884" s="722" t="s">
        <v>3221</v>
      </c>
      <c r="D884" s="723" t="s">
        <v>23</v>
      </c>
      <c r="E884" s="721" t="s">
        <v>254</v>
      </c>
      <c r="F884" s="721" t="s">
        <v>230</v>
      </c>
      <c r="G884" s="774">
        <v>41943</v>
      </c>
      <c r="H884" s="724">
        <f t="shared" ca="1" si="14"/>
        <v>5</v>
      </c>
      <c r="I884" s="725" t="s">
        <v>1403</v>
      </c>
      <c r="J884" s="721" t="s">
        <v>265</v>
      </c>
      <c r="K884" s="721" t="s">
        <v>270</v>
      </c>
      <c r="L884" s="726"/>
      <c r="M884" s="726" t="s">
        <v>6426</v>
      </c>
      <c r="N884" s="722" t="s">
        <v>2967</v>
      </c>
      <c r="O884" s="721" t="s">
        <v>255</v>
      </c>
      <c r="P884" s="727" t="s">
        <v>3220</v>
      </c>
      <c r="Q884" s="727" t="s">
        <v>7420</v>
      </c>
    </row>
    <row r="885" spans="1:17">
      <c r="A885" s="1077">
        <f>SUBTOTAL(3,C$3:C885)</f>
        <v>882</v>
      </c>
      <c r="B885" s="721">
        <v>5</v>
      </c>
      <c r="C885" s="722" t="s">
        <v>7417</v>
      </c>
      <c r="D885" s="723" t="s">
        <v>23</v>
      </c>
      <c r="E885" s="721" t="s">
        <v>254</v>
      </c>
      <c r="F885" s="721" t="s">
        <v>22</v>
      </c>
      <c r="G885" s="774">
        <v>43453</v>
      </c>
      <c r="H885" s="724">
        <f t="shared" ca="1" si="14"/>
        <v>1</v>
      </c>
      <c r="I885" s="725" t="s">
        <v>1403</v>
      </c>
      <c r="J885" s="721" t="s">
        <v>265</v>
      </c>
      <c r="K885" s="721" t="s">
        <v>270</v>
      </c>
      <c r="L885" s="726"/>
      <c r="M885" s="726" t="s">
        <v>6426</v>
      </c>
      <c r="N885" s="722" t="s">
        <v>2967</v>
      </c>
      <c r="O885" s="721" t="s">
        <v>255</v>
      </c>
      <c r="P885" s="727" t="s">
        <v>7419</v>
      </c>
      <c r="Q885" s="727" t="s">
        <v>7420</v>
      </c>
    </row>
    <row r="886" spans="1:17">
      <c r="A886" s="1077">
        <f>SUBTOTAL(3,C$3:C886)</f>
        <v>883</v>
      </c>
      <c r="B886" s="721">
        <v>1</v>
      </c>
      <c r="C886" s="722" t="s">
        <v>3223</v>
      </c>
      <c r="D886" s="723" t="s">
        <v>23</v>
      </c>
      <c r="E886" s="721" t="s">
        <v>221</v>
      </c>
      <c r="F886" s="721" t="s">
        <v>583</v>
      </c>
      <c r="G886" s="774">
        <v>32331</v>
      </c>
      <c r="H886" s="724">
        <f t="shared" ca="1" si="14"/>
        <v>31</v>
      </c>
      <c r="I886" s="725" t="s">
        <v>1403</v>
      </c>
      <c r="J886" s="721" t="s">
        <v>223</v>
      </c>
      <c r="K886" s="721" t="s">
        <v>674</v>
      </c>
      <c r="L886" s="726"/>
      <c r="M886" s="726" t="s">
        <v>6426</v>
      </c>
      <c r="N886" s="722" t="s">
        <v>2967</v>
      </c>
      <c r="O886" s="721" t="s">
        <v>222</v>
      </c>
      <c r="P886" s="727" t="s">
        <v>3222</v>
      </c>
      <c r="Q886" s="734" t="s">
        <v>3226</v>
      </c>
    </row>
    <row r="887" spans="1:17">
      <c r="A887" s="1077">
        <f>SUBTOTAL(3,C$3:C887)</f>
        <v>884</v>
      </c>
      <c r="B887" s="721">
        <v>2</v>
      </c>
      <c r="C887" s="722" t="s">
        <v>3228</v>
      </c>
      <c r="D887" s="723" t="s">
        <v>16</v>
      </c>
      <c r="E887" s="721" t="s">
        <v>221</v>
      </c>
      <c r="F887" s="721" t="s">
        <v>3229</v>
      </c>
      <c r="G887" s="774">
        <v>33481</v>
      </c>
      <c r="H887" s="724">
        <f t="shared" ca="1" si="14"/>
        <v>28</v>
      </c>
      <c r="I887" s="725" t="s">
        <v>1403</v>
      </c>
      <c r="J887" s="721" t="s">
        <v>223</v>
      </c>
      <c r="K887" s="721" t="s">
        <v>246</v>
      </c>
      <c r="L887" s="726"/>
      <c r="M887" s="726" t="s">
        <v>6426</v>
      </c>
      <c r="N887" s="722" t="s">
        <v>2967</v>
      </c>
      <c r="O887" s="721" t="s">
        <v>245</v>
      </c>
      <c r="P887" s="727" t="s">
        <v>3227</v>
      </c>
      <c r="Q887" s="734" t="s">
        <v>3226</v>
      </c>
    </row>
    <row r="888" spans="1:17">
      <c r="A888" s="1077">
        <f>SUBTOTAL(3,C$3:C888)</f>
        <v>885</v>
      </c>
      <c r="B888" s="721">
        <v>3</v>
      </c>
      <c r="C888" s="722" t="s">
        <v>3231</v>
      </c>
      <c r="D888" s="723" t="s">
        <v>16</v>
      </c>
      <c r="E888" s="721" t="s">
        <v>254</v>
      </c>
      <c r="F888" s="721" t="s">
        <v>22</v>
      </c>
      <c r="G888" s="774">
        <v>40661</v>
      </c>
      <c r="H888" s="724">
        <f t="shared" ca="1" si="14"/>
        <v>8</v>
      </c>
      <c r="I888" s="725" t="s">
        <v>1403</v>
      </c>
      <c r="J888" s="721" t="s">
        <v>265</v>
      </c>
      <c r="K888" s="721" t="s">
        <v>270</v>
      </c>
      <c r="L888" s="726"/>
      <c r="M888" s="726" t="s">
        <v>6426</v>
      </c>
      <c r="N888" s="722" t="s">
        <v>2967</v>
      </c>
      <c r="O888" s="721" t="s">
        <v>255</v>
      </c>
      <c r="P888" s="727" t="s">
        <v>3230</v>
      </c>
      <c r="Q888" s="734" t="s">
        <v>3226</v>
      </c>
    </row>
    <row r="889" spans="1:17">
      <c r="A889" s="1077">
        <f>SUBTOTAL(3,C$3:C889)</f>
        <v>886</v>
      </c>
      <c r="B889" s="721">
        <v>4</v>
      </c>
      <c r="C889" s="722" t="s">
        <v>7422</v>
      </c>
      <c r="D889" s="723" t="s">
        <v>16</v>
      </c>
      <c r="E889" s="721" t="s">
        <v>254</v>
      </c>
      <c r="F889" s="721"/>
      <c r="G889" s="774"/>
      <c r="H889" s="724">
        <f t="shared" ca="1" si="14"/>
        <v>120</v>
      </c>
      <c r="I889" s="725"/>
      <c r="J889" s="721"/>
      <c r="K889" s="721"/>
      <c r="L889" s="726"/>
      <c r="M889" s="726" t="s">
        <v>6426</v>
      </c>
      <c r="N889" s="722" t="s">
        <v>2967</v>
      </c>
      <c r="O889" s="721" t="s">
        <v>255</v>
      </c>
      <c r="P889" s="727"/>
      <c r="Q889" s="734"/>
    </row>
    <row r="890" spans="1:17">
      <c r="A890" s="1077">
        <f>SUBTOTAL(3,C$3:C890)</f>
        <v>887</v>
      </c>
      <c r="B890" s="721">
        <v>1</v>
      </c>
      <c r="C890" s="722" t="s">
        <v>3233</v>
      </c>
      <c r="D890" s="723" t="s">
        <v>23</v>
      </c>
      <c r="E890" s="721" t="s">
        <v>221</v>
      </c>
      <c r="F890" s="721" t="s">
        <v>288</v>
      </c>
      <c r="G890" s="774">
        <v>32061</v>
      </c>
      <c r="H890" s="724">
        <f t="shared" ca="1" si="14"/>
        <v>32</v>
      </c>
      <c r="I890" s="725" t="s">
        <v>1403</v>
      </c>
      <c r="J890" s="721" t="s">
        <v>223</v>
      </c>
      <c r="K890" s="721" t="s">
        <v>674</v>
      </c>
      <c r="L890" s="726"/>
      <c r="M890" s="726" t="s">
        <v>6426</v>
      </c>
      <c r="N890" s="722" t="s">
        <v>2967</v>
      </c>
      <c r="O890" s="721" t="s">
        <v>222</v>
      </c>
      <c r="P890" s="727" t="s">
        <v>3232</v>
      </c>
      <c r="Q890" s="734" t="s">
        <v>3234</v>
      </c>
    </row>
    <row r="891" spans="1:17">
      <c r="A891" s="1077">
        <f>SUBTOTAL(3,C$3:C891)</f>
        <v>888</v>
      </c>
      <c r="B891" s="721">
        <v>2</v>
      </c>
      <c r="C891" s="722" t="s">
        <v>3237</v>
      </c>
      <c r="D891" s="723" t="s">
        <v>16</v>
      </c>
      <c r="E891" s="721" t="s">
        <v>221</v>
      </c>
      <c r="F891" s="721" t="s">
        <v>288</v>
      </c>
      <c r="G891" s="774">
        <v>33937</v>
      </c>
      <c r="H891" s="724">
        <f t="shared" ca="1" si="14"/>
        <v>27</v>
      </c>
      <c r="I891" s="725" t="s">
        <v>1403</v>
      </c>
      <c r="J891" s="721" t="s">
        <v>289</v>
      </c>
      <c r="K891" s="721" t="s">
        <v>246</v>
      </c>
      <c r="L891" s="726"/>
      <c r="M891" s="726" t="s">
        <v>6426</v>
      </c>
      <c r="N891" s="722" t="s">
        <v>2967</v>
      </c>
      <c r="O891" s="721" t="s">
        <v>245</v>
      </c>
      <c r="P891" s="727" t="s">
        <v>3236</v>
      </c>
      <c r="Q891" s="734" t="s">
        <v>3234</v>
      </c>
    </row>
    <row r="892" spans="1:17">
      <c r="A892" s="1077">
        <f>SUBTOTAL(3,C$3:C892)</f>
        <v>889</v>
      </c>
      <c r="B892" s="738">
        <v>3</v>
      </c>
      <c r="C892" s="722" t="s">
        <v>3241</v>
      </c>
      <c r="D892" s="723" t="s">
        <v>16</v>
      </c>
      <c r="E892" s="721" t="s">
        <v>254</v>
      </c>
      <c r="F892" s="721" t="s">
        <v>2792</v>
      </c>
      <c r="G892" s="774">
        <v>40965</v>
      </c>
      <c r="H892" s="724">
        <f t="shared" ca="1" si="14"/>
        <v>8</v>
      </c>
      <c r="I892" s="725" t="s">
        <v>1403</v>
      </c>
      <c r="J892" s="721" t="s">
        <v>265</v>
      </c>
      <c r="K892" s="738" t="s">
        <v>270</v>
      </c>
      <c r="L892" s="726"/>
      <c r="M892" s="726" t="s">
        <v>6426</v>
      </c>
      <c r="N892" s="722" t="s">
        <v>2967</v>
      </c>
      <c r="O892" s="721" t="s">
        <v>255</v>
      </c>
      <c r="P892" s="727" t="s">
        <v>3240</v>
      </c>
      <c r="Q892" s="734" t="s">
        <v>3234</v>
      </c>
    </row>
    <row r="893" spans="1:17">
      <c r="A893" s="1077">
        <f>SUBTOTAL(3,C$3:C893)</f>
        <v>890</v>
      </c>
      <c r="B893" s="738">
        <v>4</v>
      </c>
      <c r="C893" s="722" t="s">
        <v>7270</v>
      </c>
      <c r="D893" s="723" t="s">
        <v>23</v>
      </c>
      <c r="E893" s="721" t="s">
        <v>254</v>
      </c>
      <c r="F893" s="721"/>
      <c r="G893" s="774"/>
      <c r="H893" s="724">
        <f t="shared" ca="1" si="14"/>
        <v>120</v>
      </c>
      <c r="I893" s="725" t="s">
        <v>1403</v>
      </c>
      <c r="J893" s="721" t="s">
        <v>265</v>
      </c>
      <c r="K893" s="738" t="s">
        <v>270</v>
      </c>
      <c r="L893" s="726"/>
      <c r="M893" s="726" t="s">
        <v>6426</v>
      </c>
      <c r="N893" s="722" t="s">
        <v>2967</v>
      </c>
      <c r="O893" s="721" t="s">
        <v>255</v>
      </c>
      <c r="P893" s="727"/>
      <c r="Q893" s="734"/>
    </row>
    <row r="894" spans="1:17">
      <c r="A894" s="1077">
        <f>SUBTOTAL(3,C$3:C894)</f>
        <v>891</v>
      </c>
      <c r="B894" s="721">
        <v>1</v>
      </c>
      <c r="C894" s="722" t="s">
        <v>2750</v>
      </c>
      <c r="D894" s="723" t="s">
        <v>23</v>
      </c>
      <c r="E894" s="721" t="s">
        <v>221</v>
      </c>
      <c r="F894" s="721" t="s">
        <v>2720</v>
      </c>
      <c r="G894" s="774">
        <v>23997</v>
      </c>
      <c r="H894" s="724">
        <f t="shared" ca="1" si="14"/>
        <v>54</v>
      </c>
      <c r="I894" s="725" t="s">
        <v>1403</v>
      </c>
      <c r="J894" s="721" t="s">
        <v>256</v>
      </c>
      <c r="K894" s="721" t="s">
        <v>674</v>
      </c>
      <c r="L894" s="726"/>
      <c r="M894" s="726" t="s">
        <v>6426</v>
      </c>
      <c r="N894" s="722" t="s">
        <v>2967</v>
      </c>
      <c r="O894" s="721" t="s">
        <v>222</v>
      </c>
      <c r="P894" s="727" t="s">
        <v>3243</v>
      </c>
      <c r="Q894" s="734" t="s">
        <v>3245</v>
      </c>
    </row>
    <row r="895" spans="1:17">
      <c r="A895" s="1077">
        <f>SUBTOTAL(3,C$3:C895)</f>
        <v>892</v>
      </c>
      <c r="B895" s="721">
        <v>2</v>
      </c>
      <c r="C895" s="722" t="s">
        <v>2749</v>
      </c>
      <c r="D895" s="723" t="s">
        <v>16</v>
      </c>
      <c r="E895" s="721" t="s">
        <v>221</v>
      </c>
      <c r="F895" s="721" t="s">
        <v>2720</v>
      </c>
      <c r="G895" s="774">
        <v>24964</v>
      </c>
      <c r="H895" s="724">
        <f t="shared" ca="1" si="14"/>
        <v>51</v>
      </c>
      <c r="I895" s="725" t="s">
        <v>1403</v>
      </c>
      <c r="J895" s="721" t="s">
        <v>289</v>
      </c>
      <c r="K895" s="721" t="s">
        <v>246</v>
      </c>
      <c r="L895" s="726"/>
      <c r="M895" s="726" t="s">
        <v>6426</v>
      </c>
      <c r="N895" s="722" t="s">
        <v>2967</v>
      </c>
      <c r="O895" s="721" t="s">
        <v>245</v>
      </c>
      <c r="P895" s="727" t="s">
        <v>3246</v>
      </c>
      <c r="Q895" s="734" t="s">
        <v>3245</v>
      </c>
    </row>
    <row r="896" spans="1:17">
      <c r="A896" s="1077">
        <f>SUBTOTAL(3,C$3:C896)</f>
        <v>893</v>
      </c>
      <c r="B896" s="721">
        <v>3</v>
      </c>
      <c r="C896" s="722" t="s">
        <v>3250</v>
      </c>
      <c r="D896" s="723" t="s">
        <v>23</v>
      </c>
      <c r="E896" s="721" t="s">
        <v>254</v>
      </c>
      <c r="F896" s="721" t="s">
        <v>288</v>
      </c>
      <c r="G896" s="774">
        <v>34851</v>
      </c>
      <c r="H896" s="724">
        <f t="shared" ca="1" si="14"/>
        <v>24</v>
      </c>
      <c r="I896" s="725" t="s">
        <v>1403</v>
      </c>
      <c r="J896" s="721" t="s">
        <v>344</v>
      </c>
      <c r="K896" s="721" t="s">
        <v>266</v>
      </c>
      <c r="L896" s="726"/>
      <c r="M896" s="726" t="s">
        <v>6426</v>
      </c>
      <c r="N896" s="722" t="s">
        <v>2967</v>
      </c>
      <c r="O896" s="721" t="s">
        <v>255</v>
      </c>
      <c r="P896" s="727" t="s">
        <v>3249</v>
      </c>
      <c r="Q896" s="734" t="s">
        <v>3245</v>
      </c>
    </row>
    <row r="897" spans="1:17">
      <c r="A897" s="1077">
        <f>SUBTOTAL(3,C$3:C897)</f>
        <v>894</v>
      </c>
      <c r="B897" s="721">
        <v>1</v>
      </c>
      <c r="C897" s="722" t="s">
        <v>104</v>
      </c>
      <c r="D897" s="723" t="s">
        <v>23</v>
      </c>
      <c r="E897" s="721" t="s">
        <v>221</v>
      </c>
      <c r="F897" s="721" t="s">
        <v>1154</v>
      </c>
      <c r="G897" s="774">
        <v>30407</v>
      </c>
      <c r="H897" s="724">
        <f t="shared" ca="1" si="14"/>
        <v>37</v>
      </c>
      <c r="I897" s="725" t="s">
        <v>1403</v>
      </c>
      <c r="J897" s="721" t="s">
        <v>289</v>
      </c>
      <c r="K897" s="721" t="s">
        <v>674</v>
      </c>
      <c r="L897" s="726"/>
      <c r="M897" s="726" t="s">
        <v>6426</v>
      </c>
      <c r="N897" s="722" t="s">
        <v>2967</v>
      </c>
      <c r="O897" s="721" t="s">
        <v>222</v>
      </c>
      <c r="P897" s="727" t="s">
        <v>3251</v>
      </c>
      <c r="Q897" s="734" t="s">
        <v>3254</v>
      </c>
    </row>
    <row r="898" spans="1:17">
      <c r="A898" s="1077">
        <f>SUBTOTAL(3,C$3:C898)</f>
        <v>895</v>
      </c>
      <c r="B898" s="738">
        <v>2</v>
      </c>
      <c r="C898" s="722" t="s">
        <v>3256</v>
      </c>
      <c r="D898" s="723" t="s">
        <v>16</v>
      </c>
      <c r="E898" s="721" t="s">
        <v>221</v>
      </c>
      <c r="F898" s="721" t="s">
        <v>3257</v>
      </c>
      <c r="G898" s="774">
        <v>32370</v>
      </c>
      <c r="H898" s="724">
        <f t="shared" ca="1" si="14"/>
        <v>31</v>
      </c>
      <c r="I898" s="725" t="s">
        <v>1403</v>
      </c>
      <c r="J898" s="721" t="s">
        <v>289</v>
      </c>
      <c r="K898" s="721" t="s">
        <v>246</v>
      </c>
      <c r="L898" s="726"/>
      <c r="M898" s="726" t="s">
        <v>6426</v>
      </c>
      <c r="N898" s="722" t="s">
        <v>2967</v>
      </c>
      <c r="O898" s="721" t="s">
        <v>245</v>
      </c>
      <c r="P898" s="727" t="s">
        <v>3255</v>
      </c>
      <c r="Q898" s="734" t="s">
        <v>3254</v>
      </c>
    </row>
    <row r="899" spans="1:17">
      <c r="A899" s="1077">
        <f>SUBTOTAL(3,C$3:C899)</f>
        <v>896</v>
      </c>
      <c r="B899" s="721">
        <v>3</v>
      </c>
      <c r="C899" s="722" t="s">
        <v>3261</v>
      </c>
      <c r="D899" s="723" t="s">
        <v>23</v>
      </c>
      <c r="E899" s="738" t="s">
        <v>254</v>
      </c>
      <c r="F899" s="721" t="s">
        <v>3257</v>
      </c>
      <c r="G899" s="774">
        <v>40983</v>
      </c>
      <c r="H899" s="724">
        <f t="shared" ca="1" si="14"/>
        <v>8</v>
      </c>
      <c r="I899" s="725" t="s">
        <v>1403</v>
      </c>
      <c r="J899" s="738" t="s">
        <v>265</v>
      </c>
      <c r="K899" s="738" t="s">
        <v>270</v>
      </c>
      <c r="L899" s="726"/>
      <c r="M899" s="726" t="s">
        <v>6426</v>
      </c>
      <c r="N899" s="722" t="s">
        <v>2967</v>
      </c>
      <c r="O899" s="738" t="s">
        <v>255</v>
      </c>
      <c r="P899" s="727" t="s">
        <v>3260</v>
      </c>
      <c r="Q899" s="734" t="s">
        <v>3254</v>
      </c>
    </row>
    <row r="900" spans="1:17">
      <c r="A900" s="1077">
        <f>SUBTOTAL(3,C$3:C900)</f>
        <v>897</v>
      </c>
      <c r="B900" s="721">
        <v>4</v>
      </c>
      <c r="C900" s="722" t="s">
        <v>3262</v>
      </c>
      <c r="D900" s="723" t="s">
        <v>23</v>
      </c>
      <c r="E900" s="738" t="s">
        <v>254</v>
      </c>
      <c r="F900" s="721" t="s">
        <v>3257</v>
      </c>
      <c r="G900" s="774">
        <v>42089</v>
      </c>
      <c r="H900" s="724">
        <f t="shared" ca="1" si="14"/>
        <v>5</v>
      </c>
      <c r="I900" s="725" t="s">
        <v>1403</v>
      </c>
      <c r="J900" s="738" t="s">
        <v>265</v>
      </c>
      <c r="K900" s="738" t="s">
        <v>270</v>
      </c>
      <c r="L900" s="726"/>
      <c r="M900" s="726" t="s">
        <v>6426</v>
      </c>
      <c r="N900" s="722" t="s">
        <v>2967</v>
      </c>
      <c r="O900" s="738" t="s">
        <v>255</v>
      </c>
      <c r="P900" s="722"/>
      <c r="Q900" s="734" t="s">
        <v>3254</v>
      </c>
    </row>
    <row r="901" spans="1:17">
      <c r="A901" s="1077">
        <f>SUBTOTAL(3,C$3:C901)</f>
        <v>898</v>
      </c>
      <c r="B901" s="721">
        <v>1</v>
      </c>
      <c r="C901" s="722" t="s">
        <v>3264</v>
      </c>
      <c r="D901" s="723" t="s">
        <v>23</v>
      </c>
      <c r="E901" s="738" t="s">
        <v>221</v>
      </c>
      <c r="F901" s="721" t="s">
        <v>3265</v>
      </c>
      <c r="G901" s="774">
        <v>36068</v>
      </c>
      <c r="H901" s="724">
        <f t="shared" ca="1" si="14"/>
        <v>21</v>
      </c>
      <c r="I901" s="725" t="s">
        <v>1403</v>
      </c>
      <c r="J901" s="721" t="s">
        <v>256</v>
      </c>
      <c r="K901" s="738" t="s">
        <v>283</v>
      </c>
      <c r="L901" s="726"/>
      <c r="M901" s="726" t="s">
        <v>6426</v>
      </c>
      <c r="N901" s="722" t="s">
        <v>2967</v>
      </c>
      <c r="O901" s="738" t="s">
        <v>222</v>
      </c>
      <c r="P901" s="727" t="s">
        <v>3263</v>
      </c>
      <c r="Q901" s="734" t="s">
        <v>3266</v>
      </c>
    </row>
    <row r="902" spans="1:17">
      <c r="A902" s="1077">
        <f>SUBTOTAL(3,C$3:C902)</f>
        <v>899</v>
      </c>
      <c r="B902" s="721">
        <v>2</v>
      </c>
      <c r="C902" s="722" t="s">
        <v>3268</v>
      </c>
      <c r="D902" s="723" t="s">
        <v>16</v>
      </c>
      <c r="E902" s="721" t="s">
        <v>221</v>
      </c>
      <c r="F902" s="721" t="s">
        <v>389</v>
      </c>
      <c r="G902" s="774">
        <v>33709</v>
      </c>
      <c r="H902" s="724">
        <f t="shared" ca="1" si="14"/>
        <v>27</v>
      </c>
      <c r="I902" s="725" t="s">
        <v>1403</v>
      </c>
      <c r="J902" s="721" t="s">
        <v>223</v>
      </c>
      <c r="K902" s="721" t="s">
        <v>246</v>
      </c>
      <c r="L902" s="726"/>
      <c r="M902" s="726" t="s">
        <v>6426</v>
      </c>
      <c r="N902" s="722" t="s">
        <v>2967</v>
      </c>
      <c r="O902" s="721" t="s">
        <v>245</v>
      </c>
      <c r="P902" s="727" t="s">
        <v>3267</v>
      </c>
      <c r="Q902" s="734" t="s">
        <v>3266</v>
      </c>
    </row>
    <row r="903" spans="1:17">
      <c r="A903" s="1077">
        <f>SUBTOTAL(3,C$3:C903)</f>
        <v>900</v>
      </c>
      <c r="B903" s="738">
        <v>3</v>
      </c>
      <c r="C903" s="722" t="s">
        <v>3270</v>
      </c>
      <c r="D903" s="723" t="s">
        <v>16</v>
      </c>
      <c r="E903" s="721" t="s">
        <v>254</v>
      </c>
      <c r="F903" s="721" t="s">
        <v>1227</v>
      </c>
      <c r="G903" s="774">
        <v>42694</v>
      </c>
      <c r="H903" s="724">
        <f t="shared" ca="1" si="14"/>
        <v>3</v>
      </c>
      <c r="I903" s="725" t="s">
        <v>1403</v>
      </c>
      <c r="J903" s="721" t="s">
        <v>265</v>
      </c>
      <c r="K903" s="721" t="s">
        <v>270</v>
      </c>
      <c r="L903" s="726"/>
      <c r="M903" s="726" t="s">
        <v>6426</v>
      </c>
      <c r="N903" s="722" t="s">
        <v>2967</v>
      </c>
      <c r="O903" s="721" t="s">
        <v>255</v>
      </c>
      <c r="P903" s="727" t="s">
        <v>3269</v>
      </c>
      <c r="Q903" s="734" t="s">
        <v>3266</v>
      </c>
    </row>
    <row r="904" spans="1:17">
      <c r="A904" s="1077">
        <f>SUBTOTAL(3,C$3:C904)</f>
        <v>901</v>
      </c>
      <c r="B904" s="738">
        <v>1</v>
      </c>
      <c r="C904" s="722" t="s">
        <v>3272</v>
      </c>
      <c r="D904" s="723" t="s">
        <v>23</v>
      </c>
      <c r="E904" s="721" t="s">
        <v>221</v>
      </c>
      <c r="F904" s="721" t="s">
        <v>541</v>
      </c>
      <c r="G904" s="774">
        <v>26570</v>
      </c>
      <c r="H904" s="724">
        <f t="shared" ca="1" si="14"/>
        <v>47</v>
      </c>
      <c r="I904" s="725" t="s">
        <v>1403</v>
      </c>
      <c r="J904" s="721" t="s">
        <v>256</v>
      </c>
      <c r="K904" s="721" t="s">
        <v>283</v>
      </c>
      <c r="L904" s="726"/>
      <c r="M904" s="726" t="s">
        <v>6426</v>
      </c>
      <c r="N904" s="722" t="s">
        <v>2967</v>
      </c>
      <c r="O904" s="721" t="s">
        <v>222</v>
      </c>
      <c r="P904" s="727" t="s">
        <v>3271</v>
      </c>
      <c r="Q904" s="734" t="s">
        <v>3275</v>
      </c>
    </row>
    <row r="905" spans="1:17">
      <c r="A905" s="1077">
        <f>SUBTOTAL(3,C$3:C905)</f>
        <v>902</v>
      </c>
      <c r="B905" s="738">
        <v>2</v>
      </c>
      <c r="C905" s="722" t="s">
        <v>3277</v>
      </c>
      <c r="D905" s="723" t="s">
        <v>16</v>
      </c>
      <c r="E905" s="721" t="s">
        <v>221</v>
      </c>
      <c r="F905" s="721" t="s">
        <v>3265</v>
      </c>
      <c r="G905" s="774">
        <v>30665</v>
      </c>
      <c r="H905" s="724">
        <f t="shared" ca="1" si="14"/>
        <v>36</v>
      </c>
      <c r="I905" s="725" t="s">
        <v>1403</v>
      </c>
      <c r="J905" s="721" t="s">
        <v>256</v>
      </c>
      <c r="K905" s="721" t="s">
        <v>246</v>
      </c>
      <c r="L905" s="726"/>
      <c r="M905" s="726" t="s">
        <v>6426</v>
      </c>
      <c r="N905" s="722" t="s">
        <v>2967</v>
      </c>
      <c r="O905" s="721" t="s">
        <v>245</v>
      </c>
      <c r="P905" s="727" t="s">
        <v>3276</v>
      </c>
      <c r="Q905" s="734" t="s">
        <v>3275</v>
      </c>
    </row>
    <row r="906" spans="1:17">
      <c r="A906" s="1077">
        <f>SUBTOTAL(3,C$3:C906)</f>
        <v>903</v>
      </c>
      <c r="B906" s="738">
        <v>3</v>
      </c>
      <c r="C906" s="722" t="s">
        <v>3281</v>
      </c>
      <c r="D906" s="723" t="s">
        <v>23</v>
      </c>
      <c r="E906" s="721" t="s">
        <v>254</v>
      </c>
      <c r="F906" s="721" t="s">
        <v>541</v>
      </c>
      <c r="G906" s="774">
        <v>38874</v>
      </c>
      <c r="H906" s="724">
        <f t="shared" ca="1" si="14"/>
        <v>13</v>
      </c>
      <c r="I906" s="725" t="s">
        <v>1403</v>
      </c>
      <c r="J906" s="721" t="s">
        <v>369</v>
      </c>
      <c r="K906" s="721" t="s">
        <v>266</v>
      </c>
      <c r="L906" s="726"/>
      <c r="M906" s="726" t="s">
        <v>6426</v>
      </c>
      <c r="N906" s="722" t="s">
        <v>2967</v>
      </c>
      <c r="O906" s="721" t="s">
        <v>255</v>
      </c>
      <c r="P906" s="727" t="s">
        <v>3280</v>
      </c>
      <c r="Q906" s="734" t="s">
        <v>3275</v>
      </c>
    </row>
    <row r="907" spans="1:17">
      <c r="A907" s="1077">
        <f>SUBTOTAL(3,C$3:C907)</f>
        <v>904</v>
      </c>
      <c r="B907" s="738">
        <v>4</v>
      </c>
      <c r="C907" s="722" t="s">
        <v>3283</v>
      </c>
      <c r="D907" s="723" t="s">
        <v>16</v>
      </c>
      <c r="E907" s="721" t="s">
        <v>254</v>
      </c>
      <c r="F907" s="721" t="s">
        <v>22</v>
      </c>
      <c r="G907" s="774">
        <v>41954</v>
      </c>
      <c r="H907" s="724">
        <f t="shared" ca="1" si="14"/>
        <v>5</v>
      </c>
      <c r="I907" s="725" t="s">
        <v>1403</v>
      </c>
      <c r="J907" s="721" t="s">
        <v>265</v>
      </c>
      <c r="K907" s="721" t="s">
        <v>270</v>
      </c>
      <c r="L907" s="726"/>
      <c r="M907" s="726" t="s">
        <v>6426</v>
      </c>
      <c r="N907" s="722" t="s">
        <v>2967</v>
      </c>
      <c r="O907" s="721" t="s">
        <v>255</v>
      </c>
      <c r="P907" s="727" t="s">
        <v>3282</v>
      </c>
      <c r="Q907" s="734" t="s">
        <v>3275</v>
      </c>
    </row>
    <row r="908" spans="1:17">
      <c r="A908" s="1077">
        <f>SUBTOTAL(3,C$3:C908)</f>
        <v>905</v>
      </c>
      <c r="B908" s="721">
        <v>1</v>
      </c>
      <c r="C908" s="722" t="s">
        <v>3292</v>
      </c>
      <c r="D908" s="723" t="s">
        <v>23</v>
      </c>
      <c r="E908" s="721" t="s">
        <v>221</v>
      </c>
      <c r="F908" s="721" t="s">
        <v>219</v>
      </c>
      <c r="G908" s="774">
        <v>32753</v>
      </c>
      <c r="H908" s="724">
        <f t="shared" ca="1" si="14"/>
        <v>30</v>
      </c>
      <c r="I908" s="725" t="s">
        <v>1403</v>
      </c>
      <c r="J908" s="721" t="s">
        <v>289</v>
      </c>
      <c r="K908" s="721" t="s">
        <v>674</v>
      </c>
      <c r="L908" s="726"/>
      <c r="M908" s="726" t="s">
        <v>6426</v>
      </c>
      <c r="N908" s="722" t="s">
        <v>2967</v>
      </c>
      <c r="O908" s="721" t="s">
        <v>222</v>
      </c>
      <c r="P908" s="727" t="s">
        <v>3291</v>
      </c>
      <c r="Q908" s="734" t="s">
        <v>3293</v>
      </c>
    </row>
    <row r="909" spans="1:17">
      <c r="A909" s="1077">
        <f>SUBTOTAL(3,C$3:C909)</f>
        <v>906</v>
      </c>
      <c r="B909" s="721">
        <v>2</v>
      </c>
      <c r="C909" s="722" t="s">
        <v>3295</v>
      </c>
      <c r="D909" s="723" t="s">
        <v>16</v>
      </c>
      <c r="E909" s="721" t="s">
        <v>221</v>
      </c>
      <c r="F909" s="721" t="s">
        <v>1136</v>
      </c>
      <c r="G909" s="774">
        <v>34744</v>
      </c>
      <c r="H909" s="724">
        <f t="shared" ca="1" si="14"/>
        <v>25</v>
      </c>
      <c r="I909" s="725" t="s">
        <v>1403</v>
      </c>
      <c r="J909" s="721" t="s">
        <v>289</v>
      </c>
      <c r="K909" s="721" t="s">
        <v>246</v>
      </c>
      <c r="L909" s="726"/>
      <c r="M909" s="726" t="s">
        <v>6426</v>
      </c>
      <c r="N909" s="722" t="s">
        <v>2967</v>
      </c>
      <c r="O909" s="721" t="s">
        <v>245</v>
      </c>
      <c r="P909" s="727" t="s">
        <v>3294</v>
      </c>
      <c r="Q909" s="734" t="s">
        <v>3293</v>
      </c>
    </row>
    <row r="910" spans="1:17">
      <c r="A910" s="1077">
        <f>SUBTOTAL(3,C$3:C910)</f>
        <v>907</v>
      </c>
      <c r="B910" s="721">
        <v>3</v>
      </c>
      <c r="C910" s="722" t="s">
        <v>3298</v>
      </c>
      <c r="D910" s="723" t="s">
        <v>23</v>
      </c>
      <c r="E910" s="721" t="s">
        <v>254</v>
      </c>
      <c r="F910" s="721" t="s">
        <v>1227</v>
      </c>
      <c r="G910" s="774">
        <v>41003</v>
      </c>
      <c r="H910" s="724">
        <f t="shared" ca="1" si="14"/>
        <v>8</v>
      </c>
      <c r="I910" s="725" t="s">
        <v>1403</v>
      </c>
      <c r="J910" s="721" t="s">
        <v>265</v>
      </c>
      <c r="K910" s="721" t="s">
        <v>270</v>
      </c>
      <c r="L910" s="726"/>
      <c r="M910" s="726" t="s">
        <v>6426</v>
      </c>
      <c r="N910" s="722" t="s">
        <v>2967</v>
      </c>
      <c r="O910" s="721" t="s">
        <v>255</v>
      </c>
      <c r="P910" s="727" t="s">
        <v>3297</v>
      </c>
      <c r="Q910" s="734" t="s">
        <v>3293</v>
      </c>
    </row>
    <row r="911" spans="1:17">
      <c r="A911" s="1077">
        <f>SUBTOTAL(3,C$3:C911)</f>
        <v>908</v>
      </c>
      <c r="B911" s="721">
        <v>1</v>
      </c>
      <c r="C911" s="722" t="s">
        <v>3301</v>
      </c>
      <c r="D911" s="723" t="s">
        <v>23</v>
      </c>
      <c r="E911" s="721" t="s">
        <v>221</v>
      </c>
      <c r="F911" s="721" t="s">
        <v>3302</v>
      </c>
      <c r="G911" s="774">
        <v>29575</v>
      </c>
      <c r="H911" s="724">
        <f t="shared" ref="H911:H974" ca="1" si="15">DATEDIF(G911,TODAY(),"Y")</f>
        <v>39</v>
      </c>
      <c r="I911" s="725" t="s">
        <v>4508</v>
      </c>
      <c r="J911" s="738" t="s">
        <v>223</v>
      </c>
      <c r="K911" s="738" t="s">
        <v>283</v>
      </c>
      <c r="L911" s="726"/>
      <c r="M911" s="726" t="s">
        <v>6426</v>
      </c>
      <c r="N911" s="722" t="s">
        <v>2967</v>
      </c>
      <c r="O911" s="738" t="s">
        <v>222</v>
      </c>
      <c r="P911" s="734" t="s">
        <v>3300</v>
      </c>
      <c r="Q911" s="734" t="s">
        <v>3305</v>
      </c>
    </row>
    <row r="912" spans="1:17">
      <c r="A912" s="1077">
        <f>SUBTOTAL(3,C$3:C912)</f>
        <v>909</v>
      </c>
      <c r="B912" s="721">
        <v>2</v>
      </c>
      <c r="C912" s="722" t="s">
        <v>3308</v>
      </c>
      <c r="D912" s="723" t="s">
        <v>16</v>
      </c>
      <c r="E912" s="721" t="s">
        <v>221</v>
      </c>
      <c r="F912" s="721" t="s">
        <v>3309</v>
      </c>
      <c r="G912" s="774">
        <v>30483</v>
      </c>
      <c r="H912" s="724">
        <f t="shared" ca="1" si="15"/>
        <v>36</v>
      </c>
      <c r="I912" s="725" t="s">
        <v>4508</v>
      </c>
      <c r="J912" s="738" t="s">
        <v>223</v>
      </c>
      <c r="K912" s="738" t="s">
        <v>246</v>
      </c>
      <c r="L912" s="726"/>
      <c r="M912" s="726" t="s">
        <v>6426</v>
      </c>
      <c r="N912" s="722" t="s">
        <v>2967</v>
      </c>
      <c r="O912" s="738" t="s">
        <v>245</v>
      </c>
      <c r="P912" s="734" t="s">
        <v>3307</v>
      </c>
      <c r="Q912" s="734" t="s">
        <v>3305</v>
      </c>
    </row>
    <row r="913" spans="1:17">
      <c r="A913" s="1077">
        <f>SUBTOTAL(3,C$3:C913)</f>
        <v>910</v>
      </c>
      <c r="B913" s="738">
        <v>3</v>
      </c>
      <c r="C913" s="722" t="s">
        <v>3313</v>
      </c>
      <c r="D913" s="723" t="s">
        <v>23</v>
      </c>
      <c r="E913" s="721" t="s">
        <v>254</v>
      </c>
      <c r="F913" s="721" t="s">
        <v>376</v>
      </c>
      <c r="G913" s="774">
        <v>39180</v>
      </c>
      <c r="H913" s="724">
        <f t="shared" ca="1" si="15"/>
        <v>13</v>
      </c>
      <c r="I913" s="725" t="s">
        <v>4508</v>
      </c>
      <c r="J913" s="738" t="s">
        <v>369</v>
      </c>
      <c r="K913" s="738" t="s">
        <v>266</v>
      </c>
      <c r="L913" s="726"/>
      <c r="M913" s="726" t="s">
        <v>6426</v>
      </c>
      <c r="N913" s="722" t="s">
        <v>2967</v>
      </c>
      <c r="O913" s="738" t="s">
        <v>255</v>
      </c>
      <c r="P913" s="734" t="s">
        <v>3312</v>
      </c>
      <c r="Q913" s="734" t="s">
        <v>3305</v>
      </c>
    </row>
    <row r="914" spans="1:17">
      <c r="A914" s="1077">
        <f>SUBTOTAL(3,C$3:C914)</f>
        <v>911</v>
      </c>
      <c r="B914" s="721">
        <v>4</v>
      </c>
      <c r="C914" s="722" t="s">
        <v>3315</v>
      </c>
      <c r="D914" s="723" t="s">
        <v>23</v>
      </c>
      <c r="E914" s="721" t="s">
        <v>254</v>
      </c>
      <c r="F914" s="721" t="s">
        <v>376</v>
      </c>
      <c r="G914" s="774">
        <v>41368</v>
      </c>
      <c r="H914" s="724">
        <f t="shared" ca="1" si="15"/>
        <v>7</v>
      </c>
      <c r="I914" s="725" t="s">
        <v>4508</v>
      </c>
      <c r="J914" s="738" t="s">
        <v>265</v>
      </c>
      <c r="K914" s="738" t="s">
        <v>270</v>
      </c>
      <c r="L914" s="726"/>
      <c r="M914" s="726" t="s">
        <v>6426</v>
      </c>
      <c r="N914" s="722" t="s">
        <v>2967</v>
      </c>
      <c r="O914" s="738" t="s">
        <v>255</v>
      </c>
      <c r="P914" s="736" t="s">
        <v>3314</v>
      </c>
      <c r="Q914" s="734" t="s">
        <v>3305</v>
      </c>
    </row>
    <row r="915" spans="1:17">
      <c r="A915" s="1077">
        <f>SUBTOTAL(3,C$3:C915)</f>
        <v>912</v>
      </c>
      <c r="B915" s="722">
        <v>1</v>
      </c>
      <c r="C915" s="722" t="s">
        <v>3317</v>
      </c>
      <c r="D915" s="723" t="s">
        <v>23</v>
      </c>
      <c r="E915" s="738" t="s">
        <v>221</v>
      </c>
      <c r="F915" s="738" t="s">
        <v>733</v>
      </c>
      <c r="G915" s="774">
        <v>32489</v>
      </c>
      <c r="H915" s="724">
        <f t="shared" ca="1" si="15"/>
        <v>31</v>
      </c>
      <c r="I915" s="747" t="s">
        <v>1403</v>
      </c>
      <c r="J915" s="738" t="s">
        <v>289</v>
      </c>
      <c r="K915" s="738" t="s">
        <v>283</v>
      </c>
      <c r="L915" s="726"/>
      <c r="M915" s="726" t="s">
        <v>6426</v>
      </c>
      <c r="N915" s="722" t="s">
        <v>2967</v>
      </c>
      <c r="O915" s="738" t="s">
        <v>222</v>
      </c>
      <c r="P915" s="736" t="s">
        <v>3316</v>
      </c>
      <c r="Q915" s="736" t="s">
        <v>3318</v>
      </c>
    </row>
    <row r="916" spans="1:17">
      <c r="A916" s="1077">
        <f>SUBTOTAL(3,C$3:C916)</f>
        <v>913</v>
      </c>
      <c r="B916" s="738">
        <v>2</v>
      </c>
      <c r="C916" s="722" t="s">
        <v>3320</v>
      </c>
      <c r="D916" s="723" t="s">
        <v>16</v>
      </c>
      <c r="E916" s="721" t="s">
        <v>221</v>
      </c>
      <c r="F916" s="721" t="s">
        <v>733</v>
      </c>
      <c r="G916" s="777">
        <v>34097</v>
      </c>
      <c r="H916" s="724">
        <f t="shared" ca="1" si="15"/>
        <v>26</v>
      </c>
      <c r="I916" s="725" t="s">
        <v>1403</v>
      </c>
      <c r="J916" s="721" t="s">
        <v>289</v>
      </c>
      <c r="K916" s="721" t="s">
        <v>246</v>
      </c>
      <c r="L916" s="726"/>
      <c r="M916" s="726" t="s">
        <v>6426</v>
      </c>
      <c r="N916" s="722" t="s">
        <v>2967</v>
      </c>
      <c r="O916" s="721" t="s">
        <v>245</v>
      </c>
      <c r="P916" s="727" t="s">
        <v>3319</v>
      </c>
      <c r="Q916" s="736" t="s">
        <v>3318</v>
      </c>
    </row>
    <row r="917" spans="1:17">
      <c r="A917" s="1077">
        <f>SUBTOTAL(3,C$3:C917)</f>
        <v>914</v>
      </c>
      <c r="B917" s="738">
        <v>3</v>
      </c>
      <c r="C917" s="722" t="s">
        <v>3324</v>
      </c>
      <c r="D917" s="723" t="s">
        <v>23</v>
      </c>
      <c r="E917" s="738" t="s">
        <v>254</v>
      </c>
      <c r="F917" s="738" t="s">
        <v>230</v>
      </c>
      <c r="G917" s="774">
        <v>40369</v>
      </c>
      <c r="H917" s="724">
        <f t="shared" ca="1" si="15"/>
        <v>9</v>
      </c>
      <c r="I917" s="747" t="s">
        <v>1403</v>
      </c>
      <c r="J917" s="738" t="s">
        <v>265</v>
      </c>
      <c r="K917" s="738" t="s">
        <v>270</v>
      </c>
      <c r="L917" s="726"/>
      <c r="M917" s="726" t="s">
        <v>6426</v>
      </c>
      <c r="N917" s="722" t="s">
        <v>2967</v>
      </c>
      <c r="O917" s="738" t="s">
        <v>255</v>
      </c>
      <c r="P917" s="727" t="s">
        <v>3323</v>
      </c>
      <c r="Q917" s="736" t="s">
        <v>3318</v>
      </c>
    </row>
    <row r="918" spans="1:17">
      <c r="A918" s="1077">
        <f>SUBTOTAL(3,C$3:C918)</f>
        <v>915</v>
      </c>
      <c r="B918" s="722">
        <v>1</v>
      </c>
      <c r="C918" s="722" t="s">
        <v>3326</v>
      </c>
      <c r="D918" s="723" t="s">
        <v>23</v>
      </c>
      <c r="E918" s="738" t="s">
        <v>1440</v>
      </c>
      <c r="F918" s="738" t="s">
        <v>1154</v>
      </c>
      <c r="G918" s="774">
        <v>28784</v>
      </c>
      <c r="H918" s="724">
        <f t="shared" ca="1" si="15"/>
        <v>41</v>
      </c>
      <c r="I918" s="747" t="s">
        <v>1403</v>
      </c>
      <c r="J918" s="738" t="s">
        <v>223</v>
      </c>
      <c r="K918" s="738" t="s">
        <v>261</v>
      </c>
      <c r="L918" s="726"/>
      <c r="M918" s="726" t="s">
        <v>6426</v>
      </c>
      <c r="N918" s="722" t="s">
        <v>2967</v>
      </c>
      <c r="O918" s="738" t="s">
        <v>222</v>
      </c>
      <c r="P918" s="727" t="s">
        <v>3325</v>
      </c>
      <c r="Q918" s="727" t="s">
        <v>3327</v>
      </c>
    </row>
    <row r="919" spans="1:17">
      <c r="A919" s="1077">
        <f>SUBTOTAL(3,C$3:C919)</f>
        <v>916</v>
      </c>
      <c r="B919" s="738">
        <v>2</v>
      </c>
      <c r="C919" s="722" t="s">
        <v>3329</v>
      </c>
      <c r="D919" s="723" t="s">
        <v>23</v>
      </c>
      <c r="E919" s="738" t="s">
        <v>254</v>
      </c>
      <c r="F919" s="738" t="s">
        <v>376</v>
      </c>
      <c r="G919" s="774">
        <v>36584</v>
      </c>
      <c r="H919" s="724">
        <f t="shared" ca="1" si="15"/>
        <v>20</v>
      </c>
      <c r="I919" s="747" t="s">
        <v>1403</v>
      </c>
      <c r="J919" s="738" t="s">
        <v>289</v>
      </c>
      <c r="K919" s="738" t="s">
        <v>270</v>
      </c>
      <c r="L919" s="726"/>
      <c r="M919" s="726" t="s">
        <v>6426</v>
      </c>
      <c r="N919" s="722" t="s">
        <v>2967</v>
      </c>
      <c r="O919" s="738" t="s">
        <v>255</v>
      </c>
      <c r="P919" s="727" t="s">
        <v>3328</v>
      </c>
      <c r="Q919" s="727" t="s">
        <v>3327</v>
      </c>
    </row>
    <row r="920" spans="1:17">
      <c r="A920" s="1077">
        <f>SUBTOTAL(3,C$3:C920)</f>
        <v>917</v>
      </c>
      <c r="B920" s="839">
        <v>1</v>
      </c>
      <c r="C920" s="839" t="s">
        <v>2974</v>
      </c>
      <c r="D920" s="726" t="s">
        <v>23</v>
      </c>
      <c r="E920" s="839" t="s">
        <v>221</v>
      </c>
      <c r="F920" s="839" t="s">
        <v>230</v>
      </c>
      <c r="G920" s="1065">
        <v>35615</v>
      </c>
      <c r="H920" s="724">
        <f t="shared" ca="1" si="15"/>
        <v>22</v>
      </c>
      <c r="I920" s="839" t="s">
        <v>1403</v>
      </c>
      <c r="J920" s="839" t="s">
        <v>785</v>
      </c>
      <c r="K920" s="839" t="s">
        <v>283</v>
      </c>
      <c r="L920" s="839"/>
      <c r="M920" s="726" t="s">
        <v>6426</v>
      </c>
      <c r="N920" s="722" t="s">
        <v>2967</v>
      </c>
      <c r="O920" s="839" t="s">
        <v>222</v>
      </c>
      <c r="P920" s="1066" t="s">
        <v>2973</v>
      </c>
      <c r="Q920" s="1066" t="s">
        <v>7428</v>
      </c>
    </row>
    <row r="921" spans="1:17">
      <c r="A921" s="1077">
        <f>SUBTOTAL(3,C$3:C921)</f>
        <v>918</v>
      </c>
      <c r="B921" s="839">
        <v>2</v>
      </c>
      <c r="C921" s="839" t="s">
        <v>7269</v>
      </c>
      <c r="D921" s="726" t="s">
        <v>16</v>
      </c>
      <c r="E921" s="839" t="s">
        <v>221</v>
      </c>
      <c r="F921" s="839" t="s">
        <v>7424</v>
      </c>
      <c r="G921" s="1065">
        <v>35846</v>
      </c>
      <c r="H921" s="724">
        <f t="shared" ca="1" si="15"/>
        <v>22</v>
      </c>
      <c r="I921" s="839" t="s">
        <v>1403</v>
      </c>
      <c r="J921" s="839" t="s">
        <v>785</v>
      </c>
      <c r="K921" s="839" t="s">
        <v>246</v>
      </c>
      <c r="L921" s="839"/>
      <c r="M921" s="726" t="s">
        <v>6426</v>
      </c>
      <c r="N921" s="722" t="s">
        <v>2967</v>
      </c>
      <c r="O921" s="839" t="s">
        <v>245</v>
      </c>
      <c r="P921" s="1066" t="s">
        <v>7426</v>
      </c>
      <c r="Q921" s="1066" t="s">
        <v>7428</v>
      </c>
    </row>
    <row r="922" spans="1:17">
      <c r="A922" s="1077">
        <f>SUBTOTAL(3,C$3:C922)</f>
        <v>919</v>
      </c>
      <c r="B922" s="839">
        <v>3</v>
      </c>
      <c r="C922" s="839" t="s">
        <v>7423</v>
      </c>
      <c r="D922" s="726" t="s">
        <v>16</v>
      </c>
      <c r="E922" s="839" t="s">
        <v>254</v>
      </c>
      <c r="F922" s="839" t="s">
        <v>229</v>
      </c>
      <c r="G922" s="1065">
        <v>43563</v>
      </c>
      <c r="H922" s="724">
        <f t="shared" ca="1" si="15"/>
        <v>1</v>
      </c>
      <c r="I922" s="839" t="s">
        <v>1403</v>
      </c>
      <c r="J922" s="839" t="s">
        <v>265</v>
      </c>
      <c r="K922" s="839" t="s">
        <v>270</v>
      </c>
      <c r="L922" s="839"/>
      <c r="M922" s="726" t="s">
        <v>6426</v>
      </c>
      <c r="N922" s="722" t="s">
        <v>2967</v>
      </c>
      <c r="O922" s="839" t="s">
        <v>255</v>
      </c>
      <c r="P922" s="1066" t="s">
        <v>7427</v>
      </c>
      <c r="Q922" s="1066" t="s">
        <v>7428</v>
      </c>
    </row>
    <row r="923" spans="1:17">
      <c r="A923" s="1077">
        <f>SUBTOTAL(3,C$3:C923)</f>
        <v>920</v>
      </c>
      <c r="B923" s="839">
        <v>1</v>
      </c>
      <c r="C923" s="839" t="s">
        <v>7137</v>
      </c>
      <c r="D923" s="726" t="s">
        <v>23</v>
      </c>
      <c r="E923" s="839" t="s">
        <v>221</v>
      </c>
      <c r="F923" s="839" t="s">
        <v>452</v>
      </c>
      <c r="G923" s="1065">
        <v>27799</v>
      </c>
      <c r="H923" s="724">
        <f t="shared" ca="1" si="15"/>
        <v>44</v>
      </c>
      <c r="I923" s="839" t="s">
        <v>1403</v>
      </c>
      <c r="J923" s="839" t="s">
        <v>1291</v>
      </c>
      <c r="K923" s="839" t="s">
        <v>283</v>
      </c>
      <c r="L923" s="839"/>
      <c r="M923" s="726" t="s">
        <v>6426</v>
      </c>
      <c r="N923" s="722" t="s">
        <v>2967</v>
      </c>
      <c r="O923" s="839" t="s">
        <v>222</v>
      </c>
      <c r="P923" s="839"/>
      <c r="Q923" s="839"/>
    </row>
    <row r="924" spans="1:17">
      <c r="A924" s="1077">
        <f>SUBTOTAL(3,C$3:C924)</f>
        <v>921</v>
      </c>
      <c r="B924" s="839">
        <v>2</v>
      </c>
      <c r="C924" s="839" t="s">
        <v>3206</v>
      </c>
      <c r="D924" s="726" t="s">
        <v>16</v>
      </c>
      <c r="E924" s="839" t="s">
        <v>221</v>
      </c>
      <c r="F924" s="839" t="s">
        <v>452</v>
      </c>
      <c r="G924" s="1065">
        <v>33717</v>
      </c>
      <c r="H924" s="724">
        <f t="shared" ca="1" si="15"/>
        <v>27</v>
      </c>
      <c r="I924" s="839" t="s">
        <v>1403</v>
      </c>
      <c r="J924" s="839" t="s">
        <v>1291</v>
      </c>
      <c r="K924" s="839" t="s">
        <v>246</v>
      </c>
      <c r="L924" s="839"/>
      <c r="M924" s="726" t="s">
        <v>6426</v>
      </c>
      <c r="N924" s="722" t="s">
        <v>2967</v>
      </c>
      <c r="O924" s="839" t="s">
        <v>245</v>
      </c>
      <c r="P924" s="839"/>
      <c r="Q924" s="839"/>
    </row>
    <row r="925" spans="1:17">
      <c r="A925" s="1077">
        <f>SUBTOTAL(3,C$3:C925)</f>
        <v>922</v>
      </c>
      <c r="B925" s="839">
        <v>3</v>
      </c>
      <c r="C925" s="839" t="s">
        <v>7139</v>
      </c>
      <c r="D925" s="726" t="s">
        <v>16</v>
      </c>
      <c r="E925" s="839" t="s">
        <v>254</v>
      </c>
      <c r="F925" s="839" t="s">
        <v>452</v>
      </c>
      <c r="G925" s="1065">
        <v>40352</v>
      </c>
      <c r="H925" s="724">
        <f t="shared" ca="1" si="15"/>
        <v>9</v>
      </c>
      <c r="I925" s="839" t="s">
        <v>1403</v>
      </c>
      <c r="J925" s="839"/>
      <c r="K925" s="839" t="s">
        <v>270</v>
      </c>
      <c r="L925" s="839"/>
      <c r="M925" s="726" t="s">
        <v>6426</v>
      </c>
      <c r="N925" s="722" t="s">
        <v>2967</v>
      </c>
      <c r="O925" s="839" t="s">
        <v>255</v>
      </c>
      <c r="P925" s="839"/>
      <c r="Q925" s="839"/>
    </row>
    <row r="926" spans="1:17">
      <c r="A926" s="1077">
        <f>SUBTOTAL(3,C$3:C926)</f>
        <v>923</v>
      </c>
      <c r="B926" s="839">
        <v>4</v>
      </c>
      <c r="C926" s="839" t="s">
        <v>7140</v>
      </c>
      <c r="D926" s="726" t="s">
        <v>23</v>
      </c>
      <c r="E926" s="839" t="s">
        <v>254</v>
      </c>
      <c r="F926" s="839" t="s">
        <v>452</v>
      </c>
      <c r="G926" s="1065">
        <v>42809</v>
      </c>
      <c r="H926" s="724">
        <f t="shared" ca="1" si="15"/>
        <v>3</v>
      </c>
      <c r="I926" s="839" t="s">
        <v>1403</v>
      </c>
      <c r="J926" s="839"/>
      <c r="K926" s="839" t="s">
        <v>270</v>
      </c>
      <c r="L926" s="839"/>
      <c r="M926" s="726" t="s">
        <v>6426</v>
      </c>
      <c r="N926" s="722" t="s">
        <v>2967</v>
      </c>
      <c r="O926" s="839" t="s">
        <v>255</v>
      </c>
      <c r="P926" s="839"/>
      <c r="Q926" s="839"/>
    </row>
    <row r="927" spans="1:17">
      <c r="A927" s="1077">
        <f>SUBTOTAL(3,C$3:C927)</f>
        <v>924</v>
      </c>
      <c r="B927" s="839">
        <v>1</v>
      </c>
      <c r="C927" s="839" t="s">
        <v>7431</v>
      </c>
      <c r="D927" s="726" t="s">
        <v>23</v>
      </c>
      <c r="E927" s="839" t="s">
        <v>221</v>
      </c>
      <c r="F927" s="839" t="s">
        <v>7432</v>
      </c>
      <c r="G927" s="1065">
        <v>31794</v>
      </c>
      <c r="H927" s="724">
        <f t="shared" ca="1" si="15"/>
        <v>33</v>
      </c>
      <c r="I927" s="839" t="s">
        <v>1403</v>
      </c>
      <c r="J927" s="839" t="s">
        <v>785</v>
      </c>
      <c r="K927" s="839" t="s">
        <v>283</v>
      </c>
      <c r="L927" s="839"/>
      <c r="M927" s="726" t="s">
        <v>6426</v>
      </c>
      <c r="N927" s="722" t="s">
        <v>2967</v>
      </c>
      <c r="O927" s="839" t="s">
        <v>222</v>
      </c>
      <c r="P927" s="839"/>
      <c r="Q927" s="839"/>
    </row>
    <row r="928" spans="1:17">
      <c r="A928" s="1077">
        <f>SUBTOTAL(3,C$3:C928)</f>
        <v>925</v>
      </c>
      <c r="B928" s="839">
        <v>2</v>
      </c>
      <c r="C928" s="839" t="s">
        <v>3050</v>
      </c>
      <c r="D928" s="726" t="s">
        <v>16</v>
      </c>
      <c r="E928" s="839" t="s">
        <v>221</v>
      </c>
      <c r="F928" s="839" t="s">
        <v>1605</v>
      </c>
      <c r="G928" s="1065">
        <v>34460</v>
      </c>
      <c r="H928" s="724">
        <f t="shared" ca="1" si="15"/>
        <v>25</v>
      </c>
      <c r="I928" s="839" t="s">
        <v>1403</v>
      </c>
      <c r="J928" s="839" t="s">
        <v>785</v>
      </c>
      <c r="K928" s="839" t="s">
        <v>246</v>
      </c>
      <c r="L928" s="839"/>
      <c r="M928" s="726" t="s">
        <v>6426</v>
      </c>
      <c r="N928" s="722" t="s">
        <v>2967</v>
      </c>
      <c r="O928" s="839" t="s">
        <v>222</v>
      </c>
      <c r="P928" s="839"/>
      <c r="Q928" s="839"/>
    </row>
    <row r="929" spans="1:17">
      <c r="A929" s="1077">
        <f>SUBTOTAL(3,C$3:C929)</f>
        <v>926</v>
      </c>
      <c r="B929" s="722">
        <v>1</v>
      </c>
      <c r="C929" s="722" t="s">
        <v>2858</v>
      </c>
      <c r="D929" s="744" t="s">
        <v>23</v>
      </c>
      <c r="E929" s="722" t="s">
        <v>221</v>
      </c>
      <c r="F929" s="722" t="s">
        <v>524</v>
      </c>
      <c r="G929" s="784">
        <v>17897</v>
      </c>
      <c r="H929" s="724">
        <f t="shared" ca="1" si="15"/>
        <v>71</v>
      </c>
      <c r="I929" s="769" t="s">
        <v>1403</v>
      </c>
      <c r="J929" s="722" t="s">
        <v>256</v>
      </c>
      <c r="K929" s="722" t="s">
        <v>283</v>
      </c>
      <c r="L929" s="770"/>
      <c r="M929" s="770" t="s">
        <v>6426</v>
      </c>
      <c r="N929" s="722" t="s">
        <v>3334</v>
      </c>
      <c r="O929" s="722" t="s">
        <v>222</v>
      </c>
      <c r="P929" s="727" t="s">
        <v>3332</v>
      </c>
      <c r="Q929" s="734" t="s">
        <v>3333</v>
      </c>
    </row>
    <row r="930" spans="1:17">
      <c r="A930" s="1077">
        <f>SUBTOTAL(3,C$3:C930)</f>
        <v>927</v>
      </c>
      <c r="B930" s="721">
        <v>2</v>
      </c>
      <c r="C930" s="722" t="s">
        <v>3337</v>
      </c>
      <c r="D930" s="723" t="s">
        <v>16</v>
      </c>
      <c r="E930" s="721" t="s">
        <v>221</v>
      </c>
      <c r="F930" s="721" t="s">
        <v>524</v>
      </c>
      <c r="G930" s="774">
        <v>20285</v>
      </c>
      <c r="H930" s="724">
        <f t="shared" ca="1" si="15"/>
        <v>64</v>
      </c>
      <c r="I930" s="725" t="s">
        <v>1403</v>
      </c>
      <c r="J930" s="721" t="s">
        <v>256</v>
      </c>
      <c r="K930" s="721" t="s">
        <v>246</v>
      </c>
      <c r="L930" s="726"/>
      <c r="M930" s="726" t="s">
        <v>6426</v>
      </c>
      <c r="N930" s="722" t="s">
        <v>3334</v>
      </c>
      <c r="O930" s="721" t="s">
        <v>245</v>
      </c>
      <c r="P930" s="722" t="s">
        <v>3336</v>
      </c>
      <c r="Q930" s="734" t="s">
        <v>3333</v>
      </c>
    </row>
    <row r="931" spans="1:17">
      <c r="A931" s="1077">
        <f>SUBTOTAL(3,C$3:C931)</f>
        <v>928</v>
      </c>
      <c r="B931" s="721">
        <v>1</v>
      </c>
      <c r="C931" s="722" t="s">
        <v>3366</v>
      </c>
      <c r="D931" s="723" t="s">
        <v>23</v>
      </c>
      <c r="E931" s="721" t="s">
        <v>221</v>
      </c>
      <c r="F931" s="721" t="s">
        <v>22</v>
      </c>
      <c r="G931" s="774">
        <v>27130</v>
      </c>
      <c r="H931" s="724">
        <f t="shared" ca="1" si="15"/>
        <v>45</v>
      </c>
      <c r="I931" s="725" t="s">
        <v>1403</v>
      </c>
      <c r="J931" s="721" t="s">
        <v>289</v>
      </c>
      <c r="K931" s="721" t="s">
        <v>283</v>
      </c>
      <c r="L931" s="726"/>
      <c r="M931" s="726" t="s">
        <v>6426</v>
      </c>
      <c r="N931" s="722" t="s">
        <v>3334</v>
      </c>
      <c r="O931" s="721" t="s">
        <v>222</v>
      </c>
      <c r="P931" s="722" t="s">
        <v>3365</v>
      </c>
      <c r="Q931" s="722" t="s">
        <v>3367</v>
      </c>
    </row>
    <row r="932" spans="1:17">
      <c r="A932" s="1077">
        <f>SUBTOTAL(3,C$3:C932)</f>
        <v>929</v>
      </c>
      <c r="B932" s="721">
        <v>2</v>
      </c>
      <c r="C932" s="722" t="s">
        <v>3369</v>
      </c>
      <c r="D932" s="723" t="s">
        <v>16</v>
      </c>
      <c r="E932" s="721" t="s">
        <v>221</v>
      </c>
      <c r="F932" s="721" t="s">
        <v>524</v>
      </c>
      <c r="G932" s="774">
        <v>29230</v>
      </c>
      <c r="H932" s="724">
        <f t="shared" ca="1" si="15"/>
        <v>40</v>
      </c>
      <c r="I932" s="725" t="s">
        <v>1403</v>
      </c>
      <c r="J932" s="721" t="s">
        <v>256</v>
      </c>
      <c r="K932" s="721" t="s">
        <v>283</v>
      </c>
      <c r="L932" s="726"/>
      <c r="M932" s="726" t="s">
        <v>6426</v>
      </c>
      <c r="N932" s="722" t="s">
        <v>3334</v>
      </c>
      <c r="O932" s="721" t="s">
        <v>245</v>
      </c>
      <c r="P932" s="722" t="s">
        <v>3368</v>
      </c>
      <c r="Q932" s="722" t="s">
        <v>3367</v>
      </c>
    </row>
    <row r="933" spans="1:17">
      <c r="A933" s="1077">
        <f>SUBTOTAL(3,C$3:C933)</f>
        <v>930</v>
      </c>
      <c r="B933" s="721">
        <v>3</v>
      </c>
      <c r="C933" s="722" t="s">
        <v>3373</v>
      </c>
      <c r="D933" s="723" t="s">
        <v>16</v>
      </c>
      <c r="E933" s="721" t="s">
        <v>254</v>
      </c>
      <c r="F933" s="721" t="s">
        <v>524</v>
      </c>
      <c r="G933" s="774">
        <v>35274</v>
      </c>
      <c r="H933" s="724">
        <f t="shared" ca="1" si="15"/>
        <v>23</v>
      </c>
      <c r="I933" s="725" t="s">
        <v>1403</v>
      </c>
      <c r="J933" s="721" t="s">
        <v>344</v>
      </c>
      <c r="K933" s="721" t="s">
        <v>266</v>
      </c>
      <c r="L933" s="726"/>
      <c r="M933" s="726" t="s">
        <v>6426</v>
      </c>
      <c r="N933" s="722" t="s">
        <v>3334</v>
      </c>
      <c r="O933" s="721" t="s">
        <v>255</v>
      </c>
      <c r="P933" s="722" t="s">
        <v>3372</v>
      </c>
      <c r="Q933" s="722" t="s">
        <v>3367</v>
      </c>
    </row>
    <row r="934" spans="1:17">
      <c r="A934" s="1077">
        <f>SUBTOTAL(3,C$3:C934)</f>
        <v>931</v>
      </c>
      <c r="B934" s="721">
        <v>4</v>
      </c>
      <c r="C934" s="722" t="s">
        <v>3376</v>
      </c>
      <c r="D934" s="723" t="s">
        <v>23</v>
      </c>
      <c r="E934" s="721" t="s">
        <v>221</v>
      </c>
      <c r="F934" s="721" t="s">
        <v>524</v>
      </c>
      <c r="G934" s="774">
        <v>38989</v>
      </c>
      <c r="H934" s="724">
        <f t="shared" ca="1" si="15"/>
        <v>13</v>
      </c>
      <c r="I934" s="725" t="s">
        <v>1403</v>
      </c>
      <c r="J934" s="721" t="s">
        <v>369</v>
      </c>
      <c r="K934" s="721" t="s">
        <v>266</v>
      </c>
      <c r="L934" s="726"/>
      <c r="M934" s="726" t="s">
        <v>6426</v>
      </c>
      <c r="N934" s="722" t="s">
        <v>3334</v>
      </c>
      <c r="O934" s="721" t="s">
        <v>255</v>
      </c>
      <c r="P934" s="722" t="s">
        <v>3375</v>
      </c>
      <c r="Q934" s="722" t="s">
        <v>3367</v>
      </c>
    </row>
    <row r="935" spans="1:17">
      <c r="A935" s="1077">
        <f>SUBTOTAL(3,C$3:C935)</f>
        <v>932</v>
      </c>
      <c r="B935" s="721">
        <v>1</v>
      </c>
      <c r="C935" s="722" t="s">
        <v>3416</v>
      </c>
      <c r="D935" s="723" t="s">
        <v>23</v>
      </c>
      <c r="E935" s="721" t="s">
        <v>221</v>
      </c>
      <c r="F935" s="721" t="s">
        <v>22</v>
      </c>
      <c r="G935" s="774">
        <v>22746</v>
      </c>
      <c r="H935" s="724">
        <f t="shared" ca="1" si="15"/>
        <v>58</v>
      </c>
      <c r="I935" s="725" t="s">
        <v>1403</v>
      </c>
      <c r="J935" s="721" t="s">
        <v>289</v>
      </c>
      <c r="K935" s="721" t="s">
        <v>283</v>
      </c>
      <c r="L935" s="726"/>
      <c r="M935" s="726" t="s">
        <v>6426</v>
      </c>
      <c r="N935" s="722" t="s">
        <v>3334</v>
      </c>
      <c r="O935" s="721" t="s">
        <v>222</v>
      </c>
      <c r="P935" s="722" t="s">
        <v>3415</v>
      </c>
      <c r="Q935" s="722" t="s">
        <v>3418</v>
      </c>
    </row>
    <row r="936" spans="1:17">
      <c r="A936" s="1077">
        <f>SUBTOTAL(3,C$3:C936)</f>
        <v>933</v>
      </c>
      <c r="B936" s="721">
        <v>2</v>
      </c>
      <c r="C936" s="722" t="s">
        <v>3409</v>
      </c>
      <c r="D936" s="723" t="s">
        <v>16</v>
      </c>
      <c r="E936" s="721" t="s">
        <v>221</v>
      </c>
      <c r="F936" s="721" t="s">
        <v>524</v>
      </c>
      <c r="G936" s="774">
        <v>25034</v>
      </c>
      <c r="H936" s="724">
        <f t="shared" ca="1" si="15"/>
        <v>51</v>
      </c>
      <c r="I936" s="725" t="s">
        <v>1403</v>
      </c>
      <c r="J936" s="721" t="s">
        <v>256</v>
      </c>
      <c r="K936" s="721" t="s">
        <v>246</v>
      </c>
      <c r="L936" s="726"/>
      <c r="M936" s="726" t="s">
        <v>6426</v>
      </c>
      <c r="N936" s="722" t="s">
        <v>3334</v>
      </c>
      <c r="O936" s="721" t="s">
        <v>245</v>
      </c>
      <c r="P936" s="722" t="s">
        <v>3419</v>
      </c>
      <c r="Q936" s="722" t="s">
        <v>3418</v>
      </c>
    </row>
    <row r="937" spans="1:17">
      <c r="A937" s="1077">
        <f>SUBTOTAL(3,C$3:C937)</f>
        <v>934</v>
      </c>
      <c r="B937" s="721">
        <v>1</v>
      </c>
      <c r="C937" s="722" t="s">
        <v>3422</v>
      </c>
      <c r="D937" s="723" t="s">
        <v>23</v>
      </c>
      <c r="E937" s="721" t="s">
        <v>221</v>
      </c>
      <c r="F937" s="721" t="s">
        <v>524</v>
      </c>
      <c r="G937" s="774">
        <v>29781</v>
      </c>
      <c r="H937" s="724">
        <f t="shared" ca="1" si="15"/>
        <v>38</v>
      </c>
      <c r="I937" s="725" t="s">
        <v>1403</v>
      </c>
      <c r="J937" s="721" t="s">
        <v>850</v>
      </c>
      <c r="K937" s="721" t="s">
        <v>3423</v>
      </c>
      <c r="L937" s="726"/>
      <c r="M937" s="726" t="s">
        <v>6426</v>
      </c>
      <c r="N937" s="722" t="s">
        <v>3334</v>
      </c>
      <c r="O937" s="721" t="s">
        <v>222</v>
      </c>
      <c r="P937" s="722" t="s">
        <v>3421</v>
      </c>
      <c r="Q937" s="722" t="s">
        <v>3360</v>
      </c>
    </row>
    <row r="938" spans="1:17">
      <c r="A938" s="1077">
        <f>SUBTOTAL(3,C$3:C938)</f>
        <v>935</v>
      </c>
      <c r="B938" s="721">
        <v>2</v>
      </c>
      <c r="C938" s="722" t="s">
        <v>3425</v>
      </c>
      <c r="D938" s="723" t="s">
        <v>16</v>
      </c>
      <c r="E938" s="721" t="s">
        <v>221</v>
      </c>
      <c r="F938" s="721" t="s">
        <v>524</v>
      </c>
      <c r="G938" s="774">
        <v>31754</v>
      </c>
      <c r="H938" s="724">
        <f t="shared" ca="1" si="15"/>
        <v>33</v>
      </c>
      <c r="I938" s="725" t="s">
        <v>1403</v>
      </c>
      <c r="J938" s="721" t="s">
        <v>3426</v>
      </c>
      <c r="K938" s="721" t="s">
        <v>246</v>
      </c>
      <c r="L938" s="726"/>
      <c r="M938" s="726" t="s">
        <v>6426</v>
      </c>
      <c r="N938" s="722" t="s">
        <v>3334</v>
      </c>
      <c r="O938" s="721" t="s">
        <v>245</v>
      </c>
      <c r="P938" s="734" t="s">
        <v>3424</v>
      </c>
      <c r="Q938" s="722" t="s">
        <v>3360</v>
      </c>
    </row>
    <row r="939" spans="1:17">
      <c r="A939" s="1077">
        <f>SUBTOTAL(3,C$3:C939)</f>
        <v>936</v>
      </c>
      <c r="B939" s="721">
        <v>3</v>
      </c>
      <c r="C939" s="722" t="s">
        <v>3429</v>
      </c>
      <c r="D939" s="723" t="s">
        <v>23</v>
      </c>
      <c r="E939" s="721" t="s">
        <v>254</v>
      </c>
      <c r="F939" s="721" t="s">
        <v>3430</v>
      </c>
      <c r="G939" s="774">
        <v>40138</v>
      </c>
      <c r="H939" s="724">
        <f t="shared" ca="1" si="15"/>
        <v>10</v>
      </c>
      <c r="I939" s="725" t="s">
        <v>1403</v>
      </c>
      <c r="J939" s="721" t="s">
        <v>265</v>
      </c>
      <c r="K939" s="721" t="s">
        <v>270</v>
      </c>
      <c r="L939" s="726"/>
      <c r="M939" s="726" t="s">
        <v>6426</v>
      </c>
      <c r="N939" s="722" t="s">
        <v>3334</v>
      </c>
      <c r="O939" s="721" t="s">
        <v>255</v>
      </c>
      <c r="P939" s="722"/>
      <c r="Q939" s="722" t="s">
        <v>3360</v>
      </c>
    </row>
    <row r="940" spans="1:17">
      <c r="A940" s="1077">
        <f>SUBTOTAL(3,C$3:C940)</f>
        <v>937</v>
      </c>
      <c r="B940" s="721">
        <v>1</v>
      </c>
      <c r="C940" s="722" t="s">
        <v>3437</v>
      </c>
      <c r="D940" s="723" t="s">
        <v>23</v>
      </c>
      <c r="E940" s="721" t="s">
        <v>221</v>
      </c>
      <c r="F940" s="721" t="s">
        <v>3010</v>
      </c>
      <c r="G940" s="774">
        <v>25756</v>
      </c>
      <c r="H940" s="724">
        <f t="shared" ca="1" si="15"/>
        <v>49</v>
      </c>
      <c r="I940" s="725" t="s">
        <v>1403</v>
      </c>
      <c r="J940" s="721" t="s">
        <v>289</v>
      </c>
      <c r="K940" s="721" t="s">
        <v>283</v>
      </c>
      <c r="L940" s="726"/>
      <c r="M940" s="726" t="s">
        <v>6426</v>
      </c>
      <c r="N940" s="722" t="s">
        <v>3334</v>
      </c>
      <c r="O940" s="721" t="s">
        <v>222</v>
      </c>
      <c r="P940" s="722" t="s">
        <v>3436</v>
      </c>
      <c r="Q940" s="722" t="s">
        <v>3438</v>
      </c>
    </row>
    <row r="941" spans="1:17">
      <c r="A941" s="1077">
        <f>SUBTOTAL(3,C$3:C941)</f>
        <v>938</v>
      </c>
      <c r="B941" s="721">
        <v>2</v>
      </c>
      <c r="C941" s="722" t="s">
        <v>3440</v>
      </c>
      <c r="D941" s="723" t="s">
        <v>16</v>
      </c>
      <c r="E941" s="721" t="s">
        <v>221</v>
      </c>
      <c r="F941" s="721" t="s">
        <v>3441</v>
      </c>
      <c r="G941" s="774">
        <v>30004</v>
      </c>
      <c r="H941" s="724">
        <f t="shared" ca="1" si="15"/>
        <v>38</v>
      </c>
      <c r="I941" s="725" t="s">
        <v>1403</v>
      </c>
      <c r="J941" s="721" t="s">
        <v>289</v>
      </c>
      <c r="K941" s="721" t="s">
        <v>246</v>
      </c>
      <c r="L941" s="726"/>
      <c r="M941" s="726" t="s">
        <v>6426</v>
      </c>
      <c r="N941" s="722" t="s">
        <v>3334</v>
      </c>
      <c r="O941" s="721" t="s">
        <v>245</v>
      </c>
      <c r="P941" s="722" t="s">
        <v>3439</v>
      </c>
      <c r="Q941" s="722" t="s">
        <v>3438</v>
      </c>
    </row>
    <row r="942" spans="1:17">
      <c r="A942" s="1077">
        <f>SUBTOTAL(3,C$3:C942)</f>
        <v>939</v>
      </c>
      <c r="B942" s="721">
        <v>3</v>
      </c>
      <c r="C942" s="722" t="s">
        <v>3445</v>
      </c>
      <c r="D942" s="723" t="s">
        <v>23</v>
      </c>
      <c r="E942" s="721" t="s">
        <v>254</v>
      </c>
      <c r="F942" s="721" t="s">
        <v>288</v>
      </c>
      <c r="G942" s="774">
        <v>36786</v>
      </c>
      <c r="H942" s="724">
        <f t="shared" ca="1" si="15"/>
        <v>19</v>
      </c>
      <c r="I942" s="725" t="s">
        <v>1403</v>
      </c>
      <c r="J942" s="721" t="s">
        <v>256</v>
      </c>
      <c r="K942" s="721" t="s">
        <v>266</v>
      </c>
      <c r="L942" s="726"/>
      <c r="M942" s="726" t="s">
        <v>6426</v>
      </c>
      <c r="N942" s="722" t="s">
        <v>3334</v>
      </c>
      <c r="O942" s="721" t="s">
        <v>255</v>
      </c>
      <c r="P942" s="722" t="s">
        <v>3444</v>
      </c>
      <c r="Q942" s="722" t="s">
        <v>3438</v>
      </c>
    </row>
    <row r="943" spans="1:17">
      <c r="A943" s="1077">
        <f>SUBTOTAL(3,C$3:C943)</f>
        <v>940</v>
      </c>
      <c r="B943" s="721">
        <v>4</v>
      </c>
      <c r="C943" s="722" t="s">
        <v>3447</v>
      </c>
      <c r="D943" s="723" t="s">
        <v>23</v>
      </c>
      <c r="E943" s="721" t="s">
        <v>254</v>
      </c>
      <c r="F943" s="721" t="s">
        <v>230</v>
      </c>
      <c r="G943" s="774">
        <v>38927</v>
      </c>
      <c r="H943" s="724">
        <f t="shared" ca="1" si="15"/>
        <v>13</v>
      </c>
      <c r="I943" s="725" t="s">
        <v>1403</v>
      </c>
      <c r="J943" s="721" t="s">
        <v>369</v>
      </c>
      <c r="K943" s="721" t="s">
        <v>266</v>
      </c>
      <c r="L943" s="726"/>
      <c r="M943" s="726" t="s">
        <v>6426</v>
      </c>
      <c r="N943" s="722" t="s">
        <v>3334</v>
      </c>
      <c r="O943" s="721" t="s">
        <v>255</v>
      </c>
      <c r="P943" s="722" t="s">
        <v>3446</v>
      </c>
      <c r="Q943" s="722" t="s">
        <v>3438</v>
      </c>
    </row>
    <row r="944" spans="1:17">
      <c r="A944" s="1077">
        <f>SUBTOTAL(3,C$3:C944)</f>
        <v>941</v>
      </c>
      <c r="B944" s="721">
        <v>5</v>
      </c>
      <c r="C944" s="722" t="s">
        <v>3449</v>
      </c>
      <c r="D944" s="723" t="s">
        <v>16</v>
      </c>
      <c r="E944" s="721" t="s">
        <v>254</v>
      </c>
      <c r="F944" s="721" t="s">
        <v>230</v>
      </c>
      <c r="G944" s="774">
        <v>40721</v>
      </c>
      <c r="H944" s="724">
        <f t="shared" ca="1" si="15"/>
        <v>8</v>
      </c>
      <c r="I944" s="725" t="s">
        <v>1403</v>
      </c>
      <c r="J944" s="721" t="s">
        <v>265</v>
      </c>
      <c r="K944" s="721" t="s">
        <v>270</v>
      </c>
      <c r="L944" s="726"/>
      <c r="M944" s="726" t="s">
        <v>6426</v>
      </c>
      <c r="N944" s="722" t="s">
        <v>3334</v>
      </c>
      <c r="O944" s="721" t="s">
        <v>255</v>
      </c>
      <c r="P944" s="734" t="s">
        <v>3448</v>
      </c>
      <c r="Q944" s="722" t="s">
        <v>3438</v>
      </c>
    </row>
    <row r="945" spans="1:17">
      <c r="A945" s="1077">
        <f>SUBTOTAL(3,C$3:C945)</f>
        <v>942</v>
      </c>
      <c r="B945" s="721">
        <v>1</v>
      </c>
      <c r="C945" s="722" t="s">
        <v>3454</v>
      </c>
      <c r="D945" s="723" t="s">
        <v>23</v>
      </c>
      <c r="E945" s="721" t="s">
        <v>254</v>
      </c>
      <c r="F945" s="721" t="s">
        <v>524</v>
      </c>
      <c r="G945" s="774">
        <v>29313</v>
      </c>
      <c r="H945" s="724">
        <f t="shared" ca="1" si="15"/>
        <v>40</v>
      </c>
      <c r="I945" s="725" t="s">
        <v>1403</v>
      </c>
      <c r="J945" s="721" t="s">
        <v>850</v>
      </c>
      <c r="K945" s="721" t="s">
        <v>3423</v>
      </c>
      <c r="L945" s="726"/>
      <c r="M945" s="726" t="s">
        <v>6426</v>
      </c>
      <c r="N945" s="722" t="s">
        <v>3334</v>
      </c>
      <c r="O945" s="721" t="s">
        <v>222</v>
      </c>
      <c r="P945" s="727" t="s">
        <v>3453</v>
      </c>
      <c r="Q945" s="722" t="s">
        <v>3457</v>
      </c>
    </row>
    <row r="946" spans="1:17">
      <c r="A946" s="1077">
        <f>SUBTOTAL(3,C$3:C946)</f>
        <v>943</v>
      </c>
      <c r="B946" s="721">
        <v>1</v>
      </c>
      <c r="C946" s="722" t="s">
        <v>3481</v>
      </c>
      <c r="D946" s="723" t="s">
        <v>23</v>
      </c>
      <c r="E946" s="721" t="s">
        <v>221</v>
      </c>
      <c r="F946" s="721" t="s">
        <v>22</v>
      </c>
      <c r="G946" s="774">
        <v>25808</v>
      </c>
      <c r="H946" s="724">
        <f t="shared" ca="1" si="15"/>
        <v>49</v>
      </c>
      <c r="I946" s="725" t="s">
        <v>1403</v>
      </c>
      <c r="J946" s="721" t="s">
        <v>223</v>
      </c>
      <c r="K946" s="721" t="s">
        <v>2559</v>
      </c>
      <c r="L946" s="726"/>
      <c r="M946" s="726" t="s">
        <v>6426</v>
      </c>
      <c r="N946" s="722" t="s">
        <v>3334</v>
      </c>
      <c r="O946" s="721" t="s">
        <v>222</v>
      </c>
      <c r="P946" s="722" t="s">
        <v>3480</v>
      </c>
      <c r="Q946" s="722" t="s">
        <v>3482</v>
      </c>
    </row>
    <row r="947" spans="1:17">
      <c r="A947" s="1077">
        <f>SUBTOTAL(3,C$3:C947)</f>
        <v>944</v>
      </c>
      <c r="B947" s="721">
        <v>2</v>
      </c>
      <c r="C947" s="722" t="s">
        <v>3484</v>
      </c>
      <c r="D947" s="723" t="s">
        <v>16</v>
      </c>
      <c r="E947" s="721" t="s">
        <v>221</v>
      </c>
      <c r="F947" s="721" t="s">
        <v>22</v>
      </c>
      <c r="G947" s="774">
        <v>28205</v>
      </c>
      <c r="H947" s="724">
        <f t="shared" ca="1" si="15"/>
        <v>43</v>
      </c>
      <c r="I947" s="725" t="s">
        <v>1403</v>
      </c>
      <c r="J947" s="721" t="s">
        <v>850</v>
      </c>
      <c r="K947" s="721" t="s">
        <v>3485</v>
      </c>
      <c r="L947" s="726"/>
      <c r="M947" s="726" t="s">
        <v>6426</v>
      </c>
      <c r="N947" s="722" t="s">
        <v>3334</v>
      </c>
      <c r="O947" s="721" t="s">
        <v>245</v>
      </c>
      <c r="P947" s="734" t="s">
        <v>3483</v>
      </c>
      <c r="Q947" s="722" t="s">
        <v>3482</v>
      </c>
    </row>
    <row r="948" spans="1:17">
      <c r="A948" s="1077">
        <f>SUBTOTAL(3,C$3:C948)</f>
        <v>945</v>
      </c>
      <c r="B948" s="738">
        <v>3</v>
      </c>
      <c r="C948" s="722" t="s">
        <v>3489</v>
      </c>
      <c r="D948" s="723" t="s">
        <v>16</v>
      </c>
      <c r="E948" s="738" t="s">
        <v>221</v>
      </c>
      <c r="F948" s="738" t="s">
        <v>22</v>
      </c>
      <c r="G948" s="774">
        <v>42219</v>
      </c>
      <c r="H948" s="724">
        <f t="shared" ca="1" si="15"/>
        <v>4</v>
      </c>
      <c r="I948" s="725" t="s">
        <v>1403</v>
      </c>
      <c r="J948" s="738" t="s">
        <v>265</v>
      </c>
      <c r="K948" s="738" t="s">
        <v>270</v>
      </c>
      <c r="L948" s="726"/>
      <c r="M948" s="726" t="s">
        <v>6426</v>
      </c>
      <c r="N948" s="722" t="s">
        <v>3334</v>
      </c>
      <c r="O948" s="738" t="s">
        <v>255</v>
      </c>
      <c r="P948" s="734" t="s">
        <v>3488</v>
      </c>
      <c r="Q948" s="722" t="s">
        <v>3482</v>
      </c>
    </row>
    <row r="949" spans="1:17">
      <c r="A949" s="1077">
        <f>SUBTOTAL(3,C$3:C949)</f>
        <v>946</v>
      </c>
      <c r="B949" s="721">
        <v>1</v>
      </c>
      <c r="C949" s="722" t="s">
        <v>3491</v>
      </c>
      <c r="D949" s="723" t="s">
        <v>23</v>
      </c>
      <c r="E949" s="721" t="s">
        <v>221</v>
      </c>
      <c r="F949" s="721" t="s">
        <v>1280</v>
      </c>
      <c r="G949" s="774">
        <v>26165</v>
      </c>
      <c r="H949" s="724">
        <f t="shared" ca="1" si="15"/>
        <v>48</v>
      </c>
      <c r="I949" s="725" t="s">
        <v>1403</v>
      </c>
      <c r="J949" s="721" t="s">
        <v>469</v>
      </c>
      <c r="K949" s="721" t="s">
        <v>470</v>
      </c>
      <c r="L949" s="726"/>
      <c r="M949" s="726" t="s">
        <v>6426</v>
      </c>
      <c r="N949" s="722" t="s">
        <v>3334</v>
      </c>
      <c r="O949" s="721" t="s">
        <v>222</v>
      </c>
      <c r="P949" s="722" t="s">
        <v>3490</v>
      </c>
      <c r="Q949" s="722" t="s">
        <v>3493</v>
      </c>
    </row>
    <row r="950" spans="1:17">
      <c r="A950" s="1077">
        <f>SUBTOTAL(3,C$3:C950)</f>
        <v>947</v>
      </c>
      <c r="B950" s="721">
        <v>2</v>
      </c>
      <c r="C950" s="722" t="s">
        <v>3495</v>
      </c>
      <c r="D950" s="723" t="s">
        <v>16</v>
      </c>
      <c r="E950" s="721" t="s">
        <v>221</v>
      </c>
      <c r="F950" s="721" t="s">
        <v>524</v>
      </c>
      <c r="G950" s="774">
        <v>27218</v>
      </c>
      <c r="H950" s="724">
        <f t="shared" ca="1" si="15"/>
        <v>45</v>
      </c>
      <c r="I950" s="725" t="s">
        <v>1403</v>
      </c>
      <c r="J950" s="721" t="s">
        <v>469</v>
      </c>
      <c r="K950" s="721" t="s">
        <v>470</v>
      </c>
      <c r="L950" s="726"/>
      <c r="M950" s="726" t="s">
        <v>6426</v>
      </c>
      <c r="N950" s="722" t="s">
        <v>3334</v>
      </c>
      <c r="O950" s="721" t="s">
        <v>245</v>
      </c>
      <c r="P950" s="722" t="s">
        <v>3494</v>
      </c>
      <c r="Q950" s="722" t="s">
        <v>3493</v>
      </c>
    </row>
    <row r="951" spans="1:17">
      <c r="A951" s="1077">
        <f>SUBTOTAL(3,C$3:C951)</f>
        <v>948</v>
      </c>
      <c r="B951" s="721">
        <v>3</v>
      </c>
      <c r="C951" s="722" t="s">
        <v>3499</v>
      </c>
      <c r="D951" s="723" t="s">
        <v>16</v>
      </c>
      <c r="E951" s="721" t="s">
        <v>254</v>
      </c>
      <c r="F951" s="721" t="s">
        <v>524</v>
      </c>
      <c r="G951" s="774">
        <v>35936</v>
      </c>
      <c r="H951" s="724">
        <f t="shared" ca="1" si="15"/>
        <v>21</v>
      </c>
      <c r="I951" s="725" t="s">
        <v>1403</v>
      </c>
      <c r="J951" s="721" t="s">
        <v>886</v>
      </c>
      <c r="K951" s="721" t="s">
        <v>266</v>
      </c>
      <c r="L951" s="726"/>
      <c r="M951" s="726" t="s">
        <v>6426</v>
      </c>
      <c r="N951" s="722" t="s">
        <v>3334</v>
      </c>
      <c r="O951" s="721" t="s">
        <v>255</v>
      </c>
      <c r="P951" s="722" t="s">
        <v>3498</v>
      </c>
      <c r="Q951" s="722" t="s">
        <v>3493</v>
      </c>
    </row>
    <row r="952" spans="1:17">
      <c r="A952" s="1077">
        <f>SUBTOTAL(3,C$3:C952)</f>
        <v>949</v>
      </c>
      <c r="B952" s="721">
        <v>4</v>
      </c>
      <c r="C952" s="722" t="s">
        <v>3501</v>
      </c>
      <c r="D952" s="723" t="s">
        <v>23</v>
      </c>
      <c r="E952" s="721" t="s">
        <v>254</v>
      </c>
      <c r="F952" s="721" t="s">
        <v>230</v>
      </c>
      <c r="G952" s="784">
        <v>39794</v>
      </c>
      <c r="H952" s="724">
        <f t="shared" ca="1" si="15"/>
        <v>11</v>
      </c>
      <c r="I952" s="725" t="s">
        <v>1403</v>
      </c>
      <c r="J952" s="721" t="s">
        <v>369</v>
      </c>
      <c r="K952" s="721" t="s">
        <v>266</v>
      </c>
      <c r="L952" s="726"/>
      <c r="M952" s="726" t="s">
        <v>6426</v>
      </c>
      <c r="N952" s="722" t="s">
        <v>3334</v>
      </c>
      <c r="O952" s="721" t="s">
        <v>255</v>
      </c>
      <c r="P952" s="734" t="s">
        <v>3500</v>
      </c>
      <c r="Q952" s="722" t="s">
        <v>3493</v>
      </c>
    </row>
    <row r="953" spans="1:17">
      <c r="A953" s="1077">
        <f>SUBTOTAL(3,C$3:C953)</f>
        <v>950</v>
      </c>
      <c r="B953" s="721">
        <v>1</v>
      </c>
      <c r="C953" s="722" t="s">
        <v>3503</v>
      </c>
      <c r="D953" s="723" t="s">
        <v>23</v>
      </c>
      <c r="E953" s="721" t="s">
        <v>221</v>
      </c>
      <c r="F953" s="721" t="s">
        <v>673</v>
      </c>
      <c r="G953" s="774">
        <v>28921</v>
      </c>
      <c r="H953" s="724">
        <f t="shared" ca="1" si="15"/>
        <v>41</v>
      </c>
      <c r="I953" s="725" t="s">
        <v>1403</v>
      </c>
      <c r="J953" s="721" t="s">
        <v>469</v>
      </c>
      <c r="K953" s="721" t="s">
        <v>470</v>
      </c>
      <c r="L953" s="726"/>
      <c r="M953" s="726" t="s">
        <v>6426</v>
      </c>
      <c r="N953" s="722" t="s">
        <v>3334</v>
      </c>
      <c r="O953" s="721" t="s">
        <v>222</v>
      </c>
      <c r="P953" s="722" t="s">
        <v>3502</v>
      </c>
      <c r="Q953" s="722" t="s">
        <v>3504</v>
      </c>
    </row>
    <row r="954" spans="1:17">
      <c r="A954" s="1077">
        <f>SUBTOTAL(3,C$3:C954)</f>
        <v>951</v>
      </c>
      <c r="B954" s="721">
        <v>2</v>
      </c>
      <c r="C954" s="722" t="s">
        <v>943</v>
      </c>
      <c r="D954" s="723" t="s">
        <v>16</v>
      </c>
      <c r="E954" s="721" t="s">
        <v>221</v>
      </c>
      <c r="F954" s="721" t="s">
        <v>673</v>
      </c>
      <c r="G954" s="774">
        <v>30484</v>
      </c>
      <c r="H954" s="724">
        <f t="shared" ca="1" si="15"/>
        <v>36</v>
      </c>
      <c r="I954" s="725" t="s">
        <v>1403</v>
      </c>
      <c r="J954" s="721" t="s">
        <v>469</v>
      </c>
      <c r="K954" s="721" t="s">
        <v>246</v>
      </c>
      <c r="L954" s="726"/>
      <c r="M954" s="726" t="s">
        <v>6426</v>
      </c>
      <c r="N954" s="722" t="s">
        <v>3334</v>
      </c>
      <c r="O954" s="721" t="s">
        <v>245</v>
      </c>
      <c r="P954" s="722" t="s">
        <v>3505</v>
      </c>
      <c r="Q954" s="722" t="s">
        <v>3504</v>
      </c>
    </row>
    <row r="955" spans="1:17">
      <c r="A955" s="1077">
        <f>SUBTOTAL(3,C$3:C955)</f>
        <v>952</v>
      </c>
      <c r="B955" s="721">
        <v>3</v>
      </c>
      <c r="C955" s="722" t="s">
        <v>3508</v>
      </c>
      <c r="D955" s="723" t="s">
        <v>16</v>
      </c>
      <c r="E955" s="721" t="s">
        <v>254</v>
      </c>
      <c r="F955" s="721" t="s">
        <v>230</v>
      </c>
      <c r="G955" s="774">
        <v>38835</v>
      </c>
      <c r="H955" s="724">
        <f t="shared" ca="1" si="15"/>
        <v>13</v>
      </c>
      <c r="I955" s="725" t="s">
        <v>1403</v>
      </c>
      <c r="J955" s="721" t="s">
        <v>369</v>
      </c>
      <c r="K955" s="721" t="s">
        <v>266</v>
      </c>
      <c r="L955" s="726"/>
      <c r="M955" s="726" t="s">
        <v>6426</v>
      </c>
      <c r="N955" s="722" t="s">
        <v>3334</v>
      </c>
      <c r="O955" s="721" t="s">
        <v>255</v>
      </c>
      <c r="P955" s="722" t="s">
        <v>3507</v>
      </c>
      <c r="Q955" s="722" t="s">
        <v>3504</v>
      </c>
    </row>
    <row r="956" spans="1:17">
      <c r="A956" s="1077">
        <f>SUBTOTAL(3,C$3:C956)</f>
        <v>953</v>
      </c>
      <c r="B956" s="721">
        <v>1</v>
      </c>
      <c r="C956" s="722" t="s">
        <v>1914</v>
      </c>
      <c r="D956" s="723" t="s">
        <v>16</v>
      </c>
      <c r="E956" s="721" t="s">
        <v>221</v>
      </c>
      <c r="F956" s="721" t="s">
        <v>3511</v>
      </c>
      <c r="G956" s="774">
        <v>19162</v>
      </c>
      <c r="H956" s="724">
        <f t="shared" ca="1" si="15"/>
        <v>67</v>
      </c>
      <c r="I956" s="725" t="s">
        <v>1403</v>
      </c>
      <c r="J956" s="721" t="s">
        <v>256</v>
      </c>
      <c r="K956" s="721" t="s">
        <v>246</v>
      </c>
      <c r="L956" s="726"/>
      <c r="M956" s="726" t="s">
        <v>6426</v>
      </c>
      <c r="N956" s="722" t="s">
        <v>3334</v>
      </c>
      <c r="O956" s="738" t="s">
        <v>222</v>
      </c>
      <c r="P956" s="722" t="s">
        <v>3515</v>
      </c>
      <c r="Q956" s="722" t="s">
        <v>3514</v>
      </c>
    </row>
    <row r="957" spans="1:17">
      <c r="A957" s="1077">
        <f>SUBTOTAL(3,C$3:C957)</f>
        <v>954</v>
      </c>
      <c r="B957" s="721">
        <v>2</v>
      </c>
      <c r="C957" s="722" t="s">
        <v>3518</v>
      </c>
      <c r="D957" s="723" t="s">
        <v>23</v>
      </c>
      <c r="E957" s="721" t="s">
        <v>254</v>
      </c>
      <c r="F957" s="721" t="s">
        <v>22</v>
      </c>
      <c r="G957" s="774">
        <v>37986</v>
      </c>
      <c r="H957" s="724">
        <f t="shared" ca="1" si="15"/>
        <v>16</v>
      </c>
      <c r="I957" s="725" t="s">
        <v>1403</v>
      </c>
      <c r="J957" s="721" t="s">
        <v>369</v>
      </c>
      <c r="K957" s="721" t="s">
        <v>266</v>
      </c>
      <c r="L957" s="726"/>
      <c r="M957" s="726" t="s">
        <v>6426</v>
      </c>
      <c r="N957" s="722" t="s">
        <v>3334</v>
      </c>
      <c r="O957" s="721" t="s">
        <v>1445</v>
      </c>
      <c r="P957" s="727" t="s">
        <v>7365</v>
      </c>
      <c r="Q957" s="722" t="s">
        <v>3514</v>
      </c>
    </row>
    <row r="958" spans="1:17">
      <c r="A958" s="1077">
        <f>SUBTOTAL(3,C$3:C958)</f>
        <v>955</v>
      </c>
      <c r="B958" s="721">
        <v>1</v>
      </c>
      <c r="C958" s="722" t="s">
        <v>115</v>
      </c>
      <c r="D958" s="723" t="s">
        <v>23</v>
      </c>
      <c r="E958" s="721" t="s">
        <v>221</v>
      </c>
      <c r="F958" s="721" t="s">
        <v>524</v>
      </c>
      <c r="G958" s="774">
        <v>28286</v>
      </c>
      <c r="H958" s="724">
        <f t="shared" ca="1" si="15"/>
        <v>42</v>
      </c>
      <c r="I958" s="725" t="s">
        <v>1403</v>
      </c>
      <c r="J958" s="721" t="s">
        <v>223</v>
      </c>
      <c r="K958" s="721" t="s">
        <v>283</v>
      </c>
      <c r="L958" s="726"/>
      <c r="M958" s="726" t="s">
        <v>6426</v>
      </c>
      <c r="N958" s="722" t="s">
        <v>3334</v>
      </c>
      <c r="O958" s="721" t="s">
        <v>222</v>
      </c>
      <c r="P958" s="734" t="s">
        <v>3554</v>
      </c>
      <c r="Q958" s="734" t="s">
        <v>3557</v>
      </c>
    </row>
    <row r="959" spans="1:17">
      <c r="A959" s="1077">
        <f>SUBTOTAL(3,C$3:C959)</f>
        <v>956</v>
      </c>
      <c r="B959" s="721">
        <v>2</v>
      </c>
      <c r="C959" s="722" t="s">
        <v>3559</v>
      </c>
      <c r="D959" s="723" t="s">
        <v>16</v>
      </c>
      <c r="E959" s="721" t="s">
        <v>221</v>
      </c>
      <c r="F959" s="721" t="s">
        <v>524</v>
      </c>
      <c r="G959" s="774">
        <v>30325</v>
      </c>
      <c r="H959" s="724">
        <f t="shared" ca="1" si="15"/>
        <v>37</v>
      </c>
      <c r="I959" s="725" t="s">
        <v>1403</v>
      </c>
      <c r="J959" s="721" t="s">
        <v>289</v>
      </c>
      <c r="K959" s="721" t="s">
        <v>246</v>
      </c>
      <c r="L959" s="726"/>
      <c r="M959" s="726" t="s">
        <v>6426</v>
      </c>
      <c r="N959" s="722" t="s">
        <v>3334</v>
      </c>
      <c r="O959" s="721" t="s">
        <v>245</v>
      </c>
      <c r="P959" s="734" t="s">
        <v>3558</v>
      </c>
      <c r="Q959" s="734" t="s">
        <v>3557</v>
      </c>
    </row>
    <row r="960" spans="1:17">
      <c r="A960" s="1077">
        <f>SUBTOTAL(3,C$3:C960)</f>
        <v>957</v>
      </c>
      <c r="B960" s="721">
        <v>3</v>
      </c>
      <c r="C960" s="722" t="s">
        <v>7471</v>
      </c>
      <c r="D960" s="723" t="s">
        <v>23</v>
      </c>
      <c r="E960" s="721" t="s">
        <v>254</v>
      </c>
      <c r="F960" s="721" t="s">
        <v>524</v>
      </c>
      <c r="G960" s="774">
        <v>37473</v>
      </c>
      <c r="H960" s="724">
        <f t="shared" ca="1" si="15"/>
        <v>17</v>
      </c>
      <c r="I960" s="725" t="s">
        <v>1403</v>
      </c>
      <c r="J960" s="721" t="s">
        <v>369</v>
      </c>
      <c r="K960" s="721" t="s">
        <v>266</v>
      </c>
      <c r="L960" s="726"/>
      <c r="M960" s="726" t="s">
        <v>6426</v>
      </c>
      <c r="N960" s="722" t="s">
        <v>3334</v>
      </c>
      <c r="O960" s="721" t="s">
        <v>255</v>
      </c>
      <c r="P960" s="734" t="s">
        <v>3561</v>
      </c>
      <c r="Q960" s="734" t="s">
        <v>3557</v>
      </c>
    </row>
    <row r="961" spans="1:17">
      <c r="A961" s="1077">
        <f>SUBTOTAL(3,C$3:C961)</f>
        <v>958</v>
      </c>
      <c r="B961" s="721">
        <v>4</v>
      </c>
      <c r="C961" s="722" t="s">
        <v>3564</v>
      </c>
      <c r="D961" s="723" t="s">
        <v>16</v>
      </c>
      <c r="E961" s="721" t="s">
        <v>254</v>
      </c>
      <c r="F961" s="721" t="s">
        <v>524</v>
      </c>
      <c r="G961" s="774">
        <v>39185</v>
      </c>
      <c r="H961" s="724">
        <f t="shared" ca="1" si="15"/>
        <v>12</v>
      </c>
      <c r="I961" s="725" t="s">
        <v>1403</v>
      </c>
      <c r="J961" s="721" t="s">
        <v>369</v>
      </c>
      <c r="K961" s="721" t="s">
        <v>266</v>
      </c>
      <c r="L961" s="726"/>
      <c r="M961" s="726" t="s">
        <v>6426</v>
      </c>
      <c r="N961" s="722" t="s">
        <v>3334</v>
      </c>
      <c r="O961" s="721" t="s">
        <v>255</v>
      </c>
      <c r="P961" s="734" t="s">
        <v>3563</v>
      </c>
      <c r="Q961" s="734" t="s">
        <v>3557</v>
      </c>
    </row>
    <row r="962" spans="1:17">
      <c r="A962" s="1077">
        <f>SUBTOTAL(3,C$3:C962)</f>
        <v>959</v>
      </c>
      <c r="B962" s="721">
        <v>1</v>
      </c>
      <c r="C962" s="722" t="s">
        <v>3566</v>
      </c>
      <c r="D962" s="723" t="s">
        <v>23</v>
      </c>
      <c r="E962" s="721" t="s">
        <v>221</v>
      </c>
      <c r="F962" s="721" t="s">
        <v>524</v>
      </c>
      <c r="G962" s="774">
        <v>29428</v>
      </c>
      <c r="H962" s="724">
        <f t="shared" ca="1" si="15"/>
        <v>39</v>
      </c>
      <c r="I962" s="725" t="s">
        <v>1403</v>
      </c>
      <c r="J962" s="721" t="s">
        <v>289</v>
      </c>
      <c r="K962" s="721" t="s">
        <v>283</v>
      </c>
      <c r="L962" s="726"/>
      <c r="M962" s="726" t="s">
        <v>6426</v>
      </c>
      <c r="N962" s="722" t="s">
        <v>3334</v>
      </c>
      <c r="O962" s="721" t="s">
        <v>222</v>
      </c>
      <c r="P962" s="734" t="s">
        <v>3565</v>
      </c>
      <c r="Q962" s="734" t="s">
        <v>3569</v>
      </c>
    </row>
    <row r="963" spans="1:17">
      <c r="A963" s="1077">
        <f>SUBTOTAL(3,C$3:C963)</f>
        <v>960</v>
      </c>
      <c r="B963" s="721">
        <v>2</v>
      </c>
      <c r="C963" s="722" t="s">
        <v>3571</v>
      </c>
      <c r="D963" s="723" t="s">
        <v>16</v>
      </c>
      <c r="E963" s="721" t="s">
        <v>221</v>
      </c>
      <c r="F963" s="721" t="s">
        <v>524</v>
      </c>
      <c r="G963" s="774">
        <v>30047</v>
      </c>
      <c r="H963" s="724">
        <f t="shared" ca="1" si="15"/>
        <v>38</v>
      </c>
      <c r="I963" s="725" t="s">
        <v>1403</v>
      </c>
      <c r="J963" s="721" t="s">
        <v>256</v>
      </c>
      <c r="K963" s="721" t="s">
        <v>246</v>
      </c>
      <c r="L963" s="726"/>
      <c r="M963" s="726" t="s">
        <v>6426</v>
      </c>
      <c r="N963" s="722" t="s">
        <v>3334</v>
      </c>
      <c r="O963" s="721" t="s">
        <v>245</v>
      </c>
      <c r="P963" s="734" t="s">
        <v>3570</v>
      </c>
      <c r="Q963" s="734" t="s">
        <v>3569</v>
      </c>
    </row>
    <row r="964" spans="1:17">
      <c r="A964" s="1077">
        <f>SUBTOTAL(3,C$3:C964)</f>
        <v>961</v>
      </c>
      <c r="B964" s="721">
        <v>3</v>
      </c>
      <c r="C964" s="722" t="s">
        <v>3573</v>
      </c>
      <c r="D964" s="723" t="s">
        <v>16</v>
      </c>
      <c r="E964" s="721" t="s">
        <v>254</v>
      </c>
      <c r="F964" s="721" t="s">
        <v>524</v>
      </c>
      <c r="G964" s="774">
        <v>36638</v>
      </c>
      <c r="H964" s="724">
        <f t="shared" ca="1" si="15"/>
        <v>19</v>
      </c>
      <c r="I964" s="725" t="s">
        <v>1403</v>
      </c>
      <c r="J964" s="721" t="s">
        <v>256</v>
      </c>
      <c r="K964" s="721" t="s">
        <v>266</v>
      </c>
      <c r="L964" s="726"/>
      <c r="M964" s="726" t="s">
        <v>6426</v>
      </c>
      <c r="N964" s="722" t="s">
        <v>3334</v>
      </c>
      <c r="O964" s="721" t="s">
        <v>255</v>
      </c>
      <c r="P964" s="734" t="s">
        <v>3572</v>
      </c>
      <c r="Q964" s="734" t="s">
        <v>3569</v>
      </c>
    </row>
    <row r="965" spans="1:17">
      <c r="A965" s="1077">
        <f>SUBTOTAL(3,C$3:C965)</f>
        <v>962</v>
      </c>
      <c r="B965" s="721">
        <v>4</v>
      </c>
      <c r="C965" s="722" t="s">
        <v>3575</v>
      </c>
      <c r="D965" s="723" t="s">
        <v>23</v>
      </c>
      <c r="E965" s="721" t="s">
        <v>254</v>
      </c>
      <c r="F965" s="721" t="s">
        <v>3392</v>
      </c>
      <c r="G965" s="774">
        <v>41092</v>
      </c>
      <c r="H965" s="724">
        <f t="shared" ca="1" si="15"/>
        <v>7</v>
      </c>
      <c r="I965" s="725" t="s">
        <v>1403</v>
      </c>
      <c r="J965" s="721" t="s">
        <v>265</v>
      </c>
      <c r="K965" s="721" t="s">
        <v>270</v>
      </c>
      <c r="L965" s="726"/>
      <c r="M965" s="726" t="s">
        <v>6426</v>
      </c>
      <c r="N965" s="722" t="s">
        <v>3334</v>
      </c>
      <c r="O965" s="721" t="s">
        <v>255</v>
      </c>
      <c r="P965" s="734" t="s">
        <v>3574</v>
      </c>
      <c r="Q965" s="734" t="s">
        <v>3569</v>
      </c>
    </row>
    <row r="966" spans="1:17">
      <c r="A966" s="1077">
        <f>SUBTOTAL(3,C$3:C966)</f>
        <v>963</v>
      </c>
      <c r="B966" s="721">
        <v>1</v>
      </c>
      <c r="C966" s="722" t="s">
        <v>1220</v>
      </c>
      <c r="D966" s="723" t="s">
        <v>16</v>
      </c>
      <c r="E966" s="721" t="s">
        <v>2634</v>
      </c>
      <c r="F966" s="721" t="s">
        <v>22</v>
      </c>
      <c r="G966" s="774">
        <v>13496</v>
      </c>
      <c r="H966" s="724">
        <f t="shared" ca="1" si="15"/>
        <v>83</v>
      </c>
      <c r="I966" s="725" t="s">
        <v>1403</v>
      </c>
      <c r="J966" s="721" t="s">
        <v>256</v>
      </c>
      <c r="K966" s="721" t="s">
        <v>246</v>
      </c>
      <c r="L966" s="726"/>
      <c r="M966" s="726" t="s">
        <v>6426</v>
      </c>
      <c r="N966" s="722" t="s">
        <v>3334</v>
      </c>
      <c r="O966" s="721" t="s">
        <v>222</v>
      </c>
      <c r="P966" s="741" t="s">
        <v>3576</v>
      </c>
      <c r="Q966" s="734" t="s">
        <v>3579</v>
      </c>
    </row>
    <row r="967" spans="1:17">
      <c r="A967" s="1077">
        <f>SUBTOTAL(3,C$3:C967)</f>
        <v>964</v>
      </c>
      <c r="B967" s="721">
        <v>1</v>
      </c>
      <c r="C967" s="722" t="s">
        <v>3191</v>
      </c>
      <c r="D967" s="723" t="s">
        <v>23</v>
      </c>
      <c r="E967" s="721" t="s">
        <v>221</v>
      </c>
      <c r="F967" s="721" t="s">
        <v>3592</v>
      </c>
      <c r="G967" s="774">
        <v>26979</v>
      </c>
      <c r="H967" s="724">
        <f t="shared" ca="1" si="15"/>
        <v>46</v>
      </c>
      <c r="I967" s="725" t="s">
        <v>1403</v>
      </c>
      <c r="J967" s="721" t="s">
        <v>256</v>
      </c>
      <c r="K967" s="721" t="s">
        <v>283</v>
      </c>
      <c r="L967" s="726"/>
      <c r="M967" s="726" t="s">
        <v>6426</v>
      </c>
      <c r="N967" s="722" t="s">
        <v>3334</v>
      </c>
      <c r="O967" s="721" t="s">
        <v>222</v>
      </c>
      <c r="P967" s="734" t="s">
        <v>3591</v>
      </c>
      <c r="Q967" s="734" t="s">
        <v>3593</v>
      </c>
    </row>
    <row r="968" spans="1:17">
      <c r="A968" s="1077">
        <f>SUBTOTAL(3,C$3:C968)</f>
        <v>965</v>
      </c>
      <c r="B968" s="721">
        <v>2</v>
      </c>
      <c r="C968" s="722" t="s">
        <v>3595</v>
      </c>
      <c r="D968" s="723" t="s">
        <v>16</v>
      </c>
      <c r="E968" s="721" t="s">
        <v>221</v>
      </c>
      <c r="F968" s="721" t="s">
        <v>524</v>
      </c>
      <c r="G968" s="774">
        <v>27153</v>
      </c>
      <c r="H968" s="724">
        <f t="shared" ca="1" si="15"/>
        <v>45</v>
      </c>
      <c r="I968" s="725" t="s">
        <v>1403</v>
      </c>
      <c r="J968" s="721" t="s">
        <v>256</v>
      </c>
      <c r="K968" s="721" t="s">
        <v>246</v>
      </c>
      <c r="L968" s="726"/>
      <c r="M968" s="726" t="s">
        <v>6426</v>
      </c>
      <c r="N968" s="722" t="s">
        <v>3334</v>
      </c>
      <c r="O968" s="721" t="s">
        <v>245</v>
      </c>
      <c r="P968" s="734" t="s">
        <v>3594</v>
      </c>
      <c r="Q968" s="734" t="s">
        <v>3593</v>
      </c>
    </row>
    <row r="969" spans="1:17">
      <c r="A969" s="1077">
        <f>SUBTOTAL(3,C$3:C969)</f>
        <v>966</v>
      </c>
      <c r="B969" s="721">
        <v>4</v>
      </c>
      <c r="C969" s="722" t="s">
        <v>3599</v>
      </c>
      <c r="D969" s="723" t="s">
        <v>16</v>
      </c>
      <c r="E969" s="721" t="s">
        <v>254</v>
      </c>
      <c r="F969" s="721" t="s">
        <v>230</v>
      </c>
      <c r="G969" s="774">
        <v>39527</v>
      </c>
      <c r="H969" s="724">
        <f t="shared" ca="1" si="15"/>
        <v>12</v>
      </c>
      <c r="I969" s="725" t="s">
        <v>1403</v>
      </c>
      <c r="J969" s="721" t="s">
        <v>369</v>
      </c>
      <c r="K969" s="721" t="s">
        <v>266</v>
      </c>
      <c r="L969" s="726"/>
      <c r="M969" s="726" t="s">
        <v>6426</v>
      </c>
      <c r="N969" s="722" t="s">
        <v>3334</v>
      </c>
      <c r="O969" s="721" t="s">
        <v>255</v>
      </c>
      <c r="P969" s="734" t="s">
        <v>3598</v>
      </c>
      <c r="Q969" s="734" t="s">
        <v>3593</v>
      </c>
    </row>
    <row r="970" spans="1:17">
      <c r="A970" s="1077">
        <f>SUBTOTAL(3,C$3:C970)</f>
        <v>967</v>
      </c>
      <c r="B970" s="721">
        <v>1</v>
      </c>
      <c r="C970" s="722" t="s">
        <v>3601</v>
      </c>
      <c r="D970" s="723" t="s">
        <v>23</v>
      </c>
      <c r="E970" s="721" t="s">
        <v>221</v>
      </c>
      <c r="F970" s="721" t="s">
        <v>524</v>
      </c>
      <c r="G970" s="774">
        <v>30757</v>
      </c>
      <c r="H970" s="724">
        <f t="shared" ca="1" si="15"/>
        <v>36</v>
      </c>
      <c r="I970" s="725" t="s">
        <v>1403</v>
      </c>
      <c r="J970" s="721" t="s">
        <v>527</v>
      </c>
      <c r="K970" s="721" t="s">
        <v>3423</v>
      </c>
      <c r="L970" s="726"/>
      <c r="M970" s="726" t="s">
        <v>6426</v>
      </c>
      <c r="N970" s="722" t="s">
        <v>3334</v>
      </c>
      <c r="O970" s="721" t="s">
        <v>222</v>
      </c>
      <c r="P970" s="734" t="s">
        <v>3600</v>
      </c>
      <c r="Q970" s="741" t="s">
        <v>3603</v>
      </c>
    </row>
    <row r="971" spans="1:17">
      <c r="A971" s="1077">
        <f>SUBTOTAL(3,C$3:C971)</f>
        <v>968</v>
      </c>
      <c r="B971" s="721">
        <v>2</v>
      </c>
      <c r="C971" s="722" t="s">
        <v>3605</v>
      </c>
      <c r="D971" s="723" t="s">
        <v>16</v>
      </c>
      <c r="E971" s="721" t="s">
        <v>221</v>
      </c>
      <c r="F971" s="721" t="s">
        <v>3392</v>
      </c>
      <c r="G971" s="774">
        <v>32719</v>
      </c>
      <c r="H971" s="724">
        <f t="shared" ca="1" si="15"/>
        <v>30</v>
      </c>
      <c r="I971" s="725" t="s">
        <v>1403</v>
      </c>
      <c r="J971" s="721" t="s">
        <v>527</v>
      </c>
      <c r="K971" s="721" t="s">
        <v>246</v>
      </c>
      <c r="L971" s="726"/>
      <c r="M971" s="726" t="s">
        <v>6426</v>
      </c>
      <c r="N971" s="722" t="s">
        <v>3334</v>
      </c>
      <c r="O971" s="721" t="s">
        <v>245</v>
      </c>
      <c r="P971" s="741" t="s">
        <v>3604</v>
      </c>
      <c r="Q971" s="741" t="s">
        <v>3603</v>
      </c>
    </row>
    <row r="972" spans="1:17">
      <c r="A972" s="1077">
        <f>SUBTOTAL(3,C$3:C972)</f>
        <v>969</v>
      </c>
      <c r="B972" s="721">
        <v>3</v>
      </c>
      <c r="C972" s="722" t="s">
        <v>6884</v>
      </c>
      <c r="D972" s="723" t="s">
        <v>16</v>
      </c>
      <c r="E972" s="721" t="s">
        <v>254</v>
      </c>
      <c r="F972" s="721" t="s">
        <v>524</v>
      </c>
      <c r="G972" s="774">
        <v>41640</v>
      </c>
      <c r="H972" s="724">
        <f t="shared" ca="1" si="15"/>
        <v>6</v>
      </c>
      <c r="I972" s="725" t="s">
        <v>1403</v>
      </c>
      <c r="J972" s="721" t="s">
        <v>265</v>
      </c>
      <c r="K972" s="721" t="s">
        <v>270</v>
      </c>
      <c r="L972" s="726"/>
      <c r="M972" s="726" t="s">
        <v>6426</v>
      </c>
      <c r="N972" s="722" t="s">
        <v>3334</v>
      </c>
      <c r="O972" s="721" t="s">
        <v>255</v>
      </c>
      <c r="P972" s="741"/>
      <c r="Q972" s="741"/>
    </row>
    <row r="973" spans="1:17">
      <c r="A973" s="1077">
        <f>SUBTOTAL(3,C$3:C973)</f>
        <v>970</v>
      </c>
      <c r="B973" s="721">
        <v>4</v>
      </c>
      <c r="C973" s="722" t="s">
        <v>6885</v>
      </c>
      <c r="D973" s="723" t="s">
        <v>16</v>
      </c>
      <c r="E973" s="721" t="s">
        <v>254</v>
      </c>
      <c r="F973" s="721" t="s">
        <v>524</v>
      </c>
      <c r="G973" s="774">
        <v>42944</v>
      </c>
      <c r="H973" s="724">
        <f t="shared" ca="1" si="15"/>
        <v>2</v>
      </c>
      <c r="I973" s="725" t="s">
        <v>1403</v>
      </c>
      <c r="J973" s="721" t="s">
        <v>265</v>
      </c>
      <c r="K973" s="721" t="s">
        <v>270</v>
      </c>
      <c r="L973" s="726"/>
      <c r="M973" s="726" t="s">
        <v>6426</v>
      </c>
      <c r="N973" s="722" t="s">
        <v>3334</v>
      </c>
      <c r="O973" s="721" t="s">
        <v>255</v>
      </c>
      <c r="P973" s="741"/>
      <c r="Q973" s="741"/>
    </row>
    <row r="974" spans="1:17">
      <c r="A974" s="1077">
        <f>SUBTOTAL(3,C$3:C974)</f>
        <v>971</v>
      </c>
      <c r="B974" s="738">
        <v>1</v>
      </c>
      <c r="C974" s="722" t="s">
        <v>3609</v>
      </c>
      <c r="D974" s="723" t="s">
        <v>23</v>
      </c>
      <c r="E974" s="738" t="s">
        <v>221</v>
      </c>
      <c r="F974" s="738" t="s">
        <v>3610</v>
      </c>
      <c r="G974" s="774">
        <v>23566</v>
      </c>
      <c r="H974" s="724">
        <f t="shared" ca="1" si="15"/>
        <v>55</v>
      </c>
      <c r="I974" s="725" t="s">
        <v>1403</v>
      </c>
      <c r="J974" s="738" t="s">
        <v>223</v>
      </c>
      <c r="K974" s="738" t="s">
        <v>283</v>
      </c>
      <c r="L974" s="726"/>
      <c r="M974" s="726" t="s">
        <v>6426</v>
      </c>
      <c r="N974" s="722" t="s">
        <v>3334</v>
      </c>
      <c r="O974" s="738" t="s">
        <v>222</v>
      </c>
      <c r="P974" s="741" t="s">
        <v>3608</v>
      </c>
      <c r="Q974" s="741" t="s">
        <v>3613</v>
      </c>
    </row>
    <row r="975" spans="1:17">
      <c r="A975" s="1077">
        <f>SUBTOTAL(3,C$3:C975)</f>
        <v>972</v>
      </c>
      <c r="B975" s="738">
        <v>2</v>
      </c>
      <c r="C975" s="722" t="s">
        <v>3615</v>
      </c>
      <c r="D975" s="723" t="s">
        <v>16</v>
      </c>
      <c r="E975" s="738" t="s">
        <v>221</v>
      </c>
      <c r="F975" s="738" t="s">
        <v>3610</v>
      </c>
      <c r="G975" s="774">
        <v>25615</v>
      </c>
      <c r="H975" s="724">
        <f t="shared" ref="H975:H1038" ca="1" si="16">DATEDIF(G975,TODAY(),"Y")</f>
        <v>50</v>
      </c>
      <c r="I975" s="725" t="s">
        <v>1403</v>
      </c>
      <c r="J975" s="738" t="s">
        <v>289</v>
      </c>
      <c r="K975" s="738" t="s">
        <v>246</v>
      </c>
      <c r="L975" s="726"/>
      <c r="M975" s="726" t="s">
        <v>6426</v>
      </c>
      <c r="N975" s="722" t="s">
        <v>3334</v>
      </c>
      <c r="O975" s="738" t="s">
        <v>245</v>
      </c>
      <c r="P975" s="741" t="s">
        <v>3614</v>
      </c>
      <c r="Q975" s="741" t="s">
        <v>3613</v>
      </c>
    </row>
    <row r="976" spans="1:17">
      <c r="A976" s="1077">
        <f>SUBTOTAL(3,C$3:C976)</f>
        <v>973</v>
      </c>
      <c r="B976" s="738">
        <v>3</v>
      </c>
      <c r="C976" s="722" t="s">
        <v>3619</v>
      </c>
      <c r="D976" s="723" t="s">
        <v>23</v>
      </c>
      <c r="E976" s="738" t="s">
        <v>254</v>
      </c>
      <c r="F976" s="738" t="s">
        <v>3610</v>
      </c>
      <c r="G976" s="774">
        <v>34354</v>
      </c>
      <c r="H976" s="724">
        <f t="shared" ca="1" si="16"/>
        <v>26</v>
      </c>
      <c r="I976" s="725" t="s">
        <v>1403</v>
      </c>
      <c r="J976" s="738" t="s">
        <v>223</v>
      </c>
      <c r="K976" s="738" t="s">
        <v>266</v>
      </c>
      <c r="L976" s="726"/>
      <c r="M976" s="726" t="s">
        <v>6426</v>
      </c>
      <c r="N976" s="722" t="s">
        <v>3334</v>
      </c>
      <c r="O976" s="738" t="s">
        <v>255</v>
      </c>
      <c r="P976" s="741" t="s">
        <v>3618</v>
      </c>
      <c r="Q976" s="741" t="s">
        <v>3613</v>
      </c>
    </row>
    <row r="977" spans="1:17">
      <c r="A977" s="1077">
        <f>SUBTOTAL(3,C$3:C977)</f>
        <v>974</v>
      </c>
      <c r="B977" s="721">
        <v>1</v>
      </c>
      <c r="C977" s="722" t="s">
        <v>3621</v>
      </c>
      <c r="D977" s="723" t="s">
        <v>16</v>
      </c>
      <c r="E977" s="721" t="s">
        <v>254</v>
      </c>
      <c r="F977" s="721" t="s">
        <v>3622</v>
      </c>
      <c r="G977" s="774">
        <v>31743</v>
      </c>
      <c r="H977" s="724">
        <f t="shared" ca="1" si="16"/>
        <v>33</v>
      </c>
      <c r="I977" s="725" t="s">
        <v>4508</v>
      </c>
      <c r="J977" s="721" t="s">
        <v>527</v>
      </c>
      <c r="K977" s="721" t="s">
        <v>3423</v>
      </c>
      <c r="L977" s="726"/>
      <c r="M977" s="726" t="s">
        <v>6426</v>
      </c>
      <c r="N977" s="722" t="s">
        <v>3334</v>
      </c>
      <c r="O977" s="721" t="s">
        <v>222</v>
      </c>
      <c r="P977" s="736" t="s">
        <v>3620</v>
      </c>
      <c r="Q977" s="727" t="s">
        <v>3625</v>
      </c>
    </row>
    <row r="978" spans="1:17">
      <c r="A978" s="1077">
        <f>SUBTOTAL(3,C$3:C978)</f>
        <v>975</v>
      </c>
      <c r="B978" s="732">
        <v>1</v>
      </c>
      <c r="C978" s="722" t="s">
        <v>29</v>
      </c>
      <c r="D978" s="744" t="s">
        <v>23</v>
      </c>
      <c r="E978" s="738" t="s">
        <v>221</v>
      </c>
      <c r="F978" s="738" t="s">
        <v>524</v>
      </c>
      <c r="G978" s="783">
        <v>23638</v>
      </c>
      <c r="H978" s="724">
        <f t="shared" ca="1" si="16"/>
        <v>55</v>
      </c>
      <c r="I978" s="747" t="s">
        <v>1403</v>
      </c>
      <c r="J978" s="738" t="s">
        <v>223</v>
      </c>
      <c r="K978" s="738" t="s">
        <v>3641</v>
      </c>
      <c r="L978" s="726"/>
      <c r="M978" s="726" t="s">
        <v>6426</v>
      </c>
      <c r="N978" s="722" t="s">
        <v>3334</v>
      </c>
      <c r="O978" s="738" t="s">
        <v>222</v>
      </c>
      <c r="P978" s="732" t="s">
        <v>3640</v>
      </c>
      <c r="Q978" s="727" t="s">
        <v>3642</v>
      </c>
    </row>
    <row r="979" spans="1:17">
      <c r="A979" s="1077">
        <f>SUBTOTAL(3,C$3:C979)</f>
        <v>976</v>
      </c>
      <c r="B979" s="733">
        <v>2</v>
      </c>
      <c r="C979" s="732" t="s">
        <v>3644</v>
      </c>
      <c r="D979" s="723" t="s">
        <v>16</v>
      </c>
      <c r="E979" s="733" t="s">
        <v>221</v>
      </c>
      <c r="F979" s="733" t="s">
        <v>2479</v>
      </c>
      <c r="G979" s="775">
        <v>27121</v>
      </c>
      <c r="H979" s="724">
        <f t="shared" ca="1" si="16"/>
        <v>46</v>
      </c>
      <c r="I979" s="725" t="s">
        <v>1403</v>
      </c>
      <c r="J979" s="733" t="s">
        <v>223</v>
      </c>
      <c r="K979" s="733" t="s">
        <v>246</v>
      </c>
      <c r="L979" s="726"/>
      <c r="M979" s="726" t="s">
        <v>6426</v>
      </c>
      <c r="N979" s="722" t="s">
        <v>3334</v>
      </c>
      <c r="O979" s="733" t="s">
        <v>245</v>
      </c>
      <c r="P979" s="732" t="s">
        <v>3643</v>
      </c>
      <c r="Q979" s="727" t="s">
        <v>3642</v>
      </c>
    </row>
    <row r="980" spans="1:17">
      <c r="A980" s="1077">
        <f>SUBTOTAL(3,C$3:C980)</f>
        <v>977</v>
      </c>
      <c r="B980" s="733">
        <v>3</v>
      </c>
      <c r="C980" s="732" t="s">
        <v>3647</v>
      </c>
      <c r="D980" s="723" t="s">
        <v>16</v>
      </c>
      <c r="E980" s="733" t="s">
        <v>254</v>
      </c>
      <c r="F980" s="733" t="s">
        <v>230</v>
      </c>
      <c r="G980" s="775">
        <v>37926</v>
      </c>
      <c r="H980" s="724">
        <f t="shared" ca="1" si="16"/>
        <v>16</v>
      </c>
      <c r="I980" s="725" t="s">
        <v>1403</v>
      </c>
      <c r="J980" s="733" t="s">
        <v>369</v>
      </c>
      <c r="K980" s="733" t="s">
        <v>266</v>
      </c>
      <c r="L980" s="726"/>
      <c r="M980" s="726" t="s">
        <v>6426</v>
      </c>
      <c r="N980" s="722" t="s">
        <v>3334</v>
      </c>
      <c r="O980" s="733" t="s">
        <v>255</v>
      </c>
      <c r="P980" s="732" t="s">
        <v>3646</v>
      </c>
      <c r="Q980" s="727" t="s">
        <v>3642</v>
      </c>
    </row>
    <row r="981" spans="1:17">
      <c r="A981" s="1077">
        <f>SUBTOTAL(3,C$3:C981)</f>
        <v>978</v>
      </c>
      <c r="B981" s="721">
        <v>4</v>
      </c>
      <c r="C981" s="722" t="s">
        <v>3650</v>
      </c>
      <c r="D981" s="723" t="s">
        <v>23</v>
      </c>
      <c r="E981" s="721" t="s">
        <v>254</v>
      </c>
      <c r="F981" s="721" t="s">
        <v>230</v>
      </c>
      <c r="G981" s="774">
        <v>38602</v>
      </c>
      <c r="H981" s="724">
        <f t="shared" ca="1" si="16"/>
        <v>14</v>
      </c>
      <c r="I981" s="725" t="s">
        <v>1403</v>
      </c>
      <c r="J981" s="721" t="s">
        <v>369</v>
      </c>
      <c r="K981" s="721" t="s">
        <v>266</v>
      </c>
      <c r="L981" s="726"/>
      <c r="M981" s="726" t="s">
        <v>6426</v>
      </c>
      <c r="N981" s="722" t="s">
        <v>3334</v>
      </c>
      <c r="O981" s="721" t="s">
        <v>255</v>
      </c>
      <c r="P981" s="748" t="s">
        <v>3649</v>
      </c>
      <c r="Q981" s="727" t="s">
        <v>3642</v>
      </c>
    </row>
    <row r="982" spans="1:17">
      <c r="A982" s="1077">
        <f>SUBTOTAL(3,C$3:C982)</f>
        <v>979</v>
      </c>
      <c r="B982" s="721">
        <v>5</v>
      </c>
      <c r="C982" s="722" t="s">
        <v>3652</v>
      </c>
      <c r="D982" s="723" t="s">
        <v>23</v>
      </c>
      <c r="E982" s="721" t="s">
        <v>254</v>
      </c>
      <c r="F982" s="721" t="s">
        <v>230</v>
      </c>
      <c r="G982" s="783">
        <v>40489</v>
      </c>
      <c r="H982" s="724">
        <f t="shared" ca="1" si="16"/>
        <v>9</v>
      </c>
      <c r="I982" s="725" t="s">
        <v>1403</v>
      </c>
      <c r="J982" s="721" t="s">
        <v>265</v>
      </c>
      <c r="K982" s="721" t="s">
        <v>270</v>
      </c>
      <c r="L982" s="726"/>
      <c r="M982" s="726" t="s">
        <v>6426</v>
      </c>
      <c r="N982" s="722" t="s">
        <v>3334</v>
      </c>
      <c r="O982" s="721" t="s">
        <v>255</v>
      </c>
      <c r="P982" s="748" t="s">
        <v>3651</v>
      </c>
      <c r="Q982" s="727" t="s">
        <v>3642</v>
      </c>
    </row>
    <row r="983" spans="1:17">
      <c r="A983" s="1077">
        <f>SUBTOTAL(3,C$3:C983)</f>
        <v>980</v>
      </c>
      <c r="B983" s="721">
        <v>1</v>
      </c>
      <c r="C983" s="734" t="s">
        <v>3659</v>
      </c>
      <c r="D983" s="742" t="s">
        <v>23</v>
      </c>
      <c r="E983" s="737" t="s">
        <v>221</v>
      </c>
      <c r="F983" s="737" t="s">
        <v>1259</v>
      </c>
      <c r="G983" s="779" t="s">
        <v>3660</v>
      </c>
      <c r="H983" s="724">
        <f t="shared" ca="1" si="16"/>
        <v>51</v>
      </c>
      <c r="I983" s="725" t="s">
        <v>1403</v>
      </c>
      <c r="J983" s="737" t="s">
        <v>850</v>
      </c>
      <c r="K983" s="737" t="s">
        <v>3423</v>
      </c>
      <c r="L983" s="726"/>
      <c r="M983" s="726" t="s">
        <v>6426</v>
      </c>
      <c r="N983" s="722" t="s">
        <v>3334</v>
      </c>
      <c r="O983" s="737" t="s">
        <v>222</v>
      </c>
      <c r="P983" s="734" t="s">
        <v>3658</v>
      </c>
      <c r="Q983" s="734" t="s">
        <v>3663</v>
      </c>
    </row>
    <row r="984" spans="1:17">
      <c r="A984" s="1077">
        <f>SUBTOTAL(3,C$3:C984)</f>
        <v>981</v>
      </c>
      <c r="B984" s="738">
        <v>2</v>
      </c>
      <c r="C984" s="734" t="s">
        <v>2924</v>
      </c>
      <c r="D984" s="742" t="s">
        <v>16</v>
      </c>
      <c r="E984" s="737" t="s">
        <v>221</v>
      </c>
      <c r="F984" s="737" t="s">
        <v>22</v>
      </c>
      <c r="G984" s="779" t="s">
        <v>3665</v>
      </c>
      <c r="H984" s="724">
        <f t="shared" ca="1" si="16"/>
        <v>49</v>
      </c>
      <c r="I984" s="725" t="s">
        <v>1403</v>
      </c>
      <c r="J984" s="737" t="s">
        <v>3667</v>
      </c>
      <c r="K984" s="737" t="s">
        <v>246</v>
      </c>
      <c r="L984" s="726"/>
      <c r="M984" s="726" t="s">
        <v>6426</v>
      </c>
      <c r="N984" s="722" t="s">
        <v>3334</v>
      </c>
      <c r="O984" s="737" t="s">
        <v>245</v>
      </c>
      <c r="P984" s="734" t="s">
        <v>3664</v>
      </c>
      <c r="Q984" s="734" t="s">
        <v>3663</v>
      </c>
    </row>
    <row r="985" spans="1:17">
      <c r="A985" s="1077">
        <f>SUBTOTAL(3,C$3:C985)</f>
        <v>982</v>
      </c>
      <c r="B985" s="738">
        <v>3</v>
      </c>
      <c r="C985" s="734" t="s">
        <v>3670</v>
      </c>
      <c r="D985" s="742" t="s">
        <v>23</v>
      </c>
      <c r="E985" s="737" t="s">
        <v>254</v>
      </c>
      <c r="F985" s="737" t="s">
        <v>22</v>
      </c>
      <c r="G985" s="779" t="s">
        <v>3671</v>
      </c>
      <c r="H985" s="724">
        <f t="shared" ca="1" si="16"/>
        <v>23</v>
      </c>
      <c r="I985" s="725" t="s">
        <v>1403</v>
      </c>
      <c r="J985" s="737" t="s">
        <v>3667</v>
      </c>
      <c r="K985" s="737" t="s">
        <v>266</v>
      </c>
      <c r="L985" s="726"/>
      <c r="M985" s="726" t="s">
        <v>6426</v>
      </c>
      <c r="N985" s="722" t="s">
        <v>3334</v>
      </c>
      <c r="O985" s="737" t="s">
        <v>255</v>
      </c>
      <c r="P985" s="734" t="s">
        <v>3669</v>
      </c>
      <c r="Q985" s="734" t="s">
        <v>3663</v>
      </c>
    </row>
    <row r="986" spans="1:17">
      <c r="A986" s="1077">
        <f>SUBTOTAL(3,C$3:C986)</f>
        <v>983</v>
      </c>
      <c r="B986" s="738">
        <v>4</v>
      </c>
      <c r="C986" s="734" t="s">
        <v>3675</v>
      </c>
      <c r="D986" s="742" t="s">
        <v>16</v>
      </c>
      <c r="E986" s="737" t="s">
        <v>254</v>
      </c>
      <c r="F986" s="737" t="s">
        <v>22</v>
      </c>
      <c r="G986" s="779" t="s">
        <v>3676</v>
      </c>
      <c r="H986" s="724">
        <f t="shared" ca="1" si="16"/>
        <v>20</v>
      </c>
      <c r="I986" s="725" t="s">
        <v>1403</v>
      </c>
      <c r="J986" s="737" t="s">
        <v>3677</v>
      </c>
      <c r="K986" s="737" t="s">
        <v>266</v>
      </c>
      <c r="L986" s="726"/>
      <c r="M986" s="726" t="s">
        <v>6426</v>
      </c>
      <c r="N986" s="722" t="s">
        <v>3334</v>
      </c>
      <c r="O986" s="737" t="s">
        <v>255</v>
      </c>
      <c r="P986" s="734" t="s">
        <v>3674</v>
      </c>
      <c r="Q986" s="734" t="s">
        <v>3663</v>
      </c>
    </row>
    <row r="987" spans="1:17">
      <c r="A987" s="1077">
        <f>SUBTOTAL(3,C$3:C987)</f>
        <v>984</v>
      </c>
      <c r="B987" s="738">
        <v>5</v>
      </c>
      <c r="C987" s="734" t="s">
        <v>3679</v>
      </c>
      <c r="D987" s="742" t="s">
        <v>23</v>
      </c>
      <c r="E987" s="737" t="s">
        <v>254</v>
      </c>
      <c r="F987" s="737" t="s">
        <v>22</v>
      </c>
      <c r="G987" s="779" t="s">
        <v>3680</v>
      </c>
      <c r="H987" s="724">
        <f t="shared" ca="1" si="16"/>
        <v>12</v>
      </c>
      <c r="I987" s="725" t="s">
        <v>1403</v>
      </c>
      <c r="J987" s="737" t="s">
        <v>369</v>
      </c>
      <c r="K987" s="737" t="s">
        <v>266</v>
      </c>
      <c r="L987" s="726"/>
      <c r="M987" s="726" t="s">
        <v>6426</v>
      </c>
      <c r="N987" s="722" t="s">
        <v>3334</v>
      </c>
      <c r="O987" s="737" t="s">
        <v>255</v>
      </c>
      <c r="P987" s="734" t="s">
        <v>3678</v>
      </c>
      <c r="Q987" s="734" t="s">
        <v>3663</v>
      </c>
    </row>
    <row r="988" spans="1:17">
      <c r="A988" s="1077">
        <f>SUBTOTAL(3,C$3:C988)</f>
        <v>985</v>
      </c>
      <c r="B988" s="738">
        <v>6</v>
      </c>
      <c r="C988" s="734" t="s">
        <v>3682</v>
      </c>
      <c r="D988" s="742" t="s">
        <v>16</v>
      </c>
      <c r="E988" s="737" t="s">
        <v>254</v>
      </c>
      <c r="F988" s="737" t="s">
        <v>22</v>
      </c>
      <c r="G988" s="779" t="s">
        <v>3683</v>
      </c>
      <c r="H988" s="724">
        <f t="shared" ca="1" si="16"/>
        <v>9</v>
      </c>
      <c r="I988" s="725" t="s">
        <v>1403</v>
      </c>
      <c r="J988" s="737" t="s">
        <v>3684</v>
      </c>
      <c r="K988" s="737" t="s">
        <v>270</v>
      </c>
      <c r="L988" s="726"/>
      <c r="M988" s="726" t="s">
        <v>6426</v>
      </c>
      <c r="N988" s="722" t="s">
        <v>3334</v>
      </c>
      <c r="O988" s="737" t="s">
        <v>255</v>
      </c>
      <c r="P988" s="734" t="s">
        <v>3681</v>
      </c>
      <c r="Q988" s="734" t="s">
        <v>3663</v>
      </c>
    </row>
    <row r="989" spans="1:17">
      <c r="A989" s="1077">
        <f>SUBTOTAL(3,C$3:C989)</f>
        <v>986</v>
      </c>
      <c r="B989" s="738">
        <v>1</v>
      </c>
      <c r="C989" s="722" t="s">
        <v>3707</v>
      </c>
      <c r="D989" s="757" t="s">
        <v>23</v>
      </c>
      <c r="E989" s="738" t="s">
        <v>221</v>
      </c>
      <c r="F989" s="738" t="s">
        <v>273</v>
      </c>
      <c r="G989" s="783">
        <v>30134</v>
      </c>
      <c r="H989" s="724">
        <f t="shared" ca="1" si="16"/>
        <v>37</v>
      </c>
      <c r="I989" s="747" t="s">
        <v>1403</v>
      </c>
      <c r="J989" s="738" t="s">
        <v>223</v>
      </c>
      <c r="K989" s="738" t="s">
        <v>283</v>
      </c>
      <c r="L989" s="726"/>
      <c r="M989" s="726" t="s">
        <v>6426</v>
      </c>
      <c r="N989" s="722" t="s">
        <v>3334</v>
      </c>
      <c r="O989" s="738" t="s">
        <v>222</v>
      </c>
      <c r="P989" s="722" t="s">
        <v>3706</v>
      </c>
      <c r="Q989" s="722" t="s">
        <v>3709</v>
      </c>
    </row>
    <row r="990" spans="1:17">
      <c r="A990" s="1077">
        <f>SUBTOTAL(3,C$3:C990)</f>
        <v>987</v>
      </c>
      <c r="B990" s="721">
        <v>2</v>
      </c>
      <c r="C990" s="722" t="s">
        <v>3711</v>
      </c>
      <c r="D990" s="723" t="s">
        <v>16</v>
      </c>
      <c r="E990" s="721" t="s">
        <v>221</v>
      </c>
      <c r="F990" s="721" t="s">
        <v>1375</v>
      </c>
      <c r="G990" s="774">
        <v>30118</v>
      </c>
      <c r="H990" s="724">
        <f t="shared" ca="1" si="16"/>
        <v>37</v>
      </c>
      <c r="I990" s="725" t="s">
        <v>1403</v>
      </c>
      <c r="J990" s="721" t="s">
        <v>289</v>
      </c>
      <c r="K990" s="721" t="s">
        <v>246</v>
      </c>
      <c r="L990" s="726"/>
      <c r="M990" s="726" t="s">
        <v>6426</v>
      </c>
      <c r="N990" s="722" t="s">
        <v>3334</v>
      </c>
      <c r="O990" s="721" t="s">
        <v>245</v>
      </c>
      <c r="P990" s="722" t="s">
        <v>3710</v>
      </c>
      <c r="Q990" s="722" t="s">
        <v>3709</v>
      </c>
    </row>
    <row r="991" spans="1:17">
      <c r="A991" s="1077">
        <f>SUBTOTAL(3,C$3:C991)</f>
        <v>988</v>
      </c>
      <c r="B991" s="721">
        <v>3</v>
      </c>
      <c r="C991" s="722" t="s">
        <v>3713</v>
      </c>
      <c r="D991" s="723" t="s">
        <v>16</v>
      </c>
      <c r="E991" s="721" t="s">
        <v>254</v>
      </c>
      <c r="F991" s="721" t="s">
        <v>273</v>
      </c>
      <c r="G991" s="774">
        <v>38235</v>
      </c>
      <c r="H991" s="724">
        <f t="shared" ca="1" si="16"/>
        <v>15</v>
      </c>
      <c r="I991" s="725" t="s">
        <v>1403</v>
      </c>
      <c r="J991" s="721" t="s">
        <v>369</v>
      </c>
      <c r="K991" s="721" t="s">
        <v>266</v>
      </c>
      <c r="L991" s="726"/>
      <c r="M991" s="726" t="s">
        <v>6426</v>
      </c>
      <c r="N991" s="722" t="s">
        <v>3334</v>
      </c>
      <c r="O991" s="721" t="s">
        <v>255</v>
      </c>
      <c r="P991" s="722" t="s">
        <v>3712</v>
      </c>
      <c r="Q991" s="722" t="s">
        <v>3709</v>
      </c>
    </row>
    <row r="992" spans="1:17">
      <c r="A992" s="1077">
        <f>SUBTOTAL(3,C$3:C992)</f>
        <v>989</v>
      </c>
      <c r="B992" s="721">
        <v>1</v>
      </c>
      <c r="C992" s="722" t="s">
        <v>502</v>
      </c>
      <c r="D992" s="723" t="s">
        <v>23</v>
      </c>
      <c r="E992" s="721" t="s">
        <v>221</v>
      </c>
      <c r="F992" s="721" t="s">
        <v>1178</v>
      </c>
      <c r="G992" s="774">
        <v>25542</v>
      </c>
      <c r="H992" s="724">
        <f t="shared" ca="1" si="16"/>
        <v>50</v>
      </c>
      <c r="I992" s="725" t="s">
        <v>1403</v>
      </c>
      <c r="J992" s="721" t="s">
        <v>256</v>
      </c>
      <c r="K992" s="721" t="s">
        <v>283</v>
      </c>
      <c r="L992" s="726"/>
      <c r="M992" s="726" t="s">
        <v>6426</v>
      </c>
      <c r="N992" s="722" t="s">
        <v>3334</v>
      </c>
      <c r="O992" s="721" t="s">
        <v>222</v>
      </c>
      <c r="P992" s="734" t="s">
        <v>3714</v>
      </c>
      <c r="Q992" s="734" t="s">
        <v>3717</v>
      </c>
    </row>
    <row r="993" spans="1:17">
      <c r="A993" s="1077">
        <f>SUBTOTAL(3,C$3:C993)</f>
        <v>990</v>
      </c>
      <c r="B993" s="721">
        <v>2</v>
      </c>
      <c r="C993" s="722" t="s">
        <v>3719</v>
      </c>
      <c r="D993" s="723" t="s">
        <v>16</v>
      </c>
      <c r="E993" s="721" t="s">
        <v>221</v>
      </c>
      <c r="F993" s="721" t="s">
        <v>1178</v>
      </c>
      <c r="G993" s="774">
        <v>26104</v>
      </c>
      <c r="H993" s="724">
        <f t="shared" ca="1" si="16"/>
        <v>48</v>
      </c>
      <c r="I993" s="725" t="s">
        <v>1403</v>
      </c>
      <c r="J993" s="721" t="s">
        <v>256</v>
      </c>
      <c r="K993" s="721" t="s">
        <v>246</v>
      </c>
      <c r="L993" s="726"/>
      <c r="M993" s="726" t="s">
        <v>6426</v>
      </c>
      <c r="N993" s="722" t="s">
        <v>3334</v>
      </c>
      <c r="O993" s="721" t="s">
        <v>245</v>
      </c>
      <c r="P993" s="734" t="s">
        <v>3718</v>
      </c>
      <c r="Q993" s="734" t="s">
        <v>3717</v>
      </c>
    </row>
    <row r="994" spans="1:17">
      <c r="A994" s="1077">
        <f>SUBTOTAL(3,C$3:C994)</f>
        <v>991</v>
      </c>
      <c r="B994" s="721">
        <v>3</v>
      </c>
      <c r="C994" s="722" t="s">
        <v>3723</v>
      </c>
      <c r="D994" s="723" t="s">
        <v>16</v>
      </c>
      <c r="E994" s="721" t="s">
        <v>254</v>
      </c>
      <c r="F994" s="721" t="s">
        <v>22</v>
      </c>
      <c r="G994" s="774">
        <v>37031</v>
      </c>
      <c r="H994" s="724">
        <f t="shared" ca="1" si="16"/>
        <v>18</v>
      </c>
      <c r="I994" s="725" t="s">
        <v>1403</v>
      </c>
      <c r="J994" s="721" t="s">
        <v>348</v>
      </c>
      <c r="K994" s="721" t="s">
        <v>266</v>
      </c>
      <c r="L994" s="726"/>
      <c r="M994" s="726" t="s">
        <v>6426</v>
      </c>
      <c r="N994" s="722" t="s">
        <v>3334</v>
      </c>
      <c r="O994" s="721" t="s">
        <v>255</v>
      </c>
      <c r="P994" s="734" t="s">
        <v>3722</v>
      </c>
      <c r="Q994" s="734" t="s">
        <v>3717</v>
      </c>
    </row>
    <row r="995" spans="1:17">
      <c r="A995" s="1077">
        <f>SUBTOTAL(3,C$3:C995)</f>
        <v>992</v>
      </c>
      <c r="B995" s="738">
        <v>1</v>
      </c>
      <c r="C995" s="722" t="s">
        <v>3725</v>
      </c>
      <c r="D995" s="723" t="s">
        <v>23</v>
      </c>
      <c r="E995" s="738" t="s">
        <v>221</v>
      </c>
      <c r="F995" s="738" t="s">
        <v>3726</v>
      </c>
      <c r="G995" s="774">
        <v>23451</v>
      </c>
      <c r="H995" s="724">
        <f t="shared" ca="1" si="16"/>
        <v>56</v>
      </c>
      <c r="I995" s="747" t="s">
        <v>1403</v>
      </c>
      <c r="J995" s="738" t="s">
        <v>1291</v>
      </c>
      <c r="K995" s="738" t="s">
        <v>360</v>
      </c>
      <c r="L995" s="726"/>
      <c r="M995" s="726" t="s">
        <v>6426</v>
      </c>
      <c r="N995" s="722" t="s">
        <v>3334</v>
      </c>
      <c r="O995" s="738" t="s">
        <v>222</v>
      </c>
      <c r="P995" s="727" t="s">
        <v>3724</v>
      </c>
      <c r="Q995" s="727" t="s">
        <v>3729</v>
      </c>
    </row>
    <row r="996" spans="1:17">
      <c r="A996" s="1077">
        <f>SUBTOTAL(3,C$3:C996)</f>
        <v>993</v>
      </c>
      <c r="B996" s="738">
        <v>2</v>
      </c>
      <c r="C996" s="722" t="s">
        <v>3731</v>
      </c>
      <c r="D996" s="723" t="s">
        <v>16</v>
      </c>
      <c r="E996" s="738" t="s">
        <v>221</v>
      </c>
      <c r="F996" s="738" t="s">
        <v>3726</v>
      </c>
      <c r="G996" s="774">
        <v>26498</v>
      </c>
      <c r="H996" s="724">
        <f t="shared" ca="1" si="16"/>
        <v>47</v>
      </c>
      <c r="I996" s="747" t="s">
        <v>1403</v>
      </c>
      <c r="J996" s="738" t="s">
        <v>1291</v>
      </c>
      <c r="K996" s="738" t="s">
        <v>360</v>
      </c>
      <c r="L996" s="726"/>
      <c r="M996" s="726" t="s">
        <v>6426</v>
      </c>
      <c r="N996" s="722" t="s">
        <v>3334</v>
      </c>
      <c r="O996" s="738" t="s">
        <v>245</v>
      </c>
      <c r="P996" s="727" t="s">
        <v>3730</v>
      </c>
      <c r="Q996" s="727" t="s">
        <v>3729</v>
      </c>
    </row>
    <row r="997" spans="1:17">
      <c r="A997" s="1077">
        <f>SUBTOTAL(3,C$3:C997)</f>
        <v>994</v>
      </c>
      <c r="B997" s="738">
        <v>3</v>
      </c>
      <c r="C997" s="722" t="s">
        <v>3734</v>
      </c>
      <c r="D997" s="723" t="s">
        <v>23</v>
      </c>
      <c r="E997" s="738" t="s">
        <v>254</v>
      </c>
      <c r="F997" s="738" t="s">
        <v>252</v>
      </c>
      <c r="G997" s="774">
        <v>37064</v>
      </c>
      <c r="H997" s="724">
        <f t="shared" ca="1" si="16"/>
        <v>18</v>
      </c>
      <c r="I997" s="747" t="s">
        <v>1403</v>
      </c>
      <c r="J997" s="738" t="s">
        <v>886</v>
      </c>
      <c r="K997" s="738" t="s">
        <v>266</v>
      </c>
      <c r="L997" s="726"/>
      <c r="M997" s="726" t="s">
        <v>6426</v>
      </c>
      <c r="N997" s="722" t="s">
        <v>3334</v>
      </c>
      <c r="O997" s="738" t="s">
        <v>255</v>
      </c>
      <c r="P997" s="727" t="s">
        <v>3733</v>
      </c>
      <c r="Q997" s="727" t="s">
        <v>3729</v>
      </c>
    </row>
    <row r="998" spans="1:17">
      <c r="A998" s="1077">
        <f>SUBTOTAL(3,C$3:C998)</f>
        <v>995</v>
      </c>
      <c r="B998" s="738">
        <v>4</v>
      </c>
      <c r="C998" s="722" t="s">
        <v>3736</v>
      </c>
      <c r="D998" s="723" t="s">
        <v>23</v>
      </c>
      <c r="E998" s="738" t="s">
        <v>254</v>
      </c>
      <c r="F998" s="738" t="s">
        <v>252</v>
      </c>
      <c r="G998" s="774">
        <v>39066</v>
      </c>
      <c r="H998" s="724">
        <f t="shared" ca="1" si="16"/>
        <v>13</v>
      </c>
      <c r="I998" s="747" t="s">
        <v>1403</v>
      </c>
      <c r="J998" s="738" t="s">
        <v>369</v>
      </c>
      <c r="K998" s="738" t="s">
        <v>266</v>
      </c>
      <c r="L998" s="726"/>
      <c r="M998" s="726" t="s">
        <v>6426</v>
      </c>
      <c r="N998" s="722" t="s">
        <v>3334</v>
      </c>
      <c r="O998" s="738" t="s">
        <v>255</v>
      </c>
      <c r="P998" s="727" t="s">
        <v>3735</v>
      </c>
      <c r="Q998" s="727" t="s">
        <v>3729</v>
      </c>
    </row>
    <row r="999" spans="1:17">
      <c r="A999" s="1077">
        <f>SUBTOTAL(3,C$3:C999)</f>
        <v>996</v>
      </c>
      <c r="B999" s="733">
        <v>1</v>
      </c>
      <c r="C999" s="722" t="s">
        <v>3960</v>
      </c>
      <c r="D999" s="757" t="s">
        <v>23</v>
      </c>
      <c r="E999" s="738" t="s">
        <v>221</v>
      </c>
      <c r="F999" s="738" t="s">
        <v>376</v>
      </c>
      <c r="G999" s="783">
        <v>26200</v>
      </c>
      <c r="H999" s="724">
        <f t="shared" ca="1" si="16"/>
        <v>48</v>
      </c>
      <c r="I999" s="725" t="s">
        <v>4508</v>
      </c>
      <c r="J999" s="738" t="s">
        <v>223</v>
      </c>
      <c r="K999" s="738" t="s">
        <v>283</v>
      </c>
      <c r="L999" s="813"/>
      <c r="M999" s="813" t="s">
        <v>6426</v>
      </c>
      <c r="N999" s="722" t="s">
        <v>3334</v>
      </c>
      <c r="O999" s="738" t="s">
        <v>222</v>
      </c>
      <c r="P999" s="722" t="s">
        <v>3959</v>
      </c>
      <c r="Q999" s="722" t="s">
        <v>3963</v>
      </c>
    </row>
    <row r="1000" spans="1:17">
      <c r="A1000" s="1077">
        <f>SUBTOTAL(3,C$3:C1000)</f>
        <v>997</v>
      </c>
      <c r="B1000" s="721">
        <v>2</v>
      </c>
      <c r="C1000" s="722" t="s">
        <v>3965</v>
      </c>
      <c r="D1000" s="723" t="s">
        <v>16</v>
      </c>
      <c r="E1000" s="721" t="s">
        <v>221</v>
      </c>
      <c r="F1000" s="721" t="s">
        <v>376</v>
      </c>
      <c r="G1000" s="774">
        <v>25961</v>
      </c>
      <c r="H1000" s="724">
        <f t="shared" ca="1" si="16"/>
        <v>49</v>
      </c>
      <c r="I1000" s="725" t="s">
        <v>4508</v>
      </c>
      <c r="J1000" s="721" t="s">
        <v>223</v>
      </c>
      <c r="K1000" s="721" t="s">
        <v>470</v>
      </c>
      <c r="L1000" s="813"/>
      <c r="M1000" s="813" t="s">
        <v>6426</v>
      </c>
      <c r="N1000" s="722" t="s">
        <v>3334</v>
      </c>
      <c r="O1000" s="721" t="s">
        <v>245</v>
      </c>
      <c r="P1000" s="722" t="s">
        <v>3964</v>
      </c>
      <c r="Q1000" s="722" t="s">
        <v>3963</v>
      </c>
    </row>
    <row r="1001" spans="1:17">
      <c r="A1001" s="1077">
        <f>SUBTOTAL(3,C$3:C1001)</f>
        <v>998</v>
      </c>
      <c r="B1001" s="721">
        <v>3</v>
      </c>
      <c r="C1001" s="722" t="s">
        <v>3969</v>
      </c>
      <c r="D1001" s="723" t="s">
        <v>23</v>
      </c>
      <c r="E1001" s="721" t="s">
        <v>254</v>
      </c>
      <c r="F1001" s="721" t="s">
        <v>22</v>
      </c>
      <c r="G1001" s="774">
        <v>35071</v>
      </c>
      <c r="H1001" s="724">
        <f t="shared" ca="1" si="16"/>
        <v>24</v>
      </c>
      <c r="I1001" s="725" t="s">
        <v>4508</v>
      </c>
      <c r="J1001" s="721" t="s">
        <v>344</v>
      </c>
      <c r="K1001" s="721" t="s">
        <v>266</v>
      </c>
      <c r="L1001" s="813"/>
      <c r="M1001" s="813" t="s">
        <v>6426</v>
      </c>
      <c r="N1001" s="722" t="s">
        <v>3334</v>
      </c>
      <c r="O1001" s="721" t="s">
        <v>255</v>
      </c>
      <c r="P1001" s="734" t="s">
        <v>3968</v>
      </c>
      <c r="Q1001" s="722" t="s">
        <v>3963</v>
      </c>
    </row>
    <row r="1002" spans="1:17">
      <c r="A1002" s="1077">
        <f>SUBTOTAL(3,C$3:C1002)</f>
        <v>999</v>
      </c>
      <c r="B1002" s="721">
        <v>4</v>
      </c>
      <c r="C1002" s="722" t="s">
        <v>3971</v>
      </c>
      <c r="D1002" s="723" t="s">
        <v>23</v>
      </c>
      <c r="E1002" s="721" t="s">
        <v>254</v>
      </c>
      <c r="F1002" s="721" t="s">
        <v>22</v>
      </c>
      <c r="G1002" s="774">
        <v>36254</v>
      </c>
      <c r="H1002" s="724">
        <f t="shared" ca="1" si="16"/>
        <v>21</v>
      </c>
      <c r="I1002" s="725" t="s">
        <v>4508</v>
      </c>
      <c r="J1002" s="721" t="s">
        <v>223</v>
      </c>
      <c r="K1002" s="721" t="s">
        <v>266</v>
      </c>
      <c r="L1002" s="813"/>
      <c r="M1002" s="813" t="s">
        <v>6426</v>
      </c>
      <c r="N1002" s="722" t="s">
        <v>3334</v>
      </c>
      <c r="O1002" s="721" t="s">
        <v>255</v>
      </c>
      <c r="P1002" s="734" t="s">
        <v>3970</v>
      </c>
      <c r="Q1002" s="722" t="s">
        <v>3963</v>
      </c>
    </row>
    <row r="1003" spans="1:17">
      <c r="A1003" s="1077">
        <f>SUBTOTAL(3,C$3:C1003)</f>
        <v>1000</v>
      </c>
      <c r="B1003" s="721">
        <v>5</v>
      </c>
      <c r="C1003" s="722" t="s">
        <v>3973</v>
      </c>
      <c r="D1003" s="723" t="s">
        <v>23</v>
      </c>
      <c r="E1003" s="721" t="s">
        <v>254</v>
      </c>
      <c r="F1003" s="721" t="s">
        <v>22</v>
      </c>
      <c r="G1003" s="774">
        <v>37251</v>
      </c>
      <c r="H1003" s="724">
        <f t="shared" ca="1" si="16"/>
        <v>18</v>
      </c>
      <c r="I1003" s="725" t="s">
        <v>4508</v>
      </c>
      <c r="J1003" s="721" t="s">
        <v>369</v>
      </c>
      <c r="K1003" s="721" t="s">
        <v>266</v>
      </c>
      <c r="L1003" s="813"/>
      <c r="M1003" s="813" t="s">
        <v>6426</v>
      </c>
      <c r="N1003" s="722" t="s">
        <v>3334</v>
      </c>
      <c r="O1003" s="721" t="s">
        <v>255</v>
      </c>
      <c r="P1003" s="734" t="s">
        <v>3972</v>
      </c>
      <c r="Q1003" s="722" t="s">
        <v>3963</v>
      </c>
    </row>
    <row r="1004" spans="1:17">
      <c r="A1004" s="1077">
        <f>SUBTOTAL(3,C$3:C1004)</f>
        <v>1001</v>
      </c>
      <c r="B1004" s="721">
        <v>6</v>
      </c>
      <c r="C1004" s="722" t="s">
        <v>3975</v>
      </c>
      <c r="D1004" s="723" t="s">
        <v>16</v>
      </c>
      <c r="E1004" s="721" t="s">
        <v>254</v>
      </c>
      <c r="F1004" s="721" t="s">
        <v>230</v>
      </c>
      <c r="G1004" s="774">
        <v>39809</v>
      </c>
      <c r="H1004" s="724">
        <f t="shared" ca="1" si="16"/>
        <v>11</v>
      </c>
      <c r="I1004" s="725" t="s">
        <v>4508</v>
      </c>
      <c r="J1004" s="721" t="s">
        <v>369</v>
      </c>
      <c r="K1004" s="721" t="s">
        <v>266</v>
      </c>
      <c r="L1004" s="813"/>
      <c r="M1004" s="813" t="s">
        <v>6426</v>
      </c>
      <c r="N1004" s="722" t="s">
        <v>3334</v>
      </c>
      <c r="O1004" s="721" t="s">
        <v>255</v>
      </c>
      <c r="P1004" s="734" t="s">
        <v>3974</v>
      </c>
      <c r="Q1004" s="722" t="s">
        <v>3963</v>
      </c>
    </row>
    <row r="1005" spans="1:17">
      <c r="A1005" s="1077">
        <f>SUBTOTAL(3,C$3:C1005)</f>
        <v>1002</v>
      </c>
      <c r="B1005" s="738">
        <v>7</v>
      </c>
      <c r="C1005" s="738" t="s">
        <v>7362</v>
      </c>
      <c r="D1005" s="757" t="s">
        <v>16</v>
      </c>
      <c r="E1005" s="738" t="s">
        <v>254</v>
      </c>
      <c r="F1005" s="738" t="s">
        <v>7363</v>
      </c>
      <c r="G1005" s="783">
        <v>35343</v>
      </c>
      <c r="H1005" s="724">
        <f t="shared" ca="1" si="16"/>
        <v>23</v>
      </c>
      <c r="I1005" s="747" t="s">
        <v>4508</v>
      </c>
      <c r="J1005" s="738" t="s">
        <v>527</v>
      </c>
      <c r="K1005" s="738" t="s">
        <v>261</v>
      </c>
      <c r="L1005" s="824"/>
      <c r="M1005" s="824" t="s">
        <v>6426</v>
      </c>
      <c r="N1005" s="738" t="s">
        <v>3744</v>
      </c>
      <c r="O1005" s="738" t="s">
        <v>3979</v>
      </c>
      <c r="P1005" s="1044" t="s">
        <v>7364</v>
      </c>
      <c r="Q1005" s="738" t="s">
        <v>3963</v>
      </c>
    </row>
    <row r="1006" spans="1:17">
      <c r="A1006" s="1077">
        <f>SUBTOTAL(3,C$3:C1006)</f>
        <v>1003</v>
      </c>
      <c r="B1006" s="738">
        <v>1</v>
      </c>
      <c r="C1006" s="722" t="s">
        <v>2578</v>
      </c>
      <c r="D1006" s="723" t="s">
        <v>23</v>
      </c>
      <c r="E1006" s="738" t="s">
        <v>221</v>
      </c>
      <c r="F1006" s="738" t="s">
        <v>1870</v>
      </c>
      <c r="G1006" s="774">
        <v>32670</v>
      </c>
      <c r="H1006" s="724">
        <f t="shared" ca="1" si="16"/>
        <v>30</v>
      </c>
      <c r="I1006" s="747" t="s">
        <v>1403</v>
      </c>
      <c r="J1006" s="738" t="s">
        <v>2491</v>
      </c>
      <c r="K1006" s="738" t="s">
        <v>283</v>
      </c>
      <c r="L1006" s="726"/>
      <c r="M1006" s="726" t="s">
        <v>6426</v>
      </c>
      <c r="N1006" s="722" t="s">
        <v>3334</v>
      </c>
      <c r="O1006" s="738" t="s">
        <v>222</v>
      </c>
      <c r="P1006" s="727" t="s">
        <v>3737</v>
      </c>
      <c r="Q1006" s="727" t="s">
        <v>3729</v>
      </c>
    </row>
    <row r="1007" spans="1:17">
      <c r="A1007" s="1077">
        <f>SUBTOTAL(3,C$3:C1007)</f>
        <v>1004</v>
      </c>
      <c r="B1007" s="738">
        <v>2</v>
      </c>
      <c r="C1007" s="722" t="s">
        <v>7359</v>
      </c>
      <c r="D1007" s="723" t="s">
        <v>16</v>
      </c>
      <c r="E1007" s="738" t="s">
        <v>221</v>
      </c>
      <c r="F1007" s="738" t="s">
        <v>3726</v>
      </c>
      <c r="G1007" s="774">
        <v>34655</v>
      </c>
      <c r="H1007" s="724">
        <f t="shared" ca="1" si="16"/>
        <v>25</v>
      </c>
      <c r="I1007" s="747" t="s">
        <v>1403</v>
      </c>
      <c r="J1007" s="738" t="s">
        <v>785</v>
      </c>
      <c r="K1007" s="738" t="s">
        <v>246</v>
      </c>
      <c r="L1007" s="726"/>
      <c r="M1007" s="726" t="s">
        <v>6426</v>
      </c>
      <c r="N1007" s="722" t="s">
        <v>3334</v>
      </c>
      <c r="O1007" s="738" t="s">
        <v>245</v>
      </c>
      <c r="P1007" s="727" t="s">
        <v>7360</v>
      </c>
      <c r="Q1007" s="727" t="s">
        <v>3729</v>
      </c>
    </row>
    <row r="1008" spans="1:17">
      <c r="A1008" s="1077">
        <f>SUBTOTAL(3,C$3:C1008)</f>
        <v>1005</v>
      </c>
      <c r="B1008" s="738">
        <v>3</v>
      </c>
      <c r="C1008" s="722" t="s">
        <v>7304</v>
      </c>
      <c r="D1008" s="723" t="s">
        <v>16</v>
      </c>
      <c r="E1008" s="738" t="s">
        <v>254</v>
      </c>
      <c r="F1008" s="738" t="s">
        <v>3726</v>
      </c>
      <c r="G1008" s="774">
        <v>42608</v>
      </c>
      <c r="H1008" s="724">
        <f t="shared" ca="1" si="16"/>
        <v>3</v>
      </c>
      <c r="I1008" s="747" t="s">
        <v>1403</v>
      </c>
      <c r="J1008" s="738" t="s">
        <v>265</v>
      </c>
      <c r="K1008" s="738" t="s">
        <v>270</v>
      </c>
      <c r="L1008" s="726"/>
      <c r="M1008" s="726" t="s">
        <v>6426</v>
      </c>
      <c r="N1008" s="722" t="s">
        <v>3334</v>
      </c>
      <c r="O1008" s="738" t="s">
        <v>255</v>
      </c>
      <c r="P1008" s="727" t="s">
        <v>7361</v>
      </c>
      <c r="Q1008" s="727" t="s">
        <v>3729</v>
      </c>
    </row>
    <row r="1009" spans="1:17">
      <c r="A1009" s="1077">
        <f>SUBTOTAL(3,C$3:C1009)</f>
        <v>1006</v>
      </c>
      <c r="B1009" s="738">
        <v>1</v>
      </c>
      <c r="C1009" s="722" t="s">
        <v>7307</v>
      </c>
      <c r="D1009" s="723" t="s">
        <v>23</v>
      </c>
      <c r="E1009" s="738" t="s">
        <v>221</v>
      </c>
      <c r="F1009" s="738" t="s">
        <v>3392</v>
      </c>
      <c r="G1009" s="774">
        <v>22207</v>
      </c>
      <c r="H1009" s="724">
        <f t="shared" ca="1" si="16"/>
        <v>59</v>
      </c>
      <c r="I1009" s="747" t="s">
        <v>1403</v>
      </c>
      <c r="J1009" s="738" t="s">
        <v>1291</v>
      </c>
      <c r="K1009" s="738" t="s">
        <v>283</v>
      </c>
      <c r="L1009" s="726"/>
      <c r="M1009" s="726" t="s">
        <v>6426</v>
      </c>
      <c r="N1009" s="722" t="s">
        <v>3334</v>
      </c>
      <c r="O1009" s="738" t="s">
        <v>222</v>
      </c>
      <c r="P1009" s="727"/>
      <c r="Q1009" s="727"/>
    </row>
    <row r="1010" spans="1:17">
      <c r="A1010" s="1077">
        <f>SUBTOTAL(3,C$3:C1010)</f>
        <v>1007</v>
      </c>
      <c r="B1010" s="738">
        <v>2</v>
      </c>
      <c r="C1010" s="722" t="s">
        <v>7308</v>
      </c>
      <c r="D1010" s="723" t="s">
        <v>16</v>
      </c>
      <c r="E1010" s="738" t="s">
        <v>221</v>
      </c>
      <c r="F1010" s="738" t="s">
        <v>3392</v>
      </c>
      <c r="G1010" s="774">
        <v>29504</v>
      </c>
      <c r="H1010" s="724">
        <f t="shared" ca="1" si="16"/>
        <v>39</v>
      </c>
      <c r="I1010" s="747" t="s">
        <v>1403</v>
      </c>
      <c r="J1010" s="738" t="s">
        <v>1291</v>
      </c>
      <c r="K1010" s="738" t="s">
        <v>6621</v>
      </c>
      <c r="L1010" s="726"/>
      <c r="M1010" s="726" t="s">
        <v>6426</v>
      </c>
      <c r="N1010" s="722" t="s">
        <v>3334</v>
      </c>
      <c r="O1010" s="738" t="s">
        <v>245</v>
      </c>
      <c r="P1010" s="727"/>
      <c r="Q1010" s="727"/>
    </row>
    <row r="1011" spans="1:17">
      <c r="A1011" s="1077">
        <f>SUBTOTAL(3,C$3:C1011)</f>
        <v>1008</v>
      </c>
      <c r="B1011" s="738">
        <v>3</v>
      </c>
      <c r="C1011" s="722" t="s">
        <v>7309</v>
      </c>
      <c r="D1011" s="723" t="s">
        <v>16</v>
      </c>
      <c r="E1011" s="738" t="s">
        <v>254</v>
      </c>
      <c r="F1011" s="738" t="s">
        <v>524</v>
      </c>
      <c r="G1011" s="774">
        <v>39016</v>
      </c>
      <c r="H1011" s="724">
        <f t="shared" ca="1" si="16"/>
        <v>13</v>
      </c>
      <c r="I1011" s="747" t="s">
        <v>1403</v>
      </c>
      <c r="J1011" s="738" t="s">
        <v>1291</v>
      </c>
      <c r="K1011" s="738" t="s">
        <v>266</v>
      </c>
      <c r="L1011" s="726"/>
      <c r="M1011" s="726" t="s">
        <v>6426</v>
      </c>
      <c r="N1011" s="722" t="s">
        <v>3334</v>
      </c>
      <c r="O1011" s="738" t="s">
        <v>255</v>
      </c>
      <c r="P1011" s="727"/>
      <c r="Q1011" s="727"/>
    </row>
    <row r="1012" spans="1:17">
      <c r="A1012" s="1077">
        <f>SUBTOTAL(3,C$3:C1012)</f>
        <v>1009</v>
      </c>
      <c r="B1012" s="738">
        <v>1</v>
      </c>
      <c r="C1012" s="722" t="s">
        <v>7090</v>
      </c>
      <c r="D1012" s="723" t="s">
        <v>23</v>
      </c>
      <c r="E1012" s="738" t="s">
        <v>221</v>
      </c>
      <c r="F1012" s="738" t="s">
        <v>7092</v>
      </c>
      <c r="G1012" s="774">
        <v>32240</v>
      </c>
      <c r="H1012" s="724">
        <f t="shared" ca="1" si="16"/>
        <v>32</v>
      </c>
      <c r="I1012" s="747" t="s">
        <v>1403</v>
      </c>
      <c r="J1012" s="738"/>
      <c r="K1012" s="738" t="s">
        <v>283</v>
      </c>
      <c r="L1012" s="726"/>
      <c r="M1012" s="726" t="s">
        <v>6426</v>
      </c>
      <c r="N1012" s="722" t="s">
        <v>3334</v>
      </c>
      <c r="O1012" s="738" t="s">
        <v>222</v>
      </c>
      <c r="P1012" s="727"/>
      <c r="Q1012" s="727"/>
    </row>
    <row r="1013" spans="1:17">
      <c r="A1013" s="1077">
        <f>SUBTOTAL(3,C$3:C1013)</f>
        <v>1010</v>
      </c>
      <c r="B1013" s="738">
        <v>2</v>
      </c>
      <c r="C1013" s="722" t="s">
        <v>7091</v>
      </c>
      <c r="D1013" s="723" t="s">
        <v>16</v>
      </c>
      <c r="E1013" s="738" t="s">
        <v>221</v>
      </c>
      <c r="F1013" s="738" t="s">
        <v>3265</v>
      </c>
      <c r="G1013" s="774">
        <v>35983</v>
      </c>
      <c r="H1013" s="724">
        <f t="shared" ca="1" si="16"/>
        <v>21</v>
      </c>
      <c r="I1013" s="747" t="s">
        <v>1403</v>
      </c>
      <c r="J1013" s="738" t="s">
        <v>527</v>
      </c>
      <c r="K1013" s="738" t="s">
        <v>3423</v>
      </c>
      <c r="L1013" s="726"/>
      <c r="M1013" s="726" t="s">
        <v>6426</v>
      </c>
      <c r="N1013" s="722" t="s">
        <v>3334</v>
      </c>
      <c r="O1013" s="738" t="s">
        <v>245</v>
      </c>
      <c r="P1013" s="727"/>
      <c r="Q1013" s="727"/>
    </row>
    <row r="1014" spans="1:17">
      <c r="A1014" s="1077">
        <f>SUBTOTAL(3,C$3:C1014)</f>
        <v>1011</v>
      </c>
      <c r="B1014" s="738">
        <v>3</v>
      </c>
      <c r="C1014" s="722" t="s">
        <v>7472</v>
      </c>
      <c r="D1014" s="723" t="s">
        <v>23</v>
      </c>
      <c r="E1014" s="738" t="s">
        <v>254</v>
      </c>
      <c r="F1014" s="738" t="s">
        <v>230</v>
      </c>
      <c r="G1014" s="774">
        <v>43086</v>
      </c>
      <c r="H1014" s="724">
        <f t="shared" ca="1" si="16"/>
        <v>2</v>
      </c>
      <c r="I1014" s="747" t="s">
        <v>1403</v>
      </c>
      <c r="J1014" s="738"/>
      <c r="K1014" s="738"/>
      <c r="L1014" s="726"/>
      <c r="M1014" s="726" t="s">
        <v>6426</v>
      </c>
      <c r="N1014" s="722" t="s">
        <v>3334</v>
      </c>
      <c r="O1014" s="738" t="s">
        <v>255</v>
      </c>
      <c r="P1014" s="727"/>
      <c r="Q1014" s="727"/>
    </row>
    <row r="1015" spans="1:17">
      <c r="A1015" s="1077">
        <f>SUBTOTAL(3,C$3:C1015)</f>
        <v>1012</v>
      </c>
      <c r="B1015" s="738">
        <v>1</v>
      </c>
      <c r="C1015" s="722" t="s">
        <v>3432</v>
      </c>
      <c r="D1015" s="723" t="s">
        <v>16</v>
      </c>
      <c r="E1015" s="738" t="s">
        <v>221</v>
      </c>
      <c r="F1015" s="738" t="s">
        <v>524</v>
      </c>
      <c r="G1015" s="774">
        <v>21746</v>
      </c>
      <c r="H1015" s="724">
        <f t="shared" ca="1" si="16"/>
        <v>60</v>
      </c>
      <c r="I1015" s="747" t="s">
        <v>1403</v>
      </c>
      <c r="J1015" s="738" t="s">
        <v>1291</v>
      </c>
      <c r="K1015" s="738" t="s">
        <v>246</v>
      </c>
      <c r="L1015" s="726"/>
      <c r="M1015" s="726" t="s">
        <v>6426</v>
      </c>
      <c r="N1015" s="722" t="s">
        <v>3334</v>
      </c>
      <c r="O1015" s="738" t="s">
        <v>222</v>
      </c>
      <c r="P1015" s="727" t="s">
        <v>3431</v>
      </c>
      <c r="Q1015" s="727" t="s">
        <v>3435</v>
      </c>
    </row>
    <row r="1016" spans="1:17">
      <c r="A1016" s="1077">
        <f>SUBTOTAL(3,C$3:C1016)</f>
        <v>1013</v>
      </c>
      <c r="B1016" s="722">
        <v>1</v>
      </c>
      <c r="C1016" s="722" t="s">
        <v>3693</v>
      </c>
      <c r="D1016" s="723" t="s">
        <v>23</v>
      </c>
      <c r="E1016" s="721" t="s">
        <v>221</v>
      </c>
      <c r="F1016" s="721" t="s">
        <v>524</v>
      </c>
      <c r="G1016" s="774">
        <v>22627</v>
      </c>
      <c r="H1016" s="724">
        <f t="shared" ca="1" si="16"/>
        <v>58</v>
      </c>
      <c r="I1016" s="725" t="s">
        <v>1403</v>
      </c>
      <c r="J1016" s="721" t="s">
        <v>256</v>
      </c>
      <c r="K1016" s="721" t="s">
        <v>283</v>
      </c>
      <c r="L1016" s="726"/>
      <c r="M1016" s="726" t="s">
        <v>6426</v>
      </c>
      <c r="N1016" s="722" t="s">
        <v>3334</v>
      </c>
      <c r="O1016" s="721" t="s">
        <v>222</v>
      </c>
      <c r="P1016" s="722" t="s">
        <v>3696</v>
      </c>
      <c r="Q1016" s="722" t="s">
        <v>3699</v>
      </c>
    </row>
    <row r="1017" spans="1:17">
      <c r="A1017" s="1077">
        <f>SUBTOTAL(3,C$3:C1017)</f>
        <v>1014</v>
      </c>
      <c r="B1017" s="738">
        <v>2</v>
      </c>
      <c r="C1017" s="722" t="s">
        <v>3701</v>
      </c>
      <c r="D1017" s="723" t="s">
        <v>16</v>
      </c>
      <c r="E1017" s="721" t="s">
        <v>221</v>
      </c>
      <c r="F1017" s="721" t="s">
        <v>524</v>
      </c>
      <c r="G1017" s="774">
        <v>24453</v>
      </c>
      <c r="H1017" s="724">
        <f t="shared" ca="1" si="16"/>
        <v>53</v>
      </c>
      <c r="I1017" s="725" t="s">
        <v>1403</v>
      </c>
      <c r="J1017" s="721" t="s">
        <v>256</v>
      </c>
      <c r="K1017" s="721" t="s">
        <v>246</v>
      </c>
      <c r="L1017" s="726"/>
      <c r="M1017" s="726" t="s">
        <v>6426</v>
      </c>
      <c r="N1017" s="722" t="s">
        <v>3334</v>
      </c>
      <c r="O1017" s="721" t="s">
        <v>245</v>
      </c>
      <c r="P1017" s="722" t="s">
        <v>3700</v>
      </c>
      <c r="Q1017" s="722" t="s">
        <v>3699</v>
      </c>
    </row>
    <row r="1018" spans="1:17">
      <c r="A1018" s="1077">
        <f>SUBTOTAL(3,C$3:C1018)</f>
        <v>1015</v>
      </c>
      <c r="B1018" s="738">
        <v>3</v>
      </c>
      <c r="C1018" s="722" t="s">
        <v>3695</v>
      </c>
      <c r="D1018" s="723" t="s">
        <v>23</v>
      </c>
      <c r="E1018" s="738" t="s">
        <v>221</v>
      </c>
      <c r="F1018" s="738" t="s">
        <v>230</v>
      </c>
      <c r="G1018" s="774">
        <v>38333</v>
      </c>
      <c r="H1018" s="724">
        <f t="shared" ca="1" si="16"/>
        <v>15</v>
      </c>
      <c r="I1018" s="747" t="s">
        <v>1403</v>
      </c>
      <c r="J1018" s="738" t="s">
        <v>369</v>
      </c>
      <c r="K1018" s="738" t="s">
        <v>266</v>
      </c>
      <c r="L1018" s="726"/>
      <c r="M1018" s="726" t="s">
        <v>6426</v>
      </c>
      <c r="N1018" s="722" t="s">
        <v>3334</v>
      </c>
      <c r="O1018" s="738" t="s">
        <v>255</v>
      </c>
      <c r="P1018" s="727" t="s">
        <v>3694</v>
      </c>
      <c r="Q1018" s="736" t="s">
        <v>3689</v>
      </c>
    </row>
    <row r="1019" spans="1:17">
      <c r="A1019" s="1077">
        <f>SUBTOTAL(3,C$3:C1019)</f>
        <v>1016</v>
      </c>
      <c r="B1019" s="738">
        <v>4</v>
      </c>
      <c r="C1019" s="722" t="s">
        <v>3705</v>
      </c>
      <c r="D1019" s="723" t="s">
        <v>23</v>
      </c>
      <c r="E1019" s="721" t="s">
        <v>254</v>
      </c>
      <c r="F1019" s="721" t="s">
        <v>22</v>
      </c>
      <c r="G1019" s="774">
        <v>36141</v>
      </c>
      <c r="H1019" s="724">
        <f t="shared" ca="1" si="16"/>
        <v>21</v>
      </c>
      <c r="I1019" s="725" t="s">
        <v>1403</v>
      </c>
      <c r="J1019" s="721" t="s">
        <v>289</v>
      </c>
      <c r="K1019" s="721" t="s">
        <v>266</v>
      </c>
      <c r="L1019" s="726"/>
      <c r="M1019" s="726" t="s">
        <v>6426</v>
      </c>
      <c r="N1019" s="722" t="s">
        <v>3334</v>
      </c>
      <c r="O1019" s="721" t="s">
        <v>255</v>
      </c>
      <c r="P1019" s="722" t="s">
        <v>3704</v>
      </c>
      <c r="Q1019" s="722" t="s">
        <v>3699</v>
      </c>
    </row>
    <row r="1020" spans="1:17">
      <c r="A1020" s="1077">
        <f>SUBTOTAL(3,C$3:C1020)</f>
        <v>1017</v>
      </c>
      <c r="B1020" s="722">
        <v>1</v>
      </c>
      <c r="C1020" s="722" t="s">
        <v>3740</v>
      </c>
      <c r="D1020" s="744" t="s">
        <v>23</v>
      </c>
      <c r="E1020" s="722" t="s">
        <v>221</v>
      </c>
      <c r="F1020" s="722" t="s">
        <v>3741</v>
      </c>
      <c r="G1020" s="784">
        <v>26412</v>
      </c>
      <c r="H1020" s="724">
        <f t="shared" ca="1" si="16"/>
        <v>47</v>
      </c>
      <c r="I1020" s="769" t="s">
        <v>1403</v>
      </c>
      <c r="J1020" s="722" t="s">
        <v>289</v>
      </c>
      <c r="K1020" s="722" t="s">
        <v>283</v>
      </c>
      <c r="L1020" s="812"/>
      <c r="M1020" s="812" t="s">
        <v>6426</v>
      </c>
      <c r="N1020" s="722" t="s">
        <v>3744</v>
      </c>
      <c r="O1020" s="722" t="s">
        <v>222</v>
      </c>
      <c r="P1020" s="722" t="s">
        <v>3739</v>
      </c>
      <c r="Q1020" s="722" t="s">
        <v>3743</v>
      </c>
    </row>
    <row r="1021" spans="1:17">
      <c r="A1021" s="1077">
        <f>SUBTOTAL(3,C$3:C1021)</f>
        <v>1018</v>
      </c>
      <c r="B1021" s="721">
        <v>2</v>
      </c>
      <c r="C1021" s="722" t="s">
        <v>3691</v>
      </c>
      <c r="D1021" s="723" t="s">
        <v>16</v>
      </c>
      <c r="E1021" s="721" t="s">
        <v>221</v>
      </c>
      <c r="F1021" s="721" t="s">
        <v>3741</v>
      </c>
      <c r="G1021" s="774">
        <v>28924</v>
      </c>
      <c r="H1021" s="724">
        <f t="shared" ca="1" si="16"/>
        <v>41</v>
      </c>
      <c r="I1021" s="725" t="s">
        <v>1403</v>
      </c>
      <c r="J1021" s="721" t="s">
        <v>223</v>
      </c>
      <c r="K1021" s="721" t="s">
        <v>246</v>
      </c>
      <c r="L1021" s="813"/>
      <c r="M1021" s="813" t="s">
        <v>6426</v>
      </c>
      <c r="N1021" s="722" t="s">
        <v>3744</v>
      </c>
      <c r="O1021" s="721" t="s">
        <v>245</v>
      </c>
      <c r="P1021" s="722" t="s">
        <v>3746</v>
      </c>
      <c r="Q1021" s="722" t="s">
        <v>3743</v>
      </c>
    </row>
    <row r="1022" spans="1:17">
      <c r="A1022" s="1077">
        <f>SUBTOTAL(3,C$3:C1022)</f>
        <v>1019</v>
      </c>
      <c r="B1022" s="721">
        <v>3</v>
      </c>
      <c r="C1022" s="722" t="s">
        <v>3750</v>
      </c>
      <c r="D1022" s="723" t="s">
        <v>23</v>
      </c>
      <c r="E1022" s="721" t="s">
        <v>254</v>
      </c>
      <c r="F1022" s="721" t="s">
        <v>22</v>
      </c>
      <c r="G1022" s="774">
        <v>39037</v>
      </c>
      <c r="H1022" s="724">
        <f t="shared" ca="1" si="16"/>
        <v>13</v>
      </c>
      <c r="I1022" s="725" t="s">
        <v>1403</v>
      </c>
      <c r="J1022" s="721" t="s">
        <v>369</v>
      </c>
      <c r="K1022" s="721" t="s">
        <v>266</v>
      </c>
      <c r="L1022" s="813"/>
      <c r="M1022" s="813" t="s">
        <v>6426</v>
      </c>
      <c r="N1022" s="722" t="s">
        <v>3744</v>
      </c>
      <c r="O1022" s="721" t="s">
        <v>255</v>
      </c>
      <c r="P1022" s="734" t="s">
        <v>3749</v>
      </c>
      <c r="Q1022" s="722" t="s">
        <v>3743</v>
      </c>
    </row>
    <row r="1023" spans="1:17">
      <c r="A1023" s="1077">
        <f>SUBTOTAL(3,C$3:C1023)</f>
        <v>1020</v>
      </c>
      <c r="B1023" s="721">
        <v>4</v>
      </c>
      <c r="C1023" s="722" t="s">
        <v>253</v>
      </c>
      <c r="D1023" s="723" t="s">
        <v>23</v>
      </c>
      <c r="E1023" s="721" t="s">
        <v>254</v>
      </c>
      <c r="F1023" s="721"/>
      <c r="G1023" s="774"/>
      <c r="H1023" s="724">
        <f t="shared" ca="1" si="16"/>
        <v>120</v>
      </c>
      <c r="I1023" s="725"/>
      <c r="J1023" s="721"/>
      <c r="K1023" s="721"/>
      <c r="L1023" s="813"/>
      <c r="M1023" s="813"/>
      <c r="N1023" s="722"/>
      <c r="O1023" s="721"/>
      <c r="P1023" s="734"/>
      <c r="Q1023" s="722"/>
    </row>
    <row r="1024" spans="1:17">
      <c r="A1024" s="1077">
        <f>SUBTOTAL(3,C$3:C1024)</f>
        <v>1021</v>
      </c>
      <c r="B1024" s="721">
        <v>1</v>
      </c>
      <c r="C1024" s="722" t="s">
        <v>3752</v>
      </c>
      <c r="D1024" s="723" t="s">
        <v>23</v>
      </c>
      <c r="E1024" s="721" t="s">
        <v>221</v>
      </c>
      <c r="F1024" s="721" t="s">
        <v>524</v>
      </c>
      <c r="G1024" s="774">
        <v>25306</v>
      </c>
      <c r="H1024" s="724">
        <f t="shared" ca="1" si="16"/>
        <v>50</v>
      </c>
      <c r="I1024" s="725" t="s">
        <v>1403</v>
      </c>
      <c r="J1024" s="721" t="s">
        <v>223</v>
      </c>
      <c r="K1024" s="721" t="s">
        <v>283</v>
      </c>
      <c r="L1024" s="813"/>
      <c r="M1024" s="813" t="s">
        <v>6426</v>
      </c>
      <c r="N1024" s="722" t="s">
        <v>3744</v>
      </c>
      <c r="O1024" s="721" t="s">
        <v>222</v>
      </c>
      <c r="P1024" s="722" t="s">
        <v>3751</v>
      </c>
      <c r="Q1024" s="722" t="s">
        <v>3755</v>
      </c>
    </row>
    <row r="1025" spans="1:17">
      <c r="A1025" s="1077">
        <f>SUBTOTAL(3,C$3:C1025)</f>
        <v>1022</v>
      </c>
      <c r="B1025" s="721">
        <v>2</v>
      </c>
      <c r="C1025" s="722" t="s">
        <v>3757</v>
      </c>
      <c r="D1025" s="723" t="s">
        <v>16</v>
      </c>
      <c r="E1025" s="721" t="s">
        <v>221</v>
      </c>
      <c r="F1025" s="721" t="s">
        <v>337</v>
      </c>
      <c r="G1025" s="774">
        <v>29786</v>
      </c>
      <c r="H1025" s="724">
        <f t="shared" ca="1" si="16"/>
        <v>38</v>
      </c>
      <c r="I1025" s="725" t="s">
        <v>1403</v>
      </c>
      <c r="J1025" s="721" t="s">
        <v>289</v>
      </c>
      <c r="K1025" s="721" t="s">
        <v>246</v>
      </c>
      <c r="L1025" s="813"/>
      <c r="M1025" s="813" t="s">
        <v>6426</v>
      </c>
      <c r="N1025" s="722" t="s">
        <v>3744</v>
      </c>
      <c r="O1025" s="721" t="s">
        <v>245</v>
      </c>
      <c r="P1025" s="722" t="s">
        <v>3756</v>
      </c>
      <c r="Q1025" s="722" t="s">
        <v>3755</v>
      </c>
    </row>
    <row r="1026" spans="1:17">
      <c r="A1026" s="1077">
        <f>SUBTOTAL(3,C$3:C1026)</f>
        <v>1023</v>
      </c>
      <c r="B1026" s="721">
        <v>3</v>
      </c>
      <c r="C1026" s="722" t="s">
        <v>3761</v>
      </c>
      <c r="D1026" s="723" t="s">
        <v>23</v>
      </c>
      <c r="E1026" s="721" t="s">
        <v>254</v>
      </c>
      <c r="F1026" s="721" t="s">
        <v>230</v>
      </c>
      <c r="G1026" s="774">
        <v>37519</v>
      </c>
      <c r="H1026" s="724">
        <f t="shared" ca="1" si="16"/>
        <v>17</v>
      </c>
      <c r="I1026" s="725" t="s">
        <v>1403</v>
      </c>
      <c r="J1026" s="721" t="s">
        <v>348</v>
      </c>
      <c r="K1026" s="721" t="s">
        <v>266</v>
      </c>
      <c r="L1026" s="813"/>
      <c r="M1026" s="813" t="s">
        <v>6426</v>
      </c>
      <c r="N1026" s="722" t="s">
        <v>3744</v>
      </c>
      <c r="O1026" s="721" t="s">
        <v>255</v>
      </c>
      <c r="P1026" s="722" t="s">
        <v>3760</v>
      </c>
      <c r="Q1026" s="722" t="s">
        <v>3755</v>
      </c>
    </row>
    <row r="1027" spans="1:17">
      <c r="A1027" s="1077">
        <f>SUBTOTAL(3,C$3:C1027)</f>
        <v>1024</v>
      </c>
      <c r="B1027" s="721">
        <v>4</v>
      </c>
      <c r="C1027" s="722" t="s">
        <v>3763</v>
      </c>
      <c r="D1027" s="723" t="s">
        <v>23</v>
      </c>
      <c r="E1027" s="721" t="s">
        <v>254</v>
      </c>
      <c r="F1027" s="721" t="s">
        <v>230</v>
      </c>
      <c r="G1027" s="774">
        <v>40166</v>
      </c>
      <c r="H1027" s="724">
        <f t="shared" ca="1" si="16"/>
        <v>10</v>
      </c>
      <c r="I1027" s="725" t="s">
        <v>1403</v>
      </c>
      <c r="J1027" s="721" t="s">
        <v>265</v>
      </c>
      <c r="K1027" s="721" t="s">
        <v>270</v>
      </c>
      <c r="L1027" s="813"/>
      <c r="M1027" s="813" t="s">
        <v>6426</v>
      </c>
      <c r="N1027" s="722" t="s">
        <v>3744</v>
      </c>
      <c r="O1027" s="721" t="s">
        <v>255</v>
      </c>
      <c r="P1027" s="734" t="s">
        <v>3762</v>
      </c>
      <c r="Q1027" s="722" t="s">
        <v>3755</v>
      </c>
    </row>
    <row r="1028" spans="1:17">
      <c r="A1028" s="1077">
        <f>SUBTOTAL(3,C$3:C1028)</f>
        <v>1025</v>
      </c>
      <c r="B1028" s="721">
        <v>1</v>
      </c>
      <c r="C1028" s="722" t="s">
        <v>1142</v>
      </c>
      <c r="D1028" s="723" t="s">
        <v>16</v>
      </c>
      <c r="E1028" s="721" t="s">
        <v>221</v>
      </c>
      <c r="F1028" s="721" t="s">
        <v>727</v>
      </c>
      <c r="G1028" s="774">
        <v>27168</v>
      </c>
      <c r="H1028" s="724">
        <f t="shared" ca="1" si="16"/>
        <v>45</v>
      </c>
      <c r="I1028" s="725" t="s">
        <v>1403</v>
      </c>
      <c r="J1028" s="721" t="s">
        <v>256</v>
      </c>
      <c r="K1028" s="721" t="s">
        <v>246</v>
      </c>
      <c r="L1028" s="813"/>
      <c r="M1028" s="813" t="s">
        <v>6426</v>
      </c>
      <c r="N1028" s="722" t="s">
        <v>3744</v>
      </c>
      <c r="O1028" s="721" t="s">
        <v>222</v>
      </c>
      <c r="P1028" s="722" t="s">
        <v>3764</v>
      </c>
      <c r="Q1028" s="722" t="s">
        <v>3767</v>
      </c>
    </row>
    <row r="1029" spans="1:17">
      <c r="A1029" s="1077">
        <f>SUBTOTAL(3,C$3:C1029)</f>
        <v>1026</v>
      </c>
      <c r="B1029" s="721">
        <v>1</v>
      </c>
      <c r="C1029" s="722" t="s">
        <v>113</v>
      </c>
      <c r="D1029" s="723" t="s">
        <v>23</v>
      </c>
      <c r="E1029" s="721" t="s">
        <v>221</v>
      </c>
      <c r="F1029" s="721" t="s">
        <v>244</v>
      </c>
      <c r="G1029" s="774">
        <v>30368</v>
      </c>
      <c r="H1029" s="724">
        <f t="shared" ca="1" si="16"/>
        <v>37</v>
      </c>
      <c r="I1029" s="725" t="s">
        <v>1403</v>
      </c>
      <c r="J1029" s="721" t="s">
        <v>223</v>
      </c>
      <c r="K1029" s="721" t="s">
        <v>283</v>
      </c>
      <c r="L1029" s="813"/>
      <c r="M1029" s="813" t="s">
        <v>6426</v>
      </c>
      <c r="N1029" s="722" t="s">
        <v>3744</v>
      </c>
      <c r="O1029" s="721" t="s">
        <v>222</v>
      </c>
      <c r="P1029" s="722" t="s">
        <v>3770</v>
      </c>
      <c r="Q1029" s="722" t="s">
        <v>3771</v>
      </c>
    </row>
    <row r="1030" spans="1:17">
      <c r="A1030" s="1077">
        <f>SUBTOTAL(3,C$3:C1030)</f>
        <v>1027</v>
      </c>
      <c r="B1030" s="721">
        <v>2</v>
      </c>
      <c r="C1030" s="722" t="s">
        <v>2089</v>
      </c>
      <c r="D1030" s="723" t="s">
        <v>16</v>
      </c>
      <c r="E1030" s="721" t="s">
        <v>221</v>
      </c>
      <c r="F1030" s="721" t="s">
        <v>244</v>
      </c>
      <c r="G1030" s="774">
        <v>31951</v>
      </c>
      <c r="H1030" s="724">
        <f t="shared" ca="1" si="16"/>
        <v>32</v>
      </c>
      <c r="I1030" s="725" t="s">
        <v>1403</v>
      </c>
      <c r="J1030" s="721" t="s">
        <v>289</v>
      </c>
      <c r="K1030" s="721" t="s">
        <v>246</v>
      </c>
      <c r="L1030" s="813"/>
      <c r="M1030" s="813" t="s">
        <v>6426</v>
      </c>
      <c r="N1030" s="722" t="s">
        <v>3744</v>
      </c>
      <c r="O1030" s="721" t="s">
        <v>245</v>
      </c>
      <c r="P1030" s="722" t="s">
        <v>3772</v>
      </c>
      <c r="Q1030" s="722" t="s">
        <v>3771</v>
      </c>
    </row>
    <row r="1031" spans="1:17">
      <c r="A1031" s="1077">
        <f>SUBTOTAL(3,C$3:C1031)</f>
        <v>1028</v>
      </c>
      <c r="B1031" s="721">
        <v>3</v>
      </c>
      <c r="C1031" s="722" t="s">
        <v>3774</v>
      </c>
      <c r="D1031" s="723" t="s">
        <v>23</v>
      </c>
      <c r="E1031" s="721" t="s">
        <v>254</v>
      </c>
      <c r="F1031" s="721" t="s">
        <v>230</v>
      </c>
      <c r="G1031" s="774">
        <v>38705</v>
      </c>
      <c r="H1031" s="724">
        <f t="shared" ca="1" si="16"/>
        <v>14</v>
      </c>
      <c r="I1031" s="725" t="s">
        <v>1403</v>
      </c>
      <c r="J1031" s="721" t="s">
        <v>369</v>
      </c>
      <c r="K1031" s="721" t="s">
        <v>266</v>
      </c>
      <c r="L1031" s="813"/>
      <c r="M1031" s="813" t="s">
        <v>6426</v>
      </c>
      <c r="N1031" s="722" t="s">
        <v>3744</v>
      </c>
      <c r="O1031" s="721" t="s">
        <v>255</v>
      </c>
      <c r="P1031" s="722" t="s">
        <v>3773</v>
      </c>
      <c r="Q1031" s="722" t="s">
        <v>3771</v>
      </c>
    </row>
    <row r="1032" spans="1:17">
      <c r="A1032" s="1077">
        <f>SUBTOTAL(3,C$3:C1032)</f>
        <v>1029</v>
      </c>
      <c r="B1032" s="738">
        <v>4</v>
      </c>
      <c r="C1032" s="734" t="s">
        <v>3776</v>
      </c>
      <c r="D1032" s="723" t="s">
        <v>23</v>
      </c>
      <c r="E1032" s="738" t="s">
        <v>254</v>
      </c>
      <c r="F1032" s="737" t="s">
        <v>230</v>
      </c>
      <c r="G1032" s="779" t="s">
        <v>3777</v>
      </c>
      <c r="H1032" s="724">
        <f t="shared" ca="1" si="16"/>
        <v>4</v>
      </c>
      <c r="I1032" s="725" t="s">
        <v>1403</v>
      </c>
      <c r="J1032" s="738" t="s">
        <v>265</v>
      </c>
      <c r="K1032" s="738" t="s">
        <v>270</v>
      </c>
      <c r="L1032" s="813"/>
      <c r="M1032" s="813" t="s">
        <v>6426</v>
      </c>
      <c r="N1032" s="722" t="s">
        <v>3744</v>
      </c>
      <c r="O1032" s="738" t="s">
        <v>255</v>
      </c>
      <c r="P1032" s="734" t="s">
        <v>3775</v>
      </c>
      <c r="Q1032" s="722" t="s">
        <v>3771</v>
      </c>
    </row>
    <row r="1033" spans="1:17">
      <c r="A1033" s="1077">
        <f>SUBTOTAL(3,C$3:C1033)</f>
        <v>1030</v>
      </c>
      <c r="B1033" s="721">
        <v>1</v>
      </c>
      <c r="C1033" s="722" t="s">
        <v>3225</v>
      </c>
      <c r="D1033" s="723" t="s">
        <v>23</v>
      </c>
      <c r="E1033" s="721" t="s">
        <v>221</v>
      </c>
      <c r="F1033" s="721" t="s">
        <v>583</v>
      </c>
      <c r="G1033" s="774">
        <v>21834</v>
      </c>
      <c r="H1033" s="724">
        <f t="shared" ca="1" si="16"/>
        <v>60</v>
      </c>
      <c r="I1033" s="725" t="s">
        <v>1403</v>
      </c>
      <c r="J1033" s="721" t="s">
        <v>256</v>
      </c>
      <c r="K1033" s="721" t="s">
        <v>283</v>
      </c>
      <c r="L1033" s="813"/>
      <c r="M1033" s="813" t="s">
        <v>6426</v>
      </c>
      <c r="N1033" s="722" t="s">
        <v>3744</v>
      </c>
      <c r="O1033" s="721" t="s">
        <v>222</v>
      </c>
      <c r="P1033" s="722" t="s">
        <v>3778</v>
      </c>
      <c r="Q1033" s="722" t="s">
        <v>3781</v>
      </c>
    </row>
    <row r="1034" spans="1:17">
      <c r="A1034" s="1077">
        <f>SUBTOTAL(3,C$3:C1034)</f>
        <v>1031</v>
      </c>
      <c r="B1034" s="721">
        <v>2</v>
      </c>
      <c r="C1034" s="722" t="s">
        <v>3224</v>
      </c>
      <c r="D1034" s="723" t="s">
        <v>16</v>
      </c>
      <c r="E1034" s="721" t="s">
        <v>221</v>
      </c>
      <c r="F1034" s="721" t="s">
        <v>583</v>
      </c>
      <c r="G1034" s="774">
        <v>26007</v>
      </c>
      <c r="H1034" s="724">
        <f t="shared" ca="1" si="16"/>
        <v>49</v>
      </c>
      <c r="I1034" s="725" t="s">
        <v>1403</v>
      </c>
      <c r="J1034" s="721" t="s">
        <v>256</v>
      </c>
      <c r="K1034" s="721" t="s">
        <v>246</v>
      </c>
      <c r="L1034" s="813"/>
      <c r="M1034" s="813" t="s">
        <v>6426</v>
      </c>
      <c r="N1034" s="722" t="s">
        <v>3744</v>
      </c>
      <c r="O1034" s="721" t="s">
        <v>245</v>
      </c>
      <c r="P1034" s="722" t="s">
        <v>3782</v>
      </c>
      <c r="Q1034" s="722" t="s">
        <v>3781</v>
      </c>
    </row>
    <row r="1035" spans="1:17">
      <c r="A1035" s="1077">
        <f>SUBTOTAL(3,C$3:C1035)</f>
        <v>1032</v>
      </c>
      <c r="B1035" s="721">
        <v>1</v>
      </c>
      <c r="C1035" s="722" t="s">
        <v>1264</v>
      </c>
      <c r="D1035" s="723" t="s">
        <v>23</v>
      </c>
      <c r="E1035" s="721" t="s">
        <v>221</v>
      </c>
      <c r="F1035" s="721" t="s">
        <v>452</v>
      </c>
      <c r="G1035" s="774">
        <v>19225</v>
      </c>
      <c r="H1035" s="724">
        <f t="shared" ca="1" si="16"/>
        <v>67</v>
      </c>
      <c r="I1035" s="725" t="s">
        <v>1403</v>
      </c>
      <c r="J1035" s="721" t="s">
        <v>256</v>
      </c>
      <c r="K1035" s="721" t="s">
        <v>283</v>
      </c>
      <c r="L1035" s="813"/>
      <c r="M1035" s="813" t="s">
        <v>6426</v>
      </c>
      <c r="N1035" s="722" t="s">
        <v>3744</v>
      </c>
      <c r="O1035" s="721" t="s">
        <v>222</v>
      </c>
      <c r="P1035" s="722" t="s">
        <v>3787</v>
      </c>
      <c r="Q1035" s="722" t="s">
        <v>3790</v>
      </c>
    </row>
    <row r="1036" spans="1:17">
      <c r="A1036" s="1077">
        <f>SUBTOTAL(3,C$3:C1036)</f>
        <v>1033</v>
      </c>
      <c r="B1036" s="721">
        <v>2</v>
      </c>
      <c r="C1036" s="722" t="s">
        <v>2535</v>
      </c>
      <c r="D1036" s="723" t="s">
        <v>16</v>
      </c>
      <c r="E1036" s="721" t="s">
        <v>221</v>
      </c>
      <c r="F1036" s="721" t="s">
        <v>452</v>
      </c>
      <c r="G1036" s="774">
        <v>21235</v>
      </c>
      <c r="H1036" s="724">
        <f t="shared" ca="1" si="16"/>
        <v>62</v>
      </c>
      <c r="I1036" s="725" t="s">
        <v>1403</v>
      </c>
      <c r="J1036" s="721" t="s">
        <v>256</v>
      </c>
      <c r="K1036" s="721" t="s">
        <v>246</v>
      </c>
      <c r="L1036" s="813"/>
      <c r="M1036" s="813" t="s">
        <v>6426</v>
      </c>
      <c r="N1036" s="722" t="s">
        <v>3744</v>
      </c>
      <c r="O1036" s="721" t="s">
        <v>245</v>
      </c>
      <c r="P1036" s="722" t="s">
        <v>3791</v>
      </c>
      <c r="Q1036" s="722" t="s">
        <v>3790</v>
      </c>
    </row>
    <row r="1037" spans="1:17">
      <c r="A1037" s="1077">
        <f>SUBTOTAL(3,C$3:C1037)</f>
        <v>1034</v>
      </c>
      <c r="B1037" s="721">
        <v>3</v>
      </c>
      <c r="C1037" s="722" t="s">
        <v>3795</v>
      </c>
      <c r="D1037" s="723" t="s">
        <v>23</v>
      </c>
      <c r="E1037" s="721" t="s">
        <v>254</v>
      </c>
      <c r="F1037" s="721" t="s">
        <v>230</v>
      </c>
      <c r="G1037" s="774">
        <v>36225</v>
      </c>
      <c r="H1037" s="724">
        <f t="shared" ca="1" si="16"/>
        <v>21</v>
      </c>
      <c r="I1037" s="725" t="s">
        <v>1403</v>
      </c>
      <c r="J1037" s="721" t="s">
        <v>886</v>
      </c>
      <c r="K1037" s="721" t="s">
        <v>266</v>
      </c>
      <c r="L1037" s="813"/>
      <c r="M1037" s="813" t="s">
        <v>6426</v>
      </c>
      <c r="N1037" s="722" t="s">
        <v>3744</v>
      </c>
      <c r="O1037" s="721" t="s">
        <v>255</v>
      </c>
      <c r="P1037" s="722" t="s">
        <v>3794</v>
      </c>
      <c r="Q1037" s="722" t="s">
        <v>3790</v>
      </c>
    </row>
    <row r="1038" spans="1:17">
      <c r="A1038" s="1077">
        <f>SUBTOTAL(3,C$3:C1038)</f>
        <v>1035</v>
      </c>
      <c r="B1038" s="721">
        <v>1</v>
      </c>
      <c r="C1038" s="722" t="s">
        <v>3797</v>
      </c>
      <c r="D1038" s="723" t="s">
        <v>23</v>
      </c>
      <c r="E1038" s="721" t="s">
        <v>221</v>
      </c>
      <c r="F1038" s="721" t="s">
        <v>1290</v>
      </c>
      <c r="G1038" s="774">
        <v>21220</v>
      </c>
      <c r="H1038" s="724">
        <f t="shared" ca="1" si="16"/>
        <v>62</v>
      </c>
      <c r="I1038" s="725" t="s">
        <v>1403</v>
      </c>
      <c r="J1038" s="721" t="s">
        <v>256</v>
      </c>
      <c r="K1038" s="721" t="s">
        <v>283</v>
      </c>
      <c r="L1038" s="813"/>
      <c r="M1038" s="813" t="s">
        <v>6426</v>
      </c>
      <c r="N1038" s="722" t="s">
        <v>3744</v>
      </c>
      <c r="O1038" s="721" t="s">
        <v>222</v>
      </c>
      <c r="P1038" s="722" t="s">
        <v>3796</v>
      </c>
      <c r="Q1038" s="722" t="s">
        <v>3800</v>
      </c>
    </row>
    <row r="1039" spans="1:17">
      <c r="A1039" s="1077">
        <f>SUBTOTAL(3,C$3:C1039)</f>
        <v>1036</v>
      </c>
      <c r="B1039" s="721">
        <v>2</v>
      </c>
      <c r="C1039" s="722" t="s">
        <v>3802</v>
      </c>
      <c r="D1039" s="723" t="s">
        <v>16</v>
      </c>
      <c r="E1039" s="721" t="s">
        <v>221</v>
      </c>
      <c r="F1039" s="721" t="s">
        <v>1290</v>
      </c>
      <c r="G1039" s="774">
        <v>21916</v>
      </c>
      <c r="H1039" s="724">
        <f t="shared" ref="H1039:H1102" ca="1" si="17">DATEDIF(G1039,TODAY(),"Y")</f>
        <v>60</v>
      </c>
      <c r="I1039" s="725" t="s">
        <v>1403</v>
      </c>
      <c r="J1039" s="721" t="s">
        <v>256</v>
      </c>
      <c r="K1039" s="721" t="s">
        <v>246</v>
      </c>
      <c r="L1039" s="813"/>
      <c r="M1039" s="813" t="s">
        <v>6426</v>
      </c>
      <c r="N1039" s="722" t="s">
        <v>3744</v>
      </c>
      <c r="O1039" s="721" t="s">
        <v>245</v>
      </c>
      <c r="P1039" s="722" t="s">
        <v>3801</v>
      </c>
      <c r="Q1039" s="722" t="s">
        <v>3800</v>
      </c>
    </row>
    <row r="1040" spans="1:17">
      <c r="A1040" s="1077">
        <f>SUBTOTAL(3,C$3:C1040)</f>
        <v>1037</v>
      </c>
      <c r="B1040" s="721">
        <v>1</v>
      </c>
      <c r="C1040" s="722" t="s">
        <v>3806</v>
      </c>
      <c r="D1040" s="723" t="s">
        <v>23</v>
      </c>
      <c r="E1040" s="721" t="s">
        <v>221</v>
      </c>
      <c r="F1040" s="721" t="s">
        <v>2470</v>
      </c>
      <c r="G1040" s="774">
        <v>23583</v>
      </c>
      <c r="H1040" s="724">
        <f t="shared" ca="1" si="17"/>
        <v>55</v>
      </c>
      <c r="I1040" s="725" t="s">
        <v>1403</v>
      </c>
      <c r="J1040" s="721" t="s">
        <v>256</v>
      </c>
      <c r="K1040" s="721" t="s">
        <v>283</v>
      </c>
      <c r="L1040" s="813"/>
      <c r="M1040" s="813" t="s">
        <v>6426</v>
      </c>
      <c r="N1040" s="722" t="s">
        <v>3744</v>
      </c>
      <c r="O1040" s="721" t="s">
        <v>222</v>
      </c>
      <c r="P1040" s="722" t="s">
        <v>3805</v>
      </c>
      <c r="Q1040" s="722" t="s">
        <v>3808</v>
      </c>
    </row>
    <row r="1041" spans="1:17">
      <c r="A1041" s="1077">
        <f>SUBTOTAL(3,C$3:C1041)</f>
        <v>1038</v>
      </c>
      <c r="B1041" s="721">
        <v>2</v>
      </c>
      <c r="C1041" s="722" t="s">
        <v>3810</v>
      </c>
      <c r="D1041" s="723" t="s">
        <v>16</v>
      </c>
      <c r="E1041" s="721" t="s">
        <v>221</v>
      </c>
      <c r="F1041" s="721" t="s">
        <v>3811</v>
      </c>
      <c r="G1041" s="774">
        <v>25069</v>
      </c>
      <c r="H1041" s="724">
        <f t="shared" ca="1" si="17"/>
        <v>51</v>
      </c>
      <c r="I1041" s="725" t="s">
        <v>1403</v>
      </c>
      <c r="J1041" s="721" t="s">
        <v>256</v>
      </c>
      <c r="K1041" s="721" t="s">
        <v>246</v>
      </c>
      <c r="L1041" s="813"/>
      <c r="M1041" s="813" t="s">
        <v>6426</v>
      </c>
      <c r="N1041" s="722" t="s">
        <v>3744</v>
      </c>
      <c r="O1041" s="721" t="s">
        <v>245</v>
      </c>
      <c r="P1041" s="722" t="s">
        <v>3809</v>
      </c>
      <c r="Q1041" s="722" t="s">
        <v>3808</v>
      </c>
    </row>
    <row r="1042" spans="1:17">
      <c r="A1042" s="1077">
        <f>SUBTOTAL(3,C$3:C1042)</f>
        <v>1039</v>
      </c>
      <c r="B1042" s="721">
        <v>3</v>
      </c>
      <c r="C1042" s="722" t="s">
        <v>3815</v>
      </c>
      <c r="D1042" s="723" t="s">
        <v>23</v>
      </c>
      <c r="E1042" s="721" t="s">
        <v>254</v>
      </c>
      <c r="F1042" s="721" t="s">
        <v>230</v>
      </c>
      <c r="G1042" s="774">
        <v>35670</v>
      </c>
      <c r="H1042" s="724">
        <f t="shared" ca="1" si="17"/>
        <v>22</v>
      </c>
      <c r="I1042" s="725" t="s">
        <v>1403</v>
      </c>
      <c r="J1042" s="721" t="s">
        <v>886</v>
      </c>
      <c r="K1042" s="721" t="s">
        <v>266</v>
      </c>
      <c r="L1042" s="813"/>
      <c r="M1042" s="813" t="s">
        <v>6426</v>
      </c>
      <c r="N1042" s="722" t="s">
        <v>3744</v>
      </c>
      <c r="O1042" s="721" t="s">
        <v>255</v>
      </c>
      <c r="P1042" s="722" t="s">
        <v>3814</v>
      </c>
      <c r="Q1042" s="722" t="s">
        <v>3808</v>
      </c>
    </row>
    <row r="1043" spans="1:17">
      <c r="A1043" s="1077">
        <f>SUBTOTAL(3,C$3:C1043)</f>
        <v>1040</v>
      </c>
      <c r="B1043" s="721">
        <v>1</v>
      </c>
      <c r="C1043" s="722" t="s">
        <v>3830</v>
      </c>
      <c r="D1043" s="723" t="s">
        <v>23</v>
      </c>
      <c r="E1043" s="721" t="s">
        <v>221</v>
      </c>
      <c r="F1043" s="721" t="s">
        <v>452</v>
      </c>
      <c r="G1043" s="774">
        <v>21678</v>
      </c>
      <c r="H1043" s="724">
        <f t="shared" ca="1" si="17"/>
        <v>60</v>
      </c>
      <c r="I1043" s="725" t="s">
        <v>1403</v>
      </c>
      <c r="J1043" s="721" t="s">
        <v>256</v>
      </c>
      <c r="K1043" s="721" t="s">
        <v>283</v>
      </c>
      <c r="L1043" s="813"/>
      <c r="M1043" s="813" t="s">
        <v>6426</v>
      </c>
      <c r="N1043" s="722" t="s">
        <v>3744</v>
      </c>
      <c r="O1043" s="721" t="s">
        <v>222</v>
      </c>
      <c r="P1043" s="734" t="s">
        <v>3829</v>
      </c>
      <c r="Q1043" s="722" t="s">
        <v>3833</v>
      </c>
    </row>
    <row r="1044" spans="1:17">
      <c r="A1044" s="1077">
        <f>SUBTOTAL(3,C$3:C1044)</f>
        <v>1041</v>
      </c>
      <c r="B1044" s="721">
        <v>2</v>
      </c>
      <c r="C1044" s="722" t="s">
        <v>3835</v>
      </c>
      <c r="D1044" s="723" t="s">
        <v>16</v>
      </c>
      <c r="E1044" s="721" t="s">
        <v>221</v>
      </c>
      <c r="F1044" s="721" t="s">
        <v>452</v>
      </c>
      <c r="G1044" s="774">
        <v>22114</v>
      </c>
      <c r="H1044" s="724">
        <f t="shared" ca="1" si="17"/>
        <v>59</v>
      </c>
      <c r="I1044" s="725" t="s">
        <v>1403</v>
      </c>
      <c r="J1044" s="721" t="s">
        <v>256</v>
      </c>
      <c r="K1044" s="721" t="s">
        <v>246</v>
      </c>
      <c r="L1044" s="813"/>
      <c r="M1044" s="813" t="s">
        <v>6426</v>
      </c>
      <c r="N1044" s="722" t="s">
        <v>3744</v>
      </c>
      <c r="O1044" s="721" t="s">
        <v>245</v>
      </c>
      <c r="P1044" s="722" t="s">
        <v>3834</v>
      </c>
      <c r="Q1044" s="722" t="s">
        <v>3833</v>
      </c>
    </row>
    <row r="1045" spans="1:17">
      <c r="A1045" s="1077">
        <f>SUBTOTAL(3,C$3:C1045)</f>
        <v>1042</v>
      </c>
      <c r="B1045" s="721">
        <v>1</v>
      </c>
      <c r="C1045" s="722" t="s">
        <v>3839</v>
      </c>
      <c r="D1045" s="723" t="s">
        <v>23</v>
      </c>
      <c r="E1045" s="721" t="s">
        <v>221</v>
      </c>
      <c r="F1045" s="721" t="s">
        <v>733</v>
      </c>
      <c r="G1045" s="774">
        <v>24778</v>
      </c>
      <c r="H1045" s="724">
        <f t="shared" ca="1" si="17"/>
        <v>52</v>
      </c>
      <c r="I1045" s="725" t="s">
        <v>1403</v>
      </c>
      <c r="J1045" s="721" t="s">
        <v>223</v>
      </c>
      <c r="K1045" s="721" t="s">
        <v>470</v>
      </c>
      <c r="L1045" s="813"/>
      <c r="M1045" s="813" t="s">
        <v>6426</v>
      </c>
      <c r="N1045" s="722" t="s">
        <v>3744</v>
      </c>
      <c r="O1045" s="721" t="s">
        <v>222</v>
      </c>
      <c r="P1045" s="722" t="s">
        <v>3838</v>
      </c>
      <c r="Q1045" s="722" t="s">
        <v>3842</v>
      </c>
    </row>
    <row r="1046" spans="1:17">
      <c r="A1046" s="1077">
        <f>SUBTOTAL(3,C$3:C1046)</f>
        <v>1043</v>
      </c>
      <c r="B1046" s="721">
        <v>2</v>
      </c>
      <c r="C1046" s="722" t="s">
        <v>3844</v>
      </c>
      <c r="D1046" s="723" t="s">
        <v>16</v>
      </c>
      <c r="E1046" s="721" t="s">
        <v>221</v>
      </c>
      <c r="F1046" s="721" t="s">
        <v>733</v>
      </c>
      <c r="G1046" s="774">
        <v>25549</v>
      </c>
      <c r="H1046" s="724">
        <f t="shared" ca="1" si="17"/>
        <v>50</v>
      </c>
      <c r="I1046" s="725" t="s">
        <v>1403</v>
      </c>
      <c r="J1046" s="721" t="s">
        <v>289</v>
      </c>
      <c r="K1046" s="721" t="s">
        <v>246</v>
      </c>
      <c r="L1046" s="813"/>
      <c r="M1046" s="813" t="s">
        <v>6426</v>
      </c>
      <c r="N1046" s="722" t="s">
        <v>3744</v>
      </c>
      <c r="O1046" s="721" t="s">
        <v>245</v>
      </c>
      <c r="P1046" s="722" t="s">
        <v>3843</v>
      </c>
      <c r="Q1046" s="722" t="s">
        <v>3842</v>
      </c>
    </row>
    <row r="1047" spans="1:17">
      <c r="A1047" s="1077">
        <f>SUBTOTAL(3,C$3:C1047)</f>
        <v>1044</v>
      </c>
      <c r="B1047" s="721">
        <v>3</v>
      </c>
      <c r="C1047" s="722" t="s">
        <v>3850</v>
      </c>
      <c r="D1047" s="723" t="s">
        <v>16</v>
      </c>
      <c r="E1047" s="721" t="s">
        <v>254</v>
      </c>
      <c r="F1047" s="721" t="s">
        <v>252</v>
      </c>
      <c r="G1047" s="774">
        <v>34995</v>
      </c>
      <c r="H1047" s="724">
        <f t="shared" ca="1" si="17"/>
        <v>24</v>
      </c>
      <c r="I1047" s="725" t="s">
        <v>1403</v>
      </c>
      <c r="J1047" s="721" t="s">
        <v>223</v>
      </c>
      <c r="K1047" s="721" t="s">
        <v>270</v>
      </c>
      <c r="L1047" s="813"/>
      <c r="M1047" s="813" t="s">
        <v>6426</v>
      </c>
      <c r="N1047" s="722" t="s">
        <v>3744</v>
      </c>
      <c r="O1047" s="721" t="s">
        <v>255</v>
      </c>
      <c r="P1047" s="722" t="s">
        <v>3849</v>
      </c>
      <c r="Q1047" s="722" t="s">
        <v>3842</v>
      </c>
    </row>
    <row r="1048" spans="1:17">
      <c r="A1048" s="1077">
        <f>SUBTOTAL(3,C$3:C1048)</f>
        <v>1045</v>
      </c>
      <c r="B1048" s="721">
        <v>1</v>
      </c>
      <c r="C1048" s="722" t="s">
        <v>3852</v>
      </c>
      <c r="D1048" s="723" t="s">
        <v>23</v>
      </c>
      <c r="E1048" s="721" t="s">
        <v>221</v>
      </c>
      <c r="F1048" s="721" t="s">
        <v>219</v>
      </c>
      <c r="G1048" s="774">
        <v>22682</v>
      </c>
      <c r="H1048" s="724">
        <f t="shared" ca="1" si="17"/>
        <v>58</v>
      </c>
      <c r="I1048" s="725" t="s">
        <v>1403</v>
      </c>
      <c r="J1048" s="721" t="s">
        <v>256</v>
      </c>
      <c r="K1048" s="721" t="s">
        <v>283</v>
      </c>
      <c r="L1048" s="813"/>
      <c r="M1048" s="813" t="s">
        <v>6426</v>
      </c>
      <c r="N1048" s="722" t="s">
        <v>3744</v>
      </c>
      <c r="O1048" s="721" t="s">
        <v>222</v>
      </c>
      <c r="P1048" s="722" t="s">
        <v>3851</v>
      </c>
      <c r="Q1048" s="722" t="s">
        <v>3853</v>
      </c>
    </row>
    <row r="1049" spans="1:17">
      <c r="A1049" s="1077">
        <f>SUBTOTAL(3,C$3:C1049)</f>
        <v>1046</v>
      </c>
      <c r="B1049" s="721">
        <v>2</v>
      </c>
      <c r="C1049" s="722" t="s">
        <v>2846</v>
      </c>
      <c r="D1049" s="723" t="s">
        <v>16</v>
      </c>
      <c r="E1049" s="721" t="s">
        <v>221</v>
      </c>
      <c r="F1049" s="721" t="s">
        <v>219</v>
      </c>
      <c r="G1049" s="774">
        <v>24333</v>
      </c>
      <c r="H1049" s="724">
        <f t="shared" ca="1" si="17"/>
        <v>53</v>
      </c>
      <c r="I1049" s="725" t="s">
        <v>1403</v>
      </c>
      <c r="J1049" s="721" t="s">
        <v>256</v>
      </c>
      <c r="K1049" s="721" t="s">
        <v>246</v>
      </c>
      <c r="L1049" s="813"/>
      <c r="M1049" s="813" t="s">
        <v>6426</v>
      </c>
      <c r="N1049" s="722" t="s">
        <v>3744</v>
      </c>
      <c r="O1049" s="721" t="s">
        <v>245</v>
      </c>
      <c r="P1049" s="722" t="s">
        <v>3854</v>
      </c>
      <c r="Q1049" s="722" t="s">
        <v>3853</v>
      </c>
    </row>
    <row r="1050" spans="1:17">
      <c r="A1050" s="1077">
        <f>SUBTOTAL(3,C$3:C1050)</f>
        <v>1047</v>
      </c>
      <c r="B1050" s="721">
        <v>1</v>
      </c>
      <c r="C1050" s="722" t="s">
        <v>3859</v>
      </c>
      <c r="D1050" s="723" t="s">
        <v>23</v>
      </c>
      <c r="E1050" s="721" t="s">
        <v>221</v>
      </c>
      <c r="F1050" s="721" t="s">
        <v>467</v>
      </c>
      <c r="G1050" s="774">
        <v>22283</v>
      </c>
      <c r="H1050" s="724">
        <f t="shared" ca="1" si="17"/>
        <v>59</v>
      </c>
      <c r="I1050" s="725" t="s">
        <v>1403</v>
      </c>
      <c r="J1050" s="721" t="s">
        <v>223</v>
      </c>
      <c r="K1050" s="721" t="s">
        <v>283</v>
      </c>
      <c r="L1050" s="813"/>
      <c r="M1050" s="813" t="s">
        <v>6426</v>
      </c>
      <c r="N1050" s="722" t="s">
        <v>3744</v>
      </c>
      <c r="O1050" s="721" t="s">
        <v>222</v>
      </c>
      <c r="P1050" s="722" t="s">
        <v>3858</v>
      </c>
      <c r="Q1050" s="722" t="s">
        <v>3862</v>
      </c>
    </row>
    <row r="1051" spans="1:17">
      <c r="A1051" s="1077">
        <f>SUBTOTAL(3,C$3:C1051)</f>
        <v>1048</v>
      </c>
      <c r="B1051" s="721">
        <v>2</v>
      </c>
      <c r="C1051" s="722" t="s">
        <v>3864</v>
      </c>
      <c r="D1051" s="723" t="s">
        <v>16</v>
      </c>
      <c r="E1051" s="721" t="s">
        <v>221</v>
      </c>
      <c r="F1051" s="721" t="s">
        <v>219</v>
      </c>
      <c r="G1051" s="774">
        <v>23867</v>
      </c>
      <c r="H1051" s="724">
        <f t="shared" ca="1" si="17"/>
        <v>54</v>
      </c>
      <c r="I1051" s="725" t="s">
        <v>1403</v>
      </c>
      <c r="J1051" s="721" t="s">
        <v>223</v>
      </c>
      <c r="K1051" s="721" t="s">
        <v>246</v>
      </c>
      <c r="L1051" s="813"/>
      <c r="M1051" s="813" t="s">
        <v>6426</v>
      </c>
      <c r="N1051" s="722" t="s">
        <v>3744</v>
      </c>
      <c r="O1051" s="721" t="s">
        <v>245</v>
      </c>
      <c r="P1051" s="722" t="s">
        <v>3863</v>
      </c>
      <c r="Q1051" s="722" t="s">
        <v>3862</v>
      </c>
    </row>
    <row r="1052" spans="1:17">
      <c r="A1052" s="1077">
        <f>SUBTOTAL(3,C$3:C1052)</f>
        <v>1049</v>
      </c>
      <c r="B1052" s="721">
        <v>3</v>
      </c>
      <c r="C1052" s="722" t="s">
        <v>3870</v>
      </c>
      <c r="D1052" s="723" t="s">
        <v>16</v>
      </c>
      <c r="E1052" s="721" t="s">
        <v>254</v>
      </c>
      <c r="F1052" s="721" t="s">
        <v>230</v>
      </c>
      <c r="G1052" s="774">
        <v>35991</v>
      </c>
      <c r="H1052" s="724">
        <f t="shared" ca="1" si="17"/>
        <v>21</v>
      </c>
      <c r="I1052" s="725" t="s">
        <v>1403</v>
      </c>
      <c r="J1052" s="721" t="s">
        <v>348</v>
      </c>
      <c r="K1052" s="721" t="s">
        <v>266</v>
      </c>
      <c r="L1052" s="813"/>
      <c r="M1052" s="813" t="s">
        <v>6426</v>
      </c>
      <c r="N1052" s="722" t="s">
        <v>3744</v>
      </c>
      <c r="O1052" s="721" t="s">
        <v>255</v>
      </c>
      <c r="P1052" s="722" t="s">
        <v>3869</v>
      </c>
      <c r="Q1052" s="722" t="s">
        <v>3862</v>
      </c>
    </row>
    <row r="1053" spans="1:17">
      <c r="A1053" s="1077">
        <f>SUBTOTAL(3,C$3:C1053)</f>
        <v>1050</v>
      </c>
      <c r="B1053" s="721">
        <v>1</v>
      </c>
      <c r="C1053" s="722" t="s">
        <v>3872</v>
      </c>
      <c r="D1053" s="723" t="s">
        <v>23</v>
      </c>
      <c r="E1053" s="721" t="s">
        <v>221</v>
      </c>
      <c r="F1053" s="721" t="s">
        <v>1913</v>
      </c>
      <c r="G1053" s="774">
        <v>26764</v>
      </c>
      <c r="H1053" s="724">
        <f t="shared" ca="1" si="17"/>
        <v>47</v>
      </c>
      <c r="I1053" s="725" t="s">
        <v>1403</v>
      </c>
      <c r="J1053" s="721" t="s">
        <v>289</v>
      </c>
      <c r="K1053" s="721" t="s">
        <v>360</v>
      </c>
      <c r="L1053" s="813"/>
      <c r="M1053" s="813" t="s">
        <v>6426</v>
      </c>
      <c r="N1053" s="722" t="s">
        <v>3744</v>
      </c>
      <c r="O1053" s="721" t="s">
        <v>222</v>
      </c>
      <c r="P1053" s="722" t="s">
        <v>3871</v>
      </c>
      <c r="Q1053" s="722" t="s">
        <v>3874</v>
      </c>
    </row>
    <row r="1054" spans="1:17">
      <c r="A1054" s="1077">
        <f>SUBTOTAL(3,C$3:C1054)</f>
        <v>1051</v>
      </c>
      <c r="B1054" s="721">
        <v>2</v>
      </c>
      <c r="C1054" s="722" t="s">
        <v>3876</v>
      </c>
      <c r="D1054" s="723" t="s">
        <v>16</v>
      </c>
      <c r="E1054" s="721" t="s">
        <v>221</v>
      </c>
      <c r="F1054" s="721" t="s">
        <v>1913</v>
      </c>
      <c r="G1054" s="774">
        <v>29070</v>
      </c>
      <c r="H1054" s="724">
        <f t="shared" ca="1" si="17"/>
        <v>40</v>
      </c>
      <c r="I1054" s="725" t="s">
        <v>1403</v>
      </c>
      <c r="J1054" s="721" t="s">
        <v>289</v>
      </c>
      <c r="K1054" s="721" t="s">
        <v>246</v>
      </c>
      <c r="L1054" s="813"/>
      <c r="M1054" s="813" t="s">
        <v>6426</v>
      </c>
      <c r="N1054" s="722" t="s">
        <v>3744</v>
      </c>
      <c r="O1054" s="721" t="s">
        <v>245</v>
      </c>
      <c r="P1054" s="722" t="s">
        <v>3875</v>
      </c>
      <c r="Q1054" s="722" t="s">
        <v>3874</v>
      </c>
    </row>
    <row r="1055" spans="1:17">
      <c r="A1055" s="1077">
        <f>SUBTOTAL(3,C$3:C1055)</f>
        <v>1052</v>
      </c>
      <c r="B1055" s="721">
        <v>3</v>
      </c>
      <c r="C1055" s="722" t="s">
        <v>3881</v>
      </c>
      <c r="D1055" s="723" t="s">
        <v>16</v>
      </c>
      <c r="E1055" s="721" t="s">
        <v>254</v>
      </c>
      <c r="F1055" s="721" t="s">
        <v>230</v>
      </c>
      <c r="G1055" s="774">
        <v>37963</v>
      </c>
      <c r="H1055" s="724">
        <f t="shared" ca="1" si="17"/>
        <v>16</v>
      </c>
      <c r="I1055" s="725" t="s">
        <v>1403</v>
      </c>
      <c r="J1055" s="721" t="s">
        <v>348</v>
      </c>
      <c r="K1055" s="721" t="s">
        <v>266</v>
      </c>
      <c r="L1055" s="813"/>
      <c r="M1055" s="813" t="s">
        <v>6426</v>
      </c>
      <c r="N1055" s="722" t="s">
        <v>3744</v>
      </c>
      <c r="O1055" s="721" t="s">
        <v>255</v>
      </c>
      <c r="P1055" s="722" t="s">
        <v>3880</v>
      </c>
      <c r="Q1055" s="722" t="s">
        <v>3874</v>
      </c>
    </row>
    <row r="1056" spans="1:17">
      <c r="A1056" s="1077">
        <f>SUBTOTAL(3,C$3:C1056)</f>
        <v>1053</v>
      </c>
      <c r="B1056" s="721">
        <v>1</v>
      </c>
      <c r="C1056" s="722" t="s">
        <v>3883</v>
      </c>
      <c r="D1056" s="723" t="s">
        <v>23</v>
      </c>
      <c r="E1056" s="721" t="s">
        <v>221</v>
      </c>
      <c r="F1056" s="721" t="s">
        <v>727</v>
      </c>
      <c r="G1056" s="774">
        <v>21625</v>
      </c>
      <c r="H1056" s="724">
        <f t="shared" ca="1" si="17"/>
        <v>61</v>
      </c>
      <c r="I1056" s="725" t="s">
        <v>1403</v>
      </c>
      <c r="J1056" s="721" t="s">
        <v>256</v>
      </c>
      <c r="K1056" s="721" t="s">
        <v>283</v>
      </c>
      <c r="L1056" s="813"/>
      <c r="M1056" s="813" t="s">
        <v>6426</v>
      </c>
      <c r="N1056" s="722" t="s">
        <v>3744</v>
      </c>
      <c r="O1056" s="721" t="s">
        <v>222</v>
      </c>
      <c r="P1056" s="722" t="s">
        <v>3882</v>
      </c>
      <c r="Q1056" s="722" t="s">
        <v>3886</v>
      </c>
    </row>
    <row r="1057" spans="1:17">
      <c r="A1057" s="1077">
        <f>SUBTOTAL(3,C$3:C1057)</f>
        <v>1054</v>
      </c>
      <c r="B1057" s="721">
        <v>2</v>
      </c>
      <c r="C1057" s="722" t="s">
        <v>3888</v>
      </c>
      <c r="D1057" s="723" t="s">
        <v>16</v>
      </c>
      <c r="E1057" s="721" t="s">
        <v>221</v>
      </c>
      <c r="F1057" s="721" t="s">
        <v>727</v>
      </c>
      <c r="G1057" s="774">
        <v>24572</v>
      </c>
      <c r="H1057" s="724">
        <f t="shared" ca="1" si="17"/>
        <v>53</v>
      </c>
      <c r="I1057" s="725" t="s">
        <v>1403</v>
      </c>
      <c r="J1057" s="721" t="s">
        <v>256</v>
      </c>
      <c r="K1057" s="721" t="s">
        <v>246</v>
      </c>
      <c r="L1057" s="813"/>
      <c r="M1057" s="813" t="s">
        <v>6426</v>
      </c>
      <c r="N1057" s="722" t="s">
        <v>3744</v>
      </c>
      <c r="O1057" s="721" t="s">
        <v>245</v>
      </c>
      <c r="P1057" s="722" t="s">
        <v>3887</v>
      </c>
      <c r="Q1057" s="722" t="s">
        <v>3886</v>
      </c>
    </row>
    <row r="1058" spans="1:17">
      <c r="A1058" s="1077">
        <f>SUBTOTAL(3,C$3:C1058)</f>
        <v>1055</v>
      </c>
      <c r="B1058" s="721">
        <v>3</v>
      </c>
      <c r="C1058" s="722" t="s">
        <v>3890</v>
      </c>
      <c r="D1058" s="723" t="s">
        <v>23</v>
      </c>
      <c r="E1058" s="721" t="s">
        <v>254</v>
      </c>
      <c r="F1058" s="721" t="s">
        <v>727</v>
      </c>
      <c r="G1058" s="774">
        <v>31369</v>
      </c>
      <c r="H1058" s="724">
        <f t="shared" ca="1" si="17"/>
        <v>34</v>
      </c>
      <c r="I1058" s="725" t="s">
        <v>1403</v>
      </c>
      <c r="J1058" s="721" t="s">
        <v>256</v>
      </c>
      <c r="K1058" s="721" t="s">
        <v>283</v>
      </c>
      <c r="L1058" s="813"/>
      <c r="M1058" s="813" t="s">
        <v>6426</v>
      </c>
      <c r="N1058" s="722" t="s">
        <v>3744</v>
      </c>
      <c r="O1058" s="721" t="s">
        <v>255</v>
      </c>
      <c r="P1058" s="722" t="s">
        <v>3889</v>
      </c>
      <c r="Q1058" s="722" t="s">
        <v>3886</v>
      </c>
    </row>
    <row r="1059" spans="1:17">
      <c r="A1059" s="1077">
        <f>SUBTOTAL(3,C$3:C1059)</f>
        <v>1056</v>
      </c>
      <c r="B1059" s="721">
        <v>1</v>
      </c>
      <c r="C1059" s="722" t="s">
        <v>3894</v>
      </c>
      <c r="D1059" s="723" t="s">
        <v>23</v>
      </c>
      <c r="E1059" s="721" t="s">
        <v>221</v>
      </c>
      <c r="F1059" s="721" t="s">
        <v>2470</v>
      </c>
      <c r="G1059" s="774">
        <v>27587</v>
      </c>
      <c r="H1059" s="724">
        <f t="shared" ca="1" si="17"/>
        <v>44</v>
      </c>
      <c r="I1059" s="725" t="s">
        <v>1403</v>
      </c>
      <c r="J1059" s="721" t="s">
        <v>256</v>
      </c>
      <c r="K1059" s="721" t="s">
        <v>360</v>
      </c>
      <c r="L1059" s="813"/>
      <c r="M1059" s="813" t="s">
        <v>6426</v>
      </c>
      <c r="N1059" s="722" t="s">
        <v>3744</v>
      </c>
      <c r="O1059" s="721" t="s">
        <v>222</v>
      </c>
      <c r="P1059" s="734" t="s">
        <v>3893</v>
      </c>
      <c r="Q1059" s="722" t="s">
        <v>3897</v>
      </c>
    </row>
    <row r="1060" spans="1:17">
      <c r="A1060" s="1077">
        <f>SUBTOTAL(3,C$3:C1060)</f>
        <v>1057</v>
      </c>
      <c r="B1060" s="721">
        <v>2</v>
      </c>
      <c r="C1060" s="722" t="s">
        <v>3899</v>
      </c>
      <c r="D1060" s="723" t="s">
        <v>16</v>
      </c>
      <c r="E1060" s="721" t="s">
        <v>221</v>
      </c>
      <c r="F1060" s="721" t="s">
        <v>337</v>
      </c>
      <c r="G1060" s="774">
        <v>30509</v>
      </c>
      <c r="H1060" s="724">
        <f t="shared" ca="1" si="17"/>
        <v>36</v>
      </c>
      <c r="I1060" s="725" t="s">
        <v>1403</v>
      </c>
      <c r="J1060" s="721" t="s">
        <v>256</v>
      </c>
      <c r="K1060" s="721" t="s">
        <v>246</v>
      </c>
      <c r="L1060" s="813"/>
      <c r="M1060" s="813" t="s">
        <v>6426</v>
      </c>
      <c r="N1060" s="722" t="s">
        <v>3744</v>
      </c>
      <c r="O1060" s="721" t="s">
        <v>245</v>
      </c>
      <c r="P1060" s="722" t="s">
        <v>3898</v>
      </c>
      <c r="Q1060" s="722" t="s">
        <v>3897</v>
      </c>
    </row>
    <row r="1061" spans="1:17">
      <c r="A1061" s="1077">
        <f>SUBTOTAL(3,C$3:C1061)</f>
        <v>1058</v>
      </c>
      <c r="B1061" s="721">
        <v>3</v>
      </c>
      <c r="C1061" s="722" t="s">
        <v>3901</v>
      </c>
      <c r="D1061" s="723" t="s">
        <v>23</v>
      </c>
      <c r="E1061" s="721" t="s">
        <v>254</v>
      </c>
      <c r="F1061" s="721" t="s">
        <v>230</v>
      </c>
      <c r="G1061" s="774">
        <v>37128</v>
      </c>
      <c r="H1061" s="724">
        <f t="shared" ca="1" si="17"/>
        <v>18</v>
      </c>
      <c r="I1061" s="725" t="s">
        <v>1403</v>
      </c>
      <c r="J1061" s="721" t="s">
        <v>348</v>
      </c>
      <c r="K1061" s="721" t="s">
        <v>266</v>
      </c>
      <c r="L1061" s="813"/>
      <c r="M1061" s="813" t="s">
        <v>6426</v>
      </c>
      <c r="N1061" s="722" t="s">
        <v>3744</v>
      </c>
      <c r="O1061" s="721" t="s">
        <v>255</v>
      </c>
      <c r="P1061" s="722" t="s">
        <v>3900</v>
      </c>
      <c r="Q1061" s="722" t="s">
        <v>3897</v>
      </c>
    </row>
    <row r="1062" spans="1:17">
      <c r="A1062" s="1077">
        <f>SUBTOTAL(3,C$3:C1062)</f>
        <v>1059</v>
      </c>
      <c r="B1062" s="721">
        <v>4</v>
      </c>
      <c r="C1062" s="722" t="s">
        <v>3496</v>
      </c>
      <c r="D1062" s="723" t="s">
        <v>16</v>
      </c>
      <c r="E1062" s="721" t="s">
        <v>254</v>
      </c>
      <c r="F1062" s="721"/>
      <c r="G1062" s="774"/>
      <c r="H1062" s="724">
        <f t="shared" ca="1" si="17"/>
        <v>120</v>
      </c>
      <c r="I1062" s="725" t="s">
        <v>1403</v>
      </c>
      <c r="J1062" s="721" t="s">
        <v>265</v>
      </c>
      <c r="K1062" s="721" t="s">
        <v>270</v>
      </c>
      <c r="L1062" s="813"/>
      <c r="M1062" s="813" t="s">
        <v>6426</v>
      </c>
      <c r="N1062" s="722" t="s">
        <v>3744</v>
      </c>
      <c r="O1062" s="721" t="s">
        <v>255</v>
      </c>
      <c r="P1062" s="722"/>
      <c r="Q1062" s="722"/>
    </row>
    <row r="1063" spans="1:17">
      <c r="A1063" s="1077">
        <f>SUBTOTAL(3,C$3:C1063)</f>
        <v>1060</v>
      </c>
      <c r="B1063" s="721">
        <v>5</v>
      </c>
      <c r="C1063" s="722" t="s">
        <v>7076</v>
      </c>
      <c r="D1063" s="723" t="s">
        <v>16</v>
      </c>
      <c r="E1063" s="721" t="s">
        <v>254</v>
      </c>
      <c r="F1063" s="721"/>
      <c r="G1063" s="774"/>
      <c r="H1063" s="724">
        <f t="shared" ca="1" si="17"/>
        <v>120</v>
      </c>
      <c r="I1063" s="725" t="s">
        <v>1403</v>
      </c>
      <c r="J1063" s="721" t="s">
        <v>265</v>
      </c>
      <c r="K1063" s="721" t="s">
        <v>270</v>
      </c>
      <c r="L1063" s="813"/>
      <c r="M1063" s="813" t="s">
        <v>6426</v>
      </c>
      <c r="N1063" s="722" t="s">
        <v>3744</v>
      </c>
      <c r="O1063" s="721" t="s">
        <v>255</v>
      </c>
      <c r="P1063" s="722"/>
      <c r="Q1063" s="722"/>
    </row>
    <row r="1064" spans="1:17">
      <c r="A1064" s="1077">
        <f>SUBTOTAL(3,C$3:C1064)</f>
        <v>1061</v>
      </c>
      <c r="B1064" s="721">
        <v>1</v>
      </c>
      <c r="C1064" s="722" t="s">
        <v>3907</v>
      </c>
      <c r="D1064" s="723" t="s">
        <v>16</v>
      </c>
      <c r="E1064" s="721" t="s">
        <v>221</v>
      </c>
      <c r="F1064" s="721" t="s">
        <v>309</v>
      </c>
      <c r="G1064" s="774">
        <v>24668</v>
      </c>
      <c r="H1064" s="724">
        <f t="shared" ca="1" si="17"/>
        <v>52</v>
      </c>
      <c r="I1064" s="725" t="s">
        <v>1403</v>
      </c>
      <c r="J1064" s="721" t="s">
        <v>256</v>
      </c>
      <c r="K1064" s="721" t="s">
        <v>246</v>
      </c>
      <c r="L1064" s="813"/>
      <c r="M1064" s="813" t="s">
        <v>6426</v>
      </c>
      <c r="N1064" s="722" t="s">
        <v>3744</v>
      </c>
      <c r="O1064" s="721" t="s">
        <v>222</v>
      </c>
      <c r="P1064" s="722" t="s">
        <v>3906</v>
      </c>
      <c r="Q1064" s="722" t="s">
        <v>3905</v>
      </c>
    </row>
    <row r="1065" spans="1:17">
      <c r="A1065" s="1077">
        <f>SUBTOTAL(3,C$3:C1065)</f>
        <v>1062</v>
      </c>
      <c r="B1065" s="721">
        <v>1</v>
      </c>
      <c r="C1065" s="722" t="s">
        <v>3920</v>
      </c>
      <c r="D1065" s="723" t="s">
        <v>23</v>
      </c>
      <c r="E1065" s="721" t="s">
        <v>221</v>
      </c>
      <c r="F1065" s="721" t="s">
        <v>288</v>
      </c>
      <c r="G1065" s="774">
        <v>29314</v>
      </c>
      <c r="H1065" s="724">
        <f t="shared" ca="1" si="17"/>
        <v>40</v>
      </c>
      <c r="I1065" s="725" t="s">
        <v>1403</v>
      </c>
      <c r="J1065" s="721" t="s">
        <v>256</v>
      </c>
      <c r="K1065" s="721" t="s">
        <v>283</v>
      </c>
      <c r="L1065" s="813"/>
      <c r="M1065" s="813" t="s">
        <v>6426</v>
      </c>
      <c r="N1065" s="722" t="s">
        <v>3744</v>
      </c>
      <c r="O1065" s="721" t="s">
        <v>222</v>
      </c>
      <c r="P1065" s="722" t="s">
        <v>3919</v>
      </c>
      <c r="Q1065" s="722" t="s">
        <v>3922</v>
      </c>
    </row>
    <row r="1066" spans="1:17">
      <c r="A1066" s="1077">
        <f>SUBTOTAL(3,C$3:C1066)</f>
        <v>1063</v>
      </c>
      <c r="B1066" s="721">
        <v>2</v>
      </c>
      <c r="C1066" s="722" t="s">
        <v>3924</v>
      </c>
      <c r="D1066" s="723" t="s">
        <v>16</v>
      </c>
      <c r="E1066" s="721" t="s">
        <v>221</v>
      </c>
      <c r="F1066" s="721" t="s">
        <v>288</v>
      </c>
      <c r="G1066" s="774">
        <v>30476</v>
      </c>
      <c r="H1066" s="724">
        <f t="shared" ca="1" si="17"/>
        <v>36</v>
      </c>
      <c r="I1066" s="725" t="s">
        <v>1403</v>
      </c>
      <c r="J1066" s="721" t="s">
        <v>256</v>
      </c>
      <c r="K1066" s="721" t="s">
        <v>246</v>
      </c>
      <c r="L1066" s="813"/>
      <c r="M1066" s="813" t="s">
        <v>6426</v>
      </c>
      <c r="N1066" s="722" t="s">
        <v>3744</v>
      </c>
      <c r="O1066" s="721" t="s">
        <v>245</v>
      </c>
      <c r="P1066" s="722" t="s">
        <v>3923</v>
      </c>
      <c r="Q1066" s="722" t="s">
        <v>3922</v>
      </c>
    </row>
    <row r="1067" spans="1:17">
      <c r="A1067" s="1077">
        <f>SUBTOTAL(3,C$3:C1067)</f>
        <v>1064</v>
      </c>
      <c r="B1067" s="721">
        <v>3</v>
      </c>
      <c r="C1067" s="722" t="s">
        <v>3926</v>
      </c>
      <c r="D1067" s="723" t="s">
        <v>23</v>
      </c>
      <c r="E1067" s="721" t="s">
        <v>254</v>
      </c>
      <c r="F1067" s="721" t="s">
        <v>288</v>
      </c>
      <c r="G1067" s="774">
        <v>37440</v>
      </c>
      <c r="H1067" s="724">
        <f t="shared" ca="1" si="17"/>
        <v>17</v>
      </c>
      <c r="I1067" s="725" t="s">
        <v>1403</v>
      </c>
      <c r="J1067" s="721" t="s">
        <v>369</v>
      </c>
      <c r="K1067" s="721" t="s">
        <v>266</v>
      </c>
      <c r="L1067" s="813"/>
      <c r="M1067" s="813" t="s">
        <v>6426</v>
      </c>
      <c r="N1067" s="722" t="s">
        <v>3744</v>
      </c>
      <c r="O1067" s="721" t="s">
        <v>255</v>
      </c>
      <c r="P1067" s="722" t="s">
        <v>3925</v>
      </c>
      <c r="Q1067" s="722" t="s">
        <v>3922</v>
      </c>
    </row>
    <row r="1068" spans="1:17">
      <c r="A1068" s="1077">
        <f>SUBTOTAL(3,C$3:C1068)</f>
        <v>1065</v>
      </c>
      <c r="B1068" s="721">
        <v>1</v>
      </c>
      <c r="C1068" s="722" t="s">
        <v>3928</v>
      </c>
      <c r="D1068" s="723" t="s">
        <v>23</v>
      </c>
      <c r="E1068" s="721" t="s">
        <v>221</v>
      </c>
      <c r="F1068" s="721" t="s">
        <v>288</v>
      </c>
      <c r="G1068" s="774">
        <v>31758</v>
      </c>
      <c r="H1068" s="724">
        <f t="shared" ca="1" si="17"/>
        <v>33</v>
      </c>
      <c r="I1068" s="725" t="s">
        <v>1403</v>
      </c>
      <c r="J1068" s="721" t="s">
        <v>289</v>
      </c>
      <c r="K1068" s="721" t="s">
        <v>674</v>
      </c>
      <c r="L1068" s="813"/>
      <c r="M1068" s="813" t="s">
        <v>6426</v>
      </c>
      <c r="N1068" s="722" t="s">
        <v>3744</v>
      </c>
      <c r="O1068" s="721" t="s">
        <v>222</v>
      </c>
      <c r="P1068" s="734" t="s">
        <v>3927</v>
      </c>
      <c r="Q1068" s="734" t="s">
        <v>3930</v>
      </c>
    </row>
    <row r="1069" spans="1:17">
      <c r="A1069" s="1077">
        <f>SUBTOTAL(3,C$3:C1069)</f>
        <v>1066</v>
      </c>
      <c r="B1069" s="721">
        <v>2</v>
      </c>
      <c r="C1069" s="722" t="s">
        <v>253</v>
      </c>
      <c r="D1069" s="723" t="s">
        <v>16</v>
      </c>
      <c r="E1069" s="721" t="s">
        <v>221</v>
      </c>
      <c r="F1069" s="721"/>
      <c r="G1069" s="774"/>
      <c r="H1069" s="724">
        <f t="shared" ca="1" si="17"/>
        <v>120</v>
      </c>
      <c r="I1069" s="725"/>
      <c r="J1069" s="721"/>
      <c r="K1069" s="721"/>
      <c r="L1069" s="813"/>
      <c r="M1069" s="813"/>
      <c r="N1069" s="722"/>
      <c r="O1069" s="721"/>
      <c r="P1069" s="734"/>
      <c r="Q1069" s="734"/>
    </row>
    <row r="1070" spans="1:17">
      <c r="A1070" s="1077">
        <f>SUBTOTAL(3,C$3:C1070)</f>
        <v>1067</v>
      </c>
      <c r="B1070" s="721">
        <v>3</v>
      </c>
      <c r="C1070" s="722" t="s">
        <v>3932</v>
      </c>
      <c r="D1070" s="723" t="s">
        <v>16</v>
      </c>
      <c r="E1070" s="721" t="s">
        <v>254</v>
      </c>
      <c r="F1070" s="721" t="s">
        <v>230</v>
      </c>
      <c r="G1070" s="774">
        <v>40192</v>
      </c>
      <c r="H1070" s="724">
        <f t="shared" ca="1" si="17"/>
        <v>10</v>
      </c>
      <c r="I1070" s="725" t="s">
        <v>1403</v>
      </c>
      <c r="J1070" s="721" t="s">
        <v>265</v>
      </c>
      <c r="K1070" s="721" t="s">
        <v>270</v>
      </c>
      <c r="L1070" s="813"/>
      <c r="M1070" s="813" t="s">
        <v>6426</v>
      </c>
      <c r="N1070" s="722" t="s">
        <v>3744</v>
      </c>
      <c r="O1070" s="721" t="s">
        <v>255</v>
      </c>
      <c r="P1070" s="734" t="s">
        <v>3931</v>
      </c>
      <c r="Q1070" s="734" t="s">
        <v>3930</v>
      </c>
    </row>
    <row r="1071" spans="1:17">
      <c r="A1071" s="1077">
        <f>SUBTOTAL(3,C$3:C1071)</f>
        <v>1068</v>
      </c>
      <c r="B1071" s="721">
        <v>4</v>
      </c>
      <c r="C1071" s="762" t="s">
        <v>3935</v>
      </c>
      <c r="D1071" s="742" t="s">
        <v>16</v>
      </c>
      <c r="E1071" s="737" t="s">
        <v>254</v>
      </c>
      <c r="F1071" s="737" t="s">
        <v>229</v>
      </c>
      <c r="G1071" s="779" t="s">
        <v>3936</v>
      </c>
      <c r="H1071" s="724">
        <f t="shared" ca="1" si="17"/>
        <v>5</v>
      </c>
      <c r="I1071" s="747" t="s">
        <v>1403</v>
      </c>
      <c r="J1071" s="737" t="s">
        <v>3684</v>
      </c>
      <c r="K1071" s="737" t="s">
        <v>270</v>
      </c>
      <c r="L1071" s="813"/>
      <c r="M1071" s="813" t="s">
        <v>6426</v>
      </c>
      <c r="N1071" s="722" t="s">
        <v>3744</v>
      </c>
      <c r="O1071" s="737" t="s">
        <v>255</v>
      </c>
      <c r="P1071" s="734" t="s">
        <v>3934</v>
      </c>
      <c r="Q1071" s="734" t="s">
        <v>3930</v>
      </c>
    </row>
    <row r="1072" spans="1:17">
      <c r="A1072" s="1077">
        <f>SUBTOTAL(3,C$3:C1072)</f>
        <v>1069</v>
      </c>
      <c r="B1072" s="721">
        <v>1</v>
      </c>
      <c r="C1072" s="722" t="s">
        <v>3939</v>
      </c>
      <c r="D1072" s="723" t="s">
        <v>23</v>
      </c>
      <c r="E1072" s="721" t="s">
        <v>221</v>
      </c>
      <c r="F1072" s="721" t="s">
        <v>288</v>
      </c>
      <c r="G1072" s="774">
        <v>31548</v>
      </c>
      <c r="H1072" s="724">
        <f t="shared" ca="1" si="17"/>
        <v>33</v>
      </c>
      <c r="I1072" s="725" t="s">
        <v>1403</v>
      </c>
      <c r="J1072" s="721" t="s">
        <v>223</v>
      </c>
      <c r="K1072" s="721" t="s">
        <v>674</v>
      </c>
      <c r="L1072" s="813"/>
      <c r="M1072" s="813" t="s">
        <v>6426</v>
      </c>
      <c r="N1072" s="722" t="s">
        <v>3744</v>
      </c>
      <c r="O1072" s="721" t="s">
        <v>222</v>
      </c>
      <c r="P1072" s="727" t="s">
        <v>3938</v>
      </c>
      <c r="Q1072" s="727" t="s">
        <v>3940</v>
      </c>
    </row>
    <row r="1073" spans="1:17">
      <c r="A1073" s="1077">
        <f>SUBTOTAL(3,C$3:C1073)</f>
        <v>1070</v>
      </c>
      <c r="B1073" s="721">
        <v>2</v>
      </c>
      <c r="C1073" s="722" t="s">
        <v>3942</v>
      </c>
      <c r="D1073" s="723" t="s">
        <v>16</v>
      </c>
      <c r="E1073" s="721" t="s">
        <v>221</v>
      </c>
      <c r="F1073" s="721" t="s">
        <v>22</v>
      </c>
      <c r="G1073" s="774">
        <v>31413</v>
      </c>
      <c r="H1073" s="724">
        <f t="shared" ca="1" si="17"/>
        <v>34</v>
      </c>
      <c r="I1073" s="725" t="s">
        <v>1403</v>
      </c>
      <c r="J1073" s="721" t="s">
        <v>223</v>
      </c>
      <c r="K1073" s="721" t="s">
        <v>246</v>
      </c>
      <c r="L1073" s="813"/>
      <c r="M1073" s="813" t="s">
        <v>6426</v>
      </c>
      <c r="N1073" s="722" t="s">
        <v>3744</v>
      </c>
      <c r="O1073" s="721" t="s">
        <v>245</v>
      </c>
      <c r="P1073" s="727" t="s">
        <v>3941</v>
      </c>
      <c r="Q1073" s="727" t="s">
        <v>3940</v>
      </c>
    </row>
    <row r="1074" spans="1:17">
      <c r="A1074" s="1077">
        <f>SUBTOTAL(3,C$3:C1074)</f>
        <v>1071</v>
      </c>
      <c r="B1074" s="721">
        <v>3</v>
      </c>
      <c r="C1074" s="722" t="s">
        <v>3945</v>
      </c>
      <c r="D1074" s="723" t="s">
        <v>16</v>
      </c>
      <c r="E1074" s="721" t="s">
        <v>254</v>
      </c>
      <c r="F1074" s="721" t="s">
        <v>22</v>
      </c>
      <c r="G1074" s="774">
        <v>39795</v>
      </c>
      <c r="H1074" s="724">
        <f t="shared" ca="1" si="17"/>
        <v>11</v>
      </c>
      <c r="I1074" s="725" t="s">
        <v>1403</v>
      </c>
      <c r="J1074" s="721" t="s">
        <v>369</v>
      </c>
      <c r="K1074" s="721" t="s">
        <v>266</v>
      </c>
      <c r="L1074" s="813"/>
      <c r="M1074" s="813" t="s">
        <v>6426</v>
      </c>
      <c r="N1074" s="722" t="s">
        <v>3744</v>
      </c>
      <c r="O1074" s="721" t="s">
        <v>255</v>
      </c>
      <c r="P1074" s="727" t="s">
        <v>3944</v>
      </c>
      <c r="Q1074" s="727" t="s">
        <v>3940</v>
      </c>
    </row>
    <row r="1075" spans="1:17">
      <c r="A1075" s="1077">
        <f>SUBTOTAL(3,C$3:C1075)</f>
        <v>1072</v>
      </c>
      <c r="B1075" s="721">
        <v>4</v>
      </c>
      <c r="C1075" s="722" t="s">
        <v>3947</v>
      </c>
      <c r="D1075" s="723" t="s">
        <v>16</v>
      </c>
      <c r="E1075" s="721" t="s">
        <v>254</v>
      </c>
      <c r="F1075" s="721" t="s">
        <v>22</v>
      </c>
      <c r="G1075" s="774">
        <v>41816</v>
      </c>
      <c r="H1075" s="724">
        <f t="shared" ca="1" si="17"/>
        <v>5</v>
      </c>
      <c r="I1075" s="725" t="s">
        <v>1403</v>
      </c>
      <c r="J1075" s="721" t="s">
        <v>265</v>
      </c>
      <c r="K1075" s="721" t="s">
        <v>270</v>
      </c>
      <c r="L1075" s="813"/>
      <c r="M1075" s="813" t="s">
        <v>6426</v>
      </c>
      <c r="N1075" s="722" t="s">
        <v>3744</v>
      </c>
      <c r="O1075" s="721" t="s">
        <v>255</v>
      </c>
      <c r="P1075" s="734" t="s">
        <v>3946</v>
      </c>
      <c r="Q1075" s="727" t="s">
        <v>3940</v>
      </c>
    </row>
    <row r="1076" spans="1:17">
      <c r="A1076" s="1077">
        <f>SUBTOTAL(3,C$3:C1076)</f>
        <v>1073</v>
      </c>
      <c r="B1076" s="721">
        <v>1</v>
      </c>
      <c r="C1076" s="722" t="s">
        <v>3949</v>
      </c>
      <c r="D1076" s="723" t="s">
        <v>23</v>
      </c>
      <c r="E1076" s="721" t="s">
        <v>221</v>
      </c>
      <c r="F1076" s="721" t="s">
        <v>524</v>
      </c>
      <c r="G1076" s="774">
        <v>29461</v>
      </c>
      <c r="H1076" s="724">
        <f t="shared" ca="1" si="17"/>
        <v>39</v>
      </c>
      <c r="I1076" s="725" t="s">
        <v>1403</v>
      </c>
      <c r="J1076" s="721" t="s">
        <v>223</v>
      </c>
      <c r="K1076" s="721" t="s">
        <v>261</v>
      </c>
      <c r="L1076" s="813"/>
      <c r="M1076" s="813" t="s">
        <v>6426</v>
      </c>
      <c r="N1076" s="722" t="s">
        <v>3744</v>
      </c>
      <c r="O1076" s="721" t="s">
        <v>222</v>
      </c>
      <c r="P1076" s="722" t="s">
        <v>3948</v>
      </c>
      <c r="Q1076" s="722" t="s">
        <v>3950</v>
      </c>
    </row>
    <row r="1077" spans="1:17">
      <c r="A1077" s="1077">
        <f>SUBTOTAL(3,C$3:C1077)</f>
        <v>1074</v>
      </c>
      <c r="B1077" s="721">
        <v>2</v>
      </c>
      <c r="C1077" s="722" t="s">
        <v>3952</v>
      </c>
      <c r="D1077" s="723" t="s">
        <v>16</v>
      </c>
      <c r="E1077" s="721" t="s">
        <v>221</v>
      </c>
      <c r="F1077" s="721" t="s">
        <v>524</v>
      </c>
      <c r="G1077" s="774">
        <v>31248</v>
      </c>
      <c r="H1077" s="724">
        <f t="shared" ca="1" si="17"/>
        <v>34</v>
      </c>
      <c r="I1077" s="725" t="s">
        <v>1403</v>
      </c>
      <c r="J1077" s="721" t="s">
        <v>223</v>
      </c>
      <c r="K1077" s="721" t="s">
        <v>246</v>
      </c>
      <c r="L1077" s="813"/>
      <c r="M1077" s="813" t="s">
        <v>6426</v>
      </c>
      <c r="N1077" s="722" t="s">
        <v>3744</v>
      </c>
      <c r="O1077" s="721" t="s">
        <v>245</v>
      </c>
      <c r="P1077" s="722" t="s">
        <v>3951</v>
      </c>
      <c r="Q1077" s="722" t="s">
        <v>3950</v>
      </c>
    </row>
    <row r="1078" spans="1:17">
      <c r="A1078" s="1077">
        <f>SUBTOTAL(3,C$3:C1078)</f>
        <v>1075</v>
      </c>
      <c r="B1078" s="721">
        <v>3</v>
      </c>
      <c r="C1078" s="722" t="s">
        <v>3956</v>
      </c>
      <c r="D1078" s="723" t="s">
        <v>16</v>
      </c>
      <c r="E1078" s="721" t="s">
        <v>254</v>
      </c>
      <c r="F1078" s="721" t="s">
        <v>3430</v>
      </c>
      <c r="G1078" s="774">
        <v>39247</v>
      </c>
      <c r="H1078" s="724">
        <f t="shared" ca="1" si="17"/>
        <v>12</v>
      </c>
      <c r="I1078" s="725" t="s">
        <v>1403</v>
      </c>
      <c r="J1078" s="721" t="s">
        <v>369</v>
      </c>
      <c r="K1078" s="721" t="s">
        <v>266</v>
      </c>
      <c r="L1078" s="813"/>
      <c r="M1078" s="813" t="s">
        <v>6426</v>
      </c>
      <c r="N1078" s="722" t="s">
        <v>3744</v>
      </c>
      <c r="O1078" s="721" t="s">
        <v>255</v>
      </c>
      <c r="P1078" s="722" t="s">
        <v>3955</v>
      </c>
      <c r="Q1078" s="722" t="s">
        <v>3950</v>
      </c>
    </row>
    <row r="1079" spans="1:17">
      <c r="A1079" s="1077">
        <f>SUBTOTAL(3,C$3:C1079)</f>
        <v>1076</v>
      </c>
      <c r="B1079" s="721">
        <v>4</v>
      </c>
      <c r="C1079" s="722" t="s">
        <v>3958</v>
      </c>
      <c r="D1079" s="723" t="s">
        <v>16</v>
      </c>
      <c r="E1079" s="721" t="s">
        <v>254</v>
      </c>
      <c r="F1079" s="721" t="s">
        <v>22</v>
      </c>
      <c r="G1079" s="774">
        <v>42012</v>
      </c>
      <c r="H1079" s="724">
        <f t="shared" ca="1" si="17"/>
        <v>5</v>
      </c>
      <c r="I1079" s="725" t="s">
        <v>1403</v>
      </c>
      <c r="J1079" s="721" t="s">
        <v>265</v>
      </c>
      <c r="K1079" s="721" t="s">
        <v>270</v>
      </c>
      <c r="L1079" s="813"/>
      <c r="M1079" s="813" t="s">
        <v>6426</v>
      </c>
      <c r="N1079" s="722" t="s">
        <v>3744</v>
      </c>
      <c r="O1079" s="721" t="s">
        <v>255</v>
      </c>
      <c r="P1079" s="734" t="s">
        <v>3957</v>
      </c>
      <c r="Q1079" s="722" t="s">
        <v>3950</v>
      </c>
    </row>
    <row r="1080" spans="1:17">
      <c r="A1080" s="1077">
        <f>SUBTOTAL(3,C$3:C1080)</f>
        <v>1077</v>
      </c>
      <c r="B1080" s="721">
        <v>1</v>
      </c>
      <c r="C1080" s="722" t="s">
        <v>3991</v>
      </c>
      <c r="D1080" s="723" t="s">
        <v>16</v>
      </c>
      <c r="E1080" s="721" t="s">
        <v>947</v>
      </c>
      <c r="F1080" s="721" t="s">
        <v>524</v>
      </c>
      <c r="G1080" s="774">
        <v>22596</v>
      </c>
      <c r="H1080" s="724">
        <f t="shared" ca="1" si="17"/>
        <v>58</v>
      </c>
      <c r="I1080" s="725" t="s">
        <v>1403</v>
      </c>
      <c r="J1080" s="721" t="s">
        <v>256</v>
      </c>
      <c r="K1080" s="721" t="s">
        <v>246</v>
      </c>
      <c r="L1080" s="813"/>
      <c r="M1080" s="813" t="s">
        <v>6426</v>
      </c>
      <c r="N1080" s="722" t="s">
        <v>3744</v>
      </c>
      <c r="O1080" s="721" t="s">
        <v>222</v>
      </c>
      <c r="P1080" s="722" t="s">
        <v>3990</v>
      </c>
      <c r="Q1080" s="722" t="s">
        <v>3994</v>
      </c>
    </row>
    <row r="1081" spans="1:17">
      <c r="A1081" s="1077">
        <f>SUBTOTAL(3,C$3:C1081)</f>
        <v>1078</v>
      </c>
      <c r="B1081" s="721">
        <v>2</v>
      </c>
      <c r="C1081" s="722" t="s">
        <v>3996</v>
      </c>
      <c r="D1081" s="723" t="s">
        <v>23</v>
      </c>
      <c r="E1081" s="721" t="s">
        <v>254</v>
      </c>
      <c r="F1081" s="721" t="s">
        <v>524</v>
      </c>
      <c r="G1081" s="774">
        <v>35226</v>
      </c>
      <c r="H1081" s="724">
        <f t="shared" ca="1" si="17"/>
        <v>23</v>
      </c>
      <c r="I1081" s="725" t="s">
        <v>1403</v>
      </c>
      <c r="J1081" s="721" t="s">
        <v>223</v>
      </c>
      <c r="K1081" s="721" t="s">
        <v>266</v>
      </c>
      <c r="L1081" s="813"/>
      <c r="M1081" s="813" t="s">
        <v>6426</v>
      </c>
      <c r="N1081" s="722" t="s">
        <v>3744</v>
      </c>
      <c r="O1081" s="721" t="s">
        <v>255</v>
      </c>
      <c r="P1081" s="722" t="s">
        <v>3995</v>
      </c>
      <c r="Q1081" s="722" t="s">
        <v>3994</v>
      </c>
    </row>
    <row r="1082" spans="1:17">
      <c r="A1082" s="1077">
        <f>SUBTOTAL(3,C$3:C1082)</f>
        <v>1079</v>
      </c>
      <c r="B1082" s="721">
        <v>1</v>
      </c>
      <c r="C1082" s="722" t="s">
        <v>4003</v>
      </c>
      <c r="D1082" s="723" t="s">
        <v>23</v>
      </c>
      <c r="E1082" s="721" t="s">
        <v>221</v>
      </c>
      <c r="F1082" s="721" t="s">
        <v>376</v>
      </c>
      <c r="G1082" s="774">
        <v>22411</v>
      </c>
      <c r="H1082" s="724">
        <f t="shared" ca="1" si="17"/>
        <v>58</v>
      </c>
      <c r="I1082" s="725" t="s">
        <v>4508</v>
      </c>
      <c r="J1082" s="721" t="s">
        <v>289</v>
      </c>
      <c r="K1082" s="721" t="s">
        <v>283</v>
      </c>
      <c r="L1082" s="813"/>
      <c r="M1082" s="813" t="s">
        <v>6426</v>
      </c>
      <c r="N1082" s="722" t="s">
        <v>3744</v>
      </c>
      <c r="O1082" s="721" t="s">
        <v>222</v>
      </c>
      <c r="P1082" s="722" t="s">
        <v>4002</v>
      </c>
      <c r="Q1082" s="722" t="s">
        <v>4006</v>
      </c>
    </row>
    <row r="1083" spans="1:17">
      <c r="A1083" s="1077">
        <f>SUBTOTAL(3,C$3:C1083)</f>
        <v>1080</v>
      </c>
      <c r="B1083" s="721">
        <v>2</v>
      </c>
      <c r="C1083" s="722" t="s">
        <v>4008</v>
      </c>
      <c r="D1083" s="723" t="s">
        <v>16</v>
      </c>
      <c r="E1083" s="721" t="s">
        <v>221</v>
      </c>
      <c r="F1083" s="721" t="s">
        <v>376</v>
      </c>
      <c r="G1083" s="774">
        <v>23171</v>
      </c>
      <c r="H1083" s="724">
        <f t="shared" ca="1" si="17"/>
        <v>56</v>
      </c>
      <c r="I1083" s="725" t="s">
        <v>4508</v>
      </c>
      <c r="J1083" s="721" t="s">
        <v>289</v>
      </c>
      <c r="K1083" s="721" t="s">
        <v>246</v>
      </c>
      <c r="L1083" s="813"/>
      <c r="M1083" s="813" t="s">
        <v>6426</v>
      </c>
      <c r="N1083" s="722" t="s">
        <v>3744</v>
      </c>
      <c r="O1083" s="721" t="s">
        <v>245</v>
      </c>
      <c r="P1083" s="722" t="s">
        <v>4007</v>
      </c>
      <c r="Q1083" s="722" t="s">
        <v>4006</v>
      </c>
    </row>
    <row r="1084" spans="1:17">
      <c r="A1084" s="1077">
        <f>SUBTOTAL(3,C$3:C1084)</f>
        <v>1081</v>
      </c>
      <c r="B1084" s="721">
        <v>1</v>
      </c>
      <c r="C1084" s="722" t="s">
        <v>4019</v>
      </c>
      <c r="D1084" s="723" t="s">
        <v>23</v>
      </c>
      <c r="E1084" s="721" t="s">
        <v>221</v>
      </c>
      <c r="F1084" s="721" t="s">
        <v>524</v>
      </c>
      <c r="G1084" s="774">
        <v>32186</v>
      </c>
      <c r="H1084" s="724">
        <f t="shared" ca="1" si="17"/>
        <v>32</v>
      </c>
      <c r="I1084" s="725" t="s">
        <v>1403</v>
      </c>
      <c r="J1084" s="721" t="s">
        <v>223</v>
      </c>
      <c r="K1084" s="721" t="s">
        <v>283</v>
      </c>
      <c r="L1084" s="813"/>
      <c r="M1084" s="813" t="s">
        <v>6426</v>
      </c>
      <c r="N1084" s="722" t="s">
        <v>3744</v>
      </c>
      <c r="O1084" s="721" t="s">
        <v>222</v>
      </c>
      <c r="P1084" s="734" t="s">
        <v>4018</v>
      </c>
      <c r="Q1084" s="734" t="s">
        <v>4020</v>
      </c>
    </row>
    <row r="1085" spans="1:17">
      <c r="A1085" s="1077">
        <f>SUBTOTAL(3,C$3:C1085)</f>
        <v>1082</v>
      </c>
      <c r="B1085" s="721">
        <v>2</v>
      </c>
      <c r="C1085" s="722" t="s">
        <v>4022</v>
      </c>
      <c r="D1085" s="723" t="s">
        <v>16</v>
      </c>
      <c r="E1085" s="721" t="s">
        <v>221</v>
      </c>
      <c r="F1085" s="721" t="s">
        <v>524</v>
      </c>
      <c r="G1085" s="774">
        <v>32975</v>
      </c>
      <c r="H1085" s="724">
        <f t="shared" ca="1" si="17"/>
        <v>29</v>
      </c>
      <c r="I1085" s="725" t="s">
        <v>1403</v>
      </c>
      <c r="J1085" s="721" t="s">
        <v>223</v>
      </c>
      <c r="K1085" s="721" t="s">
        <v>246</v>
      </c>
      <c r="L1085" s="813"/>
      <c r="M1085" s="813" t="s">
        <v>6426</v>
      </c>
      <c r="N1085" s="722" t="s">
        <v>3744</v>
      </c>
      <c r="O1085" s="721" t="s">
        <v>245</v>
      </c>
      <c r="P1085" s="734" t="s">
        <v>4021</v>
      </c>
      <c r="Q1085" s="734" t="s">
        <v>4020</v>
      </c>
    </row>
    <row r="1086" spans="1:17">
      <c r="A1086" s="1077">
        <f>SUBTOTAL(3,C$3:C1086)</f>
        <v>1083</v>
      </c>
      <c r="B1086" s="721">
        <v>3</v>
      </c>
      <c r="C1086" s="722" t="s">
        <v>4026</v>
      </c>
      <c r="D1086" s="723" t="s">
        <v>16</v>
      </c>
      <c r="E1086" s="721" t="s">
        <v>254</v>
      </c>
      <c r="F1086" s="721" t="s">
        <v>22</v>
      </c>
      <c r="G1086" s="774">
        <v>40353</v>
      </c>
      <c r="H1086" s="724">
        <f t="shared" ca="1" si="17"/>
        <v>9</v>
      </c>
      <c r="I1086" s="725" t="s">
        <v>1403</v>
      </c>
      <c r="J1086" s="721" t="s">
        <v>265</v>
      </c>
      <c r="K1086" s="721" t="s">
        <v>270</v>
      </c>
      <c r="L1086" s="813"/>
      <c r="M1086" s="813" t="s">
        <v>6426</v>
      </c>
      <c r="N1086" s="722" t="s">
        <v>3744</v>
      </c>
      <c r="O1086" s="721" t="s">
        <v>255</v>
      </c>
      <c r="P1086" s="734" t="s">
        <v>4025</v>
      </c>
      <c r="Q1086" s="734" t="s">
        <v>4020</v>
      </c>
    </row>
    <row r="1087" spans="1:17">
      <c r="A1087" s="1077">
        <f>SUBTOTAL(3,C$3:C1087)</f>
        <v>1084</v>
      </c>
      <c r="B1087" s="721">
        <v>1</v>
      </c>
      <c r="C1087" s="722" t="s">
        <v>3758</v>
      </c>
      <c r="D1087" s="723" t="s">
        <v>16</v>
      </c>
      <c r="E1087" s="721" t="s">
        <v>221</v>
      </c>
      <c r="F1087" s="721" t="s">
        <v>337</v>
      </c>
      <c r="G1087" s="774">
        <v>22504</v>
      </c>
      <c r="H1087" s="724">
        <f t="shared" ca="1" si="17"/>
        <v>58</v>
      </c>
      <c r="I1087" s="725" t="s">
        <v>1403</v>
      </c>
      <c r="J1087" s="721" t="s">
        <v>256</v>
      </c>
      <c r="K1087" s="721" t="s">
        <v>246</v>
      </c>
      <c r="L1087" s="813"/>
      <c r="M1087" s="813" t="s">
        <v>6426</v>
      </c>
      <c r="N1087" s="722" t="s">
        <v>3744</v>
      </c>
      <c r="O1087" s="721" t="s">
        <v>245</v>
      </c>
      <c r="P1087" s="722" t="s">
        <v>4029</v>
      </c>
      <c r="Q1087" s="722" t="s">
        <v>4028</v>
      </c>
    </row>
    <row r="1088" spans="1:17">
      <c r="A1088" s="1077">
        <f>SUBTOTAL(3,C$3:C1088)</f>
        <v>1085</v>
      </c>
      <c r="B1088" s="721">
        <v>1</v>
      </c>
      <c r="C1088" s="722" t="s">
        <v>4033</v>
      </c>
      <c r="D1088" s="723" t="s">
        <v>23</v>
      </c>
      <c r="E1088" s="721" t="s">
        <v>254</v>
      </c>
      <c r="F1088" s="721" t="s">
        <v>1913</v>
      </c>
      <c r="G1088" s="774">
        <v>29548</v>
      </c>
      <c r="H1088" s="724">
        <f t="shared" ca="1" si="17"/>
        <v>39</v>
      </c>
      <c r="I1088" s="725" t="s">
        <v>1403</v>
      </c>
      <c r="J1088" s="721" t="s">
        <v>256</v>
      </c>
      <c r="K1088" s="721" t="s">
        <v>283</v>
      </c>
      <c r="L1088" s="813"/>
      <c r="M1088" s="813" t="s">
        <v>6426</v>
      </c>
      <c r="N1088" s="722" t="s">
        <v>3744</v>
      </c>
      <c r="O1088" s="721" t="s">
        <v>222</v>
      </c>
      <c r="P1088" s="734" t="s">
        <v>4032</v>
      </c>
      <c r="Q1088" s="734" t="s">
        <v>4035</v>
      </c>
    </row>
    <row r="1089" spans="1:17">
      <c r="A1089" s="1077">
        <f>SUBTOTAL(3,C$3:C1089)</f>
        <v>1086</v>
      </c>
      <c r="B1089" s="721">
        <v>2</v>
      </c>
      <c r="C1089" s="722" t="s">
        <v>4037</v>
      </c>
      <c r="D1089" s="723" t="s">
        <v>16</v>
      </c>
      <c r="E1089" s="721" t="s">
        <v>221</v>
      </c>
      <c r="F1089" s="721" t="s">
        <v>1913</v>
      </c>
      <c r="G1089" s="774">
        <v>31940</v>
      </c>
      <c r="H1089" s="724">
        <f t="shared" ca="1" si="17"/>
        <v>32</v>
      </c>
      <c r="I1089" s="725" t="s">
        <v>1403</v>
      </c>
      <c r="J1089" s="721" t="s">
        <v>289</v>
      </c>
      <c r="K1089" s="721" t="s">
        <v>246</v>
      </c>
      <c r="L1089" s="813"/>
      <c r="M1089" s="813" t="s">
        <v>6426</v>
      </c>
      <c r="N1089" s="722" t="s">
        <v>3744</v>
      </c>
      <c r="O1089" s="721" t="s">
        <v>245</v>
      </c>
      <c r="P1089" s="734" t="s">
        <v>4036</v>
      </c>
      <c r="Q1089" s="734" t="s">
        <v>4035</v>
      </c>
    </row>
    <row r="1090" spans="1:17">
      <c r="A1090" s="1077">
        <f>SUBTOTAL(3,C$3:C1090)</f>
        <v>1087</v>
      </c>
      <c r="B1090" s="721">
        <v>3</v>
      </c>
      <c r="C1090" s="722" t="s">
        <v>4040</v>
      </c>
      <c r="D1090" s="723" t="s">
        <v>23</v>
      </c>
      <c r="E1090" s="721" t="s">
        <v>221</v>
      </c>
      <c r="F1090" s="721" t="s">
        <v>230</v>
      </c>
      <c r="G1090" s="774">
        <v>40101</v>
      </c>
      <c r="H1090" s="724">
        <f t="shared" ca="1" si="17"/>
        <v>10</v>
      </c>
      <c r="I1090" s="725" t="s">
        <v>1403</v>
      </c>
      <c r="J1090" s="721" t="s">
        <v>265</v>
      </c>
      <c r="K1090" s="721" t="s">
        <v>266</v>
      </c>
      <c r="L1090" s="813"/>
      <c r="M1090" s="813" t="s">
        <v>6426</v>
      </c>
      <c r="N1090" s="722" t="s">
        <v>3744</v>
      </c>
      <c r="O1090" s="721" t="s">
        <v>255</v>
      </c>
      <c r="P1090" s="734" t="s">
        <v>4039</v>
      </c>
      <c r="Q1090" s="734" t="s">
        <v>4035</v>
      </c>
    </row>
    <row r="1091" spans="1:17">
      <c r="A1091" s="1077">
        <f>SUBTOTAL(3,C$3:C1091)</f>
        <v>1088</v>
      </c>
      <c r="B1091" s="721">
        <v>4</v>
      </c>
      <c r="C1091" s="722" t="s">
        <v>7077</v>
      </c>
      <c r="D1091" s="723" t="s">
        <v>16</v>
      </c>
      <c r="E1091" s="721" t="s">
        <v>254</v>
      </c>
      <c r="F1091" s="721"/>
      <c r="G1091" s="774"/>
      <c r="H1091" s="724">
        <f t="shared" ca="1" si="17"/>
        <v>120</v>
      </c>
      <c r="I1091" s="725" t="s">
        <v>1403</v>
      </c>
      <c r="J1091" s="721" t="s">
        <v>265</v>
      </c>
      <c r="K1091" s="721" t="s">
        <v>270</v>
      </c>
      <c r="L1091" s="813"/>
      <c r="M1091" s="813" t="s">
        <v>6426</v>
      </c>
      <c r="N1091" s="722" t="s">
        <v>3744</v>
      </c>
      <c r="O1091" s="721" t="s">
        <v>255</v>
      </c>
      <c r="P1091" s="734"/>
      <c r="Q1091" s="734"/>
    </row>
    <row r="1092" spans="1:17">
      <c r="A1092" s="1077">
        <f>SUBTOTAL(3,C$3:C1092)</f>
        <v>1089</v>
      </c>
      <c r="B1092" s="721">
        <v>1</v>
      </c>
      <c r="C1092" s="722" t="s">
        <v>4042</v>
      </c>
      <c r="D1092" s="723" t="s">
        <v>23</v>
      </c>
      <c r="E1092" s="721" t="s">
        <v>221</v>
      </c>
      <c r="F1092" s="721" t="s">
        <v>727</v>
      </c>
      <c r="G1092" s="774">
        <v>29391</v>
      </c>
      <c r="H1092" s="724">
        <f t="shared" ca="1" si="17"/>
        <v>39</v>
      </c>
      <c r="I1092" s="725" t="s">
        <v>1403</v>
      </c>
      <c r="J1092" s="721" t="s">
        <v>256</v>
      </c>
      <c r="K1092" s="721" t="s">
        <v>283</v>
      </c>
      <c r="L1092" s="813"/>
      <c r="M1092" s="813" t="s">
        <v>6426</v>
      </c>
      <c r="N1092" s="722" t="s">
        <v>3744</v>
      </c>
      <c r="O1092" s="721" t="s">
        <v>222</v>
      </c>
      <c r="P1092" s="734" t="s">
        <v>4041</v>
      </c>
      <c r="Q1092" s="734" t="s">
        <v>4045</v>
      </c>
    </row>
    <row r="1093" spans="1:17">
      <c r="A1093" s="1077">
        <f>SUBTOTAL(3,C$3:C1093)</f>
        <v>1090</v>
      </c>
      <c r="B1093" s="721">
        <v>2</v>
      </c>
      <c r="C1093" s="722" t="s">
        <v>4047</v>
      </c>
      <c r="D1093" s="723" t="s">
        <v>16</v>
      </c>
      <c r="E1093" s="721" t="s">
        <v>221</v>
      </c>
      <c r="F1093" s="721" t="s">
        <v>524</v>
      </c>
      <c r="G1093" s="774">
        <v>31641</v>
      </c>
      <c r="H1093" s="724">
        <f t="shared" ca="1" si="17"/>
        <v>33</v>
      </c>
      <c r="I1093" s="725" t="s">
        <v>1403</v>
      </c>
      <c r="J1093" s="721" t="s">
        <v>289</v>
      </c>
      <c r="K1093" s="721" t="s">
        <v>246</v>
      </c>
      <c r="L1093" s="813"/>
      <c r="M1093" s="813" t="s">
        <v>6426</v>
      </c>
      <c r="N1093" s="722" t="s">
        <v>3744</v>
      </c>
      <c r="O1093" s="721" t="s">
        <v>245</v>
      </c>
      <c r="P1093" s="734" t="s">
        <v>4046</v>
      </c>
      <c r="Q1093" s="734" t="s">
        <v>4045</v>
      </c>
    </row>
    <row r="1094" spans="1:17">
      <c r="A1094" s="1077">
        <f>SUBTOTAL(3,C$3:C1094)</f>
        <v>1091</v>
      </c>
      <c r="B1094" s="721">
        <v>3</v>
      </c>
      <c r="C1094" s="722" t="s">
        <v>4050</v>
      </c>
      <c r="D1094" s="723" t="s">
        <v>16</v>
      </c>
      <c r="E1094" s="721" t="s">
        <v>254</v>
      </c>
      <c r="F1094" s="721" t="s">
        <v>727</v>
      </c>
      <c r="G1094" s="774">
        <v>38241</v>
      </c>
      <c r="H1094" s="724">
        <f t="shared" ca="1" si="17"/>
        <v>15</v>
      </c>
      <c r="I1094" s="725" t="s">
        <v>1403</v>
      </c>
      <c r="J1094" s="721" t="s">
        <v>369</v>
      </c>
      <c r="K1094" s="721" t="s">
        <v>266</v>
      </c>
      <c r="L1094" s="813"/>
      <c r="M1094" s="813" t="s">
        <v>6426</v>
      </c>
      <c r="N1094" s="722" t="s">
        <v>3744</v>
      </c>
      <c r="O1094" s="721" t="s">
        <v>255</v>
      </c>
      <c r="P1094" s="734" t="s">
        <v>4049</v>
      </c>
      <c r="Q1094" s="734" t="s">
        <v>4045</v>
      </c>
    </row>
    <row r="1095" spans="1:17">
      <c r="A1095" s="1077">
        <f>SUBTOTAL(3,C$3:C1095)</f>
        <v>1092</v>
      </c>
      <c r="B1095" s="721">
        <v>4</v>
      </c>
      <c r="C1095" s="722" t="s">
        <v>4052</v>
      </c>
      <c r="D1095" s="723" t="s">
        <v>23</v>
      </c>
      <c r="E1095" s="721" t="s">
        <v>254</v>
      </c>
      <c r="F1095" s="721" t="s">
        <v>230</v>
      </c>
      <c r="G1095" s="774">
        <v>41463</v>
      </c>
      <c r="H1095" s="724">
        <f t="shared" ca="1" si="17"/>
        <v>6</v>
      </c>
      <c r="I1095" s="725" t="s">
        <v>1403</v>
      </c>
      <c r="J1095" s="721" t="s">
        <v>265</v>
      </c>
      <c r="K1095" s="721" t="s">
        <v>270</v>
      </c>
      <c r="L1095" s="813"/>
      <c r="M1095" s="813" t="s">
        <v>6426</v>
      </c>
      <c r="N1095" s="722" t="s">
        <v>3744</v>
      </c>
      <c r="O1095" s="721" t="s">
        <v>255</v>
      </c>
      <c r="P1095" s="722"/>
      <c r="Q1095" s="734" t="s">
        <v>4045</v>
      </c>
    </row>
    <row r="1096" spans="1:17">
      <c r="A1096" s="1077">
        <f>SUBTOTAL(3,C$3:C1096)</f>
        <v>1093</v>
      </c>
      <c r="B1096" s="721">
        <v>1</v>
      </c>
      <c r="C1096" s="722" t="s">
        <v>496</v>
      </c>
      <c r="D1096" s="723" t="s">
        <v>16</v>
      </c>
      <c r="E1096" s="721" t="s">
        <v>221</v>
      </c>
      <c r="F1096" s="721" t="s">
        <v>288</v>
      </c>
      <c r="G1096" s="774">
        <v>28105</v>
      </c>
      <c r="H1096" s="724">
        <f t="shared" ca="1" si="17"/>
        <v>43</v>
      </c>
      <c r="I1096" s="725" t="s">
        <v>1403</v>
      </c>
      <c r="J1096" s="721" t="s">
        <v>256</v>
      </c>
      <c r="K1096" s="721" t="s">
        <v>246</v>
      </c>
      <c r="L1096" s="813"/>
      <c r="M1096" s="813" t="s">
        <v>6426</v>
      </c>
      <c r="N1096" s="722" t="s">
        <v>3744</v>
      </c>
      <c r="O1096" s="721" t="s">
        <v>245</v>
      </c>
      <c r="P1096" s="734" t="s">
        <v>4057</v>
      </c>
      <c r="Q1096" s="734" t="s">
        <v>4056</v>
      </c>
    </row>
    <row r="1097" spans="1:17">
      <c r="A1097" s="1077">
        <f>SUBTOTAL(3,C$3:C1097)</f>
        <v>1094</v>
      </c>
      <c r="B1097" s="721">
        <v>2</v>
      </c>
      <c r="C1097" s="722" t="s">
        <v>4060</v>
      </c>
      <c r="D1097" s="723" t="s">
        <v>16</v>
      </c>
      <c r="E1097" s="721" t="s">
        <v>254</v>
      </c>
      <c r="F1097" s="721" t="s">
        <v>1605</v>
      </c>
      <c r="G1097" s="774">
        <v>36549</v>
      </c>
      <c r="H1097" s="724">
        <f t="shared" ca="1" si="17"/>
        <v>20</v>
      </c>
      <c r="I1097" s="725" t="s">
        <v>1403</v>
      </c>
      <c r="J1097" s="721" t="s">
        <v>348</v>
      </c>
      <c r="K1097" s="721" t="s">
        <v>266</v>
      </c>
      <c r="L1097" s="813"/>
      <c r="M1097" s="813" t="s">
        <v>6426</v>
      </c>
      <c r="N1097" s="722" t="s">
        <v>3744</v>
      </c>
      <c r="O1097" s="721" t="s">
        <v>255</v>
      </c>
      <c r="P1097" s="734" t="s">
        <v>4059</v>
      </c>
      <c r="Q1097" s="734" t="s">
        <v>4056</v>
      </c>
    </row>
    <row r="1098" spans="1:17">
      <c r="A1098" s="1077">
        <f>SUBTOTAL(3,C$3:C1098)</f>
        <v>1095</v>
      </c>
      <c r="B1098" s="721">
        <v>3</v>
      </c>
      <c r="C1098" s="722" t="s">
        <v>4062</v>
      </c>
      <c r="D1098" s="723" t="s">
        <v>23</v>
      </c>
      <c r="E1098" s="721" t="s">
        <v>254</v>
      </c>
      <c r="F1098" s="721" t="s">
        <v>22</v>
      </c>
      <c r="G1098" s="774">
        <v>38366</v>
      </c>
      <c r="H1098" s="724">
        <f t="shared" ca="1" si="17"/>
        <v>15</v>
      </c>
      <c r="I1098" s="725" t="s">
        <v>1403</v>
      </c>
      <c r="J1098" s="721" t="s">
        <v>369</v>
      </c>
      <c r="K1098" s="721" t="s">
        <v>266</v>
      </c>
      <c r="L1098" s="813"/>
      <c r="M1098" s="813" t="s">
        <v>6426</v>
      </c>
      <c r="N1098" s="722" t="s">
        <v>3744</v>
      </c>
      <c r="O1098" s="721" t="s">
        <v>255</v>
      </c>
      <c r="P1098" s="734" t="s">
        <v>4061</v>
      </c>
      <c r="Q1098" s="734" t="s">
        <v>4056</v>
      </c>
    </row>
    <row r="1099" spans="1:17">
      <c r="A1099" s="1077">
        <f>SUBTOTAL(3,C$3:C1099)</f>
        <v>1096</v>
      </c>
      <c r="B1099" s="721">
        <v>4</v>
      </c>
      <c r="C1099" s="722" t="s">
        <v>4064</v>
      </c>
      <c r="D1099" s="723" t="s">
        <v>23</v>
      </c>
      <c r="E1099" s="721" t="s">
        <v>254</v>
      </c>
      <c r="F1099" s="721" t="s">
        <v>22</v>
      </c>
      <c r="G1099" s="774">
        <v>38366</v>
      </c>
      <c r="H1099" s="724">
        <f t="shared" ca="1" si="17"/>
        <v>15</v>
      </c>
      <c r="I1099" s="725" t="s">
        <v>1403</v>
      </c>
      <c r="J1099" s="721" t="s">
        <v>369</v>
      </c>
      <c r="K1099" s="721" t="s">
        <v>266</v>
      </c>
      <c r="L1099" s="813"/>
      <c r="M1099" s="813" t="s">
        <v>6426</v>
      </c>
      <c r="N1099" s="722" t="s">
        <v>3744</v>
      </c>
      <c r="O1099" s="721" t="s">
        <v>255</v>
      </c>
      <c r="P1099" s="734" t="s">
        <v>4063</v>
      </c>
      <c r="Q1099" s="734" t="s">
        <v>4056</v>
      </c>
    </row>
    <row r="1100" spans="1:17">
      <c r="A1100" s="1077">
        <f>SUBTOTAL(3,C$3:C1100)</f>
        <v>1097</v>
      </c>
      <c r="B1100" s="721">
        <v>1</v>
      </c>
      <c r="C1100" s="722" t="s">
        <v>4066</v>
      </c>
      <c r="D1100" s="723" t="s">
        <v>23</v>
      </c>
      <c r="E1100" s="738" t="s">
        <v>221</v>
      </c>
      <c r="F1100" s="738" t="s">
        <v>452</v>
      </c>
      <c r="G1100" s="774">
        <v>32804</v>
      </c>
      <c r="H1100" s="724">
        <f t="shared" ca="1" si="17"/>
        <v>30</v>
      </c>
      <c r="I1100" s="725" t="s">
        <v>1403</v>
      </c>
      <c r="J1100" s="738" t="s">
        <v>223</v>
      </c>
      <c r="K1100" s="738" t="s">
        <v>2559</v>
      </c>
      <c r="L1100" s="813"/>
      <c r="M1100" s="813" t="s">
        <v>6426</v>
      </c>
      <c r="N1100" s="722" t="s">
        <v>3744</v>
      </c>
      <c r="O1100" s="738" t="s">
        <v>222</v>
      </c>
      <c r="P1100" s="734" t="s">
        <v>4065</v>
      </c>
      <c r="Q1100" s="734" t="s">
        <v>4067</v>
      </c>
    </row>
    <row r="1101" spans="1:17">
      <c r="A1101" s="1077">
        <f>SUBTOTAL(3,C$3:C1101)</f>
        <v>1098</v>
      </c>
      <c r="B1101" s="721">
        <v>2</v>
      </c>
      <c r="C1101" s="722" t="s">
        <v>4069</v>
      </c>
      <c r="D1101" s="723" t="s">
        <v>16</v>
      </c>
      <c r="E1101" s="721" t="s">
        <v>221</v>
      </c>
      <c r="F1101" s="721" t="s">
        <v>288</v>
      </c>
      <c r="G1101" s="774">
        <v>33618</v>
      </c>
      <c r="H1101" s="724">
        <f t="shared" ca="1" si="17"/>
        <v>28</v>
      </c>
      <c r="I1101" s="725" t="s">
        <v>1403</v>
      </c>
      <c r="J1101" s="721" t="s">
        <v>223</v>
      </c>
      <c r="K1101" s="721" t="s">
        <v>246</v>
      </c>
      <c r="L1101" s="813"/>
      <c r="M1101" s="813" t="s">
        <v>6426</v>
      </c>
      <c r="N1101" s="722" t="s">
        <v>3744</v>
      </c>
      <c r="O1101" s="738" t="s">
        <v>245</v>
      </c>
      <c r="P1101" s="734" t="s">
        <v>4068</v>
      </c>
      <c r="Q1101" s="734" t="s">
        <v>4067</v>
      </c>
    </row>
    <row r="1102" spans="1:17">
      <c r="A1102" s="1077">
        <f>SUBTOTAL(3,C$3:C1102)</f>
        <v>1099</v>
      </c>
      <c r="B1102" s="721">
        <v>3</v>
      </c>
      <c r="C1102" s="722" t="s">
        <v>4073</v>
      </c>
      <c r="D1102" s="723" t="s">
        <v>23</v>
      </c>
      <c r="E1102" s="721" t="s">
        <v>254</v>
      </c>
      <c r="F1102" s="721" t="s">
        <v>230</v>
      </c>
      <c r="G1102" s="774">
        <v>40380</v>
      </c>
      <c r="H1102" s="724">
        <f t="shared" ca="1" si="17"/>
        <v>9</v>
      </c>
      <c r="I1102" s="725" t="s">
        <v>1403</v>
      </c>
      <c r="J1102" s="721" t="s">
        <v>265</v>
      </c>
      <c r="K1102" s="721" t="s">
        <v>270</v>
      </c>
      <c r="L1102" s="813"/>
      <c r="M1102" s="813" t="s">
        <v>6426</v>
      </c>
      <c r="N1102" s="722" t="s">
        <v>3744</v>
      </c>
      <c r="O1102" s="721" t="s">
        <v>255</v>
      </c>
      <c r="P1102" s="734" t="s">
        <v>4072</v>
      </c>
      <c r="Q1102" s="734" t="s">
        <v>4067</v>
      </c>
    </row>
    <row r="1103" spans="1:17">
      <c r="A1103" s="1077">
        <f>SUBTOTAL(3,C$3:C1103)</f>
        <v>1100</v>
      </c>
      <c r="B1103" s="738">
        <v>1</v>
      </c>
      <c r="C1103" s="722" t="s">
        <v>4076</v>
      </c>
      <c r="D1103" s="723" t="s">
        <v>23</v>
      </c>
      <c r="E1103" s="721" t="s">
        <v>221</v>
      </c>
      <c r="F1103" s="721" t="s">
        <v>4077</v>
      </c>
      <c r="G1103" s="774">
        <v>34686</v>
      </c>
      <c r="H1103" s="724">
        <f t="shared" ref="H1103:H1166" ca="1" si="18">DATEDIF(G1103,TODAY(),"Y")</f>
        <v>25</v>
      </c>
      <c r="I1103" s="725" t="s">
        <v>1403</v>
      </c>
      <c r="J1103" s="721" t="s">
        <v>223</v>
      </c>
      <c r="K1103" s="721" t="s">
        <v>674</v>
      </c>
      <c r="L1103" s="813"/>
      <c r="M1103" s="813" t="s">
        <v>6426</v>
      </c>
      <c r="N1103" s="722" t="s">
        <v>3744</v>
      </c>
      <c r="O1103" s="721" t="s">
        <v>222</v>
      </c>
      <c r="P1103" s="734" t="s">
        <v>4075</v>
      </c>
      <c r="Q1103" s="734" t="s">
        <v>4078</v>
      </c>
    </row>
    <row r="1104" spans="1:17">
      <c r="A1104" s="1077">
        <f>SUBTOTAL(3,C$3:C1104)</f>
        <v>1101</v>
      </c>
      <c r="B1104" s="721">
        <v>2</v>
      </c>
      <c r="C1104" s="722" t="s">
        <v>4080</v>
      </c>
      <c r="D1104" s="723" t="s">
        <v>16</v>
      </c>
      <c r="E1104" s="721" t="s">
        <v>221</v>
      </c>
      <c r="F1104" s="721" t="s">
        <v>230</v>
      </c>
      <c r="G1104" s="774">
        <v>35106</v>
      </c>
      <c r="H1104" s="724">
        <f t="shared" ca="1" si="18"/>
        <v>24</v>
      </c>
      <c r="I1104" s="725" t="s">
        <v>1403</v>
      </c>
      <c r="J1104" s="721" t="s">
        <v>223</v>
      </c>
      <c r="K1104" s="721" t="s">
        <v>246</v>
      </c>
      <c r="L1104" s="813"/>
      <c r="M1104" s="813" t="s">
        <v>6426</v>
      </c>
      <c r="N1104" s="722" t="s">
        <v>3744</v>
      </c>
      <c r="O1104" s="721" t="s">
        <v>245</v>
      </c>
      <c r="P1104" s="734" t="s">
        <v>4079</v>
      </c>
      <c r="Q1104" s="734" t="s">
        <v>4078</v>
      </c>
    </row>
    <row r="1105" spans="1:17">
      <c r="A1105" s="1077">
        <f>SUBTOTAL(3,C$3:C1105)</f>
        <v>1102</v>
      </c>
      <c r="B1105" s="721">
        <v>3</v>
      </c>
      <c r="C1105" s="722" t="s">
        <v>4084</v>
      </c>
      <c r="D1105" s="723" t="s">
        <v>16</v>
      </c>
      <c r="E1105" s="738" t="s">
        <v>254</v>
      </c>
      <c r="F1105" s="738" t="s">
        <v>230</v>
      </c>
      <c r="G1105" s="774">
        <v>42211</v>
      </c>
      <c r="H1105" s="724">
        <f t="shared" ca="1" si="18"/>
        <v>4</v>
      </c>
      <c r="I1105" s="725" t="s">
        <v>1403</v>
      </c>
      <c r="J1105" s="738" t="s">
        <v>265</v>
      </c>
      <c r="K1105" s="738" t="s">
        <v>270</v>
      </c>
      <c r="L1105" s="813"/>
      <c r="M1105" s="813" t="s">
        <v>6426</v>
      </c>
      <c r="N1105" s="722" t="s">
        <v>3744</v>
      </c>
      <c r="O1105" s="738" t="s">
        <v>255</v>
      </c>
      <c r="P1105" s="734" t="s">
        <v>4083</v>
      </c>
      <c r="Q1105" s="734" t="s">
        <v>4078</v>
      </c>
    </row>
    <row r="1106" spans="1:17">
      <c r="A1106" s="1077">
        <f>SUBTOTAL(3,C$3:C1106)</f>
        <v>1103</v>
      </c>
      <c r="B1106" s="721">
        <v>4</v>
      </c>
      <c r="C1106" s="722" t="s">
        <v>253</v>
      </c>
      <c r="D1106" s="723" t="s">
        <v>16</v>
      </c>
      <c r="E1106" s="738" t="s">
        <v>254</v>
      </c>
      <c r="F1106" s="738"/>
      <c r="G1106" s="774"/>
      <c r="H1106" s="724">
        <f t="shared" ca="1" si="18"/>
        <v>120</v>
      </c>
      <c r="I1106" s="725"/>
      <c r="J1106" s="738"/>
      <c r="K1106" s="738"/>
      <c r="L1106" s="813"/>
      <c r="M1106" s="813"/>
      <c r="N1106" s="722"/>
      <c r="O1106" s="738"/>
      <c r="P1106" s="734"/>
      <c r="Q1106" s="734"/>
    </row>
    <row r="1107" spans="1:17">
      <c r="A1107" s="1077">
        <f>SUBTOTAL(3,C$3:C1107)</f>
        <v>1104</v>
      </c>
      <c r="B1107" s="738">
        <v>1</v>
      </c>
      <c r="C1107" s="722" t="s">
        <v>4102</v>
      </c>
      <c r="D1107" s="723" t="s">
        <v>16</v>
      </c>
      <c r="E1107" s="721" t="s">
        <v>221</v>
      </c>
      <c r="F1107" s="721" t="s">
        <v>1605</v>
      </c>
      <c r="G1107" s="774">
        <v>21746</v>
      </c>
      <c r="H1107" s="724">
        <f t="shared" ca="1" si="18"/>
        <v>60</v>
      </c>
      <c r="I1107" s="725" t="s">
        <v>1403</v>
      </c>
      <c r="J1107" s="721" t="s">
        <v>256</v>
      </c>
      <c r="K1107" s="721" t="s">
        <v>246</v>
      </c>
      <c r="L1107" s="813"/>
      <c r="M1107" s="813" t="s">
        <v>6426</v>
      </c>
      <c r="N1107" s="722" t="s">
        <v>3744</v>
      </c>
      <c r="O1107" s="721" t="s">
        <v>222</v>
      </c>
      <c r="P1107" s="722" t="s">
        <v>4101</v>
      </c>
      <c r="Q1107" s="722" t="s">
        <v>4104</v>
      </c>
    </row>
    <row r="1108" spans="1:17">
      <c r="A1108" s="1077">
        <f>SUBTOTAL(3,C$3:C1108)</f>
        <v>1105</v>
      </c>
      <c r="B1108" s="738">
        <v>2</v>
      </c>
      <c r="C1108" s="722" t="s">
        <v>4107</v>
      </c>
      <c r="D1108" s="723" t="s">
        <v>16</v>
      </c>
      <c r="E1108" s="721" t="s">
        <v>254</v>
      </c>
      <c r="F1108" s="721" t="s">
        <v>22</v>
      </c>
      <c r="G1108" s="774">
        <v>31134</v>
      </c>
      <c r="H1108" s="724">
        <f t="shared" ca="1" si="18"/>
        <v>35</v>
      </c>
      <c r="I1108" s="725" t="s">
        <v>1403</v>
      </c>
      <c r="J1108" s="721" t="s">
        <v>527</v>
      </c>
      <c r="K1108" s="738" t="s">
        <v>266</v>
      </c>
      <c r="L1108" s="813"/>
      <c r="M1108" s="813" t="s">
        <v>6426</v>
      </c>
      <c r="N1108" s="722" t="s">
        <v>3744</v>
      </c>
      <c r="O1108" s="721" t="s">
        <v>255</v>
      </c>
      <c r="P1108" s="734" t="s">
        <v>4106</v>
      </c>
      <c r="Q1108" s="722" t="s">
        <v>4104</v>
      </c>
    </row>
    <row r="1109" spans="1:17">
      <c r="A1109" s="1077">
        <f>SUBTOTAL(3,C$3:C1109)</f>
        <v>1106</v>
      </c>
      <c r="B1109" s="738">
        <v>3</v>
      </c>
      <c r="C1109" s="722" t="s">
        <v>4109</v>
      </c>
      <c r="D1109" s="723" t="s">
        <v>16</v>
      </c>
      <c r="E1109" s="721" t="s">
        <v>254</v>
      </c>
      <c r="F1109" s="721" t="s">
        <v>230</v>
      </c>
      <c r="G1109" s="774">
        <v>35337</v>
      </c>
      <c r="H1109" s="724">
        <f t="shared" ca="1" si="18"/>
        <v>23</v>
      </c>
      <c r="I1109" s="725" t="s">
        <v>1403</v>
      </c>
      <c r="J1109" s="721" t="s">
        <v>344</v>
      </c>
      <c r="K1109" s="721" t="s">
        <v>266</v>
      </c>
      <c r="L1109" s="813"/>
      <c r="M1109" s="813" t="s">
        <v>6426</v>
      </c>
      <c r="N1109" s="722" t="s">
        <v>3744</v>
      </c>
      <c r="O1109" s="721" t="s">
        <v>255</v>
      </c>
      <c r="P1109" s="722" t="s">
        <v>4108</v>
      </c>
      <c r="Q1109" s="722" t="s">
        <v>4104</v>
      </c>
    </row>
    <row r="1110" spans="1:17">
      <c r="A1110" s="1077">
        <f>SUBTOTAL(3,C$3:C1110)</f>
        <v>1107</v>
      </c>
      <c r="B1110" s="722">
        <v>1</v>
      </c>
      <c r="C1110" s="722" t="s">
        <v>4111</v>
      </c>
      <c r="D1110" s="723" t="s">
        <v>23</v>
      </c>
      <c r="E1110" s="721" t="s">
        <v>221</v>
      </c>
      <c r="F1110" s="721" t="s">
        <v>2657</v>
      </c>
      <c r="G1110" s="774">
        <v>30788</v>
      </c>
      <c r="H1110" s="724">
        <f t="shared" ca="1" si="18"/>
        <v>35</v>
      </c>
      <c r="I1110" s="725" t="s">
        <v>1403</v>
      </c>
      <c r="J1110" s="721" t="s">
        <v>223</v>
      </c>
      <c r="K1110" s="721" t="s">
        <v>283</v>
      </c>
      <c r="L1110" s="813"/>
      <c r="M1110" s="813" t="s">
        <v>6426</v>
      </c>
      <c r="N1110" s="722" t="s">
        <v>3744</v>
      </c>
      <c r="O1110" s="721" t="s">
        <v>222</v>
      </c>
      <c r="P1110" s="722" t="s">
        <v>4110</v>
      </c>
      <c r="Q1110" s="722" t="s">
        <v>3800</v>
      </c>
    </row>
    <row r="1111" spans="1:17">
      <c r="A1111" s="1077">
        <f>SUBTOTAL(3,C$3:C1111)</f>
        <v>1108</v>
      </c>
      <c r="B1111" s="721">
        <v>2</v>
      </c>
      <c r="C1111" s="722" t="s">
        <v>4113</v>
      </c>
      <c r="D1111" s="723" t="s">
        <v>16</v>
      </c>
      <c r="E1111" s="721" t="s">
        <v>221</v>
      </c>
      <c r="F1111" s="721" t="s">
        <v>22</v>
      </c>
      <c r="G1111" s="774">
        <v>31334</v>
      </c>
      <c r="H1111" s="724">
        <f t="shared" ca="1" si="18"/>
        <v>34</v>
      </c>
      <c r="I1111" s="725" t="s">
        <v>1403</v>
      </c>
      <c r="J1111" s="721" t="s">
        <v>527</v>
      </c>
      <c r="K1111" s="721" t="s">
        <v>470</v>
      </c>
      <c r="L1111" s="813"/>
      <c r="M1111" s="813" t="s">
        <v>6426</v>
      </c>
      <c r="N1111" s="722" t="s">
        <v>3744</v>
      </c>
      <c r="O1111" s="721" t="s">
        <v>245</v>
      </c>
      <c r="P1111" s="722" t="s">
        <v>4112</v>
      </c>
      <c r="Q1111" s="722" t="s">
        <v>3800</v>
      </c>
    </row>
    <row r="1112" spans="1:17">
      <c r="A1112" s="1077">
        <f>SUBTOTAL(3,C$3:C1112)</f>
        <v>1109</v>
      </c>
      <c r="B1112" s="721">
        <v>3</v>
      </c>
      <c r="C1112" s="722" t="s">
        <v>4117</v>
      </c>
      <c r="D1112" s="723" t="s">
        <v>16</v>
      </c>
      <c r="E1112" s="721" t="s">
        <v>254</v>
      </c>
      <c r="F1112" s="721" t="s">
        <v>230</v>
      </c>
      <c r="G1112" s="774">
        <v>39447</v>
      </c>
      <c r="H1112" s="724">
        <f t="shared" ca="1" si="18"/>
        <v>12</v>
      </c>
      <c r="I1112" s="725" t="s">
        <v>1403</v>
      </c>
      <c r="J1112" s="721" t="s">
        <v>369</v>
      </c>
      <c r="K1112" s="721" t="s">
        <v>266</v>
      </c>
      <c r="L1112" s="813"/>
      <c r="M1112" s="813" t="s">
        <v>6426</v>
      </c>
      <c r="N1112" s="722" t="s">
        <v>3744</v>
      </c>
      <c r="O1112" s="721" t="s">
        <v>255</v>
      </c>
      <c r="P1112" s="727" t="s">
        <v>4116</v>
      </c>
      <c r="Q1112" s="722" t="s">
        <v>3800</v>
      </c>
    </row>
    <row r="1113" spans="1:17">
      <c r="A1113" s="1077">
        <f>SUBTOTAL(3,C$3:C1113)</f>
        <v>1110</v>
      </c>
      <c r="B1113" s="721">
        <v>4</v>
      </c>
      <c r="C1113" s="722" t="s">
        <v>4119</v>
      </c>
      <c r="D1113" s="723" t="s">
        <v>16</v>
      </c>
      <c r="E1113" s="721" t="s">
        <v>254</v>
      </c>
      <c r="F1113" s="721" t="s">
        <v>22</v>
      </c>
      <c r="G1113" s="774">
        <v>41827</v>
      </c>
      <c r="H1113" s="724">
        <f t="shared" ca="1" si="18"/>
        <v>5</v>
      </c>
      <c r="I1113" s="725" t="s">
        <v>1403</v>
      </c>
      <c r="J1113" s="721" t="s">
        <v>265</v>
      </c>
      <c r="K1113" s="721" t="s">
        <v>270</v>
      </c>
      <c r="L1113" s="813"/>
      <c r="M1113" s="813" t="s">
        <v>6426</v>
      </c>
      <c r="N1113" s="722" t="s">
        <v>3744</v>
      </c>
      <c r="O1113" s="721" t="s">
        <v>255</v>
      </c>
      <c r="P1113" s="727" t="s">
        <v>4118</v>
      </c>
      <c r="Q1113" s="722" t="s">
        <v>3800</v>
      </c>
    </row>
    <row r="1114" spans="1:17">
      <c r="A1114" s="1077">
        <f>SUBTOTAL(3,C$3:C1114)</f>
        <v>1111</v>
      </c>
      <c r="B1114" s="738">
        <v>1</v>
      </c>
      <c r="C1114" s="722" t="s">
        <v>4120</v>
      </c>
      <c r="D1114" s="723" t="s">
        <v>23</v>
      </c>
      <c r="E1114" s="738" t="s">
        <v>221</v>
      </c>
      <c r="F1114" s="738" t="s">
        <v>4121</v>
      </c>
      <c r="G1114" s="774">
        <v>30189</v>
      </c>
      <c r="H1114" s="724">
        <f t="shared" ca="1" si="18"/>
        <v>37</v>
      </c>
      <c r="I1114" s="725" t="s">
        <v>1403</v>
      </c>
      <c r="J1114" s="738" t="s">
        <v>223</v>
      </c>
      <c r="K1114" s="738" t="s">
        <v>261</v>
      </c>
      <c r="L1114" s="813"/>
      <c r="M1114" s="813" t="s">
        <v>6426</v>
      </c>
      <c r="N1114" s="722" t="s">
        <v>3744</v>
      </c>
      <c r="O1114" s="738" t="s">
        <v>222</v>
      </c>
      <c r="P1114" s="741" t="s">
        <v>3994</v>
      </c>
      <c r="Q1114" s="741" t="s">
        <v>4122</v>
      </c>
    </row>
    <row r="1115" spans="1:17">
      <c r="A1115" s="1077">
        <f>SUBTOTAL(3,C$3:C1115)</f>
        <v>1112</v>
      </c>
      <c r="B1115" s="738">
        <v>2</v>
      </c>
      <c r="C1115" s="722" t="s">
        <v>4125</v>
      </c>
      <c r="D1115" s="723" t="s">
        <v>16</v>
      </c>
      <c r="E1115" s="738" t="s">
        <v>221</v>
      </c>
      <c r="F1115" s="738" t="s">
        <v>4126</v>
      </c>
      <c r="G1115" s="774">
        <v>33578</v>
      </c>
      <c r="H1115" s="724">
        <f t="shared" ca="1" si="18"/>
        <v>28</v>
      </c>
      <c r="I1115" s="725" t="s">
        <v>1403</v>
      </c>
      <c r="J1115" s="738" t="s">
        <v>223</v>
      </c>
      <c r="K1115" s="738" t="s">
        <v>246</v>
      </c>
      <c r="L1115" s="813"/>
      <c r="M1115" s="813" t="s">
        <v>6426</v>
      </c>
      <c r="N1115" s="722" t="s">
        <v>3744</v>
      </c>
      <c r="O1115" s="738" t="s">
        <v>245</v>
      </c>
      <c r="P1115" s="741" t="s">
        <v>4124</v>
      </c>
      <c r="Q1115" s="741" t="s">
        <v>4122</v>
      </c>
    </row>
    <row r="1116" spans="1:17">
      <c r="A1116" s="1077">
        <f>SUBTOTAL(3,C$3:C1116)</f>
        <v>1113</v>
      </c>
      <c r="B1116" s="738">
        <v>3</v>
      </c>
      <c r="C1116" s="722" t="s">
        <v>4129</v>
      </c>
      <c r="D1116" s="723" t="s">
        <v>16</v>
      </c>
      <c r="E1116" s="738" t="s">
        <v>254</v>
      </c>
      <c r="F1116" s="738" t="s">
        <v>4130</v>
      </c>
      <c r="G1116" s="774">
        <v>41159</v>
      </c>
      <c r="H1116" s="724">
        <f t="shared" ca="1" si="18"/>
        <v>7</v>
      </c>
      <c r="I1116" s="725" t="s">
        <v>1403</v>
      </c>
      <c r="J1116" s="738" t="s">
        <v>265</v>
      </c>
      <c r="K1116" s="738" t="s">
        <v>270</v>
      </c>
      <c r="L1116" s="813"/>
      <c r="M1116" s="813" t="s">
        <v>6426</v>
      </c>
      <c r="N1116" s="722" t="s">
        <v>3744</v>
      </c>
      <c r="O1116" s="738" t="s">
        <v>255</v>
      </c>
      <c r="P1116" s="764"/>
      <c r="Q1116" s="741" t="s">
        <v>4122</v>
      </c>
    </row>
    <row r="1117" spans="1:17">
      <c r="A1117" s="1077">
        <f>SUBTOTAL(3,C$3:C1117)</f>
        <v>1114</v>
      </c>
      <c r="B1117" s="738">
        <v>4</v>
      </c>
      <c r="C1117" s="722" t="s">
        <v>253</v>
      </c>
      <c r="D1117" s="723" t="s">
        <v>16</v>
      </c>
      <c r="E1117" s="738" t="s">
        <v>254</v>
      </c>
      <c r="F1117" s="738"/>
      <c r="G1117" s="774"/>
      <c r="H1117" s="724">
        <f t="shared" ca="1" si="18"/>
        <v>120</v>
      </c>
      <c r="I1117" s="725"/>
      <c r="J1117" s="738"/>
      <c r="K1117" s="738"/>
      <c r="L1117" s="813"/>
      <c r="M1117" s="813"/>
      <c r="N1117" s="722"/>
      <c r="O1117" s="738"/>
      <c r="P1117" s="764"/>
      <c r="Q1117" s="741"/>
    </row>
    <row r="1118" spans="1:17">
      <c r="A1118" s="1077">
        <f>SUBTOTAL(3,C$3:C1118)</f>
        <v>1115</v>
      </c>
      <c r="B1118" s="738">
        <v>1</v>
      </c>
      <c r="C1118" s="722" t="s">
        <v>4132</v>
      </c>
      <c r="D1118" s="723" t="s">
        <v>23</v>
      </c>
      <c r="E1118" s="738" t="s">
        <v>221</v>
      </c>
      <c r="F1118" s="738" t="s">
        <v>4133</v>
      </c>
      <c r="G1118" s="774">
        <v>27927</v>
      </c>
      <c r="H1118" s="724">
        <f t="shared" ca="1" si="18"/>
        <v>43</v>
      </c>
      <c r="I1118" s="747" t="s">
        <v>1403</v>
      </c>
      <c r="J1118" s="738" t="s">
        <v>256</v>
      </c>
      <c r="K1118" s="738" t="s">
        <v>283</v>
      </c>
      <c r="L1118" s="813"/>
      <c r="M1118" s="813" t="s">
        <v>6426</v>
      </c>
      <c r="N1118" s="722" t="s">
        <v>3744</v>
      </c>
      <c r="O1118" s="738" t="s">
        <v>222</v>
      </c>
      <c r="P1118" s="736" t="s">
        <v>4131</v>
      </c>
      <c r="Q1118" s="736" t="s">
        <v>4136</v>
      </c>
    </row>
    <row r="1119" spans="1:17">
      <c r="A1119" s="1077">
        <f>SUBTOTAL(3,C$3:C1119)</f>
        <v>1116</v>
      </c>
      <c r="B1119" s="721">
        <v>2</v>
      </c>
      <c r="C1119" s="722" t="s">
        <v>4139</v>
      </c>
      <c r="D1119" s="723" t="s">
        <v>16</v>
      </c>
      <c r="E1119" s="721" t="s">
        <v>221</v>
      </c>
      <c r="F1119" s="721" t="s">
        <v>22</v>
      </c>
      <c r="G1119" s="774">
        <v>26979</v>
      </c>
      <c r="H1119" s="724">
        <f t="shared" ca="1" si="18"/>
        <v>46</v>
      </c>
      <c r="I1119" s="725" t="s">
        <v>1403</v>
      </c>
      <c r="J1119" s="721" t="s">
        <v>256</v>
      </c>
      <c r="K1119" s="721" t="s">
        <v>246</v>
      </c>
      <c r="L1119" s="813"/>
      <c r="M1119" s="813" t="s">
        <v>6426</v>
      </c>
      <c r="N1119" s="722" t="s">
        <v>3744</v>
      </c>
      <c r="O1119" s="721" t="s">
        <v>245</v>
      </c>
      <c r="P1119" s="736" t="s">
        <v>4138</v>
      </c>
      <c r="Q1119" s="736" t="s">
        <v>4136</v>
      </c>
    </row>
    <row r="1120" spans="1:17">
      <c r="A1120" s="1077">
        <f>SUBTOTAL(3,C$3:C1120)</f>
        <v>1117</v>
      </c>
      <c r="B1120" s="721">
        <v>3</v>
      </c>
      <c r="C1120" s="722" t="s">
        <v>4142</v>
      </c>
      <c r="D1120" s="723" t="s">
        <v>23</v>
      </c>
      <c r="E1120" s="721" t="s">
        <v>254</v>
      </c>
      <c r="F1120" s="721" t="s">
        <v>230</v>
      </c>
      <c r="G1120" s="774">
        <v>39443</v>
      </c>
      <c r="H1120" s="724">
        <f t="shared" ca="1" si="18"/>
        <v>12</v>
      </c>
      <c r="I1120" s="725" t="s">
        <v>1403</v>
      </c>
      <c r="J1120" s="721" t="s">
        <v>369</v>
      </c>
      <c r="K1120" s="721" t="s">
        <v>266</v>
      </c>
      <c r="L1120" s="813"/>
      <c r="M1120" s="813" t="s">
        <v>6426</v>
      </c>
      <c r="N1120" s="722" t="s">
        <v>3744</v>
      </c>
      <c r="O1120" s="721" t="s">
        <v>255</v>
      </c>
      <c r="P1120" s="734" t="s">
        <v>4141</v>
      </c>
      <c r="Q1120" s="736" t="s">
        <v>4136</v>
      </c>
    </row>
    <row r="1121" spans="1:17">
      <c r="A1121" s="1077">
        <f>SUBTOTAL(3,C$3:C1121)</f>
        <v>1118</v>
      </c>
      <c r="B1121" s="738">
        <v>1</v>
      </c>
      <c r="C1121" s="722" t="s">
        <v>4145</v>
      </c>
      <c r="D1121" s="723" t="s">
        <v>23</v>
      </c>
      <c r="E1121" s="738" t="s">
        <v>221</v>
      </c>
      <c r="F1121" s="738" t="s">
        <v>288</v>
      </c>
      <c r="G1121" s="774">
        <v>27571</v>
      </c>
      <c r="H1121" s="724">
        <f t="shared" ca="1" si="18"/>
        <v>44</v>
      </c>
      <c r="I1121" s="747" t="s">
        <v>1403</v>
      </c>
      <c r="J1121" s="738" t="s">
        <v>2491</v>
      </c>
      <c r="K1121" s="738" t="s">
        <v>283</v>
      </c>
      <c r="L1121" s="813"/>
      <c r="M1121" s="813" t="s">
        <v>6426</v>
      </c>
      <c r="N1121" s="722" t="s">
        <v>3744</v>
      </c>
      <c r="O1121" s="738" t="s">
        <v>222</v>
      </c>
      <c r="P1121" s="736" t="s">
        <v>4144</v>
      </c>
      <c r="Q1121" s="736" t="s">
        <v>4147</v>
      </c>
    </row>
    <row r="1122" spans="1:17">
      <c r="A1122" s="1077">
        <f>SUBTOTAL(3,C$3:C1122)</f>
        <v>1119</v>
      </c>
      <c r="B1122" s="738">
        <v>2</v>
      </c>
      <c r="C1122" s="722" t="s">
        <v>4149</v>
      </c>
      <c r="D1122" s="723" t="s">
        <v>16</v>
      </c>
      <c r="E1122" s="738" t="s">
        <v>221</v>
      </c>
      <c r="F1122" s="738" t="s">
        <v>288</v>
      </c>
      <c r="G1122" s="774">
        <v>28282</v>
      </c>
      <c r="H1122" s="724">
        <f t="shared" ca="1" si="18"/>
        <v>42</v>
      </c>
      <c r="I1122" s="747" t="s">
        <v>1403</v>
      </c>
      <c r="J1122" s="738" t="s">
        <v>785</v>
      </c>
      <c r="K1122" s="738" t="s">
        <v>246</v>
      </c>
      <c r="L1122" s="813"/>
      <c r="M1122" s="813" t="s">
        <v>6426</v>
      </c>
      <c r="N1122" s="722" t="s">
        <v>3744</v>
      </c>
      <c r="O1122" s="738" t="s">
        <v>245</v>
      </c>
      <c r="P1122" s="736" t="s">
        <v>4148</v>
      </c>
      <c r="Q1122" s="736" t="s">
        <v>4147</v>
      </c>
    </row>
    <row r="1123" spans="1:17">
      <c r="A1123" s="1077">
        <f>SUBTOTAL(3,C$3:C1123)</f>
        <v>1120</v>
      </c>
      <c r="B1123" s="738">
        <v>3</v>
      </c>
      <c r="C1123" s="722" t="s">
        <v>4153</v>
      </c>
      <c r="D1123" s="723" t="s">
        <v>16</v>
      </c>
      <c r="E1123" s="738" t="s">
        <v>254</v>
      </c>
      <c r="F1123" s="738" t="s">
        <v>2720</v>
      </c>
      <c r="G1123" s="774">
        <v>36551</v>
      </c>
      <c r="H1123" s="724">
        <f t="shared" ca="1" si="18"/>
        <v>20</v>
      </c>
      <c r="I1123" s="747" t="s">
        <v>1403</v>
      </c>
      <c r="J1123" s="738" t="s">
        <v>886</v>
      </c>
      <c r="K1123" s="738" t="s">
        <v>266</v>
      </c>
      <c r="L1123" s="813"/>
      <c r="M1123" s="813" t="s">
        <v>6426</v>
      </c>
      <c r="N1123" s="722" t="s">
        <v>3744</v>
      </c>
      <c r="O1123" s="738" t="s">
        <v>255</v>
      </c>
      <c r="P1123" s="736" t="s">
        <v>4152</v>
      </c>
      <c r="Q1123" s="736" t="s">
        <v>4147</v>
      </c>
    </row>
    <row r="1124" spans="1:17">
      <c r="A1124" s="1077">
        <f>SUBTOTAL(3,C$3:C1124)</f>
        <v>1121</v>
      </c>
      <c r="B1124" s="738">
        <v>4</v>
      </c>
      <c r="C1124" s="722" t="s">
        <v>4155</v>
      </c>
      <c r="D1124" s="723" t="s">
        <v>23</v>
      </c>
      <c r="E1124" s="738" t="s">
        <v>254</v>
      </c>
      <c r="F1124" s="738" t="s">
        <v>2720</v>
      </c>
      <c r="G1124" s="774">
        <v>40298</v>
      </c>
      <c r="H1124" s="724">
        <f t="shared" ca="1" si="18"/>
        <v>9</v>
      </c>
      <c r="I1124" s="747" t="s">
        <v>1403</v>
      </c>
      <c r="J1124" s="738" t="s">
        <v>369</v>
      </c>
      <c r="K1124" s="738" t="s">
        <v>266</v>
      </c>
      <c r="L1124" s="813"/>
      <c r="M1124" s="813" t="s">
        <v>6426</v>
      </c>
      <c r="N1124" s="722" t="s">
        <v>3744</v>
      </c>
      <c r="O1124" s="738" t="s">
        <v>255</v>
      </c>
      <c r="P1124" s="736" t="s">
        <v>4154</v>
      </c>
      <c r="Q1124" s="736" t="s">
        <v>4147</v>
      </c>
    </row>
    <row r="1125" spans="1:17">
      <c r="A1125" s="1077">
        <f>SUBTOTAL(3,C$3:C1125)</f>
        <v>1122</v>
      </c>
      <c r="B1125" s="738">
        <v>1</v>
      </c>
      <c r="C1125" s="722" t="s">
        <v>4157</v>
      </c>
      <c r="D1125" s="723" t="s">
        <v>23</v>
      </c>
      <c r="E1125" s="738" t="s">
        <v>221</v>
      </c>
      <c r="F1125" s="738" t="s">
        <v>452</v>
      </c>
      <c r="G1125" s="774">
        <v>27421</v>
      </c>
      <c r="H1125" s="724">
        <f t="shared" ca="1" si="18"/>
        <v>45</v>
      </c>
      <c r="I1125" s="747" t="s">
        <v>1403</v>
      </c>
      <c r="J1125" s="738" t="s">
        <v>785</v>
      </c>
      <c r="K1125" s="738" t="s">
        <v>283</v>
      </c>
      <c r="L1125" s="813"/>
      <c r="M1125" s="813" t="s">
        <v>6426</v>
      </c>
      <c r="N1125" s="722" t="s">
        <v>3744</v>
      </c>
      <c r="O1125" s="738" t="s">
        <v>222</v>
      </c>
      <c r="P1125" s="736" t="s">
        <v>4156</v>
      </c>
      <c r="Q1125" s="736" t="s">
        <v>4159</v>
      </c>
    </row>
    <row r="1126" spans="1:17">
      <c r="A1126" s="1077">
        <f>SUBTOTAL(3,C$3:C1126)</f>
        <v>1123</v>
      </c>
      <c r="B1126" s="738">
        <v>2</v>
      </c>
      <c r="C1126" s="722" t="s">
        <v>4161</v>
      </c>
      <c r="D1126" s="723" t="s">
        <v>16</v>
      </c>
      <c r="E1126" s="738" t="s">
        <v>221</v>
      </c>
      <c r="F1126" s="738" t="s">
        <v>452</v>
      </c>
      <c r="G1126" s="774">
        <v>28594</v>
      </c>
      <c r="H1126" s="724">
        <f t="shared" ca="1" si="18"/>
        <v>41</v>
      </c>
      <c r="I1126" s="747" t="s">
        <v>1403</v>
      </c>
      <c r="J1126" s="738" t="s">
        <v>1291</v>
      </c>
      <c r="K1126" s="738" t="s">
        <v>246</v>
      </c>
      <c r="L1126" s="813"/>
      <c r="M1126" s="813" t="s">
        <v>6426</v>
      </c>
      <c r="N1126" s="722" t="s">
        <v>3744</v>
      </c>
      <c r="O1126" s="738" t="s">
        <v>245</v>
      </c>
      <c r="P1126" s="736" t="s">
        <v>4160</v>
      </c>
      <c r="Q1126" s="736" t="s">
        <v>4159</v>
      </c>
    </row>
    <row r="1127" spans="1:17">
      <c r="A1127" s="1077">
        <f>SUBTOTAL(3,C$3:C1127)</f>
        <v>1124</v>
      </c>
      <c r="B1127" s="738">
        <v>3</v>
      </c>
      <c r="C1127" s="722" t="s">
        <v>4165</v>
      </c>
      <c r="D1127" s="723" t="s">
        <v>23</v>
      </c>
      <c r="E1127" s="738" t="s">
        <v>254</v>
      </c>
      <c r="F1127" s="738" t="s">
        <v>452</v>
      </c>
      <c r="G1127" s="774">
        <v>38897</v>
      </c>
      <c r="H1127" s="724">
        <f t="shared" ca="1" si="18"/>
        <v>13</v>
      </c>
      <c r="I1127" s="747" t="s">
        <v>1403</v>
      </c>
      <c r="J1127" s="738" t="s">
        <v>1709</v>
      </c>
      <c r="K1127" s="738" t="s">
        <v>266</v>
      </c>
      <c r="L1127" s="813"/>
      <c r="M1127" s="813" t="s">
        <v>6426</v>
      </c>
      <c r="N1127" s="722" t="s">
        <v>3744</v>
      </c>
      <c r="O1127" s="738" t="s">
        <v>255</v>
      </c>
      <c r="P1127" s="736" t="s">
        <v>4164</v>
      </c>
      <c r="Q1127" s="736" t="s">
        <v>4159</v>
      </c>
    </row>
    <row r="1128" spans="1:17">
      <c r="A1128" s="1077">
        <f>SUBTOTAL(3,C$3:C1128)</f>
        <v>1125</v>
      </c>
      <c r="B1128" s="738">
        <v>4</v>
      </c>
      <c r="C1128" s="722" t="s">
        <v>4168</v>
      </c>
      <c r="D1128" s="723" t="s">
        <v>16</v>
      </c>
      <c r="E1128" s="738" t="s">
        <v>254</v>
      </c>
      <c r="F1128" s="738" t="s">
        <v>230</v>
      </c>
      <c r="G1128" s="774">
        <v>40637</v>
      </c>
      <c r="H1128" s="724">
        <f t="shared" ca="1" si="18"/>
        <v>9</v>
      </c>
      <c r="I1128" s="747" t="s">
        <v>1403</v>
      </c>
      <c r="J1128" s="738" t="s">
        <v>265</v>
      </c>
      <c r="K1128" s="738" t="s">
        <v>270</v>
      </c>
      <c r="L1128" s="813"/>
      <c r="M1128" s="813" t="s">
        <v>6426</v>
      </c>
      <c r="N1128" s="722" t="s">
        <v>3744</v>
      </c>
      <c r="O1128" s="738" t="s">
        <v>255</v>
      </c>
      <c r="P1128" s="736" t="s">
        <v>4167</v>
      </c>
      <c r="Q1128" s="736" t="s">
        <v>4159</v>
      </c>
    </row>
    <row r="1129" spans="1:17">
      <c r="A1129" s="1077">
        <f>SUBTOTAL(3,C$3:C1129)</f>
        <v>1126</v>
      </c>
      <c r="B1129" s="738">
        <v>1</v>
      </c>
      <c r="C1129" s="722" t="s">
        <v>3817</v>
      </c>
      <c r="D1129" s="723" t="s">
        <v>23</v>
      </c>
      <c r="E1129" s="738" t="s">
        <v>221</v>
      </c>
      <c r="F1129" s="738"/>
      <c r="G1129" s="774"/>
      <c r="H1129" s="724">
        <f t="shared" ca="1" si="18"/>
        <v>120</v>
      </c>
      <c r="I1129" s="747"/>
      <c r="J1129" s="738" t="s">
        <v>1291</v>
      </c>
      <c r="K1129" s="738" t="s">
        <v>283</v>
      </c>
      <c r="L1129" s="813"/>
      <c r="M1129" s="813" t="s">
        <v>6426</v>
      </c>
      <c r="N1129" s="722" t="s">
        <v>3744</v>
      </c>
      <c r="O1129" s="738" t="s">
        <v>222</v>
      </c>
      <c r="P1129" s="736"/>
      <c r="Q1129" s="736"/>
    </row>
    <row r="1130" spans="1:17">
      <c r="A1130" s="1077">
        <f>SUBTOTAL(3,C$3:C1130)</f>
        <v>1127</v>
      </c>
      <c r="B1130" s="738">
        <v>2</v>
      </c>
      <c r="C1130" s="722" t="s">
        <v>3822</v>
      </c>
      <c r="D1130" s="723" t="s">
        <v>16</v>
      </c>
      <c r="E1130" s="738" t="s">
        <v>221</v>
      </c>
      <c r="F1130" s="738"/>
      <c r="G1130" s="774"/>
      <c r="H1130" s="724">
        <f t="shared" ca="1" si="18"/>
        <v>120</v>
      </c>
      <c r="I1130" s="747"/>
      <c r="J1130" s="738" t="s">
        <v>1291</v>
      </c>
      <c r="K1130" s="738" t="s">
        <v>246</v>
      </c>
      <c r="L1130" s="813"/>
      <c r="M1130" s="813" t="s">
        <v>6426</v>
      </c>
      <c r="N1130" s="722" t="s">
        <v>3744</v>
      </c>
      <c r="O1130" s="738" t="s">
        <v>245</v>
      </c>
      <c r="P1130" s="736"/>
      <c r="Q1130" s="736"/>
    </row>
    <row r="1131" spans="1:17">
      <c r="A1131" s="1077">
        <f>SUBTOTAL(3,C$3:C1131)</f>
        <v>1128</v>
      </c>
      <c r="B1131" s="738">
        <v>1</v>
      </c>
      <c r="C1131" s="722" t="s">
        <v>6448</v>
      </c>
      <c r="D1131" s="757" t="s">
        <v>23</v>
      </c>
      <c r="E1131" s="738" t="s">
        <v>221</v>
      </c>
      <c r="F1131" s="738" t="s">
        <v>6451</v>
      </c>
      <c r="G1131" s="1041">
        <v>31741</v>
      </c>
      <c r="H1131" s="724">
        <f t="shared" ca="1" si="18"/>
        <v>33</v>
      </c>
      <c r="I1131" s="747" t="s">
        <v>1403</v>
      </c>
      <c r="J1131" s="738" t="s">
        <v>2491</v>
      </c>
      <c r="K1131" s="738" t="s">
        <v>283</v>
      </c>
      <c r="L1131" s="823"/>
      <c r="M1131" s="824" t="s">
        <v>6426</v>
      </c>
      <c r="N1131" s="722" t="s">
        <v>3744</v>
      </c>
      <c r="O1131" s="738" t="s">
        <v>222</v>
      </c>
      <c r="P1131" s="736" t="s">
        <v>6455</v>
      </c>
      <c r="Q1131" s="736" t="s">
        <v>6458</v>
      </c>
    </row>
    <row r="1132" spans="1:17">
      <c r="A1132" s="1077">
        <f>SUBTOTAL(3,C$3:C1132)</f>
        <v>1129</v>
      </c>
      <c r="B1132" s="738">
        <v>2</v>
      </c>
      <c r="C1132" s="722" t="s">
        <v>6449</v>
      </c>
      <c r="D1132" s="757" t="s">
        <v>16</v>
      </c>
      <c r="E1132" s="738" t="s">
        <v>221</v>
      </c>
      <c r="F1132" s="738" t="s">
        <v>288</v>
      </c>
      <c r="G1132" s="1041">
        <v>32736</v>
      </c>
      <c r="H1132" s="724">
        <f t="shared" ca="1" si="18"/>
        <v>30</v>
      </c>
      <c r="I1132" s="747" t="s">
        <v>1403</v>
      </c>
      <c r="J1132" s="738" t="s">
        <v>2491</v>
      </c>
      <c r="K1132" s="738" t="s">
        <v>246</v>
      </c>
      <c r="L1132" s="823"/>
      <c r="M1132" s="824" t="s">
        <v>6426</v>
      </c>
      <c r="N1132" s="722" t="s">
        <v>3744</v>
      </c>
      <c r="O1132" s="738" t="s">
        <v>245</v>
      </c>
      <c r="P1132" s="825" t="s">
        <v>6457</v>
      </c>
      <c r="Q1132" s="736" t="s">
        <v>6458</v>
      </c>
    </row>
    <row r="1133" spans="1:17">
      <c r="A1133" s="1077">
        <f>SUBTOTAL(3,C$3:C1133)</f>
        <v>1130</v>
      </c>
      <c r="B1133" s="738">
        <v>3</v>
      </c>
      <c r="C1133" s="722" t="s">
        <v>6450</v>
      </c>
      <c r="D1133" s="757" t="s">
        <v>23</v>
      </c>
      <c r="E1133" s="738" t="s">
        <v>254</v>
      </c>
      <c r="F1133" s="738" t="s">
        <v>230</v>
      </c>
      <c r="G1133" s="1041">
        <v>41170</v>
      </c>
      <c r="H1133" s="724">
        <f t="shared" ca="1" si="18"/>
        <v>7</v>
      </c>
      <c r="I1133" s="747" t="s">
        <v>1403</v>
      </c>
      <c r="J1133" s="738" t="s">
        <v>265</v>
      </c>
      <c r="K1133" s="738" t="s">
        <v>270</v>
      </c>
      <c r="L1133" s="823"/>
      <c r="M1133" s="824" t="s">
        <v>6426</v>
      </c>
      <c r="N1133" s="722" t="s">
        <v>3744</v>
      </c>
      <c r="O1133" s="738" t="s">
        <v>255</v>
      </c>
      <c r="P1133" s="736" t="s">
        <v>6456</v>
      </c>
      <c r="Q1133" s="736" t="s">
        <v>6458</v>
      </c>
    </row>
    <row r="1134" spans="1:17">
      <c r="A1134" s="1077">
        <f>SUBTOTAL(3,C$3:C1134)</f>
        <v>1131</v>
      </c>
      <c r="B1134" s="738">
        <v>4</v>
      </c>
      <c r="C1134" s="722" t="s">
        <v>7474</v>
      </c>
      <c r="D1134" s="757" t="s">
        <v>16</v>
      </c>
      <c r="E1134" s="738" t="s">
        <v>254</v>
      </c>
      <c r="F1134" s="738"/>
      <c r="G1134" s="827"/>
      <c r="H1134" s="724">
        <f t="shared" ca="1" si="18"/>
        <v>120</v>
      </c>
      <c r="I1134" s="747"/>
      <c r="J1134" s="738"/>
      <c r="K1134" s="738"/>
      <c r="L1134" s="823"/>
      <c r="M1134" s="824"/>
      <c r="N1134" s="722" t="s">
        <v>3744</v>
      </c>
      <c r="O1134" s="738"/>
      <c r="P1134" s="736"/>
      <c r="Q1134" s="736"/>
    </row>
    <row r="1135" spans="1:17">
      <c r="A1135" s="1077">
        <f>SUBTOTAL(3,C$3:C1135)</f>
        <v>1132</v>
      </c>
      <c r="B1135" s="738">
        <v>1</v>
      </c>
      <c r="C1135" s="722" t="s">
        <v>7475</v>
      </c>
      <c r="D1135" s="757" t="s">
        <v>23</v>
      </c>
      <c r="E1135" s="738" t="s">
        <v>221</v>
      </c>
      <c r="F1135" s="738"/>
      <c r="G1135" s="827"/>
      <c r="H1135" s="724">
        <f t="shared" ca="1" si="18"/>
        <v>120</v>
      </c>
      <c r="I1135" s="747"/>
      <c r="J1135" s="738"/>
      <c r="K1135" s="738"/>
      <c r="L1135" s="823"/>
      <c r="M1135" s="824"/>
      <c r="N1135" s="722" t="s">
        <v>3744</v>
      </c>
      <c r="O1135" s="738" t="s">
        <v>222</v>
      </c>
      <c r="P1135" s="736"/>
      <c r="Q1135" s="736"/>
    </row>
    <row r="1136" spans="1:17">
      <c r="A1136" s="1077">
        <f>SUBTOTAL(3,C$3:C1136)</f>
        <v>1133</v>
      </c>
      <c r="B1136" s="1013">
        <v>2</v>
      </c>
      <c r="C1136" s="1014" t="s">
        <v>3769</v>
      </c>
      <c r="D1136" s="938" t="s">
        <v>16</v>
      </c>
      <c r="E1136" s="1013" t="s">
        <v>221</v>
      </c>
      <c r="F1136" s="1013" t="s">
        <v>230</v>
      </c>
      <c r="G1136" s="1067">
        <v>35223</v>
      </c>
      <c r="H1136" s="724">
        <f t="shared" ca="1" si="18"/>
        <v>23</v>
      </c>
      <c r="I1136" s="1017" t="s">
        <v>1403</v>
      </c>
      <c r="J1136" s="1013" t="s">
        <v>223</v>
      </c>
      <c r="K1136" s="1013" t="s">
        <v>270</v>
      </c>
      <c r="L1136" s="1068"/>
      <c r="M1136" s="1068" t="s">
        <v>6426</v>
      </c>
      <c r="N1136" s="722" t="s">
        <v>3744</v>
      </c>
      <c r="O1136" s="1013" t="s">
        <v>245</v>
      </c>
      <c r="P1136" s="1014" t="s">
        <v>3768</v>
      </c>
      <c r="Q1136" s="1014" t="s">
        <v>3767</v>
      </c>
    </row>
    <row r="1137" spans="1:17">
      <c r="A1137" s="1077">
        <f>SUBTOTAL(3,C$3:C1137)</f>
        <v>1134</v>
      </c>
      <c r="B1137" s="823">
        <v>3</v>
      </c>
      <c r="C1137" s="823" t="s">
        <v>7476</v>
      </c>
      <c r="D1137" s="813" t="s">
        <v>23</v>
      </c>
      <c r="E1137" s="823" t="s">
        <v>254</v>
      </c>
      <c r="F1137" s="823"/>
      <c r="G1137" s="1020"/>
      <c r="H1137" s="724">
        <f t="shared" ca="1" si="18"/>
        <v>120</v>
      </c>
      <c r="I1137" s="823"/>
      <c r="J1137" s="823"/>
      <c r="K1137" s="823"/>
      <c r="L1137" s="823"/>
      <c r="M1137" s="823"/>
      <c r="N1137" s="722" t="s">
        <v>3744</v>
      </c>
      <c r="O1137" s="823" t="s">
        <v>255</v>
      </c>
      <c r="P1137" s="823"/>
      <c r="Q1137" s="823"/>
    </row>
    <row r="1138" spans="1:17">
      <c r="A1138" s="1077">
        <f>SUBTOTAL(3,C$3:C1138)</f>
        <v>1135</v>
      </c>
      <c r="B1138" s="823">
        <v>1</v>
      </c>
      <c r="C1138" s="823" t="s">
        <v>7477</v>
      </c>
      <c r="D1138" s="813" t="s">
        <v>23</v>
      </c>
      <c r="E1138" s="823" t="s">
        <v>221</v>
      </c>
      <c r="F1138" s="823" t="s">
        <v>7478</v>
      </c>
      <c r="G1138" s="888">
        <v>31129</v>
      </c>
      <c r="H1138" s="724">
        <f t="shared" ca="1" si="18"/>
        <v>35</v>
      </c>
      <c r="I1138" s="823"/>
      <c r="J1138" s="823"/>
      <c r="K1138" s="823"/>
      <c r="L1138" s="823"/>
      <c r="M1138" s="823"/>
      <c r="N1138" s="722" t="s">
        <v>3744</v>
      </c>
      <c r="O1138" s="823" t="s">
        <v>222</v>
      </c>
      <c r="P1138" s="823"/>
      <c r="Q1138" s="823"/>
    </row>
    <row r="1139" spans="1:17">
      <c r="A1139" s="1077">
        <f>SUBTOTAL(3,C$3:C1139)</f>
        <v>1136</v>
      </c>
      <c r="B1139" s="823">
        <v>2</v>
      </c>
      <c r="C1139" s="823" t="s">
        <v>3892</v>
      </c>
      <c r="D1139" s="813" t="s">
        <v>16</v>
      </c>
      <c r="E1139" s="823" t="s">
        <v>221</v>
      </c>
      <c r="F1139" s="823"/>
      <c r="G1139" s="1020"/>
      <c r="H1139" s="724">
        <f t="shared" ca="1" si="18"/>
        <v>120</v>
      </c>
      <c r="I1139" s="823"/>
      <c r="J1139" s="823"/>
      <c r="K1139" s="823"/>
      <c r="L1139" s="823"/>
      <c r="M1139" s="823"/>
      <c r="N1139" s="722" t="s">
        <v>3744</v>
      </c>
      <c r="O1139" s="823" t="s">
        <v>245</v>
      </c>
      <c r="P1139" s="823"/>
      <c r="Q1139" s="823"/>
    </row>
    <row r="1140" spans="1:17">
      <c r="A1140" s="1077">
        <f>SUBTOTAL(3,C$3:C1140)</f>
        <v>1136</v>
      </c>
      <c r="B1140" s="823">
        <v>3</v>
      </c>
      <c r="C1140" s="1006"/>
      <c r="D1140" s="823"/>
      <c r="E1140" s="823"/>
      <c r="F1140" s="823"/>
      <c r="G1140" s="1020"/>
      <c r="H1140" s="724">
        <f t="shared" ca="1" si="18"/>
        <v>120</v>
      </c>
      <c r="I1140" s="823"/>
      <c r="J1140" s="823"/>
      <c r="K1140" s="823"/>
      <c r="L1140" s="823"/>
      <c r="M1140" s="823"/>
      <c r="N1140" s="722" t="s">
        <v>3744</v>
      </c>
      <c r="O1140" s="823" t="s">
        <v>255</v>
      </c>
      <c r="P1140" s="823"/>
      <c r="Q1140" s="823"/>
    </row>
    <row r="1141" spans="1:17">
      <c r="A1141" s="1077">
        <f>SUBTOTAL(3,C$3:C1141)</f>
        <v>1137</v>
      </c>
      <c r="B1141" s="823">
        <v>1</v>
      </c>
      <c r="C1141" s="823" t="s">
        <v>108</v>
      </c>
      <c r="D1141" s="813" t="s">
        <v>23</v>
      </c>
      <c r="E1141" s="823" t="s">
        <v>221</v>
      </c>
      <c r="F1141" s="823"/>
      <c r="G1141" s="1020"/>
      <c r="H1141" s="724">
        <f t="shared" ca="1" si="18"/>
        <v>120</v>
      </c>
      <c r="I1141" s="823"/>
      <c r="J1141" s="823"/>
      <c r="K1141" s="823"/>
      <c r="L1141" s="823"/>
      <c r="M1141" s="823"/>
      <c r="N1141" s="722" t="s">
        <v>3744</v>
      </c>
      <c r="O1141" s="823" t="s">
        <v>222</v>
      </c>
      <c r="P1141" s="823"/>
      <c r="Q1141" s="823"/>
    </row>
    <row r="1142" spans="1:17">
      <c r="A1142" s="1077">
        <f>SUBTOTAL(3,C$3:C1142)</f>
        <v>1138</v>
      </c>
      <c r="B1142" s="823">
        <v>2</v>
      </c>
      <c r="C1142" s="823" t="s">
        <v>7480</v>
      </c>
      <c r="D1142" s="813" t="s">
        <v>16</v>
      </c>
      <c r="E1142" s="823" t="s">
        <v>221</v>
      </c>
      <c r="F1142" s="823"/>
      <c r="G1142" s="1020"/>
      <c r="H1142" s="724">
        <f t="shared" ca="1" si="18"/>
        <v>120</v>
      </c>
      <c r="I1142" s="823"/>
      <c r="J1142" s="823"/>
      <c r="K1142" s="823"/>
      <c r="L1142" s="823"/>
      <c r="M1142" s="823"/>
      <c r="N1142" s="722" t="s">
        <v>3744</v>
      </c>
      <c r="O1142" s="823" t="s">
        <v>245</v>
      </c>
      <c r="P1142" s="823"/>
      <c r="Q1142" s="823"/>
    </row>
    <row r="1143" spans="1:17">
      <c r="A1143" s="1077">
        <f>SUBTOTAL(3,C$3:C1143)</f>
        <v>1139</v>
      </c>
      <c r="B1143" s="823">
        <v>3</v>
      </c>
      <c r="C1143" s="823" t="s">
        <v>7481</v>
      </c>
      <c r="D1143" s="813" t="s">
        <v>23</v>
      </c>
      <c r="E1143" s="823" t="s">
        <v>254</v>
      </c>
      <c r="F1143" s="823"/>
      <c r="G1143" s="1020"/>
      <c r="H1143" s="724">
        <f t="shared" ca="1" si="18"/>
        <v>120</v>
      </c>
      <c r="I1143" s="823"/>
      <c r="J1143" s="823"/>
      <c r="K1143" s="823"/>
      <c r="L1143" s="823"/>
      <c r="M1143" s="823"/>
      <c r="N1143" s="722" t="s">
        <v>3744</v>
      </c>
      <c r="O1143" s="823" t="s">
        <v>255</v>
      </c>
      <c r="P1143" s="823"/>
      <c r="Q1143" s="823"/>
    </row>
    <row r="1144" spans="1:17">
      <c r="A1144" s="1077">
        <f>SUBTOTAL(3,C$3:C1144)</f>
        <v>1140</v>
      </c>
      <c r="B1144" s="823">
        <v>1</v>
      </c>
      <c r="C1144" s="823" t="s">
        <v>6447</v>
      </c>
      <c r="D1144" s="813" t="s">
        <v>23</v>
      </c>
      <c r="E1144" s="823" t="s">
        <v>221</v>
      </c>
      <c r="F1144" s="823" t="s">
        <v>288</v>
      </c>
      <c r="G1144" s="1020" t="s">
        <v>7482</v>
      </c>
      <c r="H1144" s="724" t="e">
        <f t="shared" ca="1" si="18"/>
        <v>#VALUE!</v>
      </c>
      <c r="I1144" s="823"/>
      <c r="J1144" s="823" t="s">
        <v>2491</v>
      </c>
      <c r="K1144" s="823"/>
      <c r="L1144" s="823"/>
      <c r="M1144" s="823"/>
      <c r="N1144" s="722" t="s">
        <v>3744</v>
      </c>
      <c r="O1144" s="823"/>
      <c r="P1144" s="823"/>
      <c r="Q1144" s="823"/>
    </row>
    <row r="1145" spans="1:17">
      <c r="A1145" s="1077">
        <f>SUBTOTAL(3,C$3:C1145)</f>
        <v>1141</v>
      </c>
      <c r="B1145" s="823">
        <v>2</v>
      </c>
      <c r="C1145" s="823" t="s">
        <v>7483</v>
      </c>
      <c r="D1145" s="813" t="s">
        <v>16</v>
      </c>
      <c r="E1145" s="823" t="s">
        <v>221</v>
      </c>
      <c r="F1145" s="823" t="s">
        <v>452</v>
      </c>
      <c r="G1145" s="1020"/>
      <c r="H1145" s="724">
        <f t="shared" ca="1" si="18"/>
        <v>120</v>
      </c>
      <c r="I1145" s="823"/>
      <c r="J1145" s="823"/>
      <c r="K1145" s="823"/>
      <c r="L1145" s="823"/>
      <c r="M1145" s="823"/>
      <c r="N1145" s="722" t="s">
        <v>3744</v>
      </c>
      <c r="O1145" s="823"/>
      <c r="P1145" s="823"/>
      <c r="Q1145" s="823"/>
    </row>
    <row r="1146" spans="1:17">
      <c r="A1146" s="1077">
        <f>SUBTOTAL(3,C$3:C1146)</f>
        <v>1142</v>
      </c>
      <c r="B1146" s="823">
        <v>3</v>
      </c>
      <c r="C1146" s="823" t="s">
        <v>7484</v>
      </c>
      <c r="D1146" s="813" t="s">
        <v>16</v>
      </c>
      <c r="E1146" s="823" t="s">
        <v>254</v>
      </c>
      <c r="F1146" s="823"/>
      <c r="G1146" s="1020"/>
      <c r="H1146" s="724">
        <f t="shared" ca="1" si="18"/>
        <v>120</v>
      </c>
      <c r="I1146" s="823"/>
      <c r="J1146" s="823"/>
      <c r="K1146" s="823"/>
      <c r="L1146" s="823"/>
      <c r="M1146" s="823"/>
      <c r="N1146" s="722" t="s">
        <v>3744</v>
      </c>
      <c r="O1146" s="823"/>
      <c r="P1146" s="823"/>
      <c r="Q1146" s="823"/>
    </row>
    <row r="1147" spans="1:17">
      <c r="A1147" s="1077">
        <f>SUBTOTAL(3,C$3:C1147)</f>
        <v>1143</v>
      </c>
      <c r="B1147" s="722">
        <v>1</v>
      </c>
      <c r="C1147" s="722" t="s">
        <v>3296</v>
      </c>
      <c r="D1147" s="744" t="s">
        <v>23</v>
      </c>
      <c r="E1147" s="722" t="s">
        <v>221</v>
      </c>
      <c r="F1147" s="722" t="s">
        <v>288</v>
      </c>
      <c r="G1147" s="784">
        <v>27520</v>
      </c>
      <c r="H1147" s="724">
        <f t="shared" ca="1" si="18"/>
        <v>44</v>
      </c>
      <c r="I1147" s="769" t="s">
        <v>1403</v>
      </c>
      <c r="J1147" s="722" t="s">
        <v>289</v>
      </c>
      <c r="K1147" s="722" t="s">
        <v>283</v>
      </c>
      <c r="L1147" s="770"/>
      <c r="M1147" s="770" t="s">
        <v>6426</v>
      </c>
      <c r="N1147" s="722" t="s">
        <v>4179</v>
      </c>
      <c r="O1147" s="722" t="s">
        <v>222</v>
      </c>
      <c r="P1147" s="727" t="s">
        <v>4175</v>
      </c>
      <c r="Q1147" s="722" t="s">
        <v>4178</v>
      </c>
    </row>
    <row r="1148" spans="1:17">
      <c r="A1148" s="1077">
        <f>SUBTOTAL(3,C$3:C1148)</f>
        <v>1144</v>
      </c>
      <c r="B1148" s="721">
        <v>2</v>
      </c>
      <c r="C1148" s="722" t="s">
        <v>4183</v>
      </c>
      <c r="D1148" s="723" t="s">
        <v>16</v>
      </c>
      <c r="E1148" s="721" t="s">
        <v>221</v>
      </c>
      <c r="F1148" s="721" t="s">
        <v>1136</v>
      </c>
      <c r="G1148" s="774">
        <v>30534</v>
      </c>
      <c r="H1148" s="724">
        <f t="shared" ca="1" si="18"/>
        <v>36</v>
      </c>
      <c r="I1148" s="725" t="s">
        <v>1403</v>
      </c>
      <c r="J1148" s="721" t="s">
        <v>289</v>
      </c>
      <c r="K1148" s="721" t="s">
        <v>246</v>
      </c>
      <c r="L1148" s="726"/>
      <c r="M1148" s="726" t="s">
        <v>6426</v>
      </c>
      <c r="N1148" s="722" t="s">
        <v>4179</v>
      </c>
      <c r="O1148" s="721" t="s">
        <v>245</v>
      </c>
      <c r="P1148" s="722" t="s">
        <v>4182</v>
      </c>
      <c r="Q1148" s="722" t="s">
        <v>4178</v>
      </c>
    </row>
    <row r="1149" spans="1:17">
      <c r="A1149" s="1077">
        <f>SUBTOTAL(3,C$3:C1149)</f>
        <v>1145</v>
      </c>
      <c r="B1149" s="721">
        <v>3</v>
      </c>
      <c r="C1149" s="722" t="s">
        <v>4186</v>
      </c>
      <c r="D1149" s="723" t="s">
        <v>16</v>
      </c>
      <c r="E1149" s="721" t="s">
        <v>254</v>
      </c>
      <c r="F1149" s="721" t="s">
        <v>288</v>
      </c>
      <c r="G1149" s="774">
        <v>37581</v>
      </c>
      <c r="H1149" s="724">
        <f t="shared" ca="1" si="18"/>
        <v>17</v>
      </c>
      <c r="I1149" s="725" t="s">
        <v>1403</v>
      </c>
      <c r="J1149" s="721" t="s">
        <v>369</v>
      </c>
      <c r="K1149" s="721" t="s">
        <v>266</v>
      </c>
      <c r="L1149" s="726"/>
      <c r="M1149" s="726" t="s">
        <v>6426</v>
      </c>
      <c r="N1149" s="722" t="s">
        <v>4179</v>
      </c>
      <c r="O1149" s="721" t="s">
        <v>255</v>
      </c>
      <c r="P1149" s="722" t="s">
        <v>4185</v>
      </c>
      <c r="Q1149" s="722" t="s">
        <v>4178</v>
      </c>
    </row>
    <row r="1150" spans="1:17">
      <c r="A1150" s="1077">
        <f>SUBTOTAL(3,C$3:C1150)</f>
        <v>1146</v>
      </c>
      <c r="B1150" s="721">
        <v>4</v>
      </c>
      <c r="C1150" s="762" t="s">
        <v>4188</v>
      </c>
      <c r="D1150" s="742" t="s">
        <v>16</v>
      </c>
      <c r="E1150" s="738" t="s">
        <v>254</v>
      </c>
      <c r="F1150" s="737" t="s">
        <v>1227</v>
      </c>
      <c r="G1150" s="779" t="s">
        <v>4189</v>
      </c>
      <c r="H1150" s="724">
        <f t="shared" ca="1" si="18"/>
        <v>7</v>
      </c>
      <c r="I1150" s="725" t="s">
        <v>1403</v>
      </c>
      <c r="J1150" s="738" t="s">
        <v>265</v>
      </c>
      <c r="K1150" s="738" t="s">
        <v>270</v>
      </c>
      <c r="L1150" s="726"/>
      <c r="M1150" s="726" t="s">
        <v>6426</v>
      </c>
      <c r="N1150" s="722" t="s">
        <v>4179</v>
      </c>
      <c r="O1150" s="738" t="s">
        <v>255</v>
      </c>
      <c r="P1150" s="734" t="s">
        <v>4187</v>
      </c>
      <c r="Q1150" s="722" t="s">
        <v>4178</v>
      </c>
    </row>
    <row r="1151" spans="1:17">
      <c r="A1151" s="1077">
        <f>SUBTOTAL(3,C$3:C1151)</f>
        <v>1147</v>
      </c>
      <c r="B1151" s="721">
        <v>1</v>
      </c>
      <c r="C1151" s="722" t="s">
        <v>4191</v>
      </c>
      <c r="D1151" s="723" t="s">
        <v>23</v>
      </c>
      <c r="E1151" s="721" t="s">
        <v>221</v>
      </c>
      <c r="F1151" s="721" t="s">
        <v>22</v>
      </c>
      <c r="G1151" s="774">
        <v>25672</v>
      </c>
      <c r="H1151" s="724">
        <f t="shared" ca="1" si="18"/>
        <v>49</v>
      </c>
      <c r="I1151" s="725" t="s">
        <v>1403</v>
      </c>
      <c r="J1151" s="721" t="s">
        <v>289</v>
      </c>
      <c r="K1151" s="721" t="s">
        <v>283</v>
      </c>
      <c r="L1151" s="726"/>
      <c r="M1151" s="726" t="s">
        <v>6426</v>
      </c>
      <c r="N1151" s="722" t="s">
        <v>4179</v>
      </c>
      <c r="O1151" s="721" t="s">
        <v>222</v>
      </c>
      <c r="P1151" s="722" t="s">
        <v>4190</v>
      </c>
      <c r="Q1151" s="722" t="s">
        <v>4192</v>
      </c>
    </row>
    <row r="1152" spans="1:17">
      <c r="A1152" s="1077">
        <f>SUBTOTAL(3,C$3:C1152)</f>
        <v>1148</v>
      </c>
      <c r="B1152" s="721">
        <v>2</v>
      </c>
      <c r="C1152" s="722" t="s">
        <v>4194</v>
      </c>
      <c r="D1152" s="723" t="s">
        <v>16</v>
      </c>
      <c r="E1152" s="721" t="s">
        <v>221</v>
      </c>
      <c r="F1152" s="721" t="s">
        <v>3741</v>
      </c>
      <c r="G1152" s="774">
        <v>27947</v>
      </c>
      <c r="H1152" s="724">
        <f t="shared" ca="1" si="18"/>
        <v>43</v>
      </c>
      <c r="I1152" s="725" t="s">
        <v>1403</v>
      </c>
      <c r="J1152" s="721" t="s">
        <v>223</v>
      </c>
      <c r="K1152" s="721" t="s">
        <v>246</v>
      </c>
      <c r="L1152" s="726"/>
      <c r="M1152" s="726" t="s">
        <v>6426</v>
      </c>
      <c r="N1152" s="722" t="s">
        <v>4179</v>
      </c>
      <c r="O1152" s="721" t="s">
        <v>245</v>
      </c>
      <c r="P1152" s="722" t="s">
        <v>4193</v>
      </c>
      <c r="Q1152" s="722" t="s">
        <v>4192</v>
      </c>
    </row>
    <row r="1153" spans="1:17">
      <c r="A1153" s="1077">
        <f>SUBTOTAL(3,C$3:C1153)</f>
        <v>1149</v>
      </c>
      <c r="B1153" s="721">
        <v>3</v>
      </c>
      <c r="C1153" s="722" t="s">
        <v>4198</v>
      </c>
      <c r="D1153" s="723" t="s">
        <v>16</v>
      </c>
      <c r="E1153" s="721" t="s">
        <v>254</v>
      </c>
      <c r="F1153" s="721" t="s">
        <v>22</v>
      </c>
      <c r="G1153" s="774">
        <v>38351</v>
      </c>
      <c r="H1153" s="724">
        <f t="shared" ca="1" si="18"/>
        <v>15</v>
      </c>
      <c r="I1153" s="725" t="s">
        <v>1403</v>
      </c>
      <c r="J1153" s="721" t="s">
        <v>369</v>
      </c>
      <c r="K1153" s="721" t="s">
        <v>266</v>
      </c>
      <c r="L1153" s="726"/>
      <c r="M1153" s="726" t="s">
        <v>6426</v>
      </c>
      <c r="N1153" s="722" t="s">
        <v>4179</v>
      </c>
      <c r="O1153" s="721" t="s">
        <v>255</v>
      </c>
      <c r="P1153" s="722" t="s">
        <v>4197</v>
      </c>
      <c r="Q1153" s="722" t="s">
        <v>4192</v>
      </c>
    </row>
    <row r="1154" spans="1:17">
      <c r="A1154" s="1077">
        <f>SUBTOTAL(3,C$3:C1154)</f>
        <v>1150</v>
      </c>
      <c r="B1154" s="721">
        <v>4</v>
      </c>
      <c r="C1154" s="722" t="s">
        <v>7250</v>
      </c>
      <c r="D1154" s="723" t="s">
        <v>23</v>
      </c>
      <c r="E1154" s="721" t="s">
        <v>254</v>
      </c>
      <c r="F1154" s="721"/>
      <c r="G1154" s="774">
        <v>42649</v>
      </c>
      <c r="H1154" s="724">
        <f t="shared" ca="1" si="18"/>
        <v>3</v>
      </c>
      <c r="I1154" s="725"/>
      <c r="J1154" s="721"/>
      <c r="K1154" s="721"/>
      <c r="L1154" s="726"/>
      <c r="M1154" s="726"/>
      <c r="N1154" s="722"/>
      <c r="O1154" s="721"/>
      <c r="P1154" s="722"/>
      <c r="Q1154" s="722"/>
    </row>
    <row r="1155" spans="1:17">
      <c r="A1155" s="1077">
        <f>SUBTOTAL(3,C$3:C1155)</f>
        <v>1151</v>
      </c>
      <c r="B1155" s="721">
        <v>1</v>
      </c>
      <c r="C1155" s="722" t="s">
        <v>4200</v>
      </c>
      <c r="D1155" s="723" t="s">
        <v>23</v>
      </c>
      <c r="E1155" s="721" t="s">
        <v>221</v>
      </c>
      <c r="F1155" s="721" t="s">
        <v>4201</v>
      </c>
      <c r="G1155" s="774">
        <v>25018</v>
      </c>
      <c r="H1155" s="724">
        <f t="shared" ca="1" si="18"/>
        <v>51</v>
      </c>
      <c r="I1155" s="725" t="s">
        <v>4508</v>
      </c>
      <c r="J1155" s="721" t="s">
        <v>289</v>
      </c>
      <c r="K1155" s="721" t="s">
        <v>283</v>
      </c>
      <c r="L1155" s="726"/>
      <c r="M1155" s="726" t="s">
        <v>6426</v>
      </c>
      <c r="N1155" s="722" t="s">
        <v>4179</v>
      </c>
      <c r="O1155" s="721" t="s">
        <v>222</v>
      </c>
      <c r="P1155" s="722" t="s">
        <v>4199</v>
      </c>
      <c r="Q1155" s="722" t="s">
        <v>4204</v>
      </c>
    </row>
    <row r="1156" spans="1:17">
      <c r="A1156" s="1077">
        <f>SUBTOTAL(3,C$3:C1156)</f>
        <v>1152</v>
      </c>
      <c r="B1156" s="721">
        <v>2</v>
      </c>
      <c r="C1156" s="722" t="s">
        <v>4207</v>
      </c>
      <c r="D1156" s="723" t="s">
        <v>16</v>
      </c>
      <c r="E1156" s="721" t="s">
        <v>221</v>
      </c>
      <c r="F1156" s="721" t="s">
        <v>4201</v>
      </c>
      <c r="G1156" s="774">
        <v>25169</v>
      </c>
      <c r="H1156" s="724">
        <f t="shared" ca="1" si="18"/>
        <v>51</v>
      </c>
      <c r="I1156" s="725" t="s">
        <v>4508</v>
      </c>
      <c r="J1156" s="721" t="s">
        <v>289</v>
      </c>
      <c r="K1156" s="721" t="s">
        <v>246</v>
      </c>
      <c r="L1156" s="726"/>
      <c r="M1156" s="726" t="s">
        <v>6426</v>
      </c>
      <c r="N1156" s="722" t="s">
        <v>4179</v>
      </c>
      <c r="O1156" s="721" t="s">
        <v>245</v>
      </c>
      <c r="P1156" s="722" t="s">
        <v>4206</v>
      </c>
      <c r="Q1156" s="722" t="s">
        <v>4204</v>
      </c>
    </row>
    <row r="1157" spans="1:17">
      <c r="A1157" s="1077">
        <f>SUBTOTAL(3,C$3:C1157)</f>
        <v>1153</v>
      </c>
      <c r="B1157" s="721">
        <v>3</v>
      </c>
      <c r="C1157" s="722" t="s">
        <v>4211</v>
      </c>
      <c r="D1157" s="723" t="s">
        <v>16</v>
      </c>
      <c r="E1157" s="721" t="s">
        <v>254</v>
      </c>
      <c r="F1157" s="721" t="s">
        <v>22</v>
      </c>
      <c r="G1157" s="774">
        <v>35410</v>
      </c>
      <c r="H1157" s="724">
        <f t="shared" ca="1" si="18"/>
        <v>23</v>
      </c>
      <c r="I1157" s="725" t="s">
        <v>4508</v>
      </c>
      <c r="J1157" s="721" t="s">
        <v>344</v>
      </c>
      <c r="K1157" s="721" t="s">
        <v>270</v>
      </c>
      <c r="L1157" s="726"/>
      <c r="M1157" s="726" t="s">
        <v>6426</v>
      </c>
      <c r="N1157" s="722" t="s">
        <v>4179</v>
      </c>
      <c r="O1157" s="721" t="s">
        <v>255</v>
      </c>
      <c r="P1157" s="727" t="s">
        <v>4210</v>
      </c>
      <c r="Q1157" s="722" t="s">
        <v>4204</v>
      </c>
    </row>
    <row r="1158" spans="1:17">
      <c r="A1158" s="1077">
        <f>SUBTOTAL(3,C$3:C1158)</f>
        <v>1154</v>
      </c>
      <c r="B1158" s="721">
        <v>4</v>
      </c>
      <c r="C1158" s="722" t="s">
        <v>4213</v>
      </c>
      <c r="D1158" s="723" t="s">
        <v>16</v>
      </c>
      <c r="E1158" s="721" t="s">
        <v>254</v>
      </c>
      <c r="F1158" s="721" t="s">
        <v>22</v>
      </c>
      <c r="G1158" s="774">
        <v>36047</v>
      </c>
      <c r="H1158" s="724">
        <f t="shared" ca="1" si="18"/>
        <v>21</v>
      </c>
      <c r="I1158" s="725" t="s">
        <v>4508</v>
      </c>
      <c r="J1158" s="721" t="s">
        <v>886</v>
      </c>
      <c r="K1158" s="721" t="s">
        <v>266</v>
      </c>
      <c r="L1158" s="726"/>
      <c r="M1158" s="726" t="s">
        <v>6426</v>
      </c>
      <c r="N1158" s="722" t="s">
        <v>4179</v>
      </c>
      <c r="O1158" s="721" t="s">
        <v>255</v>
      </c>
      <c r="P1158" s="722" t="s">
        <v>4212</v>
      </c>
      <c r="Q1158" s="722" t="s">
        <v>4204</v>
      </c>
    </row>
    <row r="1159" spans="1:17">
      <c r="A1159" s="1077">
        <f>SUBTOTAL(3,C$3:C1159)</f>
        <v>1155</v>
      </c>
      <c r="B1159" s="721">
        <v>5</v>
      </c>
      <c r="C1159" s="722" t="s">
        <v>4215</v>
      </c>
      <c r="D1159" s="723" t="s">
        <v>16</v>
      </c>
      <c r="E1159" s="721" t="s">
        <v>254</v>
      </c>
      <c r="F1159" s="721" t="s">
        <v>22</v>
      </c>
      <c r="G1159" s="774">
        <v>39354</v>
      </c>
      <c r="H1159" s="724">
        <f t="shared" ca="1" si="18"/>
        <v>12</v>
      </c>
      <c r="I1159" s="725" t="s">
        <v>4508</v>
      </c>
      <c r="J1159" s="721" t="s">
        <v>369</v>
      </c>
      <c r="K1159" s="721" t="s">
        <v>266</v>
      </c>
      <c r="L1159" s="726"/>
      <c r="M1159" s="726" t="s">
        <v>6426</v>
      </c>
      <c r="N1159" s="722" t="s">
        <v>4179</v>
      </c>
      <c r="O1159" s="721" t="s">
        <v>255</v>
      </c>
      <c r="P1159" s="722" t="s">
        <v>4214</v>
      </c>
      <c r="Q1159" s="722" t="s">
        <v>4204</v>
      </c>
    </row>
    <row r="1160" spans="1:17">
      <c r="A1160" s="1077">
        <f>SUBTOTAL(3,C$3:C1160)</f>
        <v>1156</v>
      </c>
      <c r="B1160" s="721">
        <v>6</v>
      </c>
      <c r="C1160" s="722" t="s">
        <v>4217</v>
      </c>
      <c r="D1160" s="723" t="s">
        <v>23</v>
      </c>
      <c r="E1160" s="721" t="s">
        <v>254</v>
      </c>
      <c r="F1160" s="721" t="s">
        <v>22</v>
      </c>
      <c r="G1160" s="774">
        <v>38481</v>
      </c>
      <c r="H1160" s="724">
        <f t="shared" ca="1" si="18"/>
        <v>14</v>
      </c>
      <c r="I1160" s="725" t="s">
        <v>4508</v>
      </c>
      <c r="J1160" s="721" t="s">
        <v>369</v>
      </c>
      <c r="K1160" s="721" t="s">
        <v>266</v>
      </c>
      <c r="L1160" s="726"/>
      <c r="M1160" s="726" t="s">
        <v>6426</v>
      </c>
      <c r="N1160" s="722" t="s">
        <v>4179</v>
      </c>
      <c r="O1160" s="721" t="s">
        <v>255</v>
      </c>
      <c r="P1160" s="722" t="s">
        <v>4216</v>
      </c>
      <c r="Q1160" s="722" t="s">
        <v>4204</v>
      </c>
    </row>
    <row r="1161" spans="1:17">
      <c r="A1161" s="1077">
        <f>SUBTOTAL(3,C$3:C1161)</f>
        <v>1157</v>
      </c>
      <c r="B1161" s="721">
        <v>1</v>
      </c>
      <c r="C1161" s="722" t="s">
        <v>4219</v>
      </c>
      <c r="D1161" s="723" t="s">
        <v>23</v>
      </c>
      <c r="E1161" s="721" t="s">
        <v>221</v>
      </c>
      <c r="F1161" s="721" t="s">
        <v>309</v>
      </c>
      <c r="G1161" s="774">
        <v>26025</v>
      </c>
      <c r="H1161" s="724">
        <f t="shared" ca="1" si="18"/>
        <v>49</v>
      </c>
      <c r="I1161" s="725" t="s">
        <v>1403</v>
      </c>
      <c r="J1161" s="721" t="s">
        <v>256</v>
      </c>
      <c r="K1161" s="721" t="s">
        <v>283</v>
      </c>
      <c r="L1161" s="726"/>
      <c r="M1161" s="726" t="s">
        <v>6426</v>
      </c>
      <c r="N1161" s="722" t="s">
        <v>4179</v>
      </c>
      <c r="O1161" s="721" t="s">
        <v>222</v>
      </c>
      <c r="P1161" s="722" t="s">
        <v>4218</v>
      </c>
      <c r="Q1161" s="722" t="s">
        <v>4222</v>
      </c>
    </row>
    <row r="1162" spans="1:17">
      <c r="A1162" s="1077">
        <f>SUBTOTAL(3,C$3:C1162)</f>
        <v>1158</v>
      </c>
      <c r="B1162" s="721">
        <v>2</v>
      </c>
      <c r="C1162" s="722" t="s">
        <v>4224</v>
      </c>
      <c r="D1162" s="723" t="s">
        <v>16</v>
      </c>
      <c r="E1162" s="721" t="s">
        <v>221</v>
      </c>
      <c r="F1162" s="721" t="s">
        <v>3441</v>
      </c>
      <c r="G1162" s="774">
        <v>25519</v>
      </c>
      <c r="H1162" s="724">
        <f t="shared" ca="1" si="18"/>
        <v>50</v>
      </c>
      <c r="I1162" s="725" t="s">
        <v>1403</v>
      </c>
      <c r="J1162" s="721" t="s">
        <v>256</v>
      </c>
      <c r="K1162" s="721" t="s">
        <v>246</v>
      </c>
      <c r="L1162" s="726"/>
      <c r="M1162" s="726" t="s">
        <v>6426</v>
      </c>
      <c r="N1162" s="722" t="s">
        <v>4179</v>
      </c>
      <c r="O1162" s="721" t="s">
        <v>245</v>
      </c>
      <c r="P1162" s="722" t="s">
        <v>4223</v>
      </c>
      <c r="Q1162" s="722" t="s">
        <v>4222</v>
      </c>
    </row>
    <row r="1163" spans="1:17">
      <c r="A1163" s="1077">
        <f>SUBTOTAL(3,C$3:C1163)</f>
        <v>1159</v>
      </c>
      <c r="B1163" s="721">
        <v>3</v>
      </c>
      <c r="C1163" s="722" t="s">
        <v>4227</v>
      </c>
      <c r="D1163" s="723" t="s">
        <v>16</v>
      </c>
      <c r="E1163" s="721" t="s">
        <v>254</v>
      </c>
      <c r="F1163" s="721" t="s">
        <v>22</v>
      </c>
      <c r="G1163" s="774">
        <v>35052</v>
      </c>
      <c r="H1163" s="724">
        <f t="shared" ca="1" si="18"/>
        <v>24</v>
      </c>
      <c r="I1163" s="725" t="s">
        <v>1403</v>
      </c>
      <c r="J1163" s="721" t="s">
        <v>344</v>
      </c>
      <c r="K1163" s="721" t="s">
        <v>270</v>
      </c>
      <c r="L1163" s="726"/>
      <c r="M1163" s="726" t="s">
        <v>6426</v>
      </c>
      <c r="N1163" s="722" t="s">
        <v>4179</v>
      </c>
      <c r="O1163" s="721" t="s">
        <v>255</v>
      </c>
      <c r="P1163" s="722" t="s">
        <v>4226</v>
      </c>
      <c r="Q1163" s="722" t="s">
        <v>4222</v>
      </c>
    </row>
    <row r="1164" spans="1:17">
      <c r="A1164" s="1077">
        <f>SUBTOTAL(3,C$3:C1164)</f>
        <v>1160</v>
      </c>
      <c r="B1164" s="721">
        <v>4</v>
      </c>
      <c r="C1164" s="722" t="s">
        <v>4229</v>
      </c>
      <c r="D1164" s="723" t="s">
        <v>23</v>
      </c>
      <c r="E1164" s="721" t="s">
        <v>254</v>
      </c>
      <c r="F1164" s="721" t="s">
        <v>22</v>
      </c>
      <c r="G1164" s="774">
        <v>36159</v>
      </c>
      <c r="H1164" s="724">
        <f t="shared" ca="1" si="18"/>
        <v>21</v>
      </c>
      <c r="I1164" s="725" t="s">
        <v>1403</v>
      </c>
      <c r="J1164" s="721" t="s">
        <v>886</v>
      </c>
      <c r="K1164" s="721" t="s">
        <v>266</v>
      </c>
      <c r="L1164" s="726"/>
      <c r="M1164" s="726" t="s">
        <v>6426</v>
      </c>
      <c r="N1164" s="722" t="s">
        <v>4179</v>
      </c>
      <c r="O1164" s="721" t="s">
        <v>255</v>
      </c>
      <c r="P1164" s="722" t="s">
        <v>4228</v>
      </c>
      <c r="Q1164" s="722" t="s">
        <v>4222</v>
      </c>
    </row>
    <row r="1165" spans="1:17">
      <c r="A1165" s="1077">
        <f>SUBTOTAL(3,C$3:C1165)</f>
        <v>1161</v>
      </c>
      <c r="B1165" s="721">
        <v>1</v>
      </c>
      <c r="C1165" s="722" t="s">
        <v>4231</v>
      </c>
      <c r="D1165" s="723" t="s">
        <v>23</v>
      </c>
      <c r="E1165" s="721" t="s">
        <v>221</v>
      </c>
      <c r="F1165" s="721" t="s">
        <v>4232</v>
      </c>
      <c r="G1165" s="774">
        <v>23626</v>
      </c>
      <c r="H1165" s="724">
        <f t="shared" ca="1" si="18"/>
        <v>55</v>
      </c>
      <c r="I1165" s="725" t="s">
        <v>1403</v>
      </c>
      <c r="J1165" s="721" t="s">
        <v>289</v>
      </c>
      <c r="K1165" s="721" t="s">
        <v>283</v>
      </c>
      <c r="L1165" s="726"/>
      <c r="M1165" s="726" t="s">
        <v>6426</v>
      </c>
      <c r="N1165" s="722" t="s">
        <v>4179</v>
      </c>
      <c r="O1165" s="721" t="s">
        <v>222</v>
      </c>
      <c r="P1165" s="722" t="s">
        <v>4230</v>
      </c>
      <c r="Q1165" s="722" t="s">
        <v>4235</v>
      </c>
    </row>
    <row r="1166" spans="1:17">
      <c r="A1166" s="1077">
        <f>SUBTOTAL(3,C$3:C1166)</f>
        <v>1162</v>
      </c>
      <c r="B1166" s="721">
        <v>2</v>
      </c>
      <c r="C1166" s="722" t="s">
        <v>4237</v>
      </c>
      <c r="D1166" s="723" t="s">
        <v>16</v>
      </c>
      <c r="E1166" s="721" t="s">
        <v>221</v>
      </c>
      <c r="F1166" s="721" t="s">
        <v>4238</v>
      </c>
      <c r="G1166" s="774">
        <v>26304</v>
      </c>
      <c r="H1166" s="724">
        <f t="shared" ca="1" si="18"/>
        <v>48</v>
      </c>
      <c r="I1166" s="725" t="s">
        <v>1403</v>
      </c>
      <c r="J1166" s="721" t="s">
        <v>289</v>
      </c>
      <c r="K1166" s="721" t="s">
        <v>246</v>
      </c>
      <c r="L1166" s="726"/>
      <c r="M1166" s="726" t="s">
        <v>6426</v>
      </c>
      <c r="N1166" s="722" t="s">
        <v>4179</v>
      </c>
      <c r="O1166" s="721" t="s">
        <v>245</v>
      </c>
      <c r="P1166" s="722" t="s">
        <v>4236</v>
      </c>
      <c r="Q1166" s="722" t="s">
        <v>4235</v>
      </c>
    </row>
    <row r="1167" spans="1:17">
      <c r="A1167" s="1077">
        <f>SUBTOTAL(3,C$3:C1167)</f>
        <v>1163</v>
      </c>
      <c r="B1167" s="721">
        <v>3</v>
      </c>
      <c r="C1167" s="722" t="s">
        <v>4240</v>
      </c>
      <c r="D1167" s="723" t="s">
        <v>23</v>
      </c>
      <c r="E1167" s="721" t="s">
        <v>254</v>
      </c>
      <c r="F1167" s="721" t="s">
        <v>22</v>
      </c>
      <c r="G1167" s="774">
        <v>38085</v>
      </c>
      <c r="H1167" s="724">
        <f t="shared" ref="H1167:H1229" ca="1" si="19">DATEDIF(G1167,TODAY(),"Y")</f>
        <v>16</v>
      </c>
      <c r="I1167" s="725" t="s">
        <v>1403</v>
      </c>
      <c r="J1167" s="721" t="s">
        <v>369</v>
      </c>
      <c r="K1167" s="721" t="s">
        <v>266</v>
      </c>
      <c r="L1167" s="726"/>
      <c r="M1167" s="726" t="s">
        <v>6426</v>
      </c>
      <c r="N1167" s="722" t="s">
        <v>4179</v>
      </c>
      <c r="O1167" s="721" t="s">
        <v>255</v>
      </c>
      <c r="P1167" s="722" t="s">
        <v>4239</v>
      </c>
      <c r="Q1167" s="722" t="s">
        <v>4235</v>
      </c>
    </row>
    <row r="1168" spans="1:17">
      <c r="A1168" s="1077">
        <f>SUBTOTAL(3,C$3:C1168)</f>
        <v>1164</v>
      </c>
      <c r="B1168" s="721">
        <v>1</v>
      </c>
      <c r="C1168" s="722" t="s">
        <v>4257</v>
      </c>
      <c r="D1168" s="723" t="s">
        <v>23</v>
      </c>
      <c r="E1168" s="721" t="s">
        <v>221</v>
      </c>
      <c r="F1168" s="721" t="s">
        <v>1055</v>
      </c>
      <c r="G1168" s="774">
        <v>18720</v>
      </c>
      <c r="H1168" s="724">
        <f t="shared" ca="1" si="19"/>
        <v>69</v>
      </c>
      <c r="I1168" s="725" t="s">
        <v>1403</v>
      </c>
      <c r="J1168" s="721" t="s">
        <v>256</v>
      </c>
      <c r="K1168" s="721" t="s">
        <v>283</v>
      </c>
      <c r="L1168" s="726"/>
      <c r="M1168" s="726" t="s">
        <v>6426</v>
      </c>
      <c r="N1168" s="722" t="s">
        <v>4179</v>
      </c>
      <c r="O1168" s="721" t="s">
        <v>222</v>
      </c>
      <c r="P1168" s="722" t="s">
        <v>4256</v>
      </c>
      <c r="Q1168" s="722" t="s">
        <v>4259</v>
      </c>
    </row>
    <row r="1169" spans="1:17">
      <c r="A1169" s="1077">
        <f>SUBTOTAL(3,C$3:C1169)</f>
        <v>1165</v>
      </c>
      <c r="B1169" s="721">
        <v>2</v>
      </c>
      <c r="C1169" s="722" t="s">
        <v>4261</v>
      </c>
      <c r="D1169" s="723" t="s">
        <v>16</v>
      </c>
      <c r="E1169" s="721" t="s">
        <v>221</v>
      </c>
      <c r="F1169" s="721" t="s">
        <v>1055</v>
      </c>
      <c r="G1169" s="774">
        <v>20526</v>
      </c>
      <c r="H1169" s="724">
        <f t="shared" ca="1" si="19"/>
        <v>64</v>
      </c>
      <c r="I1169" s="725" t="s">
        <v>1403</v>
      </c>
      <c r="J1169" s="721" t="s">
        <v>256</v>
      </c>
      <c r="K1169" s="721" t="s">
        <v>246</v>
      </c>
      <c r="L1169" s="726"/>
      <c r="M1169" s="726" t="s">
        <v>6426</v>
      </c>
      <c r="N1169" s="722" t="s">
        <v>4179</v>
      </c>
      <c r="O1169" s="721" t="s">
        <v>245</v>
      </c>
      <c r="P1169" s="722" t="s">
        <v>4260</v>
      </c>
      <c r="Q1169" s="722" t="s">
        <v>4259</v>
      </c>
    </row>
    <row r="1170" spans="1:17">
      <c r="A1170" s="1077">
        <f>SUBTOTAL(3,C$3:C1170)</f>
        <v>1166</v>
      </c>
      <c r="B1170" s="721">
        <v>1</v>
      </c>
      <c r="C1170" s="722" t="s">
        <v>1129</v>
      </c>
      <c r="D1170" s="723" t="s">
        <v>16</v>
      </c>
      <c r="E1170" s="721" t="s">
        <v>2634</v>
      </c>
      <c r="F1170" s="721" t="s">
        <v>4267</v>
      </c>
      <c r="G1170" s="774">
        <v>22169</v>
      </c>
      <c r="H1170" s="724">
        <f t="shared" ca="1" si="19"/>
        <v>59</v>
      </c>
      <c r="I1170" s="725" t="s">
        <v>1403</v>
      </c>
      <c r="J1170" s="721" t="s">
        <v>256</v>
      </c>
      <c r="K1170" s="721" t="s">
        <v>246</v>
      </c>
      <c r="L1170" s="726"/>
      <c r="M1170" s="726" t="s">
        <v>6426</v>
      </c>
      <c r="N1170" s="722" t="s">
        <v>4179</v>
      </c>
      <c r="O1170" s="721" t="s">
        <v>222</v>
      </c>
      <c r="P1170" s="722" t="s">
        <v>4266</v>
      </c>
      <c r="Q1170" s="722" t="s">
        <v>4270</v>
      </c>
    </row>
    <row r="1171" spans="1:17">
      <c r="A1171" s="1077">
        <f>SUBTOTAL(3,C$3:C1171)</f>
        <v>1167</v>
      </c>
      <c r="B1171" s="721">
        <v>2</v>
      </c>
      <c r="C1171" s="722" t="s">
        <v>4274</v>
      </c>
      <c r="D1171" s="723" t="s">
        <v>23</v>
      </c>
      <c r="E1171" s="721" t="s">
        <v>254</v>
      </c>
      <c r="F1171" s="721" t="s">
        <v>4267</v>
      </c>
      <c r="G1171" s="774">
        <v>30567</v>
      </c>
      <c r="H1171" s="724">
        <f t="shared" ca="1" si="19"/>
        <v>36</v>
      </c>
      <c r="I1171" s="725" t="s">
        <v>1403</v>
      </c>
      <c r="J1171" s="721" t="s">
        <v>289</v>
      </c>
      <c r="K1171" s="721" t="s">
        <v>283</v>
      </c>
      <c r="L1171" s="726"/>
      <c r="M1171" s="726" t="s">
        <v>6426</v>
      </c>
      <c r="N1171" s="722" t="s">
        <v>4179</v>
      </c>
      <c r="O1171" s="721" t="s">
        <v>255</v>
      </c>
      <c r="P1171" s="722" t="s">
        <v>4273</v>
      </c>
      <c r="Q1171" s="722" t="s">
        <v>4270</v>
      </c>
    </row>
    <row r="1172" spans="1:17">
      <c r="A1172" s="1077">
        <f>SUBTOTAL(3,C$3:C1172)</f>
        <v>1168</v>
      </c>
      <c r="B1172" s="721">
        <v>3</v>
      </c>
      <c r="C1172" s="722" t="s">
        <v>4276</v>
      </c>
      <c r="D1172" s="723" t="s">
        <v>23</v>
      </c>
      <c r="E1172" s="721" t="s">
        <v>254</v>
      </c>
      <c r="F1172" s="721" t="s">
        <v>4267</v>
      </c>
      <c r="G1172" s="774">
        <v>32086</v>
      </c>
      <c r="H1172" s="724">
        <f t="shared" ca="1" si="19"/>
        <v>32</v>
      </c>
      <c r="I1172" s="725" t="s">
        <v>1403</v>
      </c>
      <c r="J1172" s="721" t="s">
        <v>289</v>
      </c>
      <c r="K1172" s="721" t="s">
        <v>283</v>
      </c>
      <c r="L1172" s="726"/>
      <c r="M1172" s="726" t="s">
        <v>6426</v>
      </c>
      <c r="N1172" s="722" t="s">
        <v>4179</v>
      </c>
      <c r="O1172" s="721" t="s">
        <v>255</v>
      </c>
      <c r="P1172" s="722" t="s">
        <v>4275</v>
      </c>
      <c r="Q1172" s="722" t="s">
        <v>4270</v>
      </c>
    </row>
    <row r="1173" spans="1:17">
      <c r="A1173" s="1077">
        <f>SUBTOTAL(3,C$3:C1173)</f>
        <v>1169</v>
      </c>
      <c r="B1173" s="721">
        <v>4</v>
      </c>
      <c r="C1173" s="722" t="s">
        <v>4278</v>
      </c>
      <c r="D1173" s="723" t="s">
        <v>23</v>
      </c>
      <c r="E1173" s="721" t="s">
        <v>254</v>
      </c>
      <c r="F1173" s="721" t="s">
        <v>4267</v>
      </c>
      <c r="G1173" s="774">
        <v>35697</v>
      </c>
      <c r="H1173" s="724">
        <f t="shared" ca="1" si="19"/>
        <v>22</v>
      </c>
      <c r="I1173" s="725" t="s">
        <v>1403</v>
      </c>
      <c r="J1173" s="721" t="s">
        <v>256</v>
      </c>
      <c r="K1173" s="721" t="s">
        <v>266</v>
      </c>
      <c r="L1173" s="726"/>
      <c r="M1173" s="726" t="s">
        <v>6426</v>
      </c>
      <c r="N1173" s="722" t="s">
        <v>4179</v>
      </c>
      <c r="O1173" s="721" t="s">
        <v>255</v>
      </c>
      <c r="P1173" s="722" t="s">
        <v>4277</v>
      </c>
      <c r="Q1173" s="722" t="s">
        <v>4270</v>
      </c>
    </row>
    <row r="1174" spans="1:17">
      <c r="A1174" s="1077">
        <f>SUBTOTAL(3,C$3:C1174)</f>
        <v>1170</v>
      </c>
      <c r="B1174" s="721">
        <v>1</v>
      </c>
      <c r="C1174" s="722" t="s">
        <v>4280</v>
      </c>
      <c r="D1174" s="723" t="s">
        <v>23</v>
      </c>
      <c r="E1174" s="721" t="s">
        <v>221</v>
      </c>
      <c r="F1174" s="721" t="s">
        <v>4281</v>
      </c>
      <c r="G1174" s="774">
        <v>19481</v>
      </c>
      <c r="H1174" s="724">
        <f t="shared" ca="1" si="19"/>
        <v>66</v>
      </c>
      <c r="I1174" s="725" t="s">
        <v>1403</v>
      </c>
      <c r="J1174" s="721" t="s">
        <v>256</v>
      </c>
      <c r="K1174" s="721" t="s">
        <v>283</v>
      </c>
      <c r="L1174" s="726"/>
      <c r="M1174" s="726" t="s">
        <v>6426</v>
      </c>
      <c r="N1174" s="722" t="s">
        <v>4179</v>
      </c>
      <c r="O1174" s="721" t="s">
        <v>222</v>
      </c>
      <c r="P1174" s="722" t="s">
        <v>4279</v>
      </c>
      <c r="Q1174" s="722" t="s">
        <v>4284</v>
      </c>
    </row>
    <row r="1175" spans="1:17">
      <c r="A1175" s="1077">
        <f>SUBTOTAL(3,C$3:C1175)</f>
        <v>1171</v>
      </c>
      <c r="B1175" s="721">
        <v>2</v>
      </c>
      <c r="C1175" s="722" t="s">
        <v>4286</v>
      </c>
      <c r="D1175" s="723" t="s">
        <v>16</v>
      </c>
      <c r="E1175" s="721" t="s">
        <v>221</v>
      </c>
      <c r="F1175" s="721" t="s">
        <v>4281</v>
      </c>
      <c r="G1175" s="774">
        <v>25034</v>
      </c>
      <c r="H1175" s="724">
        <f t="shared" ca="1" si="19"/>
        <v>51</v>
      </c>
      <c r="I1175" s="725" t="s">
        <v>1403</v>
      </c>
      <c r="J1175" s="721" t="s">
        <v>256</v>
      </c>
      <c r="K1175" s="721" t="s">
        <v>246</v>
      </c>
      <c r="L1175" s="726"/>
      <c r="M1175" s="726" t="s">
        <v>6426</v>
      </c>
      <c r="N1175" s="722" t="s">
        <v>4179</v>
      </c>
      <c r="O1175" s="721" t="s">
        <v>245</v>
      </c>
      <c r="P1175" s="722" t="s">
        <v>4285</v>
      </c>
      <c r="Q1175" s="722" t="s">
        <v>4284</v>
      </c>
    </row>
    <row r="1176" spans="1:17">
      <c r="A1176" s="1077">
        <f>SUBTOTAL(3,C$3:C1176)</f>
        <v>1172</v>
      </c>
      <c r="B1176" s="721">
        <v>1</v>
      </c>
      <c r="C1176" s="722" t="s">
        <v>4291</v>
      </c>
      <c r="D1176" s="723" t="s">
        <v>23</v>
      </c>
      <c r="E1176" s="721" t="s">
        <v>221</v>
      </c>
      <c r="F1176" s="721" t="s">
        <v>4292</v>
      </c>
      <c r="G1176" s="774">
        <v>23091</v>
      </c>
      <c r="H1176" s="724">
        <f t="shared" ca="1" si="19"/>
        <v>57</v>
      </c>
      <c r="I1176" s="725" t="s">
        <v>1403</v>
      </c>
      <c r="J1176" s="721" t="s">
        <v>223</v>
      </c>
      <c r="K1176" s="721" t="s">
        <v>283</v>
      </c>
      <c r="L1176" s="726"/>
      <c r="M1176" s="726" t="s">
        <v>6426</v>
      </c>
      <c r="N1176" s="722" t="s">
        <v>4179</v>
      </c>
      <c r="O1176" s="721" t="s">
        <v>222</v>
      </c>
      <c r="P1176" s="722" t="s">
        <v>4290</v>
      </c>
      <c r="Q1176" s="722" t="s">
        <v>4294</v>
      </c>
    </row>
    <row r="1177" spans="1:17">
      <c r="A1177" s="1077">
        <f>SUBTOTAL(3,C$3:C1177)</f>
        <v>1173</v>
      </c>
      <c r="B1177" s="721">
        <v>2</v>
      </c>
      <c r="C1177" s="722" t="s">
        <v>4296</v>
      </c>
      <c r="D1177" s="723" t="s">
        <v>16</v>
      </c>
      <c r="E1177" s="721" t="s">
        <v>221</v>
      </c>
      <c r="F1177" s="721" t="s">
        <v>4297</v>
      </c>
      <c r="G1177" s="774">
        <v>28047</v>
      </c>
      <c r="H1177" s="724">
        <f t="shared" ca="1" si="19"/>
        <v>43</v>
      </c>
      <c r="I1177" s="725" t="s">
        <v>1403</v>
      </c>
      <c r="J1177" s="721" t="s">
        <v>289</v>
      </c>
      <c r="K1177" s="721" t="s">
        <v>246</v>
      </c>
      <c r="L1177" s="726"/>
      <c r="M1177" s="726" t="s">
        <v>6426</v>
      </c>
      <c r="N1177" s="722" t="s">
        <v>4179</v>
      </c>
      <c r="O1177" s="721" t="s">
        <v>245</v>
      </c>
      <c r="P1177" s="722" t="s">
        <v>4295</v>
      </c>
      <c r="Q1177" s="722" t="s">
        <v>4294</v>
      </c>
    </row>
    <row r="1178" spans="1:17">
      <c r="A1178" s="1077">
        <f>SUBTOTAL(3,C$3:C1178)</f>
        <v>1174</v>
      </c>
      <c r="B1178" s="721">
        <v>3</v>
      </c>
      <c r="C1178" s="722" t="s">
        <v>4301</v>
      </c>
      <c r="D1178" s="723" t="s">
        <v>23</v>
      </c>
      <c r="E1178" s="721" t="s">
        <v>254</v>
      </c>
      <c r="F1178" s="721" t="s">
        <v>22</v>
      </c>
      <c r="G1178" s="774">
        <v>35090</v>
      </c>
      <c r="H1178" s="724">
        <f t="shared" ca="1" si="19"/>
        <v>24</v>
      </c>
      <c r="I1178" s="725" t="s">
        <v>1403</v>
      </c>
      <c r="J1178" s="721" t="s">
        <v>223</v>
      </c>
      <c r="K1178" s="721" t="s">
        <v>266</v>
      </c>
      <c r="L1178" s="726"/>
      <c r="M1178" s="726" t="s">
        <v>6426</v>
      </c>
      <c r="N1178" s="722" t="s">
        <v>4179</v>
      </c>
      <c r="O1178" s="721" t="s">
        <v>255</v>
      </c>
      <c r="P1178" s="722" t="s">
        <v>4300</v>
      </c>
      <c r="Q1178" s="722" t="s">
        <v>4294</v>
      </c>
    </row>
    <row r="1179" spans="1:17">
      <c r="A1179" s="1077">
        <f>SUBTOTAL(3,C$3:C1179)</f>
        <v>1175</v>
      </c>
      <c r="B1179" s="721">
        <v>4</v>
      </c>
      <c r="C1179" s="722" t="s">
        <v>4303</v>
      </c>
      <c r="D1179" s="723" t="s">
        <v>23</v>
      </c>
      <c r="E1179" s="721" t="s">
        <v>254</v>
      </c>
      <c r="F1179" s="721" t="s">
        <v>2109</v>
      </c>
      <c r="G1179" s="774">
        <v>36499</v>
      </c>
      <c r="H1179" s="724">
        <f t="shared" ca="1" si="19"/>
        <v>20</v>
      </c>
      <c r="I1179" s="725" t="s">
        <v>1403</v>
      </c>
      <c r="J1179" s="721" t="s">
        <v>348</v>
      </c>
      <c r="K1179" s="721" t="s">
        <v>266</v>
      </c>
      <c r="L1179" s="726"/>
      <c r="M1179" s="726" t="s">
        <v>6426</v>
      </c>
      <c r="N1179" s="722" t="s">
        <v>4179</v>
      </c>
      <c r="O1179" s="721" t="s">
        <v>255</v>
      </c>
      <c r="P1179" s="722" t="s">
        <v>4302</v>
      </c>
      <c r="Q1179" s="722" t="s">
        <v>4294</v>
      </c>
    </row>
    <row r="1180" spans="1:17">
      <c r="A1180" s="1077">
        <f>SUBTOTAL(3,C$3:C1180)</f>
        <v>1176</v>
      </c>
      <c r="B1180" s="721">
        <v>5</v>
      </c>
      <c r="C1180" s="722" t="s">
        <v>4305</v>
      </c>
      <c r="D1180" s="723" t="s">
        <v>16</v>
      </c>
      <c r="E1180" s="721" t="s">
        <v>254</v>
      </c>
      <c r="F1180" s="721" t="s">
        <v>230</v>
      </c>
      <c r="G1180" s="774">
        <v>38739</v>
      </c>
      <c r="H1180" s="724">
        <f t="shared" ca="1" si="19"/>
        <v>14</v>
      </c>
      <c r="I1180" s="725" t="s">
        <v>1403</v>
      </c>
      <c r="J1180" s="721" t="s">
        <v>369</v>
      </c>
      <c r="K1180" s="721" t="s">
        <v>266</v>
      </c>
      <c r="L1180" s="726"/>
      <c r="M1180" s="726" t="s">
        <v>6426</v>
      </c>
      <c r="N1180" s="722" t="s">
        <v>4179</v>
      </c>
      <c r="O1180" s="721" t="s">
        <v>255</v>
      </c>
      <c r="P1180" s="722" t="s">
        <v>4304</v>
      </c>
      <c r="Q1180" s="722" t="s">
        <v>4294</v>
      </c>
    </row>
    <row r="1181" spans="1:17">
      <c r="A1181" s="1077">
        <f>SUBTOTAL(3,C$3:C1181)</f>
        <v>1177</v>
      </c>
      <c r="B1181" s="721">
        <v>1</v>
      </c>
      <c r="C1181" s="722" t="s">
        <v>4307</v>
      </c>
      <c r="D1181" s="723" t="s">
        <v>23</v>
      </c>
      <c r="E1181" s="721" t="s">
        <v>221</v>
      </c>
      <c r="F1181" s="721" t="s">
        <v>4308</v>
      </c>
      <c r="G1181" s="774">
        <v>26964</v>
      </c>
      <c r="H1181" s="724">
        <f t="shared" ca="1" si="19"/>
        <v>46</v>
      </c>
      <c r="I1181" s="725" t="s">
        <v>4508</v>
      </c>
      <c r="J1181" s="721" t="s">
        <v>223</v>
      </c>
      <c r="K1181" s="721" t="s">
        <v>283</v>
      </c>
      <c r="L1181" s="726"/>
      <c r="M1181" s="726" t="s">
        <v>6426</v>
      </c>
      <c r="N1181" s="722" t="s">
        <v>4179</v>
      </c>
      <c r="O1181" s="721" t="s">
        <v>222</v>
      </c>
      <c r="P1181" s="722" t="s">
        <v>4306</v>
      </c>
      <c r="Q1181" s="722" t="s">
        <v>4311</v>
      </c>
    </row>
    <row r="1182" spans="1:17">
      <c r="A1182" s="1077">
        <f>SUBTOTAL(3,C$3:C1182)</f>
        <v>1178</v>
      </c>
      <c r="B1182" s="721">
        <v>2</v>
      </c>
      <c r="C1182" s="722" t="s">
        <v>4314</v>
      </c>
      <c r="D1182" s="723" t="s">
        <v>16</v>
      </c>
      <c r="E1182" s="721" t="s">
        <v>221</v>
      </c>
      <c r="F1182" s="721" t="s">
        <v>4315</v>
      </c>
      <c r="G1182" s="774">
        <v>27346</v>
      </c>
      <c r="H1182" s="724">
        <f t="shared" ca="1" si="19"/>
        <v>45</v>
      </c>
      <c r="I1182" s="725" t="s">
        <v>4508</v>
      </c>
      <c r="J1182" s="721" t="s">
        <v>223</v>
      </c>
      <c r="K1182" s="721" t="s">
        <v>246</v>
      </c>
      <c r="L1182" s="726"/>
      <c r="M1182" s="726" t="s">
        <v>6426</v>
      </c>
      <c r="N1182" s="722" t="s">
        <v>4179</v>
      </c>
      <c r="O1182" s="721" t="s">
        <v>245</v>
      </c>
      <c r="P1182" s="722" t="s">
        <v>4313</v>
      </c>
      <c r="Q1182" s="722" t="s">
        <v>4311</v>
      </c>
    </row>
    <row r="1183" spans="1:17">
      <c r="A1183" s="1077">
        <f>SUBTOTAL(3,C$3:C1183)</f>
        <v>1179</v>
      </c>
      <c r="B1183" s="721">
        <v>3</v>
      </c>
      <c r="C1183" s="722" t="s">
        <v>4319</v>
      </c>
      <c r="D1183" s="723" t="s">
        <v>16</v>
      </c>
      <c r="E1183" s="721" t="s">
        <v>254</v>
      </c>
      <c r="F1183" s="721" t="s">
        <v>376</v>
      </c>
      <c r="G1183" s="774">
        <v>35962</v>
      </c>
      <c r="H1183" s="724">
        <f t="shared" ca="1" si="19"/>
        <v>21</v>
      </c>
      <c r="I1183" s="725" t="s">
        <v>4508</v>
      </c>
      <c r="J1183" s="721" t="s">
        <v>785</v>
      </c>
      <c r="K1183" s="721" t="s">
        <v>266</v>
      </c>
      <c r="L1183" s="726"/>
      <c r="M1183" s="726" t="s">
        <v>6426</v>
      </c>
      <c r="N1183" s="722" t="s">
        <v>4179</v>
      </c>
      <c r="O1183" s="721" t="s">
        <v>255</v>
      </c>
      <c r="P1183" s="722" t="s">
        <v>4318</v>
      </c>
      <c r="Q1183" s="722" t="s">
        <v>4311</v>
      </c>
    </row>
    <row r="1184" spans="1:17">
      <c r="A1184" s="1077">
        <f>SUBTOTAL(3,C$3:C1184)</f>
        <v>1180</v>
      </c>
      <c r="B1184" s="721">
        <v>4</v>
      </c>
      <c r="C1184" s="722" t="s">
        <v>4321</v>
      </c>
      <c r="D1184" s="723" t="s">
        <v>16</v>
      </c>
      <c r="E1184" s="721" t="s">
        <v>254</v>
      </c>
      <c r="F1184" s="721" t="s">
        <v>4308</v>
      </c>
      <c r="G1184" s="774">
        <v>36800</v>
      </c>
      <c r="H1184" s="724">
        <f t="shared" ca="1" si="19"/>
        <v>19</v>
      </c>
      <c r="I1184" s="725" t="s">
        <v>4508</v>
      </c>
      <c r="J1184" s="721" t="s">
        <v>886</v>
      </c>
      <c r="K1184" s="721" t="s">
        <v>266</v>
      </c>
      <c r="L1184" s="726"/>
      <c r="M1184" s="726" t="s">
        <v>6426</v>
      </c>
      <c r="N1184" s="722" t="s">
        <v>4179</v>
      </c>
      <c r="O1184" s="721" t="s">
        <v>255</v>
      </c>
      <c r="P1184" s="722" t="s">
        <v>4320</v>
      </c>
      <c r="Q1184" s="722" t="s">
        <v>4311</v>
      </c>
    </row>
    <row r="1185" spans="1:17">
      <c r="A1185" s="1077">
        <f>SUBTOTAL(3,C$3:C1185)</f>
        <v>1181</v>
      </c>
      <c r="B1185" s="721">
        <v>5</v>
      </c>
      <c r="C1185" s="722" t="s">
        <v>4323</v>
      </c>
      <c r="D1185" s="723" t="s">
        <v>23</v>
      </c>
      <c r="E1185" s="721" t="s">
        <v>254</v>
      </c>
      <c r="F1185" s="721" t="s">
        <v>22</v>
      </c>
      <c r="G1185" s="774">
        <v>38843</v>
      </c>
      <c r="H1185" s="724">
        <f t="shared" ca="1" si="19"/>
        <v>13</v>
      </c>
      <c r="I1185" s="725" t="s">
        <v>4508</v>
      </c>
      <c r="J1185" s="721" t="s">
        <v>369</v>
      </c>
      <c r="K1185" s="721" t="s">
        <v>266</v>
      </c>
      <c r="L1185" s="726"/>
      <c r="M1185" s="726" t="s">
        <v>6426</v>
      </c>
      <c r="N1185" s="722" t="s">
        <v>4179</v>
      </c>
      <c r="O1185" s="721" t="s">
        <v>255</v>
      </c>
      <c r="P1185" s="722" t="s">
        <v>4322</v>
      </c>
      <c r="Q1185" s="722" t="s">
        <v>4311</v>
      </c>
    </row>
    <row r="1186" spans="1:17">
      <c r="A1186" s="1077">
        <f>SUBTOTAL(3,C$3:C1186)</f>
        <v>1182</v>
      </c>
      <c r="B1186" s="721">
        <v>6</v>
      </c>
      <c r="C1186" s="722" t="s">
        <v>4325</v>
      </c>
      <c r="D1186" s="723" t="s">
        <v>16</v>
      </c>
      <c r="E1186" s="721" t="s">
        <v>254</v>
      </c>
      <c r="F1186" s="721" t="s">
        <v>22</v>
      </c>
      <c r="G1186" s="774">
        <v>39577</v>
      </c>
      <c r="H1186" s="724">
        <f t="shared" ca="1" si="19"/>
        <v>11</v>
      </c>
      <c r="I1186" s="725" t="s">
        <v>4508</v>
      </c>
      <c r="J1186" s="721" t="s">
        <v>369</v>
      </c>
      <c r="K1186" s="721" t="s">
        <v>266</v>
      </c>
      <c r="L1186" s="726"/>
      <c r="M1186" s="726" t="s">
        <v>6426</v>
      </c>
      <c r="N1186" s="722" t="s">
        <v>4179</v>
      </c>
      <c r="O1186" s="721" t="s">
        <v>255</v>
      </c>
      <c r="P1186" s="734" t="s">
        <v>4324</v>
      </c>
      <c r="Q1186" s="722" t="s">
        <v>4311</v>
      </c>
    </row>
    <row r="1187" spans="1:17">
      <c r="A1187" s="1077">
        <f>SUBTOTAL(3,C$3:C1187)</f>
        <v>1183</v>
      </c>
      <c r="B1187" s="721">
        <v>7</v>
      </c>
      <c r="C1187" s="722" t="s">
        <v>4327</v>
      </c>
      <c r="D1187" s="723" t="s">
        <v>23</v>
      </c>
      <c r="E1187" s="721" t="s">
        <v>254</v>
      </c>
      <c r="F1187" s="721" t="s">
        <v>22</v>
      </c>
      <c r="G1187" s="774">
        <v>40205</v>
      </c>
      <c r="H1187" s="724">
        <f t="shared" ca="1" si="19"/>
        <v>10</v>
      </c>
      <c r="I1187" s="725" t="s">
        <v>4508</v>
      </c>
      <c r="J1187" s="721" t="s">
        <v>369</v>
      </c>
      <c r="K1187" s="721" t="s">
        <v>266</v>
      </c>
      <c r="L1187" s="726"/>
      <c r="M1187" s="726" t="s">
        <v>6426</v>
      </c>
      <c r="N1187" s="722" t="s">
        <v>4179</v>
      </c>
      <c r="O1187" s="721" t="s">
        <v>255</v>
      </c>
      <c r="P1187" s="734" t="s">
        <v>4326</v>
      </c>
      <c r="Q1187" s="722" t="s">
        <v>4311</v>
      </c>
    </row>
    <row r="1188" spans="1:17">
      <c r="A1188" s="1077">
        <f>SUBTOTAL(3,C$3:C1188)</f>
        <v>1184</v>
      </c>
      <c r="B1188" s="721">
        <v>1</v>
      </c>
      <c r="C1188" s="722" t="s">
        <v>2900</v>
      </c>
      <c r="D1188" s="723" t="s">
        <v>23</v>
      </c>
      <c r="E1188" s="721" t="s">
        <v>221</v>
      </c>
      <c r="F1188" s="721" t="s">
        <v>297</v>
      </c>
      <c r="G1188" s="774">
        <v>24603</v>
      </c>
      <c r="H1188" s="724">
        <f t="shared" ca="1" si="19"/>
        <v>52</v>
      </c>
      <c r="I1188" s="725" t="s">
        <v>1403</v>
      </c>
      <c r="J1188" s="721" t="s">
        <v>256</v>
      </c>
      <c r="K1188" s="721" t="s">
        <v>283</v>
      </c>
      <c r="L1188" s="726"/>
      <c r="M1188" s="726" t="s">
        <v>6426</v>
      </c>
      <c r="N1188" s="722" t="s">
        <v>4179</v>
      </c>
      <c r="O1188" s="721" t="s">
        <v>222</v>
      </c>
      <c r="P1188" s="722" t="s">
        <v>4328</v>
      </c>
      <c r="Q1188" s="722" t="s">
        <v>4330</v>
      </c>
    </row>
    <row r="1189" spans="1:17">
      <c r="A1189" s="1077">
        <f>SUBTOTAL(3,C$3:C1189)</f>
        <v>1185</v>
      </c>
      <c r="B1189" s="738">
        <v>2</v>
      </c>
      <c r="C1189" s="722" t="s">
        <v>4333</v>
      </c>
      <c r="D1189" s="723" t="s">
        <v>16</v>
      </c>
      <c r="E1189" s="721" t="s">
        <v>221</v>
      </c>
      <c r="F1189" s="721" t="s">
        <v>297</v>
      </c>
      <c r="G1189" s="774">
        <v>24603</v>
      </c>
      <c r="H1189" s="724">
        <f t="shared" ca="1" si="19"/>
        <v>52</v>
      </c>
      <c r="I1189" s="725" t="s">
        <v>1403</v>
      </c>
      <c r="J1189" s="721" t="s">
        <v>256</v>
      </c>
      <c r="K1189" s="721" t="s">
        <v>246</v>
      </c>
      <c r="L1189" s="726"/>
      <c r="M1189" s="726" t="s">
        <v>6426</v>
      </c>
      <c r="N1189" s="722" t="s">
        <v>4179</v>
      </c>
      <c r="O1189" s="721" t="s">
        <v>245</v>
      </c>
      <c r="P1189" s="722" t="s">
        <v>4332</v>
      </c>
      <c r="Q1189" s="722" t="s">
        <v>4330</v>
      </c>
    </row>
    <row r="1190" spans="1:17">
      <c r="A1190" s="1077">
        <f>SUBTOTAL(3,C$3:C1190)</f>
        <v>1186</v>
      </c>
      <c r="B1190" s="721">
        <v>1</v>
      </c>
      <c r="C1190" s="722" t="s">
        <v>4336</v>
      </c>
      <c r="D1190" s="723" t="s">
        <v>23</v>
      </c>
      <c r="E1190" s="721" t="s">
        <v>221</v>
      </c>
      <c r="F1190" s="721" t="s">
        <v>4337</v>
      </c>
      <c r="G1190" s="774">
        <v>28304</v>
      </c>
      <c r="H1190" s="724">
        <f t="shared" ca="1" si="19"/>
        <v>42</v>
      </c>
      <c r="I1190" s="725" t="s">
        <v>1403</v>
      </c>
      <c r="J1190" s="721" t="s">
        <v>256</v>
      </c>
      <c r="K1190" s="721" t="s">
        <v>674</v>
      </c>
      <c r="L1190" s="726"/>
      <c r="M1190" s="726" t="s">
        <v>6426</v>
      </c>
      <c r="N1190" s="722" t="s">
        <v>4179</v>
      </c>
      <c r="O1190" s="721" t="s">
        <v>222</v>
      </c>
      <c r="P1190" s="734" t="s">
        <v>4335</v>
      </c>
      <c r="Q1190" s="734" t="s">
        <v>4340</v>
      </c>
    </row>
    <row r="1191" spans="1:17">
      <c r="A1191" s="1077">
        <f>SUBTOTAL(3,C$3:C1191)</f>
        <v>1187</v>
      </c>
      <c r="B1191" s="721">
        <v>2</v>
      </c>
      <c r="C1191" s="722" t="s">
        <v>4342</v>
      </c>
      <c r="D1191" s="723" t="s">
        <v>16</v>
      </c>
      <c r="E1191" s="721" t="s">
        <v>221</v>
      </c>
      <c r="F1191" s="721" t="s">
        <v>733</v>
      </c>
      <c r="G1191" s="774">
        <v>32151</v>
      </c>
      <c r="H1191" s="724">
        <f t="shared" ca="1" si="19"/>
        <v>32</v>
      </c>
      <c r="I1191" s="725" t="s">
        <v>1403</v>
      </c>
      <c r="J1191" s="721" t="s">
        <v>289</v>
      </c>
      <c r="K1191" s="721" t="s">
        <v>246</v>
      </c>
      <c r="L1191" s="726"/>
      <c r="M1191" s="726" t="s">
        <v>6426</v>
      </c>
      <c r="N1191" s="722" t="s">
        <v>4179</v>
      </c>
      <c r="O1191" s="721" t="s">
        <v>245</v>
      </c>
      <c r="P1191" s="734" t="s">
        <v>4341</v>
      </c>
      <c r="Q1191" s="734" t="s">
        <v>4340</v>
      </c>
    </row>
    <row r="1192" spans="1:17">
      <c r="A1192" s="1077">
        <f>SUBTOTAL(3,C$3:C1192)</f>
        <v>1188</v>
      </c>
      <c r="B1192" s="721">
        <v>3</v>
      </c>
      <c r="C1192" s="722" t="s">
        <v>4344</v>
      </c>
      <c r="D1192" s="723" t="s">
        <v>23</v>
      </c>
      <c r="E1192" s="721" t="s">
        <v>254</v>
      </c>
      <c r="F1192" s="721" t="s">
        <v>4345</v>
      </c>
      <c r="G1192" s="774">
        <v>38867</v>
      </c>
      <c r="H1192" s="724">
        <f t="shared" ca="1" si="19"/>
        <v>13</v>
      </c>
      <c r="I1192" s="725" t="s">
        <v>1403</v>
      </c>
      <c r="J1192" s="721" t="s">
        <v>369</v>
      </c>
      <c r="K1192" s="721" t="s">
        <v>266</v>
      </c>
      <c r="L1192" s="726"/>
      <c r="M1192" s="726" t="s">
        <v>6426</v>
      </c>
      <c r="N1192" s="722" t="s">
        <v>4179</v>
      </c>
      <c r="O1192" s="721" t="s">
        <v>255</v>
      </c>
      <c r="P1192" s="734" t="s">
        <v>4343</v>
      </c>
      <c r="Q1192" s="734" t="s">
        <v>4340</v>
      </c>
    </row>
    <row r="1193" spans="1:17">
      <c r="A1193" s="1077">
        <f>SUBTOTAL(3,C$3:C1193)</f>
        <v>1189</v>
      </c>
      <c r="B1193" s="721">
        <v>1</v>
      </c>
      <c r="C1193" s="722" t="s">
        <v>3177</v>
      </c>
      <c r="D1193" s="723" t="s">
        <v>23</v>
      </c>
      <c r="E1193" s="721" t="s">
        <v>221</v>
      </c>
      <c r="F1193" s="721" t="s">
        <v>4349</v>
      </c>
      <c r="G1193" s="774">
        <v>20760</v>
      </c>
      <c r="H1193" s="724">
        <f t="shared" ca="1" si="19"/>
        <v>63</v>
      </c>
      <c r="I1193" s="725" t="s">
        <v>1403</v>
      </c>
      <c r="J1193" s="721" t="s">
        <v>289</v>
      </c>
      <c r="K1193" s="721" t="s">
        <v>283</v>
      </c>
      <c r="L1193" s="726"/>
      <c r="M1193" s="726" t="s">
        <v>6426</v>
      </c>
      <c r="N1193" s="722" t="s">
        <v>4179</v>
      </c>
      <c r="O1193" s="721" t="s">
        <v>222</v>
      </c>
      <c r="P1193" s="734" t="s">
        <v>4348</v>
      </c>
      <c r="Q1193" s="734" t="s">
        <v>4352</v>
      </c>
    </row>
    <row r="1194" spans="1:17">
      <c r="A1194" s="1077">
        <f>SUBTOTAL(3,C$3:C1194)</f>
        <v>1190</v>
      </c>
      <c r="B1194" s="721">
        <v>2</v>
      </c>
      <c r="C1194" s="722" t="s">
        <v>1296</v>
      </c>
      <c r="D1194" s="723" t="s">
        <v>16</v>
      </c>
      <c r="E1194" s="721" t="s">
        <v>221</v>
      </c>
      <c r="F1194" s="721" t="s">
        <v>22</v>
      </c>
      <c r="G1194" s="774">
        <v>22262</v>
      </c>
      <c r="H1194" s="724">
        <f t="shared" ca="1" si="19"/>
        <v>59</v>
      </c>
      <c r="I1194" s="725" t="s">
        <v>1403</v>
      </c>
      <c r="J1194" s="721" t="s">
        <v>256</v>
      </c>
      <c r="K1194" s="721" t="s">
        <v>246</v>
      </c>
      <c r="L1194" s="726"/>
      <c r="M1194" s="726" t="s">
        <v>6426</v>
      </c>
      <c r="N1194" s="722" t="s">
        <v>4179</v>
      </c>
      <c r="O1194" s="721" t="s">
        <v>245</v>
      </c>
      <c r="P1194" s="734" t="s">
        <v>4353</v>
      </c>
      <c r="Q1194" s="734" t="s">
        <v>4352</v>
      </c>
    </row>
    <row r="1195" spans="1:17">
      <c r="A1195" s="1077">
        <f>SUBTOTAL(3,C$3:C1195)</f>
        <v>1191</v>
      </c>
      <c r="B1195" s="721">
        <v>3</v>
      </c>
      <c r="C1195" s="722" t="s">
        <v>4357</v>
      </c>
      <c r="D1195" s="723" t="s">
        <v>16</v>
      </c>
      <c r="E1195" s="721" t="s">
        <v>254</v>
      </c>
      <c r="F1195" s="721" t="s">
        <v>22</v>
      </c>
      <c r="G1195" s="774">
        <v>31758</v>
      </c>
      <c r="H1195" s="724">
        <f t="shared" ca="1" si="19"/>
        <v>33</v>
      </c>
      <c r="I1195" s="725" t="s">
        <v>1403</v>
      </c>
      <c r="J1195" s="721" t="s">
        <v>223</v>
      </c>
      <c r="K1195" s="738" t="s">
        <v>270</v>
      </c>
      <c r="L1195" s="726"/>
      <c r="M1195" s="726" t="s">
        <v>6426</v>
      </c>
      <c r="N1195" s="722" t="s">
        <v>4179</v>
      </c>
      <c r="O1195" s="721" t="s">
        <v>255</v>
      </c>
      <c r="P1195" s="734" t="s">
        <v>4356</v>
      </c>
      <c r="Q1195" s="734" t="s">
        <v>4352</v>
      </c>
    </row>
    <row r="1196" spans="1:17">
      <c r="A1196" s="1077">
        <f>SUBTOTAL(3,C$3:C1196)</f>
        <v>1192</v>
      </c>
      <c r="B1196" s="721">
        <v>4</v>
      </c>
      <c r="C1196" s="722" t="s">
        <v>4360</v>
      </c>
      <c r="D1196" s="723" t="s">
        <v>16</v>
      </c>
      <c r="E1196" s="721" t="s">
        <v>254</v>
      </c>
      <c r="F1196" s="721" t="s">
        <v>22</v>
      </c>
      <c r="G1196" s="774">
        <v>33950</v>
      </c>
      <c r="H1196" s="724">
        <f t="shared" ca="1" si="19"/>
        <v>27</v>
      </c>
      <c r="I1196" s="725" t="s">
        <v>1403</v>
      </c>
      <c r="J1196" s="721" t="s">
        <v>344</v>
      </c>
      <c r="K1196" s="721" t="s">
        <v>266</v>
      </c>
      <c r="L1196" s="726"/>
      <c r="M1196" s="726" t="s">
        <v>6426</v>
      </c>
      <c r="N1196" s="722" t="s">
        <v>4179</v>
      </c>
      <c r="O1196" s="721" t="s">
        <v>255</v>
      </c>
      <c r="P1196" s="734" t="s">
        <v>4359</v>
      </c>
      <c r="Q1196" s="734" t="s">
        <v>4352</v>
      </c>
    </row>
    <row r="1197" spans="1:17">
      <c r="A1197" s="1077">
        <f>SUBTOTAL(3,C$3:C1197)</f>
        <v>1193</v>
      </c>
      <c r="B1197" s="733">
        <v>1</v>
      </c>
      <c r="C1197" s="732" t="s">
        <v>123</v>
      </c>
      <c r="D1197" s="723" t="s">
        <v>23</v>
      </c>
      <c r="E1197" s="733" t="s">
        <v>221</v>
      </c>
      <c r="F1197" s="733" t="s">
        <v>877</v>
      </c>
      <c r="G1197" s="775">
        <v>24506</v>
      </c>
      <c r="H1197" s="724">
        <f t="shared" ca="1" si="19"/>
        <v>53</v>
      </c>
      <c r="I1197" s="725" t="s">
        <v>1403</v>
      </c>
      <c r="J1197" s="733" t="s">
        <v>289</v>
      </c>
      <c r="K1197" s="733" t="s">
        <v>283</v>
      </c>
      <c r="L1197" s="726"/>
      <c r="M1197" s="726" t="s">
        <v>6426</v>
      </c>
      <c r="N1197" s="722" t="s">
        <v>4179</v>
      </c>
      <c r="O1197" s="733" t="s">
        <v>222</v>
      </c>
      <c r="P1197" s="732" t="s">
        <v>4361</v>
      </c>
      <c r="Q1197" s="732" t="s">
        <v>4364</v>
      </c>
    </row>
    <row r="1198" spans="1:17">
      <c r="A1198" s="1077">
        <f>SUBTOTAL(3,C$3:C1198)</f>
        <v>1194</v>
      </c>
      <c r="B1198" s="733">
        <v>2</v>
      </c>
      <c r="C1198" s="732" t="s">
        <v>1446</v>
      </c>
      <c r="D1198" s="723" t="s">
        <v>16</v>
      </c>
      <c r="E1198" s="733" t="s">
        <v>221</v>
      </c>
      <c r="F1198" s="733" t="s">
        <v>877</v>
      </c>
      <c r="G1198" s="775">
        <v>26848</v>
      </c>
      <c r="H1198" s="724">
        <f t="shared" ca="1" si="19"/>
        <v>46</v>
      </c>
      <c r="I1198" s="725" t="s">
        <v>1403</v>
      </c>
      <c r="J1198" s="733" t="s">
        <v>256</v>
      </c>
      <c r="K1198" s="733" t="s">
        <v>246</v>
      </c>
      <c r="L1198" s="726"/>
      <c r="M1198" s="726" t="s">
        <v>6426</v>
      </c>
      <c r="N1198" s="722" t="s">
        <v>4179</v>
      </c>
      <c r="O1198" s="733" t="s">
        <v>245</v>
      </c>
      <c r="P1198" s="732" t="s">
        <v>4365</v>
      </c>
      <c r="Q1198" s="732" t="s">
        <v>4364</v>
      </c>
    </row>
    <row r="1199" spans="1:17">
      <c r="A1199" s="1077">
        <f>SUBTOTAL(3,C$3:C1199)</f>
        <v>1195</v>
      </c>
      <c r="B1199" s="733">
        <v>3</v>
      </c>
      <c r="C1199" s="732" t="s">
        <v>4369</v>
      </c>
      <c r="D1199" s="723" t="s">
        <v>23</v>
      </c>
      <c r="E1199" s="733" t="s">
        <v>254</v>
      </c>
      <c r="F1199" s="733" t="s">
        <v>4370</v>
      </c>
      <c r="G1199" s="775">
        <v>34373</v>
      </c>
      <c r="H1199" s="724">
        <f t="shared" ca="1" si="19"/>
        <v>26</v>
      </c>
      <c r="I1199" s="725" t="s">
        <v>1403</v>
      </c>
      <c r="J1199" s="733" t="s">
        <v>223</v>
      </c>
      <c r="K1199" s="733" t="s">
        <v>266</v>
      </c>
      <c r="L1199" s="726"/>
      <c r="M1199" s="726" t="s">
        <v>6426</v>
      </c>
      <c r="N1199" s="722" t="s">
        <v>4179</v>
      </c>
      <c r="O1199" s="733" t="s">
        <v>255</v>
      </c>
      <c r="P1199" s="732" t="s">
        <v>4368</v>
      </c>
      <c r="Q1199" s="732" t="s">
        <v>4364</v>
      </c>
    </row>
    <row r="1200" spans="1:17">
      <c r="A1200" s="1077">
        <f>SUBTOTAL(3,C$3:C1200)</f>
        <v>1196</v>
      </c>
      <c r="B1200" s="721">
        <v>1</v>
      </c>
      <c r="C1200" s="734" t="s">
        <v>4372</v>
      </c>
      <c r="D1200" s="742" t="s">
        <v>23</v>
      </c>
      <c r="E1200" s="737" t="s">
        <v>221</v>
      </c>
      <c r="F1200" s="737" t="s">
        <v>4373</v>
      </c>
      <c r="G1200" s="779" t="s">
        <v>4374</v>
      </c>
      <c r="H1200" s="724">
        <f t="shared" ca="1" si="19"/>
        <v>26</v>
      </c>
      <c r="I1200" s="725" t="s">
        <v>1403</v>
      </c>
      <c r="J1200" s="737" t="s">
        <v>3667</v>
      </c>
      <c r="K1200" s="737" t="s">
        <v>261</v>
      </c>
      <c r="L1200" s="726"/>
      <c r="M1200" s="726" t="s">
        <v>6426</v>
      </c>
      <c r="N1200" s="722" t="s">
        <v>4179</v>
      </c>
      <c r="O1200" s="737" t="s">
        <v>222</v>
      </c>
      <c r="P1200" s="734" t="s">
        <v>4371</v>
      </c>
      <c r="Q1200" s="734" t="s">
        <v>4376</v>
      </c>
    </row>
    <row r="1201" spans="1:17">
      <c r="A1201" s="1077">
        <f>SUBTOTAL(3,C$3:C1201)</f>
        <v>1197</v>
      </c>
      <c r="B1201" s="721">
        <v>2</v>
      </c>
      <c r="C1201" s="734" t="s">
        <v>4378</v>
      </c>
      <c r="D1201" s="742" t="s">
        <v>16</v>
      </c>
      <c r="E1201" s="737" t="s">
        <v>221</v>
      </c>
      <c r="F1201" s="737" t="s">
        <v>288</v>
      </c>
      <c r="G1201" s="779" t="s">
        <v>4379</v>
      </c>
      <c r="H1201" s="724">
        <f t="shared" ca="1" si="19"/>
        <v>25</v>
      </c>
      <c r="I1201" s="725" t="s">
        <v>1403</v>
      </c>
      <c r="J1201" s="737" t="s">
        <v>3667</v>
      </c>
      <c r="K1201" s="737" t="s">
        <v>246</v>
      </c>
      <c r="L1201" s="726"/>
      <c r="M1201" s="726" t="s">
        <v>6426</v>
      </c>
      <c r="N1201" s="722" t="s">
        <v>4179</v>
      </c>
      <c r="O1201" s="737" t="s">
        <v>245</v>
      </c>
      <c r="P1201" s="734" t="s">
        <v>4377</v>
      </c>
      <c r="Q1201" s="734" t="s">
        <v>4376</v>
      </c>
    </row>
    <row r="1202" spans="1:17">
      <c r="A1202" s="1077">
        <f>SUBTOTAL(3,C$3:C1202)</f>
        <v>1198</v>
      </c>
      <c r="B1202" s="721">
        <v>3</v>
      </c>
      <c r="C1202" s="734" t="s">
        <v>4381</v>
      </c>
      <c r="D1202" s="742" t="s">
        <v>23</v>
      </c>
      <c r="E1202" s="737" t="s">
        <v>254</v>
      </c>
      <c r="F1202" s="737" t="s">
        <v>22</v>
      </c>
      <c r="G1202" s="779" t="s">
        <v>4382</v>
      </c>
      <c r="H1202" s="724">
        <f t="shared" ca="1" si="19"/>
        <v>5</v>
      </c>
      <c r="I1202" s="725" t="s">
        <v>1403</v>
      </c>
      <c r="J1202" s="737" t="s">
        <v>3684</v>
      </c>
      <c r="K1202" s="737" t="s">
        <v>270</v>
      </c>
      <c r="L1202" s="726"/>
      <c r="M1202" s="726" t="s">
        <v>6426</v>
      </c>
      <c r="N1202" s="722" t="s">
        <v>4179</v>
      </c>
      <c r="O1202" s="737" t="s">
        <v>255</v>
      </c>
      <c r="P1202" s="734" t="s">
        <v>4380</v>
      </c>
      <c r="Q1202" s="734" t="s">
        <v>4376</v>
      </c>
    </row>
    <row r="1203" spans="1:17">
      <c r="A1203" s="1077">
        <f>SUBTOTAL(3,C$3:C1203)</f>
        <v>1199</v>
      </c>
      <c r="B1203" s="733">
        <v>1</v>
      </c>
      <c r="C1203" s="732" t="s">
        <v>4397</v>
      </c>
      <c r="D1203" s="723" t="s">
        <v>23</v>
      </c>
      <c r="E1203" s="733" t="s">
        <v>221</v>
      </c>
      <c r="F1203" s="733" t="s">
        <v>288</v>
      </c>
      <c r="G1203" s="775">
        <v>25846</v>
      </c>
      <c r="H1203" s="724">
        <f t="shared" ca="1" si="19"/>
        <v>49</v>
      </c>
      <c r="I1203" s="725" t="s">
        <v>1403</v>
      </c>
      <c r="J1203" s="733" t="s">
        <v>256</v>
      </c>
      <c r="K1203" s="733" t="s">
        <v>674</v>
      </c>
      <c r="L1203" s="726"/>
      <c r="M1203" s="726" t="s">
        <v>6426</v>
      </c>
      <c r="N1203" s="722" t="s">
        <v>4179</v>
      </c>
      <c r="O1203" s="733" t="s">
        <v>222</v>
      </c>
      <c r="P1203" s="732" t="s">
        <v>4396</v>
      </c>
      <c r="Q1203" s="732" t="s">
        <v>4399</v>
      </c>
    </row>
    <row r="1204" spans="1:17">
      <c r="A1204" s="1077">
        <f>SUBTOTAL(3,C$3:C1204)</f>
        <v>1200</v>
      </c>
      <c r="B1204" s="733">
        <v>2</v>
      </c>
      <c r="C1204" s="732" t="s">
        <v>4401</v>
      </c>
      <c r="D1204" s="723" t="s">
        <v>16</v>
      </c>
      <c r="E1204" s="733" t="s">
        <v>221</v>
      </c>
      <c r="F1204" s="733" t="s">
        <v>288</v>
      </c>
      <c r="G1204" s="775">
        <v>29051</v>
      </c>
      <c r="H1204" s="724">
        <f t="shared" ca="1" si="19"/>
        <v>40</v>
      </c>
      <c r="I1204" s="725" t="s">
        <v>1403</v>
      </c>
      <c r="J1204" s="733" t="s">
        <v>256</v>
      </c>
      <c r="K1204" s="733" t="s">
        <v>246</v>
      </c>
      <c r="L1204" s="726"/>
      <c r="M1204" s="726" t="s">
        <v>6426</v>
      </c>
      <c r="N1204" s="722" t="s">
        <v>4179</v>
      </c>
      <c r="O1204" s="733" t="s">
        <v>245</v>
      </c>
      <c r="P1204" s="732" t="s">
        <v>4400</v>
      </c>
      <c r="Q1204" s="732" t="s">
        <v>4399</v>
      </c>
    </row>
    <row r="1205" spans="1:17">
      <c r="A1205" s="1077">
        <f>SUBTOTAL(3,C$3:C1205)</f>
        <v>1201</v>
      </c>
      <c r="B1205" s="733">
        <v>4</v>
      </c>
      <c r="C1205" s="732" t="s">
        <v>3075</v>
      </c>
      <c r="D1205" s="723" t="s">
        <v>16</v>
      </c>
      <c r="E1205" s="733" t="s">
        <v>254</v>
      </c>
      <c r="F1205" s="733" t="s">
        <v>288</v>
      </c>
      <c r="G1205" s="775">
        <v>36440</v>
      </c>
      <c r="H1205" s="724">
        <f t="shared" ca="1" si="19"/>
        <v>20</v>
      </c>
      <c r="I1205" s="725" t="s">
        <v>1403</v>
      </c>
      <c r="J1205" s="733" t="s">
        <v>785</v>
      </c>
      <c r="K1205" s="733" t="s">
        <v>270</v>
      </c>
      <c r="L1205" s="726"/>
      <c r="M1205" s="726" t="s">
        <v>6426</v>
      </c>
      <c r="N1205" s="722" t="s">
        <v>4179</v>
      </c>
      <c r="O1205" s="733" t="s">
        <v>255</v>
      </c>
      <c r="P1205" s="732" t="s">
        <v>4404</v>
      </c>
      <c r="Q1205" s="732" t="s">
        <v>4399</v>
      </c>
    </row>
    <row r="1206" spans="1:17">
      <c r="A1206" s="1077">
        <f>SUBTOTAL(3,C$3:C1206)</f>
        <v>1202</v>
      </c>
      <c r="B1206" s="721">
        <v>5</v>
      </c>
      <c r="C1206" s="722" t="s">
        <v>4406</v>
      </c>
      <c r="D1206" s="723" t="s">
        <v>16</v>
      </c>
      <c r="E1206" s="721" t="s">
        <v>254</v>
      </c>
      <c r="F1206" s="721" t="s">
        <v>22</v>
      </c>
      <c r="G1206" s="774">
        <v>39391</v>
      </c>
      <c r="H1206" s="724">
        <f t="shared" ca="1" si="19"/>
        <v>12</v>
      </c>
      <c r="I1206" s="725" t="s">
        <v>1403</v>
      </c>
      <c r="J1206" s="721" t="s">
        <v>265</v>
      </c>
      <c r="K1206" s="721" t="s">
        <v>266</v>
      </c>
      <c r="L1206" s="726"/>
      <c r="M1206" s="726" t="s">
        <v>6426</v>
      </c>
      <c r="N1206" s="722" t="s">
        <v>4179</v>
      </c>
      <c r="O1206" s="721" t="s">
        <v>255</v>
      </c>
      <c r="P1206" s="734" t="s">
        <v>4405</v>
      </c>
      <c r="Q1206" s="732" t="s">
        <v>4399</v>
      </c>
    </row>
    <row r="1207" spans="1:17">
      <c r="A1207" s="1077">
        <f>SUBTOTAL(3,C$3:C1207)</f>
        <v>1203</v>
      </c>
      <c r="B1207" s="733">
        <v>1</v>
      </c>
      <c r="C1207" s="722" t="s">
        <v>4408</v>
      </c>
      <c r="D1207" s="723" t="s">
        <v>23</v>
      </c>
      <c r="E1207" s="733" t="s">
        <v>221</v>
      </c>
      <c r="F1207" s="733" t="s">
        <v>4409</v>
      </c>
      <c r="G1207" s="774">
        <v>27566</v>
      </c>
      <c r="H1207" s="724">
        <f t="shared" ca="1" si="19"/>
        <v>44</v>
      </c>
      <c r="I1207" s="725" t="s">
        <v>4508</v>
      </c>
      <c r="J1207" s="733" t="s">
        <v>223</v>
      </c>
      <c r="K1207" s="733" t="s">
        <v>283</v>
      </c>
      <c r="L1207" s="726"/>
      <c r="M1207" s="726" t="s">
        <v>6426</v>
      </c>
      <c r="N1207" s="722" t="s">
        <v>4179</v>
      </c>
      <c r="O1207" s="733" t="s">
        <v>222</v>
      </c>
      <c r="P1207" s="734" t="s">
        <v>4407</v>
      </c>
      <c r="Q1207" s="734" t="s">
        <v>4412</v>
      </c>
    </row>
    <row r="1208" spans="1:17">
      <c r="A1208" s="1077">
        <f>SUBTOTAL(3,C$3:C1208)</f>
        <v>1204</v>
      </c>
      <c r="B1208" s="733">
        <v>2</v>
      </c>
      <c r="C1208" s="722" t="s">
        <v>4414</v>
      </c>
      <c r="D1208" s="723" t="s">
        <v>16</v>
      </c>
      <c r="E1208" s="733" t="s">
        <v>221</v>
      </c>
      <c r="F1208" s="733" t="s">
        <v>4415</v>
      </c>
      <c r="G1208" s="774">
        <v>27857</v>
      </c>
      <c r="H1208" s="724">
        <f t="shared" ca="1" si="19"/>
        <v>44</v>
      </c>
      <c r="I1208" s="725" t="s">
        <v>4508</v>
      </c>
      <c r="J1208" s="733" t="s">
        <v>289</v>
      </c>
      <c r="K1208" s="733" t="s">
        <v>246</v>
      </c>
      <c r="L1208" s="726"/>
      <c r="M1208" s="726" t="s">
        <v>6426</v>
      </c>
      <c r="N1208" s="722" t="s">
        <v>4179</v>
      </c>
      <c r="O1208" s="733" t="s">
        <v>245</v>
      </c>
      <c r="P1208" s="734" t="s">
        <v>4413</v>
      </c>
      <c r="Q1208" s="734" t="s">
        <v>4412</v>
      </c>
    </row>
    <row r="1209" spans="1:17">
      <c r="A1209" s="1077">
        <f>SUBTOTAL(3,C$3:C1209)</f>
        <v>1205</v>
      </c>
      <c r="B1209" s="733">
        <v>3</v>
      </c>
      <c r="C1209" s="722" t="s">
        <v>4419</v>
      </c>
      <c r="D1209" s="723" t="s">
        <v>16</v>
      </c>
      <c r="E1209" s="733" t="s">
        <v>254</v>
      </c>
      <c r="F1209" s="733" t="s">
        <v>4409</v>
      </c>
      <c r="G1209" s="774">
        <v>36858</v>
      </c>
      <c r="H1209" s="724">
        <f t="shared" ca="1" si="19"/>
        <v>19</v>
      </c>
      <c r="I1209" s="725" t="s">
        <v>4508</v>
      </c>
      <c r="J1209" s="733" t="s">
        <v>348</v>
      </c>
      <c r="K1209" s="733" t="s">
        <v>266</v>
      </c>
      <c r="L1209" s="726"/>
      <c r="M1209" s="726" t="s">
        <v>6426</v>
      </c>
      <c r="N1209" s="722" t="s">
        <v>4179</v>
      </c>
      <c r="O1209" s="733" t="s">
        <v>255</v>
      </c>
      <c r="P1209" s="734" t="s">
        <v>4418</v>
      </c>
      <c r="Q1209" s="734" t="s">
        <v>4412</v>
      </c>
    </row>
    <row r="1210" spans="1:17">
      <c r="A1210" s="1077">
        <f>SUBTOTAL(3,C$3:C1210)</f>
        <v>1206</v>
      </c>
      <c r="B1210" s="733">
        <v>4</v>
      </c>
      <c r="C1210" s="722" t="s">
        <v>4421</v>
      </c>
      <c r="D1210" s="723" t="s">
        <v>23</v>
      </c>
      <c r="E1210" s="733" t="s">
        <v>254</v>
      </c>
      <c r="F1210" s="733" t="s">
        <v>4409</v>
      </c>
      <c r="G1210" s="774">
        <v>37383</v>
      </c>
      <c r="H1210" s="724">
        <f t="shared" ca="1" si="19"/>
        <v>17</v>
      </c>
      <c r="I1210" s="725" t="s">
        <v>4508</v>
      </c>
      <c r="J1210" s="733" t="s">
        <v>369</v>
      </c>
      <c r="K1210" s="733" t="s">
        <v>266</v>
      </c>
      <c r="L1210" s="726"/>
      <c r="M1210" s="726" t="s">
        <v>6426</v>
      </c>
      <c r="N1210" s="722" t="s">
        <v>4179</v>
      </c>
      <c r="O1210" s="733" t="s">
        <v>255</v>
      </c>
      <c r="P1210" s="734" t="s">
        <v>4420</v>
      </c>
      <c r="Q1210" s="734" t="s">
        <v>4412</v>
      </c>
    </row>
    <row r="1211" spans="1:17">
      <c r="A1211" s="1077">
        <f>SUBTOTAL(3,C$3:C1211)</f>
        <v>1207</v>
      </c>
      <c r="B1211" s="733">
        <v>5</v>
      </c>
      <c r="C1211" s="722" t="s">
        <v>4423</v>
      </c>
      <c r="D1211" s="723" t="s">
        <v>23</v>
      </c>
      <c r="E1211" s="733" t="s">
        <v>254</v>
      </c>
      <c r="F1211" s="733" t="s">
        <v>4409</v>
      </c>
      <c r="G1211" s="774">
        <v>38041</v>
      </c>
      <c r="H1211" s="724">
        <f t="shared" ca="1" si="19"/>
        <v>16</v>
      </c>
      <c r="I1211" s="725" t="s">
        <v>4508</v>
      </c>
      <c r="J1211" s="733" t="s">
        <v>369</v>
      </c>
      <c r="K1211" s="733" t="s">
        <v>266</v>
      </c>
      <c r="L1211" s="726"/>
      <c r="M1211" s="726" t="s">
        <v>6426</v>
      </c>
      <c r="N1211" s="722" t="s">
        <v>4179</v>
      </c>
      <c r="O1211" s="733" t="s">
        <v>255</v>
      </c>
      <c r="P1211" s="734" t="s">
        <v>4422</v>
      </c>
      <c r="Q1211" s="734" t="s">
        <v>4412</v>
      </c>
    </row>
    <row r="1212" spans="1:17">
      <c r="A1212" s="1077">
        <f>SUBTOTAL(3,C$3:C1212)</f>
        <v>1208</v>
      </c>
      <c r="B1212" s="733">
        <v>6</v>
      </c>
      <c r="C1212" s="722" t="s">
        <v>4425</v>
      </c>
      <c r="D1212" s="723" t="s">
        <v>23</v>
      </c>
      <c r="E1212" s="733" t="s">
        <v>254</v>
      </c>
      <c r="F1212" s="733" t="s">
        <v>4409</v>
      </c>
      <c r="G1212" s="774">
        <v>39091</v>
      </c>
      <c r="H1212" s="724">
        <f t="shared" ca="1" si="19"/>
        <v>13</v>
      </c>
      <c r="I1212" s="725" t="s">
        <v>4508</v>
      </c>
      <c r="J1212" s="733" t="s">
        <v>369</v>
      </c>
      <c r="K1212" s="733" t="s">
        <v>266</v>
      </c>
      <c r="L1212" s="726"/>
      <c r="M1212" s="726" t="s">
        <v>6426</v>
      </c>
      <c r="N1212" s="722" t="s">
        <v>4179</v>
      </c>
      <c r="O1212" s="733" t="s">
        <v>255</v>
      </c>
      <c r="P1212" s="734" t="s">
        <v>4424</v>
      </c>
      <c r="Q1212" s="734" t="s">
        <v>4412</v>
      </c>
    </row>
    <row r="1213" spans="1:17">
      <c r="A1213" s="1077">
        <f>SUBTOTAL(3,C$3:C1213)</f>
        <v>1209</v>
      </c>
      <c r="B1213" s="733">
        <v>7</v>
      </c>
      <c r="C1213" s="722" t="s">
        <v>4427</v>
      </c>
      <c r="D1213" s="723" t="s">
        <v>23</v>
      </c>
      <c r="E1213" s="733" t="s">
        <v>254</v>
      </c>
      <c r="F1213" s="733" t="s">
        <v>4409</v>
      </c>
      <c r="G1213" s="774">
        <v>40005</v>
      </c>
      <c r="H1213" s="724">
        <f t="shared" ca="1" si="19"/>
        <v>10</v>
      </c>
      <c r="I1213" s="725" t="s">
        <v>4508</v>
      </c>
      <c r="J1213" s="733" t="s">
        <v>265</v>
      </c>
      <c r="K1213" s="733" t="s">
        <v>266</v>
      </c>
      <c r="L1213" s="726"/>
      <c r="M1213" s="726" t="s">
        <v>6426</v>
      </c>
      <c r="N1213" s="722" t="s">
        <v>4179</v>
      </c>
      <c r="O1213" s="733" t="s">
        <v>255</v>
      </c>
      <c r="P1213" s="734" t="s">
        <v>4426</v>
      </c>
      <c r="Q1213" s="734" t="s">
        <v>4412</v>
      </c>
    </row>
    <row r="1214" spans="1:17">
      <c r="A1214" s="1077">
        <f>SUBTOTAL(3,C$3:C1214)</f>
        <v>1210</v>
      </c>
      <c r="B1214" s="721">
        <v>1</v>
      </c>
      <c r="C1214" s="722" t="s">
        <v>4429</v>
      </c>
      <c r="D1214" s="723" t="s">
        <v>23</v>
      </c>
      <c r="E1214" s="733" t="s">
        <v>221</v>
      </c>
      <c r="F1214" s="733" t="s">
        <v>376</v>
      </c>
      <c r="G1214" s="774">
        <v>26470</v>
      </c>
      <c r="H1214" s="724">
        <f t="shared" ca="1" si="19"/>
        <v>47</v>
      </c>
      <c r="I1214" s="725" t="s">
        <v>4508</v>
      </c>
      <c r="J1214" s="733" t="s">
        <v>289</v>
      </c>
      <c r="K1214" s="733" t="s">
        <v>283</v>
      </c>
      <c r="L1214" s="726"/>
      <c r="M1214" s="726" t="s">
        <v>6426</v>
      </c>
      <c r="N1214" s="722" t="s">
        <v>4179</v>
      </c>
      <c r="O1214" s="733" t="s">
        <v>222</v>
      </c>
      <c r="P1214" s="734" t="s">
        <v>4428</v>
      </c>
      <c r="Q1214" s="734" t="s">
        <v>4432</v>
      </c>
    </row>
    <row r="1215" spans="1:17">
      <c r="A1215" s="1077">
        <f>SUBTOTAL(3,C$3:C1215)</f>
        <v>1211</v>
      </c>
      <c r="B1215" s="738">
        <v>2</v>
      </c>
      <c r="C1215" s="722" t="s">
        <v>4434</v>
      </c>
      <c r="D1215" s="723" t="s">
        <v>16</v>
      </c>
      <c r="E1215" s="733" t="s">
        <v>221</v>
      </c>
      <c r="F1215" s="733" t="s">
        <v>376</v>
      </c>
      <c r="G1215" s="774">
        <v>26634</v>
      </c>
      <c r="H1215" s="724">
        <f t="shared" ca="1" si="19"/>
        <v>47</v>
      </c>
      <c r="I1215" s="725" t="s">
        <v>4508</v>
      </c>
      <c r="J1215" s="733" t="s">
        <v>289</v>
      </c>
      <c r="K1215" s="733" t="s">
        <v>246</v>
      </c>
      <c r="L1215" s="726"/>
      <c r="M1215" s="726" t="s">
        <v>6426</v>
      </c>
      <c r="N1215" s="722" t="s">
        <v>4179</v>
      </c>
      <c r="O1215" s="733" t="s">
        <v>245</v>
      </c>
      <c r="P1215" s="734" t="s">
        <v>4433</v>
      </c>
      <c r="Q1215" s="734" t="s">
        <v>4432</v>
      </c>
    </row>
    <row r="1216" spans="1:17">
      <c r="A1216" s="1077">
        <f>SUBTOTAL(3,C$3:C1216)</f>
        <v>1212</v>
      </c>
      <c r="B1216" s="721">
        <v>3</v>
      </c>
      <c r="C1216" s="722" t="s">
        <v>4438</v>
      </c>
      <c r="D1216" s="723" t="s">
        <v>23</v>
      </c>
      <c r="E1216" s="733" t="s">
        <v>254</v>
      </c>
      <c r="F1216" s="733" t="s">
        <v>376</v>
      </c>
      <c r="G1216" s="774">
        <v>35526</v>
      </c>
      <c r="H1216" s="724">
        <f t="shared" ca="1" si="19"/>
        <v>23</v>
      </c>
      <c r="I1216" s="725" t="s">
        <v>4508</v>
      </c>
      <c r="J1216" s="733" t="s">
        <v>886</v>
      </c>
      <c r="K1216" s="733" t="s">
        <v>266</v>
      </c>
      <c r="L1216" s="726"/>
      <c r="M1216" s="726" t="s">
        <v>6426</v>
      </c>
      <c r="N1216" s="722" t="s">
        <v>4179</v>
      </c>
      <c r="O1216" s="733" t="s">
        <v>255</v>
      </c>
      <c r="P1216" s="734" t="s">
        <v>4437</v>
      </c>
      <c r="Q1216" s="734" t="s">
        <v>4432</v>
      </c>
    </row>
    <row r="1217" spans="1:17">
      <c r="A1217" s="1077">
        <f>SUBTOTAL(3,C$3:C1217)</f>
        <v>1213</v>
      </c>
      <c r="B1217" s="738">
        <v>4</v>
      </c>
      <c r="C1217" s="722" t="s">
        <v>4440</v>
      </c>
      <c r="D1217" s="723" t="s">
        <v>16</v>
      </c>
      <c r="E1217" s="733" t="s">
        <v>254</v>
      </c>
      <c r="F1217" s="733" t="s">
        <v>376</v>
      </c>
      <c r="G1217" s="774">
        <v>36249</v>
      </c>
      <c r="H1217" s="724">
        <f t="shared" ca="1" si="19"/>
        <v>21</v>
      </c>
      <c r="I1217" s="725" t="s">
        <v>4508</v>
      </c>
      <c r="J1217" s="733" t="s">
        <v>348</v>
      </c>
      <c r="K1217" s="733" t="s">
        <v>266</v>
      </c>
      <c r="L1217" s="726"/>
      <c r="M1217" s="726" t="s">
        <v>6426</v>
      </c>
      <c r="N1217" s="722" t="s">
        <v>4179</v>
      </c>
      <c r="O1217" s="733" t="s">
        <v>255</v>
      </c>
      <c r="P1217" s="734" t="s">
        <v>4439</v>
      </c>
      <c r="Q1217" s="734" t="s">
        <v>4432</v>
      </c>
    </row>
    <row r="1218" spans="1:17">
      <c r="A1218" s="1077">
        <f>SUBTOTAL(3,C$3:C1218)</f>
        <v>1214</v>
      </c>
      <c r="B1218" s="721">
        <v>5</v>
      </c>
      <c r="C1218" s="722" t="s">
        <v>4442</v>
      </c>
      <c r="D1218" s="723" t="s">
        <v>16</v>
      </c>
      <c r="E1218" s="733" t="s">
        <v>254</v>
      </c>
      <c r="F1218" s="733" t="s">
        <v>22</v>
      </c>
      <c r="G1218" s="774">
        <v>37133</v>
      </c>
      <c r="H1218" s="724">
        <f t="shared" ca="1" si="19"/>
        <v>18</v>
      </c>
      <c r="I1218" s="725" t="s">
        <v>4508</v>
      </c>
      <c r="J1218" s="733" t="s">
        <v>348</v>
      </c>
      <c r="K1218" s="733" t="s">
        <v>266</v>
      </c>
      <c r="L1218" s="726"/>
      <c r="M1218" s="726" t="s">
        <v>6426</v>
      </c>
      <c r="N1218" s="722" t="s">
        <v>4179</v>
      </c>
      <c r="O1218" s="733" t="s">
        <v>255</v>
      </c>
      <c r="P1218" s="734" t="s">
        <v>4441</v>
      </c>
      <c r="Q1218" s="734" t="s">
        <v>4432</v>
      </c>
    </row>
    <row r="1219" spans="1:17">
      <c r="A1219" s="1077">
        <f>SUBTOTAL(3,C$3:C1219)</f>
        <v>1215</v>
      </c>
      <c r="B1219" s="738">
        <v>6</v>
      </c>
      <c r="C1219" s="722" t="s">
        <v>4444</v>
      </c>
      <c r="D1219" s="723" t="s">
        <v>23</v>
      </c>
      <c r="E1219" s="733" t="s">
        <v>254</v>
      </c>
      <c r="F1219" s="733" t="s">
        <v>22</v>
      </c>
      <c r="G1219" s="774">
        <v>38608</v>
      </c>
      <c r="H1219" s="724">
        <f t="shared" ca="1" si="19"/>
        <v>14</v>
      </c>
      <c r="I1219" s="725" t="s">
        <v>4508</v>
      </c>
      <c r="J1219" s="733" t="s">
        <v>369</v>
      </c>
      <c r="K1219" s="733" t="s">
        <v>266</v>
      </c>
      <c r="L1219" s="726"/>
      <c r="M1219" s="726" t="s">
        <v>6426</v>
      </c>
      <c r="N1219" s="722" t="s">
        <v>4179</v>
      </c>
      <c r="O1219" s="733" t="s">
        <v>255</v>
      </c>
      <c r="P1219" s="734" t="s">
        <v>4443</v>
      </c>
      <c r="Q1219" s="734" t="s">
        <v>4432</v>
      </c>
    </row>
    <row r="1220" spans="1:17">
      <c r="A1220" s="1077">
        <f>SUBTOTAL(3,C$3:C1220)</f>
        <v>1216</v>
      </c>
      <c r="B1220" s="721">
        <v>7</v>
      </c>
      <c r="C1220" s="722" t="s">
        <v>4446</v>
      </c>
      <c r="D1220" s="723" t="s">
        <v>16</v>
      </c>
      <c r="E1220" s="733" t="s">
        <v>254</v>
      </c>
      <c r="F1220" s="733" t="s">
        <v>22</v>
      </c>
      <c r="G1220" s="774">
        <v>39428</v>
      </c>
      <c r="H1220" s="724">
        <f t="shared" ca="1" si="19"/>
        <v>12</v>
      </c>
      <c r="I1220" s="725" t="s">
        <v>4508</v>
      </c>
      <c r="J1220" s="733" t="s">
        <v>369</v>
      </c>
      <c r="K1220" s="733" t="s">
        <v>266</v>
      </c>
      <c r="L1220" s="726"/>
      <c r="M1220" s="726" t="s">
        <v>6426</v>
      </c>
      <c r="N1220" s="722" t="s">
        <v>4179</v>
      </c>
      <c r="O1220" s="733" t="s">
        <v>255</v>
      </c>
      <c r="P1220" s="734" t="s">
        <v>4445</v>
      </c>
      <c r="Q1220" s="734" t="s">
        <v>4432</v>
      </c>
    </row>
    <row r="1221" spans="1:17">
      <c r="A1221" s="1077">
        <f>SUBTOTAL(3,C$3:C1221)</f>
        <v>1217</v>
      </c>
      <c r="B1221" s="738">
        <v>8</v>
      </c>
      <c r="C1221" s="722" t="s">
        <v>4448</v>
      </c>
      <c r="D1221" s="723" t="s">
        <v>16</v>
      </c>
      <c r="E1221" s="733" t="s">
        <v>254</v>
      </c>
      <c r="F1221" s="733" t="s">
        <v>22</v>
      </c>
      <c r="G1221" s="774">
        <v>40624</v>
      </c>
      <c r="H1221" s="724">
        <f t="shared" ca="1" si="19"/>
        <v>9</v>
      </c>
      <c r="I1221" s="725" t="s">
        <v>4508</v>
      </c>
      <c r="J1221" s="721" t="s">
        <v>265</v>
      </c>
      <c r="K1221" s="721" t="s">
        <v>270</v>
      </c>
      <c r="L1221" s="726"/>
      <c r="M1221" s="726" t="s">
        <v>6426</v>
      </c>
      <c r="N1221" s="722" t="s">
        <v>4179</v>
      </c>
      <c r="O1221" s="733" t="s">
        <v>255</v>
      </c>
      <c r="P1221" s="734" t="s">
        <v>4447</v>
      </c>
      <c r="Q1221" s="734" t="s">
        <v>4432</v>
      </c>
    </row>
    <row r="1222" spans="1:17">
      <c r="A1222" s="1077">
        <f>SUBTOTAL(3,C$3:C1222)</f>
        <v>1218</v>
      </c>
      <c r="B1222" s="738">
        <v>1</v>
      </c>
      <c r="C1222" s="722" t="s">
        <v>4450</v>
      </c>
      <c r="D1222" s="723" t="s">
        <v>23</v>
      </c>
      <c r="E1222" s="721" t="s">
        <v>221</v>
      </c>
      <c r="F1222" s="721" t="s">
        <v>4451</v>
      </c>
      <c r="G1222" s="774">
        <v>30397</v>
      </c>
      <c r="H1222" s="724">
        <f t="shared" ca="1" si="19"/>
        <v>37</v>
      </c>
      <c r="I1222" s="725" t="s">
        <v>4508</v>
      </c>
      <c r="J1222" s="721" t="s">
        <v>223</v>
      </c>
      <c r="K1222" s="721" t="s">
        <v>2559</v>
      </c>
      <c r="L1222" s="726"/>
      <c r="M1222" s="726" t="s">
        <v>6426</v>
      </c>
      <c r="N1222" s="722" t="s">
        <v>4179</v>
      </c>
      <c r="O1222" s="721" t="s">
        <v>222</v>
      </c>
      <c r="P1222" s="734" t="s">
        <v>4449</v>
      </c>
      <c r="Q1222" s="741" t="s">
        <v>4453</v>
      </c>
    </row>
    <row r="1223" spans="1:17">
      <c r="A1223" s="1077">
        <f>SUBTOTAL(3,C$3:C1223)</f>
        <v>1219</v>
      </c>
      <c r="B1223" s="738">
        <v>2</v>
      </c>
      <c r="C1223" s="722" t="s">
        <v>4455</v>
      </c>
      <c r="D1223" s="723" t="s">
        <v>16</v>
      </c>
      <c r="E1223" s="745" t="s">
        <v>221</v>
      </c>
      <c r="F1223" s="745" t="s">
        <v>4456</v>
      </c>
      <c r="G1223" s="774">
        <v>32856</v>
      </c>
      <c r="H1223" s="724">
        <f t="shared" ca="1" si="19"/>
        <v>30</v>
      </c>
      <c r="I1223" s="747" t="s">
        <v>4508</v>
      </c>
      <c r="J1223" s="745" t="s">
        <v>223</v>
      </c>
      <c r="K1223" s="745" t="s">
        <v>246</v>
      </c>
      <c r="L1223" s="726"/>
      <c r="M1223" s="726" t="s">
        <v>6426</v>
      </c>
      <c r="N1223" s="722" t="s">
        <v>4179</v>
      </c>
      <c r="O1223" s="745" t="s">
        <v>245</v>
      </c>
      <c r="P1223" s="734" t="s">
        <v>4454</v>
      </c>
      <c r="Q1223" s="741" t="s">
        <v>4453</v>
      </c>
    </row>
    <row r="1224" spans="1:17">
      <c r="A1224" s="1077">
        <f>SUBTOTAL(3,C$3:C1224)</f>
        <v>1220</v>
      </c>
      <c r="B1224" s="738">
        <v>3</v>
      </c>
      <c r="C1224" s="722" t="s">
        <v>4459</v>
      </c>
      <c r="D1224" s="723" t="s">
        <v>23</v>
      </c>
      <c r="E1224" s="745" t="s">
        <v>254</v>
      </c>
      <c r="F1224" s="745" t="s">
        <v>230</v>
      </c>
      <c r="G1224" s="774">
        <v>41419</v>
      </c>
      <c r="H1224" s="724">
        <f t="shared" ca="1" si="19"/>
        <v>6</v>
      </c>
      <c r="I1224" s="747" t="s">
        <v>4508</v>
      </c>
      <c r="J1224" s="745" t="s">
        <v>265</v>
      </c>
      <c r="K1224" s="745" t="s">
        <v>270</v>
      </c>
      <c r="L1224" s="726"/>
      <c r="M1224" s="726" t="s">
        <v>6426</v>
      </c>
      <c r="N1224" s="722" t="s">
        <v>4179</v>
      </c>
      <c r="O1224" s="745" t="s">
        <v>255</v>
      </c>
      <c r="P1224" s="734"/>
      <c r="Q1224" s="741" t="s">
        <v>4453</v>
      </c>
    </row>
    <row r="1225" spans="1:17">
      <c r="A1225" s="1077">
        <f>SUBTOTAL(3,C$3:C1225)</f>
        <v>1221</v>
      </c>
      <c r="B1225" s="738">
        <v>4</v>
      </c>
      <c r="C1225" s="722" t="s">
        <v>4460</v>
      </c>
      <c r="D1225" s="723" t="s">
        <v>16</v>
      </c>
      <c r="E1225" s="745" t="s">
        <v>254</v>
      </c>
      <c r="F1225" s="745" t="s">
        <v>230</v>
      </c>
      <c r="G1225" s="774">
        <v>42456</v>
      </c>
      <c r="H1225" s="724">
        <f t="shared" ca="1" si="19"/>
        <v>4</v>
      </c>
      <c r="I1225" s="747" t="s">
        <v>4508</v>
      </c>
      <c r="J1225" s="745" t="s">
        <v>265</v>
      </c>
      <c r="K1225" s="745" t="s">
        <v>270</v>
      </c>
      <c r="L1225" s="726"/>
      <c r="M1225" s="726" t="s">
        <v>6426</v>
      </c>
      <c r="N1225" s="722" t="s">
        <v>4179</v>
      </c>
      <c r="O1225" s="745" t="s">
        <v>255</v>
      </c>
      <c r="P1225" s="734"/>
      <c r="Q1225" s="741" t="s">
        <v>4453</v>
      </c>
    </row>
    <row r="1226" spans="1:17">
      <c r="A1226" s="1077">
        <f>SUBTOTAL(3,C$3:C1226)</f>
        <v>1222</v>
      </c>
      <c r="B1226" s="721">
        <v>1</v>
      </c>
      <c r="C1226" s="722" t="s">
        <v>4462</v>
      </c>
      <c r="D1226" s="723" t="s">
        <v>23</v>
      </c>
      <c r="E1226" s="745" t="s">
        <v>221</v>
      </c>
      <c r="F1226" s="745" t="s">
        <v>297</v>
      </c>
      <c r="G1226" s="774">
        <v>29054</v>
      </c>
      <c r="H1226" s="724">
        <f t="shared" ca="1" si="19"/>
        <v>40</v>
      </c>
      <c r="I1226" s="747" t="s">
        <v>1403</v>
      </c>
      <c r="J1226" s="745" t="s">
        <v>256</v>
      </c>
      <c r="K1226" s="745" t="s">
        <v>283</v>
      </c>
      <c r="L1226" s="726"/>
      <c r="M1226" s="726" t="s">
        <v>6426</v>
      </c>
      <c r="N1226" s="722" t="s">
        <v>4179</v>
      </c>
      <c r="O1226" s="745" t="s">
        <v>222</v>
      </c>
      <c r="P1226" s="736" t="s">
        <v>4461</v>
      </c>
      <c r="Q1226" s="727" t="s">
        <v>4464</v>
      </c>
    </row>
    <row r="1227" spans="1:17">
      <c r="A1227" s="1077">
        <f>SUBTOTAL(3,C$3:C1227)</f>
        <v>1223</v>
      </c>
      <c r="B1227" s="738">
        <v>2</v>
      </c>
      <c r="C1227" s="722" t="s">
        <v>4466</v>
      </c>
      <c r="D1227" s="723" t="s">
        <v>16</v>
      </c>
      <c r="E1227" s="745" t="s">
        <v>221</v>
      </c>
      <c r="F1227" s="745" t="s">
        <v>464</v>
      </c>
      <c r="G1227" s="774">
        <v>30115</v>
      </c>
      <c r="H1227" s="724">
        <f t="shared" ca="1" si="19"/>
        <v>37</v>
      </c>
      <c r="I1227" s="747" t="s">
        <v>1403</v>
      </c>
      <c r="J1227" s="745" t="s">
        <v>256</v>
      </c>
      <c r="K1227" s="745" t="s">
        <v>246</v>
      </c>
      <c r="L1227" s="726"/>
      <c r="M1227" s="726" t="s">
        <v>6426</v>
      </c>
      <c r="N1227" s="722" t="s">
        <v>4179</v>
      </c>
      <c r="O1227" s="745" t="s">
        <v>245</v>
      </c>
      <c r="P1227" s="736" t="s">
        <v>4465</v>
      </c>
      <c r="Q1227" s="727" t="s">
        <v>4464</v>
      </c>
    </row>
    <row r="1228" spans="1:17">
      <c r="A1228" s="1077">
        <f>SUBTOTAL(3,C$3:C1228)</f>
        <v>1224</v>
      </c>
      <c r="B1228" s="738">
        <v>3</v>
      </c>
      <c r="C1228" s="722" t="s">
        <v>4470</v>
      </c>
      <c r="D1228" s="723" t="s">
        <v>16</v>
      </c>
      <c r="E1228" s="745" t="s">
        <v>254</v>
      </c>
      <c r="F1228" s="745" t="s">
        <v>22</v>
      </c>
      <c r="G1228" s="774">
        <v>37858</v>
      </c>
      <c r="H1228" s="724">
        <f t="shared" ca="1" si="19"/>
        <v>16</v>
      </c>
      <c r="I1228" s="747" t="s">
        <v>1403</v>
      </c>
      <c r="J1228" s="745" t="s">
        <v>369</v>
      </c>
      <c r="K1228" s="745" t="s">
        <v>266</v>
      </c>
      <c r="L1228" s="726"/>
      <c r="M1228" s="726" t="s">
        <v>6426</v>
      </c>
      <c r="N1228" s="722" t="s">
        <v>4179</v>
      </c>
      <c r="O1228" s="745" t="s">
        <v>255</v>
      </c>
      <c r="P1228" s="736" t="s">
        <v>4469</v>
      </c>
      <c r="Q1228" s="727" t="s">
        <v>4464</v>
      </c>
    </row>
    <row r="1229" spans="1:17">
      <c r="A1229" s="1077">
        <f>SUBTOTAL(3,C$3:C1229)</f>
        <v>1225</v>
      </c>
      <c r="B1229" s="738">
        <v>4</v>
      </c>
      <c r="C1229" s="722" t="s">
        <v>4472</v>
      </c>
      <c r="D1229" s="723" t="s">
        <v>23</v>
      </c>
      <c r="E1229" s="745" t="s">
        <v>254</v>
      </c>
      <c r="F1229" s="745" t="s">
        <v>22</v>
      </c>
      <c r="G1229" s="774">
        <v>40461</v>
      </c>
      <c r="H1229" s="724">
        <f t="shared" ca="1" si="19"/>
        <v>9</v>
      </c>
      <c r="I1229" s="747" t="s">
        <v>1403</v>
      </c>
      <c r="J1229" s="745" t="s">
        <v>265</v>
      </c>
      <c r="K1229" s="745" t="s">
        <v>270</v>
      </c>
      <c r="L1229" s="726"/>
      <c r="M1229" s="726" t="s">
        <v>6426</v>
      </c>
      <c r="N1229" s="722" t="s">
        <v>4179</v>
      </c>
      <c r="O1229" s="745" t="s">
        <v>255</v>
      </c>
      <c r="P1229" s="736" t="s">
        <v>4471</v>
      </c>
      <c r="Q1229" s="727" t="s">
        <v>4464</v>
      </c>
    </row>
    <row r="1230" spans="1:17">
      <c r="A1230" s="1077">
        <f>SUBTOTAL(3,C$3:C1230)</f>
        <v>1226</v>
      </c>
      <c r="B1230" s="738">
        <v>1</v>
      </c>
      <c r="C1230" s="722" t="s">
        <v>4474</v>
      </c>
      <c r="D1230" s="723" t="s">
        <v>23</v>
      </c>
      <c r="E1230" s="745" t="s">
        <v>221</v>
      </c>
      <c r="F1230" s="745" t="s">
        <v>4475</v>
      </c>
      <c r="G1230" s="774">
        <v>30287</v>
      </c>
      <c r="H1230" s="724">
        <f t="shared" ref="H1230:H1288" ca="1" si="20">DATEDIF(G1230,TODAY(),"Y")</f>
        <v>37</v>
      </c>
      <c r="I1230" s="747" t="s">
        <v>1403</v>
      </c>
      <c r="J1230" s="745" t="s">
        <v>4476</v>
      </c>
      <c r="K1230" s="745" t="s">
        <v>283</v>
      </c>
      <c r="L1230" s="726"/>
      <c r="M1230" s="726" t="s">
        <v>6426</v>
      </c>
      <c r="N1230" s="722" t="s">
        <v>4179</v>
      </c>
      <c r="O1230" s="745" t="s">
        <v>222</v>
      </c>
      <c r="P1230" s="736" t="s">
        <v>4473</v>
      </c>
      <c r="Q1230" s="727" t="s">
        <v>4479</v>
      </c>
    </row>
    <row r="1231" spans="1:17">
      <c r="A1231" s="1077">
        <f>SUBTOTAL(3,C$3:C1231)</f>
        <v>1227</v>
      </c>
      <c r="B1231" s="738">
        <v>2</v>
      </c>
      <c r="C1231" s="722" t="s">
        <v>4481</v>
      </c>
      <c r="D1231" s="723" t="s">
        <v>16</v>
      </c>
      <c r="E1231" s="745" t="s">
        <v>221</v>
      </c>
      <c r="F1231" s="745" t="s">
        <v>219</v>
      </c>
      <c r="G1231" s="774">
        <v>30590</v>
      </c>
      <c r="H1231" s="724">
        <f t="shared" ca="1" si="20"/>
        <v>36</v>
      </c>
      <c r="I1231" s="747" t="s">
        <v>1403</v>
      </c>
      <c r="J1231" s="745" t="s">
        <v>2491</v>
      </c>
      <c r="K1231" s="745" t="s">
        <v>246</v>
      </c>
      <c r="L1231" s="726"/>
      <c r="M1231" s="726" t="s">
        <v>6426</v>
      </c>
      <c r="N1231" s="722" t="s">
        <v>4179</v>
      </c>
      <c r="O1231" s="745" t="s">
        <v>245</v>
      </c>
      <c r="P1231" s="736" t="s">
        <v>4480</v>
      </c>
      <c r="Q1231" s="727" t="s">
        <v>4479</v>
      </c>
    </row>
    <row r="1232" spans="1:17">
      <c r="A1232" s="1077">
        <f>SUBTOTAL(3,C$3:C1232)</f>
        <v>1228</v>
      </c>
      <c r="B1232" s="738">
        <v>3</v>
      </c>
      <c r="C1232" s="722" t="s">
        <v>4485</v>
      </c>
      <c r="D1232" s="723" t="s">
        <v>23</v>
      </c>
      <c r="E1232" s="745" t="s">
        <v>254</v>
      </c>
      <c r="F1232" s="745" t="s">
        <v>4475</v>
      </c>
      <c r="G1232" s="774">
        <v>37899</v>
      </c>
      <c r="H1232" s="724">
        <f t="shared" ca="1" si="20"/>
        <v>16</v>
      </c>
      <c r="I1232" s="747" t="s">
        <v>1403</v>
      </c>
      <c r="J1232" s="745" t="s">
        <v>369</v>
      </c>
      <c r="K1232" s="745" t="s">
        <v>266</v>
      </c>
      <c r="L1232" s="726"/>
      <c r="M1232" s="726" t="s">
        <v>6426</v>
      </c>
      <c r="N1232" s="722" t="s">
        <v>4179</v>
      </c>
      <c r="O1232" s="745" t="s">
        <v>255</v>
      </c>
      <c r="P1232" s="736" t="s">
        <v>4484</v>
      </c>
      <c r="Q1232" s="727" t="s">
        <v>4479</v>
      </c>
    </row>
    <row r="1233" spans="1:17">
      <c r="A1233" s="1077">
        <f>SUBTOTAL(3,C$3:C1233)</f>
        <v>1229</v>
      </c>
      <c r="B1233" s="738">
        <v>4</v>
      </c>
      <c r="C1233" s="722" t="s">
        <v>4487</v>
      </c>
      <c r="D1233" s="723" t="s">
        <v>23</v>
      </c>
      <c r="E1233" s="745" t="s">
        <v>254</v>
      </c>
      <c r="F1233" s="745" t="s">
        <v>229</v>
      </c>
      <c r="G1233" s="774">
        <v>41280</v>
      </c>
      <c r="H1233" s="724">
        <f t="shared" ca="1" si="20"/>
        <v>7</v>
      </c>
      <c r="I1233" s="747" t="s">
        <v>1403</v>
      </c>
      <c r="J1233" s="745" t="s">
        <v>265</v>
      </c>
      <c r="K1233" s="745" t="s">
        <v>270</v>
      </c>
      <c r="L1233" s="726"/>
      <c r="M1233" s="726" t="s">
        <v>6426</v>
      </c>
      <c r="N1233" s="722" t="s">
        <v>4179</v>
      </c>
      <c r="O1233" s="745" t="s">
        <v>255</v>
      </c>
      <c r="P1233" s="736" t="s">
        <v>4486</v>
      </c>
      <c r="Q1233" s="727" t="s">
        <v>4479</v>
      </c>
    </row>
    <row r="1234" spans="1:17">
      <c r="A1234" s="1077">
        <f>SUBTOTAL(3,C$3:C1234)</f>
        <v>1230</v>
      </c>
      <c r="B1234" s="738">
        <v>1</v>
      </c>
      <c r="C1234" s="722" t="s">
        <v>4489</v>
      </c>
      <c r="D1234" s="723" t="s">
        <v>23</v>
      </c>
      <c r="E1234" s="738" t="s">
        <v>221</v>
      </c>
      <c r="F1234" s="738" t="s">
        <v>376</v>
      </c>
      <c r="G1234" s="774">
        <v>30969</v>
      </c>
      <c r="H1234" s="724">
        <f t="shared" ca="1" si="20"/>
        <v>35</v>
      </c>
      <c r="I1234" s="747" t="s">
        <v>4508</v>
      </c>
      <c r="J1234" s="738" t="s">
        <v>785</v>
      </c>
      <c r="K1234" s="738" t="s">
        <v>283</v>
      </c>
      <c r="L1234" s="726"/>
      <c r="M1234" s="726" t="s">
        <v>6426</v>
      </c>
      <c r="N1234" s="722" t="s">
        <v>4179</v>
      </c>
      <c r="O1234" s="738" t="s">
        <v>222</v>
      </c>
      <c r="P1234" s="727" t="s">
        <v>4488</v>
      </c>
      <c r="Q1234" s="727" t="s">
        <v>4492</v>
      </c>
    </row>
    <row r="1235" spans="1:17">
      <c r="A1235" s="1077">
        <f>SUBTOTAL(3,C$3:C1235)</f>
        <v>1231</v>
      </c>
      <c r="B1235" s="738">
        <v>2</v>
      </c>
      <c r="C1235" s="722" t="s">
        <v>4495</v>
      </c>
      <c r="D1235" s="723" t="s">
        <v>16</v>
      </c>
      <c r="E1235" s="745" t="s">
        <v>221</v>
      </c>
      <c r="F1235" s="745" t="s">
        <v>4496</v>
      </c>
      <c r="G1235" s="774">
        <v>32752</v>
      </c>
      <c r="H1235" s="724">
        <f t="shared" ca="1" si="20"/>
        <v>30</v>
      </c>
      <c r="I1235" s="747" t="s">
        <v>4508</v>
      </c>
      <c r="J1235" s="745" t="s">
        <v>785</v>
      </c>
      <c r="K1235" s="745" t="s">
        <v>246</v>
      </c>
      <c r="L1235" s="726"/>
      <c r="M1235" s="726" t="s">
        <v>6426</v>
      </c>
      <c r="N1235" s="722" t="s">
        <v>4179</v>
      </c>
      <c r="O1235" s="745" t="s">
        <v>245</v>
      </c>
      <c r="P1235" s="736" t="s">
        <v>4494</v>
      </c>
      <c r="Q1235" s="727" t="s">
        <v>4492</v>
      </c>
    </row>
    <row r="1236" spans="1:17">
      <c r="A1236" s="1077">
        <f>SUBTOTAL(3,C$3:C1236)</f>
        <v>1232</v>
      </c>
      <c r="B1236" s="738">
        <v>3</v>
      </c>
      <c r="C1236" s="722" t="s">
        <v>4499</v>
      </c>
      <c r="D1236" s="723" t="s">
        <v>23</v>
      </c>
      <c r="E1236" s="745" t="s">
        <v>254</v>
      </c>
      <c r="F1236" s="745" t="s">
        <v>231</v>
      </c>
      <c r="G1236" s="774">
        <v>40322</v>
      </c>
      <c r="H1236" s="724">
        <f t="shared" ca="1" si="20"/>
        <v>9</v>
      </c>
      <c r="I1236" s="747" t="s">
        <v>4508</v>
      </c>
      <c r="J1236" s="745" t="s">
        <v>265</v>
      </c>
      <c r="K1236" s="745" t="s">
        <v>270</v>
      </c>
      <c r="L1236" s="726"/>
      <c r="M1236" s="726" t="s">
        <v>6426</v>
      </c>
      <c r="N1236" s="722" t="s">
        <v>4179</v>
      </c>
      <c r="O1236" s="745" t="s">
        <v>255</v>
      </c>
      <c r="P1236" s="736" t="s">
        <v>4498</v>
      </c>
      <c r="Q1236" s="727" t="s">
        <v>4492</v>
      </c>
    </row>
    <row r="1237" spans="1:17">
      <c r="A1237" s="1077">
        <f>SUBTOTAL(3,C$3:C1237)</f>
        <v>1233</v>
      </c>
      <c r="B1237" s="738">
        <v>4</v>
      </c>
      <c r="C1237" s="722" t="s">
        <v>4501</v>
      </c>
      <c r="D1237" s="723" t="s">
        <v>16</v>
      </c>
      <c r="E1237" s="745" t="s">
        <v>254</v>
      </c>
      <c r="F1237" s="745" t="s">
        <v>4502</v>
      </c>
      <c r="G1237" s="774">
        <v>41539</v>
      </c>
      <c r="H1237" s="724">
        <f t="shared" ca="1" si="20"/>
        <v>6</v>
      </c>
      <c r="I1237" s="747" t="s">
        <v>4508</v>
      </c>
      <c r="J1237" s="745" t="s">
        <v>265</v>
      </c>
      <c r="K1237" s="745" t="s">
        <v>270</v>
      </c>
      <c r="L1237" s="726"/>
      <c r="M1237" s="726" t="s">
        <v>6426</v>
      </c>
      <c r="N1237" s="722" t="s">
        <v>4179</v>
      </c>
      <c r="O1237" s="745" t="s">
        <v>255</v>
      </c>
      <c r="P1237" s="736" t="s">
        <v>4500</v>
      </c>
      <c r="Q1237" s="727" t="s">
        <v>4492</v>
      </c>
    </row>
    <row r="1238" spans="1:17">
      <c r="A1238" s="1077">
        <f>SUBTOTAL(3,C$3:C1238)</f>
        <v>1234</v>
      </c>
      <c r="B1238" s="738">
        <v>5</v>
      </c>
      <c r="C1238" s="722" t="s">
        <v>4504</v>
      </c>
      <c r="D1238" s="723" t="s">
        <v>23</v>
      </c>
      <c r="E1238" s="745" t="s">
        <v>254</v>
      </c>
      <c r="F1238" s="745" t="s">
        <v>1870</v>
      </c>
      <c r="G1238" s="774">
        <v>38313</v>
      </c>
      <c r="H1238" s="724">
        <f t="shared" ca="1" si="20"/>
        <v>15</v>
      </c>
      <c r="I1238" s="747" t="s">
        <v>4508</v>
      </c>
      <c r="J1238" s="745" t="s">
        <v>369</v>
      </c>
      <c r="K1238" s="745" t="s">
        <v>266</v>
      </c>
      <c r="L1238" s="726"/>
      <c r="M1238" s="726" t="s">
        <v>6426</v>
      </c>
      <c r="N1238" s="722" t="s">
        <v>4179</v>
      </c>
      <c r="O1238" s="745" t="s">
        <v>1845</v>
      </c>
      <c r="P1238" s="736" t="s">
        <v>4503</v>
      </c>
      <c r="Q1238" s="727" t="s">
        <v>4492</v>
      </c>
    </row>
    <row r="1239" spans="1:17">
      <c r="A1239" s="1077">
        <f>SUBTOTAL(3,C$3:C1239)</f>
        <v>1235</v>
      </c>
      <c r="B1239" s="738">
        <v>6</v>
      </c>
      <c r="C1239" s="722" t="s">
        <v>7075</v>
      </c>
      <c r="D1239" s="723" t="s">
        <v>16</v>
      </c>
      <c r="E1239" s="745" t="s">
        <v>254</v>
      </c>
      <c r="F1239" s="745" t="s">
        <v>22</v>
      </c>
      <c r="G1239" s="774">
        <v>43192</v>
      </c>
      <c r="H1239" s="724">
        <f t="shared" ca="1" si="20"/>
        <v>2</v>
      </c>
      <c r="I1239" s="747" t="s">
        <v>4508</v>
      </c>
      <c r="J1239" s="745" t="s">
        <v>265</v>
      </c>
      <c r="K1239" s="745" t="s">
        <v>6622</v>
      </c>
      <c r="L1239" s="726"/>
      <c r="M1239" s="726" t="s">
        <v>6426</v>
      </c>
      <c r="N1239" s="722" t="s">
        <v>4179</v>
      </c>
      <c r="O1239" s="745"/>
      <c r="P1239" s="736"/>
      <c r="Q1239" s="727"/>
    </row>
    <row r="1240" spans="1:17">
      <c r="A1240" s="1077">
        <f>SUBTOTAL(3,C$3:C1240)</f>
        <v>1236</v>
      </c>
      <c r="B1240" s="738">
        <v>1</v>
      </c>
      <c r="C1240" s="722" t="s">
        <v>6734</v>
      </c>
      <c r="D1240" s="723" t="s">
        <v>23</v>
      </c>
      <c r="E1240" s="745" t="s">
        <v>221</v>
      </c>
      <c r="F1240" s="745"/>
      <c r="G1240" s="774">
        <v>31307</v>
      </c>
      <c r="H1240" s="724">
        <f t="shared" ca="1" si="20"/>
        <v>34</v>
      </c>
      <c r="I1240" s="747" t="s">
        <v>4508</v>
      </c>
      <c r="J1240" s="745" t="s">
        <v>267</v>
      </c>
      <c r="K1240" s="745" t="s">
        <v>6822</v>
      </c>
      <c r="L1240" s="726"/>
      <c r="M1240" s="726" t="s">
        <v>6426</v>
      </c>
      <c r="N1240" s="722" t="s">
        <v>4179</v>
      </c>
      <c r="O1240" s="745" t="s">
        <v>222</v>
      </c>
      <c r="P1240" s="736"/>
      <c r="Q1240" s="727"/>
    </row>
    <row r="1241" spans="1:17">
      <c r="A1241" s="1077">
        <f>SUBTOTAL(3,C$3:C1241)</f>
        <v>1237</v>
      </c>
      <c r="B1241" s="738">
        <v>2</v>
      </c>
      <c r="C1241" s="722" t="s">
        <v>6735</v>
      </c>
      <c r="D1241" s="723" t="s">
        <v>16</v>
      </c>
      <c r="E1241" s="745" t="s">
        <v>221</v>
      </c>
      <c r="F1241" s="745"/>
      <c r="G1241" s="774">
        <v>31753</v>
      </c>
      <c r="H1241" s="724">
        <f t="shared" ca="1" si="20"/>
        <v>33</v>
      </c>
      <c r="I1241" s="747" t="s">
        <v>4508</v>
      </c>
      <c r="J1241" s="745" t="s">
        <v>267</v>
      </c>
      <c r="K1241" s="745" t="s">
        <v>6621</v>
      </c>
      <c r="L1241" s="726"/>
      <c r="M1241" s="726" t="s">
        <v>6426</v>
      </c>
      <c r="N1241" s="722" t="s">
        <v>4179</v>
      </c>
      <c r="O1241" s="745" t="s">
        <v>245</v>
      </c>
      <c r="P1241" s="736"/>
      <c r="Q1241" s="727"/>
    </row>
    <row r="1242" spans="1:17">
      <c r="A1242" s="1077">
        <f>SUBTOTAL(3,C$3:C1242)</f>
        <v>1238</v>
      </c>
      <c r="B1242" s="738">
        <v>3</v>
      </c>
      <c r="C1242" s="722" t="s">
        <v>6736</v>
      </c>
      <c r="D1242" s="723" t="s">
        <v>23</v>
      </c>
      <c r="E1242" s="745" t="s">
        <v>254</v>
      </c>
      <c r="F1242" s="745"/>
      <c r="G1242" s="774">
        <v>42910</v>
      </c>
      <c r="H1242" s="724">
        <f t="shared" ca="1" si="20"/>
        <v>2</v>
      </c>
      <c r="I1242" s="747" t="s">
        <v>4508</v>
      </c>
      <c r="J1242" s="745" t="s">
        <v>6624</v>
      </c>
      <c r="K1242" s="745" t="s">
        <v>6622</v>
      </c>
      <c r="L1242" s="726"/>
      <c r="M1242" s="726" t="s">
        <v>6426</v>
      </c>
      <c r="N1242" s="722" t="s">
        <v>4179</v>
      </c>
      <c r="O1242" s="745" t="s">
        <v>6640</v>
      </c>
      <c r="P1242" s="736"/>
      <c r="Q1242" s="727"/>
    </row>
    <row r="1243" spans="1:17">
      <c r="A1243" s="1077">
        <f>SUBTOTAL(3,C$3:C1243)</f>
        <v>1239</v>
      </c>
      <c r="B1243" s="738">
        <v>1</v>
      </c>
      <c r="C1243" s="722" t="s">
        <v>6737</v>
      </c>
      <c r="D1243" s="723" t="s">
        <v>23</v>
      </c>
      <c r="E1243" s="745" t="s">
        <v>221</v>
      </c>
      <c r="F1243" s="745"/>
      <c r="G1243" s="774">
        <v>29335</v>
      </c>
      <c r="H1243" s="724">
        <f t="shared" ca="1" si="20"/>
        <v>39</v>
      </c>
      <c r="I1243" s="747" t="s">
        <v>1403</v>
      </c>
      <c r="J1243" s="745" t="s">
        <v>258</v>
      </c>
      <c r="K1243" s="745" t="s">
        <v>6822</v>
      </c>
      <c r="L1243" s="726"/>
      <c r="M1243" s="726" t="s">
        <v>6426</v>
      </c>
      <c r="N1243" s="722" t="s">
        <v>4179</v>
      </c>
      <c r="O1243" s="745" t="s">
        <v>222</v>
      </c>
      <c r="P1243" s="736"/>
      <c r="Q1243" s="727"/>
    </row>
    <row r="1244" spans="1:17">
      <c r="A1244" s="1077">
        <f>SUBTOTAL(3,C$3:C1244)</f>
        <v>1240</v>
      </c>
      <c r="B1244" s="738">
        <v>2</v>
      </c>
      <c r="C1244" s="722" t="s">
        <v>6738</v>
      </c>
      <c r="D1244" s="723" t="s">
        <v>16</v>
      </c>
      <c r="E1244" s="745" t="s">
        <v>221</v>
      </c>
      <c r="F1244" s="745"/>
      <c r="G1244" s="774">
        <v>29469</v>
      </c>
      <c r="H1244" s="724">
        <f t="shared" ca="1" si="20"/>
        <v>39</v>
      </c>
      <c r="I1244" s="747" t="s">
        <v>1403</v>
      </c>
      <c r="J1244" s="745" t="s">
        <v>258</v>
      </c>
      <c r="K1244" s="745" t="s">
        <v>6621</v>
      </c>
      <c r="L1244" s="726"/>
      <c r="M1244" s="726" t="s">
        <v>6426</v>
      </c>
      <c r="N1244" s="722" t="s">
        <v>4179</v>
      </c>
      <c r="O1244" s="745" t="s">
        <v>245</v>
      </c>
      <c r="P1244" s="736"/>
      <c r="Q1244" s="727"/>
    </row>
    <row r="1245" spans="1:17">
      <c r="A1245" s="1077">
        <f>SUBTOTAL(3,C$3:C1245)</f>
        <v>1241</v>
      </c>
      <c r="B1245" s="738">
        <v>3</v>
      </c>
      <c r="C1245" s="722" t="s">
        <v>6739</v>
      </c>
      <c r="D1245" s="723" t="s">
        <v>16</v>
      </c>
      <c r="E1245" s="745" t="s">
        <v>254</v>
      </c>
      <c r="F1245" s="745"/>
      <c r="G1245" s="774">
        <v>38732</v>
      </c>
      <c r="H1245" s="724">
        <f t="shared" ca="1" si="20"/>
        <v>14</v>
      </c>
      <c r="I1245" s="747" t="s">
        <v>1403</v>
      </c>
      <c r="J1245" s="745" t="s">
        <v>249</v>
      </c>
      <c r="K1245" s="745" t="s">
        <v>6622</v>
      </c>
      <c r="L1245" s="726"/>
      <c r="M1245" s="726" t="s">
        <v>6426</v>
      </c>
      <c r="N1245" s="722" t="s">
        <v>4179</v>
      </c>
      <c r="O1245" s="745" t="s">
        <v>6640</v>
      </c>
      <c r="P1245" s="736"/>
      <c r="Q1245" s="727"/>
    </row>
    <row r="1246" spans="1:17">
      <c r="A1246" s="1077">
        <f>SUBTOTAL(3,C$3:C1246)</f>
        <v>1242</v>
      </c>
      <c r="B1246" s="738">
        <v>4</v>
      </c>
      <c r="C1246" s="722" t="s">
        <v>6740</v>
      </c>
      <c r="D1246" s="723" t="s">
        <v>23</v>
      </c>
      <c r="E1246" s="745" t="s">
        <v>254</v>
      </c>
      <c r="F1246" s="745"/>
      <c r="G1246" s="774">
        <v>41193</v>
      </c>
      <c r="H1246" s="724">
        <f t="shared" ca="1" si="20"/>
        <v>7</v>
      </c>
      <c r="I1246" s="747" t="s">
        <v>1403</v>
      </c>
      <c r="J1246" s="745" t="s">
        <v>6624</v>
      </c>
      <c r="K1246" s="745" t="s">
        <v>6622</v>
      </c>
      <c r="L1246" s="726"/>
      <c r="M1246" s="726" t="s">
        <v>6426</v>
      </c>
      <c r="N1246" s="722" t="s">
        <v>4179</v>
      </c>
      <c r="O1246" s="745" t="s">
        <v>6640</v>
      </c>
      <c r="P1246" s="736"/>
      <c r="Q1246" s="727"/>
    </row>
    <row r="1247" spans="1:17">
      <c r="A1247" s="1077">
        <f>SUBTOTAL(3,C$3:C1247)</f>
        <v>1243</v>
      </c>
      <c r="B1247" s="738">
        <v>1</v>
      </c>
      <c r="C1247" s="722" t="s">
        <v>6741</v>
      </c>
      <c r="D1247" s="723" t="s">
        <v>23</v>
      </c>
      <c r="E1247" s="745" t="s">
        <v>221</v>
      </c>
      <c r="F1247" s="745"/>
      <c r="G1247" s="774">
        <v>34847</v>
      </c>
      <c r="H1247" s="724">
        <f t="shared" ca="1" si="20"/>
        <v>24</v>
      </c>
      <c r="I1247" s="747" t="s">
        <v>1403</v>
      </c>
      <c r="J1247" s="745" t="s">
        <v>267</v>
      </c>
      <c r="K1247" s="745" t="s">
        <v>6822</v>
      </c>
      <c r="L1247" s="726"/>
      <c r="M1247" s="726" t="s">
        <v>6426</v>
      </c>
      <c r="N1247" s="722" t="s">
        <v>4179</v>
      </c>
      <c r="O1247" s="745" t="s">
        <v>222</v>
      </c>
      <c r="P1247" s="736"/>
      <c r="Q1247" s="727"/>
    </row>
    <row r="1248" spans="1:17">
      <c r="A1248" s="1077">
        <f>SUBTOTAL(3,C$3:C1248)</f>
        <v>1244</v>
      </c>
      <c r="B1248" s="738">
        <v>2</v>
      </c>
      <c r="C1248" s="722" t="s">
        <v>6742</v>
      </c>
      <c r="D1248" s="723" t="s">
        <v>16</v>
      </c>
      <c r="E1248" s="745" t="s">
        <v>221</v>
      </c>
      <c r="F1248" s="745"/>
      <c r="G1248" s="774">
        <v>34653</v>
      </c>
      <c r="H1248" s="724">
        <f t="shared" ca="1" si="20"/>
        <v>25</v>
      </c>
      <c r="I1248" s="747" t="s">
        <v>1403</v>
      </c>
      <c r="J1248" s="745" t="s">
        <v>267</v>
      </c>
      <c r="K1248" s="745" t="s">
        <v>6621</v>
      </c>
      <c r="L1248" s="726"/>
      <c r="M1248" s="726" t="s">
        <v>6426</v>
      </c>
      <c r="N1248" s="722" t="s">
        <v>4179</v>
      </c>
      <c r="O1248" s="745" t="s">
        <v>245</v>
      </c>
      <c r="P1248" s="736"/>
      <c r="Q1248" s="727"/>
    </row>
    <row r="1249" spans="1:17">
      <c r="A1249" s="1077">
        <f>SUBTOTAL(3,C$3:C1249)</f>
        <v>1245</v>
      </c>
      <c r="B1249" s="738">
        <v>1</v>
      </c>
      <c r="C1249" s="722" t="s">
        <v>7072</v>
      </c>
      <c r="D1249" s="723" t="s">
        <v>23</v>
      </c>
      <c r="E1249" s="745" t="s">
        <v>221</v>
      </c>
      <c r="F1249" s="745"/>
      <c r="G1249" s="774">
        <v>24937</v>
      </c>
      <c r="H1249" s="724">
        <f t="shared" ca="1" si="20"/>
        <v>52</v>
      </c>
      <c r="I1249" s="747" t="s">
        <v>1403</v>
      </c>
      <c r="J1249" s="745" t="s">
        <v>258</v>
      </c>
      <c r="K1249" s="745" t="s">
        <v>165</v>
      </c>
      <c r="L1249" s="726"/>
      <c r="M1249" s="726" t="s">
        <v>6426</v>
      </c>
      <c r="N1249" s="722" t="s">
        <v>4179</v>
      </c>
      <c r="O1249" s="745" t="s">
        <v>222</v>
      </c>
      <c r="P1249" s="736"/>
      <c r="Q1249" s="727"/>
    </row>
    <row r="1250" spans="1:17">
      <c r="A1250" s="1077">
        <f>SUBTOTAL(3,C$3:C1250)</f>
        <v>1246</v>
      </c>
      <c r="B1250" s="738">
        <v>2</v>
      </c>
      <c r="C1250" s="722" t="s">
        <v>6188</v>
      </c>
      <c r="D1250" s="723" t="s">
        <v>16</v>
      </c>
      <c r="E1250" s="745" t="s">
        <v>221</v>
      </c>
      <c r="F1250" s="745"/>
      <c r="G1250" s="774">
        <v>24383</v>
      </c>
      <c r="H1250" s="724">
        <f t="shared" ca="1" si="20"/>
        <v>53</v>
      </c>
      <c r="I1250" s="747" t="s">
        <v>1403</v>
      </c>
      <c r="J1250" s="745" t="s">
        <v>258</v>
      </c>
      <c r="K1250" s="745" t="s">
        <v>6621</v>
      </c>
      <c r="L1250" s="726"/>
      <c r="M1250" s="726" t="s">
        <v>6426</v>
      </c>
      <c r="N1250" s="722" t="s">
        <v>4179</v>
      </c>
      <c r="O1250" s="745" t="s">
        <v>245</v>
      </c>
      <c r="P1250" s="736"/>
      <c r="Q1250" s="727"/>
    </row>
    <row r="1251" spans="1:17">
      <c r="A1251" s="1077">
        <f>SUBTOTAL(3,C$3:C1251)</f>
        <v>1247</v>
      </c>
      <c r="B1251" s="738">
        <v>3</v>
      </c>
      <c r="C1251" s="722" t="s">
        <v>6847</v>
      </c>
      <c r="D1251" s="723" t="s">
        <v>23</v>
      </c>
      <c r="E1251" s="745" t="s">
        <v>254</v>
      </c>
      <c r="F1251" s="745" t="s">
        <v>230</v>
      </c>
      <c r="G1251" s="774">
        <v>36944</v>
      </c>
      <c r="H1251" s="724">
        <f t="shared" ca="1" si="20"/>
        <v>19</v>
      </c>
      <c r="I1251" s="747" t="s">
        <v>1403</v>
      </c>
      <c r="J1251" s="745" t="s">
        <v>258</v>
      </c>
      <c r="K1251" s="745" t="s">
        <v>6622</v>
      </c>
      <c r="L1251" s="726"/>
      <c r="M1251" s="726" t="s">
        <v>6426</v>
      </c>
      <c r="N1251" s="722" t="s">
        <v>4179</v>
      </c>
      <c r="O1251" s="745" t="s">
        <v>6640</v>
      </c>
      <c r="P1251" s="736"/>
      <c r="Q1251" s="727"/>
    </row>
    <row r="1252" spans="1:17">
      <c r="A1252" s="1077">
        <f>SUBTOTAL(3,C$3:C1252)</f>
        <v>1248</v>
      </c>
      <c r="B1252" s="722">
        <v>1</v>
      </c>
      <c r="C1252" s="722" t="s">
        <v>4516</v>
      </c>
      <c r="D1252" s="744" t="s">
        <v>23</v>
      </c>
      <c r="E1252" s="722" t="s">
        <v>221</v>
      </c>
      <c r="F1252" s="722" t="s">
        <v>376</v>
      </c>
      <c r="G1252" s="784">
        <v>25272</v>
      </c>
      <c r="H1252" s="724">
        <f t="shared" ca="1" si="20"/>
        <v>51</v>
      </c>
      <c r="I1252" s="769" t="s">
        <v>4508</v>
      </c>
      <c r="J1252" s="722" t="s">
        <v>289</v>
      </c>
      <c r="K1252" s="722" t="s">
        <v>283</v>
      </c>
      <c r="L1252" s="770"/>
      <c r="M1252" s="770" t="s">
        <v>6426</v>
      </c>
      <c r="N1252" s="722" t="s">
        <v>4521</v>
      </c>
      <c r="O1252" s="722" t="s">
        <v>222</v>
      </c>
      <c r="P1252" s="722" t="s">
        <v>4515</v>
      </c>
      <c r="Q1252" s="722" t="s">
        <v>4519</v>
      </c>
    </row>
    <row r="1253" spans="1:17">
      <c r="A1253" s="1077">
        <f>SUBTOTAL(3,C$3:C1253)</f>
        <v>1249</v>
      </c>
      <c r="B1253" s="721">
        <v>2</v>
      </c>
      <c r="C1253" s="722" t="s">
        <v>4524</v>
      </c>
      <c r="D1253" s="723" t="s">
        <v>16</v>
      </c>
      <c r="E1253" s="721" t="s">
        <v>221</v>
      </c>
      <c r="F1253" s="721" t="s">
        <v>376</v>
      </c>
      <c r="G1253" s="774">
        <v>26784</v>
      </c>
      <c r="H1253" s="724">
        <f t="shared" ca="1" si="20"/>
        <v>46</v>
      </c>
      <c r="I1253" s="725" t="s">
        <v>4508</v>
      </c>
      <c r="J1253" s="721" t="s">
        <v>223</v>
      </c>
      <c r="K1253" s="721" t="s">
        <v>246</v>
      </c>
      <c r="L1253" s="726"/>
      <c r="M1253" s="726" t="s">
        <v>6426</v>
      </c>
      <c r="N1253" s="722" t="s">
        <v>4521</v>
      </c>
      <c r="O1253" s="721" t="s">
        <v>245</v>
      </c>
      <c r="P1253" s="722" t="s">
        <v>4523</v>
      </c>
      <c r="Q1253" s="722" t="s">
        <v>4519</v>
      </c>
    </row>
    <row r="1254" spans="1:17">
      <c r="A1254" s="1077">
        <f>SUBTOTAL(3,C$3:C1254)</f>
        <v>1250</v>
      </c>
      <c r="B1254" s="721">
        <v>3</v>
      </c>
      <c r="C1254" s="722" t="s">
        <v>4528</v>
      </c>
      <c r="D1254" s="723" t="s">
        <v>23</v>
      </c>
      <c r="E1254" s="721" t="s">
        <v>254</v>
      </c>
      <c r="F1254" s="721" t="s">
        <v>4529</v>
      </c>
      <c r="G1254" s="774">
        <v>34392</v>
      </c>
      <c r="H1254" s="724">
        <f t="shared" ca="1" si="20"/>
        <v>26</v>
      </c>
      <c r="I1254" s="725" t="s">
        <v>4508</v>
      </c>
      <c r="J1254" s="721" t="s">
        <v>344</v>
      </c>
      <c r="K1254" s="721" t="s">
        <v>266</v>
      </c>
      <c r="L1254" s="726"/>
      <c r="M1254" s="726" t="s">
        <v>6426</v>
      </c>
      <c r="N1254" s="722" t="s">
        <v>4521</v>
      </c>
      <c r="O1254" s="721" t="s">
        <v>255</v>
      </c>
      <c r="P1254" s="722" t="s">
        <v>4527</v>
      </c>
      <c r="Q1254" s="722" t="s">
        <v>4519</v>
      </c>
    </row>
    <row r="1255" spans="1:17">
      <c r="A1255" s="1077">
        <f>SUBTOTAL(3,C$3:C1255)</f>
        <v>1251</v>
      </c>
      <c r="B1255" s="721">
        <v>4</v>
      </c>
      <c r="C1255" s="722" t="s">
        <v>4531</v>
      </c>
      <c r="D1255" s="723" t="s">
        <v>16</v>
      </c>
      <c r="E1255" s="721" t="s">
        <v>254</v>
      </c>
      <c r="F1255" s="721" t="s">
        <v>4532</v>
      </c>
      <c r="G1255" s="774">
        <v>36242</v>
      </c>
      <c r="H1255" s="724">
        <f t="shared" ca="1" si="20"/>
        <v>21</v>
      </c>
      <c r="I1255" s="725" t="s">
        <v>4508</v>
      </c>
      <c r="J1255" s="721" t="s">
        <v>348</v>
      </c>
      <c r="K1255" s="721" t="s">
        <v>266</v>
      </c>
      <c r="L1255" s="726"/>
      <c r="M1255" s="726" t="s">
        <v>6426</v>
      </c>
      <c r="N1255" s="722" t="s">
        <v>4521</v>
      </c>
      <c r="O1255" s="721" t="s">
        <v>255</v>
      </c>
      <c r="P1255" s="722" t="s">
        <v>4530</v>
      </c>
      <c r="Q1255" s="722" t="s">
        <v>4519</v>
      </c>
    </row>
    <row r="1256" spans="1:17">
      <c r="A1256" s="1077">
        <f>SUBTOTAL(3,C$3:C1256)</f>
        <v>1252</v>
      </c>
      <c r="B1256" s="721">
        <v>5</v>
      </c>
      <c r="C1256" s="722" t="s">
        <v>4534</v>
      </c>
      <c r="D1256" s="723" t="s">
        <v>16</v>
      </c>
      <c r="E1256" s="721" t="s">
        <v>254</v>
      </c>
      <c r="F1256" s="721" t="s">
        <v>230</v>
      </c>
      <c r="G1256" s="774">
        <v>37995</v>
      </c>
      <c r="H1256" s="724">
        <f t="shared" ca="1" si="20"/>
        <v>16</v>
      </c>
      <c r="I1256" s="725" t="s">
        <v>4508</v>
      </c>
      <c r="J1256" s="721" t="s">
        <v>369</v>
      </c>
      <c r="K1256" s="721" t="s">
        <v>266</v>
      </c>
      <c r="L1256" s="726"/>
      <c r="M1256" s="726" t="s">
        <v>6426</v>
      </c>
      <c r="N1256" s="722" t="s">
        <v>4521</v>
      </c>
      <c r="O1256" s="721" t="s">
        <v>255</v>
      </c>
      <c r="P1256" s="722" t="s">
        <v>4533</v>
      </c>
      <c r="Q1256" s="722" t="s">
        <v>4519</v>
      </c>
    </row>
    <row r="1257" spans="1:17">
      <c r="A1257" s="1077">
        <f>SUBTOTAL(3,C$3:C1257)</f>
        <v>1253</v>
      </c>
      <c r="B1257" s="721">
        <v>6</v>
      </c>
      <c r="C1257" s="722" t="s">
        <v>4536</v>
      </c>
      <c r="D1257" s="723" t="s">
        <v>16</v>
      </c>
      <c r="E1257" s="721" t="s">
        <v>254</v>
      </c>
      <c r="F1257" s="721" t="s">
        <v>230</v>
      </c>
      <c r="G1257" s="774">
        <v>38940</v>
      </c>
      <c r="H1257" s="724">
        <f t="shared" ca="1" si="20"/>
        <v>13</v>
      </c>
      <c r="I1257" s="725" t="s">
        <v>4508</v>
      </c>
      <c r="J1257" s="721" t="s">
        <v>369</v>
      </c>
      <c r="K1257" s="721" t="s">
        <v>266</v>
      </c>
      <c r="L1257" s="726"/>
      <c r="M1257" s="726" t="s">
        <v>6426</v>
      </c>
      <c r="N1257" s="722" t="s">
        <v>4521</v>
      </c>
      <c r="O1257" s="721" t="s">
        <v>255</v>
      </c>
      <c r="P1257" s="722" t="s">
        <v>4535</v>
      </c>
      <c r="Q1257" s="722" t="s">
        <v>4519</v>
      </c>
    </row>
    <row r="1258" spans="1:17">
      <c r="A1258" s="1077">
        <f>SUBTOTAL(3,C$3:C1258)</f>
        <v>1254</v>
      </c>
      <c r="B1258" s="721">
        <v>1</v>
      </c>
      <c r="C1258" s="722" t="s">
        <v>4538</v>
      </c>
      <c r="D1258" s="723" t="s">
        <v>23</v>
      </c>
      <c r="E1258" s="721" t="s">
        <v>221</v>
      </c>
      <c r="F1258" s="721" t="s">
        <v>376</v>
      </c>
      <c r="G1258" s="774">
        <v>19343</v>
      </c>
      <c r="H1258" s="724">
        <f t="shared" ca="1" si="20"/>
        <v>67</v>
      </c>
      <c r="I1258" s="725" t="s">
        <v>1403</v>
      </c>
      <c r="J1258" s="721" t="s">
        <v>256</v>
      </c>
      <c r="K1258" s="721" t="s">
        <v>283</v>
      </c>
      <c r="L1258" s="726"/>
      <c r="M1258" s="726" t="s">
        <v>6426</v>
      </c>
      <c r="N1258" s="722" t="s">
        <v>4521</v>
      </c>
      <c r="O1258" s="721" t="s">
        <v>222</v>
      </c>
      <c r="P1258" s="722" t="s">
        <v>4537</v>
      </c>
      <c r="Q1258" s="722" t="s">
        <v>4540</v>
      </c>
    </row>
    <row r="1259" spans="1:17">
      <c r="A1259" s="1077">
        <f>SUBTOTAL(3,C$3:C1259)</f>
        <v>1255</v>
      </c>
      <c r="B1259" s="721">
        <v>2</v>
      </c>
      <c r="C1259" s="722" t="s">
        <v>4542</v>
      </c>
      <c r="D1259" s="723" t="s">
        <v>16</v>
      </c>
      <c r="E1259" s="721" t="s">
        <v>221</v>
      </c>
      <c r="F1259" s="721" t="s">
        <v>376</v>
      </c>
      <c r="G1259" s="774">
        <v>21715</v>
      </c>
      <c r="H1259" s="724">
        <f t="shared" ca="1" si="20"/>
        <v>60</v>
      </c>
      <c r="I1259" s="725" t="s">
        <v>1403</v>
      </c>
      <c r="J1259" s="721" t="s">
        <v>256</v>
      </c>
      <c r="K1259" s="721" t="s">
        <v>246</v>
      </c>
      <c r="L1259" s="726"/>
      <c r="M1259" s="726" t="s">
        <v>6426</v>
      </c>
      <c r="N1259" s="722" t="s">
        <v>4521</v>
      </c>
      <c r="O1259" s="721" t="s">
        <v>245</v>
      </c>
      <c r="P1259" s="722" t="s">
        <v>4541</v>
      </c>
      <c r="Q1259" s="722" t="s">
        <v>4540</v>
      </c>
    </row>
    <row r="1260" spans="1:17">
      <c r="A1260" s="1077">
        <f>SUBTOTAL(3,C$3:C1260)</f>
        <v>1256</v>
      </c>
      <c r="B1260" s="721">
        <v>1</v>
      </c>
      <c r="C1260" s="722" t="s">
        <v>118</v>
      </c>
      <c r="D1260" s="723" t="s">
        <v>23</v>
      </c>
      <c r="E1260" s="721" t="s">
        <v>221</v>
      </c>
      <c r="F1260" s="721" t="s">
        <v>376</v>
      </c>
      <c r="G1260" s="774">
        <v>25756</v>
      </c>
      <c r="H1260" s="724">
        <f t="shared" ca="1" si="20"/>
        <v>49</v>
      </c>
      <c r="I1260" s="725" t="s">
        <v>1403</v>
      </c>
      <c r="J1260" s="721" t="s">
        <v>289</v>
      </c>
      <c r="K1260" s="721" t="s">
        <v>224</v>
      </c>
      <c r="L1260" s="726"/>
      <c r="M1260" s="726" t="s">
        <v>6426</v>
      </c>
      <c r="N1260" s="722" t="s">
        <v>4521</v>
      </c>
      <c r="O1260" s="721" t="s">
        <v>222</v>
      </c>
      <c r="P1260" s="722" t="s">
        <v>4545</v>
      </c>
      <c r="Q1260" s="722" t="s">
        <v>4548</v>
      </c>
    </row>
    <row r="1261" spans="1:17">
      <c r="A1261" s="1077">
        <f>SUBTOTAL(3,C$3:C1261)</f>
        <v>1257</v>
      </c>
      <c r="B1261" s="721">
        <v>2</v>
      </c>
      <c r="C1261" s="722" t="s">
        <v>4550</v>
      </c>
      <c r="D1261" s="723" t="s">
        <v>16</v>
      </c>
      <c r="E1261" s="721" t="s">
        <v>221</v>
      </c>
      <c r="F1261" s="721" t="s">
        <v>376</v>
      </c>
      <c r="G1261" s="774">
        <v>27628</v>
      </c>
      <c r="H1261" s="724">
        <f t="shared" ca="1" si="20"/>
        <v>44</v>
      </c>
      <c r="I1261" s="725" t="s">
        <v>1403</v>
      </c>
      <c r="J1261" s="721" t="s">
        <v>256</v>
      </c>
      <c r="K1261" s="721" t="s">
        <v>246</v>
      </c>
      <c r="L1261" s="726"/>
      <c r="M1261" s="726" t="s">
        <v>6426</v>
      </c>
      <c r="N1261" s="722" t="s">
        <v>4521</v>
      </c>
      <c r="O1261" s="721" t="s">
        <v>245</v>
      </c>
      <c r="P1261" s="722" t="s">
        <v>4549</v>
      </c>
      <c r="Q1261" s="722" t="s">
        <v>4548</v>
      </c>
    </row>
    <row r="1262" spans="1:17">
      <c r="A1262" s="1077">
        <f>SUBTOTAL(3,C$3:C1262)</f>
        <v>1258</v>
      </c>
      <c r="B1262" s="721">
        <v>3</v>
      </c>
      <c r="C1262" s="722" t="s">
        <v>4553</v>
      </c>
      <c r="D1262" s="723" t="s">
        <v>23</v>
      </c>
      <c r="E1262" s="721" t="s">
        <v>254</v>
      </c>
      <c r="F1262" s="721" t="s">
        <v>230</v>
      </c>
      <c r="G1262" s="774">
        <v>35983</v>
      </c>
      <c r="H1262" s="724">
        <f t="shared" ca="1" si="20"/>
        <v>21</v>
      </c>
      <c r="I1262" s="725" t="s">
        <v>1403</v>
      </c>
      <c r="J1262" s="721" t="s">
        <v>886</v>
      </c>
      <c r="K1262" s="721" t="s">
        <v>266</v>
      </c>
      <c r="L1262" s="726"/>
      <c r="M1262" s="726" t="s">
        <v>6426</v>
      </c>
      <c r="N1262" s="722" t="s">
        <v>4521</v>
      </c>
      <c r="O1262" s="721" t="s">
        <v>255</v>
      </c>
      <c r="P1262" s="722" t="s">
        <v>4552</v>
      </c>
      <c r="Q1262" s="722" t="s">
        <v>4548</v>
      </c>
    </row>
    <row r="1263" spans="1:17">
      <c r="A1263" s="1077">
        <f>SUBTOTAL(3,C$3:C1263)</f>
        <v>1259</v>
      </c>
      <c r="B1263" s="721">
        <v>4</v>
      </c>
      <c r="C1263" s="722" t="s">
        <v>4555</v>
      </c>
      <c r="D1263" s="723" t="s">
        <v>16</v>
      </c>
      <c r="E1263" s="721" t="s">
        <v>254</v>
      </c>
      <c r="F1263" s="721" t="s">
        <v>230</v>
      </c>
      <c r="G1263" s="774">
        <v>38736</v>
      </c>
      <c r="H1263" s="724">
        <f t="shared" ca="1" si="20"/>
        <v>14</v>
      </c>
      <c r="I1263" s="725" t="s">
        <v>1403</v>
      </c>
      <c r="J1263" s="721" t="s">
        <v>369</v>
      </c>
      <c r="K1263" s="721" t="s">
        <v>266</v>
      </c>
      <c r="L1263" s="726"/>
      <c r="M1263" s="726" t="s">
        <v>6426</v>
      </c>
      <c r="N1263" s="722" t="s">
        <v>4521</v>
      </c>
      <c r="O1263" s="721" t="s">
        <v>255</v>
      </c>
      <c r="P1263" s="722" t="s">
        <v>4554</v>
      </c>
      <c r="Q1263" s="722" t="s">
        <v>4548</v>
      </c>
    </row>
    <row r="1264" spans="1:17">
      <c r="A1264" s="1077">
        <f>SUBTOTAL(3,C$3:C1264)</f>
        <v>1260</v>
      </c>
      <c r="B1264" s="721">
        <v>5</v>
      </c>
      <c r="C1264" s="722" t="s">
        <v>4557</v>
      </c>
      <c r="D1264" s="723" t="s">
        <v>16</v>
      </c>
      <c r="E1264" s="721" t="s">
        <v>254</v>
      </c>
      <c r="F1264" s="721" t="s">
        <v>230</v>
      </c>
      <c r="G1264" s="774">
        <v>40020</v>
      </c>
      <c r="H1264" s="724">
        <f t="shared" ca="1" si="20"/>
        <v>10</v>
      </c>
      <c r="I1264" s="725" t="s">
        <v>1403</v>
      </c>
      <c r="J1264" s="721" t="s">
        <v>4558</v>
      </c>
      <c r="K1264" s="721" t="s">
        <v>266</v>
      </c>
      <c r="L1264" s="726"/>
      <c r="M1264" s="726" t="s">
        <v>6426</v>
      </c>
      <c r="N1264" s="722" t="s">
        <v>4521</v>
      </c>
      <c r="O1264" s="721" t="s">
        <v>255</v>
      </c>
      <c r="P1264" s="734" t="s">
        <v>4556</v>
      </c>
      <c r="Q1264" s="722" t="s">
        <v>4548</v>
      </c>
    </row>
    <row r="1265" spans="1:17">
      <c r="A1265" s="1077">
        <f>SUBTOTAL(3,C$3:C1265)</f>
        <v>1261</v>
      </c>
      <c r="B1265" s="721">
        <v>1</v>
      </c>
      <c r="C1265" s="722" t="s">
        <v>4560</v>
      </c>
      <c r="D1265" s="723" t="s">
        <v>23</v>
      </c>
      <c r="E1265" s="721" t="s">
        <v>221</v>
      </c>
      <c r="F1265" s="721" t="s">
        <v>376</v>
      </c>
      <c r="G1265" s="774">
        <v>29409</v>
      </c>
      <c r="H1265" s="724">
        <f t="shared" ca="1" si="20"/>
        <v>39</v>
      </c>
      <c r="I1265" s="725" t="s">
        <v>1403</v>
      </c>
      <c r="J1265" s="721" t="s">
        <v>289</v>
      </c>
      <c r="K1265" s="721" t="s">
        <v>224</v>
      </c>
      <c r="L1265" s="726"/>
      <c r="M1265" s="726" t="s">
        <v>6426</v>
      </c>
      <c r="N1265" s="722" t="s">
        <v>4521</v>
      </c>
      <c r="O1265" s="721" t="s">
        <v>222</v>
      </c>
      <c r="P1265" s="722" t="s">
        <v>4559</v>
      </c>
      <c r="Q1265" s="722" t="s">
        <v>4561</v>
      </c>
    </row>
    <row r="1266" spans="1:17">
      <c r="A1266" s="1077">
        <f>SUBTOTAL(3,C$3:C1266)</f>
        <v>1262</v>
      </c>
      <c r="B1266" s="721">
        <v>2</v>
      </c>
      <c r="C1266" s="722" t="s">
        <v>4563</v>
      </c>
      <c r="D1266" s="723" t="s">
        <v>16</v>
      </c>
      <c r="E1266" s="721" t="s">
        <v>221</v>
      </c>
      <c r="F1266" s="721" t="s">
        <v>524</v>
      </c>
      <c r="G1266" s="774">
        <v>29540</v>
      </c>
      <c r="H1266" s="724">
        <f t="shared" ca="1" si="20"/>
        <v>39</v>
      </c>
      <c r="I1266" s="725" t="s">
        <v>1403</v>
      </c>
      <c r="J1266" s="721" t="s">
        <v>289</v>
      </c>
      <c r="K1266" s="721" t="s">
        <v>246</v>
      </c>
      <c r="L1266" s="726"/>
      <c r="M1266" s="726" t="s">
        <v>6426</v>
      </c>
      <c r="N1266" s="722" t="s">
        <v>4521</v>
      </c>
      <c r="O1266" s="721" t="s">
        <v>245</v>
      </c>
      <c r="P1266" s="722" t="s">
        <v>4562</v>
      </c>
      <c r="Q1266" s="722" t="s">
        <v>4561</v>
      </c>
    </row>
    <row r="1267" spans="1:17">
      <c r="A1267" s="1077">
        <f>SUBTOTAL(3,C$3:C1267)</f>
        <v>1263</v>
      </c>
      <c r="B1267" s="721">
        <v>3</v>
      </c>
      <c r="C1267" s="722" t="s">
        <v>4567</v>
      </c>
      <c r="D1267" s="723" t="s">
        <v>16</v>
      </c>
      <c r="E1267" s="721" t="s">
        <v>254</v>
      </c>
      <c r="F1267" s="721" t="s">
        <v>230</v>
      </c>
      <c r="G1267" s="774">
        <v>37304</v>
      </c>
      <c r="H1267" s="724">
        <f t="shared" ca="1" si="20"/>
        <v>18</v>
      </c>
      <c r="I1267" s="725" t="s">
        <v>1403</v>
      </c>
      <c r="J1267" s="721" t="s">
        <v>369</v>
      </c>
      <c r="K1267" s="721" t="s">
        <v>266</v>
      </c>
      <c r="L1267" s="726"/>
      <c r="M1267" s="726" t="s">
        <v>6426</v>
      </c>
      <c r="N1267" s="722" t="s">
        <v>4521</v>
      </c>
      <c r="O1267" s="721" t="s">
        <v>255</v>
      </c>
      <c r="P1267" s="722" t="s">
        <v>4566</v>
      </c>
      <c r="Q1267" s="722" t="s">
        <v>4561</v>
      </c>
    </row>
    <row r="1268" spans="1:17">
      <c r="A1268" s="1077">
        <f>SUBTOTAL(3,C$3:C1268)</f>
        <v>1264</v>
      </c>
      <c r="B1268" s="721">
        <v>4</v>
      </c>
      <c r="C1268" s="722" t="s">
        <v>4569</v>
      </c>
      <c r="D1268" s="723" t="s">
        <v>23</v>
      </c>
      <c r="E1268" s="721" t="s">
        <v>254</v>
      </c>
      <c r="F1268" s="721" t="s">
        <v>230</v>
      </c>
      <c r="G1268" s="774">
        <v>39976</v>
      </c>
      <c r="H1268" s="724">
        <f t="shared" ca="1" si="20"/>
        <v>10</v>
      </c>
      <c r="I1268" s="725" t="s">
        <v>1403</v>
      </c>
      <c r="J1268" s="721" t="s">
        <v>369</v>
      </c>
      <c r="K1268" s="721" t="s">
        <v>266</v>
      </c>
      <c r="L1268" s="726"/>
      <c r="M1268" s="726" t="s">
        <v>6426</v>
      </c>
      <c r="N1268" s="722" t="s">
        <v>4521</v>
      </c>
      <c r="O1268" s="721" t="s">
        <v>255</v>
      </c>
      <c r="P1268" s="734" t="s">
        <v>4568</v>
      </c>
      <c r="Q1268" s="722" t="s">
        <v>4561</v>
      </c>
    </row>
    <row r="1269" spans="1:17">
      <c r="A1269" s="1077">
        <f>SUBTOTAL(3,C$3:C1269)</f>
        <v>1265</v>
      </c>
      <c r="B1269" s="721">
        <v>1</v>
      </c>
      <c r="C1269" s="722" t="s">
        <v>4588</v>
      </c>
      <c r="D1269" s="723" t="s">
        <v>16</v>
      </c>
      <c r="E1269" s="721" t="s">
        <v>254</v>
      </c>
      <c r="F1269" s="721" t="s">
        <v>288</v>
      </c>
      <c r="G1269" s="774">
        <v>26399</v>
      </c>
      <c r="H1269" s="724">
        <f t="shared" ca="1" si="20"/>
        <v>48</v>
      </c>
      <c r="I1269" s="725" t="s">
        <v>1403</v>
      </c>
      <c r="J1269" s="721" t="s">
        <v>256</v>
      </c>
      <c r="K1269" s="721" t="s">
        <v>266</v>
      </c>
      <c r="L1269" s="726"/>
      <c r="M1269" s="726" t="s">
        <v>6426</v>
      </c>
      <c r="N1269" s="722" t="s">
        <v>4521</v>
      </c>
      <c r="O1269" s="721" t="s">
        <v>255</v>
      </c>
      <c r="P1269" s="722" t="s">
        <v>4587</v>
      </c>
      <c r="Q1269" s="722" t="s">
        <v>4584</v>
      </c>
    </row>
    <row r="1270" spans="1:17">
      <c r="A1270" s="1077">
        <f>SUBTOTAL(3,C$3:C1270)</f>
        <v>1266</v>
      </c>
      <c r="B1270" s="721">
        <v>2</v>
      </c>
      <c r="C1270" s="722" t="s">
        <v>4590</v>
      </c>
      <c r="D1270" s="723" t="s">
        <v>23</v>
      </c>
      <c r="E1270" s="721" t="s">
        <v>254</v>
      </c>
      <c r="F1270" s="721" t="s">
        <v>288</v>
      </c>
      <c r="G1270" s="774">
        <v>32259</v>
      </c>
      <c r="H1270" s="724">
        <f t="shared" ca="1" si="20"/>
        <v>31</v>
      </c>
      <c r="I1270" s="725" t="s">
        <v>1403</v>
      </c>
      <c r="J1270" s="721" t="s">
        <v>256</v>
      </c>
      <c r="K1270" s="721" t="s">
        <v>261</v>
      </c>
      <c r="L1270" s="726"/>
      <c r="M1270" s="726" t="s">
        <v>6426</v>
      </c>
      <c r="N1270" s="722" t="s">
        <v>4521</v>
      </c>
      <c r="O1270" s="721" t="s">
        <v>255</v>
      </c>
      <c r="P1270" s="722" t="s">
        <v>4589</v>
      </c>
      <c r="Q1270" s="722" t="s">
        <v>4584</v>
      </c>
    </row>
    <row r="1271" spans="1:17">
      <c r="A1271" s="1077">
        <f>SUBTOTAL(3,C$3:C1271)</f>
        <v>1267</v>
      </c>
      <c r="B1271" s="721">
        <v>1</v>
      </c>
      <c r="C1271" s="722" t="s">
        <v>4592</v>
      </c>
      <c r="D1271" s="723" t="s">
        <v>23</v>
      </c>
      <c r="E1271" s="721" t="s">
        <v>221</v>
      </c>
      <c r="F1271" s="721" t="s">
        <v>464</v>
      </c>
      <c r="G1271" s="774">
        <v>28849</v>
      </c>
      <c r="H1271" s="724">
        <f t="shared" ca="1" si="20"/>
        <v>41</v>
      </c>
      <c r="I1271" s="725" t="s">
        <v>1403</v>
      </c>
      <c r="J1271" s="721" t="s">
        <v>289</v>
      </c>
      <c r="K1271" s="721" t="s">
        <v>283</v>
      </c>
      <c r="L1271" s="726"/>
      <c r="M1271" s="726" t="s">
        <v>6426</v>
      </c>
      <c r="N1271" s="722" t="s">
        <v>4521</v>
      </c>
      <c r="O1271" s="721" t="s">
        <v>222</v>
      </c>
      <c r="P1271" s="722" t="s">
        <v>4591</v>
      </c>
      <c r="Q1271" s="722" t="s">
        <v>4595</v>
      </c>
    </row>
    <row r="1272" spans="1:17">
      <c r="A1272" s="1077">
        <f>SUBTOTAL(3,C$3:C1272)</f>
        <v>1268</v>
      </c>
      <c r="B1272" s="721">
        <v>2</v>
      </c>
      <c r="C1272" s="722" t="s">
        <v>4597</v>
      </c>
      <c r="D1272" s="723" t="s">
        <v>16</v>
      </c>
      <c r="E1272" s="721" t="s">
        <v>254</v>
      </c>
      <c r="F1272" s="721" t="s">
        <v>4598</v>
      </c>
      <c r="G1272" s="774">
        <v>37009</v>
      </c>
      <c r="H1272" s="724">
        <f t="shared" ca="1" si="20"/>
        <v>18</v>
      </c>
      <c r="I1272" s="725" t="s">
        <v>1403</v>
      </c>
      <c r="J1272" s="721" t="s">
        <v>348</v>
      </c>
      <c r="K1272" s="721" t="s">
        <v>266</v>
      </c>
      <c r="L1272" s="726"/>
      <c r="M1272" s="726" t="s">
        <v>6426</v>
      </c>
      <c r="N1272" s="722" t="s">
        <v>4521</v>
      </c>
      <c r="O1272" s="721" t="s">
        <v>255</v>
      </c>
      <c r="P1272" s="722" t="s">
        <v>4596</v>
      </c>
      <c r="Q1272" s="722" t="s">
        <v>4595</v>
      </c>
    </row>
    <row r="1273" spans="1:17">
      <c r="A1273" s="1077">
        <f>SUBTOTAL(3,C$3:C1273)</f>
        <v>1269</v>
      </c>
      <c r="B1273" s="721">
        <v>3</v>
      </c>
      <c r="C1273" s="722" t="s">
        <v>4601</v>
      </c>
      <c r="D1273" s="723" t="s">
        <v>23</v>
      </c>
      <c r="E1273" s="721" t="s">
        <v>254</v>
      </c>
      <c r="F1273" s="721" t="s">
        <v>230</v>
      </c>
      <c r="G1273" s="774">
        <v>39892</v>
      </c>
      <c r="H1273" s="724">
        <f t="shared" ca="1" si="20"/>
        <v>11</v>
      </c>
      <c r="I1273" s="725" t="s">
        <v>1403</v>
      </c>
      <c r="J1273" s="721" t="s">
        <v>369</v>
      </c>
      <c r="K1273" s="721" t="s">
        <v>266</v>
      </c>
      <c r="L1273" s="726"/>
      <c r="M1273" s="726" t="s">
        <v>6426</v>
      </c>
      <c r="N1273" s="722" t="s">
        <v>4521</v>
      </c>
      <c r="O1273" s="721" t="s">
        <v>255</v>
      </c>
      <c r="P1273" s="734" t="s">
        <v>4600</v>
      </c>
      <c r="Q1273" s="722" t="s">
        <v>4595</v>
      </c>
    </row>
    <row r="1274" spans="1:17">
      <c r="A1274" s="1077">
        <f>SUBTOTAL(3,C$3:C1274)</f>
        <v>1270</v>
      </c>
      <c r="B1274" s="721">
        <v>1</v>
      </c>
      <c r="C1274" s="722" t="s">
        <v>4603</v>
      </c>
      <c r="D1274" s="723" t="s">
        <v>23</v>
      </c>
      <c r="E1274" s="721" t="s">
        <v>221</v>
      </c>
      <c r="F1274" s="721" t="s">
        <v>376</v>
      </c>
      <c r="G1274" s="774">
        <v>19210</v>
      </c>
      <c r="H1274" s="724">
        <f t="shared" ca="1" si="20"/>
        <v>67</v>
      </c>
      <c r="I1274" s="725" t="s">
        <v>1403</v>
      </c>
      <c r="J1274" s="721" t="s">
        <v>256</v>
      </c>
      <c r="K1274" s="721" t="s">
        <v>283</v>
      </c>
      <c r="L1274" s="726"/>
      <c r="M1274" s="726" t="s">
        <v>6426</v>
      </c>
      <c r="N1274" s="722" t="s">
        <v>4521</v>
      </c>
      <c r="O1274" s="721" t="s">
        <v>222</v>
      </c>
      <c r="P1274" s="722" t="s">
        <v>4602</v>
      </c>
      <c r="Q1274" s="722" t="s">
        <v>4605</v>
      </c>
    </row>
    <row r="1275" spans="1:17">
      <c r="A1275" s="1077">
        <f>SUBTOTAL(3,C$3:C1275)</f>
        <v>1271</v>
      </c>
      <c r="B1275" s="721">
        <v>2</v>
      </c>
      <c r="C1275" s="722" t="s">
        <v>1129</v>
      </c>
      <c r="D1275" s="723" t="s">
        <v>16</v>
      </c>
      <c r="E1275" s="721" t="s">
        <v>254</v>
      </c>
      <c r="F1275" s="721" t="s">
        <v>230</v>
      </c>
      <c r="G1275" s="774">
        <v>35100</v>
      </c>
      <c r="H1275" s="724">
        <f t="shared" ca="1" si="20"/>
        <v>24</v>
      </c>
      <c r="I1275" s="725" t="s">
        <v>1403</v>
      </c>
      <c r="J1275" s="721" t="s">
        <v>289</v>
      </c>
      <c r="K1275" s="721" t="s">
        <v>270</v>
      </c>
      <c r="L1275" s="726"/>
      <c r="M1275" s="726" t="s">
        <v>6426</v>
      </c>
      <c r="N1275" s="722" t="s">
        <v>4521</v>
      </c>
      <c r="O1275" s="721" t="s">
        <v>255</v>
      </c>
      <c r="P1275" s="722" t="s">
        <v>4606</v>
      </c>
      <c r="Q1275" s="722" t="s">
        <v>4605</v>
      </c>
    </row>
    <row r="1276" spans="1:17">
      <c r="A1276" s="1077">
        <f>SUBTOTAL(3,C$3:C1276)</f>
        <v>1272</v>
      </c>
      <c r="B1276" s="721">
        <v>3</v>
      </c>
      <c r="C1276" s="722" t="s">
        <v>4609</v>
      </c>
      <c r="D1276" s="723" t="s">
        <v>23</v>
      </c>
      <c r="E1276" s="721" t="s">
        <v>254</v>
      </c>
      <c r="F1276" s="721" t="s">
        <v>230</v>
      </c>
      <c r="G1276" s="774">
        <v>36801</v>
      </c>
      <c r="H1276" s="724">
        <f t="shared" ca="1" si="20"/>
        <v>19</v>
      </c>
      <c r="I1276" s="725" t="s">
        <v>1403</v>
      </c>
      <c r="J1276" s="721" t="s">
        <v>348</v>
      </c>
      <c r="K1276" s="721" t="s">
        <v>266</v>
      </c>
      <c r="L1276" s="726"/>
      <c r="M1276" s="726" t="s">
        <v>6426</v>
      </c>
      <c r="N1276" s="722" t="s">
        <v>4521</v>
      </c>
      <c r="O1276" s="721" t="s">
        <v>255</v>
      </c>
      <c r="P1276" s="722" t="s">
        <v>4608</v>
      </c>
      <c r="Q1276" s="722" t="s">
        <v>4605</v>
      </c>
    </row>
    <row r="1277" spans="1:17">
      <c r="A1277" s="1077">
        <f>SUBTOTAL(3,C$3:C1277)</f>
        <v>1273</v>
      </c>
      <c r="B1277" s="721">
        <v>1</v>
      </c>
      <c r="C1277" s="722" t="s">
        <v>4611</v>
      </c>
      <c r="D1277" s="723" t="s">
        <v>23</v>
      </c>
      <c r="E1277" s="721" t="s">
        <v>221</v>
      </c>
      <c r="F1277" s="721" t="s">
        <v>288</v>
      </c>
      <c r="G1277" s="774">
        <v>30181</v>
      </c>
      <c r="H1277" s="724">
        <f t="shared" ca="1" si="20"/>
        <v>37</v>
      </c>
      <c r="I1277" s="725" t="s">
        <v>1403</v>
      </c>
      <c r="J1277" s="721" t="s">
        <v>256</v>
      </c>
      <c r="K1277" s="721" t="s">
        <v>224</v>
      </c>
      <c r="L1277" s="726"/>
      <c r="M1277" s="726" t="s">
        <v>6426</v>
      </c>
      <c r="N1277" s="722" t="s">
        <v>4521</v>
      </c>
      <c r="O1277" s="721" t="s">
        <v>222</v>
      </c>
      <c r="P1277" s="722" t="s">
        <v>4610</v>
      </c>
      <c r="Q1277" s="727" t="s">
        <v>4612</v>
      </c>
    </row>
    <row r="1278" spans="1:17">
      <c r="A1278" s="1077">
        <f>SUBTOTAL(3,C$3:C1278)</f>
        <v>1274</v>
      </c>
      <c r="B1278" s="721">
        <v>2</v>
      </c>
      <c r="C1278" s="722" t="s">
        <v>3992</v>
      </c>
      <c r="D1278" s="723" t="s">
        <v>16</v>
      </c>
      <c r="E1278" s="721" t="s">
        <v>221</v>
      </c>
      <c r="F1278" s="721" t="s">
        <v>376</v>
      </c>
      <c r="G1278" s="774">
        <v>30286</v>
      </c>
      <c r="H1278" s="724">
        <f t="shared" ca="1" si="20"/>
        <v>37</v>
      </c>
      <c r="I1278" s="725" t="s">
        <v>1403</v>
      </c>
      <c r="J1278" s="721" t="s">
        <v>289</v>
      </c>
      <c r="K1278" s="721" t="s">
        <v>246</v>
      </c>
      <c r="L1278" s="726"/>
      <c r="M1278" s="726" t="s">
        <v>6426</v>
      </c>
      <c r="N1278" s="722" t="s">
        <v>4521</v>
      </c>
      <c r="O1278" s="721" t="s">
        <v>245</v>
      </c>
      <c r="P1278" s="722" t="s">
        <v>4613</v>
      </c>
      <c r="Q1278" s="727" t="s">
        <v>4612</v>
      </c>
    </row>
    <row r="1279" spans="1:17">
      <c r="A1279" s="1077">
        <f>SUBTOTAL(3,C$3:C1279)</f>
        <v>1275</v>
      </c>
      <c r="B1279" s="721">
        <v>3</v>
      </c>
      <c r="C1279" s="722" t="s">
        <v>4616</v>
      </c>
      <c r="D1279" s="723" t="s">
        <v>23</v>
      </c>
      <c r="E1279" s="721" t="s">
        <v>254</v>
      </c>
      <c r="F1279" s="721" t="s">
        <v>230</v>
      </c>
      <c r="G1279" s="774">
        <v>38800</v>
      </c>
      <c r="H1279" s="724">
        <f t="shared" ca="1" si="20"/>
        <v>14</v>
      </c>
      <c r="I1279" s="725" t="s">
        <v>1403</v>
      </c>
      <c r="J1279" s="721" t="s">
        <v>369</v>
      </c>
      <c r="K1279" s="721" t="s">
        <v>266</v>
      </c>
      <c r="L1279" s="726"/>
      <c r="M1279" s="726" t="s">
        <v>6426</v>
      </c>
      <c r="N1279" s="722" t="s">
        <v>4521</v>
      </c>
      <c r="O1279" s="721" t="s">
        <v>255</v>
      </c>
      <c r="P1279" s="722" t="s">
        <v>4615</v>
      </c>
      <c r="Q1279" s="727" t="s">
        <v>4612</v>
      </c>
    </row>
    <row r="1280" spans="1:17">
      <c r="A1280" s="1077">
        <f>SUBTOTAL(3,C$3:C1280)</f>
        <v>1276</v>
      </c>
      <c r="B1280" s="721">
        <v>4</v>
      </c>
      <c r="C1280" s="722" t="s">
        <v>4618</v>
      </c>
      <c r="D1280" s="723" t="s">
        <v>23</v>
      </c>
      <c r="E1280" s="721" t="s">
        <v>254</v>
      </c>
      <c r="F1280" s="721" t="s">
        <v>22</v>
      </c>
      <c r="G1280" s="774">
        <v>41972</v>
      </c>
      <c r="H1280" s="724">
        <f t="shared" ca="1" si="20"/>
        <v>5</v>
      </c>
      <c r="I1280" s="725" t="s">
        <v>1403</v>
      </c>
      <c r="J1280" s="721" t="s">
        <v>265</v>
      </c>
      <c r="K1280" s="721" t="s">
        <v>270</v>
      </c>
      <c r="L1280" s="726"/>
      <c r="M1280" s="726" t="s">
        <v>6426</v>
      </c>
      <c r="N1280" s="722" t="s">
        <v>4619</v>
      </c>
      <c r="O1280" s="721" t="s">
        <v>255</v>
      </c>
      <c r="P1280" s="734" t="s">
        <v>4617</v>
      </c>
      <c r="Q1280" s="727" t="s">
        <v>4612</v>
      </c>
    </row>
    <row r="1281" spans="1:17">
      <c r="A1281" s="1077">
        <f>SUBTOTAL(3,C$3:C1281)</f>
        <v>1277</v>
      </c>
      <c r="B1281" s="721">
        <v>1</v>
      </c>
      <c r="C1281" s="722" t="s">
        <v>4621</v>
      </c>
      <c r="D1281" s="723" t="s">
        <v>23</v>
      </c>
      <c r="E1281" s="721" t="s">
        <v>221</v>
      </c>
      <c r="F1281" s="721" t="s">
        <v>376</v>
      </c>
      <c r="G1281" s="774">
        <v>22244</v>
      </c>
      <c r="H1281" s="724">
        <f t="shared" ca="1" si="20"/>
        <v>59</v>
      </c>
      <c r="I1281" s="725" t="s">
        <v>4508</v>
      </c>
      <c r="J1281" s="721" t="s">
        <v>289</v>
      </c>
      <c r="K1281" s="721" t="s">
        <v>283</v>
      </c>
      <c r="L1281" s="726"/>
      <c r="M1281" s="726" t="s">
        <v>6426</v>
      </c>
      <c r="N1281" s="722" t="s">
        <v>4521</v>
      </c>
      <c r="O1281" s="721" t="s">
        <v>222</v>
      </c>
      <c r="P1281" s="722" t="s">
        <v>4620</v>
      </c>
      <c r="Q1281" s="722" t="s">
        <v>4623</v>
      </c>
    </row>
    <row r="1282" spans="1:17">
      <c r="A1282" s="1077">
        <f>SUBTOTAL(3,C$3:C1282)</f>
        <v>1278</v>
      </c>
      <c r="B1282" s="721">
        <v>2</v>
      </c>
      <c r="C1282" s="722" t="s">
        <v>4625</v>
      </c>
      <c r="D1282" s="723" t="s">
        <v>16</v>
      </c>
      <c r="E1282" s="721" t="s">
        <v>221</v>
      </c>
      <c r="F1282" s="721" t="s">
        <v>376</v>
      </c>
      <c r="G1282" s="774">
        <v>23729</v>
      </c>
      <c r="H1282" s="724">
        <f t="shared" ca="1" si="20"/>
        <v>55</v>
      </c>
      <c r="I1282" s="725" t="s">
        <v>4508</v>
      </c>
      <c r="J1282" s="721" t="s">
        <v>223</v>
      </c>
      <c r="K1282" s="721" t="s">
        <v>246</v>
      </c>
      <c r="L1282" s="726"/>
      <c r="M1282" s="726" t="s">
        <v>6426</v>
      </c>
      <c r="N1282" s="722" t="s">
        <v>4521</v>
      </c>
      <c r="O1282" s="721" t="s">
        <v>245</v>
      </c>
      <c r="P1282" s="722" t="s">
        <v>4624</v>
      </c>
      <c r="Q1282" s="722" t="s">
        <v>4623</v>
      </c>
    </row>
    <row r="1283" spans="1:17">
      <c r="A1283" s="1077">
        <f>SUBTOTAL(3,C$3:C1283)</f>
        <v>1279</v>
      </c>
      <c r="B1283" s="721">
        <v>3</v>
      </c>
      <c r="C1283" s="722" t="s">
        <v>4635</v>
      </c>
      <c r="D1283" s="723" t="s">
        <v>16</v>
      </c>
      <c r="E1283" s="721" t="s">
        <v>254</v>
      </c>
      <c r="F1283" s="721" t="s">
        <v>231</v>
      </c>
      <c r="G1283" s="774">
        <v>35499</v>
      </c>
      <c r="H1283" s="724">
        <f t="shared" ca="1" si="20"/>
        <v>23</v>
      </c>
      <c r="I1283" s="725" t="s">
        <v>4508</v>
      </c>
      <c r="J1283" s="721" t="s">
        <v>344</v>
      </c>
      <c r="K1283" s="721" t="s">
        <v>270</v>
      </c>
      <c r="L1283" s="726"/>
      <c r="M1283" s="726" t="s">
        <v>6426</v>
      </c>
      <c r="N1283" s="722" t="s">
        <v>4521</v>
      </c>
      <c r="O1283" s="721" t="s">
        <v>255</v>
      </c>
      <c r="P1283" s="722" t="s">
        <v>4634</v>
      </c>
      <c r="Q1283" s="722" t="s">
        <v>4623</v>
      </c>
    </row>
    <row r="1284" spans="1:17">
      <c r="A1284" s="1077">
        <f>SUBTOTAL(3,C$3:C1284)</f>
        <v>1280</v>
      </c>
      <c r="B1284" s="721">
        <v>1</v>
      </c>
      <c r="C1284" s="722" t="s">
        <v>4637</v>
      </c>
      <c r="D1284" s="723" t="s">
        <v>23</v>
      </c>
      <c r="E1284" s="721" t="s">
        <v>221</v>
      </c>
      <c r="F1284" s="721" t="s">
        <v>376</v>
      </c>
      <c r="G1284" s="774">
        <v>28725</v>
      </c>
      <c r="H1284" s="724">
        <f t="shared" ca="1" si="20"/>
        <v>41</v>
      </c>
      <c r="I1284" s="725" t="s">
        <v>4508</v>
      </c>
      <c r="J1284" s="721" t="s">
        <v>1782</v>
      </c>
      <c r="K1284" s="721" t="s">
        <v>2330</v>
      </c>
      <c r="L1284" s="726"/>
      <c r="M1284" s="726" t="s">
        <v>6426</v>
      </c>
      <c r="N1284" s="722" t="s">
        <v>4521</v>
      </c>
      <c r="O1284" s="721" t="s">
        <v>222</v>
      </c>
      <c r="P1284" s="722" t="s">
        <v>4636</v>
      </c>
      <c r="Q1284" s="722" t="s">
        <v>4640</v>
      </c>
    </row>
    <row r="1285" spans="1:17">
      <c r="A1285" s="1077">
        <f>SUBTOTAL(3,C$3:C1285)</f>
        <v>1281</v>
      </c>
      <c r="B1285" s="721">
        <v>2</v>
      </c>
      <c r="C1285" s="722" t="s">
        <v>4642</v>
      </c>
      <c r="D1285" s="723" t="s">
        <v>16</v>
      </c>
      <c r="E1285" s="721" t="s">
        <v>221</v>
      </c>
      <c r="F1285" s="721" t="s">
        <v>376</v>
      </c>
      <c r="G1285" s="774">
        <v>29914</v>
      </c>
      <c r="H1285" s="724">
        <f t="shared" ca="1" si="20"/>
        <v>38</v>
      </c>
      <c r="I1285" s="725" t="s">
        <v>4508</v>
      </c>
      <c r="J1285" s="721" t="s">
        <v>223</v>
      </c>
      <c r="K1285" s="721" t="s">
        <v>246</v>
      </c>
      <c r="L1285" s="726"/>
      <c r="M1285" s="726" t="s">
        <v>6426</v>
      </c>
      <c r="N1285" s="722" t="s">
        <v>4521</v>
      </c>
      <c r="O1285" s="721" t="s">
        <v>245</v>
      </c>
      <c r="P1285" s="722" t="s">
        <v>4641</v>
      </c>
      <c r="Q1285" s="722" t="s">
        <v>4640</v>
      </c>
    </row>
    <row r="1286" spans="1:17">
      <c r="A1286" s="1077">
        <f>SUBTOTAL(3,C$3:C1286)</f>
        <v>1282</v>
      </c>
      <c r="B1286" s="721">
        <v>3</v>
      </c>
      <c r="C1286" s="722" t="s">
        <v>4646</v>
      </c>
      <c r="D1286" s="723" t="s">
        <v>23</v>
      </c>
      <c r="E1286" s="721" t="s">
        <v>254</v>
      </c>
      <c r="F1286" s="721" t="s">
        <v>4647</v>
      </c>
      <c r="G1286" s="774">
        <v>39048</v>
      </c>
      <c r="H1286" s="724">
        <f t="shared" ca="1" si="20"/>
        <v>13</v>
      </c>
      <c r="I1286" s="725" t="s">
        <v>4508</v>
      </c>
      <c r="J1286" s="721" t="s">
        <v>369</v>
      </c>
      <c r="K1286" s="721" t="s">
        <v>266</v>
      </c>
      <c r="L1286" s="726"/>
      <c r="M1286" s="726" t="s">
        <v>6426</v>
      </c>
      <c r="N1286" s="722" t="s">
        <v>4521</v>
      </c>
      <c r="O1286" s="721" t="s">
        <v>255</v>
      </c>
      <c r="P1286" s="722" t="s">
        <v>4645</v>
      </c>
      <c r="Q1286" s="722" t="s">
        <v>4640</v>
      </c>
    </row>
    <row r="1287" spans="1:17">
      <c r="A1287" s="1077">
        <f>SUBTOTAL(3,C$3:C1287)</f>
        <v>1283</v>
      </c>
      <c r="B1287" s="721">
        <v>4</v>
      </c>
      <c r="C1287" s="722" t="s">
        <v>4649</v>
      </c>
      <c r="D1287" s="723" t="s">
        <v>16</v>
      </c>
      <c r="E1287" s="721" t="s">
        <v>254</v>
      </c>
      <c r="F1287" s="721" t="s">
        <v>22</v>
      </c>
      <c r="G1287" s="774">
        <v>40395</v>
      </c>
      <c r="H1287" s="724">
        <f t="shared" ca="1" si="20"/>
        <v>9</v>
      </c>
      <c r="I1287" s="725" t="s">
        <v>4508</v>
      </c>
      <c r="J1287" s="721" t="s">
        <v>265</v>
      </c>
      <c r="K1287" s="721" t="s">
        <v>270</v>
      </c>
      <c r="L1287" s="726"/>
      <c r="M1287" s="726" t="s">
        <v>6426</v>
      </c>
      <c r="N1287" s="722" t="s">
        <v>4521</v>
      </c>
      <c r="O1287" s="721" t="s">
        <v>255</v>
      </c>
      <c r="P1287" s="734" t="s">
        <v>4648</v>
      </c>
      <c r="Q1287" s="722" t="s">
        <v>4640</v>
      </c>
    </row>
    <row r="1288" spans="1:17">
      <c r="A1288" s="1077">
        <f>SUBTOTAL(3,C$3:C1288)</f>
        <v>1284</v>
      </c>
      <c r="B1288" s="721">
        <v>5</v>
      </c>
      <c r="C1288" s="734" t="s">
        <v>4651</v>
      </c>
      <c r="D1288" s="742" t="s">
        <v>16</v>
      </c>
      <c r="E1288" s="721" t="s">
        <v>254</v>
      </c>
      <c r="F1288" s="737" t="s">
        <v>22</v>
      </c>
      <c r="G1288" s="779" t="s">
        <v>4652</v>
      </c>
      <c r="H1288" s="724">
        <f t="shared" ca="1" si="20"/>
        <v>5</v>
      </c>
      <c r="I1288" s="725" t="s">
        <v>4508</v>
      </c>
      <c r="J1288" s="721" t="s">
        <v>265</v>
      </c>
      <c r="K1288" s="721" t="s">
        <v>270</v>
      </c>
      <c r="L1288" s="726"/>
      <c r="M1288" s="726" t="s">
        <v>6426</v>
      </c>
      <c r="N1288" s="722" t="s">
        <v>4521</v>
      </c>
      <c r="O1288" s="721" t="s">
        <v>255</v>
      </c>
      <c r="P1288" s="734" t="s">
        <v>4650</v>
      </c>
      <c r="Q1288" s="722" t="s">
        <v>4640</v>
      </c>
    </row>
    <row r="1289" spans="1:17">
      <c r="A1289" s="1077">
        <f>SUBTOTAL(3,C$3:C1289)</f>
        <v>1285</v>
      </c>
      <c r="B1289" s="721">
        <v>1</v>
      </c>
      <c r="C1289" s="722" t="s">
        <v>4654</v>
      </c>
      <c r="D1289" s="723" t="s">
        <v>23</v>
      </c>
      <c r="E1289" s="721" t="s">
        <v>221</v>
      </c>
      <c r="F1289" s="721" t="s">
        <v>4655</v>
      </c>
      <c r="G1289" s="774">
        <v>22268</v>
      </c>
      <c r="H1289" s="724">
        <f t="shared" ref="H1289:H1351" ca="1" si="21">DATEDIF(G1289,TODAY(),"Y")</f>
        <v>59</v>
      </c>
      <c r="I1289" s="725" t="s">
        <v>1403</v>
      </c>
      <c r="J1289" s="721" t="s">
        <v>223</v>
      </c>
      <c r="K1289" s="721" t="s">
        <v>283</v>
      </c>
      <c r="L1289" s="726"/>
      <c r="M1289" s="726" t="s">
        <v>6426</v>
      </c>
      <c r="N1289" s="722" t="s">
        <v>4521</v>
      </c>
      <c r="O1289" s="721" t="s">
        <v>222</v>
      </c>
      <c r="P1289" s="727" t="s">
        <v>4653</v>
      </c>
      <c r="Q1289" s="727" t="s">
        <v>4657</v>
      </c>
    </row>
    <row r="1290" spans="1:17">
      <c r="A1290" s="1077">
        <f>SUBTOTAL(3,C$3:C1290)</f>
        <v>1286</v>
      </c>
      <c r="B1290" s="721">
        <v>2</v>
      </c>
      <c r="C1290" s="722" t="s">
        <v>4659</v>
      </c>
      <c r="D1290" s="723" t="s">
        <v>16</v>
      </c>
      <c r="E1290" s="721" t="s">
        <v>221</v>
      </c>
      <c r="F1290" s="721" t="s">
        <v>288</v>
      </c>
      <c r="G1290" s="774">
        <v>25549</v>
      </c>
      <c r="H1290" s="724">
        <f t="shared" ca="1" si="21"/>
        <v>50</v>
      </c>
      <c r="I1290" s="725" t="s">
        <v>1403</v>
      </c>
      <c r="J1290" s="721" t="s">
        <v>223</v>
      </c>
      <c r="K1290" s="721" t="s">
        <v>246</v>
      </c>
      <c r="L1290" s="726"/>
      <c r="M1290" s="726" t="s">
        <v>6426</v>
      </c>
      <c r="N1290" s="722" t="s">
        <v>4521</v>
      </c>
      <c r="O1290" s="721" t="s">
        <v>245</v>
      </c>
      <c r="P1290" s="727" t="s">
        <v>4658</v>
      </c>
      <c r="Q1290" s="727" t="s">
        <v>4657</v>
      </c>
    </row>
    <row r="1291" spans="1:17">
      <c r="A1291" s="1077">
        <f>SUBTOTAL(3,C$3:C1291)</f>
        <v>1287</v>
      </c>
      <c r="B1291" s="721">
        <v>3</v>
      </c>
      <c r="C1291" s="722" t="s">
        <v>4665</v>
      </c>
      <c r="D1291" s="723" t="s">
        <v>16</v>
      </c>
      <c r="E1291" s="721" t="s">
        <v>254</v>
      </c>
      <c r="F1291" s="721" t="s">
        <v>2792</v>
      </c>
      <c r="G1291" s="774">
        <v>37307</v>
      </c>
      <c r="H1291" s="724">
        <f t="shared" ca="1" si="21"/>
        <v>18</v>
      </c>
      <c r="I1291" s="725" t="s">
        <v>1403</v>
      </c>
      <c r="J1291" s="721" t="s">
        <v>348</v>
      </c>
      <c r="K1291" s="721" t="s">
        <v>266</v>
      </c>
      <c r="L1291" s="726"/>
      <c r="M1291" s="726" t="s">
        <v>6426</v>
      </c>
      <c r="N1291" s="722" t="s">
        <v>4521</v>
      </c>
      <c r="O1291" s="721" t="s">
        <v>255</v>
      </c>
      <c r="P1291" s="727" t="s">
        <v>4664</v>
      </c>
      <c r="Q1291" s="727" t="s">
        <v>4657</v>
      </c>
    </row>
    <row r="1292" spans="1:17">
      <c r="A1292" s="1077">
        <f>SUBTOTAL(3,C$3:C1292)</f>
        <v>1288</v>
      </c>
      <c r="B1292" s="721">
        <v>1</v>
      </c>
      <c r="C1292" s="722" t="s">
        <v>4667</v>
      </c>
      <c r="D1292" s="723" t="s">
        <v>23</v>
      </c>
      <c r="E1292" s="721" t="s">
        <v>221</v>
      </c>
      <c r="F1292" s="721" t="s">
        <v>4668</v>
      </c>
      <c r="G1292" s="774">
        <v>15522</v>
      </c>
      <c r="H1292" s="724">
        <f t="shared" ca="1" si="21"/>
        <v>77</v>
      </c>
      <c r="I1292" s="725" t="s">
        <v>1403</v>
      </c>
      <c r="J1292" s="721" t="s">
        <v>256</v>
      </c>
      <c r="K1292" s="721" t="s">
        <v>283</v>
      </c>
      <c r="L1292" s="726"/>
      <c r="M1292" s="726" t="s">
        <v>6426</v>
      </c>
      <c r="N1292" s="722" t="s">
        <v>4521</v>
      </c>
      <c r="O1292" s="721" t="s">
        <v>222</v>
      </c>
      <c r="P1292" s="722" t="s">
        <v>4666</v>
      </c>
      <c r="Q1292" s="722" t="s">
        <v>4671</v>
      </c>
    </row>
    <row r="1293" spans="1:17">
      <c r="A1293" s="1077">
        <f>SUBTOTAL(3,C$3:C1293)</f>
        <v>1289</v>
      </c>
      <c r="B1293" s="721">
        <v>1</v>
      </c>
      <c r="C1293" s="722" t="s">
        <v>4676</v>
      </c>
      <c r="D1293" s="723" t="s">
        <v>16</v>
      </c>
      <c r="E1293" s="721" t="s">
        <v>221</v>
      </c>
      <c r="F1293" s="721" t="s">
        <v>376</v>
      </c>
      <c r="G1293" s="774">
        <v>24993</v>
      </c>
      <c r="H1293" s="724">
        <f t="shared" ca="1" si="21"/>
        <v>51</v>
      </c>
      <c r="I1293" s="725" t="s">
        <v>4508</v>
      </c>
      <c r="J1293" s="721" t="s">
        <v>223</v>
      </c>
      <c r="K1293" s="721" t="s">
        <v>246</v>
      </c>
      <c r="L1293" s="726"/>
      <c r="M1293" s="726" t="s">
        <v>6426</v>
      </c>
      <c r="N1293" s="722" t="s">
        <v>4521</v>
      </c>
      <c r="O1293" s="721" t="s">
        <v>222</v>
      </c>
      <c r="P1293" s="722" t="s">
        <v>4675</v>
      </c>
      <c r="Q1293" s="722" t="s">
        <v>4679</v>
      </c>
    </row>
    <row r="1294" spans="1:17">
      <c r="A1294" s="1077">
        <f>SUBTOTAL(3,C$3:C1294)</f>
        <v>1290</v>
      </c>
      <c r="B1294" s="721">
        <v>2</v>
      </c>
      <c r="C1294" s="722" t="s">
        <v>4682</v>
      </c>
      <c r="D1294" s="723" t="s">
        <v>23</v>
      </c>
      <c r="E1294" s="721" t="s">
        <v>254</v>
      </c>
      <c r="F1294" s="721" t="s">
        <v>4683</v>
      </c>
      <c r="G1294" s="774">
        <v>33732</v>
      </c>
      <c r="H1294" s="724">
        <f t="shared" ca="1" si="21"/>
        <v>27</v>
      </c>
      <c r="I1294" s="725" t="s">
        <v>4508</v>
      </c>
      <c r="J1294" s="721" t="s">
        <v>223</v>
      </c>
      <c r="K1294" s="721" t="s">
        <v>270</v>
      </c>
      <c r="L1294" s="726"/>
      <c r="M1294" s="726" t="s">
        <v>6426</v>
      </c>
      <c r="N1294" s="722" t="s">
        <v>4521</v>
      </c>
      <c r="O1294" s="721" t="s">
        <v>255</v>
      </c>
      <c r="P1294" s="722" t="s">
        <v>4681</v>
      </c>
      <c r="Q1294" s="722" t="s">
        <v>4679</v>
      </c>
    </row>
    <row r="1295" spans="1:17">
      <c r="A1295" s="1077">
        <f>SUBTOTAL(3,C$3:C1295)</f>
        <v>1291</v>
      </c>
      <c r="B1295" s="721">
        <v>3</v>
      </c>
      <c r="C1295" s="722" t="s">
        <v>4685</v>
      </c>
      <c r="D1295" s="723" t="s">
        <v>16</v>
      </c>
      <c r="E1295" s="721" t="s">
        <v>254</v>
      </c>
      <c r="F1295" s="721" t="s">
        <v>1605</v>
      </c>
      <c r="G1295" s="774">
        <v>34364</v>
      </c>
      <c r="H1295" s="724">
        <f t="shared" ca="1" si="21"/>
        <v>26</v>
      </c>
      <c r="I1295" s="725" t="s">
        <v>4508</v>
      </c>
      <c r="J1295" s="721" t="s">
        <v>344</v>
      </c>
      <c r="K1295" s="721" t="s">
        <v>266</v>
      </c>
      <c r="L1295" s="726"/>
      <c r="M1295" s="726" t="s">
        <v>6426</v>
      </c>
      <c r="N1295" s="722" t="s">
        <v>4521</v>
      </c>
      <c r="O1295" s="721" t="s">
        <v>255</v>
      </c>
      <c r="P1295" s="722" t="s">
        <v>4684</v>
      </c>
      <c r="Q1295" s="722" t="s">
        <v>4679</v>
      </c>
    </row>
    <row r="1296" spans="1:17">
      <c r="A1296" s="1077">
        <f>SUBTOTAL(3,C$3:C1296)</f>
        <v>1292</v>
      </c>
      <c r="B1296" s="721">
        <v>4</v>
      </c>
      <c r="C1296" s="722" t="s">
        <v>4687</v>
      </c>
      <c r="D1296" s="723" t="s">
        <v>16</v>
      </c>
      <c r="E1296" s="721" t="s">
        <v>254</v>
      </c>
      <c r="F1296" s="721" t="s">
        <v>1605</v>
      </c>
      <c r="G1296" s="774">
        <v>35248</v>
      </c>
      <c r="H1296" s="724">
        <f t="shared" ca="1" si="21"/>
        <v>23</v>
      </c>
      <c r="I1296" s="725" t="s">
        <v>4508</v>
      </c>
      <c r="J1296" s="721" t="s">
        <v>344</v>
      </c>
      <c r="K1296" s="721" t="s">
        <v>266</v>
      </c>
      <c r="L1296" s="726"/>
      <c r="M1296" s="726" t="s">
        <v>6426</v>
      </c>
      <c r="N1296" s="722" t="s">
        <v>4521</v>
      </c>
      <c r="O1296" s="721" t="s">
        <v>255</v>
      </c>
      <c r="P1296" s="722" t="s">
        <v>4686</v>
      </c>
      <c r="Q1296" s="722" t="s">
        <v>4679</v>
      </c>
    </row>
    <row r="1297" spans="1:17">
      <c r="A1297" s="1077">
        <f>SUBTOTAL(3,C$3:C1297)</f>
        <v>1293</v>
      </c>
      <c r="B1297" s="721">
        <v>5</v>
      </c>
      <c r="C1297" s="722" t="s">
        <v>4689</v>
      </c>
      <c r="D1297" s="723" t="s">
        <v>16</v>
      </c>
      <c r="E1297" s="721" t="s">
        <v>254</v>
      </c>
      <c r="F1297" s="721" t="s">
        <v>4683</v>
      </c>
      <c r="G1297" s="774">
        <v>37885</v>
      </c>
      <c r="H1297" s="724">
        <f t="shared" ca="1" si="21"/>
        <v>16</v>
      </c>
      <c r="I1297" s="725" t="s">
        <v>4508</v>
      </c>
      <c r="J1297" s="721" t="s">
        <v>369</v>
      </c>
      <c r="K1297" s="721" t="s">
        <v>266</v>
      </c>
      <c r="L1297" s="726"/>
      <c r="M1297" s="726" t="s">
        <v>6426</v>
      </c>
      <c r="N1297" s="722" t="s">
        <v>4521</v>
      </c>
      <c r="O1297" s="721" t="s">
        <v>255</v>
      </c>
      <c r="P1297" s="722" t="s">
        <v>4688</v>
      </c>
      <c r="Q1297" s="722" t="s">
        <v>4679</v>
      </c>
    </row>
    <row r="1298" spans="1:17">
      <c r="A1298" s="1077">
        <f>SUBTOTAL(3,C$3:C1298)</f>
        <v>1294</v>
      </c>
      <c r="B1298" s="721">
        <v>1</v>
      </c>
      <c r="C1298" s="722" t="s">
        <v>4691</v>
      </c>
      <c r="D1298" s="723" t="s">
        <v>23</v>
      </c>
      <c r="E1298" s="721" t="s">
        <v>221</v>
      </c>
      <c r="F1298" s="721" t="s">
        <v>3441</v>
      </c>
      <c r="G1298" s="774">
        <v>25180</v>
      </c>
      <c r="H1298" s="724">
        <f t="shared" ca="1" si="21"/>
        <v>51</v>
      </c>
      <c r="I1298" s="725" t="s">
        <v>1403</v>
      </c>
      <c r="J1298" s="721" t="s">
        <v>289</v>
      </c>
      <c r="K1298" s="721" t="s">
        <v>283</v>
      </c>
      <c r="L1298" s="726"/>
      <c r="M1298" s="726" t="s">
        <v>6426</v>
      </c>
      <c r="N1298" s="722" t="s">
        <v>4521</v>
      </c>
      <c r="O1298" s="721" t="s">
        <v>222</v>
      </c>
      <c r="P1298" s="722" t="s">
        <v>4690</v>
      </c>
      <c r="Q1298" s="722" t="s">
        <v>4694</v>
      </c>
    </row>
    <row r="1299" spans="1:17">
      <c r="A1299" s="1077">
        <f>SUBTOTAL(3,C$3:C1299)</f>
        <v>1295</v>
      </c>
      <c r="B1299" s="721">
        <v>2</v>
      </c>
      <c r="C1299" s="722" t="s">
        <v>4696</v>
      </c>
      <c r="D1299" s="723" t="s">
        <v>16</v>
      </c>
      <c r="E1299" s="721" t="s">
        <v>221</v>
      </c>
      <c r="F1299" s="721" t="s">
        <v>3441</v>
      </c>
      <c r="G1299" s="774">
        <v>27643</v>
      </c>
      <c r="H1299" s="724">
        <f t="shared" ca="1" si="21"/>
        <v>44</v>
      </c>
      <c r="I1299" s="725" t="s">
        <v>1403</v>
      </c>
      <c r="J1299" s="721" t="s">
        <v>289</v>
      </c>
      <c r="K1299" s="721" t="s">
        <v>246</v>
      </c>
      <c r="L1299" s="726"/>
      <c r="M1299" s="726" t="s">
        <v>6426</v>
      </c>
      <c r="N1299" s="722" t="s">
        <v>4521</v>
      </c>
      <c r="O1299" s="721" t="s">
        <v>245</v>
      </c>
      <c r="P1299" s="722" t="s">
        <v>4695</v>
      </c>
      <c r="Q1299" s="722" t="s">
        <v>4694</v>
      </c>
    </row>
    <row r="1300" spans="1:17">
      <c r="A1300" s="1077">
        <f>SUBTOTAL(3,C$3:C1300)</f>
        <v>1296</v>
      </c>
      <c r="B1300" s="721">
        <v>3</v>
      </c>
      <c r="C1300" s="722" t="s">
        <v>4699</v>
      </c>
      <c r="D1300" s="723" t="s">
        <v>23</v>
      </c>
      <c r="E1300" s="721" t="s">
        <v>254</v>
      </c>
      <c r="F1300" s="721" t="s">
        <v>230</v>
      </c>
      <c r="G1300" s="774">
        <v>36215</v>
      </c>
      <c r="H1300" s="724">
        <f t="shared" ca="1" si="21"/>
        <v>21</v>
      </c>
      <c r="I1300" s="725" t="s">
        <v>1403</v>
      </c>
      <c r="J1300" s="721" t="s">
        <v>369</v>
      </c>
      <c r="K1300" s="721" t="s">
        <v>266</v>
      </c>
      <c r="L1300" s="726"/>
      <c r="M1300" s="726" t="s">
        <v>6426</v>
      </c>
      <c r="N1300" s="722" t="s">
        <v>4521</v>
      </c>
      <c r="O1300" s="721" t="s">
        <v>255</v>
      </c>
      <c r="P1300" s="722" t="s">
        <v>4698</v>
      </c>
      <c r="Q1300" s="722" t="s">
        <v>4694</v>
      </c>
    </row>
    <row r="1301" spans="1:17">
      <c r="A1301" s="1077">
        <f>SUBTOTAL(3,C$3:C1301)</f>
        <v>1297</v>
      </c>
      <c r="B1301" s="721">
        <v>1</v>
      </c>
      <c r="C1301" s="722" t="s">
        <v>4701</v>
      </c>
      <c r="D1301" s="723" t="s">
        <v>23</v>
      </c>
      <c r="E1301" s="721" t="s">
        <v>221</v>
      </c>
      <c r="F1301" s="721" t="s">
        <v>288</v>
      </c>
      <c r="G1301" s="774">
        <v>33561</v>
      </c>
      <c r="H1301" s="724">
        <f t="shared" ca="1" si="21"/>
        <v>28</v>
      </c>
      <c r="I1301" s="725" t="s">
        <v>1403</v>
      </c>
      <c r="J1301" s="721" t="s">
        <v>289</v>
      </c>
      <c r="K1301" s="721" t="s">
        <v>283</v>
      </c>
      <c r="L1301" s="726"/>
      <c r="M1301" s="726" t="s">
        <v>6426</v>
      </c>
      <c r="N1301" s="722" t="s">
        <v>4521</v>
      </c>
      <c r="O1301" s="721" t="s">
        <v>222</v>
      </c>
      <c r="P1301" s="734" t="s">
        <v>4700</v>
      </c>
      <c r="Q1301" s="734" t="s">
        <v>4702</v>
      </c>
    </row>
    <row r="1302" spans="1:17">
      <c r="A1302" s="1077">
        <f>SUBTOTAL(3,C$3:C1302)</f>
        <v>1298</v>
      </c>
      <c r="B1302" s="721">
        <v>2</v>
      </c>
      <c r="C1302" s="722" t="s">
        <v>4704</v>
      </c>
      <c r="D1302" s="723" t="s">
        <v>16</v>
      </c>
      <c r="E1302" s="721" t="s">
        <v>221</v>
      </c>
      <c r="F1302" s="721" t="s">
        <v>230</v>
      </c>
      <c r="G1302" s="774">
        <v>34178</v>
      </c>
      <c r="H1302" s="724">
        <f t="shared" ca="1" si="21"/>
        <v>26</v>
      </c>
      <c r="I1302" s="725" t="s">
        <v>1403</v>
      </c>
      <c r="J1302" s="721" t="s">
        <v>289</v>
      </c>
      <c r="K1302" s="721" t="s">
        <v>246</v>
      </c>
      <c r="L1302" s="726"/>
      <c r="M1302" s="726" t="s">
        <v>6426</v>
      </c>
      <c r="N1302" s="722" t="s">
        <v>4521</v>
      </c>
      <c r="O1302" s="721" t="s">
        <v>245</v>
      </c>
      <c r="P1302" s="734" t="s">
        <v>4703</v>
      </c>
      <c r="Q1302" s="734" t="s">
        <v>4702</v>
      </c>
    </row>
    <row r="1303" spans="1:17">
      <c r="A1303" s="1077">
        <f>SUBTOTAL(3,C$3:C1303)</f>
        <v>1299</v>
      </c>
      <c r="B1303" s="721">
        <v>3</v>
      </c>
      <c r="C1303" s="722" t="s">
        <v>4708</v>
      </c>
      <c r="D1303" s="723" t="s">
        <v>23</v>
      </c>
      <c r="E1303" s="721" t="s">
        <v>254</v>
      </c>
      <c r="F1303" s="721" t="s">
        <v>230</v>
      </c>
      <c r="G1303" s="774">
        <v>40764</v>
      </c>
      <c r="H1303" s="724">
        <f t="shared" ca="1" si="21"/>
        <v>8</v>
      </c>
      <c r="I1303" s="725" t="s">
        <v>1403</v>
      </c>
      <c r="J1303" s="721" t="s">
        <v>265</v>
      </c>
      <c r="K1303" s="721" t="s">
        <v>270</v>
      </c>
      <c r="L1303" s="726"/>
      <c r="M1303" s="726" t="s">
        <v>6426</v>
      </c>
      <c r="N1303" s="722" t="s">
        <v>4521</v>
      </c>
      <c r="O1303" s="721" t="s">
        <v>255</v>
      </c>
      <c r="P1303" s="734" t="s">
        <v>4707</v>
      </c>
      <c r="Q1303" s="734" t="s">
        <v>4702</v>
      </c>
    </row>
    <row r="1304" spans="1:17">
      <c r="A1304" s="1077">
        <f>SUBTOTAL(3,C$3:C1304)</f>
        <v>1300</v>
      </c>
      <c r="B1304" s="721">
        <v>4</v>
      </c>
      <c r="C1304" s="722" t="s">
        <v>4710</v>
      </c>
      <c r="D1304" s="723" t="s">
        <v>16</v>
      </c>
      <c r="E1304" s="721" t="s">
        <v>254</v>
      </c>
      <c r="F1304" s="721" t="s">
        <v>22</v>
      </c>
      <c r="G1304" s="774">
        <v>41849</v>
      </c>
      <c r="H1304" s="724">
        <f t="shared" ca="1" si="21"/>
        <v>5</v>
      </c>
      <c r="I1304" s="725" t="s">
        <v>1403</v>
      </c>
      <c r="J1304" s="721" t="s">
        <v>265</v>
      </c>
      <c r="K1304" s="721" t="s">
        <v>270</v>
      </c>
      <c r="L1304" s="726"/>
      <c r="M1304" s="726" t="s">
        <v>6426</v>
      </c>
      <c r="N1304" s="722" t="s">
        <v>4521</v>
      </c>
      <c r="O1304" s="721" t="s">
        <v>255</v>
      </c>
      <c r="P1304" s="734" t="s">
        <v>4709</v>
      </c>
      <c r="Q1304" s="734" t="s">
        <v>4702</v>
      </c>
    </row>
    <row r="1305" spans="1:17">
      <c r="A1305" s="1077">
        <f>SUBTOTAL(3,C$3:C1305)</f>
        <v>1301</v>
      </c>
      <c r="B1305" s="721">
        <v>1</v>
      </c>
      <c r="C1305" s="722" t="s">
        <v>4712</v>
      </c>
      <c r="D1305" s="723" t="s">
        <v>23</v>
      </c>
      <c r="E1305" s="721" t="s">
        <v>221</v>
      </c>
      <c r="F1305" s="721" t="s">
        <v>376</v>
      </c>
      <c r="G1305" s="774">
        <v>30324</v>
      </c>
      <c r="H1305" s="724">
        <f t="shared" ca="1" si="21"/>
        <v>37</v>
      </c>
      <c r="I1305" s="725" t="s">
        <v>1403</v>
      </c>
      <c r="J1305" s="721" t="s">
        <v>256</v>
      </c>
      <c r="K1305" s="721" t="s">
        <v>224</v>
      </c>
      <c r="L1305" s="726"/>
      <c r="M1305" s="726" t="s">
        <v>6426</v>
      </c>
      <c r="N1305" s="722" t="s">
        <v>4521</v>
      </c>
      <c r="O1305" s="721" t="s">
        <v>222</v>
      </c>
      <c r="P1305" s="734" t="s">
        <v>4711</v>
      </c>
      <c r="Q1305" s="734" t="s">
        <v>4713</v>
      </c>
    </row>
    <row r="1306" spans="1:17">
      <c r="A1306" s="1077">
        <f>SUBTOTAL(3,C$3:C1306)</f>
        <v>1302</v>
      </c>
      <c r="B1306" s="738">
        <v>2</v>
      </c>
      <c r="C1306" s="722" t="s">
        <v>4716</v>
      </c>
      <c r="D1306" s="723" t="s">
        <v>16</v>
      </c>
      <c r="E1306" s="721" t="s">
        <v>221</v>
      </c>
      <c r="F1306" s="721" t="s">
        <v>376</v>
      </c>
      <c r="G1306" s="774">
        <v>32664</v>
      </c>
      <c r="H1306" s="724">
        <f t="shared" ca="1" si="21"/>
        <v>30</v>
      </c>
      <c r="I1306" s="725" t="s">
        <v>1403</v>
      </c>
      <c r="J1306" s="721" t="s">
        <v>223</v>
      </c>
      <c r="K1306" s="721" t="s">
        <v>246</v>
      </c>
      <c r="L1306" s="726"/>
      <c r="M1306" s="726" t="s">
        <v>6426</v>
      </c>
      <c r="N1306" s="722" t="s">
        <v>4521</v>
      </c>
      <c r="O1306" s="721" t="s">
        <v>245</v>
      </c>
      <c r="P1306" s="734" t="s">
        <v>4715</v>
      </c>
      <c r="Q1306" s="734" t="s">
        <v>4713</v>
      </c>
    </row>
    <row r="1307" spans="1:17">
      <c r="A1307" s="1077">
        <f>SUBTOTAL(3,C$3:C1307)</f>
        <v>1303</v>
      </c>
      <c r="B1307" s="721">
        <v>3</v>
      </c>
      <c r="C1307" s="722" t="s">
        <v>4720</v>
      </c>
      <c r="D1307" s="723" t="s">
        <v>16</v>
      </c>
      <c r="E1307" s="721" t="s">
        <v>254</v>
      </c>
      <c r="F1307" s="721" t="s">
        <v>376</v>
      </c>
      <c r="G1307" s="774">
        <v>39979</v>
      </c>
      <c r="H1307" s="724">
        <f t="shared" ca="1" si="21"/>
        <v>10</v>
      </c>
      <c r="I1307" s="725" t="s">
        <v>1403</v>
      </c>
      <c r="J1307" s="721" t="s">
        <v>369</v>
      </c>
      <c r="K1307" s="721" t="s">
        <v>266</v>
      </c>
      <c r="L1307" s="726"/>
      <c r="M1307" s="726" t="s">
        <v>6426</v>
      </c>
      <c r="N1307" s="722" t="s">
        <v>4521</v>
      </c>
      <c r="O1307" s="721" t="s">
        <v>255</v>
      </c>
      <c r="P1307" s="734" t="s">
        <v>4719</v>
      </c>
      <c r="Q1307" s="734" t="s">
        <v>4713</v>
      </c>
    </row>
    <row r="1308" spans="1:17">
      <c r="A1308" s="1077">
        <f>SUBTOTAL(3,C$3:C1308)</f>
        <v>1304</v>
      </c>
      <c r="B1308" s="721">
        <v>4</v>
      </c>
      <c r="C1308" s="722" t="s">
        <v>4722</v>
      </c>
      <c r="D1308" s="723" t="s">
        <v>23</v>
      </c>
      <c r="E1308" s="721" t="s">
        <v>254</v>
      </c>
      <c r="F1308" s="721" t="s">
        <v>376</v>
      </c>
      <c r="G1308" s="774">
        <v>40570</v>
      </c>
      <c r="H1308" s="724">
        <f t="shared" ca="1" si="21"/>
        <v>9</v>
      </c>
      <c r="I1308" s="725" t="s">
        <v>1403</v>
      </c>
      <c r="J1308" s="721" t="s">
        <v>265</v>
      </c>
      <c r="K1308" s="721" t="s">
        <v>270</v>
      </c>
      <c r="L1308" s="726"/>
      <c r="M1308" s="726" t="s">
        <v>6426</v>
      </c>
      <c r="N1308" s="722" t="s">
        <v>4521</v>
      </c>
      <c r="O1308" s="721" t="s">
        <v>255</v>
      </c>
      <c r="P1308" s="734" t="s">
        <v>4721</v>
      </c>
      <c r="Q1308" s="734" t="s">
        <v>4713</v>
      </c>
    </row>
    <row r="1309" spans="1:17">
      <c r="A1309" s="1077">
        <f>SUBTOTAL(3,C$3:C1309)</f>
        <v>1305</v>
      </c>
      <c r="B1309" s="721">
        <v>1</v>
      </c>
      <c r="C1309" s="722" t="s">
        <v>4724</v>
      </c>
      <c r="D1309" s="723" t="s">
        <v>23</v>
      </c>
      <c r="E1309" s="721" t="s">
        <v>221</v>
      </c>
      <c r="F1309" s="721" t="s">
        <v>4725</v>
      </c>
      <c r="G1309" s="774">
        <v>27304</v>
      </c>
      <c r="H1309" s="724">
        <f t="shared" ca="1" si="21"/>
        <v>45</v>
      </c>
      <c r="I1309" s="725" t="s">
        <v>4508</v>
      </c>
      <c r="J1309" s="721" t="s">
        <v>289</v>
      </c>
      <c r="K1309" s="721" t="s">
        <v>283</v>
      </c>
      <c r="L1309" s="726"/>
      <c r="M1309" s="726" t="s">
        <v>6426</v>
      </c>
      <c r="N1309" s="722" t="s">
        <v>4521</v>
      </c>
      <c r="O1309" s="721" t="s">
        <v>222</v>
      </c>
      <c r="P1309" s="734" t="s">
        <v>4723</v>
      </c>
      <c r="Q1309" s="734" t="s">
        <v>4728</v>
      </c>
    </row>
    <row r="1310" spans="1:17">
      <c r="A1310" s="1077">
        <f>SUBTOTAL(3,C$3:C1310)</f>
        <v>1306</v>
      </c>
      <c r="B1310" s="721">
        <v>2</v>
      </c>
      <c r="C1310" s="722" t="s">
        <v>4730</v>
      </c>
      <c r="D1310" s="723" t="s">
        <v>16</v>
      </c>
      <c r="E1310" s="721" t="s">
        <v>221</v>
      </c>
      <c r="F1310" s="721" t="s">
        <v>376</v>
      </c>
      <c r="G1310" s="774">
        <v>28774</v>
      </c>
      <c r="H1310" s="724">
        <f t="shared" ca="1" si="21"/>
        <v>41</v>
      </c>
      <c r="I1310" s="725" t="s">
        <v>4508</v>
      </c>
      <c r="J1310" s="721" t="s">
        <v>223</v>
      </c>
      <c r="K1310" s="721" t="s">
        <v>246</v>
      </c>
      <c r="L1310" s="726"/>
      <c r="M1310" s="726" t="s">
        <v>6426</v>
      </c>
      <c r="N1310" s="722" t="s">
        <v>4521</v>
      </c>
      <c r="O1310" s="721" t="s">
        <v>245</v>
      </c>
      <c r="P1310" s="734" t="s">
        <v>4729</v>
      </c>
      <c r="Q1310" s="734" t="s">
        <v>4728</v>
      </c>
    </row>
    <row r="1311" spans="1:17">
      <c r="A1311" s="1077">
        <f>SUBTOTAL(3,C$3:C1311)</f>
        <v>1307</v>
      </c>
      <c r="B1311" s="721">
        <v>3</v>
      </c>
      <c r="C1311" s="722" t="s">
        <v>4734</v>
      </c>
      <c r="D1311" s="723" t="s">
        <v>16</v>
      </c>
      <c r="E1311" s="721" t="s">
        <v>254</v>
      </c>
      <c r="F1311" s="721" t="s">
        <v>230</v>
      </c>
      <c r="G1311" s="774">
        <v>37797</v>
      </c>
      <c r="H1311" s="724">
        <f t="shared" ca="1" si="21"/>
        <v>16</v>
      </c>
      <c r="I1311" s="725" t="s">
        <v>4508</v>
      </c>
      <c r="J1311" s="721" t="s">
        <v>369</v>
      </c>
      <c r="K1311" s="721" t="s">
        <v>266</v>
      </c>
      <c r="L1311" s="726"/>
      <c r="M1311" s="726" t="s">
        <v>6426</v>
      </c>
      <c r="N1311" s="722" t="s">
        <v>4521</v>
      </c>
      <c r="O1311" s="721" t="s">
        <v>255</v>
      </c>
      <c r="P1311" s="734" t="s">
        <v>4733</v>
      </c>
      <c r="Q1311" s="734" t="s">
        <v>4728</v>
      </c>
    </row>
    <row r="1312" spans="1:17">
      <c r="A1312" s="1077">
        <f>SUBTOTAL(3,C$3:C1312)</f>
        <v>1308</v>
      </c>
      <c r="B1312" s="721">
        <v>4</v>
      </c>
      <c r="C1312" s="722" t="s">
        <v>4737</v>
      </c>
      <c r="D1312" s="723" t="s">
        <v>16</v>
      </c>
      <c r="E1312" s="721" t="s">
        <v>254</v>
      </c>
      <c r="F1312" s="721" t="s">
        <v>230</v>
      </c>
      <c r="G1312" s="774">
        <v>39240</v>
      </c>
      <c r="H1312" s="724">
        <f t="shared" ca="1" si="21"/>
        <v>12</v>
      </c>
      <c r="I1312" s="725" t="s">
        <v>4508</v>
      </c>
      <c r="J1312" s="721" t="s">
        <v>369</v>
      </c>
      <c r="K1312" s="721" t="s">
        <v>266</v>
      </c>
      <c r="L1312" s="726"/>
      <c r="M1312" s="726" t="s">
        <v>6426</v>
      </c>
      <c r="N1312" s="722" t="s">
        <v>4521</v>
      </c>
      <c r="O1312" s="721" t="s">
        <v>255</v>
      </c>
      <c r="P1312" s="734" t="s">
        <v>4736</v>
      </c>
      <c r="Q1312" s="734" t="s">
        <v>4728</v>
      </c>
    </row>
    <row r="1313" spans="1:17">
      <c r="A1313" s="1077">
        <f>SUBTOTAL(3,C$3:C1313)</f>
        <v>1309</v>
      </c>
      <c r="B1313" s="721">
        <v>5</v>
      </c>
      <c r="C1313" s="722" t="s">
        <v>4739</v>
      </c>
      <c r="D1313" s="723" t="s">
        <v>23</v>
      </c>
      <c r="E1313" s="721" t="s">
        <v>254</v>
      </c>
      <c r="F1313" s="721" t="s">
        <v>230</v>
      </c>
      <c r="G1313" s="774">
        <v>40269</v>
      </c>
      <c r="H1313" s="724">
        <f t="shared" ca="1" si="21"/>
        <v>10</v>
      </c>
      <c r="I1313" s="725" t="s">
        <v>4508</v>
      </c>
      <c r="J1313" s="721" t="s">
        <v>265</v>
      </c>
      <c r="K1313" s="721" t="s">
        <v>270</v>
      </c>
      <c r="L1313" s="726"/>
      <c r="M1313" s="726" t="s">
        <v>6426</v>
      </c>
      <c r="N1313" s="722" t="s">
        <v>4521</v>
      </c>
      <c r="O1313" s="721" t="s">
        <v>255</v>
      </c>
      <c r="P1313" s="734" t="s">
        <v>4738</v>
      </c>
      <c r="Q1313" s="734" t="s">
        <v>4728</v>
      </c>
    </row>
    <row r="1314" spans="1:17">
      <c r="A1314" s="1077">
        <f>SUBTOTAL(3,C$3:C1314)</f>
        <v>1310</v>
      </c>
      <c r="B1314" s="721">
        <v>1</v>
      </c>
      <c r="C1314" s="722" t="s">
        <v>4741</v>
      </c>
      <c r="D1314" s="723" t="s">
        <v>23</v>
      </c>
      <c r="E1314" s="721" t="s">
        <v>221</v>
      </c>
      <c r="F1314" s="721" t="s">
        <v>4742</v>
      </c>
      <c r="G1314" s="774">
        <v>29253</v>
      </c>
      <c r="H1314" s="724">
        <f t="shared" ca="1" si="21"/>
        <v>40</v>
      </c>
      <c r="I1314" s="725" t="s">
        <v>1403</v>
      </c>
      <c r="J1314" s="721" t="s">
        <v>289</v>
      </c>
      <c r="K1314" s="721" t="s">
        <v>283</v>
      </c>
      <c r="L1314" s="726"/>
      <c r="M1314" s="726" t="s">
        <v>6426</v>
      </c>
      <c r="N1314" s="722" t="s">
        <v>4521</v>
      </c>
      <c r="O1314" s="721" t="s">
        <v>222</v>
      </c>
      <c r="P1314" s="722" t="s">
        <v>4740</v>
      </c>
      <c r="Q1314" s="727" t="s">
        <v>4745</v>
      </c>
    </row>
    <row r="1315" spans="1:17">
      <c r="A1315" s="1077">
        <f>SUBTOTAL(3,C$3:C1315)</f>
        <v>1311</v>
      </c>
      <c r="B1315" s="721">
        <v>2</v>
      </c>
      <c r="C1315" s="722" t="s">
        <v>4747</v>
      </c>
      <c r="D1315" s="723" t="s">
        <v>16</v>
      </c>
      <c r="E1315" s="721" t="s">
        <v>221</v>
      </c>
      <c r="F1315" s="721" t="s">
        <v>1514</v>
      </c>
      <c r="G1315" s="774">
        <v>30786</v>
      </c>
      <c r="H1315" s="724">
        <f t="shared" ca="1" si="21"/>
        <v>35</v>
      </c>
      <c r="I1315" s="725" t="s">
        <v>1403</v>
      </c>
      <c r="J1315" s="721" t="s">
        <v>223</v>
      </c>
      <c r="K1315" s="721" t="s">
        <v>246</v>
      </c>
      <c r="L1315" s="726"/>
      <c r="M1315" s="726" t="s">
        <v>6426</v>
      </c>
      <c r="N1315" s="722" t="s">
        <v>4521</v>
      </c>
      <c r="O1315" s="721" t="s">
        <v>245</v>
      </c>
      <c r="P1315" s="722" t="s">
        <v>4746</v>
      </c>
      <c r="Q1315" s="727" t="s">
        <v>4745</v>
      </c>
    </row>
    <row r="1316" spans="1:17">
      <c r="A1316" s="1077">
        <f>SUBTOTAL(3,C$3:C1316)</f>
        <v>1312</v>
      </c>
      <c r="B1316" s="721">
        <v>3</v>
      </c>
      <c r="C1316" s="722" t="s">
        <v>4751</v>
      </c>
      <c r="D1316" s="723" t="s">
        <v>23</v>
      </c>
      <c r="E1316" s="721" t="s">
        <v>254</v>
      </c>
      <c r="F1316" s="721" t="s">
        <v>1514</v>
      </c>
      <c r="G1316" s="774">
        <v>38484</v>
      </c>
      <c r="H1316" s="724">
        <f t="shared" ca="1" si="21"/>
        <v>14</v>
      </c>
      <c r="I1316" s="725" t="s">
        <v>1403</v>
      </c>
      <c r="J1316" s="721" t="s">
        <v>369</v>
      </c>
      <c r="K1316" s="721" t="s">
        <v>266</v>
      </c>
      <c r="L1316" s="726"/>
      <c r="M1316" s="726" t="s">
        <v>6426</v>
      </c>
      <c r="N1316" s="722" t="s">
        <v>4521</v>
      </c>
      <c r="O1316" s="721" t="s">
        <v>255</v>
      </c>
      <c r="P1316" s="722" t="s">
        <v>4750</v>
      </c>
      <c r="Q1316" s="727" t="s">
        <v>4745</v>
      </c>
    </row>
    <row r="1317" spans="1:17">
      <c r="A1317" s="1077">
        <f>SUBTOTAL(3,C$3:C1317)</f>
        <v>1313</v>
      </c>
      <c r="B1317" s="721">
        <v>4</v>
      </c>
      <c r="C1317" s="722" t="s">
        <v>4753</v>
      </c>
      <c r="D1317" s="723" t="s">
        <v>16</v>
      </c>
      <c r="E1317" s="721" t="s">
        <v>254</v>
      </c>
      <c r="F1317" s="721" t="s">
        <v>230</v>
      </c>
      <c r="G1317" s="774">
        <v>41998</v>
      </c>
      <c r="H1317" s="724">
        <f t="shared" ca="1" si="21"/>
        <v>5</v>
      </c>
      <c r="I1317" s="725" t="s">
        <v>1403</v>
      </c>
      <c r="J1317" s="721" t="s">
        <v>265</v>
      </c>
      <c r="K1317" s="721" t="s">
        <v>270</v>
      </c>
      <c r="L1317" s="726"/>
      <c r="M1317" s="726" t="s">
        <v>6426</v>
      </c>
      <c r="N1317" s="722" t="s">
        <v>4521</v>
      </c>
      <c r="O1317" s="721" t="s">
        <v>255</v>
      </c>
      <c r="P1317" s="734" t="s">
        <v>4752</v>
      </c>
      <c r="Q1317" s="727" t="s">
        <v>4745</v>
      </c>
    </row>
    <row r="1318" spans="1:17">
      <c r="A1318" s="1077">
        <f>SUBTOTAL(3,C$3:C1318)</f>
        <v>1314</v>
      </c>
      <c r="B1318" s="721">
        <v>1</v>
      </c>
      <c r="C1318" s="722" t="s">
        <v>4755</v>
      </c>
      <c r="D1318" s="723" t="s">
        <v>23</v>
      </c>
      <c r="E1318" s="721" t="s">
        <v>221</v>
      </c>
      <c r="F1318" s="721" t="s">
        <v>376</v>
      </c>
      <c r="G1318" s="774">
        <v>23899</v>
      </c>
      <c r="H1318" s="724">
        <f t="shared" ca="1" si="21"/>
        <v>54</v>
      </c>
      <c r="I1318" s="725" t="s">
        <v>4508</v>
      </c>
      <c r="J1318" s="721" t="s">
        <v>223</v>
      </c>
      <c r="K1318" s="721" t="s">
        <v>283</v>
      </c>
      <c r="L1318" s="726"/>
      <c r="M1318" s="726" t="s">
        <v>6426</v>
      </c>
      <c r="N1318" s="722" t="s">
        <v>4521</v>
      </c>
      <c r="O1318" s="721" t="s">
        <v>222</v>
      </c>
      <c r="P1318" s="734" t="s">
        <v>4754</v>
      </c>
      <c r="Q1318" s="734" t="s">
        <v>4758</v>
      </c>
    </row>
    <row r="1319" spans="1:17">
      <c r="A1319" s="1077">
        <f>SUBTOTAL(3,C$3:C1319)</f>
        <v>1315</v>
      </c>
      <c r="B1319" s="721">
        <v>2</v>
      </c>
      <c r="C1319" s="722" t="s">
        <v>4761</v>
      </c>
      <c r="D1319" s="723" t="s">
        <v>16</v>
      </c>
      <c r="E1319" s="721" t="s">
        <v>221</v>
      </c>
      <c r="F1319" s="721" t="s">
        <v>376</v>
      </c>
      <c r="G1319" s="774">
        <v>27406</v>
      </c>
      <c r="H1319" s="724">
        <f t="shared" ca="1" si="21"/>
        <v>45</v>
      </c>
      <c r="I1319" s="725" t="s">
        <v>4508</v>
      </c>
      <c r="J1319" s="721" t="s">
        <v>223</v>
      </c>
      <c r="K1319" s="721" t="s">
        <v>246</v>
      </c>
      <c r="L1319" s="726"/>
      <c r="M1319" s="726" t="s">
        <v>6426</v>
      </c>
      <c r="N1319" s="722" t="s">
        <v>4521</v>
      </c>
      <c r="O1319" s="721" t="s">
        <v>245</v>
      </c>
      <c r="P1319" s="734" t="s">
        <v>4760</v>
      </c>
      <c r="Q1319" s="734" t="s">
        <v>4758</v>
      </c>
    </row>
    <row r="1320" spans="1:17">
      <c r="A1320" s="1077">
        <f>SUBTOTAL(3,C$3:C1320)</f>
        <v>1316</v>
      </c>
      <c r="B1320" s="721">
        <v>3</v>
      </c>
      <c r="C1320" s="722" t="s">
        <v>4767</v>
      </c>
      <c r="D1320" s="723" t="s">
        <v>16</v>
      </c>
      <c r="E1320" s="721" t="s">
        <v>254</v>
      </c>
      <c r="F1320" s="721" t="s">
        <v>230</v>
      </c>
      <c r="G1320" s="774">
        <v>36414</v>
      </c>
      <c r="H1320" s="724">
        <f t="shared" ca="1" si="21"/>
        <v>20</v>
      </c>
      <c r="I1320" s="725" t="s">
        <v>4508</v>
      </c>
      <c r="J1320" s="721" t="s">
        <v>886</v>
      </c>
      <c r="K1320" s="721" t="s">
        <v>266</v>
      </c>
      <c r="L1320" s="726"/>
      <c r="M1320" s="726" t="s">
        <v>6426</v>
      </c>
      <c r="N1320" s="722" t="s">
        <v>4521</v>
      </c>
      <c r="O1320" s="721" t="s">
        <v>255</v>
      </c>
      <c r="P1320" s="734" t="s">
        <v>4766</v>
      </c>
      <c r="Q1320" s="734" t="s">
        <v>4758</v>
      </c>
    </row>
    <row r="1321" spans="1:17">
      <c r="A1321" s="1077">
        <f>SUBTOTAL(3,C$3:C1321)</f>
        <v>1317</v>
      </c>
      <c r="B1321" s="721">
        <v>4</v>
      </c>
      <c r="C1321" s="722" t="s">
        <v>4769</v>
      </c>
      <c r="D1321" s="723" t="s">
        <v>23</v>
      </c>
      <c r="E1321" s="721" t="s">
        <v>254</v>
      </c>
      <c r="F1321" s="721" t="s">
        <v>230</v>
      </c>
      <c r="G1321" s="774">
        <v>38070</v>
      </c>
      <c r="H1321" s="724">
        <f t="shared" ca="1" si="21"/>
        <v>16</v>
      </c>
      <c r="I1321" s="725" t="s">
        <v>4508</v>
      </c>
      <c r="J1321" s="721" t="s">
        <v>369</v>
      </c>
      <c r="K1321" s="721" t="s">
        <v>266</v>
      </c>
      <c r="L1321" s="726"/>
      <c r="M1321" s="726" t="s">
        <v>6426</v>
      </c>
      <c r="N1321" s="722" t="s">
        <v>4521</v>
      </c>
      <c r="O1321" s="721" t="s">
        <v>255</v>
      </c>
      <c r="P1321" s="734" t="s">
        <v>4768</v>
      </c>
      <c r="Q1321" s="734" t="s">
        <v>4758</v>
      </c>
    </row>
    <row r="1322" spans="1:17">
      <c r="A1322" s="1077">
        <f>SUBTOTAL(3,C$3:C1322)</f>
        <v>1318</v>
      </c>
      <c r="B1322" s="721">
        <v>5</v>
      </c>
      <c r="C1322" s="722" t="s">
        <v>4771</v>
      </c>
      <c r="D1322" s="723" t="s">
        <v>23</v>
      </c>
      <c r="E1322" s="721" t="s">
        <v>254</v>
      </c>
      <c r="F1322" s="721" t="s">
        <v>230</v>
      </c>
      <c r="G1322" s="774">
        <v>38706</v>
      </c>
      <c r="H1322" s="724">
        <f t="shared" ca="1" si="21"/>
        <v>14</v>
      </c>
      <c r="I1322" s="725" t="s">
        <v>4508</v>
      </c>
      <c r="J1322" s="721" t="s">
        <v>369</v>
      </c>
      <c r="K1322" s="721" t="s">
        <v>266</v>
      </c>
      <c r="L1322" s="726"/>
      <c r="M1322" s="726" t="s">
        <v>6426</v>
      </c>
      <c r="N1322" s="722" t="s">
        <v>4521</v>
      </c>
      <c r="O1322" s="721" t="s">
        <v>255</v>
      </c>
      <c r="P1322" s="734" t="s">
        <v>4770</v>
      </c>
      <c r="Q1322" s="734" t="s">
        <v>4758</v>
      </c>
    </row>
    <row r="1323" spans="1:17">
      <c r="A1323" s="1077">
        <f>SUBTOTAL(3,C$3:C1323)</f>
        <v>1319</v>
      </c>
      <c r="B1323" s="738">
        <v>1</v>
      </c>
      <c r="C1323" s="722" t="s">
        <v>4773</v>
      </c>
      <c r="D1323" s="723" t="s">
        <v>23</v>
      </c>
      <c r="E1323" s="738" t="s">
        <v>221</v>
      </c>
      <c r="F1323" s="738" t="s">
        <v>1650</v>
      </c>
      <c r="G1323" s="774">
        <v>33964</v>
      </c>
      <c r="H1323" s="724">
        <f t="shared" ca="1" si="21"/>
        <v>27</v>
      </c>
      <c r="I1323" s="725" t="s">
        <v>1403</v>
      </c>
      <c r="J1323" s="738" t="s">
        <v>223</v>
      </c>
      <c r="K1323" s="738" t="s">
        <v>261</v>
      </c>
      <c r="L1323" s="726"/>
      <c r="M1323" s="726" t="s">
        <v>6426</v>
      </c>
      <c r="N1323" s="722" t="s">
        <v>4521</v>
      </c>
      <c r="O1323" s="738" t="s">
        <v>222</v>
      </c>
      <c r="P1323" s="736" t="s">
        <v>4772</v>
      </c>
      <c r="Q1323" s="727" t="s">
        <v>4775</v>
      </c>
    </row>
    <row r="1324" spans="1:17">
      <c r="A1324" s="1077">
        <f>SUBTOTAL(3,C$3:C1324)</f>
        <v>1320</v>
      </c>
      <c r="B1324" s="738">
        <v>2</v>
      </c>
      <c r="C1324" s="722" t="s">
        <v>4777</v>
      </c>
      <c r="D1324" s="723" t="s">
        <v>16</v>
      </c>
      <c r="E1324" s="738" t="s">
        <v>221</v>
      </c>
      <c r="F1324" s="738" t="s">
        <v>4778</v>
      </c>
      <c r="G1324" s="774">
        <v>35149</v>
      </c>
      <c r="H1324" s="724">
        <f t="shared" ca="1" si="21"/>
        <v>24</v>
      </c>
      <c r="I1324" s="725" t="s">
        <v>1403</v>
      </c>
      <c r="J1324" s="738" t="s">
        <v>223</v>
      </c>
      <c r="K1324" s="738" t="s">
        <v>246</v>
      </c>
      <c r="L1324" s="726"/>
      <c r="M1324" s="726" t="s">
        <v>6426</v>
      </c>
      <c r="N1324" s="722" t="s">
        <v>4521</v>
      </c>
      <c r="O1324" s="738" t="s">
        <v>245</v>
      </c>
      <c r="P1324" s="736" t="s">
        <v>4776</v>
      </c>
      <c r="Q1324" s="727" t="s">
        <v>4775</v>
      </c>
    </row>
    <row r="1325" spans="1:17">
      <c r="A1325" s="1077">
        <f>SUBTOTAL(3,C$3:C1325)</f>
        <v>1321</v>
      </c>
      <c r="B1325" s="738">
        <v>3</v>
      </c>
      <c r="C1325" s="722" t="s">
        <v>4781</v>
      </c>
      <c r="D1325" s="723" t="s">
        <v>23</v>
      </c>
      <c r="E1325" s="738" t="s">
        <v>254</v>
      </c>
      <c r="F1325" s="738" t="s">
        <v>4782</v>
      </c>
      <c r="G1325" s="774">
        <v>42244</v>
      </c>
      <c r="H1325" s="724">
        <f t="shared" ca="1" si="21"/>
        <v>4</v>
      </c>
      <c r="I1325" s="725" t="s">
        <v>1403</v>
      </c>
      <c r="J1325" s="738" t="s">
        <v>265</v>
      </c>
      <c r="K1325" s="738" t="s">
        <v>270</v>
      </c>
      <c r="L1325" s="726"/>
      <c r="M1325" s="726" t="s">
        <v>6426</v>
      </c>
      <c r="N1325" s="722" t="s">
        <v>4521</v>
      </c>
      <c r="O1325" s="738" t="s">
        <v>255</v>
      </c>
      <c r="P1325" s="736"/>
      <c r="Q1325" s="727" t="s">
        <v>4775</v>
      </c>
    </row>
    <row r="1326" spans="1:17">
      <c r="A1326" s="1077">
        <f>SUBTOTAL(3,C$3:C1326)</f>
        <v>1322</v>
      </c>
      <c r="B1326" s="738">
        <v>1</v>
      </c>
      <c r="C1326" s="722" t="s">
        <v>4784</v>
      </c>
      <c r="D1326" s="723" t="s">
        <v>23</v>
      </c>
      <c r="E1326" s="745" t="s">
        <v>221</v>
      </c>
      <c r="F1326" s="745" t="s">
        <v>4785</v>
      </c>
      <c r="G1326" s="774">
        <v>26736</v>
      </c>
      <c r="H1326" s="724">
        <f t="shared" ca="1" si="21"/>
        <v>47</v>
      </c>
      <c r="I1326" s="747" t="s">
        <v>4508</v>
      </c>
      <c r="J1326" s="745" t="s">
        <v>223</v>
      </c>
      <c r="K1326" s="745" t="s">
        <v>283</v>
      </c>
      <c r="L1326" s="726"/>
      <c r="M1326" s="726" t="s">
        <v>6426</v>
      </c>
      <c r="N1326" s="722" t="s">
        <v>4521</v>
      </c>
      <c r="O1326" s="745" t="s">
        <v>222</v>
      </c>
      <c r="P1326" s="736" t="s">
        <v>4783</v>
      </c>
      <c r="Q1326" s="727" t="s">
        <v>4788</v>
      </c>
    </row>
    <row r="1327" spans="1:17">
      <c r="A1327" s="1077">
        <f>SUBTOTAL(3,C$3:C1327)</f>
        <v>1323</v>
      </c>
      <c r="B1327" s="738">
        <v>2</v>
      </c>
      <c r="C1327" s="722" t="s">
        <v>4790</v>
      </c>
      <c r="D1327" s="723" t="s">
        <v>16</v>
      </c>
      <c r="E1327" s="745" t="s">
        <v>221</v>
      </c>
      <c r="F1327" s="745" t="s">
        <v>4791</v>
      </c>
      <c r="G1327" s="774">
        <v>28537</v>
      </c>
      <c r="H1327" s="724">
        <f t="shared" ca="1" si="21"/>
        <v>42</v>
      </c>
      <c r="I1327" s="747" t="s">
        <v>4508</v>
      </c>
      <c r="J1327" s="745" t="s">
        <v>223</v>
      </c>
      <c r="K1327" s="745" t="s">
        <v>246</v>
      </c>
      <c r="L1327" s="726"/>
      <c r="M1327" s="726" t="s">
        <v>6426</v>
      </c>
      <c r="N1327" s="722" t="s">
        <v>4521</v>
      </c>
      <c r="O1327" s="745" t="s">
        <v>245</v>
      </c>
      <c r="P1327" s="736" t="s">
        <v>4789</v>
      </c>
      <c r="Q1327" s="727" t="s">
        <v>4788</v>
      </c>
    </row>
    <row r="1328" spans="1:17">
      <c r="A1328" s="1077">
        <f>SUBTOTAL(3,C$3:C1328)</f>
        <v>1324</v>
      </c>
      <c r="B1328" s="738">
        <v>3</v>
      </c>
      <c r="C1328" s="722" t="s">
        <v>4794</v>
      </c>
      <c r="D1328" s="723" t="s">
        <v>16</v>
      </c>
      <c r="E1328" s="745" t="s">
        <v>254</v>
      </c>
      <c r="F1328" s="745" t="s">
        <v>376</v>
      </c>
      <c r="G1328" s="774">
        <v>37520</v>
      </c>
      <c r="H1328" s="724">
        <f t="shared" ca="1" si="21"/>
        <v>17</v>
      </c>
      <c r="I1328" s="747" t="s">
        <v>4508</v>
      </c>
      <c r="J1328" s="745" t="s">
        <v>348</v>
      </c>
      <c r="K1328" s="745" t="s">
        <v>266</v>
      </c>
      <c r="L1328" s="726"/>
      <c r="M1328" s="726" t="s">
        <v>6426</v>
      </c>
      <c r="N1328" s="722" t="s">
        <v>4521</v>
      </c>
      <c r="O1328" s="745" t="s">
        <v>255</v>
      </c>
      <c r="P1328" s="736" t="s">
        <v>4793</v>
      </c>
      <c r="Q1328" s="727" t="s">
        <v>4788</v>
      </c>
    </row>
    <row r="1329" spans="1:17">
      <c r="A1329" s="1077">
        <f>SUBTOTAL(3,C$3:C1329)</f>
        <v>1325</v>
      </c>
      <c r="B1329" s="738">
        <v>4</v>
      </c>
      <c r="C1329" s="722" t="s">
        <v>4798</v>
      </c>
      <c r="D1329" s="723" t="s">
        <v>23</v>
      </c>
      <c r="E1329" s="745" t="s">
        <v>254</v>
      </c>
      <c r="F1329" s="745" t="s">
        <v>22</v>
      </c>
      <c r="G1329" s="774">
        <v>39207</v>
      </c>
      <c r="H1329" s="724">
        <f t="shared" ca="1" si="21"/>
        <v>12</v>
      </c>
      <c r="I1329" s="747" t="s">
        <v>4508</v>
      </c>
      <c r="J1329" s="745" t="s">
        <v>369</v>
      </c>
      <c r="K1329" s="745" t="s">
        <v>266</v>
      </c>
      <c r="L1329" s="726"/>
      <c r="M1329" s="726" t="s">
        <v>6426</v>
      </c>
      <c r="N1329" s="722" t="s">
        <v>4521</v>
      </c>
      <c r="O1329" s="745" t="s">
        <v>255</v>
      </c>
      <c r="P1329" s="736" t="s">
        <v>4797</v>
      </c>
      <c r="Q1329" s="727" t="s">
        <v>4788</v>
      </c>
    </row>
    <row r="1330" spans="1:17">
      <c r="A1330" s="1077">
        <f>SUBTOTAL(3,C$3:C1330)</f>
        <v>1326</v>
      </c>
      <c r="B1330" s="738">
        <v>5</v>
      </c>
      <c r="C1330" s="722" t="s">
        <v>4800</v>
      </c>
      <c r="D1330" s="723" t="s">
        <v>23</v>
      </c>
      <c r="E1330" s="745" t="s">
        <v>254</v>
      </c>
      <c r="F1330" s="745" t="s">
        <v>4801</v>
      </c>
      <c r="G1330" s="774">
        <v>40011</v>
      </c>
      <c r="H1330" s="724">
        <f t="shared" ca="1" si="21"/>
        <v>10</v>
      </c>
      <c r="I1330" s="747" t="s">
        <v>4508</v>
      </c>
      <c r="J1330" s="745" t="s">
        <v>369</v>
      </c>
      <c r="K1330" s="745" t="s">
        <v>266</v>
      </c>
      <c r="L1330" s="726"/>
      <c r="M1330" s="726" t="s">
        <v>6426</v>
      </c>
      <c r="N1330" s="722" t="s">
        <v>4521</v>
      </c>
      <c r="O1330" s="745" t="s">
        <v>255</v>
      </c>
      <c r="P1330" s="736" t="s">
        <v>4799</v>
      </c>
      <c r="Q1330" s="727" t="s">
        <v>4788</v>
      </c>
    </row>
    <row r="1331" spans="1:17">
      <c r="A1331" s="1077">
        <f>SUBTOTAL(3,C$3:C1331)</f>
        <v>1327</v>
      </c>
      <c r="B1331" s="738">
        <v>6</v>
      </c>
      <c r="C1331" s="722" t="s">
        <v>4802</v>
      </c>
      <c r="D1331" s="723" t="s">
        <v>16</v>
      </c>
      <c r="E1331" s="745" t="s">
        <v>254</v>
      </c>
      <c r="F1331" s="745" t="s">
        <v>2792</v>
      </c>
      <c r="G1331" s="774">
        <v>42569</v>
      </c>
      <c r="H1331" s="724">
        <f t="shared" ca="1" si="21"/>
        <v>3</v>
      </c>
      <c r="I1331" s="747" t="s">
        <v>4508</v>
      </c>
      <c r="J1331" s="745" t="s">
        <v>265</v>
      </c>
      <c r="K1331" s="745" t="s">
        <v>270</v>
      </c>
      <c r="L1331" s="726"/>
      <c r="M1331" s="726" t="s">
        <v>6426</v>
      </c>
      <c r="N1331" s="722" t="s">
        <v>4521</v>
      </c>
      <c r="O1331" s="745" t="s">
        <v>255</v>
      </c>
      <c r="P1331" s="734"/>
      <c r="Q1331" s="727" t="s">
        <v>4788</v>
      </c>
    </row>
    <row r="1332" spans="1:17">
      <c r="A1332" s="1077">
        <f>SUBTOTAL(3,C$3:C1332)</f>
        <v>1328</v>
      </c>
      <c r="B1332" s="738">
        <v>1</v>
      </c>
      <c r="C1332" s="722" t="s">
        <v>4804</v>
      </c>
      <c r="D1332" s="723" t="s">
        <v>23</v>
      </c>
      <c r="E1332" s="745" t="s">
        <v>221</v>
      </c>
      <c r="F1332" s="745" t="s">
        <v>877</v>
      </c>
      <c r="G1332" s="774">
        <v>27743</v>
      </c>
      <c r="H1332" s="724">
        <f t="shared" ca="1" si="21"/>
        <v>44</v>
      </c>
      <c r="I1332" s="747" t="s">
        <v>1403</v>
      </c>
      <c r="J1332" s="745" t="s">
        <v>1291</v>
      </c>
      <c r="K1332" s="745" t="s">
        <v>283</v>
      </c>
      <c r="L1332" s="726"/>
      <c r="M1332" s="726" t="s">
        <v>6426</v>
      </c>
      <c r="N1332" s="722" t="s">
        <v>4521</v>
      </c>
      <c r="O1332" s="745" t="s">
        <v>222</v>
      </c>
      <c r="P1332" s="736" t="s">
        <v>4803</v>
      </c>
      <c r="Q1332" s="727" t="s">
        <v>4807</v>
      </c>
    </row>
    <row r="1333" spans="1:17">
      <c r="A1333" s="1077">
        <f>SUBTOTAL(3,C$3:C1333)</f>
        <v>1329</v>
      </c>
      <c r="B1333" s="738">
        <v>2</v>
      </c>
      <c r="C1333" s="722" t="s">
        <v>4809</v>
      </c>
      <c r="D1333" s="723" t="s">
        <v>16</v>
      </c>
      <c r="E1333" s="745" t="s">
        <v>221</v>
      </c>
      <c r="F1333" s="745" t="s">
        <v>376</v>
      </c>
      <c r="G1333" s="774">
        <v>29587</v>
      </c>
      <c r="H1333" s="724">
        <f t="shared" ca="1" si="21"/>
        <v>39</v>
      </c>
      <c r="I1333" s="747" t="s">
        <v>1403</v>
      </c>
      <c r="J1333" s="745" t="s">
        <v>2491</v>
      </c>
      <c r="K1333" s="745" t="s">
        <v>246</v>
      </c>
      <c r="L1333" s="726"/>
      <c r="M1333" s="726" t="s">
        <v>6426</v>
      </c>
      <c r="N1333" s="722" t="s">
        <v>4521</v>
      </c>
      <c r="O1333" s="745" t="s">
        <v>245</v>
      </c>
      <c r="P1333" s="736" t="s">
        <v>4808</v>
      </c>
      <c r="Q1333" s="727" t="s">
        <v>4807</v>
      </c>
    </row>
    <row r="1334" spans="1:17">
      <c r="A1334" s="1077">
        <f>SUBTOTAL(3,C$3:C1334)</f>
        <v>1330</v>
      </c>
      <c r="B1334" s="738">
        <v>3</v>
      </c>
      <c r="C1334" s="722" t="s">
        <v>4812</v>
      </c>
      <c r="D1334" s="723" t="s">
        <v>23</v>
      </c>
      <c r="E1334" s="745" t="s">
        <v>254</v>
      </c>
      <c r="F1334" s="745" t="s">
        <v>877</v>
      </c>
      <c r="G1334" s="774">
        <v>37012</v>
      </c>
      <c r="H1334" s="724">
        <f t="shared" ca="1" si="21"/>
        <v>18</v>
      </c>
      <c r="I1334" s="747" t="s">
        <v>1403</v>
      </c>
      <c r="J1334" s="745" t="s">
        <v>348</v>
      </c>
      <c r="K1334" s="745" t="s">
        <v>266</v>
      </c>
      <c r="L1334" s="726"/>
      <c r="M1334" s="726" t="s">
        <v>6426</v>
      </c>
      <c r="N1334" s="722" t="s">
        <v>4521</v>
      </c>
      <c r="O1334" s="745" t="s">
        <v>255</v>
      </c>
      <c r="P1334" s="736" t="s">
        <v>4811</v>
      </c>
      <c r="Q1334" s="727" t="s">
        <v>4807</v>
      </c>
    </row>
    <row r="1335" spans="1:17">
      <c r="A1335" s="1077">
        <f>SUBTOTAL(3,C$3:C1335)</f>
        <v>1331</v>
      </c>
      <c r="B1335" s="738">
        <v>4</v>
      </c>
      <c r="C1335" s="722" t="s">
        <v>4815</v>
      </c>
      <c r="D1335" s="723" t="s">
        <v>16</v>
      </c>
      <c r="E1335" s="745" t="s">
        <v>254</v>
      </c>
      <c r="F1335" s="745" t="s">
        <v>376</v>
      </c>
      <c r="G1335" s="774">
        <v>38449</v>
      </c>
      <c r="H1335" s="724">
        <f t="shared" ca="1" si="21"/>
        <v>15</v>
      </c>
      <c r="I1335" s="747" t="s">
        <v>1403</v>
      </c>
      <c r="J1335" s="745" t="s">
        <v>369</v>
      </c>
      <c r="K1335" s="745" t="s">
        <v>266</v>
      </c>
      <c r="L1335" s="726"/>
      <c r="M1335" s="726" t="s">
        <v>6426</v>
      </c>
      <c r="N1335" s="722" t="s">
        <v>4521</v>
      </c>
      <c r="O1335" s="745" t="s">
        <v>255</v>
      </c>
      <c r="P1335" s="736" t="s">
        <v>4814</v>
      </c>
      <c r="Q1335" s="727" t="s">
        <v>4807</v>
      </c>
    </row>
    <row r="1336" spans="1:17">
      <c r="A1336" s="1077">
        <f>SUBTOTAL(3,C$3:C1336)</f>
        <v>1332</v>
      </c>
      <c r="B1336" s="738">
        <v>5</v>
      </c>
      <c r="C1336" s="722" t="s">
        <v>253</v>
      </c>
      <c r="D1336" s="723" t="s">
        <v>7184</v>
      </c>
      <c r="E1336" s="745" t="s">
        <v>254</v>
      </c>
      <c r="F1336" s="745"/>
      <c r="G1336" s="774"/>
      <c r="H1336" s="724">
        <f t="shared" ca="1" si="21"/>
        <v>120</v>
      </c>
      <c r="I1336" s="747"/>
      <c r="J1336" s="745"/>
      <c r="K1336" s="745"/>
      <c r="L1336" s="726"/>
      <c r="M1336" s="726"/>
      <c r="N1336" s="722"/>
      <c r="O1336" s="745"/>
      <c r="P1336" s="736"/>
      <c r="Q1336" s="727"/>
    </row>
    <row r="1337" spans="1:17">
      <c r="A1337" s="1077">
        <f>SUBTOTAL(3,C$3:C1337)</f>
        <v>1333</v>
      </c>
      <c r="B1337" s="721">
        <v>1</v>
      </c>
      <c r="C1337" s="722" t="s">
        <v>4818</v>
      </c>
      <c r="D1337" s="723" t="s">
        <v>23</v>
      </c>
      <c r="E1337" s="721" t="s">
        <v>221</v>
      </c>
      <c r="F1337" s="721" t="s">
        <v>4819</v>
      </c>
      <c r="G1337" s="774">
        <v>33623</v>
      </c>
      <c r="H1337" s="724">
        <f t="shared" ca="1" si="21"/>
        <v>28</v>
      </c>
      <c r="I1337" s="725" t="s">
        <v>1403</v>
      </c>
      <c r="J1337" s="721" t="s">
        <v>289</v>
      </c>
      <c r="K1337" s="721" t="s">
        <v>224</v>
      </c>
      <c r="L1337" s="726"/>
      <c r="M1337" s="726" t="s">
        <v>6426</v>
      </c>
      <c r="N1337" s="722" t="s">
        <v>4521</v>
      </c>
      <c r="O1337" s="721" t="s">
        <v>222</v>
      </c>
      <c r="P1337" s="722" t="s">
        <v>4817</v>
      </c>
      <c r="Q1337" s="727" t="s">
        <v>4821</v>
      </c>
    </row>
    <row r="1338" spans="1:17">
      <c r="A1338" s="1077">
        <f>SUBTOTAL(3,C$3:C1338)</f>
        <v>1334</v>
      </c>
      <c r="B1338" s="721">
        <v>2</v>
      </c>
      <c r="C1338" s="722" t="s">
        <v>4823</v>
      </c>
      <c r="D1338" s="723" t="s">
        <v>16</v>
      </c>
      <c r="E1338" s="745" t="s">
        <v>221</v>
      </c>
      <c r="F1338" s="745" t="s">
        <v>4824</v>
      </c>
      <c r="G1338" s="774">
        <v>34528</v>
      </c>
      <c r="H1338" s="724">
        <f t="shared" ca="1" si="21"/>
        <v>25</v>
      </c>
      <c r="I1338" s="725" t="s">
        <v>1403</v>
      </c>
      <c r="J1338" s="745" t="s">
        <v>289</v>
      </c>
      <c r="K1338" s="745" t="s">
        <v>246</v>
      </c>
      <c r="L1338" s="726"/>
      <c r="M1338" s="726" t="s">
        <v>6426</v>
      </c>
      <c r="N1338" s="722" t="s">
        <v>4521</v>
      </c>
      <c r="O1338" s="745" t="s">
        <v>245</v>
      </c>
      <c r="P1338" s="727" t="s">
        <v>4822</v>
      </c>
      <c r="Q1338" s="727" t="s">
        <v>4821</v>
      </c>
    </row>
    <row r="1339" spans="1:17">
      <c r="A1339" s="1077">
        <f>SUBTOTAL(3,C$3:C1339)</f>
        <v>1335</v>
      </c>
      <c r="B1339" s="721">
        <v>3</v>
      </c>
      <c r="C1339" s="722" t="s">
        <v>4828</v>
      </c>
      <c r="D1339" s="723" t="s">
        <v>16</v>
      </c>
      <c r="E1339" s="745" t="s">
        <v>254</v>
      </c>
      <c r="F1339" s="745" t="s">
        <v>4829</v>
      </c>
      <c r="G1339" s="774">
        <v>41113</v>
      </c>
      <c r="H1339" s="724">
        <f t="shared" ca="1" si="21"/>
        <v>7</v>
      </c>
      <c r="I1339" s="725" t="s">
        <v>1403</v>
      </c>
      <c r="J1339" s="745" t="s">
        <v>265</v>
      </c>
      <c r="K1339" s="745" t="s">
        <v>270</v>
      </c>
      <c r="L1339" s="726"/>
      <c r="M1339" s="726" t="s">
        <v>6426</v>
      </c>
      <c r="N1339" s="722" t="s">
        <v>4521</v>
      </c>
      <c r="O1339" s="745" t="s">
        <v>255</v>
      </c>
      <c r="P1339" s="727" t="s">
        <v>4827</v>
      </c>
      <c r="Q1339" s="727" t="s">
        <v>4821</v>
      </c>
    </row>
    <row r="1340" spans="1:17">
      <c r="A1340" s="1077">
        <f>SUBTOTAL(3,C$3:C1340)</f>
        <v>1336</v>
      </c>
      <c r="B1340" s="721">
        <v>1</v>
      </c>
      <c r="C1340" s="722" t="s">
        <v>4831</v>
      </c>
      <c r="D1340" s="723" t="s">
        <v>23</v>
      </c>
      <c r="E1340" s="721" t="s">
        <v>221</v>
      </c>
      <c r="F1340" s="721" t="s">
        <v>288</v>
      </c>
      <c r="G1340" s="774">
        <v>34973</v>
      </c>
      <c r="H1340" s="724">
        <f t="shared" ca="1" si="21"/>
        <v>24</v>
      </c>
      <c r="I1340" s="725" t="s">
        <v>1403</v>
      </c>
      <c r="J1340" s="721" t="s">
        <v>289</v>
      </c>
      <c r="K1340" s="721" t="s">
        <v>283</v>
      </c>
      <c r="L1340" s="726"/>
      <c r="M1340" s="726" t="s">
        <v>6426</v>
      </c>
      <c r="N1340" s="722" t="s">
        <v>4521</v>
      </c>
      <c r="O1340" s="721" t="s">
        <v>222</v>
      </c>
      <c r="P1340" s="722" t="s">
        <v>4830</v>
      </c>
      <c r="Q1340" s="722" t="s">
        <v>4694</v>
      </c>
    </row>
    <row r="1341" spans="1:17">
      <c r="A1341" s="1077">
        <f>SUBTOTAL(3,C$3:C1341)</f>
        <v>1337</v>
      </c>
      <c r="B1341" s="721">
        <v>1</v>
      </c>
      <c r="C1341" s="732" t="s">
        <v>4834</v>
      </c>
      <c r="D1341" s="723" t="s">
        <v>23</v>
      </c>
      <c r="E1341" s="733" t="s">
        <v>221</v>
      </c>
      <c r="F1341" s="733" t="s">
        <v>577</v>
      </c>
      <c r="G1341" s="774">
        <v>20298</v>
      </c>
      <c r="H1341" s="724">
        <f t="shared" ca="1" si="21"/>
        <v>64</v>
      </c>
      <c r="I1341" s="725" t="s">
        <v>1403</v>
      </c>
      <c r="J1341" s="733" t="s">
        <v>256</v>
      </c>
      <c r="K1341" s="733" t="s">
        <v>283</v>
      </c>
      <c r="L1341" s="726"/>
      <c r="M1341" s="726" t="s">
        <v>6426</v>
      </c>
      <c r="N1341" s="722" t="s">
        <v>4521</v>
      </c>
      <c r="O1341" s="733" t="s">
        <v>222</v>
      </c>
      <c r="P1341" s="734" t="s">
        <v>4833</v>
      </c>
      <c r="Q1341" s="734" t="s">
        <v>4837</v>
      </c>
    </row>
    <row r="1342" spans="1:17">
      <c r="A1342" s="1077">
        <f>SUBTOTAL(3,C$3:C1342)</f>
        <v>1338</v>
      </c>
      <c r="B1342" s="738">
        <v>2</v>
      </c>
      <c r="C1342" s="722" t="s">
        <v>4839</v>
      </c>
      <c r="D1342" s="723" t="s">
        <v>16</v>
      </c>
      <c r="E1342" s="733" t="s">
        <v>221</v>
      </c>
      <c r="F1342" s="733" t="s">
        <v>577</v>
      </c>
      <c r="G1342" s="774">
        <v>23231</v>
      </c>
      <c r="H1342" s="724">
        <f t="shared" ca="1" si="21"/>
        <v>56</v>
      </c>
      <c r="I1342" s="725" t="s">
        <v>1403</v>
      </c>
      <c r="J1342" s="733" t="s">
        <v>256</v>
      </c>
      <c r="K1342" s="733" t="s">
        <v>246</v>
      </c>
      <c r="L1342" s="726"/>
      <c r="M1342" s="726" t="s">
        <v>6426</v>
      </c>
      <c r="N1342" s="722" t="s">
        <v>4521</v>
      </c>
      <c r="O1342" s="733" t="s">
        <v>245</v>
      </c>
      <c r="P1342" s="734" t="s">
        <v>4838</v>
      </c>
      <c r="Q1342" s="734" t="s">
        <v>4837</v>
      </c>
    </row>
    <row r="1343" spans="1:17">
      <c r="A1343" s="1077">
        <f>SUBTOTAL(3,C$3:C1343)</f>
        <v>1339</v>
      </c>
      <c r="B1343" s="738">
        <v>4</v>
      </c>
      <c r="C1343" s="722" t="s">
        <v>4843</v>
      </c>
      <c r="D1343" s="723" t="s">
        <v>23</v>
      </c>
      <c r="E1343" s="733" t="s">
        <v>254</v>
      </c>
      <c r="F1343" s="733" t="s">
        <v>244</v>
      </c>
      <c r="G1343" s="774">
        <v>35431</v>
      </c>
      <c r="H1343" s="724">
        <f t="shared" ca="1" si="21"/>
        <v>23</v>
      </c>
      <c r="I1343" s="725" t="s">
        <v>1403</v>
      </c>
      <c r="J1343" s="733" t="s">
        <v>289</v>
      </c>
      <c r="K1343" s="733" t="s">
        <v>266</v>
      </c>
      <c r="L1343" s="726"/>
      <c r="M1343" s="726" t="s">
        <v>6426</v>
      </c>
      <c r="N1343" s="722" t="s">
        <v>4521</v>
      </c>
      <c r="O1343" s="733" t="s">
        <v>255</v>
      </c>
      <c r="P1343" s="734" t="s">
        <v>4842</v>
      </c>
      <c r="Q1343" s="734" t="s">
        <v>4837</v>
      </c>
    </row>
    <row r="1344" spans="1:17">
      <c r="A1344" s="1077">
        <f>SUBTOTAL(3,C$3:C1344)</f>
        <v>1340</v>
      </c>
      <c r="B1344" s="721">
        <v>5</v>
      </c>
      <c r="C1344" s="722" t="s">
        <v>4845</v>
      </c>
      <c r="D1344" s="723" t="s">
        <v>23</v>
      </c>
      <c r="E1344" s="733" t="s">
        <v>254</v>
      </c>
      <c r="F1344" s="733" t="s">
        <v>244</v>
      </c>
      <c r="G1344" s="774">
        <v>36124</v>
      </c>
      <c r="H1344" s="724">
        <f t="shared" ca="1" si="21"/>
        <v>21</v>
      </c>
      <c r="I1344" s="725" t="s">
        <v>1403</v>
      </c>
      <c r="J1344" s="733" t="s">
        <v>289</v>
      </c>
      <c r="K1344" s="733" t="s">
        <v>261</v>
      </c>
      <c r="L1344" s="726"/>
      <c r="M1344" s="726" t="s">
        <v>6426</v>
      </c>
      <c r="N1344" s="722" t="s">
        <v>4521</v>
      </c>
      <c r="O1344" s="733" t="s">
        <v>255</v>
      </c>
      <c r="P1344" s="734" t="s">
        <v>4844</v>
      </c>
      <c r="Q1344" s="734" t="s">
        <v>4837</v>
      </c>
    </row>
    <row r="1345" spans="1:17">
      <c r="A1345" s="1077">
        <f>SUBTOTAL(3,C$3:C1345)</f>
        <v>1341</v>
      </c>
      <c r="B1345" s="721">
        <v>1</v>
      </c>
      <c r="C1345" s="722" t="s">
        <v>4847</v>
      </c>
      <c r="D1345" s="723" t="s">
        <v>23</v>
      </c>
      <c r="E1345" s="721" t="s">
        <v>221</v>
      </c>
      <c r="F1345" s="721" t="s">
        <v>524</v>
      </c>
      <c r="G1345" s="774">
        <v>28102</v>
      </c>
      <c r="H1345" s="724">
        <f t="shared" ca="1" si="21"/>
        <v>43</v>
      </c>
      <c r="I1345" s="725" t="s">
        <v>1403</v>
      </c>
      <c r="J1345" s="721" t="s">
        <v>289</v>
      </c>
      <c r="K1345" s="721" t="s">
        <v>283</v>
      </c>
      <c r="L1345" s="726"/>
      <c r="M1345" s="726" t="s">
        <v>6426</v>
      </c>
      <c r="N1345" s="722" t="s">
        <v>4521</v>
      </c>
      <c r="O1345" s="721" t="s">
        <v>222</v>
      </c>
      <c r="P1345" s="741" t="s">
        <v>4846</v>
      </c>
      <c r="Q1345" s="722" t="s">
        <v>3699</v>
      </c>
    </row>
    <row r="1346" spans="1:17">
      <c r="A1346" s="1077">
        <f>SUBTOTAL(3,C$3:C1346)</f>
        <v>1342</v>
      </c>
      <c r="B1346" s="721">
        <v>2</v>
      </c>
      <c r="C1346" s="722" t="s">
        <v>4851</v>
      </c>
      <c r="D1346" s="723" t="s">
        <v>16</v>
      </c>
      <c r="E1346" s="721" t="s">
        <v>221</v>
      </c>
      <c r="F1346" s="721" t="s">
        <v>524</v>
      </c>
      <c r="G1346" s="774">
        <v>28288</v>
      </c>
      <c r="H1346" s="724">
        <f t="shared" ca="1" si="21"/>
        <v>42</v>
      </c>
      <c r="I1346" s="725" t="s">
        <v>1403</v>
      </c>
      <c r="J1346" s="721" t="s">
        <v>223</v>
      </c>
      <c r="K1346" s="721" t="s">
        <v>246</v>
      </c>
      <c r="L1346" s="726"/>
      <c r="M1346" s="726" t="s">
        <v>6426</v>
      </c>
      <c r="N1346" s="722" t="s">
        <v>4521</v>
      </c>
      <c r="O1346" s="721" t="s">
        <v>245</v>
      </c>
      <c r="P1346" s="741" t="s">
        <v>4850</v>
      </c>
      <c r="Q1346" s="722" t="s">
        <v>3699</v>
      </c>
    </row>
    <row r="1347" spans="1:17">
      <c r="A1347" s="1077">
        <f>SUBTOTAL(3,C$3:C1347)</f>
        <v>1343</v>
      </c>
      <c r="B1347" s="721">
        <v>3</v>
      </c>
      <c r="C1347" s="722" t="s">
        <v>4857</v>
      </c>
      <c r="D1347" s="723" t="s">
        <v>23</v>
      </c>
      <c r="E1347" s="721" t="s">
        <v>254</v>
      </c>
      <c r="F1347" s="721" t="s">
        <v>524</v>
      </c>
      <c r="G1347" s="774">
        <v>40882</v>
      </c>
      <c r="H1347" s="724">
        <f t="shared" ca="1" si="21"/>
        <v>8</v>
      </c>
      <c r="I1347" s="725" t="s">
        <v>1403</v>
      </c>
      <c r="J1347" s="721" t="s">
        <v>265</v>
      </c>
      <c r="K1347" s="721" t="s">
        <v>270</v>
      </c>
      <c r="L1347" s="726"/>
      <c r="M1347" s="726" t="s">
        <v>6426</v>
      </c>
      <c r="N1347" s="722" t="s">
        <v>4521</v>
      </c>
      <c r="O1347" s="721" t="s">
        <v>255</v>
      </c>
      <c r="P1347" s="734" t="s">
        <v>4856</v>
      </c>
      <c r="Q1347" s="722" t="s">
        <v>3699</v>
      </c>
    </row>
    <row r="1348" spans="1:17">
      <c r="A1348" s="1077">
        <f>SUBTOTAL(3,C$3:C1348)</f>
        <v>1344</v>
      </c>
      <c r="B1348" s="721">
        <v>1</v>
      </c>
      <c r="C1348" s="722" t="s">
        <v>6991</v>
      </c>
      <c r="D1348" s="723" t="s">
        <v>23</v>
      </c>
      <c r="E1348" s="721" t="s">
        <v>221</v>
      </c>
      <c r="F1348" s="721"/>
      <c r="G1348" s="774"/>
      <c r="H1348" s="724">
        <f t="shared" ca="1" si="21"/>
        <v>120</v>
      </c>
      <c r="I1348" s="725" t="s">
        <v>4508</v>
      </c>
      <c r="J1348" s="721"/>
      <c r="K1348" s="721"/>
      <c r="L1348" s="726"/>
      <c r="M1348" s="726" t="s">
        <v>6426</v>
      </c>
      <c r="N1348" s="722" t="s">
        <v>4521</v>
      </c>
      <c r="O1348" s="721" t="s">
        <v>222</v>
      </c>
      <c r="P1348" s="734"/>
      <c r="Q1348" s="722"/>
    </row>
    <row r="1349" spans="1:17">
      <c r="A1349" s="1077">
        <f>SUBTOTAL(3,C$3:C1349)</f>
        <v>1345</v>
      </c>
      <c r="B1349" s="721">
        <v>2</v>
      </c>
      <c r="C1349" s="722" t="s">
        <v>253</v>
      </c>
      <c r="D1349" s="723" t="s">
        <v>16</v>
      </c>
      <c r="E1349" s="721" t="s">
        <v>221</v>
      </c>
      <c r="F1349" s="721"/>
      <c r="G1349" s="774"/>
      <c r="H1349" s="724">
        <f t="shared" ca="1" si="21"/>
        <v>120</v>
      </c>
      <c r="I1349" s="725" t="s">
        <v>4508</v>
      </c>
      <c r="J1349" s="721"/>
      <c r="K1349" s="721"/>
      <c r="L1349" s="726"/>
      <c r="M1349" s="726" t="s">
        <v>6426</v>
      </c>
      <c r="N1349" s="722" t="s">
        <v>4521</v>
      </c>
      <c r="O1349" s="721" t="s">
        <v>245</v>
      </c>
      <c r="P1349" s="734"/>
      <c r="Q1349" s="722"/>
    </row>
    <row r="1350" spans="1:17">
      <c r="A1350" s="1077">
        <f>SUBTOTAL(3,C$3:C1350)</f>
        <v>1346</v>
      </c>
      <c r="B1350" s="721">
        <v>3</v>
      </c>
      <c r="C1350" s="722" t="s">
        <v>253</v>
      </c>
      <c r="D1350" s="723" t="s">
        <v>16</v>
      </c>
      <c r="E1350" s="721" t="s">
        <v>254</v>
      </c>
      <c r="F1350" s="721"/>
      <c r="G1350" s="774"/>
      <c r="H1350" s="724">
        <f t="shared" ca="1" si="21"/>
        <v>120</v>
      </c>
      <c r="I1350" s="725" t="s">
        <v>4508</v>
      </c>
      <c r="J1350" s="721"/>
      <c r="K1350" s="721"/>
      <c r="L1350" s="726"/>
      <c r="M1350" s="726" t="s">
        <v>6426</v>
      </c>
      <c r="N1350" s="722" t="s">
        <v>4521</v>
      </c>
      <c r="O1350" s="721" t="s">
        <v>255</v>
      </c>
      <c r="P1350" s="734"/>
      <c r="Q1350" s="722"/>
    </row>
    <row r="1351" spans="1:17">
      <c r="A1351" s="1077">
        <f>SUBTOTAL(3,C$3:C1351)</f>
        <v>1347</v>
      </c>
      <c r="B1351" s="721">
        <v>4</v>
      </c>
      <c r="C1351" s="722" t="s">
        <v>253</v>
      </c>
      <c r="D1351" s="723" t="s">
        <v>16</v>
      </c>
      <c r="E1351" s="721" t="s">
        <v>254</v>
      </c>
      <c r="F1351" s="721"/>
      <c r="G1351" s="1003"/>
      <c r="H1351" s="724">
        <f t="shared" ca="1" si="21"/>
        <v>120</v>
      </c>
      <c r="I1351" s="725" t="s">
        <v>4508</v>
      </c>
      <c r="J1351" s="721"/>
      <c r="K1351" s="721"/>
      <c r="L1351" s="726"/>
      <c r="M1351" s="726" t="s">
        <v>6426</v>
      </c>
      <c r="N1351" s="722" t="s">
        <v>4521</v>
      </c>
      <c r="O1351" s="721" t="s">
        <v>255</v>
      </c>
      <c r="P1351" s="734"/>
      <c r="Q1351" s="722"/>
    </row>
    <row r="1352" spans="1:17">
      <c r="A1352" s="1077">
        <f>SUBTOTAL(3,C$3:C1352)</f>
        <v>1348</v>
      </c>
      <c r="B1352" s="721">
        <v>1</v>
      </c>
      <c r="C1352" s="722" t="s">
        <v>7251</v>
      </c>
      <c r="D1352" s="723" t="s">
        <v>23</v>
      </c>
      <c r="E1352" s="721" t="s">
        <v>221</v>
      </c>
      <c r="F1352" s="721" t="s">
        <v>7252</v>
      </c>
      <c r="G1352" s="885">
        <v>32917</v>
      </c>
      <c r="H1352" s="724">
        <f t="shared" ref="H1352:H1415" ca="1" si="22">DATEDIF(G1352,TODAY(),"Y")</f>
        <v>30</v>
      </c>
      <c r="I1352" s="935" t="s">
        <v>4508</v>
      </c>
      <c r="J1352" s="1000" t="s">
        <v>785</v>
      </c>
      <c r="K1352" s="1000" t="s">
        <v>261</v>
      </c>
      <c r="L1352" s="947"/>
      <c r="M1352" s="947" t="s">
        <v>6426</v>
      </c>
      <c r="N1352" s="722" t="s">
        <v>4521</v>
      </c>
      <c r="O1352" s="1000" t="s">
        <v>222</v>
      </c>
      <c r="P1352" s="1002"/>
      <c r="Q1352" s="858"/>
    </row>
    <row r="1353" spans="1:17">
      <c r="A1353" s="1077">
        <f>SUBTOTAL(3,C$3:C1353)</f>
        <v>1349</v>
      </c>
      <c r="B1353" s="721">
        <v>2</v>
      </c>
      <c r="C1353" s="722" t="s">
        <v>4765</v>
      </c>
      <c r="D1353" s="723" t="s">
        <v>16</v>
      </c>
      <c r="E1353" s="721" t="s">
        <v>221</v>
      </c>
      <c r="F1353" s="721" t="s">
        <v>1605</v>
      </c>
      <c r="G1353" s="1003">
        <v>35073</v>
      </c>
      <c r="H1353" s="724">
        <f t="shared" ca="1" si="22"/>
        <v>24</v>
      </c>
      <c r="I1353" s="725" t="s">
        <v>4508</v>
      </c>
      <c r="J1353" s="721" t="s">
        <v>785</v>
      </c>
      <c r="K1353" s="721" t="s">
        <v>246</v>
      </c>
      <c r="L1353" s="726"/>
      <c r="M1353" s="726" t="s">
        <v>6426</v>
      </c>
      <c r="N1353" s="722" t="s">
        <v>4521</v>
      </c>
      <c r="O1353" s="721" t="s">
        <v>245</v>
      </c>
      <c r="P1353" s="734" t="s">
        <v>4764</v>
      </c>
      <c r="Q1353" s="734" t="s">
        <v>4758</v>
      </c>
    </row>
    <row r="1354" spans="1:17">
      <c r="A1354" s="1077">
        <f>SUBTOTAL(3,C$3:C1354)</f>
        <v>1350</v>
      </c>
      <c r="B1354" s="722">
        <v>1</v>
      </c>
      <c r="C1354" s="722" t="s">
        <v>2539</v>
      </c>
      <c r="D1354" s="744" t="s">
        <v>23</v>
      </c>
      <c r="E1354" s="722" t="s">
        <v>221</v>
      </c>
      <c r="F1354" s="722" t="s">
        <v>524</v>
      </c>
      <c r="G1354" s="784">
        <v>25956</v>
      </c>
      <c r="H1354" s="724">
        <f t="shared" ca="1" si="22"/>
        <v>49</v>
      </c>
      <c r="I1354" s="769" t="s">
        <v>1403</v>
      </c>
      <c r="J1354" s="722" t="s">
        <v>256</v>
      </c>
      <c r="K1354" s="722" t="s">
        <v>283</v>
      </c>
      <c r="L1354" s="770"/>
      <c r="M1354" s="770" t="s">
        <v>6426</v>
      </c>
      <c r="N1354" s="722" t="s">
        <v>4862</v>
      </c>
      <c r="O1354" s="722" t="s">
        <v>222</v>
      </c>
      <c r="P1354" s="722" t="s">
        <v>4859</v>
      </c>
      <c r="Q1354" s="722" t="s">
        <v>4861</v>
      </c>
    </row>
    <row r="1355" spans="1:17">
      <c r="A1355" s="1077">
        <f>SUBTOTAL(3,C$3:C1355)</f>
        <v>1351</v>
      </c>
      <c r="B1355" s="721">
        <v>2</v>
      </c>
      <c r="C1355" s="722" t="s">
        <v>4865</v>
      </c>
      <c r="D1355" s="723" t="s">
        <v>16</v>
      </c>
      <c r="E1355" s="721" t="s">
        <v>221</v>
      </c>
      <c r="F1355" s="721" t="s">
        <v>524</v>
      </c>
      <c r="G1355" s="774">
        <v>27740</v>
      </c>
      <c r="H1355" s="724">
        <f t="shared" ca="1" si="22"/>
        <v>44</v>
      </c>
      <c r="I1355" s="725" t="s">
        <v>1403</v>
      </c>
      <c r="J1355" s="721" t="s">
        <v>256</v>
      </c>
      <c r="K1355" s="721" t="s">
        <v>246</v>
      </c>
      <c r="L1355" s="726"/>
      <c r="M1355" s="726" t="s">
        <v>6426</v>
      </c>
      <c r="N1355" s="722" t="s">
        <v>4862</v>
      </c>
      <c r="O1355" s="721" t="s">
        <v>245</v>
      </c>
      <c r="P1355" s="722" t="s">
        <v>4864</v>
      </c>
      <c r="Q1355" s="722" t="s">
        <v>4861</v>
      </c>
    </row>
    <row r="1356" spans="1:17">
      <c r="A1356" s="1077">
        <f>SUBTOTAL(3,C$3:C1356)</f>
        <v>1352</v>
      </c>
      <c r="B1356" s="721">
        <v>3</v>
      </c>
      <c r="C1356" s="722" t="s">
        <v>4867</v>
      </c>
      <c r="D1356" s="723" t="s">
        <v>23</v>
      </c>
      <c r="E1356" s="721" t="s">
        <v>254</v>
      </c>
      <c r="F1356" s="721" t="s">
        <v>524</v>
      </c>
      <c r="G1356" s="774">
        <v>34222</v>
      </c>
      <c r="H1356" s="724">
        <f t="shared" ca="1" si="22"/>
        <v>26</v>
      </c>
      <c r="I1356" s="725" t="s">
        <v>1403</v>
      </c>
      <c r="J1356" s="721" t="s">
        <v>223</v>
      </c>
      <c r="K1356" s="721" t="s">
        <v>266</v>
      </c>
      <c r="L1356" s="726"/>
      <c r="M1356" s="726" t="s">
        <v>6426</v>
      </c>
      <c r="N1356" s="722" t="s">
        <v>4862</v>
      </c>
      <c r="O1356" s="721" t="s">
        <v>255</v>
      </c>
      <c r="P1356" s="722" t="s">
        <v>4866</v>
      </c>
      <c r="Q1356" s="722" t="s">
        <v>4861</v>
      </c>
    </row>
    <row r="1357" spans="1:17">
      <c r="A1357" s="1077">
        <f>SUBTOTAL(3,C$3:C1357)</f>
        <v>1353</v>
      </c>
      <c r="B1357" s="721">
        <v>4</v>
      </c>
      <c r="C1357" s="722" t="s">
        <v>4869</v>
      </c>
      <c r="D1357" s="723" t="s">
        <v>23</v>
      </c>
      <c r="E1357" s="721" t="s">
        <v>254</v>
      </c>
      <c r="F1357" s="721" t="s">
        <v>524</v>
      </c>
      <c r="G1357" s="774">
        <v>34378</v>
      </c>
      <c r="H1357" s="724">
        <f t="shared" ca="1" si="22"/>
        <v>26</v>
      </c>
      <c r="I1357" s="725" t="s">
        <v>1403</v>
      </c>
      <c r="J1357" s="721" t="s">
        <v>256</v>
      </c>
      <c r="K1357" s="721" t="s">
        <v>266</v>
      </c>
      <c r="L1357" s="726"/>
      <c r="M1357" s="726" t="s">
        <v>6426</v>
      </c>
      <c r="N1357" s="722" t="s">
        <v>4862</v>
      </c>
      <c r="O1357" s="721" t="s">
        <v>255</v>
      </c>
      <c r="P1357" s="722" t="s">
        <v>4868</v>
      </c>
      <c r="Q1357" s="722" t="s">
        <v>4861</v>
      </c>
    </row>
    <row r="1358" spans="1:17">
      <c r="A1358" s="1077">
        <f>SUBTOTAL(3,C$3:C1358)</f>
        <v>1354</v>
      </c>
      <c r="B1358" s="721">
        <v>5</v>
      </c>
      <c r="C1358" s="722" t="s">
        <v>4871</v>
      </c>
      <c r="D1358" s="723" t="s">
        <v>16</v>
      </c>
      <c r="E1358" s="721" t="s">
        <v>254</v>
      </c>
      <c r="F1358" s="721" t="s">
        <v>524</v>
      </c>
      <c r="G1358" s="774">
        <v>37900</v>
      </c>
      <c r="H1358" s="724">
        <f t="shared" ca="1" si="22"/>
        <v>16</v>
      </c>
      <c r="I1358" s="725" t="s">
        <v>1403</v>
      </c>
      <c r="J1358" s="721" t="s">
        <v>369</v>
      </c>
      <c r="K1358" s="721" t="s">
        <v>266</v>
      </c>
      <c r="L1358" s="726"/>
      <c r="M1358" s="726" t="s">
        <v>6426</v>
      </c>
      <c r="N1358" s="722" t="s">
        <v>4862</v>
      </c>
      <c r="O1358" s="721" t="s">
        <v>255</v>
      </c>
      <c r="P1358" s="722" t="s">
        <v>4870</v>
      </c>
      <c r="Q1358" s="722" t="s">
        <v>4861</v>
      </c>
    </row>
    <row r="1359" spans="1:17">
      <c r="A1359" s="1077">
        <f>SUBTOTAL(3,C$3:C1359)</f>
        <v>1355</v>
      </c>
      <c r="B1359" s="721">
        <v>1</v>
      </c>
      <c r="C1359" s="722" t="s">
        <v>4890</v>
      </c>
      <c r="D1359" s="723" t="s">
        <v>23</v>
      </c>
      <c r="E1359" s="721" t="s">
        <v>221</v>
      </c>
      <c r="F1359" s="721" t="s">
        <v>1514</v>
      </c>
      <c r="G1359" s="774">
        <v>27835</v>
      </c>
      <c r="H1359" s="724">
        <f t="shared" ca="1" si="22"/>
        <v>44</v>
      </c>
      <c r="I1359" s="725" t="s">
        <v>1403</v>
      </c>
      <c r="J1359" s="721" t="s">
        <v>256</v>
      </c>
      <c r="K1359" s="721" t="s">
        <v>283</v>
      </c>
      <c r="L1359" s="726"/>
      <c r="M1359" s="726" t="s">
        <v>6426</v>
      </c>
      <c r="N1359" s="722" t="s">
        <v>4862</v>
      </c>
      <c r="O1359" s="721" t="s">
        <v>222</v>
      </c>
      <c r="P1359" s="722" t="s">
        <v>4889</v>
      </c>
      <c r="Q1359" s="722" t="s">
        <v>4893</v>
      </c>
    </row>
    <row r="1360" spans="1:17">
      <c r="A1360" s="1077">
        <f>SUBTOTAL(3,C$3:C1360)</f>
        <v>1356</v>
      </c>
      <c r="B1360" s="721">
        <v>2</v>
      </c>
      <c r="C1360" s="722" t="s">
        <v>4895</v>
      </c>
      <c r="D1360" s="723" t="s">
        <v>16</v>
      </c>
      <c r="E1360" s="721" t="s">
        <v>221</v>
      </c>
      <c r="F1360" s="721" t="s">
        <v>2657</v>
      </c>
      <c r="G1360" s="774">
        <v>29690</v>
      </c>
      <c r="H1360" s="724">
        <f t="shared" ca="1" si="22"/>
        <v>38</v>
      </c>
      <c r="I1360" s="725" t="s">
        <v>1403</v>
      </c>
      <c r="J1360" s="721" t="s">
        <v>256</v>
      </c>
      <c r="K1360" s="721" t="s">
        <v>246</v>
      </c>
      <c r="L1360" s="726"/>
      <c r="M1360" s="726" t="s">
        <v>6426</v>
      </c>
      <c r="N1360" s="722" t="s">
        <v>4862</v>
      </c>
      <c r="O1360" s="721" t="s">
        <v>245</v>
      </c>
      <c r="P1360" s="722" t="s">
        <v>4894</v>
      </c>
      <c r="Q1360" s="722" t="s">
        <v>4893</v>
      </c>
    </row>
    <row r="1361" spans="1:17">
      <c r="A1361" s="1077">
        <f>SUBTOTAL(3,C$3:C1361)</f>
        <v>1357</v>
      </c>
      <c r="B1361" s="721">
        <v>3</v>
      </c>
      <c r="C1361" s="722" t="s">
        <v>4899</v>
      </c>
      <c r="D1361" s="723" t="s">
        <v>23</v>
      </c>
      <c r="E1361" s="721" t="s">
        <v>254</v>
      </c>
      <c r="F1361" s="721" t="s">
        <v>1514</v>
      </c>
      <c r="G1361" s="774">
        <v>35335</v>
      </c>
      <c r="H1361" s="724">
        <f t="shared" ca="1" si="22"/>
        <v>23</v>
      </c>
      <c r="I1361" s="725" t="s">
        <v>1403</v>
      </c>
      <c r="J1361" s="721" t="s">
        <v>289</v>
      </c>
      <c r="K1361" s="721" t="s">
        <v>266</v>
      </c>
      <c r="L1361" s="726"/>
      <c r="M1361" s="726" t="s">
        <v>6426</v>
      </c>
      <c r="N1361" s="722" t="s">
        <v>4862</v>
      </c>
      <c r="O1361" s="721" t="s">
        <v>255</v>
      </c>
      <c r="P1361" s="722" t="s">
        <v>4898</v>
      </c>
      <c r="Q1361" s="722" t="s">
        <v>4893</v>
      </c>
    </row>
    <row r="1362" spans="1:17">
      <c r="A1362" s="1077">
        <f>SUBTOTAL(3,C$3:C1362)</f>
        <v>1358</v>
      </c>
      <c r="B1362" s="721">
        <v>4</v>
      </c>
      <c r="C1362" s="722" t="s">
        <v>4901</v>
      </c>
      <c r="D1362" s="723" t="s">
        <v>16</v>
      </c>
      <c r="E1362" s="721" t="s">
        <v>254</v>
      </c>
      <c r="F1362" s="721" t="s">
        <v>230</v>
      </c>
      <c r="G1362" s="774">
        <v>38400</v>
      </c>
      <c r="H1362" s="724">
        <f t="shared" ca="1" si="22"/>
        <v>15</v>
      </c>
      <c r="I1362" s="725" t="s">
        <v>1403</v>
      </c>
      <c r="J1362" s="721" t="s">
        <v>369</v>
      </c>
      <c r="K1362" s="721" t="s">
        <v>266</v>
      </c>
      <c r="L1362" s="726"/>
      <c r="M1362" s="726" t="s">
        <v>6426</v>
      </c>
      <c r="N1362" s="722" t="s">
        <v>4862</v>
      </c>
      <c r="O1362" s="721" t="s">
        <v>255</v>
      </c>
      <c r="P1362" s="722" t="s">
        <v>4900</v>
      </c>
      <c r="Q1362" s="722" t="s">
        <v>4893</v>
      </c>
    </row>
    <row r="1363" spans="1:17">
      <c r="A1363" s="1077">
        <f>SUBTOTAL(3,C$3:C1363)</f>
        <v>1359</v>
      </c>
      <c r="B1363" s="721">
        <v>5</v>
      </c>
      <c r="C1363" s="722" t="s">
        <v>4902</v>
      </c>
      <c r="D1363" s="723" t="s">
        <v>23</v>
      </c>
      <c r="E1363" s="721" t="s">
        <v>254</v>
      </c>
      <c r="F1363" s="721" t="s">
        <v>230</v>
      </c>
      <c r="G1363" s="774">
        <v>41353</v>
      </c>
      <c r="H1363" s="724">
        <f t="shared" ca="1" si="22"/>
        <v>7</v>
      </c>
      <c r="I1363" s="725" t="s">
        <v>1403</v>
      </c>
      <c r="J1363" s="721" t="s">
        <v>265</v>
      </c>
      <c r="K1363" s="721" t="s">
        <v>270</v>
      </c>
      <c r="L1363" s="726"/>
      <c r="M1363" s="726" t="s">
        <v>6426</v>
      </c>
      <c r="N1363" s="722" t="s">
        <v>4862</v>
      </c>
      <c r="O1363" s="721" t="s">
        <v>255</v>
      </c>
      <c r="P1363" s="722"/>
      <c r="Q1363" s="722" t="s">
        <v>4893</v>
      </c>
    </row>
    <row r="1364" spans="1:17">
      <c r="A1364" s="1077">
        <f>SUBTOTAL(3,C$3:C1364)</f>
        <v>1360</v>
      </c>
      <c r="B1364" s="721">
        <v>1</v>
      </c>
      <c r="C1364" s="722" t="s">
        <v>4915</v>
      </c>
      <c r="D1364" s="723" t="s">
        <v>23</v>
      </c>
      <c r="E1364" s="721" t="s">
        <v>221</v>
      </c>
      <c r="F1364" s="721" t="s">
        <v>4916</v>
      </c>
      <c r="G1364" s="774">
        <v>25116</v>
      </c>
      <c r="H1364" s="724">
        <f t="shared" ca="1" si="22"/>
        <v>51</v>
      </c>
      <c r="I1364" s="725" t="s">
        <v>1403</v>
      </c>
      <c r="J1364" s="721" t="s">
        <v>256</v>
      </c>
      <c r="K1364" s="721" t="s">
        <v>283</v>
      </c>
      <c r="L1364" s="726"/>
      <c r="M1364" s="726" t="s">
        <v>6426</v>
      </c>
      <c r="N1364" s="722" t="s">
        <v>4862</v>
      </c>
      <c r="O1364" s="721" t="s">
        <v>222</v>
      </c>
      <c r="P1364" s="722" t="s">
        <v>4914</v>
      </c>
      <c r="Q1364" s="722" t="s">
        <v>4919</v>
      </c>
    </row>
    <row r="1365" spans="1:17">
      <c r="A1365" s="1077">
        <f>SUBTOTAL(3,C$3:C1365)</f>
        <v>1361</v>
      </c>
      <c r="B1365" s="721">
        <v>2</v>
      </c>
      <c r="C1365" s="722" t="s">
        <v>3370</v>
      </c>
      <c r="D1365" s="723" t="s">
        <v>16</v>
      </c>
      <c r="E1365" s="721" t="s">
        <v>221</v>
      </c>
      <c r="F1365" s="721" t="s">
        <v>4921</v>
      </c>
      <c r="G1365" s="774">
        <v>28249</v>
      </c>
      <c r="H1365" s="724">
        <f t="shared" ca="1" si="22"/>
        <v>42</v>
      </c>
      <c r="I1365" s="725" t="s">
        <v>1403</v>
      </c>
      <c r="J1365" s="721" t="s">
        <v>256</v>
      </c>
      <c r="K1365" s="721" t="s">
        <v>246</v>
      </c>
      <c r="L1365" s="726"/>
      <c r="M1365" s="726" t="s">
        <v>6426</v>
      </c>
      <c r="N1365" s="722" t="s">
        <v>4862</v>
      </c>
      <c r="O1365" s="721" t="s">
        <v>245</v>
      </c>
      <c r="P1365" s="722" t="s">
        <v>4920</v>
      </c>
      <c r="Q1365" s="722" t="s">
        <v>4919</v>
      </c>
    </row>
    <row r="1366" spans="1:17">
      <c r="A1366" s="1077">
        <f>SUBTOTAL(3,C$3:C1366)</f>
        <v>1362</v>
      </c>
      <c r="B1366" s="721">
        <v>3</v>
      </c>
      <c r="C1366" s="722" t="s">
        <v>4925</v>
      </c>
      <c r="D1366" s="723" t="s">
        <v>16</v>
      </c>
      <c r="E1366" s="721" t="s">
        <v>254</v>
      </c>
      <c r="F1366" s="721" t="s">
        <v>1514</v>
      </c>
      <c r="G1366" s="774">
        <v>35390</v>
      </c>
      <c r="H1366" s="724">
        <f t="shared" ca="1" si="22"/>
        <v>23</v>
      </c>
      <c r="I1366" s="725" t="s">
        <v>1403</v>
      </c>
      <c r="J1366" s="721" t="s">
        <v>344</v>
      </c>
      <c r="K1366" s="721" t="s">
        <v>266</v>
      </c>
      <c r="L1366" s="726"/>
      <c r="M1366" s="726" t="s">
        <v>6426</v>
      </c>
      <c r="N1366" s="722" t="s">
        <v>4862</v>
      </c>
      <c r="O1366" s="721" t="s">
        <v>255</v>
      </c>
      <c r="P1366" s="722" t="s">
        <v>4924</v>
      </c>
      <c r="Q1366" s="722" t="s">
        <v>4919</v>
      </c>
    </row>
    <row r="1367" spans="1:17">
      <c r="A1367" s="1077">
        <f>SUBTOTAL(3,C$3:C1367)</f>
        <v>1363</v>
      </c>
      <c r="B1367" s="721">
        <v>4</v>
      </c>
      <c r="C1367" s="722" t="s">
        <v>4928</v>
      </c>
      <c r="D1367" s="723" t="s">
        <v>23</v>
      </c>
      <c r="E1367" s="721" t="s">
        <v>254</v>
      </c>
      <c r="F1367" s="721" t="s">
        <v>376</v>
      </c>
      <c r="G1367" s="774">
        <v>36732</v>
      </c>
      <c r="H1367" s="724">
        <f t="shared" ca="1" si="22"/>
        <v>19</v>
      </c>
      <c r="I1367" s="725" t="s">
        <v>1403</v>
      </c>
      <c r="J1367" s="721" t="s">
        <v>348</v>
      </c>
      <c r="K1367" s="721" t="s">
        <v>266</v>
      </c>
      <c r="L1367" s="726"/>
      <c r="M1367" s="726" t="s">
        <v>6426</v>
      </c>
      <c r="N1367" s="722" t="s">
        <v>4862</v>
      </c>
      <c r="O1367" s="721" t="s">
        <v>255</v>
      </c>
      <c r="P1367" s="722" t="s">
        <v>4927</v>
      </c>
      <c r="Q1367" s="722" t="s">
        <v>4919</v>
      </c>
    </row>
    <row r="1368" spans="1:17">
      <c r="A1368" s="1077">
        <f>SUBTOTAL(3,C$3:C1368)</f>
        <v>1364</v>
      </c>
      <c r="B1368" s="721">
        <v>5</v>
      </c>
      <c r="C1368" s="722" t="s">
        <v>4931</v>
      </c>
      <c r="D1368" s="723" t="s">
        <v>23</v>
      </c>
      <c r="E1368" s="721" t="s">
        <v>254</v>
      </c>
      <c r="F1368" s="721" t="s">
        <v>22</v>
      </c>
      <c r="G1368" s="774">
        <v>39038</v>
      </c>
      <c r="H1368" s="724">
        <f t="shared" ca="1" si="22"/>
        <v>13</v>
      </c>
      <c r="I1368" s="725" t="s">
        <v>1403</v>
      </c>
      <c r="J1368" s="721" t="s">
        <v>369</v>
      </c>
      <c r="K1368" s="721" t="s">
        <v>266</v>
      </c>
      <c r="L1368" s="726"/>
      <c r="M1368" s="726" t="s">
        <v>6426</v>
      </c>
      <c r="N1368" s="722" t="s">
        <v>4862</v>
      </c>
      <c r="O1368" s="721" t="s">
        <v>255</v>
      </c>
      <c r="P1368" s="734" t="s">
        <v>4930</v>
      </c>
      <c r="Q1368" s="722" t="s">
        <v>4919</v>
      </c>
    </row>
    <row r="1369" spans="1:17">
      <c r="A1369" s="1077">
        <f>SUBTOTAL(3,C$3:C1369)</f>
        <v>1365</v>
      </c>
      <c r="B1369" s="721">
        <v>1</v>
      </c>
      <c r="C1369" s="722" t="s">
        <v>4933</v>
      </c>
      <c r="D1369" s="723" t="s">
        <v>23</v>
      </c>
      <c r="E1369" s="721" t="s">
        <v>221</v>
      </c>
      <c r="F1369" s="721" t="s">
        <v>1514</v>
      </c>
      <c r="G1369" s="774">
        <v>30599</v>
      </c>
      <c r="H1369" s="724">
        <f t="shared" ca="1" si="22"/>
        <v>36</v>
      </c>
      <c r="I1369" s="725" t="s">
        <v>1403</v>
      </c>
      <c r="J1369" s="721" t="s">
        <v>256</v>
      </c>
      <c r="K1369" s="721" t="s">
        <v>283</v>
      </c>
      <c r="L1369" s="726"/>
      <c r="M1369" s="726" t="s">
        <v>6426</v>
      </c>
      <c r="N1369" s="722" t="s">
        <v>4862</v>
      </c>
      <c r="O1369" s="721" t="s">
        <v>222</v>
      </c>
      <c r="P1369" s="722" t="s">
        <v>4932</v>
      </c>
      <c r="Q1369" s="722" t="s">
        <v>4936</v>
      </c>
    </row>
    <row r="1370" spans="1:17">
      <c r="A1370" s="1077">
        <f>SUBTOTAL(3,C$3:C1370)</f>
        <v>1366</v>
      </c>
      <c r="B1370" s="721">
        <v>2</v>
      </c>
      <c r="C1370" s="722" t="s">
        <v>4938</v>
      </c>
      <c r="D1370" s="723" t="s">
        <v>16</v>
      </c>
      <c r="E1370" s="721" t="s">
        <v>221</v>
      </c>
      <c r="F1370" s="721" t="s">
        <v>618</v>
      </c>
      <c r="G1370" s="774">
        <v>26729</v>
      </c>
      <c r="H1370" s="724">
        <f t="shared" ca="1" si="22"/>
        <v>47</v>
      </c>
      <c r="I1370" s="725" t="s">
        <v>1403</v>
      </c>
      <c r="J1370" s="721" t="s">
        <v>223</v>
      </c>
      <c r="K1370" s="721" t="s">
        <v>246</v>
      </c>
      <c r="L1370" s="726"/>
      <c r="M1370" s="726" t="s">
        <v>6426</v>
      </c>
      <c r="N1370" s="722" t="s">
        <v>4862</v>
      </c>
      <c r="O1370" s="721" t="s">
        <v>245</v>
      </c>
      <c r="P1370" s="722" t="s">
        <v>4937</v>
      </c>
      <c r="Q1370" s="722" t="s">
        <v>4936</v>
      </c>
    </row>
    <row r="1371" spans="1:17">
      <c r="A1371" s="1077">
        <f>SUBTOTAL(3,C$3:C1371)</f>
        <v>1367</v>
      </c>
      <c r="B1371" s="721">
        <v>3</v>
      </c>
      <c r="C1371" s="722" t="s">
        <v>4941</v>
      </c>
      <c r="D1371" s="723" t="s">
        <v>16</v>
      </c>
      <c r="E1371" s="721" t="s">
        <v>254</v>
      </c>
      <c r="F1371" s="721" t="s">
        <v>230</v>
      </c>
      <c r="G1371" s="774">
        <v>38233</v>
      </c>
      <c r="H1371" s="724">
        <f t="shared" ca="1" si="22"/>
        <v>15</v>
      </c>
      <c r="I1371" s="725" t="s">
        <v>1403</v>
      </c>
      <c r="J1371" s="721" t="s">
        <v>369</v>
      </c>
      <c r="K1371" s="721" t="s">
        <v>266</v>
      </c>
      <c r="L1371" s="726"/>
      <c r="M1371" s="726" t="s">
        <v>6426</v>
      </c>
      <c r="N1371" s="722" t="s">
        <v>4862</v>
      </c>
      <c r="O1371" s="721" t="s">
        <v>255</v>
      </c>
      <c r="P1371" s="722" t="s">
        <v>4940</v>
      </c>
      <c r="Q1371" s="722" t="s">
        <v>4936</v>
      </c>
    </row>
    <row r="1372" spans="1:17">
      <c r="A1372" s="1077">
        <f>SUBTOTAL(3,C$3:C1372)</f>
        <v>1368</v>
      </c>
      <c r="B1372" s="721">
        <v>4</v>
      </c>
      <c r="C1372" s="722" t="s">
        <v>4943</v>
      </c>
      <c r="D1372" s="723" t="s">
        <v>23</v>
      </c>
      <c r="E1372" s="721" t="s">
        <v>254</v>
      </c>
      <c r="F1372" s="721" t="s">
        <v>230</v>
      </c>
      <c r="G1372" s="774">
        <v>39891</v>
      </c>
      <c r="H1372" s="724">
        <f t="shared" ca="1" si="22"/>
        <v>11</v>
      </c>
      <c r="I1372" s="725" t="s">
        <v>1403</v>
      </c>
      <c r="J1372" s="721" t="s">
        <v>4944</v>
      </c>
      <c r="K1372" s="721" t="s">
        <v>266</v>
      </c>
      <c r="L1372" s="726"/>
      <c r="M1372" s="726" t="s">
        <v>6426</v>
      </c>
      <c r="N1372" s="722" t="s">
        <v>4862</v>
      </c>
      <c r="O1372" s="721" t="s">
        <v>255</v>
      </c>
      <c r="P1372" s="727" t="s">
        <v>4942</v>
      </c>
      <c r="Q1372" s="722" t="s">
        <v>4936</v>
      </c>
    </row>
    <row r="1373" spans="1:17">
      <c r="A1373" s="1077">
        <f>SUBTOTAL(3,C$3:C1373)</f>
        <v>1369</v>
      </c>
      <c r="B1373" s="721">
        <v>1</v>
      </c>
      <c r="C1373" s="722" t="s">
        <v>4946</v>
      </c>
      <c r="D1373" s="723" t="s">
        <v>23</v>
      </c>
      <c r="E1373" s="721" t="s">
        <v>221</v>
      </c>
      <c r="F1373" s="721" t="s">
        <v>4947</v>
      </c>
      <c r="G1373" s="774">
        <v>28095</v>
      </c>
      <c r="H1373" s="724">
        <f t="shared" ca="1" si="22"/>
        <v>43</v>
      </c>
      <c r="I1373" s="725" t="s">
        <v>1403</v>
      </c>
      <c r="J1373" s="721" t="s">
        <v>256</v>
      </c>
      <c r="K1373" s="721" t="s">
        <v>283</v>
      </c>
      <c r="L1373" s="726"/>
      <c r="M1373" s="726" t="s">
        <v>6426</v>
      </c>
      <c r="N1373" s="722" t="s">
        <v>4862</v>
      </c>
      <c r="O1373" s="721" t="s">
        <v>222</v>
      </c>
      <c r="P1373" s="722" t="s">
        <v>4945</v>
      </c>
      <c r="Q1373" s="722" t="s">
        <v>4949</v>
      </c>
    </row>
    <row r="1374" spans="1:17">
      <c r="A1374" s="1077">
        <f>SUBTOTAL(3,C$3:C1374)</f>
        <v>1370</v>
      </c>
      <c r="B1374" s="721">
        <v>2</v>
      </c>
      <c r="C1374" s="722" t="s">
        <v>4951</v>
      </c>
      <c r="D1374" s="723" t="s">
        <v>16</v>
      </c>
      <c r="E1374" s="721" t="s">
        <v>221</v>
      </c>
      <c r="F1374" s="721" t="s">
        <v>970</v>
      </c>
      <c r="G1374" s="774">
        <v>30482</v>
      </c>
      <c r="H1374" s="724">
        <f t="shared" ca="1" si="22"/>
        <v>36</v>
      </c>
      <c r="I1374" s="725" t="s">
        <v>1403</v>
      </c>
      <c r="J1374" s="721" t="s">
        <v>223</v>
      </c>
      <c r="K1374" s="721" t="s">
        <v>246</v>
      </c>
      <c r="L1374" s="726"/>
      <c r="M1374" s="726" t="s">
        <v>6426</v>
      </c>
      <c r="N1374" s="722" t="s">
        <v>4862</v>
      </c>
      <c r="O1374" s="721" t="s">
        <v>245</v>
      </c>
      <c r="P1374" s="722" t="s">
        <v>4950</v>
      </c>
      <c r="Q1374" s="722" t="s">
        <v>4949</v>
      </c>
    </row>
    <row r="1375" spans="1:17">
      <c r="A1375" s="1077">
        <f>SUBTOTAL(3,C$3:C1375)</f>
        <v>1371</v>
      </c>
      <c r="B1375" s="721">
        <v>3</v>
      </c>
      <c r="C1375" s="722" t="s">
        <v>4953</v>
      </c>
      <c r="D1375" s="723" t="s">
        <v>23</v>
      </c>
      <c r="E1375" s="721" t="s">
        <v>254</v>
      </c>
      <c r="F1375" s="721" t="s">
        <v>22</v>
      </c>
      <c r="G1375" s="774">
        <v>35824</v>
      </c>
      <c r="H1375" s="724">
        <f t="shared" ca="1" si="22"/>
        <v>22</v>
      </c>
      <c r="I1375" s="725" t="s">
        <v>1403</v>
      </c>
      <c r="J1375" s="721" t="s">
        <v>886</v>
      </c>
      <c r="K1375" s="721" t="s">
        <v>266</v>
      </c>
      <c r="L1375" s="726"/>
      <c r="M1375" s="726" t="s">
        <v>6426</v>
      </c>
      <c r="N1375" s="722" t="s">
        <v>4862</v>
      </c>
      <c r="O1375" s="721" t="s">
        <v>255</v>
      </c>
      <c r="P1375" s="734" t="s">
        <v>4952</v>
      </c>
      <c r="Q1375" s="722" t="s">
        <v>4949</v>
      </c>
    </row>
    <row r="1376" spans="1:17">
      <c r="A1376" s="1077">
        <f>SUBTOTAL(3,C$3:C1376)</f>
        <v>1372</v>
      </c>
      <c r="B1376" s="733">
        <v>4</v>
      </c>
      <c r="C1376" s="722" t="s">
        <v>4956</v>
      </c>
      <c r="D1376" s="723" t="s">
        <v>16</v>
      </c>
      <c r="E1376" s="721" t="s">
        <v>254</v>
      </c>
      <c r="F1376" s="721" t="s">
        <v>22</v>
      </c>
      <c r="G1376" s="774">
        <v>40272</v>
      </c>
      <c r="H1376" s="724">
        <f t="shared" ca="1" si="22"/>
        <v>10</v>
      </c>
      <c r="I1376" s="725" t="s">
        <v>1403</v>
      </c>
      <c r="J1376" s="721" t="s">
        <v>265</v>
      </c>
      <c r="K1376" s="721" t="s">
        <v>270</v>
      </c>
      <c r="L1376" s="726"/>
      <c r="M1376" s="726" t="s">
        <v>6426</v>
      </c>
      <c r="N1376" s="722" t="s">
        <v>4862</v>
      </c>
      <c r="O1376" s="721" t="s">
        <v>255</v>
      </c>
      <c r="P1376" s="734" t="s">
        <v>4955</v>
      </c>
      <c r="Q1376" s="722" t="s">
        <v>4949</v>
      </c>
    </row>
    <row r="1377" spans="1:17">
      <c r="A1377" s="1077">
        <f>SUBTOTAL(3,C$3:C1377)</f>
        <v>1373</v>
      </c>
      <c r="B1377" s="733">
        <v>1</v>
      </c>
      <c r="C1377" s="722" t="s">
        <v>4958</v>
      </c>
      <c r="D1377" s="723" t="s">
        <v>23</v>
      </c>
      <c r="E1377" s="733" t="s">
        <v>221</v>
      </c>
      <c r="F1377" s="733" t="s">
        <v>1375</v>
      </c>
      <c r="G1377" s="774">
        <v>32229</v>
      </c>
      <c r="H1377" s="724">
        <f t="shared" ca="1" si="22"/>
        <v>32</v>
      </c>
      <c r="I1377" s="725" t="s">
        <v>1403</v>
      </c>
      <c r="J1377" s="733" t="s">
        <v>256</v>
      </c>
      <c r="K1377" s="733" t="s">
        <v>283</v>
      </c>
      <c r="L1377" s="726"/>
      <c r="M1377" s="726" t="s">
        <v>6426</v>
      </c>
      <c r="N1377" s="722" t="s">
        <v>4862</v>
      </c>
      <c r="O1377" s="733" t="s">
        <v>222</v>
      </c>
      <c r="P1377" s="727" t="s">
        <v>4957</v>
      </c>
      <c r="Q1377" s="727" t="s">
        <v>4961</v>
      </c>
    </row>
    <row r="1378" spans="1:17">
      <c r="A1378" s="1077">
        <f>SUBTOTAL(3,C$3:C1378)</f>
        <v>1374</v>
      </c>
      <c r="B1378" s="733">
        <v>2</v>
      </c>
      <c r="C1378" s="722" t="s">
        <v>4963</v>
      </c>
      <c r="D1378" s="723" t="s">
        <v>16</v>
      </c>
      <c r="E1378" s="733" t="s">
        <v>221</v>
      </c>
      <c r="F1378" s="733" t="s">
        <v>4964</v>
      </c>
      <c r="G1378" s="774">
        <v>32761</v>
      </c>
      <c r="H1378" s="724">
        <f t="shared" ca="1" si="22"/>
        <v>30</v>
      </c>
      <c r="I1378" s="725" t="s">
        <v>1403</v>
      </c>
      <c r="J1378" s="733" t="s">
        <v>256</v>
      </c>
      <c r="K1378" s="733" t="s">
        <v>246</v>
      </c>
      <c r="L1378" s="726"/>
      <c r="M1378" s="726" t="s">
        <v>6426</v>
      </c>
      <c r="N1378" s="722" t="s">
        <v>4862</v>
      </c>
      <c r="O1378" s="733" t="s">
        <v>245</v>
      </c>
      <c r="P1378" s="727" t="s">
        <v>4962</v>
      </c>
      <c r="Q1378" s="727" t="s">
        <v>4961</v>
      </c>
    </row>
    <row r="1379" spans="1:17">
      <c r="A1379" s="1077">
        <f>SUBTOTAL(3,C$3:C1379)</f>
        <v>1375</v>
      </c>
      <c r="B1379" s="733">
        <v>3</v>
      </c>
      <c r="C1379" s="722" t="s">
        <v>4968</v>
      </c>
      <c r="D1379" s="723" t="s">
        <v>16</v>
      </c>
      <c r="E1379" s="733" t="s">
        <v>254</v>
      </c>
      <c r="F1379" s="733" t="s">
        <v>244</v>
      </c>
      <c r="G1379" s="774">
        <v>41151</v>
      </c>
      <c r="H1379" s="724">
        <f t="shared" ca="1" si="22"/>
        <v>7</v>
      </c>
      <c r="I1379" s="725" t="s">
        <v>1403</v>
      </c>
      <c r="J1379" s="733" t="s">
        <v>265</v>
      </c>
      <c r="K1379" s="733" t="s">
        <v>270</v>
      </c>
      <c r="L1379" s="726"/>
      <c r="M1379" s="726" t="s">
        <v>6426</v>
      </c>
      <c r="N1379" s="722" t="s">
        <v>4862</v>
      </c>
      <c r="O1379" s="733" t="s">
        <v>255</v>
      </c>
      <c r="P1379" s="727" t="s">
        <v>4967</v>
      </c>
      <c r="Q1379" s="727" t="s">
        <v>4961</v>
      </c>
    </row>
    <row r="1380" spans="1:17">
      <c r="A1380" s="1077">
        <f>SUBTOTAL(3,C$3:C1380)</f>
        <v>1376</v>
      </c>
      <c r="B1380" s="721">
        <v>1</v>
      </c>
      <c r="C1380" s="722" t="s">
        <v>119</v>
      </c>
      <c r="D1380" s="723" t="s">
        <v>23</v>
      </c>
      <c r="E1380" s="733" t="s">
        <v>221</v>
      </c>
      <c r="F1380" s="733" t="s">
        <v>4970</v>
      </c>
      <c r="G1380" s="774">
        <v>29135</v>
      </c>
      <c r="H1380" s="724">
        <f t="shared" ca="1" si="22"/>
        <v>40</v>
      </c>
      <c r="I1380" s="725" t="s">
        <v>1403</v>
      </c>
      <c r="J1380" s="733" t="s">
        <v>256</v>
      </c>
      <c r="K1380" s="733" t="s">
        <v>283</v>
      </c>
      <c r="L1380" s="726"/>
      <c r="M1380" s="726" t="s">
        <v>6426</v>
      </c>
      <c r="N1380" s="722" t="s">
        <v>4862</v>
      </c>
      <c r="O1380" s="733" t="s">
        <v>222</v>
      </c>
      <c r="P1380" s="734" t="s">
        <v>4969</v>
      </c>
      <c r="Q1380" s="727" t="s">
        <v>4973</v>
      </c>
    </row>
    <row r="1381" spans="1:17">
      <c r="A1381" s="1077">
        <f>SUBTOTAL(3,C$3:C1381)</f>
        <v>1377</v>
      </c>
      <c r="B1381" s="733">
        <v>2</v>
      </c>
      <c r="C1381" s="722" t="s">
        <v>4975</v>
      </c>
      <c r="D1381" s="723" t="s">
        <v>16</v>
      </c>
      <c r="E1381" s="733" t="s">
        <v>221</v>
      </c>
      <c r="F1381" s="733" t="s">
        <v>4970</v>
      </c>
      <c r="G1381" s="774">
        <v>30800</v>
      </c>
      <c r="H1381" s="724">
        <f t="shared" ca="1" si="22"/>
        <v>35</v>
      </c>
      <c r="I1381" s="725" t="s">
        <v>1403</v>
      </c>
      <c r="J1381" s="733" t="s">
        <v>256</v>
      </c>
      <c r="K1381" s="733" t="s">
        <v>246</v>
      </c>
      <c r="L1381" s="726"/>
      <c r="M1381" s="726" t="s">
        <v>6426</v>
      </c>
      <c r="N1381" s="722" t="s">
        <v>4862</v>
      </c>
      <c r="O1381" s="733" t="s">
        <v>245</v>
      </c>
      <c r="P1381" s="734" t="s">
        <v>4974</v>
      </c>
      <c r="Q1381" s="727" t="s">
        <v>4973</v>
      </c>
    </row>
    <row r="1382" spans="1:17">
      <c r="A1382" s="1077">
        <f>SUBTOTAL(3,C$3:C1382)</f>
        <v>1378</v>
      </c>
      <c r="B1382" s="733">
        <v>3</v>
      </c>
      <c r="C1382" s="734" t="s">
        <v>4977</v>
      </c>
      <c r="D1382" s="723" t="s">
        <v>16</v>
      </c>
      <c r="E1382" s="733" t="s">
        <v>254</v>
      </c>
      <c r="F1382" s="733" t="s">
        <v>4970</v>
      </c>
      <c r="G1382" s="774">
        <v>37985</v>
      </c>
      <c r="H1382" s="724">
        <f t="shared" ca="1" si="22"/>
        <v>16</v>
      </c>
      <c r="I1382" s="725" t="s">
        <v>1403</v>
      </c>
      <c r="J1382" s="733" t="s">
        <v>369</v>
      </c>
      <c r="K1382" s="733" t="s">
        <v>266</v>
      </c>
      <c r="L1382" s="726"/>
      <c r="M1382" s="726" t="s">
        <v>6426</v>
      </c>
      <c r="N1382" s="722" t="s">
        <v>4862</v>
      </c>
      <c r="O1382" s="733" t="s">
        <v>255</v>
      </c>
      <c r="P1382" s="734" t="s">
        <v>4976</v>
      </c>
      <c r="Q1382" s="727" t="s">
        <v>4973</v>
      </c>
    </row>
    <row r="1383" spans="1:17">
      <c r="A1383" s="1077">
        <f>SUBTOTAL(3,C$3:C1383)</f>
        <v>1379</v>
      </c>
      <c r="B1383" s="733">
        <v>4</v>
      </c>
      <c r="C1383" s="734" t="s">
        <v>4979</v>
      </c>
      <c r="D1383" s="723" t="s">
        <v>16</v>
      </c>
      <c r="E1383" s="733" t="s">
        <v>254</v>
      </c>
      <c r="F1383" s="733" t="s">
        <v>4970</v>
      </c>
      <c r="G1383" s="774">
        <v>40155</v>
      </c>
      <c r="H1383" s="724">
        <f t="shared" ca="1" si="22"/>
        <v>10</v>
      </c>
      <c r="I1383" s="725" t="s">
        <v>1403</v>
      </c>
      <c r="J1383" s="745" t="s">
        <v>265</v>
      </c>
      <c r="K1383" s="745" t="s">
        <v>270</v>
      </c>
      <c r="L1383" s="726"/>
      <c r="M1383" s="726" t="s">
        <v>6426</v>
      </c>
      <c r="N1383" s="722" t="s">
        <v>4862</v>
      </c>
      <c r="O1383" s="733" t="s">
        <v>255</v>
      </c>
      <c r="P1383" s="734" t="s">
        <v>4978</v>
      </c>
      <c r="Q1383" s="727" t="s">
        <v>4973</v>
      </c>
    </row>
    <row r="1384" spans="1:17">
      <c r="A1384" s="1077">
        <f>SUBTOTAL(3,C$3:C1384)</f>
        <v>1380</v>
      </c>
      <c r="B1384" s="733">
        <v>5</v>
      </c>
      <c r="C1384" s="734" t="s">
        <v>7094</v>
      </c>
      <c r="D1384" s="723" t="s">
        <v>23</v>
      </c>
      <c r="E1384" s="733" t="s">
        <v>254</v>
      </c>
      <c r="F1384" s="733"/>
      <c r="G1384" s="774"/>
      <c r="H1384" s="724">
        <f t="shared" ca="1" si="22"/>
        <v>120</v>
      </c>
      <c r="I1384" s="725" t="s">
        <v>1403</v>
      </c>
      <c r="J1384" s="745" t="s">
        <v>265</v>
      </c>
      <c r="K1384" s="745" t="s">
        <v>270</v>
      </c>
      <c r="L1384" s="726"/>
      <c r="M1384" s="726" t="s">
        <v>6426</v>
      </c>
      <c r="N1384" s="722" t="s">
        <v>4862</v>
      </c>
      <c r="O1384" s="733" t="s">
        <v>255</v>
      </c>
      <c r="P1384" s="734"/>
      <c r="Q1384" s="727"/>
    </row>
    <row r="1385" spans="1:17">
      <c r="A1385" s="1077">
        <f>SUBTOTAL(3,C$3:C1385)</f>
        <v>1381</v>
      </c>
      <c r="B1385" s="721">
        <v>1</v>
      </c>
      <c r="C1385" s="722" t="s">
        <v>4981</v>
      </c>
      <c r="D1385" s="723" t="s">
        <v>23</v>
      </c>
      <c r="E1385" s="733" t="s">
        <v>221</v>
      </c>
      <c r="F1385" s="733" t="s">
        <v>4982</v>
      </c>
      <c r="G1385" s="774">
        <v>24068</v>
      </c>
      <c r="H1385" s="724">
        <f t="shared" ca="1" si="22"/>
        <v>54</v>
      </c>
      <c r="I1385" s="725" t="s">
        <v>1403</v>
      </c>
      <c r="J1385" s="733" t="s">
        <v>223</v>
      </c>
      <c r="K1385" s="733" t="s">
        <v>283</v>
      </c>
      <c r="L1385" s="726"/>
      <c r="M1385" s="726" t="s">
        <v>6426</v>
      </c>
      <c r="N1385" s="722" t="s">
        <v>4862</v>
      </c>
      <c r="O1385" s="733" t="s">
        <v>222</v>
      </c>
      <c r="P1385" s="727" t="s">
        <v>4980</v>
      </c>
      <c r="Q1385" s="727" t="s">
        <v>4985</v>
      </c>
    </row>
    <row r="1386" spans="1:17">
      <c r="A1386" s="1077">
        <f>SUBTOTAL(3,C$3:C1386)</f>
        <v>1382</v>
      </c>
      <c r="B1386" s="721">
        <v>2</v>
      </c>
      <c r="C1386" s="722" t="s">
        <v>4779</v>
      </c>
      <c r="D1386" s="723" t="s">
        <v>16</v>
      </c>
      <c r="E1386" s="733" t="s">
        <v>221</v>
      </c>
      <c r="F1386" s="733" t="s">
        <v>4916</v>
      </c>
      <c r="G1386" s="774">
        <v>25019</v>
      </c>
      <c r="H1386" s="724">
        <f t="shared" ca="1" si="22"/>
        <v>51</v>
      </c>
      <c r="I1386" s="725" t="s">
        <v>1403</v>
      </c>
      <c r="J1386" s="733" t="s">
        <v>256</v>
      </c>
      <c r="K1386" s="733" t="s">
        <v>246</v>
      </c>
      <c r="L1386" s="726"/>
      <c r="M1386" s="726" t="s">
        <v>6426</v>
      </c>
      <c r="N1386" s="722" t="s">
        <v>4862</v>
      </c>
      <c r="O1386" s="733" t="s">
        <v>245</v>
      </c>
      <c r="P1386" s="727" t="s">
        <v>4986</v>
      </c>
      <c r="Q1386" s="727" t="s">
        <v>4985</v>
      </c>
    </row>
    <row r="1387" spans="1:17">
      <c r="A1387" s="1077">
        <f>SUBTOTAL(3,C$3:C1387)</f>
        <v>1383</v>
      </c>
      <c r="B1387" s="738">
        <v>1</v>
      </c>
      <c r="C1387" s="722" t="s">
        <v>4959</v>
      </c>
      <c r="D1387" s="723" t="s">
        <v>16</v>
      </c>
      <c r="E1387" s="733" t="s">
        <v>221</v>
      </c>
      <c r="F1387" s="733" t="s">
        <v>1375</v>
      </c>
      <c r="G1387" s="774">
        <v>22440</v>
      </c>
      <c r="H1387" s="724">
        <f t="shared" ca="1" si="22"/>
        <v>58</v>
      </c>
      <c r="I1387" s="725" t="s">
        <v>1403</v>
      </c>
      <c r="J1387" s="733" t="s">
        <v>256</v>
      </c>
      <c r="K1387" s="733" t="s">
        <v>246</v>
      </c>
      <c r="L1387" s="726"/>
      <c r="M1387" s="726" t="s">
        <v>6426</v>
      </c>
      <c r="N1387" s="722" t="s">
        <v>4862</v>
      </c>
      <c r="O1387" s="733" t="s">
        <v>222</v>
      </c>
      <c r="P1387" s="734" t="s">
        <v>4988</v>
      </c>
      <c r="Q1387" s="734" t="s">
        <v>4991</v>
      </c>
    </row>
    <row r="1388" spans="1:17">
      <c r="A1388" s="1077">
        <f>SUBTOTAL(3,C$3:C1388)</f>
        <v>1384</v>
      </c>
      <c r="B1388" s="721">
        <v>2</v>
      </c>
      <c r="C1388" s="722" t="s">
        <v>4994</v>
      </c>
      <c r="D1388" s="723" t="s">
        <v>16</v>
      </c>
      <c r="E1388" s="733" t="s">
        <v>254</v>
      </c>
      <c r="F1388" s="733" t="s">
        <v>1375</v>
      </c>
      <c r="G1388" s="774">
        <v>35996</v>
      </c>
      <c r="H1388" s="724">
        <f t="shared" ca="1" si="22"/>
        <v>21</v>
      </c>
      <c r="I1388" s="725" t="s">
        <v>1403</v>
      </c>
      <c r="J1388" s="733" t="s">
        <v>289</v>
      </c>
      <c r="K1388" s="733" t="s">
        <v>266</v>
      </c>
      <c r="L1388" s="726"/>
      <c r="M1388" s="726" t="s">
        <v>6426</v>
      </c>
      <c r="N1388" s="722" t="s">
        <v>4862</v>
      </c>
      <c r="O1388" s="733" t="s">
        <v>255</v>
      </c>
      <c r="P1388" s="734" t="s">
        <v>4993</v>
      </c>
      <c r="Q1388" s="734" t="s">
        <v>4991</v>
      </c>
    </row>
    <row r="1389" spans="1:17">
      <c r="A1389" s="1077">
        <f>SUBTOTAL(3,C$3:C1389)</f>
        <v>1385</v>
      </c>
      <c r="B1389" s="738">
        <v>3</v>
      </c>
      <c r="C1389" s="722" t="s">
        <v>4996</v>
      </c>
      <c r="D1389" s="723" t="s">
        <v>16</v>
      </c>
      <c r="E1389" s="721" t="s">
        <v>254</v>
      </c>
      <c r="F1389" s="733" t="s">
        <v>1375</v>
      </c>
      <c r="G1389" s="774">
        <v>36766</v>
      </c>
      <c r="H1389" s="724">
        <f t="shared" ca="1" si="22"/>
        <v>19</v>
      </c>
      <c r="I1389" s="725" t="s">
        <v>1403</v>
      </c>
      <c r="J1389" s="733" t="s">
        <v>348</v>
      </c>
      <c r="K1389" s="733" t="s">
        <v>266</v>
      </c>
      <c r="L1389" s="726"/>
      <c r="M1389" s="726" t="s">
        <v>6426</v>
      </c>
      <c r="N1389" s="722" t="s">
        <v>4862</v>
      </c>
      <c r="O1389" s="733" t="s">
        <v>255</v>
      </c>
      <c r="P1389" s="734" t="s">
        <v>4995</v>
      </c>
      <c r="Q1389" s="734" t="s">
        <v>4991</v>
      </c>
    </row>
    <row r="1390" spans="1:17">
      <c r="A1390" s="1077">
        <f>SUBTOTAL(3,C$3:C1390)</f>
        <v>1386</v>
      </c>
      <c r="B1390" s="721">
        <v>1</v>
      </c>
      <c r="C1390" s="722" t="s">
        <v>4998</v>
      </c>
      <c r="D1390" s="723" t="s">
        <v>23</v>
      </c>
      <c r="E1390" s="733" t="s">
        <v>221</v>
      </c>
      <c r="F1390" s="733" t="s">
        <v>4916</v>
      </c>
      <c r="G1390" s="774">
        <v>29314</v>
      </c>
      <c r="H1390" s="724">
        <f t="shared" ca="1" si="22"/>
        <v>40</v>
      </c>
      <c r="I1390" s="725" t="s">
        <v>1403</v>
      </c>
      <c r="J1390" s="733" t="s">
        <v>256</v>
      </c>
      <c r="K1390" s="733" t="s">
        <v>283</v>
      </c>
      <c r="L1390" s="726"/>
      <c r="M1390" s="726" t="s">
        <v>6426</v>
      </c>
      <c r="N1390" s="722" t="s">
        <v>4862</v>
      </c>
      <c r="O1390" s="733" t="s">
        <v>222</v>
      </c>
      <c r="P1390" s="734" t="s">
        <v>4997</v>
      </c>
      <c r="Q1390" s="734" t="s">
        <v>5001</v>
      </c>
    </row>
    <row r="1391" spans="1:17">
      <c r="A1391" s="1077">
        <f>SUBTOTAL(3,C$3:C1391)</f>
        <v>1387</v>
      </c>
      <c r="B1391" s="738">
        <v>2</v>
      </c>
      <c r="C1391" s="722" t="s">
        <v>5003</v>
      </c>
      <c r="D1391" s="723" t="s">
        <v>16</v>
      </c>
      <c r="E1391" s="733" t="s">
        <v>221</v>
      </c>
      <c r="F1391" s="733" t="s">
        <v>1375</v>
      </c>
      <c r="G1391" s="774">
        <v>30317</v>
      </c>
      <c r="H1391" s="724">
        <f t="shared" ca="1" si="22"/>
        <v>37</v>
      </c>
      <c r="I1391" s="725" t="s">
        <v>1403</v>
      </c>
      <c r="J1391" s="733" t="s">
        <v>256</v>
      </c>
      <c r="K1391" s="733" t="s">
        <v>246</v>
      </c>
      <c r="L1391" s="726"/>
      <c r="M1391" s="726" t="s">
        <v>6426</v>
      </c>
      <c r="N1391" s="722" t="s">
        <v>4862</v>
      </c>
      <c r="O1391" s="733" t="s">
        <v>245</v>
      </c>
      <c r="P1391" s="734" t="s">
        <v>5002</v>
      </c>
      <c r="Q1391" s="734" t="s">
        <v>5001</v>
      </c>
    </row>
    <row r="1392" spans="1:17">
      <c r="A1392" s="1077">
        <f>SUBTOTAL(3,C$3:C1392)</f>
        <v>1388</v>
      </c>
      <c r="B1392" s="721">
        <v>3</v>
      </c>
      <c r="C1392" s="734" t="s">
        <v>5006</v>
      </c>
      <c r="D1392" s="742" t="s">
        <v>16</v>
      </c>
      <c r="E1392" s="733" t="s">
        <v>254</v>
      </c>
      <c r="F1392" s="737" t="s">
        <v>524</v>
      </c>
      <c r="G1392" s="779" t="s">
        <v>5007</v>
      </c>
      <c r="H1392" s="724">
        <f t="shared" ca="1" si="22"/>
        <v>19</v>
      </c>
      <c r="I1392" s="725" t="s">
        <v>1403</v>
      </c>
      <c r="J1392" s="733" t="s">
        <v>348</v>
      </c>
      <c r="K1392" s="733" t="s">
        <v>266</v>
      </c>
      <c r="L1392" s="726"/>
      <c r="M1392" s="726" t="s">
        <v>6426</v>
      </c>
      <c r="N1392" s="722" t="s">
        <v>4862</v>
      </c>
      <c r="O1392" s="733" t="s">
        <v>255</v>
      </c>
      <c r="P1392" s="734" t="s">
        <v>5005</v>
      </c>
      <c r="Q1392" s="734" t="s">
        <v>5001</v>
      </c>
    </row>
    <row r="1393" spans="1:17">
      <c r="A1393" s="1077">
        <f>SUBTOTAL(3,C$3:C1393)</f>
        <v>1389</v>
      </c>
      <c r="B1393" s="738">
        <v>4</v>
      </c>
      <c r="C1393" s="722" t="s">
        <v>5009</v>
      </c>
      <c r="D1393" s="723" t="s">
        <v>16</v>
      </c>
      <c r="E1393" s="733" t="s">
        <v>254</v>
      </c>
      <c r="F1393" s="733" t="s">
        <v>22</v>
      </c>
      <c r="G1393" s="774">
        <v>38090</v>
      </c>
      <c r="H1393" s="724">
        <f t="shared" ca="1" si="22"/>
        <v>15</v>
      </c>
      <c r="I1393" s="725" t="s">
        <v>1403</v>
      </c>
      <c r="J1393" s="733" t="s">
        <v>369</v>
      </c>
      <c r="K1393" s="733" t="s">
        <v>266</v>
      </c>
      <c r="L1393" s="726"/>
      <c r="M1393" s="726" t="s">
        <v>6426</v>
      </c>
      <c r="N1393" s="722" t="s">
        <v>4862</v>
      </c>
      <c r="O1393" s="733" t="s">
        <v>255</v>
      </c>
      <c r="P1393" s="734" t="s">
        <v>5008</v>
      </c>
      <c r="Q1393" s="734" t="s">
        <v>5001</v>
      </c>
    </row>
    <row r="1394" spans="1:17">
      <c r="A1394" s="1077">
        <f>SUBTOTAL(3,C$3:C1394)</f>
        <v>1390</v>
      </c>
      <c r="B1394" s="721">
        <v>5</v>
      </c>
      <c r="C1394" s="722" t="s">
        <v>5011</v>
      </c>
      <c r="D1394" s="723" t="s">
        <v>16</v>
      </c>
      <c r="E1394" s="733" t="s">
        <v>254</v>
      </c>
      <c r="F1394" s="733" t="s">
        <v>22</v>
      </c>
      <c r="G1394" s="774">
        <v>40563</v>
      </c>
      <c r="H1394" s="724">
        <f t="shared" ca="1" si="22"/>
        <v>9</v>
      </c>
      <c r="I1394" s="725" t="s">
        <v>1403</v>
      </c>
      <c r="J1394" s="733" t="s">
        <v>265</v>
      </c>
      <c r="K1394" s="733" t="s">
        <v>270</v>
      </c>
      <c r="L1394" s="726"/>
      <c r="M1394" s="726" t="s">
        <v>6426</v>
      </c>
      <c r="N1394" s="722" t="s">
        <v>4862</v>
      </c>
      <c r="O1394" s="733" t="s">
        <v>255</v>
      </c>
      <c r="P1394" s="734" t="s">
        <v>5010</v>
      </c>
      <c r="Q1394" s="734" t="s">
        <v>5001</v>
      </c>
    </row>
    <row r="1395" spans="1:17">
      <c r="A1395" s="1077">
        <f>SUBTOTAL(3,C$3:C1395)</f>
        <v>1391</v>
      </c>
      <c r="B1395" s="738">
        <v>1</v>
      </c>
      <c r="C1395" s="722" t="s">
        <v>3095</v>
      </c>
      <c r="D1395" s="723" t="s">
        <v>23</v>
      </c>
      <c r="E1395" s="733" t="s">
        <v>221</v>
      </c>
      <c r="F1395" s="733" t="s">
        <v>2057</v>
      </c>
      <c r="G1395" s="774">
        <v>25617</v>
      </c>
      <c r="H1395" s="724">
        <f t="shared" ca="1" si="22"/>
        <v>50</v>
      </c>
      <c r="I1395" s="725" t="s">
        <v>1403</v>
      </c>
      <c r="J1395" s="733" t="s">
        <v>223</v>
      </c>
      <c r="K1395" s="733" t="s">
        <v>283</v>
      </c>
      <c r="L1395" s="726"/>
      <c r="M1395" s="726" t="s">
        <v>6426</v>
      </c>
      <c r="N1395" s="722" t="s">
        <v>4862</v>
      </c>
      <c r="O1395" s="733" t="s">
        <v>222</v>
      </c>
      <c r="P1395" s="734" t="s">
        <v>5012</v>
      </c>
      <c r="Q1395" s="734" t="s">
        <v>5014</v>
      </c>
    </row>
    <row r="1396" spans="1:17">
      <c r="A1396" s="1077">
        <f>SUBTOTAL(3,C$3:C1396)</f>
        <v>1392</v>
      </c>
      <c r="B1396" s="721">
        <v>2</v>
      </c>
      <c r="C1396" s="722" t="s">
        <v>5016</v>
      </c>
      <c r="D1396" s="723" t="s">
        <v>23</v>
      </c>
      <c r="E1396" s="733" t="s">
        <v>254</v>
      </c>
      <c r="F1396" s="733" t="s">
        <v>5017</v>
      </c>
      <c r="G1396" s="774">
        <v>36320</v>
      </c>
      <c r="H1396" s="724">
        <f t="shared" ca="1" si="22"/>
        <v>20</v>
      </c>
      <c r="I1396" s="725" t="s">
        <v>1403</v>
      </c>
      <c r="J1396" s="733" t="s">
        <v>348</v>
      </c>
      <c r="K1396" s="733" t="s">
        <v>266</v>
      </c>
      <c r="L1396" s="726"/>
      <c r="M1396" s="726" t="s">
        <v>6426</v>
      </c>
      <c r="N1396" s="722" t="s">
        <v>4862</v>
      </c>
      <c r="O1396" s="733" t="s">
        <v>255</v>
      </c>
      <c r="P1396" s="734" t="s">
        <v>5015</v>
      </c>
      <c r="Q1396" s="734" t="s">
        <v>5014</v>
      </c>
    </row>
    <row r="1397" spans="1:17">
      <c r="A1397" s="1077">
        <f>SUBTOTAL(3,C$3:C1397)</f>
        <v>1393</v>
      </c>
      <c r="B1397" s="738">
        <v>3</v>
      </c>
      <c r="C1397" s="722" t="s">
        <v>5020</v>
      </c>
      <c r="D1397" s="723" t="s">
        <v>23</v>
      </c>
      <c r="E1397" s="733" t="s">
        <v>254</v>
      </c>
      <c r="F1397" s="733" t="s">
        <v>230</v>
      </c>
      <c r="G1397" s="774">
        <v>38635</v>
      </c>
      <c r="H1397" s="724">
        <f t="shared" ca="1" si="22"/>
        <v>14</v>
      </c>
      <c r="I1397" s="725" t="s">
        <v>1403</v>
      </c>
      <c r="J1397" s="733" t="s">
        <v>369</v>
      </c>
      <c r="K1397" s="733" t="s">
        <v>266</v>
      </c>
      <c r="L1397" s="726"/>
      <c r="M1397" s="726" t="s">
        <v>6426</v>
      </c>
      <c r="N1397" s="722" t="s">
        <v>4862</v>
      </c>
      <c r="O1397" s="733" t="s">
        <v>255</v>
      </c>
      <c r="P1397" s="734" t="s">
        <v>5019</v>
      </c>
      <c r="Q1397" s="734" t="s">
        <v>5014</v>
      </c>
    </row>
    <row r="1398" spans="1:17">
      <c r="A1398" s="1077">
        <f>SUBTOTAL(3,C$3:C1398)</f>
        <v>1394</v>
      </c>
      <c r="B1398" s="721">
        <v>1</v>
      </c>
      <c r="C1398" s="722" t="s">
        <v>1608</v>
      </c>
      <c r="D1398" s="723" t="s">
        <v>23</v>
      </c>
      <c r="E1398" s="733" t="s">
        <v>221</v>
      </c>
      <c r="F1398" s="733" t="s">
        <v>244</v>
      </c>
      <c r="G1398" s="774">
        <v>29711</v>
      </c>
      <c r="H1398" s="724">
        <f t="shared" ca="1" si="22"/>
        <v>38</v>
      </c>
      <c r="I1398" s="725" t="s">
        <v>1403</v>
      </c>
      <c r="J1398" s="733" t="s">
        <v>289</v>
      </c>
      <c r="K1398" s="733" t="s">
        <v>283</v>
      </c>
      <c r="L1398" s="726"/>
      <c r="M1398" s="726" t="s">
        <v>6426</v>
      </c>
      <c r="N1398" s="722" t="s">
        <v>4862</v>
      </c>
      <c r="O1398" s="733" t="s">
        <v>222</v>
      </c>
      <c r="P1398" s="734" t="s">
        <v>5021</v>
      </c>
      <c r="Q1398" s="734" t="s">
        <v>5024</v>
      </c>
    </row>
    <row r="1399" spans="1:17">
      <c r="A1399" s="1077">
        <f>SUBTOTAL(3,C$3:C1399)</f>
        <v>1395</v>
      </c>
      <c r="B1399" s="738">
        <v>2</v>
      </c>
      <c r="C1399" s="722" t="s">
        <v>5026</v>
      </c>
      <c r="D1399" s="723" t="s">
        <v>16</v>
      </c>
      <c r="E1399" s="733" t="s">
        <v>221</v>
      </c>
      <c r="F1399" s="733" t="s">
        <v>288</v>
      </c>
      <c r="G1399" s="774">
        <v>32245</v>
      </c>
      <c r="H1399" s="724">
        <f t="shared" ca="1" si="22"/>
        <v>31</v>
      </c>
      <c r="I1399" s="725" t="s">
        <v>1403</v>
      </c>
      <c r="J1399" s="733" t="s">
        <v>289</v>
      </c>
      <c r="K1399" s="733" t="s">
        <v>246</v>
      </c>
      <c r="L1399" s="726"/>
      <c r="M1399" s="726" t="s">
        <v>6426</v>
      </c>
      <c r="N1399" s="722" t="s">
        <v>4862</v>
      </c>
      <c r="O1399" s="733" t="s">
        <v>245</v>
      </c>
      <c r="P1399" s="734" t="s">
        <v>5025</v>
      </c>
      <c r="Q1399" s="734" t="s">
        <v>5024</v>
      </c>
    </row>
    <row r="1400" spans="1:17">
      <c r="A1400" s="1077">
        <f>SUBTOTAL(3,C$3:C1400)</f>
        <v>1396</v>
      </c>
      <c r="B1400" s="721">
        <v>3</v>
      </c>
      <c r="C1400" s="722" t="s">
        <v>5030</v>
      </c>
      <c r="D1400" s="723" t="s">
        <v>16</v>
      </c>
      <c r="E1400" s="733" t="s">
        <v>254</v>
      </c>
      <c r="F1400" s="733" t="s">
        <v>288</v>
      </c>
      <c r="G1400" s="774">
        <v>38831</v>
      </c>
      <c r="H1400" s="724">
        <f t="shared" ca="1" si="22"/>
        <v>13</v>
      </c>
      <c r="I1400" s="725" t="s">
        <v>1403</v>
      </c>
      <c r="J1400" s="733" t="s">
        <v>369</v>
      </c>
      <c r="K1400" s="733" t="s">
        <v>266</v>
      </c>
      <c r="L1400" s="726"/>
      <c r="M1400" s="726" t="s">
        <v>6426</v>
      </c>
      <c r="N1400" s="722" t="s">
        <v>4862</v>
      </c>
      <c r="O1400" s="733" t="s">
        <v>255</v>
      </c>
      <c r="P1400" s="734" t="s">
        <v>5029</v>
      </c>
      <c r="Q1400" s="734" t="s">
        <v>5024</v>
      </c>
    </row>
    <row r="1401" spans="1:17">
      <c r="A1401" s="1077">
        <f>SUBTOTAL(3,C$3:C1401)</f>
        <v>1397</v>
      </c>
      <c r="B1401" s="738">
        <v>4</v>
      </c>
      <c r="C1401" s="722" t="s">
        <v>5033</v>
      </c>
      <c r="D1401" s="723" t="s">
        <v>23</v>
      </c>
      <c r="E1401" s="733" t="s">
        <v>254</v>
      </c>
      <c r="F1401" s="733" t="s">
        <v>22</v>
      </c>
      <c r="G1401" s="774">
        <v>40751</v>
      </c>
      <c r="H1401" s="724">
        <f t="shared" ca="1" si="22"/>
        <v>8</v>
      </c>
      <c r="I1401" s="725" t="s">
        <v>1403</v>
      </c>
      <c r="J1401" s="733" t="s">
        <v>265</v>
      </c>
      <c r="K1401" s="733" t="s">
        <v>270</v>
      </c>
      <c r="L1401" s="726"/>
      <c r="M1401" s="726" t="s">
        <v>6426</v>
      </c>
      <c r="N1401" s="722" t="s">
        <v>4862</v>
      </c>
      <c r="O1401" s="733" t="s">
        <v>255</v>
      </c>
      <c r="P1401" s="734" t="s">
        <v>5032</v>
      </c>
      <c r="Q1401" s="734" t="s">
        <v>5024</v>
      </c>
    </row>
    <row r="1402" spans="1:17">
      <c r="A1402" s="1077">
        <f>SUBTOTAL(3,C$3:C1402)</f>
        <v>1398</v>
      </c>
      <c r="B1402" s="721">
        <v>1</v>
      </c>
      <c r="C1402" s="722" t="s">
        <v>3929</v>
      </c>
      <c r="D1402" s="723" t="s">
        <v>23</v>
      </c>
      <c r="E1402" s="733" t="s">
        <v>221</v>
      </c>
      <c r="F1402" s="765" t="s">
        <v>1375</v>
      </c>
      <c r="G1402" s="774">
        <v>24715</v>
      </c>
      <c r="H1402" s="724">
        <f t="shared" ca="1" si="22"/>
        <v>52</v>
      </c>
      <c r="I1402" s="725" t="s">
        <v>1403</v>
      </c>
      <c r="J1402" s="733" t="s">
        <v>256</v>
      </c>
      <c r="K1402" s="733" t="s">
        <v>283</v>
      </c>
      <c r="L1402" s="726"/>
      <c r="M1402" s="726" t="s">
        <v>6426</v>
      </c>
      <c r="N1402" s="722" t="s">
        <v>4862</v>
      </c>
      <c r="O1402" s="733" t="s">
        <v>222</v>
      </c>
      <c r="P1402" s="727" t="s">
        <v>5034</v>
      </c>
      <c r="Q1402" s="734" t="s">
        <v>5037</v>
      </c>
    </row>
    <row r="1403" spans="1:17">
      <c r="A1403" s="1077">
        <f>SUBTOTAL(3,C$3:C1403)</f>
        <v>1399</v>
      </c>
      <c r="B1403" s="738">
        <v>2</v>
      </c>
      <c r="C1403" s="722" t="s">
        <v>5039</v>
      </c>
      <c r="D1403" s="723" t="s">
        <v>16</v>
      </c>
      <c r="E1403" s="733" t="s">
        <v>221</v>
      </c>
      <c r="F1403" s="733" t="s">
        <v>1375</v>
      </c>
      <c r="G1403" s="774">
        <v>26746</v>
      </c>
      <c r="H1403" s="724">
        <f t="shared" ca="1" si="22"/>
        <v>47</v>
      </c>
      <c r="I1403" s="725" t="s">
        <v>1403</v>
      </c>
      <c r="J1403" s="733" t="s">
        <v>256</v>
      </c>
      <c r="K1403" s="733" t="s">
        <v>246</v>
      </c>
      <c r="L1403" s="726"/>
      <c r="M1403" s="726" t="s">
        <v>6426</v>
      </c>
      <c r="N1403" s="722" t="s">
        <v>4862</v>
      </c>
      <c r="O1403" s="733" t="s">
        <v>245</v>
      </c>
      <c r="P1403" s="727" t="s">
        <v>5038</v>
      </c>
      <c r="Q1403" s="734" t="s">
        <v>5037</v>
      </c>
    </row>
    <row r="1404" spans="1:17">
      <c r="A1404" s="1077">
        <f>SUBTOTAL(3,C$3:C1404)</f>
        <v>1400</v>
      </c>
      <c r="B1404" s="721">
        <v>3</v>
      </c>
      <c r="C1404" s="722" t="s">
        <v>5041</v>
      </c>
      <c r="D1404" s="723" t="s">
        <v>23</v>
      </c>
      <c r="E1404" s="733" t="s">
        <v>254</v>
      </c>
      <c r="F1404" s="733" t="s">
        <v>1375</v>
      </c>
      <c r="G1404" s="774">
        <v>34393</v>
      </c>
      <c r="H1404" s="724">
        <f t="shared" ca="1" si="22"/>
        <v>26</v>
      </c>
      <c r="I1404" s="725" t="s">
        <v>1403</v>
      </c>
      <c r="J1404" s="733" t="s">
        <v>223</v>
      </c>
      <c r="K1404" s="733" t="s">
        <v>1660</v>
      </c>
      <c r="L1404" s="726"/>
      <c r="M1404" s="726" t="s">
        <v>6426</v>
      </c>
      <c r="N1404" s="722" t="s">
        <v>4862</v>
      </c>
      <c r="O1404" s="733" t="s">
        <v>255</v>
      </c>
      <c r="P1404" s="727" t="s">
        <v>5040</v>
      </c>
      <c r="Q1404" s="734" t="s">
        <v>5037</v>
      </c>
    </row>
    <row r="1405" spans="1:17">
      <c r="A1405" s="1077">
        <f>SUBTOTAL(3,C$3:C1405)</f>
        <v>1401</v>
      </c>
      <c r="B1405" s="738">
        <v>4</v>
      </c>
      <c r="C1405" s="722" t="s">
        <v>5044</v>
      </c>
      <c r="D1405" s="723" t="s">
        <v>16</v>
      </c>
      <c r="E1405" s="733" t="s">
        <v>254</v>
      </c>
      <c r="F1405" s="733" t="s">
        <v>22</v>
      </c>
      <c r="G1405" s="774">
        <v>36943</v>
      </c>
      <c r="H1405" s="724">
        <f t="shared" ca="1" si="22"/>
        <v>19</v>
      </c>
      <c r="I1405" s="725" t="s">
        <v>1403</v>
      </c>
      <c r="J1405" s="733" t="s">
        <v>348</v>
      </c>
      <c r="K1405" s="733" t="s">
        <v>266</v>
      </c>
      <c r="L1405" s="726"/>
      <c r="M1405" s="726" t="s">
        <v>6426</v>
      </c>
      <c r="N1405" s="722" t="s">
        <v>4862</v>
      </c>
      <c r="O1405" s="733" t="s">
        <v>255</v>
      </c>
      <c r="P1405" s="727" t="s">
        <v>5043</v>
      </c>
      <c r="Q1405" s="734" t="s">
        <v>5037</v>
      </c>
    </row>
    <row r="1406" spans="1:17">
      <c r="A1406" s="1077">
        <f>SUBTOTAL(3,C$3:C1406)</f>
        <v>1402</v>
      </c>
      <c r="B1406" s="721">
        <v>1</v>
      </c>
      <c r="C1406" s="722" t="s">
        <v>5046</v>
      </c>
      <c r="D1406" s="723" t="s">
        <v>23</v>
      </c>
      <c r="E1406" s="733" t="s">
        <v>221</v>
      </c>
      <c r="F1406" s="733" t="s">
        <v>1055</v>
      </c>
      <c r="G1406" s="774">
        <v>26599</v>
      </c>
      <c r="H1406" s="724">
        <f t="shared" ca="1" si="22"/>
        <v>47</v>
      </c>
      <c r="I1406" s="725" t="s">
        <v>1403</v>
      </c>
      <c r="J1406" s="733" t="s">
        <v>256</v>
      </c>
      <c r="K1406" s="733" t="s">
        <v>283</v>
      </c>
      <c r="L1406" s="726"/>
      <c r="M1406" s="726" t="s">
        <v>6426</v>
      </c>
      <c r="N1406" s="722" t="s">
        <v>4862</v>
      </c>
      <c r="O1406" s="733" t="s">
        <v>222</v>
      </c>
      <c r="P1406" s="727" t="s">
        <v>5045</v>
      </c>
      <c r="Q1406" s="734" t="s">
        <v>5049</v>
      </c>
    </row>
    <row r="1407" spans="1:17">
      <c r="A1407" s="1077">
        <f>SUBTOTAL(3,C$3:C1407)</f>
        <v>1403</v>
      </c>
      <c r="B1407" s="738">
        <v>2</v>
      </c>
      <c r="C1407" s="722" t="s">
        <v>5051</v>
      </c>
      <c r="D1407" s="723" t="s">
        <v>16</v>
      </c>
      <c r="E1407" s="733" t="s">
        <v>221</v>
      </c>
      <c r="F1407" s="733" t="s">
        <v>1055</v>
      </c>
      <c r="G1407" s="774">
        <v>28671</v>
      </c>
      <c r="H1407" s="724">
        <f t="shared" ca="1" si="22"/>
        <v>41</v>
      </c>
      <c r="I1407" s="725" t="s">
        <v>1403</v>
      </c>
      <c r="J1407" s="733" t="s">
        <v>256</v>
      </c>
      <c r="K1407" s="733" t="s">
        <v>246</v>
      </c>
      <c r="L1407" s="726"/>
      <c r="M1407" s="726" t="s">
        <v>6426</v>
      </c>
      <c r="N1407" s="722" t="s">
        <v>4862</v>
      </c>
      <c r="O1407" s="733" t="s">
        <v>245</v>
      </c>
      <c r="P1407" s="727" t="s">
        <v>5050</v>
      </c>
      <c r="Q1407" s="734" t="s">
        <v>5049</v>
      </c>
    </row>
    <row r="1408" spans="1:17">
      <c r="A1408" s="1077">
        <f>SUBTOTAL(3,C$3:C1408)</f>
        <v>1404</v>
      </c>
      <c r="B1408" s="721">
        <v>3</v>
      </c>
      <c r="C1408" s="722" t="s">
        <v>5055</v>
      </c>
      <c r="D1408" s="723" t="s">
        <v>16</v>
      </c>
      <c r="E1408" s="733" t="s">
        <v>254</v>
      </c>
      <c r="F1408" s="733" t="s">
        <v>1055</v>
      </c>
      <c r="G1408" s="774">
        <v>38222</v>
      </c>
      <c r="H1408" s="724">
        <f t="shared" ca="1" si="22"/>
        <v>15</v>
      </c>
      <c r="I1408" s="725" t="s">
        <v>1403</v>
      </c>
      <c r="J1408" s="733" t="s">
        <v>369</v>
      </c>
      <c r="K1408" s="733" t="s">
        <v>266</v>
      </c>
      <c r="L1408" s="726"/>
      <c r="M1408" s="726" t="s">
        <v>6426</v>
      </c>
      <c r="N1408" s="722" t="s">
        <v>4862</v>
      </c>
      <c r="O1408" s="733" t="s">
        <v>255</v>
      </c>
      <c r="P1408" s="727" t="s">
        <v>5054</v>
      </c>
      <c r="Q1408" s="734" t="s">
        <v>5049</v>
      </c>
    </row>
    <row r="1409" spans="1:17">
      <c r="A1409" s="1077">
        <f>SUBTOTAL(3,C$3:C1409)</f>
        <v>1405</v>
      </c>
      <c r="B1409" s="738">
        <v>4</v>
      </c>
      <c r="C1409" s="722" t="s">
        <v>5058</v>
      </c>
      <c r="D1409" s="723" t="s">
        <v>23</v>
      </c>
      <c r="E1409" s="733" t="s">
        <v>254</v>
      </c>
      <c r="F1409" s="733" t="s">
        <v>22</v>
      </c>
      <c r="G1409" s="774">
        <v>40388</v>
      </c>
      <c r="H1409" s="724">
        <f t="shared" ca="1" si="22"/>
        <v>9</v>
      </c>
      <c r="I1409" s="725" t="s">
        <v>1403</v>
      </c>
      <c r="J1409" s="733" t="s">
        <v>265</v>
      </c>
      <c r="K1409" s="721" t="s">
        <v>270</v>
      </c>
      <c r="L1409" s="726"/>
      <c r="M1409" s="726" t="s">
        <v>6426</v>
      </c>
      <c r="N1409" s="722" t="s">
        <v>4862</v>
      </c>
      <c r="O1409" s="733" t="s">
        <v>255</v>
      </c>
      <c r="P1409" s="727" t="s">
        <v>5057</v>
      </c>
      <c r="Q1409" s="734" t="s">
        <v>5049</v>
      </c>
    </row>
    <row r="1410" spans="1:17">
      <c r="A1410" s="1077">
        <f>SUBTOTAL(3,C$3:C1410)</f>
        <v>1406</v>
      </c>
      <c r="B1410" s="721">
        <v>1</v>
      </c>
      <c r="C1410" s="722" t="s">
        <v>5060</v>
      </c>
      <c r="D1410" s="723" t="s">
        <v>23</v>
      </c>
      <c r="E1410" s="733" t="s">
        <v>221</v>
      </c>
      <c r="F1410" s="733" t="s">
        <v>376</v>
      </c>
      <c r="G1410" s="774">
        <v>30264</v>
      </c>
      <c r="H1410" s="724">
        <f t="shared" ca="1" si="22"/>
        <v>37</v>
      </c>
      <c r="I1410" s="725" t="s">
        <v>4508</v>
      </c>
      <c r="J1410" s="733" t="s">
        <v>223</v>
      </c>
      <c r="K1410" s="733" t="s">
        <v>283</v>
      </c>
      <c r="L1410" s="726"/>
      <c r="M1410" s="726" t="s">
        <v>6426</v>
      </c>
      <c r="N1410" s="722" t="s">
        <v>4862</v>
      </c>
      <c r="O1410" s="733" t="s">
        <v>222</v>
      </c>
      <c r="P1410" s="727" t="s">
        <v>5059</v>
      </c>
      <c r="Q1410" s="734" t="s">
        <v>5063</v>
      </c>
    </row>
    <row r="1411" spans="1:17">
      <c r="A1411" s="1077">
        <f>SUBTOTAL(3,C$3:C1411)</f>
        <v>1407</v>
      </c>
      <c r="B1411" s="738">
        <v>2</v>
      </c>
      <c r="C1411" s="722" t="s">
        <v>5065</v>
      </c>
      <c r="D1411" s="723" t="s">
        <v>16</v>
      </c>
      <c r="E1411" s="733" t="s">
        <v>221</v>
      </c>
      <c r="F1411" s="733" t="s">
        <v>376</v>
      </c>
      <c r="G1411" s="774">
        <v>31307</v>
      </c>
      <c r="H1411" s="724">
        <f t="shared" ca="1" si="22"/>
        <v>34</v>
      </c>
      <c r="I1411" s="725" t="s">
        <v>4508</v>
      </c>
      <c r="J1411" s="733" t="s">
        <v>223</v>
      </c>
      <c r="K1411" s="733" t="s">
        <v>246</v>
      </c>
      <c r="L1411" s="726"/>
      <c r="M1411" s="726" t="s">
        <v>6426</v>
      </c>
      <c r="N1411" s="722" t="s">
        <v>4862</v>
      </c>
      <c r="O1411" s="733" t="s">
        <v>245</v>
      </c>
      <c r="P1411" s="727" t="s">
        <v>5064</v>
      </c>
      <c r="Q1411" s="734" t="s">
        <v>5063</v>
      </c>
    </row>
    <row r="1412" spans="1:17">
      <c r="A1412" s="1077">
        <f>SUBTOTAL(3,C$3:C1412)</f>
        <v>1408</v>
      </c>
      <c r="B1412" s="721">
        <v>3</v>
      </c>
      <c r="C1412" s="722" t="s">
        <v>5069</v>
      </c>
      <c r="D1412" s="723" t="s">
        <v>23</v>
      </c>
      <c r="E1412" s="733" t="s">
        <v>254</v>
      </c>
      <c r="F1412" s="733" t="s">
        <v>22</v>
      </c>
      <c r="G1412" s="774">
        <v>40083</v>
      </c>
      <c r="H1412" s="724">
        <f t="shared" ca="1" si="22"/>
        <v>10</v>
      </c>
      <c r="I1412" s="725" t="s">
        <v>4508</v>
      </c>
      <c r="J1412" s="733" t="s">
        <v>265</v>
      </c>
      <c r="K1412" s="733" t="s">
        <v>266</v>
      </c>
      <c r="L1412" s="726"/>
      <c r="M1412" s="726" t="s">
        <v>6426</v>
      </c>
      <c r="N1412" s="722" t="s">
        <v>4862</v>
      </c>
      <c r="O1412" s="733" t="s">
        <v>255</v>
      </c>
      <c r="P1412" s="727" t="s">
        <v>5068</v>
      </c>
      <c r="Q1412" s="734" t="s">
        <v>5063</v>
      </c>
    </row>
    <row r="1413" spans="1:17">
      <c r="A1413" s="1077">
        <f>SUBTOTAL(3,C$3:C1413)</f>
        <v>1409</v>
      </c>
      <c r="B1413" s="738">
        <v>4</v>
      </c>
      <c r="C1413" s="722" t="s">
        <v>5071</v>
      </c>
      <c r="D1413" s="723" t="s">
        <v>16</v>
      </c>
      <c r="E1413" s="733" t="s">
        <v>254</v>
      </c>
      <c r="F1413" s="733" t="s">
        <v>22</v>
      </c>
      <c r="G1413" s="774">
        <v>41383</v>
      </c>
      <c r="H1413" s="724">
        <f t="shared" ca="1" si="22"/>
        <v>6</v>
      </c>
      <c r="I1413" s="725" t="s">
        <v>4508</v>
      </c>
      <c r="J1413" s="733" t="s">
        <v>265</v>
      </c>
      <c r="K1413" s="733" t="s">
        <v>270</v>
      </c>
      <c r="L1413" s="726"/>
      <c r="M1413" s="726" t="s">
        <v>6426</v>
      </c>
      <c r="N1413" s="722" t="s">
        <v>4862</v>
      </c>
      <c r="O1413" s="733" t="s">
        <v>255</v>
      </c>
      <c r="P1413" s="727" t="s">
        <v>5070</v>
      </c>
      <c r="Q1413" s="734" t="s">
        <v>5063</v>
      </c>
    </row>
    <row r="1414" spans="1:17">
      <c r="A1414" s="1077">
        <f>SUBTOTAL(3,C$3:C1414)</f>
        <v>1410</v>
      </c>
      <c r="B1414" s="721">
        <v>1</v>
      </c>
      <c r="C1414" s="722" t="s">
        <v>5084</v>
      </c>
      <c r="D1414" s="723" t="s">
        <v>23</v>
      </c>
      <c r="E1414" s="733" t="s">
        <v>221</v>
      </c>
      <c r="F1414" s="733" t="s">
        <v>376</v>
      </c>
      <c r="G1414" s="774">
        <v>29376</v>
      </c>
      <c r="H1414" s="724">
        <f t="shared" ca="1" si="22"/>
        <v>39</v>
      </c>
      <c r="I1414" s="725" t="s">
        <v>4508</v>
      </c>
      <c r="J1414" s="733" t="s">
        <v>223</v>
      </c>
      <c r="K1414" s="733" t="s">
        <v>283</v>
      </c>
      <c r="L1414" s="726"/>
      <c r="M1414" s="726" t="s">
        <v>6426</v>
      </c>
      <c r="N1414" s="722" t="s">
        <v>4862</v>
      </c>
      <c r="O1414" s="733" t="s">
        <v>222</v>
      </c>
      <c r="P1414" s="734" t="s">
        <v>5083</v>
      </c>
      <c r="Q1414" s="734" t="s">
        <v>5086</v>
      </c>
    </row>
    <row r="1415" spans="1:17">
      <c r="A1415" s="1077">
        <f>SUBTOTAL(3,C$3:C1415)</f>
        <v>1411</v>
      </c>
      <c r="B1415" s="738">
        <v>2</v>
      </c>
      <c r="C1415" s="722" t="s">
        <v>5089</v>
      </c>
      <c r="D1415" s="723" t="s">
        <v>16</v>
      </c>
      <c r="E1415" s="733" t="s">
        <v>221</v>
      </c>
      <c r="F1415" s="733" t="s">
        <v>376</v>
      </c>
      <c r="G1415" s="774">
        <v>32212</v>
      </c>
      <c r="H1415" s="724">
        <f t="shared" ca="1" si="22"/>
        <v>32</v>
      </c>
      <c r="I1415" s="725" t="s">
        <v>4508</v>
      </c>
      <c r="J1415" s="733" t="s">
        <v>223</v>
      </c>
      <c r="K1415" s="733" t="s">
        <v>246</v>
      </c>
      <c r="L1415" s="726"/>
      <c r="M1415" s="726" t="s">
        <v>6426</v>
      </c>
      <c r="N1415" s="722" t="s">
        <v>4862</v>
      </c>
      <c r="O1415" s="733" t="s">
        <v>245</v>
      </c>
      <c r="P1415" s="734" t="s">
        <v>5088</v>
      </c>
      <c r="Q1415" s="734" t="s">
        <v>5086</v>
      </c>
    </row>
    <row r="1416" spans="1:17">
      <c r="A1416" s="1077">
        <f>SUBTOTAL(3,C$3:C1416)</f>
        <v>1412</v>
      </c>
      <c r="B1416" s="721">
        <v>3</v>
      </c>
      <c r="C1416" s="722" t="s">
        <v>5093</v>
      </c>
      <c r="D1416" s="723" t="s">
        <v>23</v>
      </c>
      <c r="E1416" s="733" t="s">
        <v>254</v>
      </c>
      <c r="F1416" s="733" t="s">
        <v>22</v>
      </c>
      <c r="G1416" s="774">
        <v>39964</v>
      </c>
      <c r="H1416" s="724">
        <f t="shared" ref="H1416:H1477" ca="1" si="23">DATEDIF(G1416,TODAY(),"Y")</f>
        <v>10</v>
      </c>
      <c r="I1416" s="725" t="s">
        <v>4508</v>
      </c>
      <c r="J1416" s="721" t="s">
        <v>369</v>
      </c>
      <c r="K1416" s="733" t="s">
        <v>266</v>
      </c>
      <c r="L1416" s="726"/>
      <c r="M1416" s="726" t="s">
        <v>6426</v>
      </c>
      <c r="N1416" s="722" t="s">
        <v>4862</v>
      </c>
      <c r="O1416" s="733" t="s">
        <v>255</v>
      </c>
      <c r="P1416" s="727" t="s">
        <v>5092</v>
      </c>
      <c r="Q1416" s="734" t="s">
        <v>5086</v>
      </c>
    </row>
    <row r="1417" spans="1:17">
      <c r="A1417" s="1077">
        <f>SUBTOTAL(3,C$3:C1417)</f>
        <v>1413</v>
      </c>
      <c r="B1417" s="738">
        <v>4</v>
      </c>
      <c r="C1417" s="722" t="s">
        <v>5096</v>
      </c>
      <c r="D1417" s="723" t="s">
        <v>23</v>
      </c>
      <c r="E1417" s="733" t="s">
        <v>254</v>
      </c>
      <c r="F1417" s="733" t="s">
        <v>230</v>
      </c>
      <c r="G1417" s="774">
        <v>40965</v>
      </c>
      <c r="H1417" s="724">
        <f t="shared" ca="1" si="23"/>
        <v>8</v>
      </c>
      <c r="I1417" s="725" t="s">
        <v>4508</v>
      </c>
      <c r="J1417" s="733" t="s">
        <v>265</v>
      </c>
      <c r="K1417" s="733" t="s">
        <v>270</v>
      </c>
      <c r="L1417" s="726"/>
      <c r="M1417" s="726" t="s">
        <v>6426</v>
      </c>
      <c r="N1417" s="722" t="s">
        <v>4862</v>
      </c>
      <c r="O1417" s="733" t="s">
        <v>255</v>
      </c>
      <c r="P1417" s="727" t="s">
        <v>5095</v>
      </c>
      <c r="Q1417" s="734" t="s">
        <v>5086</v>
      </c>
    </row>
    <row r="1418" spans="1:17">
      <c r="A1418" s="1077">
        <f>SUBTOTAL(3,C$3:C1418)</f>
        <v>1414</v>
      </c>
      <c r="B1418" s="721">
        <v>1</v>
      </c>
      <c r="C1418" s="722" t="s">
        <v>5098</v>
      </c>
      <c r="D1418" s="723" t="s">
        <v>23</v>
      </c>
      <c r="E1418" s="721" t="s">
        <v>221</v>
      </c>
      <c r="F1418" s="721" t="s">
        <v>2470</v>
      </c>
      <c r="G1418" s="774">
        <v>29996</v>
      </c>
      <c r="H1418" s="724">
        <f t="shared" ca="1" si="23"/>
        <v>38</v>
      </c>
      <c r="I1418" s="725" t="s">
        <v>1403</v>
      </c>
      <c r="J1418" s="721" t="s">
        <v>223</v>
      </c>
      <c r="K1418" s="721" t="s">
        <v>283</v>
      </c>
      <c r="L1418" s="726"/>
      <c r="M1418" s="726" t="s">
        <v>6426</v>
      </c>
      <c r="N1418" s="722" t="s">
        <v>4862</v>
      </c>
      <c r="O1418" s="721" t="s">
        <v>222</v>
      </c>
      <c r="P1418" s="734" t="s">
        <v>5097</v>
      </c>
      <c r="Q1418" s="734" t="s">
        <v>5100</v>
      </c>
    </row>
    <row r="1419" spans="1:17">
      <c r="A1419" s="1077">
        <f>SUBTOTAL(3,C$3:C1419)</f>
        <v>1415</v>
      </c>
      <c r="B1419" s="738">
        <v>2</v>
      </c>
      <c r="C1419" s="722" t="s">
        <v>5102</v>
      </c>
      <c r="D1419" s="723" t="s">
        <v>16</v>
      </c>
      <c r="E1419" s="733" t="s">
        <v>221</v>
      </c>
      <c r="F1419" s="733" t="s">
        <v>452</v>
      </c>
      <c r="G1419" s="774">
        <v>32314</v>
      </c>
      <c r="H1419" s="724">
        <f t="shared" ca="1" si="23"/>
        <v>31</v>
      </c>
      <c r="I1419" s="725" t="s">
        <v>1403</v>
      </c>
      <c r="J1419" s="733" t="s">
        <v>289</v>
      </c>
      <c r="K1419" s="733" t="s">
        <v>246</v>
      </c>
      <c r="L1419" s="726"/>
      <c r="M1419" s="726" t="s">
        <v>6426</v>
      </c>
      <c r="N1419" s="722" t="s">
        <v>4862</v>
      </c>
      <c r="O1419" s="733" t="s">
        <v>245</v>
      </c>
      <c r="P1419" s="734" t="s">
        <v>5101</v>
      </c>
      <c r="Q1419" s="734" t="s">
        <v>5100</v>
      </c>
    </row>
    <row r="1420" spans="1:17">
      <c r="A1420" s="1077">
        <f>SUBTOTAL(3,C$3:C1420)</f>
        <v>1416</v>
      </c>
      <c r="B1420" s="721">
        <v>3</v>
      </c>
      <c r="C1420" s="722" t="s">
        <v>5106</v>
      </c>
      <c r="D1420" s="723" t="s">
        <v>16</v>
      </c>
      <c r="E1420" s="733" t="s">
        <v>254</v>
      </c>
      <c r="F1420" s="733" t="s">
        <v>2442</v>
      </c>
      <c r="G1420" s="774">
        <v>39955</v>
      </c>
      <c r="H1420" s="724">
        <f t="shared" ca="1" si="23"/>
        <v>10</v>
      </c>
      <c r="I1420" s="725" t="s">
        <v>1403</v>
      </c>
      <c r="J1420" s="733" t="s">
        <v>369</v>
      </c>
      <c r="K1420" s="733" t="s">
        <v>266</v>
      </c>
      <c r="L1420" s="726"/>
      <c r="M1420" s="726" t="s">
        <v>6426</v>
      </c>
      <c r="N1420" s="722" t="s">
        <v>4862</v>
      </c>
      <c r="O1420" s="733" t="s">
        <v>255</v>
      </c>
      <c r="P1420" s="734" t="s">
        <v>5105</v>
      </c>
      <c r="Q1420" s="734" t="s">
        <v>5100</v>
      </c>
    </row>
    <row r="1421" spans="1:17">
      <c r="A1421" s="1077">
        <f>SUBTOTAL(3,C$3:C1421)</f>
        <v>1417</v>
      </c>
      <c r="B1421" s="738">
        <v>4</v>
      </c>
      <c r="C1421" s="722" t="s">
        <v>5108</v>
      </c>
      <c r="D1421" s="723" t="s">
        <v>23</v>
      </c>
      <c r="E1421" s="733" t="s">
        <v>254</v>
      </c>
      <c r="F1421" s="733" t="s">
        <v>452</v>
      </c>
      <c r="G1421" s="774">
        <v>42301</v>
      </c>
      <c r="H1421" s="724">
        <f t="shared" ca="1" si="23"/>
        <v>4</v>
      </c>
      <c r="I1421" s="747" t="s">
        <v>1403</v>
      </c>
      <c r="J1421" s="733" t="s">
        <v>265</v>
      </c>
      <c r="K1421" s="733" t="s">
        <v>270</v>
      </c>
      <c r="L1421" s="726"/>
      <c r="M1421" s="726" t="s">
        <v>6426</v>
      </c>
      <c r="N1421" s="722" t="s">
        <v>4862</v>
      </c>
      <c r="O1421" s="733" t="s">
        <v>255</v>
      </c>
      <c r="P1421" s="736" t="s">
        <v>5107</v>
      </c>
      <c r="Q1421" s="734" t="s">
        <v>5100</v>
      </c>
    </row>
    <row r="1422" spans="1:17">
      <c r="A1422" s="1077">
        <f>SUBTOTAL(3,C$3:C1422)</f>
        <v>1418</v>
      </c>
      <c r="B1422" s="721">
        <v>1</v>
      </c>
      <c r="C1422" s="722" t="s">
        <v>5110</v>
      </c>
      <c r="D1422" s="723" t="s">
        <v>23</v>
      </c>
      <c r="E1422" s="733" t="s">
        <v>221</v>
      </c>
      <c r="F1422" s="733" t="s">
        <v>5111</v>
      </c>
      <c r="G1422" s="774">
        <v>30082</v>
      </c>
      <c r="H1422" s="724">
        <f t="shared" ca="1" si="23"/>
        <v>37</v>
      </c>
      <c r="I1422" s="725" t="s">
        <v>1403</v>
      </c>
      <c r="J1422" s="733" t="s">
        <v>256</v>
      </c>
      <c r="K1422" s="733" t="s">
        <v>283</v>
      </c>
      <c r="L1422" s="726"/>
      <c r="M1422" s="726" t="s">
        <v>6426</v>
      </c>
      <c r="N1422" s="722" t="s">
        <v>4862</v>
      </c>
      <c r="O1422" s="733" t="s">
        <v>222</v>
      </c>
      <c r="P1422" s="734" t="s">
        <v>5109</v>
      </c>
      <c r="Q1422" s="734" t="s">
        <v>5114</v>
      </c>
    </row>
    <row r="1423" spans="1:17">
      <c r="A1423" s="1077">
        <f>SUBTOTAL(3,C$3:C1423)</f>
        <v>1419</v>
      </c>
      <c r="B1423" s="721">
        <v>2</v>
      </c>
      <c r="C1423" s="722" t="s">
        <v>5116</v>
      </c>
      <c r="D1423" s="723" t="s">
        <v>16</v>
      </c>
      <c r="E1423" s="733" t="s">
        <v>221</v>
      </c>
      <c r="F1423" s="733" t="s">
        <v>1055</v>
      </c>
      <c r="G1423" s="774">
        <v>30079</v>
      </c>
      <c r="H1423" s="724">
        <f t="shared" ca="1" si="23"/>
        <v>37</v>
      </c>
      <c r="I1423" s="725" t="s">
        <v>1403</v>
      </c>
      <c r="J1423" s="733" t="s">
        <v>256</v>
      </c>
      <c r="K1423" s="733" t="s">
        <v>283</v>
      </c>
      <c r="L1423" s="726"/>
      <c r="M1423" s="726" t="s">
        <v>6426</v>
      </c>
      <c r="N1423" s="722" t="s">
        <v>4862</v>
      </c>
      <c r="O1423" s="733" t="s">
        <v>245</v>
      </c>
      <c r="P1423" s="734" t="s">
        <v>5115</v>
      </c>
      <c r="Q1423" s="734" t="s">
        <v>5114</v>
      </c>
    </row>
    <row r="1424" spans="1:17">
      <c r="A1424" s="1077">
        <f>SUBTOTAL(3,C$3:C1424)</f>
        <v>1420</v>
      </c>
      <c r="B1424" s="721">
        <v>3</v>
      </c>
      <c r="C1424" s="722" t="s">
        <v>5118</v>
      </c>
      <c r="D1424" s="723" t="s">
        <v>16</v>
      </c>
      <c r="E1424" s="733" t="s">
        <v>254</v>
      </c>
      <c r="F1424" s="733" t="s">
        <v>5119</v>
      </c>
      <c r="G1424" s="774">
        <v>39568</v>
      </c>
      <c r="H1424" s="724">
        <f t="shared" ca="1" si="23"/>
        <v>11</v>
      </c>
      <c r="I1424" s="725" t="s">
        <v>1403</v>
      </c>
      <c r="J1424" s="733" t="s">
        <v>369</v>
      </c>
      <c r="K1424" s="733" t="s">
        <v>266</v>
      </c>
      <c r="L1424" s="726"/>
      <c r="M1424" s="726" t="s">
        <v>6426</v>
      </c>
      <c r="N1424" s="722" t="s">
        <v>4862</v>
      </c>
      <c r="O1424" s="733" t="s">
        <v>255</v>
      </c>
      <c r="P1424" s="734" t="s">
        <v>5117</v>
      </c>
      <c r="Q1424" s="734" t="s">
        <v>5114</v>
      </c>
    </row>
    <row r="1425" spans="1:17">
      <c r="A1425" s="1077">
        <f>SUBTOTAL(3,C$3:C1425)</f>
        <v>1421</v>
      </c>
      <c r="B1425" s="721">
        <v>4</v>
      </c>
      <c r="C1425" s="722" t="s">
        <v>5121</v>
      </c>
      <c r="D1425" s="723" t="s">
        <v>16</v>
      </c>
      <c r="E1425" s="733" t="s">
        <v>254</v>
      </c>
      <c r="F1425" s="733" t="s">
        <v>2792</v>
      </c>
      <c r="G1425" s="774">
        <v>41678</v>
      </c>
      <c r="H1425" s="724">
        <f t="shared" ca="1" si="23"/>
        <v>6</v>
      </c>
      <c r="I1425" s="725" t="s">
        <v>1403</v>
      </c>
      <c r="J1425" s="733" t="s">
        <v>265</v>
      </c>
      <c r="K1425" s="733" t="s">
        <v>270</v>
      </c>
      <c r="L1425" s="726"/>
      <c r="M1425" s="726" t="s">
        <v>6426</v>
      </c>
      <c r="N1425" s="722" t="s">
        <v>4862</v>
      </c>
      <c r="O1425" s="733" t="s">
        <v>255</v>
      </c>
      <c r="P1425" s="736" t="s">
        <v>5120</v>
      </c>
      <c r="Q1425" s="734" t="s">
        <v>5114</v>
      </c>
    </row>
    <row r="1426" spans="1:17">
      <c r="A1426" s="1077">
        <f>SUBTOTAL(3,C$3:C1426)</f>
        <v>1422</v>
      </c>
      <c r="B1426" s="766">
        <v>1</v>
      </c>
      <c r="C1426" s="722" t="s">
        <v>5123</v>
      </c>
      <c r="D1426" s="723" t="s">
        <v>16</v>
      </c>
      <c r="E1426" s="733" t="s">
        <v>221</v>
      </c>
      <c r="F1426" s="733" t="s">
        <v>376</v>
      </c>
      <c r="G1426" s="774">
        <v>25005</v>
      </c>
      <c r="H1426" s="724">
        <f t="shared" ca="1" si="23"/>
        <v>51</v>
      </c>
      <c r="I1426" s="747" t="s">
        <v>4508</v>
      </c>
      <c r="J1426" s="733" t="s">
        <v>223</v>
      </c>
      <c r="K1426" s="733" t="s">
        <v>246</v>
      </c>
      <c r="L1426" s="726"/>
      <c r="M1426" s="726" t="s">
        <v>6426</v>
      </c>
      <c r="N1426" s="722" t="s">
        <v>4862</v>
      </c>
      <c r="O1426" s="733" t="s">
        <v>222</v>
      </c>
      <c r="P1426" s="734" t="s">
        <v>5122</v>
      </c>
      <c r="Q1426" s="734" t="s">
        <v>5126</v>
      </c>
    </row>
    <row r="1427" spans="1:17">
      <c r="A1427" s="1077">
        <f>SUBTOTAL(3,C$3:C1427)</f>
        <v>1423</v>
      </c>
      <c r="B1427" s="766">
        <v>2</v>
      </c>
      <c r="C1427" s="722" t="s">
        <v>5132</v>
      </c>
      <c r="D1427" s="723" t="s">
        <v>23</v>
      </c>
      <c r="E1427" s="733" t="s">
        <v>254</v>
      </c>
      <c r="F1427" s="733" t="s">
        <v>230</v>
      </c>
      <c r="G1427" s="774">
        <v>36670</v>
      </c>
      <c r="H1427" s="724">
        <f t="shared" ca="1" si="23"/>
        <v>19</v>
      </c>
      <c r="I1427" s="747" t="s">
        <v>4508</v>
      </c>
      <c r="J1427" s="733" t="s">
        <v>348</v>
      </c>
      <c r="K1427" s="733" t="s">
        <v>266</v>
      </c>
      <c r="L1427" s="726"/>
      <c r="M1427" s="726" t="s">
        <v>6426</v>
      </c>
      <c r="N1427" s="722" t="s">
        <v>4862</v>
      </c>
      <c r="O1427" s="733" t="s">
        <v>255</v>
      </c>
      <c r="P1427" s="734" t="s">
        <v>5131</v>
      </c>
      <c r="Q1427" s="734" t="s">
        <v>5126</v>
      </c>
    </row>
    <row r="1428" spans="1:17">
      <c r="A1428" s="1077">
        <f>SUBTOTAL(3,C$3:C1428)</f>
        <v>1424</v>
      </c>
      <c r="B1428" s="766">
        <v>3</v>
      </c>
      <c r="C1428" s="722" t="s">
        <v>5134</v>
      </c>
      <c r="D1428" s="723" t="s">
        <v>16</v>
      </c>
      <c r="E1428" s="733" t="s">
        <v>254</v>
      </c>
      <c r="F1428" s="733" t="s">
        <v>230</v>
      </c>
      <c r="G1428" s="774">
        <v>37636</v>
      </c>
      <c r="H1428" s="724">
        <f t="shared" ca="1" si="23"/>
        <v>17</v>
      </c>
      <c r="I1428" s="747" t="s">
        <v>4508</v>
      </c>
      <c r="J1428" s="733" t="s">
        <v>369</v>
      </c>
      <c r="K1428" s="733" t="s">
        <v>266</v>
      </c>
      <c r="L1428" s="726"/>
      <c r="M1428" s="726" t="s">
        <v>6426</v>
      </c>
      <c r="N1428" s="722" t="s">
        <v>4862</v>
      </c>
      <c r="O1428" s="733" t="s">
        <v>255</v>
      </c>
      <c r="P1428" s="734" t="s">
        <v>5133</v>
      </c>
      <c r="Q1428" s="734" t="s">
        <v>5126</v>
      </c>
    </row>
    <row r="1429" spans="1:17">
      <c r="A1429" s="1077">
        <f>SUBTOTAL(3,C$3:C1429)</f>
        <v>1425</v>
      </c>
      <c r="B1429" s="766">
        <v>4</v>
      </c>
      <c r="C1429" s="722" t="s">
        <v>5136</v>
      </c>
      <c r="D1429" s="723" t="s">
        <v>23</v>
      </c>
      <c r="E1429" s="733" t="s">
        <v>254</v>
      </c>
      <c r="F1429" s="733" t="s">
        <v>230</v>
      </c>
      <c r="G1429" s="774">
        <v>38544</v>
      </c>
      <c r="H1429" s="724">
        <f t="shared" ca="1" si="23"/>
        <v>14</v>
      </c>
      <c r="I1429" s="747" t="s">
        <v>4508</v>
      </c>
      <c r="J1429" s="733" t="s">
        <v>369</v>
      </c>
      <c r="K1429" s="733" t="s">
        <v>266</v>
      </c>
      <c r="L1429" s="726"/>
      <c r="M1429" s="726" t="s">
        <v>6426</v>
      </c>
      <c r="N1429" s="722" t="s">
        <v>4862</v>
      </c>
      <c r="O1429" s="733" t="s">
        <v>255</v>
      </c>
      <c r="P1429" s="734" t="s">
        <v>5135</v>
      </c>
      <c r="Q1429" s="734" t="s">
        <v>5126</v>
      </c>
    </row>
    <row r="1430" spans="1:17">
      <c r="A1430" s="1077">
        <f>SUBTOTAL(3,C$3:C1430)</f>
        <v>1426</v>
      </c>
      <c r="B1430" s="721">
        <v>1</v>
      </c>
      <c r="C1430" s="722" t="s">
        <v>5138</v>
      </c>
      <c r="D1430" s="723" t="s">
        <v>23</v>
      </c>
      <c r="E1430" s="733" t="s">
        <v>221</v>
      </c>
      <c r="F1430" s="733" t="s">
        <v>5139</v>
      </c>
      <c r="G1430" s="774">
        <v>28307</v>
      </c>
      <c r="H1430" s="724">
        <f t="shared" ca="1" si="23"/>
        <v>42</v>
      </c>
      <c r="I1430" s="747" t="s">
        <v>1403</v>
      </c>
      <c r="J1430" s="733" t="s">
        <v>256</v>
      </c>
      <c r="K1430" s="733" t="s">
        <v>283</v>
      </c>
      <c r="L1430" s="726"/>
      <c r="M1430" s="726" t="s">
        <v>6426</v>
      </c>
      <c r="N1430" s="722" t="s">
        <v>4862</v>
      </c>
      <c r="O1430" s="733" t="s">
        <v>222</v>
      </c>
      <c r="P1430" s="736" t="s">
        <v>5137</v>
      </c>
      <c r="Q1430" s="734" t="s">
        <v>5141</v>
      </c>
    </row>
    <row r="1431" spans="1:17">
      <c r="A1431" s="1077">
        <f>SUBTOTAL(3,C$3:C1431)</f>
        <v>1427</v>
      </c>
      <c r="B1431" s="721">
        <v>2</v>
      </c>
      <c r="C1431" s="722" t="s">
        <v>5143</v>
      </c>
      <c r="D1431" s="723" t="s">
        <v>16</v>
      </c>
      <c r="E1431" s="733" t="s">
        <v>221</v>
      </c>
      <c r="F1431" s="733" t="s">
        <v>5144</v>
      </c>
      <c r="G1431" s="774">
        <v>28672</v>
      </c>
      <c r="H1431" s="724">
        <f t="shared" ca="1" si="23"/>
        <v>41</v>
      </c>
      <c r="I1431" s="747" t="s">
        <v>1403</v>
      </c>
      <c r="J1431" s="733" t="s">
        <v>256</v>
      </c>
      <c r="K1431" s="733" t="s">
        <v>283</v>
      </c>
      <c r="L1431" s="726"/>
      <c r="M1431" s="726" t="s">
        <v>6426</v>
      </c>
      <c r="N1431" s="722" t="s">
        <v>4862</v>
      </c>
      <c r="O1431" s="733" t="s">
        <v>245</v>
      </c>
      <c r="P1431" s="736" t="s">
        <v>5142</v>
      </c>
      <c r="Q1431" s="734" t="s">
        <v>5141</v>
      </c>
    </row>
    <row r="1432" spans="1:17">
      <c r="A1432" s="1077">
        <f>SUBTOTAL(3,C$3:C1432)</f>
        <v>1428</v>
      </c>
      <c r="B1432" s="721">
        <v>4</v>
      </c>
      <c r="C1432" s="722" t="s">
        <v>5151</v>
      </c>
      <c r="D1432" s="723" t="s">
        <v>23</v>
      </c>
      <c r="E1432" s="733" t="s">
        <v>254</v>
      </c>
      <c r="F1432" s="733" t="s">
        <v>5144</v>
      </c>
      <c r="G1432" s="774">
        <v>37199</v>
      </c>
      <c r="H1432" s="724">
        <f t="shared" ca="1" si="23"/>
        <v>18</v>
      </c>
      <c r="I1432" s="747" t="s">
        <v>1403</v>
      </c>
      <c r="J1432" s="733" t="s">
        <v>886</v>
      </c>
      <c r="K1432" s="733" t="s">
        <v>266</v>
      </c>
      <c r="L1432" s="726"/>
      <c r="M1432" s="726" t="s">
        <v>6426</v>
      </c>
      <c r="N1432" s="722" t="s">
        <v>4862</v>
      </c>
      <c r="O1432" s="733" t="s">
        <v>255</v>
      </c>
      <c r="P1432" s="736" t="s">
        <v>5150</v>
      </c>
      <c r="Q1432" s="734" t="s">
        <v>5141</v>
      </c>
    </row>
    <row r="1433" spans="1:17">
      <c r="A1433" s="1077">
        <f>SUBTOTAL(3,C$3:C1433)</f>
        <v>1429</v>
      </c>
      <c r="B1433" s="738">
        <v>5</v>
      </c>
      <c r="C1433" s="722" t="s">
        <v>5153</v>
      </c>
      <c r="D1433" s="723" t="s">
        <v>23</v>
      </c>
      <c r="E1433" s="733" t="s">
        <v>254</v>
      </c>
      <c r="F1433" s="733" t="s">
        <v>5144</v>
      </c>
      <c r="G1433" s="774">
        <v>38737</v>
      </c>
      <c r="H1433" s="724">
        <f t="shared" ca="1" si="23"/>
        <v>14</v>
      </c>
      <c r="I1433" s="747" t="s">
        <v>1403</v>
      </c>
      <c r="J1433" s="733" t="s">
        <v>369</v>
      </c>
      <c r="K1433" s="733" t="s">
        <v>266</v>
      </c>
      <c r="L1433" s="726"/>
      <c r="M1433" s="726" t="s">
        <v>6426</v>
      </c>
      <c r="N1433" s="722" t="s">
        <v>4862</v>
      </c>
      <c r="O1433" s="733" t="s">
        <v>255</v>
      </c>
      <c r="P1433" s="736" t="s">
        <v>5152</v>
      </c>
      <c r="Q1433" s="734" t="s">
        <v>5141</v>
      </c>
    </row>
    <row r="1434" spans="1:17">
      <c r="A1434" s="1077">
        <f>SUBTOTAL(3,C$3:C1434)</f>
        <v>1430</v>
      </c>
      <c r="B1434" s="738">
        <v>1</v>
      </c>
      <c r="C1434" s="722" t="s">
        <v>5155</v>
      </c>
      <c r="D1434" s="723" t="s">
        <v>23</v>
      </c>
      <c r="E1434" s="721" t="s">
        <v>221</v>
      </c>
      <c r="F1434" s="721" t="s">
        <v>288</v>
      </c>
      <c r="G1434" s="774">
        <v>27551</v>
      </c>
      <c r="H1434" s="724">
        <f t="shared" ca="1" si="23"/>
        <v>44</v>
      </c>
      <c r="I1434" s="725" t="s">
        <v>1403</v>
      </c>
      <c r="J1434" s="721" t="s">
        <v>289</v>
      </c>
      <c r="K1434" s="721" t="s">
        <v>224</v>
      </c>
      <c r="L1434" s="726"/>
      <c r="M1434" s="726" t="s">
        <v>6426</v>
      </c>
      <c r="N1434" s="722" t="s">
        <v>4862</v>
      </c>
      <c r="O1434" s="721" t="s">
        <v>222</v>
      </c>
      <c r="P1434" s="722" t="s">
        <v>5154</v>
      </c>
      <c r="Q1434" s="722" t="s">
        <v>5156</v>
      </c>
    </row>
    <row r="1435" spans="1:17">
      <c r="A1435" s="1077">
        <f>SUBTOTAL(3,C$3:C1435)</f>
        <v>1431</v>
      </c>
      <c r="B1435" s="738">
        <v>2</v>
      </c>
      <c r="C1435" s="722" t="s">
        <v>5159</v>
      </c>
      <c r="D1435" s="723" t="s">
        <v>16</v>
      </c>
      <c r="E1435" s="721" t="s">
        <v>221</v>
      </c>
      <c r="F1435" s="721" t="s">
        <v>288</v>
      </c>
      <c r="G1435" s="774">
        <v>27710</v>
      </c>
      <c r="H1435" s="724">
        <f t="shared" ca="1" si="23"/>
        <v>44</v>
      </c>
      <c r="I1435" s="725" t="s">
        <v>1403</v>
      </c>
      <c r="J1435" s="721" t="s">
        <v>256</v>
      </c>
      <c r="K1435" s="721" t="s">
        <v>246</v>
      </c>
      <c r="L1435" s="726"/>
      <c r="M1435" s="726" t="s">
        <v>6426</v>
      </c>
      <c r="N1435" s="722" t="s">
        <v>4862</v>
      </c>
      <c r="O1435" s="721" t="s">
        <v>245</v>
      </c>
      <c r="P1435" s="722" t="s">
        <v>5158</v>
      </c>
      <c r="Q1435" s="722" t="s">
        <v>5156</v>
      </c>
    </row>
    <row r="1436" spans="1:17">
      <c r="A1436" s="1077">
        <f>SUBTOTAL(3,C$3:C1436)</f>
        <v>1432</v>
      </c>
      <c r="B1436" s="738">
        <v>3</v>
      </c>
      <c r="C1436" s="722" t="s">
        <v>5162</v>
      </c>
      <c r="D1436" s="723" t="s">
        <v>23</v>
      </c>
      <c r="E1436" s="721" t="s">
        <v>254</v>
      </c>
      <c r="F1436" s="721" t="s">
        <v>288</v>
      </c>
      <c r="G1436" s="774">
        <v>37187</v>
      </c>
      <c r="H1436" s="724">
        <f t="shared" ca="1" si="23"/>
        <v>18</v>
      </c>
      <c r="I1436" s="725" t="s">
        <v>1403</v>
      </c>
      <c r="J1436" s="721" t="s">
        <v>256</v>
      </c>
      <c r="K1436" s="721" t="s">
        <v>266</v>
      </c>
      <c r="L1436" s="726"/>
      <c r="M1436" s="726" t="s">
        <v>6426</v>
      </c>
      <c r="N1436" s="722" t="s">
        <v>4862</v>
      </c>
      <c r="O1436" s="721" t="s">
        <v>255</v>
      </c>
      <c r="P1436" s="722" t="s">
        <v>5161</v>
      </c>
      <c r="Q1436" s="722" t="s">
        <v>5156</v>
      </c>
    </row>
    <row r="1437" spans="1:17">
      <c r="A1437" s="1077">
        <f>SUBTOTAL(3,C$3:C1437)</f>
        <v>1433</v>
      </c>
      <c r="B1437" s="738">
        <v>4</v>
      </c>
      <c r="C1437" s="722" t="s">
        <v>5164</v>
      </c>
      <c r="D1437" s="723" t="s">
        <v>23</v>
      </c>
      <c r="E1437" s="721" t="s">
        <v>254</v>
      </c>
      <c r="F1437" s="721" t="s">
        <v>22</v>
      </c>
      <c r="G1437" s="774">
        <v>37708</v>
      </c>
      <c r="H1437" s="724">
        <f t="shared" ca="1" si="23"/>
        <v>17</v>
      </c>
      <c r="I1437" s="725" t="s">
        <v>1403</v>
      </c>
      <c r="J1437" s="721" t="s">
        <v>369</v>
      </c>
      <c r="K1437" s="721" t="s">
        <v>266</v>
      </c>
      <c r="L1437" s="726"/>
      <c r="M1437" s="726" t="s">
        <v>6426</v>
      </c>
      <c r="N1437" s="722" t="s">
        <v>4862</v>
      </c>
      <c r="O1437" s="721" t="s">
        <v>255</v>
      </c>
      <c r="P1437" s="722" t="s">
        <v>5163</v>
      </c>
      <c r="Q1437" s="722" t="s">
        <v>5156</v>
      </c>
    </row>
    <row r="1438" spans="1:17">
      <c r="A1438" s="1077">
        <f>SUBTOTAL(3,C$3:C1438)</f>
        <v>1434</v>
      </c>
      <c r="B1438" s="738">
        <v>5</v>
      </c>
      <c r="C1438" s="722" t="s">
        <v>5166</v>
      </c>
      <c r="D1438" s="723" t="s">
        <v>23</v>
      </c>
      <c r="E1438" s="721" t="s">
        <v>254</v>
      </c>
      <c r="F1438" s="721" t="s">
        <v>22</v>
      </c>
      <c r="G1438" s="774">
        <v>40243</v>
      </c>
      <c r="H1438" s="724">
        <f t="shared" ca="1" si="23"/>
        <v>10</v>
      </c>
      <c r="I1438" s="725" t="s">
        <v>1403</v>
      </c>
      <c r="J1438" s="721" t="s">
        <v>265</v>
      </c>
      <c r="K1438" s="721" t="s">
        <v>270</v>
      </c>
      <c r="L1438" s="726"/>
      <c r="M1438" s="726" t="s">
        <v>6426</v>
      </c>
      <c r="N1438" s="722" t="s">
        <v>4862</v>
      </c>
      <c r="O1438" s="721" t="s">
        <v>255</v>
      </c>
      <c r="P1438" s="734" t="s">
        <v>5165</v>
      </c>
      <c r="Q1438" s="722" t="s">
        <v>5156</v>
      </c>
    </row>
    <row r="1439" spans="1:17">
      <c r="A1439" s="1077">
        <f>SUBTOTAL(3,C$3:C1439)</f>
        <v>1435</v>
      </c>
      <c r="B1439" s="738">
        <v>1</v>
      </c>
      <c r="C1439" s="722" t="s">
        <v>5168</v>
      </c>
      <c r="D1439" s="723" t="s">
        <v>23</v>
      </c>
      <c r="E1439" s="733" t="s">
        <v>221</v>
      </c>
      <c r="F1439" s="733" t="s">
        <v>376</v>
      </c>
      <c r="G1439" s="774">
        <v>28738</v>
      </c>
      <c r="H1439" s="724">
        <f t="shared" ca="1" si="23"/>
        <v>41</v>
      </c>
      <c r="I1439" s="747" t="s">
        <v>4508</v>
      </c>
      <c r="J1439" s="733"/>
      <c r="K1439" s="733" t="s">
        <v>283</v>
      </c>
      <c r="L1439" s="726"/>
      <c r="M1439" s="726" t="s">
        <v>6426</v>
      </c>
      <c r="N1439" s="722" t="s">
        <v>4862</v>
      </c>
      <c r="O1439" s="733" t="s">
        <v>222</v>
      </c>
      <c r="P1439" s="736" t="s">
        <v>5167</v>
      </c>
      <c r="Q1439" s="736" t="s">
        <v>5169</v>
      </c>
    </row>
    <row r="1440" spans="1:17">
      <c r="A1440" s="1077">
        <f>SUBTOTAL(3,C$3:C1440)</f>
        <v>1436</v>
      </c>
      <c r="B1440" s="738">
        <v>2</v>
      </c>
      <c r="C1440" s="722" t="s">
        <v>5171</v>
      </c>
      <c r="D1440" s="723" t="s">
        <v>16</v>
      </c>
      <c r="E1440" s="733" t="s">
        <v>221</v>
      </c>
      <c r="F1440" s="733" t="s">
        <v>376</v>
      </c>
      <c r="G1440" s="774">
        <v>30693</v>
      </c>
      <c r="H1440" s="724">
        <f t="shared" ca="1" si="23"/>
        <v>36</v>
      </c>
      <c r="I1440" s="747" t="s">
        <v>4508</v>
      </c>
      <c r="J1440" s="733"/>
      <c r="K1440" s="733" t="s">
        <v>246</v>
      </c>
      <c r="L1440" s="726"/>
      <c r="M1440" s="726" t="s">
        <v>6426</v>
      </c>
      <c r="N1440" s="722" t="s">
        <v>4862</v>
      </c>
      <c r="O1440" s="733" t="s">
        <v>245</v>
      </c>
      <c r="P1440" s="736" t="s">
        <v>5170</v>
      </c>
      <c r="Q1440" s="736" t="s">
        <v>5169</v>
      </c>
    </row>
    <row r="1441" spans="1:17">
      <c r="A1441" s="1077">
        <f>SUBTOTAL(3,C$3:C1441)</f>
        <v>1437</v>
      </c>
      <c r="B1441" s="738">
        <v>3</v>
      </c>
      <c r="C1441" s="722" t="s">
        <v>5173</v>
      </c>
      <c r="D1441" s="723" t="s">
        <v>16</v>
      </c>
      <c r="E1441" s="721" t="s">
        <v>254</v>
      </c>
      <c r="F1441" s="721" t="s">
        <v>22</v>
      </c>
      <c r="G1441" s="774">
        <v>39393</v>
      </c>
      <c r="H1441" s="724">
        <f t="shared" ca="1" si="23"/>
        <v>12</v>
      </c>
      <c r="I1441" s="747" t="s">
        <v>4508</v>
      </c>
      <c r="J1441" s="738" t="s">
        <v>369</v>
      </c>
      <c r="K1441" s="738" t="s">
        <v>266</v>
      </c>
      <c r="L1441" s="726"/>
      <c r="M1441" s="726" t="s">
        <v>6426</v>
      </c>
      <c r="N1441" s="722" t="s">
        <v>4862</v>
      </c>
      <c r="O1441" s="721" t="s">
        <v>255</v>
      </c>
      <c r="P1441" s="727" t="s">
        <v>5172</v>
      </c>
      <c r="Q1441" s="736" t="s">
        <v>5169</v>
      </c>
    </row>
    <row r="1442" spans="1:17">
      <c r="A1442" s="1077">
        <f>SUBTOTAL(3,C$3:C1442)</f>
        <v>1438</v>
      </c>
      <c r="B1442" s="738">
        <v>4</v>
      </c>
      <c r="C1442" s="722" t="s">
        <v>5176</v>
      </c>
      <c r="D1442" s="723" t="s">
        <v>23</v>
      </c>
      <c r="E1442" s="738" t="s">
        <v>254</v>
      </c>
      <c r="F1442" s="738" t="s">
        <v>22</v>
      </c>
      <c r="G1442" s="774">
        <v>41588</v>
      </c>
      <c r="H1442" s="724">
        <f t="shared" ca="1" si="23"/>
        <v>6</v>
      </c>
      <c r="I1442" s="747" t="s">
        <v>4508</v>
      </c>
      <c r="J1442" s="738" t="s">
        <v>265</v>
      </c>
      <c r="K1442" s="738" t="s">
        <v>270</v>
      </c>
      <c r="L1442" s="726"/>
      <c r="M1442" s="726" t="s">
        <v>6426</v>
      </c>
      <c r="N1442" s="722" t="s">
        <v>4862</v>
      </c>
      <c r="O1442" s="738" t="s">
        <v>255</v>
      </c>
      <c r="P1442" s="727" t="s">
        <v>5175</v>
      </c>
      <c r="Q1442" s="736" t="s">
        <v>5169</v>
      </c>
    </row>
    <row r="1443" spans="1:17">
      <c r="A1443" s="1077">
        <f>SUBTOTAL(3,C$3:C1443)</f>
        <v>1439</v>
      </c>
      <c r="B1443" s="738">
        <v>1</v>
      </c>
      <c r="C1443" s="722" t="s">
        <v>2425</v>
      </c>
      <c r="D1443" s="723" t="s">
        <v>23</v>
      </c>
      <c r="E1443" s="738" t="s">
        <v>221</v>
      </c>
      <c r="F1443" s="738" t="s">
        <v>4916</v>
      </c>
      <c r="G1443" s="774">
        <v>24169</v>
      </c>
      <c r="H1443" s="724">
        <f t="shared" ca="1" si="23"/>
        <v>54</v>
      </c>
      <c r="I1443" s="747" t="s">
        <v>1403</v>
      </c>
      <c r="J1443" s="721"/>
      <c r="K1443" s="738" t="s">
        <v>283</v>
      </c>
      <c r="L1443" s="726"/>
      <c r="M1443" s="726" t="s">
        <v>6426</v>
      </c>
      <c r="N1443" s="722" t="s">
        <v>4862</v>
      </c>
      <c r="O1443" s="738" t="s">
        <v>222</v>
      </c>
      <c r="P1443" s="727" t="s">
        <v>5177</v>
      </c>
      <c r="Q1443" s="727" t="s">
        <v>5180</v>
      </c>
    </row>
    <row r="1444" spans="1:17">
      <c r="A1444" s="1077">
        <f>SUBTOTAL(3,C$3:C1444)</f>
        <v>1440</v>
      </c>
      <c r="B1444" s="738">
        <v>1</v>
      </c>
      <c r="C1444" s="722" t="s">
        <v>5182</v>
      </c>
      <c r="D1444" s="723" t="s">
        <v>23</v>
      </c>
      <c r="E1444" s="738" t="s">
        <v>221</v>
      </c>
      <c r="F1444" s="738" t="s">
        <v>4921</v>
      </c>
      <c r="G1444" s="774">
        <v>28720</v>
      </c>
      <c r="H1444" s="724">
        <f t="shared" ca="1" si="23"/>
        <v>41</v>
      </c>
      <c r="I1444" s="747" t="s">
        <v>1403</v>
      </c>
      <c r="J1444" s="721"/>
      <c r="K1444" s="738" t="s">
        <v>283</v>
      </c>
      <c r="L1444" s="726"/>
      <c r="M1444" s="726" t="s">
        <v>6426</v>
      </c>
      <c r="N1444" s="722" t="s">
        <v>4862</v>
      </c>
      <c r="O1444" s="738" t="s">
        <v>222</v>
      </c>
      <c r="P1444" s="741" t="s">
        <v>5181</v>
      </c>
      <c r="Q1444" s="767" t="s">
        <v>5184</v>
      </c>
    </row>
    <row r="1445" spans="1:17">
      <c r="A1445" s="1077">
        <f>SUBTOTAL(3,C$3:C1445)</f>
        <v>1441</v>
      </c>
      <c r="B1445" s="738">
        <v>2</v>
      </c>
      <c r="C1445" s="722" t="s">
        <v>5186</v>
      </c>
      <c r="D1445" s="723" t="s">
        <v>16</v>
      </c>
      <c r="E1445" s="738" t="s">
        <v>221</v>
      </c>
      <c r="F1445" s="738" t="s">
        <v>1514</v>
      </c>
      <c r="G1445" s="774">
        <v>29677</v>
      </c>
      <c r="H1445" s="724">
        <f t="shared" ca="1" si="23"/>
        <v>39</v>
      </c>
      <c r="I1445" s="747" t="s">
        <v>1403</v>
      </c>
      <c r="J1445" s="721"/>
      <c r="K1445" s="738" t="s">
        <v>246</v>
      </c>
      <c r="L1445" s="726"/>
      <c r="M1445" s="726" t="s">
        <v>6426</v>
      </c>
      <c r="N1445" s="722" t="s">
        <v>4862</v>
      </c>
      <c r="O1445" s="738" t="s">
        <v>245</v>
      </c>
      <c r="P1445" s="741" t="s">
        <v>5185</v>
      </c>
      <c r="Q1445" s="767" t="s">
        <v>5184</v>
      </c>
    </row>
    <row r="1446" spans="1:17">
      <c r="A1446" s="1077">
        <f>SUBTOTAL(3,C$3:C1446)</f>
        <v>1442</v>
      </c>
      <c r="B1446" s="738">
        <v>3</v>
      </c>
      <c r="C1446" s="722" t="s">
        <v>5187</v>
      </c>
      <c r="D1446" s="723" t="s">
        <v>16</v>
      </c>
      <c r="E1446" s="738" t="s">
        <v>254</v>
      </c>
      <c r="F1446" s="738" t="s">
        <v>22</v>
      </c>
      <c r="G1446" s="774">
        <v>40552</v>
      </c>
      <c r="H1446" s="724">
        <f t="shared" ca="1" si="23"/>
        <v>9</v>
      </c>
      <c r="I1446" s="747" t="s">
        <v>1403</v>
      </c>
      <c r="J1446" s="721"/>
      <c r="K1446" s="738" t="s">
        <v>270</v>
      </c>
      <c r="L1446" s="726"/>
      <c r="M1446" s="726" t="s">
        <v>6426</v>
      </c>
      <c r="N1446" s="722" t="s">
        <v>4862</v>
      </c>
      <c r="O1446" s="738" t="s">
        <v>255</v>
      </c>
      <c r="P1446" s="722"/>
      <c r="Q1446" s="767" t="s">
        <v>5184</v>
      </c>
    </row>
    <row r="1447" spans="1:17">
      <c r="A1447" s="1077">
        <f>SUBTOTAL(3,C$3:C1447)</f>
        <v>1443</v>
      </c>
      <c r="B1447" s="721">
        <v>1</v>
      </c>
      <c r="C1447" s="722" t="s">
        <v>5189</v>
      </c>
      <c r="D1447" s="723" t="s">
        <v>23</v>
      </c>
      <c r="E1447" s="721" t="s">
        <v>221</v>
      </c>
      <c r="F1447" s="721" t="s">
        <v>376</v>
      </c>
      <c r="G1447" s="774">
        <v>27008</v>
      </c>
      <c r="H1447" s="724">
        <f t="shared" ca="1" si="23"/>
        <v>46</v>
      </c>
      <c r="I1447" s="725" t="s">
        <v>4508</v>
      </c>
      <c r="J1447" s="721" t="s">
        <v>223</v>
      </c>
      <c r="K1447" s="721" t="s">
        <v>283</v>
      </c>
      <c r="L1447" s="726"/>
      <c r="M1447" s="726" t="s">
        <v>6426</v>
      </c>
      <c r="N1447" s="722" t="s">
        <v>4862</v>
      </c>
      <c r="O1447" s="721" t="s">
        <v>222</v>
      </c>
      <c r="P1447" s="741" t="s">
        <v>5188</v>
      </c>
      <c r="Q1447" s="722"/>
    </row>
    <row r="1448" spans="1:17">
      <c r="A1448" s="1077">
        <f>SUBTOTAL(3,C$3:C1448)</f>
        <v>1444</v>
      </c>
      <c r="B1448" s="721">
        <v>2</v>
      </c>
      <c r="C1448" s="722" t="s">
        <v>5194</v>
      </c>
      <c r="D1448" s="723" t="s">
        <v>16</v>
      </c>
      <c r="E1448" s="721" t="s">
        <v>221</v>
      </c>
      <c r="F1448" s="721" t="s">
        <v>376</v>
      </c>
      <c r="G1448" s="774">
        <v>28106</v>
      </c>
      <c r="H1448" s="724">
        <f t="shared" ca="1" si="23"/>
        <v>43</v>
      </c>
      <c r="I1448" s="725" t="s">
        <v>4508</v>
      </c>
      <c r="J1448" s="721" t="s">
        <v>289</v>
      </c>
      <c r="K1448" s="721" t="s">
        <v>246</v>
      </c>
      <c r="L1448" s="726"/>
      <c r="M1448" s="726" t="s">
        <v>6426</v>
      </c>
      <c r="N1448" s="722" t="s">
        <v>4862</v>
      </c>
      <c r="O1448" s="721" t="s">
        <v>245</v>
      </c>
      <c r="P1448" s="741" t="s">
        <v>5193</v>
      </c>
      <c r="Q1448" s="722"/>
    </row>
    <row r="1449" spans="1:17">
      <c r="A1449" s="1077">
        <f>SUBTOTAL(3,C$3:C1449)</f>
        <v>1445</v>
      </c>
      <c r="B1449" s="721">
        <v>3</v>
      </c>
      <c r="C1449" s="722" t="s">
        <v>5198</v>
      </c>
      <c r="D1449" s="723" t="s">
        <v>16</v>
      </c>
      <c r="E1449" s="721" t="s">
        <v>254</v>
      </c>
      <c r="F1449" s="721" t="s">
        <v>376</v>
      </c>
      <c r="G1449" s="774">
        <v>34682</v>
      </c>
      <c r="H1449" s="724">
        <f t="shared" ca="1" si="23"/>
        <v>25</v>
      </c>
      <c r="I1449" s="725" t="s">
        <v>4508</v>
      </c>
      <c r="J1449" s="721" t="s">
        <v>256</v>
      </c>
      <c r="K1449" s="721" t="s">
        <v>283</v>
      </c>
      <c r="L1449" s="726"/>
      <c r="M1449" s="726" t="s">
        <v>6426</v>
      </c>
      <c r="N1449" s="722" t="s">
        <v>4862</v>
      </c>
      <c r="O1449" s="721" t="s">
        <v>255</v>
      </c>
      <c r="P1449" s="741" t="s">
        <v>5197</v>
      </c>
      <c r="Q1449" s="722"/>
    </row>
    <row r="1450" spans="1:17">
      <c r="A1450" s="1077">
        <f>SUBTOTAL(3,C$3:C1450)</f>
        <v>1446</v>
      </c>
      <c r="B1450" s="721">
        <v>4</v>
      </c>
      <c r="C1450" s="722" t="s">
        <v>5201</v>
      </c>
      <c r="D1450" s="723" t="s">
        <v>23</v>
      </c>
      <c r="E1450" s="721" t="s">
        <v>254</v>
      </c>
      <c r="F1450" s="721" t="s">
        <v>376</v>
      </c>
      <c r="G1450" s="774">
        <v>36263</v>
      </c>
      <c r="H1450" s="724">
        <f t="shared" ca="1" si="23"/>
        <v>20</v>
      </c>
      <c r="I1450" s="725" t="s">
        <v>4508</v>
      </c>
      <c r="J1450" s="721" t="s">
        <v>348</v>
      </c>
      <c r="K1450" s="721" t="s">
        <v>266</v>
      </c>
      <c r="L1450" s="726"/>
      <c r="M1450" s="726" t="s">
        <v>6426</v>
      </c>
      <c r="N1450" s="722" t="s">
        <v>4862</v>
      </c>
      <c r="O1450" s="721" t="s">
        <v>255</v>
      </c>
      <c r="P1450" s="741" t="s">
        <v>5200</v>
      </c>
      <c r="Q1450" s="722"/>
    </row>
    <row r="1451" spans="1:17">
      <c r="A1451" s="1077">
        <f>SUBTOTAL(3,C$3:C1451)</f>
        <v>1447</v>
      </c>
      <c r="B1451" s="721">
        <v>5</v>
      </c>
      <c r="C1451" s="722" t="s">
        <v>5202</v>
      </c>
      <c r="D1451" s="723" t="s">
        <v>16</v>
      </c>
      <c r="E1451" s="721" t="s">
        <v>254</v>
      </c>
      <c r="F1451" s="721" t="s">
        <v>376</v>
      </c>
      <c r="G1451" s="774">
        <v>37170</v>
      </c>
      <c r="H1451" s="724">
        <f t="shared" ca="1" si="23"/>
        <v>18</v>
      </c>
      <c r="I1451" s="725" t="s">
        <v>4508</v>
      </c>
      <c r="J1451" s="721" t="s">
        <v>348</v>
      </c>
      <c r="K1451" s="721" t="s">
        <v>266</v>
      </c>
      <c r="L1451" s="726"/>
      <c r="M1451" s="726" t="s">
        <v>6426</v>
      </c>
      <c r="N1451" s="722" t="s">
        <v>4862</v>
      </c>
      <c r="O1451" s="721" t="s">
        <v>255</v>
      </c>
      <c r="P1451" s="722"/>
      <c r="Q1451" s="722"/>
    </row>
    <row r="1452" spans="1:17">
      <c r="A1452" s="1077">
        <f>SUBTOTAL(3,C$3:C1452)</f>
        <v>1448</v>
      </c>
      <c r="B1452" s="721">
        <v>6</v>
      </c>
      <c r="C1452" s="722" t="s">
        <v>5203</v>
      </c>
      <c r="D1452" s="723" t="s">
        <v>16</v>
      </c>
      <c r="E1452" s="721" t="s">
        <v>254</v>
      </c>
      <c r="F1452" s="721" t="s">
        <v>376</v>
      </c>
      <c r="G1452" s="774">
        <v>38850</v>
      </c>
      <c r="H1452" s="724">
        <f t="shared" ca="1" si="23"/>
        <v>13</v>
      </c>
      <c r="I1452" s="725" t="s">
        <v>4508</v>
      </c>
      <c r="J1452" s="721" t="s">
        <v>369</v>
      </c>
      <c r="K1452" s="721" t="s">
        <v>266</v>
      </c>
      <c r="L1452" s="726"/>
      <c r="M1452" s="726" t="s">
        <v>6426</v>
      </c>
      <c r="N1452" s="722" t="s">
        <v>4862</v>
      </c>
      <c r="O1452" s="721" t="s">
        <v>255</v>
      </c>
      <c r="P1452" s="722"/>
      <c r="Q1452" s="722"/>
    </row>
    <row r="1453" spans="1:17">
      <c r="A1453" s="1077">
        <f>SUBTOTAL(3,C$3:C1453)</f>
        <v>1449</v>
      </c>
      <c r="B1453" s="721">
        <v>7</v>
      </c>
      <c r="C1453" s="722" t="s">
        <v>5204</v>
      </c>
      <c r="D1453" s="723" t="s">
        <v>16</v>
      </c>
      <c r="E1453" s="721" t="s">
        <v>254</v>
      </c>
      <c r="F1453" s="721" t="s">
        <v>22</v>
      </c>
      <c r="G1453" s="774">
        <v>40615</v>
      </c>
      <c r="H1453" s="724">
        <f t="shared" ca="1" si="23"/>
        <v>9</v>
      </c>
      <c r="I1453" s="725" t="s">
        <v>4508</v>
      </c>
      <c r="J1453" s="721" t="s">
        <v>265</v>
      </c>
      <c r="K1453" s="721" t="s">
        <v>270</v>
      </c>
      <c r="L1453" s="726"/>
      <c r="M1453" s="726" t="s">
        <v>6426</v>
      </c>
      <c r="N1453" s="722" t="s">
        <v>4862</v>
      </c>
      <c r="O1453" s="721" t="s">
        <v>255</v>
      </c>
      <c r="P1453" s="722"/>
      <c r="Q1453" s="722"/>
    </row>
    <row r="1454" spans="1:17">
      <c r="A1454" s="1077">
        <f>SUBTOTAL(3,C$3:C1454)</f>
        <v>1450</v>
      </c>
      <c r="B1454" s="738">
        <v>1</v>
      </c>
      <c r="C1454" s="722" t="s">
        <v>5206</v>
      </c>
      <c r="D1454" s="723" t="s">
        <v>23</v>
      </c>
      <c r="E1454" s="737" t="s">
        <v>221</v>
      </c>
      <c r="F1454" s="768" t="s">
        <v>5207</v>
      </c>
      <c r="G1454" s="777">
        <v>30779</v>
      </c>
      <c r="H1454" s="724">
        <f t="shared" ca="1" si="23"/>
        <v>36</v>
      </c>
      <c r="I1454" s="747" t="s">
        <v>1403</v>
      </c>
      <c r="J1454" s="737" t="s">
        <v>1291</v>
      </c>
      <c r="K1454" s="737" t="s">
        <v>1172</v>
      </c>
      <c r="L1454" s="726"/>
      <c r="M1454" s="726" t="s">
        <v>6426</v>
      </c>
      <c r="N1454" s="722" t="s">
        <v>4862</v>
      </c>
      <c r="O1454" s="737" t="s">
        <v>222</v>
      </c>
      <c r="P1454" s="727" t="s">
        <v>5205</v>
      </c>
      <c r="Q1454" s="727"/>
    </row>
    <row r="1455" spans="1:17">
      <c r="A1455" s="1077">
        <f>SUBTOTAL(3,C$3:C1455)</f>
        <v>1451</v>
      </c>
      <c r="B1455" s="738">
        <v>2</v>
      </c>
      <c r="C1455" s="722" t="s">
        <v>5211</v>
      </c>
      <c r="D1455" s="723" t="s">
        <v>16</v>
      </c>
      <c r="E1455" s="737" t="s">
        <v>221</v>
      </c>
      <c r="F1455" s="721" t="s">
        <v>1375</v>
      </c>
      <c r="G1455" s="777">
        <v>30865</v>
      </c>
      <c r="H1455" s="724">
        <f t="shared" ca="1" si="23"/>
        <v>35</v>
      </c>
      <c r="I1455" s="747" t="s">
        <v>1403</v>
      </c>
      <c r="J1455" s="737" t="s">
        <v>1291</v>
      </c>
      <c r="K1455" s="737" t="s">
        <v>1172</v>
      </c>
      <c r="L1455" s="726"/>
      <c r="M1455" s="726" t="s">
        <v>6426</v>
      </c>
      <c r="N1455" s="722" t="s">
        <v>4862</v>
      </c>
      <c r="O1455" s="737" t="s">
        <v>245</v>
      </c>
      <c r="P1455" s="727" t="s">
        <v>5210</v>
      </c>
      <c r="Q1455" s="727"/>
    </row>
    <row r="1456" spans="1:17">
      <c r="A1456" s="1077">
        <f>SUBTOTAL(3,C$3:C1456)</f>
        <v>1452</v>
      </c>
      <c r="B1456" s="738">
        <v>3</v>
      </c>
      <c r="C1456" s="722" t="s">
        <v>5214</v>
      </c>
      <c r="D1456" s="723" t="s">
        <v>23</v>
      </c>
      <c r="E1456" s="737" t="s">
        <v>254</v>
      </c>
      <c r="F1456" s="738" t="s">
        <v>22</v>
      </c>
      <c r="G1456" s="777">
        <v>38458</v>
      </c>
      <c r="H1456" s="724">
        <f t="shared" ca="1" si="23"/>
        <v>14</v>
      </c>
      <c r="I1456" s="747" t="s">
        <v>1403</v>
      </c>
      <c r="J1456" s="737" t="s">
        <v>369</v>
      </c>
      <c r="K1456" s="737" t="s">
        <v>266</v>
      </c>
      <c r="L1456" s="726"/>
      <c r="M1456" s="726" t="s">
        <v>6426</v>
      </c>
      <c r="N1456" s="722" t="s">
        <v>4862</v>
      </c>
      <c r="O1456" s="737" t="s">
        <v>255</v>
      </c>
      <c r="P1456" s="727" t="s">
        <v>5213</v>
      </c>
      <c r="Q1456" s="727"/>
    </row>
    <row r="1457" spans="1:17">
      <c r="A1457" s="1077">
        <f>SUBTOTAL(3,C$3:C1457)</f>
        <v>1453</v>
      </c>
      <c r="B1457" s="738">
        <v>4</v>
      </c>
      <c r="C1457" s="722" t="s">
        <v>5216</v>
      </c>
      <c r="D1457" s="723" t="s">
        <v>16</v>
      </c>
      <c r="E1457" s="737" t="s">
        <v>254</v>
      </c>
      <c r="F1457" s="738" t="s">
        <v>5217</v>
      </c>
      <c r="G1457" s="777">
        <v>39704</v>
      </c>
      <c r="H1457" s="724">
        <f t="shared" ca="1" si="23"/>
        <v>11</v>
      </c>
      <c r="I1457" s="747" t="s">
        <v>1403</v>
      </c>
      <c r="J1457" s="737" t="s">
        <v>369</v>
      </c>
      <c r="K1457" s="737" t="s">
        <v>266</v>
      </c>
      <c r="L1457" s="726"/>
      <c r="M1457" s="726" t="s">
        <v>6426</v>
      </c>
      <c r="N1457" s="722" t="s">
        <v>4862</v>
      </c>
      <c r="O1457" s="737" t="s">
        <v>255</v>
      </c>
      <c r="P1457" s="727" t="s">
        <v>5215</v>
      </c>
      <c r="Q1457" s="727"/>
    </row>
    <row r="1458" spans="1:17">
      <c r="A1458" s="1077">
        <f>SUBTOTAL(3,C$3:C1458)</f>
        <v>1454</v>
      </c>
      <c r="B1458" s="738">
        <v>5</v>
      </c>
      <c r="C1458" s="722" t="s">
        <v>5219</v>
      </c>
      <c r="D1458" s="723" t="s">
        <v>16</v>
      </c>
      <c r="E1458" s="737" t="s">
        <v>254</v>
      </c>
      <c r="F1458" s="738" t="s">
        <v>5220</v>
      </c>
      <c r="G1458" s="777">
        <v>41503</v>
      </c>
      <c r="H1458" s="724">
        <f t="shared" ca="1" si="23"/>
        <v>6</v>
      </c>
      <c r="I1458" s="747" t="s">
        <v>1403</v>
      </c>
      <c r="J1458" s="737" t="s">
        <v>265</v>
      </c>
      <c r="K1458" s="737" t="s">
        <v>270</v>
      </c>
      <c r="L1458" s="726"/>
      <c r="M1458" s="726" t="s">
        <v>6426</v>
      </c>
      <c r="N1458" s="722" t="s">
        <v>4862</v>
      </c>
      <c r="O1458" s="737" t="s">
        <v>255</v>
      </c>
      <c r="P1458" s="727" t="s">
        <v>5218</v>
      </c>
      <c r="Q1458" s="727"/>
    </row>
    <row r="1459" spans="1:17">
      <c r="A1459" s="1077">
        <f>SUBTOTAL(3,C$3:C1459)</f>
        <v>1455</v>
      </c>
      <c r="B1459" s="738">
        <v>6</v>
      </c>
      <c r="C1459" s="722" t="s">
        <v>5222</v>
      </c>
      <c r="D1459" s="723" t="s">
        <v>16</v>
      </c>
      <c r="E1459" s="737" t="s">
        <v>254</v>
      </c>
      <c r="F1459" s="738" t="s">
        <v>5220</v>
      </c>
      <c r="G1459" s="777">
        <v>42713</v>
      </c>
      <c r="H1459" s="724">
        <f t="shared" ca="1" si="23"/>
        <v>3</v>
      </c>
      <c r="I1459" s="747" t="s">
        <v>1403</v>
      </c>
      <c r="J1459" s="737" t="s">
        <v>265</v>
      </c>
      <c r="K1459" s="737" t="s">
        <v>270</v>
      </c>
      <c r="L1459" s="726"/>
      <c r="M1459" s="726" t="s">
        <v>6426</v>
      </c>
      <c r="N1459" s="722" t="s">
        <v>4862</v>
      </c>
      <c r="O1459" s="737" t="s">
        <v>255</v>
      </c>
      <c r="P1459" s="727" t="s">
        <v>5221</v>
      </c>
      <c r="Q1459" s="727"/>
    </row>
    <row r="1460" spans="1:17">
      <c r="A1460" s="1077">
        <f>SUBTOTAL(3,C$3:C1460)</f>
        <v>1456</v>
      </c>
      <c r="B1460" s="721">
        <v>1</v>
      </c>
      <c r="C1460" s="732" t="s">
        <v>5224</v>
      </c>
      <c r="D1460" s="723" t="s">
        <v>23</v>
      </c>
      <c r="E1460" s="721" t="s">
        <v>221</v>
      </c>
      <c r="F1460" s="721" t="s">
        <v>5225</v>
      </c>
      <c r="G1460" s="774">
        <v>25657</v>
      </c>
      <c r="H1460" s="724">
        <f t="shared" ca="1" si="23"/>
        <v>50</v>
      </c>
      <c r="I1460" s="725" t="s">
        <v>4508</v>
      </c>
      <c r="J1460" s="721" t="s">
        <v>223</v>
      </c>
      <c r="K1460" s="721" t="s">
        <v>283</v>
      </c>
      <c r="L1460" s="726"/>
      <c r="M1460" s="726" t="s">
        <v>6426</v>
      </c>
      <c r="N1460" s="722" t="s">
        <v>4862</v>
      </c>
      <c r="O1460" s="721" t="s">
        <v>222</v>
      </c>
      <c r="P1460" s="734" t="s">
        <v>5223</v>
      </c>
      <c r="Q1460" s="734" t="s">
        <v>5228</v>
      </c>
    </row>
    <row r="1461" spans="1:17">
      <c r="A1461" s="1077">
        <f>SUBTOTAL(3,C$3:C1461)</f>
        <v>1457</v>
      </c>
      <c r="B1461" s="721">
        <v>2</v>
      </c>
      <c r="C1461" s="732" t="s">
        <v>5231</v>
      </c>
      <c r="D1461" s="723" t="s">
        <v>16</v>
      </c>
      <c r="E1461" s="721" t="s">
        <v>221</v>
      </c>
      <c r="F1461" s="721" t="s">
        <v>376</v>
      </c>
      <c r="G1461" s="774">
        <v>26272</v>
      </c>
      <c r="H1461" s="724">
        <f t="shared" ca="1" si="23"/>
        <v>48</v>
      </c>
      <c r="I1461" s="725" t="s">
        <v>4508</v>
      </c>
      <c r="J1461" s="721" t="s">
        <v>289</v>
      </c>
      <c r="K1461" s="721" t="s">
        <v>246</v>
      </c>
      <c r="L1461" s="726"/>
      <c r="M1461" s="726" t="s">
        <v>6426</v>
      </c>
      <c r="N1461" s="722" t="s">
        <v>5234</v>
      </c>
      <c r="O1461" s="721" t="s">
        <v>245</v>
      </c>
      <c r="P1461" s="734" t="s">
        <v>5230</v>
      </c>
      <c r="Q1461" s="734" t="s">
        <v>5228</v>
      </c>
    </row>
    <row r="1462" spans="1:17">
      <c r="A1462" s="1077">
        <f>SUBTOTAL(3,C$3:C1462)</f>
        <v>1458</v>
      </c>
      <c r="B1462" s="721">
        <v>3</v>
      </c>
      <c r="C1462" s="732" t="s">
        <v>5236</v>
      </c>
      <c r="D1462" s="723" t="s">
        <v>23</v>
      </c>
      <c r="E1462" s="721" t="s">
        <v>254</v>
      </c>
      <c r="F1462" s="721" t="s">
        <v>5237</v>
      </c>
      <c r="G1462" s="774">
        <v>34227</v>
      </c>
      <c r="H1462" s="724">
        <f t="shared" ca="1" si="23"/>
        <v>26</v>
      </c>
      <c r="I1462" s="725" t="s">
        <v>4508</v>
      </c>
      <c r="J1462" s="721" t="s">
        <v>223</v>
      </c>
      <c r="K1462" s="721" t="s">
        <v>266</v>
      </c>
      <c r="L1462" s="726"/>
      <c r="M1462" s="726" t="s">
        <v>6426</v>
      </c>
      <c r="N1462" s="722" t="s">
        <v>5238</v>
      </c>
      <c r="O1462" s="721" t="s">
        <v>255</v>
      </c>
      <c r="P1462" s="734" t="s">
        <v>5235</v>
      </c>
      <c r="Q1462" s="734" t="s">
        <v>5228</v>
      </c>
    </row>
    <row r="1463" spans="1:17">
      <c r="A1463" s="1077">
        <f>SUBTOTAL(3,C$3:C1463)</f>
        <v>1459</v>
      </c>
      <c r="B1463" s="721">
        <v>4</v>
      </c>
      <c r="C1463" s="732" t="s">
        <v>5240</v>
      </c>
      <c r="D1463" s="723" t="s">
        <v>16</v>
      </c>
      <c r="E1463" s="721" t="s">
        <v>254</v>
      </c>
      <c r="F1463" s="721" t="s">
        <v>5237</v>
      </c>
      <c r="G1463" s="774">
        <v>35805</v>
      </c>
      <c r="H1463" s="724">
        <f t="shared" ca="1" si="23"/>
        <v>22</v>
      </c>
      <c r="I1463" s="725" t="s">
        <v>4508</v>
      </c>
      <c r="J1463" s="721" t="s">
        <v>886</v>
      </c>
      <c r="K1463" s="721" t="s">
        <v>266</v>
      </c>
      <c r="L1463" s="726"/>
      <c r="M1463" s="726" t="s">
        <v>6426</v>
      </c>
      <c r="N1463" s="722" t="s">
        <v>5241</v>
      </c>
      <c r="O1463" s="721" t="s">
        <v>255</v>
      </c>
      <c r="P1463" s="734" t="s">
        <v>5239</v>
      </c>
      <c r="Q1463" s="734" t="s">
        <v>5228</v>
      </c>
    </row>
    <row r="1464" spans="1:17">
      <c r="A1464" s="1077">
        <f>SUBTOTAL(3,C$3:C1464)</f>
        <v>1460</v>
      </c>
      <c r="B1464" s="721">
        <v>5</v>
      </c>
      <c r="C1464" s="732" t="s">
        <v>5243</v>
      </c>
      <c r="D1464" s="723" t="s">
        <v>23</v>
      </c>
      <c r="E1464" s="721" t="s">
        <v>254</v>
      </c>
      <c r="F1464" s="721" t="s">
        <v>5244</v>
      </c>
      <c r="G1464" s="774">
        <v>39452</v>
      </c>
      <c r="H1464" s="724">
        <f t="shared" ca="1" si="23"/>
        <v>12</v>
      </c>
      <c r="I1464" s="725" t="s">
        <v>4508</v>
      </c>
      <c r="J1464" s="721" t="s">
        <v>369</v>
      </c>
      <c r="K1464" s="721" t="s">
        <v>266</v>
      </c>
      <c r="L1464" s="726"/>
      <c r="M1464" s="726" t="s">
        <v>6426</v>
      </c>
      <c r="N1464" s="722" t="s">
        <v>5245</v>
      </c>
      <c r="O1464" s="721" t="s">
        <v>255</v>
      </c>
      <c r="P1464" s="734" t="s">
        <v>5242</v>
      </c>
      <c r="Q1464" s="734" t="s">
        <v>5228</v>
      </c>
    </row>
    <row r="1465" spans="1:17">
      <c r="A1465" s="1077">
        <f>SUBTOTAL(3,C$3:C1465)</f>
        <v>1461</v>
      </c>
      <c r="B1465" s="766">
        <v>1</v>
      </c>
      <c r="C1465" s="722" t="s">
        <v>5247</v>
      </c>
      <c r="D1465" s="723" t="s">
        <v>23</v>
      </c>
      <c r="E1465" s="733" t="s">
        <v>221</v>
      </c>
      <c r="F1465" s="733" t="s">
        <v>376</v>
      </c>
      <c r="G1465" s="774">
        <v>32931</v>
      </c>
      <c r="H1465" s="724">
        <f t="shared" ca="1" si="23"/>
        <v>30</v>
      </c>
      <c r="I1465" s="747" t="s">
        <v>4508</v>
      </c>
      <c r="J1465" s="733" t="s">
        <v>289</v>
      </c>
      <c r="K1465" s="733" t="s">
        <v>1172</v>
      </c>
      <c r="L1465" s="726"/>
      <c r="M1465" s="726" t="s">
        <v>6426</v>
      </c>
      <c r="N1465" s="722" t="s">
        <v>4862</v>
      </c>
      <c r="O1465" s="733" t="s">
        <v>222</v>
      </c>
      <c r="P1465" s="734" t="s">
        <v>5246</v>
      </c>
      <c r="Q1465" s="736" t="s">
        <v>5248</v>
      </c>
    </row>
    <row r="1466" spans="1:17">
      <c r="A1466" s="1077">
        <f>SUBTOTAL(3,C$3:C1466)</f>
        <v>1462</v>
      </c>
      <c r="B1466" s="738">
        <v>2</v>
      </c>
      <c r="C1466" s="722" t="s">
        <v>5250</v>
      </c>
      <c r="D1466" s="723" t="s">
        <v>16</v>
      </c>
      <c r="E1466" s="733" t="s">
        <v>221</v>
      </c>
      <c r="F1466" s="733" t="s">
        <v>5251</v>
      </c>
      <c r="G1466" s="774">
        <v>33377</v>
      </c>
      <c r="H1466" s="724">
        <f t="shared" ca="1" si="23"/>
        <v>28</v>
      </c>
      <c r="I1466" s="747" t="s">
        <v>4508</v>
      </c>
      <c r="J1466" s="733" t="s">
        <v>223</v>
      </c>
      <c r="K1466" s="733" t="s">
        <v>1172</v>
      </c>
      <c r="L1466" s="726"/>
      <c r="M1466" s="726" t="s">
        <v>6426</v>
      </c>
      <c r="N1466" s="722" t="s">
        <v>4862</v>
      </c>
      <c r="O1466" s="733" t="s">
        <v>245</v>
      </c>
      <c r="P1466" s="736" t="s">
        <v>5249</v>
      </c>
      <c r="Q1466" s="736" t="s">
        <v>5248</v>
      </c>
    </row>
    <row r="1467" spans="1:17">
      <c r="A1467" s="1077">
        <f>SUBTOTAL(3,C$3:C1467)</f>
        <v>1463</v>
      </c>
      <c r="B1467" s="721">
        <v>1</v>
      </c>
      <c r="C1467" s="722" t="s">
        <v>4953</v>
      </c>
      <c r="D1467" s="723" t="s">
        <v>23</v>
      </c>
      <c r="E1467" s="721" t="s">
        <v>221</v>
      </c>
      <c r="F1467" s="721" t="s">
        <v>22</v>
      </c>
      <c r="G1467" s="774">
        <v>35824</v>
      </c>
      <c r="H1467" s="724">
        <f t="shared" ca="1" si="23"/>
        <v>22</v>
      </c>
      <c r="I1467" s="725" t="s">
        <v>1403</v>
      </c>
      <c r="J1467" s="721" t="s">
        <v>785</v>
      </c>
      <c r="K1467" s="721" t="s">
        <v>266</v>
      </c>
      <c r="L1467" s="726"/>
      <c r="M1467" s="726" t="s">
        <v>6426</v>
      </c>
      <c r="N1467" s="722" t="s">
        <v>4862</v>
      </c>
      <c r="O1467" s="721" t="s">
        <v>222</v>
      </c>
      <c r="P1467" s="734" t="s">
        <v>4952</v>
      </c>
      <c r="Q1467" s="722"/>
    </row>
    <row r="1468" spans="1:17">
      <c r="A1468" s="1077">
        <f>SUBTOTAL(3,C$3:C1468)</f>
        <v>1464</v>
      </c>
      <c r="B1468" s="721">
        <v>2</v>
      </c>
      <c r="C1468" s="722" t="s">
        <v>1922</v>
      </c>
      <c r="D1468" s="723" t="s">
        <v>16</v>
      </c>
      <c r="E1468" s="721" t="s">
        <v>221</v>
      </c>
      <c r="F1468" s="721" t="s">
        <v>230</v>
      </c>
      <c r="G1468" s="774">
        <v>36671</v>
      </c>
      <c r="H1468" s="724">
        <f t="shared" ca="1" si="23"/>
        <v>19</v>
      </c>
      <c r="I1468" s="725" t="s">
        <v>1403</v>
      </c>
      <c r="J1468" s="721" t="s">
        <v>785</v>
      </c>
      <c r="K1468" s="721" t="s">
        <v>6623</v>
      </c>
      <c r="L1468" s="726"/>
      <c r="M1468" s="726" t="s">
        <v>6426</v>
      </c>
      <c r="N1468" s="722" t="s">
        <v>4862</v>
      </c>
      <c r="O1468" s="721" t="s">
        <v>245</v>
      </c>
      <c r="P1468" s="722" t="s">
        <v>1921</v>
      </c>
      <c r="Q1468" s="722"/>
    </row>
    <row r="1469" spans="1:17">
      <c r="A1469" s="1077">
        <f>SUBTOTAL(3,C$3:C1469)</f>
        <v>1465</v>
      </c>
      <c r="B1469" s="738">
        <v>1</v>
      </c>
      <c r="C1469" s="722" t="s">
        <v>6751</v>
      </c>
      <c r="D1469" s="723" t="s">
        <v>23</v>
      </c>
      <c r="E1469" s="733" t="s">
        <v>221</v>
      </c>
      <c r="F1469" s="733" t="s">
        <v>1178</v>
      </c>
      <c r="G1469" s="774">
        <v>27590</v>
      </c>
      <c r="H1469" s="724">
        <f t="shared" ca="1" si="23"/>
        <v>44</v>
      </c>
      <c r="I1469" s="747" t="s">
        <v>1403</v>
      </c>
      <c r="J1469" s="733" t="s">
        <v>267</v>
      </c>
      <c r="K1469" s="733" t="s">
        <v>6757</v>
      </c>
      <c r="L1469" s="726"/>
      <c r="M1469" s="726" t="s">
        <v>6426</v>
      </c>
      <c r="N1469" s="722" t="s">
        <v>4862</v>
      </c>
      <c r="O1469" s="733" t="s">
        <v>222</v>
      </c>
      <c r="P1469" s="736"/>
      <c r="Q1469" s="736"/>
    </row>
    <row r="1470" spans="1:17">
      <c r="A1470" s="1077">
        <f>SUBTOTAL(3,C$3:C1470)</f>
        <v>1466</v>
      </c>
      <c r="B1470" s="738">
        <v>2</v>
      </c>
      <c r="C1470" s="722" t="s">
        <v>6144</v>
      </c>
      <c r="D1470" s="723" t="s">
        <v>16</v>
      </c>
      <c r="E1470" s="733" t="s">
        <v>221</v>
      </c>
      <c r="F1470" s="733" t="s">
        <v>1178</v>
      </c>
      <c r="G1470" s="774">
        <v>28939</v>
      </c>
      <c r="H1470" s="724">
        <f t="shared" ca="1" si="23"/>
        <v>41</v>
      </c>
      <c r="I1470" s="747" t="s">
        <v>1403</v>
      </c>
      <c r="J1470" s="733" t="s">
        <v>258</v>
      </c>
      <c r="K1470" s="733" t="s">
        <v>6621</v>
      </c>
      <c r="L1470" s="726"/>
      <c r="M1470" s="726" t="s">
        <v>6426</v>
      </c>
      <c r="N1470" s="722" t="s">
        <v>4862</v>
      </c>
      <c r="O1470" s="733" t="s">
        <v>245</v>
      </c>
      <c r="P1470" s="736"/>
      <c r="Q1470" s="736"/>
    </row>
    <row r="1471" spans="1:17">
      <c r="A1471" s="1077">
        <f>SUBTOTAL(3,C$3:C1471)</f>
        <v>1467</v>
      </c>
      <c r="B1471" s="738">
        <v>3</v>
      </c>
      <c r="C1471" s="722" t="s">
        <v>6752</v>
      </c>
      <c r="D1471" s="723" t="s">
        <v>23</v>
      </c>
      <c r="E1471" s="733" t="s">
        <v>254</v>
      </c>
      <c r="F1471" s="733" t="s">
        <v>230</v>
      </c>
      <c r="G1471" s="774">
        <v>36140</v>
      </c>
      <c r="H1471" s="724">
        <f t="shared" ca="1" si="23"/>
        <v>21</v>
      </c>
      <c r="I1471" s="747" t="s">
        <v>1403</v>
      </c>
      <c r="J1471" s="733" t="s">
        <v>320</v>
      </c>
      <c r="K1471" s="733" t="s">
        <v>6623</v>
      </c>
      <c r="L1471" s="726"/>
      <c r="M1471" s="726" t="s">
        <v>6426</v>
      </c>
      <c r="N1471" s="722" t="s">
        <v>4862</v>
      </c>
      <c r="O1471" s="733" t="s">
        <v>6640</v>
      </c>
      <c r="P1471" s="736"/>
      <c r="Q1471" s="736"/>
    </row>
    <row r="1472" spans="1:17">
      <c r="A1472" s="1077">
        <f>SUBTOTAL(3,C$3:C1472)</f>
        <v>1468</v>
      </c>
      <c r="B1472" s="738">
        <v>4</v>
      </c>
      <c r="C1472" s="722" t="s">
        <v>6753</v>
      </c>
      <c r="D1472" s="723" t="s">
        <v>23</v>
      </c>
      <c r="E1472" s="733" t="s">
        <v>254</v>
      </c>
      <c r="F1472" s="733" t="s">
        <v>230</v>
      </c>
      <c r="G1472" s="774">
        <v>38478</v>
      </c>
      <c r="H1472" s="724">
        <f t="shared" ca="1" si="23"/>
        <v>14</v>
      </c>
      <c r="I1472" s="747" t="s">
        <v>1403</v>
      </c>
      <c r="J1472" s="733" t="s">
        <v>249</v>
      </c>
      <c r="K1472" s="733" t="s">
        <v>6623</v>
      </c>
      <c r="L1472" s="726"/>
      <c r="M1472" s="726" t="s">
        <v>6426</v>
      </c>
      <c r="N1472" s="722" t="s">
        <v>4862</v>
      </c>
      <c r="O1472" s="733" t="s">
        <v>6640</v>
      </c>
      <c r="P1472" s="736"/>
      <c r="Q1472" s="736"/>
    </row>
    <row r="1473" spans="1:17">
      <c r="A1473" s="1077">
        <f>SUBTOTAL(3,C$3:C1473)</f>
        <v>1469</v>
      </c>
      <c r="B1473" s="738">
        <v>5</v>
      </c>
      <c r="C1473" s="722" t="s">
        <v>6754</v>
      </c>
      <c r="D1473" s="723" t="s">
        <v>16</v>
      </c>
      <c r="E1473" s="733" t="s">
        <v>254</v>
      </c>
      <c r="F1473" s="733" t="s">
        <v>230</v>
      </c>
      <c r="G1473" s="774">
        <v>39726</v>
      </c>
      <c r="H1473" s="724">
        <f t="shared" ca="1" si="23"/>
        <v>11</v>
      </c>
      <c r="I1473" s="747" t="s">
        <v>1403</v>
      </c>
      <c r="J1473" s="733" t="s">
        <v>6624</v>
      </c>
      <c r="K1473" s="733" t="s">
        <v>6622</v>
      </c>
      <c r="L1473" s="726"/>
      <c r="M1473" s="726" t="s">
        <v>6426</v>
      </c>
      <c r="N1473" s="722" t="s">
        <v>4862</v>
      </c>
      <c r="O1473" s="733" t="s">
        <v>6640</v>
      </c>
      <c r="P1473" s="736"/>
      <c r="Q1473" s="736"/>
    </row>
    <row r="1474" spans="1:17">
      <c r="A1474" s="1077">
        <f>SUBTOTAL(3,C$3:C1474)</f>
        <v>1470</v>
      </c>
      <c r="B1474" s="738">
        <v>6</v>
      </c>
      <c r="C1474" s="722" t="s">
        <v>6755</v>
      </c>
      <c r="D1474" s="723" t="s">
        <v>16</v>
      </c>
      <c r="E1474" s="733" t="s">
        <v>254</v>
      </c>
      <c r="F1474" s="733" t="s">
        <v>6756</v>
      </c>
      <c r="G1474" s="774">
        <v>41976</v>
      </c>
      <c r="H1474" s="724">
        <f t="shared" ca="1" si="23"/>
        <v>5</v>
      </c>
      <c r="I1474" s="747" t="s">
        <v>1403</v>
      </c>
      <c r="J1474" s="733" t="s">
        <v>6624</v>
      </c>
      <c r="K1474" s="733" t="s">
        <v>6622</v>
      </c>
      <c r="L1474" s="726"/>
      <c r="M1474" s="726" t="s">
        <v>6426</v>
      </c>
      <c r="N1474" s="722" t="s">
        <v>4862</v>
      </c>
      <c r="O1474" s="733" t="s">
        <v>6640</v>
      </c>
      <c r="P1474" s="736"/>
      <c r="Q1474" s="736"/>
    </row>
    <row r="1475" spans="1:17">
      <c r="A1475" s="1077">
        <f>SUBTOTAL(3,C$3:C1475)</f>
        <v>1471</v>
      </c>
      <c r="B1475" s="738">
        <v>1</v>
      </c>
      <c r="C1475" s="722" t="s">
        <v>6758</v>
      </c>
      <c r="D1475" s="723" t="s">
        <v>23</v>
      </c>
      <c r="E1475" s="733" t="s">
        <v>221</v>
      </c>
      <c r="F1475" s="733" t="s">
        <v>1375</v>
      </c>
      <c r="G1475" s="774">
        <v>34393</v>
      </c>
      <c r="H1475" s="724">
        <f t="shared" ca="1" si="23"/>
        <v>26</v>
      </c>
      <c r="I1475" s="747" t="s">
        <v>1403</v>
      </c>
      <c r="J1475" s="733" t="s">
        <v>267</v>
      </c>
      <c r="K1475" s="733" t="s">
        <v>261</v>
      </c>
      <c r="L1475" s="726"/>
      <c r="M1475" s="726" t="s">
        <v>6426</v>
      </c>
      <c r="N1475" s="722" t="s">
        <v>4862</v>
      </c>
      <c r="O1475" s="733" t="s">
        <v>222</v>
      </c>
      <c r="P1475" s="736" t="s">
        <v>6759</v>
      </c>
      <c r="Q1475" s="736" t="s">
        <v>6760</v>
      </c>
    </row>
    <row r="1476" spans="1:17">
      <c r="A1476" s="1077">
        <f>SUBTOTAL(3,C$3:C1476)</f>
        <v>1472</v>
      </c>
      <c r="B1476" s="738">
        <v>2</v>
      </c>
      <c r="C1476" s="722" t="s">
        <v>870</v>
      </c>
      <c r="D1476" s="723" t="s">
        <v>16</v>
      </c>
      <c r="E1476" s="733" t="s">
        <v>221</v>
      </c>
      <c r="F1476" s="733" t="s">
        <v>1844</v>
      </c>
      <c r="G1476" s="774">
        <v>35400</v>
      </c>
      <c r="H1476" s="724">
        <f t="shared" ca="1" si="23"/>
        <v>23</v>
      </c>
      <c r="I1476" s="747" t="s">
        <v>1403</v>
      </c>
      <c r="J1476" s="733" t="s">
        <v>267</v>
      </c>
      <c r="K1476" s="733" t="s">
        <v>6621</v>
      </c>
      <c r="L1476" s="726"/>
      <c r="M1476" s="726" t="s">
        <v>6426</v>
      </c>
      <c r="N1476" s="722" t="s">
        <v>4862</v>
      </c>
      <c r="O1476" s="733" t="s">
        <v>245</v>
      </c>
      <c r="P1476" s="736" t="s">
        <v>1843</v>
      </c>
      <c r="Q1476" s="736" t="s">
        <v>6760</v>
      </c>
    </row>
    <row r="1477" spans="1:17">
      <c r="A1477" s="1077">
        <f>SUBTOTAL(3,C$3:C1477)</f>
        <v>1473</v>
      </c>
      <c r="B1477" s="738">
        <v>1</v>
      </c>
      <c r="C1477" s="722" t="s">
        <v>6761</v>
      </c>
      <c r="D1477" s="723" t="s">
        <v>23</v>
      </c>
      <c r="E1477" s="733" t="s">
        <v>221</v>
      </c>
      <c r="F1477" s="733" t="s">
        <v>6763</v>
      </c>
      <c r="G1477" s="774">
        <v>29984</v>
      </c>
      <c r="H1477" s="724">
        <f t="shared" ca="1" si="23"/>
        <v>38</v>
      </c>
      <c r="I1477" s="747" t="s">
        <v>1403</v>
      </c>
      <c r="J1477" s="733" t="s">
        <v>241</v>
      </c>
      <c r="K1477" s="733" t="s">
        <v>283</v>
      </c>
      <c r="L1477" s="726"/>
      <c r="M1477" s="726" t="s">
        <v>6426</v>
      </c>
      <c r="N1477" s="722" t="s">
        <v>4862</v>
      </c>
      <c r="O1477" s="733" t="s">
        <v>222</v>
      </c>
      <c r="P1477" s="736"/>
      <c r="Q1477" s="736"/>
    </row>
    <row r="1478" spans="1:17">
      <c r="A1478" s="1077">
        <f>SUBTOTAL(3,C$3:C1478)</f>
        <v>1474</v>
      </c>
      <c r="B1478" s="738">
        <v>2</v>
      </c>
      <c r="C1478" s="722" t="s">
        <v>6762</v>
      </c>
      <c r="D1478" s="723" t="s">
        <v>23</v>
      </c>
      <c r="E1478" s="733" t="s">
        <v>254</v>
      </c>
      <c r="F1478" s="733" t="s">
        <v>6764</v>
      </c>
      <c r="G1478" s="774">
        <v>40256</v>
      </c>
      <c r="H1478" s="724">
        <f t="shared" ref="H1478:H1541" ca="1" si="24">DATEDIF(G1478,TODAY(),"Y")</f>
        <v>10</v>
      </c>
      <c r="I1478" s="747" t="s">
        <v>1403</v>
      </c>
      <c r="J1478" s="733" t="s">
        <v>249</v>
      </c>
      <c r="K1478" s="733" t="s">
        <v>6623</v>
      </c>
      <c r="L1478" s="726"/>
      <c r="M1478" s="726" t="s">
        <v>6426</v>
      </c>
      <c r="N1478" s="722" t="s">
        <v>4862</v>
      </c>
      <c r="O1478" s="733" t="s">
        <v>6640</v>
      </c>
      <c r="P1478" s="736"/>
      <c r="Q1478" s="736"/>
    </row>
    <row r="1479" spans="1:17">
      <c r="A1479" s="1077">
        <f>SUBTOTAL(3,C$3:C1479)</f>
        <v>1475</v>
      </c>
      <c r="B1479" s="738">
        <v>1</v>
      </c>
      <c r="C1479" s="722" t="s">
        <v>6765</v>
      </c>
      <c r="D1479" s="723" t="s">
        <v>23</v>
      </c>
      <c r="E1479" s="733" t="s">
        <v>221</v>
      </c>
      <c r="F1479" s="733" t="s">
        <v>452</v>
      </c>
      <c r="G1479" s="774">
        <v>29063</v>
      </c>
      <c r="H1479" s="724">
        <f t="shared" ca="1" si="24"/>
        <v>40</v>
      </c>
      <c r="I1479" s="747" t="s">
        <v>1403</v>
      </c>
      <c r="J1479" s="733" t="s">
        <v>267</v>
      </c>
      <c r="K1479" s="733" t="s">
        <v>283</v>
      </c>
      <c r="L1479" s="726"/>
      <c r="M1479" s="726" t="s">
        <v>6426</v>
      </c>
      <c r="N1479" s="722" t="s">
        <v>4862</v>
      </c>
      <c r="O1479" s="733" t="s">
        <v>222</v>
      </c>
      <c r="P1479" s="736"/>
      <c r="Q1479" s="736"/>
    </row>
    <row r="1480" spans="1:17">
      <c r="A1480" s="1077">
        <f>SUBTOTAL(3,C$3:C1480)</f>
        <v>1476</v>
      </c>
      <c r="B1480" s="738">
        <v>2</v>
      </c>
      <c r="C1480" s="722" t="s">
        <v>6766</v>
      </c>
      <c r="D1480" s="723" t="s">
        <v>16</v>
      </c>
      <c r="E1480" s="733" t="s">
        <v>221</v>
      </c>
      <c r="F1480" s="733" t="s">
        <v>288</v>
      </c>
      <c r="G1480" s="774">
        <v>30878</v>
      </c>
      <c r="H1480" s="724">
        <f t="shared" ca="1" si="24"/>
        <v>35</v>
      </c>
      <c r="I1480" s="747" t="s">
        <v>1403</v>
      </c>
      <c r="J1480" s="733" t="s">
        <v>258</v>
      </c>
      <c r="K1480" s="733" t="s">
        <v>6621</v>
      </c>
      <c r="L1480" s="726"/>
      <c r="M1480" s="726" t="s">
        <v>6426</v>
      </c>
      <c r="N1480" s="722" t="s">
        <v>4862</v>
      </c>
      <c r="O1480" s="733" t="s">
        <v>245</v>
      </c>
      <c r="P1480" s="736"/>
      <c r="Q1480" s="736"/>
    </row>
    <row r="1481" spans="1:17">
      <c r="A1481" s="1077">
        <f>SUBTOTAL(3,C$3:C1481)</f>
        <v>1477</v>
      </c>
      <c r="B1481" s="738">
        <v>3</v>
      </c>
      <c r="C1481" s="722" t="s">
        <v>6767</v>
      </c>
      <c r="D1481" s="723" t="s">
        <v>23</v>
      </c>
      <c r="E1481" s="733" t="s">
        <v>254</v>
      </c>
      <c r="F1481" s="733" t="s">
        <v>229</v>
      </c>
      <c r="G1481" s="774">
        <v>42874</v>
      </c>
      <c r="H1481" s="724">
        <f t="shared" ca="1" si="24"/>
        <v>2</v>
      </c>
      <c r="I1481" s="747" t="s">
        <v>1403</v>
      </c>
      <c r="J1481" s="733" t="s">
        <v>6624</v>
      </c>
      <c r="K1481" s="733" t="s">
        <v>6622</v>
      </c>
      <c r="L1481" s="726"/>
      <c r="M1481" s="726" t="s">
        <v>6426</v>
      </c>
      <c r="N1481" s="722" t="s">
        <v>4862</v>
      </c>
      <c r="O1481" s="733" t="s">
        <v>6640</v>
      </c>
      <c r="P1481" s="736"/>
      <c r="Q1481" s="736"/>
    </row>
    <row r="1482" spans="1:17">
      <c r="A1482" s="1077">
        <f>SUBTOTAL(3,C$3:C1482)</f>
        <v>1478</v>
      </c>
      <c r="B1482" s="738">
        <v>1</v>
      </c>
      <c r="C1482" s="722" t="s">
        <v>6768</v>
      </c>
      <c r="D1482" s="723" t="s">
        <v>23</v>
      </c>
      <c r="E1482" s="733" t="s">
        <v>221</v>
      </c>
      <c r="F1482" s="733" t="s">
        <v>1375</v>
      </c>
      <c r="G1482" s="774">
        <v>31028</v>
      </c>
      <c r="H1482" s="724">
        <f t="shared" ca="1" si="24"/>
        <v>35</v>
      </c>
      <c r="I1482" s="747" t="s">
        <v>1403</v>
      </c>
      <c r="J1482" s="733" t="s">
        <v>267</v>
      </c>
      <c r="K1482" s="733" t="s">
        <v>1172</v>
      </c>
      <c r="L1482" s="726"/>
      <c r="M1482" s="726" t="s">
        <v>6426</v>
      </c>
      <c r="N1482" s="722" t="s">
        <v>4862</v>
      </c>
      <c r="O1482" s="733" t="s">
        <v>222</v>
      </c>
      <c r="P1482" s="736"/>
      <c r="Q1482" s="736"/>
    </row>
    <row r="1483" spans="1:17">
      <c r="A1483" s="1077">
        <f>SUBTOTAL(3,C$3:C1483)</f>
        <v>1479</v>
      </c>
      <c r="B1483" s="738">
        <v>2</v>
      </c>
      <c r="C1483" s="722" t="s">
        <v>4030</v>
      </c>
      <c r="D1483" s="723" t="s">
        <v>16</v>
      </c>
      <c r="E1483" s="733" t="s">
        <v>221</v>
      </c>
      <c r="F1483" s="733" t="s">
        <v>2422</v>
      </c>
      <c r="G1483" s="774">
        <v>30971</v>
      </c>
      <c r="H1483" s="724">
        <f t="shared" ca="1" si="24"/>
        <v>35</v>
      </c>
      <c r="I1483" s="747" t="s">
        <v>1403</v>
      </c>
      <c r="J1483" s="733" t="s">
        <v>241</v>
      </c>
      <c r="K1483" s="733" t="s">
        <v>1172</v>
      </c>
      <c r="L1483" s="726"/>
      <c r="M1483" s="726" t="s">
        <v>6426</v>
      </c>
      <c r="N1483" s="722" t="s">
        <v>4862</v>
      </c>
      <c r="O1483" s="733" t="s">
        <v>245</v>
      </c>
      <c r="P1483" s="736"/>
      <c r="Q1483" s="736"/>
    </row>
    <row r="1484" spans="1:17">
      <c r="A1484" s="1077">
        <f>SUBTOTAL(3,C$3:C1484)</f>
        <v>1480</v>
      </c>
      <c r="B1484" s="738">
        <v>3</v>
      </c>
      <c r="C1484" s="722" t="s">
        <v>6769</v>
      </c>
      <c r="D1484" s="723" t="s">
        <v>16</v>
      </c>
      <c r="E1484" s="733" t="s">
        <v>254</v>
      </c>
      <c r="F1484" s="733" t="s">
        <v>6772</v>
      </c>
      <c r="G1484" s="774">
        <v>39426</v>
      </c>
      <c r="H1484" s="724">
        <f t="shared" ca="1" si="24"/>
        <v>12</v>
      </c>
      <c r="I1484" s="747" t="s">
        <v>1403</v>
      </c>
      <c r="J1484" s="733" t="s">
        <v>249</v>
      </c>
      <c r="K1484" s="733" t="s">
        <v>6622</v>
      </c>
      <c r="L1484" s="726"/>
      <c r="M1484" s="726" t="s">
        <v>6426</v>
      </c>
      <c r="N1484" s="722" t="s">
        <v>4862</v>
      </c>
      <c r="O1484" s="733" t="s">
        <v>6640</v>
      </c>
      <c r="P1484" s="736"/>
      <c r="Q1484" s="736"/>
    </row>
    <row r="1485" spans="1:17">
      <c r="A1485" s="1077">
        <f>SUBTOTAL(3,C$3:C1485)</f>
        <v>1481</v>
      </c>
      <c r="B1485" s="738">
        <v>4</v>
      </c>
      <c r="C1485" s="722" t="s">
        <v>6770</v>
      </c>
      <c r="D1485" s="723" t="s">
        <v>23</v>
      </c>
      <c r="E1485" s="733" t="s">
        <v>254</v>
      </c>
      <c r="F1485" s="733" t="s">
        <v>5220</v>
      </c>
      <c r="G1485" s="774">
        <v>41274</v>
      </c>
      <c r="H1485" s="724">
        <f t="shared" ca="1" si="24"/>
        <v>7</v>
      </c>
      <c r="I1485" s="747" t="s">
        <v>1403</v>
      </c>
      <c r="J1485" s="733" t="s">
        <v>6624</v>
      </c>
      <c r="K1485" s="733" t="s">
        <v>6622</v>
      </c>
      <c r="L1485" s="726"/>
      <c r="M1485" s="726" t="s">
        <v>6426</v>
      </c>
      <c r="N1485" s="722" t="s">
        <v>4862</v>
      </c>
      <c r="O1485" s="733" t="s">
        <v>6640</v>
      </c>
      <c r="P1485" s="736"/>
      <c r="Q1485" s="736"/>
    </row>
    <row r="1486" spans="1:17">
      <c r="A1486" s="1077">
        <f>SUBTOTAL(3,C$3:C1486)</f>
        <v>1482</v>
      </c>
      <c r="B1486" s="738">
        <v>5</v>
      </c>
      <c r="C1486" s="722" t="s">
        <v>6771</v>
      </c>
      <c r="D1486" s="723" t="s">
        <v>23</v>
      </c>
      <c r="E1486" s="733" t="s">
        <v>254</v>
      </c>
      <c r="F1486" s="733" t="s">
        <v>5220</v>
      </c>
      <c r="G1486" s="774">
        <v>42498</v>
      </c>
      <c r="H1486" s="724">
        <f t="shared" ca="1" si="24"/>
        <v>3</v>
      </c>
      <c r="I1486" s="747" t="s">
        <v>1403</v>
      </c>
      <c r="J1486" s="733" t="s">
        <v>6624</v>
      </c>
      <c r="K1486" s="733" t="s">
        <v>6622</v>
      </c>
      <c r="L1486" s="726"/>
      <c r="M1486" s="726" t="s">
        <v>6426</v>
      </c>
      <c r="N1486" s="722" t="s">
        <v>4862</v>
      </c>
      <c r="O1486" s="733" t="s">
        <v>6640</v>
      </c>
      <c r="P1486" s="736"/>
      <c r="Q1486" s="736"/>
    </row>
    <row r="1487" spans="1:17">
      <c r="A1487" s="1077">
        <f>SUBTOTAL(3,C$3:C1487)</f>
        <v>1483</v>
      </c>
      <c r="B1487" s="738">
        <v>1</v>
      </c>
      <c r="C1487" s="722" t="s">
        <v>6773</v>
      </c>
      <c r="D1487" s="723" t="s">
        <v>23</v>
      </c>
      <c r="E1487" s="733" t="s">
        <v>221</v>
      </c>
      <c r="F1487" s="733" t="s">
        <v>6776</v>
      </c>
      <c r="G1487" s="774">
        <v>30439</v>
      </c>
      <c r="H1487" s="724">
        <f t="shared" ca="1" si="24"/>
        <v>36</v>
      </c>
      <c r="I1487" s="747" t="s">
        <v>4508</v>
      </c>
      <c r="J1487" s="733" t="s">
        <v>258</v>
      </c>
      <c r="K1487" s="733" t="s">
        <v>283</v>
      </c>
      <c r="L1487" s="726"/>
      <c r="M1487" s="726" t="s">
        <v>6426</v>
      </c>
      <c r="N1487" s="722" t="s">
        <v>4862</v>
      </c>
      <c r="O1487" s="733" t="s">
        <v>222</v>
      </c>
      <c r="P1487" s="736"/>
      <c r="Q1487" s="736"/>
    </row>
    <row r="1488" spans="1:17">
      <c r="A1488" s="1077">
        <f>SUBTOTAL(3,C$3:C1488)</f>
        <v>1484</v>
      </c>
      <c r="B1488" s="738">
        <v>2</v>
      </c>
      <c r="C1488" s="722" t="s">
        <v>6774</v>
      </c>
      <c r="D1488" s="723" t="s">
        <v>16</v>
      </c>
      <c r="E1488" s="733" t="s">
        <v>221</v>
      </c>
      <c r="F1488" s="733" t="s">
        <v>376</v>
      </c>
      <c r="G1488" s="774">
        <v>35022</v>
      </c>
      <c r="H1488" s="724">
        <f t="shared" ca="1" si="24"/>
        <v>24</v>
      </c>
      <c r="I1488" s="747" t="s">
        <v>4508</v>
      </c>
      <c r="J1488" s="733" t="s">
        <v>258</v>
      </c>
      <c r="K1488" s="733" t="s">
        <v>6621</v>
      </c>
      <c r="L1488" s="726"/>
      <c r="M1488" s="726" t="s">
        <v>6426</v>
      </c>
      <c r="N1488" s="722" t="s">
        <v>4862</v>
      </c>
      <c r="O1488" s="733" t="s">
        <v>245</v>
      </c>
      <c r="P1488" s="736"/>
      <c r="Q1488" s="736"/>
    </row>
    <row r="1489" spans="1:17">
      <c r="A1489" s="1077">
        <f>SUBTOTAL(3,C$3:C1489)</f>
        <v>1485</v>
      </c>
      <c r="B1489" s="738">
        <v>3</v>
      </c>
      <c r="C1489" s="722" t="s">
        <v>6775</v>
      </c>
      <c r="D1489" s="723" t="s">
        <v>23</v>
      </c>
      <c r="E1489" s="733" t="s">
        <v>254</v>
      </c>
      <c r="F1489" s="733" t="s">
        <v>230</v>
      </c>
      <c r="G1489" s="774">
        <v>42725</v>
      </c>
      <c r="H1489" s="724">
        <f t="shared" ca="1" si="24"/>
        <v>3</v>
      </c>
      <c r="I1489" s="747" t="s">
        <v>4508</v>
      </c>
      <c r="J1489" s="733" t="s">
        <v>6624</v>
      </c>
      <c r="K1489" s="733" t="s">
        <v>6622</v>
      </c>
      <c r="L1489" s="726"/>
      <c r="M1489" s="726" t="s">
        <v>6426</v>
      </c>
      <c r="N1489" s="722" t="s">
        <v>4862</v>
      </c>
      <c r="O1489" s="733" t="s">
        <v>6640</v>
      </c>
      <c r="P1489" s="736"/>
      <c r="Q1489" s="736"/>
    </row>
    <row r="1490" spans="1:17">
      <c r="A1490" s="1077">
        <f>SUBTOTAL(3,C$3:C1490)</f>
        <v>1486</v>
      </c>
      <c r="B1490" s="738">
        <v>1</v>
      </c>
      <c r="C1490" s="722" t="s">
        <v>6777</v>
      </c>
      <c r="D1490" s="723" t="s">
        <v>16</v>
      </c>
      <c r="E1490" s="733" t="s">
        <v>221</v>
      </c>
      <c r="F1490" s="733" t="s">
        <v>4916</v>
      </c>
      <c r="G1490" s="774">
        <v>26840</v>
      </c>
      <c r="H1490" s="724">
        <f t="shared" ca="1" si="24"/>
        <v>46</v>
      </c>
      <c r="I1490" s="747" t="s">
        <v>1403</v>
      </c>
      <c r="J1490" s="733" t="s">
        <v>241</v>
      </c>
      <c r="K1490" s="733" t="s">
        <v>261</v>
      </c>
      <c r="L1490" s="726"/>
      <c r="M1490" s="726" t="s">
        <v>6426</v>
      </c>
      <c r="N1490" s="722" t="s">
        <v>4862</v>
      </c>
      <c r="O1490" s="733" t="s">
        <v>222</v>
      </c>
      <c r="P1490" s="736"/>
      <c r="Q1490" s="736"/>
    </row>
    <row r="1491" spans="1:17">
      <c r="A1491" s="1077">
        <f>SUBTOTAL(3,C$3:C1491)</f>
        <v>1487</v>
      </c>
      <c r="B1491" s="738">
        <v>2</v>
      </c>
      <c r="C1491" s="722" t="s">
        <v>6778</v>
      </c>
      <c r="D1491" s="723" t="s">
        <v>16</v>
      </c>
      <c r="E1491" s="733" t="s">
        <v>254</v>
      </c>
      <c r="F1491" s="733" t="s">
        <v>4916</v>
      </c>
      <c r="G1491" s="774">
        <v>37614</v>
      </c>
      <c r="H1491" s="724">
        <f t="shared" ca="1" si="24"/>
        <v>17</v>
      </c>
      <c r="I1491" s="747" t="s">
        <v>1403</v>
      </c>
      <c r="J1491" s="733" t="s">
        <v>262</v>
      </c>
      <c r="K1491" s="733" t="s">
        <v>6622</v>
      </c>
      <c r="L1491" s="726"/>
      <c r="M1491" s="726" t="s">
        <v>6426</v>
      </c>
      <c r="N1491" s="722" t="s">
        <v>4862</v>
      </c>
      <c r="O1491" s="733" t="s">
        <v>6640</v>
      </c>
      <c r="P1491" s="736"/>
      <c r="Q1491" s="736"/>
    </row>
    <row r="1492" spans="1:17">
      <c r="A1492" s="1077">
        <f>SUBTOTAL(3,C$3:C1492)</f>
        <v>1488</v>
      </c>
      <c r="B1492" s="738">
        <v>1</v>
      </c>
      <c r="C1492" s="722" t="s">
        <v>5028</v>
      </c>
      <c r="D1492" s="723" t="s">
        <v>23</v>
      </c>
      <c r="E1492" s="733" t="s">
        <v>221</v>
      </c>
      <c r="F1492" s="733" t="s">
        <v>6858</v>
      </c>
      <c r="G1492" s="774">
        <v>22497</v>
      </c>
      <c r="H1492" s="724">
        <f t="shared" ca="1" si="24"/>
        <v>58</v>
      </c>
      <c r="I1492" s="747" t="s">
        <v>1403</v>
      </c>
      <c r="J1492" s="733" t="s">
        <v>241</v>
      </c>
      <c r="K1492" s="733" t="s">
        <v>6822</v>
      </c>
      <c r="L1492" s="726"/>
      <c r="M1492" s="726" t="s">
        <v>6426</v>
      </c>
      <c r="N1492" s="722" t="s">
        <v>4862</v>
      </c>
      <c r="O1492" s="733" t="s">
        <v>222</v>
      </c>
      <c r="P1492" s="736"/>
      <c r="Q1492" s="736"/>
    </row>
    <row r="1493" spans="1:17">
      <c r="A1493" s="1077">
        <f>SUBTOTAL(3,C$3:C1493)</f>
        <v>1489</v>
      </c>
      <c r="B1493" s="738">
        <v>2</v>
      </c>
      <c r="C1493" s="722" t="s">
        <v>6854</v>
      </c>
      <c r="D1493" s="723" t="s">
        <v>16</v>
      </c>
      <c r="E1493" s="733" t="s">
        <v>221</v>
      </c>
      <c r="F1493" s="733" t="s">
        <v>6858</v>
      </c>
      <c r="G1493" s="774">
        <v>23323</v>
      </c>
      <c r="H1493" s="724">
        <f t="shared" ca="1" si="24"/>
        <v>56</v>
      </c>
      <c r="I1493" s="747" t="s">
        <v>1403</v>
      </c>
      <c r="J1493" s="733" t="s">
        <v>241</v>
      </c>
      <c r="K1493" s="733" t="s">
        <v>6621</v>
      </c>
      <c r="L1493" s="726"/>
      <c r="M1493" s="726" t="s">
        <v>6426</v>
      </c>
      <c r="N1493" s="722" t="s">
        <v>4862</v>
      </c>
      <c r="O1493" s="733" t="s">
        <v>245</v>
      </c>
      <c r="P1493" s="736"/>
      <c r="Q1493" s="736"/>
    </row>
    <row r="1494" spans="1:17">
      <c r="A1494" s="1077">
        <f>SUBTOTAL(3,C$3:C1494)</f>
        <v>1490</v>
      </c>
      <c r="B1494" s="738">
        <v>3</v>
      </c>
      <c r="C1494" s="722" t="s">
        <v>6855</v>
      </c>
      <c r="D1494" s="723" t="s">
        <v>16</v>
      </c>
      <c r="E1494" s="733" t="s">
        <v>254</v>
      </c>
      <c r="F1494" s="733" t="s">
        <v>6857</v>
      </c>
      <c r="G1494" s="774">
        <v>36356</v>
      </c>
      <c r="H1494" s="724">
        <f t="shared" ca="1" si="24"/>
        <v>20</v>
      </c>
      <c r="I1494" s="747" t="s">
        <v>1403</v>
      </c>
      <c r="J1494" s="733" t="s">
        <v>258</v>
      </c>
      <c r="K1494" s="733" t="s">
        <v>6622</v>
      </c>
      <c r="L1494" s="726"/>
      <c r="M1494" s="726" t="s">
        <v>6426</v>
      </c>
      <c r="N1494" s="722" t="s">
        <v>4862</v>
      </c>
      <c r="O1494" s="733" t="s">
        <v>6640</v>
      </c>
      <c r="P1494" s="736"/>
      <c r="Q1494" s="736"/>
    </row>
    <row r="1495" spans="1:17">
      <c r="A1495" s="1077">
        <f>SUBTOTAL(3,C$3:C1495)</f>
        <v>1491</v>
      </c>
      <c r="B1495" s="738">
        <v>4</v>
      </c>
      <c r="C1495" s="722" t="s">
        <v>6856</v>
      </c>
      <c r="D1495" s="723" t="s">
        <v>23</v>
      </c>
      <c r="E1495" s="733" t="s">
        <v>254</v>
      </c>
      <c r="F1495" s="733" t="s">
        <v>6857</v>
      </c>
      <c r="G1495" s="774">
        <v>38885</v>
      </c>
      <c r="H1495" s="724">
        <f t="shared" ca="1" si="24"/>
        <v>13</v>
      </c>
      <c r="I1495" s="747" t="s">
        <v>1403</v>
      </c>
      <c r="J1495" s="733" t="s">
        <v>249</v>
      </c>
      <c r="K1495" s="733" t="s">
        <v>6622</v>
      </c>
      <c r="L1495" s="726"/>
      <c r="M1495" s="726" t="s">
        <v>6426</v>
      </c>
      <c r="N1495" s="722" t="s">
        <v>4862</v>
      </c>
      <c r="O1495" s="733" t="s">
        <v>6640</v>
      </c>
      <c r="P1495" s="736"/>
      <c r="Q1495" s="736"/>
    </row>
    <row r="1496" spans="1:17">
      <c r="A1496" s="1077">
        <f>SUBTOTAL(3,C$3:C1496)</f>
        <v>1492</v>
      </c>
      <c r="B1496" s="721">
        <v>1</v>
      </c>
      <c r="C1496" s="722" t="s">
        <v>4953</v>
      </c>
      <c r="D1496" s="723" t="s">
        <v>23</v>
      </c>
      <c r="E1496" s="721" t="s">
        <v>254</v>
      </c>
      <c r="F1496" s="721" t="s">
        <v>22</v>
      </c>
      <c r="G1496" s="774">
        <v>35824</v>
      </c>
      <c r="H1496" s="724">
        <f t="shared" ca="1" si="24"/>
        <v>22</v>
      </c>
      <c r="I1496" s="725" t="s">
        <v>1403</v>
      </c>
      <c r="J1496" s="721" t="s">
        <v>785</v>
      </c>
      <c r="K1496" s="721" t="s">
        <v>261</v>
      </c>
      <c r="L1496" s="726"/>
      <c r="M1496" s="726" t="s">
        <v>6426</v>
      </c>
      <c r="N1496" s="722" t="s">
        <v>4862</v>
      </c>
      <c r="O1496" s="721" t="s">
        <v>222</v>
      </c>
      <c r="P1496" s="734" t="s">
        <v>4952</v>
      </c>
      <c r="Q1496" s="722" t="s">
        <v>4949</v>
      </c>
    </row>
    <row r="1497" spans="1:17">
      <c r="A1497" s="1077">
        <f>SUBTOTAL(3,C$3:C1497)</f>
        <v>1493</v>
      </c>
      <c r="B1497" s="738">
        <v>2</v>
      </c>
      <c r="C1497" s="750" t="s">
        <v>6300</v>
      </c>
      <c r="D1497" s="1004" t="s">
        <v>16</v>
      </c>
      <c r="E1497" s="1005" t="s">
        <v>45</v>
      </c>
      <c r="F1497" s="1006" t="s">
        <v>230</v>
      </c>
      <c r="G1497" s="1007">
        <v>36671</v>
      </c>
      <c r="H1497" s="724">
        <f t="shared" ca="1" si="24"/>
        <v>19</v>
      </c>
      <c r="I1497" s="1006" t="s">
        <v>1403</v>
      </c>
      <c r="J1497" s="1009" t="s">
        <v>785</v>
      </c>
      <c r="K1497" s="1006" t="s">
        <v>246</v>
      </c>
      <c r="L1497" s="1006"/>
      <c r="M1497" s="1010" t="s">
        <v>6426</v>
      </c>
      <c r="N1497" s="722" t="s">
        <v>4862</v>
      </c>
      <c r="O1497" s="733" t="s">
        <v>245</v>
      </c>
      <c r="P1497" s="736"/>
      <c r="Q1497" s="736"/>
    </row>
    <row r="1498" spans="1:17">
      <c r="A1498" s="1077">
        <f>SUBTOTAL(3,C$3:C1498)</f>
        <v>1494</v>
      </c>
      <c r="B1498" s="738">
        <v>3</v>
      </c>
      <c r="C1498" s="750" t="s">
        <v>7253</v>
      </c>
      <c r="D1498" s="1004" t="s">
        <v>23</v>
      </c>
      <c r="E1498" s="1005" t="s">
        <v>49</v>
      </c>
      <c r="F1498" s="1006" t="s">
        <v>22</v>
      </c>
      <c r="G1498" s="1007">
        <v>43420</v>
      </c>
      <c r="H1498" s="724">
        <f t="shared" ca="1" si="24"/>
        <v>1</v>
      </c>
      <c r="I1498" s="1006" t="s">
        <v>1403</v>
      </c>
      <c r="J1498" s="1009" t="s">
        <v>6624</v>
      </c>
      <c r="K1498" s="1006" t="s">
        <v>6622</v>
      </c>
      <c r="L1498" s="1006"/>
      <c r="M1498" s="1010" t="s">
        <v>6426</v>
      </c>
      <c r="N1498" s="722" t="s">
        <v>4862</v>
      </c>
      <c r="O1498" s="733" t="s">
        <v>6640</v>
      </c>
      <c r="P1498" s="736"/>
      <c r="Q1498" s="736"/>
    </row>
    <row r="1499" spans="1:17">
      <c r="A1499" s="1077">
        <f>SUBTOTAL(3,C$3:C1499)</f>
        <v>1495</v>
      </c>
      <c r="B1499" s="839">
        <v>1</v>
      </c>
      <c r="C1499" s="839" t="s">
        <v>2206</v>
      </c>
      <c r="D1499" s="726" t="s">
        <v>23</v>
      </c>
      <c r="E1499" s="839" t="s">
        <v>49</v>
      </c>
      <c r="F1499" s="839"/>
      <c r="G1499" s="840"/>
      <c r="H1499" s="724">
        <f t="shared" ca="1" si="24"/>
        <v>120</v>
      </c>
      <c r="I1499" s="1006" t="s">
        <v>1403</v>
      </c>
      <c r="J1499" s="839" t="s">
        <v>1291</v>
      </c>
      <c r="K1499" s="839"/>
      <c r="L1499" s="839"/>
      <c r="M1499" s="1010" t="s">
        <v>6426</v>
      </c>
      <c r="N1499" s="722" t="s">
        <v>4862</v>
      </c>
      <c r="O1499" s="839" t="s">
        <v>222</v>
      </c>
      <c r="P1499" s="839"/>
      <c r="Q1499" s="839"/>
    </row>
    <row r="1500" spans="1:17">
      <c r="A1500" s="1077">
        <f>SUBTOTAL(3,C$3:C1500)</f>
        <v>1496</v>
      </c>
      <c r="B1500" s="839">
        <v>2</v>
      </c>
      <c r="C1500" s="839" t="s">
        <v>7271</v>
      </c>
      <c r="D1500" s="726" t="s">
        <v>16</v>
      </c>
      <c r="E1500" s="839" t="s">
        <v>45</v>
      </c>
      <c r="F1500" s="839"/>
      <c r="G1500" s="840"/>
      <c r="H1500" s="724">
        <f t="shared" ca="1" si="24"/>
        <v>120</v>
      </c>
      <c r="I1500" s="1006" t="s">
        <v>1403</v>
      </c>
      <c r="J1500" s="839" t="s">
        <v>1291</v>
      </c>
      <c r="K1500" s="839"/>
      <c r="L1500" s="839"/>
      <c r="M1500" s="1010" t="s">
        <v>6426</v>
      </c>
      <c r="N1500" s="722" t="s">
        <v>4862</v>
      </c>
      <c r="O1500" s="839" t="s">
        <v>245</v>
      </c>
      <c r="P1500" s="839"/>
      <c r="Q1500" s="839"/>
    </row>
    <row r="1501" spans="1:17">
      <c r="A1501" s="1077">
        <f>SUBTOTAL(3,C$3:C1501)</f>
        <v>1497</v>
      </c>
      <c r="B1501" s="839">
        <v>3</v>
      </c>
      <c r="C1501" s="839" t="s">
        <v>7272</v>
      </c>
      <c r="D1501" s="726" t="s">
        <v>23</v>
      </c>
      <c r="E1501" s="839" t="s">
        <v>49</v>
      </c>
      <c r="F1501" s="839"/>
      <c r="G1501" s="840"/>
      <c r="H1501" s="724">
        <f t="shared" ca="1" si="24"/>
        <v>120</v>
      </c>
      <c r="I1501" s="1006" t="s">
        <v>1403</v>
      </c>
      <c r="J1501" s="839" t="s">
        <v>785</v>
      </c>
      <c r="K1501" s="839"/>
      <c r="L1501" s="839"/>
      <c r="M1501" s="1010" t="s">
        <v>6426</v>
      </c>
      <c r="N1501" s="722" t="s">
        <v>4862</v>
      </c>
      <c r="O1501" s="839" t="s">
        <v>6640</v>
      </c>
      <c r="P1501" s="839"/>
      <c r="Q1501" s="839"/>
    </row>
    <row r="1502" spans="1:17">
      <c r="A1502" s="1077">
        <f>SUBTOTAL(3,C$3:C1502)</f>
        <v>1498</v>
      </c>
      <c r="B1502" s="839">
        <v>4</v>
      </c>
      <c r="C1502" s="839" t="s">
        <v>7273</v>
      </c>
      <c r="D1502" s="726" t="s">
        <v>23</v>
      </c>
      <c r="E1502" s="839" t="s">
        <v>49</v>
      </c>
      <c r="F1502" s="839"/>
      <c r="G1502" s="840"/>
      <c r="H1502" s="724">
        <f t="shared" ca="1" si="24"/>
        <v>120</v>
      </c>
      <c r="I1502" s="1006" t="s">
        <v>1403</v>
      </c>
      <c r="J1502" s="839" t="s">
        <v>785</v>
      </c>
      <c r="K1502" s="839"/>
      <c r="L1502" s="839"/>
      <c r="M1502" s="1010" t="s">
        <v>6426</v>
      </c>
      <c r="N1502" s="722" t="s">
        <v>4862</v>
      </c>
      <c r="O1502" s="839" t="s">
        <v>6640</v>
      </c>
      <c r="P1502" s="839"/>
      <c r="Q1502" s="839"/>
    </row>
    <row r="1503" spans="1:17">
      <c r="A1503" s="1077">
        <f>SUBTOTAL(3,C$3:C1503)</f>
        <v>1499</v>
      </c>
      <c r="B1503" s="839">
        <v>5</v>
      </c>
      <c r="C1503" s="839" t="s">
        <v>7274</v>
      </c>
      <c r="D1503" s="726" t="s">
        <v>16</v>
      </c>
      <c r="E1503" s="839" t="s">
        <v>45</v>
      </c>
      <c r="F1503" s="839"/>
      <c r="G1503" s="840"/>
      <c r="H1503" s="724">
        <f t="shared" ca="1" si="24"/>
        <v>120</v>
      </c>
      <c r="I1503" s="1006" t="s">
        <v>1403</v>
      </c>
      <c r="J1503" s="839" t="s">
        <v>785</v>
      </c>
      <c r="K1503" s="839"/>
      <c r="L1503" s="839"/>
      <c r="M1503" s="1010" t="s">
        <v>6426</v>
      </c>
      <c r="N1503" s="722" t="s">
        <v>4862</v>
      </c>
      <c r="O1503" s="839" t="s">
        <v>6640</v>
      </c>
      <c r="P1503" s="839"/>
      <c r="Q1503" s="839"/>
    </row>
    <row r="1504" spans="1:17">
      <c r="A1504" s="1077">
        <f>SUBTOTAL(3,C$3:C1504)</f>
        <v>1500</v>
      </c>
      <c r="B1504" s="722">
        <v>1</v>
      </c>
      <c r="C1504" s="722" t="s">
        <v>5256</v>
      </c>
      <c r="D1504" s="744" t="s">
        <v>23</v>
      </c>
      <c r="E1504" s="722" t="s">
        <v>221</v>
      </c>
      <c r="F1504" s="722" t="s">
        <v>452</v>
      </c>
      <c r="G1504" s="784">
        <v>25636</v>
      </c>
      <c r="H1504" s="724">
        <f t="shared" ca="1" si="24"/>
        <v>50</v>
      </c>
      <c r="I1504" s="769" t="s">
        <v>1403</v>
      </c>
      <c r="J1504" s="722" t="s">
        <v>256</v>
      </c>
      <c r="K1504" s="722" t="s">
        <v>283</v>
      </c>
      <c r="L1504" s="770"/>
      <c r="M1504" s="770" t="s">
        <v>6426</v>
      </c>
      <c r="N1504" s="722" t="s">
        <v>5260</v>
      </c>
      <c r="O1504" s="722" t="s">
        <v>222</v>
      </c>
      <c r="P1504" s="722" t="s">
        <v>5255</v>
      </c>
      <c r="Q1504" s="722" t="s">
        <v>5259</v>
      </c>
    </row>
    <row r="1505" spans="1:17">
      <c r="A1505" s="1077">
        <f>SUBTOTAL(3,C$3:C1505)</f>
        <v>1501</v>
      </c>
      <c r="B1505" s="721">
        <v>2</v>
      </c>
      <c r="C1505" s="722" t="s">
        <v>5262</v>
      </c>
      <c r="D1505" s="723" t="s">
        <v>16</v>
      </c>
      <c r="E1505" s="721" t="s">
        <v>221</v>
      </c>
      <c r="F1505" s="721" t="s">
        <v>622</v>
      </c>
      <c r="G1505" s="774">
        <v>27159</v>
      </c>
      <c r="H1505" s="724">
        <f t="shared" ca="1" si="24"/>
        <v>45</v>
      </c>
      <c r="I1505" s="725" t="s">
        <v>1403</v>
      </c>
      <c r="J1505" s="721" t="s">
        <v>256</v>
      </c>
      <c r="K1505" s="721" t="s">
        <v>246</v>
      </c>
      <c r="L1505" s="726"/>
      <c r="M1505" s="726" t="s">
        <v>6426</v>
      </c>
      <c r="N1505" s="722" t="s">
        <v>5260</v>
      </c>
      <c r="O1505" s="721" t="s">
        <v>245</v>
      </c>
      <c r="P1505" s="722" t="s">
        <v>5261</v>
      </c>
      <c r="Q1505" s="722" t="s">
        <v>5259</v>
      </c>
    </row>
    <row r="1506" spans="1:17">
      <c r="A1506" s="1077">
        <f>SUBTOTAL(3,C$3:C1506)</f>
        <v>1502</v>
      </c>
      <c r="B1506" s="721">
        <v>3</v>
      </c>
      <c r="C1506" s="722" t="s">
        <v>5266</v>
      </c>
      <c r="D1506" s="723" t="s">
        <v>16</v>
      </c>
      <c r="E1506" s="721" t="s">
        <v>254</v>
      </c>
      <c r="F1506" s="721" t="s">
        <v>5225</v>
      </c>
      <c r="G1506" s="774">
        <v>34612</v>
      </c>
      <c r="H1506" s="724">
        <f t="shared" ca="1" si="24"/>
        <v>25</v>
      </c>
      <c r="I1506" s="725" t="s">
        <v>1403</v>
      </c>
      <c r="J1506" s="721" t="s">
        <v>223</v>
      </c>
      <c r="K1506" s="721" t="s">
        <v>270</v>
      </c>
      <c r="L1506" s="726"/>
      <c r="M1506" s="726" t="s">
        <v>6426</v>
      </c>
      <c r="N1506" s="722" t="s">
        <v>5260</v>
      </c>
      <c r="O1506" s="721" t="s">
        <v>255</v>
      </c>
      <c r="P1506" s="722" t="s">
        <v>5265</v>
      </c>
      <c r="Q1506" s="722" t="s">
        <v>5259</v>
      </c>
    </row>
    <row r="1507" spans="1:17">
      <c r="A1507" s="1077">
        <f>SUBTOTAL(3,C$3:C1507)</f>
        <v>1503</v>
      </c>
      <c r="B1507" s="721">
        <v>1</v>
      </c>
      <c r="C1507" s="722" t="s">
        <v>5268</v>
      </c>
      <c r="D1507" s="723" t="s">
        <v>23</v>
      </c>
      <c r="E1507" s="721" t="s">
        <v>254</v>
      </c>
      <c r="F1507" s="721" t="s">
        <v>5269</v>
      </c>
      <c r="G1507" s="774">
        <v>37528</v>
      </c>
      <c r="H1507" s="724">
        <f t="shared" ca="1" si="24"/>
        <v>17</v>
      </c>
      <c r="I1507" s="725" t="s">
        <v>1403</v>
      </c>
      <c r="J1507" s="721" t="s">
        <v>369</v>
      </c>
      <c r="K1507" s="721" t="s">
        <v>266</v>
      </c>
      <c r="L1507" s="726"/>
      <c r="M1507" s="726" t="s">
        <v>6426</v>
      </c>
      <c r="N1507" s="722" t="s">
        <v>5260</v>
      </c>
      <c r="O1507" s="721" t="s">
        <v>255</v>
      </c>
      <c r="P1507" s="722" t="s">
        <v>5267</v>
      </c>
      <c r="Q1507" s="722" t="s">
        <v>5259</v>
      </c>
    </row>
    <row r="1508" spans="1:17">
      <c r="A1508" s="1077">
        <f>SUBTOTAL(3,C$3:C1508)</f>
        <v>1504</v>
      </c>
      <c r="B1508" s="721">
        <v>2</v>
      </c>
      <c r="C1508" s="722" t="s">
        <v>5271</v>
      </c>
      <c r="D1508" s="723" t="s">
        <v>23</v>
      </c>
      <c r="E1508" s="721" t="s">
        <v>254</v>
      </c>
      <c r="F1508" s="721" t="s">
        <v>230</v>
      </c>
      <c r="G1508" s="774">
        <v>40674</v>
      </c>
      <c r="H1508" s="724">
        <f t="shared" ca="1" si="24"/>
        <v>8</v>
      </c>
      <c r="I1508" s="725" t="s">
        <v>1403</v>
      </c>
      <c r="J1508" s="721" t="s">
        <v>265</v>
      </c>
      <c r="K1508" s="721" t="s">
        <v>270</v>
      </c>
      <c r="L1508" s="726"/>
      <c r="M1508" s="726" t="s">
        <v>6426</v>
      </c>
      <c r="N1508" s="722" t="s">
        <v>5260</v>
      </c>
      <c r="O1508" s="721" t="s">
        <v>255</v>
      </c>
      <c r="P1508" s="734" t="s">
        <v>5270</v>
      </c>
      <c r="Q1508" s="722" t="s">
        <v>5259</v>
      </c>
    </row>
    <row r="1509" spans="1:17">
      <c r="A1509" s="1077">
        <f>SUBTOTAL(3,C$3:C1509)</f>
        <v>1505</v>
      </c>
      <c r="B1509" s="721">
        <v>1</v>
      </c>
      <c r="C1509" s="722" t="s">
        <v>5273</v>
      </c>
      <c r="D1509" s="723" t="s">
        <v>23</v>
      </c>
      <c r="E1509" s="721" t="s">
        <v>221</v>
      </c>
      <c r="F1509" s="721" t="s">
        <v>22</v>
      </c>
      <c r="G1509" s="774">
        <v>26528</v>
      </c>
      <c r="H1509" s="724">
        <f t="shared" ca="1" si="24"/>
        <v>47</v>
      </c>
      <c r="I1509" s="725" t="s">
        <v>1403</v>
      </c>
      <c r="J1509" s="721" t="s">
        <v>223</v>
      </c>
      <c r="K1509" s="721" t="s">
        <v>283</v>
      </c>
      <c r="L1509" s="726"/>
      <c r="M1509" s="726" t="s">
        <v>6426</v>
      </c>
      <c r="N1509" s="722" t="s">
        <v>5260</v>
      </c>
      <c r="O1509" s="721" t="s">
        <v>222</v>
      </c>
      <c r="P1509" s="722" t="s">
        <v>5272</v>
      </c>
      <c r="Q1509" s="722" t="s">
        <v>5276</v>
      </c>
    </row>
    <row r="1510" spans="1:17">
      <c r="A1510" s="1077">
        <f>SUBTOTAL(3,C$3:C1510)</f>
        <v>1506</v>
      </c>
      <c r="B1510" s="721">
        <v>2</v>
      </c>
      <c r="C1510" s="722" t="s">
        <v>3992</v>
      </c>
      <c r="D1510" s="723" t="s">
        <v>16</v>
      </c>
      <c r="E1510" s="721" t="s">
        <v>221</v>
      </c>
      <c r="F1510" s="721" t="s">
        <v>5279</v>
      </c>
      <c r="G1510" s="774">
        <v>28314</v>
      </c>
      <c r="H1510" s="724">
        <f t="shared" ca="1" si="24"/>
        <v>42</v>
      </c>
      <c r="I1510" s="725" t="s">
        <v>1403</v>
      </c>
      <c r="J1510" s="721" t="s">
        <v>289</v>
      </c>
      <c r="K1510" s="721" t="s">
        <v>246</v>
      </c>
      <c r="L1510" s="726"/>
      <c r="M1510" s="726" t="s">
        <v>6426</v>
      </c>
      <c r="N1510" s="722" t="s">
        <v>5260</v>
      </c>
      <c r="O1510" s="721" t="s">
        <v>245</v>
      </c>
      <c r="P1510" s="722" t="s">
        <v>5278</v>
      </c>
      <c r="Q1510" s="722" t="s">
        <v>5276</v>
      </c>
    </row>
    <row r="1511" spans="1:17">
      <c r="A1511" s="1077">
        <f>SUBTOTAL(3,C$3:C1511)</f>
        <v>1507</v>
      </c>
      <c r="B1511" s="721">
        <v>3</v>
      </c>
      <c r="C1511" s="722" t="s">
        <v>5282</v>
      </c>
      <c r="D1511" s="723" t="s">
        <v>23</v>
      </c>
      <c r="E1511" s="721" t="s">
        <v>254</v>
      </c>
      <c r="F1511" s="721" t="s">
        <v>22</v>
      </c>
      <c r="G1511" s="774">
        <v>36874</v>
      </c>
      <c r="H1511" s="724">
        <f t="shared" ca="1" si="24"/>
        <v>19</v>
      </c>
      <c r="I1511" s="725" t="s">
        <v>1403</v>
      </c>
      <c r="J1511" s="721" t="s">
        <v>348</v>
      </c>
      <c r="K1511" s="721" t="s">
        <v>266</v>
      </c>
      <c r="L1511" s="726"/>
      <c r="M1511" s="726" t="s">
        <v>6426</v>
      </c>
      <c r="N1511" s="722" t="s">
        <v>5260</v>
      </c>
      <c r="O1511" s="721" t="s">
        <v>255</v>
      </c>
      <c r="P1511" s="722" t="s">
        <v>5281</v>
      </c>
      <c r="Q1511" s="722" t="s">
        <v>5276</v>
      </c>
    </row>
    <row r="1512" spans="1:17">
      <c r="A1512" s="1077">
        <f>SUBTOTAL(3,C$3:C1512)</f>
        <v>1508</v>
      </c>
      <c r="B1512" s="721">
        <v>1</v>
      </c>
      <c r="C1512" s="722" t="s">
        <v>5284</v>
      </c>
      <c r="D1512" s="723" t="s">
        <v>23</v>
      </c>
      <c r="E1512" s="721" t="s">
        <v>221</v>
      </c>
      <c r="F1512" s="721" t="s">
        <v>4916</v>
      </c>
      <c r="G1512" s="774">
        <v>25929</v>
      </c>
      <c r="H1512" s="724">
        <f t="shared" ca="1" si="24"/>
        <v>49</v>
      </c>
      <c r="I1512" s="725" t="s">
        <v>1403</v>
      </c>
      <c r="J1512" s="721" t="s">
        <v>223</v>
      </c>
      <c r="K1512" s="721" t="s">
        <v>283</v>
      </c>
      <c r="L1512" s="726"/>
      <c r="M1512" s="726" t="s">
        <v>6426</v>
      </c>
      <c r="N1512" s="722" t="s">
        <v>5260</v>
      </c>
      <c r="O1512" s="721" t="s">
        <v>222</v>
      </c>
      <c r="P1512" s="722" t="s">
        <v>5283</v>
      </c>
      <c r="Q1512" s="722" t="s">
        <v>5287</v>
      </c>
    </row>
    <row r="1513" spans="1:17">
      <c r="A1513" s="1077">
        <f>SUBTOTAL(3,C$3:C1513)</f>
        <v>1509</v>
      </c>
      <c r="B1513" s="721">
        <v>2</v>
      </c>
      <c r="C1513" s="722" t="s">
        <v>5289</v>
      </c>
      <c r="D1513" s="723" t="s">
        <v>16</v>
      </c>
      <c r="E1513" s="721" t="s">
        <v>221</v>
      </c>
      <c r="F1513" s="721" t="s">
        <v>4916</v>
      </c>
      <c r="G1513" s="774">
        <v>26964</v>
      </c>
      <c r="H1513" s="724">
        <f t="shared" ca="1" si="24"/>
        <v>46</v>
      </c>
      <c r="I1513" s="725" t="s">
        <v>1403</v>
      </c>
      <c r="J1513" s="721" t="s">
        <v>223</v>
      </c>
      <c r="K1513" s="721" t="s">
        <v>246</v>
      </c>
      <c r="L1513" s="726"/>
      <c r="M1513" s="726" t="s">
        <v>6426</v>
      </c>
      <c r="N1513" s="722" t="s">
        <v>5260</v>
      </c>
      <c r="O1513" s="721" t="s">
        <v>245</v>
      </c>
      <c r="P1513" s="722" t="s">
        <v>5288</v>
      </c>
      <c r="Q1513" s="722" t="s">
        <v>5287</v>
      </c>
    </row>
    <row r="1514" spans="1:17">
      <c r="A1514" s="1077">
        <f>SUBTOTAL(3,C$3:C1514)</f>
        <v>1510</v>
      </c>
      <c r="B1514" s="721">
        <v>3</v>
      </c>
      <c r="C1514" s="722" t="s">
        <v>5292</v>
      </c>
      <c r="D1514" s="723" t="s">
        <v>23</v>
      </c>
      <c r="E1514" s="721" t="s">
        <v>254</v>
      </c>
      <c r="F1514" s="721" t="s">
        <v>4916</v>
      </c>
      <c r="G1514" s="774">
        <v>36109</v>
      </c>
      <c r="H1514" s="724">
        <f t="shared" ca="1" si="24"/>
        <v>21</v>
      </c>
      <c r="I1514" s="725" t="s">
        <v>1403</v>
      </c>
      <c r="J1514" s="721" t="s">
        <v>886</v>
      </c>
      <c r="K1514" s="721" t="s">
        <v>266</v>
      </c>
      <c r="L1514" s="726"/>
      <c r="M1514" s="726" t="s">
        <v>6426</v>
      </c>
      <c r="N1514" s="722" t="s">
        <v>5260</v>
      </c>
      <c r="O1514" s="721" t="s">
        <v>255</v>
      </c>
      <c r="P1514" s="722" t="s">
        <v>5291</v>
      </c>
      <c r="Q1514" s="722" t="s">
        <v>5287</v>
      </c>
    </row>
    <row r="1515" spans="1:17">
      <c r="A1515" s="1077">
        <f>SUBTOTAL(3,C$3:C1515)</f>
        <v>1511</v>
      </c>
      <c r="B1515" s="721">
        <v>4</v>
      </c>
      <c r="C1515" s="722" t="s">
        <v>5294</v>
      </c>
      <c r="D1515" s="723" t="s">
        <v>23</v>
      </c>
      <c r="E1515" s="721" t="s">
        <v>254</v>
      </c>
      <c r="F1515" s="721" t="s">
        <v>22</v>
      </c>
      <c r="G1515" s="774">
        <v>38874</v>
      </c>
      <c r="H1515" s="724">
        <f t="shared" ca="1" si="24"/>
        <v>13</v>
      </c>
      <c r="I1515" s="725" t="s">
        <v>1403</v>
      </c>
      <c r="J1515" s="721" t="s">
        <v>369</v>
      </c>
      <c r="K1515" s="721" t="s">
        <v>266</v>
      </c>
      <c r="L1515" s="726"/>
      <c r="M1515" s="726" t="s">
        <v>6426</v>
      </c>
      <c r="N1515" s="722" t="s">
        <v>5260</v>
      </c>
      <c r="O1515" s="721" t="s">
        <v>255</v>
      </c>
      <c r="P1515" s="722" t="s">
        <v>5293</v>
      </c>
      <c r="Q1515" s="722" t="s">
        <v>5287</v>
      </c>
    </row>
    <row r="1516" spans="1:17">
      <c r="A1516" s="1077">
        <f>SUBTOTAL(3,C$3:C1516)</f>
        <v>1512</v>
      </c>
      <c r="B1516" s="721">
        <v>1</v>
      </c>
      <c r="C1516" s="722" t="s">
        <v>5296</v>
      </c>
      <c r="D1516" s="723" t="s">
        <v>23</v>
      </c>
      <c r="E1516" s="721" t="s">
        <v>221</v>
      </c>
      <c r="F1516" s="721" t="s">
        <v>938</v>
      </c>
      <c r="G1516" s="774">
        <v>26007</v>
      </c>
      <c r="H1516" s="724">
        <f t="shared" ca="1" si="24"/>
        <v>49</v>
      </c>
      <c r="I1516" s="725" t="s">
        <v>1403</v>
      </c>
      <c r="J1516" s="721" t="s">
        <v>289</v>
      </c>
      <c r="K1516" s="721" t="s">
        <v>283</v>
      </c>
      <c r="L1516" s="726"/>
      <c r="M1516" s="726" t="s">
        <v>6426</v>
      </c>
      <c r="N1516" s="722" t="s">
        <v>5260</v>
      </c>
      <c r="O1516" s="721" t="s">
        <v>222</v>
      </c>
      <c r="P1516" s="722" t="s">
        <v>5295</v>
      </c>
      <c r="Q1516" s="722" t="s">
        <v>5299</v>
      </c>
    </row>
    <row r="1517" spans="1:17">
      <c r="A1517" s="1077">
        <f>SUBTOTAL(3,C$3:C1517)</f>
        <v>1513</v>
      </c>
      <c r="B1517" s="721">
        <v>2</v>
      </c>
      <c r="C1517" s="722" t="s">
        <v>2285</v>
      </c>
      <c r="D1517" s="723" t="s">
        <v>16</v>
      </c>
      <c r="E1517" s="721" t="s">
        <v>221</v>
      </c>
      <c r="F1517" s="721" t="s">
        <v>938</v>
      </c>
      <c r="G1517" s="774">
        <v>28737</v>
      </c>
      <c r="H1517" s="724">
        <f t="shared" ca="1" si="24"/>
        <v>41</v>
      </c>
      <c r="I1517" s="725" t="s">
        <v>1403</v>
      </c>
      <c r="J1517" s="721" t="s">
        <v>256</v>
      </c>
      <c r="K1517" s="721" t="s">
        <v>246</v>
      </c>
      <c r="L1517" s="726"/>
      <c r="M1517" s="726" t="s">
        <v>6426</v>
      </c>
      <c r="N1517" s="722" t="s">
        <v>5260</v>
      </c>
      <c r="O1517" s="721" t="s">
        <v>245</v>
      </c>
      <c r="P1517" s="722" t="s">
        <v>5300</v>
      </c>
      <c r="Q1517" s="722" t="s">
        <v>5299</v>
      </c>
    </row>
    <row r="1518" spans="1:17">
      <c r="A1518" s="1077">
        <f>SUBTOTAL(3,C$3:C1518)</f>
        <v>1514</v>
      </c>
      <c r="B1518" s="721">
        <v>3</v>
      </c>
      <c r="C1518" s="722" t="s">
        <v>5302</v>
      </c>
      <c r="D1518" s="723" t="s">
        <v>16</v>
      </c>
      <c r="E1518" s="721" t="s">
        <v>254</v>
      </c>
      <c r="F1518" s="721" t="s">
        <v>230</v>
      </c>
      <c r="G1518" s="774">
        <v>37056</v>
      </c>
      <c r="H1518" s="724">
        <f t="shared" ca="1" si="24"/>
        <v>18</v>
      </c>
      <c r="I1518" s="725" t="s">
        <v>1403</v>
      </c>
      <c r="J1518" s="721" t="s">
        <v>348</v>
      </c>
      <c r="K1518" s="721" t="s">
        <v>266</v>
      </c>
      <c r="L1518" s="726"/>
      <c r="M1518" s="726" t="s">
        <v>6426</v>
      </c>
      <c r="N1518" s="722" t="s">
        <v>5260</v>
      </c>
      <c r="O1518" s="721" t="s">
        <v>255</v>
      </c>
      <c r="P1518" s="722" t="s">
        <v>5301</v>
      </c>
      <c r="Q1518" s="722" t="s">
        <v>5299</v>
      </c>
    </row>
    <row r="1519" spans="1:17">
      <c r="A1519" s="1077">
        <f>SUBTOTAL(3,C$3:C1519)</f>
        <v>1515</v>
      </c>
      <c r="B1519" s="721">
        <v>4</v>
      </c>
      <c r="C1519" s="722" t="s">
        <v>5304</v>
      </c>
      <c r="D1519" s="723" t="s">
        <v>16</v>
      </c>
      <c r="E1519" s="721" t="s">
        <v>254</v>
      </c>
      <c r="F1519" s="721" t="s">
        <v>230</v>
      </c>
      <c r="G1519" s="774">
        <v>40524</v>
      </c>
      <c r="H1519" s="724">
        <f t="shared" ca="1" si="24"/>
        <v>9</v>
      </c>
      <c r="I1519" s="725" t="s">
        <v>1403</v>
      </c>
      <c r="J1519" s="721" t="s">
        <v>265</v>
      </c>
      <c r="K1519" s="721" t="s">
        <v>270</v>
      </c>
      <c r="L1519" s="726"/>
      <c r="M1519" s="726" t="s">
        <v>6426</v>
      </c>
      <c r="N1519" s="722" t="s">
        <v>5260</v>
      </c>
      <c r="O1519" s="721" t="s">
        <v>255</v>
      </c>
      <c r="P1519" s="734" t="s">
        <v>5303</v>
      </c>
      <c r="Q1519" s="722" t="s">
        <v>5299</v>
      </c>
    </row>
    <row r="1520" spans="1:17">
      <c r="A1520" s="1077">
        <f>SUBTOTAL(3,C$3:C1520)</f>
        <v>1516</v>
      </c>
      <c r="B1520" s="721">
        <v>1</v>
      </c>
      <c r="C1520" s="722" t="s">
        <v>5311</v>
      </c>
      <c r="D1520" s="723" t="s">
        <v>16</v>
      </c>
      <c r="E1520" s="721" t="s">
        <v>221</v>
      </c>
      <c r="F1520" s="721" t="s">
        <v>5312</v>
      </c>
      <c r="G1520" s="774">
        <v>26050</v>
      </c>
      <c r="H1520" s="724">
        <f t="shared" ca="1" si="24"/>
        <v>48</v>
      </c>
      <c r="I1520" s="725" t="s">
        <v>1403</v>
      </c>
      <c r="J1520" s="721" t="s">
        <v>289</v>
      </c>
      <c r="K1520" s="721" t="s">
        <v>246</v>
      </c>
      <c r="L1520" s="726"/>
      <c r="M1520" s="726" t="s">
        <v>6426</v>
      </c>
      <c r="N1520" s="722" t="s">
        <v>5260</v>
      </c>
      <c r="O1520" s="721" t="s">
        <v>245</v>
      </c>
      <c r="P1520" s="722" t="s">
        <v>5310</v>
      </c>
      <c r="Q1520" s="722" t="s">
        <v>5309</v>
      </c>
    </row>
    <row r="1521" spans="1:17">
      <c r="A1521" s="1077">
        <f>SUBTOTAL(3,C$3:C1521)</f>
        <v>1517</v>
      </c>
      <c r="B1521" s="721">
        <v>2</v>
      </c>
      <c r="C1521" s="722" t="s">
        <v>5316</v>
      </c>
      <c r="D1521" s="723" t="s">
        <v>23</v>
      </c>
      <c r="E1521" s="721" t="s">
        <v>254</v>
      </c>
      <c r="F1521" s="721" t="s">
        <v>1514</v>
      </c>
      <c r="G1521" s="774">
        <v>35862</v>
      </c>
      <c r="H1521" s="724">
        <f t="shared" ca="1" si="24"/>
        <v>22</v>
      </c>
      <c r="I1521" s="725" t="s">
        <v>1403</v>
      </c>
      <c r="J1521" s="721" t="s">
        <v>886</v>
      </c>
      <c r="K1521" s="721" t="s">
        <v>266</v>
      </c>
      <c r="L1521" s="726"/>
      <c r="M1521" s="726" t="s">
        <v>6426</v>
      </c>
      <c r="N1521" s="722" t="s">
        <v>5260</v>
      </c>
      <c r="O1521" s="721" t="s">
        <v>255</v>
      </c>
      <c r="P1521" s="722" t="s">
        <v>5315</v>
      </c>
      <c r="Q1521" s="722" t="s">
        <v>5309</v>
      </c>
    </row>
    <row r="1522" spans="1:17">
      <c r="A1522" s="1077">
        <f>SUBTOTAL(3,C$3:C1522)</f>
        <v>1518</v>
      </c>
      <c r="B1522" s="721">
        <v>1</v>
      </c>
      <c r="C1522" s="722" t="s">
        <v>5318</v>
      </c>
      <c r="D1522" s="723" t="s">
        <v>23</v>
      </c>
      <c r="E1522" s="721" t="s">
        <v>221</v>
      </c>
      <c r="F1522" s="721" t="s">
        <v>877</v>
      </c>
      <c r="G1522" s="774">
        <v>23982</v>
      </c>
      <c r="H1522" s="724">
        <f t="shared" ca="1" si="24"/>
        <v>54</v>
      </c>
      <c r="I1522" s="725" t="s">
        <v>1403</v>
      </c>
      <c r="J1522" s="721" t="s">
        <v>289</v>
      </c>
      <c r="K1522" s="721" t="s">
        <v>428</v>
      </c>
      <c r="L1522" s="726"/>
      <c r="M1522" s="726" t="s">
        <v>6426</v>
      </c>
      <c r="N1522" s="722" t="s">
        <v>5260</v>
      </c>
      <c r="O1522" s="721" t="s">
        <v>222</v>
      </c>
      <c r="P1522" s="722" t="s">
        <v>5317</v>
      </c>
      <c r="Q1522" s="722" t="s">
        <v>5319</v>
      </c>
    </row>
    <row r="1523" spans="1:17">
      <c r="A1523" s="1077">
        <f>SUBTOTAL(3,C$3:C1523)</f>
        <v>1519</v>
      </c>
      <c r="B1523" s="721">
        <v>2</v>
      </c>
      <c r="C1523" s="722" t="s">
        <v>2353</v>
      </c>
      <c r="D1523" s="723" t="s">
        <v>16</v>
      </c>
      <c r="E1523" s="721" t="s">
        <v>221</v>
      </c>
      <c r="F1523" s="721" t="s">
        <v>877</v>
      </c>
      <c r="G1523" s="774">
        <v>25569</v>
      </c>
      <c r="H1523" s="724">
        <f t="shared" ca="1" si="24"/>
        <v>50</v>
      </c>
      <c r="I1523" s="725" t="s">
        <v>1403</v>
      </c>
      <c r="J1523" s="721" t="s">
        <v>256</v>
      </c>
      <c r="K1523" s="721" t="s">
        <v>246</v>
      </c>
      <c r="L1523" s="726"/>
      <c r="M1523" s="726" t="s">
        <v>6426</v>
      </c>
      <c r="N1523" s="722" t="s">
        <v>5260</v>
      </c>
      <c r="O1523" s="721" t="s">
        <v>245</v>
      </c>
      <c r="P1523" s="722" t="s">
        <v>5320</v>
      </c>
      <c r="Q1523" s="722" t="s">
        <v>5319</v>
      </c>
    </row>
    <row r="1524" spans="1:17">
      <c r="A1524" s="1077">
        <f>SUBTOTAL(3,C$3:C1524)</f>
        <v>1520</v>
      </c>
      <c r="B1524" s="721">
        <v>3</v>
      </c>
      <c r="C1524" s="722" t="s">
        <v>5326</v>
      </c>
      <c r="D1524" s="723" t="s">
        <v>23</v>
      </c>
      <c r="E1524" s="721" t="s">
        <v>254</v>
      </c>
      <c r="F1524" s="721" t="s">
        <v>230</v>
      </c>
      <c r="G1524" s="774">
        <v>38185</v>
      </c>
      <c r="H1524" s="724">
        <f t="shared" ca="1" si="24"/>
        <v>15</v>
      </c>
      <c r="I1524" s="725" t="s">
        <v>1403</v>
      </c>
      <c r="J1524" s="721" t="s">
        <v>369</v>
      </c>
      <c r="K1524" s="721" t="s">
        <v>266</v>
      </c>
      <c r="L1524" s="726"/>
      <c r="M1524" s="726" t="s">
        <v>6426</v>
      </c>
      <c r="N1524" s="722" t="s">
        <v>5260</v>
      </c>
      <c r="O1524" s="721" t="s">
        <v>255</v>
      </c>
      <c r="P1524" s="734" t="s">
        <v>5325</v>
      </c>
      <c r="Q1524" s="722" t="s">
        <v>5319</v>
      </c>
    </row>
    <row r="1525" spans="1:17">
      <c r="A1525" s="1077">
        <f>SUBTOTAL(3,C$3:C1525)</f>
        <v>1521</v>
      </c>
      <c r="B1525" s="721">
        <v>1</v>
      </c>
      <c r="C1525" s="722" t="s">
        <v>5328</v>
      </c>
      <c r="D1525" s="723" t="s">
        <v>23</v>
      </c>
      <c r="E1525" s="721" t="s">
        <v>221</v>
      </c>
      <c r="F1525" s="721" t="s">
        <v>452</v>
      </c>
      <c r="G1525" s="774">
        <v>16020</v>
      </c>
      <c r="H1525" s="724">
        <f t="shared" ca="1" si="24"/>
        <v>76</v>
      </c>
      <c r="I1525" s="725" t="s">
        <v>1403</v>
      </c>
      <c r="J1525" s="721" t="s">
        <v>289</v>
      </c>
      <c r="K1525" s="721" t="s">
        <v>283</v>
      </c>
      <c r="L1525" s="726"/>
      <c r="M1525" s="726" t="s">
        <v>6426</v>
      </c>
      <c r="N1525" s="722" t="s">
        <v>5260</v>
      </c>
      <c r="O1525" s="721" t="s">
        <v>222</v>
      </c>
      <c r="P1525" s="722" t="s">
        <v>5327</v>
      </c>
      <c r="Q1525" s="722" t="s">
        <v>5331</v>
      </c>
    </row>
    <row r="1526" spans="1:17">
      <c r="A1526" s="1077">
        <f>SUBTOTAL(3,C$3:C1526)</f>
        <v>1522</v>
      </c>
      <c r="B1526" s="721">
        <v>2</v>
      </c>
      <c r="C1526" s="722" t="s">
        <v>5333</v>
      </c>
      <c r="D1526" s="723" t="s">
        <v>16</v>
      </c>
      <c r="E1526" s="721" t="s">
        <v>221</v>
      </c>
      <c r="F1526" s="721" t="s">
        <v>452</v>
      </c>
      <c r="G1526" s="774">
        <v>18368</v>
      </c>
      <c r="H1526" s="724">
        <f t="shared" ca="1" si="24"/>
        <v>69</v>
      </c>
      <c r="I1526" s="725" t="s">
        <v>1403</v>
      </c>
      <c r="J1526" s="721" t="s">
        <v>289</v>
      </c>
      <c r="K1526" s="721" t="s">
        <v>246</v>
      </c>
      <c r="L1526" s="726"/>
      <c r="M1526" s="726" t="s">
        <v>6426</v>
      </c>
      <c r="N1526" s="722" t="s">
        <v>5260</v>
      </c>
      <c r="O1526" s="721" t="s">
        <v>245</v>
      </c>
      <c r="P1526" s="722" t="s">
        <v>5332</v>
      </c>
      <c r="Q1526" s="722" t="s">
        <v>5331</v>
      </c>
    </row>
    <row r="1527" spans="1:17">
      <c r="A1527" s="1077">
        <f>SUBTOTAL(3,C$3:C1527)</f>
        <v>1523</v>
      </c>
      <c r="B1527" s="721">
        <v>1</v>
      </c>
      <c r="C1527" s="722" t="s">
        <v>5337</v>
      </c>
      <c r="D1527" s="723" t="s">
        <v>23</v>
      </c>
      <c r="E1527" s="721" t="s">
        <v>221</v>
      </c>
      <c r="F1527" s="721" t="s">
        <v>3010</v>
      </c>
      <c r="G1527" s="774">
        <v>25726</v>
      </c>
      <c r="H1527" s="724">
        <f t="shared" ca="1" si="24"/>
        <v>49</v>
      </c>
      <c r="I1527" s="725" t="s">
        <v>1403</v>
      </c>
      <c r="J1527" s="721" t="s">
        <v>256</v>
      </c>
      <c r="K1527" s="721" t="s">
        <v>283</v>
      </c>
      <c r="L1527" s="726"/>
      <c r="M1527" s="726" t="s">
        <v>6426</v>
      </c>
      <c r="N1527" s="722" t="s">
        <v>5260</v>
      </c>
      <c r="O1527" s="721" t="s">
        <v>222</v>
      </c>
      <c r="P1527" s="722" t="s">
        <v>5336</v>
      </c>
      <c r="Q1527" s="722" t="s">
        <v>5339</v>
      </c>
    </row>
    <row r="1528" spans="1:17">
      <c r="A1528" s="1077">
        <f>SUBTOTAL(3,C$3:C1528)</f>
        <v>1524</v>
      </c>
      <c r="B1528" s="721">
        <v>2</v>
      </c>
      <c r="C1528" s="722" t="s">
        <v>5341</v>
      </c>
      <c r="D1528" s="723" t="s">
        <v>16</v>
      </c>
      <c r="E1528" s="721" t="s">
        <v>221</v>
      </c>
      <c r="F1528" s="721" t="s">
        <v>376</v>
      </c>
      <c r="G1528" s="774">
        <v>28219</v>
      </c>
      <c r="H1528" s="724">
        <f t="shared" ca="1" si="24"/>
        <v>43</v>
      </c>
      <c r="I1528" s="725" t="s">
        <v>1403</v>
      </c>
      <c r="J1528" s="721" t="s">
        <v>256</v>
      </c>
      <c r="K1528" s="721" t="s">
        <v>246</v>
      </c>
      <c r="L1528" s="726"/>
      <c r="M1528" s="726" t="s">
        <v>6426</v>
      </c>
      <c r="N1528" s="722" t="s">
        <v>5260</v>
      </c>
      <c r="O1528" s="721" t="s">
        <v>245</v>
      </c>
      <c r="P1528" s="722" t="s">
        <v>5340</v>
      </c>
      <c r="Q1528" s="722" t="s">
        <v>5339</v>
      </c>
    </row>
    <row r="1529" spans="1:17">
      <c r="A1529" s="1077">
        <f>SUBTOTAL(3,C$3:C1529)</f>
        <v>1525</v>
      </c>
      <c r="B1529" s="721">
        <v>3</v>
      </c>
      <c r="C1529" s="722" t="s">
        <v>5343</v>
      </c>
      <c r="D1529" s="723" t="s">
        <v>16</v>
      </c>
      <c r="E1529" s="721" t="s">
        <v>254</v>
      </c>
      <c r="F1529" s="721" t="s">
        <v>230</v>
      </c>
      <c r="G1529" s="774">
        <v>35859</v>
      </c>
      <c r="H1529" s="724">
        <f t="shared" ca="1" si="24"/>
        <v>22</v>
      </c>
      <c r="I1529" s="725" t="s">
        <v>1403</v>
      </c>
      <c r="J1529" s="721" t="s">
        <v>223</v>
      </c>
      <c r="K1529" s="721" t="s">
        <v>266</v>
      </c>
      <c r="L1529" s="726"/>
      <c r="M1529" s="726" t="s">
        <v>6426</v>
      </c>
      <c r="N1529" s="722" t="s">
        <v>5260</v>
      </c>
      <c r="O1529" s="721" t="s">
        <v>255</v>
      </c>
      <c r="P1529" s="722" t="s">
        <v>5342</v>
      </c>
      <c r="Q1529" s="722" t="s">
        <v>5339</v>
      </c>
    </row>
    <row r="1530" spans="1:17">
      <c r="A1530" s="1077">
        <f>SUBTOTAL(3,C$3:C1530)</f>
        <v>1526</v>
      </c>
      <c r="B1530" s="721">
        <v>4</v>
      </c>
      <c r="C1530" s="722" t="s">
        <v>5345</v>
      </c>
      <c r="D1530" s="723" t="s">
        <v>16</v>
      </c>
      <c r="E1530" s="721" t="s">
        <v>254</v>
      </c>
      <c r="F1530" s="721" t="s">
        <v>230</v>
      </c>
      <c r="G1530" s="774">
        <v>38075</v>
      </c>
      <c r="H1530" s="724">
        <f t="shared" ca="1" si="24"/>
        <v>16</v>
      </c>
      <c r="I1530" s="725" t="s">
        <v>1403</v>
      </c>
      <c r="J1530" s="721" t="s">
        <v>369</v>
      </c>
      <c r="K1530" s="721" t="s">
        <v>266</v>
      </c>
      <c r="L1530" s="726"/>
      <c r="M1530" s="726" t="s">
        <v>6426</v>
      </c>
      <c r="N1530" s="722" t="s">
        <v>5260</v>
      </c>
      <c r="O1530" s="721" t="s">
        <v>255</v>
      </c>
      <c r="P1530" s="722" t="s">
        <v>5344</v>
      </c>
      <c r="Q1530" s="722" t="s">
        <v>5339</v>
      </c>
    </row>
    <row r="1531" spans="1:17">
      <c r="A1531" s="1077">
        <f>SUBTOTAL(3,C$3:C1531)</f>
        <v>1527</v>
      </c>
      <c r="B1531" s="721">
        <v>5</v>
      </c>
      <c r="C1531" s="722" t="s">
        <v>1231</v>
      </c>
      <c r="D1531" s="723" t="s">
        <v>23</v>
      </c>
      <c r="E1531" s="721" t="s">
        <v>254</v>
      </c>
      <c r="F1531" s="721" t="s">
        <v>230</v>
      </c>
      <c r="G1531" s="774">
        <v>38497</v>
      </c>
      <c r="H1531" s="724">
        <f t="shared" ca="1" si="24"/>
        <v>14</v>
      </c>
      <c r="I1531" s="725" t="s">
        <v>1403</v>
      </c>
      <c r="J1531" s="721" t="s">
        <v>369</v>
      </c>
      <c r="K1531" s="721" t="s">
        <v>266</v>
      </c>
      <c r="L1531" s="726"/>
      <c r="M1531" s="726" t="s">
        <v>6426</v>
      </c>
      <c r="N1531" s="722" t="s">
        <v>5260</v>
      </c>
      <c r="O1531" s="721" t="s">
        <v>255</v>
      </c>
      <c r="P1531" s="722" t="s">
        <v>5346</v>
      </c>
      <c r="Q1531" s="722" t="s">
        <v>5339</v>
      </c>
    </row>
    <row r="1532" spans="1:17">
      <c r="A1532" s="1077">
        <f>SUBTOTAL(3,C$3:C1532)</f>
        <v>1528</v>
      </c>
      <c r="B1532" s="721">
        <v>1</v>
      </c>
      <c r="C1532" s="722" t="s">
        <v>5348</v>
      </c>
      <c r="D1532" s="723" t="s">
        <v>23</v>
      </c>
      <c r="E1532" s="721" t="s">
        <v>221</v>
      </c>
      <c r="F1532" s="721" t="s">
        <v>1609</v>
      </c>
      <c r="G1532" s="774">
        <v>28697</v>
      </c>
      <c r="H1532" s="724">
        <f t="shared" ca="1" si="24"/>
        <v>41</v>
      </c>
      <c r="I1532" s="725" t="s">
        <v>1403</v>
      </c>
      <c r="J1532" s="721" t="s">
        <v>223</v>
      </c>
      <c r="K1532" s="721" t="s">
        <v>428</v>
      </c>
      <c r="L1532" s="726"/>
      <c r="M1532" s="726" t="s">
        <v>6426</v>
      </c>
      <c r="N1532" s="722" t="s">
        <v>5260</v>
      </c>
      <c r="O1532" s="721" t="s">
        <v>222</v>
      </c>
      <c r="P1532" s="722" t="s">
        <v>5347</v>
      </c>
      <c r="Q1532" s="722" t="s">
        <v>5350</v>
      </c>
    </row>
    <row r="1533" spans="1:17">
      <c r="A1533" s="1077">
        <f>SUBTOTAL(3,C$3:C1533)</f>
        <v>1529</v>
      </c>
      <c r="B1533" s="721">
        <v>2</v>
      </c>
      <c r="C1533" s="722" t="s">
        <v>5352</v>
      </c>
      <c r="D1533" s="723" t="s">
        <v>16</v>
      </c>
      <c r="E1533" s="721" t="s">
        <v>221</v>
      </c>
      <c r="F1533" s="721" t="s">
        <v>1609</v>
      </c>
      <c r="G1533" s="774">
        <v>29994</v>
      </c>
      <c r="H1533" s="724">
        <f t="shared" ca="1" si="24"/>
        <v>38</v>
      </c>
      <c r="I1533" s="725" t="s">
        <v>1403</v>
      </c>
      <c r="J1533" s="721" t="s">
        <v>289</v>
      </c>
      <c r="K1533" s="721" t="s">
        <v>246</v>
      </c>
      <c r="L1533" s="726"/>
      <c r="M1533" s="726" t="s">
        <v>6426</v>
      </c>
      <c r="N1533" s="722" t="s">
        <v>5260</v>
      </c>
      <c r="O1533" s="721" t="s">
        <v>245</v>
      </c>
      <c r="P1533" s="722" t="s">
        <v>5351</v>
      </c>
      <c r="Q1533" s="722" t="s">
        <v>5350</v>
      </c>
    </row>
    <row r="1534" spans="1:17">
      <c r="A1534" s="1077">
        <f>SUBTOTAL(3,C$3:C1534)</f>
        <v>1530</v>
      </c>
      <c r="B1534" s="721">
        <v>3</v>
      </c>
      <c r="C1534" s="722" t="s">
        <v>5354</v>
      </c>
      <c r="D1534" s="723" t="s">
        <v>23</v>
      </c>
      <c r="E1534" s="721" t="s">
        <v>254</v>
      </c>
      <c r="F1534" s="721" t="s">
        <v>230</v>
      </c>
      <c r="G1534" s="774">
        <v>37001</v>
      </c>
      <c r="H1534" s="724">
        <f t="shared" ca="1" si="24"/>
        <v>18</v>
      </c>
      <c r="I1534" s="725" t="s">
        <v>1403</v>
      </c>
      <c r="J1534" s="721" t="s">
        <v>348</v>
      </c>
      <c r="K1534" s="721" t="s">
        <v>266</v>
      </c>
      <c r="L1534" s="726"/>
      <c r="M1534" s="726" t="s">
        <v>6426</v>
      </c>
      <c r="N1534" s="722" t="s">
        <v>5260</v>
      </c>
      <c r="O1534" s="721" t="s">
        <v>255</v>
      </c>
      <c r="P1534" s="722" t="s">
        <v>5353</v>
      </c>
      <c r="Q1534" s="722" t="s">
        <v>5350</v>
      </c>
    </row>
    <row r="1535" spans="1:17">
      <c r="A1535" s="1077">
        <f>SUBTOTAL(3,C$3:C1535)</f>
        <v>1531</v>
      </c>
      <c r="B1535" s="721">
        <v>4</v>
      </c>
      <c r="C1535" s="722" t="s">
        <v>5356</v>
      </c>
      <c r="D1535" s="723" t="s">
        <v>23</v>
      </c>
      <c r="E1535" s="721" t="s">
        <v>254</v>
      </c>
      <c r="F1535" s="721" t="s">
        <v>230</v>
      </c>
      <c r="G1535" s="774">
        <v>38685</v>
      </c>
      <c r="H1535" s="724">
        <f t="shared" ca="1" si="24"/>
        <v>14</v>
      </c>
      <c r="I1535" s="725" t="s">
        <v>1403</v>
      </c>
      <c r="J1535" s="721" t="s">
        <v>369</v>
      </c>
      <c r="K1535" s="721" t="s">
        <v>266</v>
      </c>
      <c r="L1535" s="726"/>
      <c r="M1535" s="726" t="s">
        <v>6426</v>
      </c>
      <c r="N1535" s="722" t="s">
        <v>5260</v>
      </c>
      <c r="O1535" s="721" t="s">
        <v>255</v>
      </c>
      <c r="P1535" s="722" t="s">
        <v>5355</v>
      </c>
      <c r="Q1535" s="722" t="s">
        <v>5350</v>
      </c>
    </row>
    <row r="1536" spans="1:17">
      <c r="A1536" s="1077">
        <f>SUBTOTAL(3,C$3:C1536)</f>
        <v>1532</v>
      </c>
      <c r="B1536" s="721">
        <v>5</v>
      </c>
      <c r="C1536" s="722" t="s">
        <v>5358</v>
      </c>
      <c r="D1536" s="723" t="s">
        <v>23</v>
      </c>
      <c r="E1536" s="721" t="s">
        <v>254</v>
      </c>
      <c r="F1536" s="721" t="s">
        <v>22</v>
      </c>
      <c r="G1536" s="774">
        <v>41937</v>
      </c>
      <c r="H1536" s="724">
        <f t="shared" ca="1" si="24"/>
        <v>5</v>
      </c>
      <c r="I1536" s="725" t="s">
        <v>1403</v>
      </c>
      <c r="J1536" s="721" t="s">
        <v>265</v>
      </c>
      <c r="K1536" s="721" t="s">
        <v>270</v>
      </c>
      <c r="L1536" s="726"/>
      <c r="M1536" s="726" t="s">
        <v>6426</v>
      </c>
      <c r="N1536" s="722" t="s">
        <v>5359</v>
      </c>
      <c r="O1536" s="721" t="s">
        <v>255</v>
      </c>
      <c r="P1536" s="734" t="s">
        <v>5357</v>
      </c>
      <c r="Q1536" s="722" t="s">
        <v>5350</v>
      </c>
    </row>
    <row r="1537" spans="1:17">
      <c r="A1537" s="1077">
        <f>SUBTOTAL(3,C$3:C1537)</f>
        <v>1533</v>
      </c>
      <c r="B1537" s="721">
        <v>1</v>
      </c>
      <c r="C1537" s="722" t="s">
        <v>5361</v>
      </c>
      <c r="D1537" s="723" t="s">
        <v>23</v>
      </c>
      <c r="E1537" s="721" t="s">
        <v>221</v>
      </c>
      <c r="F1537" s="721" t="s">
        <v>1290</v>
      </c>
      <c r="G1537" s="774">
        <v>27744</v>
      </c>
      <c r="H1537" s="724">
        <f t="shared" ca="1" si="24"/>
        <v>44</v>
      </c>
      <c r="I1537" s="725" t="s">
        <v>1403</v>
      </c>
      <c r="J1537" s="721" t="s">
        <v>289</v>
      </c>
      <c r="K1537" s="721" t="s">
        <v>283</v>
      </c>
      <c r="L1537" s="726"/>
      <c r="M1537" s="726" t="s">
        <v>6426</v>
      </c>
      <c r="N1537" s="722" t="s">
        <v>5260</v>
      </c>
      <c r="O1537" s="721" t="s">
        <v>222</v>
      </c>
      <c r="P1537" s="722" t="s">
        <v>5360</v>
      </c>
      <c r="Q1537" s="722" t="s">
        <v>5363</v>
      </c>
    </row>
    <row r="1538" spans="1:17">
      <c r="A1538" s="1077">
        <f>SUBTOTAL(3,C$3:C1538)</f>
        <v>1534</v>
      </c>
      <c r="B1538" s="721">
        <v>2</v>
      </c>
      <c r="C1538" s="722" t="s">
        <v>5365</v>
      </c>
      <c r="D1538" s="723" t="s">
        <v>16</v>
      </c>
      <c r="E1538" s="721" t="s">
        <v>221</v>
      </c>
      <c r="F1538" s="721" t="s">
        <v>376</v>
      </c>
      <c r="G1538" s="774">
        <v>31060</v>
      </c>
      <c r="H1538" s="724">
        <f t="shared" ca="1" si="24"/>
        <v>35</v>
      </c>
      <c r="I1538" s="725" t="s">
        <v>1403</v>
      </c>
      <c r="J1538" s="721" t="s">
        <v>289</v>
      </c>
      <c r="K1538" s="721" t="s">
        <v>246</v>
      </c>
      <c r="L1538" s="726"/>
      <c r="M1538" s="726" t="s">
        <v>6426</v>
      </c>
      <c r="N1538" s="722" t="s">
        <v>5260</v>
      </c>
      <c r="O1538" s="721" t="s">
        <v>245</v>
      </c>
      <c r="P1538" s="722" t="s">
        <v>5364</v>
      </c>
      <c r="Q1538" s="722" t="s">
        <v>5363</v>
      </c>
    </row>
    <row r="1539" spans="1:17">
      <c r="A1539" s="1077">
        <f>SUBTOTAL(3,C$3:C1539)</f>
        <v>1535</v>
      </c>
      <c r="B1539" s="721">
        <v>3</v>
      </c>
      <c r="C1539" s="722" t="s">
        <v>5367</v>
      </c>
      <c r="D1539" s="723" t="s">
        <v>16</v>
      </c>
      <c r="E1539" s="721" t="s">
        <v>254</v>
      </c>
      <c r="F1539" s="721" t="s">
        <v>230</v>
      </c>
      <c r="G1539" s="774">
        <v>38874</v>
      </c>
      <c r="H1539" s="724">
        <f t="shared" ca="1" si="24"/>
        <v>13</v>
      </c>
      <c r="I1539" s="725" t="s">
        <v>1403</v>
      </c>
      <c r="J1539" s="721" t="s">
        <v>369</v>
      </c>
      <c r="K1539" s="721" t="s">
        <v>266</v>
      </c>
      <c r="L1539" s="726"/>
      <c r="M1539" s="726" t="s">
        <v>6426</v>
      </c>
      <c r="N1539" s="722" t="s">
        <v>5260</v>
      </c>
      <c r="O1539" s="721" t="s">
        <v>255</v>
      </c>
      <c r="P1539" s="722" t="s">
        <v>5366</v>
      </c>
      <c r="Q1539" s="722" t="s">
        <v>5363</v>
      </c>
    </row>
    <row r="1540" spans="1:17">
      <c r="A1540" s="1077">
        <f>SUBTOTAL(3,C$3:C1540)</f>
        <v>1536</v>
      </c>
      <c r="B1540" s="721">
        <v>4</v>
      </c>
      <c r="C1540" s="722" t="s">
        <v>5369</v>
      </c>
      <c r="D1540" s="723" t="s">
        <v>23</v>
      </c>
      <c r="E1540" s="721" t="s">
        <v>254</v>
      </c>
      <c r="F1540" s="721" t="s">
        <v>230</v>
      </c>
      <c r="G1540" s="774">
        <v>40637</v>
      </c>
      <c r="H1540" s="724">
        <f t="shared" ca="1" si="24"/>
        <v>9</v>
      </c>
      <c r="I1540" s="725" t="s">
        <v>1403</v>
      </c>
      <c r="J1540" s="721" t="s">
        <v>265</v>
      </c>
      <c r="K1540" s="721" t="s">
        <v>270</v>
      </c>
      <c r="L1540" s="726"/>
      <c r="M1540" s="726" t="s">
        <v>6426</v>
      </c>
      <c r="N1540" s="722" t="s">
        <v>5260</v>
      </c>
      <c r="O1540" s="721" t="s">
        <v>255</v>
      </c>
      <c r="P1540" s="727" t="s">
        <v>5368</v>
      </c>
      <c r="Q1540" s="722" t="s">
        <v>5363</v>
      </c>
    </row>
    <row r="1541" spans="1:17">
      <c r="A1541" s="1077">
        <f>SUBTOTAL(3,C$3:C1541)</f>
        <v>1537</v>
      </c>
      <c r="B1541" s="721">
        <v>5</v>
      </c>
      <c r="C1541" s="722" t="s">
        <v>5371</v>
      </c>
      <c r="D1541" s="723" t="s">
        <v>23</v>
      </c>
      <c r="E1541" s="721" t="s">
        <v>254</v>
      </c>
      <c r="F1541" s="721" t="s">
        <v>1055</v>
      </c>
      <c r="G1541" s="774">
        <v>33092</v>
      </c>
      <c r="H1541" s="724">
        <f t="shared" ca="1" si="24"/>
        <v>29</v>
      </c>
      <c r="I1541" s="725" t="s">
        <v>1403</v>
      </c>
      <c r="J1541" s="721" t="s">
        <v>223</v>
      </c>
      <c r="K1541" s="721" t="s">
        <v>283</v>
      </c>
      <c r="L1541" s="726"/>
      <c r="M1541" s="726" t="s">
        <v>6426</v>
      </c>
      <c r="N1541" s="722" t="s">
        <v>5260</v>
      </c>
      <c r="O1541" s="721" t="s">
        <v>1845</v>
      </c>
      <c r="P1541" s="727" t="s">
        <v>5370</v>
      </c>
      <c r="Q1541" s="722" t="s">
        <v>5363</v>
      </c>
    </row>
    <row r="1542" spans="1:17">
      <c r="A1542" s="1077">
        <f>SUBTOTAL(3,C$3:C1542)</f>
        <v>1538</v>
      </c>
      <c r="B1542" s="721">
        <v>1</v>
      </c>
      <c r="C1542" s="722" t="s">
        <v>5375</v>
      </c>
      <c r="D1542" s="723" t="s">
        <v>23</v>
      </c>
      <c r="E1542" s="721" t="s">
        <v>221</v>
      </c>
      <c r="F1542" s="721" t="s">
        <v>376</v>
      </c>
      <c r="G1542" s="774">
        <v>28451</v>
      </c>
      <c r="H1542" s="724">
        <f t="shared" ref="H1542:H1605" ca="1" si="25">DATEDIF(G1542,TODAY(),"Y")</f>
        <v>42</v>
      </c>
      <c r="I1542" s="725" t="s">
        <v>4508</v>
      </c>
      <c r="J1542" s="721" t="s">
        <v>289</v>
      </c>
      <c r="K1542" s="721" t="s">
        <v>283</v>
      </c>
      <c r="L1542" s="726"/>
      <c r="M1542" s="726" t="s">
        <v>6426</v>
      </c>
      <c r="N1542" s="722" t="s">
        <v>5260</v>
      </c>
      <c r="O1542" s="721" t="s">
        <v>222</v>
      </c>
      <c r="P1542" s="734" t="s">
        <v>5374</v>
      </c>
      <c r="Q1542" s="734" t="s">
        <v>5377</v>
      </c>
    </row>
    <row r="1543" spans="1:17">
      <c r="A1543" s="1077">
        <f>SUBTOTAL(3,C$3:C1543)</f>
        <v>1539</v>
      </c>
      <c r="B1543" s="721">
        <v>2</v>
      </c>
      <c r="C1543" s="722" t="s">
        <v>5379</v>
      </c>
      <c r="D1543" s="723" t="s">
        <v>16</v>
      </c>
      <c r="E1543" s="721" t="s">
        <v>221</v>
      </c>
      <c r="F1543" s="721" t="s">
        <v>376</v>
      </c>
      <c r="G1543" s="774">
        <v>28607</v>
      </c>
      <c r="H1543" s="724">
        <f t="shared" ca="1" si="25"/>
        <v>41</v>
      </c>
      <c r="I1543" s="725" t="s">
        <v>4508</v>
      </c>
      <c r="J1543" s="721" t="s">
        <v>289</v>
      </c>
      <c r="K1543" s="721" t="s">
        <v>246</v>
      </c>
      <c r="L1543" s="726"/>
      <c r="M1543" s="726" t="s">
        <v>6426</v>
      </c>
      <c r="N1543" s="722" t="s">
        <v>5260</v>
      </c>
      <c r="O1543" s="721" t="s">
        <v>245</v>
      </c>
      <c r="P1543" s="734" t="s">
        <v>5378</v>
      </c>
      <c r="Q1543" s="734" t="s">
        <v>5377</v>
      </c>
    </row>
    <row r="1544" spans="1:17">
      <c r="A1544" s="1077">
        <f>SUBTOTAL(3,C$3:C1544)</f>
        <v>1540</v>
      </c>
      <c r="B1544" s="721">
        <v>3</v>
      </c>
      <c r="C1544" s="722" t="s">
        <v>5383</v>
      </c>
      <c r="D1544" s="723" t="s">
        <v>23</v>
      </c>
      <c r="E1544" s="721" t="s">
        <v>254</v>
      </c>
      <c r="F1544" s="721" t="s">
        <v>376</v>
      </c>
      <c r="G1544" s="774">
        <v>38320</v>
      </c>
      <c r="H1544" s="724">
        <f t="shared" ca="1" si="25"/>
        <v>15</v>
      </c>
      <c r="I1544" s="725" t="s">
        <v>4508</v>
      </c>
      <c r="J1544" s="721" t="s">
        <v>369</v>
      </c>
      <c r="K1544" s="721" t="s">
        <v>266</v>
      </c>
      <c r="L1544" s="726"/>
      <c r="M1544" s="726" t="s">
        <v>6426</v>
      </c>
      <c r="N1544" s="722" t="s">
        <v>5260</v>
      </c>
      <c r="O1544" s="721" t="s">
        <v>255</v>
      </c>
      <c r="P1544" s="734" t="s">
        <v>5382</v>
      </c>
      <c r="Q1544" s="734" t="s">
        <v>5377</v>
      </c>
    </row>
    <row r="1545" spans="1:17">
      <c r="A1545" s="1077">
        <f>SUBTOTAL(3,C$3:C1545)</f>
        <v>1541</v>
      </c>
      <c r="B1545" s="721">
        <v>4</v>
      </c>
      <c r="C1545" s="722" t="s">
        <v>5385</v>
      </c>
      <c r="D1545" s="723" t="s">
        <v>16</v>
      </c>
      <c r="E1545" s="721" t="s">
        <v>254</v>
      </c>
      <c r="F1545" s="721" t="s">
        <v>376</v>
      </c>
      <c r="G1545" s="774">
        <v>39407</v>
      </c>
      <c r="H1545" s="724">
        <f t="shared" ca="1" si="25"/>
        <v>12</v>
      </c>
      <c r="I1545" s="725" t="s">
        <v>4508</v>
      </c>
      <c r="J1545" s="721" t="s">
        <v>369</v>
      </c>
      <c r="K1545" s="721" t="s">
        <v>266</v>
      </c>
      <c r="L1545" s="726"/>
      <c r="M1545" s="726" t="s">
        <v>6426</v>
      </c>
      <c r="N1545" s="722" t="s">
        <v>5260</v>
      </c>
      <c r="O1545" s="721" t="s">
        <v>255</v>
      </c>
      <c r="P1545" s="734" t="s">
        <v>5384</v>
      </c>
      <c r="Q1545" s="734" t="s">
        <v>5377</v>
      </c>
    </row>
    <row r="1546" spans="1:17">
      <c r="A1546" s="1077">
        <f>SUBTOTAL(3,C$3:C1546)</f>
        <v>1542</v>
      </c>
      <c r="B1546" s="721">
        <v>1</v>
      </c>
      <c r="C1546" s="722" t="s">
        <v>5387</v>
      </c>
      <c r="D1546" s="723" t="s">
        <v>23</v>
      </c>
      <c r="E1546" s="721" t="s">
        <v>221</v>
      </c>
      <c r="F1546" s="721" t="s">
        <v>970</v>
      </c>
      <c r="G1546" s="774">
        <v>30973</v>
      </c>
      <c r="H1546" s="724">
        <f t="shared" ca="1" si="25"/>
        <v>35</v>
      </c>
      <c r="I1546" s="725" t="s">
        <v>1403</v>
      </c>
      <c r="J1546" s="721" t="s">
        <v>289</v>
      </c>
      <c r="K1546" s="721" t="s">
        <v>674</v>
      </c>
      <c r="L1546" s="726"/>
      <c r="M1546" s="726" t="s">
        <v>6426</v>
      </c>
      <c r="N1546" s="722" t="s">
        <v>5260</v>
      </c>
      <c r="O1546" s="721" t="s">
        <v>222</v>
      </c>
      <c r="P1546" s="734" t="s">
        <v>5386</v>
      </c>
      <c r="Q1546" s="736" t="s">
        <v>5390</v>
      </c>
    </row>
    <row r="1547" spans="1:17">
      <c r="A1547" s="1077">
        <f>SUBTOTAL(3,C$3:C1547)</f>
        <v>1543</v>
      </c>
      <c r="B1547" s="721">
        <v>2</v>
      </c>
      <c r="C1547" s="722" t="s">
        <v>5392</v>
      </c>
      <c r="D1547" s="723" t="s">
        <v>16</v>
      </c>
      <c r="E1547" s="721" t="s">
        <v>221</v>
      </c>
      <c r="F1547" s="721" t="s">
        <v>970</v>
      </c>
      <c r="G1547" s="774">
        <v>31776</v>
      </c>
      <c r="H1547" s="724">
        <f t="shared" ca="1" si="25"/>
        <v>33</v>
      </c>
      <c r="I1547" s="725" t="s">
        <v>1403</v>
      </c>
      <c r="J1547" s="721" t="s">
        <v>289</v>
      </c>
      <c r="K1547" s="721" t="s">
        <v>246</v>
      </c>
      <c r="L1547" s="726"/>
      <c r="M1547" s="726" t="s">
        <v>6426</v>
      </c>
      <c r="N1547" s="722" t="s">
        <v>5260</v>
      </c>
      <c r="O1547" s="721" t="s">
        <v>245</v>
      </c>
      <c r="P1547" s="734" t="s">
        <v>5391</v>
      </c>
      <c r="Q1547" s="736" t="s">
        <v>5390</v>
      </c>
    </row>
    <row r="1548" spans="1:17">
      <c r="A1548" s="1077">
        <f>SUBTOTAL(3,C$3:C1548)</f>
        <v>1544</v>
      </c>
      <c r="B1548" s="721">
        <v>3</v>
      </c>
      <c r="C1548" s="722" t="s">
        <v>5395</v>
      </c>
      <c r="D1548" s="723" t="s">
        <v>16</v>
      </c>
      <c r="E1548" s="721" t="s">
        <v>254</v>
      </c>
      <c r="F1548" s="721" t="s">
        <v>970</v>
      </c>
      <c r="G1548" s="774">
        <v>38924</v>
      </c>
      <c r="H1548" s="724">
        <f t="shared" ca="1" si="25"/>
        <v>13</v>
      </c>
      <c r="I1548" s="725" t="s">
        <v>1403</v>
      </c>
      <c r="J1548" s="721" t="s">
        <v>369</v>
      </c>
      <c r="K1548" s="721" t="s">
        <v>266</v>
      </c>
      <c r="L1548" s="726"/>
      <c r="M1548" s="726" t="s">
        <v>6426</v>
      </c>
      <c r="N1548" s="722" t="s">
        <v>5260</v>
      </c>
      <c r="O1548" s="721" t="s">
        <v>255</v>
      </c>
      <c r="P1548" s="727" t="s">
        <v>5394</v>
      </c>
      <c r="Q1548" s="736" t="s">
        <v>5390</v>
      </c>
    </row>
    <row r="1549" spans="1:17">
      <c r="A1549" s="1077">
        <f>SUBTOTAL(3,C$3:C1549)</f>
        <v>1545</v>
      </c>
      <c r="B1549" s="721">
        <v>4</v>
      </c>
      <c r="C1549" s="722" t="s">
        <v>5397</v>
      </c>
      <c r="D1549" s="723" t="s">
        <v>16</v>
      </c>
      <c r="E1549" s="721" t="s">
        <v>254</v>
      </c>
      <c r="F1549" s="721" t="s">
        <v>229</v>
      </c>
      <c r="G1549" s="774">
        <v>41377</v>
      </c>
      <c r="H1549" s="724">
        <f t="shared" ca="1" si="25"/>
        <v>6</v>
      </c>
      <c r="I1549" s="725" t="s">
        <v>1403</v>
      </c>
      <c r="J1549" s="721" t="s">
        <v>265</v>
      </c>
      <c r="K1549" s="721" t="s">
        <v>270</v>
      </c>
      <c r="L1549" s="726"/>
      <c r="M1549" s="726" t="s">
        <v>6426</v>
      </c>
      <c r="N1549" s="722" t="s">
        <v>5260</v>
      </c>
      <c r="O1549" s="721" t="s">
        <v>255</v>
      </c>
      <c r="P1549" s="727" t="s">
        <v>5396</v>
      </c>
      <c r="Q1549" s="736" t="s">
        <v>5390</v>
      </c>
    </row>
    <row r="1550" spans="1:17">
      <c r="A1550" s="1077">
        <f>SUBTOTAL(3,C$3:C1550)</f>
        <v>1546</v>
      </c>
      <c r="B1550" s="721">
        <v>1</v>
      </c>
      <c r="C1550" s="722" t="s">
        <v>5399</v>
      </c>
      <c r="D1550" s="723" t="s">
        <v>23</v>
      </c>
      <c r="E1550" s="721" t="s">
        <v>221</v>
      </c>
      <c r="F1550" s="721" t="s">
        <v>376</v>
      </c>
      <c r="G1550" s="774">
        <v>23617</v>
      </c>
      <c r="H1550" s="724">
        <f t="shared" ca="1" si="25"/>
        <v>55</v>
      </c>
      <c r="I1550" s="725" t="s">
        <v>1403</v>
      </c>
      <c r="J1550" s="721" t="s">
        <v>223</v>
      </c>
      <c r="K1550" s="721" t="s">
        <v>283</v>
      </c>
      <c r="L1550" s="726"/>
      <c r="M1550" s="726" t="s">
        <v>6426</v>
      </c>
      <c r="N1550" s="722" t="s">
        <v>5260</v>
      </c>
      <c r="O1550" s="721" t="s">
        <v>222</v>
      </c>
      <c r="P1550" s="734" t="s">
        <v>5398</v>
      </c>
      <c r="Q1550" s="734" t="s">
        <v>5402</v>
      </c>
    </row>
    <row r="1551" spans="1:17">
      <c r="A1551" s="1077">
        <f>SUBTOTAL(3,C$3:C1551)</f>
        <v>1547</v>
      </c>
      <c r="B1551" s="721">
        <v>2</v>
      </c>
      <c r="C1551" s="722" t="s">
        <v>5404</v>
      </c>
      <c r="D1551" s="723" t="s">
        <v>16</v>
      </c>
      <c r="E1551" s="721" t="s">
        <v>221</v>
      </c>
      <c r="F1551" s="721" t="s">
        <v>1582</v>
      </c>
      <c r="G1551" s="774">
        <v>24967</v>
      </c>
      <c r="H1551" s="724">
        <f t="shared" ca="1" si="25"/>
        <v>51</v>
      </c>
      <c r="I1551" s="725" t="s">
        <v>1403</v>
      </c>
      <c r="J1551" s="721" t="s">
        <v>223</v>
      </c>
      <c r="K1551" s="721" t="s">
        <v>246</v>
      </c>
      <c r="L1551" s="726"/>
      <c r="M1551" s="726" t="s">
        <v>6426</v>
      </c>
      <c r="N1551" s="722" t="s">
        <v>5260</v>
      </c>
      <c r="O1551" s="721" t="s">
        <v>245</v>
      </c>
      <c r="P1551" s="734" t="s">
        <v>5403</v>
      </c>
      <c r="Q1551" s="734" t="s">
        <v>5402</v>
      </c>
    </row>
    <row r="1552" spans="1:17">
      <c r="A1552" s="1077">
        <f>SUBTOTAL(3,C$3:C1552)</f>
        <v>1548</v>
      </c>
      <c r="B1552" s="721">
        <v>3</v>
      </c>
      <c r="C1552" s="722" t="s">
        <v>5408</v>
      </c>
      <c r="D1552" s="723" t="s">
        <v>23</v>
      </c>
      <c r="E1552" s="721" t="s">
        <v>254</v>
      </c>
      <c r="F1552" s="721" t="s">
        <v>230</v>
      </c>
      <c r="G1552" s="774">
        <v>35244</v>
      </c>
      <c r="H1552" s="724">
        <f t="shared" ca="1" si="25"/>
        <v>23</v>
      </c>
      <c r="I1552" s="725" t="s">
        <v>1403</v>
      </c>
      <c r="J1552" s="721" t="s">
        <v>886</v>
      </c>
      <c r="K1552" s="721" t="s">
        <v>266</v>
      </c>
      <c r="L1552" s="726"/>
      <c r="M1552" s="726" t="s">
        <v>6426</v>
      </c>
      <c r="N1552" s="722" t="s">
        <v>5260</v>
      </c>
      <c r="O1552" s="721" t="s">
        <v>255</v>
      </c>
      <c r="P1552" s="734" t="s">
        <v>5407</v>
      </c>
      <c r="Q1552" s="734" t="s">
        <v>5402</v>
      </c>
    </row>
    <row r="1553" spans="1:17">
      <c r="A1553" s="1077">
        <f>SUBTOTAL(3,C$3:C1553)</f>
        <v>1549</v>
      </c>
      <c r="B1553" s="721">
        <v>4</v>
      </c>
      <c r="C1553" s="722" t="s">
        <v>5411</v>
      </c>
      <c r="D1553" s="723" t="s">
        <v>23</v>
      </c>
      <c r="E1553" s="721" t="s">
        <v>254</v>
      </c>
      <c r="F1553" s="721" t="s">
        <v>230</v>
      </c>
      <c r="G1553" s="774">
        <v>35912</v>
      </c>
      <c r="H1553" s="724">
        <f t="shared" ca="1" si="25"/>
        <v>21</v>
      </c>
      <c r="I1553" s="725" t="s">
        <v>1403</v>
      </c>
      <c r="J1553" s="721" t="s">
        <v>886</v>
      </c>
      <c r="K1553" s="721" t="s">
        <v>266</v>
      </c>
      <c r="L1553" s="726"/>
      <c r="M1553" s="726" t="s">
        <v>6426</v>
      </c>
      <c r="N1553" s="722" t="s">
        <v>5260</v>
      </c>
      <c r="O1553" s="721" t="s">
        <v>255</v>
      </c>
      <c r="P1553" s="734" t="s">
        <v>5410</v>
      </c>
      <c r="Q1553" s="734" t="s">
        <v>5402</v>
      </c>
    </row>
    <row r="1554" spans="1:17">
      <c r="A1554" s="1077">
        <f>SUBTOTAL(3,C$3:C1554)</f>
        <v>1550</v>
      </c>
      <c r="B1554" s="721">
        <v>5</v>
      </c>
      <c r="C1554" s="722" t="s">
        <v>5413</v>
      </c>
      <c r="D1554" s="723" t="s">
        <v>16</v>
      </c>
      <c r="E1554" s="721" t="s">
        <v>254</v>
      </c>
      <c r="F1554" s="721" t="s">
        <v>22</v>
      </c>
      <c r="G1554" s="774">
        <v>36558</v>
      </c>
      <c r="H1554" s="724">
        <f t="shared" ca="1" si="25"/>
        <v>20</v>
      </c>
      <c r="I1554" s="725" t="s">
        <v>1403</v>
      </c>
      <c r="J1554" s="721" t="s">
        <v>348</v>
      </c>
      <c r="K1554" s="721" t="s">
        <v>266</v>
      </c>
      <c r="L1554" s="726"/>
      <c r="M1554" s="726" t="s">
        <v>6426</v>
      </c>
      <c r="N1554" s="722" t="s">
        <v>5260</v>
      </c>
      <c r="O1554" s="721" t="s">
        <v>255</v>
      </c>
      <c r="P1554" s="734" t="s">
        <v>5412</v>
      </c>
      <c r="Q1554" s="734" t="s">
        <v>5402</v>
      </c>
    </row>
    <row r="1555" spans="1:17">
      <c r="A1555" s="1077">
        <f>SUBTOTAL(3,C$3:C1555)</f>
        <v>1551</v>
      </c>
      <c r="B1555" s="721">
        <v>1</v>
      </c>
      <c r="C1555" s="722" t="s">
        <v>5415</v>
      </c>
      <c r="D1555" s="723" t="s">
        <v>23</v>
      </c>
      <c r="E1555" s="721" t="s">
        <v>221</v>
      </c>
      <c r="F1555" s="721" t="s">
        <v>297</v>
      </c>
      <c r="G1555" s="774">
        <v>23626</v>
      </c>
      <c r="H1555" s="724">
        <f t="shared" ca="1" si="25"/>
        <v>55</v>
      </c>
      <c r="I1555" s="725" t="s">
        <v>1403</v>
      </c>
      <c r="J1555" s="721" t="s">
        <v>256</v>
      </c>
      <c r="K1555" s="721" t="s">
        <v>283</v>
      </c>
      <c r="L1555" s="726"/>
      <c r="M1555" s="726" t="s">
        <v>6426</v>
      </c>
      <c r="N1555" s="722" t="s">
        <v>5260</v>
      </c>
      <c r="O1555" s="721" t="s">
        <v>222</v>
      </c>
      <c r="P1555" s="722" t="s">
        <v>5414</v>
      </c>
      <c r="Q1555" s="722" t="s">
        <v>5417</v>
      </c>
    </row>
    <row r="1556" spans="1:17">
      <c r="A1556" s="1077">
        <f>SUBTOTAL(3,C$3:C1556)</f>
        <v>1552</v>
      </c>
      <c r="B1556" s="721">
        <v>2</v>
      </c>
      <c r="C1556" s="722" t="s">
        <v>4463</v>
      </c>
      <c r="D1556" s="723" t="s">
        <v>16</v>
      </c>
      <c r="E1556" s="721" t="s">
        <v>221</v>
      </c>
      <c r="F1556" s="721" t="s">
        <v>938</v>
      </c>
      <c r="G1556" s="774">
        <v>24221</v>
      </c>
      <c r="H1556" s="724">
        <f t="shared" ca="1" si="25"/>
        <v>53</v>
      </c>
      <c r="I1556" s="725" t="s">
        <v>1403</v>
      </c>
      <c r="J1556" s="721" t="s">
        <v>256</v>
      </c>
      <c r="K1556" s="721" t="s">
        <v>246</v>
      </c>
      <c r="L1556" s="726"/>
      <c r="M1556" s="726" t="s">
        <v>6426</v>
      </c>
      <c r="N1556" s="722" t="s">
        <v>5260</v>
      </c>
      <c r="O1556" s="721" t="s">
        <v>245</v>
      </c>
      <c r="P1556" s="722" t="s">
        <v>5418</v>
      </c>
      <c r="Q1556" s="722" t="s">
        <v>5417</v>
      </c>
    </row>
    <row r="1557" spans="1:17">
      <c r="A1557" s="1077">
        <f>SUBTOTAL(3,C$3:C1557)</f>
        <v>1553</v>
      </c>
      <c r="B1557" s="721">
        <v>3</v>
      </c>
      <c r="C1557" s="722" t="s">
        <v>5422</v>
      </c>
      <c r="D1557" s="723" t="s">
        <v>23</v>
      </c>
      <c r="E1557" s="721" t="s">
        <v>254</v>
      </c>
      <c r="F1557" s="721" t="s">
        <v>938</v>
      </c>
      <c r="G1557" s="774">
        <v>31659</v>
      </c>
      <c r="H1557" s="724">
        <f t="shared" ca="1" si="25"/>
        <v>33</v>
      </c>
      <c r="I1557" s="725" t="s">
        <v>1403</v>
      </c>
      <c r="J1557" s="721" t="s">
        <v>223</v>
      </c>
      <c r="K1557" s="721" t="s">
        <v>261</v>
      </c>
      <c r="L1557" s="726"/>
      <c r="M1557" s="726" t="s">
        <v>6426</v>
      </c>
      <c r="N1557" s="722" t="s">
        <v>5260</v>
      </c>
      <c r="O1557" s="721" t="s">
        <v>255</v>
      </c>
      <c r="P1557" s="722" t="s">
        <v>5421</v>
      </c>
      <c r="Q1557" s="722" t="s">
        <v>5417</v>
      </c>
    </row>
    <row r="1558" spans="1:17">
      <c r="A1558" s="1077">
        <f>SUBTOTAL(3,C$3:C1558)</f>
        <v>1554</v>
      </c>
      <c r="B1558" s="721">
        <v>4</v>
      </c>
      <c r="C1558" s="722" t="s">
        <v>5424</v>
      </c>
      <c r="D1558" s="723" t="s">
        <v>23</v>
      </c>
      <c r="E1558" s="721" t="s">
        <v>254</v>
      </c>
      <c r="F1558" s="721" t="s">
        <v>22</v>
      </c>
      <c r="G1558" s="774">
        <v>33849</v>
      </c>
      <c r="H1558" s="724">
        <f t="shared" ca="1" si="25"/>
        <v>27</v>
      </c>
      <c r="I1558" s="725" t="s">
        <v>1403</v>
      </c>
      <c r="J1558" s="721" t="s">
        <v>223</v>
      </c>
      <c r="K1558" s="721" t="s">
        <v>261</v>
      </c>
      <c r="L1558" s="726"/>
      <c r="M1558" s="726" t="s">
        <v>6426</v>
      </c>
      <c r="N1558" s="722" t="s">
        <v>5260</v>
      </c>
      <c r="O1558" s="721" t="s">
        <v>255</v>
      </c>
      <c r="P1558" s="722" t="s">
        <v>5423</v>
      </c>
      <c r="Q1558" s="722" t="s">
        <v>5417</v>
      </c>
    </row>
    <row r="1559" spans="1:17">
      <c r="A1559" s="1077">
        <f>SUBTOTAL(3,C$3:C1559)</f>
        <v>1555</v>
      </c>
      <c r="B1559" s="738">
        <v>1</v>
      </c>
      <c r="C1559" s="722" t="s">
        <v>5426</v>
      </c>
      <c r="D1559" s="723" t="s">
        <v>23</v>
      </c>
      <c r="E1559" s="721" t="s">
        <v>221</v>
      </c>
      <c r="F1559" s="721" t="s">
        <v>288</v>
      </c>
      <c r="G1559" s="774">
        <v>27124</v>
      </c>
      <c r="H1559" s="724">
        <f t="shared" ca="1" si="25"/>
        <v>46</v>
      </c>
      <c r="I1559" s="725" t="s">
        <v>1403</v>
      </c>
      <c r="J1559" s="721" t="s">
        <v>1291</v>
      </c>
      <c r="K1559" s="721" t="s">
        <v>283</v>
      </c>
      <c r="L1559" s="726"/>
      <c r="M1559" s="726" t="s">
        <v>6426</v>
      </c>
      <c r="N1559" s="722" t="s">
        <v>5260</v>
      </c>
      <c r="O1559" s="721" t="s">
        <v>222</v>
      </c>
      <c r="P1559" s="727" t="s">
        <v>5425</v>
      </c>
      <c r="Q1559" s="727" t="s">
        <v>5427</v>
      </c>
    </row>
    <row r="1560" spans="1:17">
      <c r="A1560" s="1077">
        <f>SUBTOTAL(3,C$3:C1560)</f>
        <v>1556</v>
      </c>
      <c r="B1560" s="738">
        <v>2</v>
      </c>
      <c r="C1560" s="722" t="s">
        <v>5429</v>
      </c>
      <c r="D1560" s="723" t="s">
        <v>16</v>
      </c>
      <c r="E1560" s="721" t="s">
        <v>221</v>
      </c>
      <c r="F1560" s="721" t="s">
        <v>337</v>
      </c>
      <c r="G1560" s="774">
        <v>27364</v>
      </c>
      <c r="H1560" s="724">
        <f t="shared" ca="1" si="25"/>
        <v>45</v>
      </c>
      <c r="I1560" s="725" t="s">
        <v>1403</v>
      </c>
      <c r="J1560" s="721" t="s">
        <v>1291</v>
      </c>
      <c r="K1560" s="721" t="s">
        <v>246</v>
      </c>
      <c r="L1560" s="726"/>
      <c r="M1560" s="726" t="s">
        <v>6426</v>
      </c>
      <c r="N1560" s="722" t="s">
        <v>5260</v>
      </c>
      <c r="O1560" s="721" t="s">
        <v>245</v>
      </c>
      <c r="P1560" s="727" t="s">
        <v>5428</v>
      </c>
      <c r="Q1560" s="727" t="s">
        <v>5427</v>
      </c>
    </row>
    <row r="1561" spans="1:17">
      <c r="A1561" s="1077">
        <f>SUBTOTAL(3,C$3:C1561)</f>
        <v>1557</v>
      </c>
      <c r="B1561" s="738">
        <v>3</v>
      </c>
      <c r="C1561" s="722" t="s">
        <v>5432</v>
      </c>
      <c r="D1561" s="723" t="s">
        <v>23</v>
      </c>
      <c r="E1561" s="721" t="s">
        <v>254</v>
      </c>
      <c r="F1561" s="721" t="s">
        <v>230</v>
      </c>
      <c r="G1561" s="774">
        <v>36711</v>
      </c>
      <c r="H1561" s="724">
        <f t="shared" ca="1" si="25"/>
        <v>19</v>
      </c>
      <c r="I1561" s="725" t="s">
        <v>1403</v>
      </c>
      <c r="J1561" s="721" t="s">
        <v>2491</v>
      </c>
      <c r="K1561" s="721" t="s">
        <v>261</v>
      </c>
      <c r="L1561" s="726"/>
      <c r="M1561" s="726" t="s">
        <v>6426</v>
      </c>
      <c r="N1561" s="722" t="s">
        <v>5260</v>
      </c>
      <c r="O1561" s="721" t="s">
        <v>255</v>
      </c>
      <c r="P1561" s="727" t="s">
        <v>5431</v>
      </c>
      <c r="Q1561" s="727" t="s">
        <v>5427</v>
      </c>
    </row>
    <row r="1562" spans="1:17">
      <c r="A1562" s="1077">
        <f>SUBTOTAL(3,C$3:C1562)</f>
        <v>1558</v>
      </c>
      <c r="B1562" s="738">
        <v>1</v>
      </c>
      <c r="C1562" s="762" t="s">
        <v>5435</v>
      </c>
      <c r="D1562" s="742" t="s">
        <v>23</v>
      </c>
      <c r="E1562" s="737" t="s">
        <v>221</v>
      </c>
      <c r="F1562" s="737" t="s">
        <v>2470</v>
      </c>
      <c r="G1562" s="779" t="s">
        <v>5436</v>
      </c>
      <c r="H1562" s="724">
        <f t="shared" ca="1" si="25"/>
        <v>41</v>
      </c>
      <c r="I1562" s="725" t="s">
        <v>1403</v>
      </c>
      <c r="J1562" s="737" t="s">
        <v>3677</v>
      </c>
      <c r="K1562" s="737" t="s">
        <v>261</v>
      </c>
      <c r="L1562" s="726"/>
      <c r="M1562" s="726" t="s">
        <v>6426</v>
      </c>
      <c r="N1562" s="722" t="s">
        <v>5260</v>
      </c>
      <c r="O1562" s="737" t="s">
        <v>222</v>
      </c>
      <c r="P1562" s="734" t="s">
        <v>5434</v>
      </c>
      <c r="Q1562" s="734" t="s">
        <v>5439</v>
      </c>
    </row>
    <row r="1563" spans="1:17">
      <c r="A1563" s="1077">
        <f>SUBTOTAL(3,C$3:C1563)</f>
        <v>1559</v>
      </c>
      <c r="B1563" s="738">
        <v>2</v>
      </c>
      <c r="C1563" s="734" t="s">
        <v>5441</v>
      </c>
      <c r="D1563" s="742" t="s">
        <v>16</v>
      </c>
      <c r="E1563" s="737" t="s">
        <v>221</v>
      </c>
      <c r="F1563" s="737" t="s">
        <v>5442</v>
      </c>
      <c r="G1563" s="779" t="s">
        <v>5443</v>
      </c>
      <c r="H1563" s="724">
        <f t="shared" ca="1" si="25"/>
        <v>28</v>
      </c>
      <c r="I1563" s="725" t="s">
        <v>1403</v>
      </c>
      <c r="J1563" s="737" t="s">
        <v>3677</v>
      </c>
      <c r="K1563" s="737" t="s">
        <v>246</v>
      </c>
      <c r="L1563" s="726"/>
      <c r="M1563" s="726" t="s">
        <v>6426</v>
      </c>
      <c r="N1563" s="722" t="s">
        <v>5260</v>
      </c>
      <c r="O1563" s="737" t="s">
        <v>245</v>
      </c>
      <c r="P1563" s="734" t="s">
        <v>5440</v>
      </c>
      <c r="Q1563" s="734" t="s">
        <v>5439</v>
      </c>
    </row>
    <row r="1564" spans="1:17">
      <c r="A1564" s="1077">
        <f>SUBTOTAL(3,C$3:C1564)</f>
        <v>1560</v>
      </c>
      <c r="B1564" s="738">
        <v>3</v>
      </c>
      <c r="C1564" s="734" t="s">
        <v>5447</v>
      </c>
      <c r="D1564" s="742" t="s">
        <v>23</v>
      </c>
      <c r="E1564" s="737" t="s">
        <v>254</v>
      </c>
      <c r="F1564" s="737" t="s">
        <v>2470</v>
      </c>
      <c r="G1564" s="779" t="s">
        <v>5448</v>
      </c>
      <c r="H1564" s="724">
        <f t="shared" ca="1" si="25"/>
        <v>8</v>
      </c>
      <c r="I1564" s="725" t="s">
        <v>1403</v>
      </c>
      <c r="J1564" s="737" t="s">
        <v>3684</v>
      </c>
      <c r="K1564" s="737" t="s">
        <v>270</v>
      </c>
      <c r="L1564" s="726"/>
      <c r="M1564" s="726" t="s">
        <v>6426</v>
      </c>
      <c r="N1564" s="722" t="s">
        <v>5260</v>
      </c>
      <c r="O1564" s="737" t="s">
        <v>255</v>
      </c>
      <c r="P1564" s="734" t="s">
        <v>5446</v>
      </c>
      <c r="Q1564" s="734" t="s">
        <v>5439</v>
      </c>
    </row>
    <row r="1565" spans="1:17">
      <c r="A1565" s="1077">
        <f>SUBTOTAL(3,C$3:C1565)</f>
        <v>1561</v>
      </c>
      <c r="B1565" s="738">
        <v>1</v>
      </c>
      <c r="C1565" s="734" t="s">
        <v>1264</v>
      </c>
      <c r="D1565" s="742" t="s">
        <v>23</v>
      </c>
      <c r="E1565" s="737" t="s">
        <v>221</v>
      </c>
      <c r="F1565" s="737" t="s">
        <v>5450</v>
      </c>
      <c r="G1565" s="779" t="s">
        <v>5451</v>
      </c>
      <c r="H1565" s="724">
        <f t="shared" ca="1" si="25"/>
        <v>41</v>
      </c>
      <c r="I1565" s="725" t="s">
        <v>1403</v>
      </c>
      <c r="J1565" s="737" t="s">
        <v>2491</v>
      </c>
      <c r="K1565" s="737" t="s">
        <v>1172</v>
      </c>
      <c r="L1565" s="726"/>
      <c r="M1565" s="726" t="s">
        <v>6426</v>
      </c>
      <c r="N1565" s="722" t="s">
        <v>5260</v>
      </c>
      <c r="O1565" s="737" t="s">
        <v>222</v>
      </c>
      <c r="P1565" s="736" t="s">
        <v>5449</v>
      </c>
      <c r="Q1565" s="736" t="s">
        <v>5454</v>
      </c>
    </row>
    <row r="1566" spans="1:17">
      <c r="A1566" s="1077">
        <f>SUBTOTAL(3,C$3:C1566)</f>
        <v>1562</v>
      </c>
      <c r="B1566" s="738">
        <v>2</v>
      </c>
      <c r="C1566" s="734" t="s">
        <v>5456</v>
      </c>
      <c r="D1566" s="742" t="s">
        <v>16</v>
      </c>
      <c r="E1566" s="737" t="s">
        <v>221</v>
      </c>
      <c r="F1566" s="737" t="s">
        <v>452</v>
      </c>
      <c r="G1566" s="779" t="s">
        <v>5457</v>
      </c>
      <c r="H1566" s="724">
        <f t="shared" ca="1" si="25"/>
        <v>41</v>
      </c>
      <c r="I1566" s="725" t="s">
        <v>1403</v>
      </c>
      <c r="J1566" s="737" t="s">
        <v>785</v>
      </c>
      <c r="K1566" s="737" t="s">
        <v>246</v>
      </c>
      <c r="L1566" s="726"/>
      <c r="M1566" s="726" t="s">
        <v>6426</v>
      </c>
      <c r="N1566" s="722" t="s">
        <v>5260</v>
      </c>
      <c r="O1566" s="737" t="s">
        <v>245</v>
      </c>
      <c r="P1566" s="736" t="s">
        <v>5455</v>
      </c>
      <c r="Q1566" s="736" t="s">
        <v>5454</v>
      </c>
    </row>
    <row r="1567" spans="1:17">
      <c r="A1567" s="1077">
        <f>SUBTOTAL(3,C$3:C1567)</f>
        <v>1563</v>
      </c>
      <c r="B1567" s="738">
        <v>3</v>
      </c>
      <c r="C1567" s="734" t="s">
        <v>5459</v>
      </c>
      <c r="D1567" s="742" t="s">
        <v>16</v>
      </c>
      <c r="E1567" s="737" t="s">
        <v>254</v>
      </c>
      <c r="F1567" s="737" t="s">
        <v>230</v>
      </c>
      <c r="G1567" s="779" t="s">
        <v>5460</v>
      </c>
      <c r="H1567" s="724">
        <f t="shared" ca="1" si="25"/>
        <v>18</v>
      </c>
      <c r="I1567" s="725" t="s">
        <v>1403</v>
      </c>
      <c r="J1567" s="737" t="s">
        <v>348</v>
      </c>
      <c r="K1567" s="737" t="s">
        <v>266</v>
      </c>
      <c r="L1567" s="726"/>
      <c r="M1567" s="726" t="s">
        <v>6426</v>
      </c>
      <c r="N1567" s="722" t="s">
        <v>5260</v>
      </c>
      <c r="O1567" s="737" t="s">
        <v>255</v>
      </c>
      <c r="P1567" s="736" t="s">
        <v>5458</v>
      </c>
      <c r="Q1567" s="736" t="s">
        <v>5454</v>
      </c>
    </row>
    <row r="1568" spans="1:17">
      <c r="A1568" s="1077">
        <f>SUBTOTAL(3,C$3:C1568)</f>
        <v>1564</v>
      </c>
      <c r="B1568" s="738">
        <v>4</v>
      </c>
      <c r="C1568" s="734" t="s">
        <v>5462</v>
      </c>
      <c r="D1568" s="742" t="s">
        <v>16</v>
      </c>
      <c r="E1568" s="737" t="s">
        <v>254</v>
      </c>
      <c r="F1568" s="737" t="s">
        <v>230</v>
      </c>
      <c r="G1568" s="779" t="s">
        <v>5463</v>
      </c>
      <c r="H1568" s="724">
        <f t="shared" ca="1" si="25"/>
        <v>14</v>
      </c>
      <c r="I1568" s="725" t="s">
        <v>1403</v>
      </c>
      <c r="J1568" s="737" t="s">
        <v>369</v>
      </c>
      <c r="K1568" s="737" t="s">
        <v>266</v>
      </c>
      <c r="L1568" s="726"/>
      <c r="M1568" s="726" t="s">
        <v>6426</v>
      </c>
      <c r="N1568" s="722" t="s">
        <v>5260</v>
      </c>
      <c r="O1568" s="737" t="s">
        <v>255</v>
      </c>
      <c r="P1568" s="736" t="s">
        <v>5461</v>
      </c>
      <c r="Q1568" s="736" t="s">
        <v>5454</v>
      </c>
    </row>
    <row r="1569" spans="1:17">
      <c r="A1569" s="1077">
        <f>SUBTOTAL(3,C$3:C1569)</f>
        <v>1565</v>
      </c>
      <c r="B1569" s="738">
        <v>5</v>
      </c>
      <c r="C1569" s="734" t="s">
        <v>5465</v>
      </c>
      <c r="D1569" s="742" t="s">
        <v>23</v>
      </c>
      <c r="E1569" s="737" t="s">
        <v>254</v>
      </c>
      <c r="F1569" s="737" t="s">
        <v>230</v>
      </c>
      <c r="G1569" s="779" t="s">
        <v>5466</v>
      </c>
      <c r="H1569" s="724">
        <f t="shared" ca="1" si="25"/>
        <v>10</v>
      </c>
      <c r="I1569" s="725" t="s">
        <v>1403</v>
      </c>
      <c r="J1569" s="737" t="s">
        <v>369</v>
      </c>
      <c r="K1569" s="737" t="s">
        <v>266</v>
      </c>
      <c r="L1569" s="726"/>
      <c r="M1569" s="726" t="s">
        <v>6426</v>
      </c>
      <c r="N1569" s="722" t="s">
        <v>5260</v>
      </c>
      <c r="O1569" s="737" t="s">
        <v>255</v>
      </c>
      <c r="P1569" s="736" t="s">
        <v>5464</v>
      </c>
      <c r="Q1569" s="736" t="s">
        <v>5454</v>
      </c>
    </row>
    <row r="1570" spans="1:17">
      <c r="A1570" s="1077">
        <f>SUBTOTAL(3,C$3:C1570)</f>
        <v>1566</v>
      </c>
      <c r="B1570" s="738">
        <v>1</v>
      </c>
      <c r="C1570" s="734" t="s">
        <v>5468</v>
      </c>
      <c r="D1570" s="742" t="s">
        <v>23</v>
      </c>
      <c r="E1570" s="737" t="s">
        <v>221</v>
      </c>
      <c r="F1570" s="737" t="s">
        <v>5469</v>
      </c>
      <c r="G1570" s="779" t="s">
        <v>5470</v>
      </c>
      <c r="H1570" s="724">
        <f t="shared" ca="1" si="25"/>
        <v>62</v>
      </c>
      <c r="I1570" s="747" t="s">
        <v>4508</v>
      </c>
      <c r="J1570" s="737"/>
      <c r="K1570" s="737" t="s">
        <v>283</v>
      </c>
      <c r="L1570" s="726"/>
      <c r="M1570" s="726" t="s">
        <v>6426</v>
      </c>
      <c r="N1570" s="722" t="s">
        <v>5260</v>
      </c>
      <c r="O1570" s="737" t="s">
        <v>222</v>
      </c>
      <c r="P1570" s="736" t="s">
        <v>5467</v>
      </c>
      <c r="Q1570" s="736"/>
    </row>
    <row r="1571" spans="1:17">
      <c r="A1571" s="1077">
        <f>SUBTOTAL(3,C$3:C1571)</f>
        <v>1567</v>
      </c>
      <c r="B1571" s="738">
        <v>2</v>
      </c>
      <c r="C1571" s="734" t="s">
        <v>5474</v>
      </c>
      <c r="D1571" s="742" t="s">
        <v>16</v>
      </c>
      <c r="E1571" s="737" t="s">
        <v>221</v>
      </c>
      <c r="F1571" s="737" t="s">
        <v>230</v>
      </c>
      <c r="G1571" s="779" t="s">
        <v>5475</v>
      </c>
      <c r="H1571" s="724">
        <f t="shared" ca="1" si="25"/>
        <v>26</v>
      </c>
      <c r="I1571" s="747" t="s">
        <v>4508</v>
      </c>
      <c r="J1571" s="737"/>
      <c r="K1571" s="737" t="s">
        <v>246</v>
      </c>
      <c r="L1571" s="726"/>
      <c r="M1571" s="726" t="s">
        <v>6426</v>
      </c>
      <c r="N1571" s="722" t="s">
        <v>5260</v>
      </c>
      <c r="O1571" s="737" t="s">
        <v>255</v>
      </c>
      <c r="P1571" s="741" t="s">
        <v>5473</v>
      </c>
      <c r="Q1571" s="736"/>
    </row>
    <row r="1572" spans="1:17">
      <c r="A1572" s="1077">
        <f>SUBTOTAL(3,C$3:C1572)</f>
        <v>1568</v>
      </c>
      <c r="B1572" s="738">
        <v>1</v>
      </c>
      <c r="C1572" s="734" t="s">
        <v>5476</v>
      </c>
      <c r="D1572" s="742" t="s">
        <v>23</v>
      </c>
      <c r="E1572" s="737" t="s">
        <v>221</v>
      </c>
      <c r="F1572" s="737" t="s">
        <v>1402</v>
      </c>
      <c r="G1572" s="779" t="s">
        <v>5477</v>
      </c>
      <c r="H1572" s="724">
        <f t="shared" ca="1" si="25"/>
        <v>49</v>
      </c>
      <c r="I1572" s="747" t="s">
        <v>1403</v>
      </c>
      <c r="J1572" s="737"/>
      <c r="K1572" s="737" t="s">
        <v>283</v>
      </c>
      <c r="L1572" s="726"/>
      <c r="M1572" s="726" t="s">
        <v>6426</v>
      </c>
      <c r="N1572" s="722" t="s">
        <v>5260</v>
      </c>
      <c r="O1572" s="737" t="s">
        <v>222</v>
      </c>
      <c r="P1572" s="736" t="s">
        <v>2096</v>
      </c>
      <c r="Q1572" s="736"/>
    </row>
    <row r="1573" spans="1:17">
      <c r="A1573" s="1077">
        <f>SUBTOTAL(3,C$3:C1573)</f>
        <v>1569</v>
      </c>
      <c r="B1573" s="738">
        <v>1</v>
      </c>
      <c r="C1573" s="734" t="s">
        <v>5484</v>
      </c>
      <c r="D1573" s="742" t="s">
        <v>23</v>
      </c>
      <c r="E1573" s="737" t="s">
        <v>221</v>
      </c>
      <c r="F1573" s="737" t="s">
        <v>376</v>
      </c>
      <c r="G1573" s="779" t="s">
        <v>5485</v>
      </c>
      <c r="H1573" s="724">
        <f t="shared" ca="1" si="25"/>
        <v>39</v>
      </c>
      <c r="I1573" s="725" t="s">
        <v>4508</v>
      </c>
      <c r="J1573" s="737"/>
      <c r="K1573" s="737" t="s">
        <v>283</v>
      </c>
      <c r="L1573" s="726"/>
      <c r="M1573" s="726" t="s">
        <v>6426</v>
      </c>
      <c r="N1573" s="722" t="s">
        <v>5260</v>
      </c>
      <c r="O1573" s="737" t="s">
        <v>222</v>
      </c>
      <c r="P1573" s="736"/>
      <c r="Q1573" s="736"/>
    </row>
    <row r="1574" spans="1:17">
      <c r="A1574" s="1077">
        <f>SUBTOTAL(3,C$3:C1574)</f>
        <v>1570</v>
      </c>
      <c r="B1574" s="738">
        <v>2</v>
      </c>
      <c r="C1574" s="734" t="s">
        <v>5487</v>
      </c>
      <c r="D1574" s="742" t="s">
        <v>16</v>
      </c>
      <c r="E1574" s="737" t="s">
        <v>221</v>
      </c>
      <c r="F1574" s="737" t="s">
        <v>376</v>
      </c>
      <c r="G1574" s="779" t="s">
        <v>5488</v>
      </c>
      <c r="H1574" s="724">
        <f t="shared" ca="1" si="25"/>
        <v>42</v>
      </c>
      <c r="I1574" s="747" t="s">
        <v>4508</v>
      </c>
      <c r="J1574" s="737"/>
      <c r="K1574" s="737" t="s">
        <v>246</v>
      </c>
      <c r="L1574" s="726"/>
      <c r="M1574" s="726" t="s">
        <v>6426</v>
      </c>
      <c r="N1574" s="722" t="s">
        <v>5260</v>
      </c>
      <c r="O1574" s="737" t="s">
        <v>245</v>
      </c>
      <c r="P1574" s="736"/>
      <c r="Q1574" s="736"/>
    </row>
    <row r="1575" spans="1:17">
      <c r="A1575" s="1077">
        <f>SUBTOTAL(3,C$3:C1575)</f>
        <v>1571</v>
      </c>
      <c r="B1575" s="839">
        <v>1</v>
      </c>
      <c r="C1575" s="839" t="s">
        <v>5611</v>
      </c>
      <c r="D1575" s="726" t="s">
        <v>23</v>
      </c>
      <c r="E1575" s="839" t="s">
        <v>221</v>
      </c>
      <c r="F1575" s="839"/>
      <c r="G1575" s="840"/>
      <c r="H1575" s="724">
        <f t="shared" ca="1" si="25"/>
        <v>120</v>
      </c>
      <c r="I1575" s="839" t="s">
        <v>1403</v>
      </c>
      <c r="J1575" s="839"/>
      <c r="K1575" s="839" t="s">
        <v>283</v>
      </c>
      <c r="L1575" s="839"/>
      <c r="M1575" s="726" t="s">
        <v>6426</v>
      </c>
      <c r="N1575" s="722" t="s">
        <v>5260</v>
      </c>
      <c r="O1575" s="839" t="s">
        <v>222</v>
      </c>
      <c r="P1575" s="839"/>
      <c r="Q1575" s="839"/>
    </row>
    <row r="1576" spans="1:17">
      <c r="A1576" s="1077">
        <f>SUBTOTAL(3,C$3:C1576)</f>
        <v>1572</v>
      </c>
      <c r="B1576" s="839">
        <v>2</v>
      </c>
      <c r="C1576" s="839" t="s">
        <v>1159</v>
      </c>
      <c r="D1576" s="726" t="s">
        <v>16</v>
      </c>
      <c r="E1576" s="839" t="s">
        <v>221</v>
      </c>
      <c r="F1576" s="839"/>
      <c r="G1576" s="726"/>
      <c r="H1576" s="724">
        <f t="shared" ca="1" si="25"/>
        <v>120</v>
      </c>
      <c r="I1576" s="839" t="s">
        <v>1403</v>
      </c>
      <c r="J1576" s="839"/>
      <c r="K1576" s="839" t="s">
        <v>246</v>
      </c>
      <c r="L1576" s="839"/>
      <c r="M1576" s="726" t="s">
        <v>6426</v>
      </c>
      <c r="N1576" s="722" t="s">
        <v>5260</v>
      </c>
      <c r="O1576" s="839" t="s">
        <v>245</v>
      </c>
      <c r="P1576" s="839"/>
      <c r="Q1576" s="839"/>
    </row>
    <row r="1577" spans="1:17">
      <c r="A1577" s="1077">
        <f>SUBTOTAL(3,C$3:C1577)</f>
        <v>1573</v>
      </c>
      <c r="B1577" s="839">
        <v>3</v>
      </c>
      <c r="C1577" s="839" t="s">
        <v>7071</v>
      </c>
      <c r="D1577" s="726" t="s">
        <v>23</v>
      </c>
      <c r="E1577" s="839" t="s">
        <v>254</v>
      </c>
      <c r="F1577" s="839"/>
      <c r="G1577" s="726"/>
      <c r="H1577" s="724">
        <f t="shared" ca="1" si="25"/>
        <v>120</v>
      </c>
      <c r="I1577" s="839" t="s">
        <v>1403</v>
      </c>
      <c r="J1577" s="839"/>
      <c r="K1577" s="839"/>
      <c r="L1577" s="839"/>
      <c r="M1577" s="726" t="s">
        <v>6426</v>
      </c>
      <c r="N1577" s="722" t="s">
        <v>5260</v>
      </c>
      <c r="O1577" s="839" t="s">
        <v>255</v>
      </c>
      <c r="P1577" s="839"/>
      <c r="Q1577" s="839"/>
    </row>
    <row r="1578" spans="1:17">
      <c r="A1578" s="1077">
        <f>SUBTOTAL(3,C$3:C1578)</f>
        <v>1574</v>
      </c>
      <c r="B1578" s="738">
        <v>1</v>
      </c>
      <c r="C1578" s="722" t="s">
        <v>4507</v>
      </c>
      <c r="D1578" s="723" t="s">
        <v>23</v>
      </c>
      <c r="E1578" s="745" t="s">
        <v>221</v>
      </c>
      <c r="F1578" s="745" t="s">
        <v>376</v>
      </c>
      <c r="G1578" s="956">
        <v>30248</v>
      </c>
      <c r="H1578" s="724">
        <f t="shared" ca="1" si="25"/>
        <v>37</v>
      </c>
      <c r="I1578" s="747" t="s">
        <v>4508</v>
      </c>
      <c r="J1578" s="745" t="s">
        <v>785</v>
      </c>
      <c r="K1578" s="745" t="s">
        <v>283</v>
      </c>
      <c r="L1578" s="726"/>
      <c r="M1578" s="726" t="s">
        <v>6426</v>
      </c>
      <c r="N1578" s="722" t="s">
        <v>4179</v>
      </c>
      <c r="O1578" s="745" t="s">
        <v>222</v>
      </c>
      <c r="P1578" s="736" t="s">
        <v>4506</v>
      </c>
      <c r="Q1578" s="727"/>
    </row>
    <row r="1579" spans="1:17">
      <c r="A1579" s="1077">
        <f>SUBTOTAL(3,C$3:C1579)</f>
        <v>1575</v>
      </c>
      <c r="B1579" s="738">
        <v>2</v>
      </c>
      <c r="C1579" s="722" t="s">
        <v>4511</v>
      </c>
      <c r="D1579" s="723" t="s">
        <v>16</v>
      </c>
      <c r="E1579" s="745" t="s">
        <v>221</v>
      </c>
      <c r="F1579" s="745" t="s">
        <v>376</v>
      </c>
      <c r="G1579" s="774">
        <v>31138</v>
      </c>
      <c r="H1579" s="724">
        <f t="shared" ca="1" si="25"/>
        <v>35</v>
      </c>
      <c r="I1579" s="747" t="s">
        <v>4508</v>
      </c>
      <c r="J1579" s="745" t="s">
        <v>785</v>
      </c>
      <c r="K1579" s="745" t="s">
        <v>246</v>
      </c>
      <c r="L1579" s="726"/>
      <c r="M1579" s="726" t="s">
        <v>6426</v>
      </c>
      <c r="N1579" s="722" t="s">
        <v>4179</v>
      </c>
      <c r="O1579" s="745" t="s">
        <v>245</v>
      </c>
      <c r="P1579" s="736"/>
      <c r="Q1579" s="738"/>
    </row>
    <row r="1580" spans="1:17">
      <c r="A1580" s="1077">
        <f>SUBTOTAL(3,C$3:C1580)</f>
        <v>1576</v>
      </c>
      <c r="B1580" s="839">
        <v>1</v>
      </c>
      <c r="C1580" s="839" t="s">
        <v>6782</v>
      </c>
      <c r="D1580" s="839" t="s">
        <v>23</v>
      </c>
      <c r="E1580" s="839" t="s">
        <v>221</v>
      </c>
      <c r="F1580" s="839" t="s">
        <v>7275</v>
      </c>
      <c r="G1580" s="840"/>
      <c r="H1580" s="724">
        <f t="shared" ca="1" si="25"/>
        <v>120</v>
      </c>
      <c r="I1580" s="839" t="s">
        <v>1403</v>
      </c>
      <c r="J1580" s="839" t="s">
        <v>2491</v>
      </c>
      <c r="K1580" s="839"/>
      <c r="L1580" s="839"/>
      <c r="M1580" s="726" t="s">
        <v>6426</v>
      </c>
      <c r="N1580" s="722" t="s">
        <v>4179</v>
      </c>
      <c r="O1580" s="839" t="s">
        <v>222</v>
      </c>
      <c r="P1580" s="839"/>
      <c r="Q1580" s="839"/>
    </row>
    <row r="1581" spans="1:17">
      <c r="A1581" s="1077">
        <f>SUBTOTAL(3,C$3:C1581)</f>
        <v>1577</v>
      </c>
      <c r="B1581" s="839">
        <v>2</v>
      </c>
      <c r="C1581" s="839" t="s">
        <v>6783</v>
      </c>
      <c r="D1581" s="839" t="s">
        <v>16</v>
      </c>
      <c r="E1581" s="839" t="s">
        <v>221</v>
      </c>
      <c r="F1581" s="839" t="s">
        <v>7275</v>
      </c>
      <c r="G1581" s="840"/>
      <c r="H1581" s="724">
        <f t="shared" ca="1" si="25"/>
        <v>120</v>
      </c>
      <c r="I1581" s="839" t="s">
        <v>1403</v>
      </c>
      <c r="J1581" s="839" t="s">
        <v>785</v>
      </c>
      <c r="K1581" s="839"/>
      <c r="L1581" s="839"/>
      <c r="M1581" s="726" t="s">
        <v>6426</v>
      </c>
      <c r="N1581" s="722" t="s">
        <v>4179</v>
      </c>
      <c r="O1581" s="839" t="s">
        <v>245</v>
      </c>
      <c r="P1581" s="839"/>
      <c r="Q1581" s="839"/>
    </row>
    <row r="1582" spans="1:17">
      <c r="A1582" s="1077">
        <f>SUBTOTAL(3,C$3:C1582)</f>
        <v>1578</v>
      </c>
      <c r="B1582" s="839">
        <v>3</v>
      </c>
      <c r="C1582" s="839" t="s">
        <v>6784</v>
      </c>
      <c r="D1582" s="839" t="s">
        <v>23</v>
      </c>
      <c r="E1582" s="839" t="s">
        <v>254</v>
      </c>
      <c r="F1582" s="839" t="s">
        <v>7275</v>
      </c>
      <c r="G1582" s="840"/>
      <c r="H1582" s="724">
        <f t="shared" ca="1" si="25"/>
        <v>120</v>
      </c>
      <c r="I1582" s="839" t="s">
        <v>1403</v>
      </c>
      <c r="J1582" s="839"/>
      <c r="K1582" s="839"/>
      <c r="L1582" s="839"/>
      <c r="M1582" s="726" t="s">
        <v>6426</v>
      </c>
      <c r="N1582" s="722" t="s">
        <v>4179</v>
      </c>
      <c r="O1582" s="839" t="s">
        <v>255</v>
      </c>
      <c r="P1582" s="839"/>
      <c r="Q1582" s="839"/>
    </row>
    <row r="1583" spans="1:17">
      <c r="A1583" s="1077">
        <f>SUBTOTAL(3,C$3:C1583)</f>
        <v>1579</v>
      </c>
      <c r="B1583" s="839">
        <v>4</v>
      </c>
      <c r="C1583" s="839" t="s">
        <v>6785</v>
      </c>
      <c r="D1583" s="839" t="s">
        <v>23</v>
      </c>
      <c r="E1583" s="839" t="s">
        <v>254</v>
      </c>
      <c r="F1583" s="839" t="s">
        <v>22</v>
      </c>
      <c r="G1583" s="840"/>
      <c r="H1583" s="724">
        <f t="shared" ca="1" si="25"/>
        <v>120</v>
      </c>
      <c r="I1583" s="839" t="s">
        <v>1403</v>
      </c>
      <c r="J1583" s="839"/>
      <c r="K1583" s="839"/>
      <c r="L1583" s="839"/>
      <c r="M1583" s="726" t="s">
        <v>6426</v>
      </c>
      <c r="N1583" s="722" t="s">
        <v>4179</v>
      </c>
      <c r="O1583" s="839" t="s">
        <v>255</v>
      </c>
      <c r="P1583" s="839"/>
      <c r="Q1583" s="839"/>
    </row>
    <row r="1584" spans="1:17">
      <c r="A1584" s="1077">
        <f>SUBTOTAL(3,C$3:C1584)</f>
        <v>1580</v>
      </c>
      <c r="B1584" s="722">
        <v>1</v>
      </c>
      <c r="C1584" s="722" t="s">
        <v>5510</v>
      </c>
      <c r="D1584" s="757" t="s">
        <v>23</v>
      </c>
      <c r="E1584" s="738" t="s">
        <v>221</v>
      </c>
      <c r="F1584" s="738" t="s">
        <v>5511</v>
      </c>
      <c r="G1584" s="783">
        <v>27926</v>
      </c>
      <c r="H1584" s="724">
        <f t="shared" ca="1" si="25"/>
        <v>43</v>
      </c>
      <c r="I1584" s="747" t="s">
        <v>1403</v>
      </c>
      <c r="J1584" s="738" t="s">
        <v>256</v>
      </c>
      <c r="K1584" s="738" t="s">
        <v>283</v>
      </c>
      <c r="L1584" s="813"/>
      <c r="M1584" s="813" t="s">
        <v>6426</v>
      </c>
      <c r="N1584" s="722" t="s">
        <v>5500</v>
      </c>
      <c r="O1584" s="738" t="s">
        <v>222</v>
      </c>
      <c r="P1584" s="722" t="s">
        <v>5509</v>
      </c>
      <c r="Q1584" s="722" t="s">
        <v>5513</v>
      </c>
    </row>
    <row r="1585" spans="1:17">
      <c r="A1585" s="1077">
        <f>SUBTOTAL(3,C$3:C1585)</f>
        <v>1581</v>
      </c>
      <c r="B1585" s="721">
        <v>2</v>
      </c>
      <c r="C1585" s="722" t="s">
        <v>5515</v>
      </c>
      <c r="D1585" s="723" t="s">
        <v>16</v>
      </c>
      <c r="E1585" s="721" t="s">
        <v>221</v>
      </c>
      <c r="F1585" s="721" t="s">
        <v>5511</v>
      </c>
      <c r="G1585" s="774">
        <v>27427</v>
      </c>
      <c r="H1585" s="724">
        <f t="shared" ca="1" si="25"/>
        <v>45</v>
      </c>
      <c r="I1585" s="725" t="s">
        <v>1403</v>
      </c>
      <c r="J1585" s="721" t="s">
        <v>256</v>
      </c>
      <c r="K1585" s="721" t="s">
        <v>246</v>
      </c>
      <c r="L1585" s="813"/>
      <c r="M1585" s="813" t="s">
        <v>6426</v>
      </c>
      <c r="N1585" s="722" t="s">
        <v>5500</v>
      </c>
      <c r="O1585" s="721" t="s">
        <v>245</v>
      </c>
      <c r="P1585" s="722" t="s">
        <v>5514</v>
      </c>
      <c r="Q1585" s="722" t="s">
        <v>5513</v>
      </c>
    </row>
    <row r="1586" spans="1:17">
      <c r="A1586" s="1077">
        <f>SUBTOTAL(3,C$3:C1586)</f>
        <v>1582</v>
      </c>
      <c r="B1586" s="721">
        <v>3</v>
      </c>
      <c r="C1586" s="722" t="s">
        <v>5519</v>
      </c>
      <c r="D1586" s="723" t="s">
        <v>23</v>
      </c>
      <c r="E1586" s="721" t="s">
        <v>254</v>
      </c>
      <c r="F1586" s="721" t="s">
        <v>1605</v>
      </c>
      <c r="G1586" s="774">
        <v>36256</v>
      </c>
      <c r="H1586" s="724">
        <f t="shared" ca="1" si="25"/>
        <v>21</v>
      </c>
      <c r="I1586" s="725" t="s">
        <v>1403</v>
      </c>
      <c r="J1586" s="721" t="s">
        <v>886</v>
      </c>
      <c r="K1586" s="721" t="s">
        <v>266</v>
      </c>
      <c r="L1586" s="813"/>
      <c r="M1586" s="813" t="s">
        <v>6426</v>
      </c>
      <c r="N1586" s="722" t="s">
        <v>5500</v>
      </c>
      <c r="O1586" s="721" t="s">
        <v>255</v>
      </c>
      <c r="P1586" s="722" t="s">
        <v>5518</v>
      </c>
      <c r="Q1586" s="722" t="s">
        <v>5513</v>
      </c>
    </row>
    <row r="1587" spans="1:17">
      <c r="A1587" s="1077">
        <f>SUBTOTAL(3,C$3:C1587)</f>
        <v>1583</v>
      </c>
      <c r="B1587" s="721">
        <v>4</v>
      </c>
      <c r="C1587" s="722" t="s">
        <v>5521</v>
      </c>
      <c r="D1587" s="723" t="s">
        <v>23</v>
      </c>
      <c r="E1587" s="721" t="s">
        <v>254</v>
      </c>
      <c r="F1587" s="721" t="s">
        <v>22</v>
      </c>
      <c r="G1587" s="774">
        <v>38849</v>
      </c>
      <c r="H1587" s="724">
        <f t="shared" ca="1" si="25"/>
        <v>13</v>
      </c>
      <c r="I1587" s="725" t="s">
        <v>1403</v>
      </c>
      <c r="J1587" s="721" t="s">
        <v>369</v>
      </c>
      <c r="K1587" s="721" t="s">
        <v>266</v>
      </c>
      <c r="L1587" s="813"/>
      <c r="M1587" s="813" t="s">
        <v>6426</v>
      </c>
      <c r="N1587" s="722" t="s">
        <v>5500</v>
      </c>
      <c r="O1587" s="721" t="s">
        <v>255</v>
      </c>
      <c r="P1587" s="722" t="s">
        <v>5520</v>
      </c>
      <c r="Q1587" s="722" t="s">
        <v>5513</v>
      </c>
    </row>
    <row r="1588" spans="1:17">
      <c r="A1588" s="1077">
        <f>SUBTOTAL(3,C$3:C1588)</f>
        <v>1584</v>
      </c>
      <c r="B1588" s="721">
        <v>1</v>
      </c>
      <c r="C1588" s="722" t="s">
        <v>121</v>
      </c>
      <c r="D1588" s="723" t="s">
        <v>23</v>
      </c>
      <c r="E1588" s="721" t="s">
        <v>221</v>
      </c>
      <c r="F1588" s="721" t="s">
        <v>244</v>
      </c>
      <c r="G1588" s="774">
        <v>30027</v>
      </c>
      <c r="H1588" s="724">
        <f t="shared" ca="1" si="25"/>
        <v>38</v>
      </c>
      <c r="I1588" s="725" t="s">
        <v>1403</v>
      </c>
      <c r="J1588" s="721" t="s">
        <v>256</v>
      </c>
      <c r="K1588" s="721" t="s">
        <v>283</v>
      </c>
      <c r="L1588" s="813"/>
      <c r="M1588" s="813" t="s">
        <v>6426</v>
      </c>
      <c r="N1588" s="722" t="s">
        <v>5500</v>
      </c>
      <c r="O1588" s="721" t="s">
        <v>222</v>
      </c>
      <c r="P1588" s="722" t="s">
        <v>5522</v>
      </c>
      <c r="Q1588" s="722" t="s">
        <v>5523</v>
      </c>
    </row>
    <row r="1589" spans="1:17">
      <c r="A1589" s="1077">
        <f>SUBTOTAL(3,C$3:C1589)</f>
        <v>1585</v>
      </c>
      <c r="B1589" s="721">
        <v>2</v>
      </c>
      <c r="C1589" s="722" t="s">
        <v>5525</v>
      </c>
      <c r="D1589" s="723" t="s">
        <v>16</v>
      </c>
      <c r="E1589" s="721" t="s">
        <v>221</v>
      </c>
      <c r="F1589" s="721" t="s">
        <v>5526</v>
      </c>
      <c r="G1589" s="774">
        <v>31608</v>
      </c>
      <c r="H1589" s="724">
        <f t="shared" ca="1" si="25"/>
        <v>33</v>
      </c>
      <c r="I1589" s="725" t="s">
        <v>1403</v>
      </c>
      <c r="J1589" s="721" t="s">
        <v>256</v>
      </c>
      <c r="K1589" s="721" t="s">
        <v>246</v>
      </c>
      <c r="L1589" s="813"/>
      <c r="M1589" s="813" t="s">
        <v>6426</v>
      </c>
      <c r="N1589" s="722" t="s">
        <v>5500</v>
      </c>
      <c r="O1589" s="721" t="s">
        <v>245</v>
      </c>
      <c r="P1589" s="722" t="s">
        <v>5524</v>
      </c>
      <c r="Q1589" s="722" t="s">
        <v>5523</v>
      </c>
    </row>
    <row r="1590" spans="1:17">
      <c r="A1590" s="1077">
        <f>SUBTOTAL(3,C$3:C1590)</f>
        <v>1586</v>
      </c>
      <c r="B1590" s="721">
        <v>3</v>
      </c>
      <c r="C1590" s="722" t="s">
        <v>5529</v>
      </c>
      <c r="D1590" s="723" t="s">
        <v>16</v>
      </c>
      <c r="E1590" s="721" t="s">
        <v>254</v>
      </c>
      <c r="F1590" s="721" t="s">
        <v>22</v>
      </c>
      <c r="G1590" s="774">
        <v>38114</v>
      </c>
      <c r="H1590" s="724">
        <f t="shared" ca="1" si="25"/>
        <v>15</v>
      </c>
      <c r="I1590" s="725" t="s">
        <v>1403</v>
      </c>
      <c r="J1590" s="721" t="s">
        <v>369</v>
      </c>
      <c r="K1590" s="721" t="s">
        <v>266</v>
      </c>
      <c r="L1590" s="813"/>
      <c r="M1590" s="813" t="s">
        <v>6426</v>
      </c>
      <c r="N1590" s="722" t="s">
        <v>5500</v>
      </c>
      <c r="O1590" s="721" t="s">
        <v>255</v>
      </c>
      <c r="P1590" s="722" t="s">
        <v>5528</v>
      </c>
      <c r="Q1590" s="722" t="s">
        <v>5523</v>
      </c>
    </row>
    <row r="1591" spans="1:17">
      <c r="A1591" s="1077">
        <f>SUBTOTAL(3,C$3:C1591)</f>
        <v>1587</v>
      </c>
      <c r="B1591" s="721">
        <v>4</v>
      </c>
      <c r="C1591" s="722" t="s">
        <v>5532</v>
      </c>
      <c r="D1591" s="723" t="s">
        <v>16</v>
      </c>
      <c r="E1591" s="721" t="s">
        <v>254</v>
      </c>
      <c r="F1591" s="721" t="s">
        <v>230</v>
      </c>
      <c r="G1591" s="774">
        <v>41022</v>
      </c>
      <c r="H1591" s="724">
        <f t="shared" ca="1" si="25"/>
        <v>7</v>
      </c>
      <c r="I1591" s="725" t="s">
        <v>1403</v>
      </c>
      <c r="J1591" s="721" t="s">
        <v>265</v>
      </c>
      <c r="K1591" s="721" t="s">
        <v>270</v>
      </c>
      <c r="L1591" s="813"/>
      <c r="M1591" s="813" t="s">
        <v>6426</v>
      </c>
      <c r="N1591" s="722" t="s">
        <v>5500</v>
      </c>
      <c r="O1591" s="721" t="s">
        <v>255</v>
      </c>
      <c r="P1591" s="734" t="s">
        <v>5531</v>
      </c>
      <c r="Q1591" s="722" t="s">
        <v>5523</v>
      </c>
    </row>
    <row r="1592" spans="1:17">
      <c r="A1592" s="1077">
        <f>SUBTOTAL(3,C$3:C1592)</f>
        <v>1588</v>
      </c>
      <c r="B1592" s="721">
        <v>5</v>
      </c>
      <c r="C1592" s="722" t="s">
        <v>7100</v>
      </c>
      <c r="D1592" s="723" t="s">
        <v>23</v>
      </c>
      <c r="E1592" s="721" t="s">
        <v>254</v>
      </c>
      <c r="F1592" s="721"/>
      <c r="G1592" s="774"/>
      <c r="H1592" s="724">
        <f t="shared" ca="1" si="25"/>
        <v>120</v>
      </c>
      <c r="I1592" s="725" t="s">
        <v>1403</v>
      </c>
      <c r="J1592" s="721" t="s">
        <v>265</v>
      </c>
      <c r="K1592" s="721" t="s">
        <v>270</v>
      </c>
      <c r="L1592" s="813"/>
      <c r="M1592" s="813" t="s">
        <v>6426</v>
      </c>
      <c r="N1592" s="722" t="s">
        <v>5500</v>
      </c>
      <c r="O1592" s="721" t="s">
        <v>255</v>
      </c>
      <c r="P1592" s="734"/>
      <c r="Q1592" s="722"/>
    </row>
    <row r="1593" spans="1:17">
      <c r="A1593" s="1077">
        <f>SUBTOTAL(3,C$3:C1593)</f>
        <v>1589</v>
      </c>
      <c r="B1593" s="721">
        <v>1</v>
      </c>
      <c r="C1593" s="722" t="s">
        <v>5527</v>
      </c>
      <c r="D1593" s="723" t="s">
        <v>23</v>
      </c>
      <c r="E1593" s="721" t="s">
        <v>221</v>
      </c>
      <c r="F1593" s="721" t="s">
        <v>3010</v>
      </c>
      <c r="G1593" s="774">
        <v>23736</v>
      </c>
      <c r="H1593" s="724">
        <f t="shared" ca="1" si="25"/>
        <v>55</v>
      </c>
      <c r="I1593" s="725" t="s">
        <v>1403</v>
      </c>
      <c r="J1593" s="721" t="s">
        <v>256</v>
      </c>
      <c r="K1593" s="721" t="s">
        <v>283</v>
      </c>
      <c r="L1593" s="813"/>
      <c r="M1593" s="813" t="s">
        <v>6426</v>
      </c>
      <c r="N1593" s="722" t="s">
        <v>5500</v>
      </c>
      <c r="O1593" s="721" t="s">
        <v>222</v>
      </c>
      <c r="P1593" s="722" t="s">
        <v>5533</v>
      </c>
      <c r="Q1593" s="722" t="s">
        <v>5536</v>
      </c>
    </row>
    <row r="1594" spans="1:17">
      <c r="A1594" s="1077">
        <f>SUBTOTAL(3,C$3:C1594)</f>
        <v>1590</v>
      </c>
      <c r="B1594" s="721">
        <v>2</v>
      </c>
      <c r="C1594" s="722" t="s">
        <v>1953</v>
      </c>
      <c r="D1594" s="723" t="s">
        <v>16</v>
      </c>
      <c r="E1594" s="721" t="s">
        <v>221</v>
      </c>
      <c r="F1594" s="721" t="s">
        <v>3010</v>
      </c>
      <c r="G1594" s="774">
        <v>24837</v>
      </c>
      <c r="H1594" s="724">
        <f t="shared" ca="1" si="25"/>
        <v>52</v>
      </c>
      <c r="I1594" s="725" t="s">
        <v>1403</v>
      </c>
      <c r="J1594" s="721" t="s">
        <v>256</v>
      </c>
      <c r="K1594" s="721" t="s">
        <v>246</v>
      </c>
      <c r="L1594" s="813"/>
      <c r="M1594" s="813" t="s">
        <v>6426</v>
      </c>
      <c r="N1594" s="722" t="s">
        <v>5500</v>
      </c>
      <c r="O1594" s="721" t="s">
        <v>245</v>
      </c>
      <c r="P1594" s="722" t="s">
        <v>5537</v>
      </c>
      <c r="Q1594" s="722" t="s">
        <v>5536</v>
      </c>
    </row>
    <row r="1595" spans="1:17">
      <c r="A1595" s="1077">
        <f>SUBTOTAL(3,C$3:C1595)</f>
        <v>1591</v>
      </c>
      <c r="B1595" s="721">
        <v>1</v>
      </c>
      <c r="C1595" s="722" t="s">
        <v>1966</v>
      </c>
      <c r="D1595" s="723" t="s">
        <v>23</v>
      </c>
      <c r="E1595" s="721" t="s">
        <v>221</v>
      </c>
      <c r="F1595" s="721" t="s">
        <v>452</v>
      </c>
      <c r="G1595" s="774">
        <v>29747</v>
      </c>
      <c r="H1595" s="724">
        <f t="shared" ca="1" si="25"/>
        <v>38</v>
      </c>
      <c r="I1595" s="725" t="s">
        <v>1403</v>
      </c>
      <c r="J1595" s="721" t="s">
        <v>256</v>
      </c>
      <c r="K1595" s="721" t="s">
        <v>283</v>
      </c>
      <c r="L1595" s="813"/>
      <c r="M1595" s="813" t="s">
        <v>6426</v>
      </c>
      <c r="N1595" s="722" t="s">
        <v>5500</v>
      </c>
      <c r="O1595" s="721" t="s">
        <v>222</v>
      </c>
      <c r="P1595" s="722" t="s">
        <v>5539</v>
      </c>
      <c r="Q1595" s="722" t="s">
        <v>5542</v>
      </c>
    </row>
    <row r="1596" spans="1:17">
      <c r="A1596" s="1077">
        <f>SUBTOTAL(3,C$3:C1596)</f>
        <v>1592</v>
      </c>
      <c r="B1596" s="721">
        <v>2</v>
      </c>
      <c r="C1596" s="722" t="s">
        <v>5544</v>
      </c>
      <c r="D1596" s="723" t="s">
        <v>16</v>
      </c>
      <c r="E1596" s="721" t="s">
        <v>221</v>
      </c>
      <c r="F1596" s="721" t="s">
        <v>1402</v>
      </c>
      <c r="G1596" s="774">
        <v>30048</v>
      </c>
      <c r="H1596" s="724">
        <f t="shared" ca="1" si="25"/>
        <v>38</v>
      </c>
      <c r="I1596" s="725" t="s">
        <v>1403</v>
      </c>
      <c r="J1596" s="721" t="s">
        <v>256</v>
      </c>
      <c r="K1596" s="721" t="s">
        <v>246</v>
      </c>
      <c r="L1596" s="813"/>
      <c r="M1596" s="813" t="s">
        <v>6426</v>
      </c>
      <c r="N1596" s="722" t="s">
        <v>5500</v>
      </c>
      <c r="O1596" s="721" t="s">
        <v>245</v>
      </c>
      <c r="P1596" s="722" t="s">
        <v>5543</v>
      </c>
      <c r="Q1596" s="722" t="s">
        <v>5542</v>
      </c>
    </row>
    <row r="1597" spans="1:17">
      <c r="A1597" s="1077">
        <f>SUBTOTAL(3,C$3:C1597)</f>
        <v>1593</v>
      </c>
      <c r="B1597" s="721">
        <v>3</v>
      </c>
      <c r="C1597" s="722" t="s">
        <v>5547</v>
      </c>
      <c r="D1597" s="723" t="s">
        <v>16</v>
      </c>
      <c r="E1597" s="721" t="s">
        <v>254</v>
      </c>
      <c r="F1597" s="721" t="s">
        <v>1605</v>
      </c>
      <c r="G1597" s="774">
        <v>37859</v>
      </c>
      <c r="H1597" s="724">
        <f t="shared" ca="1" si="25"/>
        <v>16</v>
      </c>
      <c r="I1597" s="725" t="s">
        <v>1403</v>
      </c>
      <c r="J1597" s="721" t="s">
        <v>369</v>
      </c>
      <c r="K1597" s="721" t="s">
        <v>266</v>
      </c>
      <c r="L1597" s="813"/>
      <c r="M1597" s="813" t="s">
        <v>6426</v>
      </c>
      <c r="N1597" s="722" t="s">
        <v>5500</v>
      </c>
      <c r="O1597" s="721" t="s">
        <v>255</v>
      </c>
      <c r="P1597" s="722" t="s">
        <v>5546</v>
      </c>
      <c r="Q1597" s="722" t="s">
        <v>5542</v>
      </c>
    </row>
    <row r="1598" spans="1:17">
      <c r="A1598" s="1077">
        <f>SUBTOTAL(3,C$3:C1598)</f>
        <v>1594</v>
      </c>
      <c r="B1598" s="721">
        <v>4</v>
      </c>
      <c r="C1598" s="722" t="s">
        <v>5548</v>
      </c>
      <c r="D1598" s="723" t="s">
        <v>23</v>
      </c>
      <c r="E1598" s="721" t="s">
        <v>254</v>
      </c>
      <c r="F1598" s="721" t="s">
        <v>230</v>
      </c>
      <c r="G1598" s="774">
        <v>40515</v>
      </c>
      <c r="H1598" s="724">
        <f t="shared" ca="1" si="25"/>
        <v>9</v>
      </c>
      <c r="I1598" s="725" t="s">
        <v>1403</v>
      </c>
      <c r="J1598" s="721" t="s">
        <v>265</v>
      </c>
      <c r="K1598" s="721" t="s">
        <v>270</v>
      </c>
      <c r="L1598" s="813"/>
      <c r="M1598" s="813" t="s">
        <v>6426</v>
      </c>
      <c r="N1598" s="722" t="s">
        <v>5500</v>
      </c>
      <c r="O1598" s="721" t="s">
        <v>255</v>
      </c>
      <c r="P1598" s="722"/>
      <c r="Q1598" s="722" t="s">
        <v>5542</v>
      </c>
    </row>
    <row r="1599" spans="1:17">
      <c r="A1599" s="1077">
        <f>SUBTOTAL(3,C$3:C1599)</f>
        <v>1595</v>
      </c>
      <c r="B1599" s="721">
        <v>1</v>
      </c>
      <c r="C1599" s="722" t="s">
        <v>5550</v>
      </c>
      <c r="D1599" s="723" t="s">
        <v>23</v>
      </c>
      <c r="E1599" s="721" t="s">
        <v>221</v>
      </c>
      <c r="F1599" s="721" t="s">
        <v>1402</v>
      </c>
      <c r="G1599" s="774">
        <v>21620</v>
      </c>
      <c r="H1599" s="724">
        <f t="shared" ca="1" si="25"/>
        <v>61</v>
      </c>
      <c r="I1599" s="725" t="s">
        <v>1403</v>
      </c>
      <c r="J1599" s="721" t="s">
        <v>223</v>
      </c>
      <c r="K1599" s="721" t="s">
        <v>360</v>
      </c>
      <c r="L1599" s="813"/>
      <c r="M1599" s="813" t="s">
        <v>6426</v>
      </c>
      <c r="N1599" s="722" t="s">
        <v>5500</v>
      </c>
      <c r="O1599" s="721" t="s">
        <v>222</v>
      </c>
      <c r="P1599" s="722" t="s">
        <v>5549</v>
      </c>
      <c r="Q1599" s="722" t="s">
        <v>5553</v>
      </c>
    </row>
    <row r="1600" spans="1:17">
      <c r="A1600" s="1077">
        <f>SUBTOTAL(3,C$3:C1600)</f>
        <v>1596</v>
      </c>
      <c r="B1600" s="721">
        <v>2</v>
      </c>
      <c r="C1600" s="722" t="s">
        <v>5555</v>
      </c>
      <c r="D1600" s="723" t="s">
        <v>16</v>
      </c>
      <c r="E1600" s="721" t="s">
        <v>221</v>
      </c>
      <c r="F1600" s="721" t="s">
        <v>4982</v>
      </c>
      <c r="G1600" s="774">
        <v>21562</v>
      </c>
      <c r="H1600" s="724">
        <f t="shared" ca="1" si="25"/>
        <v>61</v>
      </c>
      <c r="I1600" s="725" t="s">
        <v>1403</v>
      </c>
      <c r="J1600" s="721" t="s">
        <v>223</v>
      </c>
      <c r="K1600" s="721" t="s">
        <v>246</v>
      </c>
      <c r="L1600" s="813"/>
      <c r="M1600" s="813" t="s">
        <v>6426</v>
      </c>
      <c r="N1600" s="722" t="s">
        <v>5500</v>
      </c>
      <c r="O1600" s="721" t="s">
        <v>245</v>
      </c>
      <c r="P1600" s="722" t="s">
        <v>5554</v>
      </c>
      <c r="Q1600" s="722" t="s">
        <v>5553</v>
      </c>
    </row>
    <row r="1601" spans="1:17">
      <c r="A1601" s="1077">
        <f>SUBTOTAL(3,C$3:C1601)</f>
        <v>1597</v>
      </c>
      <c r="B1601" s="721">
        <v>1</v>
      </c>
      <c r="C1601" s="722" t="s">
        <v>5559</v>
      </c>
      <c r="D1601" s="723" t="s">
        <v>23</v>
      </c>
      <c r="E1601" s="721" t="s">
        <v>221</v>
      </c>
      <c r="F1601" s="721" t="s">
        <v>3823</v>
      </c>
      <c r="G1601" s="774">
        <v>26282</v>
      </c>
      <c r="H1601" s="724">
        <f t="shared" ca="1" si="25"/>
        <v>48</v>
      </c>
      <c r="I1601" s="725" t="s">
        <v>1403</v>
      </c>
      <c r="J1601" s="721" t="s">
        <v>256</v>
      </c>
      <c r="K1601" s="721" t="s">
        <v>283</v>
      </c>
      <c r="L1601" s="813"/>
      <c r="M1601" s="813" t="s">
        <v>6426</v>
      </c>
      <c r="N1601" s="722" t="s">
        <v>5500</v>
      </c>
      <c r="O1601" s="721" t="s">
        <v>222</v>
      </c>
      <c r="P1601" s="722" t="s">
        <v>5558</v>
      </c>
      <c r="Q1601" s="722" t="s">
        <v>5562</v>
      </c>
    </row>
    <row r="1602" spans="1:17">
      <c r="A1602" s="1077">
        <f>SUBTOTAL(3,C$3:C1602)</f>
        <v>1598</v>
      </c>
      <c r="B1602" s="721">
        <v>2</v>
      </c>
      <c r="C1602" s="722" t="s">
        <v>3144</v>
      </c>
      <c r="D1602" s="723" t="s">
        <v>16</v>
      </c>
      <c r="E1602" s="721" t="s">
        <v>221</v>
      </c>
      <c r="F1602" s="721" t="s">
        <v>3823</v>
      </c>
      <c r="G1602" s="774">
        <v>28948</v>
      </c>
      <c r="H1602" s="724">
        <f t="shared" ca="1" si="25"/>
        <v>41</v>
      </c>
      <c r="I1602" s="725" t="s">
        <v>1403</v>
      </c>
      <c r="J1602" s="721" t="s">
        <v>256</v>
      </c>
      <c r="K1602" s="721" t="s">
        <v>246</v>
      </c>
      <c r="L1602" s="813"/>
      <c r="M1602" s="813" t="s">
        <v>6426</v>
      </c>
      <c r="N1602" s="722" t="s">
        <v>5500</v>
      </c>
      <c r="O1602" s="721" t="s">
        <v>245</v>
      </c>
      <c r="P1602" s="734" t="s">
        <v>5563</v>
      </c>
      <c r="Q1602" s="722" t="s">
        <v>5562</v>
      </c>
    </row>
    <row r="1603" spans="1:17">
      <c r="A1603" s="1077">
        <f>SUBTOTAL(3,C$3:C1603)</f>
        <v>1599</v>
      </c>
      <c r="B1603" s="721">
        <v>3</v>
      </c>
      <c r="C1603" s="722" t="s">
        <v>5566</v>
      </c>
      <c r="D1603" s="723" t="s">
        <v>16</v>
      </c>
      <c r="E1603" s="721" t="s">
        <v>254</v>
      </c>
      <c r="F1603" s="721" t="s">
        <v>3823</v>
      </c>
      <c r="G1603" s="774">
        <v>40711</v>
      </c>
      <c r="H1603" s="724">
        <f t="shared" ca="1" si="25"/>
        <v>8</v>
      </c>
      <c r="I1603" s="725" t="s">
        <v>1403</v>
      </c>
      <c r="J1603" s="721" t="s">
        <v>265</v>
      </c>
      <c r="K1603" s="721" t="s">
        <v>270</v>
      </c>
      <c r="L1603" s="813"/>
      <c r="M1603" s="813" t="s">
        <v>6426</v>
      </c>
      <c r="N1603" s="722" t="s">
        <v>5500</v>
      </c>
      <c r="O1603" s="721" t="s">
        <v>255</v>
      </c>
      <c r="P1603" s="734" t="s">
        <v>5565</v>
      </c>
      <c r="Q1603" s="722" t="s">
        <v>5562</v>
      </c>
    </row>
    <row r="1604" spans="1:17">
      <c r="A1604" s="1077">
        <f>SUBTOTAL(3,C$3:C1604)</f>
        <v>1600</v>
      </c>
      <c r="B1604" s="721">
        <v>1</v>
      </c>
      <c r="C1604" s="722" t="s">
        <v>5568</v>
      </c>
      <c r="D1604" s="723" t="s">
        <v>23</v>
      </c>
      <c r="E1604" s="721" t="s">
        <v>221</v>
      </c>
      <c r="F1604" s="721" t="s">
        <v>22</v>
      </c>
      <c r="G1604" s="774">
        <v>28320</v>
      </c>
      <c r="H1604" s="724">
        <f t="shared" ca="1" si="25"/>
        <v>42</v>
      </c>
      <c r="I1604" s="725" t="s">
        <v>1403</v>
      </c>
      <c r="J1604" s="721" t="s">
        <v>223</v>
      </c>
      <c r="K1604" s="721" t="s">
        <v>283</v>
      </c>
      <c r="L1604" s="813"/>
      <c r="M1604" s="813" t="s">
        <v>6426</v>
      </c>
      <c r="N1604" s="722" t="s">
        <v>5500</v>
      </c>
      <c r="O1604" s="721" t="s">
        <v>222</v>
      </c>
      <c r="P1604" s="722" t="s">
        <v>5567</v>
      </c>
      <c r="Q1604" s="734" t="s">
        <v>5571</v>
      </c>
    </row>
    <row r="1605" spans="1:17">
      <c r="A1605" s="1077">
        <f>SUBTOTAL(3,C$3:C1605)</f>
        <v>1601</v>
      </c>
      <c r="B1605" s="721">
        <v>2</v>
      </c>
      <c r="C1605" s="722" t="s">
        <v>5573</v>
      </c>
      <c r="D1605" s="723" t="s">
        <v>16</v>
      </c>
      <c r="E1605" s="721" t="s">
        <v>221</v>
      </c>
      <c r="F1605" s="721" t="s">
        <v>5574</v>
      </c>
      <c r="G1605" s="774">
        <v>30807</v>
      </c>
      <c r="H1605" s="724">
        <f t="shared" ca="1" si="25"/>
        <v>35</v>
      </c>
      <c r="I1605" s="725" t="s">
        <v>1403</v>
      </c>
      <c r="J1605" s="721" t="s">
        <v>2491</v>
      </c>
      <c r="K1605" s="721" t="s">
        <v>246</v>
      </c>
      <c r="L1605" s="813"/>
      <c r="M1605" s="813" t="s">
        <v>6426</v>
      </c>
      <c r="N1605" s="722" t="s">
        <v>5500</v>
      </c>
      <c r="O1605" s="721" t="s">
        <v>245</v>
      </c>
      <c r="P1605" s="727" t="s">
        <v>5572</v>
      </c>
      <c r="Q1605" s="734" t="s">
        <v>5571</v>
      </c>
    </row>
    <row r="1606" spans="1:17">
      <c r="A1606" s="1077">
        <f>SUBTOTAL(3,C$3:C1606)</f>
        <v>1602</v>
      </c>
      <c r="B1606" s="721">
        <v>3</v>
      </c>
      <c r="C1606" s="722" t="s">
        <v>5577</v>
      </c>
      <c r="D1606" s="723" t="s">
        <v>23</v>
      </c>
      <c r="E1606" s="721" t="s">
        <v>254</v>
      </c>
      <c r="F1606" s="721" t="s">
        <v>230</v>
      </c>
      <c r="G1606" s="774">
        <v>40950</v>
      </c>
      <c r="H1606" s="724">
        <f t="shared" ref="H1606:H1669" ca="1" si="26">DATEDIF(G1606,TODAY(),"Y")</f>
        <v>8</v>
      </c>
      <c r="I1606" s="725" t="s">
        <v>1403</v>
      </c>
      <c r="J1606" s="721" t="s">
        <v>265</v>
      </c>
      <c r="K1606" s="721" t="s">
        <v>270</v>
      </c>
      <c r="L1606" s="813"/>
      <c r="M1606" s="813" t="s">
        <v>6426</v>
      </c>
      <c r="N1606" s="722" t="s">
        <v>5500</v>
      </c>
      <c r="O1606" s="721" t="s">
        <v>255</v>
      </c>
      <c r="P1606" s="727" t="s">
        <v>5576</v>
      </c>
      <c r="Q1606" s="734" t="s">
        <v>5571</v>
      </c>
    </row>
    <row r="1607" spans="1:17">
      <c r="A1607" s="1077">
        <f>SUBTOTAL(3,C$3:C1607)</f>
        <v>1603</v>
      </c>
      <c r="B1607" s="721">
        <v>1</v>
      </c>
      <c r="C1607" s="722" t="s">
        <v>5580</v>
      </c>
      <c r="D1607" s="723" t="s">
        <v>23</v>
      </c>
      <c r="E1607" s="721" t="s">
        <v>221</v>
      </c>
      <c r="F1607" s="721" t="s">
        <v>4982</v>
      </c>
      <c r="G1607" s="774">
        <v>21805</v>
      </c>
      <c r="H1607" s="724">
        <f t="shared" ca="1" si="26"/>
        <v>60</v>
      </c>
      <c r="I1607" s="725" t="s">
        <v>1403</v>
      </c>
      <c r="J1607" s="721" t="s">
        <v>223</v>
      </c>
      <c r="K1607" s="721" t="s">
        <v>283</v>
      </c>
      <c r="L1607" s="813"/>
      <c r="M1607" s="813" t="s">
        <v>6426</v>
      </c>
      <c r="N1607" s="722" t="s">
        <v>5500</v>
      </c>
      <c r="O1607" s="721" t="s">
        <v>222</v>
      </c>
      <c r="P1607" s="722" t="s">
        <v>5579</v>
      </c>
      <c r="Q1607" s="722" t="s">
        <v>5582</v>
      </c>
    </row>
    <row r="1608" spans="1:17">
      <c r="A1608" s="1077">
        <f>SUBTOTAL(3,C$3:C1608)</f>
        <v>1604</v>
      </c>
      <c r="B1608" s="721">
        <v>2</v>
      </c>
      <c r="C1608" s="722" t="s">
        <v>5584</v>
      </c>
      <c r="D1608" s="723" t="s">
        <v>16</v>
      </c>
      <c r="E1608" s="721" t="s">
        <v>221</v>
      </c>
      <c r="F1608" s="721" t="s">
        <v>1402</v>
      </c>
      <c r="G1608" s="774">
        <v>22397</v>
      </c>
      <c r="H1608" s="724">
        <f t="shared" ca="1" si="26"/>
        <v>58</v>
      </c>
      <c r="I1608" s="725" t="s">
        <v>1403</v>
      </c>
      <c r="J1608" s="721" t="s">
        <v>223</v>
      </c>
      <c r="K1608" s="721" t="s">
        <v>246</v>
      </c>
      <c r="L1608" s="813"/>
      <c r="M1608" s="813" t="s">
        <v>6426</v>
      </c>
      <c r="N1608" s="722" t="s">
        <v>5500</v>
      </c>
      <c r="O1608" s="721" t="s">
        <v>245</v>
      </c>
      <c r="P1608" s="722" t="s">
        <v>5583</v>
      </c>
      <c r="Q1608" s="722" t="s">
        <v>5582</v>
      </c>
    </row>
    <row r="1609" spans="1:17">
      <c r="A1609" s="1077">
        <f>SUBTOTAL(3,C$3:C1609)</f>
        <v>1605</v>
      </c>
      <c r="B1609" s="721">
        <v>1</v>
      </c>
      <c r="C1609" s="722" t="s">
        <v>5587</v>
      </c>
      <c r="D1609" s="723" t="s">
        <v>23</v>
      </c>
      <c r="E1609" s="721" t="s">
        <v>221</v>
      </c>
      <c r="F1609" s="721" t="s">
        <v>4916</v>
      </c>
      <c r="G1609" s="774">
        <v>26129</v>
      </c>
      <c r="H1609" s="724">
        <f t="shared" ca="1" si="26"/>
        <v>48</v>
      </c>
      <c r="I1609" s="725" t="s">
        <v>1403</v>
      </c>
      <c r="J1609" s="721" t="s">
        <v>256</v>
      </c>
      <c r="K1609" s="721" t="s">
        <v>428</v>
      </c>
      <c r="L1609" s="813"/>
      <c r="M1609" s="813" t="s">
        <v>6426</v>
      </c>
      <c r="N1609" s="722" t="s">
        <v>5500</v>
      </c>
      <c r="O1609" s="721" t="s">
        <v>222</v>
      </c>
      <c r="P1609" s="722" t="s">
        <v>5586</v>
      </c>
      <c r="Q1609" s="722" t="s">
        <v>5590</v>
      </c>
    </row>
    <row r="1610" spans="1:17">
      <c r="A1610" s="1077">
        <f>SUBTOTAL(3,C$3:C1610)</f>
        <v>1606</v>
      </c>
      <c r="B1610" s="721">
        <v>2</v>
      </c>
      <c r="C1610" s="722" t="s">
        <v>5592</v>
      </c>
      <c r="D1610" s="723" t="s">
        <v>16</v>
      </c>
      <c r="E1610" s="721" t="s">
        <v>221</v>
      </c>
      <c r="F1610" s="721" t="s">
        <v>4916</v>
      </c>
      <c r="G1610" s="774">
        <v>26129</v>
      </c>
      <c r="H1610" s="724">
        <f t="shared" ca="1" si="26"/>
        <v>48</v>
      </c>
      <c r="I1610" s="725" t="s">
        <v>1403</v>
      </c>
      <c r="J1610" s="721" t="s">
        <v>256</v>
      </c>
      <c r="K1610" s="721" t="s">
        <v>246</v>
      </c>
      <c r="L1610" s="813"/>
      <c r="M1610" s="813" t="s">
        <v>6426</v>
      </c>
      <c r="N1610" s="722" t="s">
        <v>5500</v>
      </c>
      <c r="O1610" s="721" t="s">
        <v>245</v>
      </c>
      <c r="P1610" s="722" t="s">
        <v>5591</v>
      </c>
      <c r="Q1610" s="722" t="s">
        <v>5590</v>
      </c>
    </row>
    <row r="1611" spans="1:17">
      <c r="A1611" s="1077">
        <f>SUBTOTAL(3,C$3:C1611)</f>
        <v>1607</v>
      </c>
      <c r="B1611" s="721">
        <v>3</v>
      </c>
      <c r="C1611" s="722" t="s">
        <v>5595</v>
      </c>
      <c r="D1611" s="723" t="s">
        <v>23</v>
      </c>
      <c r="E1611" s="721" t="s">
        <v>254</v>
      </c>
      <c r="F1611" s="721" t="s">
        <v>4916</v>
      </c>
      <c r="G1611" s="774">
        <v>34119</v>
      </c>
      <c r="H1611" s="724">
        <f t="shared" ca="1" si="26"/>
        <v>26</v>
      </c>
      <c r="I1611" s="725" t="s">
        <v>1403</v>
      </c>
      <c r="J1611" s="721" t="s">
        <v>223</v>
      </c>
      <c r="K1611" s="721" t="s">
        <v>266</v>
      </c>
      <c r="L1611" s="813"/>
      <c r="M1611" s="813" t="s">
        <v>6426</v>
      </c>
      <c r="N1611" s="722" t="s">
        <v>5500</v>
      </c>
      <c r="O1611" s="721" t="s">
        <v>255</v>
      </c>
      <c r="P1611" s="734" t="s">
        <v>5594</v>
      </c>
      <c r="Q1611" s="722" t="s">
        <v>5590</v>
      </c>
    </row>
    <row r="1612" spans="1:17">
      <c r="A1612" s="1077">
        <f>SUBTOTAL(3,C$3:C1612)</f>
        <v>1608</v>
      </c>
      <c r="B1612" s="721">
        <v>4</v>
      </c>
      <c r="C1612" s="722" t="s">
        <v>5598</v>
      </c>
      <c r="D1612" s="723" t="s">
        <v>23</v>
      </c>
      <c r="E1612" s="721" t="s">
        <v>254</v>
      </c>
      <c r="F1612" s="721" t="s">
        <v>230</v>
      </c>
      <c r="G1612" s="774">
        <v>36223</v>
      </c>
      <c r="H1612" s="724">
        <f t="shared" ca="1" si="26"/>
        <v>21</v>
      </c>
      <c r="I1612" s="725" t="s">
        <v>1403</v>
      </c>
      <c r="J1612" s="721" t="s">
        <v>886</v>
      </c>
      <c r="K1612" s="721" t="s">
        <v>266</v>
      </c>
      <c r="L1612" s="813"/>
      <c r="M1612" s="813" t="s">
        <v>6426</v>
      </c>
      <c r="N1612" s="722" t="s">
        <v>5500</v>
      </c>
      <c r="O1612" s="721" t="s">
        <v>255</v>
      </c>
      <c r="P1612" s="734" t="s">
        <v>5597</v>
      </c>
      <c r="Q1612" s="722" t="s">
        <v>5590</v>
      </c>
    </row>
    <row r="1613" spans="1:17">
      <c r="A1613" s="1077">
        <f>SUBTOTAL(3,C$3:C1613)</f>
        <v>1609</v>
      </c>
      <c r="B1613" s="721">
        <v>5</v>
      </c>
      <c r="C1613" s="722" t="s">
        <v>5599</v>
      </c>
      <c r="D1613" s="723" t="s">
        <v>16</v>
      </c>
      <c r="E1613" s="721" t="s">
        <v>254</v>
      </c>
      <c r="F1613" s="721" t="s">
        <v>230</v>
      </c>
      <c r="G1613" s="774">
        <v>39465</v>
      </c>
      <c r="H1613" s="724">
        <f t="shared" ca="1" si="26"/>
        <v>12</v>
      </c>
      <c r="I1613" s="725" t="s">
        <v>1403</v>
      </c>
      <c r="J1613" s="721" t="s">
        <v>369</v>
      </c>
      <c r="K1613" s="721" t="s">
        <v>266</v>
      </c>
      <c r="L1613" s="813"/>
      <c r="M1613" s="813" t="s">
        <v>6426</v>
      </c>
      <c r="N1613" s="722" t="s">
        <v>5500</v>
      </c>
      <c r="O1613" s="721" t="s">
        <v>255</v>
      </c>
      <c r="P1613" s="734"/>
      <c r="Q1613" s="722" t="s">
        <v>5590</v>
      </c>
    </row>
    <row r="1614" spans="1:17">
      <c r="A1614" s="1077">
        <f>SUBTOTAL(3,C$3:C1614)</f>
        <v>1610</v>
      </c>
      <c r="B1614" s="721">
        <v>6</v>
      </c>
      <c r="C1614" s="722" t="s">
        <v>5601</v>
      </c>
      <c r="D1614" s="723" t="s">
        <v>16</v>
      </c>
      <c r="E1614" s="721" t="s">
        <v>1260</v>
      </c>
      <c r="F1614" s="721" t="s">
        <v>4916</v>
      </c>
      <c r="G1614" s="774">
        <v>14774</v>
      </c>
      <c r="H1614" s="724">
        <f t="shared" ca="1" si="26"/>
        <v>79</v>
      </c>
      <c r="I1614" s="725" t="s">
        <v>1403</v>
      </c>
      <c r="J1614" s="721" t="s">
        <v>256</v>
      </c>
      <c r="K1614" s="721" t="s">
        <v>270</v>
      </c>
      <c r="L1614" s="813"/>
      <c r="M1614" s="813" t="s">
        <v>6426</v>
      </c>
      <c r="N1614" s="722" t="s">
        <v>5500</v>
      </c>
      <c r="O1614" s="721" t="s">
        <v>327</v>
      </c>
      <c r="P1614" s="722" t="s">
        <v>5600</v>
      </c>
      <c r="Q1614" s="722" t="s">
        <v>5590</v>
      </c>
    </row>
    <row r="1615" spans="1:17">
      <c r="A1615" s="1077">
        <f>SUBTOTAL(3,C$3:C1615)</f>
        <v>1611</v>
      </c>
      <c r="B1615" s="721">
        <v>1</v>
      </c>
      <c r="C1615" s="722" t="s">
        <v>5603</v>
      </c>
      <c r="D1615" s="723" t="s">
        <v>23</v>
      </c>
      <c r="E1615" s="721" t="s">
        <v>221</v>
      </c>
      <c r="F1615" s="721" t="s">
        <v>5574</v>
      </c>
      <c r="G1615" s="774">
        <v>24932</v>
      </c>
      <c r="H1615" s="724">
        <f t="shared" ca="1" si="26"/>
        <v>52</v>
      </c>
      <c r="I1615" s="725" t="s">
        <v>1403</v>
      </c>
      <c r="J1615" s="721" t="s">
        <v>256</v>
      </c>
      <c r="K1615" s="721" t="s">
        <v>283</v>
      </c>
      <c r="L1615" s="813"/>
      <c r="M1615" s="813" t="s">
        <v>6426</v>
      </c>
      <c r="N1615" s="722" t="s">
        <v>5500</v>
      </c>
      <c r="O1615" s="721" t="s">
        <v>222</v>
      </c>
      <c r="P1615" s="722" t="s">
        <v>5602</v>
      </c>
      <c r="Q1615" s="722" t="s">
        <v>5605</v>
      </c>
    </row>
    <row r="1616" spans="1:17">
      <c r="A1616" s="1077">
        <f>SUBTOTAL(3,C$3:C1616)</f>
        <v>1612</v>
      </c>
      <c r="B1616" s="721">
        <v>2</v>
      </c>
      <c r="C1616" s="722" t="s">
        <v>5607</v>
      </c>
      <c r="D1616" s="723" t="s">
        <v>16</v>
      </c>
      <c r="E1616" s="721" t="s">
        <v>221</v>
      </c>
      <c r="F1616" s="721" t="s">
        <v>5574</v>
      </c>
      <c r="G1616" s="774">
        <v>28021</v>
      </c>
      <c r="H1616" s="724">
        <f t="shared" ca="1" si="26"/>
        <v>43</v>
      </c>
      <c r="I1616" s="725" t="s">
        <v>1403</v>
      </c>
      <c r="J1616" s="721" t="s">
        <v>256</v>
      </c>
      <c r="K1616" s="721" t="s">
        <v>246</v>
      </c>
      <c r="L1616" s="813"/>
      <c r="M1616" s="813" t="s">
        <v>6426</v>
      </c>
      <c r="N1616" s="722" t="s">
        <v>5500</v>
      </c>
      <c r="O1616" s="721" t="s">
        <v>245</v>
      </c>
      <c r="P1616" s="722" t="s">
        <v>5606</v>
      </c>
      <c r="Q1616" s="722" t="s">
        <v>5605</v>
      </c>
    </row>
    <row r="1617" spans="1:17">
      <c r="A1617" s="1077">
        <f>SUBTOTAL(3,C$3:C1617)</f>
        <v>1613</v>
      </c>
      <c r="B1617" s="721">
        <v>3</v>
      </c>
      <c r="C1617" s="722" t="s">
        <v>5611</v>
      </c>
      <c r="D1617" s="723" t="s">
        <v>23</v>
      </c>
      <c r="E1617" s="721" t="s">
        <v>254</v>
      </c>
      <c r="F1617" s="721" t="s">
        <v>5574</v>
      </c>
      <c r="G1617" s="774">
        <v>33642</v>
      </c>
      <c r="H1617" s="724">
        <f t="shared" ca="1" si="26"/>
        <v>28</v>
      </c>
      <c r="I1617" s="725" t="s">
        <v>1403</v>
      </c>
      <c r="J1617" s="721" t="s">
        <v>289</v>
      </c>
      <c r="K1617" s="721" t="s">
        <v>270</v>
      </c>
      <c r="L1617" s="813"/>
      <c r="M1617" s="813" t="s">
        <v>6426</v>
      </c>
      <c r="N1617" s="722" t="s">
        <v>5500</v>
      </c>
      <c r="O1617" s="721" t="s">
        <v>255</v>
      </c>
      <c r="P1617" s="722" t="s">
        <v>5610</v>
      </c>
      <c r="Q1617" s="722" t="s">
        <v>5605</v>
      </c>
    </row>
    <row r="1618" spans="1:17">
      <c r="A1618" s="1077">
        <f>SUBTOTAL(3,C$3:C1618)</f>
        <v>1614</v>
      </c>
      <c r="B1618" s="721">
        <v>4</v>
      </c>
      <c r="C1618" s="722" t="s">
        <v>5613</v>
      </c>
      <c r="D1618" s="723" t="s">
        <v>23</v>
      </c>
      <c r="E1618" s="721" t="s">
        <v>254</v>
      </c>
      <c r="F1618" s="721" t="s">
        <v>230</v>
      </c>
      <c r="G1618" s="774">
        <v>37865</v>
      </c>
      <c r="H1618" s="724">
        <f t="shared" ca="1" si="26"/>
        <v>16</v>
      </c>
      <c r="I1618" s="725" t="s">
        <v>1403</v>
      </c>
      <c r="J1618" s="721" t="s">
        <v>369</v>
      </c>
      <c r="K1618" s="721" t="s">
        <v>266</v>
      </c>
      <c r="L1618" s="813"/>
      <c r="M1618" s="813" t="s">
        <v>6426</v>
      </c>
      <c r="N1618" s="722" t="s">
        <v>5500</v>
      </c>
      <c r="O1618" s="721" t="s">
        <v>255</v>
      </c>
      <c r="P1618" s="722" t="s">
        <v>5612</v>
      </c>
      <c r="Q1618" s="722" t="s">
        <v>5605</v>
      </c>
    </row>
    <row r="1619" spans="1:17">
      <c r="A1619" s="1077">
        <f>SUBTOTAL(3,C$3:C1619)</f>
        <v>1615</v>
      </c>
      <c r="B1619" s="721">
        <v>5</v>
      </c>
      <c r="C1619" s="722" t="s">
        <v>5615</v>
      </c>
      <c r="D1619" s="723" t="s">
        <v>16</v>
      </c>
      <c r="E1619" s="721" t="s">
        <v>254</v>
      </c>
      <c r="F1619" s="721" t="s">
        <v>230</v>
      </c>
      <c r="G1619" s="774">
        <v>40715</v>
      </c>
      <c r="H1619" s="724">
        <f t="shared" ca="1" si="26"/>
        <v>8</v>
      </c>
      <c r="I1619" s="725" t="s">
        <v>1403</v>
      </c>
      <c r="J1619" s="721" t="s">
        <v>265</v>
      </c>
      <c r="K1619" s="721" t="s">
        <v>270</v>
      </c>
      <c r="L1619" s="813"/>
      <c r="M1619" s="813" t="s">
        <v>6426</v>
      </c>
      <c r="N1619" s="722" t="s">
        <v>5500</v>
      </c>
      <c r="O1619" s="721" t="s">
        <v>255</v>
      </c>
      <c r="P1619" s="734" t="s">
        <v>5614</v>
      </c>
      <c r="Q1619" s="722" t="s">
        <v>5605</v>
      </c>
    </row>
    <row r="1620" spans="1:17">
      <c r="A1620" s="1077">
        <f>SUBTOTAL(3,C$3:C1620)</f>
        <v>1616</v>
      </c>
      <c r="B1620" s="721">
        <v>1</v>
      </c>
      <c r="C1620" s="722" t="s">
        <v>3443</v>
      </c>
      <c r="D1620" s="723" t="s">
        <v>23</v>
      </c>
      <c r="E1620" s="721" t="s">
        <v>221</v>
      </c>
      <c r="F1620" s="721" t="s">
        <v>3823</v>
      </c>
      <c r="G1620" s="774">
        <v>27951</v>
      </c>
      <c r="H1620" s="724">
        <f t="shared" ca="1" si="26"/>
        <v>43</v>
      </c>
      <c r="I1620" s="725" t="s">
        <v>1403</v>
      </c>
      <c r="J1620" s="721" t="s">
        <v>289</v>
      </c>
      <c r="K1620" s="721" t="s">
        <v>283</v>
      </c>
      <c r="L1620" s="813"/>
      <c r="M1620" s="813" t="s">
        <v>6426</v>
      </c>
      <c r="N1620" s="722" t="s">
        <v>5500</v>
      </c>
      <c r="O1620" s="721" t="s">
        <v>222</v>
      </c>
      <c r="P1620" s="722" t="s">
        <v>5616</v>
      </c>
      <c r="Q1620" s="722" t="s">
        <v>5619</v>
      </c>
    </row>
    <row r="1621" spans="1:17">
      <c r="A1621" s="1077">
        <f>SUBTOTAL(3,C$3:C1621)</f>
        <v>1617</v>
      </c>
      <c r="B1621" s="721">
        <v>2</v>
      </c>
      <c r="C1621" s="722" t="s">
        <v>5621</v>
      </c>
      <c r="D1621" s="723" t="s">
        <v>16</v>
      </c>
      <c r="E1621" s="721" t="s">
        <v>221</v>
      </c>
      <c r="F1621" s="721" t="s">
        <v>3823</v>
      </c>
      <c r="G1621" s="774">
        <v>29288</v>
      </c>
      <c r="H1621" s="724">
        <f t="shared" ca="1" si="26"/>
        <v>40</v>
      </c>
      <c r="I1621" s="725" t="s">
        <v>1403</v>
      </c>
      <c r="J1621" s="721" t="s">
        <v>289</v>
      </c>
      <c r="K1621" s="721" t="s">
        <v>246</v>
      </c>
      <c r="L1621" s="813"/>
      <c r="M1621" s="813" t="s">
        <v>6426</v>
      </c>
      <c r="N1621" s="722" t="s">
        <v>5500</v>
      </c>
      <c r="O1621" s="721" t="s">
        <v>245</v>
      </c>
      <c r="P1621" s="722" t="s">
        <v>5620</v>
      </c>
      <c r="Q1621" s="722" t="s">
        <v>5619</v>
      </c>
    </row>
    <row r="1622" spans="1:17">
      <c r="A1622" s="1077">
        <f>SUBTOTAL(3,C$3:C1622)</f>
        <v>1618</v>
      </c>
      <c r="B1622" s="721">
        <v>3</v>
      </c>
      <c r="C1622" s="722" t="s">
        <v>5625</v>
      </c>
      <c r="D1622" s="723" t="s">
        <v>23</v>
      </c>
      <c r="E1622" s="721" t="s">
        <v>254</v>
      </c>
      <c r="F1622" s="721" t="s">
        <v>230</v>
      </c>
      <c r="G1622" s="774">
        <v>35862</v>
      </c>
      <c r="H1622" s="724">
        <f t="shared" ca="1" si="26"/>
        <v>22</v>
      </c>
      <c r="I1622" s="725" t="s">
        <v>1403</v>
      </c>
      <c r="J1622" s="721" t="s">
        <v>886</v>
      </c>
      <c r="K1622" s="721" t="s">
        <v>266</v>
      </c>
      <c r="L1622" s="813"/>
      <c r="M1622" s="813" t="s">
        <v>6426</v>
      </c>
      <c r="N1622" s="722" t="s">
        <v>5500</v>
      </c>
      <c r="O1622" s="721" t="s">
        <v>255</v>
      </c>
      <c r="P1622" s="722" t="s">
        <v>5624</v>
      </c>
      <c r="Q1622" s="722" t="s">
        <v>5619</v>
      </c>
    </row>
    <row r="1623" spans="1:17">
      <c r="A1623" s="1077">
        <f>SUBTOTAL(3,C$3:C1623)</f>
        <v>1619</v>
      </c>
      <c r="B1623" s="721">
        <v>4</v>
      </c>
      <c r="C1623" s="722" t="s">
        <v>5628</v>
      </c>
      <c r="D1623" s="723" t="s">
        <v>23</v>
      </c>
      <c r="E1623" s="721" t="s">
        <v>254</v>
      </c>
      <c r="F1623" s="721" t="s">
        <v>230</v>
      </c>
      <c r="G1623" s="774">
        <v>38913</v>
      </c>
      <c r="H1623" s="724">
        <f t="shared" ca="1" si="26"/>
        <v>13</v>
      </c>
      <c r="I1623" s="725" t="s">
        <v>1403</v>
      </c>
      <c r="J1623" s="721" t="s">
        <v>369</v>
      </c>
      <c r="K1623" s="721" t="s">
        <v>266</v>
      </c>
      <c r="L1623" s="813"/>
      <c r="M1623" s="813" t="s">
        <v>6426</v>
      </c>
      <c r="N1623" s="722" t="s">
        <v>5500</v>
      </c>
      <c r="O1623" s="721" t="s">
        <v>255</v>
      </c>
      <c r="P1623" s="722" t="s">
        <v>5627</v>
      </c>
      <c r="Q1623" s="722" t="s">
        <v>5619</v>
      </c>
    </row>
    <row r="1624" spans="1:17">
      <c r="A1624" s="1077">
        <f>SUBTOTAL(3,C$3:C1624)</f>
        <v>1620</v>
      </c>
      <c r="B1624" s="721">
        <v>5</v>
      </c>
      <c r="C1624" s="722" t="s">
        <v>5630</v>
      </c>
      <c r="D1624" s="723" t="s">
        <v>16</v>
      </c>
      <c r="E1624" s="721" t="s">
        <v>254</v>
      </c>
      <c r="F1624" s="721" t="s">
        <v>230</v>
      </c>
      <c r="G1624" s="783">
        <v>39509</v>
      </c>
      <c r="H1624" s="724">
        <f t="shared" ca="1" si="26"/>
        <v>12</v>
      </c>
      <c r="I1624" s="725" t="s">
        <v>1403</v>
      </c>
      <c r="J1624" s="721" t="s">
        <v>369</v>
      </c>
      <c r="K1624" s="721" t="s">
        <v>266</v>
      </c>
      <c r="L1624" s="813"/>
      <c r="M1624" s="813" t="s">
        <v>6426</v>
      </c>
      <c r="N1624" s="722" t="s">
        <v>5500</v>
      </c>
      <c r="O1624" s="721" t="s">
        <v>255</v>
      </c>
      <c r="P1624" s="734" t="s">
        <v>5629</v>
      </c>
      <c r="Q1624" s="722" t="s">
        <v>5619</v>
      </c>
    </row>
    <row r="1625" spans="1:17">
      <c r="A1625" s="1077">
        <f>SUBTOTAL(3,C$3:C1625)</f>
        <v>1621</v>
      </c>
      <c r="B1625" s="721">
        <v>1</v>
      </c>
      <c r="C1625" s="722" t="s">
        <v>5632</v>
      </c>
      <c r="D1625" s="723" t="s">
        <v>23</v>
      </c>
      <c r="E1625" s="721" t="s">
        <v>221</v>
      </c>
      <c r="F1625" s="721" t="s">
        <v>4982</v>
      </c>
      <c r="G1625" s="774">
        <v>31455</v>
      </c>
      <c r="H1625" s="724">
        <f t="shared" ca="1" si="26"/>
        <v>34</v>
      </c>
      <c r="I1625" s="725" t="s">
        <v>1403</v>
      </c>
      <c r="J1625" s="721" t="s">
        <v>289</v>
      </c>
      <c r="K1625" s="721" t="s">
        <v>674</v>
      </c>
      <c r="L1625" s="813"/>
      <c r="M1625" s="813" t="s">
        <v>6426</v>
      </c>
      <c r="N1625" s="722" t="s">
        <v>5500</v>
      </c>
      <c r="O1625" s="721" t="s">
        <v>222</v>
      </c>
      <c r="P1625" s="722" t="s">
        <v>5631</v>
      </c>
      <c r="Q1625" s="734" t="s">
        <v>5633</v>
      </c>
    </row>
    <row r="1626" spans="1:17">
      <c r="A1626" s="1077">
        <f>SUBTOTAL(3,C$3:C1626)</f>
        <v>1622</v>
      </c>
      <c r="B1626" s="721">
        <v>2</v>
      </c>
      <c r="C1626" s="722" t="s">
        <v>5636</v>
      </c>
      <c r="D1626" s="723" t="s">
        <v>16</v>
      </c>
      <c r="E1626" s="721" t="s">
        <v>221</v>
      </c>
      <c r="F1626" s="721" t="s">
        <v>1500</v>
      </c>
      <c r="G1626" s="774">
        <v>33044</v>
      </c>
      <c r="H1626" s="724">
        <f t="shared" ca="1" si="26"/>
        <v>29</v>
      </c>
      <c r="I1626" s="725" t="s">
        <v>1403</v>
      </c>
      <c r="J1626" s="721" t="s">
        <v>223</v>
      </c>
      <c r="K1626" s="721" t="s">
        <v>266</v>
      </c>
      <c r="L1626" s="813"/>
      <c r="M1626" s="813" t="s">
        <v>6426</v>
      </c>
      <c r="N1626" s="722" t="s">
        <v>5500</v>
      </c>
      <c r="O1626" s="721" t="s">
        <v>245</v>
      </c>
      <c r="P1626" s="722" t="s">
        <v>5635</v>
      </c>
      <c r="Q1626" s="734" t="s">
        <v>5633</v>
      </c>
    </row>
    <row r="1627" spans="1:17">
      <c r="A1627" s="1077">
        <f>SUBTOTAL(3,C$3:C1627)</f>
        <v>1623</v>
      </c>
      <c r="B1627" s="721">
        <v>3</v>
      </c>
      <c r="C1627" s="722" t="s">
        <v>5637</v>
      </c>
      <c r="D1627" s="723" t="s">
        <v>16</v>
      </c>
      <c r="E1627" s="721" t="s">
        <v>254</v>
      </c>
      <c r="F1627" s="721" t="s">
        <v>230</v>
      </c>
      <c r="G1627" s="774">
        <v>40669</v>
      </c>
      <c r="H1627" s="724">
        <f t="shared" ca="1" si="26"/>
        <v>8</v>
      </c>
      <c r="I1627" s="725" t="s">
        <v>1403</v>
      </c>
      <c r="J1627" s="721" t="s">
        <v>265</v>
      </c>
      <c r="K1627" s="721" t="s">
        <v>270</v>
      </c>
      <c r="L1627" s="813"/>
      <c r="M1627" s="813" t="s">
        <v>6426</v>
      </c>
      <c r="N1627" s="722" t="s">
        <v>5500</v>
      </c>
      <c r="O1627" s="721" t="s">
        <v>255</v>
      </c>
      <c r="P1627" s="722"/>
      <c r="Q1627" s="734" t="s">
        <v>5633</v>
      </c>
    </row>
    <row r="1628" spans="1:17">
      <c r="A1628" s="1077">
        <f>SUBTOTAL(3,C$3:C1628)</f>
        <v>1624</v>
      </c>
      <c r="B1628" s="721">
        <v>1</v>
      </c>
      <c r="C1628" s="722" t="s">
        <v>5639</v>
      </c>
      <c r="D1628" s="723" t="s">
        <v>23</v>
      </c>
      <c r="E1628" s="721" t="s">
        <v>221</v>
      </c>
      <c r="F1628" s="721" t="s">
        <v>1290</v>
      </c>
      <c r="G1628" s="774">
        <v>25296</v>
      </c>
      <c r="H1628" s="724">
        <f t="shared" ca="1" si="26"/>
        <v>51</v>
      </c>
      <c r="I1628" s="725" t="s">
        <v>1403</v>
      </c>
      <c r="J1628" s="721" t="s">
        <v>289</v>
      </c>
      <c r="K1628" s="721" t="s">
        <v>283</v>
      </c>
      <c r="L1628" s="813"/>
      <c r="M1628" s="813" t="s">
        <v>6426</v>
      </c>
      <c r="N1628" s="722" t="s">
        <v>5500</v>
      </c>
      <c r="O1628" s="721" t="s">
        <v>222</v>
      </c>
      <c r="P1628" s="722" t="s">
        <v>5638</v>
      </c>
      <c r="Q1628" s="722" t="s">
        <v>5642</v>
      </c>
    </row>
    <row r="1629" spans="1:17">
      <c r="A1629" s="1077">
        <f>SUBTOTAL(3,C$3:C1629)</f>
        <v>1625</v>
      </c>
      <c r="B1629" s="721">
        <v>2</v>
      </c>
      <c r="C1629" s="722" t="s">
        <v>5644</v>
      </c>
      <c r="D1629" s="723" t="s">
        <v>16</v>
      </c>
      <c r="E1629" s="721" t="s">
        <v>221</v>
      </c>
      <c r="F1629" s="721" t="s">
        <v>297</v>
      </c>
      <c r="G1629" s="774">
        <v>26275</v>
      </c>
      <c r="H1629" s="724">
        <f t="shared" ca="1" si="26"/>
        <v>48</v>
      </c>
      <c r="I1629" s="725" t="s">
        <v>1403</v>
      </c>
      <c r="J1629" s="721" t="s">
        <v>256</v>
      </c>
      <c r="K1629" s="721" t="s">
        <v>246</v>
      </c>
      <c r="L1629" s="813"/>
      <c r="M1629" s="813" t="s">
        <v>6426</v>
      </c>
      <c r="N1629" s="722" t="s">
        <v>5500</v>
      </c>
      <c r="O1629" s="721" t="s">
        <v>245</v>
      </c>
      <c r="P1629" s="722" t="s">
        <v>5643</v>
      </c>
      <c r="Q1629" s="722" t="s">
        <v>5642</v>
      </c>
    </row>
    <row r="1630" spans="1:17">
      <c r="A1630" s="1077">
        <f>SUBTOTAL(3,C$3:C1630)</f>
        <v>1626</v>
      </c>
      <c r="B1630" s="721">
        <v>3</v>
      </c>
      <c r="C1630" s="722" t="s">
        <v>5647</v>
      </c>
      <c r="D1630" s="723" t="s">
        <v>23</v>
      </c>
      <c r="E1630" s="721" t="s">
        <v>254</v>
      </c>
      <c r="F1630" s="721" t="s">
        <v>244</v>
      </c>
      <c r="G1630" s="774">
        <v>35041</v>
      </c>
      <c r="H1630" s="724">
        <f t="shared" ca="1" si="26"/>
        <v>24</v>
      </c>
      <c r="I1630" s="725" t="s">
        <v>1403</v>
      </c>
      <c r="J1630" s="721" t="s">
        <v>223</v>
      </c>
      <c r="K1630" s="721" t="s">
        <v>266</v>
      </c>
      <c r="L1630" s="813"/>
      <c r="M1630" s="813" t="s">
        <v>6426</v>
      </c>
      <c r="N1630" s="722" t="s">
        <v>5500</v>
      </c>
      <c r="O1630" s="721" t="s">
        <v>255</v>
      </c>
      <c r="P1630" s="722" t="s">
        <v>5646</v>
      </c>
      <c r="Q1630" s="722" t="s">
        <v>5642</v>
      </c>
    </row>
    <row r="1631" spans="1:17">
      <c r="A1631" s="1077">
        <f>SUBTOTAL(3,C$3:C1631)</f>
        <v>1627</v>
      </c>
      <c r="B1631" s="721">
        <v>4</v>
      </c>
      <c r="C1631" s="722" t="s">
        <v>5649</v>
      </c>
      <c r="D1631" s="723" t="s">
        <v>23</v>
      </c>
      <c r="E1631" s="721" t="s">
        <v>254</v>
      </c>
      <c r="F1631" s="721" t="s">
        <v>230</v>
      </c>
      <c r="G1631" s="774">
        <v>38337</v>
      </c>
      <c r="H1631" s="724">
        <f t="shared" ca="1" si="26"/>
        <v>15</v>
      </c>
      <c r="I1631" s="725" t="s">
        <v>1403</v>
      </c>
      <c r="J1631" s="721" t="s">
        <v>369</v>
      </c>
      <c r="K1631" s="721" t="s">
        <v>266</v>
      </c>
      <c r="L1631" s="813"/>
      <c r="M1631" s="813" t="s">
        <v>6426</v>
      </c>
      <c r="N1631" s="722" t="s">
        <v>5500</v>
      </c>
      <c r="O1631" s="721" t="s">
        <v>255</v>
      </c>
      <c r="P1631" s="722" t="s">
        <v>5648</v>
      </c>
      <c r="Q1631" s="722" t="s">
        <v>5642</v>
      </c>
    </row>
    <row r="1632" spans="1:17">
      <c r="A1632" s="1077">
        <f>SUBTOTAL(3,C$3:C1632)</f>
        <v>1628</v>
      </c>
      <c r="B1632" s="721">
        <v>5</v>
      </c>
      <c r="C1632" s="722" t="s">
        <v>5650</v>
      </c>
      <c r="D1632" s="723" t="s">
        <v>16</v>
      </c>
      <c r="E1632" s="721" t="s">
        <v>254</v>
      </c>
      <c r="F1632" s="721" t="s">
        <v>230</v>
      </c>
      <c r="G1632" s="774">
        <v>39253</v>
      </c>
      <c r="H1632" s="724">
        <f t="shared" ca="1" si="26"/>
        <v>12</v>
      </c>
      <c r="I1632" s="725" t="s">
        <v>1403</v>
      </c>
      <c r="J1632" s="721" t="s">
        <v>369</v>
      </c>
      <c r="K1632" s="721" t="s">
        <v>266</v>
      </c>
      <c r="L1632" s="813"/>
      <c r="M1632" s="813" t="s">
        <v>6426</v>
      </c>
      <c r="N1632" s="722" t="s">
        <v>5500</v>
      </c>
      <c r="O1632" s="721" t="s">
        <v>255</v>
      </c>
      <c r="P1632" s="722"/>
      <c r="Q1632" s="722" t="s">
        <v>5642</v>
      </c>
    </row>
    <row r="1633" spans="1:17">
      <c r="A1633" s="1077">
        <f>SUBTOTAL(3,C$3:C1633)</f>
        <v>1629</v>
      </c>
      <c r="B1633" s="721">
        <v>1</v>
      </c>
      <c r="C1633" s="722" t="s">
        <v>5660</v>
      </c>
      <c r="D1633" s="723" t="s">
        <v>23</v>
      </c>
      <c r="E1633" s="721" t="s">
        <v>221</v>
      </c>
      <c r="F1633" s="721" t="s">
        <v>244</v>
      </c>
      <c r="G1633" s="774">
        <v>29285</v>
      </c>
      <c r="H1633" s="724">
        <f t="shared" ca="1" si="26"/>
        <v>40</v>
      </c>
      <c r="I1633" s="725" t="s">
        <v>1403</v>
      </c>
      <c r="J1633" s="721" t="s">
        <v>289</v>
      </c>
      <c r="K1633" s="721" t="s">
        <v>283</v>
      </c>
      <c r="L1633" s="813"/>
      <c r="M1633" s="813" t="s">
        <v>6426</v>
      </c>
      <c r="N1633" s="722" t="s">
        <v>5500</v>
      </c>
      <c r="O1633" s="721" t="s">
        <v>222</v>
      </c>
      <c r="P1633" s="734" t="s">
        <v>5659</v>
      </c>
      <c r="Q1633" s="734" t="s">
        <v>5662</v>
      </c>
    </row>
    <row r="1634" spans="1:17">
      <c r="A1634" s="1077">
        <f>SUBTOTAL(3,C$3:C1634)</f>
        <v>1630</v>
      </c>
      <c r="B1634" s="721">
        <v>2</v>
      </c>
      <c r="C1634" s="722" t="s">
        <v>5664</v>
      </c>
      <c r="D1634" s="723" t="s">
        <v>16</v>
      </c>
      <c r="E1634" s="721" t="s">
        <v>221</v>
      </c>
      <c r="F1634" s="721" t="s">
        <v>970</v>
      </c>
      <c r="G1634" s="774">
        <v>30626</v>
      </c>
      <c r="H1634" s="724">
        <f t="shared" ca="1" si="26"/>
        <v>36</v>
      </c>
      <c r="I1634" s="725" t="s">
        <v>1403</v>
      </c>
      <c r="J1634" s="721" t="s">
        <v>289</v>
      </c>
      <c r="K1634" s="721" t="s">
        <v>246</v>
      </c>
      <c r="L1634" s="813"/>
      <c r="M1634" s="813" t="s">
        <v>6426</v>
      </c>
      <c r="N1634" s="722" t="s">
        <v>5500</v>
      </c>
      <c r="O1634" s="721" t="s">
        <v>245</v>
      </c>
      <c r="P1634" s="734" t="s">
        <v>5663</v>
      </c>
      <c r="Q1634" s="734" t="s">
        <v>5662</v>
      </c>
    </row>
    <row r="1635" spans="1:17">
      <c r="A1635" s="1077">
        <f>SUBTOTAL(3,C$3:C1635)</f>
        <v>1631</v>
      </c>
      <c r="B1635" s="721">
        <v>3</v>
      </c>
      <c r="C1635" s="722" t="s">
        <v>5668</v>
      </c>
      <c r="D1635" s="723" t="s">
        <v>23</v>
      </c>
      <c r="E1635" s="721" t="s">
        <v>254</v>
      </c>
      <c r="F1635" s="721" t="s">
        <v>5669</v>
      </c>
      <c r="G1635" s="774">
        <v>38286</v>
      </c>
      <c r="H1635" s="724">
        <f t="shared" ca="1" si="26"/>
        <v>15</v>
      </c>
      <c r="I1635" s="725" t="s">
        <v>1403</v>
      </c>
      <c r="J1635" s="721" t="s">
        <v>369</v>
      </c>
      <c r="K1635" s="721" t="s">
        <v>266</v>
      </c>
      <c r="L1635" s="813"/>
      <c r="M1635" s="813" t="s">
        <v>6426</v>
      </c>
      <c r="N1635" s="722" t="s">
        <v>5670</v>
      </c>
      <c r="O1635" s="721" t="s">
        <v>255</v>
      </c>
      <c r="P1635" s="727" t="s">
        <v>5667</v>
      </c>
      <c r="Q1635" s="734" t="s">
        <v>5662</v>
      </c>
    </row>
    <row r="1636" spans="1:17">
      <c r="A1636" s="1077">
        <f>SUBTOTAL(3,C$3:C1636)</f>
        <v>1632</v>
      </c>
      <c r="B1636" s="721">
        <v>4</v>
      </c>
      <c r="C1636" s="722" t="s">
        <v>5672</v>
      </c>
      <c r="D1636" s="723" t="s">
        <v>16</v>
      </c>
      <c r="E1636" s="721" t="s">
        <v>254</v>
      </c>
      <c r="F1636" s="721" t="s">
        <v>230</v>
      </c>
      <c r="G1636" s="774">
        <v>40556</v>
      </c>
      <c r="H1636" s="724">
        <f t="shared" ca="1" si="26"/>
        <v>9</v>
      </c>
      <c r="I1636" s="725" t="s">
        <v>1403</v>
      </c>
      <c r="J1636" s="721" t="s">
        <v>265</v>
      </c>
      <c r="K1636" s="721" t="s">
        <v>270</v>
      </c>
      <c r="L1636" s="813"/>
      <c r="M1636" s="813" t="s">
        <v>6426</v>
      </c>
      <c r="N1636" s="722" t="s">
        <v>5673</v>
      </c>
      <c r="O1636" s="721" t="s">
        <v>255</v>
      </c>
      <c r="P1636" s="727" t="s">
        <v>5671</v>
      </c>
      <c r="Q1636" s="734" t="s">
        <v>5662</v>
      </c>
    </row>
    <row r="1637" spans="1:17">
      <c r="A1637" s="1077">
        <f>SUBTOTAL(3,C$3:C1637)</f>
        <v>1633</v>
      </c>
      <c r="B1637" s="733">
        <v>1</v>
      </c>
      <c r="C1637" s="732" t="s">
        <v>5675</v>
      </c>
      <c r="D1637" s="723" t="s">
        <v>23</v>
      </c>
      <c r="E1637" s="733" t="s">
        <v>221</v>
      </c>
      <c r="F1637" s="733" t="s">
        <v>938</v>
      </c>
      <c r="G1637" s="775">
        <v>24025</v>
      </c>
      <c r="H1637" s="724">
        <f t="shared" ca="1" si="26"/>
        <v>54</v>
      </c>
      <c r="I1637" s="725" t="s">
        <v>1403</v>
      </c>
      <c r="J1637" s="733" t="s">
        <v>256</v>
      </c>
      <c r="K1637" s="733" t="s">
        <v>283</v>
      </c>
      <c r="L1637" s="813"/>
      <c r="M1637" s="813" t="s">
        <v>6426</v>
      </c>
      <c r="N1637" s="722" t="s">
        <v>5500</v>
      </c>
      <c r="O1637" s="733" t="s">
        <v>222</v>
      </c>
      <c r="P1637" s="732" t="s">
        <v>5674</v>
      </c>
      <c r="Q1637" s="732" t="s">
        <v>5678</v>
      </c>
    </row>
    <row r="1638" spans="1:17">
      <c r="A1638" s="1077">
        <f>SUBTOTAL(3,C$3:C1638)</f>
        <v>1634</v>
      </c>
      <c r="B1638" s="733">
        <v>2</v>
      </c>
      <c r="C1638" s="732" t="s">
        <v>5680</v>
      </c>
      <c r="D1638" s="723" t="s">
        <v>16</v>
      </c>
      <c r="E1638" s="733" t="s">
        <v>221</v>
      </c>
      <c r="F1638" s="733" t="s">
        <v>2657</v>
      </c>
      <c r="G1638" s="775">
        <v>26922</v>
      </c>
      <c r="H1638" s="724">
        <f t="shared" ca="1" si="26"/>
        <v>46</v>
      </c>
      <c r="I1638" s="725" t="s">
        <v>1403</v>
      </c>
      <c r="J1638" s="733" t="s">
        <v>256</v>
      </c>
      <c r="K1638" s="733" t="s">
        <v>246</v>
      </c>
      <c r="L1638" s="813"/>
      <c r="M1638" s="813" t="s">
        <v>6426</v>
      </c>
      <c r="N1638" s="722" t="s">
        <v>5500</v>
      </c>
      <c r="O1638" s="733" t="s">
        <v>245</v>
      </c>
      <c r="P1638" s="732" t="s">
        <v>5679</v>
      </c>
      <c r="Q1638" s="732" t="s">
        <v>5678</v>
      </c>
    </row>
    <row r="1639" spans="1:17">
      <c r="A1639" s="1077">
        <f>SUBTOTAL(3,C$3:C1639)</f>
        <v>1635</v>
      </c>
      <c r="B1639" s="733">
        <v>3</v>
      </c>
      <c r="C1639" s="732" t="s">
        <v>5682</v>
      </c>
      <c r="D1639" s="723" t="s">
        <v>16</v>
      </c>
      <c r="E1639" s="733" t="s">
        <v>254</v>
      </c>
      <c r="F1639" s="733" t="s">
        <v>1514</v>
      </c>
      <c r="G1639" s="775">
        <v>30533</v>
      </c>
      <c r="H1639" s="724">
        <f t="shared" ca="1" si="26"/>
        <v>36</v>
      </c>
      <c r="I1639" s="725" t="s">
        <v>1403</v>
      </c>
      <c r="J1639" s="733" t="s">
        <v>256</v>
      </c>
      <c r="K1639" s="733" t="s">
        <v>283</v>
      </c>
      <c r="L1639" s="813"/>
      <c r="M1639" s="813" t="s">
        <v>6426</v>
      </c>
      <c r="N1639" s="722" t="s">
        <v>5500</v>
      </c>
      <c r="O1639" s="733" t="s">
        <v>255</v>
      </c>
      <c r="P1639" s="732" t="s">
        <v>5681</v>
      </c>
      <c r="Q1639" s="732" t="s">
        <v>5678</v>
      </c>
    </row>
    <row r="1640" spans="1:17">
      <c r="A1640" s="1077">
        <f>SUBTOTAL(3,C$3:C1640)</f>
        <v>1636</v>
      </c>
      <c r="B1640" s="733">
        <v>4</v>
      </c>
      <c r="C1640" s="722" t="s">
        <v>5684</v>
      </c>
      <c r="D1640" s="723" t="s">
        <v>23</v>
      </c>
      <c r="E1640" s="721" t="s">
        <v>254</v>
      </c>
      <c r="F1640" s="721" t="s">
        <v>230</v>
      </c>
      <c r="G1640" s="774">
        <v>36732</v>
      </c>
      <c r="H1640" s="724">
        <f t="shared" ca="1" si="26"/>
        <v>19</v>
      </c>
      <c r="I1640" s="725" t="s">
        <v>1403</v>
      </c>
      <c r="J1640" s="721" t="s">
        <v>348</v>
      </c>
      <c r="K1640" s="721" t="s">
        <v>266</v>
      </c>
      <c r="L1640" s="813"/>
      <c r="M1640" s="813" t="s">
        <v>6426</v>
      </c>
      <c r="N1640" s="722" t="s">
        <v>5500</v>
      </c>
      <c r="O1640" s="721" t="s">
        <v>255</v>
      </c>
      <c r="P1640" s="722" t="s">
        <v>5683</v>
      </c>
      <c r="Q1640" s="722" t="s">
        <v>5678</v>
      </c>
    </row>
    <row r="1641" spans="1:17">
      <c r="A1641" s="1077">
        <f>SUBTOTAL(3,C$3:C1641)</f>
        <v>1637</v>
      </c>
      <c r="B1641" s="733">
        <v>1</v>
      </c>
      <c r="C1641" s="722" t="s">
        <v>5686</v>
      </c>
      <c r="D1641" s="723" t="s">
        <v>23</v>
      </c>
      <c r="E1641" s="733" t="s">
        <v>221</v>
      </c>
      <c r="F1641" s="733" t="s">
        <v>22</v>
      </c>
      <c r="G1641" s="774">
        <v>32551</v>
      </c>
      <c r="H1641" s="724">
        <f t="shared" ca="1" si="26"/>
        <v>31</v>
      </c>
      <c r="I1641" s="725" t="s">
        <v>1403</v>
      </c>
      <c r="J1641" s="733" t="s">
        <v>289</v>
      </c>
      <c r="K1641" s="733" t="s">
        <v>674</v>
      </c>
      <c r="L1641" s="813"/>
      <c r="M1641" s="813" t="s">
        <v>6426</v>
      </c>
      <c r="N1641" s="722" t="s">
        <v>5670</v>
      </c>
      <c r="O1641" s="733" t="s">
        <v>222</v>
      </c>
      <c r="P1641" s="734" t="s">
        <v>5685</v>
      </c>
      <c r="Q1641" s="734" t="s">
        <v>5688</v>
      </c>
    </row>
    <row r="1642" spans="1:17">
      <c r="A1642" s="1077">
        <f>SUBTOTAL(3,C$3:C1642)</f>
        <v>1638</v>
      </c>
      <c r="B1642" s="733">
        <v>2</v>
      </c>
      <c r="C1642" s="722" t="s">
        <v>5691</v>
      </c>
      <c r="D1642" s="723" t="s">
        <v>16</v>
      </c>
      <c r="E1642" s="733" t="s">
        <v>221</v>
      </c>
      <c r="F1642" s="733" t="s">
        <v>5692</v>
      </c>
      <c r="G1642" s="774">
        <v>32965</v>
      </c>
      <c r="H1642" s="724">
        <f t="shared" ca="1" si="26"/>
        <v>30</v>
      </c>
      <c r="I1642" s="725" t="s">
        <v>1403</v>
      </c>
      <c r="J1642" s="733" t="s">
        <v>3426</v>
      </c>
      <c r="K1642" s="733" t="s">
        <v>2559</v>
      </c>
      <c r="L1642" s="813"/>
      <c r="M1642" s="813" t="s">
        <v>6426</v>
      </c>
      <c r="N1642" s="722" t="s">
        <v>5670</v>
      </c>
      <c r="O1642" s="733" t="s">
        <v>245</v>
      </c>
      <c r="P1642" s="734" t="s">
        <v>5690</v>
      </c>
      <c r="Q1642" s="734" t="s">
        <v>5688</v>
      </c>
    </row>
    <row r="1643" spans="1:17">
      <c r="A1643" s="1077">
        <f>SUBTOTAL(3,C$3:C1643)</f>
        <v>1639</v>
      </c>
      <c r="B1643" s="733">
        <v>3</v>
      </c>
      <c r="C1643" s="722" t="s">
        <v>5694</v>
      </c>
      <c r="D1643" s="723" t="s">
        <v>23</v>
      </c>
      <c r="E1643" s="733" t="s">
        <v>254</v>
      </c>
      <c r="F1643" s="721" t="s">
        <v>22</v>
      </c>
      <c r="G1643" s="774">
        <v>41085</v>
      </c>
      <c r="H1643" s="724">
        <f t="shared" ca="1" si="26"/>
        <v>7</v>
      </c>
      <c r="I1643" s="725" t="s">
        <v>1403</v>
      </c>
      <c r="J1643" s="721" t="s">
        <v>265</v>
      </c>
      <c r="K1643" s="733" t="s">
        <v>270</v>
      </c>
      <c r="L1643" s="813"/>
      <c r="M1643" s="813" t="s">
        <v>6426</v>
      </c>
      <c r="N1643" s="722" t="s">
        <v>5500</v>
      </c>
      <c r="O1643" s="721" t="s">
        <v>255</v>
      </c>
      <c r="P1643" s="734" t="s">
        <v>5693</v>
      </c>
      <c r="Q1643" s="734" t="s">
        <v>5688</v>
      </c>
    </row>
    <row r="1644" spans="1:17">
      <c r="A1644" s="1077">
        <f>SUBTOTAL(3,C$3:C1644)</f>
        <v>1640</v>
      </c>
      <c r="B1644" s="733">
        <v>4</v>
      </c>
      <c r="C1644" s="722" t="s">
        <v>7098</v>
      </c>
      <c r="D1644" s="723" t="s">
        <v>23</v>
      </c>
      <c r="E1644" s="733" t="s">
        <v>254</v>
      </c>
      <c r="F1644" s="721" t="s">
        <v>22</v>
      </c>
      <c r="G1644" s="774">
        <v>42886</v>
      </c>
      <c r="H1644" s="724">
        <f t="shared" ca="1" si="26"/>
        <v>2</v>
      </c>
      <c r="I1644" s="725" t="s">
        <v>1403</v>
      </c>
      <c r="J1644" s="721" t="s">
        <v>265</v>
      </c>
      <c r="K1644" s="733" t="s">
        <v>270</v>
      </c>
      <c r="L1644" s="813"/>
      <c r="M1644" s="813" t="s">
        <v>6426</v>
      </c>
      <c r="N1644" s="722" t="s">
        <v>5500</v>
      </c>
      <c r="O1644" s="721" t="s">
        <v>255</v>
      </c>
      <c r="P1644" s="734"/>
      <c r="Q1644" s="734"/>
    </row>
    <row r="1645" spans="1:17">
      <c r="A1645" s="1077">
        <f>SUBTOTAL(3,C$3:C1645)</f>
        <v>1641</v>
      </c>
      <c r="B1645" s="733">
        <v>4</v>
      </c>
      <c r="C1645" s="722" t="s">
        <v>5661</v>
      </c>
      <c r="D1645" s="723" t="s">
        <v>16</v>
      </c>
      <c r="E1645" s="721" t="s">
        <v>221</v>
      </c>
      <c r="F1645" s="721" t="s">
        <v>4921</v>
      </c>
      <c r="G1645" s="774">
        <v>26807</v>
      </c>
      <c r="H1645" s="724">
        <f t="shared" ca="1" si="26"/>
        <v>46</v>
      </c>
      <c r="I1645" s="725" t="s">
        <v>1403</v>
      </c>
      <c r="J1645" s="721" t="s">
        <v>256</v>
      </c>
      <c r="K1645" s="721" t="s">
        <v>246</v>
      </c>
      <c r="L1645" s="813"/>
      <c r="M1645" s="813" t="s">
        <v>6426</v>
      </c>
      <c r="N1645" s="722" t="s">
        <v>5500</v>
      </c>
      <c r="O1645" s="721" t="s">
        <v>1261</v>
      </c>
      <c r="P1645" s="734" t="s">
        <v>5695</v>
      </c>
      <c r="Q1645" s="734" t="s">
        <v>5688</v>
      </c>
    </row>
    <row r="1646" spans="1:17">
      <c r="A1646" s="1077">
        <f>SUBTOTAL(3,C$3:C1646)</f>
        <v>1642</v>
      </c>
      <c r="B1646" s="733">
        <v>1</v>
      </c>
      <c r="C1646" s="722" t="s">
        <v>5699</v>
      </c>
      <c r="D1646" s="723" t="s">
        <v>23</v>
      </c>
      <c r="E1646" s="733" t="s">
        <v>221</v>
      </c>
      <c r="F1646" s="733" t="s">
        <v>5700</v>
      </c>
      <c r="G1646" s="774">
        <v>33902</v>
      </c>
      <c r="H1646" s="724">
        <f t="shared" ca="1" si="26"/>
        <v>27</v>
      </c>
      <c r="I1646" s="725" t="s">
        <v>1403</v>
      </c>
      <c r="J1646" s="733" t="s">
        <v>289</v>
      </c>
      <c r="K1646" s="733" t="s">
        <v>674</v>
      </c>
      <c r="L1646" s="813"/>
      <c r="M1646" s="813" t="s">
        <v>6426</v>
      </c>
      <c r="N1646" s="722" t="s">
        <v>5500</v>
      </c>
      <c r="O1646" s="733" t="s">
        <v>222</v>
      </c>
      <c r="P1646" s="734" t="s">
        <v>5698</v>
      </c>
      <c r="Q1646" s="734" t="s">
        <v>5702</v>
      </c>
    </row>
    <row r="1647" spans="1:17">
      <c r="A1647" s="1077">
        <f>SUBTOTAL(3,C$3:C1647)</f>
        <v>1643</v>
      </c>
      <c r="B1647" s="733">
        <v>2</v>
      </c>
      <c r="C1647" s="722" t="s">
        <v>5704</v>
      </c>
      <c r="D1647" s="723" t="s">
        <v>16</v>
      </c>
      <c r="E1647" s="733" t="s">
        <v>221</v>
      </c>
      <c r="F1647" s="733" t="s">
        <v>22</v>
      </c>
      <c r="G1647" s="774">
        <v>31579</v>
      </c>
      <c r="H1647" s="724">
        <f t="shared" ca="1" si="26"/>
        <v>33</v>
      </c>
      <c r="I1647" s="725" t="s">
        <v>1403</v>
      </c>
      <c r="J1647" s="733" t="s">
        <v>289</v>
      </c>
      <c r="K1647" s="733" t="s">
        <v>246</v>
      </c>
      <c r="L1647" s="813"/>
      <c r="M1647" s="813" t="s">
        <v>6426</v>
      </c>
      <c r="N1647" s="722" t="s">
        <v>5500</v>
      </c>
      <c r="O1647" s="733" t="s">
        <v>245</v>
      </c>
      <c r="P1647" s="734" t="s">
        <v>5703</v>
      </c>
      <c r="Q1647" s="734" t="s">
        <v>5702</v>
      </c>
    </row>
    <row r="1648" spans="1:17">
      <c r="A1648" s="1077">
        <f>SUBTOTAL(3,C$3:C1648)</f>
        <v>1644</v>
      </c>
      <c r="B1648" s="733">
        <v>3</v>
      </c>
      <c r="C1648" s="722" t="s">
        <v>5706</v>
      </c>
      <c r="D1648" s="723" t="s">
        <v>16</v>
      </c>
      <c r="E1648" s="733" t="s">
        <v>254</v>
      </c>
      <c r="F1648" s="733" t="s">
        <v>230</v>
      </c>
      <c r="G1648" s="774">
        <v>41630</v>
      </c>
      <c r="H1648" s="724">
        <f t="shared" ca="1" si="26"/>
        <v>6</v>
      </c>
      <c r="I1648" s="725" t="s">
        <v>1403</v>
      </c>
      <c r="J1648" s="733" t="s">
        <v>265</v>
      </c>
      <c r="K1648" s="733" t="s">
        <v>270</v>
      </c>
      <c r="L1648" s="813"/>
      <c r="M1648" s="813" t="s">
        <v>6426</v>
      </c>
      <c r="N1648" s="722" t="s">
        <v>5500</v>
      </c>
      <c r="O1648" s="733" t="s">
        <v>255</v>
      </c>
      <c r="P1648" s="734" t="s">
        <v>5705</v>
      </c>
      <c r="Q1648" s="734" t="s">
        <v>5702</v>
      </c>
    </row>
    <row r="1649" spans="1:17">
      <c r="A1649" s="1077">
        <f>SUBTOTAL(3,C$3:C1649)</f>
        <v>1645</v>
      </c>
      <c r="B1649" s="733">
        <v>4</v>
      </c>
      <c r="C1649" s="722" t="s">
        <v>7099</v>
      </c>
      <c r="D1649" s="723" t="s">
        <v>16</v>
      </c>
      <c r="E1649" s="733" t="s">
        <v>254</v>
      </c>
      <c r="F1649" s="733"/>
      <c r="G1649" s="774"/>
      <c r="H1649" s="724">
        <f t="shared" ca="1" si="26"/>
        <v>120</v>
      </c>
      <c r="I1649" s="725" t="s">
        <v>1403</v>
      </c>
      <c r="J1649" s="733" t="s">
        <v>265</v>
      </c>
      <c r="K1649" s="733" t="s">
        <v>270</v>
      </c>
      <c r="L1649" s="813"/>
      <c r="M1649" s="813" t="s">
        <v>6426</v>
      </c>
      <c r="N1649" s="722" t="s">
        <v>5500</v>
      </c>
      <c r="O1649" s="733" t="s">
        <v>255</v>
      </c>
      <c r="P1649" s="734"/>
      <c r="Q1649" s="734"/>
    </row>
    <row r="1650" spans="1:17">
      <c r="A1650" s="1077">
        <f>SUBTOTAL(3,C$3:C1650)</f>
        <v>1646</v>
      </c>
      <c r="B1650" s="733">
        <v>1</v>
      </c>
      <c r="C1650" s="722" t="s">
        <v>5708</v>
      </c>
      <c r="D1650" s="723" t="s">
        <v>23</v>
      </c>
      <c r="E1650" s="721" t="s">
        <v>221</v>
      </c>
      <c r="F1650" s="721" t="s">
        <v>1514</v>
      </c>
      <c r="G1650" s="774">
        <v>27738</v>
      </c>
      <c r="H1650" s="724">
        <f t="shared" ca="1" si="26"/>
        <v>44</v>
      </c>
      <c r="I1650" s="725" t="s">
        <v>1403</v>
      </c>
      <c r="J1650" s="721" t="s">
        <v>256</v>
      </c>
      <c r="K1650" s="721" t="s">
        <v>283</v>
      </c>
      <c r="L1650" s="813"/>
      <c r="M1650" s="813" t="s">
        <v>6426</v>
      </c>
      <c r="N1650" s="722" t="s">
        <v>5500</v>
      </c>
      <c r="O1650" s="721" t="s">
        <v>222</v>
      </c>
      <c r="P1650" s="722" t="s">
        <v>5707</v>
      </c>
      <c r="Q1650" s="722" t="s">
        <v>5710</v>
      </c>
    </row>
    <row r="1651" spans="1:17">
      <c r="A1651" s="1077">
        <f>SUBTOTAL(3,C$3:C1651)</f>
        <v>1647</v>
      </c>
      <c r="B1651" s="733">
        <v>2</v>
      </c>
      <c r="C1651" s="722" t="s">
        <v>5712</v>
      </c>
      <c r="D1651" s="723" t="s">
        <v>16</v>
      </c>
      <c r="E1651" s="721" t="s">
        <v>221</v>
      </c>
      <c r="F1651" s="721" t="s">
        <v>5713</v>
      </c>
      <c r="G1651" s="774">
        <v>33970</v>
      </c>
      <c r="H1651" s="724">
        <f t="shared" ca="1" si="26"/>
        <v>27</v>
      </c>
      <c r="I1651" s="725" t="s">
        <v>1403</v>
      </c>
      <c r="J1651" s="721" t="s">
        <v>289</v>
      </c>
      <c r="K1651" s="721" t="s">
        <v>246</v>
      </c>
      <c r="L1651" s="813"/>
      <c r="M1651" s="813" t="s">
        <v>6426</v>
      </c>
      <c r="N1651" s="722" t="s">
        <v>5500</v>
      </c>
      <c r="O1651" s="721" t="s">
        <v>245</v>
      </c>
      <c r="P1651" s="734" t="s">
        <v>5711</v>
      </c>
      <c r="Q1651" s="722" t="s">
        <v>5710</v>
      </c>
    </row>
    <row r="1652" spans="1:17">
      <c r="A1652" s="1077">
        <f>SUBTOTAL(3,C$3:C1652)</f>
        <v>1648</v>
      </c>
      <c r="B1652" s="733">
        <v>3</v>
      </c>
      <c r="C1652" s="722" t="s">
        <v>5716</v>
      </c>
      <c r="D1652" s="723" t="s">
        <v>16</v>
      </c>
      <c r="E1652" s="721" t="s">
        <v>254</v>
      </c>
      <c r="F1652" s="721" t="s">
        <v>22</v>
      </c>
      <c r="G1652" s="774">
        <v>37344</v>
      </c>
      <c r="H1652" s="724">
        <f t="shared" ca="1" si="26"/>
        <v>18</v>
      </c>
      <c r="I1652" s="725" t="s">
        <v>1403</v>
      </c>
      <c r="J1652" s="721" t="s">
        <v>369</v>
      </c>
      <c r="K1652" s="721" t="s">
        <v>266</v>
      </c>
      <c r="L1652" s="813"/>
      <c r="M1652" s="813" t="s">
        <v>6426</v>
      </c>
      <c r="N1652" s="722" t="s">
        <v>5500</v>
      </c>
      <c r="O1652" s="721" t="s">
        <v>255</v>
      </c>
      <c r="P1652" s="722" t="s">
        <v>5715</v>
      </c>
      <c r="Q1652" s="722" t="s">
        <v>5710</v>
      </c>
    </row>
    <row r="1653" spans="1:17">
      <c r="A1653" s="1077">
        <f>SUBTOTAL(3,C$3:C1653)</f>
        <v>1649</v>
      </c>
      <c r="B1653" s="733">
        <v>4</v>
      </c>
      <c r="C1653" s="722" t="s">
        <v>5718</v>
      </c>
      <c r="D1653" s="723" t="s">
        <v>16</v>
      </c>
      <c r="E1653" s="721" t="s">
        <v>254</v>
      </c>
      <c r="F1653" s="721" t="s">
        <v>22</v>
      </c>
      <c r="G1653" s="774">
        <v>40826</v>
      </c>
      <c r="H1653" s="724">
        <f t="shared" ca="1" si="26"/>
        <v>8</v>
      </c>
      <c r="I1653" s="725" t="s">
        <v>1403</v>
      </c>
      <c r="J1653" s="721" t="s">
        <v>265</v>
      </c>
      <c r="K1653" s="721" t="s">
        <v>270</v>
      </c>
      <c r="L1653" s="813"/>
      <c r="M1653" s="813" t="s">
        <v>6426</v>
      </c>
      <c r="N1653" s="722" t="s">
        <v>5500</v>
      </c>
      <c r="O1653" s="721" t="s">
        <v>255</v>
      </c>
      <c r="P1653" s="722"/>
      <c r="Q1653" s="722" t="s">
        <v>5710</v>
      </c>
    </row>
    <row r="1654" spans="1:17">
      <c r="A1654" s="1077">
        <f>SUBTOTAL(3,C$3:C1654)</f>
        <v>1650</v>
      </c>
      <c r="B1654" s="723">
        <v>1</v>
      </c>
      <c r="C1654" s="759" t="s">
        <v>6840</v>
      </c>
      <c r="D1654" s="723" t="s">
        <v>23</v>
      </c>
      <c r="E1654" s="747" t="s">
        <v>221</v>
      </c>
      <c r="F1654" s="747"/>
      <c r="G1654" s="949"/>
      <c r="H1654" s="724">
        <f t="shared" ca="1" si="26"/>
        <v>120</v>
      </c>
      <c r="I1654" s="725" t="s">
        <v>1403</v>
      </c>
      <c r="J1654" s="747"/>
      <c r="K1654" s="827" t="s">
        <v>283</v>
      </c>
      <c r="L1654" s="813"/>
      <c r="M1654" s="813" t="s">
        <v>6426</v>
      </c>
      <c r="N1654" s="722" t="s">
        <v>5500</v>
      </c>
      <c r="O1654" s="827" t="s">
        <v>222</v>
      </c>
      <c r="P1654" s="769"/>
      <c r="Q1654" s="769"/>
    </row>
    <row r="1655" spans="1:17">
      <c r="A1655" s="1077">
        <f>SUBTOTAL(3,C$3:C1655)</f>
        <v>1651</v>
      </c>
      <c r="B1655" s="733">
        <v>2</v>
      </c>
      <c r="C1655" s="732" t="s">
        <v>4403</v>
      </c>
      <c r="D1655" s="723" t="s">
        <v>16</v>
      </c>
      <c r="E1655" s="733" t="s">
        <v>221</v>
      </c>
      <c r="F1655" s="733" t="s">
        <v>288</v>
      </c>
      <c r="G1655" s="775">
        <v>34997</v>
      </c>
      <c r="H1655" s="724">
        <f t="shared" ca="1" si="26"/>
        <v>24</v>
      </c>
      <c r="I1655" s="725" t="s">
        <v>1403</v>
      </c>
      <c r="J1655" s="733" t="s">
        <v>289</v>
      </c>
      <c r="K1655" s="733" t="s">
        <v>6621</v>
      </c>
      <c r="L1655" s="726"/>
      <c r="M1655" s="726" t="s">
        <v>6426</v>
      </c>
      <c r="N1655" s="722" t="s">
        <v>5500</v>
      </c>
      <c r="O1655" s="733" t="s">
        <v>245</v>
      </c>
      <c r="P1655" s="732" t="s">
        <v>4402</v>
      </c>
      <c r="Q1655" s="732" t="s">
        <v>4399</v>
      </c>
    </row>
    <row r="1656" spans="1:17">
      <c r="A1656" s="1077">
        <f>SUBTOTAL(3,C$3:C1656)</f>
        <v>1652</v>
      </c>
      <c r="B1656" s="823">
        <v>1</v>
      </c>
      <c r="C1656" s="823" t="s">
        <v>7276</v>
      </c>
      <c r="D1656" s="823" t="s">
        <v>23</v>
      </c>
      <c r="E1656" s="823" t="s">
        <v>221</v>
      </c>
      <c r="F1656" s="823"/>
      <c r="G1656" s="1020"/>
      <c r="H1656" s="724">
        <f t="shared" ca="1" si="26"/>
        <v>120</v>
      </c>
      <c r="I1656" s="823"/>
      <c r="J1656" s="823"/>
      <c r="K1656" s="823"/>
      <c r="L1656" s="823"/>
      <c r="M1656" s="726" t="s">
        <v>6426</v>
      </c>
      <c r="N1656" s="722" t="s">
        <v>5500</v>
      </c>
      <c r="O1656" s="823" t="s">
        <v>222</v>
      </c>
      <c r="P1656" s="823"/>
      <c r="Q1656" s="823"/>
    </row>
    <row r="1657" spans="1:17">
      <c r="A1657" s="1077">
        <f>SUBTOTAL(3,C$3:C1657)</f>
        <v>1653</v>
      </c>
      <c r="B1657" s="823">
        <v>2</v>
      </c>
      <c r="C1657" s="1006" t="s">
        <v>253</v>
      </c>
      <c r="D1657" s="823" t="s">
        <v>16</v>
      </c>
      <c r="E1657" s="823" t="s">
        <v>221</v>
      </c>
      <c r="F1657" s="823"/>
      <c r="G1657" s="1020"/>
      <c r="H1657" s="724">
        <f t="shared" ca="1" si="26"/>
        <v>120</v>
      </c>
      <c r="I1657" s="823"/>
      <c r="J1657" s="823"/>
      <c r="K1657" s="823"/>
      <c r="L1657" s="823"/>
      <c r="M1657" s="726" t="s">
        <v>6426</v>
      </c>
      <c r="N1657" s="722" t="s">
        <v>5500</v>
      </c>
      <c r="O1657" s="823" t="s">
        <v>245</v>
      </c>
      <c r="P1657" s="823"/>
      <c r="Q1657" s="823"/>
    </row>
    <row r="1658" spans="1:17">
      <c r="A1658" s="1077">
        <f>SUBTOTAL(3,C$3:C1658)</f>
        <v>1654</v>
      </c>
      <c r="B1658" s="823">
        <v>3</v>
      </c>
      <c r="C1658" s="823" t="s">
        <v>7277</v>
      </c>
      <c r="D1658" s="823" t="s">
        <v>16</v>
      </c>
      <c r="E1658" s="823" t="s">
        <v>254</v>
      </c>
      <c r="F1658" s="823"/>
      <c r="G1658" s="1020"/>
      <c r="H1658" s="724">
        <f t="shared" ca="1" si="26"/>
        <v>120</v>
      </c>
      <c r="I1658" s="823"/>
      <c r="J1658" s="823"/>
      <c r="K1658" s="823"/>
      <c r="L1658" s="823"/>
      <c r="M1658" s="726" t="s">
        <v>6426</v>
      </c>
      <c r="N1658" s="722" t="s">
        <v>5500</v>
      </c>
      <c r="O1658" s="823" t="s">
        <v>255</v>
      </c>
      <c r="P1658" s="823"/>
      <c r="Q1658" s="823"/>
    </row>
    <row r="1659" spans="1:17">
      <c r="A1659" s="1077">
        <f>SUBTOTAL(3,C$3:C1659)</f>
        <v>1655</v>
      </c>
      <c r="B1659" s="738">
        <v>1</v>
      </c>
      <c r="C1659" s="722" t="s">
        <v>6490</v>
      </c>
      <c r="D1659" s="723" t="s">
        <v>23</v>
      </c>
      <c r="E1659" s="738" t="s">
        <v>221</v>
      </c>
      <c r="F1659" s="738" t="s">
        <v>6491</v>
      </c>
      <c r="G1659" s="945">
        <v>28800</v>
      </c>
      <c r="H1659" s="724">
        <f t="shared" ca="1" si="26"/>
        <v>41</v>
      </c>
      <c r="I1659" s="747" t="s">
        <v>1403</v>
      </c>
      <c r="J1659" s="738" t="s">
        <v>785</v>
      </c>
      <c r="K1659" s="738" t="s">
        <v>261</v>
      </c>
      <c r="L1659" s="726"/>
      <c r="M1659" s="726" t="s">
        <v>6426</v>
      </c>
      <c r="N1659" s="746" t="s">
        <v>829</v>
      </c>
      <c r="O1659" s="738" t="s">
        <v>222</v>
      </c>
      <c r="P1659" s="1019" t="s">
        <v>6489</v>
      </c>
      <c r="Q1659" s="727"/>
    </row>
    <row r="1660" spans="1:17">
      <c r="A1660" s="1077">
        <f>SUBTOTAL(3,C$3:C1660)</f>
        <v>1656</v>
      </c>
      <c r="B1660" s="738">
        <v>2</v>
      </c>
      <c r="C1660" s="750" t="s">
        <v>6495</v>
      </c>
      <c r="D1660" s="723" t="s">
        <v>16</v>
      </c>
      <c r="E1660" s="738" t="s">
        <v>221</v>
      </c>
      <c r="F1660" s="738" t="s">
        <v>6496</v>
      </c>
      <c r="G1660" s="945">
        <v>31532</v>
      </c>
      <c r="H1660" s="724">
        <f t="shared" ca="1" si="26"/>
        <v>33</v>
      </c>
      <c r="I1660" s="747" t="s">
        <v>1403</v>
      </c>
      <c r="J1660" s="738" t="s">
        <v>785</v>
      </c>
      <c r="K1660" s="738" t="s">
        <v>261</v>
      </c>
      <c r="L1660" s="726"/>
      <c r="M1660" s="726" t="s">
        <v>6426</v>
      </c>
      <c r="N1660" s="746" t="s">
        <v>829</v>
      </c>
      <c r="O1660" s="738" t="s">
        <v>245</v>
      </c>
      <c r="P1660" s="1019" t="s">
        <v>6494</v>
      </c>
      <c r="Q1660" s="727"/>
    </row>
    <row r="1661" spans="1:17">
      <c r="A1661" s="1077">
        <f>SUBTOTAL(3,C$3:C1661)</f>
        <v>1657</v>
      </c>
      <c r="B1661" s="738">
        <v>3</v>
      </c>
      <c r="C1661" s="750" t="s">
        <v>6500</v>
      </c>
      <c r="D1661" s="723" t="s">
        <v>16</v>
      </c>
      <c r="E1661" s="738" t="s">
        <v>254</v>
      </c>
      <c r="F1661" s="738" t="s">
        <v>6496</v>
      </c>
      <c r="G1661" s="945">
        <v>37881</v>
      </c>
      <c r="H1661" s="724">
        <f t="shared" ca="1" si="26"/>
        <v>16</v>
      </c>
      <c r="I1661" s="747" t="s">
        <v>1403</v>
      </c>
      <c r="J1661" s="738" t="s">
        <v>369</v>
      </c>
      <c r="K1661" s="738" t="s">
        <v>270</v>
      </c>
      <c r="L1661" s="726"/>
      <c r="M1661" s="726" t="s">
        <v>6426</v>
      </c>
      <c r="N1661" s="746" t="s">
        <v>829</v>
      </c>
      <c r="O1661" s="738" t="s">
        <v>255</v>
      </c>
      <c r="P1661" s="1019" t="s">
        <v>6499</v>
      </c>
      <c r="Q1661" s="727"/>
    </row>
    <row r="1662" spans="1:17">
      <c r="A1662" s="1077">
        <f>SUBTOTAL(3,C$3:C1662)</f>
        <v>1658</v>
      </c>
      <c r="B1662" s="738">
        <v>4</v>
      </c>
      <c r="C1662" s="752" t="s">
        <v>6507</v>
      </c>
      <c r="D1662" s="723" t="s">
        <v>23</v>
      </c>
      <c r="E1662" s="738" t="s">
        <v>254</v>
      </c>
      <c r="F1662" s="738" t="s">
        <v>6496</v>
      </c>
      <c r="G1662" s="945">
        <v>39560</v>
      </c>
      <c r="H1662" s="724">
        <f t="shared" ca="1" si="26"/>
        <v>11</v>
      </c>
      <c r="I1662" s="747" t="s">
        <v>1403</v>
      </c>
      <c r="J1662" s="738" t="s">
        <v>265</v>
      </c>
      <c r="K1662" s="738" t="s">
        <v>270</v>
      </c>
      <c r="L1662" s="726"/>
      <c r="M1662" s="726" t="s">
        <v>6426</v>
      </c>
      <c r="N1662" s="746" t="s">
        <v>829</v>
      </c>
      <c r="O1662" s="738" t="s">
        <v>255</v>
      </c>
      <c r="P1662" s="1019" t="s">
        <v>6501</v>
      </c>
      <c r="Q1662" s="727"/>
    </row>
    <row r="1663" spans="1:17">
      <c r="A1663" s="1077">
        <f>SUBTOTAL(3,C$3:C1663)</f>
        <v>1659</v>
      </c>
      <c r="B1663" s="738">
        <v>5</v>
      </c>
      <c r="C1663" s="753" t="s">
        <v>6505</v>
      </c>
      <c r="D1663" s="723" t="s">
        <v>23</v>
      </c>
      <c r="E1663" s="738" t="s">
        <v>254</v>
      </c>
      <c r="F1663" s="738" t="s">
        <v>6496</v>
      </c>
      <c r="G1663" s="945">
        <v>41629</v>
      </c>
      <c r="H1663" s="724">
        <f t="shared" ca="1" si="26"/>
        <v>6</v>
      </c>
      <c r="I1663" s="747" t="s">
        <v>1403</v>
      </c>
      <c r="J1663" s="738" t="s">
        <v>265</v>
      </c>
      <c r="K1663" s="738" t="s">
        <v>270</v>
      </c>
      <c r="L1663" s="726"/>
      <c r="M1663" s="726" t="s">
        <v>6426</v>
      </c>
      <c r="N1663" s="746" t="s">
        <v>829</v>
      </c>
      <c r="O1663" s="738" t="s">
        <v>255</v>
      </c>
      <c r="P1663" s="1019" t="s">
        <v>6504</v>
      </c>
      <c r="Q1663" s="727"/>
    </row>
    <row r="1664" spans="1:17">
      <c r="A1664" s="1077">
        <f>SUBTOTAL(3,C$3:C1664)</f>
        <v>1660</v>
      </c>
      <c r="B1664" s="738">
        <v>6</v>
      </c>
      <c r="C1664" s="753" t="s">
        <v>6508</v>
      </c>
      <c r="D1664" s="723" t="s">
        <v>16</v>
      </c>
      <c r="E1664" s="738" t="s">
        <v>254</v>
      </c>
      <c r="F1664" s="738" t="s">
        <v>6496</v>
      </c>
      <c r="G1664" s="945">
        <v>40917</v>
      </c>
      <c r="H1664" s="724">
        <f t="shared" ca="1" si="26"/>
        <v>8</v>
      </c>
      <c r="I1664" s="747" t="s">
        <v>1403</v>
      </c>
      <c r="J1664" s="738" t="s">
        <v>265</v>
      </c>
      <c r="K1664" s="738" t="s">
        <v>270</v>
      </c>
      <c r="L1664" s="726"/>
      <c r="M1664" s="726" t="s">
        <v>6426</v>
      </c>
      <c r="N1664" s="746" t="s">
        <v>829</v>
      </c>
      <c r="O1664" s="738" t="s">
        <v>255</v>
      </c>
      <c r="P1664" s="748"/>
      <c r="Q1664" s="727"/>
    </row>
    <row r="1665" spans="1:17">
      <c r="A1665" s="1077">
        <f>SUBTOTAL(3,C$3:C1665)</f>
        <v>1661</v>
      </c>
      <c r="B1665" s="722">
        <v>1</v>
      </c>
      <c r="C1665" s="722" t="s">
        <v>3272</v>
      </c>
      <c r="D1665" s="744" t="s">
        <v>23</v>
      </c>
      <c r="E1665" s="722" t="s">
        <v>221</v>
      </c>
      <c r="F1665" s="722" t="s">
        <v>3823</v>
      </c>
      <c r="G1665" s="793">
        <v>27624</v>
      </c>
      <c r="H1665" s="724">
        <f t="shared" ca="1" si="26"/>
        <v>44</v>
      </c>
      <c r="I1665" s="769" t="s">
        <v>1403</v>
      </c>
      <c r="J1665" s="722" t="s">
        <v>223</v>
      </c>
      <c r="K1665" s="722" t="s">
        <v>470</v>
      </c>
      <c r="L1665" s="812"/>
      <c r="M1665" s="812" t="s">
        <v>6426</v>
      </c>
      <c r="N1665" s="722" t="s">
        <v>5723</v>
      </c>
      <c r="O1665" s="722" t="s">
        <v>222</v>
      </c>
      <c r="P1665" s="722" t="s">
        <v>5721</v>
      </c>
      <c r="Q1665" s="722" t="s">
        <v>5722</v>
      </c>
    </row>
    <row r="1666" spans="1:17">
      <c r="A1666" s="1077">
        <f>SUBTOTAL(3,C$3:C1666)</f>
        <v>1662</v>
      </c>
      <c r="B1666" s="721">
        <v>2</v>
      </c>
      <c r="C1666" s="722" t="s">
        <v>5726</v>
      </c>
      <c r="D1666" s="723" t="s">
        <v>16</v>
      </c>
      <c r="E1666" s="721" t="s">
        <v>221</v>
      </c>
      <c r="F1666" s="721" t="s">
        <v>376</v>
      </c>
      <c r="G1666" s="794">
        <v>28426</v>
      </c>
      <c r="H1666" s="724">
        <f t="shared" ca="1" si="26"/>
        <v>42</v>
      </c>
      <c r="I1666" s="725" t="s">
        <v>1403</v>
      </c>
      <c r="J1666" s="721" t="s">
        <v>223</v>
      </c>
      <c r="K1666" s="721" t="s">
        <v>246</v>
      </c>
      <c r="L1666" s="813"/>
      <c r="M1666" s="813" t="s">
        <v>6426</v>
      </c>
      <c r="N1666" s="722" t="s">
        <v>5723</v>
      </c>
      <c r="O1666" s="721" t="s">
        <v>245</v>
      </c>
      <c r="P1666" s="722" t="s">
        <v>5725</v>
      </c>
      <c r="Q1666" s="722" t="s">
        <v>5722</v>
      </c>
    </row>
    <row r="1667" spans="1:17">
      <c r="A1667" s="1077">
        <f>SUBTOTAL(3,C$3:C1667)</f>
        <v>1663</v>
      </c>
      <c r="B1667" s="721">
        <v>3</v>
      </c>
      <c r="C1667" s="722" t="s">
        <v>5731</v>
      </c>
      <c r="D1667" s="723" t="s">
        <v>16</v>
      </c>
      <c r="E1667" s="721" t="s">
        <v>254</v>
      </c>
      <c r="F1667" s="721" t="s">
        <v>230</v>
      </c>
      <c r="G1667" s="794">
        <v>37417</v>
      </c>
      <c r="H1667" s="724">
        <f t="shared" ca="1" si="26"/>
        <v>17</v>
      </c>
      <c r="I1667" s="725" t="s">
        <v>1403</v>
      </c>
      <c r="J1667" s="721" t="s">
        <v>348</v>
      </c>
      <c r="K1667" s="721" t="s">
        <v>266</v>
      </c>
      <c r="L1667" s="813"/>
      <c r="M1667" s="813" t="s">
        <v>6426</v>
      </c>
      <c r="N1667" s="722" t="s">
        <v>5723</v>
      </c>
      <c r="O1667" s="721" t="s">
        <v>255</v>
      </c>
      <c r="P1667" s="722" t="s">
        <v>5730</v>
      </c>
      <c r="Q1667" s="722" t="s">
        <v>5722</v>
      </c>
    </row>
    <row r="1668" spans="1:17">
      <c r="A1668" s="1077">
        <f>SUBTOTAL(3,C$3:C1668)</f>
        <v>1664</v>
      </c>
      <c r="B1668" s="721">
        <v>4</v>
      </c>
      <c r="C1668" s="722" t="s">
        <v>5732</v>
      </c>
      <c r="D1668" s="723" t="s">
        <v>23</v>
      </c>
      <c r="E1668" s="721" t="s">
        <v>254</v>
      </c>
      <c r="F1668" s="721" t="s">
        <v>230</v>
      </c>
      <c r="G1668" s="794">
        <v>39994</v>
      </c>
      <c r="H1668" s="724">
        <f t="shared" ca="1" si="26"/>
        <v>10</v>
      </c>
      <c r="I1668" s="725" t="s">
        <v>1403</v>
      </c>
      <c r="J1668" s="721" t="s">
        <v>369</v>
      </c>
      <c r="K1668" s="721" t="s">
        <v>266</v>
      </c>
      <c r="L1668" s="813"/>
      <c r="M1668" s="813" t="s">
        <v>6426</v>
      </c>
      <c r="N1668" s="722" t="s">
        <v>5723</v>
      </c>
      <c r="O1668" s="721" t="s">
        <v>255</v>
      </c>
      <c r="P1668" s="722"/>
      <c r="Q1668" s="722" t="s">
        <v>5722</v>
      </c>
    </row>
    <row r="1669" spans="1:17">
      <c r="A1669" s="1077">
        <f>SUBTOTAL(3,C$3:C1669)</f>
        <v>1665</v>
      </c>
      <c r="B1669" s="721">
        <v>1</v>
      </c>
      <c r="C1669" s="722" t="s">
        <v>5734</v>
      </c>
      <c r="D1669" s="723" t="s">
        <v>23</v>
      </c>
      <c r="E1669" s="721" t="s">
        <v>221</v>
      </c>
      <c r="F1669" s="721" t="s">
        <v>877</v>
      </c>
      <c r="G1669" s="794">
        <v>26005</v>
      </c>
      <c r="H1669" s="724">
        <f t="shared" ca="1" si="26"/>
        <v>49</v>
      </c>
      <c r="I1669" s="725" t="s">
        <v>1403</v>
      </c>
      <c r="J1669" s="721" t="s">
        <v>289</v>
      </c>
      <c r="K1669" s="721" t="s">
        <v>283</v>
      </c>
      <c r="L1669" s="813"/>
      <c r="M1669" s="813" t="s">
        <v>6426</v>
      </c>
      <c r="N1669" s="722" t="s">
        <v>5723</v>
      </c>
      <c r="O1669" s="721" t="s">
        <v>222</v>
      </c>
      <c r="P1669" s="722" t="s">
        <v>5733</v>
      </c>
      <c r="Q1669" s="722" t="s">
        <v>5736</v>
      </c>
    </row>
    <row r="1670" spans="1:17">
      <c r="A1670" s="1077">
        <f>SUBTOTAL(3,C$3:C1670)</f>
        <v>1666</v>
      </c>
      <c r="B1670" s="721">
        <v>2</v>
      </c>
      <c r="C1670" s="722" t="s">
        <v>5738</v>
      </c>
      <c r="D1670" s="723" t="s">
        <v>16</v>
      </c>
      <c r="E1670" s="721" t="s">
        <v>221</v>
      </c>
      <c r="F1670" s="721" t="s">
        <v>877</v>
      </c>
      <c r="G1670" s="794">
        <v>27590</v>
      </c>
      <c r="H1670" s="724">
        <f t="shared" ref="H1670:H1733" ca="1" si="27">DATEDIF(G1670,TODAY(),"Y")</f>
        <v>44</v>
      </c>
      <c r="I1670" s="725" t="s">
        <v>1403</v>
      </c>
      <c r="J1670" s="721" t="s">
        <v>256</v>
      </c>
      <c r="K1670" s="721" t="s">
        <v>246</v>
      </c>
      <c r="L1670" s="813"/>
      <c r="M1670" s="813" t="s">
        <v>6426</v>
      </c>
      <c r="N1670" s="722" t="s">
        <v>5723</v>
      </c>
      <c r="O1670" s="721" t="s">
        <v>245</v>
      </c>
      <c r="P1670" s="722" t="s">
        <v>5737</v>
      </c>
      <c r="Q1670" s="722" t="s">
        <v>5736</v>
      </c>
    </row>
    <row r="1671" spans="1:17">
      <c r="A1671" s="1077">
        <f>SUBTOTAL(3,C$3:C1671)</f>
        <v>1667</v>
      </c>
      <c r="B1671" s="721">
        <v>1</v>
      </c>
      <c r="C1671" s="722" t="s">
        <v>5743</v>
      </c>
      <c r="D1671" s="723" t="s">
        <v>23</v>
      </c>
      <c r="E1671" s="721" t="s">
        <v>221</v>
      </c>
      <c r="F1671" s="721" t="s">
        <v>3010</v>
      </c>
      <c r="G1671" s="794">
        <v>22111</v>
      </c>
      <c r="H1671" s="724">
        <f t="shared" ca="1" si="27"/>
        <v>59</v>
      </c>
      <c r="I1671" s="725" t="s">
        <v>1403</v>
      </c>
      <c r="J1671" s="721" t="s">
        <v>223</v>
      </c>
      <c r="K1671" s="721" t="s">
        <v>283</v>
      </c>
      <c r="L1671" s="813"/>
      <c r="M1671" s="813" t="s">
        <v>6426</v>
      </c>
      <c r="N1671" s="722" t="s">
        <v>5723</v>
      </c>
      <c r="O1671" s="721" t="s">
        <v>222</v>
      </c>
      <c r="P1671" s="722" t="s">
        <v>5742</v>
      </c>
      <c r="Q1671" s="722" t="s">
        <v>5745</v>
      </c>
    </row>
    <row r="1672" spans="1:17">
      <c r="A1672" s="1077">
        <f>SUBTOTAL(3,C$3:C1672)</f>
        <v>1668</v>
      </c>
      <c r="B1672" s="721">
        <v>2</v>
      </c>
      <c r="C1672" s="722" t="s">
        <v>5747</v>
      </c>
      <c r="D1672" s="723" t="s">
        <v>16</v>
      </c>
      <c r="E1672" s="721" t="s">
        <v>221</v>
      </c>
      <c r="F1672" s="721" t="s">
        <v>3010</v>
      </c>
      <c r="G1672" s="794">
        <v>24965</v>
      </c>
      <c r="H1672" s="724">
        <f t="shared" ca="1" si="27"/>
        <v>51</v>
      </c>
      <c r="I1672" s="725" t="s">
        <v>1403</v>
      </c>
      <c r="J1672" s="721" t="s">
        <v>256</v>
      </c>
      <c r="K1672" s="721" t="s">
        <v>246</v>
      </c>
      <c r="L1672" s="813"/>
      <c r="M1672" s="813" t="s">
        <v>6426</v>
      </c>
      <c r="N1672" s="722" t="s">
        <v>5723</v>
      </c>
      <c r="O1672" s="721" t="s">
        <v>245</v>
      </c>
      <c r="P1672" s="722" t="s">
        <v>5746</v>
      </c>
      <c r="Q1672" s="722" t="s">
        <v>5745</v>
      </c>
    </row>
    <row r="1673" spans="1:17">
      <c r="A1673" s="1077">
        <f>SUBTOTAL(3,C$3:C1673)</f>
        <v>1669</v>
      </c>
      <c r="B1673" s="721">
        <v>3</v>
      </c>
      <c r="C1673" s="722" t="s">
        <v>5750</v>
      </c>
      <c r="D1673" s="723" t="s">
        <v>23</v>
      </c>
      <c r="E1673" s="721" t="s">
        <v>254</v>
      </c>
      <c r="F1673" s="721" t="s">
        <v>3010</v>
      </c>
      <c r="G1673" s="794">
        <v>33718</v>
      </c>
      <c r="H1673" s="724">
        <f t="shared" ca="1" si="27"/>
        <v>27</v>
      </c>
      <c r="I1673" s="725" t="s">
        <v>1403</v>
      </c>
      <c r="J1673" s="721" t="s">
        <v>344</v>
      </c>
      <c r="K1673" s="721" t="s">
        <v>266</v>
      </c>
      <c r="L1673" s="813"/>
      <c r="M1673" s="813" t="s">
        <v>6426</v>
      </c>
      <c r="N1673" s="722" t="s">
        <v>5723</v>
      </c>
      <c r="O1673" s="721" t="s">
        <v>255</v>
      </c>
      <c r="P1673" s="722" t="s">
        <v>5749</v>
      </c>
      <c r="Q1673" s="722" t="s">
        <v>5745</v>
      </c>
    </row>
    <row r="1674" spans="1:17">
      <c r="A1674" s="1077">
        <f>SUBTOTAL(3,C$3:C1674)</f>
        <v>1670</v>
      </c>
      <c r="B1674" s="721">
        <v>4</v>
      </c>
      <c r="C1674" s="722" t="s">
        <v>5752</v>
      </c>
      <c r="D1674" s="723" t="s">
        <v>16</v>
      </c>
      <c r="E1674" s="721" t="s">
        <v>254</v>
      </c>
      <c r="F1674" s="721" t="s">
        <v>2571</v>
      </c>
      <c r="G1674" s="794">
        <v>35417</v>
      </c>
      <c r="H1674" s="724">
        <f t="shared" ca="1" si="27"/>
        <v>23</v>
      </c>
      <c r="I1674" s="725" t="s">
        <v>1403</v>
      </c>
      <c r="J1674" s="721" t="s">
        <v>223</v>
      </c>
      <c r="K1674" s="721" t="s">
        <v>266</v>
      </c>
      <c r="L1674" s="813"/>
      <c r="M1674" s="813" t="s">
        <v>6426</v>
      </c>
      <c r="N1674" s="722" t="s">
        <v>5723</v>
      </c>
      <c r="O1674" s="721" t="s">
        <v>255</v>
      </c>
      <c r="P1674" s="722" t="s">
        <v>5751</v>
      </c>
      <c r="Q1674" s="722" t="s">
        <v>5745</v>
      </c>
    </row>
    <row r="1675" spans="1:17">
      <c r="A1675" s="1077">
        <f>SUBTOTAL(3,C$3:C1675)</f>
        <v>1671</v>
      </c>
      <c r="B1675" s="721">
        <v>5</v>
      </c>
      <c r="C1675" s="722" t="s">
        <v>5754</v>
      </c>
      <c r="D1675" s="723" t="s">
        <v>23</v>
      </c>
      <c r="E1675" s="721" t="s">
        <v>254</v>
      </c>
      <c r="F1675" s="721" t="s">
        <v>22</v>
      </c>
      <c r="G1675" s="794">
        <v>38999</v>
      </c>
      <c r="H1675" s="724">
        <f t="shared" ca="1" si="27"/>
        <v>13</v>
      </c>
      <c r="I1675" s="725" t="s">
        <v>1403</v>
      </c>
      <c r="J1675" s="721" t="s">
        <v>369</v>
      </c>
      <c r="K1675" s="721" t="s">
        <v>266</v>
      </c>
      <c r="L1675" s="813"/>
      <c r="M1675" s="813" t="s">
        <v>6426</v>
      </c>
      <c r="N1675" s="722" t="s">
        <v>5723</v>
      </c>
      <c r="O1675" s="721" t="s">
        <v>255</v>
      </c>
      <c r="P1675" s="734" t="s">
        <v>5753</v>
      </c>
      <c r="Q1675" s="722" t="s">
        <v>5745</v>
      </c>
    </row>
    <row r="1676" spans="1:17">
      <c r="A1676" s="1077">
        <f>SUBTOTAL(3,C$3:C1676)</f>
        <v>1672</v>
      </c>
      <c r="B1676" s="721">
        <v>1</v>
      </c>
      <c r="C1676" s="722" t="s">
        <v>5756</v>
      </c>
      <c r="D1676" s="723" t="s">
        <v>23</v>
      </c>
      <c r="E1676" s="721" t="s">
        <v>221</v>
      </c>
      <c r="F1676" s="721" t="s">
        <v>452</v>
      </c>
      <c r="G1676" s="794">
        <v>20183</v>
      </c>
      <c r="H1676" s="724">
        <f t="shared" ca="1" si="27"/>
        <v>65</v>
      </c>
      <c r="I1676" s="725" t="s">
        <v>1403</v>
      </c>
      <c r="J1676" s="721" t="s">
        <v>256</v>
      </c>
      <c r="K1676" s="721" t="s">
        <v>283</v>
      </c>
      <c r="L1676" s="813"/>
      <c r="M1676" s="813" t="s">
        <v>6426</v>
      </c>
      <c r="N1676" s="722" t="s">
        <v>5723</v>
      </c>
      <c r="O1676" s="721" t="s">
        <v>222</v>
      </c>
      <c r="P1676" s="734" t="s">
        <v>5755</v>
      </c>
      <c r="Q1676" s="722" t="s">
        <v>5759</v>
      </c>
    </row>
    <row r="1677" spans="1:17">
      <c r="A1677" s="1077">
        <f>SUBTOTAL(3,C$3:C1677)</f>
        <v>1673</v>
      </c>
      <c r="B1677" s="721">
        <v>2</v>
      </c>
      <c r="C1677" s="722" t="s">
        <v>5761</v>
      </c>
      <c r="D1677" s="723" t="s">
        <v>16</v>
      </c>
      <c r="E1677" s="721" t="s">
        <v>221</v>
      </c>
      <c r="F1677" s="721" t="s">
        <v>452</v>
      </c>
      <c r="G1677" s="794">
        <v>21444</v>
      </c>
      <c r="H1677" s="724">
        <f t="shared" ca="1" si="27"/>
        <v>61</v>
      </c>
      <c r="I1677" s="725" t="s">
        <v>1403</v>
      </c>
      <c r="J1677" s="721" t="s">
        <v>256</v>
      </c>
      <c r="K1677" s="721" t="s">
        <v>246</v>
      </c>
      <c r="L1677" s="813"/>
      <c r="M1677" s="813" t="s">
        <v>6426</v>
      </c>
      <c r="N1677" s="722" t="s">
        <v>5723</v>
      </c>
      <c r="O1677" s="721" t="s">
        <v>245</v>
      </c>
      <c r="P1677" s="734" t="s">
        <v>5760</v>
      </c>
      <c r="Q1677" s="722" t="s">
        <v>5759</v>
      </c>
    </row>
    <row r="1678" spans="1:17">
      <c r="A1678" s="1077">
        <f>SUBTOTAL(3,C$3:C1678)</f>
        <v>1674</v>
      </c>
      <c r="B1678" s="721">
        <v>1</v>
      </c>
      <c r="C1678" s="722" t="s">
        <v>5765</v>
      </c>
      <c r="D1678" s="723" t="s">
        <v>23</v>
      </c>
      <c r="E1678" s="738" t="s">
        <v>221</v>
      </c>
      <c r="F1678" s="738" t="s">
        <v>618</v>
      </c>
      <c r="G1678" s="828">
        <v>30293</v>
      </c>
      <c r="H1678" s="724">
        <f t="shared" ca="1" si="27"/>
        <v>37</v>
      </c>
      <c r="I1678" s="747" t="s">
        <v>1403</v>
      </c>
      <c r="J1678" s="738" t="s">
        <v>785</v>
      </c>
      <c r="K1678" s="738" t="s">
        <v>283</v>
      </c>
      <c r="L1678" s="813"/>
      <c r="M1678" s="813" t="s">
        <v>6426</v>
      </c>
      <c r="N1678" s="722" t="s">
        <v>5723</v>
      </c>
      <c r="O1678" s="738" t="s">
        <v>222</v>
      </c>
      <c r="P1678" s="727" t="s">
        <v>5764</v>
      </c>
      <c r="Q1678" s="722"/>
    </row>
    <row r="1679" spans="1:17">
      <c r="A1679" s="1077">
        <f>SUBTOTAL(3,C$3:C1679)</f>
        <v>1675</v>
      </c>
      <c r="B1679" s="721">
        <v>2</v>
      </c>
      <c r="C1679" s="722" t="s">
        <v>5768</v>
      </c>
      <c r="D1679" s="723" t="s">
        <v>16</v>
      </c>
      <c r="E1679" s="721" t="s">
        <v>221</v>
      </c>
      <c r="F1679" s="721" t="s">
        <v>452</v>
      </c>
      <c r="G1679" s="794">
        <v>35376</v>
      </c>
      <c r="H1679" s="724">
        <f t="shared" ca="1" si="27"/>
        <v>23</v>
      </c>
      <c r="I1679" s="725" t="s">
        <v>1403</v>
      </c>
      <c r="J1679" s="721" t="s">
        <v>223</v>
      </c>
      <c r="K1679" s="721" t="s">
        <v>266</v>
      </c>
      <c r="L1679" s="813"/>
      <c r="M1679" s="813" t="s">
        <v>6426</v>
      </c>
      <c r="N1679" s="722" t="s">
        <v>5723</v>
      </c>
      <c r="O1679" s="721" t="s">
        <v>245</v>
      </c>
      <c r="P1679" s="734" t="s">
        <v>5767</v>
      </c>
      <c r="Q1679" s="722"/>
    </row>
    <row r="1680" spans="1:17">
      <c r="A1680" s="1077">
        <f>SUBTOTAL(3,C$3:C1680)</f>
        <v>1676</v>
      </c>
      <c r="B1680" s="721">
        <v>3</v>
      </c>
      <c r="C1680" s="722" t="s">
        <v>7330</v>
      </c>
      <c r="D1680" s="723" t="s">
        <v>16</v>
      </c>
      <c r="E1680" s="721" t="s">
        <v>254</v>
      </c>
      <c r="F1680" s="721" t="s">
        <v>230</v>
      </c>
      <c r="G1680" s="794">
        <v>42968</v>
      </c>
      <c r="H1680" s="724">
        <f t="shared" ca="1" si="27"/>
        <v>2</v>
      </c>
      <c r="I1680" s="725" t="s">
        <v>1403</v>
      </c>
      <c r="J1680" s="721" t="s">
        <v>265</v>
      </c>
      <c r="K1680" s="721" t="s">
        <v>270</v>
      </c>
      <c r="L1680" s="813"/>
      <c r="M1680" s="813" t="s">
        <v>6426</v>
      </c>
      <c r="N1680" s="722" t="s">
        <v>5723</v>
      </c>
      <c r="O1680" s="721" t="s">
        <v>255</v>
      </c>
      <c r="P1680" s="736" t="s">
        <v>7331</v>
      </c>
      <c r="Q1680" s="722"/>
    </row>
    <row r="1681" spans="1:17">
      <c r="A1681" s="1077">
        <f>SUBTOTAL(3,C$3:C1681)</f>
        <v>1677</v>
      </c>
      <c r="B1681" s="721">
        <v>1</v>
      </c>
      <c r="C1681" s="722" t="s">
        <v>5770</v>
      </c>
      <c r="D1681" s="723" t="s">
        <v>23</v>
      </c>
      <c r="E1681" s="721" t="s">
        <v>221</v>
      </c>
      <c r="F1681" s="721" t="s">
        <v>273</v>
      </c>
      <c r="G1681" s="794">
        <v>29685</v>
      </c>
      <c r="H1681" s="724">
        <f t="shared" ca="1" si="27"/>
        <v>39</v>
      </c>
      <c r="I1681" s="725" t="s">
        <v>1403</v>
      </c>
      <c r="J1681" s="721" t="s">
        <v>289</v>
      </c>
      <c r="K1681" s="721" t="s">
        <v>283</v>
      </c>
      <c r="L1681" s="813"/>
      <c r="M1681" s="813" t="s">
        <v>6426</v>
      </c>
      <c r="N1681" s="722" t="s">
        <v>5723</v>
      </c>
      <c r="O1681" s="721" t="s">
        <v>222</v>
      </c>
      <c r="P1681" s="722" t="s">
        <v>5769</v>
      </c>
      <c r="Q1681" s="722" t="s">
        <v>5772</v>
      </c>
    </row>
    <row r="1682" spans="1:17">
      <c r="A1682" s="1077">
        <f>SUBTOTAL(3,C$3:C1682)</f>
        <v>1678</v>
      </c>
      <c r="B1682" s="721">
        <v>2</v>
      </c>
      <c r="C1682" s="722" t="s">
        <v>496</v>
      </c>
      <c r="D1682" s="723" t="s">
        <v>16</v>
      </c>
      <c r="E1682" s="721" t="s">
        <v>221</v>
      </c>
      <c r="F1682" s="721" t="s">
        <v>3823</v>
      </c>
      <c r="G1682" s="794">
        <v>32664</v>
      </c>
      <c r="H1682" s="724">
        <f t="shared" ca="1" si="27"/>
        <v>30</v>
      </c>
      <c r="I1682" s="725" t="s">
        <v>1403</v>
      </c>
      <c r="J1682" s="721" t="s">
        <v>289</v>
      </c>
      <c r="K1682" s="721" t="s">
        <v>246</v>
      </c>
      <c r="L1682" s="813"/>
      <c r="M1682" s="813" t="s">
        <v>6426</v>
      </c>
      <c r="N1682" s="722" t="s">
        <v>5723</v>
      </c>
      <c r="O1682" s="721" t="s">
        <v>245</v>
      </c>
      <c r="P1682" s="722">
        <v>1505074505890000</v>
      </c>
      <c r="Q1682" s="722" t="s">
        <v>5772</v>
      </c>
    </row>
    <row r="1683" spans="1:17">
      <c r="A1683" s="1077">
        <f>SUBTOTAL(3,C$3:C1683)</f>
        <v>1679</v>
      </c>
      <c r="B1683" s="738">
        <v>3</v>
      </c>
      <c r="C1683" s="722" t="s">
        <v>5778</v>
      </c>
      <c r="D1683" s="723" t="s">
        <v>23</v>
      </c>
      <c r="E1683" s="721" t="s">
        <v>254</v>
      </c>
      <c r="F1683" s="721" t="s">
        <v>230</v>
      </c>
      <c r="G1683" s="794">
        <v>38897</v>
      </c>
      <c r="H1683" s="724">
        <f t="shared" ca="1" si="27"/>
        <v>13</v>
      </c>
      <c r="I1683" s="725" t="s">
        <v>1403</v>
      </c>
      <c r="J1683" s="721" t="s">
        <v>369</v>
      </c>
      <c r="K1683" s="721" t="s">
        <v>266</v>
      </c>
      <c r="L1683" s="813"/>
      <c r="M1683" s="813" t="s">
        <v>6426</v>
      </c>
      <c r="N1683" s="722" t="s">
        <v>5723</v>
      </c>
      <c r="O1683" s="721" t="s">
        <v>255</v>
      </c>
      <c r="P1683" s="722" t="s">
        <v>5777</v>
      </c>
      <c r="Q1683" s="722" t="s">
        <v>5772</v>
      </c>
    </row>
    <row r="1684" spans="1:17">
      <c r="A1684" s="1077">
        <f>SUBTOTAL(3,C$3:C1684)</f>
        <v>1680</v>
      </c>
      <c r="B1684" s="721">
        <v>4</v>
      </c>
      <c r="C1684" s="722" t="s">
        <v>5780</v>
      </c>
      <c r="D1684" s="723" t="s">
        <v>16</v>
      </c>
      <c r="E1684" s="721" t="s">
        <v>254</v>
      </c>
      <c r="F1684" s="721" t="s">
        <v>230</v>
      </c>
      <c r="G1684" s="794">
        <v>41423</v>
      </c>
      <c r="H1684" s="724">
        <f t="shared" ca="1" si="27"/>
        <v>6</v>
      </c>
      <c r="I1684" s="725" t="s">
        <v>1403</v>
      </c>
      <c r="J1684" s="721" t="s">
        <v>265</v>
      </c>
      <c r="K1684" s="721" t="s">
        <v>270</v>
      </c>
      <c r="L1684" s="813"/>
      <c r="M1684" s="813" t="s">
        <v>6426</v>
      </c>
      <c r="N1684" s="722" t="s">
        <v>5723</v>
      </c>
      <c r="O1684" s="721" t="s">
        <v>255</v>
      </c>
      <c r="P1684" s="727" t="s">
        <v>5779</v>
      </c>
      <c r="Q1684" s="722" t="s">
        <v>5772</v>
      </c>
    </row>
    <row r="1685" spans="1:17">
      <c r="A1685" s="1077">
        <f>SUBTOTAL(3,C$3:C1685)</f>
        <v>1681</v>
      </c>
      <c r="B1685" s="721">
        <v>1</v>
      </c>
      <c r="C1685" s="722" t="s">
        <v>5793</v>
      </c>
      <c r="D1685" s="723" t="s">
        <v>23</v>
      </c>
      <c r="E1685" s="721" t="s">
        <v>221</v>
      </c>
      <c r="F1685" s="721" t="s">
        <v>970</v>
      </c>
      <c r="G1685" s="794">
        <v>23992</v>
      </c>
      <c r="H1685" s="724">
        <f t="shared" ca="1" si="27"/>
        <v>54</v>
      </c>
      <c r="I1685" s="725" t="s">
        <v>1403</v>
      </c>
      <c r="J1685" s="721" t="s">
        <v>256</v>
      </c>
      <c r="K1685" s="721" t="s">
        <v>283</v>
      </c>
      <c r="L1685" s="813"/>
      <c r="M1685" s="813" t="s">
        <v>6426</v>
      </c>
      <c r="N1685" s="722" t="s">
        <v>5723</v>
      </c>
      <c r="O1685" s="721" t="s">
        <v>222</v>
      </c>
      <c r="P1685" s="722" t="s">
        <v>5792</v>
      </c>
      <c r="Q1685" s="722" t="s">
        <v>5795</v>
      </c>
    </row>
    <row r="1686" spans="1:17">
      <c r="A1686" s="1077">
        <f>SUBTOTAL(3,C$3:C1686)</f>
        <v>1682</v>
      </c>
      <c r="B1686" s="721">
        <v>2</v>
      </c>
      <c r="C1686" s="722" t="s">
        <v>5797</v>
      </c>
      <c r="D1686" s="723" t="s">
        <v>16</v>
      </c>
      <c r="E1686" s="721" t="s">
        <v>221</v>
      </c>
      <c r="F1686" s="721" t="s">
        <v>970</v>
      </c>
      <c r="G1686" s="794">
        <v>28439</v>
      </c>
      <c r="H1686" s="724">
        <f t="shared" ca="1" si="27"/>
        <v>42</v>
      </c>
      <c r="I1686" s="725" t="s">
        <v>1403</v>
      </c>
      <c r="J1686" s="721" t="s">
        <v>256</v>
      </c>
      <c r="K1686" s="721" t="s">
        <v>246</v>
      </c>
      <c r="L1686" s="813"/>
      <c r="M1686" s="813" t="s">
        <v>6426</v>
      </c>
      <c r="N1686" s="722" t="s">
        <v>5723</v>
      </c>
      <c r="O1686" s="721" t="s">
        <v>245</v>
      </c>
      <c r="P1686" s="722" t="s">
        <v>5796</v>
      </c>
      <c r="Q1686" s="722" t="s">
        <v>5795</v>
      </c>
    </row>
    <row r="1687" spans="1:17">
      <c r="A1687" s="1077">
        <f>SUBTOTAL(3,C$3:C1687)</f>
        <v>1683</v>
      </c>
      <c r="B1687" s="721">
        <v>3</v>
      </c>
      <c r="C1687" s="722" t="s">
        <v>5805</v>
      </c>
      <c r="D1687" s="723" t="s">
        <v>23</v>
      </c>
      <c r="E1687" s="721" t="s">
        <v>254</v>
      </c>
      <c r="F1687" s="721" t="s">
        <v>230</v>
      </c>
      <c r="G1687" s="794">
        <v>39161</v>
      </c>
      <c r="H1687" s="724">
        <f t="shared" ca="1" si="27"/>
        <v>13</v>
      </c>
      <c r="I1687" s="725" t="s">
        <v>1403</v>
      </c>
      <c r="J1687" s="721" t="s">
        <v>369</v>
      </c>
      <c r="K1687" s="721" t="s">
        <v>266</v>
      </c>
      <c r="L1687" s="813"/>
      <c r="M1687" s="813" t="s">
        <v>6426</v>
      </c>
      <c r="N1687" s="722" t="s">
        <v>5723</v>
      </c>
      <c r="O1687" s="721" t="s">
        <v>255</v>
      </c>
      <c r="P1687" s="722" t="s">
        <v>5804</v>
      </c>
      <c r="Q1687" s="722" t="s">
        <v>5795</v>
      </c>
    </row>
    <row r="1688" spans="1:17">
      <c r="A1688" s="1077">
        <f>SUBTOTAL(3,C$3:C1688)</f>
        <v>1684</v>
      </c>
      <c r="B1688" s="721">
        <v>1</v>
      </c>
      <c r="C1688" s="722" t="s">
        <v>5807</v>
      </c>
      <c r="D1688" s="723" t="s">
        <v>23</v>
      </c>
      <c r="E1688" s="721" t="s">
        <v>221</v>
      </c>
      <c r="F1688" s="721" t="s">
        <v>5511</v>
      </c>
      <c r="G1688" s="794">
        <v>25052</v>
      </c>
      <c r="H1688" s="724">
        <f t="shared" ca="1" si="27"/>
        <v>51</v>
      </c>
      <c r="I1688" s="725" t="s">
        <v>1403</v>
      </c>
      <c r="J1688" s="721" t="s">
        <v>256</v>
      </c>
      <c r="K1688" s="721" t="s">
        <v>283</v>
      </c>
      <c r="L1688" s="813"/>
      <c r="M1688" s="813" t="s">
        <v>6426</v>
      </c>
      <c r="N1688" s="722" t="s">
        <v>5723</v>
      </c>
      <c r="O1688" s="721" t="s">
        <v>222</v>
      </c>
      <c r="P1688" s="722" t="s">
        <v>5806</v>
      </c>
      <c r="Q1688" s="722" t="s">
        <v>5810</v>
      </c>
    </row>
    <row r="1689" spans="1:17">
      <c r="A1689" s="1077">
        <f>SUBTOTAL(3,C$3:C1689)</f>
        <v>1685</v>
      </c>
      <c r="B1689" s="721">
        <v>2</v>
      </c>
      <c r="C1689" s="722" t="s">
        <v>5813</v>
      </c>
      <c r="D1689" s="723" t="s">
        <v>16</v>
      </c>
      <c r="E1689" s="721" t="s">
        <v>221</v>
      </c>
      <c r="F1689" s="721" t="s">
        <v>5511</v>
      </c>
      <c r="G1689" s="794">
        <v>26461</v>
      </c>
      <c r="H1689" s="724">
        <f t="shared" ca="1" si="27"/>
        <v>47</v>
      </c>
      <c r="I1689" s="725" t="s">
        <v>1403</v>
      </c>
      <c r="J1689" s="721" t="s">
        <v>256</v>
      </c>
      <c r="K1689" s="721" t="s">
        <v>246</v>
      </c>
      <c r="L1689" s="813"/>
      <c r="M1689" s="813" t="s">
        <v>6426</v>
      </c>
      <c r="N1689" s="722" t="s">
        <v>5723</v>
      </c>
      <c r="O1689" s="721" t="s">
        <v>245</v>
      </c>
      <c r="P1689" s="722" t="s">
        <v>5812</v>
      </c>
      <c r="Q1689" s="722" t="s">
        <v>5810</v>
      </c>
    </row>
    <row r="1690" spans="1:17">
      <c r="A1690" s="1077">
        <f>SUBTOTAL(3,C$3:C1690)</f>
        <v>1686</v>
      </c>
      <c r="B1690" s="721">
        <v>3</v>
      </c>
      <c r="C1690" s="722" t="s">
        <v>5815</v>
      </c>
      <c r="D1690" s="723" t="s">
        <v>16</v>
      </c>
      <c r="E1690" s="721" t="s">
        <v>254</v>
      </c>
      <c r="F1690" s="721" t="s">
        <v>1136</v>
      </c>
      <c r="G1690" s="794">
        <v>35467</v>
      </c>
      <c r="H1690" s="724">
        <f t="shared" ca="1" si="27"/>
        <v>23</v>
      </c>
      <c r="I1690" s="725" t="s">
        <v>1403</v>
      </c>
      <c r="J1690" s="721" t="s">
        <v>223</v>
      </c>
      <c r="K1690" s="721" t="s">
        <v>266</v>
      </c>
      <c r="L1690" s="813"/>
      <c r="M1690" s="813" t="s">
        <v>6426</v>
      </c>
      <c r="N1690" s="722" t="s">
        <v>5723</v>
      </c>
      <c r="O1690" s="721" t="s">
        <v>255</v>
      </c>
      <c r="P1690" s="722" t="s">
        <v>5814</v>
      </c>
      <c r="Q1690" s="722" t="s">
        <v>5810</v>
      </c>
    </row>
    <row r="1691" spans="1:17">
      <c r="A1691" s="1077">
        <f>SUBTOTAL(3,C$3:C1691)</f>
        <v>1687</v>
      </c>
      <c r="B1691" s="721">
        <v>4</v>
      </c>
      <c r="C1691" s="722" t="s">
        <v>5817</v>
      </c>
      <c r="D1691" s="723" t="s">
        <v>23</v>
      </c>
      <c r="E1691" s="721" t="s">
        <v>254</v>
      </c>
      <c r="F1691" s="721" t="s">
        <v>1136</v>
      </c>
      <c r="G1691" s="794">
        <v>36837</v>
      </c>
      <c r="H1691" s="724">
        <f t="shared" ca="1" si="27"/>
        <v>19</v>
      </c>
      <c r="I1691" s="725" t="s">
        <v>1403</v>
      </c>
      <c r="J1691" s="721" t="s">
        <v>348</v>
      </c>
      <c r="K1691" s="721" t="s">
        <v>266</v>
      </c>
      <c r="L1691" s="813"/>
      <c r="M1691" s="813" t="s">
        <v>6426</v>
      </c>
      <c r="N1691" s="722" t="s">
        <v>5723</v>
      </c>
      <c r="O1691" s="721" t="s">
        <v>255</v>
      </c>
      <c r="P1691" s="722" t="s">
        <v>5816</v>
      </c>
      <c r="Q1691" s="722" t="s">
        <v>5810</v>
      </c>
    </row>
    <row r="1692" spans="1:17">
      <c r="A1692" s="1077">
        <f>SUBTOTAL(3,C$3:C1692)</f>
        <v>1688</v>
      </c>
      <c r="B1692" s="721">
        <v>5</v>
      </c>
      <c r="C1692" s="722" t="s">
        <v>5819</v>
      </c>
      <c r="D1692" s="723" t="s">
        <v>23</v>
      </c>
      <c r="E1692" s="721" t="s">
        <v>254</v>
      </c>
      <c r="F1692" s="721" t="s">
        <v>230</v>
      </c>
      <c r="G1692" s="794">
        <v>38318</v>
      </c>
      <c r="H1692" s="724">
        <f t="shared" ca="1" si="27"/>
        <v>15</v>
      </c>
      <c r="I1692" s="725" t="s">
        <v>1403</v>
      </c>
      <c r="J1692" s="721" t="s">
        <v>369</v>
      </c>
      <c r="K1692" s="721" t="s">
        <v>266</v>
      </c>
      <c r="L1692" s="813"/>
      <c r="M1692" s="813" t="s">
        <v>6426</v>
      </c>
      <c r="N1692" s="722" t="s">
        <v>5723</v>
      </c>
      <c r="O1692" s="721" t="s">
        <v>255</v>
      </c>
      <c r="P1692" s="722" t="s">
        <v>5818</v>
      </c>
      <c r="Q1692" s="722" t="s">
        <v>5810</v>
      </c>
    </row>
    <row r="1693" spans="1:17">
      <c r="A1693" s="1077">
        <f>SUBTOTAL(3,C$3:C1693)</f>
        <v>1689</v>
      </c>
      <c r="B1693" s="721">
        <v>1</v>
      </c>
      <c r="C1693" s="722" t="s">
        <v>123</v>
      </c>
      <c r="D1693" s="723" t="s">
        <v>23</v>
      </c>
      <c r="E1693" s="721" t="s">
        <v>221</v>
      </c>
      <c r="F1693" s="721" t="s">
        <v>4572</v>
      </c>
      <c r="G1693" s="794">
        <v>23257</v>
      </c>
      <c r="H1693" s="724">
        <f t="shared" ca="1" si="27"/>
        <v>56</v>
      </c>
      <c r="I1693" s="725" t="s">
        <v>1403</v>
      </c>
      <c r="J1693" s="721" t="s">
        <v>256</v>
      </c>
      <c r="K1693" s="721" t="s">
        <v>283</v>
      </c>
      <c r="L1693" s="813"/>
      <c r="M1693" s="813" t="s">
        <v>6426</v>
      </c>
      <c r="N1693" s="722" t="s">
        <v>5723</v>
      </c>
      <c r="O1693" s="721" t="s">
        <v>222</v>
      </c>
      <c r="P1693" s="722" t="s">
        <v>5820</v>
      </c>
      <c r="Q1693" s="722" t="s">
        <v>5823</v>
      </c>
    </row>
    <row r="1694" spans="1:17">
      <c r="A1694" s="1077">
        <f>SUBTOTAL(3,C$3:C1694)</f>
        <v>1690</v>
      </c>
      <c r="B1694" s="721">
        <v>2</v>
      </c>
      <c r="C1694" s="722" t="s">
        <v>1044</v>
      </c>
      <c r="D1694" s="723" t="s">
        <v>16</v>
      </c>
      <c r="E1694" s="721" t="s">
        <v>221</v>
      </c>
      <c r="F1694" s="721" t="s">
        <v>4572</v>
      </c>
      <c r="G1694" s="794">
        <v>23964</v>
      </c>
      <c r="H1694" s="724">
        <f t="shared" ca="1" si="27"/>
        <v>54</v>
      </c>
      <c r="I1694" s="725" t="s">
        <v>1403</v>
      </c>
      <c r="J1694" s="721" t="s">
        <v>256</v>
      </c>
      <c r="K1694" s="721" t="s">
        <v>246</v>
      </c>
      <c r="L1694" s="813"/>
      <c r="M1694" s="813" t="s">
        <v>6426</v>
      </c>
      <c r="N1694" s="722" t="s">
        <v>5723</v>
      </c>
      <c r="O1694" s="721" t="s">
        <v>245</v>
      </c>
      <c r="P1694" s="722" t="s">
        <v>5825</v>
      </c>
      <c r="Q1694" s="722" t="s">
        <v>5823</v>
      </c>
    </row>
    <row r="1695" spans="1:17">
      <c r="A1695" s="1077">
        <f>SUBTOTAL(3,C$3:C1695)</f>
        <v>1691</v>
      </c>
      <c r="B1695" s="721">
        <v>3</v>
      </c>
      <c r="C1695" s="722" t="s">
        <v>5827</v>
      </c>
      <c r="D1695" s="723" t="s">
        <v>16</v>
      </c>
      <c r="E1695" s="721" t="s">
        <v>254</v>
      </c>
      <c r="F1695" s="721" t="s">
        <v>22</v>
      </c>
      <c r="G1695" s="794">
        <v>38382</v>
      </c>
      <c r="H1695" s="724">
        <f t="shared" ca="1" si="27"/>
        <v>15</v>
      </c>
      <c r="I1695" s="725" t="s">
        <v>1403</v>
      </c>
      <c r="J1695" s="721" t="s">
        <v>369</v>
      </c>
      <c r="K1695" s="721" t="s">
        <v>266</v>
      </c>
      <c r="L1695" s="813"/>
      <c r="M1695" s="813" t="s">
        <v>6426</v>
      </c>
      <c r="N1695" s="722" t="s">
        <v>5723</v>
      </c>
      <c r="O1695" s="721" t="s">
        <v>255</v>
      </c>
      <c r="P1695" s="722" t="s">
        <v>5826</v>
      </c>
      <c r="Q1695" s="722" t="s">
        <v>5823</v>
      </c>
    </row>
    <row r="1696" spans="1:17">
      <c r="A1696" s="1077">
        <f>SUBTOTAL(3,C$3:C1696)</f>
        <v>1692</v>
      </c>
      <c r="B1696" s="721">
        <v>1</v>
      </c>
      <c r="C1696" s="722" t="s">
        <v>4031</v>
      </c>
      <c r="D1696" s="723" t="s">
        <v>23</v>
      </c>
      <c r="E1696" s="721" t="s">
        <v>221</v>
      </c>
      <c r="F1696" s="721" t="s">
        <v>452</v>
      </c>
      <c r="G1696" s="794">
        <v>29051</v>
      </c>
      <c r="H1696" s="724">
        <f t="shared" ca="1" si="27"/>
        <v>40</v>
      </c>
      <c r="I1696" s="725" t="s">
        <v>1403</v>
      </c>
      <c r="J1696" s="721" t="s">
        <v>256</v>
      </c>
      <c r="K1696" s="721" t="s">
        <v>283</v>
      </c>
      <c r="L1696" s="813"/>
      <c r="M1696" s="813" t="s">
        <v>6426</v>
      </c>
      <c r="N1696" s="722" t="s">
        <v>5723</v>
      </c>
      <c r="O1696" s="721" t="s">
        <v>222</v>
      </c>
      <c r="P1696" s="722" t="s">
        <v>5829</v>
      </c>
      <c r="Q1696" s="722" t="s">
        <v>5831</v>
      </c>
    </row>
    <row r="1697" spans="1:17">
      <c r="A1697" s="1077">
        <f>SUBTOTAL(3,C$3:C1697)</f>
        <v>1693</v>
      </c>
      <c r="B1697" s="721">
        <v>2</v>
      </c>
      <c r="C1697" s="722" t="s">
        <v>5833</v>
      </c>
      <c r="D1697" s="723" t="s">
        <v>16</v>
      </c>
      <c r="E1697" s="721" t="s">
        <v>221</v>
      </c>
      <c r="F1697" s="721" t="s">
        <v>452</v>
      </c>
      <c r="G1697" s="794">
        <v>29417</v>
      </c>
      <c r="H1697" s="724">
        <f t="shared" ca="1" si="27"/>
        <v>39</v>
      </c>
      <c r="I1697" s="725" t="s">
        <v>1403</v>
      </c>
      <c r="J1697" s="721" t="s">
        <v>256</v>
      </c>
      <c r="K1697" s="721" t="s">
        <v>246</v>
      </c>
      <c r="L1697" s="813"/>
      <c r="M1697" s="813" t="s">
        <v>6426</v>
      </c>
      <c r="N1697" s="722" t="s">
        <v>5723</v>
      </c>
      <c r="O1697" s="721" t="s">
        <v>245</v>
      </c>
      <c r="P1697" s="722" t="s">
        <v>5832</v>
      </c>
      <c r="Q1697" s="722" t="s">
        <v>5831</v>
      </c>
    </row>
    <row r="1698" spans="1:17">
      <c r="A1698" s="1077">
        <f>SUBTOTAL(3,C$3:C1698)</f>
        <v>1694</v>
      </c>
      <c r="B1698" s="721">
        <v>1</v>
      </c>
      <c r="C1698" s="722" t="s">
        <v>5837</v>
      </c>
      <c r="D1698" s="723" t="s">
        <v>23</v>
      </c>
      <c r="E1698" s="721" t="s">
        <v>221</v>
      </c>
      <c r="F1698" s="721" t="s">
        <v>3010</v>
      </c>
      <c r="G1698" s="794">
        <v>28333</v>
      </c>
      <c r="H1698" s="724">
        <f t="shared" ca="1" si="27"/>
        <v>42</v>
      </c>
      <c r="I1698" s="725" t="s">
        <v>1403</v>
      </c>
      <c r="J1698" s="721" t="s">
        <v>256</v>
      </c>
      <c r="K1698" s="721" t="s">
        <v>283</v>
      </c>
      <c r="L1698" s="813"/>
      <c r="M1698" s="813" t="s">
        <v>6426</v>
      </c>
      <c r="N1698" s="722" t="s">
        <v>5723</v>
      </c>
      <c r="O1698" s="721" t="s">
        <v>222</v>
      </c>
      <c r="P1698" s="722" t="s">
        <v>5836</v>
      </c>
      <c r="Q1698" s="722" t="s">
        <v>5838</v>
      </c>
    </row>
    <row r="1699" spans="1:17">
      <c r="A1699" s="1077">
        <f>SUBTOTAL(3,C$3:C1699)</f>
        <v>1695</v>
      </c>
      <c r="B1699" s="721">
        <v>2</v>
      </c>
      <c r="C1699" s="722" t="s">
        <v>5840</v>
      </c>
      <c r="D1699" s="723" t="s">
        <v>16</v>
      </c>
      <c r="E1699" s="721" t="s">
        <v>221</v>
      </c>
      <c r="F1699" s="721" t="s">
        <v>452</v>
      </c>
      <c r="G1699" s="794">
        <v>29346</v>
      </c>
      <c r="H1699" s="724">
        <f t="shared" ca="1" si="27"/>
        <v>39</v>
      </c>
      <c r="I1699" s="725" t="s">
        <v>1403</v>
      </c>
      <c r="J1699" s="721" t="s">
        <v>256</v>
      </c>
      <c r="K1699" s="721" t="s">
        <v>246</v>
      </c>
      <c r="L1699" s="813"/>
      <c r="M1699" s="813" t="s">
        <v>6426</v>
      </c>
      <c r="N1699" s="722" t="s">
        <v>5723</v>
      </c>
      <c r="O1699" s="721" t="s">
        <v>245</v>
      </c>
      <c r="P1699" s="722" t="s">
        <v>5839</v>
      </c>
      <c r="Q1699" s="722" t="s">
        <v>5838</v>
      </c>
    </row>
    <row r="1700" spans="1:17">
      <c r="A1700" s="1077">
        <f>SUBTOTAL(3,C$3:C1700)</f>
        <v>1696</v>
      </c>
      <c r="B1700" s="721">
        <v>3</v>
      </c>
      <c r="C1700" s="722" t="s">
        <v>5843</v>
      </c>
      <c r="D1700" s="723" t="s">
        <v>23</v>
      </c>
      <c r="E1700" s="721" t="s">
        <v>254</v>
      </c>
      <c r="F1700" s="721" t="s">
        <v>230</v>
      </c>
      <c r="G1700" s="794">
        <v>37141</v>
      </c>
      <c r="H1700" s="724">
        <f t="shared" ca="1" si="27"/>
        <v>18</v>
      </c>
      <c r="I1700" s="725" t="s">
        <v>1403</v>
      </c>
      <c r="J1700" s="721" t="s">
        <v>348</v>
      </c>
      <c r="K1700" s="721" t="s">
        <v>266</v>
      </c>
      <c r="L1700" s="813"/>
      <c r="M1700" s="813" t="s">
        <v>6426</v>
      </c>
      <c r="N1700" s="722" t="s">
        <v>5723</v>
      </c>
      <c r="O1700" s="721" t="s">
        <v>255</v>
      </c>
      <c r="P1700" s="722" t="s">
        <v>5842</v>
      </c>
      <c r="Q1700" s="722" t="s">
        <v>5838</v>
      </c>
    </row>
    <row r="1701" spans="1:17">
      <c r="A1701" s="1077">
        <f>SUBTOTAL(3,C$3:C1701)</f>
        <v>1697</v>
      </c>
      <c r="B1701" s="721">
        <v>4</v>
      </c>
      <c r="C1701" s="722" t="s">
        <v>5845</v>
      </c>
      <c r="D1701" s="723" t="s">
        <v>23</v>
      </c>
      <c r="E1701" s="721" t="s">
        <v>254</v>
      </c>
      <c r="F1701" s="721" t="s">
        <v>230</v>
      </c>
      <c r="G1701" s="794">
        <v>40050</v>
      </c>
      <c r="H1701" s="724">
        <f t="shared" ca="1" si="27"/>
        <v>10</v>
      </c>
      <c r="I1701" s="725" t="s">
        <v>1403</v>
      </c>
      <c r="J1701" s="721" t="s">
        <v>265</v>
      </c>
      <c r="K1701" s="721" t="s">
        <v>266</v>
      </c>
      <c r="L1701" s="813"/>
      <c r="M1701" s="813" t="s">
        <v>6426</v>
      </c>
      <c r="N1701" s="722" t="s">
        <v>5723</v>
      </c>
      <c r="O1701" s="721" t="s">
        <v>255</v>
      </c>
      <c r="P1701" s="727" t="s">
        <v>5844</v>
      </c>
      <c r="Q1701" s="722" t="s">
        <v>5838</v>
      </c>
    </row>
    <row r="1702" spans="1:17">
      <c r="A1702" s="1077">
        <f>SUBTOTAL(3,C$3:C1702)</f>
        <v>1698</v>
      </c>
      <c r="B1702" s="721">
        <v>5</v>
      </c>
      <c r="C1702" s="722" t="s">
        <v>253</v>
      </c>
      <c r="D1702" s="723" t="s">
        <v>23</v>
      </c>
      <c r="E1702" s="721" t="s">
        <v>254</v>
      </c>
      <c r="F1702" s="721"/>
      <c r="G1702" s="794"/>
      <c r="H1702" s="724">
        <f t="shared" ca="1" si="27"/>
        <v>120</v>
      </c>
      <c r="I1702" s="725"/>
      <c r="J1702" s="721"/>
      <c r="K1702" s="721"/>
      <c r="L1702" s="813"/>
      <c r="M1702" s="813"/>
      <c r="N1702" s="722"/>
      <c r="O1702" s="721"/>
      <c r="P1702" s="727"/>
      <c r="Q1702" s="722"/>
    </row>
    <row r="1703" spans="1:17">
      <c r="A1703" s="1077">
        <f>SUBTOTAL(3,C$3:C1703)</f>
        <v>1699</v>
      </c>
      <c r="B1703" s="721">
        <v>1</v>
      </c>
      <c r="C1703" s="722" t="s">
        <v>5847</v>
      </c>
      <c r="D1703" s="723" t="s">
        <v>23</v>
      </c>
      <c r="E1703" s="721" t="s">
        <v>221</v>
      </c>
      <c r="F1703" s="721" t="s">
        <v>3823</v>
      </c>
      <c r="G1703" s="794">
        <v>21846</v>
      </c>
      <c r="H1703" s="724">
        <f t="shared" ca="1" si="27"/>
        <v>60</v>
      </c>
      <c r="I1703" s="725" t="s">
        <v>1403</v>
      </c>
      <c r="J1703" s="721" t="s">
        <v>256</v>
      </c>
      <c r="K1703" s="721" t="s">
        <v>283</v>
      </c>
      <c r="L1703" s="813"/>
      <c r="M1703" s="813" t="s">
        <v>6426</v>
      </c>
      <c r="N1703" s="722" t="s">
        <v>5723</v>
      </c>
      <c r="O1703" s="721" t="s">
        <v>222</v>
      </c>
      <c r="P1703" s="722" t="s">
        <v>5846</v>
      </c>
      <c r="Q1703" s="722" t="s">
        <v>5850</v>
      </c>
    </row>
    <row r="1704" spans="1:17">
      <c r="A1704" s="1077">
        <f>SUBTOTAL(3,C$3:C1704)</f>
        <v>1700</v>
      </c>
      <c r="B1704" s="721">
        <v>2</v>
      </c>
      <c r="C1704" s="722" t="s">
        <v>5853</v>
      </c>
      <c r="D1704" s="723" t="s">
        <v>16</v>
      </c>
      <c r="E1704" s="721" t="s">
        <v>221</v>
      </c>
      <c r="F1704" s="721" t="s">
        <v>3823</v>
      </c>
      <c r="G1704" s="794">
        <v>22897</v>
      </c>
      <c r="H1704" s="724">
        <f t="shared" ca="1" si="27"/>
        <v>57</v>
      </c>
      <c r="I1704" s="725" t="s">
        <v>1403</v>
      </c>
      <c r="J1704" s="721" t="s">
        <v>256</v>
      </c>
      <c r="K1704" s="721" t="s">
        <v>246</v>
      </c>
      <c r="L1704" s="813"/>
      <c r="M1704" s="813" t="s">
        <v>6426</v>
      </c>
      <c r="N1704" s="722" t="s">
        <v>5723</v>
      </c>
      <c r="O1704" s="721" t="s">
        <v>245</v>
      </c>
      <c r="P1704" s="722" t="s">
        <v>5852</v>
      </c>
      <c r="Q1704" s="722" t="s">
        <v>5850</v>
      </c>
    </row>
    <row r="1705" spans="1:17">
      <c r="A1705" s="1077">
        <f>SUBTOTAL(3,C$3:C1705)</f>
        <v>1701</v>
      </c>
      <c r="B1705" s="721">
        <v>1</v>
      </c>
      <c r="C1705" s="722" t="s">
        <v>5855</v>
      </c>
      <c r="D1705" s="723" t="s">
        <v>23</v>
      </c>
      <c r="E1705" s="721" t="s">
        <v>221</v>
      </c>
      <c r="F1705" s="721" t="s">
        <v>2585</v>
      </c>
      <c r="G1705" s="794">
        <v>20008</v>
      </c>
      <c r="H1705" s="724">
        <f t="shared" ca="1" si="27"/>
        <v>65</v>
      </c>
      <c r="I1705" s="725" t="s">
        <v>1403</v>
      </c>
      <c r="J1705" s="721" t="s">
        <v>256</v>
      </c>
      <c r="K1705" s="721" t="s">
        <v>283</v>
      </c>
      <c r="L1705" s="813"/>
      <c r="M1705" s="813" t="s">
        <v>6426</v>
      </c>
      <c r="N1705" s="722" t="s">
        <v>5723</v>
      </c>
      <c r="O1705" s="721" t="s">
        <v>222</v>
      </c>
      <c r="P1705" s="722" t="s">
        <v>5854</v>
      </c>
      <c r="Q1705" s="722" t="s">
        <v>5857</v>
      </c>
    </row>
    <row r="1706" spans="1:17">
      <c r="A1706" s="1077">
        <f>SUBTOTAL(3,C$3:C1706)</f>
        <v>1702</v>
      </c>
      <c r="B1706" s="721">
        <v>2</v>
      </c>
      <c r="C1706" s="722" t="s">
        <v>5859</v>
      </c>
      <c r="D1706" s="723" t="s">
        <v>16</v>
      </c>
      <c r="E1706" s="721" t="s">
        <v>221</v>
      </c>
      <c r="F1706" s="721" t="s">
        <v>2585</v>
      </c>
      <c r="G1706" s="794">
        <v>23334</v>
      </c>
      <c r="H1706" s="724">
        <f t="shared" ca="1" si="27"/>
        <v>56</v>
      </c>
      <c r="I1706" s="725" t="s">
        <v>1403</v>
      </c>
      <c r="J1706" s="721" t="s">
        <v>256</v>
      </c>
      <c r="K1706" s="721" t="s">
        <v>246</v>
      </c>
      <c r="L1706" s="813"/>
      <c r="M1706" s="813" t="s">
        <v>6426</v>
      </c>
      <c r="N1706" s="722" t="s">
        <v>5723</v>
      </c>
      <c r="O1706" s="721" t="s">
        <v>245</v>
      </c>
      <c r="P1706" s="722" t="s">
        <v>5858</v>
      </c>
      <c r="Q1706" s="722" t="s">
        <v>5857</v>
      </c>
    </row>
    <row r="1707" spans="1:17">
      <c r="A1707" s="1077">
        <f>SUBTOTAL(3,C$3:C1707)</f>
        <v>1703</v>
      </c>
      <c r="B1707" s="721">
        <v>1</v>
      </c>
      <c r="C1707" s="722" t="s">
        <v>6824</v>
      </c>
      <c r="D1707" s="723" t="s">
        <v>23</v>
      </c>
      <c r="E1707" s="721" t="s">
        <v>221</v>
      </c>
      <c r="F1707" s="721"/>
      <c r="G1707" s="794"/>
      <c r="H1707" s="724">
        <f t="shared" ca="1" si="27"/>
        <v>120</v>
      </c>
      <c r="I1707" s="725"/>
      <c r="J1707" s="721"/>
      <c r="K1707" s="721"/>
      <c r="L1707" s="813"/>
      <c r="M1707" s="813"/>
      <c r="N1707" s="722"/>
      <c r="O1707" s="721"/>
      <c r="P1707" s="722"/>
      <c r="Q1707" s="722"/>
    </row>
    <row r="1708" spans="1:17">
      <c r="A1708" s="1077">
        <f>SUBTOTAL(3,C$3:C1708)</f>
        <v>1704</v>
      </c>
      <c r="B1708" s="721">
        <v>2</v>
      </c>
      <c r="C1708" s="722" t="s">
        <v>5862</v>
      </c>
      <c r="D1708" s="723" t="s">
        <v>16</v>
      </c>
      <c r="E1708" s="721" t="s">
        <v>221</v>
      </c>
      <c r="F1708" s="721" t="s">
        <v>244</v>
      </c>
      <c r="G1708" s="794">
        <v>29417</v>
      </c>
      <c r="H1708" s="724">
        <f t="shared" ca="1" si="27"/>
        <v>39</v>
      </c>
      <c r="I1708" s="725" t="s">
        <v>1403</v>
      </c>
      <c r="J1708" s="721" t="s">
        <v>289</v>
      </c>
      <c r="K1708" s="721" t="s">
        <v>246</v>
      </c>
      <c r="L1708" s="813"/>
      <c r="M1708" s="813" t="s">
        <v>6426</v>
      </c>
      <c r="N1708" s="722" t="s">
        <v>5723</v>
      </c>
      <c r="O1708" s="721" t="s">
        <v>222</v>
      </c>
      <c r="P1708" s="722" t="s">
        <v>5861</v>
      </c>
      <c r="Q1708" s="722" t="s">
        <v>5865</v>
      </c>
    </row>
    <row r="1709" spans="1:17">
      <c r="A1709" s="1077">
        <f>SUBTOTAL(3,C$3:C1709)</f>
        <v>1705</v>
      </c>
      <c r="B1709" s="721">
        <v>3</v>
      </c>
      <c r="C1709" s="722" t="s">
        <v>5867</v>
      </c>
      <c r="D1709" s="723" t="s">
        <v>23</v>
      </c>
      <c r="E1709" s="721" t="s">
        <v>254</v>
      </c>
      <c r="F1709" s="721" t="s">
        <v>230</v>
      </c>
      <c r="G1709" s="794">
        <v>38306</v>
      </c>
      <c r="H1709" s="724">
        <f t="shared" ca="1" si="27"/>
        <v>15</v>
      </c>
      <c r="I1709" s="725" t="s">
        <v>1403</v>
      </c>
      <c r="J1709" s="721" t="s">
        <v>369</v>
      </c>
      <c r="K1709" s="721" t="s">
        <v>266</v>
      </c>
      <c r="L1709" s="813"/>
      <c r="M1709" s="813" t="s">
        <v>6426</v>
      </c>
      <c r="N1709" s="722" t="s">
        <v>5723</v>
      </c>
      <c r="O1709" s="721" t="s">
        <v>255</v>
      </c>
      <c r="P1709" s="722" t="s">
        <v>5866</v>
      </c>
      <c r="Q1709" s="722" t="s">
        <v>5865</v>
      </c>
    </row>
    <row r="1710" spans="1:17">
      <c r="A1710" s="1077">
        <f>SUBTOTAL(3,C$3:C1710)</f>
        <v>1706</v>
      </c>
      <c r="B1710" s="721">
        <v>4</v>
      </c>
      <c r="C1710" s="722" t="s">
        <v>5869</v>
      </c>
      <c r="D1710" s="723" t="s">
        <v>16</v>
      </c>
      <c r="E1710" s="721" t="s">
        <v>254</v>
      </c>
      <c r="F1710" s="721" t="s">
        <v>230</v>
      </c>
      <c r="G1710" s="794">
        <v>40587</v>
      </c>
      <c r="H1710" s="724">
        <f t="shared" ca="1" si="27"/>
        <v>9</v>
      </c>
      <c r="I1710" s="725" t="s">
        <v>1403</v>
      </c>
      <c r="J1710" s="721" t="s">
        <v>265</v>
      </c>
      <c r="K1710" s="721" t="s">
        <v>270</v>
      </c>
      <c r="L1710" s="813"/>
      <c r="M1710" s="813" t="s">
        <v>6426</v>
      </c>
      <c r="N1710" s="722" t="s">
        <v>5723</v>
      </c>
      <c r="O1710" s="721" t="s">
        <v>255</v>
      </c>
      <c r="P1710" s="727" t="s">
        <v>5868</v>
      </c>
      <c r="Q1710" s="722" t="s">
        <v>5865</v>
      </c>
    </row>
    <row r="1711" spans="1:17">
      <c r="A1711" s="1077">
        <f>SUBTOTAL(3,C$3:C1711)</f>
        <v>1707</v>
      </c>
      <c r="B1711" s="721">
        <v>1</v>
      </c>
      <c r="C1711" s="722" t="s">
        <v>5885</v>
      </c>
      <c r="D1711" s="723" t="s">
        <v>23</v>
      </c>
      <c r="E1711" s="721" t="s">
        <v>221</v>
      </c>
      <c r="F1711" s="721" t="s">
        <v>4916</v>
      </c>
      <c r="G1711" s="794">
        <v>23897</v>
      </c>
      <c r="H1711" s="724">
        <f t="shared" ca="1" si="27"/>
        <v>54</v>
      </c>
      <c r="I1711" s="725" t="s">
        <v>1403</v>
      </c>
      <c r="J1711" s="721" t="s">
        <v>256</v>
      </c>
      <c r="K1711" s="721" t="s">
        <v>283</v>
      </c>
      <c r="L1711" s="813"/>
      <c r="M1711" s="813" t="s">
        <v>6426</v>
      </c>
      <c r="N1711" s="722" t="s">
        <v>5723</v>
      </c>
      <c r="O1711" s="721" t="s">
        <v>222</v>
      </c>
      <c r="P1711" s="727" t="s">
        <v>5884</v>
      </c>
      <c r="Q1711" s="734" t="s">
        <v>5887</v>
      </c>
    </row>
    <row r="1712" spans="1:17">
      <c r="A1712" s="1077">
        <f>SUBTOTAL(3,C$3:C1712)</f>
        <v>1708</v>
      </c>
      <c r="B1712" s="721">
        <v>2</v>
      </c>
      <c r="C1712" s="722" t="s">
        <v>5889</v>
      </c>
      <c r="D1712" s="723" t="s">
        <v>16</v>
      </c>
      <c r="E1712" s="721" t="s">
        <v>254</v>
      </c>
      <c r="F1712" s="721" t="s">
        <v>22</v>
      </c>
      <c r="G1712" s="794">
        <v>36392</v>
      </c>
      <c r="H1712" s="724">
        <f t="shared" ca="1" si="27"/>
        <v>20</v>
      </c>
      <c r="I1712" s="725" t="s">
        <v>1403</v>
      </c>
      <c r="J1712" s="721" t="s">
        <v>348</v>
      </c>
      <c r="K1712" s="721" t="s">
        <v>266</v>
      </c>
      <c r="L1712" s="813"/>
      <c r="M1712" s="813" t="s">
        <v>6426</v>
      </c>
      <c r="N1712" s="722" t="s">
        <v>5723</v>
      </c>
      <c r="O1712" s="721" t="s">
        <v>255</v>
      </c>
      <c r="P1712" s="727" t="s">
        <v>5888</v>
      </c>
      <c r="Q1712" s="734" t="s">
        <v>5887</v>
      </c>
    </row>
    <row r="1713" spans="1:17">
      <c r="A1713" s="1077">
        <f>SUBTOTAL(3,C$3:C1713)</f>
        <v>1709</v>
      </c>
      <c r="B1713" s="722">
        <v>1</v>
      </c>
      <c r="C1713" s="722" t="s">
        <v>5892</v>
      </c>
      <c r="D1713" s="723" t="s">
        <v>23</v>
      </c>
      <c r="E1713" s="721" t="s">
        <v>221</v>
      </c>
      <c r="F1713" s="721" t="s">
        <v>4916</v>
      </c>
      <c r="G1713" s="794">
        <v>33029</v>
      </c>
      <c r="H1713" s="724">
        <f t="shared" ca="1" si="27"/>
        <v>29</v>
      </c>
      <c r="I1713" s="725" t="s">
        <v>1403</v>
      </c>
      <c r="J1713" s="721" t="s">
        <v>223</v>
      </c>
      <c r="K1713" s="721" t="s">
        <v>283</v>
      </c>
      <c r="L1713" s="813"/>
      <c r="M1713" s="813" t="s">
        <v>6426</v>
      </c>
      <c r="N1713" s="722" t="s">
        <v>5723</v>
      </c>
      <c r="O1713" s="721" t="s">
        <v>222</v>
      </c>
      <c r="P1713" s="727" t="s">
        <v>5891</v>
      </c>
      <c r="Q1713" s="727" t="s">
        <v>5893</v>
      </c>
    </row>
    <row r="1714" spans="1:17">
      <c r="A1714" s="1077">
        <f>SUBTOTAL(3,C$3:C1714)</f>
        <v>1710</v>
      </c>
      <c r="B1714" s="738">
        <v>2</v>
      </c>
      <c r="C1714" s="722" t="s">
        <v>5895</v>
      </c>
      <c r="D1714" s="757" t="s">
        <v>16</v>
      </c>
      <c r="E1714" s="738" t="s">
        <v>221</v>
      </c>
      <c r="F1714" s="738" t="s">
        <v>1100</v>
      </c>
      <c r="G1714" s="740">
        <v>34793</v>
      </c>
      <c r="H1714" s="724">
        <f t="shared" ca="1" si="27"/>
        <v>25</v>
      </c>
      <c r="I1714" s="725" t="s">
        <v>1403</v>
      </c>
      <c r="J1714" s="721" t="s">
        <v>289</v>
      </c>
      <c r="K1714" s="738" t="s">
        <v>246</v>
      </c>
      <c r="L1714" s="813"/>
      <c r="M1714" s="813" t="s">
        <v>6426</v>
      </c>
      <c r="N1714" s="722" t="s">
        <v>5723</v>
      </c>
      <c r="O1714" s="738" t="s">
        <v>245</v>
      </c>
      <c r="P1714" s="727" t="s">
        <v>5894</v>
      </c>
      <c r="Q1714" s="727" t="s">
        <v>5893</v>
      </c>
    </row>
    <row r="1715" spans="1:17">
      <c r="A1715" s="1077">
        <f>SUBTOTAL(3,C$3:C1715)</f>
        <v>1711</v>
      </c>
      <c r="B1715" s="721">
        <v>3</v>
      </c>
      <c r="C1715" s="722" t="s">
        <v>5898</v>
      </c>
      <c r="D1715" s="723" t="s">
        <v>16</v>
      </c>
      <c r="E1715" s="721" t="s">
        <v>254</v>
      </c>
      <c r="F1715" s="738" t="s">
        <v>229</v>
      </c>
      <c r="G1715" s="794">
        <v>42468</v>
      </c>
      <c r="H1715" s="724">
        <f t="shared" ca="1" si="27"/>
        <v>4</v>
      </c>
      <c r="I1715" s="725" t="s">
        <v>1403</v>
      </c>
      <c r="J1715" s="721" t="s">
        <v>265</v>
      </c>
      <c r="K1715" s="721" t="s">
        <v>270</v>
      </c>
      <c r="L1715" s="813"/>
      <c r="M1715" s="813" t="s">
        <v>6426</v>
      </c>
      <c r="N1715" s="722" t="s">
        <v>5723</v>
      </c>
      <c r="O1715" s="721" t="s">
        <v>255</v>
      </c>
      <c r="P1715" s="727" t="s">
        <v>5897</v>
      </c>
      <c r="Q1715" s="727" t="s">
        <v>5893</v>
      </c>
    </row>
    <row r="1716" spans="1:17">
      <c r="A1716" s="1077">
        <f>SUBTOTAL(3,C$3:C1716)</f>
        <v>1712</v>
      </c>
      <c r="B1716" s="721">
        <v>4</v>
      </c>
      <c r="C1716" s="722" t="s">
        <v>253</v>
      </c>
      <c r="D1716" s="723" t="s">
        <v>23</v>
      </c>
      <c r="E1716" s="721" t="s">
        <v>254</v>
      </c>
      <c r="F1716" s="738"/>
      <c r="G1716" s="794"/>
      <c r="H1716" s="724">
        <f t="shared" ca="1" si="27"/>
        <v>120</v>
      </c>
      <c r="I1716" s="725"/>
      <c r="J1716" s="721"/>
      <c r="K1716" s="721"/>
      <c r="L1716" s="813"/>
      <c r="M1716" s="813"/>
      <c r="N1716" s="722"/>
      <c r="O1716" s="721"/>
      <c r="P1716" s="727"/>
      <c r="Q1716" s="727"/>
    </row>
    <row r="1717" spans="1:17">
      <c r="A1717" s="1077">
        <f>SUBTOTAL(3,C$3:C1717)</f>
        <v>1713</v>
      </c>
      <c r="B1717" s="721">
        <v>1</v>
      </c>
      <c r="C1717" s="722" t="s">
        <v>5900</v>
      </c>
      <c r="D1717" s="723" t="s">
        <v>23</v>
      </c>
      <c r="E1717" s="721" t="s">
        <v>221</v>
      </c>
      <c r="F1717" s="721" t="s">
        <v>3823</v>
      </c>
      <c r="G1717" s="794">
        <v>29503</v>
      </c>
      <c r="H1717" s="724">
        <f t="shared" ca="1" si="27"/>
        <v>39</v>
      </c>
      <c r="I1717" s="725" t="s">
        <v>1403</v>
      </c>
      <c r="J1717" s="721" t="s">
        <v>256</v>
      </c>
      <c r="K1717" s="721" t="s">
        <v>283</v>
      </c>
      <c r="L1717" s="813"/>
      <c r="M1717" s="813" t="s">
        <v>6426</v>
      </c>
      <c r="N1717" s="722" t="s">
        <v>5723</v>
      </c>
      <c r="O1717" s="721" t="s">
        <v>222</v>
      </c>
      <c r="P1717" s="734" t="s">
        <v>5899</v>
      </c>
      <c r="Q1717" s="734" t="s">
        <v>5903</v>
      </c>
    </row>
    <row r="1718" spans="1:17">
      <c r="A1718" s="1077">
        <f>SUBTOTAL(3,C$3:C1718)</f>
        <v>1714</v>
      </c>
      <c r="B1718" s="721">
        <v>2</v>
      </c>
      <c r="C1718" s="722" t="s">
        <v>5905</v>
      </c>
      <c r="D1718" s="723" t="s">
        <v>16</v>
      </c>
      <c r="E1718" s="721" t="s">
        <v>221</v>
      </c>
      <c r="F1718" s="721" t="s">
        <v>3823</v>
      </c>
      <c r="G1718" s="794">
        <v>31096</v>
      </c>
      <c r="H1718" s="724">
        <f t="shared" ca="1" si="27"/>
        <v>35</v>
      </c>
      <c r="I1718" s="725" t="s">
        <v>1403</v>
      </c>
      <c r="J1718" s="721" t="s">
        <v>289</v>
      </c>
      <c r="K1718" s="721" t="s">
        <v>246</v>
      </c>
      <c r="L1718" s="813"/>
      <c r="M1718" s="813" t="s">
        <v>6426</v>
      </c>
      <c r="N1718" s="722" t="s">
        <v>5723</v>
      </c>
      <c r="O1718" s="721" t="s">
        <v>245</v>
      </c>
      <c r="P1718" s="734" t="s">
        <v>5904</v>
      </c>
      <c r="Q1718" s="734" t="s">
        <v>5903</v>
      </c>
    </row>
    <row r="1719" spans="1:17">
      <c r="A1719" s="1077">
        <f>SUBTOTAL(3,C$3:C1719)</f>
        <v>1715</v>
      </c>
      <c r="B1719" s="721">
        <v>3</v>
      </c>
      <c r="C1719" s="722" t="s">
        <v>5908</v>
      </c>
      <c r="D1719" s="723" t="s">
        <v>16</v>
      </c>
      <c r="E1719" s="721" t="s">
        <v>254</v>
      </c>
      <c r="F1719" s="721" t="s">
        <v>230</v>
      </c>
      <c r="G1719" s="794">
        <v>37804</v>
      </c>
      <c r="H1719" s="724">
        <f t="shared" ca="1" si="27"/>
        <v>16</v>
      </c>
      <c r="I1719" s="725" t="s">
        <v>1403</v>
      </c>
      <c r="J1719" s="721" t="s">
        <v>369</v>
      </c>
      <c r="K1719" s="721" t="s">
        <v>266</v>
      </c>
      <c r="L1719" s="813"/>
      <c r="M1719" s="813" t="s">
        <v>6426</v>
      </c>
      <c r="N1719" s="722" t="s">
        <v>5723</v>
      </c>
      <c r="O1719" s="721" t="s">
        <v>255</v>
      </c>
      <c r="P1719" s="734" t="s">
        <v>5907</v>
      </c>
      <c r="Q1719" s="734" t="s">
        <v>5903</v>
      </c>
    </row>
    <row r="1720" spans="1:17">
      <c r="A1720" s="1077">
        <f>SUBTOTAL(3,C$3:C1720)</f>
        <v>1716</v>
      </c>
      <c r="B1720" s="721">
        <v>4</v>
      </c>
      <c r="C1720" s="722" t="s">
        <v>5910</v>
      </c>
      <c r="D1720" s="723" t="s">
        <v>16</v>
      </c>
      <c r="E1720" s="721" t="s">
        <v>254</v>
      </c>
      <c r="F1720" s="721" t="s">
        <v>230</v>
      </c>
      <c r="G1720" s="794">
        <v>40264</v>
      </c>
      <c r="H1720" s="724">
        <f t="shared" ca="1" si="27"/>
        <v>10</v>
      </c>
      <c r="I1720" s="725" t="s">
        <v>1403</v>
      </c>
      <c r="J1720" s="721" t="s">
        <v>265</v>
      </c>
      <c r="K1720" s="721" t="s">
        <v>270</v>
      </c>
      <c r="L1720" s="813"/>
      <c r="M1720" s="813" t="s">
        <v>6426</v>
      </c>
      <c r="N1720" s="722" t="s">
        <v>5723</v>
      </c>
      <c r="O1720" s="721" t="s">
        <v>255</v>
      </c>
      <c r="P1720" s="734" t="s">
        <v>5909</v>
      </c>
      <c r="Q1720" s="734" t="s">
        <v>5903</v>
      </c>
    </row>
    <row r="1721" spans="1:17">
      <c r="A1721" s="1077">
        <f>SUBTOTAL(3,C$3:C1721)</f>
        <v>1717</v>
      </c>
      <c r="B1721" s="721">
        <v>5</v>
      </c>
      <c r="C1721" s="722" t="s">
        <v>5912</v>
      </c>
      <c r="D1721" s="723" t="s">
        <v>16</v>
      </c>
      <c r="E1721" s="721" t="s">
        <v>254</v>
      </c>
      <c r="F1721" s="721" t="s">
        <v>22</v>
      </c>
      <c r="G1721" s="794">
        <v>41915</v>
      </c>
      <c r="H1721" s="724">
        <f t="shared" ca="1" si="27"/>
        <v>5</v>
      </c>
      <c r="I1721" s="725" t="s">
        <v>1403</v>
      </c>
      <c r="J1721" s="721" t="s">
        <v>265</v>
      </c>
      <c r="K1721" s="721" t="s">
        <v>270</v>
      </c>
      <c r="L1721" s="813"/>
      <c r="M1721" s="813" t="s">
        <v>6426</v>
      </c>
      <c r="N1721" s="722" t="s">
        <v>5723</v>
      </c>
      <c r="O1721" s="721" t="s">
        <v>255</v>
      </c>
      <c r="P1721" s="727" t="s">
        <v>5911</v>
      </c>
      <c r="Q1721" s="734" t="s">
        <v>5903</v>
      </c>
    </row>
    <row r="1722" spans="1:17">
      <c r="A1722" s="1077">
        <f>SUBTOTAL(3,C$3:C1722)</f>
        <v>1718</v>
      </c>
      <c r="B1722" s="738">
        <v>1</v>
      </c>
      <c r="C1722" s="722" t="s">
        <v>5914</v>
      </c>
      <c r="D1722" s="723" t="s">
        <v>23</v>
      </c>
      <c r="E1722" s="721" t="s">
        <v>221</v>
      </c>
      <c r="F1722" s="721" t="s">
        <v>4916</v>
      </c>
      <c r="G1722" s="794">
        <v>32507</v>
      </c>
      <c r="H1722" s="724">
        <f t="shared" ca="1" si="27"/>
        <v>31</v>
      </c>
      <c r="I1722" s="725" t="s">
        <v>1403</v>
      </c>
      <c r="J1722" s="721" t="s">
        <v>256</v>
      </c>
      <c r="K1722" s="721" t="s">
        <v>283</v>
      </c>
      <c r="L1722" s="813"/>
      <c r="M1722" s="813" t="s">
        <v>6426</v>
      </c>
      <c r="N1722" s="722" t="s">
        <v>5723</v>
      </c>
      <c r="O1722" s="721" t="s">
        <v>222</v>
      </c>
      <c r="P1722" s="727" t="s">
        <v>5913</v>
      </c>
      <c r="Q1722" s="727" t="s">
        <v>5916</v>
      </c>
    </row>
    <row r="1723" spans="1:17">
      <c r="A1723" s="1077">
        <f>SUBTOTAL(3,C$3:C1723)</f>
        <v>1719</v>
      </c>
      <c r="B1723" s="721">
        <v>2</v>
      </c>
      <c r="C1723" s="722" t="s">
        <v>5917</v>
      </c>
      <c r="D1723" s="723" t="s">
        <v>16</v>
      </c>
      <c r="E1723" s="721" t="s">
        <v>221</v>
      </c>
      <c r="F1723" s="738" t="s">
        <v>5225</v>
      </c>
      <c r="G1723" s="794">
        <v>34829</v>
      </c>
      <c r="H1723" s="724">
        <f t="shared" ca="1" si="27"/>
        <v>24</v>
      </c>
      <c r="I1723" s="725" t="s">
        <v>1403</v>
      </c>
      <c r="J1723" s="721" t="s">
        <v>289</v>
      </c>
      <c r="K1723" s="721" t="s">
        <v>246</v>
      </c>
      <c r="L1723" s="813"/>
      <c r="M1723" s="813" t="s">
        <v>6426</v>
      </c>
      <c r="N1723" s="722" t="s">
        <v>5723</v>
      </c>
      <c r="O1723" s="721" t="s">
        <v>245</v>
      </c>
      <c r="P1723" s="727" t="s">
        <v>5265</v>
      </c>
      <c r="Q1723" s="727" t="s">
        <v>5916</v>
      </c>
    </row>
    <row r="1724" spans="1:17">
      <c r="A1724" s="1077">
        <f>SUBTOTAL(3,C$3:C1724)</f>
        <v>1720</v>
      </c>
      <c r="B1724" s="721">
        <v>3</v>
      </c>
      <c r="C1724" s="722" t="s">
        <v>5919</v>
      </c>
      <c r="D1724" s="723" t="s">
        <v>23</v>
      </c>
      <c r="E1724" s="721" t="s">
        <v>254</v>
      </c>
      <c r="F1724" s="738" t="s">
        <v>1227</v>
      </c>
      <c r="G1724" s="794">
        <v>42346</v>
      </c>
      <c r="H1724" s="724">
        <f t="shared" ca="1" si="27"/>
        <v>4</v>
      </c>
      <c r="I1724" s="725" t="s">
        <v>1403</v>
      </c>
      <c r="J1724" s="721" t="s">
        <v>265</v>
      </c>
      <c r="K1724" s="721" t="s">
        <v>270</v>
      </c>
      <c r="L1724" s="813"/>
      <c r="M1724" s="813" t="s">
        <v>6426</v>
      </c>
      <c r="N1724" s="722" t="s">
        <v>5723</v>
      </c>
      <c r="O1724" s="721" t="s">
        <v>255</v>
      </c>
      <c r="P1724" s="727" t="s">
        <v>5918</v>
      </c>
      <c r="Q1724" s="727" t="s">
        <v>5916</v>
      </c>
    </row>
    <row r="1725" spans="1:17">
      <c r="A1725" s="1077">
        <f>SUBTOTAL(3,C$3:C1725)</f>
        <v>1721</v>
      </c>
      <c r="B1725" s="721">
        <v>4</v>
      </c>
      <c r="C1725" s="722" t="s">
        <v>5588</v>
      </c>
      <c r="D1725" s="723" t="s">
        <v>16</v>
      </c>
      <c r="E1725" s="721" t="s">
        <v>2634</v>
      </c>
      <c r="F1725" s="721" t="s">
        <v>4916</v>
      </c>
      <c r="G1725" s="794">
        <v>14733</v>
      </c>
      <c r="H1725" s="724">
        <f t="shared" ca="1" si="27"/>
        <v>79</v>
      </c>
      <c r="I1725" s="725" t="s">
        <v>1403</v>
      </c>
      <c r="J1725" s="721" t="s">
        <v>256</v>
      </c>
      <c r="K1725" s="721" t="s">
        <v>246</v>
      </c>
      <c r="L1725" s="813"/>
      <c r="M1725" s="813" t="s">
        <v>6426</v>
      </c>
      <c r="N1725" s="722" t="s">
        <v>5723</v>
      </c>
      <c r="O1725" s="721" t="s">
        <v>327</v>
      </c>
      <c r="P1725" s="727" t="s">
        <v>5921</v>
      </c>
      <c r="Q1725" s="727" t="s">
        <v>5916</v>
      </c>
    </row>
    <row r="1726" spans="1:17">
      <c r="A1726" s="1077">
        <f>SUBTOTAL(3,C$3:C1726)</f>
        <v>1722</v>
      </c>
      <c r="B1726" s="823">
        <v>1</v>
      </c>
      <c r="C1726" s="823" t="s">
        <v>6587</v>
      </c>
      <c r="D1726" s="813" t="s">
        <v>23</v>
      </c>
      <c r="E1726" s="823" t="s">
        <v>221</v>
      </c>
      <c r="F1726" s="823" t="s">
        <v>877</v>
      </c>
      <c r="G1726" s="1011">
        <v>30599</v>
      </c>
      <c r="H1726" s="724">
        <f t="shared" ca="1" si="27"/>
        <v>36</v>
      </c>
      <c r="I1726" s="725" t="s">
        <v>1403</v>
      </c>
      <c r="J1726" s="823"/>
      <c r="K1726" s="823"/>
      <c r="L1726" s="823"/>
      <c r="M1726" s="813" t="s">
        <v>6426</v>
      </c>
      <c r="N1726" s="722" t="s">
        <v>5723</v>
      </c>
      <c r="O1726" s="823" t="s">
        <v>222</v>
      </c>
      <c r="P1726" s="823"/>
      <c r="Q1726" s="823"/>
    </row>
    <row r="1727" spans="1:17">
      <c r="A1727" s="1077">
        <f>SUBTOTAL(3,C$3:C1727)</f>
        <v>1723</v>
      </c>
      <c r="B1727" s="823">
        <v>2</v>
      </c>
      <c r="C1727" s="823" t="s">
        <v>1292</v>
      </c>
      <c r="D1727" s="813" t="s">
        <v>16</v>
      </c>
      <c r="E1727" s="823" t="s">
        <v>221</v>
      </c>
      <c r="F1727" s="823" t="s">
        <v>819</v>
      </c>
      <c r="G1727" s="823"/>
      <c r="H1727" s="724">
        <f t="shared" ca="1" si="27"/>
        <v>120</v>
      </c>
      <c r="I1727" s="725" t="s">
        <v>1403</v>
      </c>
      <c r="J1727" s="823"/>
      <c r="K1727" s="823"/>
      <c r="L1727" s="823"/>
      <c r="M1727" s="813" t="s">
        <v>6426</v>
      </c>
      <c r="N1727" s="722" t="s">
        <v>5723</v>
      </c>
      <c r="O1727" s="823" t="s">
        <v>245</v>
      </c>
      <c r="P1727" s="823"/>
      <c r="Q1727" s="823"/>
    </row>
    <row r="1728" spans="1:17">
      <c r="A1728" s="1077">
        <f>SUBTOTAL(3,C$3:C1728)</f>
        <v>1724</v>
      </c>
      <c r="B1728" s="823">
        <v>1</v>
      </c>
      <c r="C1728" s="823" t="s">
        <v>7254</v>
      </c>
      <c r="D1728" s="813" t="s">
        <v>16</v>
      </c>
      <c r="E1728" s="823" t="s">
        <v>947</v>
      </c>
      <c r="F1728" s="823" t="s">
        <v>288</v>
      </c>
      <c r="G1728" s="1011">
        <v>23566</v>
      </c>
      <c r="H1728" s="724">
        <f t="shared" ca="1" si="27"/>
        <v>55</v>
      </c>
      <c r="I1728" s="725" t="s">
        <v>1403</v>
      </c>
      <c r="J1728" s="823" t="s">
        <v>1291</v>
      </c>
      <c r="K1728" s="823" t="s">
        <v>246</v>
      </c>
      <c r="L1728" s="823"/>
      <c r="M1728" s="813" t="s">
        <v>6426</v>
      </c>
      <c r="N1728" s="722" t="s">
        <v>5723</v>
      </c>
      <c r="O1728" s="823" t="s">
        <v>222</v>
      </c>
      <c r="P1728" s="823"/>
      <c r="Q1728" s="823"/>
    </row>
    <row r="1729" spans="1:17">
      <c r="A1729" s="1077">
        <f>SUBTOTAL(3,C$3:C1729)</f>
        <v>1725</v>
      </c>
      <c r="B1729" s="823">
        <v>2</v>
      </c>
      <c r="C1729" s="823" t="s">
        <v>7255</v>
      </c>
      <c r="D1729" s="813" t="s">
        <v>16</v>
      </c>
      <c r="E1729" s="823" t="s">
        <v>947</v>
      </c>
      <c r="F1729" s="823" t="s">
        <v>288</v>
      </c>
      <c r="G1729" s="1011">
        <v>30842</v>
      </c>
      <c r="H1729" s="724">
        <f t="shared" ca="1" si="27"/>
        <v>35</v>
      </c>
      <c r="I1729" s="725" t="s">
        <v>1403</v>
      </c>
      <c r="J1729" s="823" t="s">
        <v>1291</v>
      </c>
      <c r="K1729" s="823" t="s">
        <v>283</v>
      </c>
      <c r="L1729" s="823"/>
      <c r="M1729" s="813" t="s">
        <v>6426</v>
      </c>
      <c r="N1729" s="722" t="s">
        <v>5723</v>
      </c>
      <c r="O1729" s="823" t="s">
        <v>255</v>
      </c>
      <c r="P1729" s="823"/>
      <c r="Q1729" s="823"/>
    </row>
    <row r="1730" spans="1:17">
      <c r="A1730" s="1077">
        <f>SUBTOTAL(3,C$3:C1730)</f>
        <v>1726</v>
      </c>
      <c r="B1730" s="823">
        <v>3</v>
      </c>
      <c r="C1730" s="823" t="s">
        <v>7256</v>
      </c>
      <c r="D1730" s="813" t="s">
        <v>23</v>
      </c>
      <c r="E1730" s="823" t="s">
        <v>254</v>
      </c>
      <c r="F1730" s="823" t="s">
        <v>288</v>
      </c>
      <c r="G1730" s="1012" t="s">
        <v>7258</v>
      </c>
      <c r="H1730" s="724" t="e">
        <f t="shared" ca="1" si="27"/>
        <v>#VALUE!</v>
      </c>
      <c r="I1730" s="725" t="s">
        <v>1403</v>
      </c>
      <c r="J1730" s="823" t="s">
        <v>1291</v>
      </c>
      <c r="K1730" s="823" t="s">
        <v>283</v>
      </c>
      <c r="L1730" s="823"/>
      <c r="M1730" s="813" t="s">
        <v>6426</v>
      </c>
      <c r="N1730" s="722" t="s">
        <v>5723</v>
      </c>
      <c r="O1730" s="823" t="s">
        <v>255</v>
      </c>
      <c r="P1730" s="823"/>
      <c r="Q1730" s="823"/>
    </row>
    <row r="1731" spans="1:17">
      <c r="A1731" s="1077">
        <f>SUBTOTAL(3,C$3:C1731)</f>
        <v>1727</v>
      </c>
      <c r="B1731" s="823">
        <v>4</v>
      </c>
      <c r="C1731" s="823" t="s">
        <v>7257</v>
      </c>
      <c r="D1731" s="813" t="s">
        <v>23</v>
      </c>
      <c r="E1731" s="823" t="s">
        <v>254</v>
      </c>
      <c r="F1731" s="823" t="s">
        <v>230</v>
      </c>
      <c r="G1731" s="1012" t="s">
        <v>7259</v>
      </c>
      <c r="H1731" s="724" t="e">
        <f t="shared" ca="1" si="27"/>
        <v>#VALUE!</v>
      </c>
      <c r="I1731" s="725" t="s">
        <v>1403</v>
      </c>
      <c r="J1731" s="823" t="s">
        <v>265</v>
      </c>
      <c r="K1731" s="823" t="s">
        <v>270</v>
      </c>
      <c r="L1731" s="823"/>
      <c r="M1731" s="813" t="s">
        <v>6426</v>
      </c>
      <c r="N1731" s="722" t="s">
        <v>5723</v>
      </c>
      <c r="O1731" s="823" t="s">
        <v>255</v>
      </c>
      <c r="P1731" s="823"/>
      <c r="Q1731" s="823"/>
    </row>
    <row r="1732" spans="1:17">
      <c r="A1732" s="1077">
        <f>SUBTOTAL(3,C$3:C1732)</f>
        <v>1728</v>
      </c>
      <c r="B1732" s="721">
        <v>1</v>
      </c>
      <c r="C1732" s="722" t="s">
        <v>3785</v>
      </c>
      <c r="D1732" s="723" t="s">
        <v>23</v>
      </c>
      <c r="E1732" s="721" t="s">
        <v>254</v>
      </c>
      <c r="F1732" s="721" t="s">
        <v>583</v>
      </c>
      <c r="G1732" s="774">
        <v>34827</v>
      </c>
      <c r="H1732" s="724">
        <f t="shared" ca="1" si="27"/>
        <v>24</v>
      </c>
      <c r="I1732" s="725" t="s">
        <v>1403</v>
      </c>
      <c r="J1732" s="721" t="s">
        <v>3786</v>
      </c>
      <c r="K1732" s="721" t="s">
        <v>224</v>
      </c>
      <c r="L1732" s="813"/>
      <c r="M1732" s="813" t="s">
        <v>6426</v>
      </c>
      <c r="N1732" s="722" t="s">
        <v>5723</v>
      </c>
      <c r="O1732" s="721" t="s">
        <v>222</v>
      </c>
      <c r="P1732" s="722" t="s">
        <v>3784</v>
      </c>
      <c r="Q1732" s="722" t="s">
        <v>3781</v>
      </c>
    </row>
    <row r="1733" spans="1:17">
      <c r="A1733" s="1077">
        <f>SUBTOTAL(3,C$3:C1733)</f>
        <v>1729</v>
      </c>
      <c r="B1733" s="721">
        <v>2</v>
      </c>
      <c r="C1733" s="722" t="s">
        <v>3124</v>
      </c>
      <c r="D1733" s="723" t="s">
        <v>16</v>
      </c>
      <c r="E1733" s="733" t="s">
        <v>221</v>
      </c>
      <c r="F1733" s="733" t="s">
        <v>691</v>
      </c>
      <c r="G1733" s="774">
        <v>34300</v>
      </c>
      <c r="H1733" s="724">
        <f t="shared" ca="1" si="27"/>
        <v>26</v>
      </c>
      <c r="I1733" s="725" t="s">
        <v>1403</v>
      </c>
      <c r="J1733" s="733" t="s">
        <v>6956</v>
      </c>
      <c r="K1733" s="733" t="s">
        <v>6621</v>
      </c>
      <c r="L1733" s="726"/>
      <c r="M1733" s="726" t="s">
        <v>6426</v>
      </c>
      <c r="N1733" s="722" t="s">
        <v>5723</v>
      </c>
      <c r="O1733" s="733" t="s">
        <v>245</v>
      </c>
      <c r="P1733" s="727"/>
      <c r="Q1733" s="741"/>
    </row>
    <row r="1734" spans="1:17">
      <c r="A1734" s="1077">
        <f>SUBTOTAL(3,C$3:C1734)</f>
        <v>1730</v>
      </c>
      <c r="B1734" s="721">
        <v>3</v>
      </c>
      <c r="C1734" s="722" t="s">
        <v>6882</v>
      </c>
      <c r="D1734" s="723" t="s">
        <v>16</v>
      </c>
      <c r="E1734" s="733" t="s">
        <v>254</v>
      </c>
      <c r="F1734" s="733" t="s">
        <v>229</v>
      </c>
      <c r="G1734" s="774">
        <v>42839</v>
      </c>
      <c r="H1734" s="724">
        <f t="shared" ref="H1734:H1797" ca="1" si="28">DATEDIF(G1734,TODAY(),"Y")</f>
        <v>2</v>
      </c>
      <c r="I1734" s="725" t="s">
        <v>1403</v>
      </c>
      <c r="J1734" s="733" t="s">
        <v>6624</v>
      </c>
      <c r="K1734" s="733" t="s">
        <v>6622</v>
      </c>
      <c r="L1734" s="726"/>
      <c r="M1734" s="726" t="s">
        <v>6426</v>
      </c>
      <c r="N1734" s="722" t="s">
        <v>5723</v>
      </c>
      <c r="O1734" s="733" t="s">
        <v>255</v>
      </c>
      <c r="P1734" s="727"/>
      <c r="Q1734" s="741"/>
    </row>
    <row r="1735" spans="1:17">
      <c r="A1735" s="1077">
        <f>SUBTOTAL(3,C$3:C1735)</f>
        <v>1731</v>
      </c>
      <c r="B1735" s="721">
        <v>1</v>
      </c>
      <c r="C1735" s="722" t="s">
        <v>5424</v>
      </c>
      <c r="D1735" s="723" t="s">
        <v>23</v>
      </c>
      <c r="E1735" s="721" t="s">
        <v>221</v>
      </c>
      <c r="F1735" s="721" t="s">
        <v>22</v>
      </c>
      <c r="G1735" s="774">
        <v>33849</v>
      </c>
      <c r="H1735" s="724">
        <f t="shared" ca="1" si="28"/>
        <v>27</v>
      </c>
      <c r="I1735" s="725" t="s">
        <v>1403</v>
      </c>
      <c r="J1735" s="721" t="s">
        <v>223</v>
      </c>
      <c r="K1735" s="721" t="s">
        <v>261</v>
      </c>
      <c r="L1735" s="726"/>
      <c r="M1735" s="726" t="s">
        <v>6426</v>
      </c>
      <c r="N1735" s="722" t="s">
        <v>5723</v>
      </c>
      <c r="O1735" s="721" t="s">
        <v>222</v>
      </c>
      <c r="P1735" s="722"/>
      <c r="Q1735" s="722"/>
    </row>
    <row r="1736" spans="1:17">
      <c r="A1736" s="1077">
        <f>SUBTOTAL(3,C$3:C1736)</f>
        <v>1732</v>
      </c>
      <c r="B1736" s="823">
        <v>2</v>
      </c>
      <c r="C1736" s="823" t="s">
        <v>7434</v>
      </c>
      <c r="D1736" s="813" t="s">
        <v>16</v>
      </c>
      <c r="E1736" s="823" t="s">
        <v>221</v>
      </c>
      <c r="F1736" s="823" t="s">
        <v>230</v>
      </c>
      <c r="G1736" s="1011">
        <v>36353</v>
      </c>
      <c r="H1736" s="724">
        <f t="shared" ca="1" si="28"/>
        <v>20</v>
      </c>
      <c r="I1736" s="823" t="s">
        <v>1403</v>
      </c>
      <c r="J1736" s="823" t="s">
        <v>785</v>
      </c>
      <c r="K1736" s="823" t="s">
        <v>246</v>
      </c>
      <c r="L1736" s="823"/>
      <c r="M1736" s="726" t="s">
        <v>6426</v>
      </c>
      <c r="N1736" s="722" t="s">
        <v>5723</v>
      </c>
      <c r="O1736" s="823" t="s">
        <v>245</v>
      </c>
      <c r="P1736" s="823"/>
      <c r="Q1736" s="823"/>
    </row>
    <row r="1737" spans="1:17">
      <c r="A1737" s="1077">
        <f>SUBTOTAL(3,C$3:C1737)</f>
        <v>1733</v>
      </c>
      <c r="B1737" s="823">
        <v>3</v>
      </c>
      <c r="C1737" s="823" t="s">
        <v>7435</v>
      </c>
      <c r="D1737" s="813" t="s">
        <v>23</v>
      </c>
      <c r="E1737" s="823" t="s">
        <v>254</v>
      </c>
      <c r="F1737" s="823" t="s">
        <v>229</v>
      </c>
      <c r="G1737" s="823" t="s">
        <v>7436</v>
      </c>
      <c r="H1737" s="724" t="e">
        <f t="shared" ca="1" si="28"/>
        <v>#VALUE!</v>
      </c>
      <c r="I1737" s="823" t="s">
        <v>1403</v>
      </c>
      <c r="J1737" s="823" t="s">
        <v>265</v>
      </c>
      <c r="K1737" s="823" t="s">
        <v>270</v>
      </c>
      <c r="L1737" s="823"/>
      <c r="M1737" s="726" t="s">
        <v>6426</v>
      </c>
      <c r="N1737" s="722" t="s">
        <v>5723</v>
      </c>
      <c r="O1737" s="823" t="s">
        <v>255</v>
      </c>
      <c r="P1737" s="823"/>
      <c r="Q1737" s="823"/>
    </row>
    <row r="1738" spans="1:17">
      <c r="A1738" s="1077">
        <f>SUBTOTAL(3,C$3:C1738)</f>
        <v>1734</v>
      </c>
      <c r="B1738" s="823">
        <v>1</v>
      </c>
      <c r="C1738" s="823" t="s">
        <v>7437</v>
      </c>
      <c r="D1738" s="813" t="s">
        <v>23</v>
      </c>
      <c r="E1738" s="823" t="s">
        <v>221</v>
      </c>
      <c r="F1738" s="823" t="s">
        <v>288</v>
      </c>
      <c r="G1738" s="823" t="s">
        <v>7443</v>
      </c>
      <c r="H1738" s="724" t="e">
        <f t="shared" ca="1" si="28"/>
        <v>#VALUE!</v>
      </c>
      <c r="I1738" s="823" t="s">
        <v>1403</v>
      </c>
      <c r="J1738" s="823" t="s">
        <v>1291</v>
      </c>
      <c r="K1738" s="823" t="s">
        <v>283</v>
      </c>
      <c r="L1738" s="823"/>
      <c r="M1738" s="726" t="s">
        <v>6426</v>
      </c>
      <c r="N1738" s="722" t="s">
        <v>5723</v>
      </c>
      <c r="O1738" s="823" t="s">
        <v>222</v>
      </c>
      <c r="P1738" s="825" t="s">
        <v>7445</v>
      </c>
      <c r="Q1738" s="823"/>
    </row>
    <row r="1739" spans="1:17">
      <c r="A1739" s="1077">
        <f>SUBTOTAL(3,C$3:C1739)</f>
        <v>1735</v>
      </c>
      <c r="B1739" s="823">
        <v>2</v>
      </c>
      <c r="C1739" s="823" t="s">
        <v>7438</v>
      </c>
      <c r="D1739" s="813" t="s">
        <v>16</v>
      </c>
      <c r="E1739" s="823" t="s">
        <v>221</v>
      </c>
      <c r="F1739" s="823" t="s">
        <v>7440</v>
      </c>
      <c r="G1739" s="1011">
        <v>32483</v>
      </c>
      <c r="H1739" s="724">
        <f t="shared" ca="1" si="28"/>
        <v>31</v>
      </c>
      <c r="I1739" s="823" t="s">
        <v>1403</v>
      </c>
      <c r="J1739" s="823" t="s">
        <v>1291</v>
      </c>
      <c r="K1739" s="823" t="s">
        <v>246</v>
      </c>
      <c r="L1739" s="823"/>
      <c r="M1739" s="726" t="s">
        <v>6426</v>
      </c>
      <c r="N1739" s="722" t="s">
        <v>5723</v>
      </c>
      <c r="O1739" s="823" t="s">
        <v>245</v>
      </c>
      <c r="P1739" s="825" t="s">
        <v>7446</v>
      </c>
      <c r="Q1739" s="823"/>
    </row>
    <row r="1740" spans="1:17">
      <c r="A1740" s="1077">
        <f>SUBTOTAL(3,C$3:C1740)</f>
        <v>1736</v>
      </c>
      <c r="B1740" s="823">
        <v>3</v>
      </c>
      <c r="C1740" s="823" t="s">
        <v>7439</v>
      </c>
      <c r="D1740" s="813" t="s">
        <v>23</v>
      </c>
      <c r="E1740" s="823" t="s">
        <v>254</v>
      </c>
      <c r="F1740" s="823" t="s">
        <v>7441</v>
      </c>
      <c r="G1740" s="1011">
        <v>37230</v>
      </c>
      <c r="H1740" s="724">
        <f t="shared" ca="1" si="28"/>
        <v>18</v>
      </c>
      <c r="I1740" s="823" t="s">
        <v>1403</v>
      </c>
      <c r="J1740" s="823" t="s">
        <v>785</v>
      </c>
      <c r="K1740" s="823" t="s">
        <v>266</v>
      </c>
      <c r="L1740" s="823"/>
      <c r="M1740" s="726" t="s">
        <v>6426</v>
      </c>
      <c r="N1740" s="722" t="s">
        <v>5723</v>
      </c>
      <c r="O1740" s="823" t="s">
        <v>255</v>
      </c>
      <c r="P1740" s="825" t="s">
        <v>7447</v>
      </c>
      <c r="Q1740" s="823"/>
    </row>
    <row r="1741" spans="1:17">
      <c r="A1741" s="1077">
        <f>SUBTOTAL(3,C$3:C1741)</f>
        <v>1737</v>
      </c>
      <c r="B1741" s="823">
        <v>4</v>
      </c>
      <c r="C1741" s="1006" t="s">
        <v>253</v>
      </c>
      <c r="D1741" s="813" t="s">
        <v>23</v>
      </c>
      <c r="E1741" s="823" t="s">
        <v>254</v>
      </c>
      <c r="F1741" s="823" t="s">
        <v>7442</v>
      </c>
      <c r="G1741" s="823" t="s">
        <v>7444</v>
      </c>
      <c r="H1741" s="724" t="e">
        <f t="shared" ca="1" si="28"/>
        <v>#VALUE!</v>
      </c>
      <c r="I1741" s="823" t="s">
        <v>1403</v>
      </c>
      <c r="J1741" s="823" t="s">
        <v>369</v>
      </c>
      <c r="K1741" s="823" t="s">
        <v>369</v>
      </c>
      <c r="L1741" s="823"/>
      <c r="M1741" s="823"/>
      <c r="N1741" s="823"/>
      <c r="O1741" s="823" t="s">
        <v>255</v>
      </c>
      <c r="P1741" s="823"/>
      <c r="Q1741" s="823"/>
    </row>
    <row r="1742" spans="1:17">
      <c r="A1742" s="1077">
        <f>SUBTOTAL(3,C$3:C1742)</f>
        <v>1738</v>
      </c>
      <c r="B1742" s="722">
        <v>1</v>
      </c>
      <c r="C1742" s="722" t="s">
        <v>5936</v>
      </c>
      <c r="D1742" s="744" t="s">
        <v>23</v>
      </c>
      <c r="E1742" s="722" t="s">
        <v>221</v>
      </c>
      <c r="F1742" s="722" t="s">
        <v>22</v>
      </c>
      <c r="G1742" s="793">
        <v>23807</v>
      </c>
      <c r="H1742" s="724">
        <f t="shared" ca="1" si="28"/>
        <v>55</v>
      </c>
      <c r="I1742" s="769" t="s">
        <v>1403</v>
      </c>
      <c r="J1742" s="722" t="s">
        <v>256</v>
      </c>
      <c r="K1742" s="722" t="s">
        <v>283</v>
      </c>
      <c r="L1742" s="812"/>
      <c r="M1742" s="812" t="s">
        <v>6426</v>
      </c>
      <c r="N1742" s="722" t="s">
        <v>5940</v>
      </c>
      <c r="O1742" s="722" t="s">
        <v>222</v>
      </c>
      <c r="P1742" s="722" t="s">
        <v>5935</v>
      </c>
      <c r="Q1742" s="722" t="s">
        <v>5939</v>
      </c>
    </row>
    <row r="1743" spans="1:17">
      <c r="A1743" s="1077">
        <f>SUBTOTAL(3,C$3:C1743)</f>
        <v>1739</v>
      </c>
      <c r="B1743" s="721">
        <v>2</v>
      </c>
      <c r="C1743" s="722" t="s">
        <v>5944</v>
      </c>
      <c r="D1743" s="723" t="s">
        <v>16</v>
      </c>
      <c r="E1743" s="721" t="s">
        <v>221</v>
      </c>
      <c r="F1743" s="721" t="s">
        <v>22</v>
      </c>
      <c r="G1743" s="794">
        <v>24657</v>
      </c>
      <c r="H1743" s="724">
        <f t="shared" ca="1" si="28"/>
        <v>52</v>
      </c>
      <c r="I1743" s="725" t="s">
        <v>1403</v>
      </c>
      <c r="J1743" s="721" t="s">
        <v>256</v>
      </c>
      <c r="K1743" s="721" t="s">
        <v>246</v>
      </c>
      <c r="L1743" s="813"/>
      <c r="M1743" s="813" t="s">
        <v>6426</v>
      </c>
      <c r="N1743" s="722" t="s">
        <v>5940</v>
      </c>
      <c r="O1743" s="721" t="s">
        <v>245</v>
      </c>
      <c r="P1743" s="722" t="s">
        <v>5943</v>
      </c>
      <c r="Q1743" s="722" t="s">
        <v>5939</v>
      </c>
    </row>
    <row r="1744" spans="1:17">
      <c r="A1744" s="1077">
        <f>SUBTOTAL(3,C$3:C1744)</f>
        <v>1740</v>
      </c>
      <c r="B1744" s="721">
        <v>3</v>
      </c>
      <c r="C1744" s="722" t="s">
        <v>5947</v>
      </c>
      <c r="D1744" s="723" t="s">
        <v>23</v>
      </c>
      <c r="E1744" s="721" t="s">
        <v>254</v>
      </c>
      <c r="F1744" s="721" t="s">
        <v>22</v>
      </c>
      <c r="G1744" s="794">
        <v>33059</v>
      </c>
      <c r="H1744" s="724">
        <f t="shared" ca="1" si="28"/>
        <v>29</v>
      </c>
      <c r="I1744" s="725" t="s">
        <v>1403</v>
      </c>
      <c r="J1744" s="721" t="s">
        <v>256</v>
      </c>
      <c r="K1744" s="721" t="s">
        <v>283</v>
      </c>
      <c r="L1744" s="813"/>
      <c r="M1744" s="813" t="s">
        <v>6426</v>
      </c>
      <c r="N1744" s="722" t="s">
        <v>5940</v>
      </c>
      <c r="O1744" s="721" t="s">
        <v>255</v>
      </c>
      <c r="P1744" s="722" t="s">
        <v>5946</v>
      </c>
      <c r="Q1744" s="722" t="s">
        <v>5939</v>
      </c>
    </row>
    <row r="1745" spans="1:17">
      <c r="A1745" s="1077">
        <f>SUBTOTAL(3,C$3:C1745)</f>
        <v>1741</v>
      </c>
      <c r="B1745" s="721">
        <v>1</v>
      </c>
      <c r="C1745" s="722" t="s">
        <v>5965</v>
      </c>
      <c r="D1745" s="723" t="s">
        <v>23</v>
      </c>
      <c r="E1745" s="721" t="s">
        <v>221</v>
      </c>
      <c r="F1745" s="721" t="s">
        <v>337</v>
      </c>
      <c r="G1745" s="794">
        <v>27474</v>
      </c>
      <c r="H1745" s="724">
        <f t="shared" ca="1" si="28"/>
        <v>45</v>
      </c>
      <c r="I1745" s="725" t="s">
        <v>1403</v>
      </c>
      <c r="J1745" s="721" t="s">
        <v>256</v>
      </c>
      <c r="K1745" s="721" t="s">
        <v>283</v>
      </c>
      <c r="L1745" s="813"/>
      <c r="M1745" s="813" t="s">
        <v>6426</v>
      </c>
      <c r="N1745" s="722" t="s">
        <v>5940</v>
      </c>
      <c r="O1745" s="721" t="s">
        <v>222</v>
      </c>
      <c r="P1745" s="722" t="s">
        <v>5964</v>
      </c>
      <c r="Q1745" s="727" t="s">
        <v>5966</v>
      </c>
    </row>
    <row r="1746" spans="1:17">
      <c r="A1746" s="1077">
        <f>SUBTOTAL(3,C$3:C1746)</f>
        <v>1742</v>
      </c>
      <c r="B1746" s="721">
        <v>2</v>
      </c>
      <c r="C1746" s="722" t="s">
        <v>5969</v>
      </c>
      <c r="D1746" s="723" t="s">
        <v>16</v>
      </c>
      <c r="E1746" s="721" t="s">
        <v>221</v>
      </c>
      <c r="F1746" s="721" t="s">
        <v>5970</v>
      </c>
      <c r="G1746" s="794">
        <v>28524</v>
      </c>
      <c r="H1746" s="724">
        <f t="shared" ca="1" si="28"/>
        <v>42</v>
      </c>
      <c r="I1746" s="725" t="s">
        <v>1403</v>
      </c>
      <c r="J1746" s="721" t="s">
        <v>256</v>
      </c>
      <c r="K1746" s="721" t="s">
        <v>246</v>
      </c>
      <c r="L1746" s="813"/>
      <c r="M1746" s="813" t="s">
        <v>6426</v>
      </c>
      <c r="N1746" s="722" t="s">
        <v>5940</v>
      </c>
      <c r="O1746" s="721" t="s">
        <v>245</v>
      </c>
      <c r="P1746" s="722" t="s">
        <v>5968</v>
      </c>
      <c r="Q1746" s="727" t="s">
        <v>5966</v>
      </c>
    </row>
    <row r="1747" spans="1:17">
      <c r="A1747" s="1077">
        <f>SUBTOTAL(3,C$3:C1747)</f>
        <v>1743</v>
      </c>
      <c r="B1747" s="721">
        <v>3</v>
      </c>
      <c r="C1747" s="722" t="s">
        <v>5974</v>
      </c>
      <c r="D1747" s="723" t="s">
        <v>16</v>
      </c>
      <c r="E1747" s="721" t="s">
        <v>254</v>
      </c>
      <c r="F1747" s="721" t="s">
        <v>337</v>
      </c>
      <c r="G1747" s="794">
        <v>36906</v>
      </c>
      <c r="H1747" s="724">
        <f t="shared" ca="1" si="28"/>
        <v>19</v>
      </c>
      <c r="I1747" s="725" t="s">
        <v>1403</v>
      </c>
      <c r="J1747" s="721" t="s">
        <v>348</v>
      </c>
      <c r="K1747" s="721" t="s">
        <v>266</v>
      </c>
      <c r="L1747" s="813"/>
      <c r="M1747" s="813" t="s">
        <v>6426</v>
      </c>
      <c r="N1747" s="722" t="s">
        <v>5940</v>
      </c>
      <c r="O1747" s="721" t="s">
        <v>255</v>
      </c>
      <c r="P1747" s="722" t="s">
        <v>5973</v>
      </c>
      <c r="Q1747" s="727" t="s">
        <v>5966</v>
      </c>
    </row>
    <row r="1748" spans="1:17">
      <c r="A1748" s="1077">
        <f>SUBTOTAL(3,C$3:C1748)</f>
        <v>1744</v>
      </c>
      <c r="B1748" s="721">
        <v>4</v>
      </c>
      <c r="C1748" s="722" t="s">
        <v>5977</v>
      </c>
      <c r="D1748" s="723" t="s">
        <v>23</v>
      </c>
      <c r="E1748" s="721" t="s">
        <v>254</v>
      </c>
      <c r="F1748" s="721" t="s">
        <v>229</v>
      </c>
      <c r="G1748" s="794">
        <v>41393</v>
      </c>
      <c r="H1748" s="724">
        <f t="shared" ca="1" si="28"/>
        <v>6</v>
      </c>
      <c r="I1748" s="725" t="s">
        <v>1403</v>
      </c>
      <c r="J1748" s="721" t="s">
        <v>265</v>
      </c>
      <c r="K1748" s="721" t="s">
        <v>270</v>
      </c>
      <c r="L1748" s="813"/>
      <c r="M1748" s="813" t="s">
        <v>6426</v>
      </c>
      <c r="N1748" s="722" t="s">
        <v>5940</v>
      </c>
      <c r="O1748" s="721" t="s">
        <v>255</v>
      </c>
      <c r="P1748" s="727" t="s">
        <v>5976</v>
      </c>
      <c r="Q1748" s="727" t="s">
        <v>5966</v>
      </c>
    </row>
    <row r="1749" spans="1:17">
      <c r="A1749" s="1077">
        <f>SUBTOTAL(3,C$3:C1749)</f>
        <v>1745</v>
      </c>
      <c r="B1749" s="721">
        <v>1</v>
      </c>
      <c r="C1749" s="722" t="s">
        <v>5979</v>
      </c>
      <c r="D1749" s="723" t="s">
        <v>23</v>
      </c>
      <c r="E1749" s="721" t="s">
        <v>221</v>
      </c>
      <c r="F1749" s="721" t="s">
        <v>877</v>
      </c>
      <c r="G1749" s="794">
        <v>22468</v>
      </c>
      <c r="H1749" s="724">
        <f t="shared" ca="1" si="28"/>
        <v>58</v>
      </c>
      <c r="I1749" s="725" t="s">
        <v>1403</v>
      </c>
      <c r="J1749" s="721" t="s">
        <v>256</v>
      </c>
      <c r="K1749" s="721" t="s">
        <v>283</v>
      </c>
      <c r="L1749" s="813"/>
      <c r="M1749" s="813" t="s">
        <v>6426</v>
      </c>
      <c r="N1749" s="722" t="s">
        <v>5940</v>
      </c>
      <c r="O1749" s="721" t="s">
        <v>222</v>
      </c>
      <c r="P1749" s="722" t="s">
        <v>5978</v>
      </c>
      <c r="Q1749" s="722" t="s">
        <v>5982</v>
      </c>
    </row>
    <row r="1750" spans="1:17">
      <c r="A1750" s="1077">
        <f>SUBTOTAL(3,C$3:C1750)</f>
        <v>1746</v>
      </c>
      <c r="B1750" s="721">
        <v>2</v>
      </c>
      <c r="C1750" s="722" t="s">
        <v>5863</v>
      </c>
      <c r="D1750" s="723" t="s">
        <v>16</v>
      </c>
      <c r="E1750" s="721" t="s">
        <v>221</v>
      </c>
      <c r="F1750" s="721" t="s">
        <v>877</v>
      </c>
      <c r="G1750" s="794">
        <v>23021</v>
      </c>
      <c r="H1750" s="724">
        <f t="shared" ca="1" si="28"/>
        <v>57</v>
      </c>
      <c r="I1750" s="725" t="s">
        <v>1403</v>
      </c>
      <c r="J1750" s="721" t="s">
        <v>256</v>
      </c>
      <c r="K1750" s="721" t="s">
        <v>246</v>
      </c>
      <c r="L1750" s="813"/>
      <c r="M1750" s="813" t="s">
        <v>6426</v>
      </c>
      <c r="N1750" s="722" t="s">
        <v>5940</v>
      </c>
      <c r="O1750" s="721" t="s">
        <v>245</v>
      </c>
      <c r="P1750" s="722" t="s">
        <v>5983</v>
      </c>
      <c r="Q1750" s="722" t="s">
        <v>5982</v>
      </c>
    </row>
    <row r="1751" spans="1:17">
      <c r="A1751" s="1077">
        <f>SUBTOTAL(3,C$3:C1751)</f>
        <v>1747</v>
      </c>
      <c r="B1751" s="721">
        <v>3</v>
      </c>
      <c r="C1751" s="722" t="s">
        <v>5986</v>
      </c>
      <c r="D1751" s="723" t="s">
        <v>16</v>
      </c>
      <c r="E1751" s="721" t="s">
        <v>254</v>
      </c>
      <c r="F1751" s="721" t="s">
        <v>1227</v>
      </c>
      <c r="G1751" s="794">
        <v>41086</v>
      </c>
      <c r="H1751" s="724">
        <f t="shared" ca="1" si="28"/>
        <v>7</v>
      </c>
      <c r="I1751" s="725" t="s">
        <v>1403</v>
      </c>
      <c r="J1751" s="721" t="s">
        <v>265</v>
      </c>
      <c r="K1751" s="721" t="s">
        <v>270</v>
      </c>
      <c r="L1751" s="813"/>
      <c r="M1751" s="813" t="s">
        <v>6426</v>
      </c>
      <c r="N1751" s="722" t="s">
        <v>5987</v>
      </c>
      <c r="O1751" s="721" t="s">
        <v>255</v>
      </c>
      <c r="P1751" s="734" t="s">
        <v>5985</v>
      </c>
      <c r="Q1751" s="722" t="s">
        <v>5982</v>
      </c>
    </row>
    <row r="1752" spans="1:17">
      <c r="A1752" s="1077">
        <f>SUBTOTAL(3,C$3:C1752)</f>
        <v>1748</v>
      </c>
      <c r="B1752" s="721">
        <v>1</v>
      </c>
      <c r="C1752" s="722" t="s">
        <v>5997</v>
      </c>
      <c r="D1752" s="723" t="s">
        <v>23</v>
      </c>
      <c r="E1752" s="721" t="s">
        <v>221</v>
      </c>
      <c r="F1752" s="721" t="s">
        <v>244</v>
      </c>
      <c r="G1752" s="794">
        <v>31355</v>
      </c>
      <c r="H1752" s="724">
        <f t="shared" ca="1" si="28"/>
        <v>34</v>
      </c>
      <c r="I1752" s="725" t="s">
        <v>1403</v>
      </c>
      <c r="J1752" s="721" t="s">
        <v>256</v>
      </c>
      <c r="K1752" s="721" t="s">
        <v>283</v>
      </c>
      <c r="L1752" s="813"/>
      <c r="M1752" s="813" t="s">
        <v>6426</v>
      </c>
      <c r="N1752" s="722" t="s">
        <v>5940</v>
      </c>
      <c r="O1752" s="721" t="s">
        <v>222</v>
      </c>
      <c r="P1752" s="722" t="s">
        <v>5996</v>
      </c>
      <c r="Q1752" s="722" t="s">
        <v>5999</v>
      </c>
    </row>
    <row r="1753" spans="1:17">
      <c r="A1753" s="1077">
        <f>SUBTOTAL(3,C$3:C1753)</f>
        <v>1749</v>
      </c>
      <c r="B1753" s="721">
        <v>2</v>
      </c>
      <c r="C1753" s="722" t="s">
        <v>3405</v>
      </c>
      <c r="D1753" s="723" t="s">
        <v>16</v>
      </c>
      <c r="E1753" s="721" t="s">
        <v>221</v>
      </c>
      <c r="F1753" s="721" t="s">
        <v>244</v>
      </c>
      <c r="G1753" s="794">
        <v>31488</v>
      </c>
      <c r="H1753" s="724">
        <f t="shared" ca="1" si="28"/>
        <v>34</v>
      </c>
      <c r="I1753" s="725" t="s">
        <v>1403</v>
      </c>
      <c r="J1753" s="721" t="s">
        <v>256</v>
      </c>
      <c r="K1753" s="721" t="s">
        <v>246</v>
      </c>
      <c r="L1753" s="813"/>
      <c r="M1753" s="813" t="s">
        <v>6426</v>
      </c>
      <c r="N1753" s="722" t="s">
        <v>5940</v>
      </c>
      <c r="O1753" s="721" t="s">
        <v>245</v>
      </c>
      <c r="P1753" s="722" t="s">
        <v>6000</v>
      </c>
      <c r="Q1753" s="722" t="s">
        <v>5999</v>
      </c>
    </row>
    <row r="1754" spans="1:17">
      <c r="A1754" s="1077">
        <f>SUBTOTAL(3,C$3:C1754)</f>
        <v>1750</v>
      </c>
      <c r="B1754" s="721">
        <v>3</v>
      </c>
      <c r="C1754" s="722" t="s">
        <v>6003</v>
      </c>
      <c r="D1754" s="723" t="s">
        <v>23</v>
      </c>
      <c r="E1754" s="721" t="s">
        <v>254</v>
      </c>
      <c r="F1754" s="721" t="s">
        <v>230</v>
      </c>
      <c r="G1754" s="794">
        <v>38802</v>
      </c>
      <c r="H1754" s="724">
        <f t="shared" ca="1" si="28"/>
        <v>14</v>
      </c>
      <c r="I1754" s="725" t="s">
        <v>1403</v>
      </c>
      <c r="J1754" s="721" t="s">
        <v>369</v>
      </c>
      <c r="K1754" s="721" t="s">
        <v>266</v>
      </c>
      <c r="L1754" s="813"/>
      <c r="M1754" s="813" t="s">
        <v>6426</v>
      </c>
      <c r="N1754" s="722" t="s">
        <v>5940</v>
      </c>
      <c r="O1754" s="721" t="s">
        <v>255</v>
      </c>
      <c r="P1754" s="722" t="s">
        <v>6002</v>
      </c>
      <c r="Q1754" s="722" t="s">
        <v>5999</v>
      </c>
    </row>
    <row r="1755" spans="1:17">
      <c r="A1755" s="1077">
        <f>SUBTOTAL(3,C$3:C1755)</f>
        <v>1751</v>
      </c>
      <c r="B1755" s="721">
        <v>4</v>
      </c>
      <c r="C1755" s="722" t="s">
        <v>6005</v>
      </c>
      <c r="D1755" s="723" t="s">
        <v>16</v>
      </c>
      <c r="E1755" s="721" t="s">
        <v>254</v>
      </c>
      <c r="F1755" s="721" t="s">
        <v>230</v>
      </c>
      <c r="G1755" s="794">
        <v>40179</v>
      </c>
      <c r="H1755" s="724">
        <f t="shared" ca="1" si="28"/>
        <v>10</v>
      </c>
      <c r="I1755" s="725" t="s">
        <v>1403</v>
      </c>
      <c r="J1755" s="721" t="s">
        <v>265</v>
      </c>
      <c r="K1755" s="721" t="s">
        <v>270</v>
      </c>
      <c r="L1755" s="813"/>
      <c r="M1755" s="813" t="s">
        <v>6426</v>
      </c>
      <c r="N1755" s="722" t="s">
        <v>5940</v>
      </c>
      <c r="O1755" s="721" t="s">
        <v>255</v>
      </c>
      <c r="P1755" s="734" t="s">
        <v>6004</v>
      </c>
      <c r="Q1755" s="722" t="s">
        <v>5999</v>
      </c>
    </row>
    <row r="1756" spans="1:17">
      <c r="A1756" s="1077">
        <f>SUBTOTAL(3,C$3:C1756)</f>
        <v>1752</v>
      </c>
      <c r="B1756" s="721">
        <v>5</v>
      </c>
      <c r="C1756" s="722" t="s">
        <v>5989</v>
      </c>
      <c r="D1756" s="723" t="s">
        <v>16</v>
      </c>
      <c r="E1756" s="721" t="s">
        <v>221</v>
      </c>
      <c r="F1756" s="721" t="s">
        <v>2933</v>
      </c>
      <c r="G1756" s="794">
        <v>21621</v>
      </c>
      <c r="H1756" s="724">
        <f t="shared" ca="1" si="28"/>
        <v>61</v>
      </c>
      <c r="I1756" s="725" t="s">
        <v>1403</v>
      </c>
      <c r="J1756" s="721" t="s">
        <v>256</v>
      </c>
      <c r="K1756" s="721" t="s">
        <v>246</v>
      </c>
      <c r="L1756" s="813"/>
      <c r="M1756" s="813" t="s">
        <v>6426</v>
      </c>
      <c r="N1756" s="722" t="s">
        <v>5940</v>
      </c>
      <c r="O1756" s="721" t="s">
        <v>327</v>
      </c>
      <c r="P1756" s="722" t="s">
        <v>5988</v>
      </c>
      <c r="Q1756" s="722" t="s">
        <v>5992</v>
      </c>
    </row>
    <row r="1757" spans="1:17">
      <c r="A1757" s="1077">
        <f>SUBTOTAL(3,C$3:C1757)</f>
        <v>1753</v>
      </c>
      <c r="B1757" s="721">
        <v>6</v>
      </c>
      <c r="C1757" s="722" t="s">
        <v>7448</v>
      </c>
      <c r="D1757" s="723" t="s">
        <v>23</v>
      </c>
      <c r="E1757" s="721" t="s">
        <v>221</v>
      </c>
      <c r="F1757" s="721" t="s">
        <v>244</v>
      </c>
      <c r="G1757" s="794" t="s">
        <v>7449</v>
      </c>
      <c r="H1757" s="724" t="e">
        <f t="shared" ca="1" si="28"/>
        <v>#VALUE!</v>
      </c>
      <c r="I1757" s="725" t="s">
        <v>1403</v>
      </c>
      <c r="J1757" s="721" t="s">
        <v>256</v>
      </c>
      <c r="K1757" s="721" t="s">
        <v>165</v>
      </c>
      <c r="L1757" s="813"/>
      <c r="M1757" s="813" t="s">
        <v>6426</v>
      </c>
      <c r="N1757" s="722" t="s">
        <v>5940</v>
      </c>
      <c r="O1757" s="721" t="s">
        <v>327</v>
      </c>
      <c r="P1757" s="722"/>
      <c r="Q1757" s="722"/>
    </row>
    <row r="1758" spans="1:17">
      <c r="A1758" s="1077">
        <f>SUBTOTAL(3,C$3:C1758)</f>
        <v>1754</v>
      </c>
      <c r="B1758" s="721">
        <v>1</v>
      </c>
      <c r="C1758" s="722" t="s">
        <v>6007</v>
      </c>
      <c r="D1758" s="723" t="s">
        <v>23</v>
      </c>
      <c r="E1758" s="721" t="s">
        <v>221</v>
      </c>
      <c r="F1758" s="721" t="s">
        <v>2933</v>
      </c>
      <c r="G1758" s="794">
        <v>27458</v>
      </c>
      <c r="H1758" s="724">
        <f t="shared" ca="1" si="28"/>
        <v>45</v>
      </c>
      <c r="I1758" s="725" t="s">
        <v>1403</v>
      </c>
      <c r="J1758" s="721" t="s">
        <v>256</v>
      </c>
      <c r="K1758" s="721" t="s">
        <v>1660</v>
      </c>
      <c r="L1758" s="813"/>
      <c r="M1758" s="813" t="s">
        <v>6426</v>
      </c>
      <c r="N1758" s="722" t="s">
        <v>5940</v>
      </c>
      <c r="O1758" s="721" t="s">
        <v>222</v>
      </c>
      <c r="P1758" s="722" t="s">
        <v>6006</v>
      </c>
      <c r="Q1758" s="722" t="s">
        <v>6010</v>
      </c>
    </row>
    <row r="1759" spans="1:17">
      <c r="A1759" s="1077">
        <f>SUBTOTAL(3,C$3:C1759)</f>
        <v>1755</v>
      </c>
      <c r="B1759" s="721">
        <v>2</v>
      </c>
      <c r="C1759" s="722" t="s">
        <v>6012</v>
      </c>
      <c r="D1759" s="723" t="s">
        <v>16</v>
      </c>
      <c r="E1759" s="721" t="s">
        <v>221</v>
      </c>
      <c r="F1759" s="721" t="s">
        <v>2933</v>
      </c>
      <c r="G1759" s="794">
        <v>26003</v>
      </c>
      <c r="H1759" s="724">
        <f t="shared" ca="1" si="28"/>
        <v>49</v>
      </c>
      <c r="I1759" s="725" t="s">
        <v>1403</v>
      </c>
      <c r="J1759" s="721" t="s">
        <v>256</v>
      </c>
      <c r="K1759" s="721" t="s">
        <v>246</v>
      </c>
      <c r="L1759" s="813"/>
      <c r="M1759" s="813" t="s">
        <v>6426</v>
      </c>
      <c r="N1759" s="722" t="s">
        <v>5940</v>
      </c>
      <c r="O1759" s="721" t="s">
        <v>245</v>
      </c>
      <c r="P1759" s="722" t="s">
        <v>6011</v>
      </c>
      <c r="Q1759" s="722" t="s">
        <v>6010</v>
      </c>
    </row>
    <row r="1760" spans="1:17">
      <c r="A1760" s="1077">
        <f>SUBTOTAL(3,C$3:C1760)</f>
        <v>1756</v>
      </c>
      <c r="B1760" s="721">
        <v>3</v>
      </c>
      <c r="C1760" s="722" t="s">
        <v>6016</v>
      </c>
      <c r="D1760" s="723" t="s">
        <v>16</v>
      </c>
      <c r="E1760" s="721" t="s">
        <v>254</v>
      </c>
      <c r="F1760" s="721" t="s">
        <v>22</v>
      </c>
      <c r="G1760" s="794">
        <v>34633</v>
      </c>
      <c r="H1760" s="724">
        <f t="shared" ca="1" si="28"/>
        <v>25</v>
      </c>
      <c r="I1760" s="725" t="s">
        <v>1403</v>
      </c>
      <c r="J1760" s="721" t="s">
        <v>256</v>
      </c>
      <c r="K1760" s="721" t="s">
        <v>270</v>
      </c>
      <c r="L1760" s="813"/>
      <c r="M1760" s="813" t="s">
        <v>6426</v>
      </c>
      <c r="N1760" s="722" t="s">
        <v>5940</v>
      </c>
      <c r="O1760" s="721" t="s">
        <v>255</v>
      </c>
      <c r="P1760" s="722" t="s">
        <v>6015</v>
      </c>
      <c r="Q1760" s="722" t="s">
        <v>6010</v>
      </c>
    </row>
    <row r="1761" spans="1:17">
      <c r="A1761" s="1077">
        <f>SUBTOTAL(3,C$3:C1761)</f>
        <v>1757</v>
      </c>
      <c r="B1761" s="721">
        <v>4</v>
      </c>
      <c r="C1761" s="722" t="s">
        <v>6018</v>
      </c>
      <c r="D1761" s="723" t="s">
        <v>23</v>
      </c>
      <c r="E1761" s="721" t="s">
        <v>254</v>
      </c>
      <c r="F1761" s="721" t="s">
        <v>22</v>
      </c>
      <c r="G1761" s="794">
        <v>38488</v>
      </c>
      <c r="H1761" s="724">
        <f t="shared" ca="1" si="28"/>
        <v>14</v>
      </c>
      <c r="I1761" s="725" t="s">
        <v>1403</v>
      </c>
      <c r="J1761" s="721" t="s">
        <v>369</v>
      </c>
      <c r="K1761" s="721" t="s">
        <v>266</v>
      </c>
      <c r="L1761" s="813"/>
      <c r="M1761" s="813" t="s">
        <v>6426</v>
      </c>
      <c r="N1761" s="722" t="s">
        <v>5940</v>
      </c>
      <c r="O1761" s="721" t="s">
        <v>255</v>
      </c>
      <c r="P1761" s="722" t="s">
        <v>6017</v>
      </c>
      <c r="Q1761" s="722" t="s">
        <v>6010</v>
      </c>
    </row>
    <row r="1762" spans="1:17">
      <c r="A1762" s="1077">
        <f>SUBTOTAL(3,C$3:C1762)</f>
        <v>1758</v>
      </c>
      <c r="B1762" s="721">
        <v>1</v>
      </c>
      <c r="C1762" s="722" t="s">
        <v>6020</v>
      </c>
      <c r="D1762" s="723" t="s">
        <v>23</v>
      </c>
      <c r="E1762" s="721" t="s">
        <v>221</v>
      </c>
      <c r="F1762" s="721" t="s">
        <v>22</v>
      </c>
      <c r="G1762" s="794">
        <v>35413</v>
      </c>
      <c r="H1762" s="724">
        <f t="shared" ca="1" si="28"/>
        <v>23</v>
      </c>
      <c r="I1762" s="725" t="s">
        <v>1403</v>
      </c>
      <c r="J1762" s="721" t="s">
        <v>256</v>
      </c>
      <c r="K1762" s="721" t="s">
        <v>261</v>
      </c>
      <c r="L1762" s="813"/>
      <c r="M1762" s="813" t="s">
        <v>6426</v>
      </c>
      <c r="N1762" s="722" t="s">
        <v>5940</v>
      </c>
      <c r="O1762" s="721" t="s">
        <v>222</v>
      </c>
      <c r="P1762" s="722" t="s">
        <v>6019</v>
      </c>
      <c r="Q1762" s="727" t="s">
        <v>6021</v>
      </c>
    </row>
    <row r="1763" spans="1:17">
      <c r="A1763" s="1077">
        <f>SUBTOTAL(3,C$3:C1763)</f>
        <v>1759</v>
      </c>
      <c r="B1763" s="721">
        <v>2</v>
      </c>
      <c r="C1763" s="722" t="s">
        <v>6022</v>
      </c>
      <c r="D1763" s="723" t="s">
        <v>16</v>
      </c>
      <c r="E1763" s="738" t="s">
        <v>221</v>
      </c>
      <c r="F1763" s="738" t="s">
        <v>952</v>
      </c>
      <c r="G1763" s="794">
        <v>34646</v>
      </c>
      <c r="H1763" s="724">
        <f t="shared" ca="1" si="28"/>
        <v>25</v>
      </c>
      <c r="I1763" s="747" t="s">
        <v>1403</v>
      </c>
      <c r="J1763" s="738" t="s">
        <v>256</v>
      </c>
      <c r="K1763" s="738" t="s">
        <v>246</v>
      </c>
      <c r="L1763" s="813"/>
      <c r="M1763" s="813" t="s">
        <v>6426</v>
      </c>
      <c r="N1763" s="722" t="s">
        <v>5987</v>
      </c>
      <c r="O1763" s="738" t="s">
        <v>245</v>
      </c>
      <c r="P1763" s="727" t="s">
        <v>6019</v>
      </c>
      <c r="Q1763" s="727" t="s">
        <v>6021</v>
      </c>
    </row>
    <row r="1764" spans="1:17">
      <c r="A1764" s="1077">
        <f>SUBTOTAL(3,C$3:C1764)</f>
        <v>1760</v>
      </c>
      <c r="B1764" s="721">
        <v>3</v>
      </c>
      <c r="C1764" s="722" t="s">
        <v>6026</v>
      </c>
      <c r="D1764" s="723" t="s">
        <v>23</v>
      </c>
      <c r="E1764" s="738" t="s">
        <v>254</v>
      </c>
      <c r="F1764" s="738" t="s">
        <v>230</v>
      </c>
      <c r="G1764" s="740">
        <v>42182</v>
      </c>
      <c r="H1764" s="724">
        <f t="shared" ca="1" si="28"/>
        <v>4</v>
      </c>
      <c r="I1764" s="747" t="s">
        <v>1403</v>
      </c>
      <c r="J1764" s="738" t="s">
        <v>265</v>
      </c>
      <c r="K1764" s="738" t="s">
        <v>270</v>
      </c>
      <c r="L1764" s="813"/>
      <c r="M1764" s="813" t="s">
        <v>6426</v>
      </c>
      <c r="N1764" s="722" t="s">
        <v>6028</v>
      </c>
      <c r="O1764" s="738" t="s">
        <v>255</v>
      </c>
      <c r="P1764" s="727" t="s">
        <v>6025</v>
      </c>
      <c r="Q1764" s="727" t="s">
        <v>6021</v>
      </c>
    </row>
    <row r="1765" spans="1:17">
      <c r="A1765" s="1077">
        <f>SUBTOTAL(3,C$3:C1765)</f>
        <v>1761</v>
      </c>
      <c r="B1765" s="721">
        <v>1</v>
      </c>
      <c r="C1765" s="722" t="s">
        <v>6030</v>
      </c>
      <c r="D1765" s="723" t="s">
        <v>23</v>
      </c>
      <c r="E1765" s="721" t="s">
        <v>221</v>
      </c>
      <c r="F1765" s="721" t="s">
        <v>244</v>
      </c>
      <c r="G1765" s="794">
        <v>30230</v>
      </c>
      <c r="H1765" s="724">
        <f t="shared" ca="1" si="28"/>
        <v>37</v>
      </c>
      <c r="I1765" s="725" t="s">
        <v>1403</v>
      </c>
      <c r="J1765" s="721" t="s">
        <v>256</v>
      </c>
      <c r="K1765" s="721" t="s">
        <v>283</v>
      </c>
      <c r="L1765" s="813"/>
      <c r="M1765" s="813" t="s">
        <v>6426</v>
      </c>
      <c r="N1765" s="722" t="s">
        <v>5940</v>
      </c>
      <c r="O1765" s="721" t="s">
        <v>222</v>
      </c>
      <c r="P1765" s="722" t="s">
        <v>6029</v>
      </c>
      <c r="Q1765" s="722" t="s">
        <v>6031</v>
      </c>
    </row>
    <row r="1766" spans="1:17">
      <c r="A1766" s="1077">
        <f>SUBTOTAL(3,C$3:C1766)</f>
        <v>1762</v>
      </c>
      <c r="B1766" s="721">
        <v>2</v>
      </c>
      <c r="C1766" s="722" t="s">
        <v>6033</v>
      </c>
      <c r="D1766" s="723" t="s">
        <v>16</v>
      </c>
      <c r="E1766" s="721" t="s">
        <v>221</v>
      </c>
      <c r="F1766" s="721" t="s">
        <v>5244</v>
      </c>
      <c r="G1766" s="794">
        <v>30653</v>
      </c>
      <c r="H1766" s="724">
        <f t="shared" ca="1" si="28"/>
        <v>36</v>
      </c>
      <c r="I1766" s="725" t="s">
        <v>1403</v>
      </c>
      <c r="J1766" s="721" t="s">
        <v>289</v>
      </c>
      <c r="K1766" s="721" t="s">
        <v>246</v>
      </c>
      <c r="L1766" s="813"/>
      <c r="M1766" s="813" t="s">
        <v>6426</v>
      </c>
      <c r="N1766" s="722" t="s">
        <v>5940</v>
      </c>
      <c r="O1766" s="721" t="s">
        <v>245</v>
      </c>
      <c r="P1766" s="722" t="s">
        <v>6032</v>
      </c>
      <c r="Q1766" s="722" t="s">
        <v>6031</v>
      </c>
    </row>
    <row r="1767" spans="1:17">
      <c r="A1767" s="1077">
        <f>SUBTOTAL(3,C$3:C1767)</f>
        <v>1763</v>
      </c>
      <c r="B1767" s="721">
        <v>3</v>
      </c>
      <c r="C1767" s="722" t="s">
        <v>6037</v>
      </c>
      <c r="D1767" s="723" t="s">
        <v>23</v>
      </c>
      <c r="E1767" s="721" t="s">
        <v>254</v>
      </c>
      <c r="F1767" s="721" t="s">
        <v>230</v>
      </c>
      <c r="G1767" s="794">
        <v>38272</v>
      </c>
      <c r="H1767" s="724">
        <f t="shared" ca="1" si="28"/>
        <v>15</v>
      </c>
      <c r="I1767" s="725" t="s">
        <v>1403</v>
      </c>
      <c r="J1767" s="721" t="s">
        <v>369</v>
      </c>
      <c r="K1767" s="721" t="s">
        <v>266</v>
      </c>
      <c r="L1767" s="813"/>
      <c r="M1767" s="813" t="s">
        <v>6426</v>
      </c>
      <c r="N1767" s="722" t="s">
        <v>5940</v>
      </c>
      <c r="O1767" s="721" t="s">
        <v>255</v>
      </c>
      <c r="P1767" s="722" t="s">
        <v>6036</v>
      </c>
      <c r="Q1767" s="722" t="s">
        <v>6031</v>
      </c>
    </row>
    <row r="1768" spans="1:17">
      <c r="A1768" s="1077">
        <f>SUBTOTAL(3,C$3:C1768)</f>
        <v>1764</v>
      </c>
      <c r="B1768" s="721">
        <v>4</v>
      </c>
      <c r="C1768" s="722" t="s">
        <v>6039</v>
      </c>
      <c r="D1768" s="723" t="s">
        <v>16</v>
      </c>
      <c r="E1768" s="721" t="s">
        <v>254</v>
      </c>
      <c r="F1768" s="721" t="s">
        <v>230</v>
      </c>
      <c r="G1768" s="794">
        <v>39775</v>
      </c>
      <c r="H1768" s="724">
        <f t="shared" ca="1" si="28"/>
        <v>11</v>
      </c>
      <c r="I1768" s="725" t="s">
        <v>1403</v>
      </c>
      <c r="J1768" s="721" t="s">
        <v>369</v>
      </c>
      <c r="K1768" s="721" t="s">
        <v>266</v>
      </c>
      <c r="L1768" s="813"/>
      <c r="M1768" s="813" t="s">
        <v>6426</v>
      </c>
      <c r="N1768" s="722" t="s">
        <v>5940</v>
      </c>
      <c r="O1768" s="721" t="s">
        <v>255</v>
      </c>
      <c r="P1768" s="734" t="s">
        <v>6038</v>
      </c>
      <c r="Q1768" s="722" t="s">
        <v>6031</v>
      </c>
    </row>
    <row r="1769" spans="1:17">
      <c r="A1769" s="1077">
        <f>SUBTOTAL(3,C$3:C1769)</f>
        <v>1765</v>
      </c>
      <c r="B1769" s="721">
        <v>5</v>
      </c>
      <c r="C1769" s="722" t="s">
        <v>6041</v>
      </c>
      <c r="D1769" s="723" t="s">
        <v>23</v>
      </c>
      <c r="E1769" s="721" t="s">
        <v>254</v>
      </c>
      <c r="F1769" s="721" t="s">
        <v>376</v>
      </c>
      <c r="G1769" s="794">
        <v>31108</v>
      </c>
      <c r="H1769" s="724">
        <f t="shared" ca="1" si="28"/>
        <v>35</v>
      </c>
      <c r="I1769" s="725" t="s">
        <v>4508</v>
      </c>
      <c r="J1769" s="721" t="s">
        <v>256</v>
      </c>
      <c r="K1769" s="721" t="s">
        <v>283</v>
      </c>
      <c r="L1769" s="813"/>
      <c r="M1769" s="813" t="s">
        <v>6426</v>
      </c>
      <c r="N1769" s="722" t="s">
        <v>5940</v>
      </c>
      <c r="O1769" s="721" t="s">
        <v>1845</v>
      </c>
      <c r="P1769" s="734" t="s">
        <v>6040</v>
      </c>
      <c r="Q1769" s="722" t="s">
        <v>6031</v>
      </c>
    </row>
    <row r="1770" spans="1:17">
      <c r="A1770" s="1077">
        <f>SUBTOTAL(3,C$3:C1770)</f>
        <v>1766</v>
      </c>
      <c r="B1770" s="721">
        <v>6</v>
      </c>
      <c r="C1770" s="722" t="s">
        <v>6043</v>
      </c>
      <c r="D1770" s="723" t="s">
        <v>23</v>
      </c>
      <c r="E1770" s="721" t="s">
        <v>254</v>
      </c>
      <c r="F1770" s="721" t="s">
        <v>376</v>
      </c>
      <c r="G1770" s="794">
        <v>34075</v>
      </c>
      <c r="H1770" s="724">
        <f t="shared" ca="1" si="28"/>
        <v>26</v>
      </c>
      <c r="I1770" s="725" t="s">
        <v>4508</v>
      </c>
      <c r="J1770" s="721" t="s">
        <v>289</v>
      </c>
      <c r="K1770" s="721" t="s">
        <v>283</v>
      </c>
      <c r="L1770" s="813"/>
      <c r="M1770" s="813" t="s">
        <v>6426</v>
      </c>
      <c r="N1770" s="722" t="s">
        <v>5940</v>
      </c>
      <c r="O1770" s="721" t="s">
        <v>1845</v>
      </c>
      <c r="P1770" s="722" t="s">
        <v>6042</v>
      </c>
      <c r="Q1770" s="722" t="s">
        <v>6031</v>
      </c>
    </row>
    <row r="1771" spans="1:17">
      <c r="A1771" s="1077">
        <f>SUBTOTAL(3,C$3:C1771)</f>
        <v>1767</v>
      </c>
      <c r="B1771" s="721">
        <v>1</v>
      </c>
      <c r="C1771" s="722" t="s">
        <v>6045</v>
      </c>
      <c r="D1771" s="723" t="s">
        <v>23</v>
      </c>
      <c r="E1771" s="721" t="s">
        <v>221</v>
      </c>
      <c r="F1771" s="721" t="s">
        <v>376</v>
      </c>
      <c r="G1771" s="794">
        <v>23873</v>
      </c>
      <c r="H1771" s="724">
        <f t="shared" ca="1" si="28"/>
        <v>54</v>
      </c>
      <c r="I1771" s="725" t="s">
        <v>4508</v>
      </c>
      <c r="J1771" s="721" t="s">
        <v>256</v>
      </c>
      <c r="K1771" s="721" t="s">
        <v>283</v>
      </c>
      <c r="L1771" s="813"/>
      <c r="M1771" s="813" t="s">
        <v>6426</v>
      </c>
      <c r="N1771" s="722" t="s">
        <v>5940</v>
      </c>
      <c r="O1771" s="721" t="s">
        <v>222</v>
      </c>
      <c r="P1771" s="722" t="s">
        <v>6044</v>
      </c>
      <c r="Q1771" s="722" t="s">
        <v>6048</v>
      </c>
    </row>
    <row r="1772" spans="1:17">
      <c r="A1772" s="1077">
        <f>SUBTOTAL(3,C$3:C1772)</f>
        <v>1768</v>
      </c>
      <c r="B1772" s="721">
        <v>2</v>
      </c>
      <c r="C1772" s="722" t="s">
        <v>6050</v>
      </c>
      <c r="D1772" s="723" t="s">
        <v>16</v>
      </c>
      <c r="E1772" s="721" t="s">
        <v>221</v>
      </c>
      <c r="F1772" s="721" t="s">
        <v>376</v>
      </c>
      <c r="G1772" s="794">
        <v>25354</v>
      </c>
      <c r="H1772" s="724">
        <f t="shared" ca="1" si="28"/>
        <v>50</v>
      </c>
      <c r="I1772" s="725" t="s">
        <v>4508</v>
      </c>
      <c r="J1772" s="721" t="s">
        <v>256</v>
      </c>
      <c r="K1772" s="721" t="s">
        <v>246</v>
      </c>
      <c r="L1772" s="813"/>
      <c r="M1772" s="813" t="s">
        <v>6426</v>
      </c>
      <c r="N1772" s="722" t="s">
        <v>5940</v>
      </c>
      <c r="O1772" s="721" t="s">
        <v>245</v>
      </c>
      <c r="P1772" s="722" t="s">
        <v>6049</v>
      </c>
      <c r="Q1772" s="722" t="s">
        <v>6048</v>
      </c>
    </row>
    <row r="1773" spans="1:17">
      <c r="A1773" s="1077">
        <f>SUBTOTAL(3,C$3:C1773)</f>
        <v>1769</v>
      </c>
      <c r="B1773" s="721">
        <v>3</v>
      </c>
      <c r="C1773" s="722" t="s">
        <v>6053</v>
      </c>
      <c r="D1773" s="723" t="s">
        <v>16</v>
      </c>
      <c r="E1773" s="721" t="s">
        <v>254</v>
      </c>
      <c r="F1773" s="721" t="s">
        <v>2933</v>
      </c>
      <c r="G1773" s="794">
        <v>36309</v>
      </c>
      <c r="H1773" s="724">
        <f t="shared" ca="1" si="28"/>
        <v>20</v>
      </c>
      <c r="I1773" s="725" t="s">
        <v>4508</v>
      </c>
      <c r="J1773" s="721" t="s">
        <v>348</v>
      </c>
      <c r="K1773" s="721" t="s">
        <v>266</v>
      </c>
      <c r="L1773" s="813"/>
      <c r="M1773" s="813" t="s">
        <v>6426</v>
      </c>
      <c r="N1773" s="722" t="s">
        <v>5940</v>
      </c>
      <c r="O1773" s="721" t="s">
        <v>255</v>
      </c>
      <c r="P1773" s="722" t="s">
        <v>6052</v>
      </c>
      <c r="Q1773" s="722" t="s">
        <v>6048</v>
      </c>
    </row>
    <row r="1774" spans="1:17">
      <c r="A1774" s="1077">
        <f>SUBTOTAL(3,C$3:C1774)</f>
        <v>1770</v>
      </c>
      <c r="B1774" s="721">
        <v>4</v>
      </c>
      <c r="C1774" s="722" t="s">
        <v>6055</v>
      </c>
      <c r="D1774" s="723" t="s">
        <v>16</v>
      </c>
      <c r="E1774" s="721" t="s">
        <v>254</v>
      </c>
      <c r="F1774" s="721" t="s">
        <v>2933</v>
      </c>
      <c r="G1774" s="794">
        <v>36740</v>
      </c>
      <c r="H1774" s="724">
        <f t="shared" ca="1" si="28"/>
        <v>19</v>
      </c>
      <c r="I1774" s="725" t="s">
        <v>4508</v>
      </c>
      <c r="J1774" s="721" t="s">
        <v>348</v>
      </c>
      <c r="K1774" s="721" t="s">
        <v>266</v>
      </c>
      <c r="L1774" s="813"/>
      <c r="M1774" s="813" t="s">
        <v>6426</v>
      </c>
      <c r="N1774" s="722" t="s">
        <v>5940</v>
      </c>
      <c r="O1774" s="721" t="s">
        <v>255</v>
      </c>
      <c r="P1774" s="722" t="s">
        <v>6054</v>
      </c>
      <c r="Q1774" s="722" t="s">
        <v>6048</v>
      </c>
    </row>
    <row r="1775" spans="1:17">
      <c r="A1775" s="1077">
        <f>SUBTOTAL(3,C$3:C1775)</f>
        <v>1771</v>
      </c>
      <c r="B1775" s="721">
        <v>5</v>
      </c>
      <c r="C1775" s="722" t="s">
        <v>6057</v>
      </c>
      <c r="D1775" s="723" t="s">
        <v>16</v>
      </c>
      <c r="E1775" s="721" t="s">
        <v>254</v>
      </c>
      <c r="F1775" s="721" t="s">
        <v>22</v>
      </c>
      <c r="G1775" s="794">
        <v>37663</v>
      </c>
      <c r="H1775" s="724">
        <f t="shared" ca="1" si="28"/>
        <v>17</v>
      </c>
      <c r="I1775" s="725" t="s">
        <v>4508</v>
      </c>
      <c r="J1775" s="721" t="s">
        <v>369</v>
      </c>
      <c r="K1775" s="721" t="s">
        <v>266</v>
      </c>
      <c r="L1775" s="813"/>
      <c r="M1775" s="813" t="s">
        <v>6426</v>
      </c>
      <c r="N1775" s="722" t="s">
        <v>5940</v>
      </c>
      <c r="O1775" s="721" t="s">
        <v>255</v>
      </c>
      <c r="P1775" s="722" t="s">
        <v>6056</v>
      </c>
      <c r="Q1775" s="722" t="s">
        <v>6048</v>
      </c>
    </row>
    <row r="1776" spans="1:17">
      <c r="A1776" s="1077">
        <f>SUBTOTAL(3,C$3:C1776)</f>
        <v>1772</v>
      </c>
      <c r="B1776" s="721">
        <v>6</v>
      </c>
      <c r="C1776" s="722" t="s">
        <v>6059</v>
      </c>
      <c r="D1776" s="723" t="s">
        <v>16</v>
      </c>
      <c r="E1776" s="721" t="s">
        <v>254</v>
      </c>
      <c r="F1776" s="721" t="s">
        <v>22</v>
      </c>
      <c r="G1776" s="794">
        <v>38773</v>
      </c>
      <c r="H1776" s="724">
        <f t="shared" ca="1" si="28"/>
        <v>14</v>
      </c>
      <c r="I1776" s="725" t="s">
        <v>4508</v>
      </c>
      <c r="J1776" s="721" t="s">
        <v>369</v>
      </c>
      <c r="K1776" s="721" t="s">
        <v>266</v>
      </c>
      <c r="L1776" s="813"/>
      <c r="M1776" s="813" t="s">
        <v>6426</v>
      </c>
      <c r="N1776" s="722" t="s">
        <v>5940</v>
      </c>
      <c r="O1776" s="721" t="s">
        <v>255</v>
      </c>
      <c r="P1776" s="734" t="s">
        <v>6058</v>
      </c>
      <c r="Q1776" s="722" t="s">
        <v>6048</v>
      </c>
    </row>
    <row r="1777" spans="1:17">
      <c r="A1777" s="1077">
        <f>SUBTOTAL(3,C$3:C1777)</f>
        <v>1773</v>
      </c>
      <c r="B1777" s="721">
        <v>7</v>
      </c>
      <c r="C1777" s="722" t="s">
        <v>6061</v>
      </c>
      <c r="D1777" s="723" t="s">
        <v>23</v>
      </c>
      <c r="E1777" s="721" t="s">
        <v>254</v>
      </c>
      <c r="F1777" s="721" t="s">
        <v>22</v>
      </c>
      <c r="G1777" s="794">
        <v>39555</v>
      </c>
      <c r="H1777" s="724">
        <f t="shared" ca="1" si="28"/>
        <v>11</v>
      </c>
      <c r="I1777" s="725" t="s">
        <v>4508</v>
      </c>
      <c r="J1777" s="772" t="s">
        <v>369</v>
      </c>
      <c r="K1777" s="721" t="s">
        <v>266</v>
      </c>
      <c r="L1777" s="813"/>
      <c r="M1777" s="813" t="s">
        <v>6426</v>
      </c>
      <c r="N1777" s="722" t="s">
        <v>5940</v>
      </c>
      <c r="O1777" s="721" t="s">
        <v>255</v>
      </c>
      <c r="P1777" s="734" t="s">
        <v>6060</v>
      </c>
      <c r="Q1777" s="722" t="s">
        <v>6048</v>
      </c>
    </row>
    <row r="1778" spans="1:17">
      <c r="A1778" s="1077">
        <f>SUBTOTAL(3,C$3:C1778)</f>
        <v>1774</v>
      </c>
      <c r="B1778" s="721">
        <v>1</v>
      </c>
      <c r="C1778" s="722" t="s">
        <v>6073</v>
      </c>
      <c r="D1778" s="723" t="s">
        <v>16</v>
      </c>
      <c r="E1778" s="721" t="s">
        <v>254</v>
      </c>
      <c r="F1778" s="721" t="s">
        <v>6074</v>
      </c>
      <c r="G1778" s="794">
        <v>36873</v>
      </c>
      <c r="H1778" s="724">
        <f t="shared" ca="1" si="28"/>
        <v>19</v>
      </c>
      <c r="I1778" s="725" t="s">
        <v>1403</v>
      </c>
      <c r="J1778" s="721" t="s">
        <v>348</v>
      </c>
      <c r="K1778" s="721" t="s">
        <v>266</v>
      </c>
      <c r="L1778" s="813"/>
      <c r="M1778" s="813" t="s">
        <v>6426</v>
      </c>
      <c r="N1778" s="722" t="s">
        <v>5940</v>
      </c>
      <c r="O1778" s="721" t="s">
        <v>255</v>
      </c>
      <c r="P1778" s="722" t="s">
        <v>6072</v>
      </c>
      <c r="Q1778" s="722" t="s">
        <v>6067</v>
      </c>
    </row>
    <row r="1779" spans="1:17">
      <c r="A1779" s="1077">
        <f>SUBTOTAL(3,C$3:C1779)</f>
        <v>1775</v>
      </c>
      <c r="B1779" s="721">
        <v>2</v>
      </c>
      <c r="C1779" s="722" t="s">
        <v>6076</v>
      </c>
      <c r="D1779" s="723" t="s">
        <v>16</v>
      </c>
      <c r="E1779" s="721" t="s">
        <v>254</v>
      </c>
      <c r="F1779" s="721" t="s">
        <v>22</v>
      </c>
      <c r="G1779" s="794">
        <v>38272</v>
      </c>
      <c r="H1779" s="724">
        <f t="shared" ca="1" si="28"/>
        <v>15</v>
      </c>
      <c r="I1779" s="725" t="s">
        <v>1403</v>
      </c>
      <c r="J1779" s="721" t="s">
        <v>369</v>
      </c>
      <c r="K1779" s="721" t="s">
        <v>266</v>
      </c>
      <c r="L1779" s="813"/>
      <c r="M1779" s="813" t="s">
        <v>6426</v>
      </c>
      <c r="N1779" s="722" t="s">
        <v>5940</v>
      </c>
      <c r="O1779" s="721" t="s">
        <v>255</v>
      </c>
      <c r="P1779" s="722" t="s">
        <v>6075</v>
      </c>
      <c r="Q1779" s="722" t="s">
        <v>6067</v>
      </c>
    </row>
    <row r="1780" spans="1:17">
      <c r="A1780" s="1077">
        <f>SUBTOTAL(3,C$3:C1780)</f>
        <v>1776</v>
      </c>
      <c r="B1780" s="721">
        <v>3</v>
      </c>
      <c r="C1780" s="722" t="s">
        <v>6078</v>
      </c>
      <c r="D1780" s="723" t="s">
        <v>16</v>
      </c>
      <c r="E1780" s="721" t="s">
        <v>254</v>
      </c>
      <c r="F1780" s="721" t="s">
        <v>22</v>
      </c>
      <c r="G1780" s="794">
        <v>40816</v>
      </c>
      <c r="H1780" s="724">
        <f t="shared" ca="1" si="28"/>
        <v>8</v>
      </c>
      <c r="I1780" s="725" t="s">
        <v>1403</v>
      </c>
      <c r="J1780" s="721" t="s">
        <v>265</v>
      </c>
      <c r="K1780" s="721" t="s">
        <v>270</v>
      </c>
      <c r="L1780" s="813"/>
      <c r="M1780" s="813" t="s">
        <v>6426</v>
      </c>
      <c r="N1780" s="722" t="s">
        <v>5940</v>
      </c>
      <c r="O1780" s="721" t="s">
        <v>255</v>
      </c>
      <c r="P1780" s="734" t="s">
        <v>6077</v>
      </c>
      <c r="Q1780" s="722" t="s">
        <v>6067</v>
      </c>
    </row>
    <row r="1781" spans="1:17">
      <c r="A1781" s="1077">
        <f>SUBTOTAL(3,C$3:C1781)</f>
        <v>1777</v>
      </c>
      <c r="B1781" s="721">
        <v>1</v>
      </c>
      <c r="C1781" s="722" t="s">
        <v>6080</v>
      </c>
      <c r="D1781" s="723" t="s">
        <v>23</v>
      </c>
      <c r="E1781" s="721" t="s">
        <v>221</v>
      </c>
      <c r="F1781" s="721" t="s">
        <v>244</v>
      </c>
      <c r="G1781" s="794">
        <v>27338</v>
      </c>
      <c r="H1781" s="724">
        <f t="shared" ca="1" si="28"/>
        <v>45</v>
      </c>
      <c r="I1781" s="725" t="s">
        <v>1403</v>
      </c>
      <c r="J1781" s="721" t="s">
        <v>256</v>
      </c>
      <c r="K1781" s="721" t="s">
        <v>283</v>
      </c>
      <c r="L1781" s="813"/>
      <c r="M1781" s="813" t="s">
        <v>6426</v>
      </c>
      <c r="N1781" s="722" t="s">
        <v>5940</v>
      </c>
      <c r="O1781" s="721" t="s">
        <v>222</v>
      </c>
      <c r="P1781" s="722" t="s">
        <v>6079</v>
      </c>
      <c r="Q1781" s="722" t="s">
        <v>6081</v>
      </c>
    </row>
    <row r="1782" spans="1:17">
      <c r="A1782" s="1077">
        <f>SUBTOTAL(3,C$3:C1782)</f>
        <v>1778</v>
      </c>
      <c r="B1782" s="721">
        <v>2</v>
      </c>
      <c r="C1782" s="722" t="s">
        <v>6083</v>
      </c>
      <c r="D1782" s="723" t="s">
        <v>16</v>
      </c>
      <c r="E1782" s="721" t="s">
        <v>221</v>
      </c>
      <c r="F1782" s="721" t="s">
        <v>22</v>
      </c>
      <c r="G1782" s="794">
        <v>25389</v>
      </c>
      <c r="H1782" s="724">
        <f t="shared" ca="1" si="28"/>
        <v>50</v>
      </c>
      <c r="I1782" s="725" t="s">
        <v>1403</v>
      </c>
      <c r="J1782" s="721" t="s">
        <v>289</v>
      </c>
      <c r="K1782" s="721" t="s">
        <v>246</v>
      </c>
      <c r="L1782" s="813"/>
      <c r="M1782" s="813" t="s">
        <v>6426</v>
      </c>
      <c r="N1782" s="722" t="s">
        <v>5940</v>
      </c>
      <c r="O1782" s="721" t="s">
        <v>245</v>
      </c>
      <c r="P1782" s="722" t="s">
        <v>6082</v>
      </c>
      <c r="Q1782" s="722" t="s">
        <v>6081</v>
      </c>
    </row>
    <row r="1783" spans="1:17">
      <c r="A1783" s="1077">
        <f>SUBTOTAL(3,C$3:C1783)</f>
        <v>1779</v>
      </c>
      <c r="B1783" s="721">
        <v>3</v>
      </c>
      <c r="C1783" s="722" t="s">
        <v>6087</v>
      </c>
      <c r="D1783" s="723" t="s">
        <v>23</v>
      </c>
      <c r="E1783" s="721" t="s">
        <v>254</v>
      </c>
      <c r="F1783" s="721" t="s">
        <v>6088</v>
      </c>
      <c r="G1783" s="794">
        <v>36923</v>
      </c>
      <c r="H1783" s="724">
        <f t="shared" ca="1" si="28"/>
        <v>19</v>
      </c>
      <c r="I1783" s="725" t="s">
        <v>1403</v>
      </c>
      <c r="J1783" s="721" t="s">
        <v>256</v>
      </c>
      <c r="K1783" s="721" t="s">
        <v>266</v>
      </c>
      <c r="L1783" s="813"/>
      <c r="M1783" s="813" t="s">
        <v>6426</v>
      </c>
      <c r="N1783" s="722" t="s">
        <v>5940</v>
      </c>
      <c r="O1783" s="721" t="s">
        <v>255</v>
      </c>
      <c r="P1783" s="734" t="s">
        <v>6086</v>
      </c>
      <c r="Q1783" s="722" t="s">
        <v>6081</v>
      </c>
    </row>
    <row r="1784" spans="1:17">
      <c r="A1784" s="1077">
        <f>SUBTOTAL(3,C$3:C1784)</f>
        <v>1780</v>
      </c>
      <c r="B1784" s="721">
        <v>4</v>
      </c>
      <c r="C1784" s="722" t="s">
        <v>6090</v>
      </c>
      <c r="D1784" s="723" t="s">
        <v>16</v>
      </c>
      <c r="E1784" s="721" t="s">
        <v>254</v>
      </c>
      <c r="F1784" s="721" t="s">
        <v>22</v>
      </c>
      <c r="G1784" s="794">
        <v>37712</v>
      </c>
      <c r="H1784" s="724">
        <f t="shared" ca="1" si="28"/>
        <v>17</v>
      </c>
      <c r="I1784" s="725" t="s">
        <v>1403</v>
      </c>
      <c r="J1784" s="721" t="s">
        <v>369</v>
      </c>
      <c r="K1784" s="721" t="s">
        <v>266</v>
      </c>
      <c r="L1784" s="813"/>
      <c r="M1784" s="813" t="s">
        <v>6426</v>
      </c>
      <c r="N1784" s="722" t="s">
        <v>5940</v>
      </c>
      <c r="O1784" s="721" t="s">
        <v>255</v>
      </c>
      <c r="P1784" s="734" t="s">
        <v>6089</v>
      </c>
      <c r="Q1784" s="722" t="s">
        <v>6081</v>
      </c>
    </row>
    <row r="1785" spans="1:17">
      <c r="A1785" s="1077">
        <f>SUBTOTAL(3,C$3:C1785)</f>
        <v>1781</v>
      </c>
      <c r="B1785" s="721">
        <v>5</v>
      </c>
      <c r="C1785" s="722" t="s">
        <v>6092</v>
      </c>
      <c r="D1785" s="723" t="s">
        <v>23</v>
      </c>
      <c r="E1785" s="721" t="s">
        <v>254</v>
      </c>
      <c r="F1785" s="721" t="s">
        <v>6088</v>
      </c>
      <c r="G1785" s="794">
        <v>39520</v>
      </c>
      <c r="H1785" s="724">
        <f t="shared" ca="1" si="28"/>
        <v>12</v>
      </c>
      <c r="I1785" s="725" t="s">
        <v>1403</v>
      </c>
      <c r="J1785" s="721" t="s">
        <v>369</v>
      </c>
      <c r="K1785" s="721" t="s">
        <v>266</v>
      </c>
      <c r="L1785" s="813"/>
      <c r="M1785" s="813" t="s">
        <v>6426</v>
      </c>
      <c r="N1785" s="722" t="s">
        <v>5940</v>
      </c>
      <c r="O1785" s="721" t="s">
        <v>255</v>
      </c>
      <c r="P1785" s="734" t="s">
        <v>6091</v>
      </c>
      <c r="Q1785" s="722" t="s">
        <v>6081</v>
      </c>
    </row>
    <row r="1786" spans="1:17">
      <c r="A1786" s="1077">
        <f>SUBTOTAL(3,C$3:C1786)</f>
        <v>1782</v>
      </c>
      <c r="B1786" s="721">
        <v>1</v>
      </c>
      <c r="C1786" s="722" t="s">
        <v>6094</v>
      </c>
      <c r="D1786" s="723" t="s">
        <v>23</v>
      </c>
      <c r="E1786" s="721" t="s">
        <v>221</v>
      </c>
      <c r="F1786" s="721" t="s">
        <v>6088</v>
      </c>
      <c r="G1786" s="794">
        <v>34792</v>
      </c>
      <c r="H1786" s="724">
        <f t="shared" ca="1" si="28"/>
        <v>25</v>
      </c>
      <c r="I1786" s="725" t="s">
        <v>1403</v>
      </c>
      <c r="J1786" s="721" t="s">
        <v>256</v>
      </c>
      <c r="K1786" s="721" t="s">
        <v>261</v>
      </c>
      <c r="L1786" s="813"/>
      <c r="M1786" s="813" t="s">
        <v>6426</v>
      </c>
      <c r="N1786" s="722" t="s">
        <v>5940</v>
      </c>
      <c r="O1786" s="721" t="s">
        <v>222</v>
      </c>
      <c r="P1786" s="734" t="s">
        <v>6093</v>
      </c>
      <c r="Q1786" s="734" t="s">
        <v>6096</v>
      </c>
    </row>
    <row r="1787" spans="1:17">
      <c r="A1787" s="1077">
        <f>SUBTOTAL(3,C$3:C1787)</f>
        <v>1783</v>
      </c>
      <c r="B1787" s="738">
        <v>2</v>
      </c>
      <c r="C1787" s="722" t="s">
        <v>6098</v>
      </c>
      <c r="D1787" s="723" t="s">
        <v>16</v>
      </c>
      <c r="E1787" s="721" t="s">
        <v>221</v>
      </c>
      <c r="F1787" s="721" t="s">
        <v>22</v>
      </c>
      <c r="G1787" s="794">
        <v>35013</v>
      </c>
      <c r="H1787" s="724">
        <f t="shared" ca="1" si="28"/>
        <v>24</v>
      </c>
      <c r="I1787" s="725" t="s">
        <v>1403</v>
      </c>
      <c r="J1787" s="721" t="s">
        <v>289</v>
      </c>
      <c r="K1787" s="721" t="s">
        <v>246</v>
      </c>
      <c r="L1787" s="813"/>
      <c r="M1787" s="813" t="s">
        <v>6426</v>
      </c>
      <c r="N1787" s="722" t="s">
        <v>5940</v>
      </c>
      <c r="O1787" s="721" t="s">
        <v>245</v>
      </c>
      <c r="P1787" s="734" t="s">
        <v>6097</v>
      </c>
      <c r="Q1787" s="734" t="s">
        <v>6096</v>
      </c>
    </row>
    <row r="1788" spans="1:17">
      <c r="A1788" s="1077">
        <f>SUBTOTAL(3,C$3:C1788)</f>
        <v>1784</v>
      </c>
      <c r="B1788" s="721">
        <v>3</v>
      </c>
      <c r="C1788" s="722" t="s">
        <v>6102</v>
      </c>
      <c r="D1788" s="723" t="s">
        <v>23</v>
      </c>
      <c r="E1788" s="721" t="s">
        <v>221</v>
      </c>
      <c r="F1788" s="721" t="s">
        <v>230</v>
      </c>
      <c r="G1788" s="794">
        <v>41603</v>
      </c>
      <c r="H1788" s="724">
        <f t="shared" ca="1" si="28"/>
        <v>6</v>
      </c>
      <c r="I1788" s="725" t="s">
        <v>1403</v>
      </c>
      <c r="J1788" s="721" t="s">
        <v>265</v>
      </c>
      <c r="K1788" s="721" t="s">
        <v>270</v>
      </c>
      <c r="L1788" s="813"/>
      <c r="M1788" s="813" t="s">
        <v>6426</v>
      </c>
      <c r="N1788" s="722" t="s">
        <v>5940</v>
      </c>
      <c r="O1788" s="721" t="s">
        <v>255</v>
      </c>
      <c r="P1788" s="734" t="s">
        <v>6101</v>
      </c>
      <c r="Q1788" s="734" t="s">
        <v>6096</v>
      </c>
    </row>
    <row r="1789" spans="1:17">
      <c r="A1789" s="1077">
        <f>SUBTOTAL(3,C$3:C1789)</f>
        <v>1785</v>
      </c>
      <c r="B1789" s="721">
        <v>4</v>
      </c>
      <c r="C1789" s="722" t="s">
        <v>253</v>
      </c>
      <c r="D1789" s="723" t="s">
        <v>16</v>
      </c>
      <c r="E1789" s="721" t="s">
        <v>254</v>
      </c>
      <c r="F1789" s="721"/>
      <c r="G1789" s="794"/>
      <c r="H1789" s="724">
        <f t="shared" ca="1" si="28"/>
        <v>120</v>
      </c>
      <c r="I1789" s="725"/>
      <c r="J1789" s="721"/>
      <c r="K1789" s="721"/>
      <c r="L1789" s="813"/>
      <c r="M1789" s="813"/>
      <c r="N1789" s="722"/>
      <c r="O1789" s="721"/>
      <c r="P1789" s="734"/>
      <c r="Q1789" s="734"/>
    </row>
    <row r="1790" spans="1:17">
      <c r="A1790" s="1077">
        <f>SUBTOTAL(3,C$3:C1790)</f>
        <v>1786</v>
      </c>
      <c r="B1790" s="721">
        <v>1</v>
      </c>
      <c r="C1790" s="722" t="s">
        <v>6104</v>
      </c>
      <c r="D1790" s="723" t="s">
        <v>23</v>
      </c>
      <c r="E1790" s="721" t="s">
        <v>221</v>
      </c>
      <c r="F1790" s="721" t="s">
        <v>376</v>
      </c>
      <c r="G1790" s="794">
        <v>26904</v>
      </c>
      <c r="H1790" s="724">
        <f t="shared" ca="1" si="28"/>
        <v>46</v>
      </c>
      <c r="I1790" s="725" t="s">
        <v>1403</v>
      </c>
      <c r="J1790" s="721" t="s">
        <v>289</v>
      </c>
      <c r="K1790" s="721" t="s">
        <v>283</v>
      </c>
      <c r="L1790" s="813"/>
      <c r="M1790" s="813" t="s">
        <v>6426</v>
      </c>
      <c r="N1790" s="722" t="s">
        <v>5940</v>
      </c>
      <c r="O1790" s="721" t="s">
        <v>222</v>
      </c>
      <c r="P1790" s="734" t="s">
        <v>6103</v>
      </c>
      <c r="Q1790" s="734" t="s">
        <v>6107</v>
      </c>
    </row>
    <row r="1791" spans="1:17">
      <c r="A1791" s="1077">
        <f>SUBTOTAL(3,C$3:C1791)</f>
        <v>1787</v>
      </c>
      <c r="B1791" s="721">
        <v>2</v>
      </c>
      <c r="C1791" s="722" t="s">
        <v>4466</v>
      </c>
      <c r="D1791" s="723" t="s">
        <v>16</v>
      </c>
      <c r="E1791" s="721" t="s">
        <v>221</v>
      </c>
      <c r="F1791" s="738" t="s">
        <v>6109</v>
      </c>
      <c r="G1791" s="794">
        <v>31266</v>
      </c>
      <c r="H1791" s="724">
        <f t="shared" ca="1" si="28"/>
        <v>34</v>
      </c>
      <c r="I1791" s="725" t="s">
        <v>1403</v>
      </c>
      <c r="J1791" s="721" t="s">
        <v>256</v>
      </c>
      <c r="K1791" s="721" t="s">
        <v>246</v>
      </c>
      <c r="L1791" s="813"/>
      <c r="M1791" s="813" t="s">
        <v>6426</v>
      </c>
      <c r="N1791" s="722" t="s">
        <v>5940</v>
      </c>
      <c r="O1791" s="721" t="s">
        <v>245</v>
      </c>
      <c r="P1791" s="734" t="s">
        <v>6108</v>
      </c>
      <c r="Q1791" s="734" t="s">
        <v>6107</v>
      </c>
    </row>
    <row r="1792" spans="1:17">
      <c r="A1792" s="1077">
        <f>SUBTOTAL(3,C$3:C1792)</f>
        <v>1788</v>
      </c>
      <c r="B1792" s="721">
        <v>3</v>
      </c>
      <c r="C1792" s="722" t="s">
        <v>6112</v>
      </c>
      <c r="D1792" s="723" t="s">
        <v>23</v>
      </c>
      <c r="E1792" s="721" t="s">
        <v>254</v>
      </c>
      <c r="F1792" s="738" t="s">
        <v>952</v>
      </c>
      <c r="G1792" s="794">
        <v>37809</v>
      </c>
      <c r="H1792" s="724">
        <f t="shared" ca="1" si="28"/>
        <v>16</v>
      </c>
      <c r="I1792" s="725" t="s">
        <v>1403</v>
      </c>
      <c r="J1792" s="721" t="s">
        <v>369</v>
      </c>
      <c r="K1792" s="721" t="s">
        <v>266</v>
      </c>
      <c r="L1792" s="813"/>
      <c r="M1792" s="813" t="s">
        <v>6426</v>
      </c>
      <c r="N1792" s="722" t="s">
        <v>5940</v>
      </c>
      <c r="O1792" s="721" t="s">
        <v>255</v>
      </c>
      <c r="P1792" s="734" t="s">
        <v>6111</v>
      </c>
      <c r="Q1792" s="734" t="s">
        <v>6107</v>
      </c>
    </row>
    <row r="1793" spans="1:17">
      <c r="A1793" s="1077">
        <f>SUBTOTAL(3,C$3:C1793)</f>
        <v>1789</v>
      </c>
      <c r="B1793" s="721">
        <v>4</v>
      </c>
      <c r="C1793" s="722" t="s">
        <v>6114</v>
      </c>
      <c r="D1793" s="723" t="s">
        <v>23</v>
      </c>
      <c r="E1793" s="721" t="s">
        <v>254</v>
      </c>
      <c r="F1793" s="738" t="s">
        <v>952</v>
      </c>
      <c r="G1793" s="794">
        <v>38738</v>
      </c>
      <c r="H1793" s="724">
        <f t="shared" ca="1" si="28"/>
        <v>14</v>
      </c>
      <c r="I1793" s="725" t="s">
        <v>1403</v>
      </c>
      <c r="J1793" s="721" t="s">
        <v>369</v>
      </c>
      <c r="K1793" s="721" t="s">
        <v>266</v>
      </c>
      <c r="L1793" s="813"/>
      <c r="M1793" s="813" t="s">
        <v>6426</v>
      </c>
      <c r="N1793" s="722" t="s">
        <v>5940</v>
      </c>
      <c r="O1793" s="721" t="s">
        <v>255</v>
      </c>
      <c r="P1793" s="734" t="s">
        <v>6113</v>
      </c>
      <c r="Q1793" s="734" t="s">
        <v>6107</v>
      </c>
    </row>
    <row r="1794" spans="1:17">
      <c r="A1794" s="1077">
        <f>SUBTOTAL(3,C$3:C1794)</f>
        <v>1790</v>
      </c>
      <c r="B1794" s="721">
        <v>1</v>
      </c>
      <c r="C1794" s="722" t="s">
        <v>6116</v>
      </c>
      <c r="D1794" s="723" t="s">
        <v>23</v>
      </c>
      <c r="E1794" s="721" t="s">
        <v>221</v>
      </c>
      <c r="F1794" s="721" t="s">
        <v>376</v>
      </c>
      <c r="G1794" s="794">
        <v>23075</v>
      </c>
      <c r="H1794" s="724">
        <f t="shared" ca="1" si="28"/>
        <v>57</v>
      </c>
      <c r="I1794" s="725" t="s">
        <v>4508</v>
      </c>
      <c r="J1794" s="721" t="s">
        <v>223</v>
      </c>
      <c r="K1794" s="721" t="s">
        <v>283</v>
      </c>
      <c r="L1794" s="813"/>
      <c r="M1794" s="813" t="s">
        <v>6426</v>
      </c>
      <c r="N1794" s="722" t="s">
        <v>5940</v>
      </c>
      <c r="O1794" s="721" t="s">
        <v>222</v>
      </c>
      <c r="P1794" s="734" t="s">
        <v>6115</v>
      </c>
      <c r="Q1794" s="734" t="s">
        <v>6119</v>
      </c>
    </row>
    <row r="1795" spans="1:17">
      <c r="A1795" s="1077">
        <f>SUBTOTAL(3,C$3:C1795)</f>
        <v>1791</v>
      </c>
      <c r="B1795" s="721">
        <v>2</v>
      </c>
      <c r="C1795" s="722" t="s">
        <v>6121</v>
      </c>
      <c r="D1795" s="723" t="s">
        <v>16</v>
      </c>
      <c r="E1795" s="721" t="s">
        <v>221</v>
      </c>
      <c r="F1795" s="721" t="s">
        <v>3987</v>
      </c>
      <c r="G1795" s="794">
        <v>22822</v>
      </c>
      <c r="H1795" s="724">
        <f t="shared" ca="1" si="28"/>
        <v>57</v>
      </c>
      <c r="I1795" s="725" t="s">
        <v>4508</v>
      </c>
      <c r="J1795" s="721" t="s">
        <v>289</v>
      </c>
      <c r="K1795" s="721" t="s">
        <v>246</v>
      </c>
      <c r="L1795" s="813"/>
      <c r="M1795" s="813" t="s">
        <v>6426</v>
      </c>
      <c r="N1795" s="722" t="s">
        <v>5940</v>
      </c>
      <c r="O1795" s="721" t="s">
        <v>245</v>
      </c>
      <c r="P1795" s="734" t="s">
        <v>6120</v>
      </c>
      <c r="Q1795" s="734" t="s">
        <v>6119</v>
      </c>
    </row>
    <row r="1796" spans="1:17">
      <c r="A1796" s="1077">
        <f>SUBTOTAL(3,C$3:C1796)</f>
        <v>1792</v>
      </c>
      <c r="B1796" s="721">
        <v>3</v>
      </c>
      <c r="C1796" s="722" t="s">
        <v>6124</v>
      </c>
      <c r="D1796" s="723" t="s">
        <v>23</v>
      </c>
      <c r="E1796" s="721" t="s">
        <v>254</v>
      </c>
      <c r="F1796" s="721" t="s">
        <v>22</v>
      </c>
      <c r="G1796" s="794">
        <v>36575</v>
      </c>
      <c r="H1796" s="724">
        <f t="shared" ca="1" si="28"/>
        <v>20</v>
      </c>
      <c r="I1796" s="725" t="s">
        <v>4508</v>
      </c>
      <c r="J1796" s="721" t="s">
        <v>886</v>
      </c>
      <c r="K1796" s="721" t="s">
        <v>266</v>
      </c>
      <c r="L1796" s="813"/>
      <c r="M1796" s="813" t="s">
        <v>6426</v>
      </c>
      <c r="N1796" s="722" t="s">
        <v>5940</v>
      </c>
      <c r="O1796" s="721" t="s">
        <v>255</v>
      </c>
      <c r="P1796" s="734" t="s">
        <v>6123</v>
      </c>
      <c r="Q1796" s="734" t="s">
        <v>6119</v>
      </c>
    </row>
    <row r="1797" spans="1:17">
      <c r="A1797" s="1077">
        <f>SUBTOTAL(3,C$3:C1797)</f>
        <v>1793</v>
      </c>
      <c r="B1797" s="721">
        <v>4</v>
      </c>
      <c r="C1797" s="722" t="s">
        <v>6126</v>
      </c>
      <c r="D1797" s="723" t="s">
        <v>16</v>
      </c>
      <c r="E1797" s="721" t="s">
        <v>254</v>
      </c>
      <c r="F1797" s="721" t="s">
        <v>22</v>
      </c>
      <c r="G1797" s="794">
        <v>37052</v>
      </c>
      <c r="H1797" s="724">
        <f t="shared" ca="1" si="28"/>
        <v>18</v>
      </c>
      <c r="I1797" s="725" t="s">
        <v>4508</v>
      </c>
      <c r="J1797" s="721" t="s">
        <v>886</v>
      </c>
      <c r="K1797" s="721" t="s">
        <v>266</v>
      </c>
      <c r="L1797" s="813"/>
      <c r="M1797" s="813" t="s">
        <v>6426</v>
      </c>
      <c r="N1797" s="722" t="s">
        <v>5940</v>
      </c>
      <c r="O1797" s="721" t="s">
        <v>255</v>
      </c>
      <c r="P1797" s="734" t="s">
        <v>6125</v>
      </c>
      <c r="Q1797" s="734" t="s">
        <v>6119</v>
      </c>
    </row>
    <row r="1798" spans="1:17">
      <c r="A1798" s="1077">
        <f>SUBTOTAL(3,C$3:C1798)</f>
        <v>1794</v>
      </c>
      <c r="B1798" s="721">
        <v>5</v>
      </c>
      <c r="C1798" s="722" t="s">
        <v>6128</v>
      </c>
      <c r="D1798" s="723" t="s">
        <v>23</v>
      </c>
      <c r="E1798" s="721" t="s">
        <v>254</v>
      </c>
      <c r="F1798" s="721" t="s">
        <v>22</v>
      </c>
      <c r="G1798" s="794">
        <v>38831</v>
      </c>
      <c r="H1798" s="724">
        <f t="shared" ref="H1798:H1855" ca="1" si="29">DATEDIF(G1798,TODAY(),"Y")</f>
        <v>13</v>
      </c>
      <c r="I1798" s="725" t="s">
        <v>4508</v>
      </c>
      <c r="J1798" s="721" t="s">
        <v>6129</v>
      </c>
      <c r="K1798" s="721" t="s">
        <v>266</v>
      </c>
      <c r="L1798" s="813"/>
      <c r="M1798" s="813" t="s">
        <v>6426</v>
      </c>
      <c r="N1798" s="722" t="s">
        <v>5940</v>
      </c>
      <c r="O1798" s="721" t="s">
        <v>255</v>
      </c>
      <c r="P1798" s="734" t="s">
        <v>6127</v>
      </c>
      <c r="Q1798" s="734" t="s">
        <v>6119</v>
      </c>
    </row>
    <row r="1799" spans="1:17">
      <c r="A1799" s="1077">
        <f>SUBTOTAL(3,C$3:C1799)</f>
        <v>1795</v>
      </c>
      <c r="B1799" s="721">
        <v>1</v>
      </c>
      <c r="C1799" s="722" t="s">
        <v>6143</v>
      </c>
      <c r="D1799" s="723" t="s">
        <v>23</v>
      </c>
      <c r="E1799" s="721" t="s">
        <v>221</v>
      </c>
      <c r="F1799" s="721" t="s">
        <v>22</v>
      </c>
      <c r="G1799" s="794">
        <v>19126</v>
      </c>
      <c r="H1799" s="724">
        <f t="shared" ca="1" si="29"/>
        <v>67</v>
      </c>
      <c r="I1799" s="725" t="s">
        <v>1403</v>
      </c>
      <c r="J1799" s="721" t="s">
        <v>256</v>
      </c>
      <c r="K1799" s="721" t="s">
        <v>283</v>
      </c>
      <c r="L1799" s="813"/>
      <c r="M1799" s="813" t="s">
        <v>6426</v>
      </c>
      <c r="N1799" s="722" t="s">
        <v>5940</v>
      </c>
      <c r="O1799" s="721" t="s">
        <v>222</v>
      </c>
      <c r="P1799" s="734" t="s">
        <v>6142</v>
      </c>
      <c r="Q1799" s="734" t="s">
        <v>6145</v>
      </c>
    </row>
    <row r="1800" spans="1:17">
      <c r="A1800" s="1077">
        <f>SUBTOTAL(3,C$3:C1800)</f>
        <v>1796</v>
      </c>
      <c r="B1800" s="721">
        <v>2</v>
      </c>
      <c r="C1800" s="722" t="s">
        <v>4852</v>
      </c>
      <c r="D1800" s="723" t="s">
        <v>16</v>
      </c>
      <c r="E1800" s="721" t="s">
        <v>221</v>
      </c>
      <c r="F1800" s="721" t="s">
        <v>3828</v>
      </c>
      <c r="G1800" s="794">
        <v>22687</v>
      </c>
      <c r="H1800" s="724">
        <f t="shared" ca="1" si="29"/>
        <v>58</v>
      </c>
      <c r="I1800" s="725" t="s">
        <v>1403</v>
      </c>
      <c r="J1800" s="721" t="s">
        <v>256</v>
      </c>
      <c r="K1800" s="721" t="s">
        <v>246</v>
      </c>
      <c r="L1800" s="813"/>
      <c r="M1800" s="813" t="s">
        <v>6426</v>
      </c>
      <c r="N1800" s="722" t="s">
        <v>5940</v>
      </c>
      <c r="O1800" s="721" t="s">
        <v>245</v>
      </c>
      <c r="P1800" s="734" t="s">
        <v>6146</v>
      </c>
      <c r="Q1800" s="734" t="s">
        <v>6145</v>
      </c>
    </row>
    <row r="1801" spans="1:17">
      <c r="A1801" s="1077">
        <f>SUBTOTAL(3,C$3:C1801)</f>
        <v>1797</v>
      </c>
      <c r="B1801" s="721">
        <v>3</v>
      </c>
      <c r="C1801" s="722" t="s">
        <v>6150</v>
      </c>
      <c r="D1801" s="723" t="s">
        <v>23</v>
      </c>
      <c r="E1801" s="721" t="s">
        <v>254</v>
      </c>
      <c r="F1801" s="721" t="s">
        <v>2228</v>
      </c>
      <c r="G1801" s="794">
        <v>34543</v>
      </c>
      <c r="H1801" s="724">
        <f t="shared" ca="1" si="29"/>
        <v>25</v>
      </c>
      <c r="I1801" s="725" t="s">
        <v>1403</v>
      </c>
      <c r="J1801" s="721" t="s">
        <v>289</v>
      </c>
      <c r="K1801" s="721" t="s">
        <v>283</v>
      </c>
      <c r="L1801" s="813"/>
      <c r="M1801" s="813" t="s">
        <v>6426</v>
      </c>
      <c r="N1801" s="722" t="s">
        <v>5940</v>
      </c>
      <c r="O1801" s="721" t="s">
        <v>255</v>
      </c>
      <c r="P1801" s="734" t="s">
        <v>6149</v>
      </c>
      <c r="Q1801" s="734" t="s">
        <v>6145</v>
      </c>
    </row>
    <row r="1802" spans="1:17">
      <c r="A1802" s="1077">
        <f>SUBTOTAL(3,C$3:C1802)</f>
        <v>1798</v>
      </c>
      <c r="B1802" s="721">
        <v>4</v>
      </c>
      <c r="C1802" s="722" t="s">
        <v>6152</v>
      </c>
      <c r="D1802" s="723" t="s">
        <v>16</v>
      </c>
      <c r="E1802" s="721" t="s">
        <v>254</v>
      </c>
      <c r="F1802" s="721" t="s">
        <v>22</v>
      </c>
      <c r="G1802" s="794">
        <v>36485</v>
      </c>
      <c r="H1802" s="724">
        <f t="shared" ca="1" si="29"/>
        <v>20</v>
      </c>
      <c r="I1802" s="725" t="s">
        <v>1403</v>
      </c>
      <c r="J1802" s="721" t="s">
        <v>886</v>
      </c>
      <c r="K1802" s="721" t="s">
        <v>266</v>
      </c>
      <c r="L1802" s="813"/>
      <c r="M1802" s="813" t="s">
        <v>6426</v>
      </c>
      <c r="N1802" s="722" t="s">
        <v>5940</v>
      </c>
      <c r="O1802" s="721" t="s">
        <v>255</v>
      </c>
      <c r="P1802" s="734" t="s">
        <v>6151</v>
      </c>
      <c r="Q1802" s="734" t="s">
        <v>6145</v>
      </c>
    </row>
    <row r="1803" spans="1:17">
      <c r="A1803" s="1077">
        <f>SUBTOTAL(3,C$3:C1803)</f>
        <v>1799</v>
      </c>
      <c r="B1803" s="738">
        <v>1</v>
      </c>
      <c r="C1803" s="722" t="s">
        <v>6154</v>
      </c>
      <c r="D1803" s="723" t="s">
        <v>23</v>
      </c>
      <c r="E1803" s="721" t="s">
        <v>221</v>
      </c>
      <c r="F1803" s="721" t="s">
        <v>4668</v>
      </c>
      <c r="G1803" s="794">
        <v>33962</v>
      </c>
      <c r="H1803" s="724">
        <f t="shared" ca="1" si="29"/>
        <v>27</v>
      </c>
      <c r="I1803" s="725" t="s">
        <v>1403</v>
      </c>
      <c r="J1803" s="721" t="s">
        <v>785</v>
      </c>
      <c r="K1803" s="721" t="s">
        <v>261</v>
      </c>
      <c r="L1803" s="813"/>
      <c r="M1803" s="813" t="s">
        <v>6426</v>
      </c>
      <c r="N1803" s="722" t="s">
        <v>5940</v>
      </c>
      <c r="O1803" s="721" t="s">
        <v>222</v>
      </c>
      <c r="P1803" s="736" t="s">
        <v>6153</v>
      </c>
      <c r="Q1803" s="736" t="s">
        <v>6156</v>
      </c>
    </row>
    <row r="1804" spans="1:17">
      <c r="A1804" s="1077">
        <f>SUBTOTAL(3,C$3:C1804)</f>
        <v>1800</v>
      </c>
      <c r="B1804" s="721">
        <v>2</v>
      </c>
      <c r="C1804" s="722" t="s">
        <v>6159</v>
      </c>
      <c r="D1804" s="723" t="s">
        <v>16</v>
      </c>
      <c r="E1804" s="721" t="s">
        <v>221</v>
      </c>
      <c r="F1804" s="721" t="s">
        <v>1514</v>
      </c>
      <c r="G1804" s="794">
        <v>34439</v>
      </c>
      <c r="H1804" s="724">
        <f t="shared" ca="1" si="29"/>
        <v>25</v>
      </c>
      <c r="I1804" s="725" t="s">
        <v>1403</v>
      </c>
      <c r="J1804" s="721" t="s">
        <v>223</v>
      </c>
      <c r="K1804" s="721" t="s">
        <v>266</v>
      </c>
      <c r="L1804" s="813"/>
      <c r="M1804" s="813" t="s">
        <v>6426</v>
      </c>
      <c r="N1804" s="722" t="s">
        <v>5940</v>
      </c>
      <c r="O1804" s="721" t="s">
        <v>245</v>
      </c>
      <c r="P1804" s="741" t="s">
        <v>6158</v>
      </c>
      <c r="Q1804" s="736" t="s">
        <v>6156</v>
      </c>
    </row>
    <row r="1805" spans="1:17">
      <c r="A1805" s="1077">
        <f>SUBTOTAL(3,C$3:C1805)</f>
        <v>1801</v>
      </c>
      <c r="B1805" s="721">
        <v>3</v>
      </c>
      <c r="C1805" s="722" t="s">
        <v>6163</v>
      </c>
      <c r="D1805" s="723" t="s">
        <v>16</v>
      </c>
      <c r="E1805" s="721" t="s">
        <v>254</v>
      </c>
      <c r="F1805" s="721" t="s">
        <v>22</v>
      </c>
      <c r="G1805" s="740">
        <v>41718</v>
      </c>
      <c r="H1805" s="724">
        <f t="shared" ca="1" si="29"/>
        <v>6</v>
      </c>
      <c r="I1805" s="725" t="s">
        <v>1403</v>
      </c>
      <c r="J1805" s="721" t="s">
        <v>265</v>
      </c>
      <c r="K1805" s="721" t="s">
        <v>270</v>
      </c>
      <c r="L1805" s="813"/>
      <c r="M1805" s="813" t="s">
        <v>6426</v>
      </c>
      <c r="N1805" s="722" t="s">
        <v>5940</v>
      </c>
      <c r="O1805" s="721" t="s">
        <v>255</v>
      </c>
      <c r="P1805" s="736" t="s">
        <v>6162</v>
      </c>
      <c r="Q1805" s="736" t="s">
        <v>6156</v>
      </c>
    </row>
    <row r="1806" spans="1:17">
      <c r="A1806" s="1077">
        <f>SUBTOTAL(3,C$3:C1806)</f>
        <v>1802</v>
      </c>
      <c r="B1806" s="721">
        <v>4</v>
      </c>
      <c r="C1806" s="722" t="s">
        <v>7450</v>
      </c>
      <c r="D1806" s="723" t="s">
        <v>23</v>
      </c>
      <c r="E1806" s="721" t="s">
        <v>254</v>
      </c>
      <c r="F1806" s="721" t="s">
        <v>229</v>
      </c>
      <c r="G1806" s="740" t="s">
        <v>7451</v>
      </c>
      <c r="H1806" s="724" t="e">
        <f t="shared" ca="1" si="29"/>
        <v>#VALUE!</v>
      </c>
      <c r="I1806" s="725" t="s">
        <v>1403</v>
      </c>
      <c r="J1806" s="721" t="s">
        <v>265</v>
      </c>
      <c r="K1806" s="721" t="s">
        <v>270</v>
      </c>
      <c r="L1806" s="813"/>
      <c r="M1806" s="813" t="s">
        <v>6426</v>
      </c>
      <c r="N1806" s="722" t="s">
        <v>5940</v>
      </c>
      <c r="O1806" s="721" t="s">
        <v>255</v>
      </c>
      <c r="P1806" s="736"/>
      <c r="Q1806" s="736"/>
    </row>
    <row r="1807" spans="1:17">
      <c r="A1807" s="1077">
        <f>SUBTOTAL(3,C$3:C1807)</f>
        <v>1803</v>
      </c>
      <c r="B1807" s="721">
        <v>5</v>
      </c>
      <c r="C1807" s="722" t="s">
        <v>6160</v>
      </c>
      <c r="D1807" s="723" t="s">
        <v>16</v>
      </c>
      <c r="E1807" s="721" t="s">
        <v>2634</v>
      </c>
      <c r="F1807" s="721" t="s">
        <v>6165</v>
      </c>
      <c r="G1807" s="794">
        <v>18316</v>
      </c>
      <c r="H1807" s="724">
        <f t="shared" ca="1" si="29"/>
        <v>70</v>
      </c>
      <c r="I1807" s="725" t="s">
        <v>1403</v>
      </c>
      <c r="J1807" s="721" t="s">
        <v>256</v>
      </c>
      <c r="K1807" s="721" t="s">
        <v>246</v>
      </c>
      <c r="L1807" s="813"/>
      <c r="M1807" s="813" t="s">
        <v>6426</v>
      </c>
      <c r="N1807" s="722" t="s">
        <v>5940</v>
      </c>
      <c r="O1807" s="721" t="s">
        <v>327</v>
      </c>
      <c r="P1807" s="741" t="s">
        <v>6164</v>
      </c>
      <c r="Q1807" s="736" t="s">
        <v>6156</v>
      </c>
    </row>
    <row r="1808" spans="1:17">
      <c r="A1808" s="1077">
        <f>SUBTOTAL(3,C$3:C1808)</f>
        <v>1804</v>
      </c>
      <c r="B1808" s="721">
        <v>1</v>
      </c>
      <c r="C1808" s="722" t="s">
        <v>104</v>
      </c>
      <c r="D1808" s="723" t="s">
        <v>23</v>
      </c>
      <c r="E1808" s="721" t="s">
        <v>221</v>
      </c>
      <c r="F1808" s="721" t="s">
        <v>22</v>
      </c>
      <c r="G1808" s="794">
        <v>27255</v>
      </c>
      <c r="H1808" s="724">
        <f t="shared" ca="1" si="29"/>
        <v>45</v>
      </c>
      <c r="I1808" s="725" t="s">
        <v>1403</v>
      </c>
      <c r="J1808" s="721" t="s">
        <v>256</v>
      </c>
      <c r="K1808" s="721" t="s">
        <v>283</v>
      </c>
      <c r="L1808" s="813"/>
      <c r="M1808" s="813" t="s">
        <v>6426</v>
      </c>
      <c r="N1808" s="722" t="s">
        <v>5940</v>
      </c>
      <c r="O1808" s="721" t="s">
        <v>222</v>
      </c>
      <c r="P1808" s="734" t="s">
        <v>6167</v>
      </c>
      <c r="Q1808" s="734" t="s">
        <v>6168</v>
      </c>
    </row>
    <row r="1809" spans="1:17">
      <c r="A1809" s="1077">
        <f>SUBTOTAL(3,C$3:C1809)</f>
        <v>1805</v>
      </c>
      <c r="B1809" s="721">
        <v>2</v>
      </c>
      <c r="C1809" s="722" t="s">
        <v>6170</v>
      </c>
      <c r="D1809" s="723" t="s">
        <v>16</v>
      </c>
      <c r="E1809" s="721" t="s">
        <v>221</v>
      </c>
      <c r="F1809" s="721" t="s">
        <v>22</v>
      </c>
      <c r="G1809" s="794">
        <v>28109</v>
      </c>
      <c r="H1809" s="724">
        <f t="shared" ca="1" si="29"/>
        <v>43</v>
      </c>
      <c r="I1809" s="725" t="s">
        <v>1403</v>
      </c>
      <c r="J1809" s="721" t="s">
        <v>256</v>
      </c>
      <c r="K1809" s="721" t="s">
        <v>246</v>
      </c>
      <c r="L1809" s="813"/>
      <c r="M1809" s="813" t="s">
        <v>6426</v>
      </c>
      <c r="N1809" s="722" t="s">
        <v>5940</v>
      </c>
      <c r="O1809" s="721" t="s">
        <v>245</v>
      </c>
      <c r="P1809" s="734" t="s">
        <v>6169</v>
      </c>
      <c r="Q1809" s="734" t="s">
        <v>6168</v>
      </c>
    </row>
    <row r="1810" spans="1:17">
      <c r="A1810" s="1077">
        <f>SUBTOTAL(3,C$3:C1810)</f>
        <v>1806</v>
      </c>
      <c r="B1810" s="721">
        <v>3</v>
      </c>
      <c r="C1810" s="722" t="s">
        <v>6173</v>
      </c>
      <c r="D1810" s="723" t="s">
        <v>23</v>
      </c>
      <c r="E1810" s="721" t="s">
        <v>254</v>
      </c>
      <c r="F1810" s="721" t="s">
        <v>22</v>
      </c>
      <c r="G1810" s="794">
        <v>35348</v>
      </c>
      <c r="H1810" s="724">
        <f t="shared" ca="1" si="29"/>
        <v>23</v>
      </c>
      <c r="I1810" s="725" t="s">
        <v>1403</v>
      </c>
      <c r="J1810" s="721" t="s">
        <v>223</v>
      </c>
      <c r="K1810" s="721" t="s">
        <v>266</v>
      </c>
      <c r="L1810" s="813"/>
      <c r="M1810" s="813" t="s">
        <v>6426</v>
      </c>
      <c r="N1810" s="722" t="s">
        <v>5940</v>
      </c>
      <c r="O1810" s="721" t="s">
        <v>255</v>
      </c>
      <c r="P1810" s="734" t="s">
        <v>6172</v>
      </c>
      <c r="Q1810" s="734" t="s">
        <v>6168</v>
      </c>
    </row>
    <row r="1811" spans="1:17">
      <c r="A1811" s="1077">
        <f>SUBTOTAL(3,C$3:C1811)</f>
        <v>1807</v>
      </c>
      <c r="B1811" s="721">
        <v>4</v>
      </c>
      <c r="C1811" s="722" t="s">
        <v>6175</v>
      </c>
      <c r="D1811" s="723" t="s">
        <v>23</v>
      </c>
      <c r="E1811" s="721" t="s">
        <v>254</v>
      </c>
      <c r="F1811" s="721" t="s">
        <v>22</v>
      </c>
      <c r="G1811" s="794">
        <v>39066</v>
      </c>
      <c r="H1811" s="724">
        <f t="shared" ca="1" si="29"/>
        <v>13</v>
      </c>
      <c r="I1811" s="725" t="s">
        <v>1403</v>
      </c>
      <c r="J1811" s="721" t="s">
        <v>369</v>
      </c>
      <c r="K1811" s="721" t="s">
        <v>266</v>
      </c>
      <c r="L1811" s="813"/>
      <c r="M1811" s="813" t="s">
        <v>6426</v>
      </c>
      <c r="N1811" s="722" t="s">
        <v>5940</v>
      </c>
      <c r="O1811" s="721" t="s">
        <v>255</v>
      </c>
      <c r="P1811" s="734" t="s">
        <v>6174</v>
      </c>
      <c r="Q1811" s="734" t="s">
        <v>6168</v>
      </c>
    </row>
    <row r="1812" spans="1:17">
      <c r="A1812" s="1077">
        <f>SUBTOTAL(3,C$3:C1812)</f>
        <v>1808</v>
      </c>
      <c r="B1812" s="721">
        <v>1</v>
      </c>
      <c r="C1812" s="722" t="s">
        <v>6180</v>
      </c>
      <c r="D1812" s="723" t="s">
        <v>16</v>
      </c>
      <c r="E1812" s="721" t="s">
        <v>1260</v>
      </c>
      <c r="F1812" s="721" t="s">
        <v>309</v>
      </c>
      <c r="G1812" s="794">
        <v>26492</v>
      </c>
      <c r="H1812" s="724">
        <f t="shared" ca="1" si="29"/>
        <v>47</v>
      </c>
      <c r="I1812" s="725" t="s">
        <v>1403</v>
      </c>
      <c r="J1812" s="721" t="s">
        <v>1291</v>
      </c>
      <c r="K1812" s="721" t="s">
        <v>246</v>
      </c>
      <c r="L1812" s="813"/>
      <c r="M1812" s="813" t="s">
        <v>6426</v>
      </c>
      <c r="N1812" s="722" t="s">
        <v>5940</v>
      </c>
      <c r="O1812" s="721" t="s">
        <v>222</v>
      </c>
      <c r="P1812" s="736" t="s">
        <v>7334</v>
      </c>
      <c r="Q1812" s="736" t="s">
        <v>7336</v>
      </c>
    </row>
    <row r="1813" spans="1:17">
      <c r="A1813" s="1077">
        <f>SUBTOTAL(3,C$3:C1813)</f>
        <v>1809</v>
      </c>
      <c r="B1813" s="721">
        <v>2</v>
      </c>
      <c r="C1813" s="722" t="s">
        <v>813</v>
      </c>
      <c r="D1813" s="723" t="s">
        <v>23</v>
      </c>
      <c r="E1813" s="721" t="s">
        <v>254</v>
      </c>
      <c r="F1813" s="721" t="s">
        <v>230</v>
      </c>
      <c r="G1813" s="794">
        <v>38187</v>
      </c>
      <c r="H1813" s="724">
        <f t="shared" ca="1" si="29"/>
        <v>15</v>
      </c>
      <c r="I1813" s="725" t="s">
        <v>1403</v>
      </c>
      <c r="J1813" s="721" t="s">
        <v>1291</v>
      </c>
      <c r="K1813" s="721" t="s">
        <v>270</v>
      </c>
      <c r="L1813" s="813"/>
      <c r="M1813" s="813" t="s">
        <v>6426</v>
      </c>
      <c r="N1813" s="722" t="s">
        <v>5940</v>
      </c>
      <c r="O1813" s="721" t="s">
        <v>255</v>
      </c>
      <c r="P1813" s="736" t="s">
        <v>7335</v>
      </c>
      <c r="Q1813" s="736" t="s">
        <v>7336</v>
      </c>
    </row>
    <row r="1814" spans="1:17">
      <c r="A1814" s="1077">
        <f>SUBTOTAL(3,C$3:C1814)</f>
        <v>1810</v>
      </c>
      <c r="B1814" s="721">
        <v>1</v>
      </c>
      <c r="C1814" s="722" t="s">
        <v>6187</v>
      </c>
      <c r="D1814" s="723" t="s">
        <v>23</v>
      </c>
      <c r="E1814" s="721" t="s">
        <v>221</v>
      </c>
      <c r="F1814" s="721" t="s">
        <v>3143</v>
      </c>
      <c r="G1814" s="794">
        <v>29337</v>
      </c>
      <c r="H1814" s="724">
        <f t="shared" ca="1" si="29"/>
        <v>39</v>
      </c>
      <c r="I1814" s="725" t="s">
        <v>1403</v>
      </c>
      <c r="J1814" s="721" t="s">
        <v>256</v>
      </c>
      <c r="K1814" s="721" t="s">
        <v>283</v>
      </c>
      <c r="L1814" s="813"/>
      <c r="M1814" s="813" t="s">
        <v>6426</v>
      </c>
      <c r="N1814" s="722" t="s">
        <v>5940</v>
      </c>
      <c r="O1814" s="721" t="s">
        <v>222</v>
      </c>
      <c r="P1814" s="734" t="s">
        <v>6186</v>
      </c>
      <c r="Q1814" s="734" t="s">
        <v>6190</v>
      </c>
    </row>
    <row r="1815" spans="1:17">
      <c r="A1815" s="1077">
        <f>SUBTOTAL(3,C$3:C1815)</f>
        <v>1811</v>
      </c>
      <c r="B1815" s="721">
        <v>2</v>
      </c>
      <c r="C1815" s="722" t="s">
        <v>638</v>
      </c>
      <c r="D1815" s="723" t="s">
        <v>16</v>
      </c>
      <c r="E1815" s="721" t="s">
        <v>221</v>
      </c>
      <c r="F1815" s="721" t="s">
        <v>6165</v>
      </c>
      <c r="G1815" s="794">
        <v>30325</v>
      </c>
      <c r="H1815" s="724">
        <f t="shared" ca="1" si="29"/>
        <v>37</v>
      </c>
      <c r="I1815" s="725" t="s">
        <v>1403</v>
      </c>
      <c r="J1815" s="721" t="s">
        <v>256</v>
      </c>
      <c r="K1815" s="721" t="s">
        <v>246</v>
      </c>
      <c r="L1815" s="813"/>
      <c r="M1815" s="813" t="s">
        <v>6426</v>
      </c>
      <c r="N1815" s="722" t="s">
        <v>5940</v>
      </c>
      <c r="O1815" s="721" t="s">
        <v>245</v>
      </c>
      <c r="P1815" s="734" t="s">
        <v>6192</v>
      </c>
      <c r="Q1815" s="734" t="s">
        <v>6190</v>
      </c>
    </row>
    <row r="1816" spans="1:17">
      <c r="A1816" s="1077">
        <f>SUBTOTAL(3,C$3:C1816)</f>
        <v>1812</v>
      </c>
      <c r="B1816" s="721">
        <v>3</v>
      </c>
      <c r="C1816" s="722" t="s">
        <v>6196</v>
      </c>
      <c r="D1816" s="723" t="s">
        <v>23</v>
      </c>
      <c r="E1816" s="721" t="s">
        <v>254</v>
      </c>
      <c r="F1816" s="721" t="s">
        <v>22</v>
      </c>
      <c r="G1816" s="794">
        <v>38407</v>
      </c>
      <c r="H1816" s="724">
        <f t="shared" ca="1" si="29"/>
        <v>15</v>
      </c>
      <c r="I1816" s="725" t="s">
        <v>1403</v>
      </c>
      <c r="J1816" s="721" t="s">
        <v>369</v>
      </c>
      <c r="K1816" s="721" t="s">
        <v>266</v>
      </c>
      <c r="L1816" s="813"/>
      <c r="M1816" s="813" t="s">
        <v>6426</v>
      </c>
      <c r="N1816" s="722" t="s">
        <v>5940</v>
      </c>
      <c r="O1816" s="721" t="s">
        <v>255</v>
      </c>
      <c r="P1816" s="727" t="s">
        <v>6195</v>
      </c>
      <c r="Q1816" s="734" t="s">
        <v>6190</v>
      </c>
    </row>
    <row r="1817" spans="1:17">
      <c r="A1817" s="1077">
        <f>SUBTOTAL(3,C$3:C1817)</f>
        <v>1813</v>
      </c>
      <c r="B1817" s="721">
        <v>4</v>
      </c>
      <c r="C1817" s="722" t="s">
        <v>6198</v>
      </c>
      <c r="D1817" s="723" t="s">
        <v>16</v>
      </c>
      <c r="E1817" s="721" t="s">
        <v>254</v>
      </c>
      <c r="F1817" s="721" t="s">
        <v>22</v>
      </c>
      <c r="G1817" s="794">
        <v>41169</v>
      </c>
      <c r="H1817" s="724">
        <f t="shared" ca="1" si="29"/>
        <v>7</v>
      </c>
      <c r="I1817" s="725" t="s">
        <v>1403</v>
      </c>
      <c r="J1817" s="721" t="s">
        <v>265</v>
      </c>
      <c r="K1817" s="721" t="s">
        <v>270</v>
      </c>
      <c r="L1817" s="813"/>
      <c r="M1817" s="813" t="s">
        <v>6426</v>
      </c>
      <c r="N1817" s="722" t="s">
        <v>5940</v>
      </c>
      <c r="O1817" s="721" t="s">
        <v>255</v>
      </c>
      <c r="P1817" s="727" t="s">
        <v>6197</v>
      </c>
      <c r="Q1817" s="734" t="s">
        <v>6190</v>
      </c>
    </row>
    <row r="1818" spans="1:17">
      <c r="A1818" s="1077">
        <f>SUBTOTAL(3,C$3:C1818)</f>
        <v>1814</v>
      </c>
      <c r="B1818" s="721">
        <v>5</v>
      </c>
      <c r="C1818" s="722" t="s">
        <v>7452</v>
      </c>
      <c r="D1818" s="723" t="s">
        <v>16</v>
      </c>
      <c r="E1818" s="721" t="s">
        <v>254</v>
      </c>
      <c r="F1818" s="721"/>
      <c r="G1818" s="794"/>
      <c r="H1818" s="724">
        <f t="shared" ca="1" si="29"/>
        <v>120</v>
      </c>
      <c r="I1818" s="725"/>
      <c r="J1818" s="721"/>
      <c r="K1818" s="721"/>
      <c r="L1818" s="813"/>
      <c r="M1818" s="813"/>
      <c r="N1818" s="722"/>
      <c r="O1818" s="721"/>
      <c r="P1818" s="727"/>
      <c r="Q1818" s="734"/>
    </row>
    <row r="1819" spans="1:17">
      <c r="A1819" s="1077">
        <f>SUBTOTAL(3,C$3:C1819)</f>
        <v>1815</v>
      </c>
      <c r="B1819" s="721">
        <v>1</v>
      </c>
      <c r="C1819" s="722" t="s">
        <v>6194</v>
      </c>
      <c r="D1819" s="723" t="s">
        <v>23</v>
      </c>
      <c r="E1819" s="721" t="s">
        <v>221</v>
      </c>
      <c r="F1819" s="721" t="s">
        <v>6165</v>
      </c>
      <c r="G1819" s="794">
        <v>21920</v>
      </c>
      <c r="H1819" s="724">
        <f t="shared" ca="1" si="29"/>
        <v>60</v>
      </c>
      <c r="I1819" s="725" t="s">
        <v>1403</v>
      </c>
      <c r="J1819" s="721" t="s">
        <v>256</v>
      </c>
      <c r="K1819" s="721" t="s">
        <v>283</v>
      </c>
      <c r="L1819" s="813"/>
      <c r="M1819" s="813" t="s">
        <v>6426</v>
      </c>
      <c r="N1819" s="722" t="s">
        <v>5940</v>
      </c>
      <c r="O1819" s="721" t="s">
        <v>222</v>
      </c>
      <c r="P1819" s="734" t="s">
        <v>6199</v>
      </c>
      <c r="Q1819" s="734" t="s">
        <v>6190</v>
      </c>
    </row>
    <row r="1820" spans="1:17">
      <c r="A1820" s="1077">
        <f>SUBTOTAL(3,C$3:C1820)</f>
        <v>1816</v>
      </c>
      <c r="B1820" s="721">
        <v>2</v>
      </c>
      <c r="C1820" s="722" t="s">
        <v>6193</v>
      </c>
      <c r="D1820" s="723" t="s">
        <v>16</v>
      </c>
      <c r="E1820" s="721" t="s">
        <v>221</v>
      </c>
      <c r="F1820" s="721" t="s">
        <v>6165</v>
      </c>
      <c r="G1820" s="794">
        <v>22646</v>
      </c>
      <c r="H1820" s="724">
        <f t="shared" ca="1" si="29"/>
        <v>58</v>
      </c>
      <c r="I1820" s="725" t="s">
        <v>1403</v>
      </c>
      <c r="J1820" s="721" t="s">
        <v>256</v>
      </c>
      <c r="K1820" s="721" t="s">
        <v>283</v>
      </c>
      <c r="L1820" s="813"/>
      <c r="M1820" s="813" t="s">
        <v>6426</v>
      </c>
      <c r="N1820" s="722" t="s">
        <v>5940</v>
      </c>
      <c r="O1820" s="721" t="s">
        <v>245</v>
      </c>
      <c r="P1820" s="734" t="s">
        <v>6202</v>
      </c>
      <c r="Q1820" s="734" t="s">
        <v>6190</v>
      </c>
    </row>
    <row r="1821" spans="1:17">
      <c r="A1821" s="1077">
        <f>SUBTOTAL(3,C$3:C1821)</f>
        <v>1817</v>
      </c>
      <c r="B1821" s="721">
        <v>1</v>
      </c>
      <c r="C1821" s="722" t="s">
        <v>6206</v>
      </c>
      <c r="D1821" s="723" t="s">
        <v>23</v>
      </c>
      <c r="E1821" s="721" t="s">
        <v>221</v>
      </c>
      <c r="F1821" s="721" t="s">
        <v>1514</v>
      </c>
      <c r="G1821" s="794">
        <v>29770</v>
      </c>
      <c r="H1821" s="724">
        <f t="shared" ca="1" si="29"/>
        <v>38</v>
      </c>
      <c r="I1821" s="725" t="s">
        <v>1403</v>
      </c>
      <c r="J1821" s="721" t="s">
        <v>289</v>
      </c>
      <c r="K1821" s="721" t="s">
        <v>283</v>
      </c>
      <c r="L1821" s="813"/>
      <c r="M1821" s="813" t="s">
        <v>6426</v>
      </c>
      <c r="N1821" s="722" t="s">
        <v>5940</v>
      </c>
      <c r="O1821" s="721" t="s">
        <v>222</v>
      </c>
      <c r="P1821" s="734" t="s">
        <v>6205</v>
      </c>
      <c r="Q1821" s="734" t="s">
        <v>6207</v>
      </c>
    </row>
    <row r="1822" spans="1:17">
      <c r="A1822" s="1077">
        <f>SUBTOTAL(3,C$3:C1822)</f>
        <v>1818</v>
      </c>
      <c r="B1822" s="721">
        <v>2</v>
      </c>
      <c r="C1822" s="722" t="s">
        <v>6209</v>
      </c>
      <c r="D1822" s="723" t="s">
        <v>16</v>
      </c>
      <c r="E1822" s="721" t="s">
        <v>221</v>
      </c>
      <c r="F1822" s="721" t="s">
        <v>1514</v>
      </c>
      <c r="G1822" s="794">
        <v>32117</v>
      </c>
      <c r="H1822" s="724">
        <f t="shared" ca="1" si="29"/>
        <v>32</v>
      </c>
      <c r="I1822" s="725" t="s">
        <v>1403</v>
      </c>
      <c r="J1822" s="721" t="s">
        <v>289</v>
      </c>
      <c r="K1822" s="721" t="s">
        <v>246</v>
      </c>
      <c r="L1822" s="813"/>
      <c r="M1822" s="813" t="s">
        <v>6426</v>
      </c>
      <c r="N1822" s="722" t="s">
        <v>5940</v>
      </c>
      <c r="O1822" s="721" t="s">
        <v>245</v>
      </c>
      <c r="P1822" s="734" t="s">
        <v>6208</v>
      </c>
      <c r="Q1822" s="734" t="s">
        <v>6207</v>
      </c>
    </row>
    <row r="1823" spans="1:17">
      <c r="A1823" s="1077">
        <f>SUBTOTAL(3,C$3:C1823)</f>
        <v>1819</v>
      </c>
      <c r="B1823" s="721">
        <v>3</v>
      </c>
      <c r="C1823" s="722" t="s">
        <v>6213</v>
      </c>
      <c r="D1823" s="723" t="s">
        <v>23</v>
      </c>
      <c r="E1823" s="721" t="s">
        <v>254</v>
      </c>
      <c r="F1823" s="721" t="s">
        <v>1514</v>
      </c>
      <c r="G1823" s="794">
        <v>40587</v>
      </c>
      <c r="H1823" s="724">
        <f t="shared" ca="1" si="29"/>
        <v>9</v>
      </c>
      <c r="I1823" s="725" t="s">
        <v>1403</v>
      </c>
      <c r="J1823" s="721" t="s">
        <v>265</v>
      </c>
      <c r="K1823" s="721" t="s">
        <v>270</v>
      </c>
      <c r="L1823" s="813"/>
      <c r="M1823" s="813" t="s">
        <v>6426</v>
      </c>
      <c r="N1823" s="722" t="s">
        <v>5940</v>
      </c>
      <c r="O1823" s="721" t="s">
        <v>255</v>
      </c>
      <c r="P1823" s="734" t="s">
        <v>6212</v>
      </c>
      <c r="Q1823" s="734" t="s">
        <v>6207</v>
      </c>
    </row>
    <row r="1824" spans="1:17">
      <c r="A1824" s="1077">
        <f>SUBTOTAL(3,C$3:C1824)</f>
        <v>1820</v>
      </c>
      <c r="B1824" s="721">
        <v>4</v>
      </c>
      <c r="C1824" s="722" t="s">
        <v>7332</v>
      </c>
      <c r="D1824" s="723" t="s">
        <v>23</v>
      </c>
      <c r="E1824" s="721" t="s">
        <v>254</v>
      </c>
      <c r="F1824" s="721" t="s">
        <v>22</v>
      </c>
      <c r="G1824" s="794">
        <v>43424</v>
      </c>
      <c r="H1824" s="724">
        <f t="shared" ca="1" si="29"/>
        <v>1</v>
      </c>
      <c r="I1824" s="725" t="s">
        <v>1403</v>
      </c>
      <c r="J1824" s="721" t="s">
        <v>265</v>
      </c>
      <c r="K1824" s="721" t="s">
        <v>270</v>
      </c>
      <c r="L1824" s="813"/>
      <c r="M1824" s="813" t="s">
        <v>6426</v>
      </c>
      <c r="N1824" s="722" t="s">
        <v>5940</v>
      </c>
      <c r="O1824" s="721" t="s">
        <v>255</v>
      </c>
      <c r="P1824" s="736" t="s">
        <v>7333</v>
      </c>
      <c r="Q1824" s="734" t="s">
        <v>6207</v>
      </c>
    </row>
    <row r="1825" spans="1:17">
      <c r="A1825" s="1077">
        <f>SUBTOTAL(3,C$3:C1825)</f>
        <v>1821</v>
      </c>
      <c r="B1825" s="721">
        <v>1</v>
      </c>
      <c r="C1825" s="722" t="s">
        <v>6826</v>
      </c>
      <c r="D1825" s="723" t="s">
        <v>23</v>
      </c>
      <c r="E1825" s="738" t="s">
        <v>221</v>
      </c>
      <c r="F1825" s="738" t="s">
        <v>6227</v>
      </c>
      <c r="G1825" s="794">
        <v>27948</v>
      </c>
      <c r="H1825" s="724">
        <f t="shared" ca="1" si="29"/>
        <v>43</v>
      </c>
      <c r="I1825" s="747" t="s">
        <v>1403</v>
      </c>
      <c r="J1825" s="738" t="s">
        <v>785</v>
      </c>
      <c r="K1825" s="738" t="s">
        <v>261</v>
      </c>
      <c r="L1825" s="813"/>
      <c r="M1825" s="813" t="s">
        <v>6426</v>
      </c>
      <c r="N1825" s="722" t="s">
        <v>6231</v>
      </c>
      <c r="O1825" s="721" t="s">
        <v>222</v>
      </c>
      <c r="P1825" s="736" t="s">
        <v>6225</v>
      </c>
      <c r="Q1825" s="736" t="s">
        <v>6230</v>
      </c>
    </row>
    <row r="1826" spans="1:17">
      <c r="A1826" s="1077">
        <f>SUBTOTAL(3,C$3:C1826)</f>
        <v>1822</v>
      </c>
      <c r="B1826" s="721">
        <v>2</v>
      </c>
      <c r="C1826" s="722" t="s">
        <v>6233</v>
      </c>
      <c r="D1826" s="723" t="s">
        <v>16</v>
      </c>
      <c r="E1826" s="721" t="s">
        <v>221</v>
      </c>
      <c r="F1826" s="721" t="s">
        <v>524</v>
      </c>
      <c r="G1826" s="794">
        <v>31174</v>
      </c>
      <c r="H1826" s="724">
        <f t="shared" ca="1" si="29"/>
        <v>34</v>
      </c>
      <c r="I1826" s="725" t="s">
        <v>1403</v>
      </c>
      <c r="J1826" s="721" t="s">
        <v>289</v>
      </c>
      <c r="K1826" s="721" t="s">
        <v>246</v>
      </c>
      <c r="L1826" s="813"/>
      <c r="M1826" s="813" t="s">
        <v>6426</v>
      </c>
      <c r="N1826" s="722" t="s">
        <v>5940</v>
      </c>
      <c r="O1826" s="721" t="s">
        <v>245</v>
      </c>
      <c r="P1826" s="727" t="s">
        <v>6232</v>
      </c>
      <c r="Q1826" s="734" t="s">
        <v>6230</v>
      </c>
    </row>
    <row r="1827" spans="1:17">
      <c r="A1827" s="1077">
        <f>SUBTOTAL(3,C$3:C1827)</f>
        <v>1823</v>
      </c>
      <c r="B1827" s="721">
        <v>3</v>
      </c>
      <c r="C1827" s="722" t="s">
        <v>6237</v>
      </c>
      <c r="D1827" s="723" t="s">
        <v>16</v>
      </c>
      <c r="E1827" s="721" t="s">
        <v>254</v>
      </c>
      <c r="F1827" s="721" t="s">
        <v>22</v>
      </c>
      <c r="G1827" s="794">
        <v>37252</v>
      </c>
      <c r="H1827" s="724">
        <f t="shared" ca="1" si="29"/>
        <v>18</v>
      </c>
      <c r="I1827" s="725" t="s">
        <v>1403</v>
      </c>
      <c r="J1827" s="721" t="s">
        <v>348</v>
      </c>
      <c r="K1827" s="721" t="s">
        <v>246</v>
      </c>
      <c r="L1827" s="813"/>
      <c r="M1827" s="813" t="s">
        <v>6426</v>
      </c>
      <c r="N1827" s="722" t="s">
        <v>5940</v>
      </c>
      <c r="O1827" s="721" t="s">
        <v>255</v>
      </c>
      <c r="P1827" s="727" t="s">
        <v>6236</v>
      </c>
      <c r="Q1827" s="734" t="s">
        <v>6230</v>
      </c>
    </row>
    <row r="1828" spans="1:17">
      <c r="A1828" s="1077">
        <f>SUBTOTAL(3,C$3:C1828)</f>
        <v>1824</v>
      </c>
      <c r="B1828" s="721">
        <v>4</v>
      </c>
      <c r="C1828" s="722" t="s">
        <v>1897</v>
      </c>
      <c r="D1828" s="723" t="s">
        <v>23</v>
      </c>
      <c r="E1828" s="721" t="s">
        <v>254</v>
      </c>
      <c r="F1828" s="721" t="s">
        <v>230</v>
      </c>
      <c r="G1828" s="794">
        <v>39586</v>
      </c>
      <c r="H1828" s="724">
        <f t="shared" ca="1" si="29"/>
        <v>11</v>
      </c>
      <c r="I1828" s="725" t="s">
        <v>1403</v>
      </c>
      <c r="J1828" s="721" t="s">
        <v>369</v>
      </c>
      <c r="K1828" s="721" t="s">
        <v>266</v>
      </c>
      <c r="L1828" s="813"/>
      <c r="M1828" s="813" t="s">
        <v>6426</v>
      </c>
      <c r="N1828" s="722" t="s">
        <v>5940</v>
      </c>
      <c r="O1828" s="721" t="s">
        <v>255</v>
      </c>
      <c r="P1828" s="727" t="s">
        <v>6239</v>
      </c>
      <c r="Q1828" s="734" t="s">
        <v>6230</v>
      </c>
    </row>
    <row r="1829" spans="1:17">
      <c r="A1829" s="1077">
        <f>SUBTOTAL(3,C$3:C1829)</f>
        <v>1825</v>
      </c>
      <c r="B1829" s="721">
        <v>5</v>
      </c>
      <c r="C1829" s="722" t="s">
        <v>6234</v>
      </c>
      <c r="D1829" s="723" t="s">
        <v>16</v>
      </c>
      <c r="E1829" s="721" t="s">
        <v>2634</v>
      </c>
      <c r="F1829" s="721" t="s">
        <v>524</v>
      </c>
      <c r="G1829" s="794">
        <v>21330</v>
      </c>
      <c r="H1829" s="724">
        <f t="shared" ca="1" si="29"/>
        <v>61</v>
      </c>
      <c r="I1829" s="725" t="s">
        <v>1403</v>
      </c>
      <c r="J1829" s="721" t="s">
        <v>256</v>
      </c>
      <c r="K1829" s="721" t="s">
        <v>246</v>
      </c>
      <c r="L1829" s="813"/>
      <c r="M1829" s="813" t="s">
        <v>6426</v>
      </c>
      <c r="N1829" s="722" t="s">
        <v>5940</v>
      </c>
      <c r="O1829" s="721" t="s">
        <v>327</v>
      </c>
      <c r="P1829" s="734" t="s">
        <v>6240</v>
      </c>
      <c r="Q1829" s="734" t="s">
        <v>6230</v>
      </c>
    </row>
    <row r="1830" spans="1:17">
      <c r="A1830" s="1077">
        <f>SUBTOTAL(3,C$3:C1830)</f>
        <v>1826</v>
      </c>
      <c r="B1830" s="721">
        <v>6</v>
      </c>
      <c r="C1830" s="722" t="s">
        <v>7260</v>
      </c>
      <c r="D1830" s="723" t="s">
        <v>23</v>
      </c>
      <c r="E1830" s="721" t="s">
        <v>254</v>
      </c>
      <c r="F1830" s="721"/>
      <c r="G1830" s="794"/>
      <c r="H1830" s="724">
        <f t="shared" ca="1" si="29"/>
        <v>120</v>
      </c>
      <c r="I1830" s="725"/>
      <c r="J1830" s="721"/>
      <c r="K1830" s="721"/>
      <c r="L1830" s="813"/>
      <c r="M1830" s="813"/>
      <c r="N1830" s="722" t="s">
        <v>5940</v>
      </c>
      <c r="O1830" s="721" t="s">
        <v>255</v>
      </c>
      <c r="P1830" s="734"/>
      <c r="Q1830" s="734"/>
    </row>
    <row r="1831" spans="1:17">
      <c r="A1831" s="1077">
        <f>SUBTOTAL(3,C$3:C1831)</f>
        <v>1827</v>
      </c>
      <c r="B1831" s="721">
        <v>7</v>
      </c>
      <c r="C1831" s="722" t="s">
        <v>7261</v>
      </c>
      <c r="D1831" s="723" t="s">
        <v>16</v>
      </c>
      <c r="E1831" s="721" t="s">
        <v>254</v>
      </c>
      <c r="F1831" s="721"/>
      <c r="G1831" s="794"/>
      <c r="H1831" s="724">
        <f t="shared" ca="1" si="29"/>
        <v>120</v>
      </c>
      <c r="I1831" s="725"/>
      <c r="J1831" s="721"/>
      <c r="K1831" s="721"/>
      <c r="L1831" s="813"/>
      <c r="M1831" s="813"/>
      <c r="N1831" s="722" t="s">
        <v>5940</v>
      </c>
      <c r="O1831" s="721" t="s">
        <v>255</v>
      </c>
      <c r="P1831" s="734"/>
      <c r="Q1831" s="734"/>
    </row>
    <row r="1832" spans="1:17">
      <c r="A1832" s="1077">
        <f>SUBTOTAL(3,C$3:C1832)</f>
        <v>1828</v>
      </c>
      <c r="B1832" s="721">
        <v>1</v>
      </c>
      <c r="C1832" s="722" t="s">
        <v>3636</v>
      </c>
      <c r="D1832" s="723" t="s">
        <v>23</v>
      </c>
      <c r="E1832" s="721" t="s">
        <v>221</v>
      </c>
      <c r="F1832" s="721" t="s">
        <v>946</v>
      </c>
      <c r="G1832" s="794">
        <v>25543</v>
      </c>
      <c r="H1832" s="724">
        <f t="shared" ca="1" si="29"/>
        <v>50</v>
      </c>
      <c r="I1832" s="725" t="s">
        <v>1403</v>
      </c>
      <c r="J1832" s="721" t="s">
        <v>256</v>
      </c>
      <c r="K1832" s="721" t="s">
        <v>283</v>
      </c>
      <c r="L1832" s="813"/>
      <c r="M1832" s="813" t="s">
        <v>6426</v>
      </c>
      <c r="N1832" s="722" t="s">
        <v>5940</v>
      </c>
      <c r="O1832" s="721" t="s">
        <v>222</v>
      </c>
      <c r="P1832" s="734" t="s">
        <v>6243</v>
      </c>
      <c r="Q1832" s="734" t="s">
        <v>6246</v>
      </c>
    </row>
    <row r="1833" spans="1:17">
      <c r="A1833" s="1077">
        <f>SUBTOTAL(3,C$3:C1833)</f>
        <v>1829</v>
      </c>
      <c r="B1833" s="721">
        <v>2</v>
      </c>
      <c r="C1833" s="722" t="s">
        <v>6248</v>
      </c>
      <c r="D1833" s="723" t="s">
        <v>16</v>
      </c>
      <c r="E1833" s="721" t="s">
        <v>221</v>
      </c>
      <c r="F1833" s="721" t="s">
        <v>946</v>
      </c>
      <c r="G1833" s="794">
        <v>28343</v>
      </c>
      <c r="H1833" s="724">
        <f t="shared" ca="1" si="29"/>
        <v>42</v>
      </c>
      <c r="I1833" s="725" t="s">
        <v>1403</v>
      </c>
      <c r="J1833" s="721" t="s">
        <v>256</v>
      </c>
      <c r="K1833" s="721" t="s">
        <v>246</v>
      </c>
      <c r="L1833" s="813"/>
      <c r="M1833" s="813" t="s">
        <v>6426</v>
      </c>
      <c r="N1833" s="722" t="s">
        <v>5940</v>
      </c>
      <c r="O1833" s="721" t="s">
        <v>245</v>
      </c>
      <c r="P1833" s="734" t="s">
        <v>6247</v>
      </c>
      <c r="Q1833" s="764" t="s">
        <v>6246</v>
      </c>
    </row>
    <row r="1834" spans="1:17">
      <c r="A1834" s="1077">
        <f>SUBTOTAL(3,C$3:C1834)</f>
        <v>1830</v>
      </c>
      <c r="B1834" s="721">
        <v>3</v>
      </c>
      <c r="C1834" s="722" t="s">
        <v>6254</v>
      </c>
      <c r="D1834" s="723" t="s">
        <v>23</v>
      </c>
      <c r="E1834" s="721" t="s">
        <v>254</v>
      </c>
      <c r="F1834" s="721" t="s">
        <v>22</v>
      </c>
      <c r="G1834" s="794">
        <v>36796</v>
      </c>
      <c r="H1834" s="724">
        <f t="shared" ca="1" si="29"/>
        <v>19</v>
      </c>
      <c r="I1834" s="725" t="s">
        <v>1403</v>
      </c>
      <c r="J1834" s="721" t="s">
        <v>348</v>
      </c>
      <c r="K1834" s="721" t="s">
        <v>266</v>
      </c>
      <c r="L1834" s="813"/>
      <c r="M1834" s="813" t="s">
        <v>6426</v>
      </c>
      <c r="N1834" s="722" t="s">
        <v>5940</v>
      </c>
      <c r="O1834" s="721" t="s">
        <v>255</v>
      </c>
      <c r="P1834" s="734" t="s">
        <v>6253</v>
      </c>
      <c r="Q1834" s="764" t="s">
        <v>6246</v>
      </c>
    </row>
    <row r="1835" spans="1:17">
      <c r="A1835" s="1077">
        <f>SUBTOTAL(3,C$3:C1835)</f>
        <v>1831</v>
      </c>
      <c r="B1835" s="721">
        <v>4</v>
      </c>
      <c r="C1835" s="722" t="s">
        <v>6256</v>
      </c>
      <c r="D1835" s="723" t="s">
        <v>16</v>
      </c>
      <c r="E1835" s="721" t="s">
        <v>254</v>
      </c>
      <c r="F1835" s="721" t="s">
        <v>22</v>
      </c>
      <c r="G1835" s="794">
        <v>39788</v>
      </c>
      <c r="H1835" s="724">
        <f t="shared" ca="1" si="29"/>
        <v>11</v>
      </c>
      <c r="I1835" s="725" t="s">
        <v>1403</v>
      </c>
      <c r="J1835" s="721" t="s">
        <v>369</v>
      </c>
      <c r="K1835" s="721" t="s">
        <v>266</v>
      </c>
      <c r="L1835" s="813"/>
      <c r="M1835" s="813" t="s">
        <v>6426</v>
      </c>
      <c r="N1835" s="722" t="s">
        <v>5940</v>
      </c>
      <c r="O1835" s="721" t="s">
        <v>255</v>
      </c>
      <c r="P1835" s="734" t="s">
        <v>6255</v>
      </c>
      <c r="Q1835" s="764" t="s">
        <v>6246</v>
      </c>
    </row>
    <row r="1836" spans="1:17">
      <c r="A1836" s="1077">
        <f>SUBTOTAL(3,C$3:C1836)</f>
        <v>1832</v>
      </c>
      <c r="B1836" s="733">
        <v>1</v>
      </c>
      <c r="C1836" s="732" t="s">
        <v>106</v>
      </c>
      <c r="D1836" s="723" t="s">
        <v>23</v>
      </c>
      <c r="E1836" s="733" t="s">
        <v>221</v>
      </c>
      <c r="F1836" s="733" t="s">
        <v>3828</v>
      </c>
      <c r="G1836" s="806">
        <v>28194</v>
      </c>
      <c r="H1836" s="724">
        <f t="shared" ca="1" si="29"/>
        <v>43</v>
      </c>
      <c r="I1836" s="725" t="s">
        <v>1403</v>
      </c>
      <c r="J1836" s="733" t="s">
        <v>223</v>
      </c>
      <c r="K1836" s="733" t="s">
        <v>283</v>
      </c>
      <c r="L1836" s="813"/>
      <c r="M1836" s="813" t="s">
        <v>6426</v>
      </c>
      <c r="N1836" s="722" t="s">
        <v>5940</v>
      </c>
      <c r="O1836" s="733" t="s">
        <v>222</v>
      </c>
      <c r="P1836" s="727" t="s">
        <v>6257</v>
      </c>
      <c r="Q1836" s="741" t="s">
        <v>6259</v>
      </c>
    </row>
    <row r="1837" spans="1:17">
      <c r="A1837" s="1077">
        <f>SUBTOTAL(3,C$3:C1837)</f>
        <v>1833</v>
      </c>
      <c r="B1837" s="733">
        <v>2</v>
      </c>
      <c r="C1837" s="732" t="s">
        <v>6261</v>
      </c>
      <c r="D1837" s="723" t="s">
        <v>16</v>
      </c>
      <c r="E1837" s="733" t="s">
        <v>221</v>
      </c>
      <c r="F1837" s="733" t="s">
        <v>3828</v>
      </c>
      <c r="G1837" s="806">
        <v>30691</v>
      </c>
      <c r="H1837" s="724">
        <f t="shared" ca="1" si="29"/>
        <v>36</v>
      </c>
      <c r="I1837" s="747" t="s">
        <v>1403</v>
      </c>
      <c r="J1837" s="733" t="s">
        <v>223</v>
      </c>
      <c r="K1837" s="733" t="s">
        <v>246</v>
      </c>
      <c r="L1837" s="813"/>
      <c r="M1837" s="813" t="s">
        <v>6426</v>
      </c>
      <c r="N1837" s="722" t="s">
        <v>5940</v>
      </c>
      <c r="O1837" s="733" t="s">
        <v>245</v>
      </c>
      <c r="P1837" s="727" t="s">
        <v>6260</v>
      </c>
      <c r="Q1837" s="741" t="s">
        <v>6259</v>
      </c>
    </row>
    <row r="1838" spans="1:17">
      <c r="A1838" s="1077">
        <f>SUBTOTAL(3,C$3:C1838)</f>
        <v>1834</v>
      </c>
      <c r="B1838" s="733">
        <v>3</v>
      </c>
      <c r="C1838" s="732" t="s">
        <v>6265</v>
      </c>
      <c r="D1838" s="723" t="s">
        <v>23</v>
      </c>
      <c r="E1838" s="733" t="s">
        <v>254</v>
      </c>
      <c r="F1838" s="733" t="s">
        <v>4801</v>
      </c>
      <c r="G1838" s="806">
        <v>38812</v>
      </c>
      <c r="H1838" s="724">
        <f t="shared" ca="1" si="29"/>
        <v>14</v>
      </c>
      <c r="I1838" s="747" t="s">
        <v>1403</v>
      </c>
      <c r="J1838" s="733" t="s">
        <v>369</v>
      </c>
      <c r="K1838" s="733" t="s">
        <v>266</v>
      </c>
      <c r="L1838" s="813"/>
      <c r="M1838" s="813" t="s">
        <v>6426</v>
      </c>
      <c r="N1838" s="722" t="s">
        <v>5940</v>
      </c>
      <c r="O1838" s="733" t="s">
        <v>255</v>
      </c>
      <c r="P1838" s="727" t="s">
        <v>6264</v>
      </c>
      <c r="Q1838" s="741" t="s">
        <v>6259</v>
      </c>
    </row>
    <row r="1839" spans="1:17">
      <c r="A1839" s="1077">
        <f>SUBTOTAL(3,C$3:C1839)</f>
        <v>1835</v>
      </c>
      <c r="B1839" s="733">
        <v>4</v>
      </c>
      <c r="C1839" s="732" t="s">
        <v>6267</v>
      </c>
      <c r="D1839" s="723" t="s">
        <v>16</v>
      </c>
      <c r="E1839" s="733" t="s">
        <v>254</v>
      </c>
      <c r="F1839" s="733" t="s">
        <v>230</v>
      </c>
      <c r="G1839" s="806">
        <v>40708</v>
      </c>
      <c r="H1839" s="724">
        <f t="shared" ca="1" si="29"/>
        <v>8</v>
      </c>
      <c r="I1839" s="747" t="s">
        <v>1403</v>
      </c>
      <c r="J1839" s="733" t="s">
        <v>265</v>
      </c>
      <c r="K1839" s="733" t="s">
        <v>270</v>
      </c>
      <c r="L1839" s="813"/>
      <c r="M1839" s="813" t="s">
        <v>6426</v>
      </c>
      <c r="N1839" s="722" t="s">
        <v>5940</v>
      </c>
      <c r="O1839" s="733" t="s">
        <v>255</v>
      </c>
      <c r="P1839" s="727" t="s">
        <v>6266</v>
      </c>
      <c r="Q1839" s="741" t="s">
        <v>6259</v>
      </c>
    </row>
    <row r="1840" spans="1:17">
      <c r="A1840" s="1077">
        <f>SUBTOTAL(3,C$3:C1840)</f>
        <v>1836</v>
      </c>
      <c r="B1840" s="733">
        <v>1</v>
      </c>
      <c r="C1840" s="732" t="s">
        <v>6269</v>
      </c>
      <c r="D1840" s="723" t="s">
        <v>23</v>
      </c>
      <c r="E1840" s="733" t="s">
        <v>221</v>
      </c>
      <c r="F1840" s="733" t="s">
        <v>6270</v>
      </c>
      <c r="G1840" s="806">
        <v>27244</v>
      </c>
      <c r="H1840" s="724">
        <f t="shared" ca="1" si="29"/>
        <v>45</v>
      </c>
      <c r="I1840" s="747" t="s">
        <v>1403</v>
      </c>
      <c r="J1840" s="733" t="s">
        <v>256</v>
      </c>
      <c r="K1840" s="733" t="s">
        <v>283</v>
      </c>
      <c r="L1840" s="813"/>
      <c r="M1840" s="813" t="s">
        <v>6426</v>
      </c>
      <c r="N1840" s="722" t="s">
        <v>5940</v>
      </c>
      <c r="O1840" s="733" t="s">
        <v>222</v>
      </c>
      <c r="P1840" s="734" t="s">
        <v>6268</v>
      </c>
      <c r="Q1840" s="734" t="s">
        <v>6273</v>
      </c>
    </row>
    <row r="1841" spans="1:17">
      <c r="A1841" s="1077">
        <f>SUBTOTAL(3,C$3:C1841)</f>
        <v>1837</v>
      </c>
      <c r="B1841" s="733">
        <v>2</v>
      </c>
      <c r="C1841" s="732" t="s">
        <v>6275</v>
      </c>
      <c r="D1841" s="723" t="s">
        <v>16</v>
      </c>
      <c r="E1841" s="733" t="s">
        <v>221</v>
      </c>
      <c r="F1841" s="733" t="s">
        <v>6270</v>
      </c>
      <c r="G1841" s="806">
        <v>29983</v>
      </c>
      <c r="H1841" s="724">
        <f t="shared" ca="1" si="29"/>
        <v>38</v>
      </c>
      <c r="I1841" s="747" t="s">
        <v>1403</v>
      </c>
      <c r="J1841" s="733" t="s">
        <v>256</v>
      </c>
      <c r="K1841" s="733" t="s">
        <v>246</v>
      </c>
      <c r="L1841" s="813"/>
      <c r="M1841" s="813" t="s">
        <v>6426</v>
      </c>
      <c r="N1841" s="722" t="s">
        <v>5940</v>
      </c>
      <c r="O1841" s="733" t="s">
        <v>245</v>
      </c>
      <c r="P1841" s="734" t="s">
        <v>6274</v>
      </c>
      <c r="Q1841" s="734" t="s">
        <v>6273</v>
      </c>
    </row>
    <row r="1842" spans="1:17">
      <c r="A1842" s="1077">
        <f>SUBTOTAL(3,C$3:C1842)</f>
        <v>1838</v>
      </c>
      <c r="B1842" s="733">
        <v>3</v>
      </c>
      <c r="C1842" s="732" t="s">
        <v>6279</v>
      </c>
      <c r="D1842" s="723" t="s">
        <v>23</v>
      </c>
      <c r="E1842" s="733" t="s">
        <v>254</v>
      </c>
      <c r="F1842" s="733" t="s">
        <v>6270</v>
      </c>
      <c r="G1842" s="806">
        <v>40284</v>
      </c>
      <c r="H1842" s="724">
        <f t="shared" ca="1" si="29"/>
        <v>9</v>
      </c>
      <c r="I1842" s="747" t="s">
        <v>1403</v>
      </c>
      <c r="J1842" s="733" t="s">
        <v>265</v>
      </c>
      <c r="K1842" s="733" t="s">
        <v>270</v>
      </c>
      <c r="L1842" s="813"/>
      <c r="M1842" s="813" t="s">
        <v>6426</v>
      </c>
      <c r="N1842" s="722" t="s">
        <v>5940</v>
      </c>
      <c r="O1842" s="733" t="s">
        <v>255</v>
      </c>
      <c r="P1842" s="734" t="s">
        <v>6278</v>
      </c>
      <c r="Q1842" s="734" t="s">
        <v>6273</v>
      </c>
    </row>
    <row r="1843" spans="1:17">
      <c r="A1843" s="1077">
        <f>SUBTOTAL(3,C$3:C1843)</f>
        <v>1839</v>
      </c>
      <c r="B1843" s="733">
        <v>1</v>
      </c>
      <c r="C1843" s="732" t="s">
        <v>6281</v>
      </c>
      <c r="D1843" s="723" t="s">
        <v>23</v>
      </c>
      <c r="E1843" s="733" t="s">
        <v>221</v>
      </c>
      <c r="F1843" s="733" t="s">
        <v>6282</v>
      </c>
      <c r="G1843" s="806">
        <v>23056</v>
      </c>
      <c r="H1843" s="724">
        <f t="shared" ca="1" si="29"/>
        <v>57</v>
      </c>
      <c r="I1843" s="747" t="s">
        <v>1403</v>
      </c>
      <c r="J1843" s="733" t="s">
        <v>256</v>
      </c>
      <c r="K1843" s="733" t="s">
        <v>283</v>
      </c>
      <c r="L1843" s="813"/>
      <c r="M1843" s="813" t="s">
        <v>6426</v>
      </c>
      <c r="N1843" s="722" t="s">
        <v>5940</v>
      </c>
      <c r="O1843" s="733" t="s">
        <v>222</v>
      </c>
      <c r="P1843" s="734" t="s">
        <v>6280</v>
      </c>
      <c r="Q1843" s="734" t="s">
        <v>6284</v>
      </c>
    </row>
    <row r="1844" spans="1:17">
      <c r="A1844" s="1077">
        <f>SUBTOTAL(3,C$3:C1844)</f>
        <v>1840</v>
      </c>
      <c r="B1844" s="733">
        <v>2</v>
      </c>
      <c r="C1844" s="732" t="s">
        <v>488</v>
      </c>
      <c r="D1844" s="723" t="s">
        <v>16</v>
      </c>
      <c r="E1844" s="733" t="s">
        <v>221</v>
      </c>
      <c r="F1844" s="733" t="s">
        <v>6282</v>
      </c>
      <c r="G1844" s="806">
        <v>28241</v>
      </c>
      <c r="H1844" s="724">
        <f t="shared" ca="1" si="29"/>
        <v>42</v>
      </c>
      <c r="I1844" s="747" t="s">
        <v>1403</v>
      </c>
      <c r="J1844" s="733" t="s">
        <v>256</v>
      </c>
      <c r="K1844" s="733" t="s">
        <v>283</v>
      </c>
      <c r="L1844" s="813"/>
      <c r="M1844" s="813" t="s">
        <v>6426</v>
      </c>
      <c r="N1844" s="722" t="s">
        <v>5940</v>
      </c>
      <c r="O1844" s="733" t="s">
        <v>245</v>
      </c>
      <c r="P1844" s="734" t="s">
        <v>6285</v>
      </c>
      <c r="Q1844" s="734" t="s">
        <v>6284</v>
      </c>
    </row>
    <row r="1845" spans="1:17">
      <c r="A1845" s="1077">
        <f>SUBTOTAL(3,C$3:C1845)</f>
        <v>1841</v>
      </c>
      <c r="B1845" s="733">
        <v>3</v>
      </c>
      <c r="C1845" s="732" t="s">
        <v>6288</v>
      </c>
      <c r="D1845" s="723" t="s">
        <v>23</v>
      </c>
      <c r="E1845" s="733" t="s">
        <v>254</v>
      </c>
      <c r="F1845" s="733" t="s">
        <v>6289</v>
      </c>
      <c r="G1845" s="806">
        <v>36738</v>
      </c>
      <c r="H1845" s="724">
        <f t="shared" ca="1" si="29"/>
        <v>19</v>
      </c>
      <c r="I1845" s="747" t="s">
        <v>1403</v>
      </c>
      <c r="J1845" s="733" t="s">
        <v>348</v>
      </c>
      <c r="K1845" s="733" t="s">
        <v>266</v>
      </c>
      <c r="L1845" s="813"/>
      <c r="M1845" s="813" t="s">
        <v>6426</v>
      </c>
      <c r="N1845" s="722" t="s">
        <v>5940</v>
      </c>
      <c r="O1845" s="733" t="s">
        <v>255</v>
      </c>
      <c r="P1845" s="734" t="s">
        <v>6287</v>
      </c>
      <c r="Q1845" s="734" t="s">
        <v>6284</v>
      </c>
    </row>
    <row r="1846" spans="1:17">
      <c r="A1846" s="1077">
        <f>SUBTOTAL(3,C$3:C1846)</f>
        <v>1842</v>
      </c>
      <c r="B1846" s="733">
        <v>4</v>
      </c>
      <c r="C1846" s="732" t="s">
        <v>6291</v>
      </c>
      <c r="D1846" s="723" t="s">
        <v>16</v>
      </c>
      <c r="E1846" s="733" t="s">
        <v>254</v>
      </c>
      <c r="F1846" s="733" t="s">
        <v>6289</v>
      </c>
      <c r="G1846" s="806">
        <v>39279</v>
      </c>
      <c r="H1846" s="724">
        <f t="shared" ca="1" si="29"/>
        <v>12</v>
      </c>
      <c r="I1846" s="747" t="s">
        <v>1403</v>
      </c>
      <c r="J1846" s="733" t="s">
        <v>369</v>
      </c>
      <c r="K1846" s="733" t="s">
        <v>266</v>
      </c>
      <c r="L1846" s="813"/>
      <c r="M1846" s="813" t="s">
        <v>6426</v>
      </c>
      <c r="N1846" s="722" t="s">
        <v>5940</v>
      </c>
      <c r="O1846" s="733" t="s">
        <v>255</v>
      </c>
      <c r="P1846" s="734" t="s">
        <v>6290</v>
      </c>
      <c r="Q1846" s="734" t="s">
        <v>6284</v>
      </c>
    </row>
    <row r="1847" spans="1:17">
      <c r="A1847" s="1077">
        <f>SUBTOTAL(3,C$3:C1847)</f>
        <v>1843</v>
      </c>
      <c r="B1847" s="733">
        <v>1</v>
      </c>
      <c r="C1847" s="732" t="s">
        <v>2522</v>
      </c>
      <c r="D1847" s="723" t="s">
        <v>16</v>
      </c>
      <c r="E1847" s="733" t="s">
        <v>221</v>
      </c>
      <c r="F1847" s="733" t="s">
        <v>1402</v>
      </c>
      <c r="G1847" s="806">
        <v>21064</v>
      </c>
      <c r="H1847" s="724">
        <f t="shared" ca="1" si="29"/>
        <v>62</v>
      </c>
      <c r="I1847" s="747" t="s">
        <v>1403</v>
      </c>
      <c r="J1847" s="733" t="s">
        <v>256</v>
      </c>
      <c r="K1847" s="733" t="s">
        <v>360</v>
      </c>
      <c r="L1847" s="813"/>
      <c r="M1847" s="813" t="s">
        <v>6426</v>
      </c>
      <c r="N1847" s="722" t="s">
        <v>5940</v>
      </c>
      <c r="O1847" s="733" t="s">
        <v>222</v>
      </c>
      <c r="P1847" s="732" t="s">
        <v>6308</v>
      </c>
      <c r="Q1847" s="732" t="s">
        <v>6311</v>
      </c>
    </row>
    <row r="1848" spans="1:17">
      <c r="A1848" s="1077">
        <f>SUBTOTAL(3,C$3:C1848)</f>
        <v>1844</v>
      </c>
      <c r="B1848" s="733">
        <v>1</v>
      </c>
      <c r="C1848" s="732" t="s">
        <v>6313</v>
      </c>
      <c r="D1848" s="723" t="s">
        <v>23</v>
      </c>
      <c r="E1848" s="733" t="s">
        <v>221</v>
      </c>
      <c r="F1848" s="733" t="s">
        <v>22</v>
      </c>
      <c r="G1848" s="806">
        <v>30111</v>
      </c>
      <c r="H1848" s="724">
        <f t="shared" ca="1" si="29"/>
        <v>37</v>
      </c>
      <c r="I1848" s="747" t="s">
        <v>1403</v>
      </c>
      <c r="J1848" s="733" t="s">
        <v>1291</v>
      </c>
      <c r="K1848" s="733" t="s">
        <v>283</v>
      </c>
      <c r="L1848" s="813"/>
      <c r="M1848" s="813" t="s">
        <v>6426</v>
      </c>
      <c r="N1848" s="722" t="s">
        <v>5940</v>
      </c>
      <c r="O1848" s="733" t="s">
        <v>222</v>
      </c>
      <c r="P1848" s="748" t="s">
        <v>6312</v>
      </c>
      <c r="Q1848" s="748" t="s">
        <v>6316</v>
      </c>
    </row>
    <row r="1849" spans="1:17">
      <c r="A1849" s="1077">
        <f>SUBTOTAL(3,C$3:C1849)</f>
        <v>1845</v>
      </c>
      <c r="B1849" s="733">
        <v>2</v>
      </c>
      <c r="C1849" s="732" t="s">
        <v>6318</v>
      </c>
      <c r="D1849" s="723" t="s">
        <v>16</v>
      </c>
      <c r="E1849" s="733" t="s">
        <v>221</v>
      </c>
      <c r="F1849" s="733" t="s">
        <v>244</v>
      </c>
      <c r="G1849" s="806">
        <v>31994</v>
      </c>
      <c r="H1849" s="724">
        <f t="shared" ca="1" si="29"/>
        <v>32</v>
      </c>
      <c r="I1849" s="747" t="s">
        <v>1403</v>
      </c>
      <c r="J1849" s="733" t="s">
        <v>6319</v>
      </c>
      <c r="K1849" s="733" t="s">
        <v>246</v>
      </c>
      <c r="L1849" s="813"/>
      <c r="M1849" s="813" t="s">
        <v>6426</v>
      </c>
      <c r="N1849" s="722" t="s">
        <v>5940</v>
      </c>
      <c r="O1849" s="733" t="s">
        <v>245</v>
      </c>
      <c r="P1849" s="748" t="s">
        <v>6317</v>
      </c>
      <c r="Q1849" s="748" t="s">
        <v>6316</v>
      </c>
    </row>
    <row r="1850" spans="1:17">
      <c r="A1850" s="1077">
        <f>SUBTOTAL(3,C$3:C1850)</f>
        <v>1846</v>
      </c>
      <c r="B1850" s="733">
        <v>3</v>
      </c>
      <c r="C1850" s="732" t="s">
        <v>6321</v>
      </c>
      <c r="D1850" s="723" t="s">
        <v>23</v>
      </c>
      <c r="E1850" s="733" t="s">
        <v>254</v>
      </c>
      <c r="F1850" s="733" t="s">
        <v>22</v>
      </c>
      <c r="G1850" s="806">
        <v>39334</v>
      </c>
      <c r="H1850" s="724">
        <f t="shared" ca="1" si="29"/>
        <v>12</v>
      </c>
      <c r="I1850" s="747" t="s">
        <v>1403</v>
      </c>
      <c r="J1850" s="733" t="s">
        <v>369</v>
      </c>
      <c r="K1850" s="733" t="s">
        <v>266</v>
      </c>
      <c r="L1850" s="813"/>
      <c r="M1850" s="813" t="s">
        <v>6426</v>
      </c>
      <c r="N1850" s="722" t="s">
        <v>5940</v>
      </c>
      <c r="O1850" s="733" t="s">
        <v>255</v>
      </c>
      <c r="P1850" s="748" t="s">
        <v>6320</v>
      </c>
      <c r="Q1850" s="748" t="s">
        <v>6316</v>
      </c>
    </row>
    <row r="1851" spans="1:17">
      <c r="A1851" s="1077">
        <f>SUBTOTAL(3,C$3:C1851)</f>
        <v>1847</v>
      </c>
      <c r="B1851" s="733">
        <v>4</v>
      </c>
      <c r="C1851" s="732" t="s">
        <v>6323</v>
      </c>
      <c r="D1851" s="723" t="s">
        <v>16</v>
      </c>
      <c r="E1851" s="733" t="s">
        <v>254</v>
      </c>
      <c r="F1851" s="733" t="s">
        <v>22</v>
      </c>
      <c r="G1851" s="806">
        <v>41317</v>
      </c>
      <c r="H1851" s="724">
        <f t="shared" ca="1" si="29"/>
        <v>7</v>
      </c>
      <c r="I1851" s="747" t="s">
        <v>1403</v>
      </c>
      <c r="J1851" s="733" t="s">
        <v>265</v>
      </c>
      <c r="K1851" s="733" t="s">
        <v>270</v>
      </c>
      <c r="L1851" s="813"/>
      <c r="M1851" s="813" t="s">
        <v>6426</v>
      </c>
      <c r="N1851" s="722" t="s">
        <v>5940</v>
      </c>
      <c r="O1851" s="733" t="s">
        <v>255</v>
      </c>
      <c r="P1851" s="748" t="s">
        <v>6322</v>
      </c>
      <c r="Q1851" s="748" t="s">
        <v>6316</v>
      </c>
    </row>
    <row r="1852" spans="1:17">
      <c r="A1852" s="1077">
        <f>SUBTOTAL(3,C$3:C1852)</f>
        <v>1848</v>
      </c>
      <c r="B1852" s="733">
        <v>1</v>
      </c>
      <c r="C1852" s="732" t="s">
        <v>6325</v>
      </c>
      <c r="D1852" s="723" t="s">
        <v>23</v>
      </c>
      <c r="E1852" s="733" t="s">
        <v>221</v>
      </c>
      <c r="F1852" s="733" t="s">
        <v>244</v>
      </c>
      <c r="G1852" s="806">
        <v>30254</v>
      </c>
      <c r="H1852" s="724">
        <f t="shared" ca="1" si="29"/>
        <v>37</v>
      </c>
      <c r="I1852" s="747" t="s">
        <v>1403</v>
      </c>
      <c r="J1852" s="733" t="s">
        <v>1291</v>
      </c>
      <c r="K1852" s="733" t="s">
        <v>283</v>
      </c>
      <c r="L1852" s="813"/>
      <c r="M1852" s="813" t="s">
        <v>6426</v>
      </c>
      <c r="N1852" s="722" t="s">
        <v>5940</v>
      </c>
      <c r="O1852" s="733" t="s">
        <v>222</v>
      </c>
      <c r="P1852" s="748" t="s">
        <v>6324</v>
      </c>
      <c r="Q1852" s="748" t="s">
        <v>6328</v>
      </c>
    </row>
    <row r="1853" spans="1:17">
      <c r="A1853" s="1077">
        <f>SUBTOTAL(3,C$3:C1853)</f>
        <v>1849</v>
      </c>
      <c r="B1853" s="733">
        <v>2</v>
      </c>
      <c r="C1853" s="732" t="s">
        <v>6330</v>
      </c>
      <c r="D1853" s="723" t="s">
        <v>16</v>
      </c>
      <c r="E1853" s="733" t="s">
        <v>221</v>
      </c>
      <c r="F1853" s="733" t="s">
        <v>244</v>
      </c>
      <c r="G1853" s="806">
        <v>32148</v>
      </c>
      <c r="H1853" s="724">
        <f t="shared" ca="1" si="29"/>
        <v>32</v>
      </c>
      <c r="I1853" s="747" t="s">
        <v>1403</v>
      </c>
      <c r="J1853" s="733" t="s">
        <v>2491</v>
      </c>
      <c r="K1853" s="733" t="s">
        <v>246</v>
      </c>
      <c r="L1853" s="813"/>
      <c r="M1853" s="813" t="s">
        <v>6426</v>
      </c>
      <c r="N1853" s="722" t="s">
        <v>5940</v>
      </c>
      <c r="O1853" s="733" t="s">
        <v>245</v>
      </c>
      <c r="P1853" s="748" t="s">
        <v>6329</v>
      </c>
      <c r="Q1853" s="748" t="s">
        <v>6328</v>
      </c>
    </row>
    <row r="1854" spans="1:17">
      <c r="A1854" s="1077">
        <f>SUBTOTAL(3,C$3:C1854)</f>
        <v>1850</v>
      </c>
      <c r="B1854" s="733">
        <v>3</v>
      </c>
      <c r="C1854" s="732" t="s">
        <v>6333</v>
      </c>
      <c r="D1854" s="723" t="s">
        <v>16</v>
      </c>
      <c r="E1854" s="733" t="s">
        <v>254</v>
      </c>
      <c r="F1854" s="733" t="s">
        <v>230</v>
      </c>
      <c r="G1854" s="806">
        <v>38983</v>
      </c>
      <c r="H1854" s="724">
        <f t="shared" ca="1" si="29"/>
        <v>13</v>
      </c>
      <c r="I1854" s="747" t="s">
        <v>1403</v>
      </c>
      <c r="J1854" s="733" t="s">
        <v>369</v>
      </c>
      <c r="K1854" s="733" t="s">
        <v>266</v>
      </c>
      <c r="L1854" s="813"/>
      <c r="M1854" s="813" t="s">
        <v>6426</v>
      </c>
      <c r="N1854" s="722" t="s">
        <v>5940</v>
      </c>
      <c r="O1854" s="733" t="s">
        <v>255</v>
      </c>
      <c r="P1854" s="748" t="s">
        <v>6332</v>
      </c>
      <c r="Q1854" s="748" t="s">
        <v>6328</v>
      </c>
    </row>
    <row r="1855" spans="1:17">
      <c r="A1855" s="1077">
        <f>SUBTOTAL(3,C$3:C1855)</f>
        <v>1851</v>
      </c>
      <c r="B1855" s="733">
        <v>4</v>
      </c>
      <c r="C1855" s="732" t="s">
        <v>6335</v>
      </c>
      <c r="D1855" s="723" t="s">
        <v>23</v>
      </c>
      <c r="E1855" s="733" t="s">
        <v>254</v>
      </c>
      <c r="F1855" s="733" t="s">
        <v>229</v>
      </c>
      <c r="G1855" s="806">
        <v>41116</v>
      </c>
      <c r="H1855" s="724">
        <f t="shared" ca="1" si="29"/>
        <v>7</v>
      </c>
      <c r="I1855" s="747" t="s">
        <v>1403</v>
      </c>
      <c r="J1855" s="733" t="s">
        <v>265</v>
      </c>
      <c r="K1855" s="733" t="s">
        <v>270</v>
      </c>
      <c r="L1855" s="813"/>
      <c r="M1855" s="813" t="s">
        <v>6426</v>
      </c>
      <c r="N1855" s="722" t="s">
        <v>5940</v>
      </c>
      <c r="O1855" s="733" t="s">
        <v>255</v>
      </c>
      <c r="P1855" s="748" t="s">
        <v>6334</v>
      </c>
      <c r="Q1855" s="748" t="s">
        <v>6328</v>
      </c>
    </row>
    <row r="1856" spans="1:17">
      <c r="A1856" s="1077">
        <f>SUBTOTAL(3,C$3:C1856)</f>
        <v>1852</v>
      </c>
      <c r="B1856" s="733">
        <v>1</v>
      </c>
      <c r="C1856" s="732" t="s">
        <v>6336</v>
      </c>
      <c r="D1856" s="723" t="s">
        <v>23</v>
      </c>
      <c r="E1856" s="733" t="s">
        <v>221</v>
      </c>
      <c r="F1856" s="733" t="s">
        <v>22</v>
      </c>
      <c r="G1856" s="806" t="s">
        <v>6337</v>
      </c>
      <c r="H1856" s="724">
        <f t="shared" ref="H1856:H1866" ca="1" si="30">DATEDIF(G1856,TODAY(),"Y")</f>
        <v>27</v>
      </c>
      <c r="I1856" s="747" t="s">
        <v>1403</v>
      </c>
      <c r="J1856" s="733" t="s">
        <v>1291</v>
      </c>
      <c r="K1856" s="733" t="s">
        <v>6338</v>
      </c>
      <c r="L1856" s="813"/>
      <c r="M1856" s="813" t="s">
        <v>6426</v>
      </c>
      <c r="N1856" s="722" t="s">
        <v>5940</v>
      </c>
      <c r="O1856" s="733" t="s">
        <v>222</v>
      </c>
      <c r="P1856" s="748"/>
      <c r="Q1856" s="732"/>
    </row>
    <row r="1857" spans="1:17">
      <c r="A1857" s="1077">
        <f>SUBTOTAL(3,C$3:C1857)</f>
        <v>1853</v>
      </c>
      <c r="B1857" s="733">
        <v>2</v>
      </c>
      <c r="C1857" s="732" t="s">
        <v>6339</v>
      </c>
      <c r="D1857" s="723" t="s">
        <v>16</v>
      </c>
      <c r="E1857" s="733" t="s">
        <v>221</v>
      </c>
      <c r="F1857" s="733" t="s">
        <v>230</v>
      </c>
      <c r="G1857" s="806">
        <v>33984</v>
      </c>
      <c r="H1857" s="724">
        <f t="shared" ca="1" si="30"/>
        <v>27</v>
      </c>
      <c r="I1857" s="747" t="s">
        <v>1403</v>
      </c>
      <c r="J1857" s="733" t="s">
        <v>1291</v>
      </c>
      <c r="K1857" s="733" t="s">
        <v>246</v>
      </c>
      <c r="L1857" s="813"/>
      <c r="M1857" s="813" t="s">
        <v>6426</v>
      </c>
      <c r="N1857" s="722" t="s">
        <v>5940</v>
      </c>
      <c r="O1857" s="733" t="s">
        <v>245</v>
      </c>
      <c r="P1857" s="748"/>
      <c r="Q1857" s="732"/>
    </row>
    <row r="1858" spans="1:17">
      <c r="A1858" s="1077">
        <f>SUBTOTAL(3,C$3:C1858)</f>
        <v>1854</v>
      </c>
      <c r="B1858" s="733">
        <v>3</v>
      </c>
      <c r="C1858" s="732" t="s">
        <v>6342</v>
      </c>
      <c r="D1858" s="723" t="s">
        <v>23</v>
      </c>
      <c r="E1858" s="733" t="s">
        <v>254</v>
      </c>
      <c r="F1858" s="733" t="s">
        <v>230</v>
      </c>
      <c r="G1858" s="806">
        <v>41723</v>
      </c>
      <c r="H1858" s="724">
        <f t="shared" ca="1" si="30"/>
        <v>6</v>
      </c>
      <c r="I1858" s="747" t="s">
        <v>1403</v>
      </c>
      <c r="J1858" s="733" t="s">
        <v>265</v>
      </c>
      <c r="K1858" s="733" t="s">
        <v>270</v>
      </c>
      <c r="L1858" s="813"/>
      <c r="M1858" s="813" t="s">
        <v>6426</v>
      </c>
      <c r="N1858" s="722" t="s">
        <v>5940</v>
      </c>
      <c r="O1858" s="733" t="s">
        <v>255</v>
      </c>
      <c r="P1858" s="748"/>
      <c r="Q1858" s="732"/>
    </row>
    <row r="1859" spans="1:17">
      <c r="A1859" s="1077">
        <f>SUBTOTAL(3,C$3:C1859)</f>
        <v>1855</v>
      </c>
      <c r="B1859" s="733">
        <v>1</v>
      </c>
      <c r="C1859" s="732" t="s">
        <v>6934</v>
      </c>
      <c r="D1859" s="723" t="s">
        <v>23</v>
      </c>
      <c r="E1859" s="733" t="s">
        <v>221</v>
      </c>
      <c r="F1859" s="733" t="s">
        <v>452</v>
      </c>
      <c r="G1859" s="806">
        <v>18524</v>
      </c>
      <c r="H1859" s="724">
        <f t="shared" ca="1" si="30"/>
        <v>69</v>
      </c>
      <c r="I1859" s="747" t="s">
        <v>1403</v>
      </c>
      <c r="J1859" s="733" t="s">
        <v>1291</v>
      </c>
      <c r="K1859" s="733" t="s">
        <v>165</v>
      </c>
      <c r="L1859" s="813"/>
      <c r="M1859" s="813" t="s">
        <v>6426</v>
      </c>
      <c r="N1859" s="722" t="s">
        <v>5940</v>
      </c>
      <c r="O1859" s="733" t="s">
        <v>222</v>
      </c>
      <c r="P1859" s="748"/>
      <c r="Q1859" s="830"/>
    </row>
    <row r="1860" spans="1:17">
      <c r="A1860" s="1077">
        <f>SUBTOTAL(3,C$3:C1860)</f>
        <v>1856</v>
      </c>
      <c r="B1860" s="733">
        <v>1</v>
      </c>
      <c r="C1860" s="732" t="s">
        <v>6936</v>
      </c>
      <c r="D1860" s="723" t="s">
        <v>23</v>
      </c>
      <c r="E1860" s="733" t="s">
        <v>221</v>
      </c>
      <c r="F1860" s="733" t="s">
        <v>376</v>
      </c>
      <c r="G1860" s="806">
        <v>21042</v>
      </c>
      <c r="H1860" s="724">
        <f t="shared" ca="1" si="30"/>
        <v>62</v>
      </c>
      <c r="I1860" s="747" t="s">
        <v>1403</v>
      </c>
      <c r="J1860" s="733" t="s">
        <v>785</v>
      </c>
      <c r="K1860" s="733" t="s">
        <v>6346</v>
      </c>
      <c r="L1860" s="813"/>
      <c r="M1860" s="813" t="s">
        <v>6426</v>
      </c>
      <c r="N1860" s="722" t="s">
        <v>5940</v>
      </c>
      <c r="O1860" s="733" t="s">
        <v>222</v>
      </c>
      <c r="P1860" s="748" t="s">
        <v>6940</v>
      </c>
      <c r="Q1860" s="830"/>
    </row>
    <row r="1861" spans="1:17">
      <c r="A1861" s="1077">
        <f>SUBTOTAL(3,C$3:C1861)</f>
        <v>1857</v>
      </c>
      <c r="B1861" s="733">
        <v>2</v>
      </c>
      <c r="C1861" s="732" t="s">
        <v>6937</v>
      </c>
      <c r="D1861" s="723" t="s">
        <v>16</v>
      </c>
      <c r="E1861" s="733" t="s">
        <v>221</v>
      </c>
      <c r="F1861" s="733" t="s">
        <v>376</v>
      </c>
      <c r="G1861" s="806">
        <v>33458</v>
      </c>
      <c r="H1861" s="724">
        <f t="shared" ca="1" si="30"/>
        <v>28</v>
      </c>
      <c r="I1861" s="747" t="s">
        <v>1403</v>
      </c>
      <c r="J1861" s="733" t="s">
        <v>1291</v>
      </c>
      <c r="K1861" s="733" t="s">
        <v>246</v>
      </c>
      <c r="L1861" s="813"/>
      <c r="M1861" s="813" t="s">
        <v>6426</v>
      </c>
      <c r="N1861" s="722" t="s">
        <v>5940</v>
      </c>
      <c r="O1861" s="733" t="s">
        <v>245</v>
      </c>
      <c r="P1861" s="748" t="s">
        <v>6941</v>
      </c>
      <c r="Q1861" s="830"/>
    </row>
    <row r="1862" spans="1:17">
      <c r="A1862" s="1077">
        <f>SUBTOTAL(3,C$3:C1862)</f>
        <v>1858</v>
      </c>
      <c r="B1862" s="733">
        <v>3</v>
      </c>
      <c r="C1862" s="732" t="s">
        <v>6938</v>
      </c>
      <c r="D1862" s="723" t="s">
        <v>16</v>
      </c>
      <c r="E1862" s="733" t="s">
        <v>254</v>
      </c>
      <c r="F1862" s="733" t="s">
        <v>376</v>
      </c>
      <c r="G1862" s="806">
        <v>40472</v>
      </c>
      <c r="H1862" s="724">
        <f t="shared" ca="1" si="30"/>
        <v>9</v>
      </c>
      <c r="I1862" s="747" t="s">
        <v>1403</v>
      </c>
      <c r="J1862" s="733" t="s">
        <v>265</v>
      </c>
      <c r="K1862" s="733" t="s">
        <v>270</v>
      </c>
      <c r="L1862" s="813"/>
      <c r="M1862" s="813" t="s">
        <v>6426</v>
      </c>
      <c r="N1862" s="722" t="s">
        <v>5940</v>
      </c>
      <c r="O1862" s="733" t="s">
        <v>255</v>
      </c>
      <c r="P1862" s="748" t="s">
        <v>6942</v>
      </c>
      <c r="Q1862" s="830"/>
    </row>
    <row r="1863" spans="1:17">
      <c r="A1863" s="1077">
        <f>SUBTOTAL(3,C$3:C1863)</f>
        <v>1859</v>
      </c>
      <c r="B1863" s="733">
        <v>4</v>
      </c>
      <c r="C1863" s="732" t="s">
        <v>6939</v>
      </c>
      <c r="D1863" s="723" t="s">
        <v>16</v>
      </c>
      <c r="E1863" s="733" t="s">
        <v>254</v>
      </c>
      <c r="F1863" s="733" t="s">
        <v>244</v>
      </c>
      <c r="G1863" s="806">
        <v>41925</v>
      </c>
      <c r="H1863" s="724">
        <f t="shared" ca="1" si="30"/>
        <v>5</v>
      </c>
      <c r="I1863" s="747" t="s">
        <v>1403</v>
      </c>
      <c r="J1863" s="733" t="s">
        <v>265</v>
      </c>
      <c r="K1863" s="733" t="s">
        <v>270</v>
      </c>
      <c r="L1863" s="813"/>
      <c r="M1863" s="813" t="s">
        <v>6426</v>
      </c>
      <c r="N1863" s="722" t="s">
        <v>5940</v>
      </c>
      <c r="O1863" s="733" t="s">
        <v>255</v>
      </c>
      <c r="P1863" s="748" t="s">
        <v>6943</v>
      </c>
      <c r="Q1863" s="830"/>
    </row>
    <row r="1864" spans="1:17">
      <c r="A1864" s="1077">
        <f>SUBTOTAL(3,C$3:C1864)</f>
        <v>1860</v>
      </c>
      <c r="B1864" s="733">
        <v>1</v>
      </c>
      <c r="C1864" s="732" t="s">
        <v>7262</v>
      </c>
      <c r="D1864" s="723" t="s">
        <v>23</v>
      </c>
      <c r="E1864" s="733" t="s">
        <v>221</v>
      </c>
      <c r="F1864" s="733" t="s">
        <v>7339</v>
      </c>
      <c r="G1864" s="806">
        <v>32571</v>
      </c>
      <c r="H1864" s="724">
        <f t="shared" ca="1" si="30"/>
        <v>31</v>
      </c>
      <c r="I1864" s="747" t="s">
        <v>4508</v>
      </c>
      <c r="J1864" s="733" t="s">
        <v>785</v>
      </c>
      <c r="K1864" s="733" t="s">
        <v>283</v>
      </c>
      <c r="L1864" s="813"/>
      <c r="M1864" s="813" t="s">
        <v>6426</v>
      </c>
      <c r="N1864" s="722" t="s">
        <v>5940</v>
      </c>
      <c r="O1864" s="733" t="s">
        <v>222</v>
      </c>
      <c r="P1864" s="748" t="s">
        <v>7341</v>
      </c>
      <c r="Q1864" s="1040" t="s">
        <v>7345</v>
      </c>
    </row>
    <row r="1865" spans="1:17">
      <c r="A1865" s="1077">
        <f>SUBTOTAL(3,C$3:C1865)</f>
        <v>1861</v>
      </c>
      <c r="B1865" s="733">
        <v>2</v>
      </c>
      <c r="C1865" s="732" t="s">
        <v>7263</v>
      </c>
      <c r="D1865" s="723" t="s">
        <v>16</v>
      </c>
      <c r="E1865" s="733" t="s">
        <v>221</v>
      </c>
      <c r="F1865" s="733" t="s">
        <v>7340</v>
      </c>
      <c r="G1865" s="806">
        <v>33033</v>
      </c>
      <c r="H1865" s="724">
        <f t="shared" ca="1" si="30"/>
        <v>29</v>
      </c>
      <c r="I1865" s="747" t="s">
        <v>4508</v>
      </c>
      <c r="J1865" s="733" t="s">
        <v>785</v>
      </c>
      <c r="K1865" s="733" t="s">
        <v>246</v>
      </c>
      <c r="L1865" s="813"/>
      <c r="M1865" s="813" t="s">
        <v>6426</v>
      </c>
      <c r="N1865" s="722" t="s">
        <v>5940</v>
      </c>
      <c r="O1865" s="733" t="s">
        <v>245</v>
      </c>
      <c r="P1865" s="748" t="s">
        <v>7342</v>
      </c>
      <c r="Q1865" s="1040" t="s">
        <v>7345</v>
      </c>
    </row>
    <row r="1866" spans="1:17">
      <c r="A1866" s="1077">
        <f>SUBTOTAL(3,C$3:C1866)</f>
        <v>1862</v>
      </c>
      <c r="B1866" s="733">
        <v>3</v>
      </c>
      <c r="C1866" s="732" t="s">
        <v>7337</v>
      </c>
      <c r="D1866" s="723" t="s">
        <v>23</v>
      </c>
      <c r="E1866" s="733" t="s">
        <v>254</v>
      </c>
      <c r="F1866" s="733" t="s">
        <v>7339</v>
      </c>
      <c r="G1866" s="806">
        <v>41840</v>
      </c>
      <c r="H1866" s="724">
        <f t="shared" ca="1" si="30"/>
        <v>5</v>
      </c>
      <c r="I1866" s="747" t="s">
        <v>4508</v>
      </c>
      <c r="J1866" s="733" t="s">
        <v>265</v>
      </c>
      <c r="K1866" s="733" t="s">
        <v>270</v>
      </c>
      <c r="L1866" s="813"/>
      <c r="M1866" s="813" t="s">
        <v>6426</v>
      </c>
      <c r="N1866" s="722" t="s">
        <v>5940</v>
      </c>
      <c r="O1866" s="733" t="s">
        <v>255</v>
      </c>
      <c r="P1866" s="748" t="s">
        <v>7343</v>
      </c>
      <c r="Q1866" s="1040" t="s">
        <v>7345</v>
      </c>
    </row>
    <row r="1869" spans="1:17">
      <c r="D1869" t="s">
        <v>49</v>
      </c>
      <c r="E1869">
        <f>COUNTIF(D3:D1866,"L")</f>
        <v>941</v>
      </c>
    </row>
    <row r="1870" spans="1:17">
      <c r="D1870" t="s">
        <v>45</v>
      </c>
      <c r="E1870">
        <f>COUNTIF(D3:D1866,"p")</f>
        <v>921</v>
      </c>
    </row>
    <row r="1871" spans="1:17">
      <c r="E1871">
        <f>SUM(E1869:E1870)</f>
        <v>1862</v>
      </c>
    </row>
    <row r="1913" spans="6:6">
      <c r="F1913" t="e">
        <f>'BUKU INDUK 2020'!D3:D1866=COUNTIF(KELAMIN,"P")</f>
        <v>#VALUE!</v>
      </c>
    </row>
  </sheetData>
  <autoFilter ref="A1:Q1865">
    <filterColumn colId="5" showButton="0"/>
  </autoFilter>
  <mergeCells count="15">
    <mergeCell ref="O1:O2"/>
    <mergeCell ref="P1:P2"/>
    <mergeCell ref="Q1:Q2"/>
    <mergeCell ref="I1:I2"/>
    <mergeCell ref="J1:J2"/>
    <mergeCell ref="K1:K2"/>
    <mergeCell ref="L1:L2"/>
    <mergeCell ref="M1:M2"/>
    <mergeCell ref="N1:N2"/>
    <mergeCell ref="H1:H2"/>
    <mergeCell ref="A1:A2"/>
    <mergeCell ref="B1:C2"/>
    <mergeCell ref="D1:D2"/>
    <mergeCell ref="E1:E2"/>
    <mergeCell ref="F1:G1"/>
  </mergeCells>
  <conditionalFormatting sqref="J1497:J1498">
    <cfRule type="cellIs" dxfId="14" priority="1" operator="equal">
      <formula>""""""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S52"/>
  <sheetViews>
    <sheetView topLeftCell="A15" workbookViewId="0">
      <selection activeCell="L49" sqref="L49:P49"/>
    </sheetView>
  </sheetViews>
  <sheetFormatPr defaultRowHeight="15"/>
  <cols>
    <col min="3" max="4" width="9.42578125" bestFit="1" customWidth="1"/>
    <col min="5" max="5" width="10.85546875" customWidth="1"/>
    <col min="8" max="9" width="9.42578125" bestFit="1" customWidth="1"/>
    <col min="10" max="10" width="13" customWidth="1"/>
  </cols>
  <sheetData>
    <row r="1" spans="1:17" ht="15.75" thickBot="1">
      <c r="A1" s="622"/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</row>
    <row r="2" spans="1:17" ht="26.25">
      <c r="A2" s="1195" t="s">
        <v>6437</v>
      </c>
      <c r="B2" s="1196"/>
      <c r="C2" s="1196"/>
      <c r="D2" s="1196"/>
      <c r="E2" s="1196"/>
      <c r="F2" s="1196"/>
      <c r="G2" s="1196"/>
      <c r="H2" s="1196"/>
      <c r="I2" s="1196"/>
      <c r="J2" s="1196"/>
      <c r="K2" s="1196"/>
      <c r="L2" s="1196"/>
      <c r="M2" s="1196"/>
      <c r="N2" s="1196"/>
      <c r="O2" s="1196"/>
      <c r="P2" s="1196"/>
      <c r="Q2" s="1197"/>
    </row>
    <row r="3" spans="1:17" ht="26.25">
      <c r="A3" s="1198" t="s">
        <v>6441</v>
      </c>
      <c r="B3" s="1199"/>
      <c r="C3" s="1199"/>
      <c r="D3" s="1199"/>
      <c r="E3" s="1199"/>
      <c r="F3" s="1199"/>
      <c r="G3" s="1199"/>
      <c r="H3" s="1199"/>
      <c r="I3" s="1199"/>
      <c r="J3" s="1199"/>
      <c r="K3" s="1199"/>
      <c r="L3" s="1199"/>
      <c r="M3" s="1199"/>
      <c r="N3" s="1199"/>
      <c r="O3" s="1199"/>
      <c r="P3" s="1199"/>
      <c r="Q3" s="1200"/>
    </row>
    <row r="4" spans="1:17" ht="15.75">
      <c r="A4" s="634"/>
      <c r="B4" s="1201"/>
      <c r="C4" s="1201"/>
      <c r="D4" s="1201"/>
      <c r="E4" s="1201"/>
      <c r="F4" s="1201"/>
      <c r="G4" s="1201"/>
      <c r="H4" s="1201"/>
      <c r="I4" s="1201"/>
      <c r="J4" s="1201"/>
      <c r="K4" s="1201"/>
      <c r="L4" s="1201"/>
      <c r="M4" s="1201"/>
      <c r="N4" s="1201"/>
      <c r="O4" s="389"/>
      <c r="P4" s="389"/>
      <c r="Q4" s="635"/>
    </row>
    <row r="5" spans="1:17" ht="16.5" thickBot="1">
      <c r="A5" s="636"/>
      <c r="B5" s="637"/>
      <c r="C5" s="637"/>
      <c r="D5" s="637"/>
      <c r="E5" s="637"/>
      <c r="F5" s="637"/>
      <c r="G5" s="637"/>
      <c r="H5" s="637"/>
      <c r="I5" s="637"/>
      <c r="J5" s="637"/>
      <c r="K5" s="637"/>
      <c r="L5" s="637"/>
      <c r="M5" s="637"/>
      <c r="N5" s="637"/>
      <c r="O5" s="638"/>
      <c r="P5" s="638"/>
      <c r="Q5" s="639"/>
    </row>
    <row r="6" spans="1:17" ht="18.75" thickBot="1">
      <c r="A6" s="640"/>
      <c r="B6" s="641" t="s">
        <v>6438</v>
      </c>
      <c r="C6" s="642" t="s">
        <v>23</v>
      </c>
      <c r="D6" s="643" t="s">
        <v>16</v>
      </c>
      <c r="E6" s="644" t="s">
        <v>80</v>
      </c>
      <c r="F6" s="645"/>
      <c r="G6" s="641" t="s">
        <v>6438</v>
      </c>
      <c r="H6" s="642" t="s">
        <v>23</v>
      </c>
      <c r="I6" s="643" t="s">
        <v>16</v>
      </c>
      <c r="J6" s="644" t="s">
        <v>80</v>
      </c>
      <c r="K6" s="645"/>
      <c r="L6" s="641" t="s">
        <v>6438</v>
      </c>
      <c r="M6" s="642" t="s">
        <v>23</v>
      </c>
      <c r="N6" s="643" t="s">
        <v>16</v>
      </c>
      <c r="O6" s="644" t="s">
        <v>80</v>
      </c>
      <c r="P6" s="646"/>
      <c r="Q6" s="647"/>
    </row>
    <row r="7" spans="1:17" ht="19.5" thickTop="1">
      <c r="A7" s="634"/>
      <c r="B7" s="648">
        <v>0</v>
      </c>
      <c r="C7" s="649">
        <f ca="1">COUNTIFS(UMUR,B7,KELAMIN,"L")</f>
        <v>4</v>
      </c>
      <c r="D7" s="649">
        <f t="shared" ref="D7:D22" ca="1" si="0">COUNTIFS(KELAMIN,"P",UMUR,B7)</f>
        <v>4</v>
      </c>
      <c r="E7" s="650">
        <f t="shared" ref="E7:E42" ca="1" si="1">C7+D7</f>
        <v>8</v>
      </c>
      <c r="F7" s="651"/>
      <c r="G7" s="648">
        <v>30</v>
      </c>
      <c r="H7" s="649">
        <f t="shared" ref="H7:H22" ca="1" si="2">COUNTIFS(UMUR,G7,KELAMIN,"L")</f>
        <v>12</v>
      </c>
      <c r="I7" s="649">
        <f t="shared" ref="I7:I22" ca="1" si="3">COUNTIFS(UMUR,G7,KELAMIN,"P")</f>
        <v>17</v>
      </c>
      <c r="J7" s="652">
        <f t="shared" ref="J7:J42" ca="1" si="4">H7+I7</f>
        <v>29</v>
      </c>
      <c r="K7" s="651"/>
      <c r="L7" s="648">
        <v>60</v>
      </c>
      <c r="M7" s="649">
        <f t="shared" ref="M7:M22" ca="1" si="5">COUNTIFS(UMUR,L7,KELAMIN,"L")</f>
        <v>10</v>
      </c>
      <c r="N7" s="649">
        <f t="shared" ref="N7:N22" ca="1" si="6">COUNTIFS(UMUR,L7,KELAMIN,"P")</f>
        <v>5</v>
      </c>
      <c r="O7" s="653">
        <f t="shared" ref="O7:O22" ca="1" si="7">M7+N7</f>
        <v>15</v>
      </c>
      <c r="P7" s="389"/>
      <c r="Q7" s="635"/>
    </row>
    <row r="8" spans="1:17" ht="18.75">
      <c r="A8" s="634"/>
      <c r="B8" s="654">
        <v>1</v>
      </c>
      <c r="C8" s="649">
        <f t="shared" ref="C8:C22" ca="1" si="8">COUNTIFS(UMUR,B8,KELAMIN,"L")</f>
        <v>8</v>
      </c>
      <c r="D8" s="649">
        <f t="shared" ca="1" si="0"/>
        <v>6</v>
      </c>
      <c r="E8" s="652">
        <f t="shared" ca="1" si="1"/>
        <v>14</v>
      </c>
      <c r="F8" s="651"/>
      <c r="G8" s="654">
        <v>31</v>
      </c>
      <c r="H8" s="649">
        <f t="shared" ca="1" si="2"/>
        <v>14</v>
      </c>
      <c r="I8" s="649">
        <f t="shared" ca="1" si="3"/>
        <v>9</v>
      </c>
      <c r="J8" s="652">
        <f t="shared" ca="1" si="4"/>
        <v>23</v>
      </c>
      <c r="K8" s="651"/>
      <c r="L8" s="654">
        <v>61</v>
      </c>
      <c r="M8" s="649">
        <f t="shared" ca="1" si="5"/>
        <v>4</v>
      </c>
      <c r="N8" s="649">
        <f t="shared" ca="1" si="6"/>
        <v>5</v>
      </c>
      <c r="O8" s="653">
        <f t="shared" ca="1" si="7"/>
        <v>9</v>
      </c>
      <c r="P8" s="389"/>
      <c r="Q8" s="635"/>
    </row>
    <row r="9" spans="1:17" ht="18.75">
      <c r="A9" s="634"/>
      <c r="B9" s="654">
        <v>2</v>
      </c>
      <c r="C9" s="649">
        <f t="shared" ca="1" si="8"/>
        <v>6</v>
      </c>
      <c r="D9" s="649">
        <f t="shared" ca="1" si="0"/>
        <v>8</v>
      </c>
      <c r="E9" s="652">
        <f t="shared" ca="1" si="1"/>
        <v>14</v>
      </c>
      <c r="F9" s="651"/>
      <c r="G9" s="654">
        <v>32</v>
      </c>
      <c r="H9" s="649">
        <f t="shared" ca="1" si="2"/>
        <v>10</v>
      </c>
      <c r="I9" s="649">
        <f t="shared" ca="1" si="3"/>
        <v>10</v>
      </c>
      <c r="J9" s="652">
        <f t="shared" ca="1" si="4"/>
        <v>20</v>
      </c>
      <c r="K9" s="651"/>
      <c r="L9" s="654">
        <v>62</v>
      </c>
      <c r="M9" s="649">
        <f t="shared" ca="1" si="5"/>
        <v>6</v>
      </c>
      <c r="N9" s="649">
        <f t="shared" ca="1" si="6"/>
        <v>3</v>
      </c>
      <c r="O9" s="653">
        <f t="shared" ca="1" si="7"/>
        <v>9</v>
      </c>
      <c r="P9" s="389"/>
      <c r="Q9" s="635"/>
    </row>
    <row r="10" spans="1:17" ht="18.75">
      <c r="A10" s="634"/>
      <c r="B10" s="654">
        <v>3</v>
      </c>
      <c r="C10" s="649">
        <f t="shared" ca="1" si="8"/>
        <v>8</v>
      </c>
      <c r="D10" s="649">
        <f t="shared" ca="1" si="0"/>
        <v>12</v>
      </c>
      <c r="E10" s="652">
        <f t="shared" ca="1" si="1"/>
        <v>20</v>
      </c>
      <c r="F10" s="651"/>
      <c r="G10" s="654">
        <v>33</v>
      </c>
      <c r="H10" s="649">
        <f t="shared" ca="1" si="2"/>
        <v>13</v>
      </c>
      <c r="I10" s="649">
        <f t="shared" ca="1" si="3"/>
        <v>15</v>
      </c>
      <c r="J10" s="652">
        <f t="shared" ca="1" si="4"/>
        <v>28</v>
      </c>
      <c r="K10" s="651"/>
      <c r="L10" s="654">
        <v>63</v>
      </c>
      <c r="M10" s="649">
        <f t="shared" ca="1" si="5"/>
        <v>5</v>
      </c>
      <c r="N10" s="649">
        <f t="shared" ca="1" si="6"/>
        <v>0</v>
      </c>
      <c r="O10" s="653">
        <f t="shared" ca="1" si="7"/>
        <v>5</v>
      </c>
      <c r="P10" s="389"/>
      <c r="Q10" s="635"/>
    </row>
    <row r="11" spans="1:17" ht="18.75">
      <c r="A11" s="634"/>
      <c r="B11" s="654">
        <v>4</v>
      </c>
      <c r="C11" s="649">
        <f t="shared" ca="1" si="8"/>
        <v>11</v>
      </c>
      <c r="D11" s="649">
        <f t="shared" ca="1" si="0"/>
        <v>20</v>
      </c>
      <c r="E11" s="652">
        <f t="shared" ca="1" si="1"/>
        <v>31</v>
      </c>
      <c r="F11" s="651"/>
      <c r="G11" s="654">
        <v>34</v>
      </c>
      <c r="H11" s="649">
        <f t="shared" ca="1" si="2"/>
        <v>15</v>
      </c>
      <c r="I11" s="649">
        <f t="shared" ca="1" si="3"/>
        <v>14</v>
      </c>
      <c r="J11" s="652">
        <f t="shared" ca="1" si="4"/>
        <v>29</v>
      </c>
      <c r="K11" s="651"/>
      <c r="L11" s="654">
        <v>64</v>
      </c>
      <c r="M11" s="649">
        <f t="shared" ca="1" si="5"/>
        <v>2</v>
      </c>
      <c r="N11" s="649">
        <f t="shared" ca="1" si="6"/>
        <v>5</v>
      </c>
      <c r="O11" s="653">
        <f t="shared" ca="1" si="7"/>
        <v>7</v>
      </c>
      <c r="P11" s="389"/>
      <c r="Q11" s="635"/>
    </row>
    <row r="12" spans="1:17" ht="18.75">
      <c r="A12" s="634"/>
      <c r="B12" s="654">
        <v>5</v>
      </c>
      <c r="C12" s="649">
        <f t="shared" ca="1" si="8"/>
        <v>12</v>
      </c>
      <c r="D12" s="649">
        <f t="shared" ca="1" si="0"/>
        <v>16</v>
      </c>
      <c r="E12" s="652">
        <f t="shared" ca="1" si="1"/>
        <v>28</v>
      </c>
      <c r="F12" s="651"/>
      <c r="G12" s="654">
        <v>35</v>
      </c>
      <c r="H12" s="649">
        <f t="shared" ca="1" si="2"/>
        <v>12</v>
      </c>
      <c r="I12" s="649">
        <f t="shared" ca="1" si="3"/>
        <v>19</v>
      </c>
      <c r="J12" s="652">
        <f t="shared" ca="1" si="4"/>
        <v>31</v>
      </c>
      <c r="K12" s="651"/>
      <c r="L12" s="654">
        <v>65</v>
      </c>
      <c r="M12" s="649">
        <f t="shared" ca="1" si="5"/>
        <v>2</v>
      </c>
      <c r="N12" s="649">
        <f t="shared" ca="1" si="6"/>
        <v>1</v>
      </c>
      <c r="O12" s="653">
        <f t="shared" ca="1" si="7"/>
        <v>3</v>
      </c>
      <c r="P12" s="389"/>
      <c r="Q12" s="635"/>
    </row>
    <row r="13" spans="1:17" ht="18.75">
      <c r="A13" s="634"/>
      <c r="B13" s="654">
        <v>6</v>
      </c>
      <c r="C13" s="649">
        <f t="shared" ca="1" si="8"/>
        <v>11</v>
      </c>
      <c r="D13" s="649">
        <f t="shared" ca="1" si="0"/>
        <v>10</v>
      </c>
      <c r="E13" s="652">
        <f t="shared" ca="1" si="1"/>
        <v>21</v>
      </c>
      <c r="F13" s="651"/>
      <c r="G13" s="654">
        <v>36</v>
      </c>
      <c r="H13" s="649">
        <f t="shared" ca="1" si="2"/>
        <v>13</v>
      </c>
      <c r="I13" s="649">
        <f t="shared" ca="1" si="3"/>
        <v>20</v>
      </c>
      <c r="J13" s="652">
        <f t="shared" ca="1" si="4"/>
        <v>33</v>
      </c>
      <c r="K13" s="651"/>
      <c r="L13" s="654">
        <v>66</v>
      </c>
      <c r="M13" s="649">
        <f t="shared" ca="1" si="5"/>
        <v>2</v>
      </c>
      <c r="N13" s="649">
        <f t="shared" ca="1" si="6"/>
        <v>1</v>
      </c>
      <c r="O13" s="653">
        <f t="shared" ca="1" si="7"/>
        <v>3</v>
      </c>
      <c r="P13" s="389"/>
      <c r="Q13" s="635"/>
    </row>
    <row r="14" spans="1:17" ht="18.75">
      <c r="A14" s="634"/>
      <c r="B14" s="654">
        <v>7</v>
      </c>
      <c r="C14" s="649">
        <f t="shared" ca="1" si="8"/>
        <v>14</v>
      </c>
      <c r="D14" s="649">
        <f t="shared" ca="1" si="0"/>
        <v>17</v>
      </c>
      <c r="E14" s="652">
        <f t="shared" ca="1" si="1"/>
        <v>31</v>
      </c>
      <c r="F14" s="651"/>
      <c r="G14" s="654">
        <v>37</v>
      </c>
      <c r="H14" s="649">
        <f t="shared" ca="1" si="2"/>
        <v>24</v>
      </c>
      <c r="I14" s="649">
        <f t="shared" ca="1" si="3"/>
        <v>11</v>
      </c>
      <c r="J14" s="652">
        <f t="shared" ca="1" si="4"/>
        <v>35</v>
      </c>
      <c r="K14" s="651"/>
      <c r="L14" s="654">
        <v>67</v>
      </c>
      <c r="M14" s="649">
        <f t="shared" ca="1" si="5"/>
        <v>5</v>
      </c>
      <c r="N14" s="649">
        <f t="shared" ca="1" si="6"/>
        <v>3</v>
      </c>
      <c r="O14" s="653">
        <f t="shared" ca="1" si="7"/>
        <v>8</v>
      </c>
      <c r="P14" s="389"/>
      <c r="Q14" s="635"/>
    </row>
    <row r="15" spans="1:17" ht="18.75">
      <c r="A15" s="634"/>
      <c r="B15" s="654">
        <v>8</v>
      </c>
      <c r="C15" s="649">
        <f t="shared" ca="1" si="8"/>
        <v>15</v>
      </c>
      <c r="D15" s="649">
        <f t="shared" ca="1" si="0"/>
        <v>20</v>
      </c>
      <c r="E15" s="652">
        <f t="shared" ca="1" si="1"/>
        <v>35</v>
      </c>
      <c r="F15" s="651"/>
      <c r="G15" s="654">
        <v>38</v>
      </c>
      <c r="H15" s="649">
        <f t="shared" ca="1" si="2"/>
        <v>16</v>
      </c>
      <c r="I15" s="649">
        <f t="shared" ca="1" si="3"/>
        <v>15</v>
      </c>
      <c r="J15" s="652">
        <f t="shared" ca="1" si="4"/>
        <v>31</v>
      </c>
      <c r="K15" s="651"/>
      <c r="L15" s="654">
        <v>68</v>
      </c>
      <c r="M15" s="649">
        <f t="shared" ca="1" si="5"/>
        <v>0</v>
      </c>
      <c r="N15" s="649">
        <f t="shared" ca="1" si="6"/>
        <v>0</v>
      </c>
      <c r="O15" s="653">
        <f t="shared" ca="1" si="7"/>
        <v>0</v>
      </c>
      <c r="P15" s="389"/>
      <c r="Q15" s="635"/>
    </row>
    <row r="16" spans="1:17" ht="18.75">
      <c r="A16" s="634"/>
      <c r="B16" s="654">
        <v>9</v>
      </c>
      <c r="C16" s="649">
        <f t="shared" ca="1" si="8"/>
        <v>22</v>
      </c>
      <c r="D16" s="649">
        <f t="shared" ca="1" si="0"/>
        <v>22</v>
      </c>
      <c r="E16" s="652">
        <f t="shared" ca="1" si="1"/>
        <v>44</v>
      </c>
      <c r="F16" s="651"/>
      <c r="G16" s="654">
        <v>39</v>
      </c>
      <c r="H16" s="649">
        <f t="shared" ca="1" si="2"/>
        <v>15</v>
      </c>
      <c r="I16" s="649">
        <f t="shared" ca="1" si="3"/>
        <v>18</v>
      </c>
      <c r="J16" s="652">
        <f t="shared" ca="1" si="4"/>
        <v>33</v>
      </c>
      <c r="K16" s="651"/>
      <c r="L16" s="654">
        <v>69</v>
      </c>
      <c r="M16" s="649">
        <f t="shared" ca="1" si="5"/>
        <v>5</v>
      </c>
      <c r="N16" s="649">
        <f t="shared" ca="1" si="6"/>
        <v>4</v>
      </c>
      <c r="O16" s="653">
        <f t="shared" ca="1" si="7"/>
        <v>9</v>
      </c>
      <c r="P16" s="389"/>
      <c r="Q16" s="635"/>
    </row>
    <row r="17" spans="1:17" ht="18.75">
      <c r="A17" s="634"/>
      <c r="B17" s="654">
        <v>10</v>
      </c>
      <c r="C17" s="649">
        <f t="shared" ca="1" si="8"/>
        <v>24</v>
      </c>
      <c r="D17" s="649">
        <f t="shared" ca="1" si="0"/>
        <v>16</v>
      </c>
      <c r="E17" s="652">
        <f t="shared" ca="1" si="1"/>
        <v>40</v>
      </c>
      <c r="F17" s="651"/>
      <c r="G17" s="654">
        <v>40</v>
      </c>
      <c r="H17" s="649">
        <f t="shared" ca="1" si="2"/>
        <v>16</v>
      </c>
      <c r="I17" s="649">
        <f t="shared" ca="1" si="3"/>
        <v>8</v>
      </c>
      <c r="J17" s="652">
        <f t="shared" ca="1" si="4"/>
        <v>24</v>
      </c>
      <c r="K17" s="651"/>
      <c r="L17" s="654">
        <v>70</v>
      </c>
      <c r="M17" s="649">
        <f t="shared" ca="1" si="5"/>
        <v>2</v>
      </c>
      <c r="N17" s="649">
        <f t="shared" ca="1" si="6"/>
        <v>2</v>
      </c>
      <c r="O17" s="653">
        <f t="shared" ca="1" si="7"/>
        <v>4</v>
      </c>
      <c r="P17" s="389"/>
      <c r="Q17" s="635"/>
    </row>
    <row r="18" spans="1:17" ht="18.75">
      <c r="A18" s="634"/>
      <c r="B18" s="654">
        <v>11</v>
      </c>
      <c r="C18" s="649">
        <f t="shared" ca="1" si="8"/>
        <v>13</v>
      </c>
      <c r="D18" s="649">
        <f t="shared" ca="1" si="0"/>
        <v>17</v>
      </c>
      <c r="E18" s="652">
        <f t="shared" ca="1" si="1"/>
        <v>30</v>
      </c>
      <c r="F18" s="651"/>
      <c r="G18" s="654">
        <v>41</v>
      </c>
      <c r="H18" s="649">
        <f t="shared" ca="1" si="2"/>
        <v>19</v>
      </c>
      <c r="I18" s="649">
        <f t="shared" ca="1" si="3"/>
        <v>18</v>
      </c>
      <c r="J18" s="652">
        <f t="shared" ca="1" si="4"/>
        <v>37</v>
      </c>
      <c r="K18" s="651"/>
      <c r="L18" s="654">
        <v>71</v>
      </c>
      <c r="M18" s="649">
        <f t="shared" ca="1" si="5"/>
        <v>1</v>
      </c>
      <c r="N18" s="649">
        <f t="shared" ca="1" si="6"/>
        <v>0</v>
      </c>
      <c r="O18" s="653">
        <f t="shared" ca="1" si="7"/>
        <v>1</v>
      </c>
      <c r="P18" s="389"/>
      <c r="Q18" s="635"/>
    </row>
    <row r="19" spans="1:17" ht="18.75">
      <c r="A19" s="634"/>
      <c r="B19" s="654">
        <v>12</v>
      </c>
      <c r="C19" s="649">
        <f t="shared" ca="1" si="8"/>
        <v>16</v>
      </c>
      <c r="D19" s="649">
        <f t="shared" ca="1" si="0"/>
        <v>26</v>
      </c>
      <c r="E19" s="652">
        <f t="shared" ca="1" si="1"/>
        <v>42</v>
      </c>
      <c r="F19" s="651"/>
      <c r="G19" s="654">
        <v>42</v>
      </c>
      <c r="H19" s="649">
        <f t="shared" ca="1" si="2"/>
        <v>13</v>
      </c>
      <c r="I19" s="649">
        <f t="shared" ca="1" si="3"/>
        <v>22</v>
      </c>
      <c r="J19" s="652">
        <f t="shared" ca="1" si="4"/>
        <v>35</v>
      </c>
      <c r="K19" s="651"/>
      <c r="L19" s="654">
        <v>72</v>
      </c>
      <c r="M19" s="649">
        <f t="shared" ca="1" si="5"/>
        <v>0</v>
      </c>
      <c r="N19" s="649">
        <f t="shared" ca="1" si="6"/>
        <v>1</v>
      </c>
      <c r="O19" s="653">
        <f t="shared" ca="1" si="7"/>
        <v>1</v>
      </c>
      <c r="P19" s="389"/>
      <c r="Q19" s="635"/>
    </row>
    <row r="20" spans="1:17" ht="18.75">
      <c r="A20" s="634"/>
      <c r="B20" s="654">
        <v>13</v>
      </c>
      <c r="C20" s="649">
        <f t="shared" ca="1" si="8"/>
        <v>28</v>
      </c>
      <c r="D20" s="649">
        <f t="shared" ca="1" si="0"/>
        <v>20</v>
      </c>
      <c r="E20" s="652">
        <f t="shared" ca="1" si="1"/>
        <v>48</v>
      </c>
      <c r="F20" s="651"/>
      <c r="G20" s="654">
        <v>43</v>
      </c>
      <c r="H20" s="649">
        <f t="shared" ca="1" si="2"/>
        <v>13</v>
      </c>
      <c r="I20" s="649">
        <f t="shared" ca="1" si="3"/>
        <v>11</v>
      </c>
      <c r="J20" s="652">
        <f t="shared" ca="1" si="4"/>
        <v>24</v>
      </c>
      <c r="K20" s="651"/>
      <c r="L20" s="654">
        <v>73</v>
      </c>
      <c r="M20" s="649">
        <f t="shared" ca="1" si="5"/>
        <v>1</v>
      </c>
      <c r="N20" s="649">
        <f t="shared" ca="1" si="6"/>
        <v>2</v>
      </c>
      <c r="O20" s="653">
        <f t="shared" ca="1" si="7"/>
        <v>3</v>
      </c>
      <c r="P20" s="389"/>
      <c r="Q20" s="635"/>
    </row>
    <row r="21" spans="1:17" ht="18.75">
      <c r="A21" s="634"/>
      <c r="B21" s="654">
        <v>14</v>
      </c>
      <c r="C21" s="649">
        <f t="shared" ca="1" si="8"/>
        <v>23</v>
      </c>
      <c r="D21" s="649">
        <f t="shared" ca="1" si="0"/>
        <v>9</v>
      </c>
      <c r="E21" s="652">
        <f t="shared" ca="1" si="1"/>
        <v>32</v>
      </c>
      <c r="F21" s="651"/>
      <c r="G21" s="654">
        <v>44</v>
      </c>
      <c r="H21" s="649">
        <f t="shared" ca="1" si="2"/>
        <v>19</v>
      </c>
      <c r="I21" s="649">
        <f t="shared" ca="1" si="3"/>
        <v>16</v>
      </c>
      <c r="J21" s="652">
        <f t="shared" ca="1" si="4"/>
        <v>35</v>
      </c>
      <c r="K21" s="651"/>
      <c r="L21" s="654">
        <v>74</v>
      </c>
      <c r="M21" s="649">
        <f t="shared" ca="1" si="5"/>
        <v>1</v>
      </c>
      <c r="N21" s="649">
        <f t="shared" ca="1" si="6"/>
        <v>0</v>
      </c>
      <c r="O21" s="653">
        <f t="shared" ca="1" si="7"/>
        <v>1</v>
      </c>
      <c r="P21" s="389"/>
      <c r="Q21" s="635"/>
    </row>
    <row r="22" spans="1:17" ht="18.75">
      <c r="A22" s="634"/>
      <c r="B22" s="654">
        <v>15</v>
      </c>
      <c r="C22" s="649">
        <f t="shared" ca="1" si="8"/>
        <v>16</v>
      </c>
      <c r="D22" s="649">
        <f t="shared" ca="1" si="0"/>
        <v>18</v>
      </c>
      <c r="E22" s="652">
        <f t="shared" ca="1" si="1"/>
        <v>34</v>
      </c>
      <c r="F22" s="651"/>
      <c r="G22" s="654">
        <v>45</v>
      </c>
      <c r="H22" s="649">
        <f t="shared" ca="1" si="2"/>
        <v>18</v>
      </c>
      <c r="I22" s="649">
        <f t="shared" ca="1" si="3"/>
        <v>11</v>
      </c>
      <c r="J22" s="652">
        <f t="shared" ca="1" si="4"/>
        <v>29</v>
      </c>
      <c r="K22" s="651"/>
      <c r="L22" s="654">
        <v>75</v>
      </c>
      <c r="M22" s="649">
        <f t="shared" ca="1" si="5"/>
        <v>1</v>
      </c>
      <c r="N22" s="649">
        <f t="shared" ca="1" si="6"/>
        <v>0</v>
      </c>
      <c r="O22" s="653">
        <f t="shared" ca="1" si="7"/>
        <v>1</v>
      </c>
      <c r="P22" s="389"/>
      <c r="Q22" s="635"/>
    </row>
    <row r="23" spans="1:17" ht="18.75">
      <c r="A23" s="634"/>
      <c r="B23" s="654"/>
      <c r="C23" s="649">
        <f ca="1">SUM(C7:C22)</f>
        <v>231</v>
      </c>
      <c r="D23" s="649">
        <f ca="1">SUM(D7:D22)</f>
        <v>241</v>
      </c>
      <c r="E23" s="652">
        <f ca="1">SUM(E7:E22)</f>
        <v>472</v>
      </c>
      <c r="F23" s="651"/>
      <c r="G23" s="654"/>
      <c r="H23" s="649">
        <f ca="1">SUM(H7:H22)</f>
        <v>242</v>
      </c>
      <c r="I23" s="649">
        <f ca="1">SUM(I7:I22)</f>
        <v>234</v>
      </c>
      <c r="J23" s="652">
        <f ca="1">SUM(J7:J22)</f>
        <v>476</v>
      </c>
      <c r="K23" s="651"/>
      <c r="L23" s="654"/>
      <c r="M23" s="649">
        <f ca="1">SUM(M7:M22)</f>
        <v>47</v>
      </c>
      <c r="N23" s="649">
        <f ca="1">SUM(N7:N22)</f>
        <v>32</v>
      </c>
      <c r="O23" s="653">
        <f ca="1">SUM(O7:O22)</f>
        <v>79</v>
      </c>
      <c r="P23" s="389"/>
      <c r="Q23" s="635"/>
    </row>
    <row r="24" spans="1:17" ht="18.75">
      <c r="A24" s="634"/>
      <c r="B24" s="654">
        <v>16</v>
      </c>
      <c r="C24" s="649">
        <f t="shared" ref="C24:C34" ca="1" si="9">COUNTIFS(UMUR,B24,KELAMIN,"L")</f>
        <v>14</v>
      </c>
      <c r="D24" s="649">
        <f t="shared" ref="D24:D34" ca="1" si="10">COUNTIFS(KELAMIN,"P",UMUR,B24)</f>
        <v>25</v>
      </c>
      <c r="E24" s="652">
        <f t="shared" ca="1" si="1"/>
        <v>39</v>
      </c>
      <c r="F24" s="389"/>
      <c r="G24" s="654">
        <v>46</v>
      </c>
      <c r="H24" s="649">
        <f t="shared" ref="H24:H34" ca="1" si="11">COUNTIFS(UMUR,G24,KELAMIN,"L")</f>
        <v>18</v>
      </c>
      <c r="I24" s="649">
        <f t="shared" ref="I24:I34" ca="1" si="12">COUNTIFS(UMUR,G24,KELAMIN,"P")</f>
        <v>17</v>
      </c>
      <c r="J24" s="652">
        <f t="shared" ca="1" si="4"/>
        <v>35</v>
      </c>
      <c r="K24" s="389"/>
      <c r="L24" s="708">
        <v>76</v>
      </c>
      <c r="M24" s="649">
        <f t="shared" ref="M24:M39" ca="1" si="13">COUNTIFS(UMUR,L24,KELAMIN,"L")</f>
        <v>2</v>
      </c>
      <c r="N24" s="649">
        <f t="shared" ref="N24:N39" ca="1" si="14">COUNTIFS(UMUR,L24,KELAMIN,"P")</f>
        <v>0</v>
      </c>
      <c r="O24" s="632">
        <v>1</v>
      </c>
      <c r="P24" s="389"/>
      <c r="Q24" s="635"/>
    </row>
    <row r="25" spans="1:17" ht="18.75">
      <c r="A25" s="634"/>
      <c r="B25" s="654">
        <v>17</v>
      </c>
      <c r="C25" s="649">
        <f t="shared" ca="1" si="9"/>
        <v>13</v>
      </c>
      <c r="D25" s="649">
        <f t="shared" ca="1" si="10"/>
        <v>14</v>
      </c>
      <c r="E25" s="652">
        <f t="shared" ca="1" si="1"/>
        <v>27</v>
      </c>
      <c r="F25" s="389"/>
      <c r="G25" s="654">
        <v>47</v>
      </c>
      <c r="H25" s="649">
        <f t="shared" ca="1" si="11"/>
        <v>9</v>
      </c>
      <c r="I25" s="649">
        <f t="shared" ca="1" si="12"/>
        <v>14</v>
      </c>
      <c r="J25" s="652">
        <f t="shared" ca="1" si="4"/>
        <v>23</v>
      </c>
      <c r="K25" s="389"/>
      <c r="L25" s="654">
        <v>77</v>
      </c>
      <c r="M25" s="649">
        <f t="shared" ca="1" si="13"/>
        <v>1</v>
      </c>
      <c r="N25" s="649">
        <f t="shared" ca="1" si="14"/>
        <v>0</v>
      </c>
      <c r="O25" s="653">
        <f ca="1">M25+N25</f>
        <v>1</v>
      </c>
      <c r="P25" s="389"/>
      <c r="Q25" s="635"/>
    </row>
    <row r="26" spans="1:17" ht="18.75">
      <c r="A26" s="634"/>
      <c r="B26" s="654">
        <v>18</v>
      </c>
      <c r="C26" s="649">
        <f t="shared" ca="1" si="9"/>
        <v>16</v>
      </c>
      <c r="D26" s="649">
        <f t="shared" ca="1" si="10"/>
        <v>18</v>
      </c>
      <c r="E26" s="652">
        <f t="shared" ca="1" si="1"/>
        <v>34</v>
      </c>
      <c r="F26" s="389"/>
      <c r="G26" s="654">
        <v>48</v>
      </c>
      <c r="H26" s="649">
        <f t="shared" ca="1" si="11"/>
        <v>11</v>
      </c>
      <c r="I26" s="649">
        <f t="shared" ca="1" si="12"/>
        <v>12</v>
      </c>
      <c r="J26" s="652">
        <f t="shared" ca="1" si="4"/>
        <v>23</v>
      </c>
      <c r="K26" s="389"/>
      <c r="L26" s="654">
        <v>78</v>
      </c>
      <c r="M26" s="649">
        <f t="shared" ca="1" si="13"/>
        <v>0</v>
      </c>
      <c r="N26" s="649">
        <f t="shared" ca="1" si="14"/>
        <v>1</v>
      </c>
      <c r="O26" s="653">
        <f ca="1">M26+N26</f>
        <v>1</v>
      </c>
      <c r="P26" s="389"/>
      <c r="Q26" s="635"/>
    </row>
    <row r="27" spans="1:17" ht="18.75">
      <c r="A27" s="634"/>
      <c r="B27" s="654">
        <v>19</v>
      </c>
      <c r="C27" s="649">
        <f t="shared" ca="1" si="9"/>
        <v>20</v>
      </c>
      <c r="D27" s="649">
        <f t="shared" ca="1" si="10"/>
        <v>20</v>
      </c>
      <c r="E27" s="652">
        <f t="shared" ca="1" si="1"/>
        <v>40</v>
      </c>
      <c r="F27" s="389"/>
      <c r="G27" s="654">
        <v>49</v>
      </c>
      <c r="H27" s="649">
        <f t="shared" ca="1" si="11"/>
        <v>18</v>
      </c>
      <c r="I27" s="649">
        <f t="shared" ca="1" si="12"/>
        <v>11</v>
      </c>
      <c r="J27" s="652">
        <f t="shared" ca="1" si="4"/>
        <v>29</v>
      </c>
      <c r="K27" s="389"/>
      <c r="L27" s="654">
        <v>79</v>
      </c>
      <c r="M27" s="649">
        <f t="shared" ca="1" si="13"/>
        <v>0</v>
      </c>
      <c r="N27" s="649">
        <f t="shared" ca="1" si="14"/>
        <v>3</v>
      </c>
      <c r="O27" s="653">
        <f ca="1">M27+N27</f>
        <v>3</v>
      </c>
      <c r="P27" s="389"/>
      <c r="Q27" s="635"/>
    </row>
    <row r="28" spans="1:17" ht="18.75">
      <c r="A28" s="634"/>
      <c r="B28" s="654">
        <v>20</v>
      </c>
      <c r="C28" s="649">
        <f t="shared" ca="1" si="9"/>
        <v>21</v>
      </c>
      <c r="D28" s="649">
        <f t="shared" ca="1" si="10"/>
        <v>17</v>
      </c>
      <c r="E28" s="652">
        <f t="shared" ca="1" si="1"/>
        <v>38</v>
      </c>
      <c r="F28" s="389"/>
      <c r="G28" s="654">
        <v>50</v>
      </c>
      <c r="H28" s="649">
        <f t="shared" ca="1" si="11"/>
        <v>10</v>
      </c>
      <c r="I28" s="649">
        <f t="shared" ca="1" si="12"/>
        <v>14</v>
      </c>
      <c r="J28" s="652">
        <f t="shared" ca="1" si="4"/>
        <v>24</v>
      </c>
      <c r="K28" s="389"/>
      <c r="L28" s="654">
        <v>80</v>
      </c>
      <c r="M28" s="649">
        <f t="shared" ca="1" si="13"/>
        <v>0</v>
      </c>
      <c r="N28" s="649">
        <f t="shared" ca="1" si="14"/>
        <v>0</v>
      </c>
      <c r="O28" s="632">
        <v>1</v>
      </c>
      <c r="P28" s="389"/>
      <c r="Q28" s="635"/>
    </row>
    <row r="29" spans="1:17" ht="18.75">
      <c r="A29" s="634"/>
      <c r="B29" s="654">
        <v>21</v>
      </c>
      <c r="C29" s="649">
        <f t="shared" ca="1" si="9"/>
        <v>23</v>
      </c>
      <c r="D29" s="649">
        <f t="shared" ca="1" si="10"/>
        <v>17</v>
      </c>
      <c r="E29" s="652">
        <f t="shared" ca="1" si="1"/>
        <v>40</v>
      </c>
      <c r="F29" s="389"/>
      <c r="G29" s="654">
        <v>51</v>
      </c>
      <c r="H29" s="649">
        <f t="shared" ca="1" si="11"/>
        <v>12</v>
      </c>
      <c r="I29" s="649">
        <f t="shared" ca="1" si="12"/>
        <v>14</v>
      </c>
      <c r="J29" s="652">
        <f t="shared" ca="1" si="4"/>
        <v>26</v>
      </c>
      <c r="K29" s="389"/>
      <c r="L29" s="654">
        <v>81</v>
      </c>
      <c r="M29" s="649">
        <f t="shared" ca="1" si="13"/>
        <v>0</v>
      </c>
      <c r="N29" s="649">
        <f t="shared" ca="1" si="14"/>
        <v>0</v>
      </c>
      <c r="O29" s="631"/>
      <c r="P29" s="389"/>
      <c r="Q29" s="635"/>
    </row>
    <row r="30" spans="1:17" ht="18.75">
      <c r="A30" s="634"/>
      <c r="B30" s="654">
        <v>22</v>
      </c>
      <c r="C30" s="649">
        <f t="shared" ca="1" si="9"/>
        <v>13</v>
      </c>
      <c r="D30" s="649">
        <f t="shared" ca="1" si="10"/>
        <v>7</v>
      </c>
      <c r="E30" s="652">
        <f t="shared" ca="1" si="1"/>
        <v>20</v>
      </c>
      <c r="F30" s="389"/>
      <c r="G30" s="654">
        <v>52</v>
      </c>
      <c r="H30" s="649">
        <f t="shared" ca="1" si="11"/>
        <v>7</v>
      </c>
      <c r="I30" s="649">
        <f t="shared" ca="1" si="12"/>
        <v>10</v>
      </c>
      <c r="J30" s="652">
        <f t="shared" ca="1" si="4"/>
        <v>17</v>
      </c>
      <c r="K30" s="389"/>
      <c r="L30" s="654">
        <v>82</v>
      </c>
      <c r="M30" s="649">
        <f t="shared" ca="1" si="13"/>
        <v>0</v>
      </c>
      <c r="N30" s="649">
        <f t="shared" ca="1" si="14"/>
        <v>0</v>
      </c>
      <c r="O30" s="631"/>
      <c r="P30" s="389"/>
      <c r="Q30" s="635"/>
    </row>
    <row r="31" spans="1:17" ht="18.75">
      <c r="A31" s="634"/>
      <c r="B31" s="654">
        <v>23</v>
      </c>
      <c r="C31" s="649">
        <f t="shared" ca="1" si="9"/>
        <v>19</v>
      </c>
      <c r="D31" s="649">
        <f t="shared" ca="1" si="10"/>
        <v>17</v>
      </c>
      <c r="E31" s="652">
        <f t="shared" ca="1" si="1"/>
        <v>36</v>
      </c>
      <c r="F31" s="389"/>
      <c r="G31" s="654">
        <v>53</v>
      </c>
      <c r="H31" s="649">
        <f t="shared" ca="1" si="11"/>
        <v>9</v>
      </c>
      <c r="I31" s="649">
        <f t="shared" ca="1" si="12"/>
        <v>6</v>
      </c>
      <c r="J31" s="652">
        <f t="shared" ca="1" si="4"/>
        <v>15</v>
      </c>
      <c r="K31" s="389"/>
      <c r="L31" s="654">
        <v>83</v>
      </c>
      <c r="M31" s="649">
        <f t="shared" ca="1" si="13"/>
        <v>0</v>
      </c>
      <c r="N31" s="649">
        <f t="shared" ca="1" si="14"/>
        <v>1</v>
      </c>
      <c r="O31" s="631"/>
      <c r="P31" s="389"/>
      <c r="Q31" s="635"/>
    </row>
    <row r="32" spans="1:17" ht="18.75">
      <c r="A32" s="634"/>
      <c r="B32" s="654">
        <v>24</v>
      </c>
      <c r="C32" s="649">
        <f t="shared" ca="1" si="9"/>
        <v>14</v>
      </c>
      <c r="D32" s="649">
        <f t="shared" ca="1" si="10"/>
        <v>17</v>
      </c>
      <c r="E32" s="652">
        <f t="shared" ca="1" si="1"/>
        <v>31</v>
      </c>
      <c r="F32" s="389"/>
      <c r="G32" s="654">
        <v>54</v>
      </c>
      <c r="H32" s="649">
        <f t="shared" ca="1" si="11"/>
        <v>13</v>
      </c>
      <c r="I32" s="649">
        <f t="shared" ca="1" si="12"/>
        <v>5</v>
      </c>
      <c r="J32" s="652">
        <f t="shared" ca="1" si="4"/>
        <v>18</v>
      </c>
      <c r="K32" s="389"/>
      <c r="L32" s="654">
        <v>84</v>
      </c>
      <c r="M32" s="649">
        <f t="shared" ca="1" si="13"/>
        <v>0</v>
      </c>
      <c r="N32" s="649">
        <f t="shared" ca="1" si="14"/>
        <v>0</v>
      </c>
      <c r="O32" s="631"/>
      <c r="P32" s="389"/>
      <c r="Q32" s="635"/>
    </row>
    <row r="33" spans="1:17" ht="18.75">
      <c r="A33" s="634"/>
      <c r="B33" s="654">
        <v>25</v>
      </c>
      <c r="C33" s="649">
        <f t="shared" ca="1" si="9"/>
        <v>11</v>
      </c>
      <c r="D33" s="649">
        <f t="shared" ca="1" si="10"/>
        <v>19</v>
      </c>
      <c r="E33" s="652">
        <f t="shared" ca="1" si="1"/>
        <v>30</v>
      </c>
      <c r="F33" s="389"/>
      <c r="G33" s="654">
        <v>55</v>
      </c>
      <c r="H33" s="649">
        <f t="shared" ca="1" si="11"/>
        <v>16</v>
      </c>
      <c r="I33" s="649">
        <f t="shared" ca="1" si="12"/>
        <v>5</v>
      </c>
      <c r="J33" s="652">
        <f t="shared" ca="1" si="4"/>
        <v>21</v>
      </c>
      <c r="K33" s="389"/>
      <c r="L33" s="654">
        <v>85</v>
      </c>
      <c r="M33" s="649">
        <f t="shared" ca="1" si="13"/>
        <v>0</v>
      </c>
      <c r="N33" s="649">
        <f t="shared" ca="1" si="14"/>
        <v>0</v>
      </c>
      <c r="O33" s="631"/>
      <c r="P33" s="389"/>
      <c r="Q33" s="635"/>
    </row>
    <row r="34" spans="1:17" ht="18.75">
      <c r="A34" s="634"/>
      <c r="B34" s="654">
        <v>26</v>
      </c>
      <c r="C34" s="649">
        <f t="shared" ca="1" si="9"/>
        <v>14</v>
      </c>
      <c r="D34" s="649">
        <f t="shared" ca="1" si="10"/>
        <v>10</v>
      </c>
      <c r="E34" s="652">
        <f t="shared" ca="1" si="1"/>
        <v>24</v>
      </c>
      <c r="F34" s="389"/>
      <c r="G34" s="654">
        <v>56</v>
      </c>
      <c r="H34" s="649">
        <f t="shared" ca="1" si="11"/>
        <v>4</v>
      </c>
      <c r="I34" s="649">
        <f t="shared" ca="1" si="12"/>
        <v>7</v>
      </c>
      <c r="J34" s="652">
        <f t="shared" ca="1" si="4"/>
        <v>11</v>
      </c>
      <c r="K34" s="389"/>
      <c r="L34" s="654">
        <v>86</v>
      </c>
      <c r="M34" s="649">
        <f t="shared" ca="1" si="13"/>
        <v>0</v>
      </c>
      <c r="N34" s="649">
        <f t="shared" ca="1" si="14"/>
        <v>0</v>
      </c>
      <c r="O34" s="631"/>
      <c r="P34" s="389"/>
      <c r="Q34" s="635"/>
    </row>
    <row r="35" spans="1:17" ht="18.75">
      <c r="A35" s="634"/>
      <c r="B35" s="654"/>
      <c r="C35" s="649">
        <f ca="1">SUM(C24:C34)</f>
        <v>178</v>
      </c>
      <c r="D35" s="649">
        <f ca="1">SUM(D24:D34)</f>
        <v>181</v>
      </c>
      <c r="E35" s="652">
        <f ca="1">SUM(E24:E34)</f>
        <v>359</v>
      </c>
      <c r="F35" s="389"/>
      <c r="G35" s="654"/>
      <c r="H35" s="649">
        <f ca="1">SUM(H24:H34)</f>
        <v>127</v>
      </c>
      <c r="I35" s="649">
        <f ca="1">SUM(I24:I34)</f>
        <v>115</v>
      </c>
      <c r="J35" s="652">
        <f ca="1">SUM(J24:J34)</f>
        <v>242</v>
      </c>
      <c r="K35" s="389"/>
      <c r="L35" s="654">
        <v>87</v>
      </c>
      <c r="M35" s="649">
        <f t="shared" ca="1" si="13"/>
        <v>0</v>
      </c>
      <c r="N35" s="649">
        <f t="shared" ca="1" si="14"/>
        <v>0</v>
      </c>
      <c r="O35" s="631"/>
      <c r="P35" s="389"/>
      <c r="Q35" s="635"/>
    </row>
    <row r="36" spans="1:17" ht="18.75">
      <c r="A36" s="634"/>
      <c r="B36" s="654"/>
      <c r="C36" s="649"/>
      <c r="D36" s="649"/>
      <c r="E36" s="652"/>
      <c r="F36" s="389"/>
      <c r="G36" s="654"/>
      <c r="H36" s="649"/>
      <c r="I36" s="649"/>
      <c r="J36" s="652"/>
      <c r="K36" s="389"/>
      <c r="L36" s="654">
        <v>88</v>
      </c>
      <c r="M36" s="649">
        <f t="shared" ca="1" si="13"/>
        <v>0</v>
      </c>
      <c r="N36" s="649">
        <f t="shared" ca="1" si="14"/>
        <v>0</v>
      </c>
      <c r="O36" s="631"/>
      <c r="P36" s="389"/>
      <c r="Q36" s="635"/>
    </row>
    <row r="37" spans="1:17" ht="18.75">
      <c r="A37" s="634"/>
      <c r="B37" s="654"/>
      <c r="C37" s="649"/>
      <c r="D37" s="649"/>
      <c r="E37" s="652"/>
      <c r="F37" s="389"/>
      <c r="G37" s="654"/>
      <c r="H37" s="649"/>
      <c r="I37" s="649"/>
      <c r="J37" s="652"/>
      <c r="K37" s="389"/>
      <c r="L37" s="654">
        <v>89</v>
      </c>
      <c r="M37" s="649">
        <f t="shared" ca="1" si="13"/>
        <v>0</v>
      </c>
      <c r="N37" s="649">
        <f t="shared" ca="1" si="14"/>
        <v>1</v>
      </c>
      <c r="O37" s="631"/>
      <c r="P37" s="389"/>
      <c r="Q37" s="635"/>
    </row>
    <row r="38" spans="1:17" ht="18.75">
      <c r="A38" s="634"/>
      <c r="B38" s="654"/>
      <c r="C38" s="649"/>
      <c r="D38" s="649"/>
      <c r="E38" s="652"/>
      <c r="F38" s="389"/>
      <c r="G38" s="654"/>
      <c r="H38" s="649"/>
      <c r="I38" s="649"/>
      <c r="J38" s="652"/>
      <c r="K38" s="389"/>
      <c r="L38" s="654">
        <v>90</v>
      </c>
      <c r="M38" s="649">
        <f t="shared" ca="1" si="13"/>
        <v>0</v>
      </c>
      <c r="N38" s="649">
        <f t="shared" ca="1" si="14"/>
        <v>0</v>
      </c>
      <c r="O38" s="631"/>
      <c r="P38" s="389"/>
      <c r="Q38" s="635"/>
    </row>
    <row r="39" spans="1:17" ht="18.75">
      <c r="A39" s="634"/>
      <c r="B39" s="654"/>
      <c r="C39" s="649"/>
      <c r="D39" s="649"/>
      <c r="E39" s="652"/>
      <c r="F39" s="389"/>
      <c r="G39" s="654"/>
      <c r="H39" s="649"/>
      <c r="I39" s="649"/>
      <c r="J39" s="652"/>
      <c r="K39" s="389"/>
      <c r="L39" s="654">
        <v>91</v>
      </c>
      <c r="M39" s="649">
        <f t="shared" ca="1" si="13"/>
        <v>0</v>
      </c>
      <c r="N39" s="649">
        <f t="shared" ca="1" si="14"/>
        <v>0</v>
      </c>
      <c r="O39" s="631"/>
      <c r="P39" s="389"/>
      <c r="Q39" s="635"/>
    </row>
    <row r="40" spans="1:17" ht="18.75">
      <c r="A40" s="634"/>
      <c r="B40" s="654">
        <v>27</v>
      </c>
      <c r="C40" s="649">
        <f ca="1">COUNTIFS(UMUR,B40,KELAMIN,"L")</f>
        <v>12</v>
      </c>
      <c r="D40" s="649">
        <f ca="1">COUNTIFS(KELAMIN,"P",UMUR,B40)</f>
        <v>12</v>
      </c>
      <c r="E40" s="652">
        <f t="shared" ca="1" si="1"/>
        <v>24</v>
      </c>
      <c r="F40" s="389"/>
      <c r="G40" s="654">
        <v>57</v>
      </c>
      <c r="H40" s="649">
        <f ca="1">COUNTIFS(UMUR,G40,KELAMIN,"L")</f>
        <v>10</v>
      </c>
      <c r="I40" s="649">
        <f ca="1">COUNTIFS(UMUR,G40,KELAMIN,"P")</f>
        <v>6</v>
      </c>
      <c r="J40" s="652">
        <f t="shared" ca="1" si="4"/>
        <v>16</v>
      </c>
      <c r="K40" s="389"/>
      <c r="L40" s="654">
        <v>92</v>
      </c>
      <c r="M40" s="649"/>
      <c r="N40" s="649"/>
      <c r="O40" s="632"/>
      <c r="P40" s="389"/>
      <c r="Q40" s="635"/>
    </row>
    <row r="41" spans="1:17" ht="18.75">
      <c r="A41" s="634"/>
      <c r="B41" s="654">
        <v>28</v>
      </c>
      <c r="C41" s="649">
        <f ca="1">COUNTIFS(UMUR,B41,KELAMIN,"L")</f>
        <v>8</v>
      </c>
      <c r="D41" s="649">
        <f ca="1">COUNTIFS(KELAMIN,"P",UMUR,B41)</f>
        <v>11</v>
      </c>
      <c r="E41" s="652">
        <f t="shared" ca="1" si="1"/>
        <v>19</v>
      </c>
      <c r="F41" s="389"/>
      <c r="G41" s="654">
        <v>58</v>
      </c>
      <c r="H41" s="649">
        <f ca="1">COUNTIFS(UMUR,G41,KELAMIN,"L")</f>
        <v>8</v>
      </c>
      <c r="I41" s="649">
        <f ca="1">COUNTIFS(UMUR,G41,KELAMIN,"P")</f>
        <v>10</v>
      </c>
      <c r="J41" s="652">
        <f t="shared" ca="1" si="4"/>
        <v>18</v>
      </c>
      <c r="K41" s="389"/>
      <c r="L41" s="389"/>
      <c r="M41" s="389"/>
      <c r="N41" s="389"/>
      <c r="O41" s="389"/>
      <c r="P41" s="389"/>
      <c r="Q41" s="635"/>
    </row>
    <row r="42" spans="1:17" ht="18.75">
      <c r="A42" s="634"/>
      <c r="B42" s="654">
        <v>29</v>
      </c>
      <c r="C42" s="649">
        <f ca="1">COUNTIFS(UMUR,B42,KELAMIN,"L")</f>
        <v>7</v>
      </c>
      <c r="D42" s="649">
        <f ca="1">COUNTIFS(KELAMIN,"P",UMUR,B42)</f>
        <v>8</v>
      </c>
      <c r="E42" s="652">
        <f t="shared" ca="1" si="1"/>
        <v>15</v>
      </c>
      <c r="F42" s="389"/>
      <c r="G42" s="654">
        <v>59</v>
      </c>
      <c r="H42" s="649">
        <f ca="1">COUNTIFS(UMUR,G42,KELAMIN,"L")</f>
        <v>9</v>
      </c>
      <c r="I42" s="649">
        <f ca="1">COUNTIFS(UMUR,G42,KELAMIN,"P")</f>
        <v>5</v>
      </c>
      <c r="J42" s="652">
        <f t="shared" ca="1" si="4"/>
        <v>14</v>
      </c>
      <c r="K42" s="389"/>
      <c r="L42" s="389"/>
      <c r="M42" s="389"/>
      <c r="N42" s="389"/>
      <c r="O42" s="389"/>
      <c r="P42" s="389"/>
      <c r="Q42" s="635"/>
    </row>
    <row r="43" spans="1:17" ht="15.75" thickBot="1">
      <c r="A43" s="634"/>
      <c r="B43" s="651"/>
      <c r="C43" s="651"/>
      <c r="D43" s="651"/>
      <c r="E43" s="651"/>
      <c r="F43" s="389"/>
      <c r="G43" s="651"/>
      <c r="H43" s="651"/>
      <c r="I43" s="651"/>
      <c r="J43" s="651"/>
      <c r="K43" s="389"/>
      <c r="L43" s="389"/>
      <c r="M43" s="389"/>
      <c r="N43" s="389"/>
      <c r="O43" s="389"/>
      <c r="P43" s="389"/>
      <c r="Q43" s="635"/>
    </row>
    <row r="44" spans="1:17" ht="24" thickBot="1">
      <c r="A44" s="634"/>
      <c r="B44" s="655" t="s">
        <v>6439</v>
      </c>
      <c r="C44" s="656">
        <f ca="1">SUM(C35+C40+C41+C42+C23)</f>
        <v>436</v>
      </c>
      <c r="D44" s="656">
        <f ca="1">SUM(D42+D41+D40+D35+D23)</f>
        <v>453</v>
      </c>
      <c r="E44" s="709">
        <f ca="1">SUM(D44+C44)</f>
        <v>889</v>
      </c>
      <c r="F44" s="658"/>
      <c r="G44" s="655" t="s">
        <v>6439</v>
      </c>
      <c r="H44" s="656">
        <f ca="1">SUM(H42+H41+H40+H35+H23)</f>
        <v>396</v>
      </c>
      <c r="I44" s="656">
        <f ca="1">SUM(I42+I41+I40+I35+I23)</f>
        <v>370</v>
      </c>
      <c r="J44" s="657">
        <f ca="1">SUM(H44:I44)</f>
        <v>766</v>
      </c>
      <c r="K44" s="658"/>
      <c r="L44" s="655" t="s">
        <v>6439</v>
      </c>
      <c r="M44" s="656">
        <f ca="1">SUM(M27+M24+M23)</f>
        <v>49</v>
      </c>
      <c r="N44" s="656">
        <f ca="1">SUM(N30+N26+N25+N23)</f>
        <v>33</v>
      </c>
      <c r="O44" s="657">
        <f ca="1">SUM(M44:N44)</f>
        <v>82</v>
      </c>
      <c r="P44" s="389"/>
      <c r="Q44" s="635"/>
    </row>
    <row r="45" spans="1:17">
      <c r="A45" s="634"/>
      <c r="B45" s="389"/>
      <c r="C45" s="389"/>
      <c r="D45" s="389"/>
      <c r="E45" s="389"/>
      <c r="F45" s="389"/>
      <c r="G45" s="389"/>
      <c r="H45" s="389"/>
      <c r="I45" s="389"/>
      <c r="J45" s="389"/>
      <c r="K45" s="389"/>
      <c r="L45" s="389"/>
      <c r="M45" s="389"/>
      <c r="N45" s="389"/>
      <c r="O45" s="389"/>
      <c r="P45" s="389"/>
      <c r="Q45" s="635"/>
    </row>
    <row r="46" spans="1:17" ht="15.75" thickBot="1">
      <c r="A46" s="634"/>
      <c r="B46" s="389"/>
      <c r="C46" s="389"/>
      <c r="D46" s="389"/>
      <c r="E46" s="389"/>
      <c r="F46" s="389"/>
      <c r="G46" s="389"/>
      <c r="H46" s="389"/>
      <c r="I46" s="389"/>
      <c r="J46" s="389"/>
      <c r="K46" s="389"/>
      <c r="L46" s="389"/>
      <c r="M46" s="389"/>
      <c r="N46" s="389"/>
      <c r="O46" s="389"/>
      <c r="P46" s="389"/>
      <c r="Q46" s="635"/>
    </row>
    <row r="47" spans="1:17" ht="21" thickBot="1">
      <c r="A47" s="634"/>
      <c r="B47" s="1202" t="s">
        <v>6440</v>
      </c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4"/>
      <c r="Q47" s="635"/>
    </row>
    <row r="48" spans="1:17" ht="21" thickBot="1">
      <c r="A48" s="659"/>
      <c r="B48" s="1205" t="s">
        <v>23</v>
      </c>
      <c r="C48" s="1206"/>
      <c r="D48" s="1206"/>
      <c r="E48" s="1206"/>
      <c r="F48" s="1207"/>
      <c r="G48" s="1205" t="s">
        <v>16</v>
      </c>
      <c r="H48" s="1206"/>
      <c r="I48" s="1206"/>
      <c r="J48" s="1206"/>
      <c r="K48" s="1207"/>
      <c r="L48" s="1205" t="s">
        <v>80</v>
      </c>
      <c r="M48" s="1206"/>
      <c r="N48" s="1206"/>
      <c r="O48" s="1206"/>
      <c r="P48" s="1207"/>
      <c r="Q48" s="660"/>
    </row>
    <row r="49" spans="1:19" ht="21" thickBot="1">
      <c r="A49" s="634"/>
      <c r="B49" s="1192">
        <f ca="1">SUM(C44+H44+M44)</f>
        <v>881</v>
      </c>
      <c r="C49" s="1193"/>
      <c r="D49" s="1193"/>
      <c r="E49" s="1193"/>
      <c r="F49" s="1194"/>
      <c r="G49" s="1192">
        <f ca="1">SUM(D44+I44+N44)</f>
        <v>856</v>
      </c>
      <c r="H49" s="1193"/>
      <c r="I49" s="1193"/>
      <c r="J49" s="1193"/>
      <c r="K49" s="1194"/>
      <c r="L49" s="1192">
        <f ca="1">B49+G49</f>
        <v>1737</v>
      </c>
      <c r="M49" s="1193"/>
      <c r="N49" s="1193"/>
      <c r="O49" s="1193"/>
      <c r="P49" s="1194"/>
      <c r="Q49" s="635"/>
      <c r="S49">
        <v>1822</v>
      </c>
    </row>
    <row r="50" spans="1:19">
      <c r="A50" s="634"/>
      <c r="B50" s="389"/>
      <c r="C50" s="389"/>
      <c r="D50" s="389"/>
      <c r="E50" s="389"/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635"/>
      <c r="S50">
        <v>93</v>
      </c>
    </row>
    <row r="51" spans="1:19" ht="15.75" thickBot="1">
      <c r="A51" s="661"/>
      <c r="B51" s="662"/>
      <c r="C51" s="662"/>
      <c r="D51" s="662"/>
      <c r="E51" s="662"/>
      <c r="F51" s="662" t="str">
        <f>' BUKU INDUK 2017'!R7</f>
        <v>DSN 1</v>
      </c>
      <c r="G51" s="662"/>
      <c r="H51" s="662"/>
      <c r="I51" s="662"/>
      <c r="J51" s="662"/>
      <c r="K51" s="662" t="str">
        <f>' BUKU INDUK 2017'!R8</f>
        <v>DSN 1</v>
      </c>
      <c r="L51" s="662"/>
      <c r="M51" s="662"/>
      <c r="N51" s="662"/>
      <c r="O51" s="662"/>
      <c r="P51" s="662" t="e">
        <f>F51+K51</f>
        <v>#VALUE!</v>
      </c>
      <c r="Q51" s="663"/>
      <c r="S51">
        <f>SUM(S49:S50)</f>
        <v>1915</v>
      </c>
    </row>
    <row r="52" spans="1:19">
      <c r="F52" s="711"/>
      <c r="K52" s="711"/>
      <c r="P52" s="711"/>
    </row>
  </sheetData>
  <mergeCells count="10">
    <mergeCell ref="B49:F49"/>
    <mergeCell ref="G49:K49"/>
    <mergeCell ref="L49:P49"/>
    <mergeCell ref="A2:Q2"/>
    <mergeCell ref="A3:Q3"/>
    <mergeCell ref="B4:N4"/>
    <mergeCell ref="B47:P47"/>
    <mergeCell ref="B48:F48"/>
    <mergeCell ref="G48:K48"/>
    <mergeCell ref="L48:P48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27"/>
  <sheetViews>
    <sheetView topLeftCell="A611" workbookViewId="0">
      <selection activeCell="J631" sqref="J631"/>
    </sheetView>
  </sheetViews>
  <sheetFormatPr defaultRowHeight="15"/>
  <cols>
    <col min="1" max="1" width="4.28515625" customWidth="1"/>
    <col min="2" max="2" width="5" customWidth="1"/>
    <col min="3" max="3" width="17.140625" customWidth="1"/>
    <col min="5" max="5" width="11.28515625" customWidth="1"/>
    <col min="10" max="10" width="12.28515625" customWidth="1"/>
    <col min="14" max="14" width="12.85546875" customWidth="1"/>
    <col min="15" max="15" width="14" customWidth="1"/>
    <col min="16" max="16" width="12.7109375" customWidth="1"/>
    <col min="17" max="17" width="11.42578125" customWidth="1"/>
  </cols>
  <sheetData>
    <row r="1" spans="1:19">
      <c r="A1" s="1178" t="s">
        <v>70</v>
      </c>
      <c r="B1" s="1179" t="s">
        <v>151</v>
      </c>
      <c r="C1" s="1179"/>
      <c r="D1" s="1180" t="s">
        <v>2</v>
      </c>
      <c r="E1" s="1181" t="s">
        <v>6416</v>
      </c>
      <c r="F1" s="1182" t="s">
        <v>6417</v>
      </c>
      <c r="G1" s="1183"/>
      <c r="H1" s="1174" t="s">
        <v>6418</v>
      </c>
      <c r="I1" s="1175" t="s">
        <v>187</v>
      </c>
      <c r="J1" s="1184" t="s">
        <v>6419</v>
      </c>
      <c r="K1" s="1184" t="s">
        <v>154</v>
      </c>
      <c r="L1" s="1185" t="s">
        <v>6420</v>
      </c>
      <c r="M1" s="1173" t="s">
        <v>6421</v>
      </c>
      <c r="N1" s="1186" t="s">
        <v>6422</v>
      </c>
      <c r="O1" s="1186" t="s">
        <v>6423</v>
      </c>
      <c r="P1" s="1184" t="s">
        <v>180</v>
      </c>
      <c r="Q1" s="1184" t="s">
        <v>194</v>
      </c>
    </row>
    <row r="2" spans="1:19">
      <c r="A2" s="1178"/>
      <c r="B2" s="1179"/>
      <c r="C2" s="1179"/>
      <c r="D2" s="1180"/>
      <c r="E2" s="1181"/>
      <c r="F2" s="633" t="s">
        <v>6424</v>
      </c>
      <c r="G2" s="773" t="s">
        <v>8</v>
      </c>
      <c r="H2" s="1174"/>
      <c r="I2" s="1175"/>
      <c r="J2" s="1184"/>
      <c r="K2" s="1184"/>
      <c r="L2" s="1185"/>
      <c r="M2" s="1173"/>
      <c r="N2" s="1186"/>
      <c r="O2" s="1186"/>
      <c r="P2" s="1184"/>
      <c r="Q2" s="1184"/>
    </row>
    <row r="3" spans="1:19">
      <c r="A3" s="720"/>
      <c r="B3" s="721">
        <v>2</v>
      </c>
      <c r="C3" s="722" t="s">
        <v>243</v>
      </c>
      <c r="D3" s="723" t="s">
        <v>16</v>
      </c>
      <c r="E3" s="721" t="s">
        <v>221</v>
      </c>
      <c r="F3" s="721" t="s">
        <v>244</v>
      </c>
      <c r="G3" s="794">
        <v>32497</v>
      </c>
      <c r="H3" s="724">
        <v>30</v>
      </c>
      <c r="I3" s="725" t="s">
        <v>1403</v>
      </c>
      <c r="J3" s="721" t="s">
        <v>223</v>
      </c>
      <c r="K3" s="721" t="s">
        <v>246</v>
      </c>
      <c r="L3" s="726" t="s">
        <v>6425</v>
      </c>
      <c r="M3" s="726" t="s">
        <v>6426</v>
      </c>
      <c r="N3" s="722" t="s">
        <v>228</v>
      </c>
      <c r="O3" s="721" t="s">
        <v>245</v>
      </c>
      <c r="P3" s="727" t="s">
        <v>242</v>
      </c>
      <c r="Q3" s="722" t="s">
        <v>227</v>
      </c>
      <c r="S3" s="1058">
        <v>1</v>
      </c>
    </row>
    <row r="4" spans="1:19">
      <c r="A4" s="720"/>
      <c r="B4" s="721">
        <v>3</v>
      </c>
      <c r="C4" s="722" t="s">
        <v>260</v>
      </c>
      <c r="D4" s="723" t="s">
        <v>23</v>
      </c>
      <c r="E4" s="721" t="s">
        <v>254</v>
      </c>
      <c r="F4" s="721" t="s">
        <v>22</v>
      </c>
      <c r="G4" s="794">
        <v>35368</v>
      </c>
      <c r="H4" s="724">
        <v>22</v>
      </c>
      <c r="I4" s="725" t="s">
        <v>1403</v>
      </c>
      <c r="J4" s="721" t="s">
        <v>223</v>
      </c>
      <c r="K4" s="721" t="s">
        <v>261</v>
      </c>
      <c r="L4" s="726" t="s">
        <v>6425</v>
      </c>
      <c r="M4" s="726" t="s">
        <v>6426</v>
      </c>
      <c r="N4" s="722" t="s">
        <v>228</v>
      </c>
      <c r="O4" s="721" t="s">
        <v>255</v>
      </c>
      <c r="P4" s="722" t="s">
        <v>259</v>
      </c>
      <c r="Q4" s="722" t="s">
        <v>227</v>
      </c>
      <c r="S4" s="1058">
        <v>2</v>
      </c>
    </row>
    <row r="5" spans="1:19">
      <c r="A5" s="720"/>
      <c r="B5" s="721">
        <v>4</v>
      </c>
      <c r="C5" s="722" t="s">
        <v>264</v>
      </c>
      <c r="D5" s="723" t="s">
        <v>16</v>
      </c>
      <c r="E5" s="721" t="s">
        <v>254</v>
      </c>
      <c r="F5" s="721" t="s">
        <v>22</v>
      </c>
      <c r="G5" s="794">
        <v>40038</v>
      </c>
      <c r="H5" s="724">
        <v>9</v>
      </c>
      <c r="I5" s="725" t="s">
        <v>1403</v>
      </c>
      <c r="J5" s="721" t="s">
        <v>265</v>
      </c>
      <c r="K5" s="721" t="s">
        <v>266</v>
      </c>
      <c r="L5" s="726" t="s">
        <v>6425</v>
      </c>
      <c r="M5" s="726" t="s">
        <v>6426</v>
      </c>
      <c r="N5" s="722" t="s">
        <v>228</v>
      </c>
      <c r="O5" s="721" t="s">
        <v>255</v>
      </c>
      <c r="P5" s="727" t="s">
        <v>263</v>
      </c>
      <c r="Q5" s="722" t="s">
        <v>227</v>
      </c>
      <c r="S5" s="1058">
        <v>3</v>
      </c>
    </row>
    <row r="6" spans="1:19">
      <c r="A6" s="728"/>
      <c r="B6" s="721">
        <v>5</v>
      </c>
      <c r="C6" s="722" t="s">
        <v>269</v>
      </c>
      <c r="D6" s="723" t="s">
        <v>23</v>
      </c>
      <c r="E6" s="721" t="s">
        <v>254</v>
      </c>
      <c r="F6" s="721" t="s">
        <v>22</v>
      </c>
      <c r="G6" s="794">
        <v>41618</v>
      </c>
      <c r="H6" s="724">
        <v>5</v>
      </c>
      <c r="I6" s="725" t="s">
        <v>1403</v>
      </c>
      <c r="J6" s="721" t="s">
        <v>265</v>
      </c>
      <c r="K6" s="721" t="s">
        <v>270</v>
      </c>
      <c r="L6" s="726" t="s">
        <v>6427</v>
      </c>
      <c r="M6" s="726" t="s">
        <v>6426</v>
      </c>
      <c r="N6" s="722" t="s">
        <v>228</v>
      </c>
      <c r="O6" s="721" t="s">
        <v>255</v>
      </c>
      <c r="P6" s="727" t="s">
        <v>268</v>
      </c>
      <c r="Q6" s="722" t="s">
        <v>227</v>
      </c>
      <c r="S6" s="1058">
        <v>4</v>
      </c>
    </row>
    <row r="7" spans="1:19">
      <c r="A7" s="729">
        <v>2</v>
      </c>
      <c r="B7" s="721">
        <v>1</v>
      </c>
      <c r="C7" s="722" t="s">
        <v>272</v>
      </c>
      <c r="D7" s="723" t="s">
        <v>16</v>
      </c>
      <c r="E7" s="721" t="s">
        <v>221</v>
      </c>
      <c r="F7" s="721" t="s">
        <v>273</v>
      </c>
      <c r="G7" s="794">
        <v>18459</v>
      </c>
      <c r="H7" s="724">
        <v>69</v>
      </c>
      <c r="I7" s="725" t="s">
        <v>1403</v>
      </c>
      <c r="J7" s="721" t="s">
        <v>256</v>
      </c>
      <c r="K7" s="721" t="s">
        <v>246</v>
      </c>
      <c r="L7" s="726" t="s">
        <v>6425</v>
      </c>
      <c r="M7" s="726" t="s">
        <v>6426</v>
      </c>
      <c r="N7" s="722" t="s">
        <v>228</v>
      </c>
      <c r="O7" s="721" t="s">
        <v>222</v>
      </c>
      <c r="P7" s="722" t="s">
        <v>271</v>
      </c>
      <c r="Q7" s="722" t="s">
        <v>277</v>
      </c>
      <c r="S7" s="1058">
        <v>5</v>
      </c>
    </row>
    <row r="8" spans="1:19">
      <c r="A8" s="730">
        <v>3</v>
      </c>
      <c r="B8" s="721">
        <v>1</v>
      </c>
      <c r="C8" s="722" t="s">
        <v>281</v>
      </c>
      <c r="D8" s="723" t="s">
        <v>23</v>
      </c>
      <c r="E8" s="721" t="s">
        <v>221</v>
      </c>
      <c r="F8" s="721" t="s">
        <v>273</v>
      </c>
      <c r="G8" s="794">
        <v>31137</v>
      </c>
      <c r="H8" s="724">
        <v>34</v>
      </c>
      <c r="I8" s="725" t="s">
        <v>1403</v>
      </c>
      <c r="J8" s="721" t="s">
        <v>223</v>
      </c>
      <c r="K8" s="721" t="s">
        <v>283</v>
      </c>
      <c r="L8" s="726" t="s">
        <v>6425</v>
      </c>
      <c r="M8" s="726" t="s">
        <v>6426</v>
      </c>
      <c r="N8" s="722" t="s">
        <v>228</v>
      </c>
      <c r="O8" s="721" t="s">
        <v>222</v>
      </c>
      <c r="P8" s="722" t="s">
        <v>280</v>
      </c>
      <c r="Q8" s="727" t="s">
        <v>284</v>
      </c>
      <c r="S8" s="1058">
        <v>6</v>
      </c>
    </row>
    <row r="9" spans="1:19">
      <c r="A9" s="731"/>
      <c r="B9" s="721">
        <v>2</v>
      </c>
      <c r="C9" s="732" t="s">
        <v>287</v>
      </c>
      <c r="D9" s="723" t="s">
        <v>16</v>
      </c>
      <c r="E9" s="733" t="s">
        <v>221</v>
      </c>
      <c r="F9" s="733" t="s">
        <v>288</v>
      </c>
      <c r="G9" s="796">
        <v>33336</v>
      </c>
      <c r="H9" s="724">
        <v>28</v>
      </c>
      <c r="I9" s="725" t="s">
        <v>1403</v>
      </c>
      <c r="J9" s="733" t="s">
        <v>289</v>
      </c>
      <c r="K9" s="733" t="s">
        <v>246</v>
      </c>
      <c r="L9" s="726" t="s">
        <v>6425</v>
      </c>
      <c r="M9" s="726" t="s">
        <v>6426</v>
      </c>
      <c r="N9" s="722" t="s">
        <v>228</v>
      </c>
      <c r="O9" s="733" t="s">
        <v>245</v>
      </c>
      <c r="P9" s="734" t="s">
        <v>286</v>
      </c>
      <c r="Q9" s="727" t="s">
        <v>284</v>
      </c>
      <c r="S9" s="1058">
        <v>7</v>
      </c>
    </row>
    <row r="10" spans="1:19">
      <c r="A10" s="735"/>
      <c r="B10" s="721">
        <v>3</v>
      </c>
      <c r="C10" s="732" t="s">
        <v>293</v>
      </c>
      <c r="D10" s="723" t="s">
        <v>16</v>
      </c>
      <c r="E10" s="733" t="s">
        <v>254</v>
      </c>
      <c r="F10" s="733" t="s">
        <v>229</v>
      </c>
      <c r="G10" s="796">
        <v>42437</v>
      </c>
      <c r="H10" s="724">
        <v>3</v>
      </c>
      <c r="I10" s="725" t="s">
        <v>1403</v>
      </c>
      <c r="J10" s="733" t="s">
        <v>265</v>
      </c>
      <c r="K10" s="733" t="s">
        <v>270</v>
      </c>
      <c r="L10" s="726" t="s">
        <v>6427</v>
      </c>
      <c r="M10" s="726" t="s">
        <v>6426</v>
      </c>
      <c r="N10" s="722" t="s">
        <v>228</v>
      </c>
      <c r="O10" s="733" t="s">
        <v>255</v>
      </c>
      <c r="P10" s="736" t="s">
        <v>292</v>
      </c>
      <c r="Q10" s="727" t="s">
        <v>284</v>
      </c>
      <c r="S10" s="1058">
        <v>8</v>
      </c>
    </row>
    <row r="11" spans="1:19">
      <c r="A11" s="721">
        <v>4</v>
      </c>
      <c r="B11" s="721">
        <v>1</v>
      </c>
      <c r="C11" s="722" t="s">
        <v>296</v>
      </c>
      <c r="D11" s="723" t="s">
        <v>23</v>
      </c>
      <c r="E11" s="721" t="s">
        <v>221</v>
      </c>
      <c r="F11" s="721" t="s">
        <v>297</v>
      </c>
      <c r="G11" s="794">
        <v>21174</v>
      </c>
      <c r="H11" s="724">
        <v>61</v>
      </c>
      <c r="I11" s="725" t="s">
        <v>1403</v>
      </c>
      <c r="J11" s="721" t="s">
        <v>289</v>
      </c>
      <c r="K11" s="721" t="s">
        <v>283</v>
      </c>
      <c r="L11" s="726" t="s">
        <v>6425</v>
      </c>
      <c r="M11" s="726" t="s">
        <v>6426</v>
      </c>
      <c r="N11" s="722" t="s">
        <v>228</v>
      </c>
      <c r="O11" s="721" t="s">
        <v>222</v>
      </c>
      <c r="P11" s="722" t="s">
        <v>295</v>
      </c>
      <c r="Q11" s="722" t="s">
        <v>300</v>
      </c>
      <c r="S11" s="1058">
        <v>9</v>
      </c>
    </row>
    <row r="12" spans="1:19">
      <c r="A12" s="721"/>
      <c r="B12" s="721">
        <v>2</v>
      </c>
      <c r="C12" s="722" t="s">
        <v>303</v>
      </c>
      <c r="D12" s="723" t="s">
        <v>16</v>
      </c>
      <c r="E12" s="721" t="s">
        <v>221</v>
      </c>
      <c r="F12" s="721" t="s">
        <v>288</v>
      </c>
      <c r="G12" s="794">
        <v>23928</v>
      </c>
      <c r="H12" s="724">
        <v>54</v>
      </c>
      <c r="I12" s="725" t="s">
        <v>1403</v>
      </c>
      <c r="J12" s="721" t="s">
        <v>256</v>
      </c>
      <c r="K12" s="721" t="s">
        <v>246</v>
      </c>
      <c r="L12" s="726" t="s">
        <v>6425</v>
      </c>
      <c r="M12" s="726" t="s">
        <v>6426</v>
      </c>
      <c r="N12" s="722" t="s">
        <v>228</v>
      </c>
      <c r="O12" s="721" t="s">
        <v>245</v>
      </c>
      <c r="P12" s="722" t="s">
        <v>302</v>
      </c>
      <c r="Q12" s="722" t="s">
        <v>300</v>
      </c>
      <c r="S12" s="1058">
        <v>10</v>
      </c>
    </row>
    <row r="13" spans="1:19">
      <c r="A13" s="721">
        <v>5</v>
      </c>
      <c r="B13" s="721">
        <v>1</v>
      </c>
      <c r="C13" s="722" t="s">
        <v>308</v>
      </c>
      <c r="D13" s="723" t="s">
        <v>23</v>
      </c>
      <c r="E13" s="721" t="s">
        <v>221</v>
      </c>
      <c r="F13" s="721" t="s">
        <v>309</v>
      </c>
      <c r="G13" s="794">
        <v>26104</v>
      </c>
      <c r="H13" s="724">
        <v>48</v>
      </c>
      <c r="I13" s="725" t="s">
        <v>1403</v>
      </c>
      <c r="J13" s="721" t="s">
        <v>289</v>
      </c>
      <c r="K13" s="721" t="s">
        <v>283</v>
      </c>
      <c r="L13" s="726" t="s">
        <v>6425</v>
      </c>
      <c r="M13" s="726" t="s">
        <v>6426</v>
      </c>
      <c r="N13" s="722" t="s">
        <v>228</v>
      </c>
      <c r="O13" s="721" t="s">
        <v>222</v>
      </c>
      <c r="P13" s="722" t="s">
        <v>307</v>
      </c>
      <c r="Q13" s="722" t="s">
        <v>312</v>
      </c>
      <c r="S13" s="1058">
        <v>11</v>
      </c>
    </row>
    <row r="14" spans="1:19">
      <c r="A14" s="721"/>
      <c r="B14" s="721">
        <v>2</v>
      </c>
      <c r="C14" s="722" t="s">
        <v>314</v>
      </c>
      <c r="D14" s="723" t="s">
        <v>16</v>
      </c>
      <c r="E14" s="721" t="s">
        <v>221</v>
      </c>
      <c r="F14" s="721" t="s">
        <v>315</v>
      </c>
      <c r="G14" s="794">
        <v>27018</v>
      </c>
      <c r="H14" s="724">
        <v>45</v>
      </c>
      <c r="I14" s="725" t="s">
        <v>1403</v>
      </c>
      <c r="J14" s="721" t="s">
        <v>256</v>
      </c>
      <c r="K14" s="721" t="s">
        <v>246</v>
      </c>
      <c r="L14" s="726" t="s">
        <v>6425</v>
      </c>
      <c r="M14" s="726" t="s">
        <v>6426</v>
      </c>
      <c r="N14" s="722" t="s">
        <v>228</v>
      </c>
      <c r="O14" s="721" t="s">
        <v>245</v>
      </c>
      <c r="P14" s="727" t="s">
        <v>313</v>
      </c>
      <c r="Q14" s="722" t="s">
        <v>312</v>
      </c>
      <c r="S14" s="1058">
        <v>12</v>
      </c>
    </row>
    <row r="15" spans="1:19">
      <c r="A15" s="721"/>
      <c r="B15" s="721">
        <v>3</v>
      </c>
      <c r="C15" s="722" t="s">
        <v>319</v>
      </c>
      <c r="D15" s="723" t="s">
        <v>16</v>
      </c>
      <c r="E15" s="721" t="s">
        <v>254</v>
      </c>
      <c r="F15" s="721" t="s">
        <v>230</v>
      </c>
      <c r="G15" s="794">
        <v>36447</v>
      </c>
      <c r="H15" s="724">
        <v>19</v>
      </c>
      <c r="I15" s="725" t="s">
        <v>1403</v>
      </c>
      <c r="J15" s="721" t="s">
        <v>886</v>
      </c>
      <c r="K15" s="721" t="s">
        <v>266</v>
      </c>
      <c r="L15" s="726" t="s">
        <v>6425</v>
      </c>
      <c r="M15" s="726" t="s">
        <v>6426</v>
      </c>
      <c r="N15" s="722" t="s">
        <v>228</v>
      </c>
      <c r="O15" s="721" t="s">
        <v>255</v>
      </c>
      <c r="P15" s="722" t="s">
        <v>318</v>
      </c>
      <c r="Q15" s="722" t="s">
        <v>312</v>
      </c>
      <c r="S15" s="1058">
        <v>13</v>
      </c>
    </row>
    <row r="16" spans="1:19">
      <c r="A16" s="721">
        <v>6</v>
      </c>
      <c r="B16" s="721">
        <v>1</v>
      </c>
      <c r="C16" s="722" t="s">
        <v>311</v>
      </c>
      <c r="D16" s="723" t="s">
        <v>23</v>
      </c>
      <c r="E16" s="721" t="s">
        <v>221</v>
      </c>
      <c r="F16" s="721" t="s">
        <v>309</v>
      </c>
      <c r="G16" s="794">
        <v>19555</v>
      </c>
      <c r="H16" s="724">
        <v>66</v>
      </c>
      <c r="I16" s="725" t="s">
        <v>1403</v>
      </c>
      <c r="J16" s="721" t="s">
        <v>256</v>
      </c>
      <c r="K16" s="721" t="s">
        <v>283</v>
      </c>
      <c r="L16" s="726" t="s">
        <v>6425</v>
      </c>
      <c r="M16" s="726" t="s">
        <v>6426</v>
      </c>
      <c r="N16" s="722" t="s">
        <v>228</v>
      </c>
      <c r="O16" s="721" t="s">
        <v>222</v>
      </c>
      <c r="P16" s="722" t="s">
        <v>321</v>
      </c>
      <c r="Q16" s="722" t="s">
        <v>324</v>
      </c>
      <c r="S16" s="1058">
        <v>14</v>
      </c>
    </row>
    <row r="17" spans="1:19">
      <c r="A17" s="721"/>
      <c r="B17" s="721">
        <v>2</v>
      </c>
      <c r="C17" s="722" t="s">
        <v>326</v>
      </c>
      <c r="D17" s="723" t="s">
        <v>16</v>
      </c>
      <c r="E17" s="721" t="s">
        <v>221</v>
      </c>
      <c r="F17" s="721" t="s">
        <v>309</v>
      </c>
      <c r="G17" s="794">
        <v>9235</v>
      </c>
      <c r="H17" s="724">
        <v>94</v>
      </c>
      <c r="I17" s="725" t="s">
        <v>1403</v>
      </c>
      <c r="J17" s="721" t="s">
        <v>256</v>
      </c>
      <c r="K17" s="737" t="s">
        <v>270</v>
      </c>
      <c r="L17" s="726" t="s">
        <v>6425</v>
      </c>
      <c r="M17" s="726" t="s">
        <v>6426</v>
      </c>
      <c r="N17" s="722" t="s">
        <v>228</v>
      </c>
      <c r="O17" s="721" t="s">
        <v>327</v>
      </c>
      <c r="P17" s="727" t="s">
        <v>325</v>
      </c>
      <c r="Q17" s="722" t="s">
        <v>324</v>
      </c>
      <c r="S17" s="1058">
        <v>15</v>
      </c>
    </row>
    <row r="18" spans="1:19">
      <c r="A18" s="721">
        <v>7</v>
      </c>
      <c r="B18" s="721">
        <v>1</v>
      </c>
      <c r="C18" s="722" t="s">
        <v>331</v>
      </c>
      <c r="D18" s="723" t="s">
        <v>23</v>
      </c>
      <c r="E18" s="721" t="s">
        <v>221</v>
      </c>
      <c r="F18" s="721" t="s">
        <v>309</v>
      </c>
      <c r="G18" s="794">
        <v>24264</v>
      </c>
      <c r="H18" s="724">
        <v>53</v>
      </c>
      <c r="I18" s="725" t="s">
        <v>1403</v>
      </c>
      <c r="J18" s="721" t="s">
        <v>289</v>
      </c>
      <c r="K18" s="721" t="s">
        <v>283</v>
      </c>
      <c r="L18" s="726" t="s">
        <v>6425</v>
      </c>
      <c r="M18" s="726" t="s">
        <v>6426</v>
      </c>
      <c r="N18" s="722" t="s">
        <v>228</v>
      </c>
      <c r="O18" s="721" t="s">
        <v>222</v>
      </c>
      <c r="P18" s="722" t="s">
        <v>330</v>
      </c>
      <c r="Q18" s="722" t="s">
        <v>334</v>
      </c>
      <c r="S18" s="1058">
        <v>16</v>
      </c>
    </row>
    <row r="19" spans="1:19">
      <c r="A19" s="721"/>
      <c r="B19" s="721">
        <v>2</v>
      </c>
      <c r="C19" s="722" t="s">
        <v>336</v>
      </c>
      <c r="D19" s="723" t="s">
        <v>16</v>
      </c>
      <c r="E19" s="721" t="s">
        <v>221</v>
      </c>
      <c r="F19" s="721" t="s">
        <v>337</v>
      </c>
      <c r="G19" s="794">
        <v>26446</v>
      </c>
      <c r="H19" s="724">
        <v>47</v>
      </c>
      <c r="I19" s="725" t="s">
        <v>1403</v>
      </c>
      <c r="J19" s="721" t="s">
        <v>256</v>
      </c>
      <c r="K19" s="721" t="s">
        <v>246</v>
      </c>
      <c r="L19" s="726" t="s">
        <v>6425</v>
      </c>
      <c r="M19" s="726" t="s">
        <v>6426</v>
      </c>
      <c r="N19" s="722" t="s">
        <v>228</v>
      </c>
      <c r="O19" s="721" t="s">
        <v>245</v>
      </c>
      <c r="P19" s="722" t="s">
        <v>335</v>
      </c>
      <c r="Q19" s="722" t="s">
        <v>334</v>
      </c>
      <c r="S19" s="1058">
        <v>17</v>
      </c>
    </row>
    <row r="20" spans="1:19">
      <c r="A20" s="721"/>
      <c r="B20" s="721">
        <v>3</v>
      </c>
      <c r="C20" s="722" t="s">
        <v>343</v>
      </c>
      <c r="D20" s="723" t="s">
        <v>23</v>
      </c>
      <c r="E20" s="721" t="s">
        <v>254</v>
      </c>
      <c r="F20" s="721" t="s">
        <v>309</v>
      </c>
      <c r="G20" s="794">
        <v>34570</v>
      </c>
      <c r="H20" s="724">
        <v>24</v>
      </c>
      <c r="I20" s="725" t="s">
        <v>1403</v>
      </c>
      <c r="J20" s="721" t="s">
        <v>344</v>
      </c>
      <c r="K20" s="721" t="s">
        <v>266</v>
      </c>
      <c r="L20" s="726" t="s">
        <v>6425</v>
      </c>
      <c r="M20" s="726" t="s">
        <v>6426</v>
      </c>
      <c r="N20" s="722" t="s">
        <v>228</v>
      </c>
      <c r="O20" s="721" t="s">
        <v>255</v>
      </c>
      <c r="P20" s="722" t="s">
        <v>342</v>
      </c>
      <c r="Q20" s="722" t="s">
        <v>334</v>
      </c>
      <c r="S20" s="1058">
        <v>18</v>
      </c>
    </row>
    <row r="21" spans="1:19">
      <c r="A21" s="721"/>
      <c r="B21" s="721">
        <v>4</v>
      </c>
      <c r="C21" s="722" t="s">
        <v>347</v>
      </c>
      <c r="D21" s="723" t="s">
        <v>23</v>
      </c>
      <c r="E21" s="721" t="s">
        <v>254</v>
      </c>
      <c r="F21" s="721" t="s">
        <v>22</v>
      </c>
      <c r="G21" s="794">
        <v>37068</v>
      </c>
      <c r="H21" s="724">
        <v>18</v>
      </c>
      <c r="I21" s="725" t="s">
        <v>1403</v>
      </c>
      <c r="J21" s="721" t="s">
        <v>348</v>
      </c>
      <c r="K21" s="721" t="s">
        <v>266</v>
      </c>
      <c r="L21" s="726" t="s">
        <v>6425</v>
      </c>
      <c r="M21" s="726" t="s">
        <v>6426</v>
      </c>
      <c r="N21" s="722" t="s">
        <v>228</v>
      </c>
      <c r="O21" s="721" t="s">
        <v>255</v>
      </c>
      <c r="P21" s="722" t="s">
        <v>346</v>
      </c>
      <c r="Q21" s="722" t="s">
        <v>334</v>
      </c>
      <c r="S21" s="1058">
        <v>19</v>
      </c>
    </row>
    <row r="22" spans="1:19">
      <c r="A22" s="721">
        <v>8</v>
      </c>
      <c r="B22" s="721">
        <v>1</v>
      </c>
      <c r="C22" s="722" t="s">
        <v>355</v>
      </c>
      <c r="D22" s="723" t="s">
        <v>16</v>
      </c>
      <c r="E22" s="721" t="s">
        <v>221</v>
      </c>
      <c r="F22" s="721" t="s">
        <v>219</v>
      </c>
      <c r="G22" s="794">
        <v>23348</v>
      </c>
      <c r="H22" s="724">
        <v>55</v>
      </c>
      <c r="I22" s="725" t="s">
        <v>1403</v>
      </c>
      <c r="J22" s="721" t="s">
        <v>256</v>
      </c>
      <c r="K22" s="721" t="s">
        <v>246</v>
      </c>
      <c r="L22" s="726"/>
      <c r="M22" s="726" t="s">
        <v>6426</v>
      </c>
      <c r="N22" s="722" t="s">
        <v>228</v>
      </c>
      <c r="O22" s="721" t="s">
        <v>245</v>
      </c>
      <c r="P22" s="722" t="s">
        <v>354</v>
      </c>
      <c r="Q22" s="722" t="s">
        <v>353</v>
      </c>
      <c r="S22" s="1058">
        <v>20</v>
      </c>
    </row>
    <row r="23" spans="1:19">
      <c r="A23" s="721">
        <v>9</v>
      </c>
      <c r="B23" s="721">
        <v>1</v>
      </c>
      <c r="C23" s="722" t="s">
        <v>359</v>
      </c>
      <c r="D23" s="723" t="s">
        <v>23</v>
      </c>
      <c r="E23" s="721" t="s">
        <v>221</v>
      </c>
      <c r="F23" s="721" t="s">
        <v>22</v>
      </c>
      <c r="G23" s="794">
        <v>30768</v>
      </c>
      <c r="H23" s="724">
        <v>35</v>
      </c>
      <c r="I23" s="725" t="s">
        <v>1403</v>
      </c>
      <c r="J23" s="721" t="s">
        <v>289</v>
      </c>
      <c r="K23" s="721" t="s">
        <v>360</v>
      </c>
      <c r="L23" s="726"/>
      <c r="M23" s="726" t="s">
        <v>6426</v>
      </c>
      <c r="N23" s="722" t="s">
        <v>228</v>
      </c>
      <c r="O23" s="721" t="s">
        <v>222</v>
      </c>
      <c r="P23" s="722" t="s">
        <v>358</v>
      </c>
      <c r="Q23" s="722" t="s">
        <v>363</v>
      </c>
      <c r="S23" s="1058">
        <v>21</v>
      </c>
    </row>
    <row r="24" spans="1:19">
      <c r="A24" s="721"/>
      <c r="B24" s="721">
        <v>2</v>
      </c>
      <c r="C24" s="722" t="s">
        <v>365</v>
      </c>
      <c r="D24" s="723" t="s">
        <v>16</v>
      </c>
      <c r="E24" s="721" t="s">
        <v>221</v>
      </c>
      <c r="F24" s="721" t="s">
        <v>366</v>
      </c>
      <c r="G24" s="794">
        <v>31213</v>
      </c>
      <c r="H24" s="724">
        <v>34</v>
      </c>
      <c r="I24" s="725" t="s">
        <v>1403</v>
      </c>
      <c r="J24" s="721" t="s">
        <v>223</v>
      </c>
      <c r="K24" s="721" t="s">
        <v>360</v>
      </c>
      <c r="L24" s="726"/>
      <c r="M24" s="726" t="s">
        <v>6426</v>
      </c>
      <c r="N24" s="722" t="s">
        <v>228</v>
      </c>
      <c r="O24" s="721" t="s">
        <v>245</v>
      </c>
      <c r="P24" s="722" t="s">
        <v>364</v>
      </c>
      <c r="Q24" s="722" t="s">
        <v>363</v>
      </c>
      <c r="S24" s="1058">
        <v>22</v>
      </c>
    </row>
    <row r="25" spans="1:19">
      <c r="A25" s="721"/>
      <c r="B25" s="721">
        <v>3</v>
      </c>
      <c r="C25" s="722" t="s">
        <v>368</v>
      </c>
      <c r="D25" s="723" t="s">
        <v>23</v>
      </c>
      <c r="E25" s="721" t="s">
        <v>254</v>
      </c>
      <c r="F25" s="721" t="s">
        <v>22</v>
      </c>
      <c r="G25" s="794">
        <v>38869</v>
      </c>
      <c r="H25" s="724">
        <v>13</v>
      </c>
      <c r="I25" s="725" t="s">
        <v>1403</v>
      </c>
      <c r="J25" s="721" t="s">
        <v>369</v>
      </c>
      <c r="K25" s="721" t="s">
        <v>266</v>
      </c>
      <c r="L25" s="726"/>
      <c r="M25" s="726" t="s">
        <v>6426</v>
      </c>
      <c r="N25" s="722" t="s">
        <v>228</v>
      </c>
      <c r="O25" s="721" t="s">
        <v>255</v>
      </c>
      <c r="P25" s="722" t="s">
        <v>367</v>
      </c>
      <c r="Q25" s="722" t="s">
        <v>363</v>
      </c>
      <c r="S25" s="1058">
        <v>23</v>
      </c>
    </row>
    <row r="26" spans="1:19">
      <c r="A26" s="721"/>
      <c r="B26" s="721">
        <v>4</v>
      </c>
      <c r="C26" s="722" t="s">
        <v>372</v>
      </c>
      <c r="D26" s="723" t="s">
        <v>16</v>
      </c>
      <c r="E26" s="721" t="s">
        <v>254</v>
      </c>
      <c r="F26" s="721" t="s">
        <v>22</v>
      </c>
      <c r="G26" s="797" t="s">
        <v>373</v>
      </c>
      <c r="H26" s="724">
        <v>5</v>
      </c>
      <c r="I26" s="725" t="s">
        <v>1403</v>
      </c>
      <c r="J26" s="721" t="s">
        <v>265</v>
      </c>
      <c r="K26" s="721" t="s">
        <v>270</v>
      </c>
      <c r="L26" s="726"/>
      <c r="M26" s="726" t="s">
        <v>6426</v>
      </c>
      <c r="N26" s="722" t="s">
        <v>228</v>
      </c>
      <c r="O26" s="721" t="s">
        <v>255</v>
      </c>
      <c r="P26" s="727" t="s">
        <v>371</v>
      </c>
      <c r="Q26" s="722" t="s">
        <v>363</v>
      </c>
      <c r="S26" s="1058">
        <v>24</v>
      </c>
    </row>
    <row r="27" spans="1:19">
      <c r="A27" s="721">
        <v>10</v>
      </c>
      <c r="B27" s="721">
        <v>1</v>
      </c>
      <c r="C27" s="722" t="s">
        <v>375</v>
      </c>
      <c r="D27" s="723" t="s">
        <v>16</v>
      </c>
      <c r="E27" s="721" t="s">
        <v>221</v>
      </c>
      <c r="F27" s="721" t="s">
        <v>376</v>
      </c>
      <c r="G27" s="794">
        <v>23073</v>
      </c>
      <c r="H27" s="724">
        <v>56</v>
      </c>
      <c r="I27" s="725" t="s">
        <v>1403</v>
      </c>
      <c r="J27" s="721" t="s">
        <v>256</v>
      </c>
      <c r="K27" s="721" t="s">
        <v>246</v>
      </c>
      <c r="L27" s="726"/>
      <c r="M27" s="726" t="s">
        <v>6426</v>
      </c>
      <c r="N27" s="722" t="s">
        <v>228</v>
      </c>
      <c r="O27" s="721" t="s">
        <v>222</v>
      </c>
      <c r="P27" s="722" t="s">
        <v>374</v>
      </c>
      <c r="Q27" s="722" t="s">
        <v>379</v>
      </c>
      <c r="S27" s="1058">
        <v>25</v>
      </c>
    </row>
    <row r="28" spans="1:19">
      <c r="A28" s="721"/>
      <c r="B28" s="721">
        <v>3</v>
      </c>
      <c r="C28" s="722" t="s">
        <v>383</v>
      </c>
      <c r="D28" s="723" t="s">
        <v>16</v>
      </c>
      <c r="E28" s="721" t="s">
        <v>254</v>
      </c>
      <c r="F28" s="721" t="s">
        <v>376</v>
      </c>
      <c r="G28" s="794">
        <v>30491</v>
      </c>
      <c r="H28" s="724">
        <v>36</v>
      </c>
      <c r="I28" s="725" t="s">
        <v>1403</v>
      </c>
      <c r="J28" s="721" t="s">
        <v>256</v>
      </c>
      <c r="K28" s="721" t="s">
        <v>270</v>
      </c>
      <c r="L28" s="726"/>
      <c r="M28" s="726" t="s">
        <v>6426</v>
      </c>
      <c r="N28" s="722" t="s">
        <v>228</v>
      </c>
      <c r="O28" s="721" t="s">
        <v>255</v>
      </c>
      <c r="P28" s="722" t="s">
        <v>382</v>
      </c>
      <c r="Q28" s="722" t="s">
        <v>379</v>
      </c>
      <c r="S28" s="1058">
        <v>26</v>
      </c>
    </row>
    <row r="29" spans="1:19">
      <c r="A29" s="721"/>
      <c r="B29" s="721">
        <v>4</v>
      </c>
      <c r="C29" s="722" t="s">
        <v>386</v>
      </c>
      <c r="D29" s="723" t="s">
        <v>23</v>
      </c>
      <c r="E29" s="721" t="s">
        <v>254</v>
      </c>
      <c r="F29" s="721" t="s">
        <v>22</v>
      </c>
      <c r="G29" s="794">
        <v>36260</v>
      </c>
      <c r="H29" s="724">
        <v>20</v>
      </c>
      <c r="I29" s="725" t="s">
        <v>1403</v>
      </c>
      <c r="J29" s="721" t="s">
        <v>886</v>
      </c>
      <c r="K29" s="721" t="s">
        <v>266</v>
      </c>
      <c r="L29" s="726"/>
      <c r="M29" s="726" t="s">
        <v>6426</v>
      </c>
      <c r="N29" s="722" t="s">
        <v>228</v>
      </c>
      <c r="O29" s="721" t="s">
        <v>255</v>
      </c>
      <c r="P29" s="722" t="s">
        <v>385</v>
      </c>
      <c r="Q29" s="722" t="s">
        <v>379</v>
      </c>
      <c r="S29" s="1058">
        <v>27</v>
      </c>
    </row>
    <row r="30" spans="1:19">
      <c r="A30" s="721">
        <v>11</v>
      </c>
      <c r="B30" s="721">
        <v>1</v>
      </c>
      <c r="C30" s="722" t="s">
        <v>400</v>
      </c>
      <c r="D30" s="723" t="s">
        <v>23</v>
      </c>
      <c r="E30" s="721" t="s">
        <v>221</v>
      </c>
      <c r="F30" s="721" t="s">
        <v>219</v>
      </c>
      <c r="G30" s="794">
        <v>28642</v>
      </c>
      <c r="H30" s="724">
        <v>41</v>
      </c>
      <c r="I30" s="725" t="s">
        <v>1403</v>
      </c>
      <c r="J30" s="721" t="s">
        <v>256</v>
      </c>
      <c r="K30" s="721" t="s">
        <v>283</v>
      </c>
      <c r="L30" s="726"/>
      <c r="M30" s="726" t="s">
        <v>6426</v>
      </c>
      <c r="N30" s="722" t="s">
        <v>228</v>
      </c>
      <c r="O30" s="721" t="s">
        <v>222</v>
      </c>
      <c r="P30" s="722" t="s">
        <v>399</v>
      </c>
      <c r="Q30" s="722" t="s">
        <v>403</v>
      </c>
      <c r="S30" s="1058">
        <v>28</v>
      </c>
    </row>
    <row r="31" spans="1:19">
      <c r="A31" s="721"/>
      <c r="B31" s="721">
        <v>2</v>
      </c>
      <c r="C31" s="722" t="s">
        <v>405</v>
      </c>
      <c r="D31" s="723" t="s">
        <v>16</v>
      </c>
      <c r="E31" s="721" t="s">
        <v>221</v>
      </c>
      <c r="F31" s="721" t="s">
        <v>219</v>
      </c>
      <c r="G31" s="794">
        <v>29992</v>
      </c>
      <c r="H31" s="724">
        <v>37</v>
      </c>
      <c r="I31" s="725" t="s">
        <v>1403</v>
      </c>
      <c r="J31" s="721" t="s">
        <v>256</v>
      </c>
      <c r="K31" s="721" t="s">
        <v>246</v>
      </c>
      <c r="L31" s="726"/>
      <c r="M31" s="726" t="s">
        <v>6426</v>
      </c>
      <c r="N31" s="722" t="s">
        <v>228</v>
      </c>
      <c r="O31" s="721" t="s">
        <v>245</v>
      </c>
      <c r="P31" s="722" t="s">
        <v>404</v>
      </c>
      <c r="Q31" s="722" t="s">
        <v>403</v>
      </c>
      <c r="S31" s="1058">
        <v>29</v>
      </c>
    </row>
    <row r="32" spans="1:19">
      <c r="A32" s="721"/>
      <c r="B32" s="721">
        <v>3</v>
      </c>
      <c r="C32" s="722" t="s">
        <v>409</v>
      </c>
      <c r="D32" s="723" t="s">
        <v>16</v>
      </c>
      <c r="E32" s="721" t="s">
        <v>254</v>
      </c>
      <c r="F32" s="721" t="s">
        <v>219</v>
      </c>
      <c r="G32" s="794">
        <v>37210</v>
      </c>
      <c r="H32" s="724">
        <v>17</v>
      </c>
      <c r="I32" s="725" t="s">
        <v>1403</v>
      </c>
      <c r="J32" s="721" t="s">
        <v>348</v>
      </c>
      <c r="K32" s="721" t="s">
        <v>266</v>
      </c>
      <c r="L32" s="726"/>
      <c r="M32" s="726" t="s">
        <v>6426</v>
      </c>
      <c r="N32" s="722" t="s">
        <v>228</v>
      </c>
      <c r="O32" s="721" t="s">
        <v>255</v>
      </c>
      <c r="P32" s="722" t="s">
        <v>408</v>
      </c>
      <c r="Q32" s="722" t="s">
        <v>403</v>
      </c>
      <c r="S32" s="1058">
        <v>30</v>
      </c>
    </row>
    <row r="33" spans="1:19">
      <c r="A33" s="721"/>
      <c r="B33" s="721">
        <v>4</v>
      </c>
      <c r="C33" s="722" t="s">
        <v>411</v>
      </c>
      <c r="D33" s="723" t="s">
        <v>23</v>
      </c>
      <c r="E33" s="721" t="s">
        <v>254</v>
      </c>
      <c r="F33" s="721" t="s">
        <v>230</v>
      </c>
      <c r="G33" s="794">
        <v>40312</v>
      </c>
      <c r="H33" s="724">
        <v>9</v>
      </c>
      <c r="I33" s="725" t="s">
        <v>1403</v>
      </c>
      <c r="J33" s="721" t="s">
        <v>369</v>
      </c>
      <c r="K33" s="721" t="s">
        <v>270</v>
      </c>
      <c r="L33" s="726"/>
      <c r="M33" s="726" t="s">
        <v>6426</v>
      </c>
      <c r="N33" s="722" t="s">
        <v>228</v>
      </c>
      <c r="O33" s="721" t="s">
        <v>255</v>
      </c>
      <c r="P33" s="727" t="s">
        <v>410</v>
      </c>
      <c r="Q33" s="722" t="s">
        <v>403</v>
      </c>
      <c r="S33" s="1058">
        <v>31</v>
      </c>
    </row>
    <row r="34" spans="1:19">
      <c r="A34" s="721"/>
      <c r="B34" s="721">
        <v>5</v>
      </c>
      <c r="C34" s="722" t="s">
        <v>7320</v>
      </c>
      <c r="D34" s="723" t="s">
        <v>23</v>
      </c>
      <c r="E34" s="721" t="s">
        <v>254</v>
      </c>
      <c r="F34" s="721" t="s">
        <v>22</v>
      </c>
      <c r="G34" s="794">
        <v>42806</v>
      </c>
      <c r="H34" s="724">
        <v>2</v>
      </c>
      <c r="I34" s="725" t="s">
        <v>1403</v>
      </c>
      <c r="J34" s="721" t="s">
        <v>265</v>
      </c>
      <c r="K34" s="721" t="s">
        <v>270</v>
      </c>
      <c r="L34" s="726"/>
      <c r="M34" s="726" t="s">
        <v>6426</v>
      </c>
      <c r="N34" s="722" t="s">
        <v>228</v>
      </c>
      <c r="O34" s="721" t="s">
        <v>255</v>
      </c>
      <c r="P34" s="727" t="s">
        <v>7321</v>
      </c>
      <c r="Q34" s="722" t="s">
        <v>403</v>
      </c>
      <c r="S34" s="1058">
        <v>32</v>
      </c>
    </row>
    <row r="35" spans="1:19">
      <c r="A35" s="721">
        <v>12</v>
      </c>
      <c r="B35" s="721">
        <v>1</v>
      </c>
      <c r="C35" s="722" t="s">
        <v>433</v>
      </c>
      <c r="D35" s="723" t="s">
        <v>16</v>
      </c>
      <c r="E35" s="721" t="s">
        <v>221</v>
      </c>
      <c r="F35" s="721" t="s">
        <v>434</v>
      </c>
      <c r="G35" s="794">
        <v>27066</v>
      </c>
      <c r="H35" s="724">
        <v>45</v>
      </c>
      <c r="I35" s="725" t="s">
        <v>1403</v>
      </c>
      <c r="J35" s="721" t="s">
        <v>256</v>
      </c>
      <c r="K35" s="721" t="s">
        <v>246</v>
      </c>
      <c r="L35" s="726"/>
      <c r="M35" s="726" t="s">
        <v>6426</v>
      </c>
      <c r="N35" s="722" t="s">
        <v>228</v>
      </c>
      <c r="O35" s="721" t="s">
        <v>245</v>
      </c>
      <c r="P35" s="722" t="s">
        <v>432</v>
      </c>
      <c r="Q35" s="722" t="s">
        <v>431</v>
      </c>
      <c r="S35" s="1058">
        <v>33</v>
      </c>
    </row>
    <row r="36" spans="1:19">
      <c r="A36" s="721"/>
      <c r="B36" s="721">
        <v>2</v>
      </c>
      <c r="C36" s="722" t="s">
        <v>438</v>
      </c>
      <c r="D36" s="723" t="s">
        <v>23</v>
      </c>
      <c r="E36" s="721" t="s">
        <v>254</v>
      </c>
      <c r="F36" s="721" t="s">
        <v>439</v>
      </c>
      <c r="G36" s="794">
        <v>35263</v>
      </c>
      <c r="H36" s="724">
        <v>23</v>
      </c>
      <c r="I36" s="725" t="s">
        <v>1403</v>
      </c>
      <c r="J36" s="721" t="s">
        <v>289</v>
      </c>
      <c r="K36" s="721" t="s">
        <v>261</v>
      </c>
      <c r="L36" s="726"/>
      <c r="M36" s="726" t="s">
        <v>6426</v>
      </c>
      <c r="N36" s="722" t="s">
        <v>228</v>
      </c>
      <c r="O36" s="721" t="s">
        <v>255</v>
      </c>
      <c r="P36" s="722" t="s">
        <v>437</v>
      </c>
      <c r="Q36" s="722" t="s">
        <v>431</v>
      </c>
      <c r="S36" s="1058">
        <v>34</v>
      </c>
    </row>
    <row r="37" spans="1:19">
      <c r="A37" s="721"/>
      <c r="B37" s="721">
        <v>3</v>
      </c>
      <c r="C37" s="722" t="s">
        <v>441</v>
      </c>
      <c r="D37" s="723" t="s">
        <v>23</v>
      </c>
      <c r="E37" s="721" t="s">
        <v>254</v>
      </c>
      <c r="F37" s="721" t="s">
        <v>22</v>
      </c>
      <c r="G37" s="794">
        <v>36624</v>
      </c>
      <c r="H37" s="724">
        <v>19</v>
      </c>
      <c r="I37" s="725" t="s">
        <v>1403</v>
      </c>
      <c r="J37" s="721" t="s">
        <v>289</v>
      </c>
      <c r="K37" s="721" t="s">
        <v>266</v>
      </c>
      <c r="L37" s="726"/>
      <c r="M37" s="726" t="s">
        <v>6426</v>
      </c>
      <c r="N37" s="722" t="s">
        <v>228</v>
      </c>
      <c r="O37" s="721" t="s">
        <v>255</v>
      </c>
      <c r="P37" s="722" t="s">
        <v>440</v>
      </c>
      <c r="Q37" s="722" t="s">
        <v>431</v>
      </c>
      <c r="S37" s="1058">
        <v>35</v>
      </c>
    </row>
    <row r="38" spans="1:19">
      <c r="A38" s="721"/>
      <c r="B38" s="721">
        <v>4</v>
      </c>
      <c r="C38" s="722" t="s">
        <v>444</v>
      </c>
      <c r="D38" s="723" t="s">
        <v>16</v>
      </c>
      <c r="E38" s="721" t="s">
        <v>254</v>
      </c>
      <c r="F38" s="721" t="s">
        <v>22</v>
      </c>
      <c r="G38" s="794">
        <v>38450</v>
      </c>
      <c r="H38" s="724">
        <v>14</v>
      </c>
      <c r="I38" s="725" t="s">
        <v>1403</v>
      </c>
      <c r="J38" s="721" t="s">
        <v>369</v>
      </c>
      <c r="K38" s="721" t="s">
        <v>266</v>
      </c>
      <c r="L38" s="726"/>
      <c r="M38" s="726" t="s">
        <v>6426</v>
      </c>
      <c r="N38" s="722" t="s">
        <v>228</v>
      </c>
      <c r="O38" s="721" t="s">
        <v>255</v>
      </c>
      <c r="P38" s="722" t="s">
        <v>443</v>
      </c>
      <c r="Q38" s="722" t="s">
        <v>431</v>
      </c>
      <c r="S38" s="1058">
        <v>36</v>
      </c>
    </row>
    <row r="39" spans="1:19">
      <c r="A39" s="721"/>
      <c r="B39" s="721">
        <v>5</v>
      </c>
      <c r="C39" s="722" t="s">
        <v>446</v>
      </c>
      <c r="D39" s="723" t="s">
        <v>16</v>
      </c>
      <c r="E39" s="721" t="s">
        <v>254</v>
      </c>
      <c r="F39" s="721" t="s">
        <v>22</v>
      </c>
      <c r="G39" s="794">
        <v>39291</v>
      </c>
      <c r="H39" s="724">
        <v>12</v>
      </c>
      <c r="I39" s="725" t="s">
        <v>1403</v>
      </c>
      <c r="J39" s="721" t="s">
        <v>369</v>
      </c>
      <c r="K39" s="721" t="s">
        <v>266</v>
      </c>
      <c r="L39" s="726"/>
      <c r="M39" s="726" t="s">
        <v>6426</v>
      </c>
      <c r="N39" s="722" t="s">
        <v>228</v>
      </c>
      <c r="O39" s="721" t="s">
        <v>255</v>
      </c>
      <c r="P39" s="722" t="s">
        <v>445</v>
      </c>
      <c r="Q39" s="722" t="s">
        <v>431</v>
      </c>
      <c r="S39" s="1058">
        <v>37</v>
      </c>
    </row>
    <row r="40" spans="1:19">
      <c r="A40" s="721">
        <v>13</v>
      </c>
      <c r="B40" s="721">
        <v>1</v>
      </c>
      <c r="C40" s="722" t="s">
        <v>466</v>
      </c>
      <c r="D40" s="723" t="s">
        <v>23</v>
      </c>
      <c r="E40" s="721" t="s">
        <v>221</v>
      </c>
      <c r="F40" s="721" t="s">
        <v>467</v>
      </c>
      <c r="G40" s="794">
        <v>24468</v>
      </c>
      <c r="H40" s="724">
        <v>52</v>
      </c>
      <c r="I40" s="725" t="s">
        <v>1403</v>
      </c>
      <c r="J40" s="721" t="s">
        <v>6954</v>
      </c>
      <c r="K40" s="721" t="s">
        <v>470</v>
      </c>
      <c r="L40" s="726"/>
      <c r="M40" s="726" t="s">
        <v>6426</v>
      </c>
      <c r="N40" s="722" t="s">
        <v>228</v>
      </c>
      <c r="O40" s="721" t="s">
        <v>222</v>
      </c>
      <c r="P40" s="722" t="s">
        <v>465</v>
      </c>
      <c r="Q40" s="722" t="s">
        <v>473</v>
      </c>
      <c r="S40" s="1058">
        <v>38</v>
      </c>
    </row>
    <row r="41" spans="1:19">
      <c r="A41" s="721"/>
      <c r="B41" s="721">
        <v>2</v>
      </c>
      <c r="C41" s="722" t="s">
        <v>475</v>
      </c>
      <c r="D41" s="723" t="s">
        <v>16</v>
      </c>
      <c r="E41" s="721" t="s">
        <v>221</v>
      </c>
      <c r="F41" s="721" t="s">
        <v>467</v>
      </c>
      <c r="G41" s="794">
        <v>25763</v>
      </c>
      <c r="H41" s="724">
        <v>49</v>
      </c>
      <c r="I41" s="725" t="s">
        <v>1403</v>
      </c>
      <c r="J41" s="721" t="s">
        <v>223</v>
      </c>
      <c r="K41" s="721" t="s">
        <v>246</v>
      </c>
      <c r="L41" s="726"/>
      <c r="M41" s="726" t="s">
        <v>6426</v>
      </c>
      <c r="N41" s="722" t="s">
        <v>228</v>
      </c>
      <c r="O41" s="721" t="s">
        <v>245</v>
      </c>
      <c r="P41" s="722" t="s">
        <v>474</v>
      </c>
      <c r="Q41" s="722" t="s">
        <v>473</v>
      </c>
      <c r="S41" s="1058">
        <v>39</v>
      </c>
    </row>
    <row r="42" spans="1:19">
      <c r="A42" s="721"/>
      <c r="B42" s="721">
        <v>3</v>
      </c>
      <c r="C42" s="722" t="s">
        <v>482</v>
      </c>
      <c r="D42" s="723" t="s">
        <v>16</v>
      </c>
      <c r="E42" s="721" t="s">
        <v>254</v>
      </c>
      <c r="F42" s="721" t="s">
        <v>467</v>
      </c>
      <c r="G42" s="794">
        <v>33805</v>
      </c>
      <c r="H42" s="724">
        <v>27</v>
      </c>
      <c r="I42" s="725" t="s">
        <v>1403</v>
      </c>
      <c r="J42" s="721" t="s">
        <v>7375</v>
      </c>
      <c r="K42" s="721" t="s">
        <v>266</v>
      </c>
      <c r="L42" s="726"/>
      <c r="M42" s="726" t="s">
        <v>6426</v>
      </c>
      <c r="N42" s="722" t="s">
        <v>228</v>
      </c>
      <c r="O42" s="721" t="s">
        <v>255</v>
      </c>
      <c r="P42" s="722" t="s">
        <v>481</v>
      </c>
      <c r="Q42" s="722" t="s">
        <v>473</v>
      </c>
      <c r="S42" s="1058">
        <v>40</v>
      </c>
    </row>
    <row r="43" spans="1:19">
      <c r="A43" s="721"/>
      <c r="B43" s="721">
        <v>4</v>
      </c>
      <c r="C43" s="722" t="s">
        <v>485</v>
      </c>
      <c r="D43" s="723" t="s">
        <v>23</v>
      </c>
      <c r="E43" s="721" t="s">
        <v>254</v>
      </c>
      <c r="F43" s="721" t="s">
        <v>230</v>
      </c>
      <c r="G43" s="794">
        <v>36294</v>
      </c>
      <c r="H43" s="724">
        <v>20</v>
      </c>
      <c r="I43" s="725" t="s">
        <v>1403</v>
      </c>
      <c r="J43" s="721" t="s">
        <v>886</v>
      </c>
      <c r="K43" s="721" t="s">
        <v>266</v>
      </c>
      <c r="L43" s="726"/>
      <c r="M43" s="726" t="s">
        <v>6426</v>
      </c>
      <c r="N43" s="722" t="s">
        <v>228</v>
      </c>
      <c r="O43" s="721" t="s">
        <v>255</v>
      </c>
      <c r="P43" s="722" t="s">
        <v>484</v>
      </c>
      <c r="Q43" s="722" t="s">
        <v>473</v>
      </c>
      <c r="S43" s="1058">
        <v>41</v>
      </c>
    </row>
    <row r="44" spans="1:19">
      <c r="A44" s="721">
        <v>14</v>
      </c>
      <c r="B44" s="721">
        <v>1</v>
      </c>
      <c r="C44" s="722" t="s">
        <v>487</v>
      </c>
      <c r="D44" s="723" t="s">
        <v>23</v>
      </c>
      <c r="E44" s="721" t="s">
        <v>221</v>
      </c>
      <c r="F44" s="721" t="s">
        <v>219</v>
      </c>
      <c r="G44" s="794">
        <v>26056</v>
      </c>
      <c r="H44" s="724">
        <v>48</v>
      </c>
      <c r="I44" s="725" t="s">
        <v>1403</v>
      </c>
      <c r="J44" s="721" t="s">
        <v>289</v>
      </c>
      <c r="K44" s="721" t="s">
        <v>283</v>
      </c>
      <c r="L44" s="726"/>
      <c r="M44" s="726" t="s">
        <v>6426</v>
      </c>
      <c r="N44" s="722" t="s">
        <v>228</v>
      </c>
      <c r="O44" s="721" t="s">
        <v>222</v>
      </c>
      <c r="P44" s="722" t="s">
        <v>486</v>
      </c>
      <c r="Q44" s="722" t="s">
        <v>490</v>
      </c>
      <c r="S44" s="1058">
        <v>42</v>
      </c>
    </row>
    <row r="45" spans="1:19">
      <c r="A45" s="721"/>
      <c r="B45" s="721">
        <v>2</v>
      </c>
      <c r="C45" s="722" t="s">
        <v>492</v>
      </c>
      <c r="D45" s="723" t="s">
        <v>16</v>
      </c>
      <c r="E45" s="721" t="s">
        <v>221</v>
      </c>
      <c r="F45" s="721" t="s">
        <v>219</v>
      </c>
      <c r="G45" s="794">
        <v>27284</v>
      </c>
      <c r="H45" s="724">
        <v>44</v>
      </c>
      <c r="I45" s="725" t="s">
        <v>1403</v>
      </c>
      <c r="J45" s="721" t="s">
        <v>289</v>
      </c>
      <c r="K45" s="721" t="s">
        <v>246</v>
      </c>
      <c r="L45" s="726"/>
      <c r="M45" s="726" t="s">
        <v>6426</v>
      </c>
      <c r="N45" s="722" t="s">
        <v>228</v>
      </c>
      <c r="O45" s="721" t="s">
        <v>245</v>
      </c>
      <c r="P45" s="722" t="s">
        <v>491</v>
      </c>
      <c r="Q45" s="722" t="s">
        <v>490</v>
      </c>
      <c r="S45" s="1058">
        <v>43</v>
      </c>
    </row>
    <row r="46" spans="1:19">
      <c r="A46" s="721"/>
      <c r="B46" s="721">
        <v>3</v>
      </c>
      <c r="C46" s="722" t="s">
        <v>498</v>
      </c>
      <c r="D46" s="723" t="s">
        <v>16</v>
      </c>
      <c r="E46" s="721" t="s">
        <v>254</v>
      </c>
      <c r="F46" s="721" t="s">
        <v>219</v>
      </c>
      <c r="G46" s="794">
        <v>37564</v>
      </c>
      <c r="H46" s="724">
        <v>16</v>
      </c>
      <c r="I46" s="725" t="s">
        <v>1403</v>
      </c>
      <c r="J46" s="721" t="s">
        <v>348</v>
      </c>
      <c r="K46" s="721" t="s">
        <v>266</v>
      </c>
      <c r="L46" s="726"/>
      <c r="M46" s="726" t="s">
        <v>6426</v>
      </c>
      <c r="N46" s="722" t="s">
        <v>228</v>
      </c>
      <c r="O46" s="721" t="s">
        <v>255</v>
      </c>
      <c r="P46" s="722" t="s">
        <v>497</v>
      </c>
      <c r="Q46" s="722" t="s">
        <v>490</v>
      </c>
      <c r="S46" s="1058">
        <v>44</v>
      </c>
    </row>
    <row r="47" spans="1:19">
      <c r="A47" s="721">
        <v>15</v>
      </c>
      <c r="B47" s="721">
        <v>1</v>
      </c>
      <c r="C47" s="722" t="s">
        <v>500</v>
      </c>
      <c r="D47" s="723" t="s">
        <v>23</v>
      </c>
      <c r="E47" s="721" t="s">
        <v>221</v>
      </c>
      <c r="F47" s="721" t="s">
        <v>288</v>
      </c>
      <c r="G47" s="794">
        <v>26912</v>
      </c>
      <c r="H47" s="724">
        <v>45</v>
      </c>
      <c r="I47" s="725" t="s">
        <v>1403</v>
      </c>
      <c r="J47" s="721" t="s">
        <v>256</v>
      </c>
      <c r="K47" s="721" t="s">
        <v>283</v>
      </c>
      <c r="L47" s="726"/>
      <c r="M47" s="726" t="s">
        <v>6426</v>
      </c>
      <c r="N47" s="722" t="s">
        <v>228</v>
      </c>
      <c r="O47" s="721" t="s">
        <v>222</v>
      </c>
      <c r="P47" s="722" t="s">
        <v>499</v>
      </c>
      <c r="Q47" s="722" t="s">
        <v>503</v>
      </c>
      <c r="S47" s="1058">
        <v>45</v>
      </c>
    </row>
    <row r="48" spans="1:19">
      <c r="A48" s="721"/>
      <c r="B48" s="721">
        <v>2</v>
      </c>
      <c r="C48" s="722" t="s">
        <v>505</v>
      </c>
      <c r="D48" s="723" t="s">
        <v>16</v>
      </c>
      <c r="E48" s="721" t="s">
        <v>221</v>
      </c>
      <c r="F48" s="721" t="s">
        <v>288</v>
      </c>
      <c r="G48" s="794">
        <v>29407</v>
      </c>
      <c r="H48" s="724">
        <v>39</v>
      </c>
      <c r="I48" s="725" t="s">
        <v>1403</v>
      </c>
      <c r="J48" s="721" t="s">
        <v>256</v>
      </c>
      <c r="K48" s="721" t="s">
        <v>246</v>
      </c>
      <c r="L48" s="726"/>
      <c r="M48" s="726" t="s">
        <v>6426</v>
      </c>
      <c r="N48" s="722" t="s">
        <v>228</v>
      </c>
      <c r="O48" s="721" t="s">
        <v>245</v>
      </c>
      <c r="P48" s="722" t="s">
        <v>504</v>
      </c>
      <c r="Q48" s="722" t="s">
        <v>503</v>
      </c>
      <c r="S48" s="1058">
        <v>46</v>
      </c>
    </row>
    <row r="49" spans="1:19">
      <c r="A49" s="721"/>
      <c r="B49" s="721">
        <v>3</v>
      </c>
      <c r="C49" s="722" t="s">
        <v>511</v>
      </c>
      <c r="D49" s="723" t="s">
        <v>16</v>
      </c>
      <c r="E49" s="721" t="s">
        <v>254</v>
      </c>
      <c r="F49" s="721" t="s">
        <v>22</v>
      </c>
      <c r="G49" s="794">
        <v>37680</v>
      </c>
      <c r="H49" s="724">
        <v>16</v>
      </c>
      <c r="I49" s="725" t="s">
        <v>1403</v>
      </c>
      <c r="J49" s="721" t="s">
        <v>369</v>
      </c>
      <c r="K49" s="721" t="s">
        <v>266</v>
      </c>
      <c r="L49" s="726"/>
      <c r="M49" s="726" t="s">
        <v>6426</v>
      </c>
      <c r="N49" s="722" t="s">
        <v>228</v>
      </c>
      <c r="O49" s="721" t="s">
        <v>255</v>
      </c>
      <c r="P49" s="722" t="s">
        <v>510</v>
      </c>
      <c r="Q49" s="722" t="s">
        <v>503</v>
      </c>
      <c r="S49" s="1058">
        <v>47</v>
      </c>
    </row>
    <row r="50" spans="1:19">
      <c r="A50" s="721"/>
      <c r="B50" s="721">
        <v>4</v>
      </c>
      <c r="C50" s="722" t="s">
        <v>513</v>
      </c>
      <c r="D50" s="723" t="s">
        <v>23</v>
      </c>
      <c r="E50" s="721" t="s">
        <v>254</v>
      </c>
      <c r="F50" s="721" t="s">
        <v>229</v>
      </c>
      <c r="G50" s="794">
        <v>41567</v>
      </c>
      <c r="H50" s="724">
        <v>5</v>
      </c>
      <c r="I50" s="725" t="s">
        <v>1403</v>
      </c>
      <c r="J50" s="721" t="s">
        <v>265</v>
      </c>
      <c r="K50" s="721" t="s">
        <v>270</v>
      </c>
      <c r="L50" s="726"/>
      <c r="M50" s="726" t="s">
        <v>6426</v>
      </c>
      <c r="N50" s="722" t="s">
        <v>228</v>
      </c>
      <c r="O50" s="721" t="s">
        <v>255</v>
      </c>
      <c r="P50" s="734" t="s">
        <v>512</v>
      </c>
      <c r="Q50" s="722" t="s">
        <v>503</v>
      </c>
      <c r="S50" s="1058">
        <v>48</v>
      </c>
    </row>
    <row r="51" spans="1:19">
      <c r="A51" s="721">
        <v>16</v>
      </c>
      <c r="B51" s="721">
        <v>1</v>
      </c>
      <c r="C51" s="722" t="s">
        <v>515</v>
      </c>
      <c r="D51" s="723" t="s">
        <v>23</v>
      </c>
      <c r="E51" s="721" t="s">
        <v>221</v>
      </c>
      <c r="F51" s="721" t="s">
        <v>22</v>
      </c>
      <c r="G51" s="794">
        <v>23199</v>
      </c>
      <c r="H51" s="724">
        <v>56</v>
      </c>
      <c r="I51" s="725" t="s">
        <v>1403</v>
      </c>
      <c r="J51" s="721" t="s">
        <v>223</v>
      </c>
      <c r="K51" s="721" t="s">
        <v>283</v>
      </c>
      <c r="L51" s="726"/>
      <c r="M51" s="726" t="s">
        <v>6426</v>
      </c>
      <c r="N51" s="722" t="s">
        <v>228</v>
      </c>
      <c r="O51" s="721" t="s">
        <v>222</v>
      </c>
      <c r="P51" s="722" t="s">
        <v>514</v>
      </c>
      <c r="Q51" s="722" t="s">
        <v>518</v>
      </c>
      <c r="S51" s="1058">
        <v>49</v>
      </c>
    </row>
    <row r="52" spans="1:19">
      <c r="A52" s="721"/>
      <c r="B52" s="721">
        <v>2</v>
      </c>
      <c r="C52" s="722" t="s">
        <v>521</v>
      </c>
      <c r="D52" s="723" t="s">
        <v>16</v>
      </c>
      <c r="E52" s="721" t="s">
        <v>221</v>
      </c>
      <c r="F52" s="721" t="s">
        <v>22</v>
      </c>
      <c r="G52" s="794">
        <v>23471</v>
      </c>
      <c r="H52" s="724">
        <v>55</v>
      </c>
      <c r="I52" s="725" t="s">
        <v>1403</v>
      </c>
      <c r="J52" s="721" t="s">
        <v>223</v>
      </c>
      <c r="K52" s="721" t="s">
        <v>246</v>
      </c>
      <c r="L52" s="726"/>
      <c r="M52" s="726" t="s">
        <v>6426</v>
      </c>
      <c r="N52" s="722" t="s">
        <v>228</v>
      </c>
      <c r="O52" s="721" t="s">
        <v>245</v>
      </c>
      <c r="P52" s="722" t="s">
        <v>520</v>
      </c>
      <c r="Q52" s="722" t="s">
        <v>518</v>
      </c>
      <c r="S52" s="1058">
        <v>50</v>
      </c>
    </row>
    <row r="53" spans="1:19">
      <c r="A53" s="721"/>
      <c r="B53" s="721">
        <v>3</v>
      </c>
      <c r="C53" s="722" t="s">
        <v>529</v>
      </c>
      <c r="D53" s="723" t="s">
        <v>16</v>
      </c>
      <c r="E53" s="721" t="s">
        <v>254</v>
      </c>
      <c r="F53" s="721" t="s">
        <v>22</v>
      </c>
      <c r="G53" s="794">
        <v>33648</v>
      </c>
      <c r="H53" s="724">
        <v>27</v>
      </c>
      <c r="I53" s="725" t="s">
        <v>1403</v>
      </c>
      <c r="J53" s="721" t="s">
        <v>527</v>
      </c>
      <c r="K53" s="721" t="s">
        <v>261</v>
      </c>
      <c r="L53" s="726"/>
      <c r="M53" s="726" t="s">
        <v>6426</v>
      </c>
      <c r="N53" s="722" t="s">
        <v>228</v>
      </c>
      <c r="O53" s="721" t="s">
        <v>255</v>
      </c>
      <c r="P53" s="722" t="s">
        <v>528</v>
      </c>
      <c r="Q53" s="722" t="s">
        <v>518</v>
      </c>
      <c r="S53" s="1058">
        <v>51</v>
      </c>
    </row>
    <row r="54" spans="1:19">
      <c r="A54" s="721">
        <v>17</v>
      </c>
      <c r="B54" s="721">
        <v>1</v>
      </c>
      <c r="C54" s="722" t="s">
        <v>100</v>
      </c>
      <c r="D54" s="723" t="s">
        <v>23</v>
      </c>
      <c r="E54" s="721" t="s">
        <v>221</v>
      </c>
      <c r="F54" s="721" t="s">
        <v>288</v>
      </c>
      <c r="G54" s="794">
        <v>25578</v>
      </c>
      <c r="H54" s="724">
        <v>49</v>
      </c>
      <c r="I54" s="725" t="s">
        <v>1403</v>
      </c>
      <c r="J54" s="721" t="s">
        <v>527</v>
      </c>
      <c r="K54" s="721" t="s">
        <v>224</v>
      </c>
      <c r="L54" s="726"/>
      <c r="M54" s="726" t="s">
        <v>6426</v>
      </c>
      <c r="N54" s="722" t="s">
        <v>228</v>
      </c>
      <c r="O54" s="721" t="s">
        <v>222</v>
      </c>
      <c r="P54" s="722" t="s">
        <v>530</v>
      </c>
      <c r="Q54" s="722" t="s">
        <v>533</v>
      </c>
      <c r="S54" s="1058">
        <v>52</v>
      </c>
    </row>
    <row r="55" spans="1:19">
      <c r="A55" s="721"/>
      <c r="B55" s="721">
        <v>2</v>
      </c>
      <c r="C55" s="722" t="s">
        <v>535</v>
      </c>
      <c r="D55" s="723" t="s">
        <v>16</v>
      </c>
      <c r="E55" s="721" t="s">
        <v>221</v>
      </c>
      <c r="F55" s="721" t="s">
        <v>536</v>
      </c>
      <c r="G55" s="794">
        <v>26382</v>
      </c>
      <c r="H55" s="724">
        <v>47</v>
      </c>
      <c r="I55" s="725" t="s">
        <v>1403</v>
      </c>
      <c r="J55" s="721" t="s">
        <v>223</v>
      </c>
      <c r="K55" s="721" t="s">
        <v>246</v>
      </c>
      <c r="L55" s="726"/>
      <c r="M55" s="726" t="s">
        <v>6426</v>
      </c>
      <c r="N55" s="722" t="s">
        <v>228</v>
      </c>
      <c r="O55" s="721" t="s">
        <v>245</v>
      </c>
      <c r="P55" s="722" t="s">
        <v>534</v>
      </c>
      <c r="Q55" s="722" t="s">
        <v>533</v>
      </c>
      <c r="S55" s="1058">
        <v>53</v>
      </c>
    </row>
    <row r="56" spans="1:19">
      <c r="A56" s="721"/>
      <c r="B56" s="721">
        <v>3</v>
      </c>
      <c r="C56" s="722" t="s">
        <v>540</v>
      </c>
      <c r="D56" s="723" t="s">
        <v>16</v>
      </c>
      <c r="E56" s="721" t="s">
        <v>254</v>
      </c>
      <c r="F56" s="721" t="s">
        <v>541</v>
      </c>
      <c r="G56" s="794">
        <v>36657</v>
      </c>
      <c r="H56" s="724">
        <v>19</v>
      </c>
      <c r="I56" s="725" t="s">
        <v>1403</v>
      </c>
      <c r="J56" s="721" t="s">
        <v>886</v>
      </c>
      <c r="K56" s="721" t="s">
        <v>266</v>
      </c>
      <c r="L56" s="726"/>
      <c r="M56" s="726" t="s">
        <v>6426</v>
      </c>
      <c r="N56" s="722" t="s">
        <v>228</v>
      </c>
      <c r="O56" s="721" t="s">
        <v>255</v>
      </c>
      <c r="P56" s="722" t="s">
        <v>539</v>
      </c>
      <c r="Q56" s="722" t="s">
        <v>533</v>
      </c>
      <c r="S56" s="1058">
        <v>54</v>
      </c>
    </row>
    <row r="57" spans="1:19">
      <c r="A57" s="721">
        <v>18</v>
      </c>
      <c r="B57" s="721">
        <v>1</v>
      </c>
      <c r="C57" s="722" t="s">
        <v>543</v>
      </c>
      <c r="D57" s="723" t="s">
        <v>23</v>
      </c>
      <c r="E57" s="721" t="s">
        <v>221</v>
      </c>
      <c r="F57" s="721" t="s">
        <v>544</v>
      </c>
      <c r="G57" s="794">
        <v>25731</v>
      </c>
      <c r="H57" s="724">
        <v>49</v>
      </c>
      <c r="I57" s="725" t="s">
        <v>1403</v>
      </c>
      <c r="J57" s="721" t="s">
        <v>223</v>
      </c>
      <c r="K57" s="721" t="s">
        <v>283</v>
      </c>
      <c r="L57" s="726"/>
      <c r="M57" s="726" t="s">
        <v>6426</v>
      </c>
      <c r="N57" s="722" t="s">
        <v>228</v>
      </c>
      <c r="O57" s="721" t="s">
        <v>222</v>
      </c>
      <c r="P57" s="722" t="s">
        <v>542</v>
      </c>
      <c r="Q57" s="722" t="s">
        <v>546</v>
      </c>
      <c r="S57" s="1058">
        <v>55</v>
      </c>
    </row>
    <row r="58" spans="1:19">
      <c r="A58" s="721"/>
      <c r="B58" s="721">
        <v>2</v>
      </c>
      <c r="C58" s="722" t="s">
        <v>548</v>
      </c>
      <c r="D58" s="723" t="s">
        <v>16</v>
      </c>
      <c r="E58" s="721" t="s">
        <v>221</v>
      </c>
      <c r="F58" s="721" t="s">
        <v>22</v>
      </c>
      <c r="G58" s="794">
        <v>29648</v>
      </c>
      <c r="H58" s="724">
        <v>38</v>
      </c>
      <c r="I58" s="725" t="s">
        <v>1403</v>
      </c>
      <c r="J58" s="721" t="s">
        <v>256</v>
      </c>
      <c r="K58" s="721" t="s">
        <v>246</v>
      </c>
      <c r="L58" s="726"/>
      <c r="M58" s="726" t="s">
        <v>6426</v>
      </c>
      <c r="N58" s="722" t="s">
        <v>228</v>
      </c>
      <c r="O58" s="721" t="s">
        <v>245</v>
      </c>
      <c r="P58" s="722" t="s">
        <v>547</v>
      </c>
      <c r="Q58" s="722" t="s">
        <v>546</v>
      </c>
      <c r="S58" s="1058">
        <v>56</v>
      </c>
    </row>
    <row r="59" spans="1:19">
      <c r="A59" s="721"/>
      <c r="B59" s="721">
        <v>3</v>
      </c>
      <c r="C59" s="722" t="s">
        <v>552</v>
      </c>
      <c r="D59" s="723" t="s">
        <v>16</v>
      </c>
      <c r="E59" s="721" t="s">
        <v>254</v>
      </c>
      <c r="F59" s="721" t="s">
        <v>22</v>
      </c>
      <c r="G59" s="794">
        <v>36305</v>
      </c>
      <c r="H59" s="724">
        <v>20</v>
      </c>
      <c r="I59" s="725" t="s">
        <v>1403</v>
      </c>
      <c r="J59" s="721" t="s">
        <v>886</v>
      </c>
      <c r="K59" s="721" t="s">
        <v>266</v>
      </c>
      <c r="L59" s="726"/>
      <c r="M59" s="726" t="s">
        <v>6426</v>
      </c>
      <c r="N59" s="722" t="s">
        <v>228</v>
      </c>
      <c r="O59" s="721" t="s">
        <v>255</v>
      </c>
      <c r="P59" s="722" t="s">
        <v>551</v>
      </c>
      <c r="Q59" s="722" t="s">
        <v>546</v>
      </c>
      <c r="S59" s="1058">
        <v>57</v>
      </c>
    </row>
    <row r="60" spans="1:19">
      <c r="A60" s="721"/>
      <c r="B60" s="721">
        <v>4</v>
      </c>
      <c r="C60" s="722" t="s">
        <v>554</v>
      </c>
      <c r="D60" s="723" t="s">
        <v>23</v>
      </c>
      <c r="E60" s="721" t="s">
        <v>254</v>
      </c>
      <c r="F60" s="721" t="s">
        <v>555</v>
      </c>
      <c r="G60" s="794">
        <v>38061</v>
      </c>
      <c r="H60" s="724">
        <v>15</v>
      </c>
      <c r="I60" s="725" t="s">
        <v>1403</v>
      </c>
      <c r="J60" s="721" t="s">
        <v>348</v>
      </c>
      <c r="K60" s="721" t="s">
        <v>266</v>
      </c>
      <c r="L60" s="726"/>
      <c r="M60" s="726" t="s">
        <v>6426</v>
      </c>
      <c r="N60" s="722" t="s">
        <v>228</v>
      </c>
      <c r="O60" s="721" t="s">
        <v>255</v>
      </c>
      <c r="P60" s="722" t="s">
        <v>553</v>
      </c>
      <c r="Q60" s="722" t="s">
        <v>546</v>
      </c>
      <c r="S60" s="1058">
        <v>58</v>
      </c>
    </row>
    <row r="61" spans="1:19">
      <c r="A61" s="721"/>
      <c r="B61" s="721">
        <v>5</v>
      </c>
      <c r="C61" s="722" t="s">
        <v>557</v>
      </c>
      <c r="D61" s="723" t="s">
        <v>23</v>
      </c>
      <c r="E61" s="721" t="s">
        <v>254</v>
      </c>
      <c r="F61" s="721" t="s">
        <v>555</v>
      </c>
      <c r="G61" s="794">
        <v>39464</v>
      </c>
      <c r="H61" s="724">
        <v>11</v>
      </c>
      <c r="I61" s="725" t="s">
        <v>1403</v>
      </c>
      <c r="J61" s="721" t="s">
        <v>369</v>
      </c>
      <c r="K61" s="721" t="s">
        <v>266</v>
      </c>
      <c r="L61" s="726"/>
      <c r="M61" s="726" t="s">
        <v>6426</v>
      </c>
      <c r="N61" s="722" t="s">
        <v>228</v>
      </c>
      <c r="O61" s="721" t="s">
        <v>255</v>
      </c>
      <c r="P61" s="734" t="s">
        <v>556</v>
      </c>
      <c r="Q61" s="722" t="s">
        <v>546</v>
      </c>
      <c r="S61" s="1058">
        <v>59</v>
      </c>
    </row>
    <row r="62" spans="1:19">
      <c r="A62" s="721">
        <v>19</v>
      </c>
      <c r="B62" s="721">
        <v>1</v>
      </c>
      <c r="C62" s="722" t="s">
        <v>564</v>
      </c>
      <c r="D62" s="723" t="s">
        <v>16</v>
      </c>
      <c r="E62" s="721" t="s">
        <v>221</v>
      </c>
      <c r="F62" s="721" t="s">
        <v>376</v>
      </c>
      <c r="G62" s="794">
        <v>26726</v>
      </c>
      <c r="H62" s="724">
        <v>46</v>
      </c>
      <c r="I62" s="725" t="s">
        <v>1403</v>
      </c>
      <c r="J62" s="721" t="s">
        <v>289</v>
      </c>
      <c r="K62" s="721" t="s">
        <v>246</v>
      </c>
      <c r="L62" s="726"/>
      <c r="M62" s="726" t="s">
        <v>6426</v>
      </c>
      <c r="N62" s="722" t="s">
        <v>228</v>
      </c>
      <c r="O62" s="721" t="s">
        <v>245</v>
      </c>
      <c r="P62" s="722" t="s">
        <v>563</v>
      </c>
      <c r="Q62" s="722" t="s">
        <v>562</v>
      </c>
      <c r="S62" s="1058">
        <v>60</v>
      </c>
    </row>
    <row r="63" spans="1:19">
      <c r="A63" s="721"/>
      <c r="B63" s="721">
        <v>2</v>
      </c>
      <c r="C63" s="722" t="s">
        <v>569</v>
      </c>
      <c r="D63" s="723" t="s">
        <v>16</v>
      </c>
      <c r="E63" s="721" t="s">
        <v>254</v>
      </c>
      <c r="F63" s="721" t="s">
        <v>22</v>
      </c>
      <c r="G63" s="794">
        <v>37353</v>
      </c>
      <c r="H63" s="724">
        <v>17</v>
      </c>
      <c r="I63" s="725" t="s">
        <v>1403</v>
      </c>
      <c r="J63" s="721" t="s">
        <v>348</v>
      </c>
      <c r="K63" s="721" t="s">
        <v>266</v>
      </c>
      <c r="L63" s="726"/>
      <c r="M63" s="726" t="s">
        <v>6426</v>
      </c>
      <c r="N63" s="722" t="s">
        <v>228</v>
      </c>
      <c r="O63" s="721" t="s">
        <v>255</v>
      </c>
      <c r="P63" s="722" t="s">
        <v>568</v>
      </c>
      <c r="Q63" s="722" t="s">
        <v>562</v>
      </c>
      <c r="S63" s="1058">
        <v>61</v>
      </c>
    </row>
    <row r="64" spans="1:19">
      <c r="A64" s="721"/>
      <c r="B64" s="721">
        <v>3</v>
      </c>
      <c r="C64" s="722" t="s">
        <v>572</v>
      </c>
      <c r="D64" s="723" t="s">
        <v>16</v>
      </c>
      <c r="E64" s="721" t="s">
        <v>254</v>
      </c>
      <c r="F64" s="721" t="s">
        <v>22</v>
      </c>
      <c r="G64" s="794">
        <v>38825</v>
      </c>
      <c r="H64" s="724">
        <v>13</v>
      </c>
      <c r="I64" s="725" t="s">
        <v>1403</v>
      </c>
      <c r="J64" s="721" t="s">
        <v>369</v>
      </c>
      <c r="K64" s="721" t="s">
        <v>266</v>
      </c>
      <c r="L64" s="726"/>
      <c r="M64" s="726" t="s">
        <v>6426</v>
      </c>
      <c r="N64" s="722" t="s">
        <v>228</v>
      </c>
      <c r="O64" s="721" t="s">
        <v>255</v>
      </c>
      <c r="P64" s="722" t="s">
        <v>571</v>
      </c>
      <c r="Q64" s="722" t="s">
        <v>562</v>
      </c>
      <c r="S64" s="1058">
        <v>62</v>
      </c>
    </row>
    <row r="65" spans="1:19">
      <c r="A65" s="721"/>
      <c r="B65" s="721">
        <v>4</v>
      </c>
      <c r="C65" s="722" t="s">
        <v>574</v>
      </c>
      <c r="D65" s="723" t="s">
        <v>16</v>
      </c>
      <c r="E65" s="721" t="s">
        <v>254</v>
      </c>
      <c r="F65" s="721" t="s">
        <v>22</v>
      </c>
      <c r="G65" s="794">
        <v>40330</v>
      </c>
      <c r="H65" s="724">
        <v>9</v>
      </c>
      <c r="I65" s="725" t="s">
        <v>1403</v>
      </c>
      <c r="J65" s="721" t="s">
        <v>369</v>
      </c>
      <c r="K65" s="721" t="s">
        <v>270</v>
      </c>
      <c r="L65" s="726"/>
      <c r="M65" s="726" t="s">
        <v>6426</v>
      </c>
      <c r="N65" s="722" t="s">
        <v>228</v>
      </c>
      <c r="O65" s="721" t="s">
        <v>255</v>
      </c>
      <c r="P65" s="727" t="s">
        <v>573</v>
      </c>
      <c r="Q65" s="722" t="s">
        <v>562</v>
      </c>
      <c r="S65" s="1058">
        <v>63</v>
      </c>
    </row>
    <row r="66" spans="1:19">
      <c r="A66" s="721">
        <v>20</v>
      </c>
      <c r="B66" s="721">
        <v>1</v>
      </c>
      <c r="C66" s="722" t="s">
        <v>576</v>
      </c>
      <c r="D66" s="723" t="s">
        <v>23</v>
      </c>
      <c r="E66" s="721" t="s">
        <v>221</v>
      </c>
      <c r="F66" s="721" t="s">
        <v>577</v>
      </c>
      <c r="G66" s="794">
        <v>18111</v>
      </c>
      <c r="H66" s="724">
        <v>70</v>
      </c>
      <c r="I66" s="725" t="s">
        <v>1403</v>
      </c>
      <c r="J66" s="721" t="s">
        <v>256</v>
      </c>
      <c r="K66" s="721" t="s">
        <v>283</v>
      </c>
      <c r="L66" s="726"/>
      <c r="M66" s="726" t="s">
        <v>6426</v>
      </c>
      <c r="N66" s="722" t="s">
        <v>228</v>
      </c>
      <c r="O66" s="721" t="s">
        <v>222</v>
      </c>
      <c r="P66" s="734" t="s">
        <v>575</v>
      </c>
      <c r="Q66" s="727" t="s">
        <v>580</v>
      </c>
      <c r="S66" s="1058">
        <v>64</v>
      </c>
    </row>
    <row r="67" spans="1:19">
      <c r="A67" s="721"/>
      <c r="B67" s="738">
        <v>2</v>
      </c>
      <c r="C67" s="722" t="s">
        <v>582</v>
      </c>
      <c r="D67" s="723" t="s">
        <v>16</v>
      </c>
      <c r="E67" s="721" t="s">
        <v>221</v>
      </c>
      <c r="F67" s="721" t="s">
        <v>583</v>
      </c>
      <c r="G67" s="794">
        <v>22247</v>
      </c>
      <c r="H67" s="724">
        <v>58</v>
      </c>
      <c r="I67" s="725" t="s">
        <v>1403</v>
      </c>
      <c r="J67" s="721" t="s">
        <v>256</v>
      </c>
      <c r="K67" s="721" t="s">
        <v>246</v>
      </c>
      <c r="L67" s="726"/>
      <c r="M67" s="726" t="s">
        <v>6426</v>
      </c>
      <c r="N67" s="722" t="s">
        <v>228</v>
      </c>
      <c r="O67" s="721" t="s">
        <v>245</v>
      </c>
      <c r="P67" s="734" t="s">
        <v>581</v>
      </c>
      <c r="Q67" s="727" t="s">
        <v>580</v>
      </c>
      <c r="S67" s="1058">
        <v>65</v>
      </c>
    </row>
    <row r="68" spans="1:19">
      <c r="A68" s="721"/>
      <c r="B68" s="721">
        <v>3</v>
      </c>
      <c r="C68" s="722" t="s">
        <v>587</v>
      </c>
      <c r="D68" s="723" t="s">
        <v>23</v>
      </c>
      <c r="E68" s="721" t="s">
        <v>254</v>
      </c>
      <c r="F68" s="721" t="s">
        <v>583</v>
      </c>
      <c r="G68" s="794">
        <v>36401</v>
      </c>
      <c r="H68" s="724">
        <v>19</v>
      </c>
      <c r="I68" s="725" t="s">
        <v>1403</v>
      </c>
      <c r="J68" s="721" t="s">
        <v>289</v>
      </c>
      <c r="K68" s="721" t="s">
        <v>261</v>
      </c>
      <c r="L68" s="726"/>
      <c r="M68" s="726" t="s">
        <v>6426</v>
      </c>
      <c r="N68" s="722" t="s">
        <v>228</v>
      </c>
      <c r="O68" s="721" t="s">
        <v>255</v>
      </c>
      <c r="P68" s="734" t="s">
        <v>586</v>
      </c>
      <c r="Q68" s="727" t="s">
        <v>580</v>
      </c>
      <c r="S68" s="1058">
        <v>66</v>
      </c>
    </row>
    <row r="69" spans="1:19">
      <c r="A69" s="721"/>
      <c r="B69" s="721">
        <v>4</v>
      </c>
      <c r="C69" s="722" t="s">
        <v>589</v>
      </c>
      <c r="D69" s="723" t="s">
        <v>23</v>
      </c>
      <c r="E69" s="721" t="s">
        <v>221</v>
      </c>
      <c r="F69" s="721" t="s">
        <v>583</v>
      </c>
      <c r="G69" s="794">
        <v>9328</v>
      </c>
      <c r="H69" s="724">
        <v>94</v>
      </c>
      <c r="I69" s="725" t="s">
        <v>1403</v>
      </c>
      <c r="J69" s="721" t="s">
        <v>256</v>
      </c>
      <c r="K69" s="721" t="s">
        <v>283</v>
      </c>
      <c r="L69" s="726"/>
      <c r="M69" s="726" t="s">
        <v>6426</v>
      </c>
      <c r="N69" s="722" t="s">
        <v>228</v>
      </c>
      <c r="O69" s="721" t="s">
        <v>327</v>
      </c>
      <c r="P69" s="722" t="s">
        <v>588</v>
      </c>
      <c r="Q69" s="727" t="s">
        <v>580</v>
      </c>
      <c r="S69" s="1058">
        <v>67</v>
      </c>
    </row>
    <row r="70" spans="1:19">
      <c r="A70" s="721">
        <v>21</v>
      </c>
      <c r="B70" s="739">
        <v>1</v>
      </c>
      <c r="C70" s="722" t="s">
        <v>593</v>
      </c>
      <c r="D70" s="723" t="s">
        <v>23</v>
      </c>
      <c r="E70" s="721" t="s">
        <v>221</v>
      </c>
      <c r="F70" s="721" t="s">
        <v>22</v>
      </c>
      <c r="G70" s="740">
        <v>35991</v>
      </c>
      <c r="H70" s="724">
        <v>21</v>
      </c>
      <c r="I70" s="725" t="s">
        <v>1403</v>
      </c>
      <c r="J70" s="721" t="s">
        <v>256</v>
      </c>
      <c r="K70" s="721" t="s">
        <v>283</v>
      </c>
      <c r="L70" s="726"/>
      <c r="M70" s="726" t="s">
        <v>6426</v>
      </c>
      <c r="N70" s="722" t="s">
        <v>228</v>
      </c>
      <c r="O70" s="721" t="s">
        <v>222</v>
      </c>
      <c r="P70" s="727" t="s">
        <v>592</v>
      </c>
      <c r="Q70" s="727" t="s">
        <v>596</v>
      </c>
      <c r="S70" s="1058">
        <v>68</v>
      </c>
    </row>
    <row r="71" spans="1:19">
      <c r="A71" s="721"/>
      <c r="B71" s="721">
        <v>2</v>
      </c>
      <c r="C71" s="722" t="s">
        <v>598</v>
      </c>
      <c r="D71" s="723" t="s">
        <v>16</v>
      </c>
      <c r="E71" s="721" t="s">
        <v>221</v>
      </c>
      <c r="F71" s="721" t="s">
        <v>599</v>
      </c>
      <c r="G71" s="794">
        <v>34297</v>
      </c>
      <c r="H71" s="724">
        <v>25</v>
      </c>
      <c r="I71" s="725" t="s">
        <v>1403</v>
      </c>
      <c r="J71" s="721" t="s">
        <v>223</v>
      </c>
      <c r="K71" s="721" t="s">
        <v>246</v>
      </c>
      <c r="L71" s="726"/>
      <c r="M71" s="726" t="s">
        <v>6426</v>
      </c>
      <c r="N71" s="722" t="s">
        <v>228</v>
      </c>
      <c r="O71" s="721" t="s">
        <v>245</v>
      </c>
      <c r="P71" s="734" t="s">
        <v>597</v>
      </c>
      <c r="Q71" s="727" t="s">
        <v>596</v>
      </c>
      <c r="S71" s="1058">
        <v>69</v>
      </c>
    </row>
    <row r="72" spans="1:19">
      <c r="A72" s="721"/>
      <c r="B72" s="721">
        <v>3</v>
      </c>
      <c r="C72" s="722" t="s">
        <v>601</v>
      </c>
      <c r="D72" s="723" t="s">
        <v>16</v>
      </c>
      <c r="E72" s="721" t="s">
        <v>254</v>
      </c>
      <c r="F72" s="721" t="s">
        <v>229</v>
      </c>
      <c r="G72" s="794">
        <v>42431</v>
      </c>
      <c r="H72" s="724">
        <v>3</v>
      </c>
      <c r="I72" s="725" t="s">
        <v>1403</v>
      </c>
      <c r="J72" s="721" t="s">
        <v>265</v>
      </c>
      <c r="K72" s="721" t="s">
        <v>270</v>
      </c>
      <c r="L72" s="726"/>
      <c r="M72" s="726" t="s">
        <v>6426</v>
      </c>
      <c r="N72" s="722" t="s">
        <v>228</v>
      </c>
      <c r="O72" s="721" t="s">
        <v>255</v>
      </c>
      <c r="P72" s="736" t="s">
        <v>600</v>
      </c>
      <c r="Q72" s="727" t="s">
        <v>596</v>
      </c>
      <c r="S72" s="1058">
        <v>70</v>
      </c>
    </row>
    <row r="73" spans="1:19">
      <c r="A73" s="721">
        <v>22</v>
      </c>
      <c r="B73" s="721">
        <v>1</v>
      </c>
      <c r="C73" s="722" t="s">
        <v>603</v>
      </c>
      <c r="D73" s="723" t="s">
        <v>23</v>
      </c>
      <c r="E73" s="721" t="s">
        <v>221</v>
      </c>
      <c r="F73" s="721" t="s">
        <v>309</v>
      </c>
      <c r="G73" s="794">
        <v>25911</v>
      </c>
      <c r="H73" s="724">
        <v>48</v>
      </c>
      <c r="I73" s="725" t="s">
        <v>1403</v>
      </c>
      <c r="J73" s="721" t="s">
        <v>256</v>
      </c>
      <c r="K73" s="721" t="s">
        <v>283</v>
      </c>
      <c r="L73" s="726"/>
      <c r="M73" s="726" t="s">
        <v>6426</v>
      </c>
      <c r="N73" s="722" t="s">
        <v>228</v>
      </c>
      <c r="O73" s="721" t="s">
        <v>222</v>
      </c>
      <c r="P73" s="722" t="s">
        <v>602</v>
      </c>
      <c r="Q73" s="722" t="s">
        <v>606</v>
      </c>
      <c r="S73" s="1058">
        <v>71</v>
      </c>
    </row>
    <row r="74" spans="1:19">
      <c r="A74" s="721"/>
      <c r="B74" s="721">
        <v>2</v>
      </c>
      <c r="C74" s="722" t="s">
        <v>608</v>
      </c>
      <c r="D74" s="723" t="s">
        <v>16</v>
      </c>
      <c r="E74" s="721" t="s">
        <v>221</v>
      </c>
      <c r="F74" s="721" t="s">
        <v>309</v>
      </c>
      <c r="G74" s="794">
        <v>27706</v>
      </c>
      <c r="H74" s="724">
        <v>43</v>
      </c>
      <c r="I74" s="725" t="s">
        <v>1403</v>
      </c>
      <c r="J74" s="721" t="s">
        <v>256</v>
      </c>
      <c r="K74" s="721" t="s">
        <v>246</v>
      </c>
      <c r="L74" s="726"/>
      <c r="M74" s="726" t="s">
        <v>6426</v>
      </c>
      <c r="N74" s="722" t="s">
        <v>228</v>
      </c>
      <c r="O74" s="721" t="s">
        <v>245</v>
      </c>
      <c r="P74" s="722" t="s">
        <v>607</v>
      </c>
      <c r="Q74" s="722" t="s">
        <v>606</v>
      </c>
      <c r="S74" s="1058">
        <v>72</v>
      </c>
    </row>
    <row r="75" spans="1:19">
      <c r="A75" s="721">
        <v>23</v>
      </c>
      <c r="B75" s="721">
        <v>1</v>
      </c>
      <c r="C75" s="722" t="s">
        <v>617</v>
      </c>
      <c r="D75" s="723" t="s">
        <v>23</v>
      </c>
      <c r="E75" s="721" t="s">
        <v>221</v>
      </c>
      <c r="F75" s="721" t="s">
        <v>618</v>
      </c>
      <c r="G75" s="794">
        <v>26343</v>
      </c>
      <c r="H75" s="724">
        <v>47</v>
      </c>
      <c r="I75" s="725" t="s">
        <v>1403</v>
      </c>
      <c r="J75" s="721" t="s">
        <v>256</v>
      </c>
      <c r="K75" s="721" t="s">
        <v>283</v>
      </c>
      <c r="L75" s="726"/>
      <c r="M75" s="726" t="s">
        <v>6426</v>
      </c>
      <c r="N75" s="722" t="s">
        <v>228</v>
      </c>
      <c r="O75" s="721" t="s">
        <v>222</v>
      </c>
      <c r="P75" s="722" t="s">
        <v>616</v>
      </c>
      <c r="Q75" s="722" t="s">
        <v>621</v>
      </c>
      <c r="S75" s="1058">
        <v>73</v>
      </c>
    </row>
    <row r="76" spans="1:19">
      <c r="A76" s="721"/>
      <c r="B76" s="721">
        <v>2</v>
      </c>
      <c r="C76" s="722" t="s">
        <v>624</v>
      </c>
      <c r="D76" s="723" t="s">
        <v>16</v>
      </c>
      <c r="E76" s="721" t="s">
        <v>221</v>
      </c>
      <c r="F76" s="721" t="s">
        <v>244</v>
      </c>
      <c r="G76" s="794">
        <v>27636</v>
      </c>
      <c r="H76" s="724">
        <v>43</v>
      </c>
      <c r="I76" s="725" t="s">
        <v>1403</v>
      </c>
      <c r="J76" s="721" t="s">
        <v>256</v>
      </c>
      <c r="K76" s="721" t="s">
        <v>246</v>
      </c>
      <c r="L76" s="726"/>
      <c r="M76" s="726" t="s">
        <v>6426</v>
      </c>
      <c r="N76" s="722" t="s">
        <v>228</v>
      </c>
      <c r="O76" s="721" t="s">
        <v>245</v>
      </c>
      <c r="P76" s="722" t="s">
        <v>623</v>
      </c>
      <c r="Q76" s="722" t="s">
        <v>621</v>
      </c>
      <c r="S76" s="1058">
        <v>74</v>
      </c>
    </row>
    <row r="77" spans="1:19">
      <c r="A77" s="721"/>
      <c r="B77" s="721">
        <v>3</v>
      </c>
      <c r="C77" s="722" t="s">
        <v>628</v>
      </c>
      <c r="D77" s="723" t="s">
        <v>23</v>
      </c>
      <c r="E77" s="721" t="s">
        <v>254</v>
      </c>
      <c r="F77" s="721" t="s">
        <v>22</v>
      </c>
      <c r="G77" s="794">
        <v>35708</v>
      </c>
      <c r="H77" s="724">
        <v>21</v>
      </c>
      <c r="I77" s="725" t="s">
        <v>1403</v>
      </c>
      <c r="J77" s="721" t="s">
        <v>527</v>
      </c>
      <c r="K77" s="721" t="s">
        <v>266</v>
      </c>
      <c r="L77" s="726"/>
      <c r="M77" s="726" t="s">
        <v>6426</v>
      </c>
      <c r="N77" s="722" t="s">
        <v>228</v>
      </c>
      <c r="O77" s="721" t="s">
        <v>255</v>
      </c>
      <c r="P77" s="722" t="s">
        <v>627</v>
      </c>
      <c r="Q77" s="722" t="s">
        <v>621</v>
      </c>
      <c r="S77" s="1058">
        <v>75</v>
      </c>
    </row>
    <row r="78" spans="1:19">
      <c r="A78" s="721"/>
      <c r="B78" s="721">
        <v>4</v>
      </c>
      <c r="C78" s="722" t="s">
        <v>631</v>
      </c>
      <c r="D78" s="723" t="s">
        <v>16</v>
      </c>
      <c r="E78" s="721" t="s">
        <v>254</v>
      </c>
      <c r="F78" s="721" t="s">
        <v>22</v>
      </c>
      <c r="G78" s="794">
        <v>38034</v>
      </c>
      <c r="H78" s="724">
        <v>15</v>
      </c>
      <c r="I78" s="725" t="s">
        <v>1403</v>
      </c>
      <c r="J78" s="721" t="s">
        <v>348</v>
      </c>
      <c r="K78" s="721" t="s">
        <v>266</v>
      </c>
      <c r="L78" s="726"/>
      <c r="M78" s="726" t="s">
        <v>6426</v>
      </c>
      <c r="N78" s="722" t="s">
        <v>228</v>
      </c>
      <c r="O78" s="721" t="s">
        <v>255</v>
      </c>
      <c r="P78" s="722" t="s">
        <v>630</v>
      </c>
      <c r="Q78" s="722" t="s">
        <v>621</v>
      </c>
      <c r="S78" s="1058">
        <v>76</v>
      </c>
    </row>
    <row r="79" spans="1:19">
      <c r="A79" s="721">
        <v>24</v>
      </c>
      <c r="B79" s="721">
        <v>1</v>
      </c>
      <c r="C79" s="722" t="s">
        <v>633</v>
      </c>
      <c r="D79" s="723" t="s">
        <v>23</v>
      </c>
      <c r="E79" s="721" t="s">
        <v>221</v>
      </c>
      <c r="F79" s="721" t="s">
        <v>288</v>
      </c>
      <c r="G79" s="794">
        <v>25728</v>
      </c>
      <c r="H79" s="724">
        <v>49</v>
      </c>
      <c r="I79" s="725" t="s">
        <v>1403</v>
      </c>
      <c r="J79" s="721" t="s">
        <v>289</v>
      </c>
      <c r="K79" s="721" t="s">
        <v>224</v>
      </c>
      <c r="L79" s="726"/>
      <c r="M79" s="726" t="s">
        <v>6426</v>
      </c>
      <c r="N79" s="722" t="s">
        <v>228</v>
      </c>
      <c r="O79" s="721" t="s">
        <v>222</v>
      </c>
      <c r="P79" s="722" t="s">
        <v>632</v>
      </c>
      <c r="Q79" s="722" t="s">
        <v>636</v>
      </c>
      <c r="S79" s="1058">
        <v>77</v>
      </c>
    </row>
    <row r="80" spans="1:19">
      <c r="A80" s="721"/>
      <c r="B80" s="721">
        <v>2</v>
      </c>
      <c r="C80" s="722" t="s">
        <v>638</v>
      </c>
      <c r="D80" s="723" t="s">
        <v>16</v>
      </c>
      <c r="E80" s="721" t="s">
        <v>221</v>
      </c>
      <c r="F80" s="721" t="s">
        <v>288</v>
      </c>
      <c r="G80" s="794">
        <v>26759</v>
      </c>
      <c r="H80" s="724">
        <v>46</v>
      </c>
      <c r="I80" s="725" t="s">
        <v>1403</v>
      </c>
      <c r="J80" s="721" t="s">
        <v>256</v>
      </c>
      <c r="K80" s="721" t="s">
        <v>246</v>
      </c>
      <c r="L80" s="726"/>
      <c r="M80" s="726" t="s">
        <v>6426</v>
      </c>
      <c r="N80" s="722" t="s">
        <v>228</v>
      </c>
      <c r="O80" s="721" t="s">
        <v>245</v>
      </c>
      <c r="P80" s="722" t="s">
        <v>637</v>
      </c>
      <c r="Q80" s="722" t="s">
        <v>636</v>
      </c>
      <c r="S80" s="1058">
        <v>78</v>
      </c>
    </row>
    <row r="81" spans="1:19">
      <c r="A81" s="721"/>
      <c r="B81" s="721">
        <v>3</v>
      </c>
      <c r="C81" s="722" t="s">
        <v>643</v>
      </c>
      <c r="D81" s="723" t="s">
        <v>23</v>
      </c>
      <c r="E81" s="721" t="s">
        <v>254</v>
      </c>
      <c r="F81" s="721" t="s">
        <v>22</v>
      </c>
      <c r="G81" s="794">
        <v>37991</v>
      </c>
      <c r="H81" s="724">
        <v>15</v>
      </c>
      <c r="I81" s="725" t="s">
        <v>1403</v>
      </c>
      <c r="J81" s="721" t="s">
        <v>348</v>
      </c>
      <c r="K81" s="721" t="s">
        <v>266</v>
      </c>
      <c r="L81" s="726"/>
      <c r="M81" s="726" t="s">
        <v>6426</v>
      </c>
      <c r="N81" s="722" t="s">
        <v>228</v>
      </c>
      <c r="O81" s="721" t="s">
        <v>255</v>
      </c>
      <c r="P81" s="722" t="s">
        <v>642</v>
      </c>
      <c r="Q81" s="722" t="s">
        <v>636</v>
      </c>
      <c r="S81" s="1058">
        <v>79</v>
      </c>
    </row>
    <row r="82" spans="1:19">
      <c r="A82" s="721">
        <v>25</v>
      </c>
      <c r="B82" s="721">
        <v>1</v>
      </c>
      <c r="C82" s="722" t="s">
        <v>645</v>
      </c>
      <c r="D82" s="723" t="s">
        <v>23</v>
      </c>
      <c r="E82" s="721" t="s">
        <v>221</v>
      </c>
      <c r="F82" s="721" t="s">
        <v>646</v>
      </c>
      <c r="G82" s="794">
        <v>32540</v>
      </c>
      <c r="H82" s="724">
        <v>30</v>
      </c>
      <c r="I82" s="725" t="s">
        <v>1403</v>
      </c>
      <c r="J82" s="721" t="s">
        <v>223</v>
      </c>
      <c r="K82" s="721" t="s">
        <v>224</v>
      </c>
      <c r="L82" s="726"/>
      <c r="M82" s="726" t="s">
        <v>6426</v>
      </c>
      <c r="N82" s="722" t="s">
        <v>228</v>
      </c>
      <c r="O82" s="721" t="s">
        <v>222</v>
      </c>
      <c r="P82" s="727" t="s">
        <v>644</v>
      </c>
      <c r="Q82" s="727" t="s">
        <v>647</v>
      </c>
      <c r="S82" s="1058">
        <v>80</v>
      </c>
    </row>
    <row r="83" spans="1:19">
      <c r="A83" s="721"/>
      <c r="B83" s="721">
        <v>2</v>
      </c>
      <c r="C83" s="722" t="s">
        <v>649</v>
      </c>
      <c r="D83" s="723" t="s">
        <v>16</v>
      </c>
      <c r="E83" s="721" t="s">
        <v>221</v>
      </c>
      <c r="F83" s="721" t="s">
        <v>650</v>
      </c>
      <c r="G83" s="794">
        <v>32561</v>
      </c>
      <c r="H83" s="724">
        <v>30</v>
      </c>
      <c r="I83" s="725" t="s">
        <v>1403</v>
      </c>
      <c r="J83" s="721" t="s">
        <v>289</v>
      </c>
      <c r="K83" s="721" t="s">
        <v>246</v>
      </c>
      <c r="L83" s="726"/>
      <c r="M83" s="726" t="s">
        <v>6426</v>
      </c>
      <c r="N83" s="722" t="s">
        <v>228</v>
      </c>
      <c r="O83" s="721" t="s">
        <v>245</v>
      </c>
      <c r="P83" s="736" t="s">
        <v>648</v>
      </c>
      <c r="Q83" s="727" t="s">
        <v>647</v>
      </c>
      <c r="S83" s="1058">
        <v>81</v>
      </c>
    </row>
    <row r="84" spans="1:19">
      <c r="A84" s="721"/>
      <c r="B84" s="721">
        <v>3</v>
      </c>
      <c r="C84" s="722" t="s">
        <v>654</v>
      </c>
      <c r="D84" s="723" t="s">
        <v>16</v>
      </c>
      <c r="E84" s="721" t="s">
        <v>254</v>
      </c>
      <c r="F84" s="721" t="s">
        <v>22</v>
      </c>
      <c r="G84" s="794">
        <v>40881</v>
      </c>
      <c r="H84" s="724">
        <v>7</v>
      </c>
      <c r="I84" s="725" t="s">
        <v>1403</v>
      </c>
      <c r="J84" s="721" t="s">
        <v>265</v>
      </c>
      <c r="K84" s="721" t="s">
        <v>270</v>
      </c>
      <c r="L84" s="726"/>
      <c r="M84" s="726" t="s">
        <v>6426</v>
      </c>
      <c r="N84" s="722" t="s">
        <v>228</v>
      </c>
      <c r="O84" s="721" t="s">
        <v>255</v>
      </c>
      <c r="P84" s="734" t="s">
        <v>653</v>
      </c>
      <c r="Q84" s="727" t="s">
        <v>647</v>
      </c>
      <c r="S84" s="1058">
        <v>82</v>
      </c>
    </row>
    <row r="85" spans="1:19">
      <c r="A85" s="721"/>
      <c r="B85" s="721">
        <v>4</v>
      </c>
      <c r="C85" s="722" t="s">
        <v>656</v>
      </c>
      <c r="D85" s="723" t="s">
        <v>23</v>
      </c>
      <c r="E85" s="721" t="s">
        <v>254</v>
      </c>
      <c r="F85" s="721" t="s">
        <v>22</v>
      </c>
      <c r="G85" s="794">
        <v>42088</v>
      </c>
      <c r="H85" s="724">
        <v>4</v>
      </c>
      <c r="I85" s="725" t="s">
        <v>1403</v>
      </c>
      <c r="J85" s="721" t="s">
        <v>265</v>
      </c>
      <c r="K85" s="721" t="s">
        <v>270</v>
      </c>
      <c r="L85" s="726"/>
      <c r="M85" s="726" t="s">
        <v>6426</v>
      </c>
      <c r="N85" s="722" t="s">
        <v>228</v>
      </c>
      <c r="O85" s="721" t="s">
        <v>255</v>
      </c>
      <c r="P85" s="727" t="s">
        <v>655</v>
      </c>
      <c r="Q85" s="727" t="s">
        <v>647</v>
      </c>
      <c r="S85" s="1058">
        <v>83</v>
      </c>
    </row>
    <row r="86" spans="1:19">
      <c r="A86" s="721">
        <v>26</v>
      </c>
      <c r="B86" s="721">
        <v>1</v>
      </c>
      <c r="C86" s="722" t="s">
        <v>658</v>
      </c>
      <c r="D86" s="723" t="s">
        <v>23</v>
      </c>
      <c r="E86" s="721" t="s">
        <v>221</v>
      </c>
      <c r="F86" s="721" t="s">
        <v>452</v>
      </c>
      <c r="G86" s="794">
        <v>31109</v>
      </c>
      <c r="H86" s="724">
        <v>34</v>
      </c>
      <c r="I86" s="725" t="s">
        <v>1403</v>
      </c>
      <c r="J86" s="721" t="s">
        <v>223</v>
      </c>
      <c r="K86" s="721" t="s">
        <v>659</v>
      </c>
      <c r="L86" s="726"/>
      <c r="M86" s="726" t="s">
        <v>6426</v>
      </c>
      <c r="N86" s="722" t="s">
        <v>228</v>
      </c>
      <c r="O86" s="721" t="s">
        <v>222</v>
      </c>
      <c r="P86" s="727" t="s">
        <v>657</v>
      </c>
      <c r="Q86" s="727" t="s">
        <v>662</v>
      </c>
      <c r="S86" s="1058">
        <v>84</v>
      </c>
    </row>
    <row r="87" spans="1:19">
      <c r="A87" s="721"/>
      <c r="B87" s="721">
        <v>2</v>
      </c>
      <c r="C87" s="722" t="s">
        <v>664</v>
      </c>
      <c r="D87" s="723" t="s">
        <v>16</v>
      </c>
      <c r="E87" s="721" t="s">
        <v>221</v>
      </c>
      <c r="F87" s="721" t="s">
        <v>452</v>
      </c>
      <c r="G87" s="794">
        <v>32822</v>
      </c>
      <c r="H87" s="724">
        <v>29</v>
      </c>
      <c r="I87" s="725" t="s">
        <v>1403</v>
      </c>
      <c r="J87" s="721" t="s">
        <v>223</v>
      </c>
      <c r="K87" s="721" t="s">
        <v>246</v>
      </c>
      <c r="L87" s="726"/>
      <c r="M87" s="726" t="s">
        <v>6426</v>
      </c>
      <c r="N87" s="722" t="s">
        <v>228</v>
      </c>
      <c r="O87" s="721" t="s">
        <v>245</v>
      </c>
      <c r="P87" s="727" t="s">
        <v>663</v>
      </c>
      <c r="Q87" s="727" t="s">
        <v>662</v>
      </c>
      <c r="S87" s="1058">
        <v>85</v>
      </c>
    </row>
    <row r="88" spans="1:19">
      <c r="A88" s="721"/>
      <c r="B88" s="721">
        <v>3</v>
      </c>
      <c r="C88" s="722" t="s">
        <v>668</v>
      </c>
      <c r="D88" s="723" t="s">
        <v>16</v>
      </c>
      <c r="E88" s="721" t="s">
        <v>254</v>
      </c>
      <c r="F88" s="721" t="s">
        <v>452</v>
      </c>
      <c r="G88" s="794">
        <v>40314</v>
      </c>
      <c r="H88" s="724">
        <v>9</v>
      </c>
      <c r="I88" s="725" t="s">
        <v>1403</v>
      </c>
      <c r="J88" s="721" t="s">
        <v>265</v>
      </c>
      <c r="K88" s="721" t="s">
        <v>270</v>
      </c>
      <c r="L88" s="726"/>
      <c r="M88" s="726" t="s">
        <v>6426</v>
      </c>
      <c r="N88" s="722" t="s">
        <v>228</v>
      </c>
      <c r="O88" s="721" t="s">
        <v>255</v>
      </c>
      <c r="P88" s="727" t="s">
        <v>667</v>
      </c>
      <c r="Q88" s="727" t="s">
        <v>662</v>
      </c>
      <c r="S88" s="1058">
        <v>86</v>
      </c>
    </row>
    <row r="89" spans="1:19">
      <c r="A89" s="721"/>
      <c r="B89" s="721">
        <v>4</v>
      </c>
      <c r="C89" s="722" t="s">
        <v>670</v>
      </c>
      <c r="D89" s="723" t="s">
        <v>23</v>
      </c>
      <c r="E89" s="721" t="s">
        <v>254</v>
      </c>
      <c r="F89" s="721" t="s">
        <v>229</v>
      </c>
      <c r="G89" s="794">
        <v>41671</v>
      </c>
      <c r="H89" s="724">
        <v>5</v>
      </c>
      <c r="I89" s="725" t="s">
        <v>1403</v>
      </c>
      <c r="J89" s="721" t="s">
        <v>265</v>
      </c>
      <c r="K89" s="721" t="s">
        <v>270</v>
      </c>
      <c r="L89" s="726"/>
      <c r="M89" s="726" t="s">
        <v>6426</v>
      </c>
      <c r="N89" s="722" t="s">
        <v>228</v>
      </c>
      <c r="O89" s="721" t="s">
        <v>255</v>
      </c>
      <c r="P89" s="727" t="s">
        <v>669</v>
      </c>
      <c r="Q89" s="727" t="s">
        <v>662</v>
      </c>
      <c r="S89" s="1058">
        <v>87</v>
      </c>
    </row>
    <row r="90" spans="1:19">
      <c r="A90" s="721">
        <v>27</v>
      </c>
      <c r="B90" s="721">
        <v>1</v>
      </c>
      <c r="C90" s="722" t="s">
        <v>672</v>
      </c>
      <c r="D90" s="723" t="s">
        <v>23</v>
      </c>
      <c r="E90" s="721" t="s">
        <v>221</v>
      </c>
      <c r="F90" s="721" t="s">
        <v>673</v>
      </c>
      <c r="G90" s="794">
        <v>29209</v>
      </c>
      <c r="H90" s="724">
        <v>39</v>
      </c>
      <c r="I90" s="725" t="s">
        <v>1403</v>
      </c>
      <c r="J90" s="721" t="s">
        <v>223</v>
      </c>
      <c r="K90" s="721" t="s">
        <v>674</v>
      </c>
      <c r="L90" s="726"/>
      <c r="M90" s="726" t="s">
        <v>6426</v>
      </c>
      <c r="N90" s="722" t="s">
        <v>228</v>
      </c>
      <c r="O90" s="721" t="s">
        <v>222</v>
      </c>
      <c r="P90" s="727" t="s">
        <v>671</v>
      </c>
      <c r="Q90" s="727" t="s">
        <v>677</v>
      </c>
      <c r="S90" s="1058">
        <v>88</v>
      </c>
    </row>
    <row r="91" spans="1:19">
      <c r="A91" s="721"/>
      <c r="B91" s="721">
        <v>2</v>
      </c>
      <c r="C91" s="722" t="s">
        <v>680</v>
      </c>
      <c r="D91" s="723" t="s">
        <v>16</v>
      </c>
      <c r="E91" s="721" t="s">
        <v>221</v>
      </c>
      <c r="F91" s="721" t="s">
        <v>673</v>
      </c>
      <c r="G91" s="794">
        <v>31201</v>
      </c>
      <c r="H91" s="724">
        <v>34</v>
      </c>
      <c r="I91" s="725" t="s">
        <v>1403</v>
      </c>
      <c r="J91" s="721" t="s">
        <v>6954</v>
      </c>
      <c r="K91" s="721" t="s">
        <v>246</v>
      </c>
      <c r="L91" s="726"/>
      <c r="M91" s="726" t="s">
        <v>6426</v>
      </c>
      <c r="N91" s="722" t="s">
        <v>228</v>
      </c>
      <c r="O91" s="721" t="s">
        <v>245</v>
      </c>
      <c r="P91" s="727" t="s">
        <v>679</v>
      </c>
      <c r="Q91" s="727" t="s">
        <v>677</v>
      </c>
      <c r="S91" s="1058">
        <v>89</v>
      </c>
    </row>
    <row r="92" spans="1:19">
      <c r="A92" s="721"/>
      <c r="B92" s="721">
        <v>3</v>
      </c>
      <c r="C92" s="722" t="s">
        <v>685</v>
      </c>
      <c r="D92" s="723" t="s">
        <v>23</v>
      </c>
      <c r="E92" s="721" t="s">
        <v>254</v>
      </c>
      <c r="F92" s="721" t="s">
        <v>673</v>
      </c>
      <c r="G92" s="799">
        <v>39654</v>
      </c>
      <c r="H92" s="724">
        <v>11</v>
      </c>
      <c r="I92" s="725" t="s">
        <v>1403</v>
      </c>
      <c r="J92" s="721" t="s">
        <v>369</v>
      </c>
      <c r="K92" s="721" t="s">
        <v>266</v>
      </c>
      <c r="L92" s="726"/>
      <c r="M92" s="726" t="s">
        <v>6426</v>
      </c>
      <c r="N92" s="722" t="s">
        <v>228</v>
      </c>
      <c r="O92" s="721" t="s">
        <v>255</v>
      </c>
      <c r="P92" s="727" t="s">
        <v>684</v>
      </c>
      <c r="Q92" s="727" t="s">
        <v>677</v>
      </c>
      <c r="S92" s="1058">
        <v>90</v>
      </c>
    </row>
    <row r="93" spans="1:19">
      <c r="A93" s="721"/>
      <c r="B93" s="721">
        <v>4</v>
      </c>
      <c r="C93" s="722" t="s">
        <v>688</v>
      </c>
      <c r="D93" s="723" t="s">
        <v>23</v>
      </c>
      <c r="E93" s="721" t="s">
        <v>254</v>
      </c>
      <c r="F93" s="738" t="s">
        <v>229</v>
      </c>
      <c r="G93" s="799">
        <v>42225</v>
      </c>
      <c r="H93" s="724">
        <v>3</v>
      </c>
      <c r="I93" s="725" t="s">
        <v>1403</v>
      </c>
      <c r="J93" s="721" t="s">
        <v>265</v>
      </c>
      <c r="K93" s="721" t="s">
        <v>270</v>
      </c>
      <c r="L93" s="726"/>
      <c r="M93" s="726" t="s">
        <v>6426</v>
      </c>
      <c r="N93" s="722" t="s">
        <v>228</v>
      </c>
      <c r="O93" s="721" t="s">
        <v>255</v>
      </c>
      <c r="P93" s="727" t="s">
        <v>687</v>
      </c>
      <c r="Q93" s="727" t="s">
        <v>677</v>
      </c>
      <c r="S93" s="1058">
        <v>91</v>
      </c>
    </row>
    <row r="94" spans="1:19">
      <c r="A94" s="721">
        <v>28</v>
      </c>
      <c r="B94" s="721">
        <v>1</v>
      </c>
      <c r="C94" s="722" t="s">
        <v>690</v>
      </c>
      <c r="D94" s="723" t="s">
        <v>23</v>
      </c>
      <c r="E94" s="721" t="s">
        <v>221</v>
      </c>
      <c r="F94" s="721" t="s">
        <v>691</v>
      </c>
      <c r="G94" s="794">
        <v>28291</v>
      </c>
      <c r="H94" s="724">
        <v>42</v>
      </c>
      <c r="I94" s="725" t="s">
        <v>1403</v>
      </c>
      <c r="J94" s="721" t="s">
        <v>256</v>
      </c>
      <c r="K94" s="721" t="s">
        <v>261</v>
      </c>
      <c r="L94" s="726"/>
      <c r="M94" s="726" t="s">
        <v>6426</v>
      </c>
      <c r="N94" s="722" t="s">
        <v>228</v>
      </c>
      <c r="O94" s="721" t="s">
        <v>222</v>
      </c>
      <c r="P94" s="727" t="s">
        <v>689</v>
      </c>
      <c r="Q94" s="734" t="s">
        <v>694</v>
      </c>
      <c r="S94" s="1058">
        <v>92</v>
      </c>
    </row>
    <row r="95" spans="1:19">
      <c r="A95" s="721"/>
      <c r="B95" s="721">
        <v>2</v>
      </c>
      <c r="C95" s="722" t="s">
        <v>696</v>
      </c>
      <c r="D95" s="723" t="s">
        <v>16</v>
      </c>
      <c r="E95" s="721" t="s">
        <v>221</v>
      </c>
      <c r="F95" s="721" t="s">
        <v>691</v>
      </c>
      <c r="G95" s="794">
        <v>29444</v>
      </c>
      <c r="H95" s="724">
        <v>38</v>
      </c>
      <c r="I95" s="725" t="s">
        <v>1403</v>
      </c>
      <c r="J95" s="721" t="s">
        <v>256</v>
      </c>
      <c r="K95" s="721" t="s">
        <v>246</v>
      </c>
      <c r="L95" s="726"/>
      <c r="M95" s="726" t="s">
        <v>6426</v>
      </c>
      <c r="N95" s="722" t="s">
        <v>228</v>
      </c>
      <c r="O95" s="721" t="s">
        <v>245</v>
      </c>
      <c r="P95" s="727" t="s">
        <v>695</v>
      </c>
      <c r="Q95" s="734" t="s">
        <v>694</v>
      </c>
      <c r="S95" s="1058">
        <v>93</v>
      </c>
    </row>
    <row r="96" spans="1:19">
      <c r="A96" s="721"/>
      <c r="B96" s="721">
        <v>3</v>
      </c>
      <c r="C96" s="722" t="s">
        <v>702</v>
      </c>
      <c r="D96" s="723" t="s">
        <v>23</v>
      </c>
      <c r="E96" s="721" t="s">
        <v>254</v>
      </c>
      <c r="F96" s="721" t="s">
        <v>691</v>
      </c>
      <c r="G96" s="794">
        <v>38333</v>
      </c>
      <c r="H96" s="724">
        <v>14</v>
      </c>
      <c r="I96" s="725" t="s">
        <v>1403</v>
      </c>
      <c r="J96" s="721" t="s">
        <v>369</v>
      </c>
      <c r="K96" s="721" t="s">
        <v>266</v>
      </c>
      <c r="L96" s="726"/>
      <c r="M96" s="726" t="s">
        <v>6426</v>
      </c>
      <c r="N96" s="722" t="s">
        <v>228</v>
      </c>
      <c r="O96" s="721" t="s">
        <v>255</v>
      </c>
      <c r="P96" s="727" t="s">
        <v>701</v>
      </c>
      <c r="Q96" s="734" t="s">
        <v>694</v>
      </c>
      <c r="S96" s="1058">
        <v>94</v>
      </c>
    </row>
    <row r="97" spans="1:19">
      <c r="A97" s="721"/>
      <c r="B97" s="721">
        <v>4</v>
      </c>
      <c r="C97" s="722" t="s">
        <v>704</v>
      </c>
      <c r="D97" s="723" t="s">
        <v>16</v>
      </c>
      <c r="E97" s="721" t="s">
        <v>254</v>
      </c>
      <c r="F97" s="721" t="s">
        <v>22</v>
      </c>
      <c r="G97" s="794">
        <v>40827</v>
      </c>
      <c r="H97" s="724">
        <v>7</v>
      </c>
      <c r="I97" s="725" t="s">
        <v>1403</v>
      </c>
      <c r="J97" s="721" t="s">
        <v>265</v>
      </c>
      <c r="K97" s="721" t="s">
        <v>270</v>
      </c>
      <c r="L97" s="726"/>
      <c r="M97" s="726" t="s">
        <v>6426</v>
      </c>
      <c r="N97" s="722" t="s">
        <v>228</v>
      </c>
      <c r="O97" s="721" t="s">
        <v>255</v>
      </c>
      <c r="P97" s="727" t="s">
        <v>703</v>
      </c>
      <c r="Q97" s="734" t="s">
        <v>694</v>
      </c>
      <c r="S97" s="1058">
        <v>95</v>
      </c>
    </row>
    <row r="98" spans="1:19">
      <c r="A98" s="721">
        <v>29</v>
      </c>
      <c r="B98" s="721">
        <v>1</v>
      </c>
      <c r="C98" s="722" t="s">
        <v>706</v>
      </c>
      <c r="D98" s="723" t="s">
        <v>23</v>
      </c>
      <c r="E98" s="721" t="s">
        <v>221</v>
      </c>
      <c r="F98" s="721" t="s">
        <v>309</v>
      </c>
      <c r="G98" s="794">
        <v>27011</v>
      </c>
      <c r="H98" s="724">
        <v>45</v>
      </c>
      <c r="I98" s="725" t="s">
        <v>1403</v>
      </c>
      <c r="J98" s="721" t="s">
        <v>289</v>
      </c>
      <c r="K98" s="721" t="s">
        <v>283</v>
      </c>
      <c r="L98" s="726"/>
      <c r="M98" s="726" t="s">
        <v>6426</v>
      </c>
      <c r="N98" s="722" t="s">
        <v>228</v>
      </c>
      <c r="O98" s="721" t="s">
        <v>222</v>
      </c>
      <c r="P98" s="741" t="s">
        <v>705</v>
      </c>
      <c r="Q98" s="734" t="s">
        <v>707</v>
      </c>
      <c r="S98" s="1058">
        <v>96</v>
      </c>
    </row>
    <row r="99" spans="1:19">
      <c r="A99" s="721"/>
      <c r="B99" s="721">
        <v>2</v>
      </c>
      <c r="C99" s="722" t="s">
        <v>709</v>
      </c>
      <c r="D99" s="723" t="s">
        <v>16</v>
      </c>
      <c r="E99" s="721" t="s">
        <v>221</v>
      </c>
      <c r="F99" s="721" t="s">
        <v>309</v>
      </c>
      <c r="G99" s="794">
        <v>27720</v>
      </c>
      <c r="H99" s="724">
        <v>43</v>
      </c>
      <c r="I99" s="725" t="s">
        <v>1403</v>
      </c>
      <c r="J99" s="721" t="s">
        <v>289</v>
      </c>
      <c r="K99" s="721" t="s">
        <v>246</v>
      </c>
      <c r="L99" s="726"/>
      <c r="M99" s="726" t="s">
        <v>6426</v>
      </c>
      <c r="N99" s="722" t="s">
        <v>228</v>
      </c>
      <c r="O99" s="721" t="s">
        <v>245</v>
      </c>
      <c r="P99" s="741" t="s">
        <v>708</v>
      </c>
      <c r="Q99" s="734" t="s">
        <v>707</v>
      </c>
      <c r="S99" s="1058">
        <v>97</v>
      </c>
    </row>
    <row r="100" spans="1:19">
      <c r="A100" s="721"/>
      <c r="B100" s="721">
        <v>3</v>
      </c>
      <c r="C100" s="722" t="s">
        <v>713</v>
      </c>
      <c r="D100" s="723" t="s">
        <v>23</v>
      </c>
      <c r="E100" s="721" t="s">
        <v>254</v>
      </c>
      <c r="F100" s="721" t="s">
        <v>309</v>
      </c>
      <c r="G100" s="794">
        <v>37451</v>
      </c>
      <c r="H100" s="724">
        <v>17</v>
      </c>
      <c r="I100" s="725" t="s">
        <v>1403</v>
      </c>
      <c r="J100" s="721" t="s">
        <v>348</v>
      </c>
      <c r="K100" s="721" t="s">
        <v>266</v>
      </c>
      <c r="L100" s="726"/>
      <c r="M100" s="726" t="s">
        <v>6426</v>
      </c>
      <c r="N100" s="722" t="s">
        <v>228</v>
      </c>
      <c r="O100" s="721" t="s">
        <v>255</v>
      </c>
      <c r="P100" s="734" t="s">
        <v>712</v>
      </c>
      <c r="Q100" s="734" t="s">
        <v>707</v>
      </c>
      <c r="S100" s="1058">
        <v>98</v>
      </c>
    </row>
    <row r="101" spans="1:19">
      <c r="A101" s="721"/>
      <c r="B101" s="721">
        <v>4</v>
      </c>
      <c r="C101" s="722" t="s">
        <v>715</v>
      </c>
      <c r="D101" s="723" t="s">
        <v>23</v>
      </c>
      <c r="E101" s="721" t="s">
        <v>254</v>
      </c>
      <c r="F101" s="721" t="s">
        <v>309</v>
      </c>
      <c r="G101" s="794">
        <v>40165</v>
      </c>
      <c r="H101" s="724">
        <v>9</v>
      </c>
      <c r="I101" s="725" t="s">
        <v>1403</v>
      </c>
      <c r="J101" s="721" t="s">
        <v>369</v>
      </c>
      <c r="K101" s="721" t="s">
        <v>270</v>
      </c>
      <c r="L101" s="726"/>
      <c r="M101" s="726" t="s">
        <v>6426</v>
      </c>
      <c r="N101" s="722" t="s">
        <v>228</v>
      </c>
      <c r="O101" s="721" t="s">
        <v>255</v>
      </c>
      <c r="P101" s="734" t="s">
        <v>714</v>
      </c>
      <c r="Q101" s="734" t="s">
        <v>707</v>
      </c>
      <c r="S101" s="1058">
        <v>99</v>
      </c>
    </row>
    <row r="102" spans="1:19">
      <c r="A102" s="721">
        <v>30</v>
      </c>
      <c r="B102" s="721">
        <v>1</v>
      </c>
      <c r="C102" s="722" t="s">
        <v>717</v>
      </c>
      <c r="D102" s="723" t="s">
        <v>23</v>
      </c>
      <c r="E102" s="721" t="s">
        <v>221</v>
      </c>
      <c r="F102" s="721" t="s">
        <v>288</v>
      </c>
      <c r="G102" s="794">
        <v>26947</v>
      </c>
      <c r="H102" s="724">
        <v>45</v>
      </c>
      <c r="I102" s="725" t="s">
        <v>1403</v>
      </c>
      <c r="J102" s="721" t="s">
        <v>289</v>
      </c>
      <c r="K102" s="721" t="s">
        <v>283</v>
      </c>
      <c r="L102" s="726"/>
      <c r="M102" s="726" t="s">
        <v>6426</v>
      </c>
      <c r="N102" s="722" t="s">
        <v>228</v>
      </c>
      <c r="O102" s="721" t="s">
        <v>222</v>
      </c>
      <c r="P102" s="727" t="s">
        <v>716</v>
      </c>
      <c r="Q102" s="734" t="s">
        <v>720</v>
      </c>
      <c r="S102" s="1058">
        <v>100</v>
      </c>
    </row>
    <row r="103" spans="1:19">
      <c r="A103" s="721"/>
      <c r="B103" s="721">
        <v>2</v>
      </c>
      <c r="C103" s="722" t="s">
        <v>722</v>
      </c>
      <c r="D103" s="723" t="s">
        <v>16</v>
      </c>
      <c r="E103" s="721" t="s">
        <v>221</v>
      </c>
      <c r="F103" s="721" t="s">
        <v>309</v>
      </c>
      <c r="G103" s="794">
        <v>28311</v>
      </c>
      <c r="H103" s="724">
        <v>42</v>
      </c>
      <c r="I103" s="725" t="s">
        <v>1403</v>
      </c>
      <c r="J103" s="721" t="s">
        <v>256</v>
      </c>
      <c r="K103" s="721" t="s">
        <v>246</v>
      </c>
      <c r="L103" s="726"/>
      <c r="M103" s="726" t="s">
        <v>6426</v>
      </c>
      <c r="N103" s="722" t="s">
        <v>228</v>
      </c>
      <c r="O103" s="721" t="s">
        <v>245</v>
      </c>
      <c r="P103" s="727" t="s">
        <v>721</v>
      </c>
      <c r="Q103" s="734" t="s">
        <v>720</v>
      </c>
      <c r="S103" s="1058">
        <v>101</v>
      </c>
    </row>
    <row r="104" spans="1:19">
      <c r="A104" s="721"/>
      <c r="B104" s="721">
        <v>3</v>
      </c>
      <c r="C104" s="722" t="s">
        <v>724</v>
      </c>
      <c r="D104" s="723" t="s">
        <v>16</v>
      </c>
      <c r="E104" s="721" t="s">
        <v>254</v>
      </c>
      <c r="F104" s="721" t="s">
        <v>309</v>
      </c>
      <c r="G104" s="794">
        <v>36852</v>
      </c>
      <c r="H104" s="724">
        <v>18</v>
      </c>
      <c r="I104" s="725" t="s">
        <v>1403</v>
      </c>
      <c r="J104" s="721" t="s">
        <v>348</v>
      </c>
      <c r="K104" s="721" t="s">
        <v>266</v>
      </c>
      <c r="L104" s="726"/>
      <c r="M104" s="726" t="s">
        <v>6426</v>
      </c>
      <c r="N104" s="722" t="s">
        <v>228</v>
      </c>
      <c r="O104" s="721" t="s">
        <v>255</v>
      </c>
      <c r="P104" s="727" t="s">
        <v>723</v>
      </c>
      <c r="Q104" s="734" t="s">
        <v>720</v>
      </c>
      <c r="S104" s="1058">
        <v>102</v>
      </c>
    </row>
    <row r="105" spans="1:19">
      <c r="A105" s="721">
        <v>31</v>
      </c>
      <c r="B105" s="721">
        <v>1</v>
      </c>
      <c r="C105" s="722" t="s">
        <v>726</v>
      </c>
      <c r="D105" s="723" t="s">
        <v>23</v>
      </c>
      <c r="E105" s="738" t="s">
        <v>221</v>
      </c>
      <c r="F105" s="738" t="s">
        <v>727</v>
      </c>
      <c r="G105" s="794">
        <v>28949</v>
      </c>
      <c r="H105" s="724">
        <v>40</v>
      </c>
      <c r="I105" s="725" t="s">
        <v>1403</v>
      </c>
      <c r="J105" s="738" t="s">
        <v>256</v>
      </c>
      <c r="K105" s="738" t="s">
        <v>674</v>
      </c>
      <c r="L105" s="726"/>
      <c r="M105" s="726" t="s">
        <v>6426</v>
      </c>
      <c r="N105" s="722" t="s">
        <v>228</v>
      </c>
      <c r="O105" s="738" t="s">
        <v>222</v>
      </c>
      <c r="P105" s="727" t="s">
        <v>725</v>
      </c>
      <c r="Q105" s="734" t="s">
        <v>730</v>
      </c>
      <c r="S105" s="1058">
        <v>103</v>
      </c>
    </row>
    <row r="106" spans="1:19">
      <c r="A106" s="721"/>
      <c r="B106" s="721">
        <v>2</v>
      </c>
      <c r="C106" s="722" t="s">
        <v>732</v>
      </c>
      <c r="D106" s="723" t="s">
        <v>16</v>
      </c>
      <c r="E106" s="738" t="s">
        <v>221</v>
      </c>
      <c r="F106" s="738" t="s">
        <v>733</v>
      </c>
      <c r="G106" s="794">
        <v>31647</v>
      </c>
      <c r="H106" s="724">
        <v>32</v>
      </c>
      <c r="I106" s="725" t="s">
        <v>1403</v>
      </c>
      <c r="J106" s="738" t="s">
        <v>289</v>
      </c>
      <c r="K106" s="738" t="s">
        <v>246</v>
      </c>
      <c r="L106" s="726"/>
      <c r="M106" s="726" t="s">
        <v>6426</v>
      </c>
      <c r="N106" s="722" t="s">
        <v>228</v>
      </c>
      <c r="O106" s="738" t="s">
        <v>245</v>
      </c>
      <c r="P106" s="727" t="s">
        <v>731</v>
      </c>
      <c r="Q106" s="734" t="s">
        <v>730</v>
      </c>
      <c r="S106" s="1058">
        <v>104</v>
      </c>
    </row>
    <row r="107" spans="1:19">
      <c r="A107" s="721"/>
      <c r="B107" s="721">
        <v>3</v>
      </c>
      <c r="C107" s="722" t="s">
        <v>737</v>
      </c>
      <c r="D107" s="723" t="s">
        <v>23</v>
      </c>
      <c r="E107" s="738" t="s">
        <v>254</v>
      </c>
      <c r="F107" s="738" t="s">
        <v>733</v>
      </c>
      <c r="G107" s="794">
        <v>39277</v>
      </c>
      <c r="H107" s="724">
        <v>12</v>
      </c>
      <c r="I107" s="725" t="s">
        <v>1403</v>
      </c>
      <c r="J107" s="738" t="s">
        <v>369</v>
      </c>
      <c r="K107" s="738" t="s">
        <v>266</v>
      </c>
      <c r="L107" s="726"/>
      <c r="M107" s="726" t="s">
        <v>6426</v>
      </c>
      <c r="N107" s="722" t="s">
        <v>228</v>
      </c>
      <c r="O107" s="738" t="s">
        <v>255</v>
      </c>
      <c r="P107" s="727" t="s">
        <v>736</v>
      </c>
      <c r="Q107" s="734" t="s">
        <v>730</v>
      </c>
      <c r="S107" s="1058">
        <v>105</v>
      </c>
    </row>
    <row r="108" spans="1:19">
      <c r="A108" s="721">
        <v>32</v>
      </c>
      <c r="B108" s="721">
        <v>1</v>
      </c>
      <c r="C108" s="722" t="s">
        <v>739</v>
      </c>
      <c r="D108" s="723" t="s">
        <v>23</v>
      </c>
      <c r="E108" s="738" t="s">
        <v>221</v>
      </c>
      <c r="F108" s="738" t="s">
        <v>740</v>
      </c>
      <c r="G108" s="794">
        <v>31515</v>
      </c>
      <c r="H108" s="724">
        <v>33</v>
      </c>
      <c r="I108" s="725" t="s">
        <v>1403</v>
      </c>
      <c r="J108" s="738" t="s">
        <v>256</v>
      </c>
      <c r="K108" s="738" t="s">
        <v>283</v>
      </c>
      <c r="L108" s="726"/>
      <c r="M108" s="726" t="s">
        <v>6426</v>
      </c>
      <c r="N108" s="722" t="s">
        <v>228</v>
      </c>
      <c r="O108" s="738" t="s">
        <v>222</v>
      </c>
      <c r="P108" s="727" t="s">
        <v>738</v>
      </c>
      <c r="Q108" s="741" t="s">
        <v>743</v>
      </c>
      <c r="S108" s="1058">
        <v>106</v>
      </c>
    </row>
    <row r="109" spans="1:19">
      <c r="A109" s="721"/>
      <c r="B109" s="738">
        <v>2</v>
      </c>
      <c r="C109" s="722" t="s">
        <v>745</v>
      </c>
      <c r="D109" s="723" t="s">
        <v>16</v>
      </c>
      <c r="E109" s="738" t="s">
        <v>221</v>
      </c>
      <c r="F109" s="738" t="s">
        <v>414</v>
      </c>
      <c r="G109" s="794">
        <v>32376</v>
      </c>
      <c r="H109" s="724">
        <v>30</v>
      </c>
      <c r="I109" s="725" t="s">
        <v>1403</v>
      </c>
      <c r="J109" s="738" t="s">
        <v>289</v>
      </c>
      <c r="K109" s="738" t="s">
        <v>246</v>
      </c>
      <c r="L109" s="726"/>
      <c r="M109" s="726" t="s">
        <v>6426</v>
      </c>
      <c r="N109" s="722" t="s">
        <v>228</v>
      </c>
      <c r="O109" s="738" t="s">
        <v>245</v>
      </c>
      <c r="P109" s="727" t="s">
        <v>744</v>
      </c>
      <c r="Q109" s="741" t="s">
        <v>743</v>
      </c>
      <c r="S109" s="1058">
        <v>107</v>
      </c>
    </row>
    <row r="110" spans="1:19">
      <c r="A110" s="721"/>
      <c r="B110" s="738">
        <v>3</v>
      </c>
      <c r="C110" s="722" t="s">
        <v>749</v>
      </c>
      <c r="D110" s="723" t="s">
        <v>23</v>
      </c>
      <c r="E110" s="738" t="s">
        <v>254</v>
      </c>
      <c r="F110" s="738" t="s">
        <v>750</v>
      </c>
      <c r="G110" s="794">
        <v>38624</v>
      </c>
      <c r="H110" s="724">
        <v>13</v>
      </c>
      <c r="I110" s="725" t="s">
        <v>1403</v>
      </c>
      <c r="J110" s="738" t="s">
        <v>369</v>
      </c>
      <c r="K110" s="738" t="s">
        <v>266</v>
      </c>
      <c r="L110" s="726"/>
      <c r="M110" s="726" t="s">
        <v>6426</v>
      </c>
      <c r="N110" s="722" t="s">
        <v>228</v>
      </c>
      <c r="O110" s="738" t="s">
        <v>255</v>
      </c>
      <c r="P110" s="727" t="s">
        <v>748</v>
      </c>
      <c r="Q110" s="741" t="s">
        <v>743</v>
      </c>
      <c r="S110" s="1058">
        <v>108</v>
      </c>
    </row>
    <row r="111" spans="1:19">
      <c r="A111" s="721"/>
      <c r="B111" s="738">
        <v>4</v>
      </c>
      <c r="C111" s="722" t="s">
        <v>753</v>
      </c>
      <c r="D111" s="723" t="s">
        <v>16</v>
      </c>
      <c r="E111" s="738" t="s">
        <v>254</v>
      </c>
      <c r="F111" s="738" t="s">
        <v>229</v>
      </c>
      <c r="G111" s="794">
        <v>42177</v>
      </c>
      <c r="H111" s="724">
        <v>4</v>
      </c>
      <c r="I111" s="725" t="s">
        <v>1403</v>
      </c>
      <c r="J111" s="738" t="s">
        <v>265</v>
      </c>
      <c r="K111" s="738" t="s">
        <v>270</v>
      </c>
      <c r="L111" s="726"/>
      <c r="M111" s="726" t="s">
        <v>6426</v>
      </c>
      <c r="N111" s="722" t="s">
        <v>228</v>
      </c>
      <c r="O111" s="738" t="s">
        <v>255</v>
      </c>
      <c r="P111" s="727" t="s">
        <v>752</v>
      </c>
      <c r="Q111" s="741" t="s">
        <v>743</v>
      </c>
      <c r="S111" s="1058">
        <v>109</v>
      </c>
    </row>
    <row r="112" spans="1:19">
      <c r="A112" s="721">
        <v>33</v>
      </c>
      <c r="B112" s="721">
        <v>1</v>
      </c>
      <c r="C112" s="722" t="s">
        <v>755</v>
      </c>
      <c r="D112" s="723" t="s">
        <v>23</v>
      </c>
      <c r="E112" s="721" t="s">
        <v>221</v>
      </c>
      <c r="F112" s="721" t="s">
        <v>756</v>
      </c>
      <c r="G112" s="794">
        <v>30059</v>
      </c>
      <c r="H112" s="724">
        <v>37</v>
      </c>
      <c r="I112" s="725" t="s">
        <v>1403</v>
      </c>
      <c r="J112" s="721" t="s">
        <v>289</v>
      </c>
      <c r="K112" s="721" t="s">
        <v>674</v>
      </c>
      <c r="L112" s="726"/>
      <c r="M112" s="726" t="s">
        <v>6426</v>
      </c>
      <c r="N112" s="722" t="s">
        <v>228</v>
      </c>
      <c r="O112" s="721" t="s">
        <v>222</v>
      </c>
      <c r="P112" s="734" t="s">
        <v>754</v>
      </c>
      <c r="Q112" s="734" t="s">
        <v>759</v>
      </c>
      <c r="S112" s="1058">
        <v>110</v>
      </c>
    </row>
    <row r="113" spans="1:19">
      <c r="A113" s="721"/>
      <c r="B113" s="721">
        <v>2</v>
      </c>
      <c r="C113" s="722" t="s">
        <v>762</v>
      </c>
      <c r="D113" s="723" t="s">
        <v>16</v>
      </c>
      <c r="E113" s="721" t="s">
        <v>221</v>
      </c>
      <c r="F113" s="721" t="s">
        <v>756</v>
      </c>
      <c r="G113" s="794">
        <v>31158</v>
      </c>
      <c r="H113" s="724">
        <v>34</v>
      </c>
      <c r="I113" s="725" t="s">
        <v>1403</v>
      </c>
      <c r="J113" s="721" t="s">
        <v>289</v>
      </c>
      <c r="K113" s="721" t="s">
        <v>246</v>
      </c>
      <c r="L113" s="726"/>
      <c r="M113" s="726" t="s">
        <v>6426</v>
      </c>
      <c r="N113" s="722" t="s">
        <v>228</v>
      </c>
      <c r="O113" s="721" t="s">
        <v>245</v>
      </c>
      <c r="P113" s="734" t="s">
        <v>761</v>
      </c>
      <c r="Q113" s="734" t="s">
        <v>759</v>
      </c>
      <c r="S113" s="1058">
        <v>111</v>
      </c>
    </row>
    <row r="114" spans="1:19">
      <c r="A114" s="721"/>
      <c r="B114" s="721">
        <v>3</v>
      </c>
      <c r="C114" s="722" t="s">
        <v>766</v>
      </c>
      <c r="D114" s="723" t="s">
        <v>16</v>
      </c>
      <c r="E114" s="721" t="s">
        <v>254</v>
      </c>
      <c r="F114" s="721" t="s">
        <v>767</v>
      </c>
      <c r="G114" s="794">
        <v>39655</v>
      </c>
      <c r="H114" s="724">
        <v>11</v>
      </c>
      <c r="I114" s="725" t="s">
        <v>1403</v>
      </c>
      <c r="J114" s="721" t="s">
        <v>369</v>
      </c>
      <c r="K114" s="721" t="s">
        <v>266</v>
      </c>
      <c r="L114" s="726"/>
      <c r="M114" s="726" t="s">
        <v>6426</v>
      </c>
      <c r="N114" s="722" t="s">
        <v>228</v>
      </c>
      <c r="O114" s="721" t="s">
        <v>255</v>
      </c>
      <c r="P114" s="734" t="s">
        <v>765</v>
      </c>
      <c r="Q114" s="734" t="s">
        <v>759</v>
      </c>
      <c r="S114" s="1058">
        <v>112</v>
      </c>
    </row>
    <row r="115" spans="1:19">
      <c r="A115" s="721"/>
      <c r="B115" s="738">
        <v>4</v>
      </c>
      <c r="C115" s="734" t="s">
        <v>769</v>
      </c>
      <c r="D115" s="742" t="s">
        <v>16</v>
      </c>
      <c r="E115" s="738" t="s">
        <v>254</v>
      </c>
      <c r="F115" s="737" t="s">
        <v>22</v>
      </c>
      <c r="G115" s="800" t="s">
        <v>770</v>
      </c>
      <c r="H115" s="724">
        <v>3</v>
      </c>
      <c r="I115" s="725" t="s">
        <v>1403</v>
      </c>
      <c r="J115" s="738" t="s">
        <v>265</v>
      </c>
      <c r="K115" s="738" t="s">
        <v>270</v>
      </c>
      <c r="L115" s="726"/>
      <c r="M115" s="726" t="s">
        <v>6426</v>
      </c>
      <c r="N115" s="722" t="s">
        <v>228</v>
      </c>
      <c r="O115" s="738" t="s">
        <v>255</v>
      </c>
      <c r="P115" s="734" t="s">
        <v>768</v>
      </c>
      <c r="Q115" s="734" t="s">
        <v>759</v>
      </c>
      <c r="S115" s="1058">
        <v>113</v>
      </c>
    </row>
    <row r="116" spans="1:19">
      <c r="A116" s="721">
        <v>34</v>
      </c>
      <c r="B116" s="738">
        <v>1</v>
      </c>
      <c r="C116" s="722" t="s">
        <v>772</v>
      </c>
      <c r="D116" s="723" t="s">
        <v>23</v>
      </c>
      <c r="E116" s="738" t="s">
        <v>221</v>
      </c>
      <c r="F116" s="738" t="s">
        <v>337</v>
      </c>
      <c r="G116" s="794">
        <v>20613</v>
      </c>
      <c r="H116" s="724">
        <v>63</v>
      </c>
      <c r="I116" s="725" t="s">
        <v>1403</v>
      </c>
      <c r="J116" s="738" t="s">
        <v>256</v>
      </c>
      <c r="K116" s="738" t="s">
        <v>674</v>
      </c>
      <c r="L116" s="726"/>
      <c r="M116" s="726" t="s">
        <v>6426</v>
      </c>
      <c r="N116" s="722" t="s">
        <v>228</v>
      </c>
      <c r="O116" s="738" t="s">
        <v>222</v>
      </c>
      <c r="P116" s="727" t="s">
        <v>771</v>
      </c>
      <c r="Q116" s="734" t="s">
        <v>775</v>
      </c>
      <c r="S116" s="1058">
        <v>114</v>
      </c>
    </row>
    <row r="117" spans="1:19">
      <c r="A117" s="721"/>
      <c r="B117" s="738">
        <v>2</v>
      </c>
      <c r="C117" s="722" t="s">
        <v>777</v>
      </c>
      <c r="D117" s="723" t="s">
        <v>16</v>
      </c>
      <c r="E117" s="738" t="s">
        <v>221</v>
      </c>
      <c r="F117" s="738" t="s">
        <v>337</v>
      </c>
      <c r="G117" s="794">
        <v>20252</v>
      </c>
      <c r="H117" s="724">
        <v>64</v>
      </c>
      <c r="I117" s="725" t="s">
        <v>1403</v>
      </c>
      <c r="J117" s="738" t="s">
        <v>256</v>
      </c>
      <c r="K117" s="738" t="s">
        <v>246</v>
      </c>
      <c r="L117" s="726"/>
      <c r="M117" s="726" t="s">
        <v>6426</v>
      </c>
      <c r="N117" s="722" t="s">
        <v>228</v>
      </c>
      <c r="O117" s="738" t="s">
        <v>245</v>
      </c>
      <c r="P117" s="727" t="s">
        <v>776</v>
      </c>
      <c r="Q117" s="734" t="s">
        <v>775</v>
      </c>
      <c r="S117" s="1058">
        <v>115</v>
      </c>
    </row>
    <row r="118" spans="1:19">
      <c r="A118" s="721"/>
      <c r="B118" s="738">
        <v>3</v>
      </c>
      <c r="C118" s="722" t="s">
        <v>781</v>
      </c>
      <c r="D118" s="723" t="s">
        <v>23</v>
      </c>
      <c r="E118" s="738" t="s">
        <v>254</v>
      </c>
      <c r="F118" s="738" t="s">
        <v>244</v>
      </c>
      <c r="G118" s="794">
        <v>34092</v>
      </c>
      <c r="H118" s="724">
        <v>26</v>
      </c>
      <c r="I118" s="725" t="s">
        <v>1403</v>
      </c>
      <c r="J118" s="738" t="s">
        <v>289</v>
      </c>
      <c r="K118" s="738" t="s">
        <v>674</v>
      </c>
      <c r="L118" s="726"/>
      <c r="M118" s="726" t="s">
        <v>6426</v>
      </c>
      <c r="N118" s="722" t="s">
        <v>228</v>
      </c>
      <c r="O118" s="738" t="s">
        <v>255</v>
      </c>
      <c r="P118" s="727" t="s">
        <v>780</v>
      </c>
      <c r="Q118" s="734" t="s">
        <v>775</v>
      </c>
      <c r="S118" s="1058">
        <v>116</v>
      </c>
    </row>
    <row r="119" spans="1:19">
      <c r="A119" s="721">
        <v>35</v>
      </c>
      <c r="B119" s="738">
        <v>1</v>
      </c>
      <c r="C119" s="722" t="s">
        <v>784</v>
      </c>
      <c r="D119" s="723" t="s">
        <v>23</v>
      </c>
      <c r="E119" s="738" t="s">
        <v>221</v>
      </c>
      <c r="F119" s="738" t="s">
        <v>376</v>
      </c>
      <c r="G119" s="794">
        <v>33139</v>
      </c>
      <c r="H119" s="724">
        <v>28</v>
      </c>
      <c r="I119" s="725" t="s">
        <v>1403</v>
      </c>
      <c r="J119" s="738" t="s">
        <v>785</v>
      </c>
      <c r="K119" s="738" t="s">
        <v>786</v>
      </c>
      <c r="L119" s="726"/>
      <c r="M119" s="726" t="s">
        <v>6426</v>
      </c>
      <c r="N119" s="722" t="s">
        <v>228</v>
      </c>
      <c r="O119" s="738" t="s">
        <v>222</v>
      </c>
      <c r="P119" s="727" t="s">
        <v>783</v>
      </c>
      <c r="Q119" s="734"/>
      <c r="S119" s="1058">
        <v>117</v>
      </c>
    </row>
    <row r="120" spans="1:19">
      <c r="A120" s="721"/>
      <c r="B120" s="738">
        <v>2</v>
      </c>
      <c r="C120" s="722" t="s">
        <v>790</v>
      </c>
      <c r="D120" s="723" t="s">
        <v>16</v>
      </c>
      <c r="E120" s="738" t="s">
        <v>221</v>
      </c>
      <c r="F120" s="738" t="s">
        <v>244</v>
      </c>
      <c r="G120" s="794">
        <v>36784</v>
      </c>
      <c r="H120" s="724">
        <v>18</v>
      </c>
      <c r="I120" s="725" t="s">
        <v>1403</v>
      </c>
      <c r="J120" s="738" t="s">
        <v>289</v>
      </c>
      <c r="K120" s="738" t="s">
        <v>246</v>
      </c>
      <c r="L120" s="726"/>
      <c r="M120" s="726" t="s">
        <v>6426</v>
      </c>
      <c r="N120" s="722" t="s">
        <v>228</v>
      </c>
      <c r="O120" s="738" t="s">
        <v>245</v>
      </c>
      <c r="P120" s="727" t="s">
        <v>789</v>
      </c>
      <c r="Q120" s="734"/>
      <c r="S120" s="1058">
        <v>118</v>
      </c>
    </row>
    <row r="121" spans="1:19">
      <c r="A121" s="721"/>
      <c r="B121" s="738">
        <v>3</v>
      </c>
      <c r="C121" s="722" t="s">
        <v>791</v>
      </c>
      <c r="D121" s="723" t="s">
        <v>23</v>
      </c>
      <c r="E121" s="738" t="s">
        <v>254</v>
      </c>
      <c r="F121" s="738" t="s">
        <v>230</v>
      </c>
      <c r="G121" s="794">
        <v>42766</v>
      </c>
      <c r="H121" s="724">
        <v>2</v>
      </c>
      <c r="I121" s="725" t="s">
        <v>1403</v>
      </c>
      <c r="J121" s="738" t="s">
        <v>265</v>
      </c>
      <c r="K121" s="738" t="s">
        <v>270</v>
      </c>
      <c r="L121" s="726"/>
      <c r="M121" s="726" t="s">
        <v>6426</v>
      </c>
      <c r="N121" s="722" t="s">
        <v>228</v>
      </c>
      <c r="O121" s="738" t="s">
        <v>255</v>
      </c>
      <c r="P121" s="727"/>
      <c r="Q121" s="734"/>
      <c r="S121" s="1058">
        <v>119</v>
      </c>
    </row>
    <row r="122" spans="1:19">
      <c r="A122" s="721">
        <v>36</v>
      </c>
      <c r="B122" s="722">
        <v>1</v>
      </c>
      <c r="C122" s="722" t="s">
        <v>793</v>
      </c>
      <c r="D122" s="723" t="s">
        <v>23</v>
      </c>
      <c r="E122" s="738" t="s">
        <v>221</v>
      </c>
      <c r="F122" s="743" t="s">
        <v>309</v>
      </c>
      <c r="G122" s="794">
        <v>30415</v>
      </c>
      <c r="H122" s="724">
        <v>36</v>
      </c>
      <c r="I122" s="725" t="s">
        <v>1403</v>
      </c>
      <c r="J122" s="738" t="s">
        <v>289</v>
      </c>
      <c r="K122" s="738" t="s">
        <v>283</v>
      </c>
      <c r="L122" s="726"/>
      <c r="M122" s="726" t="s">
        <v>6426</v>
      </c>
      <c r="N122" s="722" t="s">
        <v>228</v>
      </c>
      <c r="O122" s="738" t="s">
        <v>222</v>
      </c>
      <c r="P122" s="727" t="s">
        <v>792</v>
      </c>
      <c r="Q122" s="727" t="s">
        <v>794</v>
      </c>
      <c r="S122" s="1058">
        <v>120</v>
      </c>
    </row>
    <row r="123" spans="1:19">
      <c r="A123" s="721"/>
      <c r="B123" s="738">
        <v>2</v>
      </c>
      <c r="C123" s="722" t="s">
        <v>796</v>
      </c>
      <c r="D123" s="744" t="s">
        <v>16</v>
      </c>
      <c r="E123" s="738" t="s">
        <v>221</v>
      </c>
      <c r="F123" s="743" t="s">
        <v>309</v>
      </c>
      <c r="G123" s="801">
        <v>33868</v>
      </c>
      <c r="H123" s="724">
        <v>26</v>
      </c>
      <c r="I123" s="725" t="s">
        <v>1403</v>
      </c>
      <c r="J123" s="738" t="s">
        <v>289</v>
      </c>
      <c r="K123" s="738" t="s">
        <v>246</v>
      </c>
      <c r="L123" s="726"/>
      <c r="M123" s="726" t="s">
        <v>6426</v>
      </c>
      <c r="N123" s="722" t="s">
        <v>228</v>
      </c>
      <c r="O123" s="738" t="s">
        <v>245</v>
      </c>
      <c r="P123" s="727" t="s">
        <v>795</v>
      </c>
      <c r="Q123" s="727" t="s">
        <v>794</v>
      </c>
      <c r="S123" s="1058">
        <v>121</v>
      </c>
    </row>
    <row r="124" spans="1:19">
      <c r="A124" s="721"/>
      <c r="B124" s="738">
        <v>3</v>
      </c>
      <c r="C124" s="722" t="s">
        <v>800</v>
      </c>
      <c r="D124" s="723" t="s">
        <v>16</v>
      </c>
      <c r="E124" s="738" t="s">
        <v>254</v>
      </c>
      <c r="F124" s="738" t="s">
        <v>309</v>
      </c>
      <c r="G124" s="794">
        <v>40621</v>
      </c>
      <c r="H124" s="724">
        <v>8</v>
      </c>
      <c r="I124" s="725" t="s">
        <v>1403</v>
      </c>
      <c r="J124" s="738" t="s">
        <v>265</v>
      </c>
      <c r="K124" s="738" t="s">
        <v>270</v>
      </c>
      <c r="L124" s="726"/>
      <c r="M124" s="726" t="s">
        <v>6426</v>
      </c>
      <c r="N124" s="722" t="s">
        <v>228</v>
      </c>
      <c r="O124" s="738" t="s">
        <v>255</v>
      </c>
      <c r="P124" s="727" t="s">
        <v>799</v>
      </c>
      <c r="Q124" s="727" t="s">
        <v>794</v>
      </c>
      <c r="S124" s="1058">
        <v>122</v>
      </c>
    </row>
    <row r="125" spans="1:19">
      <c r="A125" s="721"/>
      <c r="B125" s="738">
        <v>4</v>
      </c>
      <c r="C125" s="722" t="s">
        <v>802</v>
      </c>
      <c r="D125" s="723" t="s">
        <v>16</v>
      </c>
      <c r="E125" s="738" t="s">
        <v>254</v>
      </c>
      <c r="F125" s="738" t="s">
        <v>229</v>
      </c>
      <c r="G125" s="794">
        <v>42548</v>
      </c>
      <c r="H125" s="724">
        <v>3</v>
      </c>
      <c r="I125" s="725" t="s">
        <v>1403</v>
      </c>
      <c r="J125" s="738" t="s">
        <v>265</v>
      </c>
      <c r="K125" s="738" t="s">
        <v>270</v>
      </c>
      <c r="L125" s="726"/>
      <c r="M125" s="726" t="s">
        <v>6426</v>
      </c>
      <c r="N125" s="722" t="s">
        <v>228</v>
      </c>
      <c r="O125" s="738" t="s">
        <v>255</v>
      </c>
      <c r="P125" s="727" t="s">
        <v>801</v>
      </c>
      <c r="Q125" s="727" t="s">
        <v>794</v>
      </c>
      <c r="S125" s="1058">
        <v>123</v>
      </c>
    </row>
    <row r="126" spans="1:19">
      <c r="A126" s="721">
        <v>37</v>
      </c>
      <c r="B126" s="722">
        <v>1</v>
      </c>
      <c r="C126" s="722" t="s">
        <v>804</v>
      </c>
      <c r="D126" s="723" t="s">
        <v>23</v>
      </c>
      <c r="E126" s="738" t="s">
        <v>221</v>
      </c>
      <c r="F126" s="738" t="s">
        <v>244</v>
      </c>
      <c r="G126" s="794">
        <v>32132</v>
      </c>
      <c r="H126" s="724">
        <v>31</v>
      </c>
      <c r="I126" s="725" t="s">
        <v>1403</v>
      </c>
      <c r="J126" s="738" t="s">
        <v>256</v>
      </c>
      <c r="K126" s="738" t="s">
        <v>283</v>
      </c>
      <c r="L126" s="726"/>
      <c r="M126" s="726" t="s">
        <v>6426</v>
      </c>
      <c r="N126" s="722" t="s">
        <v>228</v>
      </c>
      <c r="O126" s="738" t="s">
        <v>222</v>
      </c>
      <c r="P126" s="727" t="s">
        <v>803</v>
      </c>
      <c r="Q126" s="727" t="s">
        <v>807</v>
      </c>
      <c r="S126" s="1058">
        <v>124</v>
      </c>
    </row>
    <row r="127" spans="1:19">
      <c r="A127" s="721"/>
      <c r="B127" s="738">
        <v>2</v>
      </c>
      <c r="C127" s="722" t="s">
        <v>811</v>
      </c>
      <c r="D127" s="723" t="s">
        <v>16</v>
      </c>
      <c r="E127" s="738" t="s">
        <v>221</v>
      </c>
      <c r="F127" s="738" t="s">
        <v>288</v>
      </c>
      <c r="G127" s="794">
        <v>31856</v>
      </c>
      <c r="H127" s="724">
        <v>32</v>
      </c>
      <c r="I127" s="725" t="s">
        <v>1403</v>
      </c>
      <c r="J127" s="738" t="s">
        <v>256</v>
      </c>
      <c r="K127" s="738" t="s">
        <v>246</v>
      </c>
      <c r="L127" s="726"/>
      <c r="M127" s="726" t="s">
        <v>6426</v>
      </c>
      <c r="N127" s="722" t="s">
        <v>228</v>
      </c>
      <c r="O127" s="738" t="s">
        <v>245</v>
      </c>
      <c r="P127" s="727" t="s">
        <v>810</v>
      </c>
      <c r="Q127" s="727" t="s">
        <v>807</v>
      </c>
      <c r="S127" s="1058">
        <v>125</v>
      </c>
    </row>
    <row r="128" spans="1:19">
      <c r="A128" s="721"/>
      <c r="B128" s="738">
        <v>3</v>
      </c>
      <c r="C128" s="722" t="s">
        <v>815</v>
      </c>
      <c r="D128" s="723" t="s">
        <v>23</v>
      </c>
      <c r="E128" s="738" t="s">
        <v>254</v>
      </c>
      <c r="F128" s="738" t="s">
        <v>230</v>
      </c>
      <c r="G128" s="794">
        <v>41259</v>
      </c>
      <c r="H128" s="724">
        <v>6</v>
      </c>
      <c r="I128" s="725" t="s">
        <v>1403</v>
      </c>
      <c r="J128" s="738" t="s">
        <v>265</v>
      </c>
      <c r="K128" s="738" t="s">
        <v>270</v>
      </c>
      <c r="L128" s="726"/>
      <c r="M128" s="726" t="s">
        <v>6426</v>
      </c>
      <c r="N128" s="722" t="s">
        <v>228</v>
      </c>
      <c r="O128" s="738" t="s">
        <v>255</v>
      </c>
      <c r="P128" s="727" t="s">
        <v>814</v>
      </c>
      <c r="Q128" s="727" t="s">
        <v>807</v>
      </c>
      <c r="S128" s="1058">
        <v>126</v>
      </c>
    </row>
    <row r="129" spans="1:19">
      <c r="A129" s="721">
        <v>38</v>
      </c>
      <c r="B129" s="738">
        <v>1</v>
      </c>
      <c r="C129" s="722" t="s">
        <v>817</v>
      </c>
      <c r="D129" s="723" t="s">
        <v>23</v>
      </c>
      <c r="E129" s="738" t="s">
        <v>221</v>
      </c>
      <c r="F129" s="738" t="s">
        <v>288</v>
      </c>
      <c r="G129" s="794">
        <v>28695</v>
      </c>
      <c r="H129" s="724">
        <v>41</v>
      </c>
      <c r="I129" s="725" t="s">
        <v>1403</v>
      </c>
      <c r="J129" s="738" t="s">
        <v>256</v>
      </c>
      <c r="K129" s="738" t="s">
        <v>283</v>
      </c>
      <c r="L129" s="726"/>
      <c r="M129" s="726" t="s">
        <v>6426</v>
      </c>
      <c r="N129" s="722" t="s">
        <v>228</v>
      </c>
      <c r="O129" s="738" t="s">
        <v>222</v>
      </c>
      <c r="P129" s="727"/>
      <c r="Q129" s="727"/>
      <c r="S129" s="1058">
        <v>127</v>
      </c>
    </row>
    <row r="130" spans="1:19">
      <c r="A130" s="721"/>
      <c r="B130" s="738">
        <v>2</v>
      </c>
      <c r="C130" s="722" t="s">
        <v>818</v>
      </c>
      <c r="D130" s="723" t="s">
        <v>16</v>
      </c>
      <c r="E130" s="738" t="s">
        <v>221</v>
      </c>
      <c r="F130" s="738" t="s">
        <v>819</v>
      </c>
      <c r="G130" s="794">
        <v>30604</v>
      </c>
      <c r="H130" s="724">
        <v>35</v>
      </c>
      <c r="I130" s="725" t="s">
        <v>1403</v>
      </c>
      <c r="J130" s="738" t="s">
        <v>256</v>
      </c>
      <c r="K130" s="738" t="s">
        <v>246</v>
      </c>
      <c r="L130" s="726"/>
      <c r="M130" s="726" t="s">
        <v>6426</v>
      </c>
      <c r="N130" s="722" t="s">
        <v>228</v>
      </c>
      <c r="O130" s="738" t="s">
        <v>245</v>
      </c>
      <c r="P130" s="727"/>
      <c r="Q130" s="727"/>
      <c r="S130" s="1058">
        <v>128</v>
      </c>
    </row>
    <row r="131" spans="1:19">
      <c r="A131" s="721"/>
      <c r="B131" s="738">
        <v>3</v>
      </c>
      <c r="C131" s="722" t="s">
        <v>820</v>
      </c>
      <c r="D131" s="723" t="s">
        <v>23</v>
      </c>
      <c r="E131" s="738" t="s">
        <v>254</v>
      </c>
      <c r="F131" s="738" t="s">
        <v>230</v>
      </c>
      <c r="G131" s="794">
        <v>38257</v>
      </c>
      <c r="H131" s="724">
        <v>14</v>
      </c>
      <c r="I131" s="725" t="s">
        <v>1403</v>
      </c>
      <c r="J131" s="738" t="s">
        <v>369</v>
      </c>
      <c r="K131" s="738" t="s">
        <v>266</v>
      </c>
      <c r="L131" s="726"/>
      <c r="M131" s="726" t="s">
        <v>6426</v>
      </c>
      <c r="N131" s="722" t="s">
        <v>228</v>
      </c>
      <c r="O131" s="738" t="s">
        <v>255</v>
      </c>
      <c r="P131" s="727"/>
      <c r="Q131" s="727"/>
      <c r="S131" s="1058">
        <v>129</v>
      </c>
    </row>
    <row r="132" spans="1:19">
      <c r="A132" s="721"/>
      <c r="B132" s="738">
        <v>4</v>
      </c>
      <c r="C132" s="722" t="s">
        <v>821</v>
      </c>
      <c r="D132" s="723" t="s">
        <v>16</v>
      </c>
      <c r="E132" s="738" t="s">
        <v>254</v>
      </c>
      <c r="F132" s="738" t="s">
        <v>231</v>
      </c>
      <c r="G132" s="794">
        <v>42704</v>
      </c>
      <c r="H132" s="724">
        <v>2</v>
      </c>
      <c r="I132" s="725" t="s">
        <v>1403</v>
      </c>
      <c r="J132" s="738" t="s">
        <v>265</v>
      </c>
      <c r="K132" s="738" t="s">
        <v>270</v>
      </c>
      <c r="L132" s="726"/>
      <c r="M132" s="726" t="s">
        <v>6426</v>
      </c>
      <c r="N132" s="722" t="s">
        <v>228</v>
      </c>
      <c r="O132" s="738" t="s">
        <v>255</v>
      </c>
      <c r="P132" s="727"/>
      <c r="Q132" s="727"/>
      <c r="S132" s="1058">
        <v>130</v>
      </c>
    </row>
    <row r="133" spans="1:19">
      <c r="A133" s="839">
        <v>39</v>
      </c>
      <c r="B133" s="738">
        <v>1</v>
      </c>
      <c r="C133" s="722" t="s">
        <v>6863</v>
      </c>
      <c r="D133" s="723" t="s">
        <v>23</v>
      </c>
      <c r="E133" s="738" t="s">
        <v>221</v>
      </c>
      <c r="F133" s="738" t="s">
        <v>252</v>
      </c>
      <c r="G133" s="774">
        <v>34588</v>
      </c>
      <c r="H133" s="724">
        <v>24</v>
      </c>
      <c r="I133" s="725" t="s">
        <v>1403</v>
      </c>
      <c r="J133" s="738" t="s">
        <v>256</v>
      </c>
      <c r="K133" s="738" t="s">
        <v>224</v>
      </c>
      <c r="L133" s="726"/>
      <c r="M133" s="726" t="s">
        <v>6426</v>
      </c>
      <c r="N133" s="722" t="s">
        <v>228</v>
      </c>
      <c r="O133" s="738" t="s">
        <v>222</v>
      </c>
      <c r="P133" s="727"/>
      <c r="Q133" s="727"/>
      <c r="S133" s="1058">
        <v>131</v>
      </c>
    </row>
    <row r="134" spans="1:19">
      <c r="A134" s="839"/>
      <c r="B134" s="738">
        <v>2</v>
      </c>
      <c r="C134" s="722" t="s">
        <v>4994</v>
      </c>
      <c r="D134" s="723" t="s">
        <v>16</v>
      </c>
      <c r="E134" s="738" t="s">
        <v>221</v>
      </c>
      <c r="F134" s="738" t="s">
        <v>1375</v>
      </c>
      <c r="G134" s="774">
        <v>35996</v>
      </c>
      <c r="H134" s="724">
        <v>21</v>
      </c>
      <c r="I134" s="725" t="s">
        <v>1403</v>
      </c>
      <c r="J134" s="738" t="s">
        <v>2491</v>
      </c>
      <c r="K134" s="738" t="s">
        <v>6621</v>
      </c>
      <c r="L134" s="726"/>
      <c r="M134" s="726" t="s">
        <v>6426</v>
      </c>
      <c r="N134" s="722" t="s">
        <v>228</v>
      </c>
      <c r="O134" s="738" t="s">
        <v>245</v>
      </c>
      <c r="P134" s="727"/>
      <c r="Q134" s="727"/>
      <c r="S134" s="1058">
        <v>132</v>
      </c>
    </row>
    <row r="135" spans="1:19">
      <c r="A135" s="839"/>
      <c r="B135" s="738">
        <v>3</v>
      </c>
      <c r="C135" s="722"/>
      <c r="D135" s="723" t="s">
        <v>16</v>
      </c>
      <c r="E135" s="738" t="s">
        <v>254</v>
      </c>
      <c r="F135" s="738"/>
      <c r="G135" s="774"/>
      <c r="H135" s="724">
        <v>119</v>
      </c>
      <c r="I135" s="725" t="s">
        <v>1403</v>
      </c>
      <c r="J135" s="738" t="s">
        <v>265</v>
      </c>
      <c r="K135" s="738" t="s">
        <v>270</v>
      </c>
      <c r="L135" s="726"/>
      <c r="M135" s="726" t="s">
        <v>6426</v>
      </c>
      <c r="N135" s="722" t="s">
        <v>228</v>
      </c>
      <c r="O135" s="738" t="s">
        <v>255</v>
      </c>
      <c r="P135" s="727"/>
      <c r="Q135" s="727"/>
      <c r="S135" s="1058">
        <v>133</v>
      </c>
    </row>
    <row r="136" spans="1:19">
      <c r="A136" s="839">
        <v>41</v>
      </c>
      <c r="B136" s="738">
        <v>1</v>
      </c>
      <c r="C136" s="722" t="s">
        <v>2926</v>
      </c>
      <c r="D136" s="723" t="s">
        <v>23</v>
      </c>
      <c r="E136" s="738" t="s">
        <v>221</v>
      </c>
      <c r="F136" s="738" t="s">
        <v>439</v>
      </c>
      <c r="G136" s="774">
        <v>33479</v>
      </c>
      <c r="H136" s="724">
        <v>27</v>
      </c>
      <c r="I136" s="725" t="s">
        <v>1403</v>
      </c>
      <c r="J136" s="738" t="s">
        <v>2491</v>
      </c>
      <c r="K136" s="738" t="s">
        <v>6822</v>
      </c>
      <c r="L136" s="726"/>
      <c r="M136" s="726" t="s">
        <v>6426</v>
      </c>
      <c r="N136" s="722" t="s">
        <v>228</v>
      </c>
      <c r="O136" s="738" t="s">
        <v>222</v>
      </c>
      <c r="P136" s="727"/>
      <c r="Q136" s="727"/>
      <c r="S136" s="1058">
        <v>134</v>
      </c>
    </row>
    <row r="137" spans="1:19">
      <c r="A137" s="40"/>
      <c r="B137" s="738">
        <v>2</v>
      </c>
      <c r="C137" s="722" t="s">
        <v>6861</v>
      </c>
      <c r="D137" s="723" t="s">
        <v>16</v>
      </c>
      <c r="E137" s="738" t="s">
        <v>221</v>
      </c>
      <c r="F137" s="738" t="s">
        <v>1500</v>
      </c>
      <c r="G137" s="774">
        <v>34092</v>
      </c>
      <c r="H137" s="724">
        <v>26</v>
      </c>
      <c r="I137" s="725" t="s">
        <v>1403</v>
      </c>
      <c r="J137" s="738" t="s">
        <v>785</v>
      </c>
      <c r="K137" s="738" t="s">
        <v>6621</v>
      </c>
      <c r="L137" s="726"/>
      <c r="M137" s="726" t="s">
        <v>6426</v>
      </c>
      <c r="N137" s="722" t="s">
        <v>228</v>
      </c>
      <c r="O137" s="738" t="s">
        <v>245</v>
      </c>
      <c r="P137" s="727"/>
      <c r="Q137" s="727"/>
      <c r="S137" s="1058">
        <v>135</v>
      </c>
    </row>
    <row r="138" spans="1:19">
      <c r="A138" s="40"/>
      <c r="B138" s="738">
        <v>3</v>
      </c>
      <c r="C138" s="722" t="s">
        <v>6862</v>
      </c>
      <c r="D138" s="723" t="s">
        <v>23</v>
      </c>
      <c r="E138" s="738" t="s">
        <v>254</v>
      </c>
      <c r="F138" s="738" t="s">
        <v>1500</v>
      </c>
      <c r="G138" s="774">
        <v>42590</v>
      </c>
      <c r="H138" s="724">
        <v>3</v>
      </c>
      <c r="I138" s="725" t="s">
        <v>1403</v>
      </c>
      <c r="J138" s="738" t="s">
        <v>265</v>
      </c>
      <c r="K138" s="738" t="s">
        <v>6622</v>
      </c>
      <c r="L138" s="726"/>
      <c r="M138" s="726" t="s">
        <v>6426</v>
      </c>
      <c r="N138" s="722" t="s">
        <v>228</v>
      </c>
      <c r="O138" s="738" t="s">
        <v>6640</v>
      </c>
      <c r="P138" s="727"/>
      <c r="Q138" s="727"/>
      <c r="S138" s="1058">
        <v>136</v>
      </c>
    </row>
    <row r="139" spans="1:19">
      <c r="A139" s="839">
        <v>42</v>
      </c>
      <c r="B139" s="738">
        <v>1</v>
      </c>
      <c r="C139" s="722" t="s">
        <v>6538</v>
      </c>
      <c r="D139" s="723" t="s">
        <v>23</v>
      </c>
      <c r="E139" s="738" t="s">
        <v>221</v>
      </c>
      <c r="F139" s="738" t="s">
        <v>819</v>
      </c>
      <c r="G139" s="774">
        <v>30368</v>
      </c>
      <c r="H139" s="724">
        <v>36</v>
      </c>
      <c r="I139" s="725" t="s">
        <v>1403</v>
      </c>
      <c r="J139" s="738" t="s">
        <v>2491</v>
      </c>
      <c r="K139" s="738" t="s">
        <v>283</v>
      </c>
      <c r="L139" s="726"/>
      <c r="M139" s="726" t="s">
        <v>6426</v>
      </c>
      <c r="N139" s="722" t="s">
        <v>228</v>
      </c>
      <c r="O139" s="738" t="s">
        <v>222</v>
      </c>
      <c r="P139" s="727"/>
      <c r="Q139" s="727"/>
      <c r="S139" s="1058">
        <v>137</v>
      </c>
    </row>
    <row r="140" spans="1:19">
      <c r="A140" s="839"/>
      <c r="B140" s="738">
        <v>2</v>
      </c>
      <c r="C140" s="722" t="s">
        <v>2500</v>
      </c>
      <c r="D140" s="723" t="s">
        <v>16</v>
      </c>
      <c r="E140" s="738" t="s">
        <v>221</v>
      </c>
      <c r="F140" s="738" t="s">
        <v>7081</v>
      </c>
      <c r="G140" s="774">
        <v>40615</v>
      </c>
      <c r="H140" s="724">
        <v>8</v>
      </c>
      <c r="I140" s="725" t="s">
        <v>1403</v>
      </c>
      <c r="J140" s="738" t="s">
        <v>256</v>
      </c>
      <c r="K140" s="738" t="s">
        <v>6621</v>
      </c>
      <c r="L140" s="726"/>
      <c r="M140" s="726" t="s">
        <v>6426</v>
      </c>
      <c r="N140" s="722" t="s">
        <v>228</v>
      </c>
      <c r="O140" s="738" t="s">
        <v>245</v>
      </c>
      <c r="P140" s="727"/>
      <c r="Q140" s="727"/>
      <c r="S140" s="1058">
        <v>138</v>
      </c>
    </row>
    <row r="141" spans="1:19">
      <c r="A141" s="839"/>
      <c r="B141" s="738">
        <v>3</v>
      </c>
      <c r="C141" s="722" t="s">
        <v>7080</v>
      </c>
      <c r="D141" s="723" t="s">
        <v>23</v>
      </c>
      <c r="E141" s="738" t="s">
        <v>254</v>
      </c>
      <c r="F141" s="738" t="s">
        <v>819</v>
      </c>
      <c r="G141" s="774"/>
      <c r="H141" s="724">
        <v>119</v>
      </c>
      <c r="I141" s="725" t="s">
        <v>1403</v>
      </c>
      <c r="J141" s="738" t="s">
        <v>256</v>
      </c>
      <c r="K141" s="738" t="s">
        <v>266</v>
      </c>
      <c r="L141" s="726"/>
      <c r="M141" s="726" t="s">
        <v>6426</v>
      </c>
      <c r="N141" s="722" t="s">
        <v>228</v>
      </c>
      <c r="O141" s="738" t="s">
        <v>255</v>
      </c>
      <c r="P141" s="727"/>
      <c r="Q141" s="727"/>
      <c r="S141" s="1058">
        <v>139</v>
      </c>
    </row>
    <row r="142" spans="1:19">
      <c r="A142" s="839">
        <v>43</v>
      </c>
      <c r="B142" s="738">
        <v>1</v>
      </c>
      <c r="C142" s="722" t="s">
        <v>7082</v>
      </c>
      <c r="D142" s="723" t="s">
        <v>23</v>
      </c>
      <c r="E142" s="738" t="s">
        <v>221</v>
      </c>
      <c r="F142" s="738" t="s">
        <v>3726</v>
      </c>
      <c r="G142" s="774"/>
      <c r="H142" s="724">
        <v>119</v>
      </c>
      <c r="I142" s="725" t="s">
        <v>1403</v>
      </c>
      <c r="J142" s="738" t="s">
        <v>2491</v>
      </c>
      <c r="K142" s="738" t="s">
        <v>283</v>
      </c>
      <c r="L142" s="726"/>
      <c r="M142" s="726" t="s">
        <v>6426</v>
      </c>
      <c r="N142" s="722" t="s">
        <v>228</v>
      </c>
      <c r="O142" s="738" t="s">
        <v>222</v>
      </c>
      <c r="P142" s="727"/>
      <c r="Q142" s="727"/>
      <c r="S142" s="1058">
        <v>140</v>
      </c>
    </row>
    <row r="143" spans="1:19">
      <c r="A143" s="40"/>
      <c r="B143" s="738">
        <v>2</v>
      </c>
      <c r="C143" s="722" t="s">
        <v>7083</v>
      </c>
      <c r="D143" s="723" t="s">
        <v>16</v>
      </c>
      <c r="E143" s="738" t="s">
        <v>221</v>
      </c>
      <c r="F143" s="738" t="s">
        <v>7266</v>
      </c>
      <c r="G143" s="774"/>
      <c r="H143" s="724">
        <v>119</v>
      </c>
      <c r="I143" s="725" t="s">
        <v>1403</v>
      </c>
      <c r="J143" s="738" t="s">
        <v>2491</v>
      </c>
      <c r="K143" s="738" t="s">
        <v>6621</v>
      </c>
      <c r="L143" s="726"/>
      <c r="M143" s="726" t="s">
        <v>6426</v>
      </c>
      <c r="N143" s="722" t="s">
        <v>228</v>
      </c>
      <c r="O143" s="738" t="s">
        <v>245</v>
      </c>
      <c r="P143" s="727"/>
      <c r="Q143" s="727"/>
      <c r="S143" s="1058">
        <v>141</v>
      </c>
    </row>
    <row r="144" spans="1:19">
      <c r="A144" s="40"/>
      <c r="B144" s="738">
        <v>3</v>
      </c>
      <c r="C144" s="722" t="s">
        <v>7264</v>
      </c>
      <c r="D144" s="723" t="s">
        <v>23</v>
      </c>
      <c r="E144" s="738" t="s">
        <v>254</v>
      </c>
      <c r="F144" s="738" t="s">
        <v>819</v>
      </c>
      <c r="G144" s="774"/>
      <c r="H144" s="724">
        <v>119</v>
      </c>
      <c r="I144" s="725" t="s">
        <v>1403</v>
      </c>
      <c r="J144" s="738" t="s">
        <v>265</v>
      </c>
      <c r="K144" s="738" t="s">
        <v>270</v>
      </c>
      <c r="L144" s="726"/>
      <c r="M144" s="726" t="s">
        <v>6426</v>
      </c>
      <c r="N144" s="722" t="s">
        <v>228</v>
      </c>
      <c r="O144" s="738" t="s">
        <v>255</v>
      </c>
      <c r="P144" s="727"/>
      <c r="Q144" s="727"/>
      <c r="S144" s="1058">
        <v>142</v>
      </c>
    </row>
    <row r="145" spans="1:19">
      <c r="A145" s="40"/>
      <c r="B145" s="738">
        <v>4</v>
      </c>
      <c r="C145" s="722" t="s">
        <v>7265</v>
      </c>
      <c r="D145" s="723" t="s">
        <v>16</v>
      </c>
      <c r="E145" s="738" t="s">
        <v>254</v>
      </c>
      <c r="F145" s="738" t="s">
        <v>229</v>
      </c>
      <c r="G145" s="774"/>
      <c r="H145" s="724">
        <v>119</v>
      </c>
      <c r="I145" s="725" t="s">
        <v>1403</v>
      </c>
      <c r="J145" s="738" t="s">
        <v>265</v>
      </c>
      <c r="K145" s="738" t="s">
        <v>270</v>
      </c>
      <c r="L145" s="726"/>
      <c r="M145" s="726" t="s">
        <v>6426</v>
      </c>
      <c r="N145" s="722" t="s">
        <v>228</v>
      </c>
      <c r="O145" s="738" t="s">
        <v>255</v>
      </c>
      <c r="P145" s="727"/>
      <c r="Q145" s="727"/>
      <c r="S145" s="1058">
        <v>143</v>
      </c>
    </row>
    <row r="146" spans="1:19">
      <c r="A146" s="121">
        <v>44</v>
      </c>
      <c r="B146" s="1013">
        <v>1</v>
      </c>
      <c r="C146" s="1014" t="s">
        <v>700</v>
      </c>
      <c r="D146" s="938" t="s">
        <v>23</v>
      </c>
      <c r="E146" s="1013" t="s">
        <v>221</v>
      </c>
      <c r="F146" s="1013" t="s">
        <v>691</v>
      </c>
      <c r="G146" s="1015">
        <v>34732</v>
      </c>
      <c r="H146" s="724">
        <v>24</v>
      </c>
      <c r="I146" s="1017" t="s">
        <v>1403</v>
      </c>
      <c r="J146" s="738" t="s">
        <v>2491</v>
      </c>
      <c r="K146" s="1013" t="s">
        <v>270</v>
      </c>
      <c r="L146" s="941"/>
      <c r="M146" s="941" t="s">
        <v>6426</v>
      </c>
      <c r="N146" s="1014" t="s">
        <v>228</v>
      </c>
      <c r="O146" s="1013" t="s">
        <v>222</v>
      </c>
      <c r="P146" s="944" t="s">
        <v>699</v>
      </c>
      <c r="Q146" s="1018" t="s">
        <v>694</v>
      </c>
      <c r="S146" s="1058">
        <v>144</v>
      </c>
    </row>
    <row r="147" spans="1:19">
      <c r="A147" s="40"/>
      <c r="B147" s="738"/>
      <c r="C147" s="722"/>
      <c r="D147" s="723" t="s">
        <v>16</v>
      </c>
      <c r="E147" s="738" t="s">
        <v>221</v>
      </c>
      <c r="F147" s="738"/>
      <c r="G147" s="774"/>
      <c r="H147" s="724">
        <v>119</v>
      </c>
      <c r="I147" s="725"/>
      <c r="J147" s="738" t="s">
        <v>2491</v>
      </c>
      <c r="K147" s="738"/>
      <c r="L147" s="726"/>
      <c r="M147" s="726"/>
      <c r="N147" s="722" t="s">
        <v>228</v>
      </c>
      <c r="O147" s="738" t="s">
        <v>245</v>
      </c>
      <c r="P147" s="727"/>
      <c r="Q147" s="727"/>
      <c r="S147" s="1058">
        <v>145</v>
      </c>
    </row>
    <row r="148" spans="1:19">
      <c r="A148" s="738"/>
      <c r="B148" s="738">
        <v>4</v>
      </c>
      <c r="C148" s="722"/>
      <c r="D148" s="723" t="s">
        <v>16</v>
      </c>
      <c r="E148" s="721" t="s">
        <v>254</v>
      </c>
      <c r="F148" s="721"/>
      <c r="G148" s="794"/>
      <c r="H148" s="724">
        <v>119</v>
      </c>
      <c r="I148" s="725"/>
      <c r="J148" s="721" t="s">
        <v>265</v>
      </c>
      <c r="K148" s="721"/>
      <c r="L148" s="726"/>
      <c r="M148" s="726" t="s">
        <v>6426</v>
      </c>
      <c r="N148" s="722" t="s">
        <v>228</v>
      </c>
      <c r="O148" s="721" t="s">
        <v>255</v>
      </c>
      <c r="P148" s="734"/>
      <c r="Q148" s="734"/>
      <c r="S148" s="1058">
        <v>146</v>
      </c>
    </row>
    <row r="149" spans="1:19">
      <c r="A149" s="738"/>
      <c r="B149" s="738">
        <v>4</v>
      </c>
      <c r="C149" s="722"/>
      <c r="D149" s="723" t="s">
        <v>23</v>
      </c>
      <c r="E149" s="738" t="s">
        <v>254</v>
      </c>
      <c r="F149" s="738"/>
      <c r="G149" s="794"/>
      <c r="H149" s="724">
        <v>119</v>
      </c>
      <c r="I149" s="725"/>
      <c r="J149" s="738" t="s">
        <v>265</v>
      </c>
      <c r="K149" s="738" t="s">
        <v>270</v>
      </c>
      <c r="L149" s="726"/>
      <c r="M149" s="726" t="s">
        <v>6426</v>
      </c>
      <c r="N149" s="722" t="s">
        <v>228</v>
      </c>
      <c r="O149" s="738" t="s">
        <v>255</v>
      </c>
      <c r="P149" s="727"/>
      <c r="Q149" s="734"/>
      <c r="S149" s="1058">
        <v>147</v>
      </c>
    </row>
    <row r="150" spans="1:19">
      <c r="A150" s="721"/>
      <c r="B150" s="738">
        <v>3</v>
      </c>
      <c r="C150" s="722"/>
      <c r="D150" s="723" t="s">
        <v>23</v>
      </c>
      <c r="E150" s="738" t="s">
        <v>254</v>
      </c>
      <c r="F150" s="738"/>
      <c r="G150" s="794"/>
      <c r="H150" s="724">
        <v>119</v>
      </c>
      <c r="I150" s="747"/>
      <c r="J150" s="738" t="s">
        <v>256</v>
      </c>
      <c r="K150" s="738"/>
      <c r="L150" s="726"/>
      <c r="M150" s="726"/>
      <c r="N150" s="722" t="s">
        <v>228</v>
      </c>
      <c r="O150" s="738"/>
      <c r="P150" s="748"/>
      <c r="Q150" s="727"/>
      <c r="S150" s="1058">
        <v>148</v>
      </c>
    </row>
    <row r="151" spans="1:19">
      <c r="A151" s="839">
        <v>55</v>
      </c>
      <c r="B151" s="721">
        <v>1</v>
      </c>
      <c r="C151" s="722" t="s">
        <v>413</v>
      </c>
      <c r="D151" s="723" t="s">
        <v>23</v>
      </c>
      <c r="E151" s="721" t="s">
        <v>221</v>
      </c>
      <c r="F151" s="721" t="s">
        <v>414</v>
      </c>
      <c r="G151" s="794">
        <v>29255</v>
      </c>
      <c r="H151" s="724">
        <v>39</v>
      </c>
      <c r="I151" s="725" t="s">
        <v>1403</v>
      </c>
      <c r="J151" s="721" t="s">
        <v>256</v>
      </c>
      <c r="K151" s="721" t="s">
        <v>360</v>
      </c>
      <c r="L151" s="726"/>
      <c r="M151" s="726" t="s">
        <v>6426</v>
      </c>
      <c r="N151" s="722" t="s">
        <v>228</v>
      </c>
      <c r="O151" s="721" t="s">
        <v>222</v>
      </c>
      <c r="P151" s="722" t="s">
        <v>412</v>
      </c>
      <c r="Q151" s="722" t="s">
        <v>417</v>
      </c>
      <c r="S151" s="1058">
        <v>149</v>
      </c>
    </row>
    <row r="152" spans="1:19">
      <c r="A152" s="40"/>
      <c r="B152" s="721">
        <v>2</v>
      </c>
      <c r="C152" s="722" t="s">
        <v>419</v>
      </c>
      <c r="D152" s="723" t="s">
        <v>16</v>
      </c>
      <c r="E152" s="721" t="s">
        <v>221</v>
      </c>
      <c r="F152" s="721" t="s">
        <v>420</v>
      </c>
      <c r="G152" s="794">
        <v>30579</v>
      </c>
      <c r="H152" s="724">
        <v>35</v>
      </c>
      <c r="I152" s="725" t="s">
        <v>1403</v>
      </c>
      <c r="J152" s="721" t="s">
        <v>289</v>
      </c>
      <c r="K152" s="721" t="s">
        <v>246</v>
      </c>
      <c r="L152" s="726"/>
      <c r="M152" s="726" t="s">
        <v>6426</v>
      </c>
      <c r="N152" s="722" t="s">
        <v>228</v>
      </c>
      <c r="O152" s="721" t="s">
        <v>245</v>
      </c>
      <c r="P152" s="722" t="s">
        <v>418</v>
      </c>
      <c r="Q152" s="722" t="s">
        <v>417</v>
      </c>
      <c r="S152" s="1058">
        <v>150</v>
      </c>
    </row>
    <row r="153" spans="1:19">
      <c r="A153" s="40"/>
      <c r="B153" s="721">
        <v>3</v>
      </c>
      <c r="C153" s="722" t="s">
        <v>424</v>
      </c>
      <c r="D153" s="723" t="s">
        <v>23</v>
      </c>
      <c r="E153" s="721" t="s">
        <v>254</v>
      </c>
      <c r="F153" s="721" t="s">
        <v>22</v>
      </c>
      <c r="G153" s="794">
        <v>37185</v>
      </c>
      <c r="H153" s="724">
        <v>17</v>
      </c>
      <c r="I153" s="725" t="s">
        <v>1403</v>
      </c>
      <c r="J153" s="721" t="s">
        <v>348</v>
      </c>
      <c r="K153" s="721" t="s">
        <v>266</v>
      </c>
      <c r="L153" s="726"/>
      <c r="M153" s="726" t="s">
        <v>6426</v>
      </c>
      <c r="N153" s="722" t="s">
        <v>228</v>
      </c>
      <c r="O153" s="721" t="s">
        <v>255</v>
      </c>
      <c r="P153" s="722" t="s">
        <v>423</v>
      </c>
      <c r="Q153" s="722" t="s">
        <v>417</v>
      </c>
      <c r="S153" s="1058">
        <v>151</v>
      </c>
    </row>
    <row r="154" spans="1:19">
      <c r="A154" s="40"/>
      <c r="B154" s="721">
        <v>4</v>
      </c>
      <c r="C154" s="722" t="s">
        <v>426</v>
      </c>
      <c r="D154" s="723" t="s">
        <v>16</v>
      </c>
      <c r="E154" s="721" t="s">
        <v>254</v>
      </c>
      <c r="F154" s="721" t="s">
        <v>22</v>
      </c>
      <c r="G154" s="794">
        <v>40707</v>
      </c>
      <c r="H154" s="724">
        <v>8</v>
      </c>
      <c r="I154" s="725" t="s">
        <v>1403</v>
      </c>
      <c r="J154" s="721" t="s">
        <v>265</v>
      </c>
      <c r="K154" s="721" t="s">
        <v>270</v>
      </c>
      <c r="L154" s="726"/>
      <c r="M154" s="726" t="s">
        <v>6426</v>
      </c>
      <c r="N154" s="722" t="s">
        <v>228</v>
      </c>
      <c r="O154" s="721" t="s">
        <v>255</v>
      </c>
      <c r="P154" s="727" t="s">
        <v>425</v>
      </c>
      <c r="Q154" s="722" t="s">
        <v>417</v>
      </c>
      <c r="S154" s="1058">
        <v>152</v>
      </c>
    </row>
    <row r="155" spans="1:19">
      <c r="A155" s="121"/>
      <c r="B155" s="721">
        <v>3</v>
      </c>
      <c r="C155" s="722"/>
      <c r="D155" s="723"/>
      <c r="E155" s="721"/>
      <c r="F155" s="721"/>
      <c r="G155" s="956"/>
      <c r="H155" s="724">
        <v>119</v>
      </c>
      <c r="I155" s="725"/>
      <c r="J155" s="721" t="s">
        <v>265</v>
      </c>
      <c r="K155" s="721"/>
      <c r="L155" s="726"/>
      <c r="M155" s="726"/>
      <c r="N155" s="722" t="s">
        <v>228</v>
      </c>
      <c r="O155" s="721"/>
      <c r="P155" s="727"/>
      <c r="Q155" s="722"/>
      <c r="S155" s="1058">
        <v>153</v>
      </c>
    </row>
    <row r="156" spans="1:19">
      <c r="A156" s="815">
        <v>57</v>
      </c>
      <c r="B156" s="721">
        <v>1</v>
      </c>
      <c r="C156" s="722" t="s">
        <v>448</v>
      </c>
      <c r="D156" s="723" t="s">
        <v>23</v>
      </c>
      <c r="E156" s="721" t="s">
        <v>221</v>
      </c>
      <c r="F156" s="721" t="s">
        <v>376</v>
      </c>
      <c r="G156" s="794">
        <v>27529</v>
      </c>
      <c r="H156" s="724">
        <v>44</v>
      </c>
      <c r="I156" s="725" t="s">
        <v>1403</v>
      </c>
      <c r="J156" s="721" t="s">
        <v>256</v>
      </c>
      <c r="K156" s="721" t="s">
        <v>224</v>
      </c>
      <c r="L156" s="726"/>
      <c r="M156" s="726" t="s">
        <v>6426</v>
      </c>
      <c r="N156" s="722" t="s">
        <v>228</v>
      </c>
      <c r="O156" s="721" t="s">
        <v>222</v>
      </c>
      <c r="P156" s="722" t="s">
        <v>447</v>
      </c>
      <c r="Q156" s="722" t="s">
        <v>449</v>
      </c>
      <c r="S156" s="1058">
        <v>154</v>
      </c>
    </row>
    <row r="157" spans="1:19">
      <c r="A157" s="815"/>
      <c r="B157" s="721">
        <v>2</v>
      </c>
      <c r="C157" s="722" t="s">
        <v>451</v>
      </c>
      <c r="D157" s="723" t="s">
        <v>16</v>
      </c>
      <c r="E157" s="721" t="s">
        <v>221</v>
      </c>
      <c r="F157" s="721" t="s">
        <v>452</v>
      </c>
      <c r="G157" s="794">
        <v>30825</v>
      </c>
      <c r="H157" s="724">
        <v>35</v>
      </c>
      <c r="I157" s="725" t="s">
        <v>1403</v>
      </c>
      <c r="J157" s="721" t="s">
        <v>256</v>
      </c>
      <c r="K157" s="721" t="s">
        <v>246</v>
      </c>
      <c r="L157" s="726"/>
      <c r="M157" s="726" t="s">
        <v>6426</v>
      </c>
      <c r="N157" s="722" t="s">
        <v>228</v>
      </c>
      <c r="O157" s="721" t="s">
        <v>245</v>
      </c>
      <c r="P157" s="722" t="s">
        <v>450</v>
      </c>
      <c r="Q157" s="722" t="s">
        <v>449</v>
      </c>
      <c r="S157" s="1058">
        <v>155</v>
      </c>
    </row>
    <row r="158" spans="1:19">
      <c r="A158" s="815"/>
      <c r="B158" s="721">
        <v>3</v>
      </c>
      <c r="C158" s="722" t="s">
        <v>457</v>
      </c>
      <c r="D158" s="723" t="s">
        <v>23</v>
      </c>
      <c r="E158" s="721" t="s">
        <v>254</v>
      </c>
      <c r="F158" s="721" t="s">
        <v>22</v>
      </c>
      <c r="G158" s="794">
        <v>36665</v>
      </c>
      <c r="H158" s="724">
        <v>19</v>
      </c>
      <c r="I158" s="725" t="s">
        <v>1403</v>
      </c>
      <c r="J158" s="721" t="s">
        <v>289</v>
      </c>
      <c r="K158" s="721" t="s">
        <v>224</v>
      </c>
      <c r="L158" s="726"/>
      <c r="M158" s="726" t="s">
        <v>6426</v>
      </c>
      <c r="N158" s="722" t="s">
        <v>228</v>
      </c>
      <c r="O158" s="721" t="s">
        <v>255</v>
      </c>
      <c r="P158" s="722" t="s">
        <v>456</v>
      </c>
      <c r="Q158" s="722" t="s">
        <v>449</v>
      </c>
      <c r="S158" s="1058">
        <v>156</v>
      </c>
    </row>
    <row r="159" spans="1:19">
      <c r="A159" s="815"/>
      <c r="B159" s="721">
        <v>4</v>
      </c>
      <c r="C159" s="722" t="s">
        <v>459</v>
      </c>
      <c r="D159" s="723" t="s">
        <v>16</v>
      </c>
      <c r="E159" s="721" t="s">
        <v>254</v>
      </c>
      <c r="F159" s="721" t="s">
        <v>22</v>
      </c>
      <c r="G159" s="794">
        <v>37947</v>
      </c>
      <c r="H159" s="724">
        <v>15</v>
      </c>
      <c r="I159" s="725" t="s">
        <v>1403</v>
      </c>
      <c r="J159" s="721" t="s">
        <v>348</v>
      </c>
      <c r="K159" s="721" t="s">
        <v>266</v>
      </c>
      <c r="L159" s="726"/>
      <c r="M159" s="726" t="s">
        <v>6426</v>
      </c>
      <c r="N159" s="722" t="s">
        <v>228</v>
      </c>
      <c r="O159" s="721" t="s">
        <v>255</v>
      </c>
      <c r="P159" s="722" t="s">
        <v>458</v>
      </c>
      <c r="Q159" s="722" t="s">
        <v>449</v>
      </c>
      <c r="S159" s="1058">
        <v>157</v>
      </c>
    </row>
    <row r="160" spans="1:19">
      <c r="A160" s="815"/>
      <c r="B160" s="721">
        <v>5</v>
      </c>
      <c r="C160" s="722" t="s">
        <v>461</v>
      </c>
      <c r="D160" s="723" t="s">
        <v>23</v>
      </c>
      <c r="E160" s="721" t="s">
        <v>254</v>
      </c>
      <c r="F160" s="721" t="s">
        <v>22</v>
      </c>
      <c r="G160" s="794">
        <v>38855</v>
      </c>
      <c r="H160" s="724">
        <v>13</v>
      </c>
      <c r="I160" s="725" t="s">
        <v>1403</v>
      </c>
      <c r="J160" s="721" t="s">
        <v>369</v>
      </c>
      <c r="K160" s="721" t="s">
        <v>266</v>
      </c>
      <c r="L160" s="726"/>
      <c r="M160" s="726" t="s">
        <v>6426</v>
      </c>
      <c r="N160" s="722" t="s">
        <v>228</v>
      </c>
      <c r="O160" s="721" t="s">
        <v>255</v>
      </c>
      <c r="P160" s="722" t="s">
        <v>460</v>
      </c>
      <c r="Q160" s="722" t="s">
        <v>449</v>
      </c>
      <c r="S160" s="1058">
        <v>158</v>
      </c>
    </row>
    <row r="161" spans="1:19">
      <c r="A161" s="721"/>
      <c r="B161" s="721">
        <v>4</v>
      </c>
      <c r="C161" s="722" t="s">
        <v>7014</v>
      </c>
      <c r="D161" s="723" t="s">
        <v>23</v>
      </c>
      <c r="E161" s="721" t="s">
        <v>254</v>
      </c>
      <c r="F161" s="721"/>
      <c r="G161" s="774"/>
      <c r="H161" s="724">
        <v>119</v>
      </c>
      <c r="I161" s="725"/>
      <c r="J161" s="721" t="s">
        <v>265</v>
      </c>
      <c r="K161" s="721"/>
      <c r="L161" s="813"/>
      <c r="M161" s="813"/>
      <c r="N161" s="722" t="s">
        <v>228</v>
      </c>
      <c r="O161" s="721"/>
      <c r="P161" s="734"/>
      <c r="Q161" s="722"/>
      <c r="S161" s="1058">
        <v>159</v>
      </c>
    </row>
    <row r="162" spans="1:19">
      <c r="A162" s="721"/>
      <c r="B162" s="738">
        <v>6</v>
      </c>
      <c r="C162" s="722" t="s">
        <v>7085</v>
      </c>
      <c r="D162" s="723" t="s">
        <v>16</v>
      </c>
      <c r="E162" s="721" t="s">
        <v>254</v>
      </c>
      <c r="F162" s="721"/>
      <c r="G162" s="774"/>
      <c r="H162" s="724">
        <v>119</v>
      </c>
      <c r="I162" s="725"/>
      <c r="J162" s="721" t="s">
        <v>265</v>
      </c>
      <c r="K162" s="721"/>
      <c r="L162" s="813"/>
      <c r="M162" s="813"/>
      <c r="N162" s="722" t="s">
        <v>228</v>
      </c>
      <c r="O162" s="721"/>
      <c r="P162" s="727"/>
      <c r="Q162" s="727"/>
      <c r="S162" s="1058">
        <v>160</v>
      </c>
    </row>
    <row r="163" spans="1:19">
      <c r="A163" s="839"/>
      <c r="B163" s="721">
        <v>2</v>
      </c>
      <c r="C163" s="722" t="s">
        <v>394</v>
      </c>
      <c r="D163" s="723" t="s">
        <v>16</v>
      </c>
      <c r="E163" s="721" t="s">
        <v>221</v>
      </c>
      <c r="F163" s="721" t="s">
        <v>389</v>
      </c>
      <c r="G163" s="774">
        <v>22267</v>
      </c>
      <c r="H163" s="724">
        <v>58</v>
      </c>
      <c r="I163" s="725" t="s">
        <v>1403</v>
      </c>
      <c r="J163" s="738" t="s">
        <v>256</v>
      </c>
      <c r="K163" s="721" t="s">
        <v>6621</v>
      </c>
      <c r="L163" s="726"/>
      <c r="M163" s="726" t="s">
        <v>6426</v>
      </c>
      <c r="N163" s="722" t="s">
        <v>228</v>
      </c>
      <c r="O163" s="721" t="s">
        <v>245</v>
      </c>
      <c r="P163" s="722" t="s">
        <v>393</v>
      </c>
      <c r="Q163" s="722" t="s">
        <v>392</v>
      </c>
      <c r="S163" s="1058">
        <v>161</v>
      </c>
    </row>
    <row r="164" spans="1:19">
      <c r="A164" s="839"/>
      <c r="B164" s="721">
        <v>3</v>
      </c>
      <c r="C164" s="722" t="s">
        <v>398</v>
      </c>
      <c r="D164" s="723" t="s">
        <v>23</v>
      </c>
      <c r="E164" s="721" t="s">
        <v>254</v>
      </c>
      <c r="F164" s="721" t="s">
        <v>22</v>
      </c>
      <c r="G164" s="774">
        <v>36082</v>
      </c>
      <c r="H164" s="724">
        <v>20</v>
      </c>
      <c r="I164" s="725" t="s">
        <v>1403</v>
      </c>
      <c r="J164" s="721" t="s">
        <v>2491</v>
      </c>
      <c r="K164" s="721" t="s">
        <v>6623</v>
      </c>
      <c r="L164" s="726"/>
      <c r="M164" s="726" t="s">
        <v>6426</v>
      </c>
      <c r="N164" s="722" t="s">
        <v>228</v>
      </c>
      <c r="O164" s="721" t="s">
        <v>6640</v>
      </c>
      <c r="P164" s="722" t="s">
        <v>397</v>
      </c>
      <c r="Q164" s="722" t="s">
        <v>392</v>
      </c>
      <c r="S164" s="1058">
        <v>162</v>
      </c>
    </row>
    <row r="165" spans="1:19">
      <c r="A165" s="722">
        <v>1</v>
      </c>
      <c r="B165" s="722">
        <v>1</v>
      </c>
      <c r="C165" s="722" t="s">
        <v>2521</v>
      </c>
      <c r="D165" s="744" t="s">
        <v>23</v>
      </c>
      <c r="E165" s="722" t="s">
        <v>221</v>
      </c>
      <c r="F165" s="722" t="s">
        <v>288</v>
      </c>
      <c r="G165" s="784">
        <v>27590</v>
      </c>
      <c r="H165" s="724">
        <v>44</v>
      </c>
      <c r="I165" s="769" t="s">
        <v>1403</v>
      </c>
      <c r="J165" s="722" t="s">
        <v>223</v>
      </c>
      <c r="K165" s="722" t="s">
        <v>283</v>
      </c>
      <c r="L165" s="770"/>
      <c r="M165" s="770" t="s">
        <v>6426</v>
      </c>
      <c r="N165" s="722" t="s">
        <v>2525</v>
      </c>
      <c r="O165" s="722" t="s">
        <v>222</v>
      </c>
      <c r="P165" s="727" t="s">
        <v>2520</v>
      </c>
      <c r="Q165" s="727" t="s">
        <v>2524</v>
      </c>
      <c r="S165" s="1058">
        <v>163</v>
      </c>
    </row>
    <row r="166" spans="1:19">
      <c r="A166" s="721"/>
      <c r="B166" s="721">
        <v>2</v>
      </c>
      <c r="C166" s="722" t="s">
        <v>1558</v>
      </c>
      <c r="D166" s="723" t="s">
        <v>16</v>
      </c>
      <c r="E166" s="721" t="s">
        <v>221</v>
      </c>
      <c r="F166" s="721" t="s">
        <v>2228</v>
      </c>
      <c r="G166" s="774">
        <v>28587</v>
      </c>
      <c r="H166" s="724">
        <v>41</v>
      </c>
      <c r="I166" s="725" t="s">
        <v>1403</v>
      </c>
      <c r="J166" s="721" t="s">
        <v>256</v>
      </c>
      <c r="K166" s="721" t="s">
        <v>246</v>
      </c>
      <c r="L166" s="726"/>
      <c r="M166" s="726" t="s">
        <v>6426</v>
      </c>
      <c r="N166" s="722" t="s">
        <v>2525</v>
      </c>
      <c r="O166" s="721" t="s">
        <v>245</v>
      </c>
      <c r="P166" s="727" t="s">
        <v>2527</v>
      </c>
      <c r="Q166" s="727" t="s">
        <v>2524</v>
      </c>
      <c r="S166" s="1058">
        <v>164</v>
      </c>
    </row>
    <row r="167" spans="1:19">
      <c r="A167" s="721"/>
      <c r="B167" s="721">
        <v>3</v>
      </c>
      <c r="C167" s="722" t="s">
        <v>2531</v>
      </c>
      <c r="D167" s="723" t="s">
        <v>16</v>
      </c>
      <c r="E167" s="721" t="s">
        <v>254</v>
      </c>
      <c r="F167" s="721" t="s">
        <v>2228</v>
      </c>
      <c r="G167" s="774">
        <v>36289</v>
      </c>
      <c r="H167" s="724">
        <v>20</v>
      </c>
      <c r="I167" s="725" t="s">
        <v>1403</v>
      </c>
      <c r="J167" s="721" t="s">
        <v>785</v>
      </c>
      <c r="K167" s="721" t="s">
        <v>266</v>
      </c>
      <c r="L167" s="726"/>
      <c r="M167" s="726" t="s">
        <v>6426</v>
      </c>
      <c r="N167" s="722" t="s">
        <v>2525</v>
      </c>
      <c r="O167" s="721" t="s">
        <v>255</v>
      </c>
      <c r="P167" s="727" t="s">
        <v>2530</v>
      </c>
      <c r="Q167" s="727" t="s">
        <v>2524</v>
      </c>
      <c r="S167" s="1058">
        <v>165</v>
      </c>
    </row>
    <row r="168" spans="1:19">
      <c r="A168" s="721"/>
      <c r="B168" s="721">
        <v>4</v>
      </c>
      <c r="C168" s="722" t="s">
        <v>2533</v>
      </c>
      <c r="D168" s="723" t="s">
        <v>23</v>
      </c>
      <c r="E168" s="721" t="s">
        <v>254</v>
      </c>
      <c r="F168" s="721" t="s">
        <v>230</v>
      </c>
      <c r="G168" s="774">
        <v>39508</v>
      </c>
      <c r="H168" s="724">
        <v>11</v>
      </c>
      <c r="I168" s="725" t="s">
        <v>1403</v>
      </c>
      <c r="J168" s="721" t="s">
        <v>369</v>
      </c>
      <c r="K168" s="721" t="s">
        <v>266</v>
      </c>
      <c r="L168" s="726"/>
      <c r="M168" s="726" t="s">
        <v>6426</v>
      </c>
      <c r="N168" s="722" t="s">
        <v>2525</v>
      </c>
      <c r="O168" s="721" t="s">
        <v>255</v>
      </c>
      <c r="P168" s="727" t="s">
        <v>2532</v>
      </c>
      <c r="Q168" s="727" t="s">
        <v>2524</v>
      </c>
      <c r="S168" s="1058">
        <v>166</v>
      </c>
    </row>
    <row r="169" spans="1:19">
      <c r="A169" s="721">
        <v>2</v>
      </c>
      <c r="B169" s="721">
        <v>1</v>
      </c>
      <c r="C169" s="722" t="s">
        <v>2538</v>
      </c>
      <c r="D169" s="723" t="s">
        <v>23</v>
      </c>
      <c r="E169" s="721" t="s">
        <v>221</v>
      </c>
      <c r="F169" s="721" t="s">
        <v>524</v>
      </c>
      <c r="G169" s="774">
        <v>24228</v>
      </c>
      <c r="H169" s="724">
        <v>53</v>
      </c>
      <c r="I169" s="725" t="s">
        <v>1403</v>
      </c>
      <c r="J169" s="721" t="s">
        <v>223</v>
      </c>
      <c r="K169" s="721" t="s">
        <v>283</v>
      </c>
      <c r="L169" s="726"/>
      <c r="M169" s="726" t="s">
        <v>6426</v>
      </c>
      <c r="N169" s="722" t="s">
        <v>2525</v>
      </c>
      <c r="O169" s="721" t="s">
        <v>222</v>
      </c>
      <c r="P169" s="722" t="s">
        <v>2537</v>
      </c>
      <c r="Q169" s="722" t="s">
        <v>2540</v>
      </c>
      <c r="S169" s="1058">
        <v>167</v>
      </c>
    </row>
    <row r="170" spans="1:19">
      <c r="A170" s="721"/>
      <c r="B170" s="721">
        <v>2</v>
      </c>
      <c r="C170" s="722" t="s">
        <v>2542</v>
      </c>
      <c r="D170" s="723" t="s">
        <v>16</v>
      </c>
      <c r="E170" s="721" t="s">
        <v>221</v>
      </c>
      <c r="F170" s="721" t="s">
        <v>1414</v>
      </c>
      <c r="G170" s="774">
        <v>25917</v>
      </c>
      <c r="H170" s="724">
        <v>48</v>
      </c>
      <c r="I170" s="725" t="s">
        <v>1403</v>
      </c>
      <c r="J170" s="721" t="s">
        <v>6954</v>
      </c>
      <c r="K170" s="721" t="s">
        <v>470</v>
      </c>
      <c r="L170" s="726"/>
      <c r="M170" s="726" t="s">
        <v>6426</v>
      </c>
      <c r="N170" s="722" t="s">
        <v>2525</v>
      </c>
      <c r="O170" s="721" t="s">
        <v>245</v>
      </c>
      <c r="P170" s="722" t="s">
        <v>2541</v>
      </c>
      <c r="Q170" s="722" t="s">
        <v>2540</v>
      </c>
      <c r="S170" s="1058">
        <v>168</v>
      </c>
    </row>
    <row r="171" spans="1:19">
      <c r="A171" s="721"/>
      <c r="B171" s="721">
        <v>3</v>
      </c>
      <c r="C171" s="722" t="s">
        <v>2545</v>
      </c>
      <c r="D171" s="723" t="s">
        <v>16</v>
      </c>
      <c r="E171" s="721" t="s">
        <v>254</v>
      </c>
      <c r="F171" s="721" t="s">
        <v>524</v>
      </c>
      <c r="G171" s="774">
        <v>35509</v>
      </c>
      <c r="H171" s="724">
        <v>22</v>
      </c>
      <c r="I171" s="725" t="s">
        <v>1403</v>
      </c>
      <c r="J171" s="721" t="s">
        <v>344</v>
      </c>
      <c r="K171" s="721" t="s">
        <v>266</v>
      </c>
      <c r="L171" s="726"/>
      <c r="M171" s="726" t="s">
        <v>6426</v>
      </c>
      <c r="N171" s="722" t="s">
        <v>2525</v>
      </c>
      <c r="O171" s="721" t="s">
        <v>255</v>
      </c>
      <c r="P171" s="722" t="s">
        <v>2544</v>
      </c>
      <c r="Q171" s="722" t="s">
        <v>2540</v>
      </c>
      <c r="S171" s="1058">
        <v>169</v>
      </c>
    </row>
    <row r="172" spans="1:19">
      <c r="A172" s="721"/>
      <c r="B172" s="721">
        <v>4</v>
      </c>
      <c r="C172" s="722" t="s">
        <v>2547</v>
      </c>
      <c r="D172" s="723" t="s">
        <v>16</v>
      </c>
      <c r="E172" s="721" t="s">
        <v>254</v>
      </c>
      <c r="F172" s="721" t="s">
        <v>22</v>
      </c>
      <c r="G172" s="774">
        <v>38451</v>
      </c>
      <c r="H172" s="724">
        <v>14</v>
      </c>
      <c r="I172" s="725" t="s">
        <v>1403</v>
      </c>
      <c r="J172" s="721" t="s">
        <v>369</v>
      </c>
      <c r="K172" s="721" t="s">
        <v>266</v>
      </c>
      <c r="L172" s="726"/>
      <c r="M172" s="726" t="s">
        <v>6426</v>
      </c>
      <c r="N172" s="722" t="s">
        <v>2525</v>
      </c>
      <c r="O172" s="721" t="s">
        <v>255</v>
      </c>
      <c r="P172" s="722" t="s">
        <v>2546</v>
      </c>
      <c r="Q172" s="722" t="s">
        <v>2540</v>
      </c>
      <c r="S172" s="1058">
        <v>170</v>
      </c>
    </row>
    <row r="173" spans="1:19">
      <c r="A173" s="721">
        <v>3</v>
      </c>
      <c r="B173" s="721">
        <v>1</v>
      </c>
      <c r="C173" s="722" t="s">
        <v>2549</v>
      </c>
      <c r="D173" s="723" t="s">
        <v>23</v>
      </c>
      <c r="E173" s="721" t="s">
        <v>221</v>
      </c>
      <c r="F173" s="721" t="s">
        <v>288</v>
      </c>
      <c r="G173" s="774">
        <v>30196</v>
      </c>
      <c r="H173" s="724">
        <v>36</v>
      </c>
      <c r="I173" s="725" t="s">
        <v>1403</v>
      </c>
      <c r="J173" s="721" t="s">
        <v>256</v>
      </c>
      <c r="K173" s="721" t="s">
        <v>283</v>
      </c>
      <c r="L173" s="726"/>
      <c r="M173" s="726" t="s">
        <v>6426</v>
      </c>
      <c r="N173" s="722" t="s">
        <v>2525</v>
      </c>
      <c r="O173" s="721" t="s">
        <v>222</v>
      </c>
      <c r="P173" s="722" t="s">
        <v>2548</v>
      </c>
      <c r="Q173" s="722" t="s">
        <v>2550</v>
      </c>
      <c r="S173" s="1058">
        <v>171</v>
      </c>
    </row>
    <row r="174" spans="1:19">
      <c r="A174" s="721"/>
      <c r="B174" s="721">
        <v>2</v>
      </c>
      <c r="C174" s="722" t="s">
        <v>2552</v>
      </c>
      <c r="D174" s="723" t="s">
        <v>16</v>
      </c>
      <c r="E174" s="721" t="s">
        <v>221</v>
      </c>
      <c r="F174" s="721" t="s">
        <v>288</v>
      </c>
      <c r="G174" s="774">
        <v>30895</v>
      </c>
      <c r="H174" s="724">
        <v>35</v>
      </c>
      <c r="I174" s="725" t="s">
        <v>1403</v>
      </c>
      <c r="J174" s="721" t="s">
        <v>256</v>
      </c>
      <c r="K174" s="721" t="s">
        <v>246</v>
      </c>
      <c r="L174" s="726"/>
      <c r="M174" s="726" t="s">
        <v>6426</v>
      </c>
      <c r="N174" s="722" t="s">
        <v>2525</v>
      </c>
      <c r="O174" s="721" t="s">
        <v>245</v>
      </c>
      <c r="P174" s="722" t="s">
        <v>2551</v>
      </c>
      <c r="Q174" s="722" t="s">
        <v>2550</v>
      </c>
      <c r="S174" s="1058">
        <v>172</v>
      </c>
    </row>
    <row r="175" spans="1:19">
      <c r="A175" s="721"/>
      <c r="B175" s="721">
        <v>3</v>
      </c>
      <c r="C175" s="722" t="s">
        <v>2556</v>
      </c>
      <c r="D175" s="723" t="s">
        <v>16</v>
      </c>
      <c r="E175" s="721" t="s">
        <v>254</v>
      </c>
      <c r="F175" s="721" t="s">
        <v>230</v>
      </c>
      <c r="G175" s="774">
        <v>38336</v>
      </c>
      <c r="H175" s="724">
        <v>14</v>
      </c>
      <c r="I175" s="725" t="s">
        <v>1403</v>
      </c>
      <c r="J175" s="721" t="s">
        <v>348</v>
      </c>
      <c r="K175" s="721" t="s">
        <v>266</v>
      </c>
      <c r="L175" s="726"/>
      <c r="M175" s="726" t="s">
        <v>6426</v>
      </c>
      <c r="N175" s="722" t="s">
        <v>2525</v>
      </c>
      <c r="O175" s="721" t="s">
        <v>255</v>
      </c>
      <c r="P175" s="722" t="s">
        <v>2555</v>
      </c>
      <c r="Q175" s="722" t="s">
        <v>2550</v>
      </c>
      <c r="S175" s="1058">
        <v>173</v>
      </c>
    </row>
    <row r="176" spans="1:19">
      <c r="A176" s="721">
        <v>4</v>
      </c>
      <c r="B176" s="721">
        <v>1</v>
      </c>
      <c r="C176" s="722" t="s">
        <v>2558</v>
      </c>
      <c r="D176" s="723" t="s">
        <v>23</v>
      </c>
      <c r="E176" s="721" t="s">
        <v>221</v>
      </c>
      <c r="F176" s="721" t="s">
        <v>288</v>
      </c>
      <c r="G176" s="774">
        <v>23533</v>
      </c>
      <c r="H176" s="724">
        <v>55</v>
      </c>
      <c r="I176" s="725" t="s">
        <v>1403</v>
      </c>
      <c r="J176" s="721" t="s">
        <v>223</v>
      </c>
      <c r="K176" s="721" t="s">
        <v>2559</v>
      </c>
      <c r="L176" s="726"/>
      <c r="M176" s="726" t="s">
        <v>6426</v>
      </c>
      <c r="N176" s="722" t="s">
        <v>2525</v>
      </c>
      <c r="O176" s="721" t="s">
        <v>222</v>
      </c>
      <c r="P176" s="727" t="s">
        <v>2557</v>
      </c>
      <c r="Q176" s="722" t="s">
        <v>2562</v>
      </c>
      <c r="S176" s="1058">
        <v>174</v>
      </c>
    </row>
    <row r="177" spans="1:19">
      <c r="A177" s="721"/>
      <c r="B177" s="721">
        <v>2</v>
      </c>
      <c r="C177" s="722" t="s">
        <v>2564</v>
      </c>
      <c r="D177" s="723" t="s">
        <v>16</v>
      </c>
      <c r="E177" s="721" t="s">
        <v>221</v>
      </c>
      <c r="F177" s="721" t="s">
        <v>288</v>
      </c>
      <c r="G177" s="774">
        <v>26501</v>
      </c>
      <c r="H177" s="724">
        <v>47</v>
      </c>
      <c r="I177" s="725" t="s">
        <v>1403</v>
      </c>
      <c r="J177" s="721" t="s">
        <v>256</v>
      </c>
      <c r="K177" s="721" t="s">
        <v>246</v>
      </c>
      <c r="L177" s="726"/>
      <c r="M177" s="726" t="s">
        <v>6426</v>
      </c>
      <c r="N177" s="722" t="s">
        <v>2525</v>
      </c>
      <c r="O177" s="721" t="s">
        <v>245</v>
      </c>
      <c r="P177" s="722" t="s">
        <v>2563</v>
      </c>
      <c r="Q177" s="722" t="s">
        <v>2562</v>
      </c>
      <c r="S177" s="1058">
        <v>175</v>
      </c>
    </row>
    <row r="178" spans="1:19">
      <c r="A178" s="721">
        <v>5</v>
      </c>
      <c r="B178" s="721">
        <v>1</v>
      </c>
      <c r="C178" s="722" t="s">
        <v>2570</v>
      </c>
      <c r="D178" s="723" t="s">
        <v>23</v>
      </c>
      <c r="E178" s="721" t="s">
        <v>221</v>
      </c>
      <c r="F178" s="721" t="s">
        <v>2571</v>
      </c>
      <c r="G178" s="774">
        <v>27122</v>
      </c>
      <c r="H178" s="724">
        <v>45</v>
      </c>
      <c r="I178" s="725" t="s">
        <v>1403</v>
      </c>
      <c r="J178" s="721" t="s">
        <v>289</v>
      </c>
      <c r="K178" s="721" t="s">
        <v>674</v>
      </c>
      <c r="L178" s="726"/>
      <c r="M178" s="726" t="s">
        <v>6426</v>
      </c>
      <c r="N178" s="722" t="s">
        <v>2525</v>
      </c>
      <c r="O178" s="721" t="s">
        <v>222</v>
      </c>
      <c r="P178" s="722" t="s">
        <v>2569</v>
      </c>
      <c r="Q178" s="722" t="s">
        <v>2574</v>
      </c>
      <c r="S178" s="1058">
        <v>176</v>
      </c>
    </row>
    <row r="179" spans="1:19">
      <c r="A179" s="721"/>
      <c r="B179" s="721">
        <v>2</v>
      </c>
      <c r="C179" s="722" t="s">
        <v>2576</v>
      </c>
      <c r="D179" s="723" t="s">
        <v>16</v>
      </c>
      <c r="E179" s="721" t="s">
        <v>221</v>
      </c>
      <c r="F179" s="721" t="s">
        <v>288</v>
      </c>
      <c r="G179" s="774">
        <v>30476</v>
      </c>
      <c r="H179" s="724">
        <v>36</v>
      </c>
      <c r="I179" s="725" t="s">
        <v>1403</v>
      </c>
      <c r="J179" s="721" t="s">
        <v>223</v>
      </c>
      <c r="K179" s="721" t="s">
        <v>246</v>
      </c>
      <c r="L179" s="726"/>
      <c r="M179" s="726" t="s">
        <v>6426</v>
      </c>
      <c r="N179" s="722" t="s">
        <v>2525</v>
      </c>
      <c r="O179" s="721" t="s">
        <v>245</v>
      </c>
      <c r="P179" s="722" t="s">
        <v>2575</v>
      </c>
      <c r="Q179" s="722" t="s">
        <v>2574</v>
      </c>
      <c r="S179" s="1058">
        <v>177</v>
      </c>
    </row>
    <row r="180" spans="1:19">
      <c r="A180" s="721"/>
      <c r="B180" s="721">
        <v>3</v>
      </c>
      <c r="C180" s="722" t="s">
        <v>2580</v>
      </c>
      <c r="D180" s="723" t="s">
        <v>16</v>
      </c>
      <c r="E180" s="721" t="s">
        <v>254</v>
      </c>
      <c r="F180" s="721" t="s">
        <v>230</v>
      </c>
      <c r="G180" s="774">
        <v>38445</v>
      </c>
      <c r="H180" s="724">
        <v>14</v>
      </c>
      <c r="I180" s="725" t="s">
        <v>1403</v>
      </c>
      <c r="J180" s="721" t="s">
        <v>369</v>
      </c>
      <c r="K180" s="721" t="s">
        <v>266</v>
      </c>
      <c r="L180" s="726"/>
      <c r="M180" s="726" t="s">
        <v>6426</v>
      </c>
      <c r="N180" s="722" t="s">
        <v>2525</v>
      </c>
      <c r="O180" s="721" t="s">
        <v>255</v>
      </c>
      <c r="P180" s="722" t="s">
        <v>2579</v>
      </c>
      <c r="Q180" s="722" t="s">
        <v>2574</v>
      </c>
      <c r="S180" s="1058">
        <v>178</v>
      </c>
    </row>
    <row r="181" spans="1:19">
      <c r="A181" s="721"/>
      <c r="B181" s="721">
        <v>4</v>
      </c>
      <c r="C181" s="722" t="s">
        <v>2582</v>
      </c>
      <c r="D181" s="723" t="s">
        <v>23</v>
      </c>
      <c r="E181" s="721" t="s">
        <v>254</v>
      </c>
      <c r="F181" s="721" t="s">
        <v>230</v>
      </c>
      <c r="G181" s="774">
        <v>40498</v>
      </c>
      <c r="H181" s="724">
        <v>8</v>
      </c>
      <c r="I181" s="725" t="s">
        <v>1403</v>
      </c>
      <c r="J181" s="721" t="s">
        <v>265</v>
      </c>
      <c r="K181" s="721" t="s">
        <v>270</v>
      </c>
      <c r="L181" s="726"/>
      <c r="M181" s="726" t="s">
        <v>6426</v>
      </c>
      <c r="N181" s="722" t="s">
        <v>2525</v>
      </c>
      <c r="O181" s="721" t="s">
        <v>255</v>
      </c>
      <c r="P181" s="727" t="s">
        <v>2581</v>
      </c>
      <c r="Q181" s="722" t="s">
        <v>2574</v>
      </c>
      <c r="S181" s="1058">
        <v>179</v>
      </c>
    </row>
    <row r="182" spans="1:19">
      <c r="A182" s="721">
        <v>6</v>
      </c>
      <c r="B182" s="721">
        <v>1</v>
      </c>
      <c r="C182" s="722" t="s">
        <v>2584</v>
      </c>
      <c r="D182" s="723" t="s">
        <v>23</v>
      </c>
      <c r="E182" s="721" t="s">
        <v>221</v>
      </c>
      <c r="F182" s="721" t="s">
        <v>2585</v>
      </c>
      <c r="G182" s="774">
        <v>23723</v>
      </c>
      <c r="H182" s="724">
        <v>54</v>
      </c>
      <c r="I182" s="725" t="s">
        <v>1403</v>
      </c>
      <c r="J182" s="721" t="s">
        <v>256</v>
      </c>
      <c r="K182" s="721" t="s">
        <v>283</v>
      </c>
      <c r="L182" s="726"/>
      <c r="M182" s="726" t="s">
        <v>6426</v>
      </c>
      <c r="N182" s="722" t="s">
        <v>2525</v>
      </c>
      <c r="O182" s="721" t="s">
        <v>222</v>
      </c>
      <c r="P182" s="722" t="s">
        <v>2583</v>
      </c>
      <c r="Q182" s="722" t="s">
        <v>2588</v>
      </c>
      <c r="S182" s="1058">
        <v>180</v>
      </c>
    </row>
    <row r="183" spans="1:19">
      <c r="A183" s="721"/>
      <c r="B183" s="721">
        <v>2</v>
      </c>
      <c r="C183" s="722" t="s">
        <v>2590</v>
      </c>
      <c r="D183" s="723" t="s">
        <v>23</v>
      </c>
      <c r="E183" s="721" t="s">
        <v>254</v>
      </c>
      <c r="F183" s="721" t="s">
        <v>2585</v>
      </c>
      <c r="G183" s="774">
        <v>36623</v>
      </c>
      <c r="H183" s="724">
        <v>19</v>
      </c>
      <c r="I183" s="725" t="s">
        <v>1403</v>
      </c>
      <c r="J183" s="721" t="s">
        <v>289</v>
      </c>
      <c r="K183" s="721" t="s">
        <v>270</v>
      </c>
      <c r="L183" s="726"/>
      <c r="M183" s="726" t="s">
        <v>6426</v>
      </c>
      <c r="N183" s="722" t="s">
        <v>2525</v>
      </c>
      <c r="O183" s="721" t="s">
        <v>255</v>
      </c>
      <c r="P183" s="727" t="s">
        <v>2589</v>
      </c>
      <c r="Q183" s="722" t="s">
        <v>2588</v>
      </c>
      <c r="S183" s="1058">
        <v>181</v>
      </c>
    </row>
    <row r="184" spans="1:19">
      <c r="A184" s="721"/>
      <c r="B184" s="721">
        <v>3</v>
      </c>
      <c r="C184" s="722" t="s">
        <v>2593</v>
      </c>
      <c r="D184" s="723" t="s">
        <v>16</v>
      </c>
      <c r="E184" s="721" t="s">
        <v>254</v>
      </c>
      <c r="F184" s="721" t="s">
        <v>2585</v>
      </c>
      <c r="G184" s="774">
        <v>39143</v>
      </c>
      <c r="H184" s="724">
        <v>12</v>
      </c>
      <c r="I184" s="725" t="s">
        <v>1403</v>
      </c>
      <c r="J184" s="721" t="s">
        <v>369</v>
      </c>
      <c r="K184" s="721" t="s">
        <v>266</v>
      </c>
      <c r="L184" s="726"/>
      <c r="M184" s="726" t="s">
        <v>6426</v>
      </c>
      <c r="N184" s="722" t="s">
        <v>2525</v>
      </c>
      <c r="O184" s="721" t="s">
        <v>255</v>
      </c>
      <c r="P184" s="722" t="s">
        <v>2592</v>
      </c>
      <c r="Q184" s="722" t="s">
        <v>2588</v>
      </c>
      <c r="S184" s="1058">
        <v>182</v>
      </c>
    </row>
    <row r="185" spans="1:19">
      <c r="A185" s="721">
        <v>7</v>
      </c>
      <c r="B185" s="721">
        <v>1</v>
      </c>
      <c r="C185" s="722" t="s">
        <v>2595</v>
      </c>
      <c r="D185" s="723" t="s">
        <v>23</v>
      </c>
      <c r="E185" s="721" t="s">
        <v>221</v>
      </c>
      <c r="F185" s="721" t="s">
        <v>22</v>
      </c>
      <c r="G185" s="774">
        <v>22112</v>
      </c>
      <c r="H185" s="724">
        <v>59</v>
      </c>
      <c r="I185" s="725" t="s">
        <v>1403</v>
      </c>
      <c r="J185" s="721" t="s">
        <v>256</v>
      </c>
      <c r="K185" s="721" t="s">
        <v>283</v>
      </c>
      <c r="L185" s="726"/>
      <c r="M185" s="726" t="s">
        <v>6426</v>
      </c>
      <c r="N185" s="722" t="s">
        <v>2525</v>
      </c>
      <c r="O185" s="721" t="s">
        <v>222</v>
      </c>
      <c r="P185" s="722" t="s">
        <v>2594</v>
      </c>
      <c r="Q185" s="722" t="s">
        <v>2598</v>
      </c>
      <c r="S185" s="1058">
        <v>183</v>
      </c>
    </row>
    <row r="186" spans="1:19">
      <c r="A186" s="721"/>
      <c r="B186" s="721">
        <v>2</v>
      </c>
      <c r="C186" s="722" t="s">
        <v>496</v>
      </c>
      <c r="D186" s="723" t="s">
        <v>7184</v>
      </c>
      <c r="E186" s="721" t="s">
        <v>221</v>
      </c>
      <c r="F186" s="721" t="s">
        <v>22</v>
      </c>
      <c r="G186" s="774">
        <v>23542</v>
      </c>
      <c r="H186" s="724">
        <v>55</v>
      </c>
      <c r="I186" s="725"/>
      <c r="J186" s="738" t="s">
        <v>256</v>
      </c>
      <c r="K186" s="721" t="s">
        <v>246</v>
      </c>
      <c r="L186" s="726"/>
      <c r="M186" s="726" t="s">
        <v>6426</v>
      </c>
      <c r="N186" s="722" t="s">
        <v>2525</v>
      </c>
      <c r="O186" s="721" t="s">
        <v>245</v>
      </c>
      <c r="P186" s="727" t="s">
        <v>7322</v>
      </c>
      <c r="Q186" s="722"/>
      <c r="S186" s="1058">
        <v>184</v>
      </c>
    </row>
    <row r="187" spans="1:19">
      <c r="A187" s="721"/>
      <c r="B187" s="721">
        <v>2</v>
      </c>
      <c r="C187" s="722" t="s">
        <v>2605</v>
      </c>
      <c r="D187" s="723" t="s">
        <v>23</v>
      </c>
      <c r="E187" s="721" t="s">
        <v>254</v>
      </c>
      <c r="F187" s="721" t="s">
        <v>22</v>
      </c>
      <c r="G187" s="774">
        <v>31761</v>
      </c>
      <c r="H187" s="724">
        <v>32</v>
      </c>
      <c r="I187" s="725" t="s">
        <v>1403</v>
      </c>
      <c r="J187" s="721" t="s">
        <v>289</v>
      </c>
      <c r="K187" s="721" t="s">
        <v>283</v>
      </c>
      <c r="L187" s="726"/>
      <c r="M187" s="726" t="s">
        <v>6426</v>
      </c>
      <c r="N187" s="722" t="s">
        <v>2525</v>
      </c>
      <c r="O187" s="721" t="s">
        <v>255</v>
      </c>
      <c r="P187" s="722" t="s">
        <v>2604</v>
      </c>
      <c r="Q187" s="722" t="s">
        <v>2598</v>
      </c>
      <c r="S187" s="1058">
        <v>185</v>
      </c>
    </row>
    <row r="188" spans="1:19">
      <c r="A188" s="721"/>
      <c r="B188" s="721">
        <v>3</v>
      </c>
      <c r="C188" s="722" t="s">
        <v>2593</v>
      </c>
      <c r="D188" s="723" t="s">
        <v>23</v>
      </c>
      <c r="E188" s="721" t="s">
        <v>254</v>
      </c>
      <c r="F188" s="721" t="s">
        <v>22</v>
      </c>
      <c r="G188" s="774">
        <v>32241</v>
      </c>
      <c r="H188" s="724">
        <v>31</v>
      </c>
      <c r="I188" s="725" t="s">
        <v>1403</v>
      </c>
      <c r="J188" s="721" t="s">
        <v>289</v>
      </c>
      <c r="K188" s="721" t="s">
        <v>283</v>
      </c>
      <c r="L188" s="726"/>
      <c r="M188" s="726" t="s">
        <v>6426</v>
      </c>
      <c r="N188" s="722" t="s">
        <v>2525</v>
      </c>
      <c r="O188" s="721" t="s">
        <v>255</v>
      </c>
      <c r="P188" s="722" t="s">
        <v>2606</v>
      </c>
      <c r="Q188" s="722" t="s">
        <v>2598</v>
      </c>
      <c r="S188" s="1058">
        <v>186</v>
      </c>
    </row>
    <row r="189" spans="1:19">
      <c r="A189" s="721"/>
      <c r="B189" s="721">
        <v>4</v>
      </c>
      <c r="C189" s="722" t="s">
        <v>2611</v>
      </c>
      <c r="D189" s="723" t="s">
        <v>23</v>
      </c>
      <c r="E189" s="721" t="s">
        <v>254</v>
      </c>
      <c r="F189" s="721" t="s">
        <v>22</v>
      </c>
      <c r="G189" s="774">
        <v>34641</v>
      </c>
      <c r="H189" s="724">
        <v>24</v>
      </c>
      <c r="I189" s="725" t="s">
        <v>1403</v>
      </c>
      <c r="J189" s="721" t="s">
        <v>256</v>
      </c>
      <c r="K189" s="721" t="s">
        <v>266</v>
      </c>
      <c r="L189" s="726"/>
      <c r="M189" s="726" t="s">
        <v>6426</v>
      </c>
      <c r="N189" s="722" t="s">
        <v>2525</v>
      </c>
      <c r="O189" s="721" t="s">
        <v>255</v>
      </c>
      <c r="P189" s="722" t="s">
        <v>2610</v>
      </c>
      <c r="Q189" s="722" t="s">
        <v>2598</v>
      </c>
      <c r="S189" s="1058">
        <v>187</v>
      </c>
    </row>
    <row r="190" spans="1:19">
      <c r="A190" s="721"/>
      <c r="B190" s="721">
        <v>5</v>
      </c>
      <c r="C190" s="722" t="s">
        <v>2613</v>
      </c>
      <c r="D190" s="723" t="s">
        <v>23</v>
      </c>
      <c r="E190" s="721" t="s">
        <v>254</v>
      </c>
      <c r="F190" s="721" t="s">
        <v>22</v>
      </c>
      <c r="G190" s="774">
        <v>35251</v>
      </c>
      <c r="H190" s="724">
        <v>23</v>
      </c>
      <c r="I190" s="725" t="s">
        <v>1403</v>
      </c>
      <c r="J190" s="721" t="s">
        <v>256</v>
      </c>
      <c r="K190" s="721" t="s">
        <v>266</v>
      </c>
      <c r="L190" s="726"/>
      <c r="M190" s="726" t="s">
        <v>6426</v>
      </c>
      <c r="N190" s="722" t="s">
        <v>2525</v>
      </c>
      <c r="O190" s="721" t="s">
        <v>255</v>
      </c>
      <c r="P190" s="722" t="s">
        <v>2612</v>
      </c>
      <c r="Q190" s="722" t="s">
        <v>2598</v>
      </c>
      <c r="S190" s="1058">
        <v>188</v>
      </c>
    </row>
    <row r="191" spans="1:19">
      <c r="A191" s="721"/>
      <c r="B191" s="721">
        <v>6</v>
      </c>
      <c r="C191" s="722" t="s">
        <v>2615</v>
      </c>
      <c r="D191" s="723" t="s">
        <v>16</v>
      </c>
      <c r="E191" s="721" t="s">
        <v>254</v>
      </c>
      <c r="F191" s="721" t="s">
        <v>22</v>
      </c>
      <c r="G191" s="774">
        <v>36432</v>
      </c>
      <c r="H191" s="724">
        <v>19</v>
      </c>
      <c r="I191" s="725" t="s">
        <v>1403</v>
      </c>
      <c r="J191" s="721" t="s">
        <v>289</v>
      </c>
      <c r="K191" s="721" t="s">
        <v>266</v>
      </c>
      <c r="L191" s="726"/>
      <c r="M191" s="726" t="s">
        <v>6426</v>
      </c>
      <c r="N191" s="722" t="s">
        <v>2525</v>
      </c>
      <c r="O191" s="721" t="s">
        <v>255</v>
      </c>
      <c r="P191" s="722" t="s">
        <v>2614</v>
      </c>
      <c r="Q191" s="722" t="s">
        <v>2598</v>
      </c>
      <c r="S191" s="1058">
        <v>189</v>
      </c>
    </row>
    <row r="192" spans="1:19">
      <c r="A192" s="721"/>
      <c r="B192" s="721">
        <v>7</v>
      </c>
      <c r="C192" s="722" t="s">
        <v>2617</v>
      </c>
      <c r="D192" s="723" t="s">
        <v>23</v>
      </c>
      <c r="E192" s="721" t="s">
        <v>254</v>
      </c>
      <c r="F192" s="721" t="s">
        <v>22</v>
      </c>
      <c r="G192" s="774">
        <v>36947</v>
      </c>
      <c r="H192" s="724">
        <v>18</v>
      </c>
      <c r="I192" s="725" t="s">
        <v>1403</v>
      </c>
      <c r="J192" s="721" t="s">
        <v>289</v>
      </c>
      <c r="K192" s="721" t="s">
        <v>270</v>
      </c>
      <c r="L192" s="726"/>
      <c r="M192" s="726" t="s">
        <v>6426</v>
      </c>
      <c r="N192" s="722" t="s">
        <v>2525</v>
      </c>
      <c r="O192" s="721" t="s">
        <v>255</v>
      </c>
      <c r="P192" s="722" t="s">
        <v>2616</v>
      </c>
      <c r="Q192" s="722" t="s">
        <v>2598</v>
      </c>
      <c r="S192" s="1058">
        <v>190</v>
      </c>
    </row>
    <row r="193" spans="1:19">
      <c r="A193" s="721">
        <v>8</v>
      </c>
      <c r="B193" s="721">
        <v>1</v>
      </c>
      <c r="C193" s="722" t="s">
        <v>2619</v>
      </c>
      <c r="D193" s="723" t="s">
        <v>23</v>
      </c>
      <c r="E193" s="721" t="s">
        <v>221</v>
      </c>
      <c r="F193" s="721" t="s">
        <v>1500</v>
      </c>
      <c r="G193" s="774">
        <v>23543</v>
      </c>
      <c r="H193" s="724">
        <v>55</v>
      </c>
      <c r="I193" s="725" t="s">
        <v>1403</v>
      </c>
      <c r="J193" s="721" t="s">
        <v>289</v>
      </c>
      <c r="K193" s="721" t="s">
        <v>283</v>
      </c>
      <c r="L193" s="726"/>
      <c r="M193" s="726" t="s">
        <v>6426</v>
      </c>
      <c r="N193" s="722" t="s">
        <v>2525</v>
      </c>
      <c r="O193" s="721" t="s">
        <v>222</v>
      </c>
      <c r="P193" s="722" t="s">
        <v>2618</v>
      </c>
      <c r="Q193" s="722" t="s">
        <v>2622</v>
      </c>
      <c r="S193" s="1058">
        <v>191</v>
      </c>
    </row>
    <row r="194" spans="1:19">
      <c r="A194" s="721"/>
      <c r="B194" s="721">
        <v>2</v>
      </c>
      <c r="C194" s="722" t="s">
        <v>2625</v>
      </c>
      <c r="D194" s="723" t="s">
        <v>16</v>
      </c>
      <c r="E194" s="721" t="s">
        <v>221</v>
      </c>
      <c r="F194" s="721" t="s">
        <v>1500</v>
      </c>
      <c r="G194" s="774">
        <v>22683</v>
      </c>
      <c r="H194" s="724">
        <v>57</v>
      </c>
      <c r="I194" s="725" t="s">
        <v>1403</v>
      </c>
      <c r="J194" s="721" t="s">
        <v>256</v>
      </c>
      <c r="K194" s="721" t="s">
        <v>246</v>
      </c>
      <c r="L194" s="726"/>
      <c r="M194" s="726" t="s">
        <v>6426</v>
      </c>
      <c r="N194" s="722" t="s">
        <v>2525</v>
      </c>
      <c r="O194" s="721" t="s">
        <v>245</v>
      </c>
      <c r="P194" s="722" t="s">
        <v>2624</v>
      </c>
      <c r="Q194" s="722" t="s">
        <v>2622</v>
      </c>
      <c r="S194" s="1058">
        <v>192</v>
      </c>
    </row>
    <row r="195" spans="1:19">
      <c r="A195" s="721"/>
      <c r="B195" s="721">
        <v>3</v>
      </c>
      <c r="C195" s="722" t="s">
        <v>2629</v>
      </c>
      <c r="D195" s="723" t="s">
        <v>23</v>
      </c>
      <c r="E195" s="721" t="s">
        <v>254</v>
      </c>
      <c r="F195" s="721" t="s">
        <v>1500</v>
      </c>
      <c r="G195" s="774">
        <v>31376</v>
      </c>
      <c r="H195" s="724">
        <v>33</v>
      </c>
      <c r="I195" s="725" t="s">
        <v>1403</v>
      </c>
      <c r="J195" s="721" t="s">
        <v>223</v>
      </c>
      <c r="K195" s="721" t="s">
        <v>2559</v>
      </c>
      <c r="L195" s="726"/>
      <c r="M195" s="726" t="s">
        <v>6426</v>
      </c>
      <c r="N195" s="722" t="s">
        <v>2525</v>
      </c>
      <c r="O195" s="721" t="s">
        <v>255</v>
      </c>
      <c r="P195" s="722" t="s">
        <v>2628</v>
      </c>
      <c r="Q195" s="722" t="s">
        <v>2622</v>
      </c>
      <c r="S195" s="1058">
        <v>193</v>
      </c>
    </row>
    <row r="196" spans="1:19">
      <c r="A196" s="721"/>
      <c r="B196" s="721">
        <v>4</v>
      </c>
      <c r="C196" s="722" t="s">
        <v>2631</v>
      </c>
      <c r="D196" s="723" t="s">
        <v>16</v>
      </c>
      <c r="E196" s="721" t="s">
        <v>254</v>
      </c>
      <c r="F196" s="721" t="s">
        <v>1500</v>
      </c>
      <c r="G196" s="774">
        <v>33308</v>
      </c>
      <c r="H196" s="724">
        <v>28</v>
      </c>
      <c r="I196" s="725" t="s">
        <v>1403</v>
      </c>
      <c r="J196" s="721" t="s">
        <v>344</v>
      </c>
      <c r="K196" s="721" t="s">
        <v>266</v>
      </c>
      <c r="L196" s="726"/>
      <c r="M196" s="726" t="s">
        <v>6426</v>
      </c>
      <c r="N196" s="722" t="s">
        <v>2525</v>
      </c>
      <c r="O196" s="721" t="s">
        <v>255</v>
      </c>
      <c r="P196" s="722" t="s">
        <v>2630</v>
      </c>
      <c r="Q196" s="722" t="s">
        <v>2622</v>
      </c>
      <c r="S196" s="1058">
        <v>194</v>
      </c>
    </row>
    <row r="197" spans="1:19">
      <c r="A197" s="721">
        <v>9</v>
      </c>
      <c r="B197" s="721">
        <v>1</v>
      </c>
      <c r="C197" s="722" t="s">
        <v>2633</v>
      </c>
      <c r="D197" s="723" t="s">
        <v>16</v>
      </c>
      <c r="E197" s="721" t="s">
        <v>2634</v>
      </c>
      <c r="F197" s="721" t="s">
        <v>244</v>
      </c>
      <c r="G197" s="774">
        <v>19211</v>
      </c>
      <c r="H197" s="724">
        <v>67</v>
      </c>
      <c r="I197" s="725" t="s">
        <v>1403</v>
      </c>
      <c r="J197" s="721" t="s">
        <v>289</v>
      </c>
      <c r="K197" s="721" t="s">
        <v>246</v>
      </c>
      <c r="L197" s="726"/>
      <c r="M197" s="726" t="s">
        <v>6426</v>
      </c>
      <c r="N197" s="722" t="s">
        <v>2525</v>
      </c>
      <c r="O197" s="721" t="s">
        <v>222</v>
      </c>
      <c r="P197" s="722" t="s">
        <v>2632</v>
      </c>
      <c r="Q197" s="722" t="s">
        <v>2637</v>
      </c>
      <c r="S197" s="1058">
        <v>195</v>
      </c>
    </row>
    <row r="198" spans="1:19">
      <c r="A198" s="721"/>
      <c r="B198" s="721">
        <v>3</v>
      </c>
      <c r="C198" s="722" t="s">
        <v>2247</v>
      </c>
      <c r="D198" s="723" t="s">
        <v>23</v>
      </c>
      <c r="E198" s="721" t="s">
        <v>254</v>
      </c>
      <c r="F198" s="721" t="s">
        <v>244</v>
      </c>
      <c r="G198" s="774">
        <v>28826</v>
      </c>
      <c r="H198" s="724">
        <v>40</v>
      </c>
      <c r="I198" s="725" t="s">
        <v>1403</v>
      </c>
      <c r="J198" s="721" t="s">
        <v>256</v>
      </c>
      <c r="K198" s="721" t="s">
        <v>283</v>
      </c>
      <c r="L198" s="726"/>
      <c r="M198" s="726" t="s">
        <v>6426</v>
      </c>
      <c r="N198" s="722" t="s">
        <v>2525</v>
      </c>
      <c r="O198" s="721" t="s">
        <v>255</v>
      </c>
      <c r="P198" s="722" t="s">
        <v>2639</v>
      </c>
      <c r="Q198" s="722" t="s">
        <v>2637</v>
      </c>
      <c r="S198" s="1058">
        <v>196</v>
      </c>
    </row>
    <row r="199" spans="1:19">
      <c r="A199" s="721">
        <v>10</v>
      </c>
      <c r="B199" s="721">
        <v>1</v>
      </c>
      <c r="C199" s="722" t="s">
        <v>2641</v>
      </c>
      <c r="D199" s="723" t="s">
        <v>23</v>
      </c>
      <c r="E199" s="721" t="s">
        <v>221</v>
      </c>
      <c r="F199" s="721" t="s">
        <v>915</v>
      </c>
      <c r="G199" s="774">
        <v>29914</v>
      </c>
      <c r="H199" s="724">
        <v>37</v>
      </c>
      <c r="I199" s="725" t="s">
        <v>1403</v>
      </c>
      <c r="J199" s="721" t="s">
        <v>289</v>
      </c>
      <c r="K199" s="721" t="s">
        <v>283</v>
      </c>
      <c r="L199" s="726"/>
      <c r="M199" s="726" t="s">
        <v>6426</v>
      </c>
      <c r="N199" s="722" t="s">
        <v>2525</v>
      </c>
      <c r="O199" s="721" t="s">
        <v>222</v>
      </c>
      <c r="P199" s="722" t="s">
        <v>2640</v>
      </c>
      <c r="Q199" s="722" t="s">
        <v>2643</v>
      </c>
      <c r="S199" s="1058">
        <v>197</v>
      </c>
    </row>
    <row r="200" spans="1:19">
      <c r="A200" s="721"/>
      <c r="B200" s="721">
        <v>2</v>
      </c>
      <c r="C200" s="722" t="s">
        <v>1129</v>
      </c>
      <c r="D200" s="723" t="s">
        <v>16</v>
      </c>
      <c r="E200" s="721" t="s">
        <v>221</v>
      </c>
      <c r="F200" s="721" t="s">
        <v>2645</v>
      </c>
      <c r="G200" s="774">
        <v>31908</v>
      </c>
      <c r="H200" s="724">
        <v>32</v>
      </c>
      <c r="I200" s="725" t="s">
        <v>1403</v>
      </c>
      <c r="J200" s="721" t="s">
        <v>223</v>
      </c>
      <c r="K200" s="721" t="s">
        <v>246</v>
      </c>
      <c r="L200" s="726"/>
      <c r="M200" s="726" t="s">
        <v>6426</v>
      </c>
      <c r="N200" s="722" t="s">
        <v>2525</v>
      </c>
      <c r="O200" s="721" t="s">
        <v>245</v>
      </c>
      <c r="P200" s="727" t="s">
        <v>2644</v>
      </c>
      <c r="Q200" s="722" t="s">
        <v>2643</v>
      </c>
      <c r="S200" s="1058">
        <v>198</v>
      </c>
    </row>
    <row r="201" spans="1:19">
      <c r="A201" s="721"/>
      <c r="B201" s="721">
        <v>3</v>
      </c>
      <c r="C201" s="722" t="s">
        <v>2649</v>
      </c>
      <c r="D201" s="723" t="s">
        <v>23</v>
      </c>
      <c r="E201" s="721" t="s">
        <v>254</v>
      </c>
      <c r="F201" s="721" t="s">
        <v>230</v>
      </c>
      <c r="G201" s="774">
        <v>39337</v>
      </c>
      <c r="H201" s="724">
        <v>11</v>
      </c>
      <c r="I201" s="725" t="s">
        <v>1403</v>
      </c>
      <c r="J201" s="721" t="s">
        <v>369</v>
      </c>
      <c r="K201" s="721" t="s">
        <v>266</v>
      </c>
      <c r="L201" s="726"/>
      <c r="M201" s="726" t="s">
        <v>6426</v>
      </c>
      <c r="N201" s="722" t="s">
        <v>2525</v>
      </c>
      <c r="O201" s="721" t="s">
        <v>255</v>
      </c>
      <c r="P201" s="727" t="s">
        <v>2648</v>
      </c>
      <c r="Q201" s="722" t="s">
        <v>2643</v>
      </c>
      <c r="S201" s="1058">
        <v>199</v>
      </c>
    </row>
    <row r="202" spans="1:19">
      <c r="A202" s="721"/>
      <c r="B202" s="721">
        <v>4</v>
      </c>
      <c r="C202" s="722" t="s">
        <v>2651</v>
      </c>
      <c r="D202" s="723" t="s">
        <v>16</v>
      </c>
      <c r="E202" s="721" t="s">
        <v>254</v>
      </c>
      <c r="F202" s="721" t="s">
        <v>229</v>
      </c>
      <c r="G202" s="774">
        <v>41128</v>
      </c>
      <c r="H202" s="724">
        <v>7</v>
      </c>
      <c r="I202" s="725" t="s">
        <v>1403</v>
      </c>
      <c r="J202" s="721" t="s">
        <v>265</v>
      </c>
      <c r="K202" s="721" t="s">
        <v>270</v>
      </c>
      <c r="L202" s="726"/>
      <c r="M202" s="726" t="s">
        <v>6426</v>
      </c>
      <c r="N202" s="722" t="s">
        <v>2525</v>
      </c>
      <c r="O202" s="721" t="s">
        <v>255</v>
      </c>
      <c r="P202" s="727" t="s">
        <v>2650</v>
      </c>
      <c r="Q202" s="722" t="s">
        <v>2643</v>
      </c>
      <c r="S202" s="1058">
        <v>200</v>
      </c>
    </row>
    <row r="203" spans="1:19">
      <c r="A203" s="721">
        <v>11</v>
      </c>
      <c r="B203" s="721">
        <v>1</v>
      </c>
      <c r="C203" s="722" t="s">
        <v>362</v>
      </c>
      <c r="D203" s="723" t="s">
        <v>23</v>
      </c>
      <c r="E203" s="721" t="s">
        <v>221</v>
      </c>
      <c r="F203" s="721" t="s">
        <v>297</v>
      </c>
      <c r="G203" s="774">
        <v>23781</v>
      </c>
      <c r="H203" s="724">
        <v>54</v>
      </c>
      <c r="I203" s="725" t="s">
        <v>1403</v>
      </c>
      <c r="J203" s="721" t="s">
        <v>256</v>
      </c>
      <c r="K203" s="721" t="s">
        <v>283</v>
      </c>
      <c r="L203" s="726"/>
      <c r="M203" s="726" t="s">
        <v>6426</v>
      </c>
      <c r="N203" s="722" t="s">
        <v>2525</v>
      </c>
      <c r="O203" s="721" t="s">
        <v>222</v>
      </c>
      <c r="P203" s="722" t="s">
        <v>2652</v>
      </c>
      <c r="Q203" s="722" t="s">
        <v>2653</v>
      </c>
      <c r="S203" s="1058">
        <v>201</v>
      </c>
    </row>
    <row r="204" spans="1:19">
      <c r="A204" s="721"/>
      <c r="B204" s="721">
        <v>2</v>
      </c>
      <c r="C204" s="722" t="s">
        <v>2646</v>
      </c>
      <c r="D204" s="723" t="s">
        <v>16</v>
      </c>
      <c r="E204" s="721" t="s">
        <v>221</v>
      </c>
      <c r="F204" s="721" t="s">
        <v>297</v>
      </c>
      <c r="G204" s="774">
        <v>24659</v>
      </c>
      <c r="H204" s="724">
        <v>52</v>
      </c>
      <c r="I204" s="725" t="s">
        <v>1403</v>
      </c>
      <c r="J204" s="721" t="s">
        <v>256</v>
      </c>
      <c r="K204" s="721" t="s">
        <v>246</v>
      </c>
      <c r="L204" s="726"/>
      <c r="M204" s="726" t="s">
        <v>6426</v>
      </c>
      <c r="N204" s="722" t="s">
        <v>2525</v>
      </c>
      <c r="O204" s="721" t="s">
        <v>245</v>
      </c>
      <c r="P204" s="722" t="s">
        <v>2654</v>
      </c>
      <c r="Q204" s="722" t="s">
        <v>2653</v>
      </c>
      <c r="S204" s="1058">
        <v>202</v>
      </c>
    </row>
    <row r="205" spans="1:19">
      <c r="A205" s="721"/>
      <c r="B205" s="721">
        <v>3</v>
      </c>
      <c r="C205" s="722" t="s">
        <v>2656</v>
      </c>
      <c r="D205" s="723" t="s">
        <v>23</v>
      </c>
      <c r="E205" s="721" t="s">
        <v>254</v>
      </c>
      <c r="F205" s="721" t="s">
        <v>2657</v>
      </c>
      <c r="G205" s="774">
        <v>37564</v>
      </c>
      <c r="H205" s="724">
        <v>16</v>
      </c>
      <c r="I205" s="725" t="s">
        <v>1403</v>
      </c>
      <c r="J205" s="721" t="s">
        <v>348</v>
      </c>
      <c r="K205" s="721" t="s">
        <v>266</v>
      </c>
      <c r="L205" s="726"/>
      <c r="M205" s="726" t="s">
        <v>6426</v>
      </c>
      <c r="N205" s="722" t="s">
        <v>2525</v>
      </c>
      <c r="O205" s="721" t="s">
        <v>255</v>
      </c>
      <c r="P205" s="722" t="s">
        <v>2655</v>
      </c>
      <c r="Q205" s="722" t="s">
        <v>2653</v>
      </c>
      <c r="S205" s="1058">
        <v>203</v>
      </c>
    </row>
    <row r="206" spans="1:19">
      <c r="A206" s="721">
        <v>12</v>
      </c>
      <c r="B206" s="721">
        <v>1</v>
      </c>
      <c r="C206" s="722" t="s">
        <v>2659</v>
      </c>
      <c r="D206" s="723" t="s">
        <v>16</v>
      </c>
      <c r="E206" s="721" t="s">
        <v>2634</v>
      </c>
      <c r="F206" s="721" t="s">
        <v>452</v>
      </c>
      <c r="G206" s="774">
        <v>17039</v>
      </c>
      <c r="H206" s="724">
        <v>72</v>
      </c>
      <c r="I206" s="725" t="s">
        <v>1403</v>
      </c>
      <c r="J206" s="721" t="s">
        <v>256</v>
      </c>
      <c r="K206" s="721" t="s">
        <v>283</v>
      </c>
      <c r="L206" s="726"/>
      <c r="M206" s="726" t="s">
        <v>6426</v>
      </c>
      <c r="N206" s="722" t="s">
        <v>2525</v>
      </c>
      <c r="O206" s="721" t="s">
        <v>222</v>
      </c>
      <c r="P206" s="722" t="s">
        <v>2658</v>
      </c>
      <c r="Q206" s="722" t="s">
        <v>2662</v>
      </c>
      <c r="S206" s="1058">
        <v>204</v>
      </c>
    </row>
    <row r="207" spans="1:19">
      <c r="A207" s="721"/>
      <c r="B207" s="721">
        <v>2</v>
      </c>
      <c r="C207" s="722" t="s">
        <v>2663</v>
      </c>
      <c r="D207" s="723" t="s">
        <v>23</v>
      </c>
      <c r="E207" s="721" t="s">
        <v>254</v>
      </c>
      <c r="F207" s="740" t="s">
        <v>288</v>
      </c>
      <c r="G207" s="774">
        <v>27186</v>
      </c>
      <c r="H207" s="724">
        <v>45</v>
      </c>
      <c r="I207" s="725" t="s">
        <v>1403</v>
      </c>
      <c r="J207" s="721" t="s">
        <v>256</v>
      </c>
      <c r="K207" s="721" t="s">
        <v>283</v>
      </c>
      <c r="L207" s="726"/>
      <c r="M207" s="726" t="s">
        <v>6426</v>
      </c>
      <c r="N207" s="722" t="s">
        <v>2525</v>
      </c>
      <c r="O207" s="721" t="s">
        <v>1845</v>
      </c>
      <c r="P207" s="760" t="s">
        <v>2662</v>
      </c>
      <c r="Q207" s="722" t="s">
        <v>2662</v>
      </c>
      <c r="S207" s="1058">
        <v>205</v>
      </c>
    </row>
    <row r="208" spans="1:19">
      <c r="A208" s="721">
        <v>13</v>
      </c>
      <c r="B208" s="721">
        <v>1</v>
      </c>
      <c r="C208" s="722" t="s">
        <v>2665</v>
      </c>
      <c r="D208" s="723" t="s">
        <v>23</v>
      </c>
      <c r="E208" s="721" t="s">
        <v>221</v>
      </c>
      <c r="F208" s="721" t="s">
        <v>288</v>
      </c>
      <c r="G208" s="774">
        <v>24522</v>
      </c>
      <c r="H208" s="724">
        <v>52</v>
      </c>
      <c r="I208" s="725" t="s">
        <v>1403</v>
      </c>
      <c r="J208" s="721" t="s">
        <v>223</v>
      </c>
      <c r="K208" s="721" t="s">
        <v>283</v>
      </c>
      <c r="L208" s="726"/>
      <c r="M208" s="726" t="s">
        <v>6426</v>
      </c>
      <c r="N208" s="722" t="s">
        <v>2525</v>
      </c>
      <c r="O208" s="721" t="s">
        <v>222</v>
      </c>
      <c r="P208" s="722" t="s">
        <v>2664</v>
      </c>
      <c r="Q208" s="722" t="s">
        <v>2667</v>
      </c>
      <c r="S208" s="1058">
        <v>206</v>
      </c>
    </row>
    <row r="209" spans="1:19">
      <c r="A209" s="721"/>
      <c r="B209" s="721">
        <v>2</v>
      </c>
      <c r="C209" s="722" t="s">
        <v>2669</v>
      </c>
      <c r="D209" s="723" t="s">
        <v>16</v>
      </c>
      <c r="E209" s="721" t="s">
        <v>221</v>
      </c>
      <c r="F209" s="721" t="s">
        <v>288</v>
      </c>
      <c r="G209" s="774">
        <v>26775</v>
      </c>
      <c r="H209" s="724">
        <v>46</v>
      </c>
      <c r="I209" s="725" t="s">
        <v>1403</v>
      </c>
      <c r="J209" s="721" t="s">
        <v>223</v>
      </c>
      <c r="K209" s="721" t="s">
        <v>246</v>
      </c>
      <c r="L209" s="726"/>
      <c r="M209" s="726" t="s">
        <v>6426</v>
      </c>
      <c r="N209" s="722" t="s">
        <v>2525</v>
      </c>
      <c r="O209" s="721" t="s">
        <v>245</v>
      </c>
      <c r="P209" s="722" t="s">
        <v>2668</v>
      </c>
      <c r="Q209" s="722" t="s">
        <v>2667</v>
      </c>
      <c r="S209" s="1058">
        <v>207</v>
      </c>
    </row>
    <row r="210" spans="1:19">
      <c r="A210" s="721"/>
      <c r="B210" s="721">
        <v>3</v>
      </c>
      <c r="C210" s="722" t="s">
        <v>2672</v>
      </c>
      <c r="D210" s="723" t="s">
        <v>16</v>
      </c>
      <c r="E210" s="721" t="s">
        <v>254</v>
      </c>
      <c r="F210" s="721" t="s">
        <v>288</v>
      </c>
      <c r="G210" s="774">
        <v>33755</v>
      </c>
      <c r="H210" s="724">
        <v>27</v>
      </c>
      <c r="I210" s="725" t="s">
        <v>1403</v>
      </c>
      <c r="J210" s="721" t="s">
        <v>344</v>
      </c>
      <c r="K210" s="721" t="s">
        <v>266</v>
      </c>
      <c r="L210" s="726"/>
      <c r="M210" s="726" t="s">
        <v>6426</v>
      </c>
      <c r="N210" s="722" t="s">
        <v>2525</v>
      </c>
      <c r="O210" s="721" t="s">
        <v>255</v>
      </c>
      <c r="P210" s="722" t="s">
        <v>2671</v>
      </c>
      <c r="Q210" s="722" t="s">
        <v>2667</v>
      </c>
      <c r="S210" s="1058">
        <v>208</v>
      </c>
    </row>
    <row r="211" spans="1:19">
      <c r="A211" s="721"/>
      <c r="B211" s="738">
        <v>4</v>
      </c>
      <c r="C211" s="722" t="s">
        <v>2674</v>
      </c>
      <c r="D211" s="723" t="s">
        <v>16</v>
      </c>
      <c r="E211" s="721" t="s">
        <v>254</v>
      </c>
      <c r="F211" s="721" t="s">
        <v>230</v>
      </c>
      <c r="G211" s="774">
        <v>36138</v>
      </c>
      <c r="H211" s="724">
        <v>20</v>
      </c>
      <c r="I211" s="725" t="s">
        <v>1403</v>
      </c>
      <c r="J211" s="721" t="s">
        <v>344</v>
      </c>
      <c r="K211" s="721" t="s">
        <v>266</v>
      </c>
      <c r="L211" s="726"/>
      <c r="M211" s="726" t="s">
        <v>6426</v>
      </c>
      <c r="N211" s="722" t="s">
        <v>2525</v>
      </c>
      <c r="O211" s="721" t="s">
        <v>255</v>
      </c>
      <c r="P211" s="722" t="s">
        <v>2673</v>
      </c>
      <c r="Q211" s="722" t="s">
        <v>2667</v>
      </c>
      <c r="S211" s="1058">
        <v>209</v>
      </c>
    </row>
    <row r="212" spans="1:19">
      <c r="A212" s="721">
        <v>14</v>
      </c>
      <c r="B212" s="721">
        <v>1</v>
      </c>
      <c r="C212" s="722" t="s">
        <v>2676</v>
      </c>
      <c r="D212" s="723" t="s">
        <v>23</v>
      </c>
      <c r="E212" s="721" t="s">
        <v>221</v>
      </c>
      <c r="F212" s="721" t="s">
        <v>288</v>
      </c>
      <c r="G212" s="774">
        <v>26902</v>
      </c>
      <c r="H212" s="724">
        <v>45</v>
      </c>
      <c r="I212" s="725" t="s">
        <v>1403</v>
      </c>
      <c r="J212" s="721" t="s">
        <v>289</v>
      </c>
      <c r="K212" s="721" t="s">
        <v>283</v>
      </c>
      <c r="L212" s="726"/>
      <c r="M212" s="726" t="s">
        <v>6426</v>
      </c>
      <c r="N212" s="722" t="s">
        <v>2525</v>
      </c>
      <c r="O212" s="721" t="s">
        <v>222</v>
      </c>
      <c r="P212" s="722" t="s">
        <v>2675</v>
      </c>
      <c r="Q212" s="722" t="s">
        <v>2677</v>
      </c>
      <c r="S212" s="1058">
        <v>210</v>
      </c>
    </row>
    <row r="213" spans="1:19">
      <c r="A213" s="721"/>
      <c r="B213" s="721">
        <v>2</v>
      </c>
      <c r="C213" s="722" t="s">
        <v>2679</v>
      </c>
      <c r="D213" s="723" t="s">
        <v>16</v>
      </c>
      <c r="E213" s="721" t="s">
        <v>221</v>
      </c>
      <c r="F213" s="721" t="s">
        <v>2680</v>
      </c>
      <c r="G213" s="774">
        <v>27531</v>
      </c>
      <c r="H213" s="724">
        <v>44</v>
      </c>
      <c r="I213" s="725" t="s">
        <v>1403</v>
      </c>
      <c r="J213" s="721" t="s">
        <v>256</v>
      </c>
      <c r="K213" s="721" t="s">
        <v>246</v>
      </c>
      <c r="L213" s="726"/>
      <c r="M213" s="726" t="s">
        <v>6426</v>
      </c>
      <c r="N213" s="722" t="s">
        <v>2525</v>
      </c>
      <c r="O213" s="721" t="s">
        <v>245</v>
      </c>
      <c r="P213" s="722" t="s">
        <v>2678</v>
      </c>
      <c r="Q213" s="722" t="s">
        <v>2677</v>
      </c>
      <c r="S213" s="1058">
        <v>211</v>
      </c>
    </row>
    <row r="214" spans="1:19">
      <c r="A214" s="721"/>
      <c r="B214" s="721">
        <v>3</v>
      </c>
      <c r="C214" s="722" t="s">
        <v>2684</v>
      </c>
      <c r="D214" s="723" t="s">
        <v>23</v>
      </c>
      <c r="E214" s="721" t="s">
        <v>254</v>
      </c>
      <c r="F214" s="721" t="s">
        <v>2680</v>
      </c>
      <c r="G214" s="774">
        <v>35180</v>
      </c>
      <c r="H214" s="724">
        <v>23</v>
      </c>
      <c r="I214" s="725" t="s">
        <v>1403</v>
      </c>
      <c r="J214" s="721" t="s">
        <v>223</v>
      </c>
      <c r="K214" s="721" t="s">
        <v>270</v>
      </c>
      <c r="L214" s="726"/>
      <c r="M214" s="726" t="s">
        <v>6426</v>
      </c>
      <c r="N214" s="722" t="s">
        <v>2525</v>
      </c>
      <c r="O214" s="721" t="s">
        <v>255</v>
      </c>
      <c r="P214" s="722" t="s">
        <v>2683</v>
      </c>
      <c r="Q214" s="722" t="s">
        <v>2677</v>
      </c>
      <c r="S214" s="1058">
        <v>212</v>
      </c>
    </row>
    <row r="215" spans="1:19">
      <c r="A215" s="721"/>
      <c r="B215" s="721">
        <v>4</v>
      </c>
      <c r="C215" s="722" t="s">
        <v>2686</v>
      </c>
      <c r="D215" s="723" t="s">
        <v>23</v>
      </c>
      <c r="E215" s="721" t="s">
        <v>254</v>
      </c>
      <c r="F215" s="721" t="s">
        <v>230</v>
      </c>
      <c r="G215" s="774">
        <v>36309</v>
      </c>
      <c r="H215" s="724">
        <v>20</v>
      </c>
      <c r="I215" s="725" t="s">
        <v>1403</v>
      </c>
      <c r="J215" s="721" t="s">
        <v>886</v>
      </c>
      <c r="K215" s="721" t="s">
        <v>266</v>
      </c>
      <c r="L215" s="726"/>
      <c r="M215" s="726" t="s">
        <v>6426</v>
      </c>
      <c r="N215" s="722" t="s">
        <v>2525</v>
      </c>
      <c r="O215" s="721" t="s">
        <v>255</v>
      </c>
      <c r="P215" s="722" t="s">
        <v>2685</v>
      </c>
      <c r="Q215" s="722" t="s">
        <v>2677</v>
      </c>
      <c r="S215" s="1058">
        <v>213</v>
      </c>
    </row>
    <row r="216" spans="1:19">
      <c r="A216" s="721">
        <v>15</v>
      </c>
      <c r="B216" s="721">
        <v>1</v>
      </c>
      <c r="C216" s="722" t="s">
        <v>2688</v>
      </c>
      <c r="D216" s="723" t="s">
        <v>23</v>
      </c>
      <c r="E216" s="721" t="s">
        <v>221</v>
      </c>
      <c r="F216" s="721" t="s">
        <v>288</v>
      </c>
      <c r="G216" s="774">
        <v>32868</v>
      </c>
      <c r="H216" s="724">
        <v>29</v>
      </c>
      <c r="I216" s="725" t="s">
        <v>1403</v>
      </c>
      <c r="J216" s="721" t="s">
        <v>289</v>
      </c>
      <c r="K216" s="721" t="s">
        <v>674</v>
      </c>
      <c r="L216" s="726"/>
      <c r="M216" s="726" t="s">
        <v>6426</v>
      </c>
      <c r="N216" s="722" t="s">
        <v>2525</v>
      </c>
      <c r="O216" s="721" t="s">
        <v>222</v>
      </c>
      <c r="P216" s="722" t="s">
        <v>2687</v>
      </c>
      <c r="Q216" s="722" t="s">
        <v>2677</v>
      </c>
      <c r="S216" s="1058">
        <v>214</v>
      </c>
    </row>
    <row r="217" spans="1:19">
      <c r="A217" s="721"/>
      <c r="B217" s="721">
        <v>2</v>
      </c>
      <c r="C217" s="722" t="s">
        <v>2692</v>
      </c>
      <c r="D217" s="723" t="s">
        <v>16</v>
      </c>
      <c r="E217" s="738" t="s">
        <v>221</v>
      </c>
      <c r="F217" s="738" t="s">
        <v>22</v>
      </c>
      <c r="G217" s="774">
        <v>35012</v>
      </c>
      <c r="H217" s="724">
        <v>23</v>
      </c>
      <c r="I217" s="725" t="s">
        <v>1403</v>
      </c>
      <c r="J217" s="738" t="s">
        <v>223</v>
      </c>
      <c r="K217" s="738" t="s">
        <v>246</v>
      </c>
      <c r="L217" s="726"/>
      <c r="M217" s="726" t="s">
        <v>6426</v>
      </c>
      <c r="N217" s="722" t="s">
        <v>2525</v>
      </c>
      <c r="O217" s="738" t="s">
        <v>245</v>
      </c>
      <c r="P217" s="727" t="s">
        <v>2691</v>
      </c>
      <c r="Q217" s="722" t="s">
        <v>2677</v>
      </c>
      <c r="S217" s="1058">
        <v>215</v>
      </c>
    </row>
    <row r="218" spans="1:19">
      <c r="A218" s="721"/>
      <c r="B218" s="721">
        <v>3</v>
      </c>
      <c r="C218" s="722" t="s">
        <v>2696</v>
      </c>
      <c r="D218" s="723" t="s">
        <v>23</v>
      </c>
      <c r="E218" s="738" t="s">
        <v>254</v>
      </c>
      <c r="F218" s="721" t="s">
        <v>230</v>
      </c>
      <c r="G218" s="774">
        <v>42452</v>
      </c>
      <c r="H218" s="724">
        <v>3</v>
      </c>
      <c r="I218" s="725" t="s">
        <v>1403</v>
      </c>
      <c r="J218" s="738" t="s">
        <v>265</v>
      </c>
      <c r="K218" s="738" t="s">
        <v>270</v>
      </c>
      <c r="L218" s="726"/>
      <c r="M218" s="726" t="s">
        <v>6426</v>
      </c>
      <c r="N218" s="722" t="s">
        <v>2525</v>
      </c>
      <c r="O218" s="738" t="s">
        <v>255</v>
      </c>
      <c r="P218" s="727" t="s">
        <v>2695</v>
      </c>
      <c r="Q218" s="722" t="s">
        <v>2677</v>
      </c>
      <c r="S218" s="1058">
        <v>216</v>
      </c>
    </row>
    <row r="219" spans="1:19">
      <c r="A219" s="721">
        <v>16</v>
      </c>
      <c r="B219" s="721">
        <v>1</v>
      </c>
      <c r="C219" s="722" t="s">
        <v>2698</v>
      </c>
      <c r="D219" s="723" t="s">
        <v>23</v>
      </c>
      <c r="E219" s="721" t="s">
        <v>221</v>
      </c>
      <c r="F219" s="721" t="s">
        <v>618</v>
      </c>
      <c r="G219" s="774">
        <v>21860</v>
      </c>
      <c r="H219" s="724">
        <v>59</v>
      </c>
      <c r="I219" s="725" t="s">
        <v>1403</v>
      </c>
      <c r="J219" s="721" t="s">
        <v>223</v>
      </c>
      <c r="K219" s="721" t="s">
        <v>283</v>
      </c>
      <c r="L219" s="726"/>
      <c r="M219" s="726" t="s">
        <v>6426</v>
      </c>
      <c r="N219" s="722" t="s">
        <v>2525</v>
      </c>
      <c r="O219" s="721" t="s">
        <v>222</v>
      </c>
      <c r="P219" s="722" t="s">
        <v>2697</v>
      </c>
      <c r="Q219" s="722" t="s">
        <v>2701</v>
      </c>
      <c r="S219" s="1058">
        <v>217</v>
      </c>
    </row>
    <row r="220" spans="1:19">
      <c r="A220" s="721"/>
      <c r="B220" s="721">
        <v>2</v>
      </c>
      <c r="C220" s="722" t="s">
        <v>2703</v>
      </c>
      <c r="D220" s="723" t="s">
        <v>16</v>
      </c>
      <c r="E220" s="721" t="s">
        <v>221</v>
      </c>
      <c r="F220" s="721" t="s">
        <v>288</v>
      </c>
      <c r="G220" s="774">
        <v>23905</v>
      </c>
      <c r="H220" s="724">
        <v>54</v>
      </c>
      <c r="I220" s="725" t="s">
        <v>1403</v>
      </c>
      <c r="J220" s="721" t="s">
        <v>256</v>
      </c>
      <c r="K220" s="721" t="s">
        <v>246</v>
      </c>
      <c r="L220" s="726"/>
      <c r="M220" s="726" t="s">
        <v>6426</v>
      </c>
      <c r="N220" s="722" t="s">
        <v>2525</v>
      </c>
      <c r="O220" s="721" t="s">
        <v>245</v>
      </c>
      <c r="P220" s="722" t="s">
        <v>2702</v>
      </c>
      <c r="Q220" s="722" t="s">
        <v>2701</v>
      </c>
      <c r="S220" s="1058">
        <v>218</v>
      </c>
    </row>
    <row r="221" spans="1:19">
      <c r="A221" s="721"/>
      <c r="B221" s="721">
        <v>3</v>
      </c>
      <c r="C221" s="722" t="s">
        <v>2705</v>
      </c>
      <c r="D221" s="723" t="s">
        <v>16</v>
      </c>
      <c r="E221" s="721" t="s">
        <v>254</v>
      </c>
      <c r="F221" s="721" t="s">
        <v>288</v>
      </c>
      <c r="G221" s="774">
        <v>36151</v>
      </c>
      <c r="H221" s="724">
        <v>20</v>
      </c>
      <c r="I221" s="725" t="s">
        <v>1403</v>
      </c>
      <c r="J221" s="721" t="s">
        <v>344</v>
      </c>
      <c r="K221" s="721" t="s">
        <v>266</v>
      </c>
      <c r="L221" s="726"/>
      <c r="M221" s="726" t="s">
        <v>6426</v>
      </c>
      <c r="N221" s="722" t="s">
        <v>2525</v>
      </c>
      <c r="O221" s="721" t="s">
        <v>255</v>
      </c>
      <c r="P221" s="727" t="s">
        <v>2704</v>
      </c>
      <c r="Q221" s="722" t="s">
        <v>2701</v>
      </c>
      <c r="S221" s="1058">
        <v>219</v>
      </c>
    </row>
    <row r="222" spans="1:19">
      <c r="A222" s="721">
        <v>17</v>
      </c>
      <c r="B222" s="721">
        <v>1</v>
      </c>
      <c r="C222" s="722" t="s">
        <v>2707</v>
      </c>
      <c r="D222" s="723" t="s">
        <v>23</v>
      </c>
      <c r="E222" s="721" t="s">
        <v>221</v>
      </c>
      <c r="F222" s="721" t="s">
        <v>288</v>
      </c>
      <c r="G222" s="774">
        <v>27561</v>
      </c>
      <c r="H222" s="724">
        <v>44</v>
      </c>
      <c r="I222" s="725" t="s">
        <v>1403</v>
      </c>
      <c r="J222" s="721" t="s">
        <v>289</v>
      </c>
      <c r="K222" s="721" t="s">
        <v>674</v>
      </c>
      <c r="L222" s="726"/>
      <c r="M222" s="726" t="s">
        <v>6426</v>
      </c>
      <c r="N222" s="722" t="s">
        <v>2525</v>
      </c>
      <c r="O222" s="721" t="s">
        <v>222</v>
      </c>
      <c r="P222" s="722" t="s">
        <v>2706</v>
      </c>
      <c r="Q222" s="722" t="s">
        <v>2708</v>
      </c>
      <c r="S222" s="1058">
        <v>220</v>
      </c>
    </row>
    <row r="223" spans="1:19">
      <c r="A223" s="721"/>
      <c r="B223" s="721">
        <v>2</v>
      </c>
      <c r="C223" s="722" t="s">
        <v>2710</v>
      </c>
      <c r="D223" s="723" t="s">
        <v>16</v>
      </c>
      <c r="E223" s="721" t="s">
        <v>221</v>
      </c>
      <c r="F223" s="721" t="s">
        <v>288</v>
      </c>
      <c r="G223" s="774">
        <v>30780</v>
      </c>
      <c r="H223" s="724">
        <v>35</v>
      </c>
      <c r="I223" s="725" t="s">
        <v>1403</v>
      </c>
      <c r="J223" s="721" t="s">
        <v>289</v>
      </c>
      <c r="K223" s="721" t="s">
        <v>246</v>
      </c>
      <c r="L223" s="726"/>
      <c r="M223" s="726" t="s">
        <v>6426</v>
      </c>
      <c r="N223" s="722" t="s">
        <v>2525</v>
      </c>
      <c r="O223" s="721" t="s">
        <v>245</v>
      </c>
      <c r="P223" s="722" t="s">
        <v>2709</v>
      </c>
      <c r="Q223" s="722" t="s">
        <v>2708</v>
      </c>
      <c r="S223" s="1058">
        <v>221</v>
      </c>
    </row>
    <row r="224" spans="1:19">
      <c r="A224" s="721"/>
      <c r="B224" s="721">
        <v>3</v>
      </c>
      <c r="C224" s="722" t="s">
        <v>2714</v>
      </c>
      <c r="D224" s="723" t="s">
        <v>16</v>
      </c>
      <c r="E224" s="721" t="s">
        <v>254</v>
      </c>
      <c r="F224" s="721" t="s">
        <v>22</v>
      </c>
      <c r="G224" s="774">
        <v>37299</v>
      </c>
      <c r="H224" s="724">
        <v>17</v>
      </c>
      <c r="I224" s="725" t="s">
        <v>1403</v>
      </c>
      <c r="J224" s="721" t="s">
        <v>348</v>
      </c>
      <c r="K224" s="721" t="s">
        <v>266</v>
      </c>
      <c r="L224" s="726"/>
      <c r="M224" s="726" t="s">
        <v>6426</v>
      </c>
      <c r="N224" s="722" t="s">
        <v>2525</v>
      </c>
      <c r="O224" s="721" t="s">
        <v>255</v>
      </c>
      <c r="P224" s="722" t="s">
        <v>2713</v>
      </c>
      <c r="Q224" s="722" t="s">
        <v>2708</v>
      </c>
      <c r="S224" s="1058">
        <v>222</v>
      </c>
    </row>
    <row r="225" spans="1:19">
      <c r="A225" s="721"/>
      <c r="B225" s="721">
        <v>4</v>
      </c>
      <c r="C225" s="722" t="s">
        <v>2717</v>
      </c>
      <c r="D225" s="723" t="s">
        <v>16</v>
      </c>
      <c r="E225" s="721" t="s">
        <v>254</v>
      </c>
      <c r="F225" s="721" t="s">
        <v>230</v>
      </c>
      <c r="G225" s="774">
        <v>38862</v>
      </c>
      <c r="H225" s="724">
        <v>13</v>
      </c>
      <c r="I225" s="725" t="s">
        <v>1403</v>
      </c>
      <c r="J225" s="721" t="s">
        <v>369</v>
      </c>
      <c r="K225" s="721" t="s">
        <v>266</v>
      </c>
      <c r="L225" s="726"/>
      <c r="M225" s="726" t="s">
        <v>6426</v>
      </c>
      <c r="N225" s="722" t="s">
        <v>2525</v>
      </c>
      <c r="O225" s="721" t="s">
        <v>255</v>
      </c>
      <c r="P225" s="722" t="s">
        <v>2716</v>
      </c>
      <c r="Q225" s="722" t="s">
        <v>2708</v>
      </c>
      <c r="S225" s="1058">
        <v>223</v>
      </c>
    </row>
    <row r="226" spans="1:19">
      <c r="A226" s="721">
        <v>18</v>
      </c>
      <c r="B226" s="733">
        <v>1</v>
      </c>
      <c r="C226" s="732" t="s">
        <v>2719</v>
      </c>
      <c r="D226" s="723" t="s">
        <v>23</v>
      </c>
      <c r="E226" s="733" t="s">
        <v>221</v>
      </c>
      <c r="F226" s="733" t="s">
        <v>2720</v>
      </c>
      <c r="G226" s="775">
        <v>29286</v>
      </c>
      <c r="H226" s="724">
        <v>39</v>
      </c>
      <c r="I226" s="723" t="s">
        <v>1403</v>
      </c>
      <c r="J226" s="733" t="s">
        <v>256</v>
      </c>
      <c r="K226" s="733" t="s">
        <v>674</v>
      </c>
      <c r="L226" s="726"/>
      <c r="M226" s="726" t="s">
        <v>6426</v>
      </c>
      <c r="N226" s="732" t="s">
        <v>2525</v>
      </c>
      <c r="O226" s="733" t="s">
        <v>222</v>
      </c>
      <c r="P226" s="748" t="s">
        <v>2718</v>
      </c>
      <c r="Q226" s="732" t="s">
        <v>2723</v>
      </c>
      <c r="S226" s="1058">
        <v>224</v>
      </c>
    </row>
    <row r="227" spans="1:19">
      <c r="A227" s="721"/>
      <c r="B227" s="733">
        <v>2</v>
      </c>
      <c r="C227" s="732" t="s">
        <v>2725</v>
      </c>
      <c r="D227" s="723" t="s">
        <v>16</v>
      </c>
      <c r="E227" s="733" t="s">
        <v>221</v>
      </c>
      <c r="F227" s="733" t="s">
        <v>2726</v>
      </c>
      <c r="G227" s="775">
        <v>30517</v>
      </c>
      <c r="H227" s="724">
        <v>36</v>
      </c>
      <c r="I227" s="723" t="s">
        <v>1403</v>
      </c>
      <c r="J227" s="733" t="s">
        <v>256</v>
      </c>
      <c r="K227" s="733" t="s">
        <v>246</v>
      </c>
      <c r="L227" s="726"/>
      <c r="M227" s="726" t="s">
        <v>6426</v>
      </c>
      <c r="N227" s="732" t="s">
        <v>2525</v>
      </c>
      <c r="O227" s="733" t="s">
        <v>245</v>
      </c>
      <c r="P227" s="748" t="s">
        <v>2724</v>
      </c>
      <c r="Q227" s="732" t="s">
        <v>2723</v>
      </c>
      <c r="S227" s="1058">
        <v>225</v>
      </c>
    </row>
    <row r="228" spans="1:19">
      <c r="A228" s="721"/>
      <c r="B228" s="733">
        <v>3</v>
      </c>
      <c r="C228" s="732" t="s">
        <v>2732</v>
      </c>
      <c r="D228" s="723" t="s">
        <v>16</v>
      </c>
      <c r="E228" s="733" t="s">
        <v>254</v>
      </c>
      <c r="F228" s="733" t="s">
        <v>288</v>
      </c>
      <c r="G228" s="775">
        <v>38167</v>
      </c>
      <c r="H228" s="724">
        <v>15</v>
      </c>
      <c r="I228" s="723" t="s">
        <v>1403</v>
      </c>
      <c r="J228" s="733" t="s">
        <v>369</v>
      </c>
      <c r="K228" s="733" t="s">
        <v>266</v>
      </c>
      <c r="L228" s="726"/>
      <c r="M228" s="726" t="s">
        <v>6426</v>
      </c>
      <c r="N228" s="732" t="s">
        <v>2525</v>
      </c>
      <c r="O228" s="733" t="s">
        <v>255</v>
      </c>
      <c r="P228" s="748" t="s">
        <v>2731</v>
      </c>
      <c r="Q228" s="732" t="s">
        <v>2723</v>
      </c>
      <c r="S228" s="1058">
        <v>226</v>
      </c>
    </row>
    <row r="229" spans="1:19">
      <c r="A229" s="721"/>
      <c r="B229" s="733">
        <v>4</v>
      </c>
      <c r="C229" s="732" t="s">
        <v>2734</v>
      </c>
      <c r="D229" s="723" t="s">
        <v>16</v>
      </c>
      <c r="E229" s="733" t="s">
        <v>254</v>
      </c>
      <c r="F229" s="733" t="s">
        <v>22</v>
      </c>
      <c r="G229" s="775">
        <v>39661</v>
      </c>
      <c r="H229" s="724">
        <v>11</v>
      </c>
      <c r="I229" s="723" t="s">
        <v>1403</v>
      </c>
      <c r="J229" s="733" t="s">
        <v>369</v>
      </c>
      <c r="K229" s="733" t="s">
        <v>266</v>
      </c>
      <c r="L229" s="726"/>
      <c r="M229" s="726" t="s">
        <v>6426</v>
      </c>
      <c r="N229" s="732" t="s">
        <v>2525</v>
      </c>
      <c r="O229" s="733" t="s">
        <v>255</v>
      </c>
      <c r="P229" s="748" t="s">
        <v>2733</v>
      </c>
      <c r="Q229" s="732" t="s">
        <v>2723</v>
      </c>
      <c r="S229" s="1058">
        <v>227</v>
      </c>
    </row>
    <row r="230" spans="1:19">
      <c r="A230" s="721">
        <v>19</v>
      </c>
      <c r="B230" s="721">
        <v>1</v>
      </c>
      <c r="C230" s="722" t="s">
        <v>2736</v>
      </c>
      <c r="D230" s="723" t="s">
        <v>23</v>
      </c>
      <c r="E230" s="721" t="s">
        <v>221</v>
      </c>
      <c r="F230" s="721" t="s">
        <v>727</v>
      </c>
      <c r="G230" s="774">
        <v>31968</v>
      </c>
      <c r="H230" s="724">
        <v>32</v>
      </c>
      <c r="I230" s="725" t="s">
        <v>1403</v>
      </c>
      <c r="J230" s="721" t="s">
        <v>223</v>
      </c>
      <c r="K230" s="721" t="s">
        <v>1172</v>
      </c>
      <c r="L230" s="726"/>
      <c r="M230" s="726" t="s">
        <v>6426</v>
      </c>
      <c r="N230" s="722" t="s">
        <v>2525</v>
      </c>
      <c r="O230" s="721" t="s">
        <v>222</v>
      </c>
      <c r="P230" s="727" t="s">
        <v>2735</v>
      </c>
      <c r="Q230" s="734" t="s">
        <v>2739</v>
      </c>
      <c r="S230" s="1058">
        <v>228</v>
      </c>
    </row>
    <row r="231" spans="1:19">
      <c r="A231" s="721"/>
      <c r="B231" s="721">
        <v>2</v>
      </c>
      <c r="C231" s="722" t="s">
        <v>2741</v>
      </c>
      <c r="D231" s="723" t="s">
        <v>16</v>
      </c>
      <c r="E231" s="721" t="s">
        <v>221</v>
      </c>
      <c r="F231" s="721" t="s">
        <v>2742</v>
      </c>
      <c r="G231" s="774">
        <v>31626</v>
      </c>
      <c r="H231" s="724">
        <v>33</v>
      </c>
      <c r="I231" s="725" t="s">
        <v>1403</v>
      </c>
      <c r="J231" s="721" t="s">
        <v>6954</v>
      </c>
      <c r="K231" s="721" t="s">
        <v>2744</v>
      </c>
      <c r="L231" s="726"/>
      <c r="M231" s="726" t="s">
        <v>6426</v>
      </c>
      <c r="N231" s="722" t="s">
        <v>2525</v>
      </c>
      <c r="O231" s="721" t="s">
        <v>245</v>
      </c>
      <c r="P231" s="727" t="s">
        <v>2740</v>
      </c>
      <c r="Q231" s="734" t="s">
        <v>2739</v>
      </c>
      <c r="S231" s="1058">
        <v>229</v>
      </c>
    </row>
    <row r="232" spans="1:19">
      <c r="A232" s="721"/>
      <c r="B232" s="721">
        <v>3</v>
      </c>
      <c r="C232" s="722" t="s">
        <v>2746</v>
      </c>
      <c r="D232" s="723" t="s">
        <v>23</v>
      </c>
      <c r="E232" s="721" t="s">
        <v>254</v>
      </c>
      <c r="F232" s="721" t="s">
        <v>22</v>
      </c>
      <c r="G232" s="774">
        <v>40429</v>
      </c>
      <c r="H232" s="724">
        <v>8</v>
      </c>
      <c r="I232" s="725" t="s">
        <v>1403</v>
      </c>
      <c r="J232" s="721" t="s">
        <v>265</v>
      </c>
      <c r="K232" s="721" t="s">
        <v>270</v>
      </c>
      <c r="L232" s="726"/>
      <c r="M232" s="726" t="s">
        <v>6426</v>
      </c>
      <c r="N232" s="722" t="s">
        <v>2525</v>
      </c>
      <c r="O232" s="721" t="s">
        <v>255</v>
      </c>
      <c r="P232" s="727" t="s">
        <v>2745</v>
      </c>
      <c r="Q232" s="734" t="s">
        <v>2739</v>
      </c>
      <c r="S232" s="1058">
        <v>230</v>
      </c>
    </row>
    <row r="233" spans="1:19">
      <c r="A233" s="721">
        <v>20</v>
      </c>
      <c r="B233" s="721">
        <v>1</v>
      </c>
      <c r="C233" s="722" t="s">
        <v>2748</v>
      </c>
      <c r="D233" s="723" t="s">
        <v>23</v>
      </c>
      <c r="E233" s="721" t="s">
        <v>254</v>
      </c>
      <c r="F233" s="721" t="s">
        <v>2720</v>
      </c>
      <c r="G233" s="774">
        <v>31711</v>
      </c>
      <c r="H233" s="724">
        <v>32</v>
      </c>
      <c r="I233" s="725" t="s">
        <v>1403</v>
      </c>
      <c r="J233" s="721" t="s">
        <v>223</v>
      </c>
      <c r="K233" s="721" t="s">
        <v>283</v>
      </c>
      <c r="L233" s="726"/>
      <c r="M233" s="726" t="s">
        <v>6426</v>
      </c>
      <c r="N233" s="722" t="s">
        <v>2525</v>
      </c>
      <c r="O233" s="721" t="s">
        <v>222</v>
      </c>
      <c r="P233" s="727" t="s">
        <v>2747</v>
      </c>
      <c r="Q233" s="734"/>
      <c r="S233" s="1058">
        <v>231</v>
      </c>
    </row>
    <row r="234" spans="1:19">
      <c r="A234" s="721"/>
      <c r="B234" s="721">
        <v>2</v>
      </c>
      <c r="C234" s="722" t="s">
        <v>2752</v>
      </c>
      <c r="D234" s="723" t="s">
        <v>16</v>
      </c>
      <c r="E234" s="721" t="s">
        <v>221</v>
      </c>
      <c r="F234" s="721" t="s">
        <v>288</v>
      </c>
      <c r="G234" s="774">
        <v>33793</v>
      </c>
      <c r="H234" s="724">
        <v>27</v>
      </c>
      <c r="I234" s="725" t="s">
        <v>1403</v>
      </c>
      <c r="J234" s="721" t="s">
        <v>223</v>
      </c>
      <c r="K234" s="721" t="s">
        <v>246</v>
      </c>
      <c r="L234" s="726"/>
      <c r="M234" s="726" t="s">
        <v>6426</v>
      </c>
      <c r="N234" s="722" t="s">
        <v>2525</v>
      </c>
      <c r="O234" s="721" t="s">
        <v>245</v>
      </c>
      <c r="P234" s="722" t="s">
        <v>2751</v>
      </c>
      <c r="Q234" s="734"/>
      <c r="S234" s="1058">
        <v>232</v>
      </c>
    </row>
    <row r="235" spans="1:19">
      <c r="A235" s="721"/>
      <c r="B235" s="721">
        <v>3</v>
      </c>
      <c r="C235" s="722" t="s">
        <v>2754</v>
      </c>
      <c r="D235" s="723" t="s">
        <v>23</v>
      </c>
      <c r="E235" s="721" t="s">
        <v>254</v>
      </c>
      <c r="F235" s="721" t="s">
        <v>230</v>
      </c>
      <c r="G235" s="774">
        <v>40701</v>
      </c>
      <c r="H235" s="724">
        <v>8</v>
      </c>
      <c r="I235" s="725" t="s">
        <v>1403</v>
      </c>
      <c r="J235" s="721" t="s">
        <v>265</v>
      </c>
      <c r="K235" s="721" t="s">
        <v>270</v>
      </c>
      <c r="L235" s="726"/>
      <c r="M235" s="726" t="s">
        <v>6426</v>
      </c>
      <c r="N235" s="722" t="s">
        <v>2525</v>
      </c>
      <c r="O235" s="721" t="s">
        <v>255</v>
      </c>
      <c r="P235" s="727" t="s">
        <v>2753</v>
      </c>
      <c r="Q235" s="734"/>
      <c r="S235" s="1058">
        <v>233</v>
      </c>
    </row>
    <row r="236" spans="1:19">
      <c r="A236" s="721">
        <v>21</v>
      </c>
      <c r="B236" s="721">
        <v>1</v>
      </c>
      <c r="C236" s="722" t="s">
        <v>7323</v>
      </c>
      <c r="D236" s="723" t="s">
        <v>23</v>
      </c>
      <c r="E236" s="721" t="s">
        <v>221</v>
      </c>
      <c r="F236" s="721" t="s">
        <v>288</v>
      </c>
      <c r="G236" s="774">
        <v>33803</v>
      </c>
      <c r="H236" s="724">
        <v>27</v>
      </c>
      <c r="I236" s="725" t="s">
        <v>1403</v>
      </c>
      <c r="J236" s="721" t="s">
        <v>256</v>
      </c>
      <c r="K236" s="721" t="s">
        <v>674</v>
      </c>
      <c r="L236" s="726"/>
      <c r="M236" s="726" t="s">
        <v>6426</v>
      </c>
      <c r="N236" s="722" t="s">
        <v>2525</v>
      </c>
      <c r="O236" s="721" t="s">
        <v>222</v>
      </c>
      <c r="P236" s="741" t="s">
        <v>2759</v>
      </c>
      <c r="Q236" s="771" t="s">
        <v>7327</v>
      </c>
      <c r="S236" s="1058">
        <v>234</v>
      </c>
    </row>
    <row r="237" spans="1:19">
      <c r="A237" s="721"/>
      <c r="B237" s="721">
        <v>2</v>
      </c>
      <c r="C237" s="722" t="s">
        <v>7324</v>
      </c>
      <c r="D237" s="723" t="s">
        <v>16</v>
      </c>
      <c r="E237" s="721" t="s">
        <v>221</v>
      </c>
      <c r="F237" s="721" t="s">
        <v>7325</v>
      </c>
      <c r="G237" s="774">
        <v>36953</v>
      </c>
      <c r="H237" s="724">
        <v>18</v>
      </c>
      <c r="I237" s="725" t="s">
        <v>1403</v>
      </c>
      <c r="J237" s="721" t="s">
        <v>2491</v>
      </c>
      <c r="K237" s="721" t="s">
        <v>246</v>
      </c>
      <c r="L237" s="726"/>
      <c r="M237" s="726" t="s">
        <v>6426</v>
      </c>
      <c r="N237" s="722" t="s">
        <v>2525</v>
      </c>
      <c r="O237" s="721" t="s">
        <v>245</v>
      </c>
      <c r="P237" s="771" t="s">
        <v>7326</v>
      </c>
      <c r="Q237" s="771" t="s">
        <v>7327</v>
      </c>
      <c r="S237" s="1058">
        <v>235</v>
      </c>
    </row>
    <row r="238" spans="1:19">
      <c r="A238" s="721">
        <v>22</v>
      </c>
      <c r="B238" s="721">
        <v>1</v>
      </c>
      <c r="C238" s="722" t="s">
        <v>2763</v>
      </c>
      <c r="D238" s="723" t="s">
        <v>23</v>
      </c>
      <c r="E238" s="721" t="s">
        <v>221</v>
      </c>
      <c r="F238" s="721" t="s">
        <v>727</v>
      </c>
      <c r="G238" s="774">
        <v>30676</v>
      </c>
      <c r="H238" s="724">
        <v>35</v>
      </c>
      <c r="I238" s="725" t="s">
        <v>1403</v>
      </c>
      <c r="J238" s="721" t="s">
        <v>256</v>
      </c>
      <c r="K238" s="721" t="s">
        <v>674</v>
      </c>
      <c r="L238" s="726"/>
      <c r="M238" s="726" t="s">
        <v>6426</v>
      </c>
      <c r="N238" s="722" t="s">
        <v>2525</v>
      </c>
      <c r="O238" s="721" t="s">
        <v>222</v>
      </c>
      <c r="P238" s="741" t="s">
        <v>2762</v>
      </c>
      <c r="Q238" s="734" t="s">
        <v>2766</v>
      </c>
      <c r="S238" s="1058">
        <v>236</v>
      </c>
    </row>
    <row r="239" spans="1:19">
      <c r="A239" s="721"/>
      <c r="B239" s="721">
        <v>2</v>
      </c>
      <c r="C239" s="722" t="s">
        <v>2768</v>
      </c>
      <c r="D239" s="723" t="s">
        <v>16</v>
      </c>
      <c r="E239" s="721" t="s">
        <v>221</v>
      </c>
      <c r="F239" s="721" t="s">
        <v>727</v>
      </c>
      <c r="G239" s="774">
        <v>31652</v>
      </c>
      <c r="H239" s="724">
        <v>32</v>
      </c>
      <c r="I239" s="725" t="s">
        <v>1403</v>
      </c>
      <c r="J239" s="721" t="s">
        <v>256</v>
      </c>
      <c r="K239" s="721" t="s">
        <v>246</v>
      </c>
      <c r="L239" s="726"/>
      <c r="M239" s="726" t="s">
        <v>6426</v>
      </c>
      <c r="N239" s="722" t="s">
        <v>2525</v>
      </c>
      <c r="O239" s="721" t="s">
        <v>245</v>
      </c>
      <c r="P239" s="741" t="s">
        <v>2767</v>
      </c>
      <c r="Q239" s="734" t="s">
        <v>2766</v>
      </c>
      <c r="S239" s="1058">
        <v>237</v>
      </c>
    </row>
    <row r="240" spans="1:19">
      <c r="A240" s="721"/>
      <c r="B240" s="721">
        <v>3</v>
      </c>
      <c r="C240" s="722" t="s">
        <v>2771</v>
      </c>
      <c r="D240" s="723" t="s">
        <v>16</v>
      </c>
      <c r="E240" s="721" t="s">
        <v>254</v>
      </c>
      <c r="F240" s="721" t="s">
        <v>727</v>
      </c>
      <c r="G240" s="774">
        <v>37892</v>
      </c>
      <c r="H240" s="724">
        <v>15</v>
      </c>
      <c r="I240" s="725" t="s">
        <v>1403</v>
      </c>
      <c r="J240" s="721" t="s">
        <v>348</v>
      </c>
      <c r="K240" s="721" t="s">
        <v>266</v>
      </c>
      <c r="L240" s="726"/>
      <c r="M240" s="726" t="s">
        <v>6426</v>
      </c>
      <c r="N240" s="722" t="s">
        <v>2525</v>
      </c>
      <c r="O240" s="721" t="s">
        <v>255</v>
      </c>
      <c r="P240" s="734" t="s">
        <v>2770</v>
      </c>
      <c r="Q240" s="734" t="s">
        <v>2766</v>
      </c>
      <c r="S240" s="1058">
        <v>238</v>
      </c>
    </row>
    <row r="241" spans="1:19">
      <c r="A241" s="721"/>
      <c r="B241" s="721">
        <v>4</v>
      </c>
      <c r="C241" s="722" t="s">
        <v>7328</v>
      </c>
      <c r="D241" s="723" t="s">
        <v>16</v>
      </c>
      <c r="E241" s="721" t="s">
        <v>254</v>
      </c>
      <c r="F241" s="721" t="s">
        <v>22</v>
      </c>
      <c r="G241" s="774">
        <v>42838</v>
      </c>
      <c r="H241" s="724">
        <v>2</v>
      </c>
      <c r="I241" s="725" t="s">
        <v>1403</v>
      </c>
      <c r="J241" s="721" t="s">
        <v>265</v>
      </c>
      <c r="K241" s="721" t="s">
        <v>270</v>
      </c>
      <c r="L241" s="726"/>
      <c r="M241" s="726" t="s">
        <v>6426</v>
      </c>
      <c r="N241" s="722" t="s">
        <v>2525</v>
      </c>
      <c r="O241" s="721" t="s">
        <v>255</v>
      </c>
      <c r="P241" s="736" t="s">
        <v>7329</v>
      </c>
      <c r="Q241" s="734"/>
      <c r="S241" s="1058">
        <v>239</v>
      </c>
    </row>
    <row r="242" spans="1:19">
      <c r="A242" s="721">
        <v>23</v>
      </c>
      <c r="B242" s="721">
        <v>1</v>
      </c>
      <c r="C242" s="722" t="s">
        <v>2777</v>
      </c>
      <c r="D242" s="723" t="s">
        <v>16</v>
      </c>
      <c r="E242" s="721" t="s">
        <v>221</v>
      </c>
      <c r="F242" s="721" t="s">
        <v>452</v>
      </c>
      <c r="G242" s="774">
        <v>23009</v>
      </c>
      <c r="H242" s="724">
        <v>56</v>
      </c>
      <c r="I242" s="725" t="s">
        <v>1403</v>
      </c>
      <c r="J242" s="721" t="s">
        <v>256</v>
      </c>
      <c r="K242" s="721" t="s">
        <v>246</v>
      </c>
      <c r="L242" s="726"/>
      <c r="M242" s="726" t="s">
        <v>6426</v>
      </c>
      <c r="N242" s="722" t="s">
        <v>2525</v>
      </c>
      <c r="O242" s="721" t="s">
        <v>245</v>
      </c>
      <c r="P242" s="727" t="s">
        <v>2776</v>
      </c>
      <c r="Q242" s="734" t="s">
        <v>2723</v>
      </c>
      <c r="S242" s="1058">
        <v>240</v>
      </c>
    </row>
    <row r="243" spans="1:19">
      <c r="A243" s="721"/>
      <c r="B243" s="721">
        <v>2</v>
      </c>
      <c r="C243" s="722" t="s">
        <v>2730</v>
      </c>
      <c r="D243" s="723" t="s">
        <v>16</v>
      </c>
      <c r="E243" s="721" t="s">
        <v>254</v>
      </c>
      <c r="F243" s="721" t="s">
        <v>288</v>
      </c>
      <c r="G243" s="774">
        <v>37605</v>
      </c>
      <c r="H243" s="724">
        <v>16</v>
      </c>
      <c r="I243" s="725" t="s">
        <v>1403</v>
      </c>
      <c r="J243" s="721" t="s">
        <v>348</v>
      </c>
      <c r="K243" s="721" t="s">
        <v>266</v>
      </c>
      <c r="L243" s="726"/>
      <c r="M243" s="726" t="s">
        <v>6426</v>
      </c>
      <c r="N243" s="722" t="s">
        <v>2525</v>
      </c>
      <c r="O243" s="721" t="s">
        <v>1445</v>
      </c>
      <c r="P243" s="727" t="s">
        <v>2780</v>
      </c>
      <c r="Q243" s="734" t="s">
        <v>2723</v>
      </c>
      <c r="S243" s="1058">
        <v>241</v>
      </c>
    </row>
    <row r="244" spans="1:19">
      <c r="A244" s="721">
        <v>24</v>
      </c>
      <c r="B244" s="721">
        <v>1</v>
      </c>
      <c r="C244" s="722" t="s">
        <v>2782</v>
      </c>
      <c r="D244" s="723" t="s">
        <v>23</v>
      </c>
      <c r="E244" s="721" t="s">
        <v>221</v>
      </c>
      <c r="F244" s="721" t="s">
        <v>2783</v>
      </c>
      <c r="G244" s="774">
        <v>28332</v>
      </c>
      <c r="H244" s="724">
        <v>42</v>
      </c>
      <c r="I244" s="725" t="s">
        <v>1403</v>
      </c>
      <c r="J244" s="721" t="s">
        <v>223</v>
      </c>
      <c r="K244" s="721" t="s">
        <v>674</v>
      </c>
      <c r="L244" s="726"/>
      <c r="M244" s="726" t="s">
        <v>6426</v>
      </c>
      <c r="N244" s="722" t="s">
        <v>2525</v>
      </c>
      <c r="O244" s="721" t="s">
        <v>222</v>
      </c>
      <c r="P244" s="727" t="s">
        <v>2781</v>
      </c>
      <c r="Q244" s="734" t="s">
        <v>2785</v>
      </c>
      <c r="S244" s="1058">
        <v>242</v>
      </c>
    </row>
    <row r="245" spans="1:19">
      <c r="A245" s="721"/>
      <c r="B245" s="721">
        <v>2</v>
      </c>
      <c r="C245" s="722" t="s">
        <v>2787</v>
      </c>
      <c r="D245" s="723" t="s">
        <v>16</v>
      </c>
      <c r="E245" s="721" t="s">
        <v>221</v>
      </c>
      <c r="F245" s="721" t="s">
        <v>288</v>
      </c>
      <c r="G245" s="774">
        <v>28950</v>
      </c>
      <c r="H245" s="724">
        <v>40</v>
      </c>
      <c r="I245" s="725" t="s">
        <v>1403</v>
      </c>
      <c r="J245" s="721" t="s">
        <v>289</v>
      </c>
      <c r="K245" s="721" t="s">
        <v>246</v>
      </c>
      <c r="L245" s="726"/>
      <c r="M245" s="726" t="s">
        <v>6426</v>
      </c>
      <c r="N245" s="722" t="s">
        <v>2525</v>
      </c>
      <c r="O245" s="721" t="s">
        <v>245</v>
      </c>
      <c r="P245" s="727" t="s">
        <v>2786</v>
      </c>
      <c r="Q245" s="734" t="s">
        <v>2785</v>
      </c>
      <c r="S245" s="1058">
        <v>243</v>
      </c>
    </row>
    <row r="246" spans="1:19">
      <c r="A246" s="721"/>
      <c r="B246" s="721">
        <v>3</v>
      </c>
      <c r="C246" s="722" t="s">
        <v>2791</v>
      </c>
      <c r="D246" s="723" t="s">
        <v>16</v>
      </c>
      <c r="E246" s="721" t="s">
        <v>254</v>
      </c>
      <c r="F246" s="721" t="s">
        <v>2792</v>
      </c>
      <c r="G246" s="774">
        <v>40274</v>
      </c>
      <c r="H246" s="724">
        <v>9</v>
      </c>
      <c r="I246" s="725" t="s">
        <v>1403</v>
      </c>
      <c r="J246" s="721" t="s">
        <v>369</v>
      </c>
      <c r="K246" s="721" t="s">
        <v>266</v>
      </c>
      <c r="L246" s="726"/>
      <c r="M246" s="726" t="s">
        <v>6426</v>
      </c>
      <c r="N246" s="722" t="s">
        <v>2525</v>
      </c>
      <c r="O246" s="721" t="s">
        <v>255</v>
      </c>
      <c r="P246" s="727" t="s">
        <v>2790</v>
      </c>
      <c r="Q246" s="734" t="s">
        <v>2785</v>
      </c>
      <c r="S246" s="1058">
        <v>244</v>
      </c>
    </row>
    <row r="247" spans="1:19">
      <c r="A247" s="721">
        <v>25</v>
      </c>
      <c r="B247" s="721">
        <v>1</v>
      </c>
      <c r="C247" s="722" t="s">
        <v>2794</v>
      </c>
      <c r="D247" s="723" t="s">
        <v>23</v>
      </c>
      <c r="E247" s="721" t="s">
        <v>221</v>
      </c>
      <c r="F247" s="721" t="s">
        <v>727</v>
      </c>
      <c r="G247" s="774">
        <v>29024</v>
      </c>
      <c r="H247" s="724">
        <v>40</v>
      </c>
      <c r="I247" s="725" t="s">
        <v>1403</v>
      </c>
      <c r="J247" s="721" t="s">
        <v>527</v>
      </c>
      <c r="K247" s="721" t="s">
        <v>283</v>
      </c>
      <c r="L247" s="726"/>
      <c r="M247" s="726" t="s">
        <v>6426</v>
      </c>
      <c r="N247" s="722" t="s">
        <v>2525</v>
      </c>
      <c r="O247" s="721" t="s">
        <v>222</v>
      </c>
      <c r="P247" s="727" t="s">
        <v>2793</v>
      </c>
      <c r="Q247" s="734" t="s">
        <v>2797</v>
      </c>
      <c r="S247" s="1058">
        <v>245</v>
      </c>
    </row>
    <row r="248" spans="1:19">
      <c r="A248" s="721"/>
      <c r="B248" s="721">
        <v>2</v>
      </c>
      <c r="C248" s="722" t="s">
        <v>2799</v>
      </c>
      <c r="D248" s="723" t="s">
        <v>16</v>
      </c>
      <c r="E248" s="721" t="s">
        <v>221</v>
      </c>
      <c r="F248" s="721" t="s">
        <v>315</v>
      </c>
      <c r="G248" s="774">
        <v>29355</v>
      </c>
      <c r="H248" s="724">
        <v>39</v>
      </c>
      <c r="I248" s="725" t="s">
        <v>1403</v>
      </c>
      <c r="J248" s="721" t="s">
        <v>223</v>
      </c>
      <c r="K248" s="721" t="s">
        <v>246</v>
      </c>
      <c r="L248" s="726"/>
      <c r="M248" s="726" t="s">
        <v>6426</v>
      </c>
      <c r="N248" s="722" t="s">
        <v>2525</v>
      </c>
      <c r="O248" s="721" t="s">
        <v>245</v>
      </c>
      <c r="P248" s="727" t="s">
        <v>2798</v>
      </c>
      <c r="Q248" s="734" t="s">
        <v>2797</v>
      </c>
      <c r="S248" s="1058">
        <v>246</v>
      </c>
    </row>
    <row r="249" spans="1:19">
      <c r="A249" s="721"/>
      <c r="B249" s="721">
        <v>3</v>
      </c>
      <c r="C249" s="722" t="s">
        <v>2803</v>
      </c>
      <c r="D249" s="723" t="s">
        <v>23</v>
      </c>
      <c r="E249" s="721" t="s">
        <v>254</v>
      </c>
      <c r="F249" s="721" t="s">
        <v>2804</v>
      </c>
      <c r="G249" s="774">
        <v>38815</v>
      </c>
      <c r="H249" s="724">
        <v>13</v>
      </c>
      <c r="I249" s="725" t="s">
        <v>1403</v>
      </c>
      <c r="J249" s="721" t="s">
        <v>369</v>
      </c>
      <c r="K249" s="721" t="s">
        <v>266</v>
      </c>
      <c r="L249" s="726"/>
      <c r="M249" s="726" t="s">
        <v>6426</v>
      </c>
      <c r="N249" s="722" t="s">
        <v>2525</v>
      </c>
      <c r="O249" s="721" t="s">
        <v>255</v>
      </c>
      <c r="P249" s="727" t="s">
        <v>2802</v>
      </c>
      <c r="Q249" s="734" t="s">
        <v>2797</v>
      </c>
      <c r="S249" s="1058">
        <v>247</v>
      </c>
    </row>
    <row r="250" spans="1:19">
      <c r="A250" s="721"/>
      <c r="B250" s="721">
        <v>4</v>
      </c>
      <c r="C250" s="722" t="s">
        <v>2806</v>
      </c>
      <c r="D250" s="723" t="s">
        <v>16</v>
      </c>
      <c r="E250" s="721" t="s">
        <v>254</v>
      </c>
      <c r="F250" s="721" t="s">
        <v>2804</v>
      </c>
      <c r="G250" s="774">
        <v>39228</v>
      </c>
      <c r="H250" s="724">
        <v>12</v>
      </c>
      <c r="I250" s="725" t="s">
        <v>1403</v>
      </c>
      <c r="J250" s="721" t="s">
        <v>369</v>
      </c>
      <c r="K250" s="721" t="s">
        <v>266</v>
      </c>
      <c r="L250" s="726"/>
      <c r="M250" s="726" t="s">
        <v>6426</v>
      </c>
      <c r="N250" s="722" t="s">
        <v>2525</v>
      </c>
      <c r="O250" s="721" t="s">
        <v>255</v>
      </c>
      <c r="P250" s="727" t="s">
        <v>2805</v>
      </c>
      <c r="Q250" s="734" t="s">
        <v>2797</v>
      </c>
      <c r="S250" s="1058">
        <v>248</v>
      </c>
    </row>
    <row r="251" spans="1:19">
      <c r="A251" s="721"/>
      <c r="B251" s="721">
        <v>5</v>
      </c>
      <c r="C251" s="722" t="s">
        <v>2808</v>
      </c>
      <c r="D251" s="723" t="s">
        <v>16</v>
      </c>
      <c r="E251" s="721" t="s">
        <v>254</v>
      </c>
      <c r="F251" s="721" t="s">
        <v>727</v>
      </c>
      <c r="G251" s="774">
        <v>39691</v>
      </c>
      <c r="H251" s="724">
        <v>10</v>
      </c>
      <c r="I251" s="725" t="s">
        <v>1403</v>
      </c>
      <c r="J251" s="721" t="s">
        <v>369</v>
      </c>
      <c r="K251" s="721" t="s">
        <v>266</v>
      </c>
      <c r="L251" s="726"/>
      <c r="M251" s="726" t="s">
        <v>6426</v>
      </c>
      <c r="N251" s="722" t="s">
        <v>2525</v>
      </c>
      <c r="O251" s="721" t="s">
        <v>255</v>
      </c>
      <c r="P251" s="727" t="s">
        <v>2807</v>
      </c>
      <c r="Q251" s="734" t="s">
        <v>2797</v>
      </c>
      <c r="S251" s="1058">
        <v>249</v>
      </c>
    </row>
    <row r="252" spans="1:19">
      <c r="A252" s="721">
        <v>26</v>
      </c>
      <c r="B252" s="721">
        <v>1</v>
      </c>
      <c r="C252" s="722" t="s">
        <v>2810</v>
      </c>
      <c r="D252" s="723" t="s">
        <v>23</v>
      </c>
      <c r="E252" s="721" t="s">
        <v>221</v>
      </c>
      <c r="F252" s="721" t="s">
        <v>309</v>
      </c>
      <c r="G252" s="774">
        <v>29409</v>
      </c>
      <c r="H252" s="724">
        <v>39</v>
      </c>
      <c r="I252" s="725" t="s">
        <v>1403</v>
      </c>
      <c r="J252" s="721" t="s">
        <v>289</v>
      </c>
      <c r="K252" s="721" t="s">
        <v>283</v>
      </c>
      <c r="L252" s="726"/>
      <c r="M252" s="726" t="s">
        <v>6426</v>
      </c>
      <c r="N252" s="722" t="s">
        <v>2525</v>
      </c>
      <c r="O252" s="721" t="s">
        <v>222</v>
      </c>
      <c r="P252" s="727" t="s">
        <v>2809</v>
      </c>
      <c r="Q252" s="734" t="s">
        <v>2813</v>
      </c>
      <c r="S252" s="1058">
        <v>250</v>
      </c>
    </row>
    <row r="253" spans="1:19">
      <c r="A253" s="721"/>
      <c r="B253" s="721">
        <v>2</v>
      </c>
      <c r="C253" s="722" t="s">
        <v>2815</v>
      </c>
      <c r="D253" s="723" t="s">
        <v>16</v>
      </c>
      <c r="E253" s="721" t="s">
        <v>221</v>
      </c>
      <c r="F253" s="721" t="s">
        <v>309</v>
      </c>
      <c r="G253" s="774">
        <v>31869</v>
      </c>
      <c r="H253" s="724">
        <v>32</v>
      </c>
      <c r="I253" s="725" t="s">
        <v>1403</v>
      </c>
      <c r="J253" s="721" t="s">
        <v>223</v>
      </c>
      <c r="K253" s="721" t="s">
        <v>246</v>
      </c>
      <c r="L253" s="726"/>
      <c r="M253" s="726" t="s">
        <v>6426</v>
      </c>
      <c r="N253" s="722" t="s">
        <v>2525</v>
      </c>
      <c r="O253" s="721" t="s">
        <v>245</v>
      </c>
      <c r="P253" s="727" t="s">
        <v>2814</v>
      </c>
      <c r="Q253" s="734" t="s">
        <v>2813</v>
      </c>
      <c r="S253" s="1058">
        <v>251</v>
      </c>
    </row>
    <row r="254" spans="1:19">
      <c r="A254" s="721"/>
      <c r="B254" s="721">
        <v>3</v>
      </c>
      <c r="C254" s="722" t="s">
        <v>2819</v>
      </c>
      <c r="D254" s="723" t="s">
        <v>16</v>
      </c>
      <c r="E254" s="721" t="s">
        <v>254</v>
      </c>
      <c r="F254" s="721" t="s">
        <v>309</v>
      </c>
      <c r="G254" s="774">
        <v>39835</v>
      </c>
      <c r="H254" s="724">
        <v>10</v>
      </c>
      <c r="I254" s="725" t="s">
        <v>1403</v>
      </c>
      <c r="J254" s="721" t="s">
        <v>369</v>
      </c>
      <c r="K254" s="721" t="s">
        <v>266</v>
      </c>
      <c r="L254" s="726"/>
      <c r="M254" s="726" t="s">
        <v>6426</v>
      </c>
      <c r="N254" s="722" t="s">
        <v>2525</v>
      </c>
      <c r="O254" s="721" t="s">
        <v>255</v>
      </c>
      <c r="P254" s="727" t="s">
        <v>2818</v>
      </c>
      <c r="Q254" s="734" t="s">
        <v>2813</v>
      </c>
      <c r="S254" s="1058">
        <v>252</v>
      </c>
    </row>
    <row r="255" spans="1:19">
      <c r="A255" s="721"/>
      <c r="B255" s="738">
        <v>4</v>
      </c>
      <c r="C255" s="722" t="s">
        <v>2821</v>
      </c>
      <c r="D255" s="723" t="s">
        <v>23</v>
      </c>
      <c r="E255" s="738" t="s">
        <v>254</v>
      </c>
      <c r="F255" s="738" t="s">
        <v>229</v>
      </c>
      <c r="G255" s="774">
        <v>42238</v>
      </c>
      <c r="H255" s="724">
        <v>3</v>
      </c>
      <c r="I255" s="725" t="s">
        <v>1403</v>
      </c>
      <c r="J255" s="738" t="s">
        <v>265</v>
      </c>
      <c r="K255" s="738" t="s">
        <v>270</v>
      </c>
      <c r="L255" s="726"/>
      <c r="M255" s="726" t="s">
        <v>6426</v>
      </c>
      <c r="N255" s="722" t="s">
        <v>2525</v>
      </c>
      <c r="O255" s="738" t="s">
        <v>255</v>
      </c>
      <c r="P255" s="727" t="s">
        <v>2820</v>
      </c>
      <c r="Q255" s="734" t="s">
        <v>2813</v>
      </c>
      <c r="S255" s="1058">
        <v>253</v>
      </c>
    </row>
    <row r="256" spans="1:19">
      <c r="A256" s="721">
        <v>27</v>
      </c>
      <c r="B256" s="721">
        <v>1</v>
      </c>
      <c r="C256" s="722" t="s">
        <v>1429</v>
      </c>
      <c r="D256" s="723" t="s">
        <v>23</v>
      </c>
      <c r="E256" s="721" t="s">
        <v>1440</v>
      </c>
      <c r="F256" s="721" t="s">
        <v>1785</v>
      </c>
      <c r="G256" s="774">
        <v>23774</v>
      </c>
      <c r="H256" s="724">
        <v>54</v>
      </c>
      <c r="I256" s="725" t="s">
        <v>1403</v>
      </c>
      <c r="J256" s="721" t="s">
        <v>223</v>
      </c>
      <c r="K256" s="721" t="s">
        <v>283</v>
      </c>
      <c r="L256" s="726"/>
      <c r="M256" s="726" t="s">
        <v>6426</v>
      </c>
      <c r="N256" s="722" t="s">
        <v>2525</v>
      </c>
      <c r="O256" s="721" t="s">
        <v>222</v>
      </c>
      <c r="P256" s="727" t="s">
        <v>2836</v>
      </c>
      <c r="Q256" s="734" t="s">
        <v>2839</v>
      </c>
      <c r="S256" s="1058">
        <v>254</v>
      </c>
    </row>
    <row r="257" spans="1:19">
      <c r="A257" s="721"/>
      <c r="B257" s="721">
        <v>3</v>
      </c>
      <c r="C257" s="722" t="s">
        <v>2841</v>
      </c>
      <c r="D257" s="723" t="s">
        <v>23</v>
      </c>
      <c r="E257" s="721" t="s">
        <v>254</v>
      </c>
      <c r="F257" s="721" t="s">
        <v>22</v>
      </c>
      <c r="G257" s="774">
        <v>35920</v>
      </c>
      <c r="H257" s="724">
        <v>21</v>
      </c>
      <c r="I257" s="725" t="s">
        <v>1403</v>
      </c>
      <c r="J257" s="721" t="s">
        <v>289</v>
      </c>
      <c r="K257" s="721" t="s">
        <v>266</v>
      </c>
      <c r="L257" s="726"/>
      <c r="M257" s="726" t="s">
        <v>6426</v>
      </c>
      <c r="N257" s="722" t="s">
        <v>2525</v>
      </c>
      <c r="O257" s="721" t="s">
        <v>255</v>
      </c>
      <c r="P257" s="727" t="s">
        <v>2840</v>
      </c>
      <c r="Q257" s="734" t="s">
        <v>2839</v>
      </c>
      <c r="S257" s="1058">
        <v>255</v>
      </c>
    </row>
    <row r="258" spans="1:19">
      <c r="A258" s="721">
        <v>28</v>
      </c>
      <c r="B258" s="721">
        <v>1</v>
      </c>
      <c r="C258" s="722" t="s">
        <v>2844</v>
      </c>
      <c r="D258" s="723" t="s">
        <v>23</v>
      </c>
      <c r="E258" s="721" t="s">
        <v>221</v>
      </c>
      <c r="F258" s="721" t="s">
        <v>2845</v>
      </c>
      <c r="G258" s="774">
        <v>31171</v>
      </c>
      <c r="H258" s="724">
        <v>34</v>
      </c>
      <c r="I258" s="725" t="s">
        <v>1403</v>
      </c>
      <c r="J258" s="721" t="s">
        <v>289</v>
      </c>
      <c r="K258" s="721" t="s">
        <v>674</v>
      </c>
      <c r="L258" s="726"/>
      <c r="M258" s="726" t="s">
        <v>6426</v>
      </c>
      <c r="N258" s="722" t="s">
        <v>2525</v>
      </c>
      <c r="O258" s="721" t="s">
        <v>222</v>
      </c>
      <c r="P258" s="727" t="s">
        <v>2843</v>
      </c>
      <c r="Q258" s="734" t="s">
        <v>2848</v>
      </c>
      <c r="S258" s="1058">
        <v>256</v>
      </c>
    </row>
    <row r="259" spans="1:19">
      <c r="A259" s="721"/>
      <c r="B259" s="721">
        <v>2</v>
      </c>
      <c r="C259" s="722" t="s">
        <v>451</v>
      </c>
      <c r="D259" s="723" t="s">
        <v>16</v>
      </c>
      <c r="E259" s="721" t="s">
        <v>221</v>
      </c>
      <c r="F259" s="721" t="s">
        <v>2720</v>
      </c>
      <c r="G259" s="774">
        <v>32738</v>
      </c>
      <c r="H259" s="724">
        <v>29</v>
      </c>
      <c r="I259" s="725" t="s">
        <v>1403</v>
      </c>
      <c r="J259" s="721" t="s">
        <v>223</v>
      </c>
      <c r="K259" s="721" t="s">
        <v>246</v>
      </c>
      <c r="L259" s="726"/>
      <c r="M259" s="726" t="s">
        <v>6426</v>
      </c>
      <c r="N259" s="722" t="s">
        <v>2525</v>
      </c>
      <c r="O259" s="721" t="s">
        <v>245</v>
      </c>
      <c r="P259" s="727" t="s">
        <v>2849</v>
      </c>
      <c r="Q259" s="734" t="s">
        <v>2848</v>
      </c>
      <c r="S259" s="1058">
        <v>257</v>
      </c>
    </row>
    <row r="260" spans="1:19">
      <c r="A260" s="721"/>
      <c r="B260" s="721">
        <v>3</v>
      </c>
      <c r="C260" s="722" t="s">
        <v>2853</v>
      </c>
      <c r="D260" s="723" t="s">
        <v>23</v>
      </c>
      <c r="E260" s="721" t="s">
        <v>254</v>
      </c>
      <c r="F260" s="721" t="s">
        <v>230</v>
      </c>
      <c r="G260" s="774">
        <v>40484</v>
      </c>
      <c r="H260" s="724">
        <v>8</v>
      </c>
      <c r="I260" s="725" t="s">
        <v>1403</v>
      </c>
      <c r="J260" s="721" t="s">
        <v>265</v>
      </c>
      <c r="K260" s="721" t="s">
        <v>270</v>
      </c>
      <c r="L260" s="726"/>
      <c r="M260" s="726" t="s">
        <v>6426</v>
      </c>
      <c r="N260" s="722" t="s">
        <v>2525</v>
      </c>
      <c r="O260" s="721" t="s">
        <v>255</v>
      </c>
      <c r="P260" s="727" t="s">
        <v>2852</v>
      </c>
      <c r="Q260" s="734" t="s">
        <v>2848</v>
      </c>
      <c r="S260" s="1058">
        <v>258</v>
      </c>
    </row>
    <row r="261" spans="1:19">
      <c r="A261" s="721"/>
      <c r="B261" s="721">
        <v>4</v>
      </c>
      <c r="C261" s="722"/>
      <c r="D261" s="723" t="s">
        <v>16</v>
      </c>
      <c r="E261" s="721" t="s">
        <v>254</v>
      </c>
      <c r="F261" s="721"/>
      <c r="G261" s="774"/>
      <c r="H261" s="724">
        <v>119</v>
      </c>
      <c r="I261" s="725" t="s">
        <v>1403</v>
      </c>
      <c r="J261" s="721" t="s">
        <v>265</v>
      </c>
      <c r="K261" s="721" t="s">
        <v>270</v>
      </c>
      <c r="L261" s="726"/>
      <c r="M261" s="726" t="s">
        <v>6426</v>
      </c>
      <c r="N261" s="722" t="s">
        <v>2525</v>
      </c>
      <c r="O261" s="721" t="s">
        <v>255</v>
      </c>
      <c r="P261" s="727"/>
      <c r="Q261" s="734"/>
      <c r="S261" s="1058">
        <v>259</v>
      </c>
    </row>
    <row r="262" spans="1:19">
      <c r="A262" s="721">
        <v>29</v>
      </c>
      <c r="B262" s="721">
        <v>1</v>
      </c>
      <c r="C262" s="722" t="s">
        <v>2855</v>
      </c>
      <c r="D262" s="723" t="s">
        <v>23</v>
      </c>
      <c r="E262" s="721" t="s">
        <v>221</v>
      </c>
      <c r="F262" s="721" t="s">
        <v>2856</v>
      </c>
      <c r="G262" s="774">
        <v>28980</v>
      </c>
      <c r="H262" s="724">
        <v>40</v>
      </c>
      <c r="I262" s="725" t="s">
        <v>1403</v>
      </c>
      <c r="J262" s="721" t="s">
        <v>256</v>
      </c>
      <c r="K262" s="721" t="s">
        <v>283</v>
      </c>
      <c r="L262" s="726"/>
      <c r="M262" s="726" t="s">
        <v>6426</v>
      </c>
      <c r="N262" s="722" t="s">
        <v>2525</v>
      </c>
      <c r="O262" s="721" t="s">
        <v>222</v>
      </c>
      <c r="P262" s="727" t="s">
        <v>2854</v>
      </c>
      <c r="Q262" s="734" t="s">
        <v>2859</v>
      </c>
      <c r="S262" s="1058">
        <v>260</v>
      </c>
    </row>
    <row r="263" spans="1:19">
      <c r="A263" s="721"/>
      <c r="B263" s="721">
        <v>2</v>
      </c>
      <c r="C263" s="722" t="s">
        <v>2861</v>
      </c>
      <c r="D263" s="723" t="s">
        <v>16</v>
      </c>
      <c r="E263" s="721" t="s">
        <v>221</v>
      </c>
      <c r="F263" s="721" t="s">
        <v>288</v>
      </c>
      <c r="G263" s="774">
        <v>29932</v>
      </c>
      <c r="H263" s="724">
        <v>37</v>
      </c>
      <c r="I263" s="725" t="s">
        <v>1403</v>
      </c>
      <c r="J263" s="721" t="s">
        <v>256</v>
      </c>
      <c r="K263" s="721" t="s">
        <v>246</v>
      </c>
      <c r="L263" s="726"/>
      <c r="M263" s="726" t="s">
        <v>6426</v>
      </c>
      <c r="N263" s="722" t="s">
        <v>2525</v>
      </c>
      <c r="O263" s="721" t="s">
        <v>245</v>
      </c>
      <c r="P263" s="727" t="s">
        <v>2860</v>
      </c>
      <c r="Q263" s="734" t="s">
        <v>2859</v>
      </c>
      <c r="S263" s="1058">
        <v>261</v>
      </c>
    </row>
    <row r="264" spans="1:19">
      <c r="A264" s="721"/>
      <c r="B264" s="721">
        <v>3</v>
      </c>
      <c r="C264" s="722" t="s">
        <v>2863</v>
      </c>
      <c r="D264" s="723" t="s">
        <v>16</v>
      </c>
      <c r="E264" s="721" t="s">
        <v>254</v>
      </c>
      <c r="F264" s="721" t="s">
        <v>288</v>
      </c>
      <c r="G264" s="774">
        <v>35964</v>
      </c>
      <c r="H264" s="724">
        <v>21</v>
      </c>
      <c r="I264" s="725" t="s">
        <v>1403</v>
      </c>
      <c r="J264" s="721" t="s">
        <v>344</v>
      </c>
      <c r="K264" s="721" t="s">
        <v>266</v>
      </c>
      <c r="L264" s="726"/>
      <c r="M264" s="726" t="s">
        <v>6426</v>
      </c>
      <c r="N264" s="722" t="s">
        <v>2525</v>
      </c>
      <c r="O264" s="721" t="s">
        <v>255</v>
      </c>
      <c r="P264" s="727" t="s">
        <v>2862</v>
      </c>
      <c r="Q264" s="734" t="s">
        <v>2859</v>
      </c>
      <c r="S264" s="1058">
        <v>262</v>
      </c>
    </row>
    <row r="265" spans="1:19">
      <c r="A265" s="721"/>
      <c r="B265" s="721">
        <v>4</v>
      </c>
      <c r="C265" s="722" t="s">
        <v>2865</v>
      </c>
      <c r="D265" s="723" t="s">
        <v>16</v>
      </c>
      <c r="E265" s="721" t="s">
        <v>254</v>
      </c>
      <c r="F265" s="721" t="s">
        <v>22</v>
      </c>
      <c r="G265" s="774">
        <v>37453</v>
      </c>
      <c r="H265" s="724">
        <v>17</v>
      </c>
      <c r="I265" s="725" t="s">
        <v>1403</v>
      </c>
      <c r="J265" s="721" t="s">
        <v>348</v>
      </c>
      <c r="K265" s="721" t="s">
        <v>266</v>
      </c>
      <c r="L265" s="726"/>
      <c r="M265" s="726" t="s">
        <v>6426</v>
      </c>
      <c r="N265" s="722" t="s">
        <v>2525</v>
      </c>
      <c r="O265" s="721" t="s">
        <v>255</v>
      </c>
      <c r="P265" s="727" t="s">
        <v>2864</v>
      </c>
      <c r="Q265" s="734" t="s">
        <v>2859</v>
      </c>
      <c r="S265" s="1058">
        <v>263</v>
      </c>
    </row>
    <row r="266" spans="1:19">
      <c r="A266" s="721"/>
      <c r="B266" s="721">
        <v>5</v>
      </c>
      <c r="C266" s="722" t="s">
        <v>2867</v>
      </c>
      <c r="D266" s="723" t="s">
        <v>16</v>
      </c>
      <c r="E266" s="721" t="s">
        <v>254</v>
      </c>
      <c r="F266" s="721" t="s">
        <v>22</v>
      </c>
      <c r="G266" s="774">
        <v>39201</v>
      </c>
      <c r="H266" s="724">
        <v>12</v>
      </c>
      <c r="I266" s="725" t="s">
        <v>1403</v>
      </c>
      <c r="J266" s="721" t="s">
        <v>369</v>
      </c>
      <c r="K266" s="721" t="s">
        <v>266</v>
      </c>
      <c r="L266" s="726"/>
      <c r="M266" s="726" t="s">
        <v>6426</v>
      </c>
      <c r="N266" s="722" t="s">
        <v>2525</v>
      </c>
      <c r="O266" s="721" t="s">
        <v>255</v>
      </c>
      <c r="P266" s="727" t="s">
        <v>2866</v>
      </c>
      <c r="Q266" s="734" t="s">
        <v>2859</v>
      </c>
      <c r="S266" s="1058">
        <v>264</v>
      </c>
    </row>
    <row r="267" spans="1:19">
      <c r="A267" s="721"/>
      <c r="B267" s="721">
        <v>6</v>
      </c>
      <c r="C267" s="734" t="s">
        <v>2869</v>
      </c>
      <c r="D267" s="723" t="s">
        <v>16</v>
      </c>
      <c r="E267" s="721" t="s">
        <v>254</v>
      </c>
      <c r="F267" s="721" t="s">
        <v>230</v>
      </c>
      <c r="G267" s="779" t="s">
        <v>2870</v>
      </c>
      <c r="H267" s="724">
        <v>3</v>
      </c>
      <c r="I267" s="725" t="s">
        <v>1403</v>
      </c>
      <c r="J267" s="721" t="s">
        <v>265</v>
      </c>
      <c r="K267" s="721" t="s">
        <v>270</v>
      </c>
      <c r="L267" s="726"/>
      <c r="M267" s="726" t="s">
        <v>6426</v>
      </c>
      <c r="N267" s="722" t="s">
        <v>2525</v>
      </c>
      <c r="O267" s="721" t="s">
        <v>255</v>
      </c>
      <c r="P267" s="727" t="s">
        <v>2868</v>
      </c>
      <c r="Q267" s="734" t="s">
        <v>2859</v>
      </c>
      <c r="S267" s="1058">
        <v>265</v>
      </c>
    </row>
    <row r="268" spans="1:19">
      <c r="A268" s="721"/>
      <c r="B268" s="721">
        <v>7</v>
      </c>
      <c r="C268" s="722" t="s">
        <v>2858</v>
      </c>
      <c r="D268" s="723" t="s">
        <v>23</v>
      </c>
      <c r="E268" s="721" t="s">
        <v>1440</v>
      </c>
      <c r="F268" s="721" t="s">
        <v>1290</v>
      </c>
      <c r="G268" s="774">
        <v>18617</v>
      </c>
      <c r="H268" s="724">
        <v>68</v>
      </c>
      <c r="I268" s="725" t="s">
        <v>1403</v>
      </c>
      <c r="J268" s="738" t="s">
        <v>256</v>
      </c>
      <c r="K268" s="721" t="s">
        <v>283</v>
      </c>
      <c r="L268" s="726"/>
      <c r="M268" s="726" t="s">
        <v>6426</v>
      </c>
      <c r="N268" s="722" t="s">
        <v>2525</v>
      </c>
      <c r="O268" s="721" t="s">
        <v>327</v>
      </c>
      <c r="P268" s="727" t="s">
        <v>2871</v>
      </c>
      <c r="Q268" s="734" t="s">
        <v>2859</v>
      </c>
      <c r="S268" s="1058">
        <v>266</v>
      </c>
    </row>
    <row r="269" spans="1:19">
      <c r="A269" s="721">
        <v>30</v>
      </c>
      <c r="B269" s="721">
        <v>1</v>
      </c>
      <c r="C269" s="722" t="s">
        <v>2873</v>
      </c>
      <c r="D269" s="723" t="s">
        <v>23</v>
      </c>
      <c r="E269" s="721" t="s">
        <v>221</v>
      </c>
      <c r="F269" s="721" t="s">
        <v>309</v>
      </c>
      <c r="G269" s="774">
        <v>29750</v>
      </c>
      <c r="H269" s="724">
        <v>38</v>
      </c>
      <c r="I269" s="725" t="s">
        <v>1403</v>
      </c>
      <c r="J269" s="721" t="s">
        <v>289</v>
      </c>
      <c r="K269" s="721" t="s">
        <v>283</v>
      </c>
      <c r="L269" s="726"/>
      <c r="M269" s="726" t="s">
        <v>6426</v>
      </c>
      <c r="N269" s="722" t="s">
        <v>2525</v>
      </c>
      <c r="O269" s="721" t="s">
        <v>222</v>
      </c>
      <c r="P269" s="727" t="s">
        <v>2872</v>
      </c>
      <c r="Q269" s="734" t="s">
        <v>2874</v>
      </c>
      <c r="S269" s="1058">
        <v>267</v>
      </c>
    </row>
    <row r="270" spans="1:19">
      <c r="A270" s="721"/>
      <c r="B270" s="721">
        <v>2</v>
      </c>
      <c r="C270" s="722" t="s">
        <v>2876</v>
      </c>
      <c r="D270" s="723" t="s">
        <v>23</v>
      </c>
      <c r="E270" s="721" t="s">
        <v>221</v>
      </c>
      <c r="F270" s="721" t="s">
        <v>309</v>
      </c>
      <c r="G270" s="774">
        <v>30430</v>
      </c>
      <c r="H270" s="724">
        <v>36</v>
      </c>
      <c r="I270" s="725" t="s">
        <v>1403</v>
      </c>
      <c r="J270" s="721" t="s">
        <v>289</v>
      </c>
      <c r="K270" s="721" t="s">
        <v>246</v>
      </c>
      <c r="L270" s="726"/>
      <c r="M270" s="726" t="s">
        <v>6426</v>
      </c>
      <c r="N270" s="722" t="s">
        <v>2525</v>
      </c>
      <c r="O270" s="721" t="s">
        <v>245</v>
      </c>
      <c r="P270" s="727" t="s">
        <v>2875</v>
      </c>
      <c r="Q270" s="734" t="s">
        <v>2874</v>
      </c>
      <c r="S270" s="1058">
        <v>268</v>
      </c>
    </row>
    <row r="271" spans="1:19">
      <c r="A271" s="721"/>
      <c r="B271" s="721">
        <v>3</v>
      </c>
      <c r="C271" s="722" t="s">
        <v>2880</v>
      </c>
      <c r="D271" s="723" t="s">
        <v>23</v>
      </c>
      <c r="E271" s="721" t="s">
        <v>254</v>
      </c>
      <c r="F271" s="721" t="s">
        <v>244</v>
      </c>
      <c r="G271" s="774">
        <v>37518</v>
      </c>
      <c r="H271" s="724">
        <v>16</v>
      </c>
      <c r="I271" s="725" t="s">
        <v>1403</v>
      </c>
      <c r="J271" s="721" t="s">
        <v>2325</v>
      </c>
      <c r="K271" s="721" t="s">
        <v>266</v>
      </c>
      <c r="L271" s="726"/>
      <c r="M271" s="726" t="s">
        <v>6426</v>
      </c>
      <c r="N271" s="722" t="s">
        <v>2525</v>
      </c>
      <c r="O271" s="721" t="s">
        <v>255</v>
      </c>
      <c r="P271" s="727" t="s">
        <v>2879</v>
      </c>
      <c r="Q271" s="734" t="s">
        <v>2874</v>
      </c>
      <c r="S271" s="1058">
        <v>269</v>
      </c>
    </row>
    <row r="272" spans="1:19">
      <c r="A272" s="721">
        <v>31</v>
      </c>
      <c r="B272" s="721">
        <v>1</v>
      </c>
      <c r="C272" s="722" t="s">
        <v>2882</v>
      </c>
      <c r="D272" s="723" t="s">
        <v>23</v>
      </c>
      <c r="E272" s="721" t="s">
        <v>221</v>
      </c>
      <c r="F272" s="721" t="s">
        <v>2883</v>
      </c>
      <c r="G272" s="774">
        <v>23742</v>
      </c>
      <c r="H272" s="724">
        <v>54</v>
      </c>
      <c r="I272" s="725" t="s">
        <v>1403</v>
      </c>
      <c r="J272" s="721" t="s">
        <v>2884</v>
      </c>
      <c r="K272" s="721" t="s">
        <v>283</v>
      </c>
      <c r="L272" s="726"/>
      <c r="M272" s="726" t="s">
        <v>6426</v>
      </c>
      <c r="N272" s="722" t="s">
        <v>2525</v>
      </c>
      <c r="O272" s="721" t="s">
        <v>222</v>
      </c>
      <c r="P272" s="741" t="s">
        <v>2881</v>
      </c>
      <c r="Q272" s="734" t="s">
        <v>2887</v>
      </c>
      <c r="S272" s="1058">
        <v>270</v>
      </c>
    </row>
    <row r="273" spans="1:19">
      <c r="A273" s="721"/>
      <c r="B273" s="721">
        <v>2</v>
      </c>
      <c r="C273" s="722" t="s">
        <v>2889</v>
      </c>
      <c r="D273" s="723" t="s">
        <v>16</v>
      </c>
      <c r="E273" s="721" t="s">
        <v>221</v>
      </c>
      <c r="F273" s="721" t="s">
        <v>727</v>
      </c>
      <c r="G273" s="774">
        <v>26459</v>
      </c>
      <c r="H273" s="724">
        <v>47</v>
      </c>
      <c r="I273" s="725" t="s">
        <v>1403</v>
      </c>
      <c r="J273" s="721" t="s">
        <v>2884</v>
      </c>
      <c r="K273" s="721" t="s">
        <v>246</v>
      </c>
      <c r="L273" s="726"/>
      <c r="M273" s="726" t="s">
        <v>6426</v>
      </c>
      <c r="N273" s="722" t="s">
        <v>2525</v>
      </c>
      <c r="O273" s="721" t="s">
        <v>245</v>
      </c>
      <c r="P273" s="741" t="s">
        <v>2888</v>
      </c>
      <c r="Q273" s="734" t="s">
        <v>2887</v>
      </c>
      <c r="S273" s="1058">
        <v>271</v>
      </c>
    </row>
    <row r="274" spans="1:19">
      <c r="A274" s="721"/>
      <c r="B274" s="721">
        <v>3</v>
      </c>
      <c r="C274" s="722" t="s">
        <v>2892</v>
      </c>
      <c r="D274" s="723" t="s">
        <v>16</v>
      </c>
      <c r="E274" s="721" t="s">
        <v>254</v>
      </c>
      <c r="F274" s="721" t="s">
        <v>727</v>
      </c>
      <c r="G274" s="774">
        <v>34727</v>
      </c>
      <c r="H274" s="724">
        <v>24</v>
      </c>
      <c r="I274" s="725" t="s">
        <v>1403</v>
      </c>
      <c r="J274" s="721" t="s">
        <v>223</v>
      </c>
      <c r="K274" s="721" t="s">
        <v>266</v>
      </c>
      <c r="L274" s="726"/>
      <c r="M274" s="726" t="s">
        <v>6426</v>
      </c>
      <c r="N274" s="722" t="s">
        <v>2525</v>
      </c>
      <c r="O274" s="721" t="s">
        <v>255</v>
      </c>
      <c r="P274" s="741" t="s">
        <v>2891</v>
      </c>
      <c r="Q274" s="734" t="s">
        <v>2887</v>
      </c>
      <c r="S274" s="1058">
        <v>272</v>
      </c>
    </row>
    <row r="275" spans="1:19">
      <c r="A275" s="721"/>
      <c r="B275" s="721">
        <v>4</v>
      </c>
      <c r="C275" s="722" t="s">
        <v>2893</v>
      </c>
      <c r="D275" s="723" t="s">
        <v>23</v>
      </c>
      <c r="E275" s="721" t="s">
        <v>254</v>
      </c>
      <c r="F275" s="721" t="s">
        <v>727</v>
      </c>
      <c r="G275" s="774">
        <v>40417</v>
      </c>
      <c r="H275" s="724">
        <v>8</v>
      </c>
      <c r="I275" s="725" t="s">
        <v>1403</v>
      </c>
      <c r="J275" s="721" t="s">
        <v>265</v>
      </c>
      <c r="K275" s="721" t="s">
        <v>266</v>
      </c>
      <c r="L275" s="726"/>
      <c r="M275" s="726" t="s">
        <v>6426</v>
      </c>
      <c r="N275" s="722" t="s">
        <v>2525</v>
      </c>
      <c r="O275" s="721" t="s">
        <v>255</v>
      </c>
      <c r="P275" s="722"/>
      <c r="Q275" s="734" t="s">
        <v>2887</v>
      </c>
      <c r="S275" s="1058">
        <v>273</v>
      </c>
    </row>
    <row r="276" spans="1:19">
      <c r="A276" s="721"/>
      <c r="B276" s="721">
        <v>5</v>
      </c>
      <c r="C276" s="722" t="s">
        <v>7267</v>
      </c>
      <c r="D276" s="723" t="s">
        <v>23</v>
      </c>
      <c r="E276" s="721" t="s">
        <v>254</v>
      </c>
      <c r="F276" s="721"/>
      <c r="G276" s="774"/>
      <c r="H276" s="724">
        <v>119</v>
      </c>
      <c r="I276" s="725"/>
      <c r="J276" s="721" t="s">
        <v>369</v>
      </c>
      <c r="K276" s="721"/>
      <c r="L276" s="726"/>
      <c r="M276" s="726"/>
      <c r="N276" s="722" t="s">
        <v>2525</v>
      </c>
      <c r="O276" s="721"/>
      <c r="P276" s="722"/>
      <c r="Q276" s="734"/>
      <c r="S276" s="1058">
        <v>274</v>
      </c>
    </row>
    <row r="277" spans="1:19">
      <c r="A277" s="721">
        <v>32</v>
      </c>
      <c r="B277" s="721">
        <v>1</v>
      </c>
      <c r="C277" s="722" t="s">
        <v>2895</v>
      </c>
      <c r="D277" s="723" t="s">
        <v>23</v>
      </c>
      <c r="E277" s="721" t="s">
        <v>221</v>
      </c>
      <c r="F277" s="721" t="s">
        <v>970</v>
      </c>
      <c r="G277" s="774">
        <v>28725</v>
      </c>
      <c r="H277" s="724">
        <v>40</v>
      </c>
      <c r="I277" s="725" t="s">
        <v>1403</v>
      </c>
      <c r="J277" s="721" t="s">
        <v>289</v>
      </c>
      <c r="K277" s="721" t="s">
        <v>283</v>
      </c>
      <c r="L277" s="726"/>
      <c r="M277" s="726" t="s">
        <v>6426</v>
      </c>
      <c r="N277" s="722" t="s">
        <v>2525</v>
      </c>
      <c r="O277" s="721" t="s">
        <v>222</v>
      </c>
      <c r="P277" s="727" t="s">
        <v>2894</v>
      </c>
      <c r="Q277" s="734" t="s">
        <v>2898</v>
      </c>
      <c r="S277" s="1058">
        <v>275</v>
      </c>
    </row>
    <row r="278" spans="1:19">
      <c r="A278" s="721"/>
      <c r="B278" s="721">
        <v>2</v>
      </c>
      <c r="C278" s="722" t="s">
        <v>2857</v>
      </c>
      <c r="D278" s="723" t="s">
        <v>16</v>
      </c>
      <c r="E278" s="721" t="s">
        <v>221</v>
      </c>
      <c r="F278" s="721" t="s">
        <v>970</v>
      </c>
      <c r="G278" s="774">
        <v>26735</v>
      </c>
      <c r="H278" s="724">
        <v>46</v>
      </c>
      <c r="I278" s="725" t="s">
        <v>1403</v>
      </c>
      <c r="J278" s="721" t="s">
        <v>289</v>
      </c>
      <c r="K278" s="721" t="s">
        <v>246</v>
      </c>
      <c r="L278" s="726"/>
      <c r="M278" s="726" t="s">
        <v>6426</v>
      </c>
      <c r="N278" s="722" t="s">
        <v>2525</v>
      </c>
      <c r="O278" s="721" t="s">
        <v>245</v>
      </c>
      <c r="P278" s="727" t="s">
        <v>2899</v>
      </c>
      <c r="Q278" s="734" t="s">
        <v>2898</v>
      </c>
      <c r="S278" s="1058">
        <v>276</v>
      </c>
    </row>
    <row r="279" spans="1:19">
      <c r="A279" s="721"/>
      <c r="B279" s="721">
        <v>3</v>
      </c>
      <c r="C279" s="722" t="s">
        <v>2902</v>
      </c>
      <c r="D279" s="723" t="s">
        <v>16</v>
      </c>
      <c r="E279" s="721" t="s">
        <v>254</v>
      </c>
      <c r="F279" s="721" t="s">
        <v>230</v>
      </c>
      <c r="G279" s="777">
        <v>41336</v>
      </c>
      <c r="H279" s="724">
        <v>6</v>
      </c>
      <c r="I279" s="725" t="s">
        <v>1403</v>
      </c>
      <c r="J279" s="721" t="s">
        <v>265</v>
      </c>
      <c r="K279" s="721" t="s">
        <v>270</v>
      </c>
      <c r="L279" s="726"/>
      <c r="M279" s="726" t="s">
        <v>6426</v>
      </c>
      <c r="N279" s="722" t="s">
        <v>2525</v>
      </c>
      <c r="O279" s="721" t="s">
        <v>255</v>
      </c>
      <c r="P279" s="722"/>
      <c r="Q279" s="734" t="s">
        <v>2898</v>
      </c>
      <c r="S279" s="1058">
        <v>277</v>
      </c>
    </row>
    <row r="280" spans="1:19">
      <c r="A280" s="721">
        <v>33</v>
      </c>
      <c r="B280" s="721">
        <v>1</v>
      </c>
      <c r="C280" s="722" t="s">
        <v>2760</v>
      </c>
      <c r="D280" s="723" t="s">
        <v>23</v>
      </c>
      <c r="E280" s="721" t="s">
        <v>221</v>
      </c>
      <c r="F280" s="721" t="s">
        <v>315</v>
      </c>
      <c r="G280" s="774">
        <v>30483</v>
      </c>
      <c r="H280" s="724">
        <v>36</v>
      </c>
      <c r="I280" s="725" t="s">
        <v>1403</v>
      </c>
      <c r="J280" s="721" t="s">
        <v>256</v>
      </c>
      <c r="K280" s="721" t="s">
        <v>674</v>
      </c>
      <c r="L280" s="726"/>
      <c r="M280" s="726" t="s">
        <v>6426</v>
      </c>
      <c r="N280" s="722" t="s">
        <v>2525</v>
      </c>
      <c r="O280" s="721" t="s">
        <v>222</v>
      </c>
      <c r="P280" s="734" t="s">
        <v>2903</v>
      </c>
      <c r="Q280" s="734" t="s">
        <v>2905</v>
      </c>
      <c r="S280" s="1058">
        <v>278</v>
      </c>
    </row>
    <row r="281" spans="1:19">
      <c r="A281" s="721"/>
      <c r="B281" s="721">
        <v>2</v>
      </c>
      <c r="C281" s="722" t="s">
        <v>2907</v>
      </c>
      <c r="D281" s="723" t="s">
        <v>16</v>
      </c>
      <c r="E281" s="721" t="s">
        <v>221</v>
      </c>
      <c r="F281" s="721" t="s">
        <v>1605</v>
      </c>
      <c r="G281" s="774">
        <v>33429</v>
      </c>
      <c r="H281" s="724">
        <v>28</v>
      </c>
      <c r="I281" s="725" t="s">
        <v>1403</v>
      </c>
      <c r="J281" s="721" t="s">
        <v>223</v>
      </c>
      <c r="K281" s="721" t="s">
        <v>246</v>
      </c>
      <c r="L281" s="726"/>
      <c r="M281" s="726" t="s">
        <v>6426</v>
      </c>
      <c r="N281" s="722" t="s">
        <v>2525</v>
      </c>
      <c r="O281" s="721" t="s">
        <v>245</v>
      </c>
      <c r="P281" s="734" t="s">
        <v>2906</v>
      </c>
      <c r="Q281" s="734" t="s">
        <v>2905</v>
      </c>
      <c r="S281" s="1058">
        <v>279</v>
      </c>
    </row>
    <row r="282" spans="1:19">
      <c r="A282" s="721"/>
      <c r="B282" s="738">
        <v>3</v>
      </c>
      <c r="C282" s="722" t="s">
        <v>2910</v>
      </c>
      <c r="D282" s="723" t="s">
        <v>23</v>
      </c>
      <c r="E282" s="721" t="s">
        <v>254</v>
      </c>
      <c r="F282" s="721" t="s">
        <v>22</v>
      </c>
      <c r="G282" s="774">
        <v>40181</v>
      </c>
      <c r="H282" s="724">
        <v>9</v>
      </c>
      <c r="I282" s="725" t="s">
        <v>1403</v>
      </c>
      <c r="J282" s="721" t="s">
        <v>369</v>
      </c>
      <c r="K282" s="721" t="s">
        <v>266</v>
      </c>
      <c r="L282" s="726"/>
      <c r="M282" s="726" t="s">
        <v>6426</v>
      </c>
      <c r="N282" s="722" t="s">
        <v>2525</v>
      </c>
      <c r="O282" s="721" t="s">
        <v>255</v>
      </c>
      <c r="P282" s="734" t="s">
        <v>2909</v>
      </c>
      <c r="Q282" s="734" t="s">
        <v>2905</v>
      </c>
      <c r="S282" s="1058">
        <v>280</v>
      </c>
    </row>
    <row r="283" spans="1:19">
      <c r="A283" s="721">
        <v>34</v>
      </c>
      <c r="B283" s="721">
        <v>1</v>
      </c>
      <c r="C283" s="722" t="s">
        <v>2912</v>
      </c>
      <c r="D283" s="723" t="s">
        <v>23</v>
      </c>
      <c r="E283" s="721" t="s">
        <v>221</v>
      </c>
      <c r="F283" s="721" t="s">
        <v>288</v>
      </c>
      <c r="G283" s="774">
        <v>33300</v>
      </c>
      <c r="H283" s="724">
        <v>28</v>
      </c>
      <c r="I283" s="725" t="s">
        <v>1403</v>
      </c>
      <c r="J283" s="721" t="s">
        <v>223</v>
      </c>
      <c r="K283" s="721" t="s">
        <v>674</v>
      </c>
      <c r="L283" s="726"/>
      <c r="M283" s="726" t="s">
        <v>6426</v>
      </c>
      <c r="N283" s="722" t="s">
        <v>2525</v>
      </c>
      <c r="O283" s="721" t="s">
        <v>222</v>
      </c>
      <c r="P283" s="722" t="s">
        <v>2911</v>
      </c>
      <c r="Q283" s="734" t="s">
        <v>2915</v>
      </c>
      <c r="S283" s="1058">
        <v>281</v>
      </c>
    </row>
    <row r="284" spans="1:19">
      <c r="A284" s="721"/>
      <c r="B284" s="721">
        <v>2</v>
      </c>
      <c r="C284" s="722" t="s">
        <v>2917</v>
      </c>
      <c r="D284" s="723" t="s">
        <v>16</v>
      </c>
      <c r="E284" s="721" t="s">
        <v>221</v>
      </c>
      <c r="F284" s="721" t="s">
        <v>760</v>
      </c>
      <c r="G284" s="774">
        <v>32912</v>
      </c>
      <c r="H284" s="724">
        <v>29</v>
      </c>
      <c r="I284" s="725" t="s">
        <v>1403</v>
      </c>
      <c r="J284" s="721" t="s">
        <v>289</v>
      </c>
      <c r="K284" s="721" t="s">
        <v>246</v>
      </c>
      <c r="L284" s="726"/>
      <c r="M284" s="726" t="s">
        <v>6426</v>
      </c>
      <c r="N284" s="722" t="s">
        <v>2525</v>
      </c>
      <c r="O284" s="721" t="s">
        <v>245</v>
      </c>
      <c r="P284" s="727" t="s">
        <v>2916</v>
      </c>
      <c r="Q284" s="734" t="s">
        <v>2915</v>
      </c>
      <c r="S284" s="1058">
        <v>282</v>
      </c>
    </row>
    <row r="285" spans="1:19">
      <c r="A285" s="721">
        <v>35</v>
      </c>
      <c r="B285" s="738">
        <v>1</v>
      </c>
      <c r="C285" s="722" t="s">
        <v>2921</v>
      </c>
      <c r="D285" s="723" t="s">
        <v>23</v>
      </c>
      <c r="E285" s="721" t="s">
        <v>221</v>
      </c>
      <c r="F285" s="721" t="s">
        <v>1650</v>
      </c>
      <c r="G285" s="774">
        <v>28897</v>
      </c>
      <c r="H285" s="724">
        <v>40</v>
      </c>
      <c r="I285" s="725" t="s">
        <v>1403</v>
      </c>
      <c r="J285" s="721" t="s">
        <v>289</v>
      </c>
      <c r="K285" s="721" t="s">
        <v>283</v>
      </c>
      <c r="L285" s="726"/>
      <c r="M285" s="726" t="s">
        <v>6426</v>
      </c>
      <c r="N285" s="722" t="s">
        <v>2525</v>
      </c>
      <c r="O285" s="721" t="s">
        <v>222</v>
      </c>
      <c r="P285" s="727" t="s">
        <v>2920</v>
      </c>
      <c r="Q285" s="734" t="s">
        <v>2922</v>
      </c>
      <c r="S285" s="1058">
        <v>283</v>
      </c>
    </row>
    <row r="286" spans="1:19">
      <c r="A286" s="721"/>
      <c r="B286" s="738">
        <v>2</v>
      </c>
      <c r="C286" s="722" t="s">
        <v>2924</v>
      </c>
      <c r="D286" s="723" t="s">
        <v>16</v>
      </c>
      <c r="E286" s="721" t="s">
        <v>221</v>
      </c>
      <c r="F286" s="721" t="s">
        <v>376</v>
      </c>
      <c r="G286" s="774">
        <v>30971</v>
      </c>
      <c r="H286" s="724">
        <v>34</v>
      </c>
      <c r="I286" s="725" t="s">
        <v>1403</v>
      </c>
      <c r="J286" s="721" t="s">
        <v>289</v>
      </c>
      <c r="K286" s="721" t="s">
        <v>246</v>
      </c>
      <c r="L286" s="726"/>
      <c r="M286" s="726" t="s">
        <v>6426</v>
      </c>
      <c r="N286" s="722" t="s">
        <v>2525</v>
      </c>
      <c r="O286" s="721" t="s">
        <v>245</v>
      </c>
      <c r="P286" s="727" t="s">
        <v>2923</v>
      </c>
      <c r="Q286" s="734" t="s">
        <v>2922</v>
      </c>
      <c r="S286" s="1058">
        <v>284</v>
      </c>
    </row>
    <row r="287" spans="1:19">
      <c r="A287" s="721"/>
      <c r="B287" s="738">
        <v>3</v>
      </c>
      <c r="C287" s="722" t="s">
        <v>2091</v>
      </c>
      <c r="D287" s="723" t="s">
        <v>16</v>
      </c>
      <c r="E287" s="738" t="s">
        <v>254</v>
      </c>
      <c r="F287" s="738" t="s">
        <v>376</v>
      </c>
      <c r="G287" s="774">
        <v>39122</v>
      </c>
      <c r="H287" s="724">
        <v>12</v>
      </c>
      <c r="I287" s="725" t="s">
        <v>1403</v>
      </c>
      <c r="J287" s="738" t="s">
        <v>369</v>
      </c>
      <c r="K287" s="738" t="s">
        <v>266</v>
      </c>
      <c r="L287" s="726"/>
      <c r="M287" s="726" t="s">
        <v>6426</v>
      </c>
      <c r="N287" s="722" t="s">
        <v>2525</v>
      </c>
      <c r="O287" s="738" t="s">
        <v>255</v>
      </c>
      <c r="P287" s="727" t="s">
        <v>2090</v>
      </c>
      <c r="Q287" s="734" t="s">
        <v>2922</v>
      </c>
      <c r="S287" s="1058">
        <v>285</v>
      </c>
    </row>
    <row r="288" spans="1:19">
      <c r="A288" s="721"/>
      <c r="B288" s="738">
        <v>4</v>
      </c>
      <c r="C288" s="722" t="s">
        <v>2928</v>
      </c>
      <c r="D288" s="723" t="s">
        <v>16</v>
      </c>
      <c r="E288" s="738" t="s">
        <v>254</v>
      </c>
      <c r="F288" s="738" t="s">
        <v>376</v>
      </c>
      <c r="G288" s="774">
        <v>40897</v>
      </c>
      <c r="H288" s="724">
        <v>7</v>
      </c>
      <c r="I288" s="747" t="s">
        <v>1403</v>
      </c>
      <c r="J288" s="738" t="s">
        <v>265</v>
      </c>
      <c r="K288" s="738" t="s">
        <v>270</v>
      </c>
      <c r="L288" s="726"/>
      <c r="M288" s="726" t="s">
        <v>6426</v>
      </c>
      <c r="N288" s="722" t="s">
        <v>2525</v>
      </c>
      <c r="O288" s="738" t="s">
        <v>255</v>
      </c>
      <c r="P288" s="727" t="s">
        <v>2927</v>
      </c>
      <c r="Q288" s="734" t="s">
        <v>2922</v>
      </c>
      <c r="S288" s="1058">
        <v>286</v>
      </c>
    </row>
    <row r="289" spans="1:19">
      <c r="A289" s="721"/>
      <c r="B289" s="738">
        <v>5</v>
      </c>
      <c r="C289" s="722" t="s">
        <v>2930</v>
      </c>
      <c r="D289" s="723" t="s">
        <v>16</v>
      </c>
      <c r="E289" s="738" t="s">
        <v>254</v>
      </c>
      <c r="F289" s="738" t="s">
        <v>230</v>
      </c>
      <c r="G289" s="774">
        <v>42405</v>
      </c>
      <c r="H289" s="724">
        <v>3</v>
      </c>
      <c r="I289" s="747" t="s">
        <v>1403</v>
      </c>
      <c r="J289" s="738" t="s">
        <v>265</v>
      </c>
      <c r="K289" s="738" t="s">
        <v>270</v>
      </c>
      <c r="L289" s="726"/>
      <c r="M289" s="726" t="s">
        <v>6426</v>
      </c>
      <c r="N289" s="722" t="s">
        <v>2525</v>
      </c>
      <c r="O289" s="738" t="s">
        <v>255</v>
      </c>
      <c r="P289" s="727" t="s">
        <v>2929</v>
      </c>
      <c r="Q289" s="734" t="s">
        <v>2922</v>
      </c>
      <c r="S289" s="1058">
        <v>287</v>
      </c>
    </row>
    <row r="290" spans="1:19">
      <c r="A290" s="721">
        <v>36</v>
      </c>
      <c r="B290" s="738">
        <v>1</v>
      </c>
      <c r="C290" s="722" t="s">
        <v>2932</v>
      </c>
      <c r="D290" s="723" t="s">
        <v>23</v>
      </c>
      <c r="E290" s="721" t="s">
        <v>221</v>
      </c>
      <c r="F290" s="721" t="s">
        <v>2933</v>
      </c>
      <c r="G290" s="774">
        <v>27731</v>
      </c>
      <c r="H290" s="724">
        <v>43</v>
      </c>
      <c r="I290" s="725" t="s">
        <v>1403</v>
      </c>
      <c r="J290" s="721" t="s">
        <v>256</v>
      </c>
      <c r="K290" s="721" t="s">
        <v>360</v>
      </c>
      <c r="L290" s="726"/>
      <c r="M290" s="726" t="s">
        <v>6426</v>
      </c>
      <c r="N290" s="722" t="s">
        <v>2525</v>
      </c>
      <c r="O290" s="721" t="s">
        <v>222</v>
      </c>
      <c r="P290" s="722" t="s">
        <v>2931</v>
      </c>
      <c r="Q290" s="722" t="s">
        <v>2935</v>
      </c>
      <c r="S290" s="1058">
        <v>288</v>
      </c>
    </row>
    <row r="291" spans="1:19">
      <c r="A291" s="721"/>
      <c r="B291" s="738">
        <v>2</v>
      </c>
      <c r="C291" s="722" t="s">
        <v>2937</v>
      </c>
      <c r="D291" s="723" t="s">
        <v>16</v>
      </c>
      <c r="E291" s="721" t="s">
        <v>221</v>
      </c>
      <c r="F291" s="721" t="s">
        <v>2933</v>
      </c>
      <c r="G291" s="774">
        <v>27718</v>
      </c>
      <c r="H291" s="724">
        <v>43</v>
      </c>
      <c r="I291" s="725" t="s">
        <v>1403</v>
      </c>
      <c r="J291" s="721" t="s">
        <v>256</v>
      </c>
      <c r="K291" s="721" t="s">
        <v>246</v>
      </c>
      <c r="L291" s="726"/>
      <c r="M291" s="726" t="s">
        <v>6426</v>
      </c>
      <c r="N291" s="722" t="s">
        <v>2525</v>
      </c>
      <c r="O291" s="721" t="s">
        <v>245</v>
      </c>
      <c r="P291" s="722" t="s">
        <v>2936</v>
      </c>
      <c r="Q291" s="722" t="s">
        <v>2935</v>
      </c>
      <c r="S291" s="1058">
        <v>289</v>
      </c>
    </row>
    <row r="292" spans="1:19">
      <c r="A292" s="721"/>
      <c r="B292" s="738">
        <v>3</v>
      </c>
      <c r="C292" s="722" t="s">
        <v>2939</v>
      </c>
      <c r="D292" s="723" t="s">
        <v>16</v>
      </c>
      <c r="E292" s="721" t="s">
        <v>254</v>
      </c>
      <c r="F292" s="721" t="s">
        <v>22</v>
      </c>
      <c r="G292" s="774">
        <v>37699</v>
      </c>
      <c r="H292" s="724">
        <v>16</v>
      </c>
      <c r="I292" s="725" t="s">
        <v>1403</v>
      </c>
      <c r="J292" s="721" t="s">
        <v>348</v>
      </c>
      <c r="K292" s="721" t="s">
        <v>266</v>
      </c>
      <c r="L292" s="726"/>
      <c r="M292" s="726" t="s">
        <v>6426</v>
      </c>
      <c r="N292" s="722" t="s">
        <v>2525</v>
      </c>
      <c r="O292" s="721" t="s">
        <v>255</v>
      </c>
      <c r="P292" s="722" t="s">
        <v>2938</v>
      </c>
      <c r="Q292" s="722" t="s">
        <v>2935</v>
      </c>
      <c r="S292" s="1058">
        <v>290</v>
      </c>
    </row>
    <row r="293" spans="1:19">
      <c r="A293" s="721"/>
      <c r="B293" s="738">
        <v>4</v>
      </c>
      <c r="C293" s="722" t="s">
        <v>2941</v>
      </c>
      <c r="D293" s="723" t="s">
        <v>16</v>
      </c>
      <c r="E293" s="721" t="s">
        <v>254</v>
      </c>
      <c r="F293" s="721" t="s">
        <v>230</v>
      </c>
      <c r="G293" s="774">
        <v>39136</v>
      </c>
      <c r="H293" s="724">
        <v>12</v>
      </c>
      <c r="I293" s="725" t="s">
        <v>1403</v>
      </c>
      <c r="J293" s="721" t="s">
        <v>369</v>
      </c>
      <c r="K293" s="721" t="s">
        <v>266</v>
      </c>
      <c r="L293" s="726"/>
      <c r="M293" s="726" t="s">
        <v>6426</v>
      </c>
      <c r="N293" s="722" t="s">
        <v>2525</v>
      </c>
      <c r="O293" s="721" t="s">
        <v>255</v>
      </c>
      <c r="P293" s="722" t="s">
        <v>2940</v>
      </c>
      <c r="Q293" s="722" t="s">
        <v>2935</v>
      </c>
      <c r="S293" s="1058">
        <v>291</v>
      </c>
    </row>
    <row r="294" spans="1:19">
      <c r="A294" s="721"/>
      <c r="B294" s="738">
        <v>5</v>
      </c>
      <c r="C294" s="722" t="s">
        <v>2943</v>
      </c>
      <c r="D294" s="723" t="s">
        <v>23</v>
      </c>
      <c r="E294" s="721" t="s">
        <v>254</v>
      </c>
      <c r="F294" s="721" t="s">
        <v>230</v>
      </c>
      <c r="G294" s="774">
        <v>42363</v>
      </c>
      <c r="H294" s="724">
        <v>3</v>
      </c>
      <c r="I294" s="725" t="s">
        <v>1403</v>
      </c>
      <c r="J294" s="721" t="s">
        <v>265</v>
      </c>
      <c r="K294" s="721" t="s">
        <v>270</v>
      </c>
      <c r="L294" s="726"/>
      <c r="M294" s="726" t="s">
        <v>6426</v>
      </c>
      <c r="N294" s="722" t="s">
        <v>2525</v>
      </c>
      <c r="O294" s="721" t="s">
        <v>255</v>
      </c>
      <c r="P294" s="727" t="s">
        <v>2942</v>
      </c>
      <c r="Q294" s="722" t="s">
        <v>2935</v>
      </c>
      <c r="S294" s="1058">
        <v>292</v>
      </c>
    </row>
    <row r="295" spans="1:19">
      <c r="A295" s="721">
        <v>37</v>
      </c>
      <c r="B295" s="738">
        <v>1</v>
      </c>
      <c r="C295" s="722" t="s">
        <v>101</v>
      </c>
      <c r="D295" s="723" t="s">
        <v>23</v>
      </c>
      <c r="E295" s="738" t="s">
        <v>6684</v>
      </c>
      <c r="F295" s="738" t="s">
        <v>2945</v>
      </c>
      <c r="G295" s="774">
        <v>31650</v>
      </c>
      <c r="H295" s="724">
        <v>32</v>
      </c>
      <c r="I295" s="725" t="s">
        <v>1403</v>
      </c>
      <c r="J295" s="738" t="s">
        <v>289</v>
      </c>
      <c r="K295" s="738" t="s">
        <v>674</v>
      </c>
      <c r="L295" s="726"/>
      <c r="M295" s="726" t="s">
        <v>6426</v>
      </c>
      <c r="N295" s="722" t="s">
        <v>2525</v>
      </c>
      <c r="O295" s="738" t="s">
        <v>222</v>
      </c>
      <c r="P295" s="734" t="s">
        <v>2944</v>
      </c>
      <c r="Q295" s="734" t="s">
        <v>2947</v>
      </c>
      <c r="S295" s="1058">
        <v>293</v>
      </c>
    </row>
    <row r="296" spans="1:19">
      <c r="A296" s="721"/>
      <c r="B296" s="738">
        <v>2</v>
      </c>
      <c r="C296" s="722" t="s">
        <v>2949</v>
      </c>
      <c r="D296" s="723" t="s">
        <v>16</v>
      </c>
      <c r="E296" s="738" t="s">
        <v>221</v>
      </c>
      <c r="F296" s="738" t="s">
        <v>727</v>
      </c>
      <c r="G296" s="774">
        <v>34163</v>
      </c>
      <c r="H296" s="724">
        <v>26</v>
      </c>
      <c r="I296" s="725" t="s">
        <v>1403</v>
      </c>
      <c r="J296" s="738" t="s">
        <v>223</v>
      </c>
      <c r="K296" s="738" t="s">
        <v>2559</v>
      </c>
      <c r="L296" s="726"/>
      <c r="M296" s="726" t="s">
        <v>6426</v>
      </c>
      <c r="N296" s="722" t="s">
        <v>2525</v>
      </c>
      <c r="O296" s="738" t="s">
        <v>245</v>
      </c>
      <c r="P296" s="734" t="s">
        <v>2948</v>
      </c>
      <c r="Q296" s="734" t="s">
        <v>2947</v>
      </c>
      <c r="S296" s="1058">
        <v>294</v>
      </c>
    </row>
    <row r="297" spans="1:19">
      <c r="A297" s="721"/>
      <c r="B297" s="738">
        <v>3</v>
      </c>
      <c r="C297" s="722" t="s">
        <v>2952</v>
      </c>
      <c r="D297" s="723" t="s">
        <v>16</v>
      </c>
      <c r="E297" s="721" t="s">
        <v>254</v>
      </c>
      <c r="F297" s="721" t="s">
        <v>230</v>
      </c>
      <c r="G297" s="774">
        <v>41292</v>
      </c>
      <c r="H297" s="724">
        <v>6</v>
      </c>
      <c r="I297" s="725" t="s">
        <v>1403</v>
      </c>
      <c r="J297" s="721" t="s">
        <v>265</v>
      </c>
      <c r="K297" s="721" t="s">
        <v>270</v>
      </c>
      <c r="L297" s="726"/>
      <c r="M297" s="726" t="s">
        <v>6426</v>
      </c>
      <c r="N297" s="722" t="s">
        <v>2525</v>
      </c>
      <c r="O297" s="721" t="s">
        <v>255</v>
      </c>
      <c r="P297" s="734" t="s">
        <v>2951</v>
      </c>
      <c r="Q297" s="734" t="s">
        <v>2947</v>
      </c>
      <c r="S297" s="1058">
        <v>295</v>
      </c>
    </row>
    <row r="298" spans="1:19">
      <c r="A298" s="721">
        <v>38</v>
      </c>
      <c r="B298" s="738">
        <v>1</v>
      </c>
      <c r="C298" s="722" t="s">
        <v>2954</v>
      </c>
      <c r="D298" s="723" t="s">
        <v>23</v>
      </c>
      <c r="E298" s="738" t="s">
        <v>221</v>
      </c>
      <c r="F298" s="721" t="s">
        <v>524</v>
      </c>
      <c r="G298" s="785">
        <v>32724</v>
      </c>
      <c r="H298" s="724">
        <v>30</v>
      </c>
      <c r="I298" s="725" t="s">
        <v>1403</v>
      </c>
      <c r="J298" s="738" t="s">
        <v>2491</v>
      </c>
      <c r="K298" s="738" t="s">
        <v>283</v>
      </c>
      <c r="L298" s="726"/>
      <c r="M298" s="726" t="s">
        <v>6426</v>
      </c>
      <c r="N298" s="722" t="s">
        <v>2525</v>
      </c>
      <c r="O298" s="738" t="s">
        <v>222</v>
      </c>
      <c r="P298" s="727" t="s">
        <v>2953</v>
      </c>
      <c r="Q298" s="722"/>
      <c r="S298" s="1058">
        <v>296</v>
      </c>
    </row>
    <row r="299" spans="1:19">
      <c r="A299" s="721"/>
      <c r="B299" s="738">
        <v>2</v>
      </c>
      <c r="C299" s="722" t="s">
        <v>2957</v>
      </c>
      <c r="D299" s="757" t="s">
        <v>16</v>
      </c>
      <c r="E299" s="738" t="s">
        <v>221</v>
      </c>
      <c r="F299" s="738" t="s">
        <v>1506</v>
      </c>
      <c r="G299" s="785">
        <v>34776</v>
      </c>
      <c r="H299" s="724">
        <v>24</v>
      </c>
      <c r="I299" s="747" t="s">
        <v>1403</v>
      </c>
      <c r="J299" s="738" t="s">
        <v>2491</v>
      </c>
      <c r="K299" s="738" t="s">
        <v>246</v>
      </c>
      <c r="L299" s="726"/>
      <c r="M299" s="726" t="s">
        <v>6426</v>
      </c>
      <c r="N299" s="722" t="s">
        <v>2525</v>
      </c>
      <c r="O299" s="738" t="s">
        <v>245</v>
      </c>
      <c r="P299" s="727" t="s">
        <v>2956</v>
      </c>
      <c r="Q299" s="722"/>
      <c r="S299" s="1058">
        <v>297</v>
      </c>
    </row>
    <row r="300" spans="1:19">
      <c r="A300" s="721"/>
      <c r="B300" s="738">
        <v>3</v>
      </c>
      <c r="C300" s="722"/>
      <c r="D300" s="757" t="s">
        <v>16</v>
      </c>
      <c r="E300" s="738" t="s">
        <v>254</v>
      </c>
      <c r="F300" s="738"/>
      <c r="G300" s="785"/>
      <c r="H300" s="724">
        <v>119</v>
      </c>
      <c r="I300" s="747" t="s">
        <v>1403</v>
      </c>
      <c r="J300" s="738" t="s">
        <v>265</v>
      </c>
      <c r="K300" s="738" t="s">
        <v>270</v>
      </c>
      <c r="L300" s="726"/>
      <c r="M300" s="726" t="s">
        <v>6426</v>
      </c>
      <c r="N300" s="722" t="s">
        <v>2525</v>
      </c>
      <c r="O300" s="738" t="s">
        <v>255</v>
      </c>
      <c r="P300" s="727"/>
      <c r="Q300" s="722"/>
      <c r="S300" s="1058">
        <v>298</v>
      </c>
    </row>
    <row r="301" spans="1:19">
      <c r="A301" s="721">
        <v>39</v>
      </c>
      <c r="B301" s="721">
        <v>1</v>
      </c>
      <c r="C301" s="722" t="s">
        <v>2832</v>
      </c>
      <c r="D301" s="723" t="s">
        <v>23</v>
      </c>
      <c r="E301" s="721" t="s">
        <v>221</v>
      </c>
      <c r="F301" s="721" t="s">
        <v>2720</v>
      </c>
      <c r="G301" s="774">
        <v>34226</v>
      </c>
      <c r="H301" s="724">
        <v>25</v>
      </c>
      <c r="I301" s="725" t="s">
        <v>1403</v>
      </c>
      <c r="J301" s="721" t="s">
        <v>223</v>
      </c>
      <c r="K301" s="721" t="s">
        <v>270</v>
      </c>
      <c r="L301" s="726"/>
      <c r="M301" s="726" t="s">
        <v>6426</v>
      </c>
      <c r="N301" s="722" t="s">
        <v>2525</v>
      </c>
      <c r="O301" s="721" t="s">
        <v>255</v>
      </c>
      <c r="P301" s="727" t="s">
        <v>2831</v>
      </c>
      <c r="Q301" s="736" t="s">
        <v>2826</v>
      </c>
      <c r="S301" s="1058">
        <v>299</v>
      </c>
    </row>
    <row r="302" spans="1:19">
      <c r="A302" s="721"/>
      <c r="B302" s="738">
        <v>2</v>
      </c>
      <c r="C302" s="722" t="s">
        <v>6864</v>
      </c>
      <c r="D302" s="757" t="s">
        <v>16</v>
      </c>
      <c r="E302" s="738" t="s">
        <v>221</v>
      </c>
      <c r="F302" s="738"/>
      <c r="G302" s="785"/>
      <c r="H302" s="724">
        <v>119</v>
      </c>
      <c r="I302" s="747" t="s">
        <v>1403</v>
      </c>
      <c r="J302" s="738" t="s">
        <v>265</v>
      </c>
      <c r="K302" s="738" t="s">
        <v>270</v>
      </c>
      <c r="L302" s="726"/>
      <c r="M302" s="726" t="s">
        <v>6426</v>
      </c>
      <c r="N302" s="722" t="s">
        <v>2525</v>
      </c>
      <c r="O302" s="738" t="s">
        <v>245</v>
      </c>
      <c r="P302" s="727"/>
      <c r="Q302" s="722"/>
      <c r="S302" s="1058">
        <v>300</v>
      </c>
    </row>
    <row r="303" spans="1:19">
      <c r="A303" s="721"/>
      <c r="B303" s="738">
        <v>3</v>
      </c>
      <c r="C303" s="722"/>
      <c r="D303" s="757" t="s">
        <v>16</v>
      </c>
      <c r="E303" s="738" t="s">
        <v>254</v>
      </c>
      <c r="F303" s="738"/>
      <c r="G303" s="785"/>
      <c r="H303" s="724">
        <v>119</v>
      </c>
      <c r="I303" s="747" t="s">
        <v>1403</v>
      </c>
      <c r="J303" s="738" t="s">
        <v>265</v>
      </c>
      <c r="K303" s="738" t="s">
        <v>270</v>
      </c>
      <c r="L303" s="726"/>
      <c r="M303" s="726" t="s">
        <v>6426</v>
      </c>
      <c r="N303" s="722" t="s">
        <v>2525</v>
      </c>
      <c r="O303" s="738" t="s">
        <v>255</v>
      </c>
      <c r="P303" s="727"/>
      <c r="Q303" s="722"/>
      <c r="S303" s="1058">
        <v>301</v>
      </c>
    </row>
    <row r="304" spans="1:19">
      <c r="A304" s="839">
        <v>40</v>
      </c>
      <c r="B304" s="839">
        <v>1</v>
      </c>
      <c r="C304" s="839" t="s">
        <v>2908</v>
      </c>
      <c r="D304" s="726" t="s">
        <v>23</v>
      </c>
      <c r="E304" s="839" t="s">
        <v>221</v>
      </c>
      <c r="F304" s="839"/>
      <c r="G304" s="840"/>
      <c r="H304" s="724">
        <v>119</v>
      </c>
      <c r="I304" s="839"/>
      <c r="J304" s="839" t="s">
        <v>256</v>
      </c>
      <c r="K304" s="839"/>
      <c r="L304" s="839"/>
      <c r="M304" s="839"/>
      <c r="N304" s="722" t="s">
        <v>2525</v>
      </c>
      <c r="O304" s="839" t="s">
        <v>222</v>
      </c>
      <c r="P304" s="839"/>
      <c r="Q304" s="839"/>
      <c r="S304" s="1058">
        <v>302</v>
      </c>
    </row>
    <row r="305" spans="1:19">
      <c r="A305" s="839"/>
      <c r="B305" s="839">
        <v>2</v>
      </c>
      <c r="C305" s="839" t="s">
        <v>7268</v>
      </c>
      <c r="D305" s="726" t="s">
        <v>16</v>
      </c>
      <c r="E305" s="839" t="s">
        <v>254</v>
      </c>
      <c r="F305" s="839"/>
      <c r="G305" s="840"/>
      <c r="H305" s="724">
        <v>119</v>
      </c>
      <c r="I305" s="839"/>
      <c r="J305" s="839" t="s">
        <v>527</v>
      </c>
      <c r="K305" s="839"/>
      <c r="L305" s="839"/>
      <c r="M305" s="839"/>
      <c r="N305" s="722" t="s">
        <v>2525</v>
      </c>
      <c r="O305" s="839" t="s">
        <v>255</v>
      </c>
      <c r="P305" s="839"/>
      <c r="Q305" s="839"/>
      <c r="S305" s="1058">
        <v>303</v>
      </c>
    </row>
    <row r="306" spans="1:19">
      <c r="A306" s="722">
        <v>1</v>
      </c>
      <c r="B306" s="722">
        <v>1</v>
      </c>
      <c r="C306" s="722" t="s">
        <v>2962</v>
      </c>
      <c r="D306" s="744" t="s">
        <v>23</v>
      </c>
      <c r="E306" s="722" t="s">
        <v>221</v>
      </c>
      <c r="F306" s="722" t="s">
        <v>2963</v>
      </c>
      <c r="G306" s="784">
        <v>22955</v>
      </c>
      <c r="H306" s="724">
        <v>56</v>
      </c>
      <c r="I306" s="769" t="s">
        <v>1403</v>
      </c>
      <c r="J306" s="722" t="s">
        <v>256</v>
      </c>
      <c r="K306" s="722" t="s">
        <v>283</v>
      </c>
      <c r="L306" s="770"/>
      <c r="M306" s="770" t="s">
        <v>6426</v>
      </c>
      <c r="N306" s="722" t="s">
        <v>2967</v>
      </c>
      <c r="O306" s="722" t="s">
        <v>222</v>
      </c>
      <c r="P306" s="727" t="s">
        <v>2961</v>
      </c>
      <c r="Q306" s="727" t="s">
        <v>2966</v>
      </c>
      <c r="S306" s="1058">
        <v>304</v>
      </c>
    </row>
    <row r="307" spans="1:19">
      <c r="A307" s="721"/>
      <c r="B307" s="738">
        <v>2</v>
      </c>
      <c r="C307" s="722" t="s">
        <v>2970</v>
      </c>
      <c r="D307" s="723" t="s">
        <v>16</v>
      </c>
      <c r="E307" s="721" t="s">
        <v>221</v>
      </c>
      <c r="F307" s="721" t="s">
        <v>337</v>
      </c>
      <c r="G307" s="774">
        <v>24142</v>
      </c>
      <c r="H307" s="724">
        <v>53</v>
      </c>
      <c r="I307" s="725" t="s">
        <v>1403</v>
      </c>
      <c r="J307" s="721" t="s">
        <v>256</v>
      </c>
      <c r="K307" s="721" t="s">
        <v>246</v>
      </c>
      <c r="L307" s="726"/>
      <c r="M307" s="726" t="s">
        <v>6426</v>
      </c>
      <c r="N307" s="722" t="s">
        <v>2967</v>
      </c>
      <c r="O307" s="721" t="s">
        <v>245</v>
      </c>
      <c r="P307" s="727" t="s">
        <v>2969</v>
      </c>
      <c r="Q307" s="727" t="s">
        <v>2966</v>
      </c>
      <c r="S307" s="1058">
        <v>305</v>
      </c>
    </row>
    <row r="308" spans="1:19">
      <c r="A308" s="721">
        <v>2</v>
      </c>
      <c r="B308" s="721">
        <v>1</v>
      </c>
      <c r="C308" s="722" t="s">
        <v>2982</v>
      </c>
      <c r="D308" s="723" t="s">
        <v>23</v>
      </c>
      <c r="E308" s="721" t="s">
        <v>221</v>
      </c>
      <c r="F308" s="721" t="s">
        <v>733</v>
      </c>
      <c r="G308" s="774">
        <v>24329</v>
      </c>
      <c r="H308" s="724">
        <v>52</v>
      </c>
      <c r="I308" s="725" t="s">
        <v>1403</v>
      </c>
      <c r="J308" s="721" t="s">
        <v>256</v>
      </c>
      <c r="K308" s="721" t="s">
        <v>283</v>
      </c>
      <c r="L308" s="726"/>
      <c r="M308" s="726" t="s">
        <v>6426</v>
      </c>
      <c r="N308" s="722" t="s">
        <v>2967</v>
      </c>
      <c r="O308" s="721" t="s">
        <v>222</v>
      </c>
      <c r="P308" s="722" t="s">
        <v>2981</v>
      </c>
      <c r="Q308" s="722" t="s">
        <v>2984</v>
      </c>
      <c r="S308" s="1058">
        <v>306</v>
      </c>
    </row>
    <row r="309" spans="1:19">
      <c r="A309" s="721"/>
      <c r="B309" s="721">
        <v>2</v>
      </c>
      <c r="C309" s="722" t="s">
        <v>2987</v>
      </c>
      <c r="D309" s="723" t="s">
        <v>16</v>
      </c>
      <c r="E309" s="721" t="s">
        <v>221</v>
      </c>
      <c r="F309" s="721" t="s">
        <v>733</v>
      </c>
      <c r="G309" s="774">
        <v>25376</v>
      </c>
      <c r="H309" s="724">
        <v>50</v>
      </c>
      <c r="I309" s="725" t="s">
        <v>1403</v>
      </c>
      <c r="J309" s="721" t="s">
        <v>256</v>
      </c>
      <c r="K309" s="721" t="s">
        <v>246</v>
      </c>
      <c r="L309" s="726"/>
      <c r="M309" s="726" t="s">
        <v>6426</v>
      </c>
      <c r="N309" s="722" t="s">
        <v>2967</v>
      </c>
      <c r="O309" s="721" t="s">
        <v>245</v>
      </c>
      <c r="P309" s="722" t="s">
        <v>2986</v>
      </c>
      <c r="Q309" s="722" t="s">
        <v>2984</v>
      </c>
      <c r="S309" s="1058">
        <v>307</v>
      </c>
    </row>
    <row r="310" spans="1:19">
      <c r="A310" s="721"/>
      <c r="B310" s="721">
        <v>3</v>
      </c>
      <c r="C310" s="722" t="s">
        <v>2991</v>
      </c>
      <c r="D310" s="723" t="s">
        <v>23</v>
      </c>
      <c r="E310" s="721" t="s">
        <v>254</v>
      </c>
      <c r="F310" s="721" t="s">
        <v>733</v>
      </c>
      <c r="G310" s="774">
        <v>33675</v>
      </c>
      <c r="H310" s="724">
        <v>27</v>
      </c>
      <c r="I310" s="725" t="s">
        <v>1403</v>
      </c>
      <c r="J310" s="721" t="s">
        <v>289</v>
      </c>
      <c r="K310" s="721" t="s">
        <v>261</v>
      </c>
      <c r="L310" s="726"/>
      <c r="M310" s="726" t="s">
        <v>6426</v>
      </c>
      <c r="N310" s="722" t="s">
        <v>2967</v>
      </c>
      <c r="O310" s="721" t="s">
        <v>255</v>
      </c>
      <c r="P310" s="722" t="s">
        <v>2990</v>
      </c>
      <c r="Q310" s="722" t="s">
        <v>2984</v>
      </c>
      <c r="S310" s="1058">
        <v>308</v>
      </c>
    </row>
    <row r="311" spans="1:19">
      <c r="A311" s="721"/>
      <c r="B311" s="721">
        <v>4</v>
      </c>
      <c r="C311" s="722" t="s">
        <v>2993</v>
      </c>
      <c r="D311" s="723" t="s">
        <v>16</v>
      </c>
      <c r="E311" s="721" t="s">
        <v>254</v>
      </c>
      <c r="F311" s="721" t="s">
        <v>733</v>
      </c>
      <c r="G311" s="774">
        <v>35028</v>
      </c>
      <c r="H311" s="724">
        <v>23</v>
      </c>
      <c r="I311" s="725" t="s">
        <v>1403</v>
      </c>
      <c r="J311" s="721" t="s">
        <v>223</v>
      </c>
      <c r="K311" s="721" t="s">
        <v>266</v>
      </c>
      <c r="L311" s="726"/>
      <c r="M311" s="726" t="s">
        <v>6426</v>
      </c>
      <c r="N311" s="722" t="s">
        <v>2967</v>
      </c>
      <c r="O311" s="721" t="s">
        <v>255</v>
      </c>
      <c r="P311" s="722" t="s">
        <v>2992</v>
      </c>
      <c r="Q311" s="722" t="s">
        <v>2984</v>
      </c>
      <c r="S311" s="1058">
        <v>309</v>
      </c>
    </row>
    <row r="312" spans="1:19">
      <c r="A312" s="721"/>
      <c r="B312" s="721">
        <v>5</v>
      </c>
      <c r="C312" s="722" t="s">
        <v>726</v>
      </c>
      <c r="D312" s="723" t="s">
        <v>23</v>
      </c>
      <c r="E312" s="721" t="s">
        <v>254</v>
      </c>
      <c r="F312" s="721" t="s">
        <v>733</v>
      </c>
      <c r="G312" s="774">
        <v>36340</v>
      </c>
      <c r="H312" s="724">
        <v>20</v>
      </c>
      <c r="I312" s="725" t="s">
        <v>1403</v>
      </c>
      <c r="J312" s="721" t="s">
        <v>289</v>
      </c>
      <c r="K312" s="721" t="s">
        <v>266</v>
      </c>
      <c r="L312" s="726"/>
      <c r="M312" s="726" t="s">
        <v>6426</v>
      </c>
      <c r="N312" s="722" t="s">
        <v>2967</v>
      </c>
      <c r="O312" s="721" t="s">
        <v>255</v>
      </c>
      <c r="P312" s="722" t="s">
        <v>2994</v>
      </c>
      <c r="Q312" s="722" t="s">
        <v>2984</v>
      </c>
      <c r="S312" s="1058">
        <v>310</v>
      </c>
    </row>
    <row r="313" spans="1:19">
      <c r="A313" s="721">
        <v>3</v>
      </c>
      <c r="B313" s="721">
        <v>1</v>
      </c>
      <c r="C313" s="722" t="s">
        <v>2996</v>
      </c>
      <c r="D313" s="723" t="s">
        <v>23</v>
      </c>
      <c r="E313" s="721" t="s">
        <v>221</v>
      </c>
      <c r="F313" s="721" t="s">
        <v>452</v>
      </c>
      <c r="G313" s="774">
        <v>22875</v>
      </c>
      <c r="H313" s="724">
        <v>56</v>
      </c>
      <c r="I313" s="725" t="s">
        <v>1403</v>
      </c>
      <c r="J313" s="721" t="s">
        <v>256</v>
      </c>
      <c r="K313" s="721" t="s">
        <v>428</v>
      </c>
      <c r="L313" s="726"/>
      <c r="M313" s="726" t="s">
        <v>6426</v>
      </c>
      <c r="N313" s="722" t="s">
        <v>2967</v>
      </c>
      <c r="O313" s="721" t="s">
        <v>222</v>
      </c>
      <c r="P313" s="722" t="s">
        <v>2995</v>
      </c>
      <c r="Q313" s="722" t="s">
        <v>2999</v>
      </c>
      <c r="S313" s="1058">
        <v>311</v>
      </c>
    </row>
    <row r="314" spans="1:19">
      <c r="A314" s="721"/>
      <c r="B314" s="721">
        <v>2</v>
      </c>
      <c r="C314" s="722" t="s">
        <v>3001</v>
      </c>
      <c r="D314" s="723" t="s">
        <v>16</v>
      </c>
      <c r="E314" s="721" t="s">
        <v>221</v>
      </c>
      <c r="F314" s="721" t="s">
        <v>452</v>
      </c>
      <c r="G314" s="774">
        <v>24936</v>
      </c>
      <c r="H314" s="724">
        <v>51</v>
      </c>
      <c r="I314" s="725" t="s">
        <v>1403</v>
      </c>
      <c r="J314" s="721" t="s">
        <v>256</v>
      </c>
      <c r="K314" s="721" t="s">
        <v>246</v>
      </c>
      <c r="L314" s="726"/>
      <c r="M314" s="726" t="s">
        <v>6426</v>
      </c>
      <c r="N314" s="722" t="s">
        <v>2967</v>
      </c>
      <c r="O314" s="721" t="s">
        <v>245</v>
      </c>
      <c r="P314" s="722" t="s">
        <v>3000</v>
      </c>
      <c r="Q314" s="722" t="s">
        <v>2999</v>
      </c>
      <c r="S314" s="1058">
        <v>312</v>
      </c>
    </row>
    <row r="315" spans="1:19">
      <c r="A315" s="721"/>
      <c r="B315" s="738">
        <v>3</v>
      </c>
      <c r="C315" s="722" t="s">
        <v>2049</v>
      </c>
      <c r="D315" s="723" t="s">
        <v>16</v>
      </c>
      <c r="E315" s="721" t="s">
        <v>254</v>
      </c>
      <c r="F315" s="721" t="s">
        <v>230</v>
      </c>
      <c r="G315" s="774">
        <v>36640</v>
      </c>
      <c r="H315" s="724">
        <v>19</v>
      </c>
      <c r="I315" s="725" t="s">
        <v>1403</v>
      </c>
      <c r="J315" s="721" t="s">
        <v>348</v>
      </c>
      <c r="K315" s="721" t="s">
        <v>266</v>
      </c>
      <c r="L315" s="726"/>
      <c r="M315" s="726" t="s">
        <v>6426</v>
      </c>
      <c r="N315" s="722" t="s">
        <v>2967</v>
      </c>
      <c r="O315" s="721" t="s">
        <v>255</v>
      </c>
      <c r="P315" s="722" t="s">
        <v>3004</v>
      </c>
      <c r="Q315" s="722" t="s">
        <v>2999</v>
      </c>
      <c r="S315" s="1058">
        <v>313</v>
      </c>
    </row>
    <row r="316" spans="1:19">
      <c r="A316" s="721">
        <v>4</v>
      </c>
      <c r="B316" s="721">
        <v>1</v>
      </c>
      <c r="C316" s="722" t="s">
        <v>3006</v>
      </c>
      <c r="D316" s="723" t="s">
        <v>23</v>
      </c>
      <c r="E316" s="721" t="s">
        <v>221</v>
      </c>
      <c r="F316" s="721" t="s">
        <v>452</v>
      </c>
      <c r="G316" s="774">
        <v>33282</v>
      </c>
      <c r="H316" s="724">
        <v>28</v>
      </c>
      <c r="I316" s="725" t="s">
        <v>1403</v>
      </c>
      <c r="J316" s="721" t="s">
        <v>289</v>
      </c>
      <c r="K316" s="721" t="s">
        <v>283</v>
      </c>
      <c r="L316" s="726"/>
      <c r="M316" s="726" t="s">
        <v>6426</v>
      </c>
      <c r="N316" s="722" t="s">
        <v>2967</v>
      </c>
      <c r="O316" s="721" t="s">
        <v>222</v>
      </c>
      <c r="P316" s="722" t="s">
        <v>3005</v>
      </c>
      <c r="Q316" s="727" t="s">
        <v>3007</v>
      </c>
      <c r="S316" s="1058">
        <v>314</v>
      </c>
    </row>
    <row r="317" spans="1:19">
      <c r="A317" s="721"/>
      <c r="B317" s="738">
        <v>2</v>
      </c>
      <c r="C317" s="722" t="s">
        <v>3009</v>
      </c>
      <c r="D317" s="723" t="s">
        <v>16</v>
      </c>
      <c r="E317" s="738" t="s">
        <v>221</v>
      </c>
      <c r="F317" s="738" t="s">
        <v>3010</v>
      </c>
      <c r="G317" s="774">
        <v>34902</v>
      </c>
      <c r="H317" s="724">
        <v>24</v>
      </c>
      <c r="I317" s="725" t="s">
        <v>1403</v>
      </c>
      <c r="J317" s="738" t="s">
        <v>289</v>
      </c>
      <c r="K317" s="738" t="s">
        <v>246</v>
      </c>
      <c r="L317" s="726"/>
      <c r="M317" s="726" t="s">
        <v>6426</v>
      </c>
      <c r="N317" s="722" t="s">
        <v>2967</v>
      </c>
      <c r="O317" s="738" t="s">
        <v>245</v>
      </c>
      <c r="P317" s="727" t="s">
        <v>3008</v>
      </c>
      <c r="Q317" s="727" t="s">
        <v>3007</v>
      </c>
      <c r="S317" s="1058">
        <v>315</v>
      </c>
    </row>
    <row r="318" spans="1:19">
      <c r="A318" s="721"/>
      <c r="B318" s="738">
        <v>3</v>
      </c>
      <c r="C318" s="722" t="s">
        <v>3013</v>
      </c>
      <c r="D318" s="723" t="s">
        <v>16</v>
      </c>
      <c r="E318" s="738" t="s">
        <v>254</v>
      </c>
      <c r="F318" s="738" t="s">
        <v>1227</v>
      </c>
      <c r="G318" s="774">
        <v>42301</v>
      </c>
      <c r="H318" s="724">
        <v>3</v>
      </c>
      <c r="I318" s="725" t="s">
        <v>1403</v>
      </c>
      <c r="J318" s="738" t="s">
        <v>265</v>
      </c>
      <c r="K318" s="738" t="s">
        <v>270</v>
      </c>
      <c r="L318" s="726"/>
      <c r="M318" s="726" t="s">
        <v>6426</v>
      </c>
      <c r="N318" s="722" t="s">
        <v>2967</v>
      </c>
      <c r="O318" s="738" t="s">
        <v>255</v>
      </c>
      <c r="P318" s="727" t="s">
        <v>3012</v>
      </c>
      <c r="Q318" s="727" t="s">
        <v>3007</v>
      </c>
      <c r="S318" s="1058">
        <v>316</v>
      </c>
    </row>
    <row r="319" spans="1:19">
      <c r="A319" s="721"/>
      <c r="B319" s="738">
        <v>4</v>
      </c>
      <c r="C319" s="722"/>
      <c r="D319" s="723" t="s">
        <v>23</v>
      </c>
      <c r="E319" s="738" t="s">
        <v>254</v>
      </c>
      <c r="F319" s="738"/>
      <c r="G319" s="774"/>
      <c r="H319" s="724">
        <v>119</v>
      </c>
      <c r="I319" s="725"/>
      <c r="J319" s="738" t="s">
        <v>265</v>
      </c>
      <c r="K319" s="738"/>
      <c r="L319" s="726"/>
      <c r="M319" s="726"/>
      <c r="N319" s="722" t="s">
        <v>2967</v>
      </c>
      <c r="O319" s="738" t="s">
        <v>255</v>
      </c>
      <c r="P319" s="727"/>
      <c r="Q319" s="727"/>
      <c r="S319" s="1058">
        <v>317</v>
      </c>
    </row>
    <row r="320" spans="1:19">
      <c r="A320" s="721">
        <v>5</v>
      </c>
      <c r="B320" s="721">
        <v>1</v>
      </c>
      <c r="C320" s="722" t="s">
        <v>3015</v>
      </c>
      <c r="D320" s="723" t="s">
        <v>23</v>
      </c>
      <c r="E320" s="721" t="s">
        <v>221</v>
      </c>
      <c r="F320" s="721" t="s">
        <v>970</v>
      </c>
      <c r="G320" s="774">
        <v>21715</v>
      </c>
      <c r="H320" s="724">
        <v>60</v>
      </c>
      <c r="I320" s="725" t="s">
        <v>1403</v>
      </c>
      <c r="J320" s="721" t="s">
        <v>289</v>
      </c>
      <c r="K320" s="721" t="s">
        <v>283</v>
      </c>
      <c r="L320" s="726"/>
      <c r="M320" s="726" t="s">
        <v>6426</v>
      </c>
      <c r="N320" s="722" t="s">
        <v>2967</v>
      </c>
      <c r="O320" s="721" t="s">
        <v>222</v>
      </c>
      <c r="P320" s="722" t="s">
        <v>3014</v>
      </c>
      <c r="Q320" s="722" t="s">
        <v>3018</v>
      </c>
      <c r="S320" s="1058">
        <v>318</v>
      </c>
    </row>
    <row r="321" spans="1:19">
      <c r="A321" s="721"/>
      <c r="B321" s="721">
        <v>2</v>
      </c>
      <c r="C321" s="722" t="s">
        <v>3021</v>
      </c>
      <c r="D321" s="723" t="s">
        <v>16</v>
      </c>
      <c r="E321" s="721" t="s">
        <v>221</v>
      </c>
      <c r="F321" s="721" t="s">
        <v>970</v>
      </c>
      <c r="G321" s="774">
        <v>23548</v>
      </c>
      <c r="H321" s="724">
        <v>55</v>
      </c>
      <c r="I321" s="725" t="s">
        <v>1403</v>
      </c>
      <c r="J321" s="721" t="s">
        <v>289</v>
      </c>
      <c r="K321" s="721" t="s">
        <v>246</v>
      </c>
      <c r="L321" s="726"/>
      <c r="M321" s="726" t="s">
        <v>6426</v>
      </c>
      <c r="N321" s="722" t="s">
        <v>2967</v>
      </c>
      <c r="O321" s="721" t="s">
        <v>245</v>
      </c>
      <c r="P321" s="722" t="s">
        <v>3020</v>
      </c>
      <c r="Q321" s="722" t="s">
        <v>3018</v>
      </c>
      <c r="S321" s="1058">
        <v>319</v>
      </c>
    </row>
    <row r="322" spans="1:19">
      <c r="A322" s="721"/>
      <c r="B322" s="721">
        <v>3</v>
      </c>
      <c r="C322" s="722" t="s">
        <v>3023</v>
      </c>
      <c r="D322" s="723" t="s">
        <v>23</v>
      </c>
      <c r="E322" s="721" t="s">
        <v>221</v>
      </c>
      <c r="F322" s="721" t="s">
        <v>970</v>
      </c>
      <c r="G322" s="774">
        <v>31378</v>
      </c>
      <c r="H322" s="724">
        <v>33</v>
      </c>
      <c r="I322" s="725" t="s">
        <v>1403</v>
      </c>
      <c r="J322" s="721" t="s">
        <v>289</v>
      </c>
      <c r="K322" s="721" t="s">
        <v>283</v>
      </c>
      <c r="L322" s="726"/>
      <c r="M322" s="726" t="s">
        <v>6426</v>
      </c>
      <c r="N322" s="722" t="s">
        <v>2967</v>
      </c>
      <c r="O322" s="721" t="s">
        <v>255</v>
      </c>
      <c r="P322" s="722" t="s">
        <v>3022</v>
      </c>
      <c r="Q322" s="722" t="s">
        <v>3018</v>
      </c>
      <c r="S322" s="1058">
        <v>320</v>
      </c>
    </row>
    <row r="323" spans="1:19">
      <c r="A323" s="721"/>
      <c r="B323" s="721">
        <v>4</v>
      </c>
      <c r="C323" s="722" t="s">
        <v>3025</v>
      </c>
      <c r="D323" s="723" t="s">
        <v>16</v>
      </c>
      <c r="E323" s="721" t="s">
        <v>254</v>
      </c>
      <c r="F323" s="721" t="s">
        <v>230</v>
      </c>
      <c r="G323" s="774">
        <v>36113</v>
      </c>
      <c r="H323" s="724">
        <v>20</v>
      </c>
      <c r="I323" s="725" t="s">
        <v>1403</v>
      </c>
      <c r="J323" s="721" t="s">
        <v>348</v>
      </c>
      <c r="K323" s="721" t="s">
        <v>266</v>
      </c>
      <c r="L323" s="726"/>
      <c r="M323" s="726" t="s">
        <v>6426</v>
      </c>
      <c r="N323" s="722" t="s">
        <v>2967</v>
      </c>
      <c r="O323" s="721" t="s">
        <v>255</v>
      </c>
      <c r="P323" s="722" t="s">
        <v>3024</v>
      </c>
      <c r="Q323" s="722" t="s">
        <v>3018</v>
      </c>
      <c r="S323" s="1058">
        <v>321</v>
      </c>
    </row>
    <row r="324" spans="1:19">
      <c r="A324" s="721">
        <v>6</v>
      </c>
      <c r="B324" s="721">
        <v>1</v>
      </c>
      <c r="C324" s="722" t="s">
        <v>3027</v>
      </c>
      <c r="D324" s="723" t="s">
        <v>23</v>
      </c>
      <c r="E324" s="721" t="s">
        <v>221</v>
      </c>
      <c r="F324" s="721" t="s">
        <v>1500</v>
      </c>
      <c r="G324" s="774">
        <v>22262</v>
      </c>
      <c r="H324" s="724">
        <v>58</v>
      </c>
      <c r="I324" s="725" t="s">
        <v>1403</v>
      </c>
      <c r="J324" s="721" t="s">
        <v>256</v>
      </c>
      <c r="K324" s="721" t="s">
        <v>2169</v>
      </c>
      <c r="L324" s="726"/>
      <c r="M324" s="726" t="s">
        <v>6426</v>
      </c>
      <c r="N324" s="722" t="s">
        <v>2967</v>
      </c>
      <c r="O324" s="721" t="s">
        <v>222</v>
      </c>
      <c r="P324" s="722" t="s">
        <v>3026</v>
      </c>
      <c r="Q324" s="722" t="s">
        <v>3030</v>
      </c>
      <c r="S324" s="1058">
        <v>322</v>
      </c>
    </row>
    <row r="325" spans="1:19">
      <c r="A325" s="721"/>
      <c r="B325" s="721">
        <v>2</v>
      </c>
      <c r="C325" s="722" t="s">
        <v>1469</v>
      </c>
      <c r="D325" s="723" t="s">
        <v>16</v>
      </c>
      <c r="E325" s="721" t="s">
        <v>221</v>
      </c>
      <c r="F325" s="721" t="s">
        <v>1500</v>
      </c>
      <c r="G325" s="774">
        <v>23357</v>
      </c>
      <c r="H325" s="724">
        <v>55</v>
      </c>
      <c r="I325" s="725" t="s">
        <v>1403</v>
      </c>
      <c r="J325" s="721" t="s">
        <v>256</v>
      </c>
      <c r="K325" s="721" t="s">
        <v>246</v>
      </c>
      <c r="L325" s="726"/>
      <c r="M325" s="726" t="s">
        <v>6426</v>
      </c>
      <c r="N325" s="722" t="s">
        <v>2967</v>
      </c>
      <c r="O325" s="721" t="s">
        <v>245</v>
      </c>
      <c r="P325" s="722" t="s">
        <v>3031</v>
      </c>
      <c r="Q325" s="722" t="s">
        <v>3030</v>
      </c>
      <c r="S325" s="1058">
        <v>323</v>
      </c>
    </row>
    <row r="326" spans="1:19">
      <c r="A326" s="721">
        <v>7</v>
      </c>
      <c r="B326" s="721">
        <v>1</v>
      </c>
      <c r="C326" s="732" t="s">
        <v>3035</v>
      </c>
      <c r="D326" s="723" t="s">
        <v>23</v>
      </c>
      <c r="E326" s="721" t="s">
        <v>221</v>
      </c>
      <c r="F326" s="721" t="s">
        <v>3036</v>
      </c>
      <c r="G326" s="774">
        <v>29961</v>
      </c>
      <c r="H326" s="724">
        <v>37</v>
      </c>
      <c r="I326" s="725" t="s">
        <v>1403</v>
      </c>
      <c r="J326" s="721" t="s">
        <v>256</v>
      </c>
      <c r="K326" s="721" t="s">
        <v>283</v>
      </c>
      <c r="L326" s="726"/>
      <c r="M326" s="726" t="s">
        <v>6426</v>
      </c>
      <c r="N326" s="722" t="s">
        <v>2967</v>
      </c>
      <c r="O326" s="721" t="s">
        <v>222</v>
      </c>
      <c r="P326" s="722" t="s">
        <v>3034</v>
      </c>
      <c r="Q326" s="722" t="s">
        <v>3039</v>
      </c>
      <c r="S326" s="1058">
        <v>324</v>
      </c>
    </row>
    <row r="327" spans="1:19">
      <c r="A327" s="721"/>
      <c r="B327" s="721">
        <v>2</v>
      </c>
      <c r="C327" s="732" t="s">
        <v>3041</v>
      </c>
      <c r="D327" s="723" t="s">
        <v>16</v>
      </c>
      <c r="E327" s="721" t="s">
        <v>221</v>
      </c>
      <c r="F327" s="721" t="s">
        <v>3042</v>
      </c>
      <c r="G327" s="774">
        <v>31114</v>
      </c>
      <c r="H327" s="724">
        <v>34</v>
      </c>
      <c r="I327" s="725" t="s">
        <v>1403</v>
      </c>
      <c r="J327" s="721" t="s">
        <v>256</v>
      </c>
      <c r="K327" s="733" t="s">
        <v>246</v>
      </c>
      <c r="L327" s="726"/>
      <c r="M327" s="726" t="s">
        <v>6426</v>
      </c>
      <c r="N327" s="722" t="s">
        <v>2967</v>
      </c>
      <c r="O327" s="721" t="s">
        <v>245</v>
      </c>
      <c r="P327" s="734" t="s">
        <v>3040</v>
      </c>
      <c r="Q327" s="722" t="s">
        <v>3039</v>
      </c>
      <c r="S327" s="1058">
        <v>325</v>
      </c>
    </row>
    <row r="328" spans="1:19">
      <c r="A328" s="721">
        <v>8</v>
      </c>
      <c r="B328" s="721">
        <v>1</v>
      </c>
      <c r="C328" s="722" t="s">
        <v>3045</v>
      </c>
      <c r="D328" s="723" t="s">
        <v>23</v>
      </c>
      <c r="E328" s="721" t="s">
        <v>254</v>
      </c>
      <c r="F328" s="721" t="s">
        <v>3046</v>
      </c>
      <c r="G328" s="774">
        <v>32703</v>
      </c>
      <c r="H328" s="724">
        <v>30</v>
      </c>
      <c r="I328" s="725" t="s">
        <v>1403</v>
      </c>
      <c r="J328" s="721" t="s">
        <v>256</v>
      </c>
      <c r="K328" s="721" t="s">
        <v>283</v>
      </c>
      <c r="L328" s="726"/>
      <c r="M328" s="726" t="s">
        <v>6426</v>
      </c>
      <c r="N328" s="722" t="s">
        <v>2967</v>
      </c>
      <c r="O328" s="721" t="s">
        <v>222</v>
      </c>
      <c r="P328" s="722" t="s">
        <v>3044</v>
      </c>
      <c r="Q328" s="722"/>
      <c r="S328" s="1058">
        <v>326</v>
      </c>
    </row>
    <row r="329" spans="1:19">
      <c r="A329" s="721"/>
      <c r="B329" s="721">
        <v>2</v>
      </c>
      <c r="C329" s="722" t="s">
        <v>3048</v>
      </c>
      <c r="D329" s="723" t="s">
        <v>23</v>
      </c>
      <c r="E329" s="721" t="s">
        <v>254</v>
      </c>
      <c r="F329" s="721" t="s">
        <v>1605</v>
      </c>
      <c r="G329" s="774">
        <v>34495</v>
      </c>
      <c r="H329" s="724">
        <v>25</v>
      </c>
      <c r="I329" s="725" t="s">
        <v>1403</v>
      </c>
      <c r="J329" s="721" t="s">
        <v>256</v>
      </c>
      <c r="K329" s="721" t="s">
        <v>283</v>
      </c>
      <c r="L329" s="726"/>
      <c r="M329" s="726" t="s">
        <v>6426</v>
      </c>
      <c r="N329" s="722" t="s">
        <v>2967</v>
      </c>
      <c r="O329" s="721" t="s">
        <v>2761</v>
      </c>
      <c r="P329" s="722" t="s">
        <v>3047</v>
      </c>
      <c r="Q329" s="722"/>
      <c r="S329" s="1058">
        <v>327</v>
      </c>
    </row>
    <row r="330" spans="1:19">
      <c r="A330" s="721"/>
      <c r="B330" s="721">
        <v>3</v>
      </c>
      <c r="C330" s="722" t="s">
        <v>3050</v>
      </c>
      <c r="D330" s="723" t="s">
        <v>16</v>
      </c>
      <c r="E330" s="721" t="s">
        <v>254</v>
      </c>
      <c r="F330" s="721" t="s">
        <v>1605</v>
      </c>
      <c r="G330" s="774">
        <v>34065</v>
      </c>
      <c r="H330" s="724">
        <v>26</v>
      </c>
      <c r="I330" s="725" t="s">
        <v>1403</v>
      </c>
      <c r="J330" s="721" t="s">
        <v>223</v>
      </c>
      <c r="K330" s="721" t="s">
        <v>266</v>
      </c>
      <c r="L330" s="726"/>
      <c r="M330" s="726" t="s">
        <v>6426</v>
      </c>
      <c r="N330" s="722" t="s">
        <v>2967</v>
      </c>
      <c r="O330" s="721" t="s">
        <v>2761</v>
      </c>
      <c r="P330" s="722" t="s">
        <v>3049</v>
      </c>
      <c r="Q330" s="722"/>
      <c r="S330" s="1058">
        <v>328</v>
      </c>
    </row>
    <row r="331" spans="1:19">
      <c r="A331" s="721">
        <v>9</v>
      </c>
      <c r="B331" s="721">
        <v>1</v>
      </c>
      <c r="C331" s="722" t="s">
        <v>3052</v>
      </c>
      <c r="D331" s="723" t="s">
        <v>23</v>
      </c>
      <c r="E331" s="721" t="s">
        <v>221</v>
      </c>
      <c r="F331" s="721" t="s">
        <v>733</v>
      </c>
      <c r="G331" s="774">
        <v>21155</v>
      </c>
      <c r="H331" s="724">
        <v>61</v>
      </c>
      <c r="I331" s="725" t="s">
        <v>1403</v>
      </c>
      <c r="J331" s="721" t="s">
        <v>256</v>
      </c>
      <c r="K331" s="721" t="s">
        <v>283</v>
      </c>
      <c r="L331" s="726"/>
      <c r="M331" s="726" t="s">
        <v>6426</v>
      </c>
      <c r="N331" s="722" t="s">
        <v>2967</v>
      </c>
      <c r="O331" s="721" t="s">
        <v>222</v>
      </c>
      <c r="P331" s="722" t="s">
        <v>3051</v>
      </c>
      <c r="Q331" s="722" t="s">
        <v>3055</v>
      </c>
      <c r="S331" s="1058">
        <v>329</v>
      </c>
    </row>
    <row r="332" spans="1:19">
      <c r="A332" s="721"/>
      <c r="B332" s="721">
        <v>2</v>
      </c>
      <c r="C332" s="722" t="s">
        <v>2531</v>
      </c>
      <c r="D332" s="723" t="s">
        <v>16</v>
      </c>
      <c r="E332" s="721" t="s">
        <v>221</v>
      </c>
      <c r="F332" s="721" t="s">
        <v>733</v>
      </c>
      <c r="G332" s="774">
        <v>23595</v>
      </c>
      <c r="H332" s="724">
        <v>55</v>
      </c>
      <c r="I332" s="725" t="s">
        <v>1403</v>
      </c>
      <c r="J332" s="721" t="s">
        <v>256</v>
      </c>
      <c r="K332" s="721" t="s">
        <v>246</v>
      </c>
      <c r="L332" s="726"/>
      <c r="M332" s="726" t="s">
        <v>6426</v>
      </c>
      <c r="N332" s="722" t="s">
        <v>2967</v>
      </c>
      <c r="O332" s="721" t="s">
        <v>245</v>
      </c>
      <c r="P332" s="722" t="s">
        <v>3056</v>
      </c>
      <c r="Q332" s="722" t="s">
        <v>3055</v>
      </c>
      <c r="S332" s="1058">
        <v>330</v>
      </c>
    </row>
    <row r="333" spans="1:19">
      <c r="A333" s="721"/>
      <c r="B333" s="721">
        <v>8</v>
      </c>
      <c r="C333" s="722" t="s">
        <v>3053</v>
      </c>
      <c r="D333" s="723" t="s">
        <v>16</v>
      </c>
      <c r="E333" s="721" t="s">
        <v>2634</v>
      </c>
      <c r="F333" s="721" t="s">
        <v>733</v>
      </c>
      <c r="G333" s="774">
        <v>15322</v>
      </c>
      <c r="H333" s="724">
        <v>77</v>
      </c>
      <c r="I333" s="725" t="s">
        <v>1403</v>
      </c>
      <c r="J333" s="721" t="s">
        <v>256</v>
      </c>
      <c r="K333" s="721" t="s">
        <v>270</v>
      </c>
      <c r="L333" s="726"/>
      <c r="M333" s="726" t="s">
        <v>6426</v>
      </c>
      <c r="N333" s="722" t="s">
        <v>2967</v>
      </c>
      <c r="O333" s="721" t="s">
        <v>327</v>
      </c>
      <c r="P333" s="727" t="s">
        <v>3059</v>
      </c>
      <c r="Q333" s="722" t="s">
        <v>3055</v>
      </c>
      <c r="S333" s="1058">
        <v>331</v>
      </c>
    </row>
    <row r="334" spans="1:19">
      <c r="A334" s="721">
        <v>10</v>
      </c>
      <c r="B334" s="721">
        <v>1</v>
      </c>
      <c r="C334" s="722" t="s">
        <v>3062</v>
      </c>
      <c r="D334" s="723" t="s">
        <v>23</v>
      </c>
      <c r="E334" s="721" t="s">
        <v>221</v>
      </c>
      <c r="F334" s="721" t="s">
        <v>288</v>
      </c>
      <c r="G334" s="774">
        <v>27571</v>
      </c>
      <c r="H334" s="724">
        <v>44</v>
      </c>
      <c r="I334" s="725" t="s">
        <v>1403</v>
      </c>
      <c r="J334" s="721" t="s">
        <v>256</v>
      </c>
      <c r="K334" s="721" t="s">
        <v>2169</v>
      </c>
      <c r="L334" s="726"/>
      <c r="M334" s="726" t="s">
        <v>6426</v>
      </c>
      <c r="N334" s="722" t="s">
        <v>2967</v>
      </c>
      <c r="O334" s="721" t="s">
        <v>222</v>
      </c>
      <c r="P334" s="722" t="s">
        <v>3061</v>
      </c>
      <c r="Q334" s="722" t="s">
        <v>3065</v>
      </c>
      <c r="S334" s="1058">
        <v>332</v>
      </c>
    </row>
    <row r="335" spans="1:19">
      <c r="A335" s="721"/>
      <c r="B335" s="721">
        <v>2</v>
      </c>
      <c r="C335" s="722" t="s">
        <v>1742</v>
      </c>
      <c r="D335" s="723" t="s">
        <v>16</v>
      </c>
      <c r="E335" s="721" t="s">
        <v>221</v>
      </c>
      <c r="F335" s="721" t="s">
        <v>691</v>
      </c>
      <c r="G335" s="774">
        <v>29460</v>
      </c>
      <c r="H335" s="724">
        <v>38</v>
      </c>
      <c r="I335" s="725" t="s">
        <v>1403</v>
      </c>
      <c r="J335" s="721" t="s">
        <v>256</v>
      </c>
      <c r="K335" s="721" t="s">
        <v>246</v>
      </c>
      <c r="L335" s="726"/>
      <c r="M335" s="726" t="s">
        <v>6426</v>
      </c>
      <c r="N335" s="722" t="s">
        <v>2967</v>
      </c>
      <c r="O335" s="721" t="s">
        <v>245</v>
      </c>
      <c r="P335" s="722" t="s">
        <v>3066</v>
      </c>
      <c r="Q335" s="722" t="s">
        <v>3065</v>
      </c>
      <c r="S335" s="1058">
        <v>333</v>
      </c>
    </row>
    <row r="336" spans="1:19">
      <c r="A336" s="721"/>
      <c r="B336" s="721">
        <v>3</v>
      </c>
      <c r="C336" s="722" t="s">
        <v>3070</v>
      </c>
      <c r="D336" s="723" t="s">
        <v>23</v>
      </c>
      <c r="E336" s="721" t="s">
        <v>254</v>
      </c>
      <c r="F336" s="721" t="s">
        <v>288</v>
      </c>
      <c r="G336" s="774">
        <v>36675</v>
      </c>
      <c r="H336" s="724">
        <v>19</v>
      </c>
      <c r="I336" s="725" t="s">
        <v>1403</v>
      </c>
      <c r="J336" s="721" t="s">
        <v>348</v>
      </c>
      <c r="K336" s="721" t="s">
        <v>266</v>
      </c>
      <c r="L336" s="726"/>
      <c r="M336" s="726" t="s">
        <v>6426</v>
      </c>
      <c r="N336" s="722" t="s">
        <v>2967</v>
      </c>
      <c r="O336" s="721" t="s">
        <v>255</v>
      </c>
      <c r="P336" s="722" t="s">
        <v>3069</v>
      </c>
      <c r="Q336" s="722" t="s">
        <v>3065</v>
      </c>
      <c r="S336" s="1058">
        <v>334</v>
      </c>
    </row>
    <row r="337" spans="1:19">
      <c r="A337" s="721">
        <v>11</v>
      </c>
      <c r="B337" s="721">
        <v>1</v>
      </c>
      <c r="C337" s="722" t="s">
        <v>3072</v>
      </c>
      <c r="D337" s="723" t="s">
        <v>23</v>
      </c>
      <c r="E337" s="721" t="s">
        <v>221</v>
      </c>
      <c r="F337" s="721" t="s">
        <v>288</v>
      </c>
      <c r="G337" s="774">
        <v>26348</v>
      </c>
      <c r="H337" s="724">
        <v>47</v>
      </c>
      <c r="I337" s="725" t="s">
        <v>1403</v>
      </c>
      <c r="J337" s="721" t="s">
        <v>223</v>
      </c>
      <c r="K337" s="721" t="s">
        <v>283</v>
      </c>
      <c r="L337" s="726"/>
      <c r="M337" s="726" t="s">
        <v>6426</v>
      </c>
      <c r="N337" s="722" t="s">
        <v>2967</v>
      </c>
      <c r="O337" s="721" t="s">
        <v>222</v>
      </c>
      <c r="P337" s="722" t="s">
        <v>3071</v>
      </c>
      <c r="Q337" s="722" t="s">
        <v>3073</v>
      </c>
      <c r="S337" s="1058">
        <v>335</v>
      </c>
    </row>
    <row r="338" spans="1:19">
      <c r="A338" s="721"/>
      <c r="B338" s="721">
        <v>2</v>
      </c>
      <c r="C338" s="722" t="s">
        <v>3075</v>
      </c>
      <c r="D338" s="723" t="s">
        <v>16</v>
      </c>
      <c r="E338" s="721" t="s">
        <v>221</v>
      </c>
      <c r="F338" s="721" t="s">
        <v>288</v>
      </c>
      <c r="G338" s="774">
        <v>27431</v>
      </c>
      <c r="H338" s="724">
        <v>44</v>
      </c>
      <c r="I338" s="725" t="s">
        <v>1403</v>
      </c>
      <c r="J338" s="721" t="s">
        <v>289</v>
      </c>
      <c r="K338" s="721" t="s">
        <v>246</v>
      </c>
      <c r="L338" s="726"/>
      <c r="M338" s="726" t="s">
        <v>6426</v>
      </c>
      <c r="N338" s="722" t="s">
        <v>2967</v>
      </c>
      <c r="O338" s="721" t="s">
        <v>245</v>
      </c>
      <c r="P338" s="722" t="s">
        <v>3074</v>
      </c>
      <c r="Q338" s="722" t="s">
        <v>3073</v>
      </c>
      <c r="S338" s="1058">
        <v>336</v>
      </c>
    </row>
    <row r="339" spans="1:19">
      <c r="A339" s="721"/>
      <c r="B339" s="721">
        <v>3</v>
      </c>
      <c r="C339" s="722" t="s">
        <v>3079</v>
      </c>
      <c r="D339" s="723" t="s">
        <v>23</v>
      </c>
      <c r="E339" s="721" t="s">
        <v>254</v>
      </c>
      <c r="F339" s="721" t="s">
        <v>288</v>
      </c>
      <c r="G339" s="774">
        <v>34715</v>
      </c>
      <c r="H339" s="724">
        <v>24</v>
      </c>
      <c r="I339" s="725" t="s">
        <v>1403</v>
      </c>
      <c r="J339" s="721" t="s">
        <v>344</v>
      </c>
      <c r="K339" s="721" t="s">
        <v>266</v>
      </c>
      <c r="L339" s="726"/>
      <c r="M339" s="726" t="s">
        <v>6426</v>
      </c>
      <c r="N339" s="722" t="s">
        <v>2967</v>
      </c>
      <c r="O339" s="721" t="s">
        <v>255</v>
      </c>
      <c r="P339" s="722" t="s">
        <v>3078</v>
      </c>
      <c r="Q339" s="722" t="s">
        <v>3073</v>
      </c>
      <c r="S339" s="1058">
        <v>337</v>
      </c>
    </row>
    <row r="340" spans="1:19">
      <c r="A340" s="721"/>
      <c r="B340" s="721">
        <v>4</v>
      </c>
      <c r="C340" s="722" t="s">
        <v>3081</v>
      </c>
      <c r="D340" s="723" t="s">
        <v>16</v>
      </c>
      <c r="E340" s="721" t="s">
        <v>254</v>
      </c>
      <c r="F340" s="721" t="s">
        <v>22</v>
      </c>
      <c r="G340" s="774">
        <v>37788</v>
      </c>
      <c r="H340" s="724">
        <v>16</v>
      </c>
      <c r="I340" s="725" t="s">
        <v>1403</v>
      </c>
      <c r="J340" s="721" t="s">
        <v>369</v>
      </c>
      <c r="K340" s="721" t="s">
        <v>266</v>
      </c>
      <c r="L340" s="726"/>
      <c r="M340" s="726" t="s">
        <v>6426</v>
      </c>
      <c r="N340" s="722" t="s">
        <v>2967</v>
      </c>
      <c r="O340" s="721" t="s">
        <v>255</v>
      </c>
      <c r="P340" s="722" t="s">
        <v>3080</v>
      </c>
      <c r="Q340" s="722" t="s">
        <v>3073</v>
      </c>
      <c r="S340" s="1058">
        <v>338</v>
      </c>
    </row>
    <row r="341" spans="1:19">
      <c r="A341" s="721">
        <v>12</v>
      </c>
      <c r="B341" s="721">
        <v>1</v>
      </c>
      <c r="C341" s="722" t="s">
        <v>356</v>
      </c>
      <c r="D341" s="723" t="s">
        <v>16</v>
      </c>
      <c r="E341" s="721" t="s">
        <v>2634</v>
      </c>
      <c r="F341" s="721" t="s">
        <v>733</v>
      </c>
      <c r="G341" s="774">
        <v>22457</v>
      </c>
      <c r="H341" s="724">
        <v>58</v>
      </c>
      <c r="I341" s="725" t="s">
        <v>1403</v>
      </c>
      <c r="J341" s="721" t="s">
        <v>256</v>
      </c>
      <c r="K341" s="721" t="s">
        <v>246</v>
      </c>
      <c r="L341" s="726"/>
      <c r="M341" s="726" t="s">
        <v>6426</v>
      </c>
      <c r="N341" s="722" t="s">
        <v>2967</v>
      </c>
      <c r="O341" s="721" t="s">
        <v>222</v>
      </c>
      <c r="P341" s="722" t="s">
        <v>3082</v>
      </c>
      <c r="Q341" s="722" t="s">
        <v>3085</v>
      </c>
      <c r="S341" s="1058">
        <v>339</v>
      </c>
    </row>
    <row r="342" spans="1:19">
      <c r="A342" s="721"/>
      <c r="B342" s="721">
        <v>3</v>
      </c>
      <c r="C342" s="722" t="s">
        <v>3088</v>
      </c>
      <c r="D342" s="723" t="s">
        <v>23</v>
      </c>
      <c r="E342" s="721" t="s">
        <v>254</v>
      </c>
      <c r="F342" s="721" t="s">
        <v>733</v>
      </c>
      <c r="G342" s="774">
        <v>34502</v>
      </c>
      <c r="H342" s="724">
        <v>25</v>
      </c>
      <c r="I342" s="725" t="s">
        <v>1403</v>
      </c>
      <c r="J342" s="721" t="s">
        <v>223</v>
      </c>
      <c r="K342" s="721" t="s">
        <v>266</v>
      </c>
      <c r="L342" s="726"/>
      <c r="M342" s="726" t="s">
        <v>6426</v>
      </c>
      <c r="N342" s="722" t="s">
        <v>2967</v>
      </c>
      <c r="O342" s="721" t="s">
        <v>255</v>
      </c>
      <c r="P342" s="722" t="s">
        <v>3087</v>
      </c>
      <c r="Q342" s="722" t="s">
        <v>3085</v>
      </c>
      <c r="S342" s="1058">
        <v>340</v>
      </c>
    </row>
    <row r="343" spans="1:19">
      <c r="A343" s="721">
        <v>13</v>
      </c>
      <c r="B343" s="721">
        <v>1</v>
      </c>
      <c r="C343" s="722" t="s">
        <v>3090</v>
      </c>
      <c r="D343" s="723" t="s">
        <v>23</v>
      </c>
      <c r="E343" s="721" t="s">
        <v>221</v>
      </c>
      <c r="F343" s="721" t="s">
        <v>733</v>
      </c>
      <c r="G343" s="774">
        <v>30079</v>
      </c>
      <c r="H343" s="724">
        <v>37</v>
      </c>
      <c r="I343" s="725" t="s">
        <v>1403</v>
      </c>
      <c r="J343" s="721" t="s">
        <v>289</v>
      </c>
      <c r="K343" s="721" t="s">
        <v>283</v>
      </c>
      <c r="L343" s="726"/>
      <c r="M343" s="726" t="s">
        <v>6426</v>
      </c>
      <c r="N343" s="722" t="s">
        <v>2967</v>
      </c>
      <c r="O343" s="721" t="s">
        <v>222</v>
      </c>
      <c r="P343" s="727" t="s">
        <v>3089</v>
      </c>
      <c r="Q343" s="727" t="s">
        <v>3091</v>
      </c>
      <c r="S343" s="1058">
        <v>341</v>
      </c>
    </row>
    <row r="344" spans="1:19">
      <c r="A344" s="721"/>
      <c r="B344" s="738">
        <v>2</v>
      </c>
      <c r="C344" s="722" t="s">
        <v>3093</v>
      </c>
      <c r="D344" s="723" t="s">
        <v>16</v>
      </c>
      <c r="E344" s="721" t="s">
        <v>221</v>
      </c>
      <c r="F344" s="721" t="s">
        <v>22</v>
      </c>
      <c r="G344" s="774">
        <v>35125</v>
      </c>
      <c r="H344" s="724">
        <v>23</v>
      </c>
      <c r="I344" s="725" t="s">
        <v>1403</v>
      </c>
      <c r="J344" s="721" t="s">
        <v>289</v>
      </c>
      <c r="K344" s="721" t="s">
        <v>246</v>
      </c>
      <c r="L344" s="726"/>
      <c r="M344" s="726" t="s">
        <v>6426</v>
      </c>
      <c r="N344" s="722" t="s">
        <v>2967</v>
      </c>
      <c r="O344" s="721" t="s">
        <v>245</v>
      </c>
      <c r="P344" s="727" t="s">
        <v>3092</v>
      </c>
      <c r="Q344" s="727" t="s">
        <v>3091</v>
      </c>
      <c r="S344" s="1058">
        <v>342</v>
      </c>
    </row>
    <row r="345" spans="1:19">
      <c r="A345" s="721"/>
      <c r="B345" s="721">
        <v>3</v>
      </c>
      <c r="C345" s="722" t="s">
        <v>3097</v>
      </c>
      <c r="D345" s="723" t="s">
        <v>16</v>
      </c>
      <c r="E345" s="721" t="s">
        <v>254</v>
      </c>
      <c r="F345" s="721" t="s">
        <v>230</v>
      </c>
      <c r="G345" s="777">
        <v>42398</v>
      </c>
      <c r="H345" s="724">
        <v>3</v>
      </c>
      <c r="I345" s="725" t="s">
        <v>1403</v>
      </c>
      <c r="J345" s="721" t="s">
        <v>265</v>
      </c>
      <c r="K345" s="721" t="s">
        <v>270</v>
      </c>
      <c r="L345" s="726"/>
      <c r="M345" s="726" t="s">
        <v>6426</v>
      </c>
      <c r="N345" s="722" t="s">
        <v>2967</v>
      </c>
      <c r="O345" s="721" t="s">
        <v>255</v>
      </c>
      <c r="P345" s="727" t="s">
        <v>3096</v>
      </c>
      <c r="Q345" s="727" t="s">
        <v>3091</v>
      </c>
      <c r="S345" s="1058">
        <v>343</v>
      </c>
    </row>
    <row r="346" spans="1:19">
      <c r="A346" s="721">
        <v>14</v>
      </c>
      <c r="B346" s="721">
        <v>1</v>
      </c>
      <c r="C346" s="722" t="s">
        <v>3099</v>
      </c>
      <c r="D346" s="723" t="s">
        <v>23</v>
      </c>
      <c r="E346" s="721" t="s">
        <v>221</v>
      </c>
      <c r="F346" s="721" t="s">
        <v>733</v>
      </c>
      <c r="G346" s="774">
        <v>25974</v>
      </c>
      <c r="H346" s="724">
        <v>48</v>
      </c>
      <c r="I346" s="725" t="s">
        <v>1403</v>
      </c>
      <c r="J346" s="721" t="s">
        <v>256</v>
      </c>
      <c r="K346" s="721" t="s">
        <v>283</v>
      </c>
      <c r="L346" s="726"/>
      <c r="M346" s="726" t="s">
        <v>6426</v>
      </c>
      <c r="N346" s="722" t="s">
        <v>2967</v>
      </c>
      <c r="O346" s="721" t="s">
        <v>222</v>
      </c>
      <c r="P346" s="722" t="s">
        <v>3098</v>
      </c>
      <c r="Q346" s="722" t="s">
        <v>3102</v>
      </c>
      <c r="S346" s="1058">
        <v>344</v>
      </c>
    </row>
    <row r="347" spans="1:19">
      <c r="A347" s="721"/>
      <c r="B347" s="721">
        <v>2</v>
      </c>
      <c r="C347" s="722" t="s">
        <v>3104</v>
      </c>
      <c r="D347" s="723" t="s">
        <v>16</v>
      </c>
      <c r="E347" s="721" t="s">
        <v>221</v>
      </c>
      <c r="F347" s="721" t="s">
        <v>733</v>
      </c>
      <c r="G347" s="774">
        <v>28937</v>
      </c>
      <c r="H347" s="724">
        <v>40</v>
      </c>
      <c r="I347" s="725" t="s">
        <v>1403</v>
      </c>
      <c r="J347" s="721" t="s">
        <v>256</v>
      </c>
      <c r="K347" s="721" t="s">
        <v>246</v>
      </c>
      <c r="L347" s="726"/>
      <c r="M347" s="726" t="s">
        <v>6426</v>
      </c>
      <c r="N347" s="722" t="s">
        <v>2967</v>
      </c>
      <c r="O347" s="721" t="s">
        <v>245</v>
      </c>
      <c r="P347" s="722" t="s">
        <v>3103</v>
      </c>
      <c r="Q347" s="722" t="s">
        <v>3102</v>
      </c>
      <c r="S347" s="1058">
        <v>345</v>
      </c>
    </row>
    <row r="348" spans="1:19">
      <c r="A348" s="721"/>
      <c r="B348" s="738">
        <v>3</v>
      </c>
      <c r="C348" s="722" t="s">
        <v>3107</v>
      </c>
      <c r="D348" s="723" t="s">
        <v>23</v>
      </c>
      <c r="E348" s="721" t="s">
        <v>254</v>
      </c>
      <c r="F348" s="721" t="s">
        <v>230</v>
      </c>
      <c r="G348" s="774">
        <v>37703</v>
      </c>
      <c r="H348" s="724">
        <v>16</v>
      </c>
      <c r="I348" s="725" t="s">
        <v>1403</v>
      </c>
      <c r="J348" s="721" t="s">
        <v>369</v>
      </c>
      <c r="K348" s="721" t="s">
        <v>266</v>
      </c>
      <c r="L348" s="726"/>
      <c r="M348" s="726" t="s">
        <v>6426</v>
      </c>
      <c r="N348" s="722" t="s">
        <v>2967</v>
      </c>
      <c r="O348" s="721" t="s">
        <v>255</v>
      </c>
      <c r="P348" s="722" t="s">
        <v>3106</v>
      </c>
      <c r="Q348" s="722" t="s">
        <v>3102</v>
      </c>
      <c r="S348" s="1058">
        <v>346</v>
      </c>
    </row>
    <row r="349" spans="1:19">
      <c r="A349" s="721">
        <v>15</v>
      </c>
      <c r="B349" s="721">
        <v>1</v>
      </c>
      <c r="C349" s="722" t="s">
        <v>3109</v>
      </c>
      <c r="D349" s="723" t="s">
        <v>23</v>
      </c>
      <c r="E349" s="721" t="s">
        <v>221</v>
      </c>
      <c r="F349" s="721" t="s">
        <v>22</v>
      </c>
      <c r="G349" s="774">
        <v>35264</v>
      </c>
      <c r="H349" s="724">
        <v>23</v>
      </c>
      <c r="I349" s="725" t="s">
        <v>1403</v>
      </c>
      <c r="J349" s="721" t="s">
        <v>289</v>
      </c>
      <c r="K349" s="721" t="s">
        <v>266</v>
      </c>
      <c r="L349" s="726"/>
      <c r="M349" s="726" t="s">
        <v>6426</v>
      </c>
      <c r="N349" s="722" t="s">
        <v>2967</v>
      </c>
      <c r="O349" s="721" t="s">
        <v>222</v>
      </c>
      <c r="P349" s="722" t="s">
        <v>3108</v>
      </c>
      <c r="Q349" s="734" t="s">
        <v>3110</v>
      </c>
      <c r="S349" s="1058">
        <v>347</v>
      </c>
    </row>
    <row r="350" spans="1:19">
      <c r="A350" s="721"/>
      <c r="B350" s="721">
        <v>2</v>
      </c>
      <c r="C350" s="722" t="s">
        <v>3112</v>
      </c>
      <c r="D350" s="723" t="s">
        <v>16</v>
      </c>
      <c r="E350" s="738" t="s">
        <v>221</v>
      </c>
      <c r="F350" s="738" t="s">
        <v>733</v>
      </c>
      <c r="G350" s="774">
        <v>35301</v>
      </c>
      <c r="H350" s="724">
        <v>22</v>
      </c>
      <c r="I350" s="725" t="s">
        <v>1403</v>
      </c>
      <c r="J350" s="738" t="s">
        <v>289</v>
      </c>
      <c r="K350" s="738" t="s">
        <v>246</v>
      </c>
      <c r="L350" s="726"/>
      <c r="M350" s="726" t="s">
        <v>6426</v>
      </c>
      <c r="N350" s="722" t="s">
        <v>2967</v>
      </c>
      <c r="O350" s="738" t="s">
        <v>245</v>
      </c>
      <c r="P350" s="727" t="s">
        <v>3111</v>
      </c>
      <c r="Q350" s="734" t="s">
        <v>3110</v>
      </c>
      <c r="S350" s="1058">
        <v>348</v>
      </c>
    </row>
    <row r="351" spans="1:19">
      <c r="A351" s="721"/>
      <c r="B351" s="721">
        <v>3</v>
      </c>
      <c r="C351" s="722" t="s">
        <v>24</v>
      </c>
      <c r="D351" s="723" t="s">
        <v>16</v>
      </c>
      <c r="E351" s="738" t="s">
        <v>254</v>
      </c>
      <c r="F351" s="738" t="s">
        <v>22</v>
      </c>
      <c r="G351" s="774">
        <v>42748</v>
      </c>
      <c r="H351" s="724">
        <v>2</v>
      </c>
      <c r="I351" s="747" t="s">
        <v>1403</v>
      </c>
      <c r="J351" s="738" t="s">
        <v>265</v>
      </c>
      <c r="K351" s="738" t="s">
        <v>270</v>
      </c>
      <c r="L351" s="726"/>
      <c r="M351" s="726" t="s">
        <v>6426</v>
      </c>
      <c r="N351" s="722" t="s">
        <v>2967</v>
      </c>
      <c r="O351" s="738" t="s">
        <v>255</v>
      </c>
      <c r="P351" s="727"/>
      <c r="Q351" s="734" t="s">
        <v>3110</v>
      </c>
      <c r="S351" s="1058">
        <v>349</v>
      </c>
    </row>
    <row r="352" spans="1:19">
      <c r="A352" s="721">
        <v>16</v>
      </c>
      <c r="B352" s="721">
        <v>1</v>
      </c>
      <c r="C352" s="722" t="s">
        <v>3116</v>
      </c>
      <c r="D352" s="723" t="s">
        <v>23</v>
      </c>
      <c r="E352" s="721" t="s">
        <v>221</v>
      </c>
      <c r="F352" s="721" t="s">
        <v>756</v>
      </c>
      <c r="G352" s="774">
        <v>25022</v>
      </c>
      <c r="H352" s="724">
        <v>51</v>
      </c>
      <c r="I352" s="725" t="s">
        <v>1403</v>
      </c>
      <c r="J352" s="721" t="s">
        <v>256</v>
      </c>
      <c r="K352" s="721" t="s">
        <v>224</v>
      </c>
      <c r="L352" s="726"/>
      <c r="M352" s="726" t="s">
        <v>6426</v>
      </c>
      <c r="N352" s="722" t="s">
        <v>2967</v>
      </c>
      <c r="O352" s="721" t="s">
        <v>222</v>
      </c>
      <c r="P352" s="727" t="s">
        <v>3115</v>
      </c>
      <c r="Q352" s="722" t="s">
        <v>3119</v>
      </c>
      <c r="S352" s="1058">
        <v>350</v>
      </c>
    </row>
    <row r="353" spans="1:19">
      <c r="A353" s="721"/>
      <c r="B353" s="721">
        <v>2</v>
      </c>
      <c r="C353" s="722" t="s">
        <v>3121</v>
      </c>
      <c r="D353" s="723" t="s">
        <v>16</v>
      </c>
      <c r="E353" s="721" t="s">
        <v>221</v>
      </c>
      <c r="F353" s="721" t="s">
        <v>536</v>
      </c>
      <c r="G353" s="774">
        <v>27581</v>
      </c>
      <c r="H353" s="724">
        <v>44</v>
      </c>
      <c r="I353" s="725" t="s">
        <v>1403</v>
      </c>
      <c r="J353" s="721" t="s">
        <v>256</v>
      </c>
      <c r="K353" s="721" t="s">
        <v>246</v>
      </c>
      <c r="L353" s="726"/>
      <c r="M353" s="726" t="s">
        <v>6426</v>
      </c>
      <c r="N353" s="722" t="s">
        <v>2967</v>
      </c>
      <c r="O353" s="721" t="s">
        <v>245</v>
      </c>
      <c r="P353" s="727" t="s">
        <v>3120</v>
      </c>
      <c r="Q353" s="722" t="s">
        <v>3119</v>
      </c>
      <c r="S353" s="1058">
        <v>351</v>
      </c>
    </row>
    <row r="354" spans="1:19">
      <c r="A354" s="721"/>
      <c r="B354" s="721">
        <v>3</v>
      </c>
      <c r="C354" s="722" t="s">
        <v>3124</v>
      </c>
      <c r="D354" s="723" t="s">
        <v>16</v>
      </c>
      <c r="E354" s="721" t="s">
        <v>254</v>
      </c>
      <c r="F354" s="721" t="s">
        <v>536</v>
      </c>
      <c r="G354" s="774">
        <v>34300</v>
      </c>
      <c r="H354" s="724">
        <v>25</v>
      </c>
      <c r="I354" s="725" t="s">
        <v>1403</v>
      </c>
      <c r="J354" s="721" t="s">
        <v>344</v>
      </c>
      <c r="K354" s="721" t="s">
        <v>266</v>
      </c>
      <c r="L354" s="726"/>
      <c r="M354" s="726" t="s">
        <v>6426</v>
      </c>
      <c r="N354" s="722" t="s">
        <v>2967</v>
      </c>
      <c r="O354" s="721" t="s">
        <v>255</v>
      </c>
      <c r="P354" s="727" t="s">
        <v>3123</v>
      </c>
      <c r="Q354" s="722" t="s">
        <v>3119</v>
      </c>
      <c r="S354" s="1058">
        <v>352</v>
      </c>
    </row>
    <row r="355" spans="1:19">
      <c r="A355" s="721"/>
      <c r="B355" s="721">
        <v>4</v>
      </c>
      <c r="C355" s="722" t="s">
        <v>3126</v>
      </c>
      <c r="D355" s="723" t="s">
        <v>23</v>
      </c>
      <c r="E355" s="721" t="s">
        <v>254</v>
      </c>
      <c r="F355" s="721" t="s">
        <v>22</v>
      </c>
      <c r="G355" s="774">
        <v>36746</v>
      </c>
      <c r="H355" s="724">
        <v>19</v>
      </c>
      <c r="I355" s="725" t="s">
        <v>1403</v>
      </c>
      <c r="J355" s="721" t="s">
        <v>348</v>
      </c>
      <c r="K355" s="721" t="s">
        <v>266</v>
      </c>
      <c r="L355" s="726"/>
      <c r="M355" s="726" t="s">
        <v>6426</v>
      </c>
      <c r="N355" s="722" t="s">
        <v>2967</v>
      </c>
      <c r="O355" s="721" t="s">
        <v>255</v>
      </c>
      <c r="P355" s="727" t="s">
        <v>3125</v>
      </c>
      <c r="Q355" s="722" t="s">
        <v>3119</v>
      </c>
      <c r="S355" s="1058">
        <v>353</v>
      </c>
    </row>
    <row r="356" spans="1:19">
      <c r="A356" s="721"/>
      <c r="B356" s="721">
        <v>5</v>
      </c>
      <c r="C356" s="722" t="s">
        <v>3128</v>
      </c>
      <c r="D356" s="723" t="s">
        <v>23</v>
      </c>
      <c r="E356" s="721" t="s">
        <v>254</v>
      </c>
      <c r="F356" s="721" t="s">
        <v>22</v>
      </c>
      <c r="G356" s="774">
        <v>40068</v>
      </c>
      <c r="H356" s="724">
        <v>9</v>
      </c>
      <c r="I356" s="725" t="s">
        <v>1403</v>
      </c>
      <c r="J356" s="721" t="s">
        <v>369</v>
      </c>
      <c r="K356" s="721" t="s">
        <v>266</v>
      </c>
      <c r="L356" s="726"/>
      <c r="M356" s="726" t="s">
        <v>6426</v>
      </c>
      <c r="N356" s="722" t="s">
        <v>2967</v>
      </c>
      <c r="O356" s="721" t="s">
        <v>255</v>
      </c>
      <c r="P356" s="727" t="s">
        <v>3127</v>
      </c>
      <c r="Q356" s="722" t="s">
        <v>3119</v>
      </c>
      <c r="S356" s="1058">
        <v>354</v>
      </c>
    </row>
    <row r="357" spans="1:19">
      <c r="A357" s="721">
        <v>17</v>
      </c>
      <c r="B357" s="721">
        <v>1</v>
      </c>
      <c r="C357" s="722" t="s">
        <v>3130</v>
      </c>
      <c r="D357" s="723" t="s">
        <v>23</v>
      </c>
      <c r="E357" s="721" t="s">
        <v>221</v>
      </c>
      <c r="F357" s="721" t="s">
        <v>1500</v>
      </c>
      <c r="G357" s="774">
        <v>27403</v>
      </c>
      <c r="H357" s="724">
        <v>44</v>
      </c>
      <c r="I357" s="725" t="s">
        <v>1403</v>
      </c>
      <c r="J357" s="721" t="s">
        <v>223</v>
      </c>
      <c r="K357" s="721" t="s">
        <v>283</v>
      </c>
      <c r="L357" s="726"/>
      <c r="M357" s="726" t="s">
        <v>6426</v>
      </c>
      <c r="N357" s="722" t="s">
        <v>2967</v>
      </c>
      <c r="O357" s="721" t="s">
        <v>222</v>
      </c>
      <c r="P357" s="722" t="s">
        <v>3129</v>
      </c>
      <c r="Q357" s="722" t="s">
        <v>3132</v>
      </c>
      <c r="S357" s="1058">
        <v>355</v>
      </c>
    </row>
    <row r="358" spans="1:19">
      <c r="A358" s="721"/>
      <c r="B358" s="721">
        <v>2</v>
      </c>
      <c r="C358" s="722" t="s">
        <v>3135</v>
      </c>
      <c r="D358" s="723" t="s">
        <v>16</v>
      </c>
      <c r="E358" s="721" t="s">
        <v>221</v>
      </c>
      <c r="F358" s="721" t="s">
        <v>1500</v>
      </c>
      <c r="G358" s="774">
        <v>29711</v>
      </c>
      <c r="H358" s="724">
        <v>38</v>
      </c>
      <c r="I358" s="725" t="s">
        <v>1403</v>
      </c>
      <c r="J358" s="721" t="s">
        <v>289</v>
      </c>
      <c r="K358" s="721" t="s">
        <v>246</v>
      </c>
      <c r="L358" s="726"/>
      <c r="M358" s="726" t="s">
        <v>6426</v>
      </c>
      <c r="N358" s="722" t="s">
        <v>2967</v>
      </c>
      <c r="O358" s="721" t="s">
        <v>245</v>
      </c>
      <c r="P358" s="722" t="s">
        <v>3134</v>
      </c>
      <c r="Q358" s="722" t="s">
        <v>3132</v>
      </c>
      <c r="S358" s="1058">
        <v>356</v>
      </c>
    </row>
    <row r="359" spans="1:19">
      <c r="A359" s="721"/>
      <c r="B359" s="721">
        <v>3</v>
      </c>
      <c r="C359" s="722" t="s">
        <v>3137</v>
      </c>
      <c r="D359" s="723" t="s">
        <v>23</v>
      </c>
      <c r="E359" s="721" t="s">
        <v>254</v>
      </c>
      <c r="F359" s="721" t="s">
        <v>1500</v>
      </c>
      <c r="G359" s="774">
        <v>35980</v>
      </c>
      <c r="H359" s="724">
        <v>21</v>
      </c>
      <c r="I359" s="725" t="s">
        <v>1403</v>
      </c>
      <c r="J359" s="721" t="s">
        <v>223</v>
      </c>
      <c r="K359" s="721" t="s">
        <v>266</v>
      </c>
      <c r="L359" s="726"/>
      <c r="M359" s="726" t="s">
        <v>6426</v>
      </c>
      <c r="N359" s="722" t="s">
        <v>2967</v>
      </c>
      <c r="O359" s="721" t="s">
        <v>255</v>
      </c>
      <c r="P359" s="722" t="s">
        <v>3136</v>
      </c>
      <c r="Q359" s="722" t="s">
        <v>3132</v>
      </c>
      <c r="S359" s="1058">
        <v>357</v>
      </c>
    </row>
    <row r="360" spans="1:19">
      <c r="A360" s="721"/>
      <c r="B360" s="721">
        <v>4</v>
      </c>
      <c r="C360" s="722" t="s">
        <v>3139</v>
      </c>
      <c r="D360" s="723" t="s">
        <v>16</v>
      </c>
      <c r="E360" s="721" t="s">
        <v>254</v>
      </c>
      <c r="F360" s="721" t="s">
        <v>22</v>
      </c>
      <c r="G360" s="774">
        <v>38045</v>
      </c>
      <c r="H360" s="724">
        <v>15</v>
      </c>
      <c r="I360" s="725" t="s">
        <v>1403</v>
      </c>
      <c r="J360" s="721" t="s">
        <v>348</v>
      </c>
      <c r="K360" s="721" t="s">
        <v>266</v>
      </c>
      <c r="L360" s="726"/>
      <c r="M360" s="726" t="s">
        <v>6426</v>
      </c>
      <c r="N360" s="722" t="s">
        <v>2967</v>
      </c>
      <c r="O360" s="721" t="s">
        <v>255</v>
      </c>
      <c r="P360" s="722" t="s">
        <v>3138</v>
      </c>
      <c r="Q360" s="722" t="s">
        <v>3132</v>
      </c>
      <c r="S360" s="1058">
        <v>358</v>
      </c>
    </row>
    <row r="361" spans="1:19">
      <c r="A361" s="721"/>
      <c r="B361" s="738">
        <v>5</v>
      </c>
      <c r="C361" s="722" t="s">
        <v>21</v>
      </c>
      <c r="D361" s="723" t="s">
        <v>16</v>
      </c>
      <c r="E361" s="721" t="s">
        <v>254</v>
      </c>
      <c r="F361" s="721" t="s">
        <v>22</v>
      </c>
      <c r="G361" s="774">
        <v>42744</v>
      </c>
      <c r="H361" s="724">
        <v>2</v>
      </c>
      <c r="I361" s="725" t="s">
        <v>1403</v>
      </c>
      <c r="J361" s="721" t="s">
        <v>265</v>
      </c>
      <c r="K361" s="721" t="s">
        <v>270</v>
      </c>
      <c r="L361" s="726"/>
      <c r="M361" s="726" t="s">
        <v>6426</v>
      </c>
      <c r="N361" s="722" t="s">
        <v>2967</v>
      </c>
      <c r="O361" s="721" t="s">
        <v>255</v>
      </c>
      <c r="P361" s="722"/>
      <c r="Q361" s="722" t="s">
        <v>3132</v>
      </c>
      <c r="S361" s="1058">
        <v>359</v>
      </c>
    </row>
    <row r="362" spans="1:19">
      <c r="A362" s="721"/>
      <c r="B362" s="738">
        <v>6</v>
      </c>
      <c r="C362" s="722"/>
      <c r="D362" s="723" t="s">
        <v>16</v>
      </c>
      <c r="E362" s="721" t="s">
        <v>254</v>
      </c>
      <c r="F362" s="721" t="s">
        <v>22</v>
      </c>
      <c r="G362" s="774"/>
      <c r="H362" s="724">
        <v>119</v>
      </c>
      <c r="I362" s="725" t="s">
        <v>1403</v>
      </c>
      <c r="J362" s="721" t="s">
        <v>265</v>
      </c>
      <c r="K362" s="721" t="s">
        <v>270</v>
      </c>
      <c r="L362" s="726"/>
      <c r="M362" s="726" t="s">
        <v>6426</v>
      </c>
      <c r="N362" s="722" t="s">
        <v>2967</v>
      </c>
      <c r="O362" s="721" t="s">
        <v>255</v>
      </c>
      <c r="P362" s="722"/>
      <c r="Q362" s="722"/>
      <c r="S362" s="1058">
        <v>360</v>
      </c>
    </row>
    <row r="363" spans="1:19">
      <c r="A363" s="721">
        <v>18</v>
      </c>
      <c r="B363" s="721">
        <v>1</v>
      </c>
      <c r="C363" s="722" t="s">
        <v>3142</v>
      </c>
      <c r="D363" s="723" t="s">
        <v>23</v>
      </c>
      <c r="E363" s="721" t="s">
        <v>221</v>
      </c>
      <c r="F363" s="721" t="s">
        <v>3143</v>
      </c>
      <c r="G363" s="774">
        <v>24215</v>
      </c>
      <c r="H363" s="724">
        <v>53</v>
      </c>
      <c r="I363" s="725" t="s">
        <v>1403</v>
      </c>
      <c r="J363" s="721" t="s">
        <v>256</v>
      </c>
      <c r="K363" s="721" t="s">
        <v>283</v>
      </c>
      <c r="L363" s="726"/>
      <c r="M363" s="726" t="s">
        <v>6426</v>
      </c>
      <c r="N363" s="722" t="s">
        <v>2967</v>
      </c>
      <c r="O363" s="721" t="s">
        <v>222</v>
      </c>
      <c r="P363" s="722" t="s">
        <v>3141</v>
      </c>
      <c r="Q363" s="722" t="s">
        <v>3146</v>
      </c>
      <c r="S363" s="1058">
        <v>361</v>
      </c>
    </row>
    <row r="364" spans="1:19">
      <c r="A364" s="721"/>
      <c r="B364" s="721">
        <v>2</v>
      </c>
      <c r="C364" s="722" t="s">
        <v>1044</v>
      </c>
      <c r="D364" s="723" t="s">
        <v>16</v>
      </c>
      <c r="E364" s="721" t="s">
        <v>221</v>
      </c>
      <c r="F364" s="721" t="s">
        <v>3143</v>
      </c>
      <c r="G364" s="774">
        <v>26027</v>
      </c>
      <c r="H364" s="724">
        <v>48</v>
      </c>
      <c r="I364" s="725" t="s">
        <v>1403</v>
      </c>
      <c r="J364" s="721" t="s">
        <v>256</v>
      </c>
      <c r="K364" s="721" t="s">
        <v>246</v>
      </c>
      <c r="L364" s="726"/>
      <c r="M364" s="726" t="s">
        <v>6426</v>
      </c>
      <c r="N364" s="722" t="s">
        <v>2967</v>
      </c>
      <c r="O364" s="721" t="s">
        <v>245</v>
      </c>
      <c r="P364" s="722" t="s">
        <v>3147</v>
      </c>
      <c r="Q364" s="722" t="s">
        <v>3146</v>
      </c>
      <c r="S364" s="1058">
        <v>362</v>
      </c>
    </row>
    <row r="365" spans="1:19">
      <c r="A365" s="721"/>
      <c r="B365" s="721">
        <v>3</v>
      </c>
      <c r="C365" s="722" t="s">
        <v>3150</v>
      </c>
      <c r="D365" s="723" t="s">
        <v>23</v>
      </c>
      <c r="E365" s="721" t="s">
        <v>254</v>
      </c>
      <c r="F365" s="721" t="s">
        <v>3143</v>
      </c>
      <c r="G365" s="774">
        <v>35765</v>
      </c>
      <c r="H365" s="724">
        <v>21</v>
      </c>
      <c r="I365" s="725" t="s">
        <v>1403</v>
      </c>
      <c r="J365" s="721" t="s">
        <v>886</v>
      </c>
      <c r="K365" s="721" t="s">
        <v>266</v>
      </c>
      <c r="L365" s="726"/>
      <c r="M365" s="726" t="s">
        <v>6426</v>
      </c>
      <c r="N365" s="722" t="s">
        <v>2967</v>
      </c>
      <c r="O365" s="721" t="s">
        <v>255</v>
      </c>
      <c r="P365" s="722" t="s">
        <v>3149</v>
      </c>
      <c r="Q365" s="722" t="s">
        <v>3146</v>
      </c>
      <c r="S365" s="1058">
        <v>363</v>
      </c>
    </row>
    <row r="366" spans="1:19">
      <c r="A366" s="721">
        <v>19</v>
      </c>
      <c r="B366" s="721">
        <v>1</v>
      </c>
      <c r="C366" s="722" t="s">
        <v>3152</v>
      </c>
      <c r="D366" s="723" t="s">
        <v>23</v>
      </c>
      <c r="E366" s="721" t="s">
        <v>221</v>
      </c>
      <c r="F366" s="721" t="s">
        <v>288</v>
      </c>
      <c r="G366" s="774">
        <v>29030</v>
      </c>
      <c r="H366" s="724">
        <v>40</v>
      </c>
      <c r="I366" s="725" t="s">
        <v>1403</v>
      </c>
      <c r="J366" s="721" t="s">
        <v>223</v>
      </c>
      <c r="K366" s="721" t="s">
        <v>224</v>
      </c>
      <c r="L366" s="726"/>
      <c r="M366" s="726" t="s">
        <v>6426</v>
      </c>
      <c r="N366" s="722" t="s">
        <v>2967</v>
      </c>
      <c r="O366" s="721" t="s">
        <v>222</v>
      </c>
      <c r="P366" s="727" t="s">
        <v>3151</v>
      </c>
      <c r="Q366" s="722" t="s">
        <v>3154</v>
      </c>
      <c r="S366" s="1058">
        <v>364</v>
      </c>
    </row>
    <row r="367" spans="1:19">
      <c r="A367" s="721"/>
      <c r="B367" s="721">
        <v>2</v>
      </c>
      <c r="C367" s="722"/>
      <c r="D367" s="723" t="s">
        <v>16</v>
      </c>
      <c r="E367" s="721" t="s">
        <v>221</v>
      </c>
      <c r="F367" s="721"/>
      <c r="G367" s="774"/>
      <c r="H367" s="724">
        <v>119</v>
      </c>
      <c r="I367" s="725"/>
      <c r="J367" s="721" t="s">
        <v>223</v>
      </c>
      <c r="K367" s="721" t="s">
        <v>246</v>
      </c>
      <c r="L367" s="726"/>
      <c r="M367" s="726"/>
      <c r="N367" s="722" t="s">
        <v>2967</v>
      </c>
      <c r="O367" s="721" t="s">
        <v>245</v>
      </c>
      <c r="P367" s="727"/>
      <c r="Q367" s="722"/>
      <c r="S367" s="1058">
        <v>365</v>
      </c>
    </row>
    <row r="368" spans="1:19">
      <c r="A368" s="721"/>
      <c r="B368" s="721">
        <v>3</v>
      </c>
      <c r="C368" s="722" t="s">
        <v>316</v>
      </c>
      <c r="D368" s="723" t="s">
        <v>23</v>
      </c>
      <c r="E368" s="721" t="s">
        <v>254</v>
      </c>
      <c r="F368" s="721" t="s">
        <v>288</v>
      </c>
      <c r="G368" s="774">
        <v>31016</v>
      </c>
      <c r="H368" s="724">
        <v>34</v>
      </c>
      <c r="I368" s="725" t="s">
        <v>1403</v>
      </c>
      <c r="J368" s="721" t="s">
        <v>223</v>
      </c>
      <c r="K368" s="721" t="s">
        <v>283</v>
      </c>
      <c r="L368" s="726"/>
      <c r="M368" s="726" t="s">
        <v>6426</v>
      </c>
      <c r="N368" s="722" t="s">
        <v>2967</v>
      </c>
      <c r="O368" s="721" t="s">
        <v>2761</v>
      </c>
      <c r="P368" s="727" t="s">
        <v>3156</v>
      </c>
      <c r="Q368" s="722" t="s">
        <v>3154</v>
      </c>
      <c r="S368" s="1058">
        <v>366</v>
      </c>
    </row>
    <row r="369" spans="1:19">
      <c r="A369" s="721">
        <v>20</v>
      </c>
      <c r="B369" s="721">
        <v>1</v>
      </c>
      <c r="C369" s="722" t="s">
        <v>3162</v>
      </c>
      <c r="D369" s="723" t="s">
        <v>23</v>
      </c>
      <c r="E369" s="721" t="s">
        <v>221</v>
      </c>
      <c r="F369" s="721" t="s">
        <v>288</v>
      </c>
      <c r="G369" s="774">
        <v>31425</v>
      </c>
      <c r="H369" s="724">
        <v>33</v>
      </c>
      <c r="I369" s="725" t="s">
        <v>1403</v>
      </c>
      <c r="J369" s="721" t="s">
        <v>256</v>
      </c>
      <c r="K369" s="721" t="s">
        <v>674</v>
      </c>
      <c r="L369" s="726"/>
      <c r="M369" s="726" t="s">
        <v>6426</v>
      </c>
      <c r="N369" s="722" t="s">
        <v>2967</v>
      </c>
      <c r="O369" s="721" t="s">
        <v>222</v>
      </c>
      <c r="P369" s="722" t="s">
        <v>3161</v>
      </c>
      <c r="Q369" s="722" t="s">
        <v>3164</v>
      </c>
      <c r="S369" s="1058">
        <v>367</v>
      </c>
    </row>
    <row r="370" spans="1:19">
      <c r="A370" s="721"/>
      <c r="B370" s="721">
        <v>2</v>
      </c>
      <c r="C370" s="722" t="s">
        <v>3166</v>
      </c>
      <c r="D370" s="723" t="s">
        <v>16</v>
      </c>
      <c r="E370" s="721" t="s">
        <v>221</v>
      </c>
      <c r="F370" s="721" t="s">
        <v>230</v>
      </c>
      <c r="G370" s="774">
        <v>32422</v>
      </c>
      <c r="H370" s="724">
        <v>30</v>
      </c>
      <c r="I370" s="725" t="s">
        <v>1403</v>
      </c>
      <c r="J370" s="721" t="s">
        <v>289</v>
      </c>
      <c r="K370" s="721" t="s">
        <v>246</v>
      </c>
      <c r="L370" s="726"/>
      <c r="M370" s="726" t="s">
        <v>6426</v>
      </c>
      <c r="N370" s="722" t="s">
        <v>2967</v>
      </c>
      <c r="O370" s="721" t="s">
        <v>245</v>
      </c>
      <c r="P370" s="734" t="s">
        <v>3165</v>
      </c>
      <c r="Q370" s="722" t="s">
        <v>3164</v>
      </c>
      <c r="S370" s="1058">
        <v>368</v>
      </c>
    </row>
    <row r="371" spans="1:19">
      <c r="A371" s="721"/>
      <c r="B371" s="721">
        <v>3</v>
      </c>
      <c r="C371" s="722" t="s">
        <v>3169</v>
      </c>
      <c r="D371" s="723" t="s">
        <v>16</v>
      </c>
      <c r="E371" s="721" t="s">
        <v>254</v>
      </c>
      <c r="F371" s="721" t="s">
        <v>22</v>
      </c>
      <c r="G371" s="774">
        <v>39973</v>
      </c>
      <c r="H371" s="724">
        <v>10</v>
      </c>
      <c r="I371" s="725" t="s">
        <v>1403</v>
      </c>
      <c r="J371" s="721" t="s">
        <v>265</v>
      </c>
      <c r="K371" s="721" t="s">
        <v>266</v>
      </c>
      <c r="L371" s="726"/>
      <c r="M371" s="726" t="s">
        <v>6426</v>
      </c>
      <c r="N371" s="722" t="s">
        <v>2967</v>
      </c>
      <c r="O371" s="721" t="s">
        <v>255</v>
      </c>
      <c r="P371" s="727" t="s">
        <v>3168</v>
      </c>
      <c r="Q371" s="722" t="s">
        <v>3164</v>
      </c>
      <c r="S371" s="1058">
        <v>369</v>
      </c>
    </row>
    <row r="372" spans="1:19">
      <c r="A372" s="721"/>
      <c r="B372" s="721">
        <v>4</v>
      </c>
      <c r="C372" s="722" t="s">
        <v>3171</v>
      </c>
      <c r="D372" s="723" t="s">
        <v>16</v>
      </c>
      <c r="E372" s="721" t="s">
        <v>254</v>
      </c>
      <c r="F372" s="721" t="s">
        <v>230</v>
      </c>
      <c r="G372" s="774">
        <v>42166</v>
      </c>
      <c r="H372" s="724">
        <v>4</v>
      </c>
      <c r="I372" s="725" t="s">
        <v>1403</v>
      </c>
      <c r="J372" s="721" t="s">
        <v>265</v>
      </c>
      <c r="K372" s="721" t="s">
        <v>270</v>
      </c>
      <c r="L372" s="726"/>
      <c r="M372" s="726" t="s">
        <v>6426</v>
      </c>
      <c r="N372" s="722" t="s">
        <v>2967</v>
      </c>
      <c r="O372" s="721" t="s">
        <v>255</v>
      </c>
      <c r="P372" s="727" t="s">
        <v>3170</v>
      </c>
      <c r="Q372" s="722" t="s">
        <v>3164</v>
      </c>
      <c r="S372" s="1058">
        <v>370</v>
      </c>
    </row>
    <row r="373" spans="1:19">
      <c r="A373" s="721">
        <v>21</v>
      </c>
      <c r="B373" s="721">
        <v>1</v>
      </c>
      <c r="C373" s="722" t="s">
        <v>3173</v>
      </c>
      <c r="D373" s="723" t="s">
        <v>23</v>
      </c>
      <c r="E373" s="721" t="s">
        <v>221</v>
      </c>
      <c r="F373" s="721" t="s">
        <v>288</v>
      </c>
      <c r="G373" s="774">
        <v>32951</v>
      </c>
      <c r="H373" s="724">
        <v>29</v>
      </c>
      <c r="I373" s="725" t="s">
        <v>1403</v>
      </c>
      <c r="J373" s="721" t="s">
        <v>256</v>
      </c>
      <c r="K373" s="721" t="s">
        <v>674</v>
      </c>
      <c r="L373" s="726"/>
      <c r="M373" s="726" t="s">
        <v>6426</v>
      </c>
      <c r="N373" s="722" t="s">
        <v>2967</v>
      </c>
      <c r="O373" s="721" t="s">
        <v>222</v>
      </c>
      <c r="P373" s="722" t="s">
        <v>3172</v>
      </c>
      <c r="Q373" s="722" t="s">
        <v>3164</v>
      </c>
      <c r="S373" s="1058">
        <v>371</v>
      </c>
    </row>
    <row r="374" spans="1:19">
      <c r="A374" s="721"/>
      <c r="B374" s="721">
        <v>2</v>
      </c>
      <c r="C374" s="722" t="s">
        <v>3175</v>
      </c>
      <c r="D374" s="723" t="s">
        <v>16</v>
      </c>
      <c r="E374" s="721" t="s">
        <v>221</v>
      </c>
      <c r="F374" s="721" t="s">
        <v>288</v>
      </c>
      <c r="G374" s="774">
        <v>33678</v>
      </c>
      <c r="H374" s="724">
        <v>27</v>
      </c>
      <c r="I374" s="725" t="s">
        <v>1403</v>
      </c>
      <c r="J374" s="721" t="s">
        <v>256</v>
      </c>
      <c r="K374" s="721" t="s">
        <v>246</v>
      </c>
      <c r="L374" s="726"/>
      <c r="M374" s="726" t="s">
        <v>6426</v>
      </c>
      <c r="N374" s="722" t="s">
        <v>2967</v>
      </c>
      <c r="O374" s="721" t="s">
        <v>245</v>
      </c>
      <c r="P374" s="727" t="s">
        <v>3174</v>
      </c>
      <c r="Q374" s="722" t="s">
        <v>3164</v>
      </c>
      <c r="S374" s="1058">
        <v>372</v>
      </c>
    </row>
    <row r="375" spans="1:19">
      <c r="A375" s="721"/>
      <c r="B375" s="721">
        <v>3</v>
      </c>
      <c r="C375" s="722" t="s">
        <v>3179</v>
      </c>
      <c r="D375" s="723" t="s">
        <v>23</v>
      </c>
      <c r="E375" s="721" t="s">
        <v>254</v>
      </c>
      <c r="F375" s="721" t="s">
        <v>230</v>
      </c>
      <c r="G375" s="774">
        <v>40423</v>
      </c>
      <c r="H375" s="724">
        <v>8</v>
      </c>
      <c r="I375" s="725" t="s">
        <v>1403</v>
      </c>
      <c r="J375" s="721" t="s">
        <v>265</v>
      </c>
      <c r="K375" s="721" t="s">
        <v>270</v>
      </c>
      <c r="L375" s="726"/>
      <c r="M375" s="726" t="s">
        <v>6426</v>
      </c>
      <c r="N375" s="722" t="s">
        <v>2967</v>
      </c>
      <c r="O375" s="721" t="s">
        <v>255</v>
      </c>
      <c r="P375" s="727" t="s">
        <v>3178</v>
      </c>
      <c r="Q375" s="722" t="s">
        <v>3164</v>
      </c>
      <c r="S375" s="1058">
        <v>373</v>
      </c>
    </row>
    <row r="376" spans="1:19">
      <c r="A376" s="721">
        <v>22</v>
      </c>
      <c r="B376" s="721">
        <v>1</v>
      </c>
      <c r="C376" s="722" t="s">
        <v>3181</v>
      </c>
      <c r="D376" s="723" t="s">
        <v>23</v>
      </c>
      <c r="E376" s="721" t="s">
        <v>221</v>
      </c>
      <c r="F376" s="721" t="s">
        <v>452</v>
      </c>
      <c r="G376" s="774">
        <v>31235</v>
      </c>
      <c r="H376" s="724">
        <v>34</v>
      </c>
      <c r="I376" s="725" t="s">
        <v>1403</v>
      </c>
      <c r="J376" s="721" t="s">
        <v>289</v>
      </c>
      <c r="K376" s="721" t="s">
        <v>674</v>
      </c>
      <c r="L376" s="726"/>
      <c r="M376" s="726" t="s">
        <v>6426</v>
      </c>
      <c r="N376" s="722" t="s">
        <v>2967</v>
      </c>
      <c r="O376" s="721" t="s">
        <v>222</v>
      </c>
      <c r="P376" s="722" t="s">
        <v>3180</v>
      </c>
      <c r="Q376" s="722" t="s">
        <v>2999</v>
      </c>
      <c r="S376" s="1058">
        <v>374</v>
      </c>
    </row>
    <row r="377" spans="1:19">
      <c r="A377" s="721"/>
      <c r="B377" s="721">
        <v>2</v>
      </c>
      <c r="C377" s="722" t="s">
        <v>3183</v>
      </c>
      <c r="D377" s="723" t="s">
        <v>16</v>
      </c>
      <c r="E377" s="721" t="s">
        <v>221</v>
      </c>
      <c r="F377" s="721" t="s">
        <v>970</v>
      </c>
      <c r="G377" s="774">
        <v>33493</v>
      </c>
      <c r="H377" s="724">
        <v>27</v>
      </c>
      <c r="I377" s="725" t="s">
        <v>1403</v>
      </c>
      <c r="J377" s="721" t="s">
        <v>289</v>
      </c>
      <c r="K377" s="721" t="s">
        <v>246</v>
      </c>
      <c r="L377" s="726"/>
      <c r="M377" s="726" t="s">
        <v>6426</v>
      </c>
      <c r="N377" s="722" t="s">
        <v>2967</v>
      </c>
      <c r="O377" s="721" t="s">
        <v>245</v>
      </c>
      <c r="P377" s="727" t="s">
        <v>3182</v>
      </c>
      <c r="Q377" s="722" t="s">
        <v>2999</v>
      </c>
      <c r="S377" s="1058">
        <v>375</v>
      </c>
    </row>
    <row r="378" spans="1:19">
      <c r="A378" s="721"/>
      <c r="B378" s="721">
        <v>3</v>
      </c>
      <c r="C378" s="722" t="s">
        <v>3187</v>
      </c>
      <c r="D378" s="723" t="s">
        <v>16</v>
      </c>
      <c r="E378" s="721" t="s">
        <v>254</v>
      </c>
      <c r="F378" s="721" t="s">
        <v>22</v>
      </c>
      <c r="G378" s="774">
        <v>39955</v>
      </c>
      <c r="H378" s="724">
        <v>10</v>
      </c>
      <c r="I378" s="725" t="s">
        <v>1403</v>
      </c>
      <c r="J378" s="721" t="s">
        <v>265</v>
      </c>
      <c r="K378" s="721" t="s">
        <v>266</v>
      </c>
      <c r="L378" s="726"/>
      <c r="M378" s="726" t="s">
        <v>6426</v>
      </c>
      <c r="N378" s="722" t="s">
        <v>2967</v>
      </c>
      <c r="O378" s="721" t="s">
        <v>255</v>
      </c>
      <c r="P378" s="727" t="s">
        <v>3186</v>
      </c>
      <c r="Q378" s="722" t="s">
        <v>2999</v>
      </c>
      <c r="S378" s="1058">
        <v>376</v>
      </c>
    </row>
    <row r="379" spans="1:19">
      <c r="A379" s="721"/>
      <c r="B379" s="721">
        <v>4</v>
      </c>
      <c r="C379" s="722" t="s">
        <v>3189</v>
      </c>
      <c r="D379" s="723" t="s">
        <v>16</v>
      </c>
      <c r="E379" s="721" t="s">
        <v>254</v>
      </c>
      <c r="F379" s="721" t="s">
        <v>230</v>
      </c>
      <c r="G379" s="774">
        <v>42303</v>
      </c>
      <c r="H379" s="724">
        <v>3</v>
      </c>
      <c r="I379" s="725" t="s">
        <v>1403</v>
      </c>
      <c r="J379" s="721" t="s">
        <v>265</v>
      </c>
      <c r="K379" s="721" t="s">
        <v>270</v>
      </c>
      <c r="L379" s="726"/>
      <c r="M379" s="726" t="s">
        <v>6426</v>
      </c>
      <c r="N379" s="722" t="s">
        <v>2967</v>
      </c>
      <c r="O379" s="721" t="s">
        <v>255</v>
      </c>
      <c r="P379" s="727" t="s">
        <v>3188</v>
      </c>
      <c r="Q379" s="722" t="s">
        <v>2999</v>
      </c>
      <c r="S379" s="1058">
        <v>377</v>
      </c>
    </row>
    <row r="380" spans="1:19">
      <c r="A380" s="721">
        <v>23</v>
      </c>
      <c r="B380" s="721">
        <v>1</v>
      </c>
      <c r="C380" s="722" t="s">
        <v>3191</v>
      </c>
      <c r="D380" s="723" t="s">
        <v>23</v>
      </c>
      <c r="E380" s="721" t="s">
        <v>221</v>
      </c>
      <c r="F380" s="721" t="s">
        <v>3192</v>
      </c>
      <c r="G380" s="774">
        <v>30845</v>
      </c>
      <c r="H380" s="724">
        <v>35</v>
      </c>
      <c r="I380" s="725" t="s">
        <v>1403</v>
      </c>
      <c r="J380" s="721" t="s">
        <v>289</v>
      </c>
      <c r="K380" s="721" t="s">
        <v>674</v>
      </c>
      <c r="L380" s="726"/>
      <c r="M380" s="726" t="s">
        <v>6426</v>
      </c>
      <c r="N380" s="722" t="s">
        <v>2967</v>
      </c>
      <c r="O380" s="721" t="s">
        <v>222</v>
      </c>
      <c r="P380" s="727" t="s">
        <v>3190</v>
      </c>
      <c r="Q380" s="722" t="s">
        <v>3030</v>
      </c>
      <c r="S380" s="1058">
        <v>378</v>
      </c>
    </row>
    <row r="381" spans="1:19">
      <c r="A381" s="721"/>
      <c r="B381" s="721">
        <v>2</v>
      </c>
      <c r="C381" s="722" t="s">
        <v>3196</v>
      </c>
      <c r="D381" s="723" t="s">
        <v>16</v>
      </c>
      <c r="E381" s="721" t="s">
        <v>221</v>
      </c>
      <c r="F381" s="721" t="s">
        <v>1500</v>
      </c>
      <c r="G381" s="774">
        <v>31856</v>
      </c>
      <c r="H381" s="724">
        <v>32</v>
      </c>
      <c r="I381" s="725" t="s">
        <v>1403</v>
      </c>
      <c r="J381" s="721" t="s">
        <v>289</v>
      </c>
      <c r="K381" s="721" t="s">
        <v>246</v>
      </c>
      <c r="L381" s="726"/>
      <c r="M381" s="726" t="s">
        <v>6426</v>
      </c>
      <c r="N381" s="722" t="s">
        <v>2967</v>
      </c>
      <c r="O381" s="721" t="s">
        <v>245</v>
      </c>
      <c r="P381" s="727" t="s">
        <v>3195</v>
      </c>
      <c r="Q381" s="722" t="s">
        <v>3030</v>
      </c>
      <c r="S381" s="1058">
        <v>379</v>
      </c>
    </row>
    <row r="382" spans="1:19">
      <c r="A382" s="721"/>
      <c r="B382" s="721">
        <v>3</v>
      </c>
      <c r="C382" s="722" t="s">
        <v>3198</v>
      </c>
      <c r="D382" s="723" t="s">
        <v>23</v>
      </c>
      <c r="E382" s="721" t="s">
        <v>254</v>
      </c>
      <c r="F382" s="721" t="s">
        <v>22</v>
      </c>
      <c r="G382" s="774">
        <v>40413</v>
      </c>
      <c r="H382" s="724">
        <v>8</v>
      </c>
      <c r="I382" s="725" t="s">
        <v>1403</v>
      </c>
      <c r="J382" s="721" t="s">
        <v>265</v>
      </c>
      <c r="K382" s="721" t="s">
        <v>270</v>
      </c>
      <c r="L382" s="726"/>
      <c r="M382" s="726" t="s">
        <v>6426</v>
      </c>
      <c r="N382" s="722" t="s">
        <v>2967</v>
      </c>
      <c r="O382" s="721" t="s">
        <v>255</v>
      </c>
      <c r="P382" s="727" t="s">
        <v>3197</v>
      </c>
      <c r="Q382" s="722" t="s">
        <v>3030</v>
      </c>
      <c r="S382" s="1058">
        <v>380</v>
      </c>
    </row>
    <row r="383" spans="1:19">
      <c r="A383" s="721"/>
      <c r="B383" s="721">
        <v>4</v>
      </c>
      <c r="C383" s="722" t="s">
        <v>7105</v>
      </c>
      <c r="D383" s="723" t="s">
        <v>16</v>
      </c>
      <c r="E383" s="721" t="s">
        <v>254</v>
      </c>
      <c r="F383" s="721" t="s">
        <v>230</v>
      </c>
      <c r="G383" s="774">
        <v>43346</v>
      </c>
      <c r="H383" s="724">
        <v>0</v>
      </c>
      <c r="I383" s="725" t="s">
        <v>1403</v>
      </c>
      <c r="J383" s="721" t="s">
        <v>265</v>
      </c>
      <c r="K383" s="721" t="s">
        <v>270</v>
      </c>
      <c r="L383" s="726"/>
      <c r="M383" s="726" t="s">
        <v>6426</v>
      </c>
      <c r="N383" s="722" t="s">
        <v>2967</v>
      </c>
      <c r="O383" s="721" t="s">
        <v>255</v>
      </c>
      <c r="P383" s="727"/>
      <c r="Q383" s="722"/>
      <c r="S383" s="1058">
        <v>381</v>
      </c>
    </row>
    <row r="384" spans="1:19">
      <c r="A384" s="721">
        <v>24</v>
      </c>
      <c r="B384" s="721">
        <v>1</v>
      </c>
      <c r="C384" s="722" t="s">
        <v>3201</v>
      </c>
      <c r="D384" s="723" t="s">
        <v>23</v>
      </c>
      <c r="E384" s="721" t="s">
        <v>221</v>
      </c>
      <c r="F384" s="721" t="s">
        <v>452</v>
      </c>
      <c r="G384" s="774">
        <v>30474</v>
      </c>
      <c r="H384" s="724">
        <v>36</v>
      </c>
      <c r="I384" s="725" t="s">
        <v>1403</v>
      </c>
      <c r="J384" s="721" t="s">
        <v>256</v>
      </c>
      <c r="K384" s="721" t="s">
        <v>1179</v>
      </c>
      <c r="L384" s="726"/>
      <c r="M384" s="726" t="s">
        <v>6426</v>
      </c>
      <c r="N384" s="722" t="s">
        <v>2967</v>
      </c>
      <c r="O384" s="721" t="s">
        <v>222</v>
      </c>
      <c r="P384" s="727" t="s">
        <v>3200</v>
      </c>
      <c r="Q384" s="727" t="s">
        <v>3204</v>
      </c>
      <c r="S384" s="1058">
        <v>382</v>
      </c>
    </row>
    <row r="385" spans="1:19">
      <c r="A385" s="721"/>
      <c r="B385" s="721">
        <v>2</v>
      </c>
      <c r="C385" s="722" t="s">
        <v>3206</v>
      </c>
      <c r="D385" s="723" t="s">
        <v>16</v>
      </c>
      <c r="E385" s="721" t="s">
        <v>221</v>
      </c>
      <c r="F385" s="721" t="s">
        <v>3046</v>
      </c>
      <c r="G385" s="774">
        <v>33125</v>
      </c>
      <c r="H385" s="724">
        <v>28</v>
      </c>
      <c r="I385" s="725" t="s">
        <v>1403</v>
      </c>
      <c r="J385" s="721" t="s">
        <v>256</v>
      </c>
      <c r="K385" s="721" t="s">
        <v>283</v>
      </c>
      <c r="L385" s="726"/>
      <c r="M385" s="726" t="s">
        <v>6426</v>
      </c>
      <c r="N385" s="722" t="s">
        <v>2967</v>
      </c>
      <c r="O385" s="721" t="s">
        <v>245</v>
      </c>
      <c r="P385" s="727" t="s">
        <v>3205</v>
      </c>
      <c r="Q385" s="727" t="s">
        <v>3204</v>
      </c>
      <c r="S385" s="1058">
        <v>383</v>
      </c>
    </row>
    <row r="386" spans="1:19">
      <c r="A386" s="721"/>
      <c r="B386" s="721">
        <v>3</v>
      </c>
      <c r="C386" s="722" t="s">
        <v>3208</v>
      </c>
      <c r="D386" s="723" t="s">
        <v>16</v>
      </c>
      <c r="E386" s="721" t="s">
        <v>254</v>
      </c>
      <c r="F386" s="721" t="s">
        <v>22</v>
      </c>
      <c r="G386" s="774">
        <v>39764</v>
      </c>
      <c r="H386" s="724">
        <v>10</v>
      </c>
      <c r="I386" s="725" t="s">
        <v>1403</v>
      </c>
      <c r="J386" s="721" t="s">
        <v>265</v>
      </c>
      <c r="K386" s="721" t="s">
        <v>266</v>
      </c>
      <c r="L386" s="726"/>
      <c r="M386" s="726" t="s">
        <v>6426</v>
      </c>
      <c r="N386" s="722" t="s">
        <v>2967</v>
      </c>
      <c r="O386" s="721" t="s">
        <v>255</v>
      </c>
      <c r="P386" s="727" t="s">
        <v>3207</v>
      </c>
      <c r="Q386" s="727" t="s">
        <v>3204</v>
      </c>
      <c r="S386" s="1058">
        <v>384</v>
      </c>
    </row>
    <row r="387" spans="1:19">
      <c r="A387" s="721"/>
      <c r="B387" s="738">
        <v>4</v>
      </c>
      <c r="C387" s="722" t="s">
        <v>3211</v>
      </c>
      <c r="D387" s="757" t="s">
        <v>23</v>
      </c>
      <c r="E387" s="738" t="s">
        <v>254</v>
      </c>
      <c r="F387" s="738" t="s">
        <v>229</v>
      </c>
      <c r="G387" s="777">
        <v>41440</v>
      </c>
      <c r="H387" s="724">
        <v>6</v>
      </c>
      <c r="I387" s="725" t="s">
        <v>1403</v>
      </c>
      <c r="J387" s="738" t="s">
        <v>265</v>
      </c>
      <c r="K387" s="738" t="s">
        <v>270</v>
      </c>
      <c r="L387" s="726"/>
      <c r="M387" s="726" t="s">
        <v>6426</v>
      </c>
      <c r="N387" s="722" t="s">
        <v>2967</v>
      </c>
      <c r="O387" s="738" t="s">
        <v>255</v>
      </c>
      <c r="P387" s="727" t="s">
        <v>3210</v>
      </c>
      <c r="Q387" s="727" t="s">
        <v>3204</v>
      </c>
      <c r="S387" s="1058">
        <v>385</v>
      </c>
    </row>
    <row r="388" spans="1:19">
      <c r="A388" s="721">
        <v>25</v>
      </c>
      <c r="B388" s="721">
        <v>1</v>
      </c>
      <c r="C388" s="722" t="s">
        <v>3213</v>
      </c>
      <c r="D388" s="723" t="s">
        <v>23</v>
      </c>
      <c r="E388" s="721" t="s">
        <v>221</v>
      </c>
      <c r="F388" s="721" t="s">
        <v>733</v>
      </c>
      <c r="G388" s="774">
        <v>29944</v>
      </c>
      <c r="H388" s="724">
        <v>37</v>
      </c>
      <c r="I388" s="725" t="s">
        <v>1403</v>
      </c>
      <c r="J388" s="721" t="s">
        <v>223</v>
      </c>
      <c r="K388" s="721" t="s">
        <v>283</v>
      </c>
      <c r="L388" s="726"/>
      <c r="M388" s="726" t="s">
        <v>6426</v>
      </c>
      <c r="N388" s="722" t="s">
        <v>2967</v>
      </c>
      <c r="O388" s="721" t="s">
        <v>222</v>
      </c>
      <c r="P388" s="722" t="s">
        <v>3212</v>
      </c>
      <c r="Q388" s="722" t="s">
        <v>3055</v>
      </c>
      <c r="S388" s="1058">
        <v>386</v>
      </c>
    </row>
    <row r="389" spans="1:19">
      <c r="A389" s="721"/>
      <c r="B389" s="721">
        <v>2</v>
      </c>
      <c r="C389" s="722" t="s">
        <v>3216</v>
      </c>
      <c r="D389" s="723" t="s">
        <v>16</v>
      </c>
      <c r="E389" s="721" t="s">
        <v>221</v>
      </c>
      <c r="F389" s="721" t="s">
        <v>733</v>
      </c>
      <c r="G389" s="774">
        <v>29944</v>
      </c>
      <c r="H389" s="724">
        <v>37</v>
      </c>
      <c r="I389" s="725" t="s">
        <v>1403</v>
      </c>
      <c r="J389" s="721" t="s">
        <v>223</v>
      </c>
      <c r="K389" s="721" t="s">
        <v>246</v>
      </c>
      <c r="L389" s="726"/>
      <c r="M389" s="726" t="s">
        <v>6426</v>
      </c>
      <c r="N389" s="722" t="s">
        <v>2967</v>
      </c>
      <c r="O389" s="721" t="s">
        <v>245</v>
      </c>
      <c r="P389" s="734" t="s">
        <v>3215</v>
      </c>
      <c r="Q389" s="722" t="s">
        <v>3055</v>
      </c>
      <c r="S389" s="1058">
        <v>387</v>
      </c>
    </row>
    <row r="390" spans="1:19">
      <c r="A390" s="721"/>
      <c r="B390" s="721">
        <v>3</v>
      </c>
      <c r="C390" s="722" t="s">
        <v>3219</v>
      </c>
      <c r="D390" s="723" t="s">
        <v>23</v>
      </c>
      <c r="E390" s="721" t="s">
        <v>254</v>
      </c>
      <c r="F390" s="721" t="s">
        <v>230</v>
      </c>
      <c r="G390" s="774">
        <v>40322</v>
      </c>
      <c r="H390" s="724">
        <v>9</v>
      </c>
      <c r="I390" s="725" t="s">
        <v>1403</v>
      </c>
      <c r="J390" s="721" t="s">
        <v>265</v>
      </c>
      <c r="K390" s="721" t="s">
        <v>270</v>
      </c>
      <c r="L390" s="726"/>
      <c r="M390" s="726" t="s">
        <v>6426</v>
      </c>
      <c r="N390" s="722" t="s">
        <v>2967</v>
      </c>
      <c r="O390" s="721" t="s">
        <v>255</v>
      </c>
      <c r="P390" s="734" t="s">
        <v>3218</v>
      </c>
      <c r="Q390" s="722" t="s">
        <v>3055</v>
      </c>
      <c r="S390" s="1058">
        <v>388</v>
      </c>
    </row>
    <row r="391" spans="1:19">
      <c r="A391" s="721"/>
      <c r="B391" s="721">
        <v>4</v>
      </c>
      <c r="C391" s="722" t="s">
        <v>3221</v>
      </c>
      <c r="D391" s="723" t="s">
        <v>23</v>
      </c>
      <c r="E391" s="721" t="s">
        <v>254</v>
      </c>
      <c r="F391" s="721" t="s">
        <v>230</v>
      </c>
      <c r="G391" s="774">
        <v>41943</v>
      </c>
      <c r="H391" s="724">
        <v>4</v>
      </c>
      <c r="I391" s="725" t="s">
        <v>1403</v>
      </c>
      <c r="J391" s="721" t="s">
        <v>265</v>
      </c>
      <c r="K391" s="721" t="s">
        <v>270</v>
      </c>
      <c r="L391" s="726"/>
      <c r="M391" s="726" t="s">
        <v>6426</v>
      </c>
      <c r="N391" s="722" t="s">
        <v>2967</v>
      </c>
      <c r="O391" s="721" t="s">
        <v>255</v>
      </c>
      <c r="P391" s="727" t="s">
        <v>3220</v>
      </c>
      <c r="Q391" s="722" t="s">
        <v>3055</v>
      </c>
      <c r="S391" s="1058">
        <v>389</v>
      </c>
    </row>
    <row r="392" spans="1:19">
      <c r="A392" s="721"/>
      <c r="B392" s="721">
        <v>5</v>
      </c>
      <c r="C392" s="722"/>
      <c r="D392" s="723" t="s">
        <v>23</v>
      </c>
      <c r="E392" s="721" t="s">
        <v>254</v>
      </c>
      <c r="F392" s="721"/>
      <c r="G392" s="774"/>
      <c r="H392" s="724">
        <v>119</v>
      </c>
      <c r="I392" s="725"/>
      <c r="J392" s="721" t="s">
        <v>265</v>
      </c>
      <c r="K392" s="721"/>
      <c r="L392" s="726"/>
      <c r="M392" s="726"/>
      <c r="N392" s="722" t="s">
        <v>2967</v>
      </c>
      <c r="O392" s="721"/>
      <c r="P392" s="727"/>
      <c r="Q392" s="722"/>
      <c r="S392" s="1058">
        <v>390</v>
      </c>
    </row>
    <row r="393" spans="1:19">
      <c r="A393" s="721">
        <v>26</v>
      </c>
      <c r="B393" s="721">
        <v>1</v>
      </c>
      <c r="C393" s="722" t="s">
        <v>3223</v>
      </c>
      <c r="D393" s="723" t="s">
        <v>23</v>
      </c>
      <c r="E393" s="721" t="s">
        <v>221</v>
      </c>
      <c r="F393" s="721" t="s">
        <v>583</v>
      </c>
      <c r="G393" s="774">
        <v>32331</v>
      </c>
      <c r="H393" s="724">
        <v>31</v>
      </c>
      <c r="I393" s="725" t="s">
        <v>1403</v>
      </c>
      <c r="J393" s="721" t="s">
        <v>223</v>
      </c>
      <c r="K393" s="721" t="s">
        <v>674</v>
      </c>
      <c r="L393" s="726"/>
      <c r="M393" s="726" t="s">
        <v>6426</v>
      </c>
      <c r="N393" s="722" t="s">
        <v>2967</v>
      </c>
      <c r="O393" s="721" t="s">
        <v>222</v>
      </c>
      <c r="P393" s="727" t="s">
        <v>3222</v>
      </c>
      <c r="Q393" s="734" t="s">
        <v>3226</v>
      </c>
      <c r="S393" s="1058">
        <v>391</v>
      </c>
    </row>
    <row r="394" spans="1:19">
      <c r="A394" s="721"/>
      <c r="B394" s="721">
        <v>2</v>
      </c>
      <c r="C394" s="722" t="s">
        <v>3228</v>
      </c>
      <c r="D394" s="723" t="s">
        <v>16</v>
      </c>
      <c r="E394" s="721" t="s">
        <v>221</v>
      </c>
      <c r="F394" s="721" t="s">
        <v>3229</v>
      </c>
      <c r="G394" s="774">
        <v>33481</v>
      </c>
      <c r="H394" s="724">
        <v>27</v>
      </c>
      <c r="I394" s="725" t="s">
        <v>1403</v>
      </c>
      <c r="J394" s="721" t="s">
        <v>223</v>
      </c>
      <c r="K394" s="721" t="s">
        <v>246</v>
      </c>
      <c r="L394" s="726"/>
      <c r="M394" s="726" t="s">
        <v>6426</v>
      </c>
      <c r="N394" s="722" t="s">
        <v>2967</v>
      </c>
      <c r="O394" s="721" t="s">
        <v>245</v>
      </c>
      <c r="P394" s="727" t="s">
        <v>3227</v>
      </c>
      <c r="Q394" s="734" t="s">
        <v>3226</v>
      </c>
      <c r="S394" s="1058">
        <v>392</v>
      </c>
    </row>
    <row r="395" spans="1:19">
      <c r="A395" s="721"/>
      <c r="B395" s="721">
        <v>3</v>
      </c>
      <c r="C395" s="722" t="s">
        <v>3231</v>
      </c>
      <c r="D395" s="723" t="s">
        <v>16</v>
      </c>
      <c r="E395" s="721" t="s">
        <v>254</v>
      </c>
      <c r="F395" s="721" t="s">
        <v>22</v>
      </c>
      <c r="G395" s="774">
        <v>40661</v>
      </c>
      <c r="H395" s="724">
        <v>8</v>
      </c>
      <c r="I395" s="725" t="s">
        <v>1403</v>
      </c>
      <c r="J395" s="721" t="s">
        <v>265</v>
      </c>
      <c r="K395" s="721" t="s">
        <v>270</v>
      </c>
      <c r="L395" s="726"/>
      <c r="M395" s="726" t="s">
        <v>6426</v>
      </c>
      <c r="N395" s="722" t="s">
        <v>2967</v>
      </c>
      <c r="O395" s="721" t="s">
        <v>255</v>
      </c>
      <c r="P395" s="727" t="s">
        <v>3230</v>
      </c>
      <c r="Q395" s="734" t="s">
        <v>3226</v>
      </c>
      <c r="S395" s="1058">
        <v>393</v>
      </c>
    </row>
    <row r="396" spans="1:19">
      <c r="A396" s="721">
        <v>27</v>
      </c>
      <c r="B396" s="721">
        <v>1</v>
      </c>
      <c r="C396" s="722" t="s">
        <v>3233</v>
      </c>
      <c r="D396" s="723" t="s">
        <v>23</v>
      </c>
      <c r="E396" s="721" t="s">
        <v>221</v>
      </c>
      <c r="F396" s="721" t="s">
        <v>288</v>
      </c>
      <c r="G396" s="774">
        <v>32061</v>
      </c>
      <c r="H396" s="724">
        <v>31</v>
      </c>
      <c r="I396" s="725" t="s">
        <v>1403</v>
      </c>
      <c r="J396" s="721" t="s">
        <v>223</v>
      </c>
      <c r="K396" s="721" t="s">
        <v>674</v>
      </c>
      <c r="L396" s="726"/>
      <c r="M396" s="726" t="s">
        <v>6426</v>
      </c>
      <c r="N396" s="722" t="s">
        <v>2967</v>
      </c>
      <c r="O396" s="721" t="s">
        <v>222</v>
      </c>
      <c r="P396" s="727" t="s">
        <v>3232</v>
      </c>
      <c r="Q396" s="734" t="s">
        <v>3234</v>
      </c>
      <c r="S396" s="1058">
        <v>394</v>
      </c>
    </row>
    <row r="397" spans="1:19">
      <c r="A397" s="721"/>
      <c r="B397" s="721">
        <v>2</v>
      </c>
      <c r="C397" s="722" t="s">
        <v>3237</v>
      </c>
      <c r="D397" s="723" t="s">
        <v>16</v>
      </c>
      <c r="E397" s="721" t="s">
        <v>221</v>
      </c>
      <c r="F397" s="721" t="s">
        <v>288</v>
      </c>
      <c r="G397" s="774">
        <v>33937</v>
      </c>
      <c r="H397" s="724">
        <v>26</v>
      </c>
      <c r="I397" s="725" t="s">
        <v>1403</v>
      </c>
      <c r="J397" s="721" t="s">
        <v>289</v>
      </c>
      <c r="K397" s="721" t="s">
        <v>246</v>
      </c>
      <c r="L397" s="726"/>
      <c r="M397" s="726" t="s">
        <v>6426</v>
      </c>
      <c r="N397" s="722" t="s">
        <v>2967</v>
      </c>
      <c r="O397" s="721" t="s">
        <v>245</v>
      </c>
      <c r="P397" s="727" t="s">
        <v>3236</v>
      </c>
      <c r="Q397" s="734" t="s">
        <v>3234</v>
      </c>
      <c r="S397" s="1058">
        <v>395</v>
      </c>
    </row>
    <row r="398" spans="1:19">
      <c r="A398" s="721"/>
      <c r="B398" s="738">
        <v>3</v>
      </c>
      <c r="C398" s="722" t="s">
        <v>3241</v>
      </c>
      <c r="D398" s="723" t="s">
        <v>16</v>
      </c>
      <c r="E398" s="721" t="s">
        <v>254</v>
      </c>
      <c r="F398" s="721" t="s">
        <v>2792</v>
      </c>
      <c r="G398" s="774">
        <v>40965</v>
      </c>
      <c r="H398" s="724">
        <v>7</v>
      </c>
      <c r="I398" s="725" t="s">
        <v>1403</v>
      </c>
      <c r="J398" s="721" t="s">
        <v>265</v>
      </c>
      <c r="K398" s="738" t="s">
        <v>270</v>
      </c>
      <c r="L398" s="726"/>
      <c r="M398" s="726" t="s">
        <v>6426</v>
      </c>
      <c r="N398" s="722" t="s">
        <v>2967</v>
      </c>
      <c r="O398" s="721" t="s">
        <v>255</v>
      </c>
      <c r="P398" s="727" t="s">
        <v>3240</v>
      </c>
      <c r="Q398" s="734" t="s">
        <v>3234</v>
      </c>
      <c r="S398" s="1058">
        <v>396</v>
      </c>
    </row>
    <row r="399" spans="1:19">
      <c r="A399" s="721"/>
      <c r="B399" s="738">
        <v>4</v>
      </c>
      <c r="C399" s="722" t="s">
        <v>7270</v>
      </c>
      <c r="D399" s="723" t="s">
        <v>23</v>
      </c>
      <c r="E399" s="721" t="s">
        <v>254</v>
      </c>
      <c r="F399" s="721"/>
      <c r="G399" s="774"/>
      <c r="H399" s="724">
        <v>119</v>
      </c>
      <c r="I399" s="725" t="s">
        <v>1403</v>
      </c>
      <c r="J399" s="721" t="s">
        <v>265</v>
      </c>
      <c r="K399" s="738" t="s">
        <v>270</v>
      </c>
      <c r="L399" s="726"/>
      <c r="M399" s="726" t="s">
        <v>6426</v>
      </c>
      <c r="N399" s="722" t="s">
        <v>2967</v>
      </c>
      <c r="O399" s="721" t="s">
        <v>255</v>
      </c>
      <c r="P399" s="727"/>
      <c r="Q399" s="734"/>
      <c r="S399" s="1058">
        <v>397</v>
      </c>
    </row>
    <row r="400" spans="1:19">
      <c r="A400" s="721">
        <v>28</v>
      </c>
      <c r="B400" s="721">
        <v>1</v>
      </c>
      <c r="C400" s="722" t="s">
        <v>2750</v>
      </c>
      <c r="D400" s="723" t="s">
        <v>23</v>
      </c>
      <c r="E400" s="721" t="s">
        <v>221</v>
      </c>
      <c r="F400" s="721" t="s">
        <v>2720</v>
      </c>
      <c r="G400" s="774">
        <v>23997</v>
      </c>
      <c r="H400" s="724">
        <v>53</v>
      </c>
      <c r="I400" s="725" t="s">
        <v>1403</v>
      </c>
      <c r="J400" s="721" t="s">
        <v>256</v>
      </c>
      <c r="K400" s="721" t="s">
        <v>674</v>
      </c>
      <c r="L400" s="726"/>
      <c r="M400" s="726" t="s">
        <v>6426</v>
      </c>
      <c r="N400" s="722" t="s">
        <v>2967</v>
      </c>
      <c r="O400" s="721" t="s">
        <v>222</v>
      </c>
      <c r="P400" s="727" t="s">
        <v>3243</v>
      </c>
      <c r="Q400" s="734" t="s">
        <v>3245</v>
      </c>
      <c r="S400" s="1058">
        <v>398</v>
      </c>
    </row>
    <row r="401" spans="1:19">
      <c r="A401" s="721"/>
      <c r="B401" s="721">
        <v>2</v>
      </c>
      <c r="C401" s="722" t="s">
        <v>2749</v>
      </c>
      <c r="D401" s="723" t="s">
        <v>16</v>
      </c>
      <c r="E401" s="721" t="s">
        <v>221</v>
      </c>
      <c r="F401" s="721" t="s">
        <v>2720</v>
      </c>
      <c r="G401" s="774">
        <v>24964</v>
      </c>
      <c r="H401" s="724">
        <v>51</v>
      </c>
      <c r="I401" s="725" t="s">
        <v>1403</v>
      </c>
      <c r="J401" s="721" t="s">
        <v>289</v>
      </c>
      <c r="K401" s="721" t="s">
        <v>246</v>
      </c>
      <c r="L401" s="726"/>
      <c r="M401" s="726" t="s">
        <v>6426</v>
      </c>
      <c r="N401" s="722" t="s">
        <v>2967</v>
      </c>
      <c r="O401" s="721" t="s">
        <v>245</v>
      </c>
      <c r="P401" s="727" t="s">
        <v>3246</v>
      </c>
      <c r="Q401" s="734" t="s">
        <v>3245</v>
      </c>
      <c r="S401" s="1058">
        <v>399</v>
      </c>
    </row>
    <row r="402" spans="1:19">
      <c r="A402" s="721"/>
      <c r="B402" s="721">
        <v>3</v>
      </c>
      <c r="C402" s="722" t="s">
        <v>3250</v>
      </c>
      <c r="D402" s="723" t="s">
        <v>23</v>
      </c>
      <c r="E402" s="721" t="s">
        <v>254</v>
      </c>
      <c r="F402" s="721" t="s">
        <v>288</v>
      </c>
      <c r="G402" s="774">
        <v>34851</v>
      </c>
      <c r="H402" s="724">
        <v>24</v>
      </c>
      <c r="I402" s="725" t="s">
        <v>1403</v>
      </c>
      <c r="J402" s="721" t="s">
        <v>344</v>
      </c>
      <c r="K402" s="721" t="s">
        <v>266</v>
      </c>
      <c r="L402" s="726"/>
      <c r="M402" s="726" t="s">
        <v>6426</v>
      </c>
      <c r="N402" s="722" t="s">
        <v>2967</v>
      </c>
      <c r="O402" s="721" t="s">
        <v>255</v>
      </c>
      <c r="P402" s="727" t="s">
        <v>3249</v>
      </c>
      <c r="Q402" s="734" t="s">
        <v>3245</v>
      </c>
      <c r="S402" s="1058">
        <v>400</v>
      </c>
    </row>
    <row r="403" spans="1:19">
      <c r="A403" s="721">
        <v>29</v>
      </c>
      <c r="B403" s="721">
        <v>1</v>
      </c>
      <c r="C403" s="722" t="s">
        <v>104</v>
      </c>
      <c r="D403" s="723" t="s">
        <v>23</v>
      </c>
      <c r="E403" s="721" t="s">
        <v>221</v>
      </c>
      <c r="F403" s="721" t="s">
        <v>1154</v>
      </c>
      <c r="G403" s="774">
        <v>30407</v>
      </c>
      <c r="H403" s="724">
        <v>36</v>
      </c>
      <c r="I403" s="725" t="s">
        <v>1403</v>
      </c>
      <c r="J403" s="721" t="s">
        <v>289</v>
      </c>
      <c r="K403" s="721" t="s">
        <v>674</v>
      </c>
      <c r="L403" s="726"/>
      <c r="M403" s="726" t="s">
        <v>6426</v>
      </c>
      <c r="N403" s="722" t="s">
        <v>2967</v>
      </c>
      <c r="O403" s="721" t="s">
        <v>222</v>
      </c>
      <c r="P403" s="727" t="s">
        <v>3251</v>
      </c>
      <c r="Q403" s="734" t="s">
        <v>3254</v>
      </c>
      <c r="S403" s="1058">
        <v>401</v>
      </c>
    </row>
    <row r="404" spans="1:19">
      <c r="A404" s="721"/>
      <c r="B404" s="738">
        <v>2</v>
      </c>
      <c r="C404" s="722" t="s">
        <v>3256</v>
      </c>
      <c r="D404" s="723" t="s">
        <v>16</v>
      </c>
      <c r="E404" s="721" t="s">
        <v>221</v>
      </c>
      <c r="F404" s="721" t="s">
        <v>3257</v>
      </c>
      <c r="G404" s="774">
        <v>32370</v>
      </c>
      <c r="H404" s="724">
        <v>30</v>
      </c>
      <c r="I404" s="725" t="s">
        <v>1403</v>
      </c>
      <c r="J404" s="721" t="s">
        <v>289</v>
      </c>
      <c r="K404" s="721" t="s">
        <v>246</v>
      </c>
      <c r="L404" s="726"/>
      <c r="M404" s="726" t="s">
        <v>6426</v>
      </c>
      <c r="N404" s="722" t="s">
        <v>2967</v>
      </c>
      <c r="O404" s="721" t="s">
        <v>245</v>
      </c>
      <c r="P404" s="727" t="s">
        <v>3255</v>
      </c>
      <c r="Q404" s="734" t="s">
        <v>3254</v>
      </c>
      <c r="S404" s="1058">
        <v>402</v>
      </c>
    </row>
    <row r="405" spans="1:19">
      <c r="A405" s="721"/>
      <c r="B405" s="721">
        <v>3</v>
      </c>
      <c r="C405" s="722" t="s">
        <v>3261</v>
      </c>
      <c r="D405" s="723" t="s">
        <v>23</v>
      </c>
      <c r="E405" s="738" t="s">
        <v>254</v>
      </c>
      <c r="F405" s="721" t="s">
        <v>3257</v>
      </c>
      <c r="G405" s="774">
        <v>40983</v>
      </c>
      <c r="H405" s="724">
        <v>7</v>
      </c>
      <c r="I405" s="725" t="s">
        <v>1403</v>
      </c>
      <c r="J405" s="738" t="s">
        <v>265</v>
      </c>
      <c r="K405" s="738" t="s">
        <v>270</v>
      </c>
      <c r="L405" s="726"/>
      <c r="M405" s="726" t="s">
        <v>6426</v>
      </c>
      <c r="N405" s="722" t="s">
        <v>2967</v>
      </c>
      <c r="O405" s="738" t="s">
        <v>255</v>
      </c>
      <c r="P405" s="727" t="s">
        <v>3260</v>
      </c>
      <c r="Q405" s="734" t="s">
        <v>3254</v>
      </c>
      <c r="S405" s="1058">
        <v>403</v>
      </c>
    </row>
    <row r="406" spans="1:19">
      <c r="A406" s="721"/>
      <c r="B406" s="721">
        <v>4</v>
      </c>
      <c r="C406" s="722" t="s">
        <v>3262</v>
      </c>
      <c r="D406" s="723" t="s">
        <v>23</v>
      </c>
      <c r="E406" s="738" t="s">
        <v>254</v>
      </c>
      <c r="F406" s="721" t="s">
        <v>3257</v>
      </c>
      <c r="G406" s="774">
        <v>42089</v>
      </c>
      <c r="H406" s="724">
        <v>4</v>
      </c>
      <c r="I406" s="725" t="s">
        <v>1403</v>
      </c>
      <c r="J406" s="738" t="s">
        <v>265</v>
      </c>
      <c r="K406" s="738" t="s">
        <v>270</v>
      </c>
      <c r="L406" s="726"/>
      <c r="M406" s="726" t="s">
        <v>6426</v>
      </c>
      <c r="N406" s="722" t="s">
        <v>2967</v>
      </c>
      <c r="O406" s="738" t="s">
        <v>255</v>
      </c>
      <c r="P406" s="722"/>
      <c r="Q406" s="734" t="s">
        <v>3254</v>
      </c>
      <c r="S406" s="1058">
        <v>404</v>
      </c>
    </row>
    <row r="407" spans="1:19">
      <c r="A407" s="721">
        <v>30</v>
      </c>
      <c r="B407" s="721">
        <v>1</v>
      </c>
      <c r="C407" s="722" t="s">
        <v>3264</v>
      </c>
      <c r="D407" s="723" t="s">
        <v>23</v>
      </c>
      <c r="E407" s="738" t="s">
        <v>221</v>
      </c>
      <c r="F407" s="721" t="s">
        <v>3265</v>
      </c>
      <c r="G407" s="774">
        <v>36068</v>
      </c>
      <c r="H407" s="724">
        <v>20</v>
      </c>
      <c r="I407" s="725" t="s">
        <v>1403</v>
      </c>
      <c r="J407" s="721" t="s">
        <v>256</v>
      </c>
      <c r="K407" s="738" t="s">
        <v>283</v>
      </c>
      <c r="L407" s="726"/>
      <c r="M407" s="726" t="s">
        <v>6426</v>
      </c>
      <c r="N407" s="722" t="s">
        <v>2967</v>
      </c>
      <c r="O407" s="738" t="s">
        <v>222</v>
      </c>
      <c r="P407" s="727" t="s">
        <v>3263</v>
      </c>
      <c r="Q407" s="734" t="s">
        <v>3266</v>
      </c>
      <c r="S407" s="1058">
        <v>405</v>
      </c>
    </row>
    <row r="408" spans="1:19">
      <c r="A408" s="721"/>
      <c r="B408" s="721">
        <v>2</v>
      </c>
      <c r="C408" s="722" t="s">
        <v>3268</v>
      </c>
      <c r="D408" s="723" t="s">
        <v>16</v>
      </c>
      <c r="E408" s="721" t="s">
        <v>221</v>
      </c>
      <c r="F408" s="721" t="s">
        <v>389</v>
      </c>
      <c r="G408" s="774">
        <v>33709</v>
      </c>
      <c r="H408" s="724">
        <v>27</v>
      </c>
      <c r="I408" s="725" t="s">
        <v>1403</v>
      </c>
      <c r="J408" s="721" t="s">
        <v>223</v>
      </c>
      <c r="K408" s="721" t="s">
        <v>246</v>
      </c>
      <c r="L408" s="726"/>
      <c r="M408" s="726" t="s">
        <v>6426</v>
      </c>
      <c r="N408" s="722" t="s">
        <v>2967</v>
      </c>
      <c r="O408" s="721" t="s">
        <v>245</v>
      </c>
      <c r="P408" s="727" t="s">
        <v>3267</v>
      </c>
      <c r="Q408" s="734" t="s">
        <v>3266</v>
      </c>
      <c r="S408" s="1058">
        <v>406</v>
      </c>
    </row>
    <row r="409" spans="1:19">
      <c r="A409" s="721"/>
      <c r="B409" s="738">
        <v>3</v>
      </c>
      <c r="C409" s="722" t="s">
        <v>3270</v>
      </c>
      <c r="D409" s="723" t="s">
        <v>16</v>
      </c>
      <c r="E409" s="721" t="s">
        <v>254</v>
      </c>
      <c r="F409" s="721" t="s">
        <v>1227</v>
      </c>
      <c r="G409" s="774">
        <v>42694</v>
      </c>
      <c r="H409" s="724">
        <v>2</v>
      </c>
      <c r="I409" s="725" t="s">
        <v>1403</v>
      </c>
      <c r="J409" s="721" t="s">
        <v>265</v>
      </c>
      <c r="K409" s="721" t="s">
        <v>270</v>
      </c>
      <c r="L409" s="726"/>
      <c r="M409" s="726" t="s">
        <v>6426</v>
      </c>
      <c r="N409" s="722" t="s">
        <v>2967</v>
      </c>
      <c r="O409" s="721" t="s">
        <v>255</v>
      </c>
      <c r="P409" s="727" t="s">
        <v>3269</v>
      </c>
      <c r="Q409" s="734" t="s">
        <v>3266</v>
      </c>
      <c r="S409" s="1058">
        <v>407</v>
      </c>
    </row>
    <row r="410" spans="1:19">
      <c r="A410" s="721">
        <v>31</v>
      </c>
      <c r="B410" s="738">
        <v>1</v>
      </c>
      <c r="C410" s="722" t="s">
        <v>3272</v>
      </c>
      <c r="D410" s="723" t="s">
        <v>23</v>
      </c>
      <c r="E410" s="721" t="s">
        <v>221</v>
      </c>
      <c r="F410" s="721" t="s">
        <v>541</v>
      </c>
      <c r="G410" s="774">
        <v>26570</v>
      </c>
      <c r="H410" s="724">
        <v>46</v>
      </c>
      <c r="I410" s="725" t="s">
        <v>1403</v>
      </c>
      <c r="J410" s="721" t="s">
        <v>256</v>
      </c>
      <c r="K410" s="721" t="s">
        <v>283</v>
      </c>
      <c r="L410" s="726"/>
      <c r="M410" s="726" t="s">
        <v>6426</v>
      </c>
      <c r="N410" s="722" t="s">
        <v>2967</v>
      </c>
      <c r="O410" s="721" t="s">
        <v>222</v>
      </c>
      <c r="P410" s="727" t="s">
        <v>3271</v>
      </c>
      <c r="Q410" s="734" t="s">
        <v>3275</v>
      </c>
      <c r="S410" s="1058">
        <v>408</v>
      </c>
    </row>
    <row r="411" spans="1:19">
      <c r="A411" s="721"/>
      <c r="B411" s="738">
        <v>2</v>
      </c>
      <c r="C411" s="722" t="s">
        <v>3277</v>
      </c>
      <c r="D411" s="723" t="s">
        <v>16</v>
      </c>
      <c r="E411" s="721" t="s">
        <v>221</v>
      </c>
      <c r="F411" s="721" t="s">
        <v>3265</v>
      </c>
      <c r="G411" s="774">
        <v>30665</v>
      </c>
      <c r="H411" s="724">
        <v>35</v>
      </c>
      <c r="I411" s="725" t="s">
        <v>1403</v>
      </c>
      <c r="J411" s="721" t="s">
        <v>256</v>
      </c>
      <c r="K411" s="721" t="s">
        <v>246</v>
      </c>
      <c r="L411" s="726"/>
      <c r="M411" s="726" t="s">
        <v>6426</v>
      </c>
      <c r="N411" s="722" t="s">
        <v>2967</v>
      </c>
      <c r="O411" s="721" t="s">
        <v>245</v>
      </c>
      <c r="P411" s="727" t="s">
        <v>3276</v>
      </c>
      <c r="Q411" s="734" t="s">
        <v>3275</v>
      </c>
      <c r="S411" s="1058">
        <v>409</v>
      </c>
    </row>
    <row r="412" spans="1:19">
      <c r="A412" s="721"/>
      <c r="B412" s="738">
        <v>3</v>
      </c>
      <c r="C412" s="722" t="s">
        <v>3281</v>
      </c>
      <c r="D412" s="723" t="s">
        <v>23</v>
      </c>
      <c r="E412" s="721" t="s">
        <v>254</v>
      </c>
      <c r="F412" s="721" t="s">
        <v>541</v>
      </c>
      <c r="G412" s="774">
        <v>38874</v>
      </c>
      <c r="H412" s="724">
        <v>13</v>
      </c>
      <c r="I412" s="725" t="s">
        <v>1403</v>
      </c>
      <c r="J412" s="721" t="s">
        <v>369</v>
      </c>
      <c r="K412" s="721" t="s">
        <v>266</v>
      </c>
      <c r="L412" s="726"/>
      <c r="M412" s="726" t="s">
        <v>6426</v>
      </c>
      <c r="N412" s="722" t="s">
        <v>2967</v>
      </c>
      <c r="O412" s="721" t="s">
        <v>255</v>
      </c>
      <c r="P412" s="727" t="s">
        <v>3280</v>
      </c>
      <c r="Q412" s="734" t="s">
        <v>3275</v>
      </c>
      <c r="S412" s="1058">
        <v>410</v>
      </c>
    </row>
    <row r="413" spans="1:19">
      <c r="A413" s="721"/>
      <c r="B413" s="738">
        <v>4</v>
      </c>
      <c r="C413" s="722" t="s">
        <v>3283</v>
      </c>
      <c r="D413" s="723" t="s">
        <v>16</v>
      </c>
      <c r="E413" s="721" t="s">
        <v>254</v>
      </c>
      <c r="F413" s="721" t="s">
        <v>22</v>
      </c>
      <c r="G413" s="774">
        <v>41954</v>
      </c>
      <c r="H413" s="724">
        <v>4</v>
      </c>
      <c r="I413" s="725" t="s">
        <v>1403</v>
      </c>
      <c r="J413" s="721" t="s">
        <v>265</v>
      </c>
      <c r="K413" s="721" t="s">
        <v>270</v>
      </c>
      <c r="L413" s="726"/>
      <c r="M413" s="726" t="s">
        <v>6426</v>
      </c>
      <c r="N413" s="722" t="s">
        <v>2967</v>
      </c>
      <c r="O413" s="721" t="s">
        <v>255</v>
      </c>
      <c r="P413" s="727" t="s">
        <v>3282</v>
      </c>
      <c r="Q413" s="734" t="s">
        <v>3275</v>
      </c>
      <c r="S413" s="1058">
        <v>411</v>
      </c>
    </row>
    <row r="414" spans="1:19">
      <c r="A414" s="721">
        <v>32</v>
      </c>
      <c r="B414" s="721">
        <v>1</v>
      </c>
      <c r="C414" s="722" t="s">
        <v>3292</v>
      </c>
      <c r="D414" s="723" t="s">
        <v>23</v>
      </c>
      <c r="E414" s="721" t="s">
        <v>221</v>
      </c>
      <c r="F414" s="721" t="s">
        <v>219</v>
      </c>
      <c r="G414" s="774">
        <v>32753</v>
      </c>
      <c r="H414" s="724">
        <v>29</v>
      </c>
      <c r="I414" s="725" t="s">
        <v>1403</v>
      </c>
      <c r="J414" s="721" t="s">
        <v>289</v>
      </c>
      <c r="K414" s="721" t="s">
        <v>674</v>
      </c>
      <c r="L414" s="726"/>
      <c r="M414" s="726" t="s">
        <v>6426</v>
      </c>
      <c r="N414" s="722" t="s">
        <v>2967</v>
      </c>
      <c r="O414" s="721" t="s">
        <v>222</v>
      </c>
      <c r="P414" s="727" t="s">
        <v>3291</v>
      </c>
      <c r="Q414" s="734" t="s">
        <v>3293</v>
      </c>
      <c r="S414" s="1058">
        <v>412</v>
      </c>
    </row>
    <row r="415" spans="1:19">
      <c r="A415" s="721"/>
      <c r="B415" s="721">
        <v>2</v>
      </c>
      <c r="C415" s="722" t="s">
        <v>3295</v>
      </c>
      <c r="D415" s="723" t="s">
        <v>16</v>
      </c>
      <c r="E415" s="721" t="s">
        <v>221</v>
      </c>
      <c r="F415" s="721" t="s">
        <v>1136</v>
      </c>
      <c r="G415" s="774">
        <v>34744</v>
      </c>
      <c r="H415" s="724">
        <v>24</v>
      </c>
      <c r="I415" s="725" t="s">
        <v>1403</v>
      </c>
      <c r="J415" s="721" t="s">
        <v>289</v>
      </c>
      <c r="K415" s="721" t="s">
        <v>246</v>
      </c>
      <c r="L415" s="726"/>
      <c r="M415" s="726" t="s">
        <v>6426</v>
      </c>
      <c r="N415" s="722" t="s">
        <v>2967</v>
      </c>
      <c r="O415" s="721" t="s">
        <v>245</v>
      </c>
      <c r="P415" s="727" t="s">
        <v>3294</v>
      </c>
      <c r="Q415" s="734" t="s">
        <v>3293</v>
      </c>
      <c r="S415" s="1058">
        <v>413</v>
      </c>
    </row>
    <row r="416" spans="1:19">
      <c r="A416" s="721"/>
      <c r="B416" s="721">
        <v>3</v>
      </c>
      <c r="C416" s="722" t="s">
        <v>3298</v>
      </c>
      <c r="D416" s="723" t="s">
        <v>23</v>
      </c>
      <c r="E416" s="721" t="s">
        <v>254</v>
      </c>
      <c r="F416" s="721" t="s">
        <v>1227</v>
      </c>
      <c r="G416" s="774">
        <v>41003</v>
      </c>
      <c r="H416" s="724">
        <v>7</v>
      </c>
      <c r="I416" s="725" t="s">
        <v>1403</v>
      </c>
      <c r="J416" s="721" t="s">
        <v>265</v>
      </c>
      <c r="K416" s="721" t="s">
        <v>270</v>
      </c>
      <c r="L416" s="726"/>
      <c r="M416" s="726" t="s">
        <v>6426</v>
      </c>
      <c r="N416" s="722" t="s">
        <v>2967</v>
      </c>
      <c r="O416" s="721" t="s">
        <v>255</v>
      </c>
      <c r="P416" s="727" t="s">
        <v>3297</v>
      </c>
      <c r="Q416" s="734" t="s">
        <v>3293</v>
      </c>
      <c r="S416" s="1058">
        <v>414</v>
      </c>
    </row>
    <row r="417" spans="1:19">
      <c r="A417" s="721">
        <v>33</v>
      </c>
      <c r="B417" s="721">
        <v>1</v>
      </c>
      <c r="C417" s="722" t="s">
        <v>3301</v>
      </c>
      <c r="D417" s="723" t="s">
        <v>23</v>
      </c>
      <c r="E417" s="721" t="s">
        <v>221</v>
      </c>
      <c r="F417" s="721" t="s">
        <v>3302</v>
      </c>
      <c r="G417" s="774">
        <v>29575</v>
      </c>
      <c r="H417" s="724">
        <v>38</v>
      </c>
      <c r="I417" s="725" t="s">
        <v>4508</v>
      </c>
      <c r="J417" s="738" t="s">
        <v>223</v>
      </c>
      <c r="K417" s="738" t="s">
        <v>283</v>
      </c>
      <c r="L417" s="726"/>
      <c r="M417" s="726" t="s">
        <v>6426</v>
      </c>
      <c r="N417" s="722" t="s">
        <v>2967</v>
      </c>
      <c r="O417" s="738" t="s">
        <v>222</v>
      </c>
      <c r="P417" s="734" t="s">
        <v>3300</v>
      </c>
      <c r="Q417" s="734" t="s">
        <v>3305</v>
      </c>
      <c r="S417" s="1058">
        <v>415</v>
      </c>
    </row>
    <row r="418" spans="1:19">
      <c r="A418" s="721"/>
      <c r="B418" s="721">
        <v>2</v>
      </c>
      <c r="C418" s="722" t="s">
        <v>3308</v>
      </c>
      <c r="D418" s="723" t="s">
        <v>16</v>
      </c>
      <c r="E418" s="721" t="s">
        <v>221</v>
      </c>
      <c r="F418" s="721" t="s">
        <v>3309</v>
      </c>
      <c r="G418" s="774">
        <v>30483</v>
      </c>
      <c r="H418" s="724">
        <v>36</v>
      </c>
      <c r="I418" s="725" t="s">
        <v>4508</v>
      </c>
      <c r="J418" s="738" t="s">
        <v>223</v>
      </c>
      <c r="K418" s="738" t="s">
        <v>246</v>
      </c>
      <c r="L418" s="726"/>
      <c r="M418" s="726" t="s">
        <v>6426</v>
      </c>
      <c r="N418" s="722" t="s">
        <v>2967</v>
      </c>
      <c r="O418" s="738" t="s">
        <v>245</v>
      </c>
      <c r="P418" s="734" t="s">
        <v>3307</v>
      </c>
      <c r="Q418" s="734" t="s">
        <v>3305</v>
      </c>
      <c r="S418" s="1058">
        <v>416</v>
      </c>
    </row>
    <row r="419" spans="1:19">
      <c r="A419" s="721"/>
      <c r="B419" s="738">
        <v>3</v>
      </c>
      <c r="C419" s="722" t="s">
        <v>3313</v>
      </c>
      <c r="D419" s="723" t="s">
        <v>23</v>
      </c>
      <c r="E419" s="721" t="s">
        <v>254</v>
      </c>
      <c r="F419" s="721" t="s">
        <v>376</v>
      </c>
      <c r="G419" s="774">
        <v>39180</v>
      </c>
      <c r="H419" s="724">
        <v>12</v>
      </c>
      <c r="I419" s="725" t="s">
        <v>4508</v>
      </c>
      <c r="J419" s="738" t="s">
        <v>369</v>
      </c>
      <c r="K419" s="738" t="s">
        <v>266</v>
      </c>
      <c r="L419" s="726"/>
      <c r="M419" s="726" t="s">
        <v>6426</v>
      </c>
      <c r="N419" s="722" t="s">
        <v>2967</v>
      </c>
      <c r="O419" s="738" t="s">
        <v>255</v>
      </c>
      <c r="P419" s="734" t="s">
        <v>3312</v>
      </c>
      <c r="Q419" s="734" t="s">
        <v>3305</v>
      </c>
      <c r="S419" s="1058">
        <v>417</v>
      </c>
    </row>
    <row r="420" spans="1:19">
      <c r="A420" s="721"/>
      <c r="B420" s="721">
        <v>4</v>
      </c>
      <c r="C420" s="722" t="s">
        <v>3315</v>
      </c>
      <c r="D420" s="723" t="s">
        <v>23</v>
      </c>
      <c r="E420" s="721" t="s">
        <v>254</v>
      </c>
      <c r="F420" s="721" t="s">
        <v>376</v>
      </c>
      <c r="G420" s="774">
        <v>41368</v>
      </c>
      <c r="H420" s="724">
        <v>6</v>
      </c>
      <c r="I420" s="725" t="s">
        <v>4508</v>
      </c>
      <c r="J420" s="738" t="s">
        <v>265</v>
      </c>
      <c r="K420" s="738" t="s">
        <v>270</v>
      </c>
      <c r="L420" s="726"/>
      <c r="M420" s="726" t="s">
        <v>6426</v>
      </c>
      <c r="N420" s="722" t="s">
        <v>2967</v>
      </c>
      <c r="O420" s="738" t="s">
        <v>255</v>
      </c>
      <c r="P420" s="736" t="s">
        <v>3314</v>
      </c>
      <c r="Q420" s="734" t="s">
        <v>3305</v>
      </c>
      <c r="S420" s="1058">
        <v>418</v>
      </c>
    </row>
    <row r="421" spans="1:19">
      <c r="A421" s="721">
        <v>34</v>
      </c>
      <c r="B421" s="722">
        <v>1</v>
      </c>
      <c r="C421" s="722" t="s">
        <v>3317</v>
      </c>
      <c r="D421" s="723" t="s">
        <v>23</v>
      </c>
      <c r="E421" s="738" t="s">
        <v>221</v>
      </c>
      <c r="F421" s="738" t="s">
        <v>733</v>
      </c>
      <c r="G421" s="774">
        <v>32489</v>
      </c>
      <c r="H421" s="724">
        <v>30</v>
      </c>
      <c r="I421" s="747" t="s">
        <v>1403</v>
      </c>
      <c r="J421" s="738" t="s">
        <v>289</v>
      </c>
      <c r="K421" s="738" t="s">
        <v>283</v>
      </c>
      <c r="L421" s="726"/>
      <c r="M421" s="726" t="s">
        <v>6426</v>
      </c>
      <c r="N421" s="722" t="s">
        <v>2967</v>
      </c>
      <c r="O421" s="738" t="s">
        <v>222</v>
      </c>
      <c r="P421" s="736" t="s">
        <v>3316</v>
      </c>
      <c r="Q421" s="736" t="s">
        <v>3318</v>
      </c>
      <c r="S421" s="1058">
        <v>419</v>
      </c>
    </row>
    <row r="422" spans="1:19">
      <c r="A422" s="721"/>
      <c r="B422" s="738">
        <v>2</v>
      </c>
      <c r="C422" s="722" t="s">
        <v>3320</v>
      </c>
      <c r="D422" s="723" t="s">
        <v>16</v>
      </c>
      <c r="E422" s="721" t="s">
        <v>221</v>
      </c>
      <c r="F422" s="721" t="s">
        <v>733</v>
      </c>
      <c r="G422" s="777">
        <v>34097</v>
      </c>
      <c r="H422" s="724">
        <v>26</v>
      </c>
      <c r="I422" s="725" t="s">
        <v>1403</v>
      </c>
      <c r="J422" s="721" t="s">
        <v>289</v>
      </c>
      <c r="K422" s="721" t="s">
        <v>246</v>
      </c>
      <c r="L422" s="726"/>
      <c r="M422" s="726" t="s">
        <v>6426</v>
      </c>
      <c r="N422" s="722" t="s">
        <v>2967</v>
      </c>
      <c r="O422" s="721" t="s">
        <v>245</v>
      </c>
      <c r="P422" s="727" t="s">
        <v>3319</v>
      </c>
      <c r="Q422" s="736" t="s">
        <v>3318</v>
      </c>
      <c r="S422" s="1058">
        <v>420</v>
      </c>
    </row>
    <row r="423" spans="1:19">
      <c r="A423" s="721"/>
      <c r="B423" s="738">
        <v>3</v>
      </c>
      <c r="C423" s="722" t="s">
        <v>3324</v>
      </c>
      <c r="D423" s="723" t="s">
        <v>23</v>
      </c>
      <c r="E423" s="738" t="s">
        <v>254</v>
      </c>
      <c r="F423" s="738" t="s">
        <v>230</v>
      </c>
      <c r="G423" s="774">
        <v>40369</v>
      </c>
      <c r="H423" s="724">
        <v>9</v>
      </c>
      <c r="I423" s="747" t="s">
        <v>1403</v>
      </c>
      <c r="J423" s="738" t="s">
        <v>265</v>
      </c>
      <c r="K423" s="738" t="s">
        <v>270</v>
      </c>
      <c r="L423" s="726"/>
      <c r="M423" s="726" t="s">
        <v>6426</v>
      </c>
      <c r="N423" s="722" t="s">
        <v>2967</v>
      </c>
      <c r="O423" s="738" t="s">
        <v>255</v>
      </c>
      <c r="P423" s="727" t="s">
        <v>3323</v>
      </c>
      <c r="Q423" s="736" t="s">
        <v>3318</v>
      </c>
      <c r="S423" s="1058">
        <v>421</v>
      </c>
    </row>
    <row r="424" spans="1:19">
      <c r="A424" s="721">
        <v>35</v>
      </c>
      <c r="B424" s="722">
        <v>1</v>
      </c>
      <c r="C424" s="722" t="s">
        <v>3326</v>
      </c>
      <c r="D424" s="723" t="s">
        <v>23</v>
      </c>
      <c r="E424" s="738" t="s">
        <v>1440</v>
      </c>
      <c r="F424" s="738" t="s">
        <v>1154</v>
      </c>
      <c r="G424" s="774">
        <v>28784</v>
      </c>
      <c r="H424" s="724">
        <v>40</v>
      </c>
      <c r="I424" s="747" t="s">
        <v>1403</v>
      </c>
      <c r="J424" s="738" t="s">
        <v>223</v>
      </c>
      <c r="K424" s="738" t="s">
        <v>261</v>
      </c>
      <c r="L424" s="726"/>
      <c r="M424" s="726" t="s">
        <v>6426</v>
      </c>
      <c r="N424" s="722" t="s">
        <v>2967</v>
      </c>
      <c r="O424" s="738" t="s">
        <v>222</v>
      </c>
      <c r="P424" s="727" t="s">
        <v>3325</v>
      </c>
      <c r="Q424" s="727" t="s">
        <v>3327</v>
      </c>
      <c r="S424" s="1058">
        <v>422</v>
      </c>
    </row>
    <row r="425" spans="1:19">
      <c r="A425" s="721"/>
      <c r="B425" s="738">
        <v>3</v>
      </c>
      <c r="C425" s="722" t="s">
        <v>3329</v>
      </c>
      <c r="D425" s="723" t="s">
        <v>23</v>
      </c>
      <c r="E425" s="738" t="s">
        <v>254</v>
      </c>
      <c r="F425" s="738" t="s">
        <v>376</v>
      </c>
      <c r="G425" s="774">
        <v>36584</v>
      </c>
      <c r="H425" s="724">
        <v>19</v>
      </c>
      <c r="I425" s="747" t="s">
        <v>1403</v>
      </c>
      <c r="J425" s="738" t="s">
        <v>289</v>
      </c>
      <c r="K425" s="738" t="s">
        <v>270</v>
      </c>
      <c r="L425" s="726"/>
      <c r="M425" s="726" t="s">
        <v>6426</v>
      </c>
      <c r="N425" s="722" t="s">
        <v>2967</v>
      </c>
      <c r="O425" s="738" t="s">
        <v>255</v>
      </c>
      <c r="P425" s="727" t="s">
        <v>3328</v>
      </c>
      <c r="Q425" s="727" t="s">
        <v>3327</v>
      </c>
      <c r="S425" s="1058">
        <v>423</v>
      </c>
    </row>
    <row r="426" spans="1:19">
      <c r="A426" s="721"/>
      <c r="B426" s="721">
        <v>4</v>
      </c>
      <c r="C426" s="722" t="s">
        <v>7250</v>
      </c>
      <c r="D426" s="723" t="s">
        <v>23</v>
      </c>
      <c r="E426" s="721" t="s">
        <v>254</v>
      </c>
      <c r="F426" s="721"/>
      <c r="G426" s="774"/>
      <c r="H426" s="724">
        <v>119</v>
      </c>
      <c r="I426" s="725"/>
      <c r="J426" s="721" t="s">
        <v>265</v>
      </c>
      <c r="K426" s="721"/>
      <c r="L426" s="726"/>
      <c r="M426" s="726"/>
      <c r="N426" s="722"/>
      <c r="O426" s="721"/>
      <c r="P426" s="722"/>
      <c r="Q426" s="722"/>
      <c r="S426" s="1058">
        <v>424</v>
      </c>
    </row>
    <row r="427" spans="1:19">
      <c r="A427" s="722">
        <v>1</v>
      </c>
      <c r="B427" s="722">
        <v>1</v>
      </c>
      <c r="C427" s="722" t="s">
        <v>3272</v>
      </c>
      <c r="D427" s="744" t="s">
        <v>23</v>
      </c>
      <c r="E427" s="722" t="s">
        <v>221</v>
      </c>
      <c r="F427" s="722" t="s">
        <v>3823</v>
      </c>
      <c r="G427" s="793">
        <v>27624</v>
      </c>
      <c r="H427" s="724">
        <v>43</v>
      </c>
      <c r="I427" s="769" t="s">
        <v>1403</v>
      </c>
      <c r="J427" s="722" t="s">
        <v>223</v>
      </c>
      <c r="K427" s="722" t="s">
        <v>470</v>
      </c>
      <c r="L427" s="812"/>
      <c r="M427" s="812" t="s">
        <v>6426</v>
      </c>
      <c r="N427" s="722" t="s">
        <v>5723</v>
      </c>
      <c r="O427" s="722" t="s">
        <v>222</v>
      </c>
      <c r="P427" s="722" t="s">
        <v>5721</v>
      </c>
      <c r="Q427" s="722" t="s">
        <v>5722</v>
      </c>
      <c r="S427" s="1058">
        <v>425</v>
      </c>
    </row>
    <row r="428" spans="1:19">
      <c r="A428" s="721"/>
      <c r="B428" s="721">
        <v>2</v>
      </c>
      <c r="C428" s="722" t="s">
        <v>5726</v>
      </c>
      <c r="D428" s="723" t="s">
        <v>16</v>
      </c>
      <c r="E428" s="721" t="s">
        <v>221</v>
      </c>
      <c r="F428" s="721" t="s">
        <v>376</v>
      </c>
      <c r="G428" s="794">
        <v>28426</v>
      </c>
      <c r="H428" s="724">
        <v>41</v>
      </c>
      <c r="I428" s="725" t="s">
        <v>1403</v>
      </c>
      <c r="J428" s="721" t="s">
        <v>223</v>
      </c>
      <c r="K428" s="721" t="s">
        <v>246</v>
      </c>
      <c r="L428" s="813"/>
      <c r="M428" s="813" t="s">
        <v>6426</v>
      </c>
      <c r="N428" s="722" t="s">
        <v>5723</v>
      </c>
      <c r="O428" s="721" t="s">
        <v>245</v>
      </c>
      <c r="P428" s="722" t="s">
        <v>5725</v>
      </c>
      <c r="Q428" s="722" t="s">
        <v>5722</v>
      </c>
      <c r="S428" s="1058">
        <v>426</v>
      </c>
    </row>
    <row r="429" spans="1:19">
      <c r="A429" s="721"/>
      <c r="B429" s="721">
        <v>3</v>
      </c>
      <c r="C429" s="722" t="s">
        <v>5731</v>
      </c>
      <c r="D429" s="723" t="s">
        <v>16</v>
      </c>
      <c r="E429" s="721" t="s">
        <v>254</v>
      </c>
      <c r="F429" s="721" t="s">
        <v>230</v>
      </c>
      <c r="G429" s="794">
        <v>37417</v>
      </c>
      <c r="H429" s="724">
        <v>17</v>
      </c>
      <c r="I429" s="725" t="s">
        <v>1403</v>
      </c>
      <c r="J429" s="721" t="s">
        <v>348</v>
      </c>
      <c r="K429" s="721" t="s">
        <v>266</v>
      </c>
      <c r="L429" s="813"/>
      <c r="M429" s="813" t="s">
        <v>6426</v>
      </c>
      <c r="N429" s="722" t="s">
        <v>5723</v>
      </c>
      <c r="O429" s="721" t="s">
        <v>255</v>
      </c>
      <c r="P429" s="722" t="s">
        <v>5730</v>
      </c>
      <c r="Q429" s="722" t="s">
        <v>5722</v>
      </c>
      <c r="S429" s="1058">
        <v>427</v>
      </c>
    </row>
    <row r="430" spans="1:19">
      <c r="A430" s="721"/>
      <c r="B430" s="721">
        <v>4</v>
      </c>
      <c r="C430" s="722" t="s">
        <v>5732</v>
      </c>
      <c r="D430" s="723" t="s">
        <v>23</v>
      </c>
      <c r="E430" s="721" t="s">
        <v>254</v>
      </c>
      <c r="F430" s="721" t="s">
        <v>230</v>
      </c>
      <c r="G430" s="794">
        <v>39994</v>
      </c>
      <c r="H430" s="724">
        <v>10</v>
      </c>
      <c r="I430" s="725" t="s">
        <v>1403</v>
      </c>
      <c r="J430" s="721" t="s">
        <v>369</v>
      </c>
      <c r="K430" s="721" t="s">
        <v>266</v>
      </c>
      <c r="L430" s="813"/>
      <c r="M430" s="813" t="s">
        <v>6426</v>
      </c>
      <c r="N430" s="722" t="s">
        <v>5723</v>
      </c>
      <c r="O430" s="721" t="s">
        <v>255</v>
      </c>
      <c r="P430" s="722"/>
      <c r="Q430" s="722" t="s">
        <v>5722</v>
      </c>
      <c r="S430" s="1058">
        <v>428</v>
      </c>
    </row>
    <row r="431" spans="1:19">
      <c r="A431" s="721">
        <v>2</v>
      </c>
      <c r="B431" s="721">
        <v>1</v>
      </c>
      <c r="C431" s="722" t="s">
        <v>5734</v>
      </c>
      <c r="D431" s="723" t="s">
        <v>23</v>
      </c>
      <c r="E431" s="721" t="s">
        <v>221</v>
      </c>
      <c r="F431" s="721" t="s">
        <v>877</v>
      </c>
      <c r="G431" s="794">
        <v>26005</v>
      </c>
      <c r="H431" s="724">
        <v>48</v>
      </c>
      <c r="I431" s="725" t="s">
        <v>1403</v>
      </c>
      <c r="J431" s="721" t="s">
        <v>289</v>
      </c>
      <c r="K431" s="721" t="s">
        <v>283</v>
      </c>
      <c r="L431" s="813"/>
      <c r="M431" s="813" t="s">
        <v>6426</v>
      </c>
      <c r="N431" s="722" t="s">
        <v>5723</v>
      </c>
      <c r="O431" s="721" t="s">
        <v>222</v>
      </c>
      <c r="P431" s="722" t="s">
        <v>5733</v>
      </c>
      <c r="Q431" s="722" t="s">
        <v>5736</v>
      </c>
      <c r="S431" s="1058">
        <v>429</v>
      </c>
    </row>
    <row r="432" spans="1:19">
      <c r="A432" s="721"/>
      <c r="B432" s="721">
        <v>2</v>
      </c>
      <c r="C432" s="722" t="s">
        <v>5738</v>
      </c>
      <c r="D432" s="723" t="s">
        <v>16</v>
      </c>
      <c r="E432" s="721" t="s">
        <v>221</v>
      </c>
      <c r="F432" s="721" t="s">
        <v>877</v>
      </c>
      <c r="G432" s="794">
        <v>27590</v>
      </c>
      <c r="H432" s="724">
        <v>44</v>
      </c>
      <c r="I432" s="725" t="s">
        <v>1403</v>
      </c>
      <c r="J432" s="721" t="s">
        <v>256</v>
      </c>
      <c r="K432" s="721" t="s">
        <v>246</v>
      </c>
      <c r="L432" s="813"/>
      <c r="M432" s="813" t="s">
        <v>6426</v>
      </c>
      <c r="N432" s="722" t="s">
        <v>5723</v>
      </c>
      <c r="O432" s="721" t="s">
        <v>245</v>
      </c>
      <c r="P432" s="722" t="s">
        <v>5737</v>
      </c>
      <c r="Q432" s="722" t="s">
        <v>5736</v>
      </c>
      <c r="S432" s="1058">
        <v>430</v>
      </c>
    </row>
    <row r="433" spans="1:19">
      <c r="A433" s="721">
        <v>3</v>
      </c>
      <c r="B433" s="721">
        <v>1</v>
      </c>
      <c r="C433" s="722" t="s">
        <v>5743</v>
      </c>
      <c r="D433" s="723" t="s">
        <v>23</v>
      </c>
      <c r="E433" s="721" t="s">
        <v>221</v>
      </c>
      <c r="F433" s="721" t="s">
        <v>3010</v>
      </c>
      <c r="G433" s="794">
        <v>22111</v>
      </c>
      <c r="H433" s="724">
        <v>59</v>
      </c>
      <c r="I433" s="725" t="s">
        <v>1403</v>
      </c>
      <c r="J433" s="721" t="s">
        <v>223</v>
      </c>
      <c r="K433" s="721" t="s">
        <v>283</v>
      </c>
      <c r="L433" s="813"/>
      <c r="M433" s="813" t="s">
        <v>6426</v>
      </c>
      <c r="N433" s="722" t="s">
        <v>5723</v>
      </c>
      <c r="O433" s="721" t="s">
        <v>222</v>
      </c>
      <c r="P433" s="722" t="s">
        <v>5742</v>
      </c>
      <c r="Q433" s="722" t="s">
        <v>5745</v>
      </c>
      <c r="S433" s="1058">
        <v>431</v>
      </c>
    </row>
    <row r="434" spans="1:19">
      <c r="A434" s="721"/>
      <c r="B434" s="721">
        <v>2</v>
      </c>
      <c r="C434" s="722" t="s">
        <v>5747</v>
      </c>
      <c r="D434" s="723" t="s">
        <v>16</v>
      </c>
      <c r="E434" s="721" t="s">
        <v>221</v>
      </c>
      <c r="F434" s="721" t="s">
        <v>3010</v>
      </c>
      <c r="G434" s="794">
        <v>24965</v>
      </c>
      <c r="H434" s="724">
        <v>51</v>
      </c>
      <c r="I434" s="725" t="s">
        <v>1403</v>
      </c>
      <c r="J434" s="721" t="s">
        <v>256</v>
      </c>
      <c r="K434" s="721" t="s">
        <v>246</v>
      </c>
      <c r="L434" s="813"/>
      <c r="M434" s="813" t="s">
        <v>6426</v>
      </c>
      <c r="N434" s="722" t="s">
        <v>5723</v>
      </c>
      <c r="O434" s="721" t="s">
        <v>245</v>
      </c>
      <c r="P434" s="722" t="s">
        <v>5746</v>
      </c>
      <c r="Q434" s="722" t="s">
        <v>5745</v>
      </c>
      <c r="S434" s="1058">
        <v>432</v>
      </c>
    </row>
    <row r="435" spans="1:19">
      <c r="A435" s="721"/>
      <c r="B435" s="721">
        <v>3</v>
      </c>
      <c r="C435" s="722" t="s">
        <v>5750</v>
      </c>
      <c r="D435" s="723" t="s">
        <v>23</v>
      </c>
      <c r="E435" s="721" t="s">
        <v>254</v>
      </c>
      <c r="F435" s="721" t="s">
        <v>3010</v>
      </c>
      <c r="G435" s="794">
        <v>33718</v>
      </c>
      <c r="H435" s="724">
        <v>27</v>
      </c>
      <c r="I435" s="725" t="s">
        <v>1403</v>
      </c>
      <c r="J435" s="721" t="s">
        <v>344</v>
      </c>
      <c r="K435" s="721" t="s">
        <v>266</v>
      </c>
      <c r="L435" s="813"/>
      <c r="M435" s="813" t="s">
        <v>6426</v>
      </c>
      <c r="N435" s="722" t="s">
        <v>5723</v>
      </c>
      <c r="O435" s="721" t="s">
        <v>255</v>
      </c>
      <c r="P435" s="722" t="s">
        <v>5749</v>
      </c>
      <c r="Q435" s="722" t="s">
        <v>5745</v>
      </c>
      <c r="S435" s="1058">
        <v>433</v>
      </c>
    </row>
    <row r="436" spans="1:19">
      <c r="A436" s="721"/>
      <c r="B436" s="721">
        <v>4</v>
      </c>
      <c r="C436" s="722" t="s">
        <v>5752</v>
      </c>
      <c r="D436" s="723" t="s">
        <v>16</v>
      </c>
      <c r="E436" s="721" t="s">
        <v>254</v>
      </c>
      <c r="F436" s="721" t="s">
        <v>2571</v>
      </c>
      <c r="G436" s="794">
        <v>35417</v>
      </c>
      <c r="H436" s="724">
        <v>22</v>
      </c>
      <c r="I436" s="725" t="s">
        <v>1403</v>
      </c>
      <c r="J436" s="721" t="s">
        <v>223</v>
      </c>
      <c r="K436" s="721" t="s">
        <v>266</v>
      </c>
      <c r="L436" s="813"/>
      <c r="M436" s="813" t="s">
        <v>6426</v>
      </c>
      <c r="N436" s="722" t="s">
        <v>5723</v>
      </c>
      <c r="O436" s="721" t="s">
        <v>255</v>
      </c>
      <c r="P436" s="722" t="s">
        <v>5751</v>
      </c>
      <c r="Q436" s="722" t="s">
        <v>5745</v>
      </c>
      <c r="S436" s="1058">
        <v>434</v>
      </c>
    </row>
    <row r="437" spans="1:19">
      <c r="A437" s="721"/>
      <c r="B437" s="721">
        <v>5</v>
      </c>
      <c r="C437" s="722" t="s">
        <v>5754</v>
      </c>
      <c r="D437" s="723" t="s">
        <v>23</v>
      </c>
      <c r="E437" s="721" t="s">
        <v>254</v>
      </c>
      <c r="F437" s="721" t="s">
        <v>22</v>
      </c>
      <c r="G437" s="794">
        <v>38999</v>
      </c>
      <c r="H437" s="724">
        <v>12</v>
      </c>
      <c r="I437" s="725" t="s">
        <v>1403</v>
      </c>
      <c r="J437" s="721" t="s">
        <v>369</v>
      </c>
      <c r="K437" s="721" t="s">
        <v>266</v>
      </c>
      <c r="L437" s="813"/>
      <c r="M437" s="813" t="s">
        <v>6426</v>
      </c>
      <c r="N437" s="722" t="s">
        <v>5723</v>
      </c>
      <c r="O437" s="721" t="s">
        <v>255</v>
      </c>
      <c r="P437" s="734" t="s">
        <v>5753</v>
      </c>
      <c r="Q437" s="722" t="s">
        <v>5745</v>
      </c>
      <c r="S437" s="1058">
        <v>435</v>
      </c>
    </row>
    <row r="438" spans="1:19">
      <c r="A438" s="721">
        <v>4</v>
      </c>
      <c r="B438" s="721">
        <v>1</v>
      </c>
      <c r="C438" s="722" t="s">
        <v>5756</v>
      </c>
      <c r="D438" s="723" t="s">
        <v>23</v>
      </c>
      <c r="E438" s="721" t="s">
        <v>221</v>
      </c>
      <c r="F438" s="721" t="s">
        <v>452</v>
      </c>
      <c r="G438" s="794">
        <v>20183</v>
      </c>
      <c r="H438" s="724">
        <v>64</v>
      </c>
      <c r="I438" s="725" t="s">
        <v>1403</v>
      </c>
      <c r="J438" s="721" t="s">
        <v>256</v>
      </c>
      <c r="K438" s="721" t="s">
        <v>283</v>
      </c>
      <c r="L438" s="813"/>
      <c r="M438" s="813" t="s">
        <v>6426</v>
      </c>
      <c r="N438" s="722" t="s">
        <v>5723</v>
      </c>
      <c r="O438" s="721" t="s">
        <v>222</v>
      </c>
      <c r="P438" s="734" t="s">
        <v>5755</v>
      </c>
      <c r="Q438" s="722" t="s">
        <v>5759</v>
      </c>
      <c r="S438" s="1058">
        <v>436</v>
      </c>
    </row>
    <row r="439" spans="1:19">
      <c r="A439" s="721"/>
      <c r="B439" s="721">
        <v>2</v>
      </c>
      <c r="C439" s="722" t="s">
        <v>5761</v>
      </c>
      <c r="D439" s="723" t="s">
        <v>16</v>
      </c>
      <c r="E439" s="721" t="s">
        <v>221</v>
      </c>
      <c r="F439" s="721" t="s">
        <v>452</v>
      </c>
      <c r="G439" s="794">
        <v>21444</v>
      </c>
      <c r="H439" s="724">
        <v>60</v>
      </c>
      <c r="I439" s="725" t="s">
        <v>1403</v>
      </c>
      <c r="J439" s="721" t="s">
        <v>256</v>
      </c>
      <c r="K439" s="721" t="s">
        <v>246</v>
      </c>
      <c r="L439" s="813"/>
      <c r="M439" s="813" t="s">
        <v>6426</v>
      </c>
      <c r="N439" s="722" t="s">
        <v>5723</v>
      </c>
      <c r="O439" s="721" t="s">
        <v>245</v>
      </c>
      <c r="P439" s="734" t="s">
        <v>5760</v>
      </c>
      <c r="Q439" s="722" t="s">
        <v>5759</v>
      </c>
      <c r="S439" s="1058">
        <v>437</v>
      </c>
    </row>
    <row r="440" spans="1:19">
      <c r="A440" s="721">
        <v>5</v>
      </c>
      <c r="B440" s="721">
        <v>1</v>
      </c>
      <c r="C440" s="722" t="s">
        <v>5765</v>
      </c>
      <c r="D440" s="723" t="s">
        <v>23</v>
      </c>
      <c r="E440" s="738" t="s">
        <v>221</v>
      </c>
      <c r="F440" s="738" t="s">
        <v>618</v>
      </c>
      <c r="G440" s="828">
        <v>30293</v>
      </c>
      <c r="H440" s="724">
        <v>36</v>
      </c>
      <c r="I440" s="747" t="s">
        <v>1403</v>
      </c>
      <c r="J440" s="738" t="s">
        <v>785</v>
      </c>
      <c r="K440" s="738" t="s">
        <v>283</v>
      </c>
      <c r="L440" s="813"/>
      <c r="M440" s="813" t="s">
        <v>6426</v>
      </c>
      <c r="N440" s="722" t="s">
        <v>5723</v>
      </c>
      <c r="O440" s="738" t="s">
        <v>222</v>
      </c>
      <c r="P440" s="727" t="s">
        <v>5764</v>
      </c>
      <c r="Q440" s="722"/>
      <c r="S440" s="1058">
        <v>438</v>
      </c>
    </row>
    <row r="441" spans="1:19">
      <c r="A441" s="721"/>
      <c r="B441" s="721">
        <v>2</v>
      </c>
      <c r="C441" s="722" t="s">
        <v>5768</v>
      </c>
      <c r="D441" s="723" t="s">
        <v>16</v>
      </c>
      <c r="E441" s="721" t="s">
        <v>221</v>
      </c>
      <c r="F441" s="721" t="s">
        <v>452</v>
      </c>
      <c r="G441" s="794">
        <v>35376</v>
      </c>
      <c r="H441" s="724">
        <v>22</v>
      </c>
      <c r="I441" s="725" t="s">
        <v>1403</v>
      </c>
      <c r="J441" s="721" t="s">
        <v>223</v>
      </c>
      <c r="K441" s="721" t="s">
        <v>266</v>
      </c>
      <c r="L441" s="813"/>
      <c r="M441" s="813" t="s">
        <v>6426</v>
      </c>
      <c r="N441" s="722" t="s">
        <v>5723</v>
      </c>
      <c r="O441" s="721" t="s">
        <v>245</v>
      </c>
      <c r="P441" s="734" t="s">
        <v>5767</v>
      </c>
      <c r="Q441" s="722"/>
      <c r="S441" s="1058">
        <v>439</v>
      </c>
    </row>
    <row r="442" spans="1:19">
      <c r="A442" s="721"/>
      <c r="B442" s="721">
        <v>3</v>
      </c>
      <c r="C442" s="722" t="s">
        <v>7330</v>
      </c>
      <c r="D442" s="723" t="s">
        <v>16</v>
      </c>
      <c r="E442" s="721" t="s">
        <v>254</v>
      </c>
      <c r="F442" s="721" t="s">
        <v>230</v>
      </c>
      <c r="G442" s="794">
        <v>42968</v>
      </c>
      <c r="H442" s="724">
        <v>1</v>
      </c>
      <c r="I442" s="725" t="s">
        <v>1403</v>
      </c>
      <c r="J442" s="721" t="s">
        <v>265</v>
      </c>
      <c r="K442" s="721" t="s">
        <v>270</v>
      </c>
      <c r="L442" s="813"/>
      <c r="M442" s="813" t="s">
        <v>6426</v>
      </c>
      <c r="N442" s="722" t="s">
        <v>5723</v>
      </c>
      <c r="O442" s="721" t="s">
        <v>255</v>
      </c>
      <c r="P442" s="736" t="s">
        <v>7331</v>
      </c>
      <c r="Q442" s="722"/>
      <c r="S442" s="1058">
        <v>440</v>
      </c>
    </row>
    <row r="443" spans="1:19">
      <c r="A443" s="721">
        <v>6</v>
      </c>
      <c r="B443" s="721">
        <v>1</v>
      </c>
      <c r="C443" s="722" t="s">
        <v>5770</v>
      </c>
      <c r="D443" s="723" t="s">
        <v>23</v>
      </c>
      <c r="E443" s="721" t="s">
        <v>221</v>
      </c>
      <c r="F443" s="721" t="s">
        <v>273</v>
      </c>
      <c r="G443" s="794">
        <v>29685</v>
      </c>
      <c r="H443" s="724">
        <v>38</v>
      </c>
      <c r="I443" s="725" t="s">
        <v>1403</v>
      </c>
      <c r="J443" s="721" t="s">
        <v>289</v>
      </c>
      <c r="K443" s="721" t="s">
        <v>283</v>
      </c>
      <c r="L443" s="813"/>
      <c r="M443" s="813" t="s">
        <v>6426</v>
      </c>
      <c r="N443" s="722" t="s">
        <v>5723</v>
      </c>
      <c r="O443" s="721" t="s">
        <v>222</v>
      </c>
      <c r="P443" s="722" t="s">
        <v>5769</v>
      </c>
      <c r="Q443" s="722" t="s">
        <v>5772</v>
      </c>
      <c r="S443" s="1058">
        <v>441</v>
      </c>
    </row>
    <row r="444" spans="1:19">
      <c r="A444" s="721"/>
      <c r="B444" s="721">
        <v>2</v>
      </c>
      <c r="C444" s="722" t="s">
        <v>496</v>
      </c>
      <c r="D444" s="723" t="s">
        <v>16</v>
      </c>
      <c r="E444" s="721" t="s">
        <v>221</v>
      </c>
      <c r="F444" s="721" t="s">
        <v>3823</v>
      </c>
      <c r="G444" s="794">
        <v>32664</v>
      </c>
      <c r="H444" s="724">
        <v>30</v>
      </c>
      <c r="I444" s="725" t="s">
        <v>1403</v>
      </c>
      <c r="J444" s="721" t="s">
        <v>289</v>
      </c>
      <c r="K444" s="721" t="s">
        <v>246</v>
      </c>
      <c r="L444" s="813"/>
      <c r="M444" s="813" t="s">
        <v>6426</v>
      </c>
      <c r="N444" s="722" t="s">
        <v>5723</v>
      </c>
      <c r="O444" s="721" t="s">
        <v>245</v>
      </c>
      <c r="P444" s="722">
        <v>1505074505890000</v>
      </c>
      <c r="Q444" s="722" t="s">
        <v>5772</v>
      </c>
      <c r="S444" s="1058">
        <v>442</v>
      </c>
    </row>
    <row r="445" spans="1:19">
      <c r="A445" s="721"/>
      <c r="B445" s="738">
        <v>3</v>
      </c>
      <c r="C445" s="722" t="s">
        <v>5778</v>
      </c>
      <c r="D445" s="723" t="s">
        <v>23</v>
      </c>
      <c r="E445" s="721" t="s">
        <v>254</v>
      </c>
      <c r="F445" s="721" t="s">
        <v>230</v>
      </c>
      <c r="G445" s="794">
        <v>38897</v>
      </c>
      <c r="H445" s="724">
        <v>13</v>
      </c>
      <c r="I445" s="725" t="s">
        <v>1403</v>
      </c>
      <c r="J445" s="721" t="s">
        <v>369</v>
      </c>
      <c r="K445" s="721" t="s">
        <v>266</v>
      </c>
      <c r="L445" s="813"/>
      <c r="M445" s="813" t="s">
        <v>6426</v>
      </c>
      <c r="N445" s="722" t="s">
        <v>5723</v>
      </c>
      <c r="O445" s="721" t="s">
        <v>255</v>
      </c>
      <c r="P445" s="722" t="s">
        <v>5777</v>
      </c>
      <c r="Q445" s="722" t="s">
        <v>5772</v>
      </c>
      <c r="S445" s="1058">
        <v>443</v>
      </c>
    </row>
    <row r="446" spans="1:19">
      <c r="A446" s="721"/>
      <c r="B446" s="721">
        <v>4</v>
      </c>
      <c r="C446" s="722" t="s">
        <v>5780</v>
      </c>
      <c r="D446" s="723" t="s">
        <v>16</v>
      </c>
      <c r="E446" s="721" t="s">
        <v>254</v>
      </c>
      <c r="F446" s="721" t="s">
        <v>230</v>
      </c>
      <c r="G446" s="794">
        <v>41423</v>
      </c>
      <c r="H446" s="724">
        <v>6</v>
      </c>
      <c r="I446" s="725" t="s">
        <v>1403</v>
      </c>
      <c r="J446" s="721" t="s">
        <v>265</v>
      </c>
      <c r="K446" s="721" t="s">
        <v>270</v>
      </c>
      <c r="L446" s="813"/>
      <c r="M446" s="813" t="s">
        <v>6426</v>
      </c>
      <c r="N446" s="722" t="s">
        <v>5723</v>
      </c>
      <c r="O446" s="721" t="s">
        <v>255</v>
      </c>
      <c r="P446" s="727" t="s">
        <v>5779</v>
      </c>
      <c r="Q446" s="722" t="s">
        <v>5772</v>
      </c>
      <c r="S446" s="1058">
        <v>444</v>
      </c>
    </row>
    <row r="447" spans="1:19">
      <c r="A447" s="721">
        <v>7</v>
      </c>
      <c r="B447" s="721">
        <v>1</v>
      </c>
      <c r="C447" s="722" t="s">
        <v>5793</v>
      </c>
      <c r="D447" s="723" t="s">
        <v>23</v>
      </c>
      <c r="E447" s="721" t="s">
        <v>221</v>
      </c>
      <c r="F447" s="721" t="s">
        <v>970</v>
      </c>
      <c r="G447" s="794">
        <v>23992</v>
      </c>
      <c r="H447" s="724">
        <v>53</v>
      </c>
      <c r="I447" s="725" t="s">
        <v>1403</v>
      </c>
      <c r="J447" s="721" t="s">
        <v>256</v>
      </c>
      <c r="K447" s="721" t="s">
        <v>283</v>
      </c>
      <c r="L447" s="813"/>
      <c r="M447" s="813" t="s">
        <v>6426</v>
      </c>
      <c r="N447" s="722" t="s">
        <v>5723</v>
      </c>
      <c r="O447" s="721" t="s">
        <v>222</v>
      </c>
      <c r="P447" s="722" t="s">
        <v>5792</v>
      </c>
      <c r="Q447" s="722" t="s">
        <v>5795</v>
      </c>
      <c r="S447" s="1058">
        <v>445</v>
      </c>
    </row>
    <row r="448" spans="1:19">
      <c r="A448" s="721"/>
      <c r="B448" s="721">
        <v>2</v>
      </c>
      <c r="C448" s="722" t="s">
        <v>5797</v>
      </c>
      <c r="D448" s="723" t="s">
        <v>16</v>
      </c>
      <c r="E448" s="721" t="s">
        <v>221</v>
      </c>
      <c r="F448" s="721" t="s">
        <v>970</v>
      </c>
      <c r="G448" s="794">
        <v>28439</v>
      </c>
      <c r="H448" s="724">
        <v>41</v>
      </c>
      <c r="I448" s="725" t="s">
        <v>1403</v>
      </c>
      <c r="J448" s="721" t="s">
        <v>256</v>
      </c>
      <c r="K448" s="721" t="s">
        <v>246</v>
      </c>
      <c r="L448" s="813"/>
      <c r="M448" s="813" t="s">
        <v>6426</v>
      </c>
      <c r="N448" s="722" t="s">
        <v>5723</v>
      </c>
      <c r="O448" s="721" t="s">
        <v>245</v>
      </c>
      <c r="P448" s="722" t="s">
        <v>5796</v>
      </c>
      <c r="Q448" s="722" t="s">
        <v>5795</v>
      </c>
      <c r="S448" s="1058">
        <v>446</v>
      </c>
    </row>
    <row r="449" spans="1:19">
      <c r="A449" s="721"/>
      <c r="B449" s="721">
        <v>3</v>
      </c>
      <c r="C449" s="722" t="s">
        <v>5799</v>
      </c>
      <c r="D449" s="723" t="s">
        <v>23</v>
      </c>
      <c r="E449" s="721" t="s">
        <v>254</v>
      </c>
      <c r="F449" s="721" t="s">
        <v>970</v>
      </c>
      <c r="G449" s="794">
        <v>34470</v>
      </c>
      <c r="H449" s="724">
        <v>25</v>
      </c>
      <c r="I449" s="725" t="s">
        <v>1403</v>
      </c>
      <c r="J449" s="721" t="s">
        <v>223</v>
      </c>
      <c r="K449" s="721" t="s">
        <v>266</v>
      </c>
      <c r="L449" s="813"/>
      <c r="M449" s="813" t="s">
        <v>6426</v>
      </c>
      <c r="N449" s="722" t="s">
        <v>5723</v>
      </c>
      <c r="O449" s="721" t="s">
        <v>255</v>
      </c>
      <c r="P449" s="722" t="s">
        <v>5798</v>
      </c>
      <c r="Q449" s="722" t="s">
        <v>5795</v>
      </c>
      <c r="S449" s="1058">
        <v>447</v>
      </c>
    </row>
    <row r="450" spans="1:19">
      <c r="A450" s="721"/>
      <c r="B450" s="721">
        <v>4</v>
      </c>
      <c r="C450" s="722" t="s">
        <v>5805</v>
      </c>
      <c r="D450" s="723" t="s">
        <v>23</v>
      </c>
      <c r="E450" s="721" t="s">
        <v>254</v>
      </c>
      <c r="F450" s="721" t="s">
        <v>230</v>
      </c>
      <c r="G450" s="794">
        <v>39161</v>
      </c>
      <c r="H450" s="724">
        <v>12</v>
      </c>
      <c r="I450" s="725" t="s">
        <v>1403</v>
      </c>
      <c r="J450" s="721" t="s">
        <v>369</v>
      </c>
      <c r="K450" s="721" t="s">
        <v>266</v>
      </c>
      <c r="L450" s="813"/>
      <c r="M450" s="813" t="s">
        <v>6426</v>
      </c>
      <c r="N450" s="722" t="s">
        <v>5723</v>
      </c>
      <c r="O450" s="721" t="s">
        <v>255</v>
      </c>
      <c r="P450" s="722" t="s">
        <v>5804</v>
      </c>
      <c r="Q450" s="722" t="s">
        <v>5795</v>
      </c>
      <c r="S450" s="1058">
        <v>448</v>
      </c>
    </row>
    <row r="451" spans="1:19">
      <c r="A451" s="721">
        <v>8</v>
      </c>
      <c r="B451" s="721">
        <v>1</v>
      </c>
      <c r="C451" s="722" t="s">
        <v>5807</v>
      </c>
      <c r="D451" s="723" t="s">
        <v>23</v>
      </c>
      <c r="E451" s="721" t="s">
        <v>221</v>
      </c>
      <c r="F451" s="721" t="s">
        <v>5511</v>
      </c>
      <c r="G451" s="794">
        <v>25052</v>
      </c>
      <c r="H451" s="724">
        <v>51</v>
      </c>
      <c r="I451" s="725" t="s">
        <v>1403</v>
      </c>
      <c r="J451" s="721" t="s">
        <v>256</v>
      </c>
      <c r="K451" s="721" t="s">
        <v>283</v>
      </c>
      <c r="L451" s="813"/>
      <c r="M451" s="813" t="s">
        <v>6426</v>
      </c>
      <c r="N451" s="722" t="s">
        <v>5723</v>
      </c>
      <c r="O451" s="721" t="s">
        <v>222</v>
      </c>
      <c r="P451" s="722" t="s">
        <v>5806</v>
      </c>
      <c r="Q451" s="722" t="s">
        <v>5810</v>
      </c>
      <c r="S451" s="1058">
        <v>449</v>
      </c>
    </row>
    <row r="452" spans="1:19">
      <c r="A452" s="721"/>
      <c r="B452" s="721">
        <v>2</v>
      </c>
      <c r="C452" s="722" t="s">
        <v>5813</v>
      </c>
      <c r="D452" s="723" t="s">
        <v>16</v>
      </c>
      <c r="E452" s="721" t="s">
        <v>221</v>
      </c>
      <c r="F452" s="721" t="s">
        <v>5511</v>
      </c>
      <c r="G452" s="794">
        <v>26461</v>
      </c>
      <c r="H452" s="724">
        <v>47</v>
      </c>
      <c r="I452" s="725" t="s">
        <v>1403</v>
      </c>
      <c r="J452" s="721" t="s">
        <v>256</v>
      </c>
      <c r="K452" s="721" t="s">
        <v>246</v>
      </c>
      <c r="L452" s="813"/>
      <c r="M452" s="813" t="s">
        <v>6426</v>
      </c>
      <c r="N452" s="722" t="s">
        <v>5723</v>
      </c>
      <c r="O452" s="721" t="s">
        <v>245</v>
      </c>
      <c r="P452" s="722" t="s">
        <v>5812</v>
      </c>
      <c r="Q452" s="722" t="s">
        <v>5810</v>
      </c>
      <c r="S452" s="1058">
        <v>450</v>
      </c>
    </row>
    <row r="453" spans="1:19">
      <c r="A453" s="721"/>
      <c r="B453" s="721">
        <v>3</v>
      </c>
      <c r="C453" s="722" t="s">
        <v>5815</v>
      </c>
      <c r="D453" s="723" t="s">
        <v>16</v>
      </c>
      <c r="E453" s="721" t="s">
        <v>254</v>
      </c>
      <c r="F453" s="721" t="s">
        <v>1136</v>
      </c>
      <c r="G453" s="794">
        <v>35467</v>
      </c>
      <c r="H453" s="724">
        <v>22</v>
      </c>
      <c r="I453" s="725" t="s">
        <v>1403</v>
      </c>
      <c r="J453" s="721" t="s">
        <v>223</v>
      </c>
      <c r="K453" s="721" t="s">
        <v>266</v>
      </c>
      <c r="L453" s="813"/>
      <c r="M453" s="813" t="s">
        <v>6426</v>
      </c>
      <c r="N453" s="722" t="s">
        <v>5723</v>
      </c>
      <c r="O453" s="721" t="s">
        <v>255</v>
      </c>
      <c r="P453" s="722" t="s">
        <v>5814</v>
      </c>
      <c r="Q453" s="722" t="s">
        <v>5810</v>
      </c>
      <c r="S453" s="1058">
        <v>451</v>
      </c>
    </row>
    <row r="454" spans="1:19">
      <c r="A454" s="721"/>
      <c r="B454" s="721">
        <v>4</v>
      </c>
      <c r="C454" s="722" t="s">
        <v>5817</v>
      </c>
      <c r="D454" s="723" t="s">
        <v>23</v>
      </c>
      <c r="E454" s="721" t="s">
        <v>254</v>
      </c>
      <c r="F454" s="721" t="s">
        <v>1136</v>
      </c>
      <c r="G454" s="794">
        <v>36837</v>
      </c>
      <c r="H454" s="724">
        <v>18</v>
      </c>
      <c r="I454" s="725" t="s">
        <v>1403</v>
      </c>
      <c r="J454" s="721" t="s">
        <v>348</v>
      </c>
      <c r="K454" s="721" t="s">
        <v>266</v>
      </c>
      <c r="L454" s="813"/>
      <c r="M454" s="813" t="s">
        <v>6426</v>
      </c>
      <c r="N454" s="722" t="s">
        <v>5723</v>
      </c>
      <c r="O454" s="721" t="s">
        <v>255</v>
      </c>
      <c r="P454" s="722" t="s">
        <v>5816</v>
      </c>
      <c r="Q454" s="722" t="s">
        <v>5810</v>
      </c>
      <c r="S454" s="1058">
        <v>452</v>
      </c>
    </row>
    <row r="455" spans="1:19">
      <c r="A455" s="721"/>
      <c r="B455" s="721">
        <v>5</v>
      </c>
      <c r="C455" s="722" t="s">
        <v>5819</v>
      </c>
      <c r="D455" s="723" t="s">
        <v>23</v>
      </c>
      <c r="E455" s="721" t="s">
        <v>254</v>
      </c>
      <c r="F455" s="721" t="s">
        <v>230</v>
      </c>
      <c r="G455" s="794">
        <v>38318</v>
      </c>
      <c r="H455" s="724">
        <v>14</v>
      </c>
      <c r="I455" s="725" t="s">
        <v>1403</v>
      </c>
      <c r="J455" s="721" t="s">
        <v>369</v>
      </c>
      <c r="K455" s="721" t="s">
        <v>266</v>
      </c>
      <c r="L455" s="813"/>
      <c r="M455" s="813" t="s">
        <v>6426</v>
      </c>
      <c r="N455" s="722" t="s">
        <v>5723</v>
      </c>
      <c r="O455" s="721" t="s">
        <v>255</v>
      </c>
      <c r="P455" s="722" t="s">
        <v>5818</v>
      </c>
      <c r="Q455" s="722" t="s">
        <v>5810</v>
      </c>
      <c r="S455" s="1058">
        <v>453</v>
      </c>
    </row>
    <row r="456" spans="1:19">
      <c r="A456" s="721">
        <v>9</v>
      </c>
      <c r="B456" s="721">
        <v>1</v>
      </c>
      <c r="C456" s="722" t="s">
        <v>123</v>
      </c>
      <c r="D456" s="723" t="s">
        <v>23</v>
      </c>
      <c r="E456" s="721" t="s">
        <v>221</v>
      </c>
      <c r="F456" s="721" t="s">
        <v>4572</v>
      </c>
      <c r="G456" s="794">
        <v>23257</v>
      </c>
      <c r="H456" s="724">
        <v>55</v>
      </c>
      <c r="I456" s="725" t="s">
        <v>1403</v>
      </c>
      <c r="J456" s="721" t="s">
        <v>256</v>
      </c>
      <c r="K456" s="721" t="s">
        <v>283</v>
      </c>
      <c r="L456" s="813"/>
      <c r="M456" s="813" t="s">
        <v>6426</v>
      </c>
      <c r="N456" s="722" t="s">
        <v>5723</v>
      </c>
      <c r="O456" s="721" t="s">
        <v>222</v>
      </c>
      <c r="P456" s="722" t="s">
        <v>5820</v>
      </c>
      <c r="Q456" s="722" t="s">
        <v>5823</v>
      </c>
      <c r="S456" s="1058">
        <v>454</v>
      </c>
    </row>
    <row r="457" spans="1:19">
      <c r="A457" s="721"/>
      <c r="B457" s="721">
        <v>2</v>
      </c>
      <c r="C457" s="722" t="s">
        <v>1044</v>
      </c>
      <c r="D457" s="723" t="s">
        <v>16</v>
      </c>
      <c r="E457" s="721" t="s">
        <v>221</v>
      </c>
      <c r="F457" s="721" t="s">
        <v>4572</v>
      </c>
      <c r="G457" s="794">
        <v>23964</v>
      </c>
      <c r="H457" s="724">
        <v>53</v>
      </c>
      <c r="I457" s="725" t="s">
        <v>1403</v>
      </c>
      <c r="J457" s="721" t="s">
        <v>256</v>
      </c>
      <c r="K457" s="721" t="s">
        <v>246</v>
      </c>
      <c r="L457" s="813"/>
      <c r="M457" s="813" t="s">
        <v>6426</v>
      </c>
      <c r="N457" s="722" t="s">
        <v>5723</v>
      </c>
      <c r="O457" s="721" t="s">
        <v>245</v>
      </c>
      <c r="P457" s="722" t="s">
        <v>5825</v>
      </c>
      <c r="Q457" s="722" t="s">
        <v>5823</v>
      </c>
      <c r="S457" s="1058">
        <v>455</v>
      </c>
    </row>
    <row r="458" spans="1:19">
      <c r="A458" s="721"/>
      <c r="B458" s="721">
        <v>3</v>
      </c>
      <c r="C458" s="722" t="s">
        <v>5827</v>
      </c>
      <c r="D458" s="723" t="s">
        <v>16</v>
      </c>
      <c r="E458" s="721" t="s">
        <v>254</v>
      </c>
      <c r="F458" s="721" t="s">
        <v>22</v>
      </c>
      <c r="G458" s="794">
        <v>38382</v>
      </c>
      <c r="H458" s="724">
        <v>14</v>
      </c>
      <c r="I458" s="725" t="s">
        <v>1403</v>
      </c>
      <c r="J458" s="721" t="s">
        <v>369</v>
      </c>
      <c r="K458" s="721" t="s">
        <v>266</v>
      </c>
      <c r="L458" s="813"/>
      <c r="M458" s="813" t="s">
        <v>6426</v>
      </c>
      <c r="N458" s="722" t="s">
        <v>5723</v>
      </c>
      <c r="O458" s="721" t="s">
        <v>255</v>
      </c>
      <c r="P458" s="722" t="s">
        <v>5826</v>
      </c>
      <c r="Q458" s="722" t="s">
        <v>5823</v>
      </c>
      <c r="S458" s="1058">
        <v>456</v>
      </c>
    </row>
    <row r="459" spans="1:19">
      <c r="A459" s="721">
        <v>10</v>
      </c>
      <c r="B459" s="721">
        <v>1</v>
      </c>
      <c r="C459" s="722" t="s">
        <v>4031</v>
      </c>
      <c r="D459" s="723" t="s">
        <v>23</v>
      </c>
      <c r="E459" s="721" t="s">
        <v>221</v>
      </c>
      <c r="F459" s="721" t="s">
        <v>452</v>
      </c>
      <c r="G459" s="794">
        <v>29051</v>
      </c>
      <c r="H459" s="724">
        <v>40</v>
      </c>
      <c r="I459" s="725" t="s">
        <v>1403</v>
      </c>
      <c r="J459" s="721" t="s">
        <v>256</v>
      </c>
      <c r="K459" s="721" t="s">
        <v>283</v>
      </c>
      <c r="L459" s="813"/>
      <c r="M459" s="813" t="s">
        <v>6426</v>
      </c>
      <c r="N459" s="722" t="s">
        <v>5723</v>
      </c>
      <c r="O459" s="721" t="s">
        <v>222</v>
      </c>
      <c r="P459" s="722" t="s">
        <v>5829</v>
      </c>
      <c r="Q459" s="722" t="s">
        <v>5831</v>
      </c>
      <c r="S459" s="1058">
        <v>457</v>
      </c>
    </row>
    <row r="460" spans="1:19">
      <c r="A460" s="721"/>
      <c r="B460" s="721">
        <v>2</v>
      </c>
      <c r="C460" s="722" t="s">
        <v>5833</v>
      </c>
      <c r="D460" s="723" t="s">
        <v>16</v>
      </c>
      <c r="E460" s="721" t="s">
        <v>221</v>
      </c>
      <c r="F460" s="721" t="s">
        <v>452</v>
      </c>
      <c r="G460" s="794">
        <v>29417</v>
      </c>
      <c r="H460" s="724">
        <v>39</v>
      </c>
      <c r="I460" s="725" t="s">
        <v>1403</v>
      </c>
      <c r="J460" s="721" t="s">
        <v>256</v>
      </c>
      <c r="K460" s="721" t="s">
        <v>246</v>
      </c>
      <c r="L460" s="813"/>
      <c r="M460" s="813" t="s">
        <v>6426</v>
      </c>
      <c r="N460" s="722" t="s">
        <v>5723</v>
      </c>
      <c r="O460" s="721" t="s">
        <v>245</v>
      </c>
      <c r="P460" s="722" t="s">
        <v>5832</v>
      </c>
      <c r="Q460" s="722" t="s">
        <v>5831</v>
      </c>
      <c r="S460" s="1058">
        <v>458</v>
      </c>
    </row>
    <row r="461" spans="1:19">
      <c r="A461" s="721">
        <v>11</v>
      </c>
      <c r="B461" s="721">
        <v>1</v>
      </c>
      <c r="C461" s="722" t="s">
        <v>5837</v>
      </c>
      <c r="D461" s="723" t="s">
        <v>23</v>
      </c>
      <c r="E461" s="721" t="s">
        <v>221</v>
      </c>
      <c r="F461" s="721" t="s">
        <v>3010</v>
      </c>
      <c r="G461" s="794">
        <v>28333</v>
      </c>
      <c r="H461" s="724">
        <v>42</v>
      </c>
      <c r="I461" s="725" t="s">
        <v>1403</v>
      </c>
      <c r="J461" s="721" t="s">
        <v>256</v>
      </c>
      <c r="K461" s="721" t="s">
        <v>283</v>
      </c>
      <c r="L461" s="813"/>
      <c r="M461" s="813" t="s">
        <v>6426</v>
      </c>
      <c r="N461" s="722" t="s">
        <v>5723</v>
      </c>
      <c r="O461" s="721" t="s">
        <v>222</v>
      </c>
      <c r="P461" s="722" t="s">
        <v>5836</v>
      </c>
      <c r="Q461" s="722" t="s">
        <v>5838</v>
      </c>
      <c r="S461" s="1058">
        <v>459</v>
      </c>
    </row>
    <row r="462" spans="1:19">
      <c r="A462" s="721"/>
      <c r="B462" s="721">
        <v>2</v>
      </c>
      <c r="C462" s="722" t="s">
        <v>5840</v>
      </c>
      <c r="D462" s="723" t="s">
        <v>16</v>
      </c>
      <c r="E462" s="721" t="s">
        <v>221</v>
      </c>
      <c r="F462" s="721" t="s">
        <v>452</v>
      </c>
      <c r="G462" s="794">
        <v>29346</v>
      </c>
      <c r="H462" s="724">
        <v>39</v>
      </c>
      <c r="I462" s="725" t="s">
        <v>1403</v>
      </c>
      <c r="J462" s="721" t="s">
        <v>256</v>
      </c>
      <c r="K462" s="721" t="s">
        <v>246</v>
      </c>
      <c r="L462" s="813"/>
      <c r="M462" s="813" t="s">
        <v>6426</v>
      </c>
      <c r="N462" s="722" t="s">
        <v>5723</v>
      </c>
      <c r="O462" s="721" t="s">
        <v>245</v>
      </c>
      <c r="P462" s="722" t="s">
        <v>5839</v>
      </c>
      <c r="Q462" s="722" t="s">
        <v>5838</v>
      </c>
      <c r="S462" s="1058">
        <v>460</v>
      </c>
    </row>
    <row r="463" spans="1:19">
      <c r="A463" s="721"/>
      <c r="B463" s="721">
        <v>3</v>
      </c>
      <c r="C463" s="722" t="s">
        <v>5843</v>
      </c>
      <c r="D463" s="723" t="s">
        <v>23</v>
      </c>
      <c r="E463" s="721" t="s">
        <v>254</v>
      </c>
      <c r="F463" s="721" t="s">
        <v>230</v>
      </c>
      <c r="G463" s="794">
        <v>37141</v>
      </c>
      <c r="H463" s="724">
        <v>17</v>
      </c>
      <c r="I463" s="725" t="s">
        <v>1403</v>
      </c>
      <c r="J463" s="721" t="s">
        <v>348</v>
      </c>
      <c r="K463" s="721" t="s">
        <v>266</v>
      </c>
      <c r="L463" s="813"/>
      <c r="M463" s="813" t="s">
        <v>6426</v>
      </c>
      <c r="N463" s="722" t="s">
        <v>5723</v>
      </c>
      <c r="O463" s="721" t="s">
        <v>255</v>
      </c>
      <c r="P463" s="722" t="s">
        <v>5842</v>
      </c>
      <c r="Q463" s="722" t="s">
        <v>5838</v>
      </c>
      <c r="S463" s="1058">
        <v>461</v>
      </c>
    </row>
    <row r="464" spans="1:19">
      <c r="A464" s="721"/>
      <c r="B464" s="721">
        <v>4</v>
      </c>
      <c r="C464" s="722" t="s">
        <v>5845</v>
      </c>
      <c r="D464" s="723" t="s">
        <v>23</v>
      </c>
      <c r="E464" s="721" t="s">
        <v>254</v>
      </c>
      <c r="F464" s="721" t="s">
        <v>230</v>
      </c>
      <c r="G464" s="794">
        <v>40050</v>
      </c>
      <c r="H464" s="724">
        <v>9</v>
      </c>
      <c r="I464" s="725" t="s">
        <v>1403</v>
      </c>
      <c r="J464" s="721" t="s">
        <v>265</v>
      </c>
      <c r="K464" s="721" t="s">
        <v>266</v>
      </c>
      <c r="L464" s="813"/>
      <c r="M464" s="813" t="s">
        <v>6426</v>
      </c>
      <c r="N464" s="722" t="s">
        <v>5723</v>
      </c>
      <c r="O464" s="721" t="s">
        <v>255</v>
      </c>
      <c r="P464" s="727" t="s">
        <v>5844</v>
      </c>
      <c r="Q464" s="722" t="s">
        <v>5838</v>
      </c>
      <c r="S464" s="1058">
        <v>462</v>
      </c>
    </row>
    <row r="465" spans="1:19">
      <c r="A465" s="721"/>
      <c r="B465" s="721">
        <v>5</v>
      </c>
      <c r="C465" s="722"/>
      <c r="D465" s="723" t="s">
        <v>23</v>
      </c>
      <c r="E465" s="721" t="s">
        <v>254</v>
      </c>
      <c r="F465" s="721"/>
      <c r="G465" s="794"/>
      <c r="H465" s="724">
        <v>119</v>
      </c>
      <c r="I465" s="725"/>
      <c r="J465" s="721" t="s">
        <v>265</v>
      </c>
      <c r="K465" s="721" t="s">
        <v>270</v>
      </c>
      <c r="L465" s="813"/>
      <c r="M465" s="813"/>
      <c r="N465" s="722" t="s">
        <v>5723</v>
      </c>
      <c r="O465" s="721"/>
      <c r="P465" s="727"/>
      <c r="Q465" s="722"/>
      <c r="S465" s="1058">
        <v>463</v>
      </c>
    </row>
    <row r="466" spans="1:19">
      <c r="A466" s="721">
        <v>12</v>
      </c>
      <c r="B466" s="721">
        <v>1</v>
      </c>
      <c r="C466" s="722" t="s">
        <v>5847</v>
      </c>
      <c r="D466" s="723" t="s">
        <v>23</v>
      </c>
      <c r="E466" s="721" t="s">
        <v>221</v>
      </c>
      <c r="F466" s="721" t="s">
        <v>3823</v>
      </c>
      <c r="G466" s="794">
        <v>21846</v>
      </c>
      <c r="H466" s="724">
        <v>59</v>
      </c>
      <c r="I466" s="725" t="s">
        <v>1403</v>
      </c>
      <c r="J466" s="721" t="s">
        <v>256</v>
      </c>
      <c r="K466" s="721" t="s">
        <v>283</v>
      </c>
      <c r="L466" s="813"/>
      <c r="M466" s="813" t="s">
        <v>6426</v>
      </c>
      <c r="N466" s="722" t="s">
        <v>5723</v>
      </c>
      <c r="O466" s="721" t="s">
        <v>222</v>
      </c>
      <c r="P466" s="722" t="s">
        <v>5846</v>
      </c>
      <c r="Q466" s="722" t="s">
        <v>5850</v>
      </c>
      <c r="S466" s="1058">
        <v>464</v>
      </c>
    </row>
    <row r="467" spans="1:19">
      <c r="A467" s="721"/>
      <c r="B467" s="721">
        <v>2</v>
      </c>
      <c r="C467" s="722" t="s">
        <v>5853</v>
      </c>
      <c r="D467" s="723" t="s">
        <v>16</v>
      </c>
      <c r="E467" s="721" t="s">
        <v>221</v>
      </c>
      <c r="F467" s="721" t="s">
        <v>3823</v>
      </c>
      <c r="G467" s="794">
        <v>22897</v>
      </c>
      <c r="H467" s="724">
        <v>56</v>
      </c>
      <c r="I467" s="725" t="s">
        <v>1403</v>
      </c>
      <c r="J467" s="721" t="s">
        <v>256</v>
      </c>
      <c r="K467" s="721" t="s">
        <v>246</v>
      </c>
      <c r="L467" s="813"/>
      <c r="M467" s="813" t="s">
        <v>6426</v>
      </c>
      <c r="N467" s="722" t="s">
        <v>5723</v>
      </c>
      <c r="O467" s="721" t="s">
        <v>245</v>
      </c>
      <c r="P467" s="722" t="s">
        <v>5852</v>
      </c>
      <c r="Q467" s="722" t="s">
        <v>5850</v>
      </c>
      <c r="S467" s="1058">
        <v>465</v>
      </c>
    </row>
    <row r="468" spans="1:19">
      <c r="A468" s="721">
        <v>13</v>
      </c>
      <c r="B468" s="721">
        <v>1</v>
      </c>
      <c r="C468" s="722" t="s">
        <v>5855</v>
      </c>
      <c r="D468" s="723" t="s">
        <v>23</v>
      </c>
      <c r="E468" s="721" t="s">
        <v>221</v>
      </c>
      <c r="F468" s="721" t="s">
        <v>2585</v>
      </c>
      <c r="G468" s="794">
        <v>20008</v>
      </c>
      <c r="H468" s="724">
        <v>64</v>
      </c>
      <c r="I468" s="725" t="s">
        <v>1403</v>
      </c>
      <c r="J468" s="721" t="s">
        <v>256</v>
      </c>
      <c r="K468" s="721" t="s">
        <v>283</v>
      </c>
      <c r="L468" s="813"/>
      <c r="M468" s="813" t="s">
        <v>6426</v>
      </c>
      <c r="N468" s="722" t="s">
        <v>5723</v>
      </c>
      <c r="O468" s="721" t="s">
        <v>222</v>
      </c>
      <c r="P468" s="722" t="s">
        <v>5854</v>
      </c>
      <c r="Q468" s="722" t="s">
        <v>5857</v>
      </c>
      <c r="S468" s="1058">
        <v>466</v>
      </c>
    </row>
    <row r="469" spans="1:19">
      <c r="A469" s="721"/>
      <c r="B469" s="721">
        <v>2</v>
      </c>
      <c r="C469" s="722" t="s">
        <v>5859</v>
      </c>
      <c r="D469" s="723" t="s">
        <v>16</v>
      </c>
      <c r="E469" s="721" t="s">
        <v>221</v>
      </c>
      <c r="F469" s="721" t="s">
        <v>2585</v>
      </c>
      <c r="G469" s="794">
        <v>23334</v>
      </c>
      <c r="H469" s="724">
        <v>55</v>
      </c>
      <c r="I469" s="725" t="s">
        <v>1403</v>
      </c>
      <c r="J469" s="721" t="s">
        <v>256</v>
      </c>
      <c r="K469" s="721" t="s">
        <v>246</v>
      </c>
      <c r="L469" s="813"/>
      <c r="M469" s="813" t="s">
        <v>6426</v>
      </c>
      <c r="N469" s="722" t="s">
        <v>5723</v>
      </c>
      <c r="O469" s="721" t="s">
        <v>245</v>
      </c>
      <c r="P469" s="722" t="s">
        <v>5858</v>
      </c>
      <c r="Q469" s="722" t="s">
        <v>5857</v>
      </c>
      <c r="S469" s="1058">
        <v>467</v>
      </c>
    </row>
    <row r="470" spans="1:19">
      <c r="A470" s="721">
        <v>14</v>
      </c>
      <c r="B470" s="721">
        <v>1</v>
      </c>
      <c r="C470" s="722" t="s">
        <v>6824</v>
      </c>
      <c r="D470" s="723" t="s">
        <v>23</v>
      </c>
      <c r="E470" s="721" t="s">
        <v>221</v>
      </c>
      <c r="F470" s="721"/>
      <c r="G470" s="794"/>
      <c r="H470" s="724">
        <v>119</v>
      </c>
      <c r="I470" s="725"/>
      <c r="J470" s="721" t="s">
        <v>256</v>
      </c>
      <c r="K470" s="721" t="s">
        <v>283</v>
      </c>
      <c r="L470" s="813"/>
      <c r="M470" s="813"/>
      <c r="N470" s="722" t="s">
        <v>5723</v>
      </c>
      <c r="O470" s="721"/>
      <c r="P470" s="722"/>
      <c r="Q470" s="722"/>
      <c r="S470" s="1058">
        <v>468</v>
      </c>
    </row>
    <row r="471" spans="1:19">
      <c r="A471" s="721"/>
      <c r="B471" s="721">
        <v>1</v>
      </c>
      <c r="C471" s="722" t="s">
        <v>5862</v>
      </c>
      <c r="D471" s="723" t="s">
        <v>16</v>
      </c>
      <c r="E471" s="721" t="s">
        <v>221</v>
      </c>
      <c r="F471" s="721" t="s">
        <v>244</v>
      </c>
      <c r="G471" s="794">
        <v>29417</v>
      </c>
      <c r="H471" s="724">
        <v>39</v>
      </c>
      <c r="I471" s="725" t="s">
        <v>1403</v>
      </c>
      <c r="J471" s="721" t="s">
        <v>289</v>
      </c>
      <c r="K471" s="721" t="s">
        <v>246</v>
      </c>
      <c r="L471" s="813"/>
      <c r="M471" s="813" t="s">
        <v>6426</v>
      </c>
      <c r="N471" s="722" t="s">
        <v>5723</v>
      </c>
      <c r="O471" s="721" t="s">
        <v>222</v>
      </c>
      <c r="P471" s="722" t="s">
        <v>5861</v>
      </c>
      <c r="Q471" s="722" t="s">
        <v>5865</v>
      </c>
      <c r="S471" s="1058">
        <v>469</v>
      </c>
    </row>
    <row r="472" spans="1:19">
      <c r="A472" s="721"/>
      <c r="B472" s="721">
        <v>2</v>
      </c>
      <c r="C472" s="722" t="s">
        <v>5867</v>
      </c>
      <c r="D472" s="723" t="s">
        <v>23</v>
      </c>
      <c r="E472" s="721" t="s">
        <v>254</v>
      </c>
      <c r="F472" s="721" t="s">
        <v>230</v>
      </c>
      <c r="G472" s="794">
        <v>38306</v>
      </c>
      <c r="H472" s="724">
        <v>14</v>
      </c>
      <c r="I472" s="725" t="s">
        <v>1403</v>
      </c>
      <c r="J472" s="721" t="s">
        <v>369</v>
      </c>
      <c r="K472" s="721" t="s">
        <v>266</v>
      </c>
      <c r="L472" s="813"/>
      <c r="M472" s="813" t="s">
        <v>6426</v>
      </c>
      <c r="N472" s="722" t="s">
        <v>5723</v>
      </c>
      <c r="O472" s="721" t="s">
        <v>255</v>
      </c>
      <c r="P472" s="722" t="s">
        <v>5866</v>
      </c>
      <c r="Q472" s="722" t="s">
        <v>5865</v>
      </c>
      <c r="S472" s="1058">
        <v>470</v>
      </c>
    </row>
    <row r="473" spans="1:19">
      <c r="A473" s="721"/>
      <c r="B473" s="721">
        <v>3</v>
      </c>
      <c r="C473" s="722" t="s">
        <v>5869</v>
      </c>
      <c r="D473" s="723" t="s">
        <v>16</v>
      </c>
      <c r="E473" s="721" t="s">
        <v>254</v>
      </c>
      <c r="F473" s="721" t="s">
        <v>230</v>
      </c>
      <c r="G473" s="794">
        <v>40587</v>
      </c>
      <c r="H473" s="724">
        <v>8</v>
      </c>
      <c r="I473" s="725" t="s">
        <v>1403</v>
      </c>
      <c r="J473" s="721" t="s">
        <v>265</v>
      </c>
      <c r="K473" s="721" t="s">
        <v>270</v>
      </c>
      <c r="L473" s="813"/>
      <c r="M473" s="813" t="s">
        <v>6426</v>
      </c>
      <c r="N473" s="722" t="s">
        <v>5723</v>
      </c>
      <c r="O473" s="721" t="s">
        <v>255</v>
      </c>
      <c r="P473" s="727" t="s">
        <v>5868</v>
      </c>
      <c r="Q473" s="722" t="s">
        <v>5865</v>
      </c>
      <c r="S473" s="1058">
        <v>471</v>
      </c>
    </row>
    <row r="474" spans="1:19">
      <c r="A474" s="721">
        <v>15</v>
      </c>
      <c r="B474" s="721">
        <v>1</v>
      </c>
      <c r="C474" s="722" t="s">
        <v>5871</v>
      </c>
      <c r="D474" s="723" t="s">
        <v>23</v>
      </c>
      <c r="E474" s="721" t="s">
        <v>221</v>
      </c>
      <c r="F474" s="721" t="s">
        <v>5872</v>
      </c>
      <c r="G474" s="794">
        <v>26361</v>
      </c>
      <c r="H474" s="724">
        <v>47</v>
      </c>
      <c r="I474" s="725" t="s">
        <v>1403</v>
      </c>
      <c r="J474" s="721" t="s">
        <v>256</v>
      </c>
      <c r="K474" s="721" t="s">
        <v>283</v>
      </c>
      <c r="L474" s="813"/>
      <c r="M474" s="813" t="s">
        <v>6426</v>
      </c>
      <c r="N474" s="722" t="s">
        <v>5723</v>
      </c>
      <c r="O474" s="721" t="s">
        <v>222</v>
      </c>
      <c r="P474" s="722" t="s">
        <v>5870</v>
      </c>
      <c r="Q474" s="722" t="s">
        <v>5873</v>
      </c>
      <c r="S474" s="1058">
        <v>472</v>
      </c>
    </row>
    <row r="475" spans="1:19">
      <c r="A475" s="721"/>
      <c r="B475" s="721">
        <v>2</v>
      </c>
      <c r="C475" s="722" t="s">
        <v>5875</v>
      </c>
      <c r="D475" s="723" t="s">
        <v>16</v>
      </c>
      <c r="E475" s="721" t="s">
        <v>221</v>
      </c>
      <c r="F475" s="721" t="s">
        <v>5872</v>
      </c>
      <c r="G475" s="794">
        <v>29382</v>
      </c>
      <c r="H475" s="724">
        <v>39</v>
      </c>
      <c r="I475" s="725" t="s">
        <v>1403</v>
      </c>
      <c r="J475" s="721" t="s">
        <v>256</v>
      </c>
      <c r="K475" s="721" t="s">
        <v>283</v>
      </c>
      <c r="L475" s="813"/>
      <c r="M475" s="813" t="s">
        <v>6426</v>
      </c>
      <c r="N475" s="722" t="s">
        <v>5723</v>
      </c>
      <c r="O475" s="721" t="s">
        <v>245</v>
      </c>
      <c r="P475" s="722" t="s">
        <v>5874</v>
      </c>
      <c r="Q475" s="722" t="s">
        <v>5873</v>
      </c>
      <c r="S475" s="1058">
        <v>473</v>
      </c>
    </row>
    <row r="476" spans="1:19">
      <c r="A476" s="721"/>
      <c r="B476" s="721">
        <v>3</v>
      </c>
      <c r="C476" s="722" t="s">
        <v>5881</v>
      </c>
      <c r="D476" s="723" t="s">
        <v>23</v>
      </c>
      <c r="E476" s="721" t="s">
        <v>254</v>
      </c>
      <c r="F476" s="721" t="s">
        <v>5879</v>
      </c>
      <c r="G476" s="794">
        <v>36973</v>
      </c>
      <c r="H476" s="724">
        <v>18</v>
      </c>
      <c r="I476" s="725" t="s">
        <v>1403</v>
      </c>
      <c r="J476" s="721" t="s">
        <v>256</v>
      </c>
      <c r="K476" s="721" t="s">
        <v>266</v>
      </c>
      <c r="L476" s="813"/>
      <c r="M476" s="813" t="s">
        <v>6426</v>
      </c>
      <c r="N476" s="722" t="s">
        <v>5723</v>
      </c>
      <c r="O476" s="721" t="s">
        <v>255</v>
      </c>
      <c r="P476" s="722" t="s">
        <v>5880</v>
      </c>
      <c r="Q476" s="722" t="s">
        <v>5873</v>
      </c>
      <c r="S476" s="1058">
        <v>474</v>
      </c>
    </row>
    <row r="477" spans="1:19">
      <c r="A477" s="721"/>
      <c r="B477" s="721">
        <v>4</v>
      </c>
      <c r="C477" s="722" t="s">
        <v>5883</v>
      </c>
      <c r="D477" s="723" t="s">
        <v>16</v>
      </c>
      <c r="E477" s="721" t="s">
        <v>254</v>
      </c>
      <c r="F477" s="721" t="s">
        <v>230</v>
      </c>
      <c r="G477" s="794">
        <v>40740</v>
      </c>
      <c r="H477" s="724">
        <v>8</v>
      </c>
      <c r="I477" s="725" t="s">
        <v>1403</v>
      </c>
      <c r="J477" s="721" t="s">
        <v>265</v>
      </c>
      <c r="K477" s="721" t="s">
        <v>270</v>
      </c>
      <c r="L477" s="813"/>
      <c r="M477" s="813" t="s">
        <v>6426</v>
      </c>
      <c r="N477" s="722" t="s">
        <v>5723</v>
      </c>
      <c r="O477" s="721" t="s">
        <v>255</v>
      </c>
      <c r="P477" s="734" t="s">
        <v>5882</v>
      </c>
      <c r="Q477" s="722" t="s">
        <v>5873</v>
      </c>
      <c r="S477" s="1058">
        <v>475</v>
      </c>
    </row>
    <row r="478" spans="1:19">
      <c r="A478" s="721">
        <v>16</v>
      </c>
      <c r="B478" s="721">
        <v>1</v>
      </c>
      <c r="C478" s="722" t="s">
        <v>5885</v>
      </c>
      <c r="D478" s="723" t="s">
        <v>23</v>
      </c>
      <c r="E478" s="721" t="s">
        <v>221</v>
      </c>
      <c r="F478" s="721" t="s">
        <v>4916</v>
      </c>
      <c r="G478" s="794">
        <v>23897</v>
      </c>
      <c r="H478" s="724">
        <v>54</v>
      </c>
      <c r="I478" s="725" t="s">
        <v>1403</v>
      </c>
      <c r="J478" s="721" t="s">
        <v>256</v>
      </c>
      <c r="K478" s="721" t="s">
        <v>283</v>
      </c>
      <c r="L478" s="813"/>
      <c r="M478" s="813" t="s">
        <v>6426</v>
      </c>
      <c r="N478" s="722" t="s">
        <v>5723</v>
      </c>
      <c r="O478" s="721" t="s">
        <v>222</v>
      </c>
      <c r="P478" s="727" t="s">
        <v>5884</v>
      </c>
      <c r="Q478" s="734" t="s">
        <v>5887</v>
      </c>
      <c r="S478" s="1058">
        <v>476</v>
      </c>
    </row>
    <row r="479" spans="1:19">
      <c r="A479" s="721"/>
      <c r="B479" s="721">
        <v>2</v>
      </c>
      <c r="C479" s="722" t="s">
        <v>5889</v>
      </c>
      <c r="D479" s="723" t="s">
        <v>16</v>
      </c>
      <c r="E479" s="721" t="s">
        <v>254</v>
      </c>
      <c r="F479" s="721" t="s">
        <v>22</v>
      </c>
      <c r="G479" s="794">
        <v>36392</v>
      </c>
      <c r="H479" s="724">
        <v>19</v>
      </c>
      <c r="I479" s="725" t="s">
        <v>1403</v>
      </c>
      <c r="J479" s="721" t="s">
        <v>348</v>
      </c>
      <c r="K479" s="721" t="s">
        <v>266</v>
      </c>
      <c r="L479" s="813"/>
      <c r="M479" s="813" t="s">
        <v>6426</v>
      </c>
      <c r="N479" s="722" t="s">
        <v>5723</v>
      </c>
      <c r="O479" s="721" t="s">
        <v>255</v>
      </c>
      <c r="P479" s="727" t="s">
        <v>5888</v>
      </c>
      <c r="Q479" s="734" t="s">
        <v>5887</v>
      </c>
      <c r="S479" s="1058">
        <v>477</v>
      </c>
    </row>
    <row r="480" spans="1:19">
      <c r="A480" s="721">
        <v>17</v>
      </c>
      <c r="B480" s="722">
        <v>1</v>
      </c>
      <c r="C480" s="722" t="s">
        <v>5892</v>
      </c>
      <c r="D480" s="723" t="s">
        <v>23</v>
      </c>
      <c r="E480" s="721" t="s">
        <v>221</v>
      </c>
      <c r="F480" s="721" t="s">
        <v>4916</v>
      </c>
      <c r="G480" s="794">
        <v>33029</v>
      </c>
      <c r="H480" s="724">
        <v>29</v>
      </c>
      <c r="I480" s="725" t="s">
        <v>1403</v>
      </c>
      <c r="J480" s="721" t="s">
        <v>223</v>
      </c>
      <c r="K480" s="721" t="s">
        <v>283</v>
      </c>
      <c r="L480" s="813"/>
      <c r="M480" s="813" t="s">
        <v>6426</v>
      </c>
      <c r="N480" s="722" t="s">
        <v>5723</v>
      </c>
      <c r="O480" s="721" t="s">
        <v>222</v>
      </c>
      <c r="P480" s="727" t="s">
        <v>5891</v>
      </c>
      <c r="Q480" s="727" t="s">
        <v>5893</v>
      </c>
      <c r="S480" s="1058">
        <v>478</v>
      </c>
    </row>
    <row r="481" spans="1:19">
      <c r="A481" s="721"/>
      <c r="B481" s="738">
        <v>2</v>
      </c>
      <c r="C481" s="722" t="s">
        <v>5895</v>
      </c>
      <c r="D481" s="757" t="s">
        <v>16</v>
      </c>
      <c r="E481" s="738" t="s">
        <v>221</v>
      </c>
      <c r="F481" s="738" t="s">
        <v>1100</v>
      </c>
      <c r="G481" s="740">
        <v>34793</v>
      </c>
      <c r="H481" s="724">
        <v>24</v>
      </c>
      <c r="I481" s="725" t="s">
        <v>1403</v>
      </c>
      <c r="J481" s="721" t="s">
        <v>289</v>
      </c>
      <c r="K481" s="738" t="s">
        <v>246</v>
      </c>
      <c r="L481" s="813"/>
      <c r="M481" s="813" t="s">
        <v>6426</v>
      </c>
      <c r="N481" s="722" t="s">
        <v>5723</v>
      </c>
      <c r="O481" s="738" t="s">
        <v>245</v>
      </c>
      <c r="P481" s="727" t="s">
        <v>5894</v>
      </c>
      <c r="Q481" s="727" t="s">
        <v>5893</v>
      </c>
      <c r="S481" s="1058">
        <v>479</v>
      </c>
    </row>
    <row r="482" spans="1:19">
      <c r="A482" s="721"/>
      <c r="B482" s="721">
        <v>3</v>
      </c>
      <c r="C482" s="722" t="s">
        <v>5898</v>
      </c>
      <c r="D482" s="723" t="s">
        <v>16</v>
      </c>
      <c r="E482" s="721" t="s">
        <v>254</v>
      </c>
      <c r="F482" s="738" t="s">
        <v>229</v>
      </c>
      <c r="G482" s="794">
        <v>42468</v>
      </c>
      <c r="H482" s="724">
        <v>3</v>
      </c>
      <c r="I482" s="725" t="s">
        <v>1403</v>
      </c>
      <c r="J482" s="721" t="s">
        <v>265</v>
      </c>
      <c r="K482" s="721" t="s">
        <v>270</v>
      </c>
      <c r="L482" s="813"/>
      <c r="M482" s="813" t="s">
        <v>6426</v>
      </c>
      <c r="N482" s="722" t="s">
        <v>5723</v>
      </c>
      <c r="O482" s="721" t="s">
        <v>255</v>
      </c>
      <c r="P482" s="727" t="s">
        <v>5897</v>
      </c>
      <c r="Q482" s="727" t="s">
        <v>5893</v>
      </c>
      <c r="S482" s="1058">
        <v>480</v>
      </c>
    </row>
    <row r="483" spans="1:19">
      <c r="A483" s="721">
        <v>18</v>
      </c>
      <c r="B483" s="721">
        <v>1</v>
      </c>
      <c r="C483" s="722" t="s">
        <v>5900</v>
      </c>
      <c r="D483" s="723" t="s">
        <v>23</v>
      </c>
      <c r="E483" s="721" t="s">
        <v>221</v>
      </c>
      <c r="F483" s="721" t="s">
        <v>3823</v>
      </c>
      <c r="G483" s="794">
        <v>29503</v>
      </c>
      <c r="H483" s="724">
        <v>38</v>
      </c>
      <c r="I483" s="725" t="s">
        <v>1403</v>
      </c>
      <c r="J483" s="721" t="s">
        <v>256</v>
      </c>
      <c r="K483" s="721" t="s">
        <v>283</v>
      </c>
      <c r="L483" s="813"/>
      <c r="M483" s="813" t="s">
        <v>6426</v>
      </c>
      <c r="N483" s="722" t="s">
        <v>5723</v>
      </c>
      <c r="O483" s="721" t="s">
        <v>222</v>
      </c>
      <c r="P483" s="734" t="s">
        <v>5899</v>
      </c>
      <c r="Q483" s="734" t="s">
        <v>5903</v>
      </c>
      <c r="S483" s="1058">
        <v>481</v>
      </c>
    </row>
    <row r="484" spans="1:19">
      <c r="A484" s="721"/>
      <c r="B484" s="721">
        <v>2</v>
      </c>
      <c r="C484" s="722" t="s">
        <v>5905</v>
      </c>
      <c r="D484" s="723" t="s">
        <v>16</v>
      </c>
      <c r="E484" s="721" t="s">
        <v>221</v>
      </c>
      <c r="F484" s="721" t="s">
        <v>3823</v>
      </c>
      <c r="G484" s="794">
        <v>31096</v>
      </c>
      <c r="H484" s="724">
        <v>34</v>
      </c>
      <c r="I484" s="725" t="s">
        <v>1403</v>
      </c>
      <c r="J484" s="721" t="s">
        <v>289</v>
      </c>
      <c r="K484" s="721" t="s">
        <v>246</v>
      </c>
      <c r="L484" s="813"/>
      <c r="M484" s="813" t="s">
        <v>6426</v>
      </c>
      <c r="N484" s="722" t="s">
        <v>5723</v>
      </c>
      <c r="O484" s="721" t="s">
        <v>245</v>
      </c>
      <c r="P484" s="734" t="s">
        <v>5904</v>
      </c>
      <c r="Q484" s="734" t="s">
        <v>5903</v>
      </c>
      <c r="S484" s="1058">
        <v>482</v>
      </c>
    </row>
    <row r="485" spans="1:19">
      <c r="A485" s="721"/>
      <c r="B485" s="721">
        <v>3</v>
      </c>
      <c r="C485" s="722" t="s">
        <v>5908</v>
      </c>
      <c r="D485" s="723" t="s">
        <v>16</v>
      </c>
      <c r="E485" s="721" t="s">
        <v>254</v>
      </c>
      <c r="F485" s="721" t="s">
        <v>230</v>
      </c>
      <c r="G485" s="794">
        <v>37804</v>
      </c>
      <c r="H485" s="724">
        <v>16</v>
      </c>
      <c r="I485" s="725" t="s">
        <v>1403</v>
      </c>
      <c r="J485" s="721" t="s">
        <v>369</v>
      </c>
      <c r="K485" s="721" t="s">
        <v>266</v>
      </c>
      <c r="L485" s="813"/>
      <c r="M485" s="813" t="s">
        <v>6426</v>
      </c>
      <c r="N485" s="722" t="s">
        <v>5723</v>
      </c>
      <c r="O485" s="721" t="s">
        <v>255</v>
      </c>
      <c r="P485" s="734" t="s">
        <v>5907</v>
      </c>
      <c r="Q485" s="734" t="s">
        <v>5903</v>
      </c>
      <c r="S485" s="1058">
        <v>483</v>
      </c>
    </row>
    <row r="486" spans="1:19">
      <c r="A486" s="721"/>
      <c r="B486" s="721">
        <v>4</v>
      </c>
      <c r="C486" s="722" t="s">
        <v>5910</v>
      </c>
      <c r="D486" s="723" t="s">
        <v>16</v>
      </c>
      <c r="E486" s="721" t="s">
        <v>254</v>
      </c>
      <c r="F486" s="721" t="s">
        <v>230</v>
      </c>
      <c r="G486" s="794">
        <v>40264</v>
      </c>
      <c r="H486" s="724">
        <v>9</v>
      </c>
      <c r="I486" s="725" t="s">
        <v>1403</v>
      </c>
      <c r="J486" s="721" t="s">
        <v>265</v>
      </c>
      <c r="K486" s="721" t="s">
        <v>270</v>
      </c>
      <c r="L486" s="813"/>
      <c r="M486" s="813" t="s">
        <v>6426</v>
      </c>
      <c r="N486" s="722" t="s">
        <v>5723</v>
      </c>
      <c r="O486" s="721" t="s">
        <v>255</v>
      </c>
      <c r="P486" s="734" t="s">
        <v>5909</v>
      </c>
      <c r="Q486" s="734" t="s">
        <v>5903</v>
      </c>
      <c r="S486" s="1058">
        <v>484</v>
      </c>
    </row>
    <row r="487" spans="1:19">
      <c r="A487" s="721"/>
      <c r="B487" s="721">
        <v>5</v>
      </c>
      <c r="C487" s="722" t="s">
        <v>5912</v>
      </c>
      <c r="D487" s="723" t="s">
        <v>16</v>
      </c>
      <c r="E487" s="721" t="s">
        <v>254</v>
      </c>
      <c r="F487" s="721" t="s">
        <v>22</v>
      </c>
      <c r="G487" s="794">
        <v>41915</v>
      </c>
      <c r="H487" s="724">
        <v>4</v>
      </c>
      <c r="I487" s="725" t="s">
        <v>1403</v>
      </c>
      <c r="J487" s="721" t="s">
        <v>265</v>
      </c>
      <c r="K487" s="721" t="s">
        <v>270</v>
      </c>
      <c r="L487" s="813"/>
      <c r="M487" s="813" t="s">
        <v>6426</v>
      </c>
      <c r="N487" s="722" t="s">
        <v>5723</v>
      </c>
      <c r="O487" s="721" t="s">
        <v>255</v>
      </c>
      <c r="P487" s="727" t="s">
        <v>5911</v>
      </c>
      <c r="Q487" s="734" t="s">
        <v>5903</v>
      </c>
      <c r="S487" s="1058">
        <v>485</v>
      </c>
    </row>
    <row r="488" spans="1:19">
      <c r="A488" s="721">
        <v>19</v>
      </c>
      <c r="B488" s="738">
        <v>1</v>
      </c>
      <c r="C488" s="722" t="s">
        <v>5914</v>
      </c>
      <c r="D488" s="723" t="s">
        <v>23</v>
      </c>
      <c r="E488" s="721" t="s">
        <v>221</v>
      </c>
      <c r="F488" s="721" t="s">
        <v>4916</v>
      </c>
      <c r="G488" s="794">
        <v>32507</v>
      </c>
      <c r="H488" s="724">
        <v>30</v>
      </c>
      <c r="I488" s="725" t="s">
        <v>1403</v>
      </c>
      <c r="J488" s="721" t="s">
        <v>256</v>
      </c>
      <c r="K488" s="721" t="s">
        <v>283</v>
      </c>
      <c r="L488" s="813"/>
      <c r="M488" s="813" t="s">
        <v>6426</v>
      </c>
      <c r="N488" s="722" t="s">
        <v>5723</v>
      </c>
      <c r="O488" s="721" t="s">
        <v>222</v>
      </c>
      <c r="P488" s="727" t="s">
        <v>5913</v>
      </c>
      <c r="Q488" s="727" t="s">
        <v>5916</v>
      </c>
      <c r="S488" s="1058">
        <v>486</v>
      </c>
    </row>
    <row r="489" spans="1:19">
      <c r="A489" s="721"/>
      <c r="B489" s="721">
        <v>2</v>
      </c>
      <c r="C489" s="722" t="s">
        <v>5917</v>
      </c>
      <c r="D489" s="723" t="s">
        <v>16</v>
      </c>
      <c r="E489" s="721" t="s">
        <v>221</v>
      </c>
      <c r="F489" s="738" t="s">
        <v>5225</v>
      </c>
      <c r="G489" s="794">
        <v>34829</v>
      </c>
      <c r="H489" s="724">
        <v>24</v>
      </c>
      <c r="I489" s="725" t="s">
        <v>1403</v>
      </c>
      <c r="J489" s="721" t="s">
        <v>289</v>
      </c>
      <c r="K489" s="721" t="s">
        <v>246</v>
      </c>
      <c r="L489" s="813"/>
      <c r="M489" s="813" t="s">
        <v>6426</v>
      </c>
      <c r="N489" s="722" t="s">
        <v>5723</v>
      </c>
      <c r="O489" s="721" t="s">
        <v>245</v>
      </c>
      <c r="P489" s="727" t="s">
        <v>5265</v>
      </c>
      <c r="Q489" s="727" t="s">
        <v>5916</v>
      </c>
      <c r="S489" s="1058">
        <v>487</v>
      </c>
    </row>
    <row r="490" spans="1:19">
      <c r="A490" s="721"/>
      <c r="B490" s="721">
        <v>3</v>
      </c>
      <c r="C490" s="722" t="s">
        <v>5919</v>
      </c>
      <c r="D490" s="723" t="s">
        <v>23</v>
      </c>
      <c r="E490" s="721" t="s">
        <v>254</v>
      </c>
      <c r="F490" s="738" t="s">
        <v>1227</v>
      </c>
      <c r="G490" s="794">
        <v>42346</v>
      </c>
      <c r="H490" s="724">
        <v>3</v>
      </c>
      <c r="I490" s="725" t="s">
        <v>1403</v>
      </c>
      <c r="J490" s="721" t="s">
        <v>265</v>
      </c>
      <c r="K490" s="721" t="s">
        <v>270</v>
      </c>
      <c r="L490" s="813"/>
      <c r="M490" s="813" t="s">
        <v>6426</v>
      </c>
      <c r="N490" s="722" t="s">
        <v>5723</v>
      </c>
      <c r="O490" s="721" t="s">
        <v>255</v>
      </c>
      <c r="P490" s="727" t="s">
        <v>5918</v>
      </c>
      <c r="Q490" s="727" t="s">
        <v>5916</v>
      </c>
      <c r="S490" s="1058">
        <v>488</v>
      </c>
    </row>
    <row r="491" spans="1:19">
      <c r="A491" s="721"/>
      <c r="B491" s="721">
        <v>4</v>
      </c>
      <c r="C491" s="722" t="s">
        <v>5588</v>
      </c>
      <c r="D491" s="723" t="s">
        <v>16</v>
      </c>
      <c r="E491" s="721" t="s">
        <v>2634</v>
      </c>
      <c r="F491" s="721" t="s">
        <v>4916</v>
      </c>
      <c r="G491" s="794">
        <v>14733</v>
      </c>
      <c r="H491" s="724">
        <v>79</v>
      </c>
      <c r="I491" s="725" t="s">
        <v>1403</v>
      </c>
      <c r="J491" s="721" t="s">
        <v>256</v>
      </c>
      <c r="K491" s="721" t="s">
        <v>246</v>
      </c>
      <c r="L491" s="813"/>
      <c r="M491" s="813" t="s">
        <v>6426</v>
      </c>
      <c r="N491" s="722" t="s">
        <v>5723</v>
      </c>
      <c r="O491" s="721" t="s">
        <v>327</v>
      </c>
      <c r="P491" s="727" t="s">
        <v>5921</v>
      </c>
      <c r="Q491" s="727" t="s">
        <v>5916</v>
      </c>
      <c r="S491" s="1058">
        <v>489</v>
      </c>
    </row>
    <row r="492" spans="1:19">
      <c r="A492" s="823">
        <v>20</v>
      </c>
      <c r="B492" s="823">
        <v>1</v>
      </c>
      <c r="C492" s="823" t="s">
        <v>6587</v>
      </c>
      <c r="D492" s="813" t="s">
        <v>23</v>
      </c>
      <c r="E492" s="823" t="s">
        <v>221</v>
      </c>
      <c r="F492" s="823" t="s">
        <v>877</v>
      </c>
      <c r="G492" s="1011">
        <v>30599</v>
      </c>
      <c r="H492" s="724">
        <v>35</v>
      </c>
      <c r="I492" s="725" t="s">
        <v>1403</v>
      </c>
      <c r="J492" s="823" t="s">
        <v>256</v>
      </c>
      <c r="K492" s="823" t="s">
        <v>283</v>
      </c>
      <c r="L492" s="823"/>
      <c r="M492" s="813" t="s">
        <v>6426</v>
      </c>
      <c r="N492" s="722" t="s">
        <v>5723</v>
      </c>
      <c r="O492" s="823" t="s">
        <v>222</v>
      </c>
      <c r="P492" s="823"/>
      <c r="Q492" s="823"/>
      <c r="S492" s="1058">
        <v>490</v>
      </c>
    </row>
    <row r="493" spans="1:19">
      <c r="A493" s="823"/>
      <c r="B493" s="823">
        <v>2</v>
      </c>
      <c r="C493" s="823" t="s">
        <v>1292</v>
      </c>
      <c r="D493" s="813" t="s">
        <v>16</v>
      </c>
      <c r="E493" s="823" t="s">
        <v>221</v>
      </c>
      <c r="F493" s="823" t="s">
        <v>819</v>
      </c>
      <c r="G493" s="823"/>
      <c r="H493" s="724">
        <v>119</v>
      </c>
      <c r="I493" s="725" t="s">
        <v>1403</v>
      </c>
      <c r="J493" s="823" t="s">
        <v>256</v>
      </c>
      <c r="K493" s="823" t="s">
        <v>246</v>
      </c>
      <c r="L493" s="823"/>
      <c r="M493" s="813" t="s">
        <v>6426</v>
      </c>
      <c r="N493" s="722" t="s">
        <v>5723</v>
      </c>
      <c r="O493" s="823" t="s">
        <v>245</v>
      </c>
      <c r="P493" s="823"/>
      <c r="Q493" s="823"/>
      <c r="S493" s="1058">
        <v>491</v>
      </c>
    </row>
    <row r="494" spans="1:19">
      <c r="A494" s="823">
        <v>21</v>
      </c>
      <c r="B494" s="823">
        <v>1</v>
      </c>
      <c r="C494" s="823" t="s">
        <v>7254</v>
      </c>
      <c r="D494" s="813" t="s">
        <v>16</v>
      </c>
      <c r="E494" s="823" t="s">
        <v>947</v>
      </c>
      <c r="F494" s="823" t="s">
        <v>288</v>
      </c>
      <c r="G494" s="1011">
        <v>23566</v>
      </c>
      <c r="H494" s="724">
        <v>55</v>
      </c>
      <c r="I494" s="725" t="s">
        <v>1403</v>
      </c>
      <c r="J494" s="738" t="s">
        <v>256</v>
      </c>
      <c r="K494" s="823" t="s">
        <v>246</v>
      </c>
      <c r="L494" s="823"/>
      <c r="M494" s="813" t="s">
        <v>6426</v>
      </c>
      <c r="N494" s="722" t="s">
        <v>5723</v>
      </c>
      <c r="O494" s="823" t="s">
        <v>222</v>
      </c>
      <c r="P494" s="823"/>
      <c r="Q494" s="823"/>
      <c r="S494" s="1058">
        <v>492</v>
      </c>
    </row>
    <row r="495" spans="1:19">
      <c r="A495" s="823"/>
      <c r="B495" s="823">
        <v>2</v>
      </c>
      <c r="C495" s="823" t="s">
        <v>7255</v>
      </c>
      <c r="D495" s="813" t="s">
        <v>16</v>
      </c>
      <c r="E495" s="823" t="s">
        <v>947</v>
      </c>
      <c r="F495" s="823" t="s">
        <v>288</v>
      </c>
      <c r="G495" s="1011">
        <v>30842</v>
      </c>
      <c r="H495" s="724">
        <v>35</v>
      </c>
      <c r="I495" s="725" t="s">
        <v>1403</v>
      </c>
      <c r="J495" s="738" t="s">
        <v>256</v>
      </c>
      <c r="K495" s="823" t="s">
        <v>283</v>
      </c>
      <c r="L495" s="823"/>
      <c r="M495" s="813" t="s">
        <v>6426</v>
      </c>
      <c r="N495" s="722" t="s">
        <v>5723</v>
      </c>
      <c r="O495" s="823" t="s">
        <v>255</v>
      </c>
      <c r="P495" s="823"/>
      <c r="Q495" s="823"/>
      <c r="S495" s="1058">
        <v>493</v>
      </c>
    </row>
    <row r="496" spans="1:19">
      <c r="A496" s="823"/>
      <c r="B496" s="823">
        <v>3</v>
      </c>
      <c r="C496" s="823" t="s">
        <v>7256</v>
      </c>
      <c r="D496" s="813" t="s">
        <v>23</v>
      </c>
      <c r="E496" s="823" t="s">
        <v>254</v>
      </c>
      <c r="F496" s="823" t="s">
        <v>288</v>
      </c>
      <c r="G496" s="1011">
        <v>35484</v>
      </c>
      <c r="H496" s="724">
        <v>22</v>
      </c>
      <c r="I496" s="725" t="s">
        <v>1403</v>
      </c>
      <c r="J496" s="738" t="s">
        <v>256</v>
      </c>
      <c r="K496" s="823" t="s">
        <v>283</v>
      </c>
      <c r="L496" s="823"/>
      <c r="M496" s="813" t="s">
        <v>6426</v>
      </c>
      <c r="N496" s="722" t="s">
        <v>5723</v>
      </c>
      <c r="O496" s="823" t="s">
        <v>255</v>
      </c>
      <c r="P496" s="823"/>
      <c r="Q496" s="823"/>
      <c r="S496" s="1058">
        <v>494</v>
      </c>
    </row>
    <row r="497" spans="1:19">
      <c r="A497" s="823"/>
      <c r="B497" s="823">
        <v>4</v>
      </c>
      <c r="C497" s="823" t="s">
        <v>7257</v>
      </c>
      <c r="D497" s="813" t="s">
        <v>23</v>
      </c>
      <c r="E497" s="823" t="s">
        <v>254</v>
      </c>
      <c r="F497" s="823" t="s">
        <v>230</v>
      </c>
      <c r="G497" s="1011">
        <v>41409</v>
      </c>
      <c r="H497" s="724">
        <v>6</v>
      </c>
      <c r="I497" s="725" t="s">
        <v>1403</v>
      </c>
      <c r="J497" s="823" t="s">
        <v>265</v>
      </c>
      <c r="K497" s="823" t="s">
        <v>270</v>
      </c>
      <c r="L497" s="823"/>
      <c r="M497" s="813" t="s">
        <v>6426</v>
      </c>
      <c r="N497" s="722" t="s">
        <v>5723</v>
      </c>
      <c r="O497" s="823" t="s">
        <v>255</v>
      </c>
      <c r="P497" s="823"/>
      <c r="Q497" s="823"/>
      <c r="S497" s="1058">
        <v>495</v>
      </c>
    </row>
    <row r="498" spans="1:19">
      <c r="A498" s="722">
        <v>1</v>
      </c>
      <c r="B498" s="722">
        <v>1</v>
      </c>
      <c r="C498" s="722" t="s">
        <v>5936</v>
      </c>
      <c r="D498" s="744" t="s">
        <v>23</v>
      </c>
      <c r="E498" s="722" t="s">
        <v>221</v>
      </c>
      <c r="F498" s="722" t="s">
        <v>22</v>
      </c>
      <c r="G498" s="793">
        <v>23807</v>
      </c>
      <c r="H498" s="724">
        <v>54</v>
      </c>
      <c r="I498" s="769" t="s">
        <v>1403</v>
      </c>
      <c r="J498" s="722" t="s">
        <v>256</v>
      </c>
      <c r="K498" s="722" t="s">
        <v>283</v>
      </c>
      <c r="L498" s="812"/>
      <c r="M498" s="812" t="s">
        <v>6426</v>
      </c>
      <c r="N498" s="722" t="s">
        <v>5940</v>
      </c>
      <c r="O498" s="722" t="s">
        <v>222</v>
      </c>
      <c r="P498" s="722" t="s">
        <v>5935</v>
      </c>
      <c r="Q498" s="722" t="s">
        <v>5939</v>
      </c>
      <c r="S498" s="1058">
        <v>496</v>
      </c>
    </row>
    <row r="499" spans="1:19">
      <c r="A499" s="721"/>
      <c r="B499" s="721">
        <v>2</v>
      </c>
      <c r="C499" s="722" t="s">
        <v>5944</v>
      </c>
      <c r="D499" s="723" t="s">
        <v>16</v>
      </c>
      <c r="E499" s="721" t="s">
        <v>221</v>
      </c>
      <c r="F499" s="721" t="s">
        <v>22</v>
      </c>
      <c r="G499" s="794">
        <v>24657</v>
      </c>
      <c r="H499" s="724">
        <v>52</v>
      </c>
      <c r="I499" s="725" t="s">
        <v>1403</v>
      </c>
      <c r="J499" s="721" t="s">
        <v>256</v>
      </c>
      <c r="K499" s="721" t="s">
        <v>246</v>
      </c>
      <c r="L499" s="813"/>
      <c r="M499" s="813" t="s">
        <v>6426</v>
      </c>
      <c r="N499" s="722" t="s">
        <v>5940</v>
      </c>
      <c r="O499" s="721" t="s">
        <v>245</v>
      </c>
      <c r="P499" s="722" t="s">
        <v>5943</v>
      </c>
      <c r="Q499" s="722" t="s">
        <v>5939</v>
      </c>
      <c r="S499" s="1058">
        <v>497</v>
      </c>
    </row>
    <row r="500" spans="1:19">
      <c r="A500" s="721"/>
      <c r="B500" s="721">
        <v>3</v>
      </c>
      <c r="C500" s="722" t="s">
        <v>5947</v>
      </c>
      <c r="D500" s="723" t="s">
        <v>23</v>
      </c>
      <c r="E500" s="721" t="s">
        <v>254</v>
      </c>
      <c r="F500" s="721" t="s">
        <v>22</v>
      </c>
      <c r="G500" s="794">
        <v>33059</v>
      </c>
      <c r="H500" s="724">
        <v>29</v>
      </c>
      <c r="I500" s="725" t="s">
        <v>1403</v>
      </c>
      <c r="J500" s="721" t="s">
        <v>256</v>
      </c>
      <c r="K500" s="721" t="s">
        <v>283</v>
      </c>
      <c r="L500" s="813"/>
      <c r="M500" s="813" t="s">
        <v>6426</v>
      </c>
      <c r="N500" s="722" t="s">
        <v>5940</v>
      </c>
      <c r="O500" s="721" t="s">
        <v>255</v>
      </c>
      <c r="P500" s="722" t="s">
        <v>5946</v>
      </c>
      <c r="Q500" s="722" t="s">
        <v>5939</v>
      </c>
      <c r="S500" s="1058">
        <v>498</v>
      </c>
    </row>
    <row r="501" spans="1:19">
      <c r="A501" s="721">
        <v>2</v>
      </c>
      <c r="B501" s="721">
        <v>1</v>
      </c>
      <c r="C501" s="722" t="s">
        <v>5965</v>
      </c>
      <c r="D501" s="723" t="s">
        <v>23</v>
      </c>
      <c r="E501" s="721" t="s">
        <v>221</v>
      </c>
      <c r="F501" s="721" t="s">
        <v>337</v>
      </c>
      <c r="G501" s="794">
        <v>27474</v>
      </c>
      <c r="H501" s="724">
        <v>44</v>
      </c>
      <c r="I501" s="725" t="s">
        <v>1403</v>
      </c>
      <c r="J501" s="721" t="s">
        <v>256</v>
      </c>
      <c r="K501" s="721" t="s">
        <v>283</v>
      </c>
      <c r="L501" s="813"/>
      <c r="M501" s="813" t="s">
        <v>6426</v>
      </c>
      <c r="N501" s="722" t="s">
        <v>5940</v>
      </c>
      <c r="O501" s="721" t="s">
        <v>222</v>
      </c>
      <c r="P501" s="722" t="s">
        <v>5964</v>
      </c>
      <c r="Q501" s="727" t="s">
        <v>5966</v>
      </c>
      <c r="S501" s="1058">
        <v>499</v>
      </c>
    </row>
    <row r="502" spans="1:19">
      <c r="A502" s="721"/>
      <c r="B502" s="721">
        <v>2</v>
      </c>
      <c r="C502" s="722" t="s">
        <v>5969</v>
      </c>
      <c r="D502" s="723" t="s">
        <v>16</v>
      </c>
      <c r="E502" s="721" t="s">
        <v>221</v>
      </c>
      <c r="F502" s="721" t="s">
        <v>5970</v>
      </c>
      <c r="G502" s="794">
        <v>28524</v>
      </c>
      <c r="H502" s="724">
        <v>41</v>
      </c>
      <c r="I502" s="725" t="s">
        <v>1403</v>
      </c>
      <c r="J502" s="721" t="s">
        <v>256</v>
      </c>
      <c r="K502" s="721" t="s">
        <v>246</v>
      </c>
      <c r="L502" s="813"/>
      <c r="M502" s="813" t="s">
        <v>6426</v>
      </c>
      <c r="N502" s="722" t="s">
        <v>5940</v>
      </c>
      <c r="O502" s="721" t="s">
        <v>245</v>
      </c>
      <c r="P502" s="722" t="s">
        <v>5968</v>
      </c>
      <c r="Q502" s="727" t="s">
        <v>5966</v>
      </c>
      <c r="S502" s="1058">
        <v>500</v>
      </c>
    </row>
    <row r="503" spans="1:19">
      <c r="A503" s="721"/>
      <c r="B503" s="721">
        <v>3</v>
      </c>
      <c r="C503" s="722" t="s">
        <v>5974</v>
      </c>
      <c r="D503" s="723" t="s">
        <v>16</v>
      </c>
      <c r="E503" s="721" t="s">
        <v>254</v>
      </c>
      <c r="F503" s="721" t="s">
        <v>337</v>
      </c>
      <c r="G503" s="794">
        <v>36906</v>
      </c>
      <c r="H503" s="724">
        <v>18</v>
      </c>
      <c r="I503" s="725" t="s">
        <v>1403</v>
      </c>
      <c r="J503" s="721" t="s">
        <v>348</v>
      </c>
      <c r="K503" s="721" t="s">
        <v>266</v>
      </c>
      <c r="L503" s="813"/>
      <c r="M503" s="813" t="s">
        <v>6426</v>
      </c>
      <c r="N503" s="722" t="s">
        <v>5940</v>
      </c>
      <c r="O503" s="721" t="s">
        <v>255</v>
      </c>
      <c r="P503" s="722" t="s">
        <v>5973</v>
      </c>
      <c r="Q503" s="727" t="s">
        <v>5966</v>
      </c>
      <c r="S503" s="1058">
        <v>501</v>
      </c>
    </row>
    <row r="504" spans="1:19">
      <c r="A504" s="721"/>
      <c r="B504" s="721">
        <v>4</v>
      </c>
      <c r="C504" s="722" t="s">
        <v>5977</v>
      </c>
      <c r="D504" s="723" t="s">
        <v>23</v>
      </c>
      <c r="E504" s="721" t="s">
        <v>254</v>
      </c>
      <c r="F504" s="721" t="s">
        <v>229</v>
      </c>
      <c r="G504" s="794">
        <v>41393</v>
      </c>
      <c r="H504" s="724">
        <v>6</v>
      </c>
      <c r="I504" s="725" t="s">
        <v>1403</v>
      </c>
      <c r="J504" s="721" t="s">
        <v>265</v>
      </c>
      <c r="K504" s="721" t="s">
        <v>270</v>
      </c>
      <c r="L504" s="813"/>
      <c r="M504" s="813" t="s">
        <v>6426</v>
      </c>
      <c r="N504" s="722" t="s">
        <v>5940</v>
      </c>
      <c r="O504" s="721" t="s">
        <v>255</v>
      </c>
      <c r="P504" s="727" t="s">
        <v>5976</v>
      </c>
      <c r="Q504" s="727" t="s">
        <v>5966</v>
      </c>
      <c r="S504" s="1058">
        <v>502</v>
      </c>
    </row>
    <row r="505" spans="1:19">
      <c r="A505" s="721">
        <v>3</v>
      </c>
      <c r="B505" s="721">
        <v>1</v>
      </c>
      <c r="C505" s="722" t="s">
        <v>5979</v>
      </c>
      <c r="D505" s="723" t="s">
        <v>23</v>
      </c>
      <c r="E505" s="721" t="s">
        <v>221</v>
      </c>
      <c r="F505" s="721" t="s">
        <v>877</v>
      </c>
      <c r="G505" s="794">
        <v>22468</v>
      </c>
      <c r="H505" s="724">
        <v>58</v>
      </c>
      <c r="I505" s="725" t="s">
        <v>1403</v>
      </c>
      <c r="J505" s="721" t="s">
        <v>256</v>
      </c>
      <c r="K505" s="721" t="s">
        <v>283</v>
      </c>
      <c r="L505" s="813"/>
      <c r="M505" s="813" t="s">
        <v>6426</v>
      </c>
      <c r="N505" s="722" t="s">
        <v>5940</v>
      </c>
      <c r="O505" s="721" t="s">
        <v>222</v>
      </c>
      <c r="P505" s="722" t="s">
        <v>5978</v>
      </c>
      <c r="Q505" s="722" t="s">
        <v>5982</v>
      </c>
      <c r="S505" s="1058">
        <v>503</v>
      </c>
    </row>
    <row r="506" spans="1:19">
      <c r="A506" s="721"/>
      <c r="B506" s="721">
        <v>2</v>
      </c>
      <c r="C506" s="722" t="s">
        <v>5863</v>
      </c>
      <c r="D506" s="723" t="s">
        <v>16</v>
      </c>
      <c r="E506" s="721" t="s">
        <v>221</v>
      </c>
      <c r="F506" s="721" t="s">
        <v>877</v>
      </c>
      <c r="G506" s="794">
        <v>23021</v>
      </c>
      <c r="H506" s="724">
        <v>56</v>
      </c>
      <c r="I506" s="725" t="s">
        <v>1403</v>
      </c>
      <c r="J506" s="721" t="s">
        <v>256</v>
      </c>
      <c r="K506" s="721" t="s">
        <v>246</v>
      </c>
      <c r="L506" s="813"/>
      <c r="M506" s="813" t="s">
        <v>6426</v>
      </c>
      <c r="N506" s="722" t="s">
        <v>5940</v>
      </c>
      <c r="O506" s="721" t="s">
        <v>245</v>
      </c>
      <c r="P506" s="722" t="s">
        <v>5983</v>
      </c>
      <c r="Q506" s="722" t="s">
        <v>5982</v>
      </c>
      <c r="S506" s="1058">
        <v>504</v>
      </c>
    </row>
    <row r="507" spans="1:19">
      <c r="A507" s="721">
        <v>4</v>
      </c>
      <c r="B507" s="721">
        <v>1</v>
      </c>
      <c r="C507" s="722" t="s">
        <v>5989</v>
      </c>
      <c r="D507" s="723" t="s">
        <v>16</v>
      </c>
      <c r="E507" s="721" t="s">
        <v>221</v>
      </c>
      <c r="F507" s="721" t="s">
        <v>2933</v>
      </c>
      <c r="G507" s="794">
        <v>21621</v>
      </c>
      <c r="H507" s="724">
        <v>60</v>
      </c>
      <c r="I507" s="725" t="s">
        <v>1403</v>
      </c>
      <c r="J507" s="721" t="s">
        <v>256</v>
      </c>
      <c r="K507" s="721" t="s">
        <v>246</v>
      </c>
      <c r="L507" s="813"/>
      <c r="M507" s="813" t="s">
        <v>6426</v>
      </c>
      <c r="N507" s="722" t="s">
        <v>5940</v>
      </c>
      <c r="O507" s="721" t="s">
        <v>222</v>
      </c>
      <c r="P507" s="722" t="s">
        <v>5988</v>
      </c>
      <c r="Q507" s="722" t="s">
        <v>5992</v>
      </c>
      <c r="S507" s="1058">
        <v>505</v>
      </c>
    </row>
    <row r="508" spans="1:19">
      <c r="A508" s="721"/>
      <c r="B508" s="721">
        <v>2</v>
      </c>
      <c r="C508" s="722" t="s">
        <v>5994</v>
      </c>
      <c r="D508" s="723" t="s">
        <v>23</v>
      </c>
      <c r="E508" s="721" t="s">
        <v>254</v>
      </c>
      <c r="F508" s="721" t="s">
        <v>22</v>
      </c>
      <c r="G508" s="794">
        <v>34470</v>
      </c>
      <c r="H508" s="724">
        <v>25</v>
      </c>
      <c r="I508" s="725" t="s">
        <v>1403</v>
      </c>
      <c r="J508" s="721" t="s">
        <v>289</v>
      </c>
      <c r="K508" s="721" t="s">
        <v>266</v>
      </c>
      <c r="L508" s="813"/>
      <c r="M508" s="813" t="s">
        <v>6426</v>
      </c>
      <c r="N508" s="722" t="s">
        <v>5940</v>
      </c>
      <c r="O508" s="721" t="s">
        <v>255</v>
      </c>
      <c r="P508" s="722" t="s">
        <v>5993</v>
      </c>
      <c r="Q508" s="722" t="s">
        <v>5992</v>
      </c>
      <c r="S508" s="1058">
        <v>506</v>
      </c>
    </row>
    <row r="509" spans="1:19">
      <c r="A509" s="721">
        <v>5</v>
      </c>
      <c r="B509" s="721">
        <v>1</v>
      </c>
      <c r="C509" s="722" t="s">
        <v>5997</v>
      </c>
      <c r="D509" s="723" t="s">
        <v>23</v>
      </c>
      <c r="E509" s="721" t="s">
        <v>221</v>
      </c>
      <c r="F509" s="721" t="s">
        <v>244</v>
      </c>
      <c r="G509" s="794">
        <v>31355</v>
      </c>
      <c r="H509" s="724">
        <v>33</v>
      </c>
      <c r="I509" s="725" t="s">
        <v>1403</v>
      </c>
      <c r="J509" s="721" t="s">
        <v>256</v>
      </c>
      <c r="K509" s="721" t="s">
        <v>283</v>
      </c>
      <c r="L509" s="813"/>
      <c r="M509" s="813" t="s">
        <v>6426</v>
      </c>
      <c r="N509" s="722" t="s">
        <v>5940</v>
      </c>
      <c r="O509" s="721" t="s">
        <v>222</v>
      </c>
      <c r="P509" s="722" t="s">
        <v>5996</v>
      </c>
      <c r="Q509" s="722" t="s">
        <v>5999</v>
      </c>
      <c r="S509" s="1058">
        <v>507</v>
      </c>
    </row>
    <row r="510" spans="1:19">
      <c r="A510" s="721"/>
      <c r="B510" s="721">
        <v>2</v>
      </c>
      <c r="C510" s="722" t="s">
        <v>3405</v>
      </c>
      <c r="D510" s="723" t="s">
        <v>16</v>
      </c>
      <c r="E510" s="721" t="s">
        <v>221</v>
      </c>
      <c r="F510" s="721" t="s">
        <v>244</v>
      </c>
      <c r="G510" s="794">
        <v>31488</v>
      </c>
      <c r="H510" s="724">
        <v>33</v>
      </c>
      <c r="I510" s="725" t="s">
        <v>1403</v>
      </c>
      <c r="J510" s="721" t="s">
        <v>256</v>
      </c>
      <c r="K510" s="721" t="s">
        <v>246</v>
      </c>
      <c r="L510" s="813"/>
      <c r="M510" s="813" t="s">
        <v>6426</v>
      </c>
      <c r="N510" s="722" t="s">
        <v>5940</v>
      </c>
      <c r="O510" s="721" t="s">
        <v>245</v>
      </c>
      <c r="P510" s="722" t="s">
        <v>6000</v>
      </c>
      <c r="Q510" s="722" t="s">
        <v>5999</v>
      </c>
      <c r="S510" s="1058">
        <v>508</v>
      </c>
    </row>
    <row r="511" spans="1:19">
      <c r="A511" s="721"/>
      <c r="B511" s="721">
        <v>3</v>
      </c>
      <c r="C511" s="722" t="s">
        <v>6003</v>
      </c>
      <c r="D511" s="723" t="s">
        <v>23</v>
      </c>
      <c r="E511" s="721" t="s">
        <v>254</v>
      </c>
      <c r="F511" s="721" t="s">
        <v>230</v>
      </c>
      <c r="G511" s="794">
        <v>38802</v>
      </c>
      <c r="H511" s="724">
        <v>13</v>
      </c>
      <c r="I511" s="725" t="s">
        <v>1403</v>
      </c>
      <c r="J511" s="721" t="s">
        <v>369</v>
      </c>
      <c r="K511" s="721" t="s">
        <v>266</v>
      </c>
      <c r="L511" s="813"/>
      <c r="M511" s="813" t="s">
        <v>6426</v>
      </c>
      <c r="N511" s="722" t="s">
        <v>5940</v>
      </c>
      <c r="O511" s="721" t="s">
        <v>255</v>
      </c>
      <c r="P511" s="722" t="s">
        <v>6002</v>
      </c>
      <c r="Q511" s="722" t="s">
        <v>5999</v>
      </c>
      <c r="S511" s="1058">
        <v>509</v>
      </c>
    </row>
    <row r="512" spans="1:19">
      <c r="A512" s="721"/>
      <c r="B512" s="721">
        <v>4</v>
      </c>
      <c r="C512" s="722" t="s">
        <v>6005</v>
      </c>
      <c r="D512" s="723" t="s">
        <v>16</v>
      </c>
      <c r="E512" s="721" t="s">
        <v>254</v>
      </c>
      <c r="F512" s="721" t="s">
        <v>230</v>
      </c>
      <c r="G512" s="794">
        <v>40179</v>
      </c>
      <c r="H512" s="724">
        <v>9</v>
      </c>
      <c r="I512" s="725" t="s">
        <v>1403</v>
      </c>
      <c r="J512" s="721" t="s">
        <v>265</v>
      </c>
      <c r="K512" s="721" t="s">
        <v>270</v>
      </c>
      <c r="L512" s="813"/>
      <c r="M512" s="813" t="s">
        <v>6426</v>
      </c>
      <c r="N512" s="722" t="s">
        <v>5940</v>
      </c>
      <c r="O512" s="721" t="s">
        <v>255</v>
      </c>
      <c r="P512" s="734" t="s">
        <v>6004</v>
      </c>
      <c r="Q512" s="722" t="s">
        <v>5999</v>
      </c>
      <c r="S512" s="1058">
        <v>510</v>
      </c>
    </row>
    <row r="513" spans="1:19">
      <c r="A513" s="721">
        <v>6</v>
      </c>
      <c r="B513" s="721">
        <v>1</v>
      </c>
      <c r="C513" s="722" t="s">
        <v>6007</v>
      </c>
      <c r="D513" s="723" t="s">
        <v>23</v>
      </c>
      <c r="E513" s="721" t="s">
        <v>221</v>
      </c>
      <c r="F513" s="721" t="s">
        <v>2933</v>
      </c>
      <c r="G513" s="794">
        <v>27458</v>
      </c>
      <c r="H513" s="724">
        <v>44</v>
      </c>
      <c r="I513" s="725" t="s">
        <v>1403</v>
      </c>
      <c r="J513" s="721" t="s">
        <v>256</v>
      </c>
      <c r="K513" s="721" t="s">
        <v>1660</v>
      </c>
      <c r="L513" s="813"/>
      <c r="M513" s="813" t="s">
        <v>6426</v>
      </c>
      <c r="N513" s="722" t="s">
        <v>5940</v>
      </c>
      <c r="O513" s="721" t="s">
        <v>222</v>
      </c>
      <c r="P513" s="722" t="s">
        <v>6006</v>
      </c>
      <c r="Q513" s="722" t="s">
        <v>6010</v>
      </c>
      <c r="S513" s="1058">
        <v>511</v>
      </c>
    </row>
    <row r="514" spans="1:19">
      <c r="A514" s="721"/>
      <c r="B514" s="721">
        <v>3</v>
      </c>
      <c r="C514" s="722" t="s">
        <v>6012</v>
      </c>
      <c r="D514" s="723" t="s">
        <v>16</v>
      </c>
      <c r="E514" s="721" t="s">
        <v>221</v>
      </c>
      <c r="F514" s="721" t="s">
        <v>2933</v>
      </c>
      <c r="G514" s="794">
        <v>26003</v>
      </c>
      <c r="H514" s="724">
        <v>48</v>
      </c>
      <c r="I514" s="725" t="s">
        <v>1403</v>
      </c>
      <c r="J514" s="721" t="s">
        <v>256</v>
      </c>
      <c r="K514" s="721" t="s">
        <v>246</v>
      </c>
      <c r="L514" s="813"/>
      <c r="M514" s="813" t="s">
        <v>6426</v>
      </c>
      <c r="N514" s="722" t="s">
        <v>5940</v>
      </c>
      <c r="O514" s="721" t="s">
        <v>245</v>
      </c>
      <c r="P514" s="722" t="s">
        <v>6011</v>
      </c>
      <c r="Q514" s="722" t="s">
        <v>6010</v>
      </c>
      <c r="S514" s="1058">
        <v>512</v>
      </c>
    </row>
    <row r="515" spans="1:19">
      <c r="A515" s="721"/>
      <c r="B515" s="721">
        <v>4</v>
      </c>
      <c r="C515" s="722" t="s">
        <v>6016</v>
      </c>
      <c r="D515" s="723" t="s">
        <v>16</v>
      </c>
      <c r="E515" s="721" t="s">
        <v>254</v>
      </c>
      <c r="F515" s="721" t="s">
        <v>22</v>
      </c>
      <c r="G515" s="794">
        <v>34633</v>
      </c>
      <c r="H515" s="724">
        <v>24</v>
      </c>
      <c r="I515" s="725" t="s">
        <v>1403</v>
      </c>
      <c r="J515" s="721" t="s">
        <v>256</v>
      </c>
      <c r="K515" s="721" t="s">
        <v>270</v>
      </c>
      <c r="L515" s="813"/>
      <c r="M515" s="813" t="s">
        <v>6426</v>
      </c>
      <c r="N515" s="722" t="s">
        <v>5940</v>
      </c>
      <c r="O515" s="721" t="s">
        <v>255</v>
      </c>
      <c r="P515" s="722" t="s">
        <v>6015</v>
      </c>
      <c r="Q515" s="722" t="s">
        <v>6010</v>
      </c>
      <c r="S515" s="1058">
        <v>513</v>
      </c>
    </row>
    <row r="516" spans="1:19">
      <c r="A516" s="721"/>
      <c r="B516" s="721">
        <v>6</v>
      </c>
      <c r="C516" s="722" t="s">
        <v>6018</v>
      </c>
      <c r="D516" s="723" t="s">
        <v>23</v>
      </c>
      <c r="E516" s="721" t="s">
        <v>254</v>
      </c>
      <c r="F516" s="721" t="s">
        <v>22</v>
      </c>
      <c r="G516" s="794">
        <v>38488</v>
      </c>
      <c r="H516" s="724">
        <v>14</v>
      </c>
      <c r="I516" s="725" t="s">
        <v>1403</v>
      </c>
      <c r="J516" s="721" t="s">
        <v>369</v>
      </c>
      <c r="K516" s="721" t="s">
        <v>266</v>
      </c>
      <c r="L516" s="813"/>
      <c r="M516" s="813" t="s">
        <v>6426</v>
      </c>
      <c r="N516" s="722" t="s">
        <v>5940</v>
      </c>
      <c r="O516" s="721" t="s">
        <v>255</v>
      </c>
      <c r="P516" s="722" t="s">
        <v>6017</v>
      </c>
      <c r="Q516" s="722" t="s">
        <v>6010</v>
      </c>
      <c r="S516" s="1058">
        <v>514</v>
      </c>
    </row>
    <row r="517" spans="1:19">
      <c r="A517" s="721">
        <v>7</v>
      </c>
      <c r="B517" s="721">
        <v>1</v>
      </c>
      <c r="C517" s="722" t="s">
        <v>6020</v>
      </c>
      <c r="D517" s="723" t="s">
        <v>23</v>
      </c>
      <c r="E517" s="721" t="s">
        <v>221</v>
      </c>
      <c r="F517" s="721" t="s">
        <v>22</v>
      </c>
      <c r="G517" s="794">
        <v>35413</v>
      </c>
      <c r="H517" s="724">
        <v>22</v>
      </c>
      <c r="I517" s="725" t="s">
        <v>1403</v>
      </c>
      <c r="J517" s="721" t="s">
        <v>256</v>
      </c>
      <c r="K517" s="721" t="s">
        <v>261</v>
      </c>
      <c r="L517" s="813"/>
      <c r="M517" s="813" t="s">
        <v>6426</v>
      </c>
      <c r="N517" s="722" t="s">
        <v>5940</v>
      </c>
      <c r="O517" s="721" t="s">
        <v>222</v>
      </c>
      <c r="P517" s="722" t="s">
        <v>6019</v>
      </c>
      <c r="Q517" s="727" t="s">
        <v>6021</v>
      </c>
      <c r="S517" s="1058">
        <v>515</v>
      </c>
    </row>
    <row r="518" spans="1:19">
      <c r="A518" s="721">
        <v>8</v>
      </c>
      <c r="B518" s="721">
        <v>1</v>
      </c>
      <c r="C518" s="722" t="s">
        <v>6030</v>
      </c>
      <c r="D518" s="723" t="s">
        <v>23</v>
      </c>
      <c r="E518" s="721" t="s">
        <v>221</v>
      </c>
      <c r="F518" s="721" t="s">
        <v>244</v>
      </c>
      <c r="G518" s="794">
        <v>30230</v>
      </c>
      <c r="H518" s="724">
        <v>36</v>
      </c>
      <c r="I518" s="725" t="s">
        <v>1403</v>
      </c>
      <c r="J518" s="721" t="s">
        <v>256</v>
      </c>
      <c r="K518" s="721" t="s">
        <v>283</v>
      </c>
      <c r="L518" s="813"/>
      <c r="M518" s="813" t="s">
        <v>6426</v>
      </c>
      <c r="N518" s="722" t="s">
        <v>5940</v>
      </c>
      <c r="O518" s="721" t="s">
        <v>222</v>
      </c>
      <c r="P518" s="722" t="s">
        <v>6029</v>
      </c>
      <c r="Q518" s="722" t="s">
        <v>6031</v>
      </c>
      <c r="S518" s="1058">
        <v>516</v>
      </c>
    </row>
    <row r="519" spans="1:19">
      <c r="A519" s="721"/>
      <c r="B519" s="721">
        <v>2</v>
      </c>
      <c r="C519" s="722" t="s">
        <v>6033</v>
      </c>
      <c r="D519" s="723" t="s">
        <v>16</v>
      </c>
      <c r="E519" s="721" t="s">
        <v>221</v>
      </c>
      <c r="F519" s="721" t="s">
        <v>5244</v>
      </c>
      <c r="G519" s="794">
        <v>30653</v>
      </c>
      <c r="H519" s="724">
        <v>35</v>
      </c>
      <c r="I519" s="725" t="s">
        <v>1403</v>
      </c>
      <c r="J519" s="721" t="s">
        <v>289</v>
      </c>
      <c r="K519" s="721" t="s">
        <v>246</v>
      </c>
      <c r="L519" s="813"/>
      <c r="M519" s="813" t="s">
        <v>6426</v>
      </c>
      <c r="N519" s="722" t="s">
        <v>5940</v>
      </c>
      <c r="O519" s="721" t="s">
        <v>245</v>
      </c>
      <c r="P519" s="722" t="s">
        <v>6032</v>
      </c>
      <c r="Q519" s="722" t="s">
        <v>6031</v>
      </c>
      <c r="S519" s="1058">
        <v>517</v>
      </c>
    </row>
    <row r="520" spans="1:19">
      <c r="A520" s="721"/>
      <c r="B520" s="721">
        <v>3</v>
      </c>
      <c r="C520" s="722" t="s">
        <v>6037</v>
      </c>
      <c r="D520" s="723" t="s">
        <v>23</v>
      </c>
      <c r="E520" s="721" t="s">
        <v>254</v>
      </c>
      <c r="F520" s="721" t="s">
        <v>230</v>
      </c>
      <c r="G520" s="794">
        <v>38272</v>
      </c>
      <c r="H520" s="724">
        <v>14</v>
      </c>
      <c r="I520" s="725" t="s">
        <v>1403</v>
      </c>
      <c r="J520" s="721" t="s">
        <v>369</v>
      </c>
      <c r="K520" s="721" t="s">
        <v>266</v>
      </c>
      <c r="L520" s="813"/>
      <c r="M520" s="813" t="s">
        <v>6426</v>
      </c>
      <c r="N520" s="722" t="s">
        <v>5940</v>
      </c>
      <c r="O520" s="721" t="s">
        <v>255</v>
      </c>
      <c r="P520" s="722" t="s">
        <v>6036</v>
      </c>
      <c r="Q520" s="722" t="s">
        <v>6031</v>
      </c>
      <c r="S520" s="1058">
        <v>518</v>
      </c>
    </row>
    <row r="521" spans="1:19">
      <c r="A521" s="721"/>
      <c r="B521" s="721">
        <v>4</v>
      </c>
      <c r="C521" s="722" t="s">
        <v>6039</v>
      </c>
      <c r="D521" s="723" t="s">
        <v>16</v>
      </c>
      <c r="E521" s="721" t="s">
        <v>254</v>
      </c>
      <c r="F521" s="721" t="s">
        <v>230</v>
      </c>
      <c r="G521" s="794">
        <v>39775</v>
      </c>
      <c r="H521" s="724">
        <v>10</v>
      </c>
      <c r="I521" s="725" t="s">
        <v>1403</v>
      </c>
      <c r="J521" s="721" t="s">
        <v>369</v>
      </c>
      <c r="K521" s="721" t="s">
        <v>266</v>
      </c>
      <c r="L521" s="813"/>
      <c r="M521" s="813" t="s">
        <v>6426</v>
      </c>
      <c r="N521" s="722" t="s">
        <v>5940</v>
      </c>
      <c r="O521" s="721" t="s">
        <v>255</v>
      </c>
      <c r="P521" s="734" t="s">
        <v>6038</v>
      </c>
      <c r="Q521" s="722" t="s">
        <v>6031</v>
      </c>
      <c r="S521" s="1058">
        <v>519</v>
      </c>
    </row>
    <row r="522" spans="1:19">
      <c r="A522" s="721"/>
      <c r="B522" s="721">
        <v>5</v>
      </c>
      <c r="C522" s="722" t="s">
        <v>6041</v>
      </c>
      <c r="D522" s="723" t="s">
        <v>23</v>
      </c>
      <c r="E522" s="721" t="s">
        <v>254</v>
      </c>
      <c r="F522" s="721" t="s">
        <v>376</v>
      </c>
      <c r="G522" s="794">
        <v>31108</v>
      </c>
      <c r="H522" s="724">
        <v>34</v>
      </c>
      <c r="I522" s="725" t="s">
        <v>4508</v>
      </c>
      <c r="J522" s="721" t="s">
        <v>256</v>
      </c>
      <c r="K522" s="721" t="s">
        <v>283</v>
      </c>
      <c r="L522" s="813"/>
      <c r="M522" s="813" t="s">
        <v>6426</v>
      </c>
      <c r="N522" s="722" t="s">
        <v>5940</v>
      </c>
      <c r="O522" s="721" t="s">
        <v>1845</v>
      </c>
      <c r="P522" s="734" t="s">
        <v>6040</v>
      </c>
      <c r="Q522" s="722" t="s">
        <v>6031</v>
      </c>
      <c r="S522" s="1058">
        <v>520</v>
      </c>
    </row>
    <row r="523" spans="1:19">
      <c r="A523" s="721"/>
      <c r="B523" s="721">
        <v>6</v>
      </c>
      <c r="C523" s="722" t="s">
        <v>6043</v>
      </c>
      <c r="D523" s="723" t="s">
        <v>23</v>
      </c>
      <c r="E523" s="721" t="s">
        <v>254</v>
      </c>
      <c r="F523" s="721" t="s">
        <v>376</v>
      </c>
      <c r="G523" s="794">
        <v>34075</v>
      </c>
      <c r="H523" s="724">
        <v>26</v>
      </c>
      <c r="I523" s="725" t="s">
        <v>4508</v>
      </c>
      <c r="J523" s="721" t="s">
        <v>289</v>
      </c>
      <c r="K523" s="721" t="s">
        <v>283</v>
      </c>
      <c r="L523" s="813"/>
      <c r="M523" s="813" t="s">
        <v>6426</v>
      </c>
      <c r="N523" s="722" t="s">
        <v>5940</v>
      </c>
      <c r="O523" s="721" t="s">
        <v>1845</v>
      </c>
      <c r="P523" s="722" t="s">
        <v>6042</v>
      </c>
      <c r="Q523" s="722" t="s">
        <v>6031</v>
      </c>
      <c r="S523" s="1058">
        <v>521</v>
      </c>
    </row>
    <row r="524" spans="1:19">
      <c r="A524" s="721">
        <v>9</v>
      </c>
      <c r="B524" s="721">
        <v>1</v>
      </c>
      <c r="C524" s="722" t="s">
        <v>6045</v>
      </c>
      <c r="D524" s="723" t="s">
        <v>23</v>
      </c>
      <c r="E524" s="721" t="s">
        <v>221</v>
      </c>
      <c r="F524" s="721" t="s">
        <v>376</v>
      </c>
      <c r="G524" s="794">
        <v>23873</v>
      </c>
      <c r="H524" s="724">
        <v>54</v>
      </c>
      <c r="I524" s="725" t="s">
        <v>4508</v>
      </c>
      <c r="J524" s="721" t="s">
        <v>256</v>
      </c>
      <c r="K524" s="721" t="s">
        <v>283</v>
      </c>
      <c r="L524" s="813"/>
      <c r="M524" s="813" t="s">
        <v>6426</v>
      </c>
      <c r="N524" s="722" t="s">
        <v>5940</v>
      </c>
      <c r="O524" s="721" t="s">
        <v>222</v>
      </c>
      <c r="P524" s="722" t="s">
        <v>6044</v>
      </c>
      <c r="Q524" s="722" t="s">
        <v>6048</v>
      </c>
      <c r="S524" s="1058">
        <v>522</v>
      </c>
    </row>
    <row r="525" spans="1:19">
      <c r="A525" s="721"/>
      <c r="B525" s="721">
        <v>2</v>
      </c>
      <c r="C525" s="722" t="s">
        <v>6050</v>
      </c>
      <c r="D525" s="723" t="s">
        <v>16</v>
      </c>
      <c r="E525" s="721" t="s">
        <v>221</v>
      </c>
      <c r="F525" s="721" t="s">
        <v>376</v>
      </c>
      <c r="G525" s="794">
        <v>25354</v>
      </c>
      <c r="H525" s="724">
        <v>50</v>
      </c>
      <c r="I525" s="725" t="s">
        <v>4508</v>
      </c>
      <c r="J525" s="721" t="s">
        <v>256</v>
      </c>
      <c r="K525" s="721" t="s">
        <v>246</v>
      </c>
      <c r="L525" s="813"/>
      <c r="M525" s="813" t="s">
        <v>6426</v>
      </c>
      <c r="N525" s="722" t="s">
        <v>5940</v>
      </c>
      <c r="O525" s="721" t="s">
        <v>245</v>
      </c>
      <c r="P525" s="722" t="s">
        <v>6049</v>
      </c>
      <c r="Q525" s="722" t="s">
        <v>6048</v>
      </c>
      <c r="S525" s="1058">
        <v>523</v>
      </c>
    </row>
    <row r="526" spans="1:19">
      <c r="A526" s="721"/>
      <c r="B526" s="721">
        <v>3</v>
      </c>
      <c r="C526" s="722" t="s">
        <v>6053</v>
      </c>
      <c r="D526" s="723" t="s">
        <v>16</v>
      </c>
      <c r="E526" s="721" t="s">
        <v>254</v>
      </c>
      <c r="F526" s="721" t="s">
        <v>2933</v>
      </c>
      <c r="G526" s="794">
        <v>36309</v>
      </c>
      <c r="H526" s="724">
        <v>20</v>
      </c>
      <c r="I526" s="725" t="s">
        <v>4508</v>
      </c>
      <c r="J526" s="721" t="s">
        <v>348</v>
      </c>
      <c r="K526" s="721" t="s">
        <v>266</v>
      </c>
      <c r="L526" s="813"/>
      <c r="M526" s="813" t="s">
        <v>6426</v>
      </c>
      <c r="N526" s="722" t="s">
        <v>5940</v>
      </c>
      <c r="O526" s="721" t="s">
        <v>255</v>
      </c>
      <c r="P526" s="722" t="s">
        <v>6052</v>
      </c>
      <c r="Q526" s="722" t="s">
        <v>6048</v>
      </c>
      <c r="S526" s="1058">
        <v>524</v>
      </c>
    </row>
    <row r="527" spans="1:19">
      <c r="A527" s="721"/>
      <c r="B527" s="721">
        <v>4</v>
      </c>
      <c r="C527" s="722" t="s">
        <v>6055</v>
      </c>
      <c r="D527" s="723" t="s">
        <v>16</v>
      </c>
      <c r="E527" s="721" t="s">
        <v>254</v>
      </c>
      <c r="F527" s="721" t="s">
        <v>2933</v>
      </c>
      <c r="G527" s="794">
        <v>36740</v>
      </c>
      <c r="H527" s="724">
        <v>19</v>
      </c>
      <c r="I527" s="725" t="s">
        <v>4508</v>
      </c>
      <c r="J527" s="721" t="s">
        <v>348</v>
      </c>
      <c r="K527" s="721" t="s">
        <v>266</v>
      </c>
      <c r="L527" s="813"/>
      <c r="M527" s="813" t="s">
        <v>6426</v>
      </c>
      <c r="N527" s="722" t="s">
        <v>5940</v>
      </c>
      <c r="O527" s="721" t="s">
        <v>255</v>
      </c>
      <c r="P527" s="722" t="s">
        <v>6054</v>
      </c>
      <c r="Q527" s="722" t="s">
        <v>6048</v>
      </c>
      <c r="S527" s="1058">
        <v>525</v>
      </c>
    </row>
    <row r="528" spans="1:19">
      <c r="A528" s="721"/>
      <c r="B528" s="721">
        <v>5</v>
      </c>
      <c r="C528" s="722" t="s">
        <v>6057</v>
      </c>
      <c r="D528" s="723" t="s">
        <v>16</v>
      </c>
      <c r="E528" s="721" t="s">
        <v>254</v>
      </c>
      <c r="F528" s="721" t="s">
        <v>22</v>
      </c>
      <c r="G528" s="794">
        <v>37663</v>
      </c>
      <c r="H528" s="724">
        <v>16</v>
      </c>
      <c r="I528" s="725" t="s">
        <v>4508</v>
      </c>
      <c r="J528" s="721" t="s">
        <v>369</v>
      </c>
      <c r="K528" s="721" t="s">
        <v>266</v>
      </c>
      <c r="L528" s="813"/>
      <c r="M528" s="813" t="s">
        <v>6426</v>
      </c>
      <c r="N528" s="722" t="s">
        <v>5940</v>
      </c>
      <c r="O528" s="721" t="s">
        <v>255</v>
      </c>
      <c r="P528" s="722" t="s">
        <v>6056</v>
      </c>
      <c r="Q528" s="722" t="s">
        <v>6048</v>
      </c>
      <c r="S528" s="1058">
        <v>526</v>
      </c>
    </row>
    <row r="529" spans="1:19">
      <c r="A529" s="721"/>
      <c r="B529" s="721">
        <v>6</v>
      </c>
      <c r="C529" s="722" t="s">
        <v>6059</v>
      </c>
      <c r="D529" s="723" t="s">
        <v>16</v>
      </c>
      <c r="E529" s="721" t="s">
        <v>254</v>
      </c>
      <c r="F529" s="721" t="s">
        <v>22</v>
      </c>
      <c r="G529" s="794">
        <v>38773</v>
      </c>
      <c r="H529" s="724">
        <v>13</v>
      </c>
      <c r="I529" s="725" t="s">
        <v>4508</v>
      </c>
      <c r="J529" s="721" t="s">
        <v>369</v>
      </c>
      <c r="K529" s="721" t="s">
        <v>266</v>
      </c>
      <c r="L529" s="813"/>
      <c r="M529" s="813" t="s">
        <v>6426</v>
      </c>
      <c r="N529" s="722" t="s">
        <v>5940</v>
      </c>
      <c r="O529" s="721" t="s">
        <v>255</v>
      </c>
      <c r="P529" s="734" t="s">
        <v>6058</v>
      </c>
      <c r="Q529" s="722" t="s">
        <v>6048</v>
      </c>
      <c r="S529" s="1058">
        <v>527</v>
      </c>
    </row>
    <row r="530" spans="1:19">
      <c r="A530" s="721"/>
      <c r="B530" s="721">
        <v>7</v>
      </c>
      <c r="C530" s="722" t="s">
        <v>6061</v>
      </c>
      <c r="D530" s="723" t="s">
        <v>23</v>
      </c>
      <c r="E530" s="721" t="s">
        <v>254</v>
      </c>
      <c r="F530" s="721" t="s">
        <v>22</v>
      </c>
      <c r="G530" s="794">
        <v>39555</v>
      </c>
      <c r="H530" s="724">
        <v>11</v>
      </c>
      <c r="I530" s="725" t="s">
        <v>4508</v>
      </c>
      <c r="J530" s="772" t="s">
        <v>369</v>
      </c>
      <c r="K530" s="721" t="s">
        <v>266</v>
      </c>
      <c r="L530" s="813"/>
      <c r="M530" s="813" t="s">
        <v>6426</v>
      </c>
      <c r="N530" s="722" t="s">
        <v>5940</v>
      </c>
      <c r="O530" s="721" t="s">
        <v>255</v>
      </c>
      <c r="P530" s="734" t="s">
        <v>6060</v>
      </c>
      <c r="Q530" s="722" t="s">
        <v>6048</v>
      </c>
      <c r="S530" s="1058">
        <v>528</v>
      </c>
    </row>
    <row r="531" spans="1:19">
      <c r="A531" s="721">
        <v>10</v>
      </c>
      <c r="B531" s="721">
        <v>1</v>
      </c>
      <c r="C531" s="722" t="s">
        <v>6063</v>
      </c>
      <c r="D531" s="723" t="s">
        <v>23</v>
      </c>
      <c r="E531" s="721" t="s">
        <v>221</v>
      </c>
      <c r="F531" s="721" t="s">
        <v>6064</v>
      </c>
      <c r="G531" s="794">
        <v>25254</v>
      </c>
      <c r="H531" s="724">
        <v>50</v>
      </c>
      <c r="I531" s="725" t="s">
        <v>1403</v>
      </c>
      <c r="J531" s="721" t="s">
        <v>256</v>
      </c>
      <c r="K531" s="721" t="s">
        <v>283</v>
      </c>
      <c r="L531" s="813"/>
      <c r="M531" s="813" t="s">
        <v>6426</v>
      </c>
      <c r="N531" s="722" t="s">
        <v>5940</v>
      </c>
      <c r="O531" s="721" t="s">
        <v>222</v>
      </c>
      <c r="P531" s="722" t="s">
        <v>6062</v>
      </c>
      <c r="Q531" s="722" t="s">
        <v>6067</v>
      </c>
      <c r="S531" s="1058">
        <v>529</v>
      </c>
    </row>
    <row r="532" spans="1:19">
      <c r="A532" s="721"/>
      <c r="B532" s="721">
        <v>2</v>
      </c>
      <c r="C532" s="722" t="s">
        <v>6073</v>
      </c>
      <c r="D532" s="723" t="s">
        <v>16</v>
      </c>
      <c r="E532" s="721" t="s">
        <v>254</v>
      </c>
      <c r="F532" s="721" t="s">
        <v>6074</v>
      </c>
      <c r="G532" s="794">
        <v>36873</v>
      </c>
      <c r="H532" s="724">
        <v>18</v>
      </c>
      <c r="I532" s="725" t="s">
        <v>1403</v>
      </c>
      <c r="J532" s="721" t="s">
        <v>348</v>
      </c>
      <c r="K532" s="721" t="s">
        <v>266</v>
      </c>
      <c r="L532" s="813"/>
      <c r="M532" s="813" t="s">
        <v>6426</v>
      </c>
      <c r="N532" s="722" t="s">
        <v>5940</v>
      </c>
      <c r="O532" s="721" t="s">
        <v>255</v>
      </c>
      <c r="P532" s="722" t="s">
        <v>6072</v>
      </c>
      <c r="Q532" s="722" t="s">
        <v>6067</v>
      </c>
      <c r="S532" s="1058">
        <v>530</v>
      </c>
    </row>
    <row r="533" spans="1:19">
      <c r="A533" s="721"/>
      <c r="B533" s="721">
        <v>3</v>
      </c>
      <c r="C533" s="722" t="s">
        <v>6076</v>
      </c>
      <c r="D533" s="723" t="s">
        <v>16</v>
      </c>
      <c r="E533" s="721" t="s">
        <v>254</v>
      </c>
      <c r="F533" s="721" t="s">
        <v>22</v>
      </c>
      <c r="G533" s="794">
        <v>38272</v>
      </c>
      <c r="H533" s="724">
        <v>14</v>
      </c>
      <c r="I533" s="725" t="s">
        <v>1403</v>
      </c>
      <c r="J533" s="721" t="s">
        <v>369</v>
      </c>
      <c r="K533" s="721" t="s">
        <v>266</v>
      </c>
      <c r="L533" s="813"/>
      <c r="M533" s="813" t="s">
        <v>6426</v>
      </c>
      <c r="N533" s="722" t="s">
        <v>5940</v>
      </c>
      <c r="O533" s="721" t="s">
        <v>255</v>
      </c>
      <c r="P533" s="722" t="s">
        <v>6075</v>
      </c>
      <c r="Q533" s="722" t="s">
        <v>6067</v>
      </c>
      <c r="S533" s="1058">
        <v>531</v>
      </c>
    </row>
    <row r="534" spans="1:19">
      <c r="A534" s="721"/>
      <c r="B534" s="721">
        <v>4</v>
      </c>
      <c r="C534" s="722" t="s">
        <v>6078</v>
      </c>
      <c r="D534" s="723" t="s">
        <v>16</v>
      </c>
      <c r="E534" s="721" t="s">
        <v>254</v>
      </c>
      <c r="F534" s="721" t="s">
        <v>22</v>
      </c>
      <c r="G534" s="794">
        <v>40816</v>
      </c>
      <c r="H534" s="724">
        <v>7</v>
      </c>
      <c r="I534" s="725" t="s">
        <v>1403</v>
      </c>
      <c r="J534" s="721" t="s">
        <v>265</v>
      </c>
      <c r="K534" s="721" t="s">
        <v>270</v>
      </c>
      <c r="L534" s="813"/>
      <c r="M534" s="813" t="s">
        <v>6426</v>
      </c>
      <c r="N534" s="722" t="s">
        <v>5940</v>
      </c>
      <c r="O534" s="721" t="s">
        <v>255</v>
      </c>
      <c r="P534" s="734" t="s">
        <v>6077</v>
      </c>
      <c r="Q534" s="722" t="s">
        <v>6067</v>
      </c>
      <c r="S534" s="1058">
        <v>532</v>
      </c>
    </row>
    <row r="535" spans="1:19">
      <c r="A535" s="721">
        <v>11</v>
      </c>
      <c r="B535" s="721">
        <v>1</v>
      </c>
      <c r="C535" s="722" t="s">
        <v>6080</v>
      </c>
      <c r="D535" s="723" t="s">
        <v>23</v>
      </c>
      <c r="E535" s="721" t="s">
        <v>221</v>
      </c>
      <c r="F535" s="721" t="s">
        <v>244</v>
      </c>
      <c r="G535" s="794">
        <v>27338</v>
      </c>
      <c r="H535" s="724">
        <v>44</v>
      </c>
      <c r="I535" s="725" t="s">
        <v>1403</v>
      </c>
      <c r="J535" s="721" t="s">
        <v>256</v>
      </c>
      <c r="K535" s="721" t="s">
        <v>283</v>
      </c>
      <c r="L535" s="813"/>
      <c r="M535" s="813" t="s">
        <v>6426</v>
      </c>
      <c r="N535" s="722" t="s">
        <v>5940</v>
      </c>
      <c r="O535" s="721" t="s">
        <v>222</v>
      </c>
      <c r="P535" s="722" t="s">
        <v>6079</v>
      </c>
      <c r="Q535" s="722" t="s">
        <v>6081</v>
      </c>
      <c r="S535" s="1058">
        <v>533</v>
      </c>
    </row>
    <row r="536" spans="1:19">
      <c r="A536" s="721"/>
      <c r="B536" s="721">
        <v>2</v>
      </c>
      <c r="C536" s="722" t="s">
        <v>6083</v>
      </c>
      <c r="D536" s="723" t="s">
        <v>16</v>
      </c>
      <c r="E536" s="721" t="s">
        <v>221</v>
      </c>
      <c r="F536" s="721" t="s">
        <v>22</v>
      </c>
      <c r="G536" s="794">
        <v>25389</v>
      </c>
      <c r="H536" s="724">
        <v>50</v>
      </c>
      <c r="I536" s="725" t="s">
        <v>1403</v>
      </c>
      <c r="J536" s="721" t="s">
        <v>289</v>
      </c>
      <c r="K536" s="721" t="s">
        <v>246</v>
      </c>
      <c r="L536" s="813"/>
      <c r="M536" s="813" t="s">
        <v>6426</v>
      </c>
      <c r="N536" s="722" t="s">
        <v>5940</v>
      </c>
      <c r="O536" s="721" t="s">
        <v>245</v>
      </c>
      <c r="P536" s="722" t="s">
        <v>6082</v>
      </c>
      <c r="Q536" s="722" t="s">
        <v>6081</v>
      </c>
      <c r="S536" s="1058">
        <v>534</v>
      </c>
    </row>
    <row r="537" spans="1:19">
      <c r="A537" s="721"/>
      <c r="B537" s="721">
        <v>3</v>
      </c>
      <c r="C537" s="722" t="s">
        <v>6087</v>
      </c>
      <c r="D537" s="723" t="s">
        <v>23</v>
      </c>
      <c r="E537" s="721" t="s">
        <v>254</v>
      </c>
      <c r="F537" s="721" t="s">
        <v>6088</v>
      </c>
      <c r="G537" s="794">
        <v>36923</v>
      </c>
      <c r="H537" s="724">
        <v>18</v>
      </c>
      <c r="I537" s="725" t="s">
        <v>1403</v>
      </c>
      <c r="J537" s="721" t="s">
        <v>256</v>
      </c>
      <c r="K537" s="721" t="s">
        <v>266</v>
      </c>
      <c r="L537" s="813"/>
      <c r="M537" s="813" t="s">
        <v>6426</v>
      </c>
      <c r="N537" s="722" t="s">
        <v>5940</v>
      </c>
      <c r="O537" s="721" t="s">
        <v>255</v>
      </c>
      <c r="P537" s="734" t="s">
        <v>6086</v>
      </c>
      <c r="Q537" s="722" t="s">
        <v>6081</v>
      </c>
      <c r="S537" s="1058">
        <v>535</v>
      </c>
    </row>
    <row r="538" spans="1:19">
      <c r="A538" s="721"/>
      <c r="B538" s="721">
        <v>4</v>
      </c>
      <c r="C538" s="722" t="s">
        <v>6090</v>
      </c>
      <c r="D538" s="723" t="s">
        <v>16</v>
      </c>
      <c r="E538" s="721" t="s">
        <v>254</v>
      </c>
      <c r="F538" s="721" t="s">
        <v>22</v>
      </c>
      <c r="G538" s="794">
        <v>37712</v>
      </c>
      <c r="H538" s="724">
        <v>16</v>
      </c>
      <c r="I538" s="725" t="s">
        <v>1403</v>
      </c>
      <c r="J538" s="721" t="s">
        <v>369</v>
      </c>
      <c r="K538" s="721" t="s">
        <v>266</v>
      </c>
      <c r="L538" s="813"/>
      <c r="M538" s="813" t="s">
        <v>6426</v>
      </c>
      <c r="N538" s="722" t="s">
        <v>5940</v>
      </c>
      <c r="O538" s="721" t="s">
        <v>255</v>
      </c>
      <c r="P538" s="734" t="s">
        <v>6089</v>
      </c>
      <c r="Q538" s="722" t="s">
        <v>6081</v>
      </c>
      <c r="S538" s="1058">
        <v>536</v>
      </c>
    </row>
    <row r="539" spans="1:19">
      <c r="A539" s="721"/>
      <c r="B539" s="721">
        <v>5</v>
      </c>
      <c r="C539" s="722" t="s">
        <v>6092</v>
      </c>
      <c r="D539" s="723" t="s">
        <v>23</v>
      </c>
      <c r="E539" s="721" t="s">
        <v>254</v>
      </c>
      <c r="F539" s="721" t="s">
        <v>6088</v>
      </c>
      <c r="G539" s="794">
        <v>39520</v>
      </c>
      <c r="H539" s="724">
        <v>11</v>
      </c>
      <c r="I539" s="725" t="s">
        <v>1403</v>
      </c>
      <c r="J539" s="721" t="s">
        <v>369</v>
      </c>
      <c r="K539" s="721" t="s">
        <v>266</v>
      </c>
      <c r="L539" s="813"/>
      <c r="M539" s="813" t="s">
        <v>6426</v>
      </c>
      <c r="N539" s="722" t="s">
        <v>5940</v>
      </c>
      <c r="O539" s="721" t="s">
        <v>255</v>
      </c>
      <c r="P539" s="734" t="s">
        <v>6091</v>
      </c>
      <c r="Q539" s="722" t="s">
        <v>6081</v>
      </c>
      <c r="S539" s="1058">
        <v>537</v>
      </c>
    </row>
    <row r="540" spans="1:19">
      <c r="A540" s="721">
        <v>12</v>
      </c>
      <c r="B540" s="721">
        <v>1</v>
      </c>
      <c r="C540" s="722" t="s">
        <v>6094</v>
      </c>
      <c r="D540" s="723" t="s">
        <v>23</v>
      </c>
      <c r="E540" s="721" t="s">
        <v>221</v>
      </c>
      <c r="F540" s="721" t="s">
        <v>6088</v>
      </c>
      <c r="G540" s="794">
        <v>34792</v>
      </c>
      <c r="H540" s="724">
        <v>24</v>
      </c>
      <c r="I540" s="725" t="s">
        <v>1403</v>
      </c>
      <c r="J540" s="721" t="s">
        <v>256</v>
      </c>
      <c r="K540" s="721" t="s">
        <v>261</v>
      </c>
      <c r="L540" s="813"/>
      <c r="M540" s="813" t="s">
        <v>6426</v>
      </c>
      <c r="N540" s="722" t="s">
        <v>5940</v>
      </c>
      <c r="O540" s="721" t="s">
        <v>222</v>
      </c>
      <c r="P540" s="734" t="s">
        <v>6093</v>
      </c>
      <c r="Q540" s="734" t="s">
        <v>6096</v>
      </c>
      <c r="S540" s="1058">
        <v>538</v>
      </c>
    </row>
    <row r="541" spans="1:19">
      <c r="A541" s="721"/>
      <c r="B541" s="738">
        <v>2</v>
      </c>
      <c r="C541" s="722" t="s">
        <v>6098</v>
      </c>
      <c r="D541" s="723" t="s">
        <v>16</v>
      </c>
      <c r="E541" s="721" t="s">
        <v>221</v>
      </c>
      <c r="F541" s="721" t="s">
        <v>22</v>
      </c>
      <c r="G541" s="794">
        <v>35013</v>
      </c>
      <c r="H541" s="724">
        <v>23</v>
      </c>
      <c r="I541" s="725" t="s">
        <v>1403</v>
      </c>
      <c r="J541" s="721" t="s">
        <v>289</v>
      </c>
      <c r="K541" s="721" t="s">
        <v>246</v>
      </c>
      <c r="L541" s="813"/>
      <c r="M541" s="813" t="s">
        <v>6426</v>
      </c>
      <c r="N541" s="722" t="s">
        <v>5940</v>
      </c>
      <c r="O541" s="721" t="s">
        <v>245</v>
      </c>
      <c r="P541" s="734" t="s">
        <v>6097</v>
      </c>
      <c r="Q541" s="734" t="s">
        <v>6096</v>
      </c>
      <c r="S541" s="1058">
        <v>539</v>
      </c>
    </row>
    <row r="542" spans="1:19">
      <c r="A542" s="721"/>
      <c r="B542" s="721">
        <v>3</v>
      </c>
      <c r="C542" s="722" t="s">
        <v>6102</v>
      </c>
      <c r="D542" s="723" t="s">
        <v>23</v>
      </c>
      <c r="E542" s="721" t="s">
        <v>221</v>
      </c>
      <c r="F542" s="721" t="s">
        <v>230</v>
      </c>
      <c r="G542" s="794">
        <v>41603</v>
      </c>
      <c r="H542" s="724">
        <v>5</v>
      </c>
      <c r="I542" s="725" t="s">
        <v>1403</v>
      </c>
      <c r="J542" s="721" t="s">
        <v>265</v>
      </c>
      <c r="K542" s="721" t="s">
        <v>270</v>
      </c>
      <c r="L542" s="813"/>
      <c r="M542" s="813" t="s">
        <v>6426</v>
      </c>
      <c r="N542" s="722" t="s">
        <v>5940</v>
      </c>
      <c r="O542" s="721" t="s">
        <v>255</v>
      </c>
      <c r="P542" s="734" t="s">
        <v>6101</v>
      </c>
      <c r="Q542" s="734" t="s">
        <v>6096</v>
      </c>
      <c r="S542" s="1058">
        <v>540</v>
      </c>
    </row>
    <row r="543" spans="1:19">
      <c r="A543" s="721">
        <v>13</v>
      </c>
      <c r="B543" s="721">
        <v>1</v>
      </c>
      <c r="C543" s="722" t="s">
        <v>6104</v>
      </c>
      <c r="D543" s="723" t="s">
        <v>23</v>
      </c>
      <c r="E543" s="721" t="s">
        <v>221</v>
      </c>
      <c r="F543" s="721" t="s">
        <v>376</v>
      </c>
      <c r="G543" s="794">
        <v>26904</v>
      </c>
      <c r="H543" s="724">
        <v>45</v>
      </c>
      <c r="I543" s="725" t="s">
        <v>1403</v>
      </c>
      <c r="J543" s="721" t="s">
        <v>289</v>
      </c>
      <c r="K543" s="721" t="s">
        <v>283</v>
      </c>
      <c r="L543" s="813"/>
      <c r="M543" s="813" t="s">
        <v>6426</v>
      </c>
      <c r="N543" s="722" t="s">
        <v>5940</v>
      </c>
      <c r="O543" s="721" t="s">
        <v>222</v>
      </c>
      <c r="P543" s="734" t="s">
        <v>6103</v>
      </c>
      <c r="Q543" s="734" t="s">
        <v>6107</v>
      </c>
      <c r="S543" s="1058">
        <v>541</v>
      </c>
    </row>
    <row r="544" spans="1:19">
      <c r="A544" s="721"/>
      <c r="B544" s="721">
        <v>2</v>
      </c>
      <c r="C544" s="722" t="s">
        <v>4466</v>
      </c>
      <c r="D544" s="723" t="s">
        <v>16</v>
      </c>
      <c r="E544" s="721" t="s">
        <v>221</v>
      </c>
      <c r="F544" s="738" t="s">
        <v>6109</v>
      </c>
      <c r="G544" s="794">
        <v>31266</v>
      </c>
      <c r="H544" s="724">
        <v>34</v>
      </c>
      <c r="I544" s="725" t="s">
        <v>1403</v>
      </c>
      <c r="J544" s="721" t="s">
        <v>256</v>
      </c>
      <c r="K544" s="721" t="s">
        <v>246</v>
      </c>
      <c r="L544" s="813"/>
      <c r="M544" s="813" t="s">
        <v>6426</v>
      </c>
      <c r="N544" s="722" t="s">
        <v>5940</v>
      </c>
      <c r="O544" s="721" t="s">
        <v>245</v>
      </c>
      <c r="P544" s="734" t="s">
        <v>6108</v>
      </c>
      <c r="Q544" s="734" t="s">
        <v>6107</v>
      </c>
      <c r="S544" s="1058">
        <v>542</v>
      </c>
    </row>
    <row r="545" spans="1:19">
      <c r="A545" s="721"/>
      <c r="B545" s="721">
        <v>3</v>
      </c>
      <c r="C545" s="722" t="s">
        <v>6112</v>
      </c>
      <c r="D545" s="723" t="s">
        <v>23</v>
      </c>
      <c r="E545" s="721" t="s">
        <v>254</v>
      </c>
      <c r="F545" s="738" t="s">
        <v>952</v>
      </c>
      <c r="G545" s="794">
        <v>37809</v>
      </c>
      <c r="H545" s="724">
        <v>16</v>
      </c>
      <c r="I545" s="725" t="s">
        <v>1403</v>
      </c>
      <c r="J545" s="721" t="s">
        <v>369</v>
      </c>
      <c r="K545" s="721" t="s">
        <v>266</v>
      </c>
      <c r="L545" s="813"/>
      <c r="M545" s="813" t="s">
        <v>6426</v>
      </c>
      <c r="N545" s="722" t="s">
        <v>5940</v>
      </c>
      <c r="O545" s="721" t="s">
        <v>255</v>
      </c>
      <c r="P545" s="734" t="s">
        <v>6111</v>
      </c>
      <c r="Q545" s="734" t="s">
        <v>6107</v>
      </c>
      <c r="S545" s="1058">
        <v>543</v>
      </c>
    </row>
    <row r="546" spans="1:19">
      <c r="A546" s="721"/>
      <c r="B546" s="721">
        <v>4</v>
      </c>
      <c r="C546" s="722" t="s">
        <v>6114</v>
      </c>
      <c r="D546" s="723" t="s">
        <v>23</v>
      </c>
      <c r="E546" s="721" t="s">
        <v>254</v>
      </c>
      <c r="F546" s="738" t="s">
        <v>952</v>
      </c>
      <c r="G546" s="794">
        <v>38738</v>
      </c>
      <c r="H546" s="724">
        <v>13</v>
      </c>
      <c r="I546" s="725" t="s">
        <v>1403</v>
      </c>
      <c r="J546" s="721" t="s">
        <v>369</v>
      </c>
      <c r="K546" s="721" t="s">
        <v>266</v>
      </c>
      <c r="L546" s="813"/>
      <c r="M546" s="813" t="s">
        <v>6426</v>
      </c>
      <c r="N546" s="722" t="s">
        <v>5940</v>
      </c>
      <c r="O546" s="721" t="s">
        <v>255</v>
      </c>
      <c r="P546" s="734" t="s">
        <v>6113</v>
      </c>
      <c r="Q546" s="734" t="s">
        <v>6107</v>
      </c>
      <c r="S546" s="1058">
        <v>544</v>
      </c>
    </row>
    <row r="547" spans="1:19">
      <c r="A547" s="721">
        <v>14</v>
      </c>
      <c r="B547" s="721">
        <v>1</v>
      </c>
      <c r="C547" s="722" t="s">
        <v>6116</v>
      </c>
      <c r="D547" s="723" t="s">
        <v>23</v>
      </c>
      <c r="E547" s="721" t="s">
        <v>221</v>
      </c>
      <c r="F547" s="721" t="s">
        <v>376</v>
      </c>
      <c r="G547" s="794">
        <v>23075</v>
      </c>
      <c r="H547" s="724">
        <v>56</v>
      </c>
      <c r="I547" s="725" t="s">
        <v>4508</v>
      </c>
      <c r="J547" s="721" t="s">
        <v>223</v>
      </c>
      <c r="K547" s="721" t="s">
        <v>283</v>
      </c>
      <c r="L547" s="813"/>
      <c r="M547" s="813" t="s">
        <v>6426</v>
      </c>
      <c r="N547" s="722" t="s">
        <v>5940</v>
      </c>
      <c r="O547" s="721" t="s">
        <v>222</v>
      </c>
      <c r="P547" s="734" t="s">
        <v>6115</v>
      </c>
      <c r="Q547" s="734" t="s">
        <v>6119</v>
      </c>
      <c r="S547" s="1058">
        <v>545</v>
      </c>
    </row>
    <row r="548" spans="1:19">
      <c r="A548" s="721"/>
      <c r="B548" s="721">
        <v>2</v>
      </c>
      <c r="C548" s="722" t="s">
        <v>6121</v>
      </c>
      <c r="D548" s="723" t="s">
        <v>16</v>
      </c>
      <c r="E548" s="721" t="s">
        <v>221</v>
      </c>
      <c r="F548" s="721" t="s">
        <v>3987</v>
      </c>
      <c r="G548" s="794">
        <v>22822</v>
      </c>
      <c r="H548" s="724">
        <v>57</v>
      </c>
      <c r="I548" s="725" t="s">
        <v>4508</v>
      </c>
      <c r="J548" s="721" t="s">
        <v>289</v>
      </c>
      <c r="K548" s="721" t="s">
        <v>246</v>
      </c>
      <c r="L548" s="813"/>
      <c r="M548" s="813" t="s">
        <v>6426</v>
      </c>
      <c r="N548" s="722" t="s">
        <v>5940</v>
      </c>
      <c r="O548" s="721" t="s">
        <v>245</v>
      </c>
      <c r="P548" s="734" t="s">
        <v>6120</v>
      </c>
      <c r="Q548" s="734" t="s">
        <v>6119</v>
      </c>
      <c r="S548" s="1058">
        <v>546</v>
      </c>
    </row>
    <row r="549" spans="1:19">
      <c r="A549" s="721"/>
      <c r="B549" s="721">
        <v>3</v>
      </c>
      <c r="C549" s="722" t="s">
        <v>6124</v>
      </c>
      <c r="D549" s="723" t="s">
        <v>23</v>
      </c>
      <c r="E549" s="721" t="s">
        <v>254</v>
      </c>
      <c r="F549" s="721" t="s">
        <v>22</v>
      </c>
      <c r="G549" s="794">
        <v>36575</v>
      </c>
      <c r="H549" s="724">
        <v>19</v>
      </c>
      <c r="I549" s="725" t="s">
        <v>4508</v>
      </c>
      <c r="J549" s="721" t="s">
        <v>886</v>
      </c>
      <c r="K549" s="721" t="s">
        <v>266</v>
      </c>
      <c r="L549" s="813"/>
      <c r="M549" s="813" t="s">
        <v>6426</v>
      </c>
      <c r="N549" s="722" t="s">
        <v>5940</v>
      </c>
      <c r="O549" s="721" t="s">
        <v>255</v>
      </c>
      <c r="P549" s="734" t="s">
        <v>6123</v>
      </c>
      <c r="Q549" s="734" t="s">
        <v>6119</v>
      </c>
      <c r="S549" s="1058">
        <v>547</v>
      </c>
    </row>
    <row r="550" spans="1:19">
      <c r="A550" s="721"/>
      <c r="B550" s="721">
        <v>4</v>
      </c>
      <c r="C550" s="722" t="s">
        <v>6126</v>
      </c>
      <c r="D550" s="723" t="s">
        <v>16</v>
      </c>
      <c r="E550" s="721" t="s">
        <v>254</v>
      </c>
      <c r="F550" s="721" t="s">
        <v>22</v>
      </c>
      <c r="G550" s="794">
        <v>37052</v>
      </c>
      <c r="H550" s="724">
        <v>18</v>
      </c>
      <c r="I550" s="725" t="s">
        <v>4508</v>
      </c>
      <c r="J550" s="721" t="s">
        <v>886</v>
      </c>
      <c r="K550" s="721" t="s">
        <v>266</v>
      </c>
      <c r="L550" s="813"/>
      <c r="M550" s="813" t="s">
        <v>6426</v>
      </c>
      <c r="N550" s="722" t="s">
        <v>5940</v>
      </c>
      <c r="O550" s="721" t="s">
        <v>255</v>
      </c>
      <c r="P550" s="734" t="s">
        <v>6125</v>
      </c>
      <c r="Q550" s="734" t="s">
        <v>6119</v>
      </c>
      <c r="S550" s="1058">
        <v>548</v>
      </c>
    </row>
    <row r="551" spans="1:19">
      <c r="A551" s="721"/>
      <c r="B551" s="721">
        <v>5</v>
      </c>
      <c r="C551" s="722" t="s">
        <v>6128</v>
      </c>
      <c r="D551" s="723" t="s">
        <v>23</v>
      </c>
      <c r="E551" s="721" t="s">
        <v>254</v>
      </c>
      <c r="F551" s="721" t="s">
        <v>22</v>
      </c>
      <c r="G551" s="794">
        <v>38831</v>
      </c>
      <c r="H551" s="724">
        <v>13</v>
      </c>
      <c r="I551" s="725" t="s">
        <v>4508</v>
      </c>
      <c r="J551" s="721" t="s">
        <v>6129</v>
      </c>
      <c r="K551" s="721" t="s">
        <v>266</v>
      </c>
      <c r="L551" s="813"/>
      <c r="M551" s="813" t="s">
        <v>6426</v>
      </c>
      <c r="N551" s="722" t="s">
        <v>5940</v>
      </c>
      <c r="O551" s="721" t="s">
        <v>255</v>
      </c>
      <c r="P551" s="734" t="s">
        <v>6127</v>
      </c>
      <c r="Q551" s="734" t="s">
        <v>6119</v>
      </c>
      <c r="S551" s="1058">
        <v>549</v>
      </c>
    </row>
    <row r="552" spans="1:19">
      <c r="A552" s="721">
        <v>15</v>
      </c>
      <c r="B552" s="721">
        <v>1</v>
      </c>
      <c r="C552" s="722" t="s">
        <v>6131</v>
      </c>
      <c r="D552" s="723" t="s">
        <v>23</v>
      </c>
      <c r="E552" s="721" t="s">
        <v>221</v>
      </c>
      <c r="F552" s="721" t="s">
        <v>244</v>
      </c>
      <c r="G552" s="794">
        <v>27384</v>
      </c>
      <c r="H552" s="724">
        <v>44</v>
      </c>
      <c r="I552" s="725" t="s">
        <v>1403</v>
      </c>
      <c r="J552" s="721" t="s">
        <v>289</v>
      </c>
      <c r="K552" s="721" t="s">
        <v>283</v>
      </c>
      <c r="L552" s="813"/>
      <c r="M552" s="813" t="s">
        <v>6426</v>
      </c>
      <c r="N552" s="722" t="s">
        <v>5940</v>
      </c>
      <c r="O552" s="721" t="s">
        <v>222</v>
      </c>
      <c r="P552" s="734" t="s">
        <v>6130</v>
      </c>
      <c r="Q552" s="734" t="s">
        <v>6134</v>
      </c>
      <c r="S552" s="1058">
        <v>550</v>
      </c>
    </row>
    <row r="553" spans="1:19">
      <c r="A553" s="721"/>
      <c r="B553" s="721">
        <v>2</v>
      </c>
      <c r="C553" s="722" t="s">
        <v>6137</v>
      </c>
      <c r="D553" s="723" t="s">
        <v>16</v>
      </c>
      <c r="E553" s="721" t="s">
        <v>221</v>
      </c>
      <c r="F553" s="721" t="s">
        <v>244</v>
      </c>
      <c r="G553" s="794">
        <v>28836</v>
      </c>
      <c r="H553" s="724">
        <v>40</v>
      </c>
      <c r="I553" s="725" t="s">
        <v>1403</v>
      </c>
      <c r="J553" s="721" t="s">
        <v>256</v>
      </c>
      <c r="K553" s="721" t="s">
        <v>246</v>
      </c>
      <c r="L553" s="813"/>
      <c r="M553" s="813" t="s">
        <v>6426</v>
      </c>
      <c r="N553" s="722" t="s">
        <v>5940</v>
      </c>
      <c r="O553" s="721" t="s">
        <v>245</v>
      </c>
      <c r="P553" s="734" t="s">
        <v>6136</v>
      </c>
      <c r="Q553" s="734" t="s">
        <v>6134</v>
      </c>
      <c r="S553" s="1058">
        <v>551</v>
      </c>
    </row>
    <row r="554" spans="1:19">
      <c r="A554" s="721"/>
      <c r="B554" s="721">
        <v>3</v>
      </c>
      <c r="C554" s="722" t="s">
        <v>6140</v>
      </c>
      <c r="D554" s="723" t="s">
        <v>16</v>
      </c>
      <c r="E554" s="721" t="s">
        <v>254</v>
      </c>
      <c r="F554" s="721" t="s">
        <v>22</v>
      </c>
      <c r="G554" s="794">
        <v>38607</v>
      </c>
      <c r="H554" s="724">
        <v>13</v>
      </c>
      <c r="I554" s="725" t="s">
        <v>1403</v>
      </c>
      <c r="J554" s="721" t="s">
        <v>369</v>
      </c>
      <c r="K554" s="721" t="s">
        <v>266</v>
      </c>
      <c r="L554" s="813"/>
      <c r="M554" s="813" t="s">
        <v>6426</v>
      </c>
      <c r="N554" s="722" t="s">
        <v>5940</v>
      </c>
      <c r="O554" s="721" t="s">
        <v>255</v>
      </c>
      <c r="P554" s="734" t="s">
        <v>6139</v>
      </c>
      <c r="Q554" s="734" t="s">
        <v>6134</v>
      </c>
      <c r="S554" s="1058">
        <v>552</v>
      </c>
    </row>
    <row r="555" spans="1:19">
      <c r="A555" s="721">
        <v>16</v>
      </c>
      <c r="B555" s="721">
        <v>1</v>
      </c>
      <c r="C555" s="722" t="s">
        <v>6143</v>
      </c>
      <c r="D555" s="723" t="s">
        <v>23</v>
      </c>
      <c r="E555" s="721" t="s">
        <v>221</v>
      </c>
      <c r="F555" s="721" t="s">
        <v>22</v>
      </c>
      <c r="G555" s="794">
        <v>19126</v>
      </c>
      <c r="H555" s="724">
        <v>67</v>
      </c>
      <c r="I555" s="725" t="s">
        <v>1403</v>
      </c>
      <c r="J555" s="721" t="s">
        <v>256</v>
      </c>
      <c r="K555" s="721" t="s">
        <v>283</v>
      </c>
      <c r="L555" s="813"/>
      <c r="M555" s="813" t="s">
        <v>6426</v>
      </c>
      <c r="N555" s="722" t="s">
        <v>5940</v>
      </c>
      <c r="O555" s="721" t="s">
        <v>222</v>
      </c>
      <c r="P555" s="734" t="s">
        <v>6142</v>
      </c>
      <c r="Q555" s="734" t="s">
        <v>6145</v>
      </c>
      <c r="S555" s="1058">
        <v>553</v>
      </c>
    </row>
    <row r="556" spans="1:19">
      <c r="A556" s="721"/>
      <c r="B556" s="721">
        <v>2</v>
      </c>
      <c r="C556" s="722" t="s">
        <v>4852</v>
      </c>
      <c r="D556" s="723" t="s">
        <v>16</v>
      </c>
      <c r="E556" s="721" t="s">
        <v>221</v>
      </c>
      <c r="F556" s="721" t="s">
        <v>3828</v>
      </c>
      <c r="G556" s="794">
        <v>22687</v>
      </c>
      <c r="H556" s="724">
        <v>57</v>
      </c>
      <c r="I556" s="725" t="s">
        <v>1403</v>
      </c>
      <c r="J556" s="721" t="s">
        <v>256</v>
      </c>
      <c r="K556" s="721" t="s">
        <v>246</v>
      </c>
      <c r="L556" s="813"/>
      <c r="M556" s="813" t="s">
        <v>6426</v>
      </c>
      <c r="N556" s="722" t="s">
        <v>5940</v>
      </c>
      <c r="O556" s="721" t="s">
        <v>245</v>
      </c>
      <c r="P556" s="734" t="s">
        <v>6146</v>
      </c>
      <c r="Q556" s="734" t="s">
        <v>6145</v>
      </c>
      <c r="S556" s="1058">
        <v>554</v>
      </c>
    </row>
    <row r="557" spans="1:19">
      <c r="A557" s="721"/>
      <c r="B557" s="721">
        <v>3</v>
      </c>
      <c r="C557" s="722" t="s">
        <v>6150</v>
      </c>
      <c r="D557" s="723" t="s">
        <v>23</v>
      </c>
      <c r="E557" s="721" t="s">
        <v>254</v>
      </c>
      <c r="F557" s="721" t="s">
        <v>2228</v>
      </c>
      <c r="G557" s="794">
        <v>34543</v>
      </c>
      <c r="H557" s="724">
        <v>25</v>
      </c>
      <c r="I557" s="725" t="s">
        <v>1403</v>
      </c>
      <c r="J557" s="721" t="s">
        <v>289</v>
      </c>
      <c r="K557" s="721" t="s">
        <v>283</v>
      </c>
      <c r="L557" s="813"/>
      <c r="M557" s="813" t="s">
        <v>6426</v>
      </c>
      <c r="N557" s="722" t="s">
        <v>5940</v>
      </c>
      <c r="O557" s="721" t="s">
        <v>255</v>
      </c>
      <c r="P557" s="734" t="s">
        <v>6149</v>
      </c>
      <c r="Q557" s="734" t="s">
        <v>6145</v>
      </c>
      <c r="S557" s="1058">
        <v>555</v>
      </c>
    </row>
    <row r="558" spans="1:19">
      <c r="A558" s="721"/>
      <c r="B558" s="721">
        <v>4</v>
      </c>
      <c r="C558" s="722" t="s">
        <v>6152</v>
      </c>
      <c r="D558" s="723" t="s">
        <v>16</v>
      </c>
      <c r="E558" s="721" t="s">
        <v>254</v>
      </c>
      <c r="F558" s="721" t="s">
        <v>22</v>
      </c>
      <c r="G558" s="794">
        <v>36485</v>
      </c>
      <c r="H558" s="724">
        <v>19</v>
      </c>
      <c r="I558" s="725" t="s">
        <v>1403</v>
      </c>
      <c r="J558" s="721" t="s">
        <v>886</v>
      </c>
      <c r="K558" s="721" t="s">
        <v>266</v>
      </c>
      <c r="L558" s="813"/>
      <c r="M558" s="813" t="s">
        <v>6426</v>
      </c>
      <c r="N558" s="722" t="s">
        <v>5940</v>
      </c>
      <c r="O558" s="721" t="s">
        <v>255</v>
      </c>
      <c r="P558" s="734" t="s">
        <v>6151</v>
      </c>
      <c r="Q558" s="734" t="s">
        <v>6145</v>
      </c>
      <c r="S558" s="1058">
        <v>556</v>
      </c>
    </row>
    <row r="559" spans="1:19">
      <c r="A559" s="721">
        <v>17</v>
      </c>
      <c r="B559" s="738">
        <v>1</v>
      </c>
      <c r="C559" s="722" t="s">
        <v>6154</v>
      </c>
      <c r="D559" s="723" t="s">
        <v>23</v>
      </c>
      <c r="E559" s="721" t="s">
        <v>221</v>
      </c>
      <c r="F559" s="721" t="s">
        <v>4668</v>
      </c>
      <c r="G559" s="794">
        <v>33962</v>
      </c>
      <c r="H559" s="724">
        <v>26</v>
      </c>
      <c r="I559" s="725" t="s">
        <v>1403</v>
      </c>
      <c r="J559" s="721" t="s">
        <v>785</v>
      </c>
      <c r="K559" s="721" t="s">
        <v>261</v>
      </c>
      <c r="L559" s="813"/>
      <c r="M559" s="813" t="s">
        <v>6426</v>
      </c>
      <c r="N559" s="722" t="s">
        <v>5940</v>
      </c>
      <c r="O559" s="721" t="s">
        <v>222</v>
      </c>
      <c r="P559" s="736" t="s">
        <v>6153</v>
      </c>
      <c r="Q559" s="736" t="s">
        <v>6156</v>
      </c>
      <c r="S559" s="1058">
        <v>557</v>
      </c>
    </row>
    <row r="560" spans="1:19">
      <c r="A560" s="721"/>
      <c r="B560" s="721">
        <v>2</v>
      </c>
      <c r="C560" s="722" t="s">
        <v>6159</v>
      </c>
      <c r="D560" s="723" t="s">
        <v>16</v>
      </c>
      <c r="E560" s="721" t="s">
        <v>221</v>
      </c>
      <c r="F560" s="721" t="s">
        <v>1514</v>
      </c>
      <c r="G560" s="794">
        <v>34439</v>
      </c>
      <c r="H560" s="724">
        <v>25</v>
      </c>
      <c r="I560" s="725" t="s">
        <v>1403</v>
      </c>
      <c r="J560" s="721" t="s">
        <v>223</v>
      </c>
      <c r="K560" s="721" t="s">
        <v>266</v>
      </c>
      <c r="L560" s="813"/>
      <c r="M560" s="813" t="s">
        <v>6426</v>
      </c>
      <c r="N560" s="722" t="s">
        <v>5940</v>
      </c>
      <c r="O560" s="721" t="s">
        <v>245</v>
      </c>
      <c r="P560" s="741" t="s">
        <v>6158</v>
      </c>
      <c r="Q560" s="736" t="s">
        <v>6156</v>
      </c>
      <c r="S560" s="1058">
        <v>558</v>
      </c>
    </row>
    <row r="561" spans="1:19">
      <c r="A561" s="721"/>
      <c r="B561" s="721">
        <v>3</v>
      </c>
      <c r="C561" s="722" t="s">
        <v>6163</v>
      </c>
      <c r="D561" s="723" t="s">
        <v>16</v>
      </c>
      <c r="E561" s="721" t="s">
        <v>254</v>
      </c>
      <c r="F561" s="721" t="s">
        <v>22</v>
      </c>
      <c r="G561" s="740">
        <v>41718</v>
      </c>
      <c r="H561" s="724">
        <v>5</v>
      </c>
      <c r="I561" s="725" t="s">
        <v>1403</v>
      </c>
      <c r="J561" s="721" t="s">
        <v>265</v>
      </c>
      <c r="K561" s="721" t="s">
        <v>270</v>
      </c>
      <c r="L561" s="813"/>
      <c r="M561" s="813" t="s">
        <v>6426</v>
      </c>
      <c r="N561" s="722" t="s">
        <v>5940</v>
      </c>
      <c r="O561" s="721" t="s">
        <v>255</v>
      </c>
      <c r="P561" s="736" t="s">
        <v>6162</v>
      </c>
      <c r="Q561" s="736" t="s">
        <v>6156</v>
      </c>
      <c r="S561" s="1058">
        <v>559</v>
      </c>
    </row>
    <row r="562" spans="1:19">
      <c r="A562" s="721"/>
      <c r="B562" s="721">
        <v>4</v>
      </c>
      <c r="C562" s="722" t="s">
        <v>6160</v>
      </c>
      <c r="D562" s="723" t="s">
        <v>16</v>
      </c>
      <c r="E562" s="721" t="s">
        <v>2634</v>
      </c>
      <c r="F562" s="721" t="s">
        <v>6165</v>
      </c>
      <c r="G562" s="794">
        <v>18316</v>
      </c>
      <c r="H562" s="724">
        <v>69</v>
      </c>
      <c r="I562" s="725" t="s">
        <v>1403</v>
      </c>
      <c r="J562" s="721" t="s">
        <v>256</v>
      </c>
      <c r="K562" s="721" t="s">
        <v>246</v>
      </c>
      <c r="L562" s="813"/>
      <c r="M562" s="813" t="s">
        <v>6426</v>
      </c>
      <c r="N562" s="722" t="s">
        <v>5940</v>
      </c>
      <c r="O562" s="721" t="s">
        <v>327</v>
      </c>
      <c r="P562" s="741" t="s">
        <v>6164</v>
      </c>
      <c r="Q562" s="736" t="s">
        <v>6156</v>
      </c>
      <c r="S562" s="1058">
        <v>560</v>
      </c>
    </row>
    <row r="563" spans="1:19">
      <c r="A563" s="721">
        <v>18</v>
      </c>
      <c r="B563" s="721">
        <v>1</v>
      </c>
      <c r="C563" s="722" t="s">
        <v>104</v>
      </c>
      <c r="D563" s="723" t="s">
        <v>23</v>
      </c>
      <c r="E563" s="721" t="s">
        <v>221</v>
      </c>
      <c r="F563" s="721" t="s">
        <v>22</v>
      </c>
      <c r="G563" s="794">
        <v>27255</v>
      </c>
      <c r="H563" s="724">
        <v>44</v>
      </c>
      <c r="I563" s="725" t="s">
        <v>1403</v>
      </c>
      <c r="J563" s="721" t="s">
        <v>256</v>
      </c>
      <c r="K563" s="721" t="s">
        <v>283</v>
      </c>
      <c r="L563" s="813"/>
      <c r="M563" s="813" t="s">
        <v>6426</v>
      </c>
      <c r="N563" s="722" t="s">
        <v>5940</v>
      </c>
      <c r="O563" s="721" t="s">
        <v>222</v>
      </c>
      <c r="P563" s="734" t="s">
        <v>6167</v>
      </c>
      <c r="Q563" s="734" t="s">
        <v>6168</v>
      </c>
      <c r="S563" s="1058">
        <v>561</v>
      </c>
    </row>
    <row r="564" spans="1:19">
      <c r="A564" s="721"/>
      <c r="B564" s="721">
        <v>2</v>
      </c>
      <c r="C564" s="722" t="s">
        <v>6170</v>
      </c>
      <c r="D564" s="723" t="s">
        <v>16</v>
      </c>
      <c r="E564" s="721" t="s">
        <v>221</v>
      </c>
      <c r="F564" s="721" t="s">
        <v>22</v>
      </c>
      <c r="G564" s="794">
        <v>28109</v>
      </c>
      <c r="H564" s="724">
        <v>42</v>
      </c>
      <c r="I564" s="725" t="s">
        <v>1403</v>
      </c>
      <c r="J564" s="721" t="s">
        <v>256</v>
      </c>
      <c r="K564" s="721" t="s">
        <v>246</v>
      </c>
      <c r="L564" s="813"/>
      <c r="M564" s="813" t="s">
        <v>6426</v>
      </c>
      <c r="N564" s="722" t="s">
        <v>5940</v>
      </c>
      <c r="O564" s="721" t="s">
        <v>245</v>
      </c>
      <c r="P564" s="734" t="s">
        <v>6169</v>
      </c>
      <c r="Q564" s="734" t="s">
        <v>6168</v>
      </c>
      <c r="S564" s="1058">
        <v>562</v>
      </c>
    </row>
    <row r="565" spans="1:19">
      <c r="A565" s="721"/>
      <c r="B565" s="721">
        <v>3</v>
      </c>
      <c r="C565" s="722" t="s">
        <v>6173</v>
      </c>
      <c r="D565" s="723" t="s">
        <v>23</v>
      </c>
      <c r="E565" s="721" t="s">
        <v>254</v>
      </c>
      <c r="F565" s="721" t="s">
        <v>22</v>
      </c>
      <c r="G565" s="794">
        <v>35348</v>
      </c>
      <c r="H565" s="724">
        <v>22</v>
      </c>
      <c r="I565" s="725" t="s">
        <v>1403</v>
      </c>
      <c r="J565" s="721" t="s">
        <v>223</v>
      </c>
      <c r="K565" s="721" t="s">
        <v>266</v>
      </c>
      <c r="L565" s="813"/>
      <c r="M565" s="813" t="s">
        <v>6426</v>
      </c>
      <c r="N565" s="722" t="s">
        <v>5940</v>
      </c>
      <c r="O565" s="721" t="s">
        <v>255</v>
      </c>
      <c r="P565" s="734" t="s">
        <v>6172</v>
      </c>
      <c r="Q565" s="734" t="s">
        <v>6168</v>
      </c>
      <c r="S565" s="1058">
        <v>563</v>
      </c>
    </row>
    <row r="566" spans="1:19">
      <c r="A566" s="721"/>
      <c r="B566" s="721">
        <v>4</v>
      </c>
      <c r="C566" s="722" t="s">
        <v>6175</v>
      </c>
      <c r="D566" s="723" t="s">
        <v>23</v>
      </c>
      <c r="E566" s="721" t="s">
        <v>254</v>
      </c>
      <c r="F566" s="721" t="s">
        <v>22</v>
      </c>
      <c r="G566" s="794">
        <v>39066</v>
      </c>
      <c r="H566" s="724">
        <v>12</v>
      </c>
      <c r="I566" s="725" t="s">
        <v>1403</v>
      </c>
      <c r="J566" s="721" t="s">
        <v>369</v>
      </c>
      <c r="K566" s="721" t="s">
        <v>266</v>
      </c>
      <c r="L566" s="813"/>
      <c r="M566" s="813" t="s">
        <v>6426</v>
      </c>
      <c r="N566" s="722" t="s">
        <v>5940</v>
      </c>
      <c r="O566" s="721" t="s">
        <v>255</v>
      </c>
      <c r="P566" s="734" t="s">
        <v>6174</v>
      </c>
      <c r="Q566" s="734" t="s">
        <v>6168</v>
      </c>
      <c r="S566" s="1058">
        <v>564</v>
      </c>
    </row>
    <row r="567" spans="1:19">
      <c r="A567" s="721">
        <v>19</v>
      </c>
      <c r="B567" s="721">
        <v>1</v>
      </c>
      <c r="C567" s="722" t="s">
        <v>6180</v>
      </c>
      <c r="D567" s="723" t="s">
        <v>16</v>
      </c>
      <c r="E567" s="721" t="s">
        <v>1260</v>
      </c>
      <c r="F567" s="721" t="s">
        <v>309</v>
      </c>
      <c r="G567" s="794">
        <v>26492</v>
      </c>
      <c r="H567" s="724">
        <v>47</v>
      </c>
      <c r="I567" s="725" t="s">
        <v>1403</v>
      </c>
      <c r="J567" s="738" t="s">
        <v>256</v>
      </c>
      <c r="K567" s="721" t="s">
        <v>246</v>
      </c>
      <c r="L567" s="813"/>
      <c r="M567" s="813" t="s">
        <v>6426</v>
      </c>
      <c r="N567" s="722" t="s">
        <v>5940</v>
      </c>
      <c r="O567" s="721" t="s">
        <v>222</v>
      </c>
      <c r="P567" s="736" t="s">
        <v>7334</v>
      </c>
      <c r="Q567" s="736" t="s">
        <v>7336</v>
      </c>
      <c r="S567" s="1058">
        <v>565</v>
      </c>
    </row>
    <row r="568" spans="1:19">
      <c r="A568" s="721"/>
      <c r="B568" s="721">
        <v>2</v>
      </c>
      <c r="C568" s="722" t="s">
        <v>813</v>
      </c>
      <c r="D568" s="723" t="s">
        <v>23</v>
      </c>
      <c r="E568" s="721" t="s">
        <v>254</v>
      </c>
      <c r="F568" s="721" t="s">
        <v>230</v>
      </c>
      <c r="G568" s="794">
        <v>38187</v>
      </c>
      <c r="H568" s="724">
        <v>15</v>
      </c>
      <c r="I568" s="725" t="s">
        <v>1403</v>
      </c>
      <c r="J568" s="738" t="s">
        <v>256</v>
      </c>
      <c r="K568" s="721" t="s">
        <v>270</v>
      </c>
      <c r="L568" s="813"/>
      <c r="M568" s="813" t="s">
        <v>6426</v>
      </c>
      <c r="N568" s="722" t="s">
        <v>5940</v>
      </c>
      <c r="O568" s="721" t="s">
        <v>255</v>
      </c>
      <c r="P568" s="736" t="s">
        <v>7335</v>
      </c>
      <c r="Q568" s="736" t="s">
        <v>7336</v>
      </c>
      <c r="S568" s="1058">
        <v>566</v>
      </c>
    </row>
    <row r="569" spans="1:19">
      <c r="A569" s="721">
        <v>20</v>
      </c>
      <c r="B569" s="721">
        <v>1</v>
      </c>
      <c r="C569" s="722" t="s">
        <v>6187</v>
      </c>
      <c r="D569" s="723" t="s">
        <v>23</v>
      </c>
      <c r="E569" s="721" t="s">
        <v>221</v>
      </c>
      <c r="F569" s="721" t="s">
        <v>3143</v>
      </c>
      <c r="G569" s="794">
        <v>29337</v>
      </c>
      <c r="H569" s="724">
        <v>39</v>
      </c>
      <c r="I569" s="725" t="s">
        <v>1403</v>
      </c>
      <c r="J569" s="721" t="s">
        <v>256</v>
      </c>
      <c r="K569" s="721" t="s">
        <v>283</v>
      </c>
      <c r="L569" s="813"/>
      <c r="M569" s="813" t="s">
        <v>6426</v>
      </c>
      <c r="N569" s="722" t="s">
        <v>5940</v>
      </c>
      <c r="O569" s="721" t="s">
        <v>222</v>
      </c>
      <c r="P569" s="734" t="s">
        <v>6186</v>
      </c>
      <c r="Q569" s="734" t="s">
        <v>6190</v>
      </c>
      <c r="S569" s="1058">
        <v>567</v>
      </c>
    </row>
    <row r="570" spans="1:19">
      <c r="A570" s="721"/>
      <c r="B570" s="721">
        <v>2</v>
      </c>
      <c r="C570" s="722" t="s">
        <v>638</v>
      </c>
      <c r="D570" s="723" t="s">
        <v>16</v>
      </c>
      <c r="E570" s="721" t="s">
        <v>221</v>
      </c>
      <c r="F570" s="721" t="s">
        <v>6165</v>
      </c>
      <c r="G570" s="794">
        <v>30325</v>
      </c>
      <c r="H570" s="724">
        <v>36</v>
      </c>
      <c r="I570" s="725" t="s">
        <v>1403</v>
      </c>
      <c r="J570" s="721" t="s">
        <v>256</v>
      </c>
      <c r="K570" s="721" t="s">
        <v>246</v>
      </c>
      <c r="L570" s="813"/>
      <c r="M570" s="813" t="s">
        <v>6426</v>
      </c>
      <c r="N570" s="722" t="s">
        <v>5940</v>
      </c>
      <c r="O570" s="721" t="s">
        <v>245</v>
      </c>
      <c r="P570" s="734" t="s">
        <v>6192</v>
      </c>
      <c r="Q570" s="734" t="s">
        <v>6190</v>
      </c>
      <c r="S570" s="1058">
        <v>568</v>
      </c>
    </row>
    <row r="571" spans="1:19">
      <c r="A571" s="721"/>
      <c r="B571" s="721">
        <v>3</v>
      </c>
      <c r="C571" s="722" t="s">
        <v>6196</v>
      </c>
      <c r="D571" s="723" t="s">
        <v>23</v>
      </c>
      <c r="E571" s="721" t="s">
        <v>254</v>
      </c>
      <c r="F571" s="721" t="s">
        <v>22</v>
      </c>
      <c r="G571" s="794">
        <v>38407</v>
      </c>
      <c r="H571" s="724">
        <v>14</v>
      </c>
      <c r="I571" s="725" t="s">
        <v>1403</v>
      </c>
      <c r="J571" s="721" t="s">
        <v>369</v>
      </c>
      <c r="K571" s="721" t="s">
        <v>266</v>
      </c>
      <c r="L571" s="813"/>
      <c r="M571" s="813" t="s">
        <v>6426</v>
      </c>
      <c r="N571" s="722" t="s">
        <v>5940</v>
      </c>
      <c r="O571" s="721" t="s">
        <v>255</v>
      </c>
      <c r="P571" s="727" t="s">
        <v>6195</v>
      </c>
      <c r="Q571" s="734" t="s">
        <v>6190</v>
      </c>
      <c r="S571" s="1058">
        <v>569</v>
      </c>
    </row>
    <row r="572" spans="1:19">
      <c r="A572" s="721"/>
      <c r="B572" s="721">
        <v>4</v>
      </c>
      <c r="C572" s="722" t="s">
        <v>6198</v>
      </c>
      <c r="D572" s="723" t="s">
        <v>16</v>
      </c>
      <c r="E572" s="721" t="s">
        <v>254</v>
      </c>
      <c r="F572" s="721" t="s">
        <v>22</v>
      </c>
      <c r="G572" s="794">
        <v>41169</v>
      </c>
      <c r="H572" s="724">
        <v>6</v>
      </c>
      <c r="I572" s="725" t="s">
        <v>1403</v>
      </c>
      <c r="J572" s="721" t="s">
        <v>265</v>
      </c>
      <c r="K572" s="721" t="s">
        <v>270</v>
      </c>
      <c r="L572" s="813"/>
      <c r="M572" s="813" t="s">
        <v>6426</v>
      </c>
      <c r="N572" s="722" t="s">
        <v>5940</v>
      </c>
      <c r="O572" s="721" t="s">
        <v>255</v>
      </c>
      <c r="P572" s="727" t="s">
        <v>6197</v>
      </c>
      <c r="Q572" s="734" t="s">
        <v>6190</v>
      </c>
      <c r="S572" s="1058">
        <v>570</v>
      </c>
    </row>
    <row r="573" spans="1:19">
      <c r="A573" s="721">
        <v>21</v>
      </c>
      <c r="B573" s="721">
        <v>1</v>
      </c>
      <c r="C573" s="722" t="s">
        <v>6194</v>
      </c>
      <c r="D573" s="723" t="s">
        <v>23</v>
      </c>
      <c r="E573" s="721" t="s">
        <v>221</v>
      </c>
      <c r="F573" s="721" t="s">
        <v>6165</v>
      </c>
      <c r="G573" s="794">
        <v>21920</v>
      </c>
      <c r="H573" s="724">
        <v>59</v>
      </c>
      <c r="I573" s="725" t="s">
        <v>1403</v>
      </c>
      <c r="J573" s="721" t="s">
        <v>256</v>
      </c>
      <c r="K573" s="721" t="s">
        <v>283</v>
      </c>
      <c r="L573" s="813"/>
      <c r="M573" s="813" t="s">
        <v>6426</v>
      </c>
      <c r="N573" s="722" t="s">
        <v>5940</v>
      </c>
      <c r="O573" s="721" t="s">
        <v>222</v>
      </c>
      <c r="P573" s="734" t="s">
        <v>6199</v>
      </c>
      <c r="Q573" s="734" t="s">
        <v>6190</v>
      </c>
      <c r="S573" s="1058">
        <v>571</v>
      </c>
    </row>
    <row r="574" spans="1:19">
      <c r="A574" s="721"/>
      <c r="B574" s="721">
        <v>2</v>
      </c>
      <c r="C574" s="722" t="s">
        <v>6193</v>
      </c>
      <c r="D574" s="723" t="s">
        <v>16</v>
      </c>
      <c r="E574" s="721" t="s">
        <v>221</v>
      </c>
      <c r="F574" s="721" t="s">
        <v>6165</v>
      </c>
      <c r="G574" s="794">
        <v>22646</v>
      </c>
      <c r="H574" s="724">
        <v>57</v>
      </c>
      <c r="I574" s="725" t="s">
        <v>1403</v>
      </c>
      <c r="J574" s="721" t="s">
        <v>256</v>
      </c>
      <c r="K574" s="721" t="s">
        <v>283</v>
      </c>
      <c r="L574" s="813"/>
      <c r="M574" s="813" t="s">
        <v>6426</v>
      </c>
      <c r="N574" s="722" t="s">
        <v>5940</v>
      </c>
      <c r="O574" s="721" t="s">
        <v>245</v>
      </c>
      <c r="P574" s="734" t="s">
        <v>6202</v>
      </c>
      <c r="Q574" s="734" t="s">
        <v>6190</v>
      </c>
      <c r="S574" s="1058">
        <v>572</v>
      </c>
    </row>
    <row r="575" spans="1:19">
      <c r="A575" s="721">
        <v>22</v>
      </c>
      <c r="B575" s="721">
        <v>1</v>
      </c>
      <c r="C575" s="722" t="s">
        <v>6206</v>
      </c>
      <c r="D575" s="723" t="s">
        <v>23</v>
      </c>
      <c r="E575" s="721" t="s">
        <v>221</v>
      </c>
      <c r="F575" s="721" t="s">
        <v>1514</v>
      </c>
      <c r="G575" s="794">
        <v>29770</v>
      </c>
      <c r="H575" s="724">
        <v>38</v>
      </c>
      <c r="I575" s="725" t="s">
        <v>1403</v>
      </c>
      <c r="J575" s="721" t="s">
        <v>289</v>
      </c>
      <c r="K575" s="721" t="s">
        <v>283</v>
      </c>
      <c r="L575" s="813"/>
      <c r="M575" s="813" t="s">
        <v>6426</v>
      </c>
      <c r="N575" s="722" t="s">
        <v>5940</v>
      </c>
      <c r="O575" s="721" t="s">
        <v>222</v>
      </c>
      <c r="P575" s="734" t="s">
        <v>6205</v>
      </c>
      <c r="Q575" s="734" t="s">
        <v>6207</v>
      </c>
      <c r="S575" s="1058">
        <v>573</v>
      </c>
    </row>
    <row r="576" spans="1:19">
      <c r="A576" s="721"/>
      <c r="B576" s="721">
        <v>2</v>
      </c>
      <c r="C576" s="722" t="s">
        <v>6209</v>
      </c>
      <c r="D576" s="723" t="s">
        <v>16</v>
      </c>
      <c r="E576" s="721" t="s">
        <v>221</v>
      </c>
      <c r="F576" s="721" t="s">
        <v>1514</v>
      </c>
      <c r="G576" s="794">
        <v>32117</v>
      </c>
      <c r="H576" s="724">
        <v>31</v>
      </c>
      <c r="I576" s="725" t="s">
        <v>1403</v>
      </c>
      <c r="J576" s="721" t="s">
        <v>289</v>
      </c>
      <c r="K576" s="721" t="s">
        <v>246</v>
      </c>
      <c r="L576" s="813"/>
      <c r="M576" s="813" t="s">
        <v>6426</v>
      </c>
      <c r="N576" s="722" t="s">
        <v>5940</v>
      </c>
      <c r="O576" s="721" t="s">
        <v>245</v>
      </c>
      <c r="P576" s="734" t="s">
        <v>6208</v>
      </c>
      <c r="Q576" s="734" t="s">
        <v>6207</v>
      </c>
      <c r="S576" s="1058">
        <v>574</v>
      </c>
    </row>
    <row r="577" spans="1:19">
      <c r="A577" s="721"/>
      <c r="B577" s="721">
        <v>3</v>
      </c>
      <c r="C577" s="722" t="s">
        <v>6213</v>
      </c>
      <c r="D577" s="723" t="s">
        <v>23</v>
      </c>
      <c r="E577" s="721" t="s">
        <v>254</v>
      </c>
      <c r="F577" s="721" t="s">
        <v>1514</v>
      </c>
      <c r="G577" s="794">
        <v>40587</v>
      </c>
      <c r="H577" s="724">
        <v>8</v>
      </c>
      <c r="I577" s="725" t="s">
        <v>1403</v>
      </c>
      <c r="J577" s="721" t="s">
        <v>265</v>
      </c>
      <c r="K577" s="721" t="s">
        <v>270</v>
      </c>
      <c r="L577" s="813"/>
      <c r="M577" s="813" t="s">
        <v>6426</v>
      </c>
      <c r="N577" s="722" t="s">
        <v>5940</v>
      </c>
      <c r="O577" s="721" t="s">
        <v>255</v>
      </c>
      <c r="P577" s="734" t="s">
        <v>6212</v>
      </c>
      <c r="Q577" s="734" t="s">
        <v>6207</v>
      </c>
      <c r="S577" s="1058">
        <v>575</v>
      </c>
    </row>
    <row r="578" spans="1:19">
      <c r="A578" s="721"/>
      <c r="B578" s="721">
        <v>4</v>
      </c>
      <c r="C578" s="722" t="s">
        <v>7332</v>
      </c>
      <c r="D578" s="723" t="s">
        <v>23</v>
      </c>
      <c r="E578" s="721" t="s">
        <v>254</v>
      </c>
      <c r="F578" s="721" t="s">
        <v>22</v>
      </c>
      <c r="G578" s="794">
        <v>43424</v>
      </c>
      <c r="H578" s="724">
        <v>0</v>
      </c>
      <c r="I578" s="725" t="s">
        <v>1403</v>
      </c>
      <c r="J578" s="721" t="s">
        <v>265</v>
      </c>
      <c r="K578" s="721" t="s">
        <v>270</v>
      </c>
      <c r="L578" s="813"/>
      <c r="M578" s="813" t="s">
        <v>6426</v>
      </c>
      <c r="N578" s="722" t="s">
        <v>5940</v>
      </c>
      <c r="O578" s="721" t="s">
        <v>255</v>
      </c>
      <c r="P578" s="736" t="s">
        <v>7333</v>
      </c>
      <c r="Q578" s="734" t="s">
        <v>6207</v>
      </c>
      <c r="S578" s="1058">
        <v>576</v>
      </c>
    </row>
    <row r="579" spans="1:19">
      <c r="A579" s="721">
        <v>23</v>
      </c>
      <c r="B579" s="721">
        <v>1</v>
      </c>
      <c r="C579" s="722" t="s">
        <v>4981</v>
      </c>
      <c r="D579" s="723" t="s">
        <v>23</v>
      </c>
      <c r="E579" s="721" t="s">
        <v>221</v>
      </c>
      <c r="F579" s="721" t="s">
        <v>288</v>
      </c>
      <c r="G579" s="794">
        <v>27919</v>
      </c>
      <c r="H579" s="724">
        <v>43</v>
      </c>
      <c r="I579" s="725" t="s">
        <v>1403</v>
      </c>
      <c r="J579" s="721" t="s">
        <v>289</v>
      </c>
      <c r="K579" s="721" t="s">
        <v>283</v>
      </c>
      <c r="L579" s="813"/>
      <c r="M579" s="813" t="s">
        <v>6426</v>
      </c>
      <c r="N579" s="722" t="s">
        <v>5940</v>
      </c>
      <c r="O579" s="721" t="s">
        <v>222</v>
      </c>
      <c r="P579" s="734" t="s">
        <v>6214</v>
      </c>
      <c r="Q579" s="734" t="s">
        <v>6217</v>
      </c>
      <c r="S579" s="1058">
        <v>577</v>
      </c>
    </row>
    <row r="580" spans="1:19">
      <c r="A580" s="721"/>
      <c r="B580" s="721">
        <v>2</v>
      </c>
      <c r="C580" s="722" t="s">
        <v>6219</v>
      </c>
      <c r="D580" s="723" t="s">
        <v>16</v>
      </c>
      <c r="E580" s="721" t="s">
        <v>221</v>
      </c>
      <c r="F580" s="721" t="s">
        <v>288</v>
      </c>
      <c r="G580" s="794">
        <v>29032</v>
      </c>
      <c r="H580" s="724">
        <v>40</v>
      </c>
      <c r="I580" s="725" t="s">
        <v>1403</v>
      </c>
      <c r="J580" s="721" t="s">
        <v>289</v>
      </c>
      <c r="K580" s="721" t="s">
        <v>246</v>
      </c>
      <c r="L580" s="813"/>
      <c r="M580" s="813" t="s">
        <v>6426</v>
      </c>
      <c r="N580" s="722" t="s">
        <v>5940</v>
      </c>
      <c r="O580" s="721" t="s">
        <v>245</v>
      </c>
      <c r="P580" s="734" t="s">
        <v>6218</v>
      </c>
      <c r="Q580" s="734" t="s">
        <v>6217</v>
      </c>
      <c r="S580" s="1058">
        <v>578</v>
      </c>
    </row>
    <row r="581" spans="1:19">
      <c r="A581" s="721"/>
      <c r="B581" s="721">
        <v>3</v>
      </c>
      <c r="C581" s="722" t="s">
        <v>6222</v>
      </c>
      <c r="D581" s="723" t="s">
        <v>23</v>
      </c>
      <c r="E581" s="721" t="s">
        <v>254</v>
      </c>
      <c r="F581" s="721" t="s">
        <v>166</v>
      </c>
      <c r="G581" s="794">
        <v>37791</v>
      </c>
      <c r="H581" s="724">
        <v>16</v>
      </c>
      <c r="I581" s="725" t="s">
        <v>1403</v>
      </c>
      <c r="J581" s="721" t="s">
        <v>369</v>
      </c>
      <c r="K581" s="721" t="s">
        <v>266</v>
      </c>
      <c r="L581" s="813"/>
      <c r="M581" s="813" t="s">
        <v>6426</v>
      </c>
      <c r="N581" s="722" t="s">
        <v>5940</v>
      </c>
      <c r="O581" s="721" t="s">
        <v>255</v>
      </c>
      <c r="P581" s="734" t="s">
        <v>6221</v>
      </c>
      <c r="Q581" s="734" t="s">
        <v>6217</v>
      </c>
      <c r="S581" s="1058">
        <v>579</v>
      </c>
    </row>
    <row r="582" spans="1:19">
      <c r="A582" s="721"/>
      <c r="B582" s="721">
        <v>4</v>
      </c>
      <c r="C582" s="722" t="s">
        <v>6224</v>
      </c>
      <c r="D582" s="723" t="s">
        <v>16</v>
      </c>
      <c r="E582" s="721" t="s">
        <v>254</v>
      </c>
      <c r="F582" s="721" t="s">
        <v>22</v>
      </c>
      <c r="G582" s="794">
        <v>40884</v>
      </c>
      <c r="H582" s="724">
        <v>7</v>
      </c>
      <c r="I582" s="725" t="s">
        <v>1403</v>
      </c>
      <c r="J582" s="721" t="s">
        <v>265</v>
      </c>
      <c r="K582" s="721" t="s">
        <v>270</v>
      </c>
      <c r="L582" s="813"/>
      <c r="M582" s="813" t="s">
        <v>6426</v>
      </c>
      <c r="N582" s="722" t="s">
        <v>5940</v>
      </c>
      <c r="O582" s="721" t="s">
        <v>255</v>
      </c>
      <c r="P582" s="734" t="s">
        <v>6223</v>
      </c>
      <c r="Q582" s="734" t="s">
        <v>6217</v>
      </c>
      <c r="S582" s="1058">
        <v>580</v>
      </c>
    </row>
    <row r="583" spans="1:19">
      <c r="A583" s="721">
        <v>24</v>
      </c>
      <c r="B583" s="721">
        <v>1</v>
      </c>
      <c r="C583" s="722" t="s">
        <v>6826</v>
      </c>
      <c r="D583" s="723" t="s">
        <v>23</v>
      </c>
      <c r="E583" s="738" t="s">
        <v>221</v>
      </c>
      <c r="F583" s="738" t="s">
        <v>6227</v>
      </c>
      <c r="G583" s="794">
        <v>27948</v>
      </c>
      <c r="H583" s="724">
        <v>43</v>
      </c>
      <c r="I583" s="747" t="s">
        <v>1403</v>
      </c>
      <c r="J583" s="738" t="s">
        <v>785</v>
      </c>
      <c r="K583" s="738" t="s">
        <v>261</v>
      </c>
      <c r="L583" s="813"/>
      <c r="M583" s="813" t="s">
        <v>6426</v>
      </c>
      <c r="N583" s="722" t="s">
        <v>6231</v>
      </c>
      <c r="O583" s="721" t="s">
        <v>222</v>
      </c>
      <c r="P583" s="736" t="s">
        <v>6225</v>
      </c>
      <c r="Q583" s="736" t="s">
        <v>6230</v>
      </c>
      <c r="S583" s="1058">
        <v>581</v>
      </c>
    </row>
    <row r="584" spans="1:19">
      <c r="A584" s="721"/>
      <c r="B584" s="721">
        <v>2</v>
      </c>
      <c r="C584" s="722" t="s">
        <v>6233</v>
      </c>
      <c r="D584" s="723" t="s">
        <v>16</v>
      </c>
      <c r="E584" s="721" t="s">
        <v>221</v>
      </c>
      <c r="F584" s="721" t="s">
        <v>524</v>
      </c>
      <c r="G584" s="794">
        <v>31174</v>
      </c>
      <c r="H584" s="724">
        <v>34</v>
      </c>
      <c r="I584" s="725" t="s">
        <v>1403</v>
      </c>
      <c r="J584" s="721" t="s">
        <v>289</v>
      </c>
      <c r="K584" s="721" t="s">
        <v>246</v>
      </c>
      <c r="L584" s="813"/>
      <c r="M584" s="813" t="s">
        <v>6426</v>
      </c>
      <c r="N584" s="722" t="s">
        <v>5940</v>
      </c>
      <c r="O584" s="721" t="s">
        <v>245</v>
      </c>
      <c r="P584" s="727" t="s">
        <v>6232</v>
      </c>
      <c r="Q584" s="734" t="s">
        <v>6230</v>
      </c>
      <c r="S584" s="1058">
        <v>582</v>
      </c>
    </row>
    <row r="585" spans="1:19">
      <c r="A585" s="721"/>
      <c r="B585" s="721">
        <v>3</v>
      </c>
      <c r="C585" s="722" t="s">
        <v>6237</v>
      </c>
      <c r="D585" s="723" t="s">
        <v>16</v>
      </c>
      <c r="E585" s="721" t="s">
        <v>254</v>
      </c>
      <c r="F585" s="721" t="s">
        <v>22</v>
      </c>
      <c r="G585" s="794">
        <v>37252</v>
      </c>
      <c r="H585" s="724">
        <v>17</v>
      </c>
      <c r="I585" s="725" t="s">
        <v>1403</v>
      </c>
      <c r="J585" s="721" t="s">
        <v>348</v>
      </c>
      <c r="K585" s="721" t="s">
        <v>246</v>
      </c>
      <c r="L585" s="813"/>
      <c r="M585" s="813" t="s">
        <v>6426</v>
      </c>
      <c r="N585" s="722" t="s">
        <v>5940</v>
      </c>
      <c r="O585" s="721" t="s">
        <v>255</v>
      </c>
      <c r="P585" s="727" t="s">
        <v>6236</v>
      </c>
      <c r="Q585" s="734" t="s">
        <v>6230</v>
      </c>
      <c r="S585" s="1058">
        <v>583</v>
      </c>
    </row>
    <row r="586" spans="1:19">
      <c r="A586" s="721"/>
      <c r="B586" s="721">
        <v>3</v>
      </c>
      <c r="C586" s="722" t="s">
        <v>1897</v>
      </c>
      <c r="D586" s="723" t="s">
        <v>23</v>
      </c>
      <c r="E586" s="721" t="s">
        <v>254</v>
      </c>
      <c r="F586" s="721" t="s">
        <v>230</v>
      </c>
      <c r="G586" s="794">
        <v>39586</v>
      </c>
      <c r="H586" s="724">
        <v>11</v>
      </c>
      <c r="I586" s="725" t="s">
        <v>1403</v>
      </c>
      <c r="J586" s="721" t="s">
        <v>369</v>
      </c>
      <c r="K586" s="721" t="s">
        <v>266</v>
      </c>
      <c r="L586" s="813"/>
      <c r="M586" s="813" t="s">
        <v>6426</v>
      </c>
      <c r="N586" s="722" t="s">
        <v>5940</v>
      </c>
      <c r="O586" s="721" t="s">
        <v>255</v>
      </c>
      <c r="P586" s="727" t="s">
        <v>6239</v>
      </c>
      <c r="Q586" s="734" t="s">
        <v>6230</v>
      </c>
      <c r="S586" s="1058">
        <v>584</v>
      </c>
    </row>
    <row r="587" spans="1:19">
      <c r="A587" s="721"/>
      <c r="B587" s="721">
        <v>5</v>
      </c>
      <c r="C587" s="722" t="s">
        <v>6234</v>
      </c>
      <c r="D587" s="723" t="s">
        <v>16</v>
      </c>
      <c r="E587" s="721" t="s">
        <v>2634</v>
      </c>
      <c r="F587" s="721" t="s">
        <v>524</v>
      </c>
      <c r="G587" s="794">
        <v>21330</v>
      </c>
      <c r="H587" s="724">
        <v>61</v>
      </c>
      <c r="I587" s="725" t="s">
        <v>1403</v>
      </c>
      <c r="J587" s="721" t="s">
        <v>256</v>
      </c>
      <c r="K587" s="721" t="s">
        <v>246</v>
      </c>
      <c r="L587" s="813"/>
      <c r="M587" s="813" t="s">
        <v>6426</v>
      </c>
      <c r="N587" s="722" t="s">
        <v>5940</v>
      </c>
      <c r="O587" s="721" t="s">
        <v>327</v>
      </c>
      <c r="P587" s="734" t="s">
        <v>6240</v>
      </c>
      <c r="Q587" s="734" t="s">
        <v>6230</v>
      </c>
      <c r="S587" s="1058">
        <v>585</v>
      </c>
    </row>
    <row r="588" spans="1:19">
      <c r="A588" s="721"/>
      <c r="B588" s="721">
        <v>6</v>
      </c>
      <c r="C588" s="722" t="s">
        <v>7260</v>
      </c>
      <c r="D588" s="723" t="s">
        <v>23</v>
      </c>
      <c r="E588" s="721" t="s">
        <v>254</v>
      </c>
      <c r="F588" s="721"/>
      <c r="G588" s="794"/>
      <c r="H588" s="724">
        <v>119</v>
      </c>
      <c r="I588" s="725"/>
      <c r="J588" s="721" t="s">
        <v>256</v>
      </c>
      <c r="K588" s="721" t="s">
        <v>266</v>
      </c>
      <c r="L588" s="813"/>
      <c r="M588" s="813"/>
      <c r="N588" s="722" t="s">
        <v>5940</v>
      </c>
      <c r="O588" s="721" t="s">
        <v>255</v>
      </c>
      <c r="P588" s="734"/>
      <c r="Q588" s="734"/>
      <c r="S588" s="1058">
        <v>586</v>
      </c>
    </row>
    <row r="589" spans="1:19">
      <c r="A589" s="721"/>
      <c r="B589" s="721">
        <v>7</v>
      </c>
      <c r="C589" s="722" t="s">
        <v>7261</v>
      </c>
      <c r="D589" s="723" t="s">
        <v>16</v>
      </c>
      <c r="E589" s="721" t="s">
        <v>254</v>
      </c>
      <c r="F589" s="721"/>
      <c r="G589" s="794"/>
      <c r="H589" s="724">
        <v>119</v>
      </c>
      <c r="I589" s="725"/>
      <c r="J589" s="721" t="s">
        <v>256</v>
      </c>
      <c r="K589" s="721" t="s">
        <v>266</v>
      </c>
      <c r="L589" s="813"/>
      <c r="M589" s="813"/>
      <c r="N589" s="722" t="s">
        <v>5940</v>
      </c>
      <c r="O589" s="721" t="s">
        <v>255</v>
      </c>
      <c r="P589" s="734"/>
      <c r="Q589" s="734"/>
      <c r="S589" s="1058">
        <v>587</v>
      </c>
    </row>
    <row r="590" spans="1:19">
      <c r="A590" s="721">
        <v>25</v>
      </c>
      <c r="B590" s="721">
        <v>1</v>
      </c>
      <c r="C590" s="722" t="s">
        <v>3636</v>
      </c>
      <c r="D590" s="723" t="s">
        <v>23</v>
      </c>
      <c r="E590" s="721" t="s">
        <v>221</v>
      </c>
      <c r="F590" s="721" t="s">
        <v>946</v>
      </c>
      <c r="G590" s="794">
        <v>25543</v>
      </c>
      <c r="H590" s="724">
        <v>49</v>
      </c>
      <c r="I590" s="725" t="s">
        <v>1403</v>
      </c>
      <c r="J590" s="721" t="s">
        <v>256</v>
      </c>
      <c r="K590" s="721" t="s">
        <v>283</v>
      </c>
      <c r="L590" s="813"/>
      <c r="M590" s="813" t="s">
        <v>6426</v>
      </c>
      <c r="N590" s="722" t="s">
        <v>5940</v>
      </c>
      <c r="O590" s="721" t="s">
        <v>222</v>
      </c>
      <c r="P590" s="734" t="s">
        <v>6243</v>
      </c>
      <c r="Q590" s="734" t="s">
        <v>6246</v>
      </c>
      <c r="S590" s="1058">
        <v>588</v>
      </c>
    </row>
    <row r="591" spans="1:19">
      <c r="A591" s="721"/>
      <c r="B591" s="721">
        <v>2</v>
      </c>
      <c r="C591" s="722" t="s">
        <v>6248</v>
      </c>
      <c r="D591" s="723" t="s">
        <v>16</v>
      </c>
      <c r="E591" s="721" t="s">
        <v>221</v>
      </c>
      <c r="F591" s="721" t="s">
        <v>946</v>
      </c>
      <c r="G591" s="794">
        <v>28343</v>
      </c>
      <c r="H591" s="724">
        <v>42</v>
      </c>
      <c r="I591" s="725" t="s">
        <v>1403</v>
      </c>
      <c r="J591" s="721" t="s">
        <v>256</v>
      </c>
      <c r="K591" s="721" t="s">
        <v>246</v>
      </c>
      <c r="L591" s="813"/>
      <c r="M591" s="813" t="s">
        <v>6426</v>
      </c>
      <c r="N591" s="722" t="s">
        <v>5940</v>
      </c>
      <c r="O591" s="721" t="s">
        <v>245</v>
      </c>
      <c r="P591" s="734" t="s">
        <v>6247</v>
      </c>
      <c r="Q591" s="764" t="s">
        <v>6246</v>
      </c>
      <c r="S591" s="1058">
        <v>589</v>
      </c>
    </row>
    <row r="592" spans="1:19">
      <c r="A592" s="721"/>
      <c r="B592" s="721">
        <v>3</v>
      </c>
      <c r="C592" s="722" t="s">
        <v>6252</v>
      </c>
      <c r="D592" s="723" t="s">
        <v>16</v>
      </c>
      <c r="E592" s="721" t="s">
        <v>254</v>
      </c>
      <c r="F592" s="721" t="s">
        <v>22</v>
      </c>
      <c r="G592" s="794">
        <v>34824</v>
      </c>
      <c r="H592" s="724">
        <v>24</v>
      </c>
      <c r="I592" s="725" t="s">
        <v>1403</v>
      </c>
      <c r="J592" s="721" t="s">
        <v>344</v>
      </c>
      <c r="K592" s="721" t="s">
        <v>266</v>
      </c>
      <c r="L592" s="813"/>
      <c r="M592" s="813" t="s">
        <v>6426</v>
      </c>
      <c r="N592" s="722" t="s">
        <v>5940</v>
      </c>
      <c r="O592" s="721" t="s">
        <v>255</v>
      </c>
      <c r="P592" s="734" t="s">
        <v>6251</v>
      </c>
      <c r="Q592" s="764" t="s">
        <v>6246</v>
      </c>
      <c r="S592" s="1058">
        <v>590</v>
      </c>
    </row>
    <row r="593" spans="1:19">
      <c r="A593" s="721"/>
      <c r="B593" s="721">
        <v>4</v>
      </c>
      <c r="C593" s="722" t="s">
        <v>6254</v>
      </c>
      <c r="D593" s="723" t="s">
        <v>23</v>
      </c>
      <c r="E593" s="721" t="s">
        <v>254</v>
      </c>
      <c r="F593" s="721" t="s">
        <v>22</v>
      </c>
      <c r="G593" s="794">
        <v>36796</v>
      </c>
      <c r="H593" s="724">
        <v>18</v>
      </c>
      <c r="I593" s="725" t="s">
        <v>1403</v>
      </c>
      <c r="J593" s="721" t="s">
        <v>348</v>
      </c>
      <c r="K593" s="721" t="s">
        <v>266</v>
      </c>
      <c r="L593" s="813"/>
      <c r="M593" s="813" t="s">
        <v>6426</v>
      </c>
      <c r="N593" s="722" t="s">
        <v>5940</v>
      </c>
      <c r="O593" s="721" t="s">
        <v>255</v>
      </c>
      <c r="P593" s="734" t="s">
        <v>6253</v>
      </c>
      <c r="Q593" s="764" t="s">
        <v>6246</v>
      </c>
      <c r="S593" s="1058">
        <v>591</v>
      </c>
    </row>
    <row r="594" spans="1:19">
      <c r="A594" s="721"/>
      <c r="B594" s="721">
        <v>5</v>
      </c>
      <c r="C594" s="722" t="s">
        <v>6256</v>
      </c>
      <c r="D594" s="723" t="s">
        <v>16</v>
      </c>
      <c r="E594" s="721" t="s">
        <v>254</v>
      </c>
      <c r="F594" s="721" t="s">
        <v>22</v>
      </c>
      <c r="G594" s="794">
        <v>39788</v>
      </c>
      <c r="H594" s="724">
        <v>10</v>
      </c>
      <c r="I594" s="725" t="s">
        <v>1403</v>
      </c>
      <c r="J594" s="721" t="s">
        <v>369</v>
      </c>
      <c r="K594" s="721" t="s">
        <v>266</v>
      </c>
      <c r="L594" s="813"/>
      <c r="M594" s="813" t="s">
        <v>6426</v>
      </c>
      <c r="N594" s="722" t="s">
        <v>5940</v>
      </c>
      <c r="O594" s="721" t="s">
        <v>255</v>
      </c>
      <c r="P594" s="734" t="s">
        <v>6255</v>
      </c>
      <c r="Q594" s="764" t="s">
        <v>6246</v>
      </c>
      <c r="S594" s="1058">
        <v>592</v>
      </c>
    </row>
    <row r="595" spans="1:19">
      <c r="A595" s="721">
        <v>26</v>
      </c>
      <c r="B595" s="733">
        <v>1</v>
      </c>
      <c r="C595" s="732" t="s">
        <v>106</v>
      </c>
      <c r="D595" s="723" t="s">
        <v>23</v>
      </c>
      <c r="E595" s="733" t="s">
        <v>221</v>
      </c>
      <c r="F595" s="733" t="s">
        <v>3828</v>
      </c>
      <c r="G595" s="806">
        <v>28194</v>
      </c>
      <c r="H595" s="724">
        <v>42</v>
      </c>
      <c r="I595" s="725" t="s">
        <v>1403</v>
      </c>
      <c r="J595" s="733" t="s">
        <v>223</v>
      </c>
      <c r="K595" s="733" t="s">
        <v>283</v>
      </c>
      <c r="L595" s="813"/>
      <c r="M595" s="813" t="s">
        <v>6426</v>
      </c>
      <c r="N595" s="722" t="s">
        <v>5940</v>
      </c>
      <c r="O595" s="733" t="s">
        <v>222</v>
      </c>
      <c r="P595" s="727" t="s">
        <v>6257</v>
      </c>
      <c r="Q595" s="741" t="s">
        <v>6259</v>
      </c>
      <c r="S595" s="1058">
        <v>593</v>
      </c>
    </row>
    <row r="596" spans="1:19">
      <c r="A596" s="721"/>
      <c r="B596" s="733">
        <v>2</v>
      </c>
      <c r="C596" s="732" t="s">
        <v>6261</v>
      </c>
      <c r="D596" s="723" t="s">
        <v>16</v>
      </c>
      <c r="E596" s="733" t="s">
        <v>221</v>
      </c>
      <c r="F596" s="733" t="s">
        <v>3828</v>
      </c>
      <c r="G596" s="806">
        <v>30691</v>
      </c>
      <c r="H596" s="724">
        <v>35</v>
      </c>
      <c r="I596" s="747" t="s">
        <v>1403</v>
      </c>
      <c r="J596" s="733" t="s">
        <v>223</v>
      </c>
      <c r="K596" s="733" t="s">
        <v>246</v>
      </c>
      <c r="L596" s="813"/>
      <c r="M596" s="813" t="s">
        <v>6426</v>
      </c>
      <c r="N596" s="722" t="s">
        <v>5940</v>
      </c>
      <c r="O596" s="733" t="s">
        <v>245</v>
      </c>
      <c r="P596" s="727" t="s">
        <v>6260</v>
      </c>
      <c r="Q596" s="741" t="s">
        <v>6259</v>
      </c>
      <c r="S596" s="1058">
        <v>594</v>
      </c>
    </row>
    <row r="597" spans="1:19">
      <c r="A597" s="721"/>
      <c r="B597" s="733">
        <v>3</v>
      </c>
      <c r="C597" s="732" t="s">
        <v>6265</v>
      </c>
      <c r="D597" s="723" t="s">
        <v>23</v>
      </c>
      <c r="E597" s="733" t="s">
        <v>254</v>
      </c>
      <c r="F597" s="733" t="s">
        <v>4801</v>
      </c>
      <c r="G597" s="806">
        <v>38812</v>
      </c>
      <c r="H597" s="724">
        <v>13</v>
      </c>
      <c r="I597" s="747" t="s">
        <v>1403</v>
      </c>
      <c r="J597" s="733" t="s">
        <v>369</v>
      </c>
      <c r="K597" s="733" t="s">
        <v>266</v>
      </c>
      <c r="L597" s="813"/>
      <c r="M597" s="813" t="s">
        <v>6426</v>
      </c>
      <c r="N597" s="722" t="s">
        <v>5940</v>
      </c>
      <c r="O597" s="733" t="s">
        <v>255</v>
      </c>
      <c r="P597" s="727" t="s">
        <v>6264</v>
      </c>
      <c r="Q597" s="741" t="s">
        <v>6259</v>
      </c>
      <c r="S597" s="1058">
        <v>595</v>
      </c>
    </row>
    <row r="598" spans="1:19">
      <c r="A598" s="721"/>
      <c r="B598" s="733">
        <v>4</v>
      </c>
      <c r="C598" s="732" t="s">
        <v>6267</v>
      </c>
      <c r="D598" s="723" t="s">
        <v>16</v>
      </c>
      <c r="E598" s="733" t="s">
        <v>254</v>
      </c>
      <c r="F598" s="733" t="s">
        <v>230</v>
      </c>
      <c r="G598" s="806">
        <v>40708</v>
      </c>
      <c r="H598" s="724">
        <v>8</v>
      </c>
      <c r="I598" s="747" t="s">
        <v>1403</v>
      </c>
      <c r="J598" s="733" t="s">
        <v>265</v>
      </c>
      <c r="K598" s="733" t="s">
        <v>270</v>
      </c>
      <c r="L598" s="813"/>
      <c r="M598" s="813" t="s">
        <v>6426</v>
      </c>
      <c r="N598" s="722" t="s">
        <v>5940</v>
      </c>
      <c r="O598" s="733" t="s">
        <v>255</v>
      </c>
      <c r="P598" s="727" t="s">
        <v>6266</v>
      </c>
      <c r="Q598" s="741" t="s">
        <v>6259</v>
      </c>
      <c r="S598" s="1058">
        <v>596</v>
      </c>
    </row>
    <row r="599" spans="1:19">
      <c r="A599" s="721">
        <v>27</v>
      </c>
      <c r="B599" s="733">
        <v>1</v>
      </c>
      <c r="C599" s="732" t="s">
        <v>6269</v>
      </c>
      <c r="D599" s="723" t="s">
        <v>23</v>
      </c>
      <c r="E599" s="733" t="s">
        <v>221</v>
      </c>
      <c r="F599" s="733" t="s">
        <v>6270</v>
      </c>
      <c r="G599" s="806">
        <v>27244</v>
      </c>
      <c r="H599" s="724">
        <v>45</v>
      </c>
      <c r="I599" s="747" t="s">
        <v>1403</v>
      </c>
      <c r="J599" s="733" t="s">
        <v>256</v>
      </c>
      <c r="K599" s="733" t="s">
        <v>283</v>
      </c>
      <c r="L599" s="813"/>
      <c r="M599" s="813" t="s">
        <v>6426</v>
      </c>
      <c r="N599" s="722" t="s">
        <v>5940</v>
      </c>
      <c r="O599" s="733" t="s">
        <v>222</v>
      </c>
      <c r="P599" s="734" t="s">
        <v>6268</v>
      </c>
      <c r="Q599" s="734" t="s">
        <v>6273</v>
      </c>
      <c r="S599" s="1058">
        <v>597</v>
      </c>
    </row>
    <row r="600" spans="1:19">
      <c r="A600" s="721"/>
      <c r="B600" s="733">
        <v>2</v>
      </c>
      <c r="C600" s="732" t="s">
        <v>6275</v>
      </c>
      <c r="D600" s="723" t="s">
        <v>16</v>
      </c>
      <c r="E600" s="733" t="s">
        <v>221</v>
      </c>
      <c r="F600" s="733" t="s">
        <v>6270</v>
      </c>
      <c r="G600" s="806">
        <v>29983</v>
      </c>
      <c r="H600" s="724">
        <v>37</v>
      </c>
      <c r="I600" s="747" t="s">
        <v>1403</v>
      </c>
      <c r="J600" s="733" t="s">
        <v>256</v>
      </c>
      <c r="K600" s="733" t="s">
        <v>246</v>
      </c>
      <c r="L600" s="813"/>
      <c r="M600" s="813" t="s">
        <v>6426</v>
      </c>
      <c r="N600" s="722" t="s">
        <v>5940</v>
      </c>
      <c r="O600" s="733" t="s">
        <v>245</v>
      </c>
      <c r="P600" s="734" t="s">
        <v>6274</v>
      </c>
      <c r="Q600" s="734" t="s">
        <v>6273</v>
      </c>
      <c r="S600" s="1058">
        <v>598</v>
      </c>
    </row>
    <row r="601" spans="1:19">
      <c r="A601" s="721"/>
      <c r="B601" s="733">
        <v>3</v>
      </c>
      <c r="C601" s="732" t="s">
        <v>6279</v>
      </c>
      <c r="D601" s="723" t="s">
        <v>23</v>
      </c>
      <c r="E601" s="733" t="s">
        <v>254</v>
      </c>
      <c r="F601" s="733" t="s">
        <v>6270</v>
      </c>
      <c r="G601" s="806">
        <v>40284</v>
      </c>
      <c r="H601" s="724">
        <v>9</v>
      </c>
      <c r="I601" s="747" t="s">
        <v>1403</v>
      </c>
      <c r="J601" s="733" t="s">
        <v>265</v>
      </c>
      <c r="K601" s="733" t="s">
        <v>270</v>
      </c>
      <c r="L601" s="813"/>
      <c r="M601" s="813" t="s">
        <v>6426</v>
      </c>
      <c r="N601" s="722" t="s">
        <v>5940</v>
      </c>
      <c r="O601" s="733" t="s">
        <v>255</v>
      </c>
      <c r="P601" s="734" t="s">
        <v>6278</v>
      </c>
      <c r="Q601" s="734" t="s">
        <v>6273</v>
      </c>
      <c r="S601" s="1058">
        <v>599</v>
      </c>
    </row>
    <row r="602" spans="1:19">
      <c r="A602" s="721">
        <v>28</v>
      </c>
      <c r="B602" s="733">
        <v>1</v>
      </c>
      <c r="C602" s="732" t="s">
        <v>6281</v>
      </c>
      <c r="D602" s="723" t="s">
        <v>23</v>
      </c>
      <c r="E602" s="733" t="s">
        <v>221</v>
      </c>
      <c r="F602" s="733" t="s">
        <v>6282</v>
      </c>
      <c r="G602" s="806">
        <v>23056</v>
      </c>
      <c r="H602" s="724">
        <v>56</v>
      </c>
      <c r="I602" s="747" t="s">
        <v>1403</v>
      </c>
      <c r="J602" s="733" t="s">
        <v>256</v>
      </c>
      <c r="K602" s="733" t="s">
        <v>283</v>
      </c>
      <c r="L602" s="813"/>
      <c r="M602" s="813" t="s">
        <v>6426</v>
      </c>
      <c r="N602" s="722" t="s">
        <v>5940</v>
      </c>
      <c r="O602" s="733" t="s">
        <v>222</v>
      </c>
      <c r="P602" s="734" t="s">
        <v>6280</v>
      </c>
      <c r="Q602" s="734" t="s">
        <v>6284</v>
      </c>
      <c r="S602" s="1058">
        <v>600</v>
      </c>
    </row>
    <row r="603" spans="1:19">
      <c r="A603" s="721"/>
      <c r="B603" s="733">
        <v>2</v>
      </c>
      <c r="C603" s="732" t="s">
        <v>488</v>
      </c>
      <c r="D603" s="723" t="s">
        <v>16</v>
      </c>
      <c r="E603" s="733" t="s">
        <v>221</v>
      </c>
      <c r="F603" s="733" t="s">
        <v>6282</v>
      </c>
      <c r="G603" s="806">
        <v>28241</v>
      </c>
      <c r="H603" s="724">
        <v>42</v>
      </c>
      <c r="I603" s="747" t="s">
        <v>1403</v>
      </c>
      <c r="J603" s="733" t="s">
        <v>256</v>
      </c>
      <c r="K603" s="733" t="s">
        <v>283</v>
      </c>
      <c r="L603" s="813"/>
      <c r="M603" s="813" t="s">
        <v>6426</v>
      </c>
      <c r="N603" s="722" t="s">
        <v>5940</v>
      </c>
      <c r="O603" s="733" t="s">
        <v>245</v>
      </c>
      <c r="P603" s="734" t="s">
        <v>6285</v>
      </c>
      <c r="Q603" s="734" t="s">
        <v>6284</v>
      </c>
      <c r="S603" s="1058">
        <v>601</v>
      </c>
    </row>
    <row r="604" spans="1:19">
      <c r="A604" s="721"/>
      <c r="B604" s="733">
        <v>3</v>
      </c>
      <c r="C604" s="732" t="s">
        <v>6288</v>
      </c>
      <c r="D604" s="723" t="s">
        <v>23</v>
      </c>
      <c r="E604" s="733" t="s">
        <v>254</v>
      </c>
      <c r="F604" s="733" t="s">
        <v>6289</v>
      </c>
      <c r="G604" s="806">
        <v>36738</v>
      </c>
      <c r="H604" s="724">
        <v>19</v>
      </c>
      <c r="I604" s="747" t="s">
        <v>1403</v>
      </c>
      <c r="J604" s="733" t="s">
        <v>348</v>
      </c>
      <c r="K604" s="733" t="s">
        <v>266</v>
      </c>
      <c r="L604" s="813"/>
      <c r="M604" s="813" t="s">
        <v>6426</v>
      </c>
      <c r="N604" s="722" t="s">
        <v>5940</v>
      </c>
      <c r="O604" s="733" t="s">
        <v>255</v>
      </c>
      <c r="P604" s="734" t="s">
        <v>6287</v>
      </c>
      <c r="Q604" s="734" t="s">
        <v>6284</v>
      </c>
      <c r="S604" s="1058">
        <v>602</v>
      </c>
    </row>
    <row r="605" spans="1:19">
      <c r="A605" s="721"/>
      <c r="B605" s="733">
        <v>4</v>
      </c>
      <c r="C605" s="732" t="s">
        <v>6291</v>
      </c>
      <c r="D605" s="723" t="s">
        <v>16</v>
      </c>
      <c r="E605" s="733" t="s">
        <v>254</v>
      </c>
      <c r="F605" s="733" t="s">
        <v>6289</v>
      </c>
      <c r="G605" s="806">
        <v>39279</v>
      </c>
      <c r="H605" s="724">
        <v>12</v>
      </c>
      <c r="I605" s="747" t="s">
        <v>1403</v>
      </c>
      <c r="J605" s="733" t="s">
        <v>369</v>
      </c>
      <c r="K605" s="733" t="s">
        <v>266</v>
      </c>
      <c r="L605" s="813"/>
      <c r="M605" s="813" t="s">
        <v>6426</v>
      </c>
      <c r="N605" s="722" t="s">
        <v>5940</v>
      </c>
      <c r="O605" s="733" t="s">
        <v>255</v>
      </c>
      <c r="P605" s="734" t="s">
        <v>6290</v>
      </c>
      <c r="Q605" s="734" t="s">
        <v>6284</v>
      </c>
      <c r="S605" s="1058">
        <v>603</v>
      </c>
    </row>
    <row r="606" spans="1:19">
      <c r="A606" s="721">
        <v>29</v>
      </c>
      <c r="B606" s="733">
        <v>1</v>
      </c>
      <c r="C606" s="732" t="s">
        <v>2522</v>
      </c>
      <c r="D606" s="723" t="s">
        <v>16</v>
      </c>
      <c r="E606" s="733" t="s">
        <v>221</v>
      </c>
      <c r="F606" s="733" t="s">
        <v>1402</v>
      </c>
      <c r="G606" s="806">
        <v>21064</v>
      </c>
      <c r="H606" s="724">
        <v>61</v>
      </c>
      <c r="I606" s="747" t="s">
        <v>1403</v>
      </c>
      <c r="J606" s="733" t="s">
        <v>256</v>
      </c>
      <c r="K606" s="733" t="s">
        <v>360</v>
      </c>
      <c r="L606" s="813"/>
      <c r="M606" s="813" t="s">
        <v>6426</v>
      </c>
      <c r="N606" s="722" t="s">
        <v>5940</v>
      </c>
      <c r="O606" s="733" t="s">
        <v>222</v>
      </c>
      <c r="P606" s="732" t="s">
        <v>6308</v>
      </c>
      <c r="Q606" s="732" t="s">
        <v>6311</v>
      </c>
      <c r="S606" s="1058">
        <v>604</v>
      </c>
    </row>
    <row r="607" spans="1:19">
      <c r="A607" s="721">
        <v>30</v>
      </c>
      <c r="B607" s="733">
        <v>1</v>
      </c>
      <c r="C607" s="732" t="s">
        <v>6313</v>
      </c>
      <c r="D607" s="723" t="s">
        <v>23</v>
      </c>
      <c r="E607" s="733" t="s">
        <v>221</v>
      </c>
      <c r="F607" s="733" t="s">
        <v>22</v>
      </c>
      <c r="G607" s="806">
        <v>30111</v>
      </c>
      <c r="H607" s="724">
        <v>37</v>
      </c>
      <c r="I607" s="747" t="s">
        <v>1403</v>
      </c>
      <c r="J607" s="738" t="s">
        <v>256</v>
      </c>
      <c r="K607" s="733" t="s">
        <v>283</v>
      </c>
      <c r="L607" s="813"/>
      <c r="M607" s="813" t="s">
        <v>6426</v>
      </c>
      <c r="N607" s="722" t="s">
        <v>5940</v>
      </c>
      <c r="O607" s="733" t="s">
        <v>222</v>
      </c>
      <c r="P607" s="748" t="s">
        <v>6312</v>
      </c>
      <c r="Q607" s="748" t="s">
        <v>6316</v>
      </c>
      <c r="S607" s="1058">
        <v>605</v>
      </c>
    </row>
    <row r="608" spans="1:19">
      <c r="A608" s="721"/>
      <c r="B608" s="733">
        <v>2</v>
      </c>
      <c r="C608" s="732" t="s">
        <v>6318</v>
      </c>
      <c r="D608" s="723" t="s">
        <v>16</v>
      </c>
      <c r="E608" s="733" t="s">
        <v>221</v>
      </c>
      <c r="F608" s="733" t="s">
        <v>244</v>
      </c>
      <c r="G608" s="806">
        <v>31994</v>
      </c>
      <c r="H608" s="724">
        <v>32</v>
      </c>
      <c r="I608" s="747" t="s">
        <v>1403</v>
      </c>
      <c r="J608" s="738" t="s">
        <v>256</v>
      </c>
      <c r="K608" s="733" t="s">
        <v>246</v>
      </c>
      <c r="L608" s="813"/>
      <c r="M608" s="813" t="s">
        <v>6426</v>
      </c>
      <c r="N608" s="722" t="s">
        <v>5940</v>
      </c>
      <c r="O608" s="733" t="s">
        <v>245</v>
      </c>
      <c r="P608" s="748" t="s">
        <v>6317</v>
      </c>
      <c r="Q608" s="748" t="s">
        <v>6316</v>
      </c>
      <c r="S608" s="1058">
        <v>606</v>
      </c>
    </row>
    <row r="609" spans="1:19">
      <c r="A609" s="721"/>
      <c r="B609" s="733">
        <v>3</v>
      </c>
      <c r="C609" s="732" t="s">
        <v>6321</v>
      </c>
      <c r="D609" s="723" t="s">
        <v>23</v>
      </c>
      <c r="E609" s="733" t="s">
        <v>254</v>
      </c>
      <c r="F609" s="733" t="s">
        <v>22</v>
      </c>
      <c r="G609" s="806">
        <v>39334</v>
      </c>
      <c r="H609" s="724">
        <v>11</v>
      </c>
      <c r="I609" s="747" t="s">
        <v>1403</v>
      </c>
      <c r="J609" s="733" t="s">
        <v>369</v>
      </c>
      <c r="K609" s="733" t="s">
        <v>266</v>
      </c>
      <c r="L609" s="813"/>
      <c r="M609" s="813" t="s">
        <v>6426</v>
      </c>
      <c r="N609" s="722" t="s">
        <v>5940</v>
      </c>
      <c r="O609" s="733" t="s">
        <v>255</v>
      </c>
      <c r="P609" s="748" t="s">
        <v>6320</v>
      </c>
      <c r="Q609" s="748" t="s">
        <v>6316</v>
      </c>
      <c r="S609" s="1058">
        <v>607</v>
      </c>
    </row>
    <row r="610" spans="1:19">
      <c r="A610" s="721"/>
      <c r="B610" s="733">
        <v>4</v>
      </c>
      <c r="C610" s="732" t="s">
        <v>6323</v>
      </c>
      <c r="D610" s="723" t="s">
        <v>16</v>
      </c>
      <c r="E610" s="733" t="s">
        <v>254</v>
      </c>
      <c r="F610" s="733" t="s">
        <v>22</v>
      </c>
      <c r="G610" s="806">
        <v>41317</v>
      </c>
      <c r="H610" s="724">
        <v>6</v>
      </c>
      <c r="I610" s="747" t="s">
        <v>1403</v>
      </c>
      <c r="J610" s="733" t="s">
        <v>265</v>
      </c>
      <c r="K610" s="733" t="s">
        <v>270</v>
      </c>
      <c r="L610" s="813"/>
      <c r="M610" s="813" t="s">
        <v>6426</v>
      </c>
      <c r="N610" s="722" t="s">
        <v>5940</v>
      </c>
      <c r="O610" s="733" t="s">
        <v>255</v>
      </c>
      <c r="P610" s="748" t="s">
        <v>6322</v>
      </c>
      <c r="Q610" s="748" t="s">
        <v>6316</v>
      </c>
      <c r="S610" s="1058">
        <v>608</v>
      </c>
    </row>
    <row r="611" spans="1:19">
      <c r="A611" s="721">
        <v>31</v>
      </c>
      <c r="B611" s="733">
        <v>1</v>
      </c>
      <c r="C611" s="732" t="s">
        <v>6325</v>
      </c>
      <c r="D611" s="723" t="s">
        <v>23</v>
      </c>
      <c r="E611" s="733" t="s">
        <v>221</v>
      </c>
      <c r="F611" s="733" t="s">
        <v>244</v>
      </c>
      <c r="G611" s="806">
        <v>30254</v>
      </c>
      <c r="H611" s="724">
        <v>36</v>
      </c>
      <c r="I611" s="747" t="s">
        <v>1403</v>
      </c>
      <c r="J611" s="738" t="s">
        <v>256</v>
      </c>
      <c r="K611" s="733" t="s">
        <v>283</v>
      </c>
      <c r="L611" s="813"/>
      <c r="M611" s="813" t="s">
        <v>6426</v>
      </c>
      <c r="N611" s="722" t="s">
        <v>5940</v>
      </c>
      <c r="O611" s="733" t="s">
        <v>222</v>
      </c>
      <c r="P611" s="748" t="s">
        <v>6324</v>
      </c>
      <c r="Q611" s="748" t="s">
        <v>6328</v>
      </c>
      <c r="S611" s="1058">
        <v>609</v>
      </c>
    </row>
    <row r="612" spans="1:19">
      <c r="A612" s="721"/>
      <c r="B612" s="733">
        <v>2</v>
      </c>
      <c r="C612" s="732" t="s">
        <v>6330</v>
      </c>
      <c r="D612" s="723" t="s">
        <v>16</v>
      </c>
      <c r="E612" s="733" t="s">
        <v>221</v>
      </c>
      <c r="F612" s="733" t="s">
        <v>244</v>
      </c>
      <c r="G612" s="806">
        <v>32148</v>
      </c>
      <c r="H612" s="724">
        <v>31</v>
      </c>
      <c r="I612" s="747" t="s">
        <v>1403</v>
      </c>
      <c r="J612" s="733" t="s">
        <v>2491</v>
      </c>
      <c r="K612" s="733" t="s">
        <v>246</v>
      </c>
      <c r="L612" s="813"/>
      <c r="M612" s="813" t="s">
        <v>6426</v>
      </c>
      <c r="N612" s="722" t="s">
        <v>5940</v>
      </c>
      <c r="O612" s="733" t="s">
        <v>245</v>
      </c>
      <c r="P612" s="748" t="s">
        <v>6329</v>
      </c>
      <c r="Q612" s="748" t="s">
        <v>6328</v>
      </c>
      <c r="S612" s="1058">
        <v>610</v>
      </c>
    </row>
    <row r="613" spans="1:19">
      <c r="A613" s="721"/>
      <c r="B613" s="733">
        <v>3</v>
      </c>
      <c r="C613" s="732" t="s">
        <v>6333</v>
      </c>
      <c r="D613" s="723" t="s">
        <v>16</v>
      </c>
      <c r="E613" s="733" t="s">
        <v>254</v>
      </c>
      <c r="F613" s="733" t="s">
        <v>230</v>
      </c>
      <c r="G613" s="806">
        <v>38983</v>
      </c>
      <c r="H613" s="724">
        <v>12</v>
      </c>
      <c r="I613" s="747" t="s">
        <v>1403</v>
      </c>
      <c r="J613" s="733" t="s">
        <v>369</v>
      </c>
      <c r="K613" s="733" t="s">
        <v>266</v>
      </c>
      <c r="L613" s="813"/>
      <c r="M613" s="813" t="s">
        <v>6426</v>
      </c>
      <c r="N613" s="722" t="s">
        <v>5940</v>
      </c>
      <c r="O613" s="733" t="s">
        <v>255</v>
      </c>
      <c r="P613" s="748" t="s">
        <v>6332</v>
      </c>
      <c r="Q613" s="748" t="s">
        <v>6328</v>
      </c>
      <c r="S613" s="1058">
        <v>611</v>
      </c>
    </row>
    <row r="614" spans="1:19">
      <c r="A614" s="721"/>
      <c r="B614" s="733">
        <v>4</v>
      </c>
      <c r="C614" s="732" t="s">
        <v>6335</v>
      </c>
      <c r="D614" s="723" t="s">
        <v>23</v>
      </c>
      <c r="E614" s="733" t="s">
        <v>254</v>
      </c>
      <c r="F614" s="733" t="s">
        <v>229</v>
      </c>
      <c r="G614" s="806">
        <v>41116</v>
      </c>
      <c r="H614" s="724">
        <v>7</v>
      </c>
      <c r="I614" s="747" t="s">
        <v>1403</v>
      </c>
      <c r="J614" s="733" t="s">
        <v>265</v>
      </c>
      <c r="K614" s="733" t="s">
        <v>270</v>
      </c>
      <c r="L614" s="813"/>
      <c r="M614" s="813" t="s">
        <v>6426</v>
      </c>
      <c r="N614" s="722" t="s">
        <v>5940</v>
      </c>
      <c r="O614" s="733" t="s">
        <v>255</v>
      </c>
      <c r="P614" s="748" t="s">
        <v>6334</v>
      </c>
      <c r="Q614" s="748" t="s">
        <v>6328</v>
      </c>
      <c r="S614" s="1058">
        <v>612</v>
      </c>
    </row>
    <row r="615" spans="1:19">
      <c r="A615" s="721">
        <v>32</v>
      </c>
      <c r="B615" s="733">
        <v>1</v>
      </c>
      <c r="C615" s="732" t="s">
        <v>6336</v>
      </c>
      <c r="D615" s="723" t="s">
        <v>23</v>
      </c>
      <c r="E615" s="733" t="s">
        <v>221</v>
      </c>
      <c r="F615" s="733" t="s">
        <v>22</v>
      </c>
      <c r="G615" s="806" t="s">
        <v>6337</v>
      </c>
      <c r="H615" s="724">
        <v>26</v>
      </c>
      <c r="I615" s="747" t="s">
        <v>1403</v>
      </c>
      <c r="J615" s="738" t="s">
        <v>256</v>
      </c>
      <c r="K615" s="733" t="s">
        <v>6338</v>
      </c>
      <c r="L615" s="813"/>
      <c r="M615" s="813" t="s">
        <v>6426</v>
      </c>
      <c r="N615" s="722" t="s">
        <v>5940</v>
      </c>
      <c r="O615" s="733" t="s">
        <v>222</v>
      </c>
      <c r="P615" s="748"/>
      <c r="Q615" s="732"/>
      <c r="S615" s="1058">
        <v>613</v>
      </c>
    </row>
    <row r="616" spans="1:19">
      <c r="A616" s="721"/>
      <c r="B616" s="733">
        <v>2</v>
      </c>
      <c r="C616" s="732" t="s">
        <v>6339</v>
      </c>
      <c r="D616" s="723" t="s">
        <v>16</v>
      </c>
      <c r="E616" s="733" t="s">
        <v>221</v>
      </c>
      <c r="F616" s="733" t="s">
        <v>230</v>
      </c>
      <c r="G616" s="806">
        <v>33984</v>
      </c>
      <c r="H616" s="724">
        <v>26</v>
      </c>
      <c r="I616" s="747" t="s">
        <v>1403</v>
      </c>
      <c r="J616" s="738" t="s">
        <v>256</v>
      </c>
      <c r="K616" s="733" t="s">
        <v>246</v>
      </c>
      <c r="L616" s="813"/>
      <c r="M616" s="813" t="s">
        <v>6426</v>
      </c>
      <c r="N616" s="722" t="s">
        <v>5940</v>
      </c>
      <c r="O616" s="733" t="s">
        <v>245</v>
      </c>
      <c r="P616" s="748"/>
      <c r="Q616" s="732"/>
      <c r="S616" s="1058">
        <v>614</v>
      </c>
    </row>
    <row r="617" spans="1:19">
      <c r="A617" s="721"/>
      <c r="B617" s="733">
        <v>3</v>
      </c>
      <c r="C617" s="732" t="s">
        <v>6342</v>
      </c>
      <c r="D617" s="723" t="s">
        <v>23</v>
      </c>
      <c r="E617" s="733" t="s">
        <v>254</v>
      </c>
      <c r="F617" s="733" t="s">
        <v>230</v>
      </c>
      <c r="G617" s="806">
        <v>41723</v>
      </c>
      <c r="H617" s="724">
        <v>5</v>
      </c>
      <c r="I617" s="747" t="s">
        <v>1403</v>
      </c>
      <c r="J617" s="733" t="s">
        <v>265</v>
      </c>
      <c r="K617" s="733" t="s">
        <v>270</v>
      </c>
      <c r="L617" s="813"/>
      <c r="M617" s="813" t="s">
        <v>6426</v>
      </c>
      <c r="N617" s="722" t="s">
        <v>5940</v>
      </c>
      <c r="O617" s="733" t="s">
        <v>255</v>
      </c>
      <c r="P617" s="748"/>
      <c r="Q617" s="732"/>
      <c r="S617" s="1058">
        <v>615</v>
      </c>
    </row>
    <row r="618" spans="1:19">
      <c r="A618" s="721"/>
      <c r="B618" s="733">
        <v>4</v>
      </c>
      <c r="C618" s="732"/>
      <c r="D618" s="723" t="s">
        <v>23</v>
      </c>
      <c r="E618" s="733" t="s">
        <v>254</v>
      </c>
      <c r="F618" s="733"/>
      <c r="G618" s="806"/>
      <c r="H618" s="724"/>
      <c r="I618" s="747"/>
      <c r="J618" s="733" t="s">
        <v>265</v>
      </c>
      <c r="K618" s="733"/>
      <c r="L618" s="813"/>
      <c r="M618" s="813"/>
      <c r="N618" s="722" t="s">
        <v>5940</v>
      </c>
      <c r="O618" s="733"/>
      <c r="P618" s="748"/>
      <c r="Q618" s="732"/>
      <c r="S618" s="1058">
        <v>616</v>
      </c>
    </row>
    <row r="619" spans="1:19">
      <c r="A619" s="721">
        <v>33</v>
      </c>
      <c r="B619" s="733">
        <v>1</v>
      </c>
      <c r="C619" s="732" t="s">
        <v>6934</v>
      </c>
      <c r="D619" s="723" t="s">
        <v>23</v>
      </c>
      <c r="E619" s="733" t="s">
        <v>221</v>
      </c>
      <c r="F619" s="733" t="s">
        <v>452</v>
      </c>
      <c r="G619" s="806">
        <v>18524</v>
      </c>
      <c r="H619" s="724">
        <v>68</v>
      </c>
      <c r="I619" s="747" t="s">
        <v>1403</v>
      </c>
      <c r="J619" s="738" t="s">
        <v>256</v>
      </c>
      <c r="K619" s="733" t="s">
        <v>165</v>
      </c>
      <c r="L619" s="813"/>
      <c r="M619" s="813" t="s">
        <v>6426</v>
      </c>
      <c r="N619" s="722" t="s">
        <v>5940</v>
      </c>
      <c r="O619" s="733" t="s">
        <v>222</v>
      </c>
      <c r="P619" s="748"/>
      <c r="Q619" s="830"/>
      <c r="S619" s="1058">
        <v>617</v>
      </c>
    </row>
    <row r="620" spans="1:19">
      <c r="A620" s="721">
        <v>34</v>
      </c>
      <c r="B620" s="733">
        <v>1</v>
      </c>
      <c r="C620" s="732" t="s">
        <v>6936</v>
      </c>
      <c r="D620" s="723" t="s">
        <v>23</v>
      </c>
      <c r="E620" s="733" t="s">
        <v>221</v>
      </c>
      <c r="F620" s="733" t="s">
        <v>376</v>
      </c>
      <c r="G620" s="806">
        <v>21042</v>
      </c>
      <c r="H620" s="724">
        <v>61</v>
      </c>
      <c r="I620" s="747" t="s">
        <v>1403</v>
      </c>
      <c r="J620" s="733" t="s">
        <v>785</v>
      </c>
      <c r="K620" s="733" t="s">
        <v>6346</v>
      </c>
      <c r="L620" s="813"/>
      <c r="M620" s="813" t="s">
        <v>6426</v>
      </c>
      <c r="N620" s="722" t="s">
        <v>5940</v>
      </c>
      <c r="O620" s="733" t="s">
        <v>222</v>
      </c>
      <c r="P620" s="748" t="s">
        <v>6940</v>
      </c>
      <c r="Q620" s="830"/>
      <c r="S620" s="1058">
        <v>618</v>
      </c>
    </row>
    <row r="621" spans="1:19">
      <c r="A621" s="721"/>
      <c r="B621" s="733">
        <v>2</v>
      </c>
      <c r="C621" s="732" t="s">
        <v>6937</v>
      </c>
      <c r="D621" s="723" t="s">
        <v>16</v>
      </c>
      <c r="E621" s="733" t="s">
        <v>221</v>
      </c>
      <c r="F621" s="733" t="s">
        <v>376</v>
      </c>
      <c r="G621" s="806">
        <v>33458</v>
      </c>
      <c r="H621" s="724">
        <v>28</v>
      </c>
      <c r="I621" s="747" t="s">
        <v>1403</v>
      </c>
      <c r="J621" s="738" t="s">
        <v>256</v>
      </c>
      <c r="K621" s="733" t="s">
        <v>246</v>
      </c>
      <c r="L621" s="813"/>
      <c r="M621" s="813" t="s">
        <v>6426</v>
      </c>
      <c r="N621" s="722" t="s">
        <v>5940</v>
      </c>
      <c r="O621" s="733" t="s">
        <v>245</v>
      </c>
      <c r="P621" s="748" t="s">
        <v>6941</v>
      </c>
      <c r="Q621" s="830"/>
      <c r="S621" s="1058">
        <v>619</v>
      </c>
    </row>
    <row r="622" spans="1:19">
      <c r="A622" s="721"/>
      <c r="B622" s="733">
        <v>3</v>
      </c>
      <c r="C622" s="732" t="s">
        <v>6938</v>
      </c>
      <c r="D622" s="723" t="s">
        <v>16</v>
      </c>
      <c r="E622" s="733" t="s">
        <v>254</v>
      </c>
      <c r="F622" s="733" t="s">
        <v>376</v>
      </c>
      <c r="G622" s="806">
        <v>40472</v>
      </c>
      <c r="H622" s="724">
        <v>8</v>
      </c>
      <c r="I622" s="747" t="s">
        <v>1403</v>
      </c>
      <c r="J622" s="733" t="s">
        <v>265</v>
      </c>
      <c r="K622" s="733" t="s">
        <v>270</v>
      </c>
      <c r="L622" s="813"/>
      <c r="M622" s="813" t="s">
        <v>6426</v>
      </c>
      <c r="N622" s="722" t="s">
        <v>5940</v>
      </c>
      <c r="O622" s="733" t="s">
        <v>255</v>
      </c>
      <c r="P622" s="748" t="s">
        <v>6942</v>
      </c>
      <c r="Q622" s="830"/>
      <c r="S622" s="1058">
        <v>620</v>
      </c>
    </row>
    <row r="623" spans="1:19">
      <c r="A623" s="721"/>
      <c r="B623" s="733">
        <v>4</v>
      </c>
      <c r="C623" s="732" t="s">
        <v>6939</v>
      </c>
      <c r="D623" s="723" t="s">
        <v>16</v>
      </c>
      <c r="E623" s="733" t="s">
        <v>254</v>
      </c>
      <c r="F623" s="733" t="s">
        <v>244</v>
      </c>
      <c r="G623" s="806">
        <v>41925</v>
      </c>
      <c r="H623" s="724">
        <v>4</v>
      </c>
      <c r="I623" s="747" t="s">
        <v>1403</v>
      </c>
      <c r="J623" s="733" t="s">
        <v>265</v>
      </c>
      <c r="K623" s="733" t="s">
        <v>270</v>
      </c>
      <c r="L623" s="813"/>
      <c r="M623" s="813" t="s">
        <v>6426</v>
      </c>
      <c r="N623" s="722" t="s">
        <v>5940</v>
      </c>
      <c r="O623" s="733" t="s">
        <v>255</v>
      </c>
      <c r="P623" s="748" t="s">
        <v>6943</v>
      </c>
      <c r="Q623" s="830"/>
      <c r="S623" s="1058">
        <v>621</v>
      </c>
    </row>
    <row r="624" spans="1:19">
      <c r="A624" s="721">
        <v>35</v>
      </c>
      <c r="B624" s="733">
        <v>1</v>
      </c>
      <c r="C624" s="732" t="s">
        <v>7262</v>
      </c>
      <c r="D624" s="723" t="s">
        <v>23</v>
      </c>
      <c r="E624" s="733" t="s">
        <v>221</v>
      </c>
      <c r="F624" s="733" t="s">
        <v>7339</v>
      </c>
      <c r="G624" s="806">
        <v>32571</v>
      </c>
      <c r="H624" s="724">
        <v>30</v>
      </c>
      <c r="I624" s="747" t="s">
        <v>4508</v>
      </c>
      <c r="J624" s="733" t="s">
        <v>785</v>
      </c>
      <c r="K624" s="733" t="s">
        <v>283</v>
      </c>
      <c r="L624" s="813"/>
      <c r="M624" s="813" t="s">
        <v>6426</v>
      </c>
      <c r="N624" s="722" t="s">
        <v>5940</v>
      </c>
      <c r="O624" s="733" t="s">
        <v>222</v>
      </c>
      <c r="P624" s="748" t="s">
        <v>7341</v>
      </c>
      <c r="Q624" s="1040" t="s">
        <v>7345</v>
      </c>
      <c r="S624" s="1058">
        <v>622</v>
      </c>
    </row>
    <row r="625" spans="1:19">
      <c r="A625" s="721"/>
      <c r="B625" s="733">
        <v>2</v>
      </c>
      <c r="C625" s="732" t="s">
        <v>7263</v>
      </c>
      <c r="D625" s="723" t="s">
        <v>16</v>
      </c>
      <c r="E625" s="733" t="s">
        <v>221</v>
      </c>
      <c r="F625" s="733" t="s">
        <v>7340</v>
      </c>
      <c r="G625" s="806">
        <v>33033</v>
      </c>
      <c r="H625" s="724">
        <v>29</v>
      </c>
      <c r="I625" s="747" t="s">
        <v>4508</v>
      </c>
      <c r="J625" s="733" t="s">
        <v>785</v>
      </c>
      <c r="K625" s="733" t="s">
        <v>246</v>
      </c>
      <c r="L625" s="813"/>
      <c r="M625" s="813" t="s">
        <v>6426</v>
      </c>
      <c r="N625" s="722" t="s">
        <v>5940</v>
      </c>
      <c r="O625" s="733" t="s">
        <v>245</v>
      </c>
      <c r="P625" s="748" t="s">
        <v>7342</v>
      </c>
      <c r="Q625" s="1040" t="s">
        <v>7345</v>
      </c>
      <c r="S625" s="1058">
        <v>623</v>
      </c>
    </row>
    <row r="626" spans="1:19">
      <c r="A626" s="721"/>
      <c r="B626" s="733">
        <v>3</v>
      </c>
      <c r="C626" s="732" t="s">
        <v>7337</v>
      </c>
      <c r="D626" s="723" t="s">
        <v>23</v>
      </c>
      <c r="E626" s="733" t="s">
        <v>254</v>
      </c>
      <c r="F626" s="733" t="s">
        <v>7339</v>
      </c>
      <c r="G626" s="806">
        <v>41840</v>
      </c>
      <c r="H626" s="724">
        <v>5</v>
      </c>
      <c r="I626" s="747" t="s">
        <v>4508</v>
      </c>
      <c r="J626" s="733" t="s">
        <v>265</v>
      </c>
      <c r="K626" s="733" t="s">
        <v>270</v>
      </c>
      <c r="L626" s="813"/>
      <c r="M626" s="813" t="s">
        <v>6426</v>
      </c>
      <c r="N626" s="722" t="s">
        <v>5940</v>
      </c>
      <c r="O626" s="733" t="s">
        <v>255</v>
      </c>
      <c r="P626" s="748" t="s">
        <v>7343</v>
      </c>
      <c r="Q626" s="1040" t="s">
        <v>7345</v>
      </c>
      <c r="S626" s="1058">
        <v>624</v>
      </c>
    </row>
    <row r="627" spans="1:19">
      <c r="A627" s="721"/>
      <c r="B627" s="721">
        <v>4</v>
      </c>
      <c r="C627" s="722" t="s">
        <v>7338</v>
      </c>
      <c r="D627" s="723" t="s">
        <v>23</v>
      </c>
      <c r="E627" s="721" t="s">
        <v>254</v>
      </c>
      <c r="F627" s="721" t="s">
        <v>7339</v>
      </c>
      <c r="G627" s="794">
        <v>34444</v>
      </c>
      <c r="H627" s="724">
        <v>25</v>
      </c>
      <c r="I627" s="725" t="s">
        <v>4508</v>
      </c>
      <c r="J627" s="721" t="s">
        <v>785</v>
      </c>
      <c r="K627" s="721" t="s">
        <v>261</v>
      </c>
      <c r="L627" s="813"/>
      <c r="M627" s="813" t="s">
        <v>6426</v>
      </c>
      <c r="N627" s="722" t="s">
        <v>5940</v>
      </c>
      <c r="O627" s="721" t="s">
        <v>1845</v>
      </c>
      <c r="P627" s="727" t="s">
        <v>7344</v>
      </c>
      <c r="Q627" s="1040" t="s">
        <v>7345</v>
      </c>
      <c r="S627" s="1058">
        <v>625</v>
      </c>
    </row>
  </sheetData>
  <mergeCells count="15">
    <mergeCell ref="H1:H2"/>
    <mergeCell ref="A1:A2"/>
    <mergeCell ref="B1:C2"/>
    <mergeCell ref="D1:D2"/>
    <mergeCell ref="E1:E2"/>
    <mergeCell ref="F1:G1"/>
    <mergeCell ref="O1:O2"/>
    <mergeCell ref="P1:P2"/>
    <mergeCell ref="Q1:Q2"/>
    <mergeCell ref="I1:I2"/>
    <mergeCell ref="J1:J2"/>
    <mergeCell ref="K1:K2"/>
    <mergeCell ref="L1:L2"/>
    <mergeCell ref="M1:M2"/>
    <mergeCell ref="N1:N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0"/>
  <sheetViews>
    <sheetView workbookViewId="0">
      <selection activeCell="O37" sqref="O37"/>
    </sheetView>
  </sheetViews>
  <sheetFormatPr defaultRowHeight="15"/>
  <cols>
    <col min="1" max="2" width="3.85546875" customWidth="1"/>
    <col min="3" max="3" width="24.140625" customWidth="1"/>
    <col min="4" max="4" width="8.140625" customWidth="1"/>
    <col min="5" max="5" width="12.42578125" customWidth="1"/>
    <col min="6" max="6" width="12.140625" customWidth="1"/>
    <col min="8" max="8" width="7" customWidth="1"/>
    <col min="10" max="10" width="14.5703125" customWidth="1"/>
    <col min="11" max="11" width="20.140625" customWidth="1"/>
    <col min="14" max="14" width="11.28515625" customWidth="1"/>
    <col min="15" max="15" width="14.7109375" customWidth="1"/>
    <col min="16" max="16" width="14" customWidth="1"/>
    <col min="17" max="17" width="13.7109375" customWidth="1"/>
  </cols>
  <sheetData>
    <row r="1" spans="1:17">
      <c r="A1" s="1164" t="s">
        <v>70</v>
      </c>
      <c r="B1" s="1165" t="s">
        <v>151</v>
      </c>
      <c r="C1" s="1165"/>
      <c r="D1" s="1166" t="s">
        <v>2</v>
      </c>
      <c r="E1" s="1167" t="s">
        <v>6416</v>
      </c>
      <c r="F1" s="1168" t="s">
        <v>6417</v>
      </c>
      <c r="G1" s="1169"/>
      <c r="H1" s="1163" t="s">
        <v>6418</v>
      </c>
      <c r="I1" s="1172" t="s">
        <v>187</v>
      </c>
      <c r="J1" s="1171" t="s">
        <v>6419</v>
      </c>
      <c r="K1" s="1171" t="s">
        <v>154</v>
      </c>
      <c r="L1" s="1173" t="s">
        <v>6420</v>
      </c>
      <c r="M1" s="1173" t="s">
        <v>6421</v>
      </c>
      <c r="N1" s="1170" t="s">
        <v>6422</v>
      </c>
      <c r="O1" s="1170" t="s">
        <v>6423</v>
      </c>
      <c r="P1" s="1171" t="s">
        <v>180</v>
      </c>
      <c r="Q1" s="1171" t="s">
        <v>194</v>
      </c>
    </row>
    <row r="2" spans="1:17">
      <c r="A2" s="1164"/>
      <c r="B2" s="1165"/>
      <c r="C2" s="1165"/>
      <c r="D2" s="1166"/>
      <c r="E2" s="1167"/>
      <c r="F2" s="791" t="s">
        <v>6424</v>
      </c>
      <c r="G2" s="792" t="s">
        <v>8</v>
      </c>
      <c r="H2" s="1163"/>
      <c r="I2" s="1172"/>
      <c r="J2" s="1171"/>
      <c r="K2" s="1171"/>
      <c r="L2" s="1173"/>
      <c r="M2" s="1173"/>
      <c r="N2" s="1170"/>
      <c r="O2" s="1170"/>
      <c r="P2" s="1171"/>
      <c r="Q2" s="1171"/>
    </row>
    <row r="3" spans="1:17">
      <c r="A3" s="722">
        <v>1</v>
      </c>
      <c r="B3" s="805">
        <v>11</v>
      </c>
      <c r="C3" s="722" t="s">
        <v>825</v>
      </c>
      <c r="D3" s="744" t="s">
        <v>23</v>
      </c>
      <c r="E3" s="722" t="s">
        <v>221</v>
      </c>
      <c r="F3" s="722" t="s">
        <v>219</v>
      </c>
      <c r="G3" s="793">
        <v>22281</v>
      </c>
      <c r="H3" s="724">
        <v>56</v>
      </c>
      <c r="I3" s="769" t="s">
        <v>1403</v>
      </c>
      <c r="J3" s="722" t="s">
        <v>256</v>
      </c>
      <c r="K3" s="722" t="s">
        <v>283</v>
      </c>
      <c r="L3" s="770"/>
      <c r="M3" s="770" t="s">
        <v>6426</v>
      </c>
      <c r="N3" s="722" t="s">
        <v>829</v>
      </c>
      <c r="O3" s="722" t="s">
        <v>222</v>
      </c>
      <c r="P3" s="722" t="s">
        <v>824</v>
      </c>
      <c r="Q3" s="722" t="s">
        <v>828</v>
      </c>
    </row>
    <row r="4" spans="1:17">
      <c r="A4" s="738"/>
      <c r="B4" s="738">
        <v>2</v>
      </c>
      <c r="C4" s="722" t="s">
        <v>835</v>
      </c>
      <c r="D4" s="723" t="s">
        <v>23</v>
      </c>
      <c r="E4" s="721" t="s">
        <v>254</v>
      </c>
      <c r="F4" s="721" t="s">
        <v>229</v>
      </c>
      <c r="G4" s="794">
        <v>35708</v>
      </c>
      <c r="H4" s="795">
        <v>19</v>
      </c>
      <c r="I4" s="725" t="s">
        <v>1403</v>
      </c>
      <c r="J4" s="721" t="s">
        <v>256</v>
      </c>
      <c r="K4" s="721" t="s">
        <v>261</v>
      </c>
      <c r="L4" s="726"/>
      <c r="M4" s="726" t="s">
        <v>6426</v>
      </c>
      <c r="N4" s="722" t="s">
        <v>829</v>
      </c>
      <c r="O4" s="721" t="s">
        <v>255</v>
      </c>
      <c r="P4" s="722" t="s">
        <v>834</v>
      </c>
      <c r="Q4" s="722" t="s">
        <v>828</v>
      </c>
    </row>
    <row r="5" spans="1:17">
      <c r="A5" s="738">
        <v>2</v>
      </c>
      <c r="B5" s="738">
        <v>1</v>
      </c>
      <c r="C5" s="722" t="s">
        <v>837</v>
      </c>
      <c r="D5" s="723" t="s">
        <v>23</v>
      </c>
      <c r="E5" s="721" t="s">
        <v>221</v>
      </c>
      <c r="F5" s="721" t="s">
        <v>288</v>
      </c>
      <c r="G5" s="794">
        <v>30160</v>
      </c>
      <c r="H5" s="795">
        <v>35</v>
      </c>
      <c r="I5" s="725" t="s">
        <v>1403</v>
      </c>
      <c r="J5" s="721" t="s">
        <v>256</v>
      </c>
      <c r="K5" s="721" t="s">
        <v>283</v>
      </c>
      <c r="L5" s="726"/>
      <c r="M5" s="726" t="s">
        <v>6426</v>
      </c>
      <c r="N5" s="722" t="s">
        <v>829</v>
      </c>
      <c r="O5" s="721" t="s">
        <v>222</v>
      </c>
      <c r="P5" s="722" t="s">
        <v>836</v>
      </c>
      <c r="Q5" s="722" t="s">
        <v>838</v>
      </c>
    </row>
    <row r="6" spans="1:17">
      <c r="A6" s="738"/>
      <c r="B6" s="738">
        <v>2</v>
      </c>
      <c r="C6" s="722" t="s">
        <v>840</v>
      </c>
      <c r="D6" s="723" t="s">
        <v>16</v>
      </c>
      <c r="E6" s="721" t="s">
        <v>221</v>
      </c>
      <c r="F6" s="721" t="s">
        <v>288</v>
      </c>
      <c r="G6" s="794">
        <v>30476</v>
      </c>
      <c r="H6" s="795">
        <v>34</v>
      </c>
      <c r="I6" s="725" t="s">
        <v>1403</v>
      </c>
      <c r="J6" s="721" t="s">
        <v>256</v>
      </c>
      <c r="K6" s="721" t="s">
        <v>246</v>
      </c>
      <c r="L6" s="726"/>
      <c r="M6" s="726" t="s">
        <v>6426</v>
      </c>
      <c r="N6" s="722" t="s">
        <v>829</v>
      </c>
      <c r="O6" s="721" t="s">
        <v>245</v>
      </c>
      <c r="P6" s="722" t="s">
        <v>839</v>
      </c>
      <c r="Q6" s="722" t="s">
        <v>838</v>
      </c>
    </row>
    <row r="7" spans="1:17">
      <c r="A7" s="738"/>
      <c r="B7" s="738">
        <v>3</v>
      </c>
      <c r="C7" s="722" t="s">
        <v>845</v>
      </c>
      <c r="D7" s="723" t="s">
        <v>23</v>
      </c>
      <c r="E7" s="721" t="s">
        <v>254</v>
      </c>
      <c r="F7" s="721" t="s">
        <v>230</v>
      </c>
      <c r="G7" s="794">
        <v>37964</v>
      </c>
      <c r="H7" s="795">
        <v>13</v>
      </c>
      <c r="I7" s="725" t="s">
        <v>1403</v>
      </c>
      <c r="J7" s="721" t="s">
        <v>369</v>
      </c>
      <c r="K7" s="721" t="s">
        <v>266</v>
      </c>
      <c r="L7" s="726"/>
      <c r="M7" s="726" t="s">
        <v>6426</v>
      </c>
      <c r="N7" s="722" t="s">
        <v>829</v>
      </c>
      <c r="O7" s="721" t="s">
        <v>255</v>
      </c>
      <c r="P7" s="722" t="s">
        <v>844</v>
      </c>
      <c r="Q7" s="722" t="s">
        <v>838</v>
      </c>
    </row>
    <row r="8" spans="1:17">
      <c r="A8" s="738"/>
      <c r="B8" s="738">
        <v>4</v>
      </c>
      <c r="C8" s="722" t="s">
        <v>847</v>
      </c>
      <c r="D8" s="723" t="s">
        <v>16</v>
      </c>
      <c r="E8" s="721" t="s">
        <v>254</v>
      </c>
      <c r="F8" s="721" t="s">
        <v>230</v>
      </c>
      <c r="G8" s="794">
        <v>40815</v>
      </c>
      <c r="H8" s="795">
        <v>5</v>
      </c>
      <c r="I8" s="725" t="s">
        <v>1403</v>
      </c>
      <c r="J8" s="721" t="s">
        <v>265</v>
      </c>
      <c r="K8" s="721" t="s">
        <v>270</v>
      </c>
      <c r="L8" s="726"/>
      <c r="M8" s="726" t="s">
        <v>6426</v>
      </c>
      <c r="N8" s="722" t="s">
        <v>829</v>
      </c>
      <c r="O8" s="721" t="s">
        <v>255</v>
      </c>
      <c r="P8" s="734" t="s">
        <v>846</v>
      </c>
      <c r="Q8" s="722" t="s">
        <v>838</v>
      </c>
    </row>
    <row r="9" spans="1:17">
      <c r="A9" s="738">
        <v>3</v>
      </c>
      <c r="B9" s="738">
        <v>1</v>
      </c>
      <c r="C9" s="722" t="s">
        <v>849</v>
      </c>
      <c r="D9" s="723" t="s">
        <v>23</v>
      </c>
      <c r="E9" s="721" t="s">
        <v>221</v>
      </c>
      <c r="F9" s="721" t="s">
        <v>524</v>
      </c>
      <c r="G9" s="794">
        <v>25491</v>
      </c>
      <c r="H9" s="795">
        <v>47</v>
      </c>
      <c r="I9" s="725" t="s">
        <v>1403</v>
      </c>
      <c r="J9" s="721" t="s">
        <v>850</v>
      </c>
      <c r="K9" s="721" t="s">
        <v>283</v>
      </c>
      <c r="L9" s="726"/>
      <c r="M9" s="726" t="s">
        <v>6426</v>
      </c>
      <c r="N9" s="722" t="s">
        <v>829</v>
      </c>
      <c r="O9" s="721" t="s">
        <v>222</v>
      </c>
      <c r="P9" s="722" t="s">
        <v>848</v>
      </c>
      <c r="Q9" s="722" t="s">
        <v>853</v>
      </c>
    </row>
    <row r="10" spans="1:17">
      <c r="A10" s="738"/>
      <c r="B10" s="738">
        <v>2</v>
      </c>
      <c r="C10" s="722" t="s">
        <v>855</v>
      </c>
      <c r="D10" s="723" t="s">
        <v>16</v>
      </c>
      <c r="E10" s="721" t="s">
        <v>221</v>
      </c>
      <c r="F10" s="721" t="s">
        <v>524</v>
      </c>
      <c r="G10" s="794">
        <v>26692</v>
      </c>
      <c r="H10" s="795">
        <v>44</v>
      </c>
      <c r="I10" s="725" t="s">
        <v>1403</v>
      </c>
      <c r="J10" s="721" t="s">
        <v>856</v>
      </c>
      <c r="K10" s="721" t="s">
        <v>246</v>
      </c>
      <c r="L10" s="726"/>
      <c r="M10" s="726" t="s">
        <v>6426</v>
      </c>
      <c r="N10" s="722" t="s">
        <v>829</v>
      </c>
      <c r="O10" s="721" t="s">
        <v>245</v>
      </c>
      <c r="P10" s="722" t="s">
        <v>854</v>
      </c>
      <c r="Q10" s="722" t="s">
        <v>853</v>
      </c>
    </row>
    <row r="11" spans="1:17">
      <c r="A11" s="738"/>
      <c r="B11" s="738">
        <v>3</v>
      </c>
      <c r="C11" s="722" t="s">
        <v>860</v>
      </c>
      <c r="D11" s="723" t="s">
        <v>16</v>
      </c>
      <c r="E11" s="721" t="s">
        <v>254</v>
      </c>
      <c r="F11" s="721" t="s">
        <v>861</v>
      </c>
      <c r="G11" s="794">
        <v>35370</v>
      </c>
      <c r="H11" s="795">
        <v>20</v>
      </c>
      <c r="I11" s="725" t="s">
        <v>1403</v>
      </c>
      <c r="J11" s="721" t="s">
        <v>483</v>
      </c>
      <c r="K11" s="721" t="s">
        <v>270</v>
      </c>
      <c r="L11" s="726"/>
      <c r="M11" s="726" t="s">
        <v>6426</v>
      </c>
      <c r="N11" s="722" t="s">
        <v>829</v>
      </c>
      <c r="O11" s="721" t="s">
        <v>255</v>
      </c>
      <c r="P11" s="722" t="s">
        <v>859</v>
      </c>
      <c r="Q11" s="722" t="s">
        <v>853</v>
      </c>
    </row>
    <row r="12" spans="1:17">
      <c r="A12" s="738"/>
      <c r="B12" s="738">
        <v>4</v>
      </c>
      <c r="C12" s="722" t="s">
        <v>863</v>
      </c>
      <c r="D12" s="723" t="s">
        <v>16</v>
      </c>
      <c r="E12" s="721" t="s">
        <v>254</v>
      </c>
      <c r="F12" s="721" t="s">
        <v>861</v>
      </c>
      <c r="G12" s="794">
        <v>37113</v>
      </c>
      <c r="H12" s="795">
        <v>15</v>
      </c>
      <c r="I12" s="725" t="s">
        <v>1403</v>
      </c>
      <c r="J12" s="721" t="s">
        <v>348</v>
      </c>
      <c r="K12" s="721" t="s">
        <v>266</v>
      </c>
      <c r="L12" s="726"/>
      <c r="M12" s="726" t="s">
        <v>6426</v>
      </c>
      <c r="N12" s="722" t="s">
        <v>829</v>
      </c>
      <c r="O12" s="721" t="s">
        <v>255</v>
      </c>
      <c r="P12" s="722" t="s">
        <v>862</v>
      </c>
      <c r="Q12" s="722" t="s">
        <v>853</v>
      </c>
    </row>
    <row r="13" spans="1:17">
      <c r="A13" s="738"/>
      <c r="B13" s="738">
        <v>5</v>
      </c>
      <c r="C13" s="722" t="s">
        <v>865</v>
      </c>
      <c r="D13" s="723" t="s">
        <v>23</v>
      </c>
      <c r="E13" s="721" t="s">
        <v>254</v>
      </c>
      <c r="F13" s="721" t="s">
        <v>524</v>
      </c>
      <c r="G13" s="794">
        <v>39691</v>
      </c>
      <c r="H13" s="795">
        <v>8</v>
      </c>
      <c r="I13" s="725" t="s">
        <v>1403</v>
      </c>
      <c r="J13" s="721" t="s">
        <v>369</v>
      </c>
      <c r="K13" s="721" t="s">
        <v>266</v>
      </c>
      <c r="L13" s="726"/>
      <c r="M13" s="726" t="s">
        <v>6426</v>
      </c>
      <c r="N13" s="722" t="s">
        <v>829</v>
      </c>
      <c r="O13" s="721" t="s">
        <v>255</v>
      </c>
      <c r="P13" s="727" t="s">
        <v>864</v>
      </c>
      <c r="Q13" s="722" t="s">
        <v>853</v>
      </c>
    </row>
    <row r="14" spans="1:17">
      <c r="A14" s="738">
        <v>4</v>
      </c>
      <c r="B14" s="738">
        <v>1</v>
      </c>
      <c r="C14" s="722" t="s">
        <v>867</v>
      </c>
      <c r="D14" s="723" t="s">
        <v>23</v>
      </c>
      <c r="E14" s="721" t="s">
        <v>221</v>
      </c>
      <c r="F14" s="721" t="s">
        <v>288</v>
      </c>
      <c r="G14" s="794">
        <v>29085</v>
      </c>
      <c r="H14" s="795">
        <v>37</v>
      </c>
      <c r="I14" s="725" t="s">
        <v>1403</v>
      </c>
      <c r="J14" s="721" t="s">
        <v>256</v>
      </c>
      <c r="K14" s="721" t="s">
        <v>674</v>
      </c>
      <c r="L14" s="726"/>
      <c r="M14" s="726" t="s">
        <v>6426</v>
      </c>
      <c r="N14" s="722" t="s">
        <v>829</v>
      </c>
      <c r="O14" s="721" t="s">
        <v>222</v>
      </c>
      <c r="P14" s="722" t="s">
        <v>866</v>
      </c>
      <c r="Q14" s="722" t="s">
        <v>868</v>
      </c>
    </row>
    <row r="15" spans="1:17">
      <c r="A15" s="738"/>
      <c r="B15" s="738">
        <v>2</v>
      </c>
      <c r="C15" s="722" t="s">
        <v>870</v>
      </c>
      <c r="D15" s="723" t="s">
        <v>16</v>
      </c>
      <c r="E15" s="721" t="s">
        <v>221</v>
      </c>
      <c r="F15" s="721" t="s">
        <v>288</v>
      </c>
      <c r="G15" s="794">
        <v>29398</v>
      </c>
      <c r="H15" s="795">
        <v>37</v>
      </c>
      <c r="I15" s="725" t="s">
        <v>1403</v>
      </c>
      <c r="J15" s="721" t="s">
        <v>256</v>
      </c>
      <c r="K15" s="721" t="s">
        <v>246</v>
      </c>
      <c r="L15" s="726"/>
      <c r="M15" s="726" t="s">
        <v>6426</v>
      </c>
      <c r="N15" s="722" t="s">
        <v>829</v>
      </c>
      <c r="O15" s="721" t="s">
        <v>245</v>
      </c>
      <c r="P15" s="722" t="s">
        <v>869</v>
      </c>
      <c r="Q15" s="722" t="s">
        <v>868</v>
      </c>
    </row>
    <row r="16" spans="1:17">
      <c r="A16" s="738"/>
      <c r="B16" s="738">
        <v>3</v>
      </c>
      <c r="C16" s="722" t="s">
        <v>873</v>
      </c>
      <c r="D16" s="723" t="s">
        <v>16</v>
      </c>
      <c r="E16" s="721" t="s">
        <v>254</v>
      </c>
      <c r="F16" s="721" t="s">
        <v>230</v>
      </c>
      <c r="G16" s="794">
        <v>39404</v>
      </c>
      <c r="H16" s="795">
        <v>9</v>
      </c>
      <c r="I16" s="725" t="s">
        <v>1403</v>
      </c>
      <c r="J16" s="721" t="s">
        <v>369</v>
      </c>
      <c r="K16" s="721" t="s">
        <v>266</v>
      </c>
      <c r="L16" s="726"/>
      <c r="M16" s="726" t="s">
        <v>6426</v>
      </c>
      <c r="N16" s="722" t="s">
        <v>829</v>
      </c>
      <c r="O16" s="721" t="s">
        <v>255</v>
      </c>
      <c r="P16" s="727" t="s">
        <v>872</v>
      </c>
      <c r="Q16" s="722" t="s">
        <v>868</v>
      </c>
    </row>
    <row r="17" spans="1:17">
      <c r="A17" s="738"/>
      <c r="B17" s="738">
        <v>4</v>
      </c>
      <c r="C17" s="722" t="s">
        <v>874</v>
      </c>
      <c r="D17" s="723" t="s">
        <v>16</v>
      </c>
      <c r="E17" s="721" t="s">
        <v>254</v>
      </c>
      <c r="F17" s="721" t="s">
        <v>230</v>
      </c>
      <c r="G17" s="794">
        <v>41828</v>
      </c>
      <c r="H17" s="795">
        <v>3</v>
      </c>
      <c r="I17" s="725" t="s">
        <v>1403</v>
      </c>
      <c r="J17" s="721" t="s">
        <v>265</v>
      </c>
      <c r="K17" s="721" t="s">
        <v>270</v>
      </c>
      <c r="L17" s="726"/>
      <c r="M17" s="726" t="s">
        <v>6426</v>
      </c>
      <c r="N17" s="722" t="s">
        <v>829</v>
      </c>
      <c r="O17" s="721" t="s">
        <v>255</v>
      </c>
      <c r="P17" s="734" t="s">
        <v>872</v>
      </c>
      <c r="Q17" s="722" t="s">
        <v>868</v>
      </c>
    </row>
    <row r="18" spans="1:17">
      <c r="A18" s="738">
        <v>5</v>
      </c>
      <c r="B18" s="738">
        <v>1</v>
      </c>
      <c r="C18" s="722" t="s">
        <v>876</v>
      </c>
      <c r="D18" s="723" t="s">
        <v>23</v>
      </c>
      <c r="E18" s="721" t="s">
        <v>221</v>
      </c>
      <c r="F18" s="721" t="s">
        <v>877</v>
      </c>
      <c r="G18" s="794">
        <v>25571</v>
      </c>
      <c r="H18" s="795">
        <v>47</v>
      </c>
      <c r="I18" s="725" t="s">
        <v>1403</v>
      </c>
      <c r="J18" s="721" t="s">
        <v>289</v>
      </c>
      <c r="K18" s="721" t="s">
        <v>283</v>
      </c>
      <c r="L18" s="726"/>
      <c r="M18" s="726" t="s">
        <v>6426</v>
      </c>
      <c r="N18" s="722" t="s">
        <v>829</v>
      </c>
      <c r="O18" s="721" t="s">
        <v>222</v>
      </c>
      <c r="P18" s="722" t="s">
        <v>875</v>
      </c>
      <c r="Q18" s="722" t="s">
        <v>880</v>
      </c>
    </row>
    <row r="19" spans="1:17">
      <c r="A19" s="738"/>
      <c r="B19" s="738">
        <v>2</v>
      </c>
      <c r="C19" s="722" t="s">
        <v>882</v>
      </c>
      <c r="D19" s="723" t="s">
        <v>16</v>
      </c>
      <c r="E19" s="721" t="s">
        <v>221</v>
      </c>
      <c r="F19" s="721" t="s">
        <v>22</v>
      </c>
      <c r="G19" s="794">
        <v>28892</v>
      </c>
      <c r="H19" s="795">
        <v>38</v>
      </c>
      <c r="I19" s="725" t="s">
        <v>1403</v>
      </c>
      <c r="J19" s="721" t="s">
        <v>256</v>
      </c>
      <c r="K19" s="721" t="s">
        <v>246</v>
      </c>
      <c r="L19" s="726"/>
      <c r="M19" s="726" t="s">
        <v>6426</v>
      </c>
      <c r="N19" s="722" t="s">
        <v>829</v>
      </c>
      <c r="O19" s="721" t="s">
        <v>245</v>
      </c>
      <c r="P19" s="722" t="s">
        <v>881</v>
      </c>
      <c r="Q19" s="722" t="s">
        <v>880</v>
      </c>
    </row>
    <row r="20" spans="1:17">
      <c r="A20" s="738"/>
      <c r="B20" s="738">
        <v>3</v>
      </c>
      <c r="C20" s="722" t="s">
        <v>885</v>
      </c>
      <c r="D20" s="723" t="s">
        <v>23</v>
      </c>
      <c r="E20" s="721" t="s">
        <v>254</v>
      </c>
      <c r="F20" s="721" t="s">
        <v>244</v>
      </c>
      <c r="G20" s="794">
        <v>36126</v>
      </c>
      <c r="H20" s="795">
        <v>18</v>
      </c>
      <c r="I20" s="725" t="s">
        <v>1403</v>
      </c>
      <c r="J20" s="721" t="s">
        <v>886</v>
      </c>
      <c r="K20" s="721" t="s">
        <v>266</v>
      </c>
      <c r="L20" s="726"/>
      <c r="M20" s="726" t="s">
        <v>6426</v>
      </c>
      <c r="N20" s="722" t="s">
        <v>829</v>
      </c>
      <c r="O20" s="721" t="s">
        <v>255</v>
      </c>
      <c r="P20" s="722" t="s">
        <v>884</v>
      </c>
      <c r="Q20" s="722" t="s">
        <v>880</v>
      </c>
    </row>
    <row r="21" spans="1:17">
      <c r="A21" s="738"/>
      <c r="B21" s="738">
        <v>4</v>
      </c>
      <c r="C21" s="722" t="s">
        <v>889</v>
      </c>
      <c r="D21" s="723" t="s">
        <v>16</v>
      </c>
      <c r="E21" s="721" t="s">
        <v>254</v>
      </c>
      <c r="F21" s="721" t="s">
        <v>22</v>
      </c>
      <c r="G21" s="794">
        <v>39783</v>
      </c>
      <c r="H21" s="795">
        <v>8</v>
      </c>
      <c r="I21" s="725" t="s">
        <v>1403</v>
      </c>
      <c r="J21" s="721" t="s">
        <v>369</v>
      </c>
      <c r="K21" s="721" t="s">
        <v>266</v>
      </c>
      <c r="L21" s="726"/>
      <c r="M21" s="726" t="s">
        <v>6426</v>
      </c>
      <c r="N21" s="722" t="s">
        <v>829</v>
      </c>
      <c r="O21" s="721" t="s">
        <v>255</v>
      </c>
      <c r="P21" s="734" t="s">
        <v>888</v>
      </c>
      <c r="Q21" s="722" t="s">
        <v>880</v>
      </c>
    </row>
    <row r="22" spans="1:17">
      <c r="A22" s="738">
        <v>6</v>
      </c>
      <c r="B22" s="738">
        <v>1</v>
      </c>
      <c r="C22" s="722" t="s">
        <v>891</v>
      </c>
      <c r="D22" s="723" t="s">
        <v>23</v>
      </c>
      <c r="E22" s="721" t="s">
        <v>221</v>
      </c>
      <c r="F22" s="721" t="s">
        <v>288</v>
      </c>
      <c r="G22" s="794">
        <v>27927</v>
      </c>
      <c r="H22" s="795">
        <v>41</v>
      </c>
      <c r="I22" s="725" t="s">
        <v>1403</v>
      </c>
      <c r="J22" s="721" t="s">
        <v>223</v>
      </c>
      <c r="K22" s="721" t="s">
        <v>674</v>
      </c>
      <c r="L22" s="726"/>
      <c r="M22" s="726" t="s">
        <v>6426</v>
      </c>
      <c r="N22" s="722" t="s">
        <v>829</v>
      </c>
      <c r="O22" s="721" t="s">
        <v>222</v>
      </c>
      <c r="P22" s="722" t="s">
        <v>890</v>
      </c>
      <c r="Q22" s="722" t="s">
        <v>892</v>
      </c>
    </row>
    <row r="23" spans="1:17">
      <c r="A23" s="738"/>
      <c r="B23" s="738">
        <v>2</v>
      </c>
      <c r="C23" s="722" t="s">
        <v>894</v>
      </c>
      <c r="D23" s="723" t="s">
        <v>16</v>
      </c>
      <c r="E23" s="721" t="s">
        <v>221</v>
      </c>
      <c r="F23" s="721" t="s">
        <v>288</v>
      </c>
      <c r="G23" s="794">
        <v>29763</v>
      </c>
      <c r="H23" s="795">
        <v>36</v>
      </c>
      <c r="I23" s="725" t="s">
        <v>1403</v>
      </c>
      <c r="J23" s="721" t="s">
        <v>289</v>
      </c>
      <c r="K23" s="721" t="s">
        <v>246</v>
      </c>
      <c r="L23" s="726"/>
      <c r="M23" s="726" t="s">
        <v>6426</v>
      </c>
      <c r="N23" s="722" t="s">
        <v>829</v>
      </c>
      <c r="O23" s="721" t="s">
        <v>245</v>
      </c>
      <c r="P23" s="722" t="s">
        <v>893</v>
      </c>
      <c r="Q23" s="722" t="s">
        <v>892</v>
      </c>
    </row>
    <row r="24" spans="1:17">
      <c r="A24" s="738"/>
      <c r="B24" s="738">
        <v>3</v>
      </c>
      <c r="C24" s="722" t="s">
        <v>898</v>
      </c>
      <c r="D24" s="723" t="s">
        <v>23</v>
      </c>
      <c r="E24" s="721" t="s">
        <v>254</v>
      </c>
      <c r="F24" s="721" t="s">
        <v>288</v>
      </c>
      <c r="G24" s="794">
        <v>36462</v>
      </c>
      <c r="H24" s="795">
        <v>17</v>
      </c>
      <c r="I24" s="725" t="s">
        <v>1403</v>
      </c>
      <c r="J24" s="721" t="s">
        <v>348</v>
      </c>
      <c r="K24" s="721" t="s">
        <v>266</v>
      </c>
      <c r="L24" s="726"/>
      <c r="M24" s="726" t="s">
        <v>6426</v>
      </c>
      <c r="N24" s="722" t="s">
        <v>829</v>
      </c>
      <c r="O24" s="721" t="s">
        <v>255</v>
      </c>
      <c r="P24" s="722" t="s">
        <v>897</v>
      </c>
      <c r="Q24" s="722" t="s">
        <v>892</v>
      </c>
    </row>
    <row r="25" spans="1:17">
      <c r="A25" s="738"/>
      <c r="B25" s="738">
        <v>4</v>
      </c>
      <c r="C25" s="722" t="s">
        <v>900</v>
      </c>
      <c r="D25" s="723" t="s">
        <v>23</v>
      </c>
      <c r="E25" s="721" t="s">
        <v>254</v>
      </c>
      <c r="F25" s="721" t="s">
        <v>230</v>
      </c>
      <c r="G25" s="794">
        <v>41275</v>
      </c>
      <c r="H25" s="795">
        <v>4</v>
      </c>
      <c r="I25" s="725" t="s">
        <v>1403</v>
      </c>
      <c r="J25" s="721" t="s">
        <v>265</v>
      </c>
      <c r="K25" s="721" t="s">
        <v>270</v>
      </c>
      <c r="L25" s="726"/>
      <c r="M25" s="726" t="s">
        <v>6426</v>
      </c>
      <c r="N25" s="722" t="s">
        <v>829</v>
      </c>
      <c r="O25" s="721" t="s">
        <v>255</v>
      </c>
      <c r="P25" s="727" t="s">
        <v>899</v>
      </c>
      <c r="Q25" s="722" t="s">
        <v>892</v>
      </c>
    </row>
    <row r="26" spans="1:17">
      <c r="A26" s="738">
        <v>7</v>
      </c>
      <c r="B26" s="738">
        <v>1</v>
      </c>
      <c r="C26" s="722" t="s">
        <v>879</v>
      </c>
      <c r="D26" s="723" t="s">
        <v>23</v>
      </c>
      <c r="E26" s="721" t="s">
        <v>221</v>
      </c>
      <c r="F26" s="721" t="s">
        <v>877</v>
      </c>
      <c r="G26" s="794">
        <v>18547</v>
      </c>
      <c r="H26" s="795">
        <v>66</v>
      </c>
      <c r="I26" s="725" t="s">
        <v>1403</v>
      </c>
      <c r="J26" s="721" t="s">
        <v>256</v>
      </c>
      <c r="K26" s="721" t="s">
        <v>283</v>
      </c>
      <c r="L26" s="726"/>
      <c r="M26" s="726" t="s">
        <v>6426</v>
      </c>
      <c r="N26" s="722" t="s">
        <v>829</v>
      </c>
      <c r="O26" s="721" t="s">
        <v>222</v>
      </c>
      <c r="P26" s="722" t="s">
        <v>901</v>
      </c>
      <c r="Q26" s="722" t="s">
        <v>904</v>
      </c>
    </row>
    <row r="27" spans="1:17">
      <c r="A27" s="738"/>
      <c r="B27" s="738">
        <v>2</v>
      </c>
      <c r="C27" s="722" t="s">
        <v>878</v>
      </c>
      <c r="D27" s="723" t="s">
        <v>16</v>
      </c>
      <c r="E27" s="721" t="s">
        <v>221</v>
      </c>
      <c r="F27" s="721" t="s">
        <v>877</v>
      </c>
      <c r="G27" s="794">
        <v>18547</v>
      </c>
      <c r="H27" s="795">
        <v>66</v>
      </c>
      <c r="I27" s="725" t="s">
        <v>1403</v>
      </c>
      <c r="J27" s="721" t="s">
        <v>256</v>
      </c>
      <c r="K27" s="721" t="s">
        <v>246</v>
      </c>
      <c r="L27" s="726"/>
      <c r="M27" s="726" t="s">
        <v>6426</v>
      </c>
      <c r="N27" s="722" t="s">
        <v>829</v>
      </c>
      <c r="O27" s="721" t="s">
        <v>245</v>
      </c>
      <c r="P27" s="722" t="s">
        <v>905</v>
      </c>
      <c r="Q27" s="722" t="s">
        <v>904</v>
      </c>
    </row>
    <row r="28" spans="1:17">
      <c r="A28" s="738">
        <v>8</v>
      </c>
      <c r="B28" s="738">
        <v>1</v>
      </c>
      <c r="C28" s="722" t="s">
        <v>909</v>
      </c>
      <c r="D28" s="723" t="s">
        <v>23</v>
      </c>
      <c r="E28" s="721" t="s">
        <v>221</v>
      </c>
      <c r="F28" s="721" t="s">
        <v>910</v>
      </c>
      <c r="G28" s="794">
        <v>25769</v>
      </c>
      <c r="H28" s="795">
        <v>47</v>
      </c>
      <c r="I28" s="725" t="s">
        <v>1403</v>
      </c>
      <c r="J28" s="721" t="s">
        <v>223</v>
      </c>
      <c r="K28" s="721" t="s">
        <v>283</v>
      </c>
      <c r="L28" s="726"/>
      <c r="M28" s="726" t="s">
        <v>6426</v>
      </c>
      <c r="N28" s="722" t="s">
        <v>829</v>
      </c>
      <c r="O28" s="721" t="s">
        <v>222</v>
      </c>
      <c r="P28" s="722" t="s">
        <v>908</v>
      </c>
      <c r="Q28" s="722" t="s">
        <v>913</v>
      </c>
    </row>
    <row r="29" spans="1:17">
      <c r="A29" s="738"/>
      <c r="B29" s="738">
        <v>2</v>
      </c>
      <c r="C29" s="722" t="s">
        <v>496</v>
      </c>
      <c r="D29" s="723" t="s">
        <v>16</v>
      </c>
      <c r="E29" s="721" t="s">
        <v>221</v>
      </c>
      <c r="F29" s="721" t="s">
        <v>915</v>
      </c>
      <c r="G29" s="794">
        <v>25670</v>
      </c>
      <c r="H29" s="795">
        <v>47</v>
      </c>
      <c r="I29" s="725" t="s">
        <v>1403</v>
      </c>
      <c r="J29" s="721" t="s">
        <v>256</v>
      </c>
      <c r="K29" s="721" t="s">
        <v>246</v>
      </c>
      <c r="L29" s="726"/>
      <c r="M29" s="726" t="s">
        <v>6426</v>
      </c>
      <c r="N29" s="722" t="s">
        <v>829</v>
      </c>
      <c r="O29" s="721" t="s">
        <v>245</v>
      </c>
      <c r="P29" s="722" t="s">
        <v>914</v>
      </c>
      <c r="Q29" s="722" t="s">
        <v>913</v>
      </c>
    </row>
    <row r="30" spans="1:17">
      <c r="A30" s="738">
        <v>9</v>
      </c>
      <c r="B30" s="738">
        <v>1</v>
      </c>
      <c r="C30" s="722" t="s">
        <v>918</v>
      </c>
      <c r="D30" s="723" t="s">
        <v>23</v>
      </c>
      <c r="E30" s="721" t="s">
        <v>221</v>
      </c>
      <c r="F30" s="721" t="s">
        <v>288</v>
      </c>
      <c r="G30" s="794">
        <v>33666</v>
      </c>
      <c r="H30" s="795">
        <v>25</v>
      </c>
      <c r="I30" s="725" t="s">
        <v>1403</v>
      </c>
      <c r="J30" s="721" t="s">
        <v>289</v>
      </c>
      <c r="K30" s="721" t="s">
        <v>674</v>
      </c>
      <c r="L30" s="726"/>
      <c r="M30" s="726" t="s">
        <v>6426</v>
      </c>
      <c r="N30" s="722" t="s">
        <v>829</v>
      </c>
      <c r="O30" s="721" t="s">
        <v>222</v>
      </c>
      <c r="P30" s="722" t="s">
        <v>917</v>
      </c>
      <c r="Q30" s="734" t="s">
        <v>920</v>
      </c>
    </row>
    <row r="31" spans="1:17">
      <c r="A31" s="738"/>
      <c r="B31" s="738">
        <v>2</v>
      </c>
      <c r="C31" s="722" t="s">
        <v>922</v>
      </c>
      <c r="D31" s="723" t="s">
        <v>16</v>
      </c>
      <c r="E31" s="721" t="s">
        <v>221</v>
      </c>
      <c r="F31" s="721" t="s">
        <v>923</v>
      </c>
      <c r="G31" s="794">
        <v>33858</v>
      </c>
      <c r="H31" s="795">
        <v>24</v>
      </c>
      <c r="I31" s="725" t="s">
        <v>1403</v>
      </c>
      <c r="J31" s="721" t="s">
        <v>223</v>
      </c>
      <c r="K31" s="721" t="s">
        <v>246</v>
      </c>
      <c r="L31" s="726"/>
      <c r="M31" s="726" t="s">
        <v>6426</v>
      </c>
      <c r="N31" s="722" t="s">
        <v>829</v>
      </c>
      <c r="O31" s="721" t="s">
        <v>245</v>
      </c>
      <c r="P31" s="734" t="s">
        <v>921</v>
      </c>
      <c r="Q31" s="734" t="s">
        <v>920</v>
      </c>
    </row>
    <row r="32" spans="1:17">
      <c r="A32" s="738"/>
      <c r="B32" s="738">
        <v>3</v>
      </c>
      <c r="C32" s="722" t="s">
        <v>926</v>
      </c>
      <c r="D32" s="723" t="s">
        <v>23</v>
      </c>
      <c r="E32" s="721" t="s">
        <v>254</v>
      </c>
      <c r="F32" s="721" t="s">
        <v>230</v>
      </c>
      <c r="G32" s="794">
        <v>41557</v>
      </c>
      <c r="H32" s="795">
        <v>3</v>
      </c>
      <c r="I32" s="725" t="s">
        <v>1403</v>
      </c>
      <c r="J32" s="721" t="s">
        <v>265</v>
      </c>
      <c r="K32" s="721" t="s">
        <v>270</v>
      </c>
      <c r="L32" s="726"/>
      <c r="M32" s="726" t="s">
        <v>6426</v>
      </c>
      <c r="N32" s="722" t="s">
        <v>829</v>
      </c>
      <c r="O32" s="721" t="s">
        <v>255</v>
      </c>
      <c r="P32" s="722"/>
      <c r="Q32" s="734" t="s">
        <v>920</v>
      </c>
    </row>
    <row r="33" spans="1:17">
      <c r="A33" s="738">
        <v>10</v>
      </c>
      <c r="B33" s="738">
        <v>1</v>
      </c>
      <c r="C33" s="722" t="s">
        <v>502</v>
      </c>
      <c r="D33" s="723" t="s">
        <v>23</v>
      </c>
      <c r="E33" s="721" t="s">
        <v>221</v>
      </c>
      <c r="F33" s="721" t="s">
        <v>297</v>
      </c>
      <c r="G33" s="794">
        <v>16072</v>
      </c>
      <c r="H33" s="795">
        <v>73</v>
      </c>
      <c r="I33" s="725" t="s">
        <v>1403</v>
      </c>
      <c r="J33" s="721" t="s">
        <v>256</v>
      </c>
      <c r="K33" s="721" t="s">
        <v>283</v>
      </c>
      <c r="L33" s="726"/>
      <c r="M33" s="726" t="s">
        <v>6426</v>
      </c>
      <c r="N33" s="722" t="s">
        <v>829</v>
      </c>
      <c r="O33" s="721" t="s">
        <v>222</v>
      </c>
      <c r="P33" s="722" t="s">
        <v>927</v>
      </c>
      <c r="Q33" s="722" t="s">
        <v>930</v>
      </c>
    </row>
    <row r="34" spans="1:17">
      <c r="A34" s="738">
        <v>11</v>
      </c>
      <c r="B34" s="738">
        <v>1</v>
      </c>
      <c r="C34" s="722" t="s">
        <v>951</v>
      </c>
      <c r="D34" s="723" t="s">
        <v>23</v>
      </c>
      <c r="E34" s="721" t="s">
        <v>221</v>
      </c>
      <c r="F34" s="721" t="s">
        <v>952</v>
      </c>
      <c r="G34" s="794">
        <v>32969</v>
      </c>
      <c r="H34" s="795">
        <v>27</v>
      </c>
      <c r="I34" s="725" t="s">
        <v>1403</v>
      </c>
      <c r="J34" s="721" t="s">
        <v>256</v>
      </c>
      <c r="K34" s="721" t="s">
        <v>283</v>
      </c>
      <c r="L34" s="726"/>
      <c r="M34" s="726" t="s">
        <v>6426</v>
      </c>
      <c r="N34" s="722" t="s">
        <v>829</v>
      </c>
      <c r="O34" s="721" t="s">
        <v>222</v>
      </c>
      <c r="P34" s="722" t="s">
        <v>950</v>
      </c>
      <c r="Q34" s="722" t="s">
        <v>949</v>
      </c>
    </row>
    <row r="35" spans="1:17">
      <c r="A35" s="738"/>
      <c r="B35" s="738">
        <v>2</v>
      </c>
      <c r="C35" s="722" t="s">
        <v>4975</v>
      </c>
      <c r="D35" s="723" t="s">
        <v>16</v>
      </c>
      <c r="E35" s="721" t="s">
        <v>221</v>
      </c>
      <c r="F35" s="721" t="s">
        <v>230</v>
      </c>
      <c r="G35" s="794">
        <v>35156</v>
      </c>
      <c r="H35" s="795"/>
      <c r="I35" s="725" t="s">
        <v>1403</v>
      </c>
      <c r="J35" s="721" t="s">
        <v>785</v>
      </c>
      <c r="K35" s="721" t="s">
        <v>246</v>
      </c>
      <c r="L35" s="726"/>
      <c r="M35" s="726" t="s">
        <v>6426</v>
      </c>
      <c r="N35" s="722" t="s">
        <v>829</v>
      </c>
      <c r="O35" s="721" t="s">
        <v>245</v>
      </c>
      <c r="P35" s="722"/>
      <c r="Q35" s="722" t="s">
        <v>949</v>
      </c>
    </row>
    <row r="36" spans="1:17">
      <c r="A36" s="738"/>
      <c r="B36" s="738">
        <v>3</v>
      </c>
      <c r="C36" s="722" t="s">
        <v>7019</v>
      </c>
      <c r="D36" s="723" t="s">
        <v>23</v>
      </c>
      <c r="E36" s="721" t="s">
        <v>221</v>
      </c>
      <c r="F36" s="721" t="s">
        <v>230</v>
      </c>
      <c r="G36" s="794">
        <v>43221</v>
      </c>
      <c r="H36" s="795"/>
      <c r="I36" s="725" t="s">
        <v>1403</v>
      </c>
      <c r="J36" s="721" t="s">
        <v>265</v>
      </c>
      <c r="K36" s="721" t="s">
        <v>270</v>
      </c>
      <c r="L36" s="726"/>
      <c r="M36" s="726" t="s">
        <v>6426</v>
      </c>
      <c r="N36" s="722" t="s">
        <v>829</v>
      </c>
      <c r="O36" s="721" t="s">
        <v>255</v>
      </c>
      <c r="P36" s="722"/>
      <c r="Q36" s="722" t="s">
        <v>949</v>
      </c>
    </row>
    <row r="37" spans="1:17">
      <c r="A37" s="738"/>
      <c r="B37" s="738">
        <v>4</v>
      </c>
      <c r="C37" s="722" t="s">
        <v>945</v>
      </c>
      <c r="D37" s="723" t="s">
        <v>16</v>
      </c>
      <c r="E37" s="721" t="s">
        <v>947</v>
      </c>
      <c r="F37" s="721" t="s">
        <v>946</v>
      </c>
      <c r="G37" s="794">
        <v>21016</v>
      </c>
      <c r="H37" s="795">
        <v>60</v>
      </c>
      <c r="I37" s="725" t="s">
        <v>1403</v>
      </c>
      <c r="J37" s="721" t="s">
        <v>256</v>
      </c>
      <c r="K37" s="721" t="s">
        <v>283</v>
      </c>
      <c r="L37" s="726"/>
      <c r="M37" s="726" t="s">
        <v>6426</v>
      </c>
      <c r="N37" s="722" t="s">
        <v>829</v>
      </c>
      <c r="O37" s="721" t="s">
        <v>327</v>
      </c>
      <c r="P37" s="722" t="s">
        <v>944</v>
      </c>
      <c r="Q37" s="722" t="s">
        <v>949</v>
      </c>
    </row>
    <row r="38" spans="1:17">
      <c r="A38" s="738">
        <v>12</v>
      </c>
      <c r="B38" s="738">
        <v>1</v>
      </c>
      <c r="C38" s="722" t="s">
        <v>955</v>
      </c>
      <c r="D38" s="723" t="s">
        <v>23</v>
      </c>
      <c r="E38" s="721" t="s">
        <v>221</v>
      </c>
      <c r="F38" s="721" t="s">
        <v>877</v>
      </c>
      <c r="G38" s="794">
        <v>27946</v>
      </c>
      <c r="H38" s="795">
        <v>41</v>
      </c>
      <c r="I38" s="725" t="s">
        <v>1403</v>
      </c>
      <c r="J38" s="721" t="s">
        <v>256</v>
      </c>
      <c r="K38" s="721" t="s">
        <v>283</v>
      </c>
      <c r="L38" s="726"/>
      <c r="M38" s="726" t="s">
        <v>6426</v>
      </c>
      <c r="N38" s="722" t="s">
        <v>829</v>
      </c>
      <c r="O38" s="721" t="s">
        <v>222</v>
      </c>
      <c r="P38" s="722" t="s">
        <v>954</v>
      </c>
      <c r="Q38" s="722" t="s">
        <v>956</v>
      </c>
    </row>
    <row r="39" spans="1:17">
      <c r="A39" s="738"/>
      <c r="B39" s="738">
        <v>2</v>
      </c>
      <c r="C39" s="722" t="s">
        <v>958</v>
      </c>
      <c r="D39" s="723" t="s">
        <v>16</v>
      </c>
      <c r="E39" s="721" t="s">
        <v>221</v>
      </c>
      <c r="F39" s="721" t="s">
        <v>337</v>
      </c>
      <c r="G39" s="794">
        <v>30075</v>
      </c>
      <c r="H39" s="795">
        <v>35</v>
      </c>
      <c r="I39" s="725" t="s">
        <v>1403</v>
      </c>
      <c r="J39" s="721" t="s">
        <v>289</v>
      </c>
      <c r="K39" s="721" t="s">
        <v>246</v>
      </c>
      <c r="L39" s="726"/>
      <c r="M39" s="726" t="s">
        <v>6426</v>
      </c>
      <c r="N39" s="722" t="s">
        <v>829</v>
      </c>
      <c r="O39" s="721" t="s">
        <v>245</v>
      </c>
      <c r="P39" s="722" t="s">
        <v>957</v>
      </c>
      <c r="Q39" s="722" t="s">
        <v>956</v>
      </c>
    </row>
    <row r="40" spans="1:17">
      <c r="A40" s="738"/>
      <c r="B40" s="738">
        <v>3</v>
      </c>
      <c r="C40" s="722" t="s">
        <v>962</v>
      </c>
      <c r="D40" s="723" t="s">
        <v>23</v>
      </c>
      <c r="E40" s="721" t="s">
        <v>254</v>
      </c>
      <c r="F40" s="721" t="s">
        <v>230</v>
      </c>
      <c r="G40" s="794">
        <v>37274</v>
      </c>
      <c r="H40" s="795">
        <v>15</v>
      </c>
      <c r="I40" s="725" t="s">
        <v>1403</v>
      </c>
      <c r="J40" s="721" t="s">
        <v>369</v>
      </c>
      <c r="K40" s="721" t="s">
        <v>266</v>
      </c>
      <c r="L40" s="726"/>
      <c r="M40" s="726" t="s">
        <v>6426</v>
      </c>
      <c r="N40" s="722" t="s">
        <v>829</v>
      </c>
      <c r="O40" s="721" t="s">
        <v>255</v>
      </c>
      <c r="P40" s="722" t="s">
        <v>961</v>
      </c>
      <c r="Q40" s="722" t="s">
        <v>956</v>
      </c>
    </row>
    <row r="41" spans="1:17">
      <c r="A41" s="738"/>
      <c r="B41" s="738">
        <v>4</v>
      </c>
      <c r="C41" s="722" t="s">
        <v>964</v>
      </c>
      <c r="D41" s="723" t="s">
        <v>23</v>
      </c>
      <c r="E41" s="721" t="s">
        <v>254</v>
      </c>
      <c r="F41" s="721" t="s">
        <v>230</v>
      </c>
      <c r="G41" s="794">
        <v>40662</v>
      </c>
      <c r="H41" s="795">
        <v>6</v>
      </c>
      <c r="I41" s="725" t="s">
        <v>1403</v>
      </c>
      <c r="J41" s="721" t="s">
        <v>265</v>
      </c>
      <c r="K41" s="721" t="s">
        <v>270</v>
      </c>
      <c r="L41" s="726"/>
      <c r="M41" s="726" t="s">
        <v>6426</v>
      </c>
      <c r="N41" s="722" t="s">
        <v>829</v>
      </c>
      <c r="O41" s="721" t="s">
        <v>255</v>
      </c>
      <c r="P41" s="734" t="s">
        <v>963</v>
      </c>
      <c r="Q41" s="722" t="s">
        <v>956</v>
      </c>
    </row>
    <row r="42" spans="1:17">
      <c r="A42" s="738">
        <v>13</v>
      </c>
      <c r="B42" s="738">
        <v>1</v>
      </c>
      <c r="C42" s="722" t="s">
        <v>966</v>
      </c>
      <c r="D42" s="723" t="s">
        <v>23</v>
      </c>
      <c r="E42" s="721" t="s">
        <v>221</v>
      </c>
      <c r="F42" s="721" t="s">
        <v>877</v>
      </c>
      <c r="G42" s="794">
        <v>27394</v>
      </c>
      <c r="H42" s="795">
        <v>42</v>
      </c>
      <c r="I42" s="725" t="s">
        <v>1403</v>
      </c>
      <c r="J42" s="721" t="s">
        <v>256</v>
      </c>
      <c r="K42" s="721" t="s">
        <v>283</v>
      </c>
      <c r="L42" s="726"/>
      <c r="M42" s="726" t="s">
        <v>6426</v>
      </c>
      <c r="N42" s="722" t="s">
        <v>829</v>
      </c>
      <c r="O42" s="721" t="s">
        <v>222</v>
      </c>
      <c r="P42" s="722" t="s">
        <v>965</v>
      </c>
      <c r="Q42" s="722" t="s">
        <v>967</v>
      </c>
    </row>
    <row r="43" spans="1:17">
      <c r="A43" s="738"/>
      <c r="B43" s="738">
        <v>2</v>
      </c>
      <c r="C43" s="722" t="s">
        <v>969</v>
      </c>
      <c r="D43" s="723" t="s">
        <v>16</v>
      </c>
      <c r="E43" s="721" t="s">
        <v>221</v>
      </c>
      <c r="F43" s="721" t="s">
        <v>970</v>
      </c>
      <c r="G43" s="794">
        <v>28783</v>
      </c>
      <c r="H43" s="795">
        <v>38</v>
      </c>
      <c r="I43" s="725" t="s">
        <v>1403</v>
      </c>
      <c r="J43" s="721" t="s">
        <v>256</v>
      </c>
      <c r="K43" s="721" t="s">
        <v>246</v>
      </c>
      <c r="L43" s="726"/>
      <c r="M43" s="726" t="s">
        <v>6426</v>
      </c>
      <c r="N43" s="722" t="s">
        <v>829</v>
      </c>
      <c r="O43" s="721" t="s">
        <v>245</v>
      </c>
      <c r="P43" s="722" t="s">
        <v>968</v>
      </c>
      <c r="Q43" s="722" t="s">
        <v>967</v>
      </c>
    </row>
    <row r="44" spans="1:17">
      <c r="A44" s="738"/>
      <c r="B44" s="738">
        <v>3</v>
      </c>
      <c r="C44" s="722" t="s">
        <v>976</v>
      </c>
      <c r="D44" s="723" t="s">
        <v>16</v>
      </c>
      <c r="E44" s="721" t="s">
        <v>254</v>
      </c>
      <c r="F44" s="721" t="s">
        <v>230</v>
      </c>
      <c r="G44" s="794">
        <v>39225</v>
      </c>
      <c r="H44" s="795">
        <v>10</v>
      </c>
      <c r="I44" s="725" t="s">
        <v>1403</v>
      </c>
      <c r="J44" s="721" t="s">
        <v>369</v>
      </c>
      <c r="K44" s="721" t="s">
        <v>266</v>
      </c>
      <c r="L44" s="726"/>
      <c r="M44" s="726" t="s">
        <v>6426</v>
      </c>
      <c r="N44" s="722" t="s">
        <v>829</v>
      </c>
      <c r="O44" s="721" t="s">
        <v>255</v>
      </c>
      <c r="P44" s="722" t="s">
        <v>975</v>
      </c>
      <c r="Q44" s="722" t="s">
        <v>967</v>
      </c>
    </row>
    <row r="45" spans="1:17">
      <c r="A45" s="738">
        <v>14</v>
      </c>
      <c r="B45" s="738">
        <v>1</v>
      </c>
      <c r="C45" s="722" t="s">
        <v>978</v>
      </c>
      <c r="D45" s="723" t="s">
        <v>23</v>
      </c>
      <c r="E45" s="721" t="s">
        <v>221</v>
      </c>
      <c r="F45" s="721" t="s">
        <v>541</v>
      </c>
      <c r="G45" s="794">
        <v>22495</v>
      </c>
      <c r="H45" s="795">
        <v>56</v>
      </c>
      <c r="I45" s="725" t="s">
        <v>1403</v>
      </c>
      <c r="J45" s="721" t="s">
        <v>256</v>
      </c>
      <c r="K45" s="721" t="s">
        <v>283</v>
      </c>
      <c r="L45" s="726"/>
      <c r="M45" s="726" t="s">
        <v>6426</v>
      </c>
      <c r="N45" s="722" t="s">
        <v>829</v>
      </c>
      <c r="O45" s="721" t="s">
        <v>222</v>
      </c>
      <c r="P45" s="722" t="s">
        <v>977</v>
      </c>
      <c r="Q45" s="722" t="s">
        <v>981</v>
      </c>
    </row>
    <row r="46" spans="1:17">
      <c r="A46" s="738"/>
      <c r="B46" s="738">
        <v>2</v>
      </c>
      <c r="C46" s="722" t="s">
        <v>983</v>
      </c>
      <c r="D46" s="723" t="s">
        <v>16</v>
      </c>
      <c r="E46" s="721" t="s">
        <v>221</v>
      </c>
      <c r="F46" s="721" t="s">
        <v>760</v>
      </c>
      <c r="G46" s="794">
        <v>26860</v>
      </c>
      <c r="H46" s="795">
        <v>44</v>
      </c>
      <c r="I46" s="725" t="s">
        <v>1403</v>
      </c>
      <c r="J46" s="721" t="s">
        <v>256</v>
      </c>
      <c r="K46" s="721" t="s">
        <v>246</v>
      </c>
      <c r="L46" s="726"/>
      <c r="M46" s="726" t="s">
        <v>6426</v>
      </c>
      <c r="N46" s="722" t="s">
        <v>829</v>
      </c>
      <c r="O46" s="721" t="s">
        <v>245</v>
      </c>
      <c r="P46" s="727" t="s">
        <v>982</v>
      </c>
      <c r="Q46" s="722" t="s">
        <v>981</v>
      </c>
    </row>
    <row r="47" spans="1:17">
      <c r="A47" s="738"/>
      <c r="B47" s="738">
        <v>3</v>
      </c>
      <c r="C47" s="722" t="s">
        <v>987</v>
      </c>
      <c r="D47" s="723" t="s">
        <v>23</v>
      </c>
      <c r="E47" s="721" t="s">
        <v>254</v>
      </c>
      <c r="F47" s="721" t="s">
        <v>760</v>
      </c>
      <c r="G47" s="794">
        <v>31976</v>
      </c>
      <c r="H47" s="795">
        <v>30</v>
      </c>
      <c r="I47" s="725" t="s">
        <v>1403</v>
      </c>
      <c r="J47" s="721" t="s">
        <v>289</v>
      </c>
      <c r="K47" s="721" t="s">
        <v>283</v>
      </c>
      <c r="L47" s="726"/>
      <c r="M47" s="726" t="s">
        <v>6426</v>
      </c>
      <c r="N47" s="722" t="s">
        <v>829</v>
      </c>
      <c r="O47" s="721" t="s">
        <v>255</v>
      </c>
      <c r="P47" s="722" t="s">
        <v>986</v>
      </c>
      <c r="Q47" s="722" t="s">
        <v>981</v>
      </c>
    </row>
    <row r="48" spans="1:17">
      <c r="A48" s="738">
        <v>15</v>
      </c>
      <c r="B48" s="738">
        <v>1</v>
      </c>
      <c r="C48" s="722" t="s">
        <v>994</v>
      </c>
      <c r="D48" s="723" t="s">
        <v>23</v>
      </c>
      <c r="E48" s="721" t="s">
        <v>221</v>
      </c>
      <c r="F48" s="721" t="s">
        <v>414</v>
      </c>
      <c r="G48" s="794">
        <v>24678</v>
      </c>
      <c r="H48" s="795">
        <v>50</v>
      </c>
      <c r="I48" s="725" t="s">
        <v>1403</v>
      </c>
      <c r="J48" s="721" t="s">
        <v>256</v>
      </c>
      <c r="K48" s="721" t="s">
        <v>283</v>
      </c>
      <c r="L48" s="726"/>
      <c r="M48" s="726" t="s">
        <v>6426</v>
      </c>
      <c r="N48" s="722" t="s">
        <v>829</v>
      </c>
      <c r="O48" s="721" t="s">
        <v>222</v>
      </c>
      <c r="P48" s="722" t="s">
        <v>993</v>
      </c>
      <c r="Q48" s="722" t="s">
        <v>997</v>
      </c>
    </row>
    <row r="49" spans="1:17">
      <c r="A49" s="738"/>
      <c r="B49" s="738">
        <v>2</v>
      </c>
      <c r="C49" s="722" t="s">
        <v>1000</v>
      </c>
      <c r="D49" s="723" t="s">
        <v>16</v>
      </c>
      <c r="E49" s="721" t="s">
        <v>221</v>
      </c>
      <c r="F49" s="721" t="s">
        <v>414</v>
      </c>
      <c r="G49" s="794">
        <v>25739</v>
      </c>
      <c r="H49" s="795">
        <v>47</v>
      </c>
      <c r="I49" s="725" t="s">
        <v>1403</v>
      </c>
      <c r="J49" s="721" t="s">
        <v>256</v>
      </c>
      <c r="K49" s="721" t="s">
        <v>246</v>
      </c>
      <c r="L49" s="726"/>
      <c r="M49" s="726" t="s">
        <v>6426</v>
      </c>
      <c r="N49" s="722" t="s">
        <v>829</v>
      </c>
      <c r="O49" s="721" t="s">
        <v>245</v>
      </c>
      <c r="P49" s="722" t="s">
        <v>999</v>
      </c>
      <c r="Q49" s="722" t="s">
        <v>997</v>
      </c>
    </row>
    <row r="50" spans="1:17">
      <c r="A50" s="738">
        <v>16</v>
      </c>
      <c r="B50" s="738">
        <v>1</v>
      </c>
      <c r="C50" s="722" t="s">
        <v>1004</v>
      </c>
      <c r="D50" s="723" t="s">
        <v>23</v>
      </c>
      <c r="E50" s="721" t="s">
        <v>221</v>
      </c>
      <c r="F50" s="721" t="s">
        <v>414</v>
      </c>
      <c r="G50" s="794">
        <v>24031</v>
      </c>
      <c r="H50" s="795">
        <v>51</v>
      </c>
      <c r="I50" s="725" t="s">
        <v>1403</v>
      </c>
      <c r="J50" s="721" t="s">
        <v>256</v>
      </c>
      <c r="K50" s="721" t="s">
        <v>283</v>
      </c>
      <c r="L50" s="726"/>
      <c r="M50" s="726" t="s">
        <v>6426</v>
      </c>
      <c r="N50" s="722" t="s">
        <v>829</v>
      </c>
      <c r="O50" s="721" t="s">
        <v>222</v>
      </c>
      <c r="P50" s="722" t="s">
        <v>1003</v>
      </c>
      <c r="Q50" s="722" t="s">
        <v>1006</v>
      </c>
    </row>
    <row r="51" spans="1:17">
      <c r="A51" s="738"/>
      <c r="B51" s="738">
        <v>2</v>
      </c>
      <c r="C51" s="722" t="s">
        <v>1008</v>
      </c>
      <c r="D51" s="723" t="s">
        <v>16</v>
      </c>
      <c r="E51" s="721" t="s">
        <v>221</v>
      </c>
      <c r="F51" s="721" t="s">
        <v>414</v>
      </c>
      <c r="G51" s="794">
        <v>25327</v>
      </c>
      <c r="H51" s="795">
        <v>48</v>
      </c>
      <c r="I51" s="725" t="s">
        <v>1403</v>
      </c>
      <c r="J51" s="721" t="s">
        <v>256</v>
      </c>
      <c r="K51" s="721" t="s">
        <v>246</v>
      </c>
      <c r="L51" s="726"/>
      <c r="M51" s="726" t="s">
        <v>6426</v>
      </c>
      <c r="N51" s="722" t="s">
        <v>829</v>
      </c>
      <c r="O51" s="721" t="s">
        <v>245</v>
      </c>
      <c r="P51" s="722" t="s">
        <v>1007</v>
      </c>
      <c r="Q51" s="722" t="s">
        <v>1006</v>
      </c>
    </row>
    <row r="52" spans="1:17">
      <c r="A52" s="738"/>
      <c r="B52" s="738">
        <v>3</v>
      </c>
      <c r="C52" s="722" t="s">
        <v>1012</v>
      </c>
      <c r="D52" s="723" t="s">
        <v>23</v>
      </c>
      <c r="E52" s="721" t="s">
        <v>254</v>
      </c>
      <c r="F52" s="721" t="s">
        <v>414</v>
      </c>
      <c r="G52" s="794">
        <v>33161</v>
      </c>
      <c r="H52" s="795">
        <v>26</v>
      </c>
      <c r="I52" s="725" t="s">
        <v>1403</v>
      </c>
      <c r="J52" s="721" t="s">
        <v>289</v>
      </c>
      <c r="K52" s="721" t="s">
        <v>266</v>
      </c>
      <c r="L52" s="726"/>
      <c r="M52" s="726" t="s">
        <v>6426</v>
      </c>
      <c r="N52" s="722" t="s">
        <v>829</v>
      </c>
      <c r="O52" s="721" t="s">
        <v>255</v>
      </c>
      <c r="P52" s="727" t="s">
        <v>1011</v>
      </c>
      <c r="Q52" s="722" t="s">
        <v>1006</v>
      </c>
    </row>
    <row r="53" spans="1:17">
      <c r="A53" s="738"/>
      <c r="B53" s="738">
        <v>4</v>
      </c>
      <c r="C53" s="722" t="s">
        <v>1014</v>
      </c>
      <c r="D53" s="723" t="s">
        <v>23</v>
      </c>
      <c r="E53" s="721" t="s">
        <v>254</v>
      </c>
      <c r="F53" s="721" t="s">
        <v>230</v>
      </c>
      <c r="G53" s="794">
        <v>38784</v>
      </c>
      <c r="H53" s="795">
        <v>11</v>
      </c>
      <c r="I53" s="725" t="s">
        <v>1403</v>
      </c>
      <c r="J53" s="721" t="s">
        <v>249</v>
      </c>
      <c r="K53" s="721" t="s">
        <v>266</v>
      </c>
      <c r="L53" s="726"/>
      <c r="M53" s="726" t="s">
        <v>6426</v>
      </c>
      <c r="N53" s="722" t="s">
        <v>829</v>
      </c>
      <c r="O53" s="721" t="s">
        <v>255</v>
      </c>
      <c r="P53" s="722" t="s">
        <v>1013</v>
      </c>
      <c r="Q53" s="722" t="s">
        <v>1006</v>
      </c>
    </row>
    <row r="54" spans="1:17">
      <c r="A54" s="738"/>
      <c r="B54" s="738">
        <v>5</v>
      </c>
      <c r="C54" s="722" t="s">
        <v>1016</v>
      </c>
      <c r="D54" s="723" t="s">
        <v>16</v>
      </c>
      <c r="E54" s="721" t="s">
        <v>221</v>
      </c>
      <c r="F54" s="721" t="s">
        <v>414</v>
      </c>
      <c r="G54" s="794">
        <v>17307</v>
      </c>
      <c r="H54" s="795">
        <v>70</v>
      </c>
      <c r="I54" s="725" t="s">
        <v>1403</v>
      </c>
      <c r="J54" s="721" t="s">
        <v>256</v>
      </c>
      <c r="K54" s="721" t="s">
        <v>428</v>
      </c>
      <c r="L54" s="726"/>
      <c r="M54" s="726" t="s">
        <v>6426</v>
      </c>
      <c r="N54" s="722" t="s">
        <v>829</v>
      </c>
      <c r="O54" s="721" t="s">
        <v>327</v>
      </c>
      <c r="P54" s="727" t="s">
        <v>1015</v>
      </c>
      <c r="Q54" s="722" t="s">
        <v>1006</v>
      </c>
    </row>
    <row r="55" spans="1:17">
      <c r="A55" s="738">
        <v>17</v>
      </c>
      <c r="B55" s="738">
        <v>1</v>
      </c>
      <c r="C55" s="722" t="s">
        <v>1018</v>
      </c>
      <c r="D55" s="723" t="s">
        <v>23</v>
      </c>
      <c r="E55" s="721" t="s">
        <v>221</v>
      </c>
      <c r="F55" s="721" t="s">
        <v>414</v>
      </c>
      <c r="G55" s="794">
        <v>27862</v>
      </c>
      <c r="H55" s="795">
        <v>41</v>
      </c>
      <c r="I55" s="725" t="s">
        <v>1403</v>
      </c>
      <c r="J55" s="721" t="s">
        <v>223</v>
      </c>
      <c r="K55" s="721" t="s">
        <v>283</v>
      </c>
      <c r="L55" s="726"/>
      <c r="M55" s="726" t="s">
        <v>6426</v>
      </c>
      <c r="N55" s="722" t="s">
        <v>829</v>
      </c>
      <c r="O55" s="721" t="s">
        <v>222</v>
      </c>
      <c r="P55" s="722" t="s">
        <v>1017</v>
      </c>
      <c r="Q55" s="722" t="s">
        <v>1021</v>
      </c>
    </row>
    <row r="56" spans="1:17">
      <c r="A56" s="738"/>
      <c r="B56" s="738">
        <v>2</v>
      </c>
      <c r="C56" s="722" t="s">
        <v>1023</v>
      </c>
      <c r="D56" s="723" t="s">
        <v>16</v>
      </c>
      <c r="E56" s="721" t="s">
        <v>221</v>
      </c>
      <c r="F56" s="721" t="s">
        <v>414</v>
      </c>
      <c r="G56" s="794">
        <v>29441</v>
      </c>
      <c r="H56" s="795">
        <v>36</v>
      </c>
      <c r="I56" s="725" t="s">
        <v>1403</v>
      </c>
      <c r="J56" s="721" t="s">
        <v>256</v>
      </c>
      <c r="K56" s="721" t="s">
        <v>246</v>
      </c>
      <c r="L56" s="726"/>
      <c r="M56" s="726" t="s">
        <v>6426</v>
      </c>
      <c r="N56" s="722" t="s">
        <v>829</v>
      </c>
      <c r="O56" s="721" t="s">
        <v>245</v>
      </c>
      <c r="P56" s="722" t="s">
        <v>1022</v>
      </c>
      <c r="Q56" s="722" t="s">
        <v>1021</v>
      </c>
    </row>
    <row r="57" spans="1:17">
      <c r="A57" s="738"/>
      <c r="B57" s="738">
        <v>3</v>
      </c>
      <c r="C57" s="722" t="s">
        <v>1027</v>
      </c>
      <c r="D57" s="723" t="s">
        <v>23</v>
      </c>
      <c r="E57" s="721" t="s">
        <v>254</v>
      </c>
      <c r="F57" s="721" t="s">
        <v>230</v>
      </c>
      <c r="G57" s="794">
        <v>37013</v>
      </c>
      <c r="H57" s="795">
        <v>16</v>
      </c>
      <c r="I57" s="725" t="s">
        <v>1403</v>
      </c>
      <c r="J57" s="721" t="s">
        <v>348</v>
      </c>
      <c r="K57" s="721" t="s">
        <v>266</v>
      </c>
      <c r="L57" s="726"/>
      <c r="M57" s="726" t="s">
        <v>6426</v>
      </c>
      <c r="N57" s="722" t="s">
        <v>829</v>
      </c>
      <c r="O57" s="721" t="s">
        <v>255</v>
      </c>
      <c r="P57" s="722" t="s">
        <v>1026</v>
      </c>
      <c r="Q57" s="722" t="s">
        <v>1021</v>
      </c>
    </row>
    <row r="58" spans="1:17">
      <c r="A58" s="738"/>
      <c r="B58" s="738">
        <v>4</v>
      </c>
      <c r="C58" s="722" t="s">
        <v>1029</v>
      </c>
      <c r="D58" s="723" t="s">
        <v>16</v>
      </c>
      <c r="E58" s="721" t="s">
        <v>254</v>
      </c>
      <c r="F58" s="721" t="s">
        <v>230</v>
      </c>
      <c r="G58" s="794">
        <v>40077</v>
      </c>
      <c r="H58" s="795">
        <v>7</v>
      </c>
      <c r="I58" s="725" t="s">
        <v>1403</v>
      </c>
      <c r="J58" s="721" t="s">
        <v>265</v>
      </c>
      <c r="K58" s="721" t="s">
        <v>266</v>
      </c>
      <c r="L58" s="726"/>
      <c r="M58" s="726" t="s">
        <v>6426</v>
      </c>
      <c r="N58" s="722" t="s">
        <v>829</v>
      </c>
      <c r="O58" s="721" t="s">
        <v>255</v>
      </c>
      <c r="P58" s="734" t="s">
        <v>1028</v>
      </c>
      <c r="Q58" s="722" t="s">
        <v>1021</v>
      </c>
    </row>
    <row r="59" spans="1:17">
      <c r="A59" s="738">
        <v>18</v>
      </c>
      <c r="B59" s="738">
        <v>1</v>
      </c>
      <c r="C59" s="722" t="s">
        <v>1031</v>
      </c>
      <c r="D59" s="723" t="s">
        <v>23</v>
      </c>
      <c r="E59" s="721" t="s">
        <v>221</v>
      </c>
      <c r="F59" s="721" t="s">
        <v>167</v>
      </c>
      <c r="G59" s="794">
        <v>29838</v>
      </c>
      <c r="H59" s="795">
        <v>35</v>
      </c>
      <c r="I59" s="725" t="s">
        <v>1403</v>
      </c>
      <c r="J59" s="721" t="s">
        <v>256</v>
      </c>
      <c r="K59" s="721" t="s">
        <v>224</v>
      </c>
      <c r="L59" s="726"/>
      <c r="M59" s="726" t="s">
        <v>6426</v>
      </c>
      <c r="N59" s="722" t="s">
        <v>829</v>
      </c>
      <c r="O59" s="721" t="s">
        <v>222</v>
      </c>
      <c r="P59" s="722" t="s">
        <v>1030</v>
      </c>
      <c r="Q59" s="722" t="s">
        <v>1034</v>
      </c>
    </row>
    <row r="60" spans="1:17">
      <c r="A60" s="738"/>
      <c r="B60" s="738">
        <v>2</v>
      </c>
      <c r="C60" s="722" t="s">
        <v>1036</v>
      </c>
      <c r="D60" s="723" t="s">
        <v>16</v>
      </c>
      <c r="E60" s="721" t="s">
        <v>221</v>
      </c>
      <c r="F60" s="721" t="s">
        <v>414</v>
      </c>
      <c r="G60" s="794">
        <v>30280</v>
      </c>
      <c r="H60" s="795">
        <v>34</v>
      </c>
      <c r="I60" s="725" t="s">
        <v>1403</v>
      </c>
      <c r="J60" s="721" t="s">
        <v>256</v>
      </c>
      <c r="K60" s="721" t="s">
        <v>246</v>
      </c>
      <c r="L60" s="726"/>
      <c r="M60" s="726" t="s">
        <v>6426</v>
      </c>
      <c r="N60" s="722" t="s">
        <v>829</v>
      </c>
      <c r="O60" s="721" t="s">
        <v>245</v>
      </c>
      <c r="P60" s="722" t="s">
        <v>1035</v>
      </c>
      <c r="Q60" s="722" t="s">
        <v>1034</v>
      </c>
    </row>
    <row r="61" spans="1:17">
      <c r="A61" s="738"/>
      <c r="B61" s="738">
        <v>3</v>
      </c>
      <c r="C61" s="722" t="s">
        <v>1040</v>
      </c>
      <c r="D61" s="723" t="s">
        <v>16</v>
      </c>
      <c r="E61" s="721" t="s">
        <v>254</v>
      </c>
      <c r="F61" s="721" t="s">
        <v>230</v>
      </c>
      <c r="G61" s="794">
        <v>38878</v>
      </c>
      <c r="H61" s="795">
        <v>11</v>
      </c>
      <c r="I61" s="725" t="s">
        <v>1403</v>
      </c>
      <c r="J61" s="721" t="s">
        <v>369</v>
      </c>
      <c r="K61" s="721" t="s">
        <v>266</v>
      </c>
      <c r="L61" s="726"/>
      <c r="M61" s="726" t="s">
        <v>6426</v>
      </c>
      <c r="N61" s="722" t="s">
        <v>829</v>
      </c>
      <c r="O61" s="721" t="s">
        <v>255</v>
      </c>
      <c r="P61" s="722" t="s">
        <v>1039</v>
      </c>
      <c r="Q61" s="722" t="s">
        <v>1034</v>
      </c>
    </row>
    <row r="62" spans="1:17">
      <c r="A62" s="738"/>
      <c r="B62" s="738">
        <v>4</v>
      </c>
      <c r="C62" s="722" t="s">
        <v>1042</v>
      </c>
      <c r="D62" s="723" t="s">
        <v>16</v>
      </c>
      <c r="E62" s="721" t="s">
        <v>254</v>
      </c>
      <c r="F62" s="721" t="s">
        <v>230</v>
      </c>
      <c r="G62" s="794">
        <v>41912</v>
      </c>
      <c r="H62" s="795">
        <v>2</v>
      </c>
      <c r="I62" s="725" t="s">
        <v>1403</v>
      </c>
      <c r="J62" s="721" t="s">
        <v>265</v>
      </c>
      <c r="K62" s="721" t="s">
        <v>270</v>
      </c>
      <c r="L62" s="726"/>
      <c r="M62" s="726" t="s">
        <v>6426</v>
      </c>
      <c r="N62" s="722" t="s">
        <v>829</v>
      </c>
      <c r="O62" s="721" t="s">
        <v>255</v>
      </c>
      <c r="P62" s="727" t="s">
        <v>1041</v>
      </c>
      <c r="Q62" s="722" t="s">
        <v>1034</v>
      </c>
    </row>
    <row r="63" spans="1:17">
      <c r="A63" s="738">
        <v>19</v>
      </c>
      <c r="B63" s="738">
        <v>1</v>
      </c>
      <c r="C63" s="722" t="s">
        <v>998</v>
      </c>
      <c r="D63" s="723" t="s">
        <v>23</v>
      </c>
      <c r="E63" s="721" t="s">
        <v>221</v>
      </c>
      <c r="F63" s="721" t="s">
        <v>414</v>
      </c>
      <c r="G63" s="794">
        <v>28236</v>
      </c>
      <c r="H63" s="795">
        <v>40</v>
      </c>
      <c r="I63" s="725" t="s">
        <v>1403</v>
      </c>
      <c r="J63" s="721" t="s">
        <v>289</v>
      </c>
      <c r="K63" s="721" t="s">
        <v>674</v>
      </c>
      <c r="L63" s="726"/>
      <c r="M63" s="726" t="s">
        <v>6426</v>
      </c>
      <c r="N63" s="722" t="s">
        <v>829</v>
      </c>
      <c r="O63" s="721" t="s">
        <v>222</v>
      </c>
      <c r="P63" s="722" t="s">
        <v>1043</v>
      </c>
      <c r="Q63" s="722" t="s">
        <v>1046</v>
      </c>
    </row>
    <row r="64" spans="1:17">
      <c r="A64" s="738"/>
      <c r="B64" s="738">
        <v>2</v>
      </c>
      <c r="C64" s="722" t="s">
        <v>1048</v>
      </c>
      <c r="D64" s="723" t="s">
        <v>16</v>
      </c>
      <c r="E64" s="721" t="s">
        <v>221</v>
      </c>
      <c r="F64" s="721" t="s">
        <v>414</v>
      </c>
      <c r="G64" s="794">
        <v>27197</v>
      </c>
      <c r="H64" s="795">
        <v>43</v>
      </c>
      <c r="I64" s="725" t="s">
        <v>1403</v>
      </c>
      <c r="J64" s="721" t="s">
        <v>256</v>
      </c>
      <c r="K64" s="721" t="s">
        <v>246</v>
      </c>
      <c r="L64" s="726"/>
      <c r="M64" s="726" t="s">
        <v>6426</v>
      </c>
      <c r="N64" s="722" t="s">
        <v>829</v>
      </c>
      <c r="O64" s="721" t="s">
        <v>245</v>
      </c>
      <c r="P64" s="722" t="s">
        <v>1047</v>
      </c>
      <c r="Q64" s="722" t="s">
        <v>1046</v>
      </c>
    </row>
    <row r="65" spans="1:17">
      <c r="A65" s="738"/>
      <c r="B65" s="738">
        <v>3</v>
      </c>
      <c r="C65" s="722" t="s">
        <v>1052</v>
      </c>
      <c r="D65" s="723" t="s">
        <v>16</v>
      </c>
      <c r="E65" s="721" t="s">
        <v>254</v>
      </c>
      <c r="F65" s="721" t="s">
        <v>414</v>
      </c>
      <c r="G65" s="794">
        <v>37039</v>
      </c>
      <c r="H65" s="795">
        <v>16</v>
      </c>
      <c r="I65" s="725" t="s">
        <v>1403</v>
      </c>
      <c r="J65" s="721" t="s">
        <v>348</v>
      </c>
      <c r="K65" s="721" t="s">
        <v>266</v>
      </c>
      <c r="L65" s="726"/>
      <c r="M65" s="726" t="s">
        <v>6426</v>
      </c>
      <c r="N65" s="722" t="s">
        <v>829</v>
      </c>
      <c r="O65" s="721" t="s">
        <v>255</v>
      </c>
      <c r="P65" s="722" t="s">
        <v>1051</v>
      </c>
      <c r="Q65" s="722" t="s">
        <v>1046</v>
      </c>
    </row>
    <row r="66" spans="1:17">
      <c r="A66" s="738">
        <v>20</v>
      </c>
      <c r="B66" s="738">
        <v>1</v>
      </c>
      <c r="C66" s="722" t="s">
        <v>1054</v>
      </c>
      <c r="D66" s="723" t="s">
        <v>23</v>
      </c>
      <c r="E66" s="721" t="s">
        <v>221</v>
      </c>
      <c r="F66" s="721" t="s">
        <v>1055</v>
      </c>
      <c r="G66" s="794">
        <v>26947</v>
      </c>
      <c r="H66" s="795">
        <v>43</v>
      </c>
      <c r="I66" s="725" t="s">
        <v>1403</v>
      </c>
      <c r="J66" s="721" t="s">
        <v>289</v>
      </c>
      <c r="K66" s="721" t="s">
        <v>283</v>
      </c>
      <c r="L66" s="726"/>
      <c r="M66" s="726" t="s">
        <v>6426</v>
      </c>
      <c r="N66" s="722" t="s">
        <v>829</v>
      </c>
      <c r="O66" s="721" t="s">
        <v>222</v>
      </c>
      <c r="P66" s="722" t="s">
        <v>1053</v>
      </c>
      <c r="Q66" s="722" t="s">
        <v>1057</v>
      </c>
    </row>
    <row r="67" spans="1:17">
      <c r="A67" s="738"/>
      <c r="B67" s="738">
        <v>2</v>
      </c>
      <c r="C67" s="722" t="s">
        <v>1059</v>
      </c>
      <c r="D67" s="723" t="s">
        <v>16</v>
      </c>
      <c r="E67" s="721" t="s">
        <v>221</v>
      </c>
      <c r="F67" s="721" t="s">
        <v>467</v>
      </c>
      <c r="G67" s="794">
        <v>28877</v>
      </c>
      <c r="H67" s="795">
        <v>38</v>
      </c>
      <c r="I67" s="725" t="s">
        <v>1403</v>
      </c>
      <c r="J67" s="721" t="s">
        <v>256</v>
      </c>
      <c r="K67" s="721" t="s">
        <v>246</v>
      </c>
      <c r="L67" s="726"/>
      <c r="M67" s="726" t="s">
        <v>6426</v>
      </c>
      <c r="N67" s="722" t="s">
        <v>829</v>
      </c>
      <c r="O67" s="721" t="s">
        <v>245</v>
      </c>
      <c r="P67" s="722" t="s">
        <v>1058</v>
      </c>
      <c r="Q67" s="722" t="s">
        <v>1057</v>
      </c>
    </row>
    <row r="68" spans="1:17">
      <c r="A68" s="738"/>
      <c r="B68" s="738">
        <v>3</v>
      </c>
      <c r="C68" s="722" t="s">
        <v>1062</v>
      </c>
      <c r="D68" s="723" t="s">
        <v>23</v>
      </c>
      <c r="E68" s="721" t="s">
        <v>254</v>
      </c>
      <c r="F68" s="721" t="s">
        <v>230</v>
      </c>
      <c r="G68" s="794">
        <v>36722</v>
      </c>
      <c r="H68" s="795">
        <v>17</v>
      </c>
      <c r="I68" s="725" t="s">
        <v>1403</v>
      </c>
      <c r="J68" s="721" t="s">
        <v>348</v>
      </c>
      <c r="K68" s="721" t="s">
        <v>266</v>
      </c>
      <c r="L68" s="726"/>
      <c r="M68" s="726" t="s">
        <v>6426</v>
      </c>
      <c r="N68" s="722" t="s">
        <v>829</v>
      </c>
      <c r="O68" s="721" t="s">
        <v>255</v>
      </c>
      <c r="P68" s="722" t="s">
        <v>1061</v>
      </c>
      <c r="Q68" s="722" t="s">
        <v>1057</v>
      </c>
    </row>
    <row r="69" spans="1:17">
      <c r="A69" s="738"/>
      <c r="B69" s="738">
        <v>4</v>
      </c>
      <c r="C69" s="722" t="s">
        <v>1064</v>
      </c>
      <c r="D69" s="723" t="s">
        <v>23</v>
      </c>
      <c r="E69" s="721" t="s">
        <v>254</v>
      </c>
      <c r="F69" s="721" t="s">
        <v>230</v>
      </c>
      <c r="G69" s="794">
        <v>39189</v>
      </c>
      <c r="H69" s="795">
        <v>10</v>
      </c>
      <c r="I69" s="725" t="s">
        <v>1403</v>
      </c>
      <c r="J69" s="721" t="s">
        <v>369</v>
      </c>
      <c r="K69" s="721" t="s">
        <v>266</v>
      </c>
      <c r="L69" s="726"/>
      <c r="M69" s="726" t="s">
        <v>6426</v>
      </c>
      <c r="N69" s="722" t="s">
        <v>829</v>
      </c>
      <c r="O69" s="721" t="s">
        <v>255</v>
      </c>
      <c r="P69" s="722" t="s">
        <v>1063</v>
      </c>
      <c r="Q69" s="722" t="s">
        <v>1057</v>
      </c>
    </row>
    <row r="70" spans="1:17">
      <c r="A70" s="738">
        <v>21</v>
      </c>
      <c r="B70" s="738">
        <v>1</v>
      </c>
      <c r="C70" s="722" t="s">
        <v>1066</v>
      </c>
      <c r="D70" s="723" t="s">
        <v>23</v>
      </c>
      <c r="E70" s="721" t="s">
        <v>221</v>
      </c>
      <c r="F70" s="721" t="s">
        <v>524</v>
      </c>
      <c r="G70" s="794">
        <v>28137</v>
      </c>
      <c r="H70" s="795">
        <v>40</v>
      </c>
      <c r="I70" s="725" t="s">
        <v>1403</v>
      </c>
      <c r="J70" s="721" t="s">
        <v>223</v>
      </c>
      <c r="K70" s="721" t="s">
        <v>283</v>
      </c>
      <c r="L70" s="726"/>
      <c r="M70" s="726" t="s">
        <v>6426</v>
      </c>
      <c r="N70" s="722" t="s">
        <v>829</v>
      </c>
      <c r="O70" s="721" t="s">
        <v>222</v>
      </c>
      <c r="P70" s="722" t="s">
        <v>1065</v>
      </c>
      <c r="Q70" s="722" t="s">
        <v>1069</v>
      </c>
    </row>
    <row r="71" spans="1:17">
      <c r="A71" s="738"/>
      <c r="B71" s="738">
        <v>2</v>
      </c>
      <c r="C71" s="722" t="s">
        <v>1071</v>
      </c>
      <c r="D71" s="723" t="s">
        <v>16</v>
      </c>
      <c r="E71" s="721" t="s">
        <v>221</v>
      </c>
      <c r="F71" s="721" t="s">
        <v>524</v>
      </c>
      <c r="G71" s="794">
        <v>29561</v>
      </c>
      <c r="H71" s="795">
        <v>36</v>
      </c>
      <c r="I71" s="725" t="s">
        <v>1403</v>
      </c>
      <c r="J71" s="721" t="s">
        <v>289</v>
      </c>
      <c r="K71" s="721" t="s">
        <v>246</v>
      </c>
      <c r="L71" s="726"/>
      <c r="M71" s="726" t="s">
        <v>6426</v>
      </c>
      <c r="N71" s="722" t="s">
        <v>829</v>
      </c>
      <c r="O71" s="721" t="s">
        <v>245</v>
      </c>
      <c r="P71" s="722" t="s">
        <v>1070</v>
      </c>
      <c r="Q71" s="722" t="s">
        <v>1069</v>
      </c>
    </row>
    <row r="72" spans="1:17">
      <c r="A72" s="738"/>
      <c r="B72" s="738">
        <v>3</v>
      </c>
      <c r="C72" s="722" t="s">
        <v>1075</v>
      </c>
      <c r="D72" s="723" t="s">
        <v>16</v>
      </c>
      <c r="E72" s="721" t="s">
        <v>254</v>
      </c>
      <c r="F72" s="721" t="s">
        <v>524</v>
      </c>
      <c r="G72" s="794">
        <v>39075</v>
      </c>
      <c r="H72" s="795">
        <v>10</v>
      </c>
      <c r="I72" s="725" t="s">
        <v>1403</v>
      </c>
      <c r="J72" s="721" t="s">
        <v>369</v>
      </c>
      <c r="K72" s="721" t="s">
        <v>266</v>
      </c>
      <c r="L72" s="726"/>
      <c r="M72" s="726" t="s">
        <v>6426</v>
      </c>
      <c r="N72" s="722" t="s">
        <v>829</v>
      </c>
      <c r="O72" s="721" t="s">
        <v>255</v>
      </c>
      <c r="P72" s="722" t="s">
        <v>1074</v>
      </c>
      <c r="Q72" s="722" t="s">
        <v>1069</v>
      </c>
    </row>
    <row r="73" spans="1:17">
      <c r="A73" s="738"/>
      <c r="B73" s="738">
        <v>4</v>
      </c>
      <c r="C73" s="722" t="s">
        <v>1077</v>
      </c>
      <c r="D73" s="723" t="s">
        <v>16</v>
      </c>
      <c r="E73" s="721" t="s">
        <v>254</v>
      </c>
      <c r="F73" s="721" t="s">
        <v>524</v>
      </c>
      <c r="G73" s="794">
        <v>41122</v>
      </c>
      <c r="H73" s="795">
        <v>5</v>
      </c>
      <c r="I73" s="725" t="s">
        <v>1403</v>
      </c>
      <c r="J73" s="721" t="s">
        <v>265</v>
      </c>
      <c r="K73" s="721" t="s">
        <v>270</v>
      </c>
      <c r="L73" s="726"/>
      <c r="M73" s="726" t="s">
        <v>6426</v>
      </c>
      <c r="N73" s="722" t="s">
        <v>829</v>
      </c>
      <c r="O73" s="721" t="s">
        <v>255</v>
      </c>
      <c r="P73" s="727" t="s">
        <v>1076</v>
      </c>
      <c r="Q73" s="722" t="s">
        <v>1069</v>
      </c>
    </row>
    <row r="74" spans="1:17">
      <c r="A74" s="738">
        <v>22</v>
      </c>
      <c r="B74" s="738">
        <v>1</v>
      </c>
      <c r="C74" s="722" t="s">
        <v>1079</v>
      </c>
      <c r="D74" s="723" t="s">
        <v>23</v>
      </c>
      <c r="E74" s="721" t="s">
        <v>221</v>
      </c>
      <c r="F74" s="721" t="s">
        <v>524</v>
      </c>
      <c r="G74" s="794">
        <v>25470</v>
      </c>
      <c r="H74" s="795">
        <v>47</v>
      </c>
      <c r="I74" s="725" t="s">
        <v>1403</v>
      </c>
      <c r="J74" s="721" t="s">
        <v>223</v>
      </c>
      <c r="K74" s="721" t="s">
        <v>283</v>
      </c>
      <c r="L74" s="726"/>
      <c r="M74" s="726" t="s">
        <v>6426</v>
      </c>
      <c r="N74" s="722" t="s">
        <v>829</v>
      </c>
      <c r="O74" s="721" t="s">
        <v>222</v>
      </c>
      <c r="P74" s="722" t="s">
        <v>1078</v>
      </c>
      <c r="Q74" s="722" t="s">
        <v>1081</v>
      </c>
    </row>
    <row r="75" spans="1:17">
      <c r="A75" s="738"/>
      <c r="B75" s="738">
        <v>2</v>
      </c>
      <c r="C75" s="722" t="s">
        <v>1083</v>
      </c>
      <c r="D75" s="723" t="s">
        <v>16</v>
      </c>
      <c r="E75" s="721" t="s">
        <v>221</v>
      </c>
      <c r="F75" s="721" t="s">
        <v>524</v>
      </c>
      <c r="G75" s="794">
        <v>25452</v>
      </c>
      <c r="H75" s="795">
        <v>47</v>
      </c>
      <c r="I75" s="725" t="s">
        <v>1403</v>
      </c>
      <c r="J75" s="721" t="s">
        <v>223</v>
      </c>
      <c r="K75" s="721" t="s">
        <v>246</v>
      </c>
      <c r="L75" s="726"/>
      <c r="M75" s="726" t="s">
        <v>6426</v>
      </c>
      <c r="N75" s="722" t="s">
        <v>829</v>
      </c>
      <c r="O75" s="721" t="s">
        <v>245</v>
      </c>
      <c r="P75" s="722" t="s">
        <v>1082</v>
      </c>
      <c r="Q75" s="722" t="s">
        <v>1081</v>
      </c>
    </row>
    <row r="76" spans="1:17">
      <c r="A76" s="738"/>
      <c r="B76" s="738">
        <v>3</v>
      </c>
      <c r="C76" s="722" t="s">
        <v>1086</v>
      </c>
      <c r="D76" s="723" t="s">
        <v>16</v>
      </c>
      <c r="E76" s="721" t="s">
        <v>254</v>
      </c>
      <c r="F76" s="721" t="s">
        <v>230</v>
      </c>
      <c r="G76" s="794">
        <v>35959</v>
      </c>
      <c r="H76" s="795">
        <v>19</v>
      </c>
      <c r="I76" s="725" t="s">
        <v>1403</v>
      </c>
      <c r="J76" s="721" t="s">
        <v>1087</v>
      </c>
      <c r="K76" s="721" t="s">
        <v>270</v>
      </c>
      <c r="L76" s="726"/>
      <c r="M76" s="726" t="s">
        <v>6426</v>
      </c>
      <c r="N76" s="722" t="s">
        <v>829</v>
      </c>
      <c r="O76" s="721" t="s">
        <v>255</v>
      </c>
      <c r="P76" s="722" t="s">
        <v>1085</v>
      </c>
      <c r="Q76" s="722" t="s">
        <v>1081</v>
      </c>
    </row>
    <row r="77" spans="1:17">
      <c r="A77" s="738">
        <v>23</v>
      </c>
      <c r="B77" s="738">
        <v>1</v>
      </c>
      <c r="C77" s="722" t="s">
        <v>1089</v>
      </c>
      <c r="D77" s="723" t="s">
        <v>23</v>
      </c>
      <c r="E77" s="721" t="s">
        <v>221</v>
      </c>
      <c r="F77" s="721" t="s">
        <v>524</v>
      </c>
      <c r="G77" s="794">
        <v>22984</v>
      </c>
      <c r="H77" s="795">
        <v>54</v>
      </c>
      <c r="I77" s="725" t="s">
        <v>1403</v>
      </c>
      <c r="J77" s="721" t="s">
        <v>289</v>
      </c>
      <c r="K77" s="721" t="s">
        <v>283</v>
      </c>
      <c r="L77" s="726"/>
      <c r="M77" s="726" t="s">
        <v>6426</v>
      </c>
      <c r="N77" s="722" t="s">
        <v>829</v>
      </c>
      <c r="O77" s="721" t="s">
        <v>222</v>
      </c>
      <c r="P77" s="722" t="s">
        <v>1088</v>
      </c>
      <c r="Q77" s="722" t="s">
        <v>1092</v>
      </c>
    </row>
    <row r="78" spans="1:17">
      <c r="A78" s="738"/>
      <c r="B78" s="738">
        <v>2</v>
      </c>
      <c r="C78" s="722" t="s">
        <v>1094</v>
      </c>
      <c r="D78" s="723" t="s">
        <v>16</v>
      </c>
      <c r="E78" s="721" t="s">
        <v>221</v>
      </c>
      <c r="F78" s="721" t="s">
        <v>524</v>
      </c>
      <c r="G78" s="794">
        <v>22477</v>
      </c>
      <c r="H78" s="795">
        <v>56</v>
      </c>
      <c r="I78" s="725" t="s">
        <v>1403</v>
      </c>
      <c r="J78" s="721" t="s">
        <v>223</v>
      </c>
      <c r="K78" s="721" t="s">
        <v>470</v>
      </c>
      <c r="L78" s="726"/>
      <c r="M78" s="726" t="s">
        <v>6426</v>
      </c>
      <c r="N78" s="722" t="s">
        <v>829</v>
      </c>
      <c r="O78" s="721" t="s">
        <v>245</v>
      </c>
      <c r="P78" s="722" t="s">
        <v>1093</v>
      </c>
      <c r="Q78" s="722" t="s">
        <v>1092</v>
      </c>
    </row>
    <row r="79" spans="1:17">
      <c r="A79" s="738"/>
      <c r="B79" s="738">
        <v>3</v>
      </c>
      <c r="C79" s="722" t="s">
        <v>1102</v>
      </c>
      <c r="D79" s="723" t="s">
        <v>23</v>
      </c>
      <c r="E79" s="721" t="s">
        <v>254</v>
      </c>
      <c r="F79" s="721" t="s">
        <v>1103</v>
      </c>
      <c r="G79" s="794">
        <v>35304</v>
      </c>
      <c r="H79" s="795">
        <v>20</v>
      </c>
      <c r="I79" s="725" t="s">
        <v>1403</v>
      </c>
      <c r="J79" s="721" t="s">
        <v>785</v>
      </c>
      <c r="K79" s="721" t="s">
        <v>1104</v>
      </c>
      <c r="L79" s="726"/>
      <c r="M79" s="726" t="s">
        <v>6426</v>
      </c>
      <c r="N79" s="722" t="s">
        <v>829</v>
      </c>
      <c r="O79" s="721" t="s">
        <v>255</v>
      </c>
      <c r="P79" s="727" t="s">
        <v>1101</v>
      </c>
      <c r="Q79" s="722" t="s">
        <v>1092</v>
      </c>
    </row>
    <row r="80" spans="1:17">
      <c r="A80" s="738">
        <v>24</v>
      </c>
      <c r="B80" s="738">
        <v>1</v>
      </c>
      <c r="C80" s="722" t="s">
        <v>1060</v>
      </c>
      <c r="D80" s="723" t="s">
        <v>23</v>
      </c>
      <c r="E80" s="721" t="s">
        <v>221</v>
      </c>
      <c r="F80" s="721" t="s">
        <v>467</v>
      </c>
      <c r="G80" s="794">
        <v>20548</v>
      </c>
      <c r="H80" s="795">
        <v>61</v>
      </c>
      <c r="I80" s="725" t="s">
        <v>1403</v>
      </c>
      <c r="J80" s="721" t="s">
        <v>256</v>
      </c>
      <c r="K80" s="721" t="s">
        <v>283</v>
      </c>
      <c r="L80" s="726"/>
      <c r="M80" s="726" t="s">
        <v>6426</v>
      </c>
      <c r="N80" s="722" t="s">
        <v>829</v>
      </c>
      <c r="O80" s="721" t="s">
        <v>222</v>
      </c>
      <c r="P80" s="722" t="s">
        <v>1105</v>
      </c>
      <c r="Q80" s="722" t="s">
        <v>1108</v>
      </c>
    </row>
    <row r="81" spans="1:17">
      <c r="A81" s="738"/>
      <c r="B81" s="738">
        <v>2</v>
      </c>
      <c r="C81" s="722" t="s">
        <v>1110</v>
      </c>
      <c r="D81" s="723" t="s">
        <v>16</v>
      </c>
      <c r="E81" s="721" t="s">
        <v>221</v>
      </c>
      <c r="F81" s="721" t="s">
        <v>467</v>
      </c>
      <c r="G81" s="794">
        <v>21317</v>
      </c>
      <c r="H81" s="795">
        <v>59</v>
      </c>
      <c r="I81" s="725" t="s">
        <v>1403</v>
      </c>
      <c r="J81" s="721" t="s">
        <v>256</v>
      </c>
      <c r="K81" s="721" t="s">
        <v>246</v>
      </c>
      <c r="L81" s="726"/>
      <c r="M81" s="726" t="s">
        <v>6426</v>
      </c>
      <c r="N81" s="722" t="s">
        <v>829</v>
      </c>
      <c r="O81" s="721" t="s">
        <v>245</v>
      </c>
      <c r="P81" s="722" t="s">
        <v>1109</v>
      </c>
      <c r="Q81" s="722" t="s">
        <v>1108</v>
      </c>
    </row>
    <row r="82" spans="1:17">
      <c r="A82" s="738">
        <v>25</v>
      </c>
      <c r="B82" s="738">
        <v>1</v>
      </c>
      <c r="C82" s="722" t="s">
        <v>1114</v>
      </c>
      <c r="D82" s="723" t="s">
        <v>23</v>
      </c>
      <c r="E82" s="721" t="s">
        <v>221</v>
      </c>
      <c r="F82" s="721" t="s">
        <v>244</v>
      </c>
      <c r="G82" s="794">
        <v>31757</v>
      </c>
      <c r="H82" s="795">
        <v>30</v>
      </c>
      <c r="I82" s="725" t="s">
        <v>1403</v>
      </c>
      <c r="J82" s="721" t="s">
        <v>289</v>
      </c>
      <c r="K82" s="721" t="s">
        <v>674</v>
      </c>
      <c r="L82" s="726"/>
      <c r="M82" s="726" t="s">
        <v>6426</v>
      </c>
      <c r="N82" s="722" t="s">
        <v>829</v>
      </c>
      <c r="O82" s="721" t="s">
        <v>222</v>
      </c>
      <c r="P82" s="722" t="s">
        <v>1113</v>
      </c>
      <c r="Q82" s="734" t="s">
        <v>1115</v>
      </c>
    </row>
    <row r="83" spans="1:17">
      <c r="A83" s="738"/>
      <c r="B83" s="738">
        <v>2</v>
      </c>
      <c r="C83" s="722" t="s">
        <v>1117</v>
      </c>
      <c r="D83" s="723" t="s">
        <v>16</v>
      </c>
      <c r="E83" s="721" t="s">
        <v>221</v>
      </c>
      <c r="F83" s="721" t="s">
        <v>288</v>
      </c>
      <c r="G83" s="794">
        <v>34531</v>
      </c>
      <c r="H83" s="795">
        <v>23</v>
      </c>
      <c r="I83" s="725" t="s">
        <v>1403</v>
      </c>
      <c r="J83" s="721" t="s">
        <v>256</v>
      </c>
      <c r="K83" s="721" t="s">
        <v>246</v>
      </c>
      <c r="L83" s="726"/>
      <c r="M83" s="726" t="s">
        <v>6426</v>
      </c>
      <c r="N83" s="722" t="s">
        <v>829</v>
      </c>
      <c r="O83" s="721" t="s">
        <v>245</v>
      </c>
      <c r="P83" s="722" t="s">
        <v>1116</v>
      </c>
      <c r="Q83" s="734" t="s">
        <v>1115</v>
      </c>
    </row>
    <row r="84" spans="1:17">
      <c r="A84" s="738"/>
      <c r="B84" s="738">
        <v>3</v>
      </c>
      <c r="C84" s="722" t="s">
        <v>1118</v>
      </c>
      <c r="D84" s="723" t="s">
        <v>16</v>
      </c>
      <c r="E84" s="721" t="s">
        <v>254</v>
      </c>
      <c r="F84" s="721" t="s">
        <v>230</v>
      </c>
      <c r="G84" s="794">
        <v>40627</v>
      </c>
      <c r="H84" s="795">
        <v>6</v>
      </c>
      <c r="I84" s="725" t="s">
        <v>1403</v>
      </c>
      <c r="J84" s="721" t="s">
        <v>265</v>
      </c>
      <c r="K84" s="721" t="s">
        <v>270</v>
      </c>
      <c r="L84" s="726"/>
      <c r="M84" s="726" t="s">
        <v>6426</v>
      </c>
      <c r="N84" s="722" t="s">
        <v>829</v>
      </c>
      <c r="O84" s="721" t="s">
        <v>255</v>
      </c>
      <c r="P84" s="722"/>
      <c r="Q84" s="734" t="s">
        <v>1115</v>
      </c>
    </row>
    <row r="85" spans="1:17">
      <c r="A85" s="738">
        <v>26</v>
      </c>
      <c r="B85" s="738">
        <v>1</v>
      </c>
      <c r="C85" s="722" t="s">
        <v>1120</v>
      </c>
      <c r="D85" s="723" t="s">
        <v>23</v>
      </c>
      <c r="E85" s="721" t="s">
        <v>221</v>
      </c>
      <c r="F85" s="721" t="s">
        <v>414</v>
      </c>
      <c r="G85" s="794">
        <v>31281</v>
      </c>
      <c r="H85" s="795">
        <v>31</v>
      </c>
      <c r="I85" s="725" t="s">
        <v>1403</v>
      </c>
      <c r="J85" s="721" t="s">
        <v>289</v>
      </c>
      <c r="K85" s="721" t="s">
        <v>674</v>
      </c>
      <c r="L85" s="726"/>
      <c r="M85" s="726" t="s">
        <v>6426</v>
      </c>
      <c r="N85" s="722" t="s">
        <v>829</v>
      </c>
      <c r="O85" s="721" t="s">
        <v>222</v>
      </c>
      <c r="P85" s="722" t="s">
        <v>1119</v>
      </c>
      <c r="Q85" s="734" t="s">
        <v>1121</v>
      </c>
    </row>
    <row r="86" spans="1:17">
      <c r="A86" s="738"/>
      <c r="B86" s="738">
        <v>2</v>
      </c>
      <c r="C86" s="722" t="s">
        <v>1123</v>
      </c>
      <c r="D86" s="723" t="s">
        <v>16</v>
      </c>
      <c r="E86" s="721" t="s">
        <v>221</v>
      </c>
      <c r="F86" s="721" t="s">
        <v>219</v>
      </c>
      <c r="G86" s="794">
        <v>33812</v>
      </c>
      <c r="H86" s="795">
        <v>25</v>
      </c>
      <c r="I86" s="725" t="s">
        <v>1403</v>
      </c>
      <c r="J86" s="721" t="s">
        <v>256</v>
      </c>
      <c r="K86" s="721" t="s">
        <v>246</v>
      </c>
      <c r="L86" s="726"/>
      <c r="M86" s="726" t="s">
        <v>6426</v>
      </c>
      <c r="N86" s="722" t="s">
        <v>829</v>
      </c>
      <c r="O86" s="721" t="s">
        <v>245</v>
      </c>
      <c r="P86" s="722" t="s">
        <v>1122</v>
      </c>
      <c r="Q86" s="734" t="s">
        <v>1121</v>
      </c>
    </row>
    <row r="87" spans="1:17">
      <c r="A87" s="738"/>
      <c r="B87" s="738">
        <v>3</v>
      </c>
      <c r="C87" s="722" t="s">
        <v>1125</v>
      </c>
      <c r="D87" s="723" t="s">
        <v>23</v>
      </c>
      <c r="E87" s="721" t="s">
        <v>254</v>
      </c>
      <c r="F87" s="721" t="s">
        <v>229</v>
      </c>
      <c r="G87" s="794">
        <v>40152</v>
      </c>
      <c r="H87" s="795">
        <v>7</v>
      </c>
      <c r="I87" s="725" t="s">
        <v>1403</v>
      </c>
      <c r="J87" s="721" t="s">
        <v>265</v>
      </c>
      <c r="K87" s="721" t="s">
        <v>270</v>
      </c>
      <c r="L87" s="726"/>
      <c r="M87" s="726" t="s">
        <v>6426</v>
      </c>
      <c r="N87" s="722" t="s">
        <v>829</v>
      </c>
      <c r="O87" s="721" t="s">
        <v>255</v>
      </c>
      <c r="P87" s="734" t="s">
        <v>1124</v>
      </c>
      <c r="Q87" s="734" t="s">
        <v>1121</v>
      </c>
    </row>
    <row r="88" spans="1:17">
      <c r="A88" s="738">
        <v>27</v>
      </c>
      <c r="B88" s="738">
        <v>1</v>
      </c>
      <c r="C88" s="722" t="s">
        <v>1127</v>
      </c>
      <c r="D88" s="723" t="s">
        <v>23</v>
      </c>
      <c r="E88" s="721" t="s">
        <v>221</v>
      </c>
      <c r="F88" s="721" t="s">
        <v>414</v>
      </c>
      <c r="G88" s="794">
        <v>31377</v>
      </c>
      <c r="H88" s="795">
        <v>31</v>
      </c>
      <c r="I88" s="725" t="s">
        <v>1403</v>
      </c>
      <c r="J88" s="721" t="s">
        <v>289</v>
      </c>
      <c r="K88" s="721" t="s">
        <v>283</v>
      </c>
      <c r="L88" s="726"/>
      <c r="M88" s="726" t="s">
        <v>6426</v>
      </c>
      <c r="N88" s="722" t="s">
        <v>829</v>
      </c>
      <c r="O88" s="721" t="s">
        <v>222</v>
      </c>
      <c r="P88" s="722" t="s">
        <v>1126</v>
      </c>
      <c r="Q88" s="722" t="s">
        <v>997</v>
      </c>
    </row>
    <row r="89" spans="1:17">
      <c r="A89" s="738"/>
      <c r="B89" s="738">
        <v>2</v>
      </c>
      <c r="C89" s="722" t="s">
        <v>1129</v>
      </c>
      <c r="D89" s="723" t="s">
        <v>16</v>
      </c>
      <c r="E89" s="721" t="s">
        <v>221</v>
      </c>
      <c r="F89" s="721" t="s">
        <v>414</v>
      </c>
      <c r="G89" s="794">
        <v>32505</v>
      </c>
      <c r="H89" s="795">
        <v>28</v>
      </c>
      <c r="I89" s="725" t="s">
        <v>1403</v>
      </c>
      <c r="J89" s="721" t="s">
        <v>289</v>
      </c>
      <c r="K89" s="721" t="s">
        <v>246</v>
      </c>
      <c r="L89" s="726"/>
      <c r="M89" s="726" t="s">
        <v>6426</v>
      </c>
      <c r="N89" s="722" t="s">
        <v>829</v>
      </c>
      <c r="O89" s="721" t="s">
        <v>245</v>
      </c>
      <c r="P89" s="734" t="s">
        <v>1128</v>
      </c>
      <c r="Q89" s="722" t="s">
        <v>997</v>
      </c>
    </row>
    <row r="90" spans="1:17">
      <c r="A90" s="738"/>
      <c r="B90" s="738">
        <v>3</v>
      </c>
      <c r="C90" s="722" t="s">
        <v>1133</v>
      </c>
      <c r="D90" s="723" t="s">
        <v>16</v>
      </c>
      <c r="E90" s="721" t="s">
        <v>254</v>
      </c>
      <c r="F90" s="721" t="s">
        <v>230</v>
      </c>
      <c r="G90" s="794">
        <v>39525</v>
      </c>
      <c r="H90" s="795">
        <v>9</v>
      </c>
      <c r="I90" s="725" t="s">
        <v>1403</v>
      </c>
      <c r="J90" s="721" t="s">
        <v>369</v>
      </c>
      <c r="K90" s="721" t="s">
        <v>270</v>
      </c>
      <c r="L90" s="726"/>
      <c r="M90" s="726" t="s">
        <v>6426</v>
      </c>
      <c r="N90" s="722" t="s">
        <v>829</v>
      </c>
      <c r="O90" s="721" t="s">
        <v>255</v>
      </c>
      <c r="P90" s="734" t="s">
        <v>1132</v>
      </c>
      <c r="Q90" s="722" t="s">
        <v>997</v>
      </c>
    </row>
    <row r="91" spans="1:17">
      <c r="A91" s="738">
        <v>28</v>
      </c>
      <c r="B91" s="738">
        <v>1</v>
      </c>
      <c r="C91" s="722" t="s">
        <v>7016</v>
      </c>
      <c r="D91" s="723" t="s">
        <v>23</v>
      </c>
      <c r="E91" s="721" t="s">
        <v>221</v>
      </c>
      <c r="F91" s="721" t="s">
        <v>22</v>
      </c>
      <c r="G91" s="794"/>
      <c r="H91" s="795"/>
      <c r="I91" s="725" t="s">
        <v>1403</v>
      </c>
      <c r="J91" s="721"/>
      <c r="K91" s="721" t="s">
        <v>283</v>
      </c>
      <c r="L91" s="726"/>
      <c r="M91" s="726" t="s">
        <v>6426</v>
      </c>
      <c r="N91" s="722" t="s">
        <v>829</v>
      </c>
      <c r="O91" s="721" t="s">
        <v>222</v>
      </c>
      <c r="P91" s="722"/>
      <c r="Q91" s="734"/>
    </row>
    <row r="92" spans="1:17">
      <c r="A92" s="738"/>
      <c r="B92" s="738">
        <v>2</v>
      </c>
      <c r="C92" s="722" t="s">
        <v>7017</v>
      </c>
      <c r="D92" s="723" t="s">
        <v>16</v>
      </c>
      <c r="E92" s="721" t="s">
        <v>221</v>
      </c>
      <c r="F92" s="721" t="s">
        <v>1100</v>
      </c>
      <c r="G92" s="794"/>
      <c r="H92" s="795"/>
      <c r="I92" s="725" t="s">
        <v>1403</v>
      </c>
      <c r="J92" s="721"/>
      <c r="K92" s="721" t="s">
        <v>246</v>
      </c>
      <c r="L92" s="726"/>
      <c r="M92" s="726" t="s">
        <v>6426</v>
      </c>
      <c r="N92" s="722" t="s">
        <v>829</v>
      </c>
      <c r="O92" s="721" t="s">
        <v>245</v>
      </c>
      <c r="P92" s="722"/>
      <c r="Q92" s="734"/>
    </row>
    <row r="93" spans="1:17">
      <c r="A93" s="738"/>
      <c r="B93" s="738">
        <v>3</v>
      </c>
      <c r="C93" s="722" t="s">
        <v>7018</v>
      </c>
      <c r="D93" s="723" t="s">
        <v>16</v>
      </c>
      <c r="E93" s="721" t="s">
        <v>254</v>
      </c>
      <c r="F93" s="721" t="s">
        <v>22</v>
      </c>
      <c r="G93" s="794"/>
      <c r="H93" s="795"/>
      <c r="I93" s="725" t="s">
        <v>1403</v>
      </c>
      <c r="J93" s="721"/>
      <c r="K93" s="721" t="s">
        <v>270</v>
      </c>
      <c r="L93" s="726"/>
      <c r="M93" s="726" t="s">
        <v>6426</v>
      </c>
      <c r="N93" s="722" t="s">
        <v>829</v>
      </c>
      <c r="O93" s="721" t="s">
        <v>255</v>
      </c>
      <c r="P93" s="722"/>
      <c r="Q93" s="734"/>
    </row>
    <row r="94" spans="1:17">
      <c r="A94" s="738">
        <v>29</v>
      </c>
      <c r="B94" s="738">
        <v>1</v>
      </c>
      <c r="C94" s="722" t="s">
        <v>1146</v>
      </c>
      <c r="D94" s="723" t="s">
        <v>23</v>
      </c>
      <c r="E94" s="721" t="s">
        <v>221</v>
      </c>
      <c r="F94" s="721" t="s">
        <v>337</v>
      </c>
      <c r="G94" s="794">
        <v>16591</v>
      </c>
      <c r="H94" s="795">
        <v>72</v>
      </c>
      <c r="I94" s="725" t="s">
        <v>1403</v>
      </c>
      <c r="J94" s="721" t="s">
        <v>256</v>
      </c>
      <c r="K94" s="721" t="s">
        <v>283</v>
      </c>
      <c r="L94" s="726"/>
      <c r="M94" s="726" t="s">
        <v>6426</v>
      </c>
      <c r="N94" s="722" t="s">
        <v>829</v>
      </c>
      <c r="O94" s="721" t="s">
        <v>222</v>
      </c>
      <c r="P94" s="736" t="s">
        <v>1145</v>
      </c>
      <c r="Q94" s="734" t="s">
        <v>1148</v>
      </c>
    </row>
    <row r="95" spans="1:17">
      <c r="A95" s="738"/>
      <c r="B95" s="738">
        <v>2</v>
      </c>
      <c r="C95" s="722" t="s">
        <v>1150</v>
      </c>
      <c r="D95" s="723" t="s">
        <v>16</v>
      </c>
      <c r="E95" s="721" t="s">
        <v>221</v>
      </c>
      <c r="F95" s="721" t="s">
        <v>877</v>
      </c>
      <c r="G95" s="794">
        <v>28620</v>
      </c>
      <c r="H95" s="795">
        <v>39</v>
      </c>
      <c r="I95" s="725" t="s">
        <v>1403</v>
      </c>
      <c r="J95" s="721" t="s">
        <v>256</v>
      </c>
      <c r="K95" s="721" t="s">
        <v>246</v>
      </c>
      <c r="L95" s="726"/>
      <c r="M95" s="726" t="s">
        <v>6426</v>
      </c>
      <c r="N95" s="722" t="s">
        <v>829</v>
      </c>
      <c r="O95" s="721" t="s">
        <v>245</v>
      </c>
      <c r="P95" s="736" t="s">
        <v>1149</v>
      </c>
      <c r="Q95" s="734" t="s">
        <v>1148</v>
      </c>
    </row>
    <row r="96" spans="1:17">
      <c r="A96" s="738"/>
      <c r="B96" s="738">
        <v>3</v>
      </c>
      <c r="C96" s="722" t="s">
        <v>1152</v>
      </c>
      <c r="D96" s="723" t="s">
        <v>23</v>
      </c>
      <c r="E96" s="721" t="s">
        <v>254</v>
      </c>
      <c r="F96" s="721" t="s">
        <v>244</v>
      </c>
      <c r="G96" s="794">
        <v>35200</v>
      </c>
      <c r="H96" s="795">
        <v>21</v>
      </c>
      <c r="I96" s="725" t="s">
        <v>1403</v>
      </c>
      <c r="J96" s="721" t="s">
        <v>289</v>
      </c>
      <c r="K96" s="721" t="s">
        <v>266</v>
      </c>
      <c r="L96" s="726"/>
      <c r="M96" s="726" t="s">
        <v>6426</v>
      </c>
      <c r="N96" s="722" t="s">
        <v>829</v>
      </c>
      <c r="O96" s="721" t="s">
        <v>255</v>
      </c>
      <c r="P96" s="741" t="s">
        <v>1151</v>
      </c>
      <c r="Q96" s="734" t="s">
        <v>1148</v>
      </c>
    </row>
    <row r="97" spans="1:17">
      <c r="A97" s="738">
        <v>30</v>
      </c>
      <c r="B97" s="738">
        <v>1</v>
      </c>
      <c r="C97" s="722" t="s">
        <v>108</v>
      </c>
      <c r="D97" s="723" t="s">
        <v>23</v>
      </c>
      <c r="E97" s="721" t="s">
        <v>221</v>
      </c>
      <c r="F97" s="721" t="s">
        <v>1154</v>
      </c>
      <c r="G97" s="794">
        <v>27399</v>
      </c>
      <c r="H97" s="795">
        <v>42</v>
      </c>
      <c r="I97" s="725" t="s">
        <v>1403</v>
      </c>
      <c r="J97" s="721" t="s">
        <v>289</v>
      </c>
      <c r="K97" s="721" t="s">
        <v>283</v>
      </c>
      <c r="L97" s="726"/>
      <c r="M97" s="726" t="s">
        <v>6426</v>
      </c>
      <c r="N97" s="722" t="s">
        <v>829</v>
      </c>
      <c r="O97" s="721" t="s">
        <v>222</v>
      </c>
      <c r="P97" s="736" t="s">
        <v>1153</v>
      </c>
      <c r="Q97" s="734" t="s">
        <v>1157</v>
      </c>
    </row>
    <row r="98" spans="1:17">
      <c r="A98" s="738"/>
      <c r="B98" s="738">
        <v>2</v>
      </c>
      <c r="C98" s="722" t="s">
        <v>1159</v>
      </c>
      <c r="D98" s="723" t="s">
        <v>16</v>
      </c>
      <c r="E98" s="721" t="s">
        <v>221</v>
      </c>
      <c r="F98" s="721" t="s">
        <v>1154</v>
      </c>
      <c r="G98" s="794">
        <v>28591</v>
      </c>
      <c r="H98" s="795">
        <v>39</v>
      </c>
      <c r="I98" s="725" t="s">
        <v>1403</v>
      </c>
      <c r="J98" s="721" t="s">
        <v>289</v>
      </c>
      <c r="K98" s="721" t="s">
        <v>246</v>
      </c>
      <c r="L98" s="726"/>
      <c r="M98" s="726" t="s">
        <v>6426</v>
      </c>
      <c r="N98" s="722" t="s">
        <v>829</v>
      </c>
      <c r="O98" s="721" t="s">
        <v>245</v>
      </c>
      <c r="P98" s="736" t="s">
        <v>1158</v>
      </c>
      <c r="Q98" s="734" t="s">
        <v>1157</v>
      </c>
    </row>
    <row r="99" spans="1:17">
      <c r="A99" s="738"/>
      <c r="B99" s="738">
        <v>3</v>
      </c>
      <c r="C99" s="722" t="s">
        <v>1163</v>
      </c>
      <c r="D99" s="723" t="s">
        <v>16</v>
      </c>
      <c r="E99" s="721" t="s">
        <v>254</v>
      </c>
      <c r="F99" s="721" t="s">
        <v>1154</v>
      </c>
      <c r="G99" s="794">
        <v>36179</v>
      </c>
      <c r="H99" s="795">
        <v>18</v>
      </c>
      <c r="I99" s="725" t="s">
        <v>1403</v>
      </c>
      <c r="J99" s="721" t="s">
        <v>289</v>
      </c>
      <c r="K99" s="721" t="s">
        <v>266</v>
      </c>
      <c r="L99" s="726"/>
      <c r="M99" s="726" t="s">
        <v>6426</v>
      </c>
      <c r="N99" s="722" t="s">
        <v>829</v>
      </c>
      <c r="O99" s="721" t="s">
        <v>255</v>
      </c>
      <c r="P99" s="736" t="s">
        <v>1162</v>
      </c>
      <c r="Q99" s="734" t="s">
        <v>1157</v>
      </c>
    </row>
    <row r="100" spans="1:17">
      <c r="A100" s="738"/>
      <c r="B100" s="738">
        <v>4</v>
      </c>
      <c r="C100" s="722" t="s">
        <v>1165</v>
      </c>
      <c r="D100" s="723" t="s">
        <v>16</v>
      </c>
      <c r="E100" s="721" t="s">
        <v>254</v>
      </c>
      <c r="F100" s="721" t="s">
        <v>1154</v>
      </c>
      <c r="G100" s="794">
        <v>38536</v>
      </c>
      <c r="H100" s="795">
        <v>12</v>
      </c>
      <c r="I100" s="725" t="s">
        <v>1403</v>
      </c>
      <c r="J100" s="721" t="s">
        <v>369</v>
      </c>
      <c r="K100" s="721" t="s">
        <v>266</v>
      </c>
      <c r="L100" s="726"/>
      <c r="M100" s="726" t="s">
        <v>6426</v>
      </c>
      <c r="N100" s="722" t="s">
        <v>829</v>
      </c>
      <c r="O100" s="721" t="s">
        <v>255</v>
      </c>
      <c r="P100" s="736" t="s">
        <v>1164</v>
      </c>
      <c r="Q100" s="734" t="s">
        <v>1157</v>
      </c>
    </row>
    <row r="101" spans="1:17">
      <c r="A101" s="738"/>
      <c r="B101" s="738">
        <v>5</v>
      </c>
      <c r="C101" s="722" t="s">
        <v>1167</v>
      </c>
      <c r="D101" s="723" t="s">
        <v>23</v>
      </c>
      <c r="E101" s="721" t="s">
        <v>254</v>
      </c>
      <c r="F101" s="721" t="s">
        <v>1154</v>
      </c>
      <c r="G101" s="794">
        <v>39816</v>
      </c>
      <c r="H101" s="795">
        <v>8</v>
      </c>
      <c r="I101" s="725" t="s">
        <v>1403</v>
      </c>
      <c r="J101" s="721" t="s">
        <v>249</v>
      </c>
      <c r="K101" s="721" t="s">
        <v>266</v>
      </c>
      <c r="L101" s="726"/>
      <c r="M101" s="726" t="s">
        <v>6426</v>
      </c>
      <c r="N101" s="722" t="s">
        <v>829</v>
      </c>
      <c r="O101" s="721" t="s">
        <v>255</v>
      </c>
      <c r="P101" s="736" t="s">
        <v>1166</v>
      </c>
      <c r="Q101" s="734" t="s">
        <v>1157</v>
      </c>
    </row>
    <row r="102" spans="1:17">
      <c r="A102" s="738"/>
      <c r="B102" s="738">
        <v>6</v>
      </c>
      <c r="C102" s="722" t="s">
        <v>1169</v>
      </c>
      <c r="D102" s="723" t="s">
        <v>16</v>
      </c>
      <c r="E102" s="721" t="s">
        <v>254</v>
      </c>
      <c r="F102" s="721" t="s">
        <v>229</v>
      </c>
      <c r="G102" s="794">
        <v>42458</v>
      </c>
      <c r="H102" s="795">
        <v>1</v>
      </c>
      <c r="I102" s="725" t="s">
        <v>1403</v>
      </c>
      <c r="J102" s="721" t="s">
        <v>265</v>
      </c>
      <c r="K102" s="721" t="s">
        <v>270</v>
      </c>
      <c r="L102" s="726"/>
      <c r="M102" s="726" t="s">
        <v>6426</v>
      </c>
      <c r="N102" s="722" t="s">
        <v>829</v>
      </c>
      <c r="O102" s="721" t="s">
        <v>255</v>
      </c>
      <c r="P102" s="736" t="s">
        <v>1168</v>
      </c>
      <c r="Q102" s="734" t="s">
        <v>1157</v>
      </c>
    </row>
    <row r="103" spans="1:17">
      <c r="A103" s="738"/>
      <c r="B103" s="738">
        <v>7</v>
      </c>
      <c r="C103" s="722" t="s">
        <v>7015</v>
      </c>
      <c r="D103" s="723" t="s">
        <v>23</v>
      </c>
      <c r="E103" s="721" t="s">
        <v>254</v>
      </c>
      <c r="F103" s="721" t="s">
        <v>229</v>
      </c>
      <c r="G103" s="794">
        <v>43275</v>
      </c>
      <c r="H103" s="795"/>
      <c r="I103" s="725" t="s">
        <v>1403</v>
      </c>
      <c r="J103" s="721" t="s">
        <v>265</v>
      </c>
      <c r="K103" s="721" t="s">
        <v>270</v>
      </c>
      <c r="L103" s="726"/>
      <c r="M103" s="726" t="s">
        <v>6426</v>
      </c>
      <c r="N103" s="722" t="s">
        <v>829</v>
      </c>
      <c r="O103" s="721" t="s">
        <v>255</v>
      </c>
      <c r="P103" s="736"/>
      <c r="Q103" s="734" t="s">
        <v>1157</v>
      </c>
    </row>
    <row r="104" spans="1:17">
      <c r="A104" s="738"/>
      <c r="B104" s="738">
        <v>8</v>
      </c>
      <c r="C104" s="722" t="s">
        <v>1155</v>
      </c>
      <c r="D104" s="723" t="s">
        <v>16</v>
      </c>
      <c r="E104" s="721" t="s">
        <v>221</v>
      </c>
      <c r="F104" s="721" t="s">
        <v>1154</v>
      </c>
      <c r="G104" s="794">
        <v>9132</v>
      </c>
      <c r="H104" s="795">
        <v>92</v>
      </c>
      <c r="I104" s="725" t="s">
        <v>1403</v>
      </c>
      <c r="J104" s="721" t="s">
        <v>256</v>
      </c>
      <c r="K104" s="721" t="s">
        <v>270</v>
      </c>
      <c r="L104" s="726"/>
      <c r="M104" s="726" t="s">
        <v>6426</v>
      </c>
      <c r="N104" s="722" t="s">
        <v>829</v>
      </c>
      <c r="O104" s="721" t="s">
        <v>327</v>
      </c>
      <c r="P104" s="734"/>
      <c r="Q104" s="734" t="s">
        <v>1157</v>
      </c>
    </row>
    <row r="105" spans="1:17">
      <c r="A105" s="738">
        <v>31</v>
      </c>
      <c r="B105" s="738">
        <v>1</v>
      </c>
      <c r="C105" s="722" t="s">
        <v>1171</v>
      </c>
      <c r="D105" s="723" t="s">
        <v>23</v>
      </c>
      <c r="E105" s="721" t="s">
        <v>221</v>
      </c>
      <c r="F105" s="721" t="s">
        <v>244</v>
      </c>
      <c r="G105" s="794">
        <v>27223</v>
      </c>
      <c r="H105" s="795">
        <v>43</v>
      </c>
      <c r="I105" s="725" t="s">
        <v>1403</v>
      </c>
      <c r="J105" s="721" t="s">
        <v>223</v>
      </c>
      <c r="K105" s="721" t="s">
        <v>1172</v>
      </c>
      <c r="L105" s="726"/>
      <c r="M105" s="726" t="s">
        <v>6426</v>
      </c>
      <c r="N105" s="722" t="s">
        <v>829</v>
      </c>
      <c r="O105" s="721" t="s">
        <v>222</v>
      </c>
      <c r="P105" s="736" t="s">
        <v>1170</v>
      </c>
      <c r="Q105" s="734" t="s">
        <v>1175</v>
      </c>
    </row>
    <row r="106" spans="1:17">
      <c r="A106" s="738">
        <v>32</v>
      </c>
      <c r="B106" s="738">
        <v>1</v>
      </c>
      <c r="C106" s="722" t="s">
        <v>1177</v>
      </c>
      <c r="D106" s="723" t="s">
        <v>23</v>
      </c>
      <c r="E106" s="721" t="s">
        <v>221</v>
      </c>
      <c r="F106" s="721" t="s">
        <v>1178</v>
      </c>
      <c r="G106" s="794">
        <v>31379</v>
      </c>
      <c r="H106" s="795">
        <v>31</v>
      </c>
      <c r="I106" s="725" t="s">
        <v>1403</v>
      </c>
      <c r="J106" s="721" t="s">
        <v>256</v>
      </c>
      <c r="K106" s="721" t="s">
        <v>1179</v>
      </c>
      <c r="L106" s="726"/>
      <c r="M106" s="726" t="s">
        <v>6426</v>
      </c>
      <c r="N106" s="722" t="s">
        <v>829</v>
      </c>
      <c r="O106" s="721" t="s">
        <v>222</v>
      </c>
      <c r="P106" s="734" t="s">
        <v>1176</v>
      </c>
      <c r="Q106" s="734" t="s">
        <v>1182</v>
      </c>
    </row>
    <row r="107" spans="1:17">
      <c r="A107" s="738"/>
      <c r="B107" s="738">
        <v>2</v>
      </c>
      <c r="C107" s="722" t="s">
        <v>1184</v>
      </c>
      <c r="D107" s="723" t="s">
        <v>16</v>
      </c>
      <c r="E107" s="721" t="s">
        <v>221</v>
      </c>
      <c r="F107" s="721" t="s">
        <v>1185</v>
      </c>
      <c r="G107" s="794">
        <v>29896</v>
      </c>
      <c r="H107" s="795">
        <v>35</v>
      </c>
      <c r="I107" s="725" t="s">
        <v>1403</v>
      </c>
      <c r="J107" s="721" t="s">
        <v>289</v>
      </c>
      <c r="K107" s="721" t="s">
        <v>246</v>
      </c>
      <c r="L107" s="726"/>
      <c r="M107" s="726" t="s">
        <v>6426</v>
      </c>
      <c r="N107" s="722" t="s">
        <v>829</v>
      </c>
      <c r="O107" s="721" t="s">
        <v>245</v>
      </c>
      <c r="P107" s="734" t="s">
        <v>1183</v>
      </c>
      <c r="Q107" s="734" t="s">
        <v>1182</v>
      </c>
    </row>
    <row r="108" spans="1:17">
      <c r="A108" s="738"/>
      <c r="B108" s="738">
        <v>3</v>
      </c>
      <c r="C108" s="722" t="s">
        <v>1189</v>
      </c>
      <c r="D108" s="723" t="s">
        <v>16</v>
      </c>
      <c r="E108" s="721" t="s">
        <v>254</v>
      </c>
      <c r="F108" s="721" t="s">
        <v>22</v>
      </c>
      <c r="G108" s="794">
        <v>40458</v>
      </c>
      <c r="H108" s="795">
        <v>6</v>
      </c>
      <c r="I108" s="725" t="s">
        <v>1403</v>
      </c>
      <c r="J108" s="721" t="s">
        <v>265</v>
      </c>
      <c r="K108" s="721" t="s">
        <v>270</v>
      </c>
      <c r="L108" s="726"/>
      <c r="M108" s="726" t="s">
        <v>6426</v>
      </c>
      <c r="N108" s="722" t="s">
        <v>829</v>
      </c>
      <c r="O108" s="721" t="s">
        <v>255</v>
      </c>
      <c r="P108" s="734" t="s">
        <v>1188</v>
      </c>
      <c r="Q108" s="734" t="s">
        <v>1182</v>
      </c>
    </row>
    <row r="109" spans="1:17">
      <c r="A109" s="738">
        <v>33</v>
      </c>
      <c r="B109" s="738">
        <v>1</v>
      </c>
      <c r="C109" s="722" t="s">
        <v>1192</v>
      </c>
      <c r="D109" s="723" t="s">
        <v>23</v>
      </c>
      <c r="E109" s="721" t="s">
        <v>221</v>
      </c>
      <c r="F109" s="721" t="s">
        <v>970</v>
      </c>
      <c r="G109" s="794">
        <v>24023</v>
      </c>
      <c r="H109" s="795">
        <v>51</v>
      </c>
      <c r="I109" s="725" t="s">
        <v>1403</v>
      </c>
      <c r="J109" s="721" t="s">
        <v>256</v>
      </c>
      <c r="K109" s="721" t="s">
        <v>283</v>
      </c>
      <c r="L109" s="726"/>
      <c r="M109" s="726" t="s">
        <v>6426</v>
      </c>
      <c r="N109" s="722" t="s">
        <v>829</v>
      </c>
      <c r="O109" s="721" t="s">
        <v>222</v>
      </c>
      <c r="P109" s="736" t="s">
        <v>1191</v>
      </c>
      <c r="Q109" s="734" t="s">
        <v>1195</v>
      </c>
    </row>
    <row r="110" spans="1:17">
      <c r="A110" s="738"/>
      <c r="B110" s="738">
        <v>2</v>
      </c>
      <c r="C110" s="722" t="s">
        <v>1197</v>
      </c>
      <c r="D110" s="723" t="s">
        <v>16</v>
      </c>
      <c r="E110" s="721" t="s">
        <v>221</v>
      </c>
      <c r="F110" s="721" t="s">
        <v>1198</v>
      </c>
      <c r="G110" s="794">
        <v>29571</v>
      </c>
      <c r="H110" s="795">
        <v>36</v>
      </c>
      <c r="I110" s="725" t="s">
        <v>1403</v>
      </c>
      <c r="J110" s="721" t="s">
        <v>289</v>
      </c>
      <c r="K110" s="721" t="s">
        <v>246</v>
      </c>
      <c r="L110" s="726"/>
      <c r="M110" s="726" t="s">
        <v>6426</v>
      </c>
      <c r="N110" s="722" t="s">
        <v>829</v>
      </c>
      <c r="O110" s="721" t="s">
        <v>245</v>
      </c>
      <c r="P110" s="736" t="s">
        <v>1196</v>
      </c>
      <c r="Q110" s="734" t="s">
        <v>1195</v>
      </c>
    </row>
    <row r="111" spans="1:17">
      <c r="A111" s="738"/>
      <c r="B111" s="738">
        <v>3</v>
      </c>
      <c r="C111" s="722" t="s">
        <v>1201</v>
      </c>
      <c r="D111" s="723" t="s">
        <v>23</v>
      </c>
      <c r="E111" s="721" t="s">
        <v>254</v>
      </c>
      <c r="F111" s="721" t="s">
        <v>1198</v>
      </c>
      <c r="G111" s="794">
        <v>37176</v>
      </c>
      <c r="H111" s="795">
        <v>15</v>
      </c>
      <c r="I111" s="725" t="s">
        <v>1403</v>
      </c>
      <c r="J111" s="721" t="s">
        <v>348</v>
      </c>
      <c r="K111" s="721" t="s">
        <v>266</v>
      </c>
      <c r="L111" s="726"/>
      <c r="M111" s="726" t="s">
        <v>6426</v>
      </c>
      <c r="N111" s="722" t="s">
        <v>829</v>
      </c>
      <c r="O111" s="721" t="s">
        <v>255</v>
      </c>
      <c r="P111" s="736" t="s">
        <v>1200</v>
      </c>
      <c r="Q111" s="734" t="s">
        <v>1195</v>
      </c>
    </row>
    <row r="112" spans="1:17">
      <c r="A112" s="738"/>
      <c r="B112" s="738">
        <v>4</v>
      </c>
      <c r="C112" s="722" t="s">
        <v>1204</v>
      </c>
      <c r="D112" s="723" t="s">
        <v>16</v>
      </c>
      <c r="E112" s="721" t="s">
        <v>254</v>
      </c>
      <c r="F112" s="721" t="s">
        <v>22</v>
      </c>
      <c r="G112" s="794">
        <v>38702</v>
      </c>
      <c r="H112" s="795">
        <v>11</v>
      </c>
      <c r="I112" s="725" t="s">
        <v>1403</v>
      </c>
      <c r="J112" s="721" t="s">
        <v>369</v>
      </c>
      <c r="K112" s="721" t="s">
        <v>266</v>
      </c>
      <c r="L112" s="726"/>
      <c r="M112" s="726" t="s">
        <v>6426</v>
      </c>
      <c r="N112" s="722" t="s">
        <v>829</v>
      </c>
      <c r="O112" s="721" t="s">
        <v>255</v>
      </c>
      <c r="P112" s="736" t="s">
        <v>1203</v>
      </c>
      <c r="Q112" s="734" t="s">
        <v>1195</v>
      </c>
    </row>
    <row r="113" spans="1:17">
      <c r="A113" s="738">
        <v>34</v>
      </c>
      <c r="B113" s="738">
        <v>1</v>
      </c>
      <c r="C113" s="722" t="s">
        <v>1206</v>
      </c>
      <c r="D113" s="723" t="s">
        <v>23</v>
      </c>
      <c r="E113" s="721" t="s">
        <v>221</v>
      </c>
      <c r="F113" s="721" t="s">
        <v>288</v>
      </c>
      <c r="G113" s="794">
        <v>28962</v>
      </c>
      <c r="H113" s="795">
        <v>38</v>
      </c>
      <c r="I113" s="725" t="s">
        <v>1403</v>
      </c>
      <c r="J113" s="721" t="s">
        <v>289</v>
      </c>
      <c r="K113" s="721" t="s">
        <v>674</v>
      </c>
      <c r="L113" s="726"/>
      <c r="M113" s="726" t="s">
        <v>6426</v>
      </c>
      <c r="N113" s="722" t="s">
        <v>829</v>
      </c>
      <c r="O113" s="721" t="s">
        <v>222</v>
      </c>
      <c r="P113" s="734" t="s">
        <v>1205</v>
      </c>
      <c r="Q113" s="734" t="s">
        <v>1209</v>
      </c>
    </row>
    <row r="114" spans="1:17">
      <c r="A114" s="738"/>
      <c r="B114" s="738">
        <v>2</v>
      </c>
      <c r="C114" s="722" t="s">
        <v>1211</v>
      </c>
      <c r="D114" s="723" t="s">
        <v>16</v>
      </c>
      <c r="E114" s="721" t="s">
        <v>221</v>
      </c>
      <c r="F114" s="721" t="s">
        <v>288</v>
      </c>
      <c r="G114" s="794">
        <v>35800</v>
      </c>
      <c r="H114" s="795">
        <v>19</v>
      </c>
      <c r="I114" s="725" t="s">
        <v>1403</v>
      </c>
      <c r="J114" s="721" t="s">
        <v>289</v>
      </c>
      <c r="K114" s="721" t="s">
        <v>246</v>
      </c>
      <c r="L114" s="726"/>
      <c r="M114" s="726" t="s">
        <v>6426</v>
      </c>
      <c r="N114" s="722" t="s">
        <v>829</v>
      </c>
      <c r="O114" s="721" t="s">
        <v>245</v>
      </c>
      <c r="P114" s="734" t="s">
        <v>1210</v>
      </c>
      <c r="Q114" s="734" t="s">
        <v>1209</v>
      </c>
    </row>
    <row r="115" spans="1:17">
      <c r="A115" s="738"/>
      <c r="B115" s="738">
        <v>3</v>
      </c>
      <c r="C115" s="722" t="s">
        <v>1214</v>
      </c>
      <c r="D115" s="723" t="s">
        <v>23</v>
      </c>
      <c r="E115" s="721" t="s">
        <v>254</v>
      </c>
      <c r="F115" s="721" t="s">
        <v>22</v>
      </c>
      <c r="G115" s="794">
        <v>40723</v>
      </c>
      <c r="H115" s="795">
        <v>6</v>
      </c>
      <c r="I115" s="725" t="s">
        <v>1403</v>
      </c>
      <c r="J115" s="721" t="s">
        <v>265</v>
      </c>
      <c r="K115" s="721" t="s">
        <v>270</v>
      </c>
      <c r="L115" s="726"/>
      <c r="M115" s="726" t="s">
        <v>6426</v>
      </c>
      <c r="N115" s="722" t="s">
        <v>829</v>
      </c>
      <c r="O115" s="721" t="s">
        <v>255</v>
      </c>
      <c r="P115" s="734" t="s">
        <v>1213</v>
      </c>
      <c r="Q115" s="734" t="s">
        <v>1209</v>
      </c>
    </row>
    <row r="116" spans="1:17">
      <c r="A116" s="738">
        <v>35</v>
      </c>
      <c r="B116" s="738">
        <v>1</v>
      </c>
      <c r="C116" s="722" t="s">
        <v>1229</v>
      </c>
      <c r="D116" s="723" t="s">
        <v>23</v>
      </c>
      <c r="E116" s="721" t="s">
        <v>221</v>
      </c>
      <c r="F116" s="721" t="s">
        <v>524</v>
      </c>
      <c r="G116" s="794">
        <v>27307</v>
      </c>
      <c r="H116" s="795">
        <v>42</v>
      </c>
      <c r="I116" s="725" t="s">
        <v>1403</v>
      </c>
      <c r="J116" s="721" t="s">
        <v>223</v>
      </c>
      <c r="K116" s="721" t="s">
        <v>283</v>
      </c>
      <c r="L116" s="726"/>
      <c r="M116" s="726" t="s">
        <v>6426</v>
      </c>
      <c r="N116" s="722" t="s">
        <v>829</v>
      </c>
      <c r="O116" s="721" t="s">
        <v>222</v>
      </c>
      <c r="P116" s="734" t="s">
        <v>1228</v>
      </c>
      <c r="Q116" s="734" t="s">
        <v>1232</v>
      </c>
    </row>
    <row r="117" spans="1:17">
      <c r="A117" s="738"/>
      <c r="B117" s="738">
        <v>2</v>
      </c>
      <c r="C117" s="722" t="s">
        <v>1234</v>
      </c>
      <c r="D117" s="723" t="s">
        <v>16</v>
      </c>
      <c r="E117" s="721" t="s">
        <v>221</v>
      </c>
      <c r="F117" s="721" t="s">
        <v>524</v>
      </c>
      <c r="G117" s="794">
        <v>29044</v>
      </c>
      <c r="H117" s="795">
        <v>38</v>
      </c>
      <c r="I117" s="725" t="s">
        <v>1403</v>
      </c>
      <c r="J117" s="721" t="s">
        <v>256</v>
      </c>
      <c r="K117" s="721" t="s">
        <v>246</v>
      </c>
      <c r="L117" s="726"/>
      <c r="M117" s="726" t="s">
        <v>6426</v>
      </c>
      <c r="N117" s="722" t="s">
        <v>829</v>
      </c>
      <c r="O117" s="721" t="s">
        <v>245</v>
      </c>
      <c r="P117" s="734" t="s">
        <v>1233</v>
      </c>
      <c r="Q117" s="734" t="s">
        <v>1232</v>
      </c>
    </row>
    <row r="118" spans="1:17">
      <c r="A118" s="738"/>
      <c r="B118" s="738">
        <v>3</v>
      </c>
      <c r="C118" s="722" t="s">
        <v>1238</v>
      </c>
      <c r="D118" s="723" t="s">
        <v>23</v>
      </c>
      <c r="E118" s="721" t="s">
        <v>254</v>
      </c>
      <c r="F118" s="721" t="s">
        <v>524</v>
      </c>
      <c r="G118" s="794">
        <v>36585</v>
      </c>
      <c r="H118" s="795">
        <v>17</v>
      </c>
      <c r="I118" s="725" t="s">
        <v>1403</v>
      </c>
      <c r="J118" s="721" t="s">
        <v>348</v>
      </c>
      <c r="K118" s="721" t="s">
        <v>266</v>
      </c>
      <c r="L118" s="726"/>
      <c r="M118" s="726" t="s">
        <v>6426</v>
      </c>
      <c r="N118" s="722" t="s">
        <v>829</v>
      </c>
      <c r="O118" s="721" t="s">
        <v>255</v>
      </c>
      <c r="P118" s="734" t="s">
        <v>1237</v>
      </c>
      <c r="Q118" s="734" t="s">
        <v>1232</v>
      </c>
    </row>
    <row r="119" spans="1:17">
      <c r="A119" s="738"/>
      <c r="B119" s="738">
        <v>4</v>
      </c>
      <c r="C119" s="722" t="s">
        <v>1240</v>
      </c>
      <c r="D119" s="723" t="s">
        <v>23</v>
      </c>
      <c r="E119" s="721" t="s">
        <v>254</v>
      </c>
      <c r="F119" s="721" t="s">
        <v>22</v>
      </c>
      <c r="G119" s="794">
        <v>39003</v>
      </c>
      <c r="H119" s="795">
        <v>10</v>
      </c>
      <c r="I119" s="725" t="s">
        <v>1403</v>
      </c>
      <c r="J119" s="721" t="s">
        <v>369</v>
      </c>
      <c r="K119" s="721" t="s">
        <v>266</v>
      </c>
      <c r="L119" s="726"/>
      <c r="M119" s="726" t="s">
        <v>6426</v>
      </c>
      <c r="N119" s="722" t="s">
        <v>829</v>
      </c>
      <c r="O119" s="721" t="s">
        <v>255</v>
      </c>
      <c r="P119" s="734" t="s">
        <v>1239</v>
      </c>
      <c r="Q119" s="734" t="s">
        <v>1232</v>
      </c>
    </row>
    <row r="120" spans="1:17">
      <c r="A120" s="738">
        <v>36</v>
      </c>
      <c r="B120" s="738">
        <v>1</v>
      </c>
      <c r="C120" s="732" t="s">
        <v>960</v>
      </c>
      <c r="D120" s="723" t="s">
        <v>23</v>
      </c>
      <c r="E120" s="733" t="s">
        <v>221</v>
      </c>
      <c r="F120" s="733" t="s">
        <v>337</v>
      </c>
      <c r="G120" s="806">
        <v>19234</v>
      </c>
      <c r="H120" s="807">
        <v>64</v>
      </c>
      <c r="I120" s="725" t="s">
        <v>1403</v>
      </c>
      <c r="J120" s="733" t="s">
        <v>256</v>
      </c>
      <c r="K120" s="733" t="s">
        <v>283</v>
      </c>
      <c r="L120" s="726"/>
      <c r="M120" s="726" t="s">
        <v>6426</v>
      </c>
      <c r="N120" s="722" t="s">
        <v>829</v>
      </c>
      <c r="O120" s="733" t="s">
        <v>222</v>
      </c>
      <c r="P120" s="732" t="s">
        <v>1241</v>
      </c>
      <c r="Q120" s="732" t="s">
        <v>1244</v>
      </c>
    </row>
    <row r="121" spans="1:17">
      <c r="A121" s="738"/>
      <c r="B121" s="745">
        <v>2</v>
      </c>
      <c r="C121" s="732" t="s">
        <v>1246</v>
      </c>
      <c r="D121" s="723" t="s">
        <v>16</v>
      </c>
      <c r="E121" s="733" t="s">
        <v>221</v>
      </c>
      <c r="F121" s="733" t="s">
        <v>337</v>
      </c>
      <c r="G121" s="806">
        <v>20223</v>
      </c>
      <c r="H121" s="795">
        <v>62</v>
      </c>
      <c r="I121" s="725" t="s">
        <v>1403</v>
      </c>
      <c r="J121" s="733" t="s">
        <v>256</v>
      </c>
      <c r="K121" s="733" t="s">
        <v>246</v>
      </c>
      <c r="L121" s="726"/>
      <c r="M121" s="726" t="s">
        <v>6426</v>
      </c>
      <c r="N121" s="722" t="s">
        <v>829</v>
      </c>
      <c r="O121" s="733" t="s">
        <v>245</v>
      </c>
      <c r="P121" s="732" t="s">
        <v>1245</v>
      </c>
      <c r="Q121" s="732" t="s">
        <v>1244</v>
      </c>
    </row>
    <row r="122" spans="1:17">
      <c r="A122" s="738"/>
      <c r="B122" s="745">
        <v>3</v>
      </c>
      <c r="C122" s="732" t="s">
        <v>1248</v>
      </c>
      <c r="D122" s="723" t="s">
        <v>23</v>
      </c>
      <c r="E122" s="733" t="s">
        <v>254</v>
      </c>
      <c r="F122" s="733" t="s">
        <v>376</v>
      </c>
      <c r="G122" s="806">
        <v>34659</v>
      </c>
      <c r="H122" s="807">
        <v>22</v>
      </c>
      <c r="I122" s="725" t="s">
        <v>1403</v>
      </c>
      <c r="J122" s="733" t="s">
        <v>256</v>
      </c>
      <c r="K122" s="733" t="s">
        <v>266</v>
      </c>
      <c r="L122" s="726"/>
      <c r="M122" s="726" t="s">
        <v>6426</v>
      </c>
      <c r="N122" s="722" t="s">
        <v>829</v>
      </c>
      <c r="O122" s="733" t="s">
        <v>255</v>
      </c>
      <c r="P122" s="732" t="s">
        <v>1247</v>
      </c>
      <c r="Q122" s="732" t="s">
        <v>1244</v>
      </c>
    </row>
    <row r="123" spans="1:17">
      <c r="A123" s="738">
        <v>37</v>
      </c>
      <c r="B123" s="745">
        <v>1</v>
      </c>
      <c r="C123" s="722" t="s">
        <v>248</v>
      </c>
      <c r="D123" s="723" t="s">
        <v>23</v>
      </c>
      <c r="E123" s="721" t="s">
        <v>221</v>
      </c>
      <c r="F123" s="721" t="s">
        <v>414</v>
      </c>
      <c r="G123" s="794">
        <v>24373</v>
      </c>
      <c r="H123" s="795">
        <v>50</v>
      </c>
      <c r="I123" s="725" t="s">
        <v>1403</v>
      </c>
      <c r="J123" s="721" t="s">
        <v>289</v>
      </c>
      <c r="K123" s="721" t="s">
        <v>360</v>
      </c>
      <c r="L123" s="726"/>
      <c r="M123" s="726" t="s">
        <v>6426</v>
      </c>
      <c r="N123" s="746" t="s">
        <v>829</v>
      </c>
      <c r="O123" s="721" t="s">
        <v>222</v>
      </c>
      <c r="P123" s="722" t="s">
        <v>1249</v>
      </c>
      <c r="Q123" s="722" t="s">
        <v>1252</v>
      </c>
    </row>
    <row r="124" spans="1:17">
      <c r="A124" s="738"/>
      <c r="B124" s="738">
        <v>2</v>
      </c>
      <c r="C124" s="722" t="s">
        <v>1254</v>
      </c>
      <c r="D124" s="723" t="s">
        <v>16</v>
      </c>
      <c r="E124" s="721" t="s">
        <v>221</v>
      </c>
      <c r="F124" s="721" t="s">
        <v>414</v>
      </c>
      <c r="G124" s="794">
        <v>25203</v>
      </c>
      <c r="H124" s="795">
        <v>48</v>
      </c>
      <c r="I124" s="725" t="s">
        <v>1403</v>
      </c>
      <c r="J124" s="721" t="s">
        <v>256</v>
      </c>
      <c r="K124" s="721" t="s">
        <v>246</v>
      </c>
      <c r="L124" s="726"/>
      <c r="M124" s="726" t="s">
        <v>6426</v>
      </c>
      <c r="N124" s="746" t="s">
        <v>829</v>
      </c>
      <c r="O124" s="721" t="s">
        <v>245</v>
      </c>
      <c r="P124" s="722" t="s">
        <v>1253</v>
      </c>
      <c r="Q124" s="722" t="s">
        <v>1252</v>
      </c>
    </row>
    <row r="125" spans="1:17">
      <c r="A125" s="738"/>
      <c r="B125" s="738">
        <v>3</v>
      </c>
      <c r="C125" s="722" t="s">
        <v>1257</v>
      </c>
      <c r="D125" s="723" t="s">
        <v>23</v>
      </c>
      <c r="E125" s="721" t="s">
        <v>254</v>
      </c>
      <c r="F125" s="721" t="s">
        <v>244</v>
      </c>
      <c r="G125" s="794">
        <v>33214</v>
      </c>
      <c r="H125" s="795">
        <v>26</v>
      </c>
      <c r="I125" s="725" t="s">
        <v>1403</v>
      </c>
      <c r="J125" s="721" t="s">
        <v>289</v>
      </c>
      <c r="K125" s="721" t="s">
        <v>283</v>
      </c>
      <c r="L125" s="726"/>
      <c r="M125" s="726" t="s">
        <v>6426</v>
      </c>
      <c r="N125" s="746" t="s">
        <v>829</v>
      </c>
      <c r="O125" s="721" t="s">
        <v>255</v>
      </c>
      <c r="P125" s="722" t="s">
        <v>1256</v>
      </c>
      <c r="Q125" s="722" t="s">
        <v>1252</v>
      </c>
    </row>
    <row r="126" spans="1:17">
      <c r="A126" s="738"/>
      <c r="B126" s="738">
        <v>4</v>
      </c>
      <c r="C126" s="722" t="s">
        <v>902</v>
      </c>
      <c r="D126" s="723" t="s">
        <v>16</v>
      </c>
      <c r="E126" s="721" t="s">
        <v>1260</v>
      </c>
      <c r="F126" s="721" t="s">
        <v>1259</v>
      </c>
      <c r="G126" s="794">
        <v>18510</v>
      </c>
      <c r="H126" s="795">
        <v>66</v>
      </c>
      <c r="I126" s="725" t="s">
        <v>1403</v>
      </c>
      <c r="J126" s="721" t="s">
        <v>256</v>
      </c>
      <c r="K126" s="721" t="s">
        <v>246</v>
      </c>
      <c r="L126" s="726"/>
      <c r="M126" s="726" t="s">
        <v>6426</v>
      </c>
      <c r="N126" s="746" t="s">
        <v>829</v>
      </c>
      <c r="O126" s="721" t="s">
        <v>1261</v>
      </c>
      <c r="P126" s="722" t="s">
        <v>1258</v>
      </c>
      <c r="Q126" s="722" t="s">
        <v>1252</v>
      </c>
    </row>
    <row r="127" spans="1:17">
      <c r="A127" s="738">
        <v>38</v>
      </c>
      <c r="B127" s="738">
        <v>1</v>
      </c>
      <c r="C127" s="722" t="s">
        <v>1264</v>
      </c>
      <c r="D127" s="723" t="s">
        <v>23</v>
      </c>
      <c r="E127" s="738" t="s">
        <v>221</v>
      </c>
      <c r="F127" s="738" t="s">
        <v>273</v>
      </c>
      <c r="G127" s="794">
        <v>24680</v>
      </c>
      <c r="H127" s="795">
        <v>50</v>
      </c>
      <c r="I127" s="725" t="s">
        <v>1403</v>
      </c>
      <c r="J127" s="738" t="s">
        <v>289</v>
      </c>
      <c r="K127" s="738" t="s">
        <v>283</v>
      </c>
      <c r="L127" s="726"/>
      <c r="M127" s="726" t="s">
        <v>6426</v>
      </c>
      <c r="N127" s="746" t="s">
        <v>829</v>
      </c>
      <c r="O127" s="738" t="s">
        <v>222</v>
      </c>
      <c r="P127" s="727" t="s">
        <v>1263</v>
      </c>
      <c r="Q127" s="734" t="s">
        <v>1267</v>
      </c>
    </row>
    <row r="128" spans="1:17">
      <c r="A128" s="738"/>
      <c r="B128" s="738">
        <v>2</v>
      </c>
      <c r="C128" s="722" t="s">
        <v>1269</v>
      </c>
      <c r="D128" s="723" t="s">
        <v>16</v>
      </c>
      <c r="E128" s="738" t="s">
        <v>221</v>
      </c>
      <c r="F128" s="738" t="s">
        <v>273</v>
      </c>
      <c r="G128" s="794">
        <v>24746</v>
      </c>
      <c r="H128" s="795">
        <v>49</v>
      </c>
      <c r="I128" s="725" t="s">
        <v>1403</v>
      </c>
      <c r="J128" s="738" t="s">
        <v>289</v>
      </c>
      <c r="K128" s="738" t="s">
        <v>261</v>
      </c>
      <c r="L128" s="726"/>
      <c r="M128" s="726" t="s">
        <v>6426</v>
      </c>
      <c r="N128" s="746" t="s">
        <v>829</v>
      </c>
      <c r="O128" s="738" t="s">
        <v>245</v>
      </c>
      <c r="P128" s="727" t="s">
        <v>1268</v>
      </c>
      <c r="Q128" s="734" t="s">
        <v>1267</v>
      </c>
    </row>
    <row r="129" spans="1:17">
      <c r="A129" s="738"/>
      <c r="B129" s="738">
        <v>3</v>
      </c>
      <c r="C129" s="722" t="s">
        <v>1273</v>
      </c>
      <c r="D129" s="723" t="s">
        <v>16</v>
      </c>
      <c r="E129" s="738" t="s">
        <v>254</v>
      </c>
      <c r="F129" s="738" t="s">
        <v>273</v>
      </c>
      <c r="G129" s="794">
        <v>33806</v>
      </c>
      <c r="H129" s="795">
        <v>25</v>
      </c>
      <c r="I129" s="725" t="s">
        <v>1403</v>
      </c>
      <c r="J129" s="738" t="s">
        <v>527</v>
      </c>
      <c r="K129" s="738" t="s">
        <v>266</v>
      </c>
      <c r="L129" s="726"/>
      <c r="M129" s="726" t="s">
        <v>6426</v>
      </c>
      <c r="N129" s="746" t="s">
        <v>829</v>
      </c>
      <c r="O129" s="738" t="s">
        <v>255</v>
      </c>
      <c r="P129" s="727" t="s">
        <v>1272</v>
      </c>
      <c r="Q129" s="734" t="s">
        <v>1267</v>
      </c>
    </row>
    <row r="130" spans="1:17">
      <c r="A130" s="738"/>
      <c r="B130" s="738">
        <v>4</v>
      </c>
      <c r="C130" s="722" t="s">
        <v>1275</v>
      </c>
      <c r="D130" s="723" t="s">
        <v>23</v>
      </c>
      <c r="E130" s="738" t="s">
        <v>254</v>
      </c>
      <c r="F130" s="738" t="s">
        <v>273</v>
      </c>
      <c r="G130" s="794">
        <v>34842</v>
      </c>
      <c r="H130" s="795">
        <v>22</v>
      </c>
      <c r="I130" s="725" t="s">
        <v>1403</v>
      </c>
      <c r="J130" s="738" t="s">
        <v>223</v>
      </c>
      <c r="K130" s="738" t="s">
        <v>266</v>
      </c>
      <c r="L130" s="726"/>
      <c r="M130" s="726" t="s">
        <v>6426</v>
      </c>
      <c r="N130" s="746" t="s">
        <v>829</v>
      </c>
      <c r="O130" s="738" t="s">
        <v>255</v>
      </c>
      <c r="P130" s="727" t="s">
        <v>1274</v>
      </c>
      <c r="Q130" s="734" t="s">
        <v>1267</v>
      </c>
    </row>
    <row r="131" spans="1:17">
      <c r="A131" s="738"/>
      <c r="B131" s="738">
        <v>5</v>
      </c>
      <c r="C131" s="722" t="s">
        <v>1277</v>
      </c>
      <c r="D131" s="723" t="s">
        <v>23</v>
      </c>
      <c r="E131" s="738" t="s">
        <v>254</v>
      </c>
      <c r="F131" s="738" t="s">
        <v>273</v>
      </c>
      <c r="G131" s="794">
        <v>37938</v>
      </c>
      <c r="H131" s="795">
        <v>13</v>
      </c>
      <c r="I131" s="725" t="s">
        <v>1403</v>
      </c>
      <c r="J131" s="721" t="s">
        <v>256</v>
      </c>
      <c r="K131" s="721" t="s">
        <v>266</v>
      </c>
      <c r="L131" s="726"/>
      <c r="M131" s="726" t="s">
        <v>6426</v>
      </c>
      <c r="N131" s="746" t="s">
        <v>829</v>
      </c>
      <c r="O131" s="721" t="s">
        <v>255</v>
      </c>
      <c r="P131" s="727" t="s">
        <v>1276</v>
      </c>
      <c r="Q131" s="734" t="s">
        <v>1267</v>
      </c>
    </row>
    <row r="132" spans="1:17">
      <c r="A132" s="738">
        <v>39</v>
      </c>
      <c r="B132" s="738">
        <v>1</v>
      </c>
      <c r="C132" s="722" t="s">
        <v>1279</v>
      </c>
      <c r="D132" s="723" t="s">
        <v>23</v>
      </c>
      <c r="E132" s="738" t="s">
        <v>221</v>
      </c>
      <c r="F132" s="738" t="s">
        <v>1280</v>
      </c>
      <c r="G132" s="794">
        <v>30209</v>
      </c>
      <c r="H132" s="795">
        <v>34</v>
      </c>
      <c r="I132" s="725" t="s">
        <v>1403</v>
      </c>
      <c r="J132" s="738" t="s">
        <v>223</v>
      </c>
      <c r="K132" s="738" t="s">
        <v>261</v>
      </c>
      <c r="L132" s="726"/>
      <c r="M132" s="726" t="s">
        <v>6426</v>
      </c>
      <c r="N132" s="746" t="s">
        <v>829</v>
      </c>
      <c r="O132" s="738" t="s">
        <v>222</v>
      </c>
      <c r="P132" s="727" t="s">
        <v>1278</v>
      </c>
      <c r="Q132" s="734" t="s">
        <v>1283</v>
      </c>
    </row>
    <row r="133" spans="1:17">
      <c r="A133" s="738"/>
      <c r="B133" s="738">
        <v>2</v>
      </c>
      <c r="C133" s="722" t="s">
        <v>1285</v>
      </c>
      <c r="D133" s="723" t="s">
        <v>16</v>
      </c>
      <c r="E133" s="738" t="s">
        <v>221</v>
      </c>
      <c r="F133" s="738" t="s">
        <v>244</v>
      </c>
      <c r="G133" s="794">
        <v>32780</v>
      </c>
      <c r="H133" s="795">
        <v>27</v>
      </c>
      <c r="I133" s="725" t="s">
        <v>1403</v>
      </c>
      <c r="J133" s="738" t="s">
        <v>223</v>
      </c>
      <c r="K133" s="738" t="s">
        <v>246</v>
      </c>
      <c r="L133" s="726"/>
      <c r="M133" s="726" t="s">
        <v>6426</v>
      </c>
      <c r="N133" s="746" t="s">
        <v>829</v>
      </c>
      <c r="O133" s="738" t="s">
        <v>245</v>
      </c>
      <c r="P133" s="727" t="s">
        <v>1284</v>
      </c>
      <c r="Q133" s="734" t="s">
        <v>1283</v>
      </c>
    </row>
    <row r="134" spans="1:17">
      <c r="A134" s="738"/>
      <c r="B134" s="738">
        <v>3</v>
      </c>
      <c r="C134" s="722" t="s">
        <v>1287</v>
      </c>
      <c r="D134" s="723" t="s">
        <v>16</v>
      </c>
      <c r="E134" s="738" t="s">
        <v>254</v>
      </c>
      <c r="F134" s="738" t="s">
        <v>230</v>
      </c>
      <c r="G134" s="794">
        <v>41301</v>
      </c>
      <c r="H134" s="795">
        <v>4</v>
      </c>
      <c r="I134" s="725" t="s">
        <v>1403</v>
      </c>
      <c r="J134" s="738" t="s">
        <v>265</v>
      </c>
      <c r="K134" s="738" t="s">
        <v>270</v>
      </c>
      <c r="L134" s="726"/>
      <c r="M134" s="726" t="s">
        <v>6426</v>
      </c>
      <c r="N134" s="746" t="s">
        <v>829</v>
      </c>
      <c r="O134" s="738" t="s">
        <v>255</v>
      </c>
      <c r="P134" s="727" t="s">
        <v>1286</v>
      </c>
      <c r="Q134" s="734" t="s">
        <v>1283</v>
      </c>
    </row>
    <row r="135" spans="1:17">
      <c r="A135" s="738">
        <v>40</v>
      </c>
      <c r="B135" s="738">
        <v>1</v>
      </c>
      <c r="C135" s="722" t="s">
        <v>1289</v>
      </c>
      <c r="D135" s="723" t="s">
        <v>23</v>
      </c>
      <c r="E135" s="738" t="s">
        <v>221</v>
      </c>
      <c r="F135" s="738" t="s">
        <v>1290</v>
      </c>
      <c r="G135" s="794">
        <v>32311</v>
      </c>
      <c r="H135" s="795">
        <v>29</v>
      </c>
      <c r="I135" s="747" t="s">
        <v>1403</v>
      </c>
      <c r="J135" s="738" t="s">
        <v>1291</v>
      </c>
      <c r="K135" s="738" t="s">
        <v>283</v>
      </c>
      <c r="L135" s="726"/>
      <c r="M135" s="726" t="s">
        <v>6426</v>
      </c>
      <c r="N135" s="746" t="s">
        <v>829</v>
      </c>
      <c r="O135" s="738" t="s">
        <v>222</v>
      </c>
      <c r="P135" s="727" t="s">
        <v>1288</v>
      </c>
      <c r="Q135" s="734" t="s">
        <v>1294</v>
      </c>
    </row>
    <row r="136" spans="1:17">
      <c r="A136" s="738"/>
      <c r="B136" s="738">
        <v>2</v>
      </c>
      <c r="C136" s="722" t="s">
        <v>1296</v>
      </c>
      <c r="D136" s="723" t="s">
        <v>16</v>
      </c>
      <c r="E136" s="738" t="s">
        <v>221</v>
      </c>
      <c r="F136" s="738" t="s">
        <v>1297</v>
      </c>
      <c r="G136" s="794">
        <v>32822</v>
      </c>
      <c r="H136" s="795">
        <v>27</v>
      </c>
      <c r="I136" s="747" t="s">
        <v>1403</v>
      </c>
      <c r="J136" s="738" t="s">
        <v>1291</v>
      </c>
      <c r="K136" s="738" t="s">
        <v>246</v>
      </c>
      <c r="L136" s="726"/>
      <c r="M136" s="726" t="s">
        <v>6426</v>
      </c>
      <c r="N136" s="746" t="s">
        <v>829</v>
      </c>
      <c r="O136" s="738" t="s">
        <v>245</v>
      </c>
      <c r="P136" s="727" t="s">
        <v>1295</v>
      </c>
      <c r="Q136" s="734" t="s">
        <v>1294</v>
      </c>
    </row>
    <row r="137" spans="1:17">
      <c r="A137" s="738"/>
      <c r="B137" s="738">
        <v>3</v>
      </c>
      <c r="C137" s="722" t="s">
        <v>739</v>
      </c>
      <c r="D137" s="723" t="s">
        <v>23</v>
      </c>
      <c r="E137" s="738" t="s">
        <v>254</v>
      </c>
      <c r="F137" s="738" t="s">
        <v>740</v>
      </c>
      <c r="G137" s="794">
        <v>35898</v>
      </c>
      <c r="H137" s="795">
        <v>19</v>
      </c>
      <c r="I137" s="747" t="s">
        <v>1403</v>
      </c>
      <c r="J137" s="738" t="s">
        <v>1291</v>
      </c>
      <c r="K137" s="738" t="s">
        <v>283</v>
      </c>
      <c r="L137" s="726"/>
      <c r="M137" s="726" t="s">
        <v>6426</v>
      </c>
      <c r="N137" s="746" t="s">
        <v>829</v>
      </c>
      <c r="O137" s="738" t="s">
        <v>255</v>
      </c>
      <c r="P137" s="722"/>
      <c r="Q137" s="734" t="s">
        <v>1294</v>
      </c>
    </row>
    <row r="138" spans="1:17">
      <c r="A138" s="738">
        <v>41</v>
      </c>
      <c r="B138" s="738">
        <v>1</v>
      </c>
      <c r="C138" s="722" t="s">
        <v>1301</v>
      </c>
      <c r="D138" s="723" t="s">
        <v>23</v>
      </c>
      <c r="E138" s="738" t="s">
        <v>221</v>
      </c>
      <c r="F138" s="738" t="s">
        <v>1055</v>
      </c>
      <c r="G138" s="794">
        <v>31051</v>
      </c>
      <c r="H138" s="795">
        <v>32</v>
      </c>
      <c r="I138" s="747" t="s">
        <v>1403</v>
      </c>
      <c r="J138" s="738" t="s">
        <v>289</v>
      </c>
      <c r="K138" s="738" t="s">
        <v>261</v>
      </c>
      <c r="L138" s="726"/>
      <c r="M138" s="726" t="s">
        <v>6426</v>
      </c>
      <c r="N138" s="746" t="s">
        <v>829</v>
      </c>
      <c r="O138" s="738" t="s">
        <v>222</v>
      </c>
      <c r="P138" s="727" t="s">
        <v>1300</v>
      </c>
      <c r="Q138" s="734" t="s">
        <v>1304</v>
      </c>
    </row>
    <row r="139" spans="1:17">
      <c r="A139" s="738"/>
      <c r="B139" s="738">
        <v>2</v>
      </c>
      <c r="C139" s="722" t="s">
        <v>1306</v>
      </c>
      <c r="D139" s="723" t="s">
        <v>16</v>
      </c>
      <c r="E139" s="738" t="s">
        <v>221</v>
      </c>
      <c r="F139" s="738" t="s">
        <v>288</v>
      </c>
      <c r="G139" s="794">
        <v>29082</v>
      </c>
      <c r="H139" s="795">
        <v>37</v>
      </c>
      <c r="I139" s="747" t="s">
        <v>1403</v>
      </c>
      <c r="J139" s="738" t="s">
        <v>223</v>
      </c>
      <c r="K139" s="738" t="s">
        <v>246</v>
      </c>
      <c r="L139" s="726"/>
      <c r="M139" s="726" t="s">
        <v>6426</v>
      </c>
      <c r="N139" s="746" t="s">
        <v>829</v>
      </c>
      <c r="O139" s="738" t="s">
        <v>245</v>
      </c>
      <c r="P139" s="727" t="s">
        <v>1305</v>
      </c>
      <c r="Q139" s="734" t="s">
        <v>1304</v>
      </c>
    </row>
    <row r="140" spans="1:17">
      <c r="A140" s="738"/>
      <c r="B140" s="738">
        <v>3</v>
      </c>
      <c r="C140" s="722" t="s">
        <v>1310</v>
      </c>
      <c r="D140" s="723" t="s">
        <v>23</v>
      </c>
      <c r="E140" s="738" t="s">
        <v>254</v>
      </c>
      <c r="F140" s="738" t="s">
        <v>22</v>
      </c>
      <c r="G140" s="794">
        <v>41937</v>
      </c>
      <c r="H140" s="795">
        <v>2</v>
      </c>
      <c r="I140" s="747" t="s">
        <v>1403</v>
      </c>
      <c r="J140" s="738" t="s">
        <v>265</v>
      </c>
      <c r="K140" s="738" t="s">
        <v>270</v>
      </c>
      <c r="L140" s="726"/>
      <c r="M140" s="726" t="s">
        <v>6426</v>
      </c>
      <c r="N140" s="746" t="s">
        <v>829</v>
      </c>
      <c r="O140" s="738" t="s">
        <v>255</v>
      </c>
      <c r="P140" s="727" t="s">
        <v>1309</v>
      </c>
      <c r="Q140" s="734" t="s">
        <v>1304</v>
      </c>
    </row>
    <row r="141" spans="1:17">
      <c r="A141" s="738">
        <v>42</v>
      </c>
      <c r="B141" s="738">
        <v>1</v>
      </c>
      <c r="C141" s="722" t="s">
        <v>1313</v>
      </c>
      <c r="D141" s="723" t="s">
        <v>23</v>
      </c>
      <c r="E141" s="738" t="s">
        <v>221</v>
      </c>
      <c r="F141" s="738" t="s">
        <v>376</v>
      </c>
      <c r="G141" s="794">
        <v>30201</v>
      </c>
      <c r="H141" s="795">
        <v>34</v>
      </c>
      <c r="I141" s="747" t="s">
        <v>1403</v>
      </c>
      <c r="J141" s="738" t="s">
        <v>223</v>
      </c>
      <c r="K141" s="738" t="s">
        <v>261</v>
      </c>
      <c r="L141" s="726"/>
      <c r="M141" s="726" t="s">
        <v>6426</v>
      </c>
      <c r="N141" s="746" t="s">
        <v>829</v>
      </c>
      <c r="O141" s="738" t="s">
        <v>222</v>
      </c>
      <c r="P141" s="727" t="s">
        <v>1312</v>
      </c>
      <c r="Q141" s="734" t="s">
        <v>1316</v>
      </c>
    </row>
    <row r="142" spans="1:17">
      <c r="A142" s="738"/>
      <c r="B142" s="738">
        <v>2</v>
      </c>
      <c r="C142" s="722" t="s">
        <v>1318</v>
      </c>
      <c r="D142" s="723" t="s">
        <v>16</v>
      </c>
      <c r="E142" s="738" t="s">
        <v>221</v>
      </c>
      <c r="F142" s="738" t="s">
        <v>1319</v>
      </c>
      <c r="G142" s="794">
        <v>31428</v>
      </c>
      <c r="H142" s="795">
        <v>31</v>
      </c>
      <c r="I142" s="747" t="s">
        <v>1403</v>
      </c>
      <c r="J142" s="738" t="s">
        <v>289</v>
      </c>
      <c r="K142" s="738" t="s">
        <v>246</v>
      </c>
      <c r="L142" s="726"/>
      <c r="M142" s="726" t="s">
        <v>6426</v>
      </c>
      <c r="N142" s="746" t="s">
        <v>829</v>
      </c>
      <c r="O142" s="738" t="s">
        <v>245</v>
      </c>
      <c r="P142" s="727" t="s">
        <v>1317</v>
      </c>
      <c r="Q142" s="734" t="s">
        <v>1316</v>
      </c>
    </row>
    <row r="143" spans="1:17">
      <c r="A143" s="738"/>
      <c r="B143" s="738">
        <v>3</v>
      </c>
      <c r="C143" s="722" t="s">
        <v>1323</v>
      </c>
      <c r="D143" s="723" t="s">
        <v>23</v>
      </c>
      <c r="E143" s="738" t="s">
        <v>254</v>
      </c>
      <c r="F143" s="738" t="s">
        <v>1324</v>
      </c>
      <c r="G143" s="794">
        <v>39385</v>
      </c>
      <c r="H143" s="795">
        <v>9</v>
      </c>
      <c r="I143" s="747" t="s">
        <v>1403</v>
      </c>
      <c r="J143" s="738" t="s">
        <v>369</v>
      </c>
      <c r="K143" s="738" t="s">
        <v>266</v>
      </c>
      <c r="L143" s="726"/>
      <c r="M143" s="726" t="s">
        <v>6426</v>
      </c>
      <c r="N143" s="746" t="s">
        <v>829</v>
      </c>
      <c r="O143" s="738" t="s">
        <v>255</v>
      </c>
      <c r="P143" s="727" t="s">
        <v>1322</v>
      </c>
      <c r="Q143" s="734" t="s">
        <v>1316</v>
      </c>
    </row>
    <row r="144" spans="1:17">
      <c r="A144" s="738">
        <v>43</v>
      </c>
      <c r="B144" s="738">
        <v>1</v>
      </c>
      <c r="C144" s="722" t="s">
        <v>1327</v>
      </c>
      <c r="D144" s="723" t="s">
        <v>23</v>
      </c>
      <c r="E144" s="738" t="s">
        <v>221</v>
      </c>
      <c r="F144" s="738" t="s">
        <v>524</v>
      </c>
      <c r="G144" s="794">
        <v>20285</v>
      </c>
      <c r="H144" s="795">
        <v>62</v>
      </c>
      <c r="I144" s="747" t="s">
        <v>1403</v>
      </c>
      <c r="J144" s="738" t="s">
        <v>256</v>
      </c>
      <c r="K144" s="738" t="s">
        <v>674</v>
      </c>
      <c r="L144" s="726"/>
      <c r="M144" s="726" t="s">
        <v>6426</v>
      </c>
      <c r="N144" s="746" t="s">
        <v>829</v>
      </c>
      <c r="O144" s="738" t="s">
        <v>222</v>
      </c>
      <c r="P144" s="727" t="s">
        <v>1326</v>
      </c>
      <c r="Q144" s="734" t="s">
        <v>1330</v>
      </c>
    </row>
    <row r="145" spans="1:17">
      <c r="A145" s="738"/>
      <c r="B145" s="738">
        <v>2</v>
      </c>
      <c r="C145" s="722" t="s">
        <v>1332</v>
      </c>
      <c r="D145" s="723" t="s">
        <v>16</v>
      </c>
      <c r="E145" s="738" t="s">
        <v>254</v>
      </c>
      <c r="F145" s="738" t="s">
        <v>524</v>
      </c>
      <c r="G145" s="794">
        <v>18051</v>
      </c>
      <c r="H145" s="795">
        <v>68</v>
      </c>
      <c r="I145" s="747" t="s">
        <v>1403</v>
      </c>
      <c r="J145" s="738" t="s">
        <v>256</v>
      </c>
      <c r="K145" s="738" t="s">
        <v>246</v>
      </c>
      <c r="L145" s="726"/>
      <c r="M145" s="726" t="s">
        <v>6426</v>
      </c>
      <c r="N145" s="746" t="s">
        <v>829</v>
      </c>
      <c r="O145" s="738" t="s">
        <v>245</v>
      </c>
      <c r="P145" s="727" t="s">
        <v>1331</v>
      </c>
      <c r="Q145" s="734" t="s">
        <v>1330</v>
      </c>
    </row>
    <row r="146" spans="1:17">
      <c r="A146" s="738"/>
      <c r="B146" s="738">
        <v>3</v>
      </c>
      <c r="C146" s="722" t="s">
        <v>1336</v>
      </c>
      <c r="D146" s="723" t="s">
        <v>23</v>
      </c>
      <c r="E146" s="738" t="s">
        <v>221</v>
      </c>
      <c r="F146" s="738" t="s">
        <v>524</v>
      </c>
      <c r="G146" s="794">
        <v>36557</v>
      </c>
      <c r="H146" s="795">
        <v>17</v>
      </c>
      <c r="I146" s="747" t="s">
        <v>1403</v>
      </c>
      <c r="J146" s="738" t="s">
        <v>289</v>
      </c>
      <c r="K146" s="738" t="s">
        <v>266</v>
      </c>
      <c r="L146" s="726"/>
      <c r="M146" s="726" t="s">
        <v>6426</v>
      </c>
      <c r="N146" s="746" t="s">
        <v>829</v>
      </c>
      <c r="O146" s="738" t="s">
        <v>255</v>
      </c>
      <c r="P146" s="727" t="s">
        <v>1335</v>
      </c>
      <c r="Q146" s="734" t="s">
        <v>1330</v>
      </c>
    </row>
    <row r="147" spans="1:17">
      <c r="A147" s="738">
        <v>44</v>
      </c>
      <c r="B147" s="739">
        <v>1</v>
      </c>
      <c r="C147" s="722" t="s">
        <v>1338</v>
      </c>
      <c r="D147" s="723" t="s">
        <v>23</v>
      </c>
      <c r="E147" s="738" t="s">
        <v>221</v>
      </c>
      <c r="F147" s="738" t="s">
        <v>288</v>
      </c>
      <c r="G147" s="794">
        <v>31206</v>
      </c>
      <c r="H147" s="795">
        <v>32</v>
      </c>
      <c r="I147" s="747" t="s">
        <v>1403</v>
      </c>
      <c r="J147" s="738" t="s">
        <v>256</v>
      </c>
      <c r="K147" s="738" t="s">
        <v>283</v>
      </c>
      <c r="L147" s="726"/>
      <c r="M147" s="726" t="s">
        <v>6426</v>
      </c>
      <c r="N147" s="746" t="s">
        <v>829</v>
      </c>
      <c r="O147" s="738" t="s">
        <v>222</v>
      </c>
      <c r="P147" s="727" t="s">
        <v>1337</v>
      </c>
      <c r="Q147" s="748" t="s">
        <v>1340</v>
      </c>
    </row>
    <row r="148" spans="1:17">
      <c r="A148" s="738"/>
      <c r="B148" s="738">
        <v>2</v>
      </c>
      <c r="C148" s="722" t="s">
        <v>1342</v>
      </c>
      <c r="D148" s="723" t="s">
        <v>16</v>
      </c>
      <c r="E148" s="738" t="s">
        <v>221</v>
      </c>
      <c r="F148" s="738" t="s">
        <v>1343</v>
      </c>
      <c r="G148" s="794">
        <v>34342</v>
      </c>
      <c r="H148" s="795">
        <v>23</v>
      </c>
      <c r="I148" s="747" t="s">
        <v>1403</v>
      </c>
      <c r="J148" s="738" t="s">
        <v>256</v>
      </c>
      <c r="K148" s="738" t="s">
        <v>246</v>
      </c>
      <c r="L148" s="726"/>
      <c r="M148" s="726" t="s">
        <v>6426</v>
      </c>
      <c r="N148" s="746" t="s">
        <v>829</v>
      </c>
      <c r="O148" s="738" t="s">
        <v>245</v>
      </c>
      <c r="P148" s="727" t="s">
        <v>1341</v>
      </c>
      <c r="Q148" s="748" t="s">
        <v>1340</v>
      </c>
    </row>
    <row r="149" spans="1:17">
      <c r="A149" s="738"/>
      <c r="B149" s="738">
        <v>3</v>
      </c>
      <c r="C149" s="722" t="s">
        <v>1346</v>
      </c>
      <c r="D149" s="723" t="s">
        <v>23</v>
      </c>
      <c r="E149" s="738" t="s">
        <v>254</v>
      </c>
      <c r="F149" s="738" t="s">
        <v>230</v>
      </c>
      <c r="G149" s="794">
        <v>40974</v>
      </c>
      <c r="H149" s="795">
        <v>5</v>
      </c>
      <c r="I149" s="747" t="s">
        <v>1403</v>
      </c>
      <c r="J149" s="738" t="s">
        <v>265</v>
      </c>
      <c r="K149" s="738" t="s">
        <v>270</v>
      </c>
      <c r="L149" s="726"/>
      <c r="M149" s="726" t="s">
        <v>6426</v>
      </c>
      <c r="N149" s="746" t="s">
        <v>829</v>
      </c>
      <c r="O149" s="738" t="s">
        <v>255</v>
      </c>
      <c r="P149" s="734" t="s">
        <v>1345</v>
      </c>
      <c r="Q149" s="748" t="s">
        <v>1340</v>
      </c>
    </row>
    <row r="150" spans="1:17">
      <c r="A150" s="738"/>
      <c r="B150" s="738">
        <v>4</v>
      </c>
      <c r="C150" s="722" t="s">
        <v>1348</v>
      </c>
      <c r="D150" s="723" t="s">
        <v>16</v>
      </c>
      <c r="E150" s="738" t="s">
        <v>254</v>
      </c>
      <c r="F150" s="738" t="s">
        <v>229</v>
      </c>
      <c r="G150" s="794">
        <v>42228</v>
      </c>
      <c r="H150" s="795">
        <v>1</v>
      </c>
      <c r="I150" s="747" t="s">
        <v>1403</v>
      </c>
      <c r="J150" s="738" t="s">
        <v>265</v>
      </c>
      <c r="K150" s="738" t="s">
        <v>270</v>
      </c>
      <c r="L150" s="726"/>
      <c r="M150" s="726" t="s">
        <v>6426</v>
      </c>
      <c r="N150" s="746" t="s">
        <v>829</v>
      </c>
      <c r="O150" s="738" t="s">
        <v>255</v>
      </c>
      <c r="P150" s="727" t="s">
        <v>1347</v>
      </c>
      <c r="Q150" s="748" t="s">
        <v>1340</v>
      </c>
    </row>
    <row r="151" spans="1:17">
      <c r="A151" s="738">
        <v>45</v>
      </c>
      <c r="B151" s="739">
        <v>1</v>
      </c>
      <c r="C151" s="722" t="s">
        <v>1350</v>
      </c>
      <c r="D151" s="723" t="s">
        <v>23</v>
      </c>
      <c r="E151" s="738" t="s">
        <v>221</v>
      </c>
      <c r="F151" s="738" t="s">
        <v>337</v>
      </c>
      <c r="G151" s="794">
        <v>31080</v>
      </c>
      <c r="H151" s="795">
        <v>32</v>
      </c>
      <c r="I151" s="747" t="s">
        <v>1403</v>
      </c>
      <c r="J151" s="738" t="s">
        <v>289</v>
      </c>
      <c r="K151" s="738" t="s">
        <v>283</v>
      </c>
      <c r="L151" s="726"/>
      <c r="M151" s="726" t="s">
        <v>6426</v>
      </c>
      <c r="N151" s="746" t="s">
        <v>829</v>
      </c>
      <c r="O151" s="738" t="s">
        <v>222</v>
      </c>
      <c r="P151" s="727" t="s">
        <v>1349</v>
      </c>
      <c r="Q151" s="748" t="s">
        <v>1352</v>
      </c>
    </row>
    <row r="152" spans="1:17">
      <c r="A152" s="738"/>
      <c r="B152" s="738">
        <v>2</v>
      </c>
      <c r="C152" s="722" t="s">
        <v>1354</v>
      </c>
      <c r="D152" s="723" t="s">
        <v>16</v>
      </c>
      <c r="E152" s="738" t="s">
        <v>221</v>
      </c>
      <c r="F152" s="738" t="s">
        <v>1355</v>
      </c>
      <c r="G152" s="794">
        <v>33734</v>
      </c>
      <c r="H152" s="795">
        <v>25</v>
      </c>
      <c r="I152" s="747" t="s">
        <v>1403</v>
      </c>
      <c r="J152" s="738" t="s">
        <v>256</v>
      </c>
      <c r="K152" s="738" t="s">
        <v>246</v>
      </c>
      <c r="L152" s="726"/>
      <c r="M152" s="726" t="s">
        <v>6426</v>
      </c>
      <c r="N152" s="746" t="s">
        <v>829</v>
      </c>
      <c r="O152" s="738" t="s">
        <v>245</v>
      </c>
      <c r="P152" s="727" t="s">
        <v>1353</v>
      </c>
      <c r="Q152" s="748" t="s">
        <v>1352</v>
      </c>
    </row>
    <row r="153" spans="1:17">
      <c r="A153" s="738"/>
      <c r="B153" s="738">
        <v>3</v>
      </c>
      <c r="C153" s="722" t="s">
        <v>1359</v>
      </c>
      <c r="D153" s="723" t="s">
        <v>16</v>
      </c>
      <c r="E153" s="738" t="s">
        <v>254</v>
      </c>
      <c r="F153" s="738" t="s">
        <v>1355</v>
      </c>
      <c r="G153" s="794">
        <v>40897</v>
      </c>
      <c r="H153" s="795">
        <v>5</v>
      </c>
      <c r="I153" s="747" t="s">
        <v>1403</v>
      </c>
      <c r="J153" s="738" t="s">
        <v>265</v>
      </c>
      <c r="K153" s="738" t="s">
        <v>270</v>
      </c>
      <c r="L153" s="726"/>
      <c r="M153" s="726" t="s">
        <v>6426</v>
      </c>
      <c r="N153" s="746" t="s">
        <v>829</v>
      </c>
      <c r="O153" s="738" t="s">
        <v>255</v>
      </c>
      <c r="P153" s="727" t="s">
        <v>1358</v>
      </c>
      <c r="Q153" s="748" t="s">
        <v>1352</v>
      </c>
    </row>
    <row r="154" spans="1:17">
      <c r="A154" s="738">
        <v>46</v>
      </c>
      <c r="B154" s="721">
        <v>1</v>
      </c>
      <c r="C154" s="722" t="s">
        <v>1361</v>
      </c>
      <c r="D154" s="723" t="s">
        <v>23</v>
      </c>
      <c r="E154" s="721" t="s">
        <v>221</v>
      </c>
      <c r="F154" s="721" t="s">
        <v>1362</v>
      </c>
      <c r="G154" s="794">
        <v>31684</v>
      </c>
      <c r="H154" s="795">
        <v>30</v>
      </c>
      <c r="I154" s="725" t="s">
        <v>1403</v>
      </c>
      <c r="J154" s="721" t="s">
        <v>223</v>
      </c>
      <c r="K154" s="721" t="s">
        <v>674</v>
      </c>
      <c r="L154" s="726"/>
      <c r="M154" s="726" t="s">
        <v>6426</v>
      </c>
      <c r="N154" s="746" t="s">
        <v>829</v>
      </c>
      <c r="O154" s="721" t="s">
        <v>222</v>
      </c>
      <c r="P154" s="727" t="s">
        <v>1360</v>
      </c>
      <c r="Q154" s="734" t="s">
        <v>1175</v>
      </c>
    </row>
    <row r="155" spans="1:17">
      <c r="A155" s="738"/>
      <c r="B155" s="721">
        <v>2</v>
      </c>
      <c r="C155" s="722" t="s">
        <v>1365</v>
      </c>
      <c r="D155" s="723" t="s">
        <v>16</v>
      </c>
      <c r="E155" s="721" t="s">
        <v>221</v>
      </c>
      <c r="F155" s="721" t="s">
        <v>439</v>
      </c>
      <c r="G155" s="794">
        <v>32876</v>
      </c>
      <c r="H155" s="795">
        <v>27</v>
      </c>
      <c r="I155" s="725" t="s">
        <v>1403</v>
      </c>
      <c r="J155" s="721" t="s">
        <v>223</v>
      </c>
      <c r="K155" s="721" t="s">
        <v>246</v>
      </c>
      <c r="L155" s="726"/>
      <c r="M155" s="726" t="s">
        <v>6426</v>
      </c>
      <c r="N155" s="746" t="s">
        <v>829</v>
      </c>
      <c r="O155" s="721" t="s">
        <v>245</v>
      </c>
      <c r="P155" s="722" t="s">
        <v>1364</v>
      </c>
      <c r="Q155" s="734" t="s">
        <v>1175</v>
      </c>
    </row>
    <row r="156" spans="1:17">
      <c r="A156" s="738"/>
      <c r="B156" s="721">
        <v>3</v>
      </c>
      <c r="C156" s="722" t="s">
        <v>1368</v>
      </c>
      <c r="D156" s="723" t="s">
        <v>23</v>
      </c>
      <c r="E156" s="721" t="s">
        <v>254</v>
      </c>
      <c r="F156" s="721" t="s">
        <v>22</v>
      </c>
      <c r="G156" s="794">
        <v>40246</v>
      </c>
      <c r="H156" s="795">
        <v>7</v>
      </c>
      <c r="I156" s="725" t="s">
        <v>1403</v>
      </c>
      <c r="J156" s="721" t="s">
        <v>265</v>
      </c>
      <c r="K156" s="721" t="s">
        <v>270</v>
      </c>
      <c r="L156" s="726"/>
      <c r="M156" s="726" t="s">
        <v>6426</v>
      </c>
      <c r="N156" s="746" t="s">
        <v>829</v>
      </c>
      <c r="O156" s="721" t="s">
        <v>255</v>
      </c>
      <c r="P156" s="722"/>
      <c r="Q156" s="734" t="s">
        <v>1175</v>
      </c>
    </row>
    <row r="157" spans="1:17">
      <c r="A157" s="738">
        <v>47</v>
      </c>
      <c r="B157" s="738">
        <v>1</v>
      </c>
      <c r="C157" s="722" t="s">
        <v>1369</v>
      </c>
      <c r="D157" s="723" t="s">
        <v>23</v>
      </c>
      <c r="E157" s="721" t="s">
        <v>221</v>
      </c>
      <c r="F157" s="721" t="s">
        <v>288</v>
      </c>
      <c r="G157" s="794"/>
      <c r="H157" s="795"/>
      <c r="I157" s="725"/>
      <c r="J157" s="721"/>
      <c r="K157" s="721" t="s">
        <v>224</v>
      </c>
      <c r="L157" s="726"/>
      <c r="M157" s="726" t="s">
        <v>6426</v>
      </c>
      <c r="N157" s="746" t="s">
        <v>829</v>
      </c>
      <c r="O157" s="721" t="s">
        <v>222</v>
      </c>
      <c r="P157" s="722"/>
      <c r="Q157" s="734"/>
    </row>
    <row r="158" spans="1:17">
      <c r="A158" s="738"/>
      <c r="B158" s="738">
        <v>2</v>
      </c>
      <c r="C158" s="722" t="s">
        <v>1370</v>
      </c>
      <c r="D158" s="723" t="s">
        <v>16</v>
      </c>
      <c r="E158" s="721" t="s">
        <v>221</v>
      </c>
      <c r="F158" s="721" t="s">
        <v>288</v>
      </c>
      <c r="G158" s="794"/>
      <c r="H158" s="795"/>
      <c r="I158" s="725"/>
      <c r="J158" s="721"/>
      <c r="K158" s="738" t="s">
        <v>246</v>
      </c>
      <c r="L158" s="726"/>
      <c r="M158" s="726" t="s">
        <v>6426</v>
      </c>
      <c r="N158" s="746" t="s">
        <v>829</v>
      </c>
      <c r="O158" s="721"/>
      <c r="P158" s="722"/>
      <c r="Q158" s="734"/>
    </row>
    <row r="159" spans="1:17">
      <c r="A159" s="738"/>
      <c r="B159" s="738">
        <v>3</v>
      </c>
      <c r="C159" s="722" t="s">
        <v>1371</v>
      </c>
      <c r="D159" s="723" t="s">
        <v>23</v>
      </c>
      <c r="E159" s="721" t="s">
        <v>254</v>
      </c>
      <c r="F159" s="721" t="s">
        <v>288</v>
      </c>
      <c r="G159" s="794"/>
      <c r="H159" s="795"/>
      <c r="I159" s="725"/>
      <c r="J159" s="721"/>
      <c r="K159" s="738" t="s">
        <v>270</v>
      </c>
      <c r="L159" s="726"/>
      <c r="M159" s="726" t="s">
        <v>6426</v>
      </c>
      <c r="N159" s="746" t="s">
        <v>829</v>
      </c>
      <c r="O159" s="721"/>
      <c r="P159" s="722"/>
      <c r="Q159" s="734"/>
    </row>
    <row r="160" spans="1:17">
      <c r="A160" s="738">
        <v>48</v>
      </c>
      <c r="B160" s="738">
        <v>1</v>
      </c>
      <c r="C160" s="722" t="s">
        <v>1374</v>
      </c>
      <c r="D160" s="725" t="s">
        <v>23</v>
      </c>
      <c r="E160" s="738" t="s">
        <v>221</v>
      </c>
      <c r="F160" s="738" t="s">
        <v>1375</v>
      </c>
      <c r="G160" s="794">
        <v>32190</v>
      </c>
      <c r="H160" s="795">
        <v>29</v>
      </c>
      <c r="I160" s="747" t="s">
        <v>1403</v>
      </c>
      <c r="J160" s="738" t="s">
        <v>289</v>
      </c>
      <c r="K160" s="738" t="s">
        <v>283</v>
      </c>
      <c r="L160" s="726"/>
      <c r="M160" s="726" t="s">
        <v>6426</v>
      </c>
      <c r="N160" s="746" t="s">
        <v>829</v>
      </c>
      <c r="O160" s="738" t="s">
        <v>222</v>
      </c>
      <c r="P160" s="727" t="s">
        <v>1373</v>
      </c>
      <c r="Q160" s="727" t="s">
        <v>1378</v>
      </c>
    </row>
    <row r="161" spans="1:17">
      <c r="A161" s="738"/>
      <c r="B161" s="738">
        <v>2</v>
      </c>
      <c r="C161" s="722" t="s">
        <v>1380</v>
      </c>
      <c r="D161" s="725" t="s">
        <v>16</v>
      </c>
      <c r="E161" s="738" t="s">
        <v>221</v>
      </c>
      <c r="F161" s="738" t="s">
        <v>1375</v>
      </c>
      <c r="G161" s="794">
        <v>32710</v>
      </c>
      <c r="H161" s="795">
        <v>28</v>
      </c>
      <c r="I161" s="747" t="s">
        <v>1403</v>
      </c>
      <c r="J161" s="738" t="s">
        <v>1291</v>
      </c>
      <c r="K161" s="738" t="s">
        <v>246</v>
      </c>
      <c r="L161" s="726"/>
      <c r="M161" s="726" t="s">
        <v>6426</v>
      </c>
      <c r="N161" s="746" t="s">
        <v>829</v>
      </c>
      <c r="O161" s="738" t="s">
        <v>245</v>
      </c>
      <c r="P161" s="727" t="s">
        <v>1379</v>
      </c>
      <c r="Q161" s="727" t="s">
        <v>1378</v>
      </c>
    </row>
    <row r="162" spans="1:17">
      <c r="A162" s="738"/>
      <c r="B162" s="738">
        <v>3</v>
      </c>
      <c r="C162" s="722" t="s">
        <v>1384</v>
      </c>
      <c r="D162" s="725" t="s">
        <v>23</v>
      </c>
      <c r="E162" s="738" t="s">
        <v>254</v>
      </c>
      <c r="F162" s="738" t="s">
        <v>1375</v>
      </c>
      <c r="G162" s="794">
        <v>37228</v>
      </c>
      <c r="H162" s="795">
        <v>15</v>
      </c>
      <c r="I162" s="747" t="s">
        <v>1403</v>
      </c>
      <c r="J162" s="738" t="s">
        <v>369</v>
      </c>
      <c r="K162" s="738" t="s">
        <v>270</v>
      </c>
      <c r="L162" s="726"/>
      <c r="M162" s="726" t="s">
        <v>6426</v>
      </c>
      <c r="N162" s="746" t="s">
        <v>829</v>
      </c>
      <c r="O162" s="738" t="s">
        <v>255</v>
      </c>
      <c r="P162" s="727" t="s">
        <v>1383</v>
      </c>
      <c r="Q162" s="727" t="s">
        <v>1378</v>
      </c>
    </row>
    <row r="163" spans="1:17">
      <c r="A163" s="721">
        <v>49</v>
      </c>
      <c r="B163" s="738">
        <v>1</v>
      </c>
      <c r="C163" s="722" t="s">
        <v>1386</v>
      </c>
      <c r="D163" s="723" t="s">
        <v>23</v>
      </c>
      <c r="E163" s="738" t="s">
        <v>221</v>
      </c>
      <c r="F163" s="738" t="s">
        <v>1387</v>
      </c>
      <c r="G163" s="794">
        <v>22682</v>
      </c>
      <c r="H163" s="795">
        <v>55</v>
      </c>
      <c r="I163" s="725" t="s">
        <v>1403</v>
      </c>
      <c r="J163" s="738" t="s">
        <v>1291</v>
      </c>
      <c r="K163" s="738" t="s">
        <v>283</v>
      </c>
      <c r="L163" s="726"/>
      <c r="M163" s="726" t="s">
        <v>6426</v>
      </c>
      <c r="N163" s="746" t="s">
        <v>829</v>
      </c>
      <c r="O163" s="738" t="s">
        <v>222</v>
      </c>
      <c r="P163" s="727" t="s">
        <v>1385</v>
      </c>
      <c r="Q163" s="727" t="s">
        <v>1389</v>
      </c>
    </row>
    <row r="164" spans="1:17">
      <c r="A164" s="721"/>
      <c r="B164" s="738">
        <v>2</v>
      </c>
      <c r="C164" s="722" t="s">
        <v>1391</v>
      </c>
      <c r="D164" s="723" t="s">
        <v>16</v>
      </c>
      <c r="E164" s="738" t="s">
        <v>221</v>
      </c>
      <c r="F164" s="738" t="s">
        <v>273</v>
      </c>
      <c r="G164" s="794">
        <v>23560</v>
      </c>
      <c r="H164" s="795">
        <v>53</v>
      </c>
      <c r="I164" s="747" t="s">
        <v>1403</v>
      </c>
      <c r="J164" s="738" t="s">
        <v>1291</v>
      </c>
      <c r="K164" s="738" t="s">
        <v>246</v>
      </c>
      <c r="L164" s="726"/>
      <c r="M164" s="726" t="s">
        <v>6426</v>
      </c>
      <c r="N164" s="746" t="s">
        <v>829</v>
      </c>
      <c r="O164" s="738" t="s">
        <v>245</v>
      </c>
      <c r="P164" s="727" t="s">
        <v>1390</v>
      </c>
      <c r="Q164" s="727" t="s">
        <v>1389</v>
      </c>
    </row>
    <row r="165" spans="1:17">
      <c r="A165" s="721"/>
      <c r="B165" s="738">
        <v>3</v>
      </c>
      <c r="C165" s="722" t="s">
        <v>717</v>
      </c>
      <c r="D165" s="723" t="s">
        <v>23</v>
      </c>
      <c r="E165" s="738" t="s">
        <v>254</v>
      </c>
      <c r="F165" s="738" t="s">
        <v>1393</v>
      </c>
      <c r="G165" s="794">
        <v>35115</v>
      </c>
      <c r="H165" s="795">
        <v>21</v>
      </c>
      <c r="I165" s="747" t="s">
        <v>1403</v>
      </c>
      <c r="J165" s="738" t="s">
        <v>1394</v>
      </c>
      <c r="K165" s="738" t="s">
        <v>270</v>
      </c>
      <c r="L165" s="726"/>
      <c r="M165" s="726" t="s">
        <v>6426</v>
      </c>
      <c r="N165" s="746" t="s">
        <v>829</v>
      </c>
      <c r="O165" s="738" t="s">
        <v>255</v>
      </c>
      <c r="P165" s="727" t="s">
        <v>1392</v>
      </c>
      <c r="Q165" s="727" t="s">
        <v>1389</v>
      </c>
    </row>
    <row r="166" spans="1:17">
      <c r="A166" s="721"/>
      <c r="B166" s="738">
        <v>4</v>
      </c>
      <c r="C166" s="722" t="s">
        <v>1396</v>
      </c>
      <c r="D166" s="723" t="s">
        <v>23</v>
      </c>
      <c r="E166" s="738" t="s">
        <v>254</v>
      </c>
      <c r="F166" s="738" t="s">
        <v>1397</v>
      </c>
      <c r="G166" s="794">
        <v>36492</v>
      </c>
      <c r="H166" s="795">
        <v>17</v>
      </c>
      <c r="I166" s="747" t="s">
        <v>1403</v>
      </c>
      <c r="J166" s="738" t="s">
        <v>886</v>
      </c>
      <c r="K166" s="738" t="s">
        <v>266</v>
      </c>
      <c r="L166" s="726"/>
      <c r="M166" s="726" t="s">
        <v>6426</v>
      </c>
      <c r="N166" s="746" t="s">
        <v>829</v>
      </c>
      <c r="O166" s="738" t="s">
        <v>255</v>
      </c>
      <c r="P166" s="727" t="s">
        <v>1395</v>
      </c>
      <c r="Q166" s="727" t="s">
        <v>1389</v>
      </c>
    </row>
    <row r="167" spans="1:17">
      <c r="A167" s="721"/>
      <c r="B167" s="738">
        <v>5</v>
      </c>
      <c r="C167" s="722" t="s">
        <v>1399</v>
      </c>
      <c r="D167" s="723" t="s">
        <v>16</v>
      </c>
      <c r="E167" s="738" t="s">
        <v>254</v>
      </c>
      <c r="F167" s="738" t="s">
        <v>1397</v>
      </c>
      <c r="G167" s="794">
        <v>37502</v>
      </c>
      <c r="H167" s="795">
        <v>14</v>
      </c>
      <c r="I167" s="747" t="s">
        <v>1403</v>
      </c>
      <c r="J167" s="738" t="s">
        <v>348</v>
      </c>
      <c r="K167" s="738" t="s">
        <v>266</v>
      </c>
      <c r="L167" s="726"/>
      <c r="M167" s="726" t="s">
        <v>6426</v>
      </c>
      <c r="N167" s="746" t="s">
        <v>829</v>
      </c>
      <c r="O167" s="738" t="s">
        <v>255</v>
      </c>
      <c r="P167" s="727" t="s">
        <v>1398</v>
      </c>
      <c r="Q167" s="727" t="s">
        <v>1389</v>
      </c>
    </row>
    <row r="168" spans="1:17">
      <c r="A168" s="721">
        <v>50</v>
      </c>
      <c r="B168" s="738">
        <v>1</v>
      </c>
      <c r="C168" s="722" t="s">
        <v>6428</v>
      </c>
      <c r="D168" s="723" t="s">
        <v>23</v>
      </c>
      <c r="E168" s="738" t="s">
        <v>221</v>
      </c>
      <c r="F168" s="738" t="s">
        <v>6429</v>
      </c>
      <c r="G168" s="794" t="s">
        <v>6430</v>
      </c>
      <c r="H168" s="795"/>
      <c r="I168" s="747" t="s">
        <v>1403</v>
      </c>
      <c r="J168" s="738" t="s">
        <v>2491</v>
      </c>
      <c r="K168" s="738" t="s">
        <v>283</v>
      </c>
      <c r="L168" s="726"/>
      <c r="M168" s="726" t="s">
        <v>6426</v>
      </c>
      <c r="N168" s="746" t="s">
        <v>829</v>
      </c>
      <c r="O168" s="738" t="s">
        <v>222</v>
      </c>
      <c r="P168" s="748" t="s">
        <v>6431</v>
      </c>
      <c r="Q168" s="727" t="s">
        <v>6432</v>
      </c>
    </row>
    <row r="169" spans="1:17">
      <c r="A169" s="721"/>
      <c r="B169" s="738">
        <v>2</v>
      </c>
      <c r="C169" s="722" t="s">
        <v>6433</v>
      </c>
      <c r="D169" s="723" t="s">
        <v>16</v>
      </c>
      <c r="E169" s="738" t="s">
        <v>221</v>
      </c>
      <c r="F169" s="738" t="s">
        <v>1375</v>
      </c>
      <c r="G169" s="794" t="s">
        <v>6434</v>
      </c>
      <c r="H169" s="795"/>
      <c r="I169" s="747" t="s">
        <v>1403</v>
      </c>
      <c r="J169" s="738" t="s">
        <v>2491</v>
      </c>
      <c r="K169" s="738" t="s">
        <v>246</v>
      </c>
      <c r="L169" s="726"/>
      <c r="M169" s="726" t="s">
        <v>6426</v>
      </c>
      <c r="N169" s="746" t="s">
        <v>829</v>
      </c>
      <c r="O169" s="738" t="s">
        <v>245</v>
      </c>
      <c r="P169" s="748" t="s">
        <v>6435</v>
      </c>
      <c r="Q169" s="727" t="s">
        <v>6432</v>
      </c>
    </row>
    <row r="170" spans="1:17">
      <c r="A170" s="721"/>
      <c r="B170" s="738">
        <v>3</v>
      </c>
      <c r="C170" s="722"/>
      <c r="D170" s="723" t="s">
        <v>23</v>
      </c>
      <c r="E170" s="738" t="s">
        <v>254</v>
      </c>
      <c r="F170" s="738"/>
      <c r="G170" s="794"/>
      <c r="H170" s="795"/>
      <c r="I170" s="747"/>
      <c r="J170" s="738"/>
      <c r="K170" s="738"/>
      <c r="L170" s="726"/>
      <c r="M170" s="726"/>
      <c r="N170" s="942"/>
      <c r="O170" s="738"/>
      <c r="P170" s="748"/>
      <c r="Q170" s="727"/>
    </row>
    <row r="171" spans="1:17">
      <c r="A171" s="839">
        <v>51</v>
      </c>
      <c r="B171" s="738">
        <v>1</v>
      </c>
      <c r="C171" s="753" t="s">
        <v>4384</v>
      </c>
      <c r="D171" s="723" t="s">
        <v>23</v>
      </c>
      <c r="E171" s="738" t="s">
        <v>221</v>
      </c>
      <c r="F171" s="738"/>
      <c r="G171" s="945"/>
      <c r="H171" s="724"/>
      <c r="I171" s="747"/>
      <c r="J171" s="738"/>
      <c r="K171" s="738" t="s">
        <v>165</v>
      </c>
      <c r="L171" s="726"/>
      <c r="M171" s="726" t="s">
        <v>6426</v>
      </c>
      <c r="N171" s="942" t="s">
        <v>829</v>
      </c>
      <c r="O171" s="738" t="s">
        <v>222</v>
      </c>
      <c r="P171" s="748"/>
      <c r="Q171" s="727"/>
    </row>
    <row r="172" spans="1:17">
      <c r="A172" s="839">
        <v>52</v>
      </c>
      <c r="B172" s="738">
        <v>2</v>
      </c>
      <c r="C172" s="753" t="s">
        <v>6921</v>
      </c>
      <c r="D172" s="723" t="s">
        <v>16</v>
      </c>
      <c r="E172" s="738" t="s">
        <v>221</v>
      </c>
      <c r="F172" s="738"/>
      <c r="G172" s="945"/>
      <c r="H172" s="724"/>
      <c r="I172" s="747"/>
      <c r="J172" s="738"/>
      <c r="K172" s="738" t="s">
        <v>246</v>
      </c>
      <c r="L172" s="726"/>
      <c r="M172" s="726" t="s">
        <v>6426</v>
      </c>
      <c r="N172" s="942" t="s">
        <v>829</v>
      </c>
      <c r="O172" s="738" t="s">
        <v>245</v>
      </c>
      <c r="P172" s="748"/>
      <c r="Q172" s="727"/>
    </row>
    <row r="173" spans="1:17">
      <c r="A173" s="839"/>
      <c r="B173" s="738">
        <v>3</v>
      </c>
      <c r="C173" s="753" t="s">
        <v>6922</v>
      </c>
      <c r="D173" s="723" t="s">
        <v>16</v>
      </c>
      <c r="E173" s="738" t="s">
        <v>254</v>
      </c>
      <c r="F173" s="738"/>
      <c r="G173" s="945"/>
      <c r="H173" s="724"/>
      <c r="I173" s="747"/>
      <c r="J173" s="738"/>
      <c r="K173" s="738" t="s">
        <v>266</v>
      </c>
      <c r="L173" s="726"/>
      <c r="M173" s="726" t="s">
        <v>6426</v>
      </c>
      <c r="N173" s="942" t="s">
        <v>829</v>
      </c>
      <c r="O173" s="738" t="s">
        <v>255</v>
      </c>
      <c r="P173" s="748"/>
      <c r="Q173" s="727"/>
    </row>
    <row r="174" spans="1:17">
      <c r="A174" s="839"/>
      <c r="B174" s="738">
        <v>4</v>
      </c>
      <c r="C174" s="753" t="s">
        <v>7020</v>
      </c>
      <c r="D174" s="723" t="s">
        <v>23</v>
      </c>
      <c r="E174" s="738" t="s">
        <v>254</v>
      </c>
      <c r="F174" s="738"/>
      <c r="G174" s="945"/>
      <c r="H174" s="724"/>
      <c r="I174" s="747"/>
      <c r="J174" s="738"/>
      <c r="K174" s="738" t="s">
        <v>266</v>
      </c>
      <c r="L174" s="726"/>
      <c r="M174" s="726" t="s">
        <v>6426</v>
      </c>
      <c r="N174" s="942" t="s">
        <v>829</v>
      </c>
      <c r="O174" s="738" t="s">
        <v>255</v>
      </c>
      <c r="P174" s="748"/>
      <c r="Q174" s="727"/>
    </row>
    <row r="175" spans="1:17">
      <c r="A175" s="839">
        <v>53</v>
      </c>
      <c r="B175" s="738">
        <v>1</v>
      </c>
      <c r="C175" s="753" t="s">
        <v>7021</v>
      </c>
      <c r="D175" s="723" t="s">
        <v>23</v>
      </c>
      <c r="E175" s="738" t="s">
        <v>221</v>
      </c>
      <c r="F175" s="738" t="s">
        <v>230</v>
      </c>
      <c r="G175" s="945">
        <v>33539</v>
      </c>
      <c r="H175" s="724"/>
      <c r="I175" s="747" t="s">
        <v>1403</v>
      </c>
      <c r="J175" s="738"/>
      <c r="K175" s="738" t="s">
        <v>165</v>
      </c>
      <c r="L175" s="726"/>
      <c r="M175" s="726" t="s">
        <v>6426</v>
      </c>
      <c r="N175" s="942" t="s">
        <v>829</v>
      </c>
      <c r="O175" s="738" t="s">
        <v>222</v>
      </c>
      <c r="P175" s="748"/>
      <c r="Q175" s="727"/>
    </row>
    <row r="176" spans="1:17">
      <c r="A176" s="839"/>
      <c r="B176" s="738">
        <v>2</v>
      </c>
      <c r="C176" s="753" t="s">
        <v>974</v>
      </c>
      <c r="D176" s="723" t="s">
        <v>16</v>
      </c>
      <c r="E176" s="738" t="s">
        <v>221</v>
      </c>
      <c r="F176" s="738" t="s">
        <v>230</v>
      </c>
      <c r="G176" s="945">
        <v>36266</v>
      </c>
      <c r="H176" s="724"/>
      <c r="I176" s="747" t="s">
        <v>1403</v>
      </c>
      <c r="J176" s="738"/>
      <c r="K176" s="738" t="s">
        <v>6621</v>
      </c>
      <c r="L176" s="726"/>
      <c r="M176" s="726" t="s">
        <v>6426</v>
      </c>
      <c r="N176" s="942" t="s">
        <v>829</v>
      </c>
      <c r="O176" s="738" t="s">
        <v>245</v>
      </c>
      <c r="P176" s="748"/>
      <c r="Q176" s="727"/>
    </row>
    <row r="177" spans="1:17">
      <c r="A177" s="738">
        <v>54</v>
      </c>
      <c r="B177" s="738">
        <v>1</v>
      </c>
      <c r="C177" s="722" t="s">
        <v>991</v>
      </c>
      <c r="D177" s="723" t="s">
        <v>23</v>
      </c>
      <c r="E177" s="721" t="s">
        <v>221</v>
      </c>
      <c r="F177" s="721" t="s">
        <v>414</v>
      </c>
      <c r="G177" s="794">
        <v>32368</v>
      </c>
      <c r="H177" s="795">
        <v>28</v>
      </c>
      <c r="I177" s="725" t="s">
        <v>1403</v>
      </c>
      <c r="J177" s="721" t="s">
        <v>256</v>
      </c>
      <c r="K177" s="721" t="s">
        <v>283</v>
      </c>
      <c r="L177" s="726"/>
      <c r="M177" s="726" t="s">
        <v>6426</v>
      </c>
      <c r="N177" s="722" t="s">
        <v>829</v>
      </c>
      <c r="O177" s="721" t="s">
        <v>222</v>
      </c>
      <c r="P177" s="722"/>
      <c r="Q177" s="722" t="s">
        <v>981</v>
      </c>
    </row>
    <row r="178" spans="1:17">
      <c r="A178" s="839"/>
      <c r="B178" s="738">
        <v>2</v>
      </c>
      <c r="C178" s="722" t="s">
        <v>990</v>
      </c>
      <c r="D178" s="723" t="s">
        <v>16</v>
      </c>
      <c r="E178" s="721" t="s">
        <v>221</v>
      </c>
      <c r="F178" s="721" t="s">
        <v>22</v>
      </c>
      <c r="G178" s="794">
        <v>35407</v>
      </c>
      <c r="H178" s="795">
        <v>20</v>
      </c>
      <c r="I178" s="725" t="s">
        <v>1403</v>
      </c>
      <c r="J178" s="721" t="s">
        <v>223</v>
      </c>
      <c r="K178" s="721" t="s">
        <v>266</v>
      </c>
      <c r="L178" s="726"/>
      <c r="M178" s="726" t="s">
        <v>6426</v>
      </c>
      <c r="N178" s="722" t="s">
        <v>829</v>
      </c>
      <c r="O178" s="721" t="s">
        <v>245</v>
      </c>
      <c r="P178" s="722" t="s">
        <v>989</v>
      </c>
      <c r="Q178" s="722" t="s">
        <v>981</v>
      </c>
    </row>
    <row r="179" spans="1:17">
      <c r="A179" s="738"/>
      <c r="B179" s="738">
        <v>3</v>
      </c>
      <c r="C179" s="722" t="s">
        <v>7078</v>
      </c>
      <c r="D179" s="723" t="s">
        <v>16</v>
      </c>
      <c r="E179" s="721" t="s">
        <v>254</v>
      </c>
      <c r="F179" s="721"/>
      <c r="G179" s="794"/>
      <c r="H179" s="795"/>
      <c r="I179" s="725" t="s">
        <v>1403</v>
      </c>
      <c r="J179" s="721" t="s">
        <v>265</v>
      </c>
      <c r="K179" s="721" t="s">
        <v>270</v>
      </c>
      <c r="L179" s="726"/>
      <c r="M179" s="726" t="s">
        <v>6426</v>
      </c>
      <c r="N179" s="722" t="s">
        <v>829</v>
      </c>
      <c r="O179" s="721" t="s">
        <v>255</v>
      </c>
      <c r="P179" s="722"/>
      <c r="Q179" s="722"/>
    </row>
    <row r="180" spans="1:17">
      <c r="A180" s="839">
        <v>55</v>
      </c>
      <c r="B180" s="721">
        <v>1</v>
      </c>
      <c r="C180" s="722" t="s">
        <v>413</v>
      </c>
      <c r="D180" s="723" t="s">
        <v>23</v>
      </c>
      <c r="E180" s="721" t="s">
        <v>221</v>
      </c>
      <c r="F180" s="721" t="s">
        <v>414</v>
      </c>
      <c r="G180" s="794">
        <v>29255</v>
      </c>
      <c r="H180" s="795">
        <v>37</v>
      </c>
      <c r="I180" s="725" t="s">
        <v>1403</v>
      </c>
      <c r="J180" s="721" t="s">
        <v>256</v>
      </c>
      <c r="K180" s="721" t="s">
        <v>360</v>
      </c>
      <c r="L180" s="726"/>
      <c r="M180" s="726" t="s">
        <v>6426</v>
      </c>
      <c r="N180" s="722" t="s">
        <v>228</v>
      </c>
      <c r="O180" s="721" t="s">
        <v>222</v>
      </c>
      <c r="P180" s="722" t="s">
        <v>412</v>
      </c>
      <c r="Q180" s="722" t="s">
        <v>417</v>
      </c>
    </row>
    <row r="181" spans="1:17">
      <c r="A181" s="40"/>
      <c r="B181" s="721">
        <v>2</v>
      </c>
      <c r="C181" s="722" t="s">
        <v>419</v>
      </c>
      <c r="D181" s="723" t="s">
        <v>16</v>
      </c>
      <c r="E181" s="721" t="s">
        <v>221</v>
      </c>
      <c r="F181" s="721" t="s">
        <v>420</v>
      </c>
      <c r="G181" s="794">
        <v>30579</v>
      </c>
      <c r="H181" s="795">
        <v>33</v>
      </c>
      <c r="I181" s="725" t="s">
        <v>1403</v>
      </c>
      <c r="J181" s="721" t="s">
        <v>289</v>
      </c>
      <c r="K181" s="721" t="s">
        <v>246</v>
      </c>
      <c r="L181" s="726"/>
      <c r="M181" s="726" t="s">
        <v>6426</v>
      </c>
      <c r="N181" s="722" t="s">
        <v>228</v>
      </c>
      <c r="O181" s="721" t="s">
        <v>245</v>
      </c>
      <c r="P181" s="722" t="s">
        <v>418</v>
      </c>
      <c r="Q181" s="722" t="s">
        <v>417</v>
      </c>
    </row>
    <row r="182" spans="1:17">
      <c r="A182" s="40"/>
      <c r="B182" s="721">
        <v>3</v>
      </c>
      <c r="C182" s="722" t="s">
        <v>424</v>
      </c>
      <c r="D182" s="723" t="s">
        <v>23</v>
      </c>
      <c r="E182" s="721" t="s">
        <v>254</v>
      </c>
      <c r="F182" s="721" t="s">
        <v>22</v>
      </c>
      <c r="G182" s="794">
        <v>37185</v>
      </c>
      <c r="H182" s="795">
        <v>15</v>
      </c>
      <c r="I182" s="725" t="s">
        <v>1403</v>
      </c>
      <c r="J182" s="721" t="s">
        <v>348</v>
      </c>
      <c r="K182" s="721" t="s">
        <v>266</v>
      </c>
      <c r="L182" s="726"/>
      <c r="M182" s="726" t="s">
        <v>6426</v>
      </c>
      <c r="N182" s="722" t="s">
        <v>228</v>
      </c>
      <c r="O182" s="721" t="s">
        <v>255</v>
      </c>
      <c r="P182" s="722" t="s">
        <v>423</v>
      </c>
      <c r="Q182" s="722" t="s">
        <v>417</v>
      </c>
    </row>
    <row r="183" spans="1:17">
      <c r="A183" s="40"/>
      <c r="B183" s="721">
        <v>4</v>
      </c>
      <c r="C183" s="722" t="s">
        <v>426</v>
      </c>
      <c r="D183" s="723" t="s">
        <v>16</v>
      </c>
      <c r="E183" s="721" t="s">
        <v>254</v>
      </c>
      <c r="F183" s="721" t="s">
        <v>22</v>
      </c>
      <c r="G183" s="794">
        <v>40707</v>
      </c>
      <c r="H183" s="795">
        <v>6</v>
      </c>
      <c r="I183" s="725" t="s">
        <v>1403</v>
      </c>
      <c r="J183" s="721" t="s">
        <v>265</v>
      </c>
      <c r="K183" s="721" t="s">
        <v>270</v>
      </c>
      <c r="L183" s="726"/>
      <c r="M183" s="726" t="s">
        <v>6426</v>
      </c>
      <c r="N183" s="722" t="s">
        <v>228</v>
      </c>
      <c r="O183" s="721" t="s">
        <v>255</v>
      </c>
      <c r="P183" s="727" t="s">
        <v>425</v>
      </c>
      <c r="Q183" s="722" t="s">
        <v>417</v>
      </c>
    </row>
    <row r="184" spans="1:17">
      <c r="A184" s="839">
        <v>56</v>
      </c>
      <c r="B184" s="721">
        <v>1</v>
      </c>
      <c r="C184" s="722" t="s">
        <v>7102</v>
      </c>
      <c r="D184" s="723" t="s">
        <v>23</v>
      </c>
      <c r="E184" s="721" t="s">
        <v>221</v>
      </c>
      <c r="F184" s="721" t="s">
        <v>7104</v>
      </c>
      <c r="G184" s="956">
        <v>32932</v>
      </c>
      <c r="H184" s="795"/>
      <c r="I184" s="725" t="s">
        <v>1403</v>
      </c>
      <c r="J184" s="721"/>
      <c r="K184" s="721" t="s">
        <v>261</v>
      </c>
      <c r="L184" s="726"/>
      <c r="M184" s="726" t="s">
        <v>6426</v>
      </c>
      <c r="N184" s="722" t="s">
        <v>829</v>
      </c>
      <c r="O184" s="721" t="s">
        <v>222</v>
      </c>
      <c r="P184" s="727"/>
      <c r="Q184" s="722"/>
    </row>
    <row r="185" spans="1:17">
      <c r="A185" s="40"/>
      <c r="B185" s="721">
        <v>2</v>
      </c>
      <c r="C185" s="722" t="s">
        <v>7103</v>
      </c>
      <c r="D185" s="723" t="s">
        <v>16</v>
      </c>
      <c r="E185" s="721" t="s">
        <v>221</v>
      </c>
      <c r="F185" s="721" t="s">
        <v>4819</v>
      </c>
      <c r="G185" s="956">
        <v>35978</v>
      </c>
      <c r="H185" s="795"/>
      <c r="I185" s="725" t="s">
        <v>1403</v>
      </c>
      <c r="J185" s="721"/>
      <c r="K185" s="721" t="s">
        <v>261</v>
      </c>
      <c r="L185" s="726"/>
      <c r="M185" s="726" t="s">
        <v>6426</v>
      </c>
      <c r="N185" s="722" t="s">
        <v>829</v>
      </c>
      <c r="O185" s="721" t="s">
        <v>245</v>
      </c>
      <c r="P185" s="727"/>
      <c r="Q185" s="722"/>
    </row>
    <row r="186" spans="1:17">
      <c r="A186" s="121"/>
      <c r="B186" s="721">
        <v>3</v>
      </c>
      <c r="C186" s="722"/>
      <c r="D186" s="723"/>
      <c r="E186" s="721"/>
      <c r="F186" s="721"/>
      <c r="G186" s="956"/>
      <c r="H186" s="795"/>
      <c r="I186" s="725"/>
      <c r="J186" s="721"/>
      <c r="K186" s="721"/>
      <c r="L186" s="726"/>
      <c r="M186" s="726"/>
      <c r="N186" s="722"/>
      <c r="O186" s="721"/>
      <c r="P186" s="727"/>
      <c r="Q186" s="722"/>
    </row>
    <row r="187" spans="1:17">
      <c r="A187">
        <v>57</v>
      </c>
      <c r="B187" s="721">
        <v>1</v>
      </c>
      <c r="C187" s="722" t="s">
        <v>448</v>
      </c>
      <c r="D187" s="723" t="s">
        <v>23</v>
      </c>
      <c r="E187" s="721" t="s">
        <v>221</v>
      </c>
      <c r="F187" s="721" t="s">
        <v>376</v>
      </c>
      <c r="G187" s="794">
        <v>27529</v>
      </c>
      <c r="H187" s="795">
        <v>42</v>
      </c>
      <c r="I187" s="725" t="s">
        <v>1403</v>
      </c>
      <c r="J187" s="721" t="s">
        <v>256</v>
      </c>
      <c r="K187" s="721" t="s">
        <v>224</v>
      </c>
      <c r="L187" s="726"/>
      <c r="M187" s="726" t="s">
        <v>6426</v>
      </c>
      <c r="N187" s="722" t="s">
        <v>228</v>
      </c>
      <c r="O187" s="721" t="s">
        <v>222</v>
      </c>
      <c r="P187" s="722" t="s">
        <v>447</v>
      </c>
      <c r="Q187" s="722" t="s">
        <v>449</v>
      </c>
    </row>
    <row r="188" spans="1:17">
      <c r="B188" s="721">
        <v>2</v>
      </c>
      <c r="C188" s="722" t="s">
        <v>451</v>
      </c>
      <c r="D188" s="723" t="s">
        <v>16</v>
      </c>
      <c r="E188" s="721" t="s">
        <v>221</v>
      </c>
      <c r="F188" s="721" t="s">
        <v>452</v>
      </c>
      <c r="G188" s="794">
        <v>30825</v>
      </c>
      <c r="H188" s="795">
        <v>33</v>
      </c>
      <c r="I188" s="725" t="s">
        <v>1403</v>
      </c>
      <c r="J188" s="721" t="s">
        <v>256</v>
      </c>
      <c r="K188" s="721" t="s">
        <v>246</v>
      </c>
      <c r="L188" s="726"/>
      <c r="M188" s="726" t="s">
        <v>6426</v>
      </c>
      <c r="N188" s="722" t="s">
        <v>228</v>
      </c>
      <c r="O188" s="721" t="s">
        <v>245</v>
      </c>
      <c r="P188" s="722" t="s">
        <v>450</v>
      </c>
      <c r="Q188" s="722" t="s">
        <v>449</v>
      </c>
    </row>
    <row r="189" spans="1:17">
      <c r="B189" s="721">
        <v>3</v>
      </c>
      <c r="C189" s="722" t="s">
        <v>457</v>
      </c>
      <c r="D189" s="723" t="s">
        <v>23</v>
      </c>
      <c r="E189" s="721" t="s">
        <v>254</v>
      </c>
      <c r="F189" s="721" t="s">
        <v>22</v>
      </c>
      <c r="G189" s="794">
        <v>36665</v>
      </c>
      <c r="H189" s="795">
        <v>17</v>
      </c>
      <c r="I189" s="725" t="s">
        <v>1403</v>
      </c>
      <c r="J189" s="721" t="s">
        <v>289</v>
      </c>
      <c r="K189" s="721" t="s">
        <v>224</v>
      </c>
      <c r="L189" s="726"/>
      <c r="M189" s="726" t="s">
        <v>6426</v>
      </c>
      <c r="N189" s="722" t="s">
        <v>228</v>
      </c>
      <c r="O189" s="721" t="s">
        <v>255</v>
      </c>
      <c r="P189" s="722" t="s">
        <v>456</v>
      </c>
      <c r="Q189" s="722" t="s">
        <v>449</v>
      </c>
    </row>
    <row r="190" spans="1:17">
      <c r="B190" s="721">
        <v>4</v>
      </c>
      <c r="C190" s="722" t="s">
        <v>459</v>
      </c>
      <c r="D190" s="723" t="s">
        <v>16</v>
      </c>
      <c r="E190" s="721" t="s">
        <v>254</v>
      </c>
      <c r="F190" s="721" t="s">
        <v>22</v>
      </c>
      <c r="G190" s="794">
        <v>37947</v>
      </c>
      <c r="H190" s="795">
        <v>13</v>
      </c>
      <c r="I190" s="725" t="s">
        <v>1403</v>
      </c>
      <c r="J190" s="721" t="s">
        <v>348</v>
      </c>
      <c r="K190" s="721" t="s">
        <v>266</v>
      </c>
      <c r="L190" s="726"/>
      <c r="M190" s="726" t="s">
        <v>6426</v>
      </c>
      <c r="N190" s="722" t="s">
        <v>228</v>
      </c>
      <c r="O190" s="721" t="s">
        <v>255</v>
      </c>
      <c r="P190" s="722" t="s">
        <v>458</v>
      </c>
      <c r="Q190" s="722" t="s">
        <v>449</v>
      </c>
    </row>
    <row r="191" spans="1:17">
      <c r="B191" s="721">
        <v>5</v>
      </c>
      <c r="C191" s="722" t="s">
        <v>461</v>
      </c>
      <c r="D191" s="723" t="s">
        <v>23</v>
      </c>
      <c r="E191" s="721" t="s">
        <v>254</v>
      </c>
      <c r="F191" s="721" t="s">
        <v>22</v>
      </c>
      <c r="G191" s="794">
        <v>38855</v>
      </c>
      <c r="H191" s="795">
        <v>11</v>
      </c>
      <c r="I191" s="725" t="s">
        <v>1403</v>
      </c>
      <c r="J191" s="721" t="s">
        <v>369</v>
      </c>
      <c r="K191" s="721" t="s">
        <v>266</v>
      </c>
      <c r="L191" s="726"/>
      <c r="M191" s="726" t="s">
        <v>6426</v>
      </c>
      <c r="N191" s="722" t="s">
        <v>228</v>
      </c>
      <c r="O191" s="721" t="s">
        <v>255</v>
      </c>
      <c r="P191" s="722" t="s">
        <v>460</v>
      </c>
      <c r="Q191" s="722" t="s">
        <v>449</v>
      </c>
    </row>
    <row r="192" spans="1:17">
      <c r="A192">
        <v>58</v>
      </c>
      <c r="B192" s="721">
        <v>1</v>
      </c>
      <c r="C192" s="722" t="s">
        <v>3627</v>
      </c>
      <c r="D192" s="723" t="s">
        <v>23</v>
      </c>
      <c r="E192" s="721" t="s">
        <v>221</v>
      </c>
      <c r="F192" s="721" t="s">
        <v>3628</v>
      </c>
      <c r="G192" s="774">
        <v>32315</v>
      </c>
      <c r="H192" s="795">
        <v>29</v>
      </c>
      <c r="I192" s="725" t="s">
        <v>1403</v>
      </c>
      <c r="J192" s="721" t="s">
        <v>3629</v>
      </c>
      <c r="K192" s="721" t="s">
        <v>261</v>
      </c>
      <c r="L192" s="726"/>
      <c r="M192" s="726" t="s">
        <v>6426</v>
      </c>
      <c r="N192" s="722" t="s">
        <v>3334</v>
      </c>
      <c r="O192" s="721" t="s">
        <v>222</v>
      </c>
      <c r="P192" s="734" t="s">
        <v>3626</v>
      </c>
      <c r="Q192" s="727" t="s">
        <v>3631</v>
      </c>
    </row>
    <row r="193" spans="1:17">
      <c r="B193" s="738">
        <v>2</v>
      </c>
      <c r="C193" s="722" t="s">
        <v>3633</v>
      </c>
      <c r="D193" s="723" t="s">
        <v>16</v>
      </c>
      <c r="E193" s="721" t="s">
        <v>221</v>
      </c>
      <c r="F193" s="721" t="s">
        <v>3634</v>
      </c>
      <c r="G193" s="774">
        <v>33524</v>
      </c>
      <c r="H193" s="795">
        <v>25</v>
      </c>
      <c r="I193" s="725" t="s">
        <v>1403</v>
      </c>
      <c r="J193" s="721" t="s">
        <v>1958</v>
      </c>
      <c r="K193" s="721" t="s">
        <v>246</v>
      </c>
      <c r="L193" s="726"/>
      <c r="M193" s="726" t="s">
        <v>6426</v>
      </c>
      <c r="N193" s="722" t="s">
        <v>3334</v>
      </c>
      <c r="O193" s="721" t="s">
        <v>245</v>
      </c>
      <c r="P193" s="727" t="s">
        <v>3632</v>
      </c>
      <c r="Q193" s="727" t="s">
        <v>3631</v>
      </c>
    </row>
    <row r="194" spans="1:17">
      <c r="B194" s="738">
        <v>3</v>
      </c>
      <c r="C194" s="722" t="s">
        <v>3638</v>
      </c>
      <c r="D194" s="723" t="s">
        <v>16</v>
      </c>
      <c r="E194" s="738" t="s">
        <v>254</v>
      </c>
      <c r="F194" s="738" t="s">
        <v>229</v>
      </c>
      <c r="G194" s="774">
        <v>42445</v>
      </c>
      <c r="H194" s="795">
        <v>1</v>
      </c>
      <c r="I194" s="725" t="s">
        <v>1403</v>
      </c>
      <c r="J194" s="738" t="s">
        <v>265</v>
      </c>
      <c r="K194" s="738" t="s">
        <v>270</v>
      </c>
      <c r="L194" s="726"/>
      <c r="M194" s="726" t="s">
        <v>6426</v>
      </c>
      <c r="N194" s="722" t="s">
        <v>3334</v>
      </c>
      <c r="O194" s="738" t="s">
        <v>255</v>
      </c>
      <c r="P194" s="727" t="s">
        <v>3637</v>
      </c>
      <c r="Q194" s="727" t="s">
        <v>3631</v>
      </c>
    </row>
    <row r="195" spans="1:17">
      <c r="A195" s="732">
        <v>1</v>
      </c>
      <c r="B195" s="808">
        <v>1</v>
      </c>
      <c r="C195" s="722" t="s">
        <v>1413</v>
      </c>
      <c r="D195" s="744" t="s">
        <v>23</v>
      </c>
      <c r="E195" s="722" t="s">
        <v>221</v>
      </c>
      <c r="F195" s="722" t="s">
        <v>1414</v>
      </c>
      <c r="G195" s="784">
        <v>27590</v>
      </c>
      <c r="H195" s="724">
        <v>42</v>
      </c>
      <c r="I195" s="769" t="s">
        <v>1403</v>
      </c>
      <c r="J195" s="722" t="s">
        <v>256</v>
      </c>
      <c r="K195" s="722" t="s">
        <v>283</v>
      </c>
      <c r="L195" s="770"/>
      <c r="M195" s="770" t="s">
        <v>6426</v>
      </c>
      <c r="N195" s="722" t="s">
        <v>1418</v>
      </c>
      <c r="O195" s="722" t="s">
        <v>222</v>
      </c>
      <c r="P195" s="722" t="s">
        <v>1412</v>
      </c>
      <c r="Q195" s="722" t="s">
        <v>1417</v>
      </c>
    </row>
    <row r="196" spans="1:17">
      <c r="A196" s="745"/>
      <c r="B196" s="738">
        <v>2</v>
      </c>
      <c r="C196" s="722" t="s">
        <v>1421</v>
      </c>
      <c r="D196" s="723" t="s">
        <v>16</v>
      </c>
      <c r="E196" s="721" t="s">
        <v>221</v>
      </c>
      <c r="F196" s="721" t="s">
        <v>524</v>
      </c>
      <c r="G196" s="774">
        <v>29271</v>
      </c>
      <c r="H196" s="795">
        <v>37</v>
      </c>
      <c r="I196" s="725" t="s">
        <v>1403</v>
      </c>
      <c r="J196" s="721" t="s">
        <v>289</v>
      </c>
      <c r="K196" s="721" t="s">
        <v>246</v>
      </c>
      <c r="L196" s="726"/>
      <c r="M196" s="726" t="s">
        <v>6426</v>
      </c>
      <c r="N196" s="722" t="s">
        <v>1418</v>
      </c>
      <c r="O196" s="721" t="s">
        <v>245</v>
      </c>
      <c r="P196" s="722" t="s">
        <v>1420</v>
      </c>
      <c r="Q196" s="722" t="s">
        <v>1417</v>
      </c>
    </row>
    <row r="197" spans="1:17">
      <c r="A197" s="745"/>
      <c r="B197" s="721">
        <v>3</v>
      </c>
      <c r="C197" s="722" t="s">
        <v>1425</v>
      </c>
      <c r="D197" s="723" t="s">
        <v>16</v>
      </c>
      <c r="E197" s="721" t="s">
        <v>254</v>
      </c>
      <c r="F197" s="721" t="s">
        <v>524</v>
      </c>
      <c r="G197" s="774">
        <v>35670</v>
      </c>
      <c r="H197" s="795">
        <v>19</v>
      </c>
      <c r="I197" s="725" t="s">
        <v>1403</v>
      </c>
      <c r="J197" s="721" t="s">
        <v>223</v>
      </c>
      <c r="K197" s="721" t="s">
        <v>270</v>
      </c>
      <c r="L197" s="726"/>
      <c r="M197" s="726" t="s">
        <v>6426</v>
      </c>
      <c r="N197" s="722" t="s">
        <v>1418</v>
      </c>
      <c r="O197" s="721" t="s">
        <v>255</v>
      </c>
      <c r="P197" s="722" t="s">
        <v>1424</v>
      </c>
      <c r="Q197" s="722" t="s">
        <v>1417</v>
      </c>
    </row>
    <row r="198" spans="1:17">
      <c r="A198" s="745"/>
      <c r="B198" s="721">
        <v>4</v>
      </c>
      <c r="C198" s="722" t="s">
        <v>1427</v>
      </c>
      <c r="D198" s="723" t="s">
        <v>16</v>
      </c>
      <c r="E198" s="721" t="s">
        <v>254</v>
      </c>
      <c r="F198" s="721" t="s">
        <v>230</v>
      </c>
      <c r="G198" s="774">
        <v>36647</v>
      </c>
      <c r="H198" s="795">
        <v>17</v>
      </c>
      <c r="I198" s="725" t="s">
        <v>1403</v>
      </c>
      <c r="J198" s="721" t="s">
        <v>348</v>
      </c>
      <c r="K198" s="721" t="s">
        <v>266</v>
      </c>
      <c r="L198" s="726"/>
      <c r="M198" s="726" t="s">
        <v>6426</v>
      </c>
      <c r="N198" s="722" t="s">
        <v>1418</v>
      </c>
      <c r="O198" s="721" t="s">
        <v>255</v>
      </c>
      <c r="P198" s="722" t="s">
        <v>1426</v>
      </c>
      <c r="Q198" s="722" t="s">
        <v>1417</v>
      </c>
    </row>
    <row r="199" spans="1:17">
      <c r="A199" s="745"/>
      <c r="B199" s="721">
        <v>5</v>
      </c>
      <c r="C199" s="722" t="s">
        <v>6889</v>
      </c>
      <c r="D199" s="723" t="s">
        <v>16</v>
      </c>
      <c r="E199" s="721" t="s">
        <v>254</v>
      </c>
      <c r="F199" s="721" t="s">
        <v>1227</v>
      </c>
      <c r="G199" s="774">
        <v>43318</v>
      </c>
      <c r="H199" s="795"/>
      <c r="I199" s="725" t="s">
        <v>1403</v>
      </c>
      <c r="J199" s="721" t="s">
        <v>265</v>
      </c>
      <c r="K199" s="721" t="s">
        <v>270</v>
      </c>
      <c r="L199" s="726"/>
      <c r="M199" s="726" t="s">
        <v>6426</v>
      </c>
      <c r="N199" s="722" t="s">
        <v>1418</v>
      </c>
      <c r="O199" s="721" t="s">
        <v>255</v>
      </c>
      <c r="P199" s="722"/>
      <c r="Q199" s="722"/>
    </row>
    <row r="200" spans="1:17">
      <c r="A200" s="745">
        <v>2</v>
      </c>
      <c r="B200" s="721">
        <v>1</v>
      </c>
      <c r="C200" s="722" t="s">
        <v>1429</v>
      </c>
      <c r="D200" s="723" t="s">
        <v>23</v>
      </c>
      <c r="E200" s="721" t="s">
        <v>221</v>
      </c>
      <c r="F200" s="721" t="s">
        <v>524</v>
      </c>
      <c r="G200" s="774">
        <v>16509</v>
      </c>
      <c r="H200" s="795">
        <v>72</v>
      </c>
      <c r="I200" s="725" t="s">
        <v>1403</v>
      </c>
      <c r="J200" s="721" t="s">
        <v>289</v>
      </c>
      <c r="K200" s="721" t="s">
        <v>283</v>
      </c>
      <c r="L200" s="726"/>
      <c r="M200" s="726" t="s">
        <v>6426</v>
      </c>
      <c r="N200" s="722" t="s">
        <v>1418</v>
      </c>
      <c r="O200" s="721" t="s">
        <v>222</v>
      </c>
      <c r="P200" s="722" t="s">
        <v>1428</v>
      </c>
      <c r="Q200" s="722" t="s">
        <v>1432</v>
      </c>
    </row>
    <row r="201" spans="1:17">
      <c r="A201" s="745"/>
      <c r="B201" s="721">
        <v>2</v>
      </c>
      <c r="C201" s="722" t="s">
        <v>1434</v>
      </c>
      <c r="D201" s="723" t="s">
        <v>16</v>
      </c>
      <c r="E201" s="721" t="s">
        <v>221</v>
      </c>
      <c r="F201" s="721" t="s">
        <v>524</v>
      </c>
      <c r="G201" s="774">
        <v>18360</v>
      </c>
      <c r="H201" s="795">
        <v>67</v>
      </c>
      <c r="I201" s="725" t="s">
        <v>1403</v>
      </c>
      <c r="J201" s="721" t="s">
        <v>289</v>
      </c>
      <c r="K201" s="721" t="s">
        <v>246</v>
      </c>
      <c r="L201" s="726"/>
      <c r="M201" s="726" t="s">
        <v>6426</v>
      </c>
      <c r="N201" s="722" t="s">
        <v>1418</v>
      </c>
      <c r="O201" s="721" t="s">
        <v>245</v>
      </c>
      <c r="P201" s="722" t="s">
        <v>1433</v>
      </c>
      <c r="Q201" s="722" t="s">
        <v>1432</v>
      </c>
    </row>
    <row r="202" spans="1:17">
      <c r="A202" s="745">
        <v>3</v>
      </c>
      <c r="B202" s="721">
        <v>1</v>
      </c>
      <c r="C202" s="722" t="s">
        <v>1439</v>
      </c>
      <c r="D202" s="723" t="s">
        <v>23</v>
      </c>
      <c r="E202" s="721" t="s">
        <v>221</v>
      </c>
      <c r="F202" s="721" t="s">
        <v>219</v>
      </c>
      <c r="G202" s="774">
        <v>20647</v>
      </c>
      <c r="H202" s="795">
        <v>61</v>
      </c>
      <c r="I202" s="725" t="s">
        <v>1403</v>
      </c>
      <c r="J202" s="721" t="s">
        <v>256</v>
      </c>
      <c r="K202" s="721" t="s">
        <v>283</v>
      </c>
      <c r="L202" s="726"/>
      <c r="M202" s="726" t="s">
        <v>6426</v>
      </c>
      <c r="N202" s="722" t="s">
        <v>1418</v>
      </c>
      <c r="O202" s="721" t="s">
        <v>222</v>
      </c>
      <c r="P202" s="722" t="s">
        <v>1438</v>
      </c>
      <c r="Q202" s="722" t="s">
        <v>1442</v>
      </c>
    </row>
    <row r="203" spans="1:17">
      <c r="A203" s="745"/>
      <c r="B203" s="721">
        <v>2</v>
      </c>
      <c r="C203" s="722" t="s">
        <v>6443</v>
      </c>
      <c r="D203" s="723" t="s">
        <v>16</v>
      </c>
      <c r="E203" s="721" t="s">
        <v>221</v>
      </c>
      <c r="F203" s="721"/>
      <c r="G203" s="774"/>
      <c r="H203" s="795"/>
      <c r="I203" s="725" t="s">
        <v>1403</v>
      </c>
      <c r="J203" s="721"/>
      <c r="K203" s="721" t="s">
        <v>246</v>
      </c>
      <c r="L203" s="726"/>
      <c r="M203" s="726" t="s">
        <v>6426</v>
      </c>
      <c r="N203" s="722" t="s">
        <v>1418</v>
      </c>
      <c r="O203" s="721" t="s">
        <v>245</v>
      </c>
      <c r="P203" s="722"/>
      <c r="Q203" s="722"/>
    </row>
    <row r="204" spans="1:17">
      <c r="A204" s="745"/>
      <c r="B204" s="721">
        <v>3</v>
      </c>
      <c r="C204" s="722" t="s">
        <v>1444</v>
      </c>
      <c r="D204" s="723" t="s">
        <v>23</v>
      </c>
      <c r="E204" s="721" t="s">
        <v>254</v>
      </c>
      <c r="F204" s="721" t="s">
        <v>230</v>
      </c>
      <c r="G204" s="774">
        <v>38510</v>
      </c>
      <c r="H204" s="795">
        <v>12</v>
      </c>
      <c r="I204" s="725" t="s">
        <v>1403</v>
      </c>
      <c r="J204" s="721" t="s">
        <v>369</v>
      </c>
      <c r="K204" s="721" t="s">
        <v>266</v>
      </c>
      <c r="L204" s="726"/>
      <c r="M204" s="726" t="s">
        <v>6426</v>
      </c>
      <c r="N204" s="722" t="s">
        <v>1418</v>
      </c>
      <c r="O204" s="721" t="s">
        <v>1445</v>
      </c>
      <c r="P204" s="727" t="s">
        <v>1443</v>
      </c>
      <c r="Q204" s="722" t="s">
        <v>1442</v>
      </c>
    </row>
    <row r="205" spans="1:17">
      <c r="A205" s="745"/>
      <c r="B205" s="721">
        <v>4</v>
      </c>
      <c r="C205" s="722" t="s">
        <v>1449</v>
      </c>
      <c r="D205" s="723" t="s">
        <v>23</v>
      </c>
      <c r="E205" s="721" t="s">
        <v>254</v>
      </c>
      <c r="F205" s="721" t="s">
        <v>230</v>
      </c>
      <c r="G205" s="774">
        <v>38512</v>
      </c>
      <c r="H205" s="795">
        <v>12</v>
      </c>
      <c r="I205" s="725" t="s">
        <v>1403</v>
      </c>
      <c r="J205" s="721" t="s">
        <v>369</v>
      </c>
      <c r="K205" s="721" t="s">
        <v>266</v>
      </c>
      <c r="L205" s="726"/>
      <c r="M205" s="726" t="s">
        <v>6426</v>
      </c>
      <c r="N205" s="722" t="s">
        <v>1418</v>
      </c>
      <c r="O205" s="721" t="s">
        <v>1445</v>
      </c>
      <c r="P205" s="727" t="s">
        <v>1448</v>
      </c>
      <c r="Q205" s="722" t="s">
        <v>1442</v>
      </c>
    </row>
    <row r="206" spans="1:17">
      <c r="A206" s="745">
        <v>4</v>
      </c>
      <c r="B206" s="721">
        <v>1</v>
      </c>
      <c r="C206" s="722" t="s">
        <v>1451</v>
      </c>
      <c r="D206" s="723" t="s">
        <v>23</v>
      </c>
      <c r="E206" s="721" t="s">
        <v>221</v>
      </c>
      <c r="F206" s="721" t="s">
        <v>467</v>
      </c>
      <c r="G206" s="774">
        <v>32590</v>
      </c>
      <c r="H206" s="795">
        <v>28</v>
      </c>
      <c r="I206" s="725" t="s">
        <v>1403</v>
      </c>
      <c r="J206" s="721" t="s">
        <v>289</v>
      </c>
      <c r="K206" s="721" t="s">
        <v>674</v>
      </c>
      <c r="L206" s="726"/>
      <c r="M206" s="726" t="s">
        <v>6426</v>
      </c>
      <c r="N206" s="722" t="s">
        <v>1418</v>
      </c>
      <c r="O206" s="721" t="s">
        <v>222</v>
      </c>
      <c r="P206" s="722" t="s">
        <v>1450</v>
      </c>
      <c r="Q206" s="734" t="s">
        <v>1453</v>
      </c>
    </row>
    <row r="207" spans="1:17">
      <c r="A207" s="745"/>
      <c r="B207" s="721">
        <v>2</v>
      </c>
      <c r="C207" s="722" t="s">
        <v>1455</v>
      </c>
      <c r="D207" s="723" t="s">
        <v>16</v>
      </c>
      <c r="E207" s="721" t="s">
        <v>221</v>
      </c>
      <c r="F207" s="721" t="s">
        <v>244</v>
      </c>
      <c r="G207" s="774">
        <v>33886</v>
      </c>
      <c r="H207" s="795">
        <v>24</v>
      </c>
      <c r="I207" s="725" t="s">
        <v>1403</v>
      </c>
      <c r="J207" s="721" t="s">
        <v>223</v>
      </c>
      <c r="K207" s="721" t="s">
        <v>246</v>
      </c>
      <c r="L207" s="726"/>
      <c r="M207" s="726" t="s">
        <v>6426</v>
      </c>
      <c r="N207" s="722" t="s">
        <v>1418</v>
      </c>
      <c r="O207" s="721" t="s">
        <v>245</v>
      </c>
      <c r="P207" s="727" t="s">
        <v>1454</v>
      </c>
      <c r="Q207" s="734" t="s">
        <v>1453</v>
      </c>
    </row>
    <row r="208" spans="1:17">
      <c r="A208" s="745"/>
      <c r="B208" s="721">
        <v>3</v>
      </c>
      <c r="C208" s="722" t="s">
        <v>6891</v>
      </c>
      <c r="D208" s="723" t="s">
        <v>16</v>
      </c>
      <c r="E208" s="721" t="s">
        <v>254</v>
      </c>
      <c r="F208" s="721" t="s">
        <v>229</v>
      </c>
      <c r="G208" s="774">
        <v>42551</v>
      </c>
      <c r="H208" s="795"/>
      <c r="I208" s="725" t="s">
        <v>1403</v>
      </c>
      <c r="J208" s="721" t="s">
        <v>265</v>
      </c>
      <c r="K208" s="721" t="s">
        <v>270</v>
      </c>
      <c r="L208" s="726"/>
      <c r="M208" s="726" t="s">
        <v>6426</v>
      </c>
      <c r="N208" s="722" t="s">
        <v>1418</v>
      </c>
      <c r="O208" s="721" t="s">
        <v>255</v>
      </c>
      <c r="P208" s="727"/>
      <c r="Q208" s="734"/>
    </row>
    <row r="209" spans="1:17">
      <c r="A209" s="745">
        <v>5</v>
      </c>
      <c r="B209" s="721">
        <v>1</v>
      </c>
      <c r="C209" s="722" t="s">
        <v>1459</v>
      </c>
      <c r="D209" s="723" t="s">
        <v>23</v>
      </c>
      <c r="E209" s="721" t="s">
        <v>221</v>
      </c>
      <c r="F209" s="721" t="s">
        <v>414</v>
      </c>
      <c r="G209" s="774">
        <v>27238</v>
      </c>
      <c r="H209" s="795">
        <v>43</v>
      </c>
      <c r="I209" s="725" t="s">
        <v>1403</v>
      </c>
      <c r="J209" s="721" t="s">
        <v>256</v>
      </c>
      <c r="K209" s="721" t="s">
        <v>428</v>
      </c>
      <c r="L209" s="726"/>
      <c r="M209" s="726" t="s">
        <v>6426</v>
      </c>
      <c r="N209" s="722" t="s">
        <v>1418</v>
      </c>
      <c r="O209" s="721" t="s">
        <v>222</v>
      </c>
      <c r="P209" s="722" t="s">
        <v>1458</v>
      </c>
      <c r="Q209" s="722" t="s">
        <v>1461</v>
      </c>
    </row>
    <row r="210" spans="1:17">
      <c r="A210" s="745"/>
      <c r="B210" s="721">
        <v>2</v>
      </c>
      <c r="C210" s="722" t="s">
        <v>1464</v>
      </c>
      <c r="D210" s="723" t="s">
        <v>16</v>
      </c>
      <c r="E210" s="721" t="s">
        <v>221</v>
      </c>
      <c r="F210" s="721" t="s">
        <v>414</v>
      </c>
      <c r="G210" s="774">
        <v>25931</v>
      </c>
      <c r="H210" s="795">
        <v>46</v>
      </c>
      <c r="I210" s="725" t="s">
        <v>1403</v>
      </c>
      <c r="J210" s="721" t="s">
        <v>256</v>
      </c>
      <c r="K210" s="721" t="s">
        <v>246</v>
      </c>
      <c r="L210" s="726"/>
      <c r="M210" s="726" t="s">
        <v>6426</v>
      </c>
      <c r="N210" s="722" t="s">
        <v>1418</v>
      </c>
      <c r="O210" s="721" t="s">
        <v>245</v>
      </c>
      <c r="P210" s="727" t="s">
        <v>1463</v>
      </c>
      <c r="Q210" s="722" t="s">
        <v>1461</v>
      </c>
    </row>
    <row r="211" spans="1:17">
      <c r="A211" s="745"/>
      <c r="B211" s="721">
        <v>3</v>
      </c>
      <c r="C211" s="722" t="s">
        <v>1468</v>
      </c>
      <c r="D211" s="723" t="s">
        <v>23</v>
      </c>
      <c r="E211" s="721" t="s">
        <v>254</v>
      </c>
      <c r="F211" s="721" t="s">
        <v>414</v>
      </c>
      <c r="G211" s="774">
        <v>35295</v>
      </c>
      <c r="H211" s="795">
        <v>20</v>
      </c>
      <c r="I211" s="725" t="s">
        <v>1403</v>
      </c>
      <c r="J211" s="721" t="s">
        <v>256</v>
      </c>
      <c r="K211" s="721" t="s">
        <v>266</v>
      </c>
      <c r="L211" s="726"/>
      <c r="M211" s="726" t="s">
        <v>6426</v>
      </c>
      <c r="N211" s="722" t="s">
        <v>1418</v>
      </c>
      <c r="O211" s="721" t="s">
        <v>255</v>
      </c>
      <c r="P211" s="722" t="s">
        <v>1467</v>
      </c>
      <c r="Q211" s="722" t="s">
        <v>1461</v>
      </c>
    </row>
    <row r="212" spans="1:17">
      <c r="A212" s="745"/>
      <c r="B212" s="721">
        <v>4</v>
      </c>
      <c r="C212" s="722" t="s">
        <v>1471</v>
      </c>
      <c r="D212" s="723" t="s">
        <v>23</v>
      </c>
      <c r="E212" s="721" t="s">
        <v>254</v>
      </c>
      <c r="F212" s="721" t="s">
        <v>414</v>
      </c>
      <c r="G212" s="774">
        <v>35958</v>
      </c>
      <c r="H212" s="795">
        <v>19</v>
      </c>
      <c r="I212" s="725" t="s">
        <v>1403</v>
      </c>
      <c r="J212" s="721" t="s">
        <v>289</v>
      </c>
      <c r="K212" s="721" t="s">
        <v>266</v>
      </c>
      <c r="L212" s="726"/>
      <c r="M212" s="726" t="s">
        <v>6426</v>
      </c>
      <c r="N212" s="722" t="s">
        <v>1418</v>
      </c>
      <c r="O212" s="721" t="s">
        <v>255</v>
      </c>
      <c r="P212" s="722" t="s">
        <v>1470</v>
      </c>
      <c r="Q212" s="722" t="s">
        <v>1461</v>
      </c>
    </row>
    <row r="213" spans="1:17">
      <c r="A213" s="745">
        <v>6</v>
      </c>
      <c r="B213" s="721">
        <v>1</v>
      </c>
      <c r="C213" s="722" t="s">
        <v>1473</v>
      </c>
      <c r="D213" s="723" t="s">
        <v>23</v>
      </c>
      <c r="E213" s="721" t="s">
        <v>221</v>
      </c>
      <c r="F213" s="721" t="s">
        <v>524</v>
      </c>
      <c r="G213" s="774">
        <v>29715</v>
      </c>
      <c r="H213" s="795">
        <v>36</v>
      </c>
      <c r="I213" s="725" t="s">
        <v>1403</v>
      </c>
      <c r="J213" s="721" t="s">
        <v>223</v>
      </c>
      <c r="K213" s="721" t="s">
        <v>283</v>
      </c>
      <c r="L213" s="726"/>
      <c r="M213" s="726" t="s">
        <v>6426</v>
      </c>
      <c r="N213" s="722" t="s">
        <v>1418</v>
      </c>
      <c r="O213" s="721" t="s">
        <v>222</v>
      </c>
      <c r="P213" s="722" t="s">
        <v>1472</v>
      </c>
      <c r="Q213" s="722" t="s">
        <v>1476</v>
      </c>
    </row>
    <row r="214" spans="1:17">
      <c r="A214" s="745"/>
      <c r="B214" s="721">
        <v>2</v>
      </c>
      <c r="C214" s="722" t="s">
        <v>1478</v>
      </c>
      <c r="D214" s="723" t="s">
        <v>16</v>
      </c>
      <c r="E214" s="721" t="s">
        <v>221</v>
      </c>
      <c r="F214" s="721" t="s">
        <v>524</v>
      </c>
      <c r="G214" s="774">
        <v>31088</v>
      </c>
      <c r="H214" s="795">
        <v>32</v>
      </c>
      <c r="I214" s="725" t="s">
        <v>1403</v>
      </c>
      <c r="J214" s="721" t="s">
        <v>223</v>
      </c>
      <c r="K214" s="721" t="s">
        <v>246</v>
      </c>
      <c r="L214" s="726"/>
      <c r="M214" s="726" t="s">
        <v>6426</v>
      </c>
      <c r="N214" s="722" t="s">
        <v>1418</v>
      </c>
      <c r="O214" s="721" t="s">
        <v>245</v>
      </c>
      <c r="P214" s="722" t="s">
        <v>1477</v>
      </c>
      <c r="Q214" s="722" t="s">
        <v>1476</v>
      </c>
    </row>
    <row r="215" spans="1:17">
      <c r="A215" s="745"/>
      <c r="B215" s="721">
        <v>3</v>
      </c>
      <c r="C215" s="722" t="s">
        <v>1480</v>
      </c>
      <c r="D215" s="723" t="s">
        <v>23</v>
      </c>
      <c r="E215" s="721" t="s">
        <v>254</v>
      </c>
      <c r="F215" s="721" t="s">
        <v>22</v>
      </c>
      <c r="G215" s="774">
        <v>39359</v>
      </c>
      <c r="H215" s="795">
        <v>9</v>
      </c>
      <c r="I215" s="725" t="s">
        <v>1403</v>
      </c>
      <c r="J215" s="721" t="s">
        <v>369</v>
      </c>
      <c r="K215" s="721" t="s">
        <v>266</v>
      </c>
      <c r="L215" s="726"/>
      <c r="M215" s="726" t="s">
        <v>6426</v>
      </c>
      <c r="N215" s="722" t="s">
        <v>1418</v>
      </c>
      <c r="O215" s="721" t="s">
        <v>255</v>
      </c>
      <c r="P215" s="727" t="s">
        <v>1479</v>
      </c>
      <c r="Q215" s="722" t="s">
        <v>1476</v>
      </c>
    </row>
    <row r="216" spans="1:17">
      <c r="A216" s="745"/>
      <c r="B216" s="721">
        <v>4</v>
      </c>
      <c r="C216" s="722" t="s">
        <v>1482</v>
      </c>
      <c r="D216" s="723" t="s">
        <v>16</v>
      </c>
      <c r="E216" s="738" t="s">
        <v>254</v>
      </c>
      <c r="F216" s="738" t="s">
        <v>22</v>
      </c>
      <c r="G216" s="774">
        <v>41156</v>
      </c>
      <c r="H216" s="795">
        <v>4</v>
      </c>
      <c r="I216" s="747" t="s">
        <v>1403</v>
      </c>
      <c r="J216" s="738" t="s">
        <v>265</v>
      </c>
      <c r="K216" s="738" t="s">
        <v>270</v>
      </c>
      <c r="L216" s="726"/>
      <c r="M216" s="726" t="s">
        <v>6426</v>
      </c>
      <c r="N216" s="722" t="s">
        <v>1418</v>
      </c>
      <c r="O216" s="738" t="s">
        <v>255</v>
      </c>
      <c r="P216" s="734" t="s">
        <v>1481</v>
      </c>
      <c r="Q216" s="722" t="s">
        <v>1476</v>
      </c>
    </row>
    <row r="217" spans="1:17">
      <c r="A217" s="745">
        <v>7</v>
      </c>
      <c r="B217" s="721">
        <v>1</v>
      </c>
      <c r="C217" s="722" t="s">
        <v>1484</v>
      </c>
      <c r="D217" s="723" t="s">
        <v>23</v>
      </c>
      <c r="E217" s="721" t="s">
        <v>221</v>
      </c>
      <c r="F217" s="721" t="s">
        <v>1485</v>
      </c>
      <c r="G217" s="774">
        <v>21406</v>
      </c>
      <c r="H217" s="795">
        <v>58</v>
      </c>
      <c r="I217" s="725" t="s">
        <v>1403</v>
      </c>
      <c r="J217" s="721" t="s">
        <v>256</v>
      </c>
      <c r="K217" s="721" t="s">
        <v>283</v>
      </c>
      <c r="L217" s="726"/>
      <c r="M217" s="726" t="s">
        <v>6426</v>
      </c>
      <c r="N217" s="722" t="s">
        <v>1418</v>
      </c>
      <c r="O217" s="721" t="s">
        <v>222</v>
      </c>
      <c r="P217" s="722" t="s">
        <v>1483</v>
      </c>
      <c r="Q217" s="722" t="s">
        <v>1488</v>
      </c>
    </row>
    <row r="218" spans="1:17">
      <c r="A218" s="745"/>
      <c r="B218" s="721">
        <v>2</v>
      </c>
      <c r="C218" s="722" t="s">
        <v>1490</v>
      </c>
      <c r="D218" s="723" t="s">
        <v>16</v>
      </c>
      <c r="E218" s="721" t="s">
        <v>221</v>
      </c>
      <c r="F218" s="721" t="s">
        <v>583</v>
      </c>
      <c r="G218" s="774">
        <v>28321</v>
      </c>
      <c r="H218" s="795">
        <v>40</v>
      </c>
      <c r="I218" s="725" t="s">
        <v>1403</v>
      </c>
      <c r="J218" s="721" t="s">
        <v>256</v>
      </c>
      <c r="K218" s="721" t="s">
        <v>283</v>
      </c>
      <c r="L218" s="726"/>
      <c r="M218" s="726" t="s">
        <v>6426</v>
      </c>
      <c r="N218" s="722" t="s">
        <v>1418</v>
      </c>
      <c r="O218" s="721" t="s">
        <v>245</v>
      </c>
      <c r="P218" s="722" t="s">
        <v>1489</v>
      </c>
      <c r="Q218" s="722" t="s">
        <v>1488</v>
      </c>
    </row>
    <row r="219" spans="1:17">
      <c r="A219" s="745"/>
      <c r="B219" s="721">
        <v>3</v>
      </c>
      <c r="C219" s="722" t="s">
        <v>1494</v>
      </c>
      <c r="D219" s="723" t="s">
        <v>23</v>
      </c>
      <c r="E219" s="721" t="s">
        <v>254</v>
      </c>
      <c r="F219" s="721" t="s">
        <v>1185</v>
      </c>
      <c r="G219" s="774">
        <v>35133</v>
      </c>
      <c r="H219" s="795">
        <v>21</v>
      </c>
      <c r="I219" s="725" t="s">
        <v>1403</v>
      </c>
      <c r="J219" s="721" t="s">
        <v>256</v>
      </c>
      <c r="K219" s="721" t="s">
        <v>266</v>
      </c>
      <c r="L219" s="726"/>
      <c r="M219" s="726" t="s">
        <v>6426</v>
      </c>
      <c r="N219" s="722" t="s">
        <v>1418</v>
      </c>
      <c r="O219" s="721" t="s">
        <v>255</v>
      </c>
      <c r="P219" s="722" t="s">
        <v>1493</v>
      </c>
      <c r="Q219" s="722" t="s">
        <v>1488</v>
      </c>
    </row>
    <row r="220" spans="1:17">
      <c r="A220" s="745"/>
      <c r="B220" s="721">
        <v>4</v>
      </c>
      <c r="C220" s="722" t="s">
        <v>1496</v>
      </c>
      <c r="D220" s="723" t="s">
        <v>23</v>
      </c>
      <c r="E220" s="721" t="s">
        <v>254</v>
      </c>
      <c r="F220" s="721" t="s">
        <v>230</v>
      </c>
      <c r="G220" s="774">
        <v>35667</v>
      </c>
      <c r="H220" s="795">
        <v>19</v>
      </c>
      <c r="I220" s="725" t="s">
        <v>1403</v>
      </c>
      <c r="J220" s="721" t="s">
        <v>256</v>
      </c>
      <c r="K220" s="721" t="s">
        <v>266</v>
      </c>
      <c r="L220" s="726"/>
      <c r="M220" s="726" t="s">
        <v>6426</v>
      </c>
      <c r="N220" s="722" t="s">
        <v>1418</v>
      </c>
      <c r="O220" s="721" t="s">
        <v>255</v>
      </c>
      <c r="P220" s="722" t="s">
        <v>1495</v>
      </c>
      <c r="Q220" s="722" t="s">
        <v>1488</v>
      </c>
    </row>
    <row r="221" spans="1:17">
      <c r="A221" s="745"/>
      <c r="B221" s="721">
        <v>5</v>
      </c>
      <c r="C221" s="722" t="s">
        <v>1498</v>
      </c>
      <c r="D221" s="723" t="s">
        <v>23</v>
      </c>
      <c r="E221" s="721" t="s">
        <v>254</v>
      </c>
      <c r="F221" s="721" t="s">
        <v>230</v>
      </c>
      <c r="G221" s="774">
        <v>35667</v>
      </c>
      <c r="H221" s="795">
        <v>19</v>
      </c>
      <c r="I221" s="725" t="s">
        <v>1403</v>
      </c>
      <c r="J221" s="721" t="s">
        <v>256</v>
      </c>
      <c r="K221" s="721" t="s">
        <v>266</v>
      </c>
      <c r="L221" s="726"/>
      <c r="M221" s="726" t="s">
        <v>6426</v>
      </c>
      <c r="N221" s="722" t="s">
        <v>1418</v>
      </c>
      <c r="O221" s="721" t="s">
        <v>255</v>
      </c>
      <c r="P221" s="722" t="s">
        <v>1497</v>
      </c>
      <c r="Q221" s="722" t="s">
        <v>1488</v>
      </c>
    </row>
    <row r="222" spans="1:17">
      <c r="A222" s="745"/>
      <c r="B222" s="721">
        <v>6</v>
      </c>
      <c r="C222" s="722" t="s">
        <v>6892</v>
      </c>
      <c r="D222" s="723" t="s">
        <v>23</v>
      </c>
      <c r="E222" s="721" t="s">
        <v>254</v>
      </c>
      <c r="F222" s="721" t="s">
        <v>230</v>
      </c>
      <c r="G222" s="774">
        <v>42084</v>
      </c>
      <c r="H222" s="795"/>
      <c r="I222" s="725" t="s">
        <v>1403</v>
      </c>
      <c r="J222" s="721" t="s">
        <v>265</v>
      </c>
      <c r="K222" s="721" t="s">
        <v>270</v>
      </c>
      <c r="L222" s="726"/>
      <c r="M222" s="726" t="s">
        <v>6426</v>
      </c>
      <c r="N222" s="722" t="s">
        <v>1418</v>
      </c>
      <c r="O222" s="721" t="s">
        <v>255</v>
      </c>
      <c r="P222" s="722"/>
      <c r="Q222" s="722"/>
    </row>
    <row r="223" spans="1:17">
      <c r="A223" s="745">
        <v>8</v>
      </c>
      <c r="B223" s="721">
        <v>1</v>
      </c>
      <c r="C223" s="722" t="s">
        <v>1147</v>
      </c>
      <c r="D223" s="723" t="s">
        <v>23</v>
      </c>
      <c r="E223" s="721" t="s">
        <v>221</v>
      </c>
      <c r="F223" s="721" t="s">
        <v>1500</v>
      </c>
      <c r="G223" s="774">
        <v>24472</v>
      </c>
      <c r="H223" s="795">
        <v>50</v>
      </c>
      <c r="I223" s="725" t="s">
        <v>1403</v>
      </c>
      <c r="J223" s="721" t="s">
        <v>256</v>
      </c>
      <c r="K223" s="721" t="s">
        <v>283</v>
      </c>
      <c r="L223" s="726"/>
      <c r="M223" s="726" t="s">
        <v>6426</v>
      </c>
      <c r="N223" s="722" t="s">
        <v>1418</v>
      </c>
      <c r="O223" s="721" t="s">
        <v>222</v>
      </c>
      <c r="P223" s="722" t="s">
        <v>1499</v>
      </c>
      <c r="Q223" s="722" t="s">
        <v>1503</v>
      </c>
    </row>
    <row r="224" spans="1:17">
      <c r="A224" s="745"/>
      <c r="B224" s="738">
        <v>2</v>
      </c>
      <c r="C224" s="722" t="s">
        <v>1505</v>
      </c>
      <c r="D224" s="723" t="s">
        <v>16</v>
      </c>
      <c r="E224" s="738" t="s">
        <v>221</v>
      </c>
      <c r="F224" s="738" t="s">
        <v>1506</v>
      </c>
      <c r="G224" s="774">
        <v>28349</v>
      </c>
      <c r="H224" s="795">
        <v>39</v>
      </c>
      <c r="I224" s="747" t="s">
        <v>1403</v>
      </c>
      <c r="J224" s="738" t="s">
        <v>256</v>
      </c>
      <c r="K224" s="738" t="s">
        <v>246</v>
      </c>
      <c r="L224" s="726"/>
      <c r="M224" s="726" t="s">
        <v>6426</v>
      </c>
      <c r="N224" s="722" t="s">
        <v>1418</v>
      </c>
      <c r="O224" s="738" t="s">
        <v>245</v>
      </c>
      <c r="P224" s="727" t="s">
        <v>1504</v>
      </c>
      <c r="Q224" s="722" t="s">
        <v>1503</v>
      </c>
    </row>
    <row r="225" spans="1:17">
      <c r="A225" s="745"/>
      <c r="B225" s="721">
        <v>3</v>
      </c>
      <c r="C225" s="722" t="s">
        <v>1511</v>
      </c>
      <c r="D225" s="723" t="s">
        <v>16</v>
      </c>
      <c r="E225" s="721" t="s">
        <v>254</v>
      </c>
      <c r="F225" s="721" t="s">
        <v>230</v>
      </c>
      <c r="G225" s="774">
        <v>35746</v>
      </c>
      <c r="H225" s="795">
        <v>19</v>
      </c>
      <c r="I225" s="725" t="s">
        <v>1403</v>
      </c>
      <c r="J225" s="721" t="s">
        <v>223</v>
      </c>
      <c r="K225" s="721" t="s">
        <v>266</v>
      </c>
      <c r="L225" s="726"/>
      <c r="M225" s="726" t="s">
        <v>6426</v>
      </c>
      <c r="N225" s="722" t="s">
        <v>1418</v>
      </c>
      <c r="O225" s="721" t="s">
        <v>255</v>
      </c>
      <c r="P225" s="727" t="s">
        <v>1510</v>
      </c>
      <c r="Q225" s="722" t="s">
        <v>1503</v>
      </c>
    </row>
    <row r="226" spans="1:17">
      <c r="A226" s="745"/>
      <c r="B226" s="721">
        <v>4</v>
      </c>
      <c r="C226" s="722" t="s">
        <v>1513</v>
      </c>
      <c r="D226" s="723" t="s">
        <v>23</v>
      </c>
      <c r="E226" s="721" t="s">
        <v>254</v>
      </c>
      <c r="F226" s="721" t="s">
        <v>1514</v>
      </c>
      <c r="G226" s="774">
        <v>34179</v>
      </c>
      <c r="H226" s="795">
        <v>24</v>
      </c>
      <c r="I226" s="725" t="s">
        <v>1403</v>
      </c>
      <c r="J226" s="721" t="s">
        <v>223</v>
      </c>
      <c r="K226" s="721" t="s">
        <v>261</v>
      </c>
      <c r="L226" s="726"/>
      <c r="M226" s="726" t="s">
        <v>6426</v>
      </c>
      <c r="N226" s="722" t="s">
        <v>1418</v>
      </c>
      <c r="O226" s="721" t="s">
        <v>255</v>
      </c>
      <c r="P226" s="727" t="s">
        <v>1512</v>
      </c>
      <c r="Q226" s="722" t="s">
        <v>1503</v>
      </c>
    </row>
    <row r="227" spans="1:17">
      <c r="A227" s="745"/>
      <c r="B227" s="721">
        <v>5</v>
      </c>
      <c r="C227" s="722" t="s">
        <v>1516</v>
      </c>
      <c r="D227" s="723" t="s">
        <v>23</v>
      </c>
      <c r="E227" s="721" t="s">
        <v>254</v>
      </c>
      <c r="F227" s="721" t="s">
        <v>1514</v>
      </c>
      <c r="G227" s="774">
        <v>36596</v>
      </c>
      <c r="H227" s="795">
        <v>17</v>
      </c>
      <c r="I227" s="725" t="s">
        <v>1403</v>
      </c>
      <c r="J227" s="721" t="s">
        <v>886</v>
      </c>
      <c r="K227" s="721" t="s">
        <v>266</v>
      </c>
      <c r="L227" s="726"/>
      <c r="M227" s="726" t="s">
        <v>6426</v>
      </c>
      <c r="N227" s="722" t="s">
        <v>1418</v>
      </c>
      <c r="O227" s="721" t="s">
        <v>255</v>
      </c>
      <c r="P227" s="727" t="s">
        <v>1515</v>
      </c>
      <c r="Q227" s="722" t="s">
        <v>1503</v>
      </c>
    </row>
    <row r="228" spans="1:17">
      <c r="A228" s="745">
        <v>9</v>
      </c>
      <c r="B228" s="721">
        <v>1</v>
      </c>
      <c r="C228" s="722" t="s">
        <v>1518</v>
      </c>
      <c r="D228" s="723" t="s">
        <v>23</v>
      </c>
      <c r="E228" s="721" t="s">
        <v>221</v>
      </c>
      <c r="F228" s="721" t="s">
        <v>244</v>
      </c>
      <c r="G228" s="774">
        <v>27287</v>
      </c>
      <c r="H228" s="795">
        <v>42</v>
      </c>
      <c r="I228" s="725" t="s">
        <v>1403</v>
      </c>
      <c r="J228" s="721" t="s">
        <v>289</v>
      </c>
      <c r="K228" s="721" t="s">
        <v>283</v>
      </c>
      <c r="L228" s="726"/>
      <c r="M228" s="726" t="s">
        <v>6426</v>
      </c>
      <c r="N228" s="722" t="s">
        <v>1418</v>
      </c>
      <c r="O228" s="721" t="s">
        <v>222</v>
      </c>
      <c r="P228" s="722" t="s">
        <v>1517</v>
      </c>
      <c r="Q228" s="722" t="s">
        <v>1521</v>
      </c>
    </row>
    <row r="229" spans="1:17">
      <c r="A229" s="745"/>
      <c r="B229" s="721">
        <v>2</v>
      </c>
      <c r="C229" s="722" t="s">
        <v>1523</v>
      </c>
      <c r="D229" s="723" t="s">
        <v>16</v>
      </c>
      <c r="E229" s="721" t="s">
        <v>221</v>
      </c>
      <c r="F229" s="721" t="s">
        <v>1500</v>
      </c>
      <c r="G229" s="774">
        <v>27739</v>
      </c>
      <c r="H229" s="795">
        <v>41</v>
      </c>
      <c r="I229" s="725" t="s">
        <v>1403</v>
      </c>
      <c r="J229" s="721" t="s">
        <v>289</v>
      </c>
      <c r="K229" s="721" t="s">
        <v>246</v>
      </c>
      <c r="L229" s="726"/>
      <c r="M229" s="726" t="s">
        <v>6426</v>
      </c>
      <c r="N229" s="722" t="s">
        <v>1418</v>
      </c>
      <c r="O229" s="721" t="s">
        <v>245</v>
      </c>
      <c r="P229" s="722" t="s">
        <v>1522</v>
      </c>
      <c r="Q229" s="722" t="s">
        <v>1521</v>
      </c>
    </row>
    <row r="230" spans="1:17">
      <c r="A230" s="745"/>
      <c r="B230" s="721">
        <v>4</v>
      </c>
      <c r="C230" s="722" t="s">
        <v>1529</v>
      </c>
      <c r="D230" s="723" t="s">
        <v>23</v>
      </c>
      <c r="E230" s="721" t="s">
        <v>254</v>
      </c>
      <c r="F230" s="721" t="s">
        <v>22</v>
      </c>
      <c r="G230" s="774">
        <v>39144</v>
      </c>
      <c r="H230" s="795">
        <v>10</v>
      </c>
      <c r="I230" s="725" t="s">
        <v>1403</v>
      </c>
      <c r="J230" s="721" t="s">
        <v>369</v>
      </c>
      <c r="K230" s="721" t="s">
        <v>266</v>
      </c>
      <c r="L230" s="726"/>
      <c r="M230" s="726" t="s">
        <v>6426</v>
      </c>
      <c r="N230" s="722" t="s">
        <v>1418</v>
      </c>
      <c r="O230" s="721" t="s">
        <v>255</v>
      </c>
      <c r="P230" s="722" t="s">
        <v>1528</v>
      </c>
      <c r="Q230" s="722" t="s">
        <v>1521</v>
      </c>
    </row>
    <row r="231" spans="1:17">
      <c r="A231" s="745">
        <v>10</v>
      </c>
      <c r="B231" s="721">
        <v>1</v>
      </c>
      <c r="C231" s="722" t="s">
        <v>1531</v>
      </c>
      <c r="D231" s="723" t="s">
        <v>23</v>
      </c>
      <c r="E231" s="721" t="s">
        <v>221</v>
      </c>
      <c r="F231" s="721" t="s">
        <v>1532</v>
      </c>
      <c r="G231" s="774">
        <v>26831</v>
      </c>
      <c r="H231" s="795">
        <v>44</v>
      </c>
      <c r="I231" s="725" t="s">
        <v>4508</v>
      </c>
      <c r="J231" s="721" t="s">
        <v>289</v>
      </c>
      <c r="K231" s="721" t="s">
        <v>283</v>
      </c>
      <c r="L231" s="726"/>
      <c r="M231" s="726" t="s">
        <v>6426</v>
      </c>
      <c r="N231" s="722" t="s">
        <v>1418</v>
      </c>
      <c r="O231" s="721" t="s">
        <v>222</v>
      </c>
      <c r="P231" s="722" t="s">
        <v>1530</v>
      </c>
      <c r="Q231" s="722" t="s">
        <v>1536</v>
      </c>
    </row>
    <row r="232" spans="1:17">
      <c r="A232" s="745"/>
      <c r="B232" s="721">
        <v>2</v>
      </c>
      <c r="C232" s="722" t="s">
        <v>1539</v>
      </c>
      <c r="D232" s="723" t="s">
        <v>16</v>
      </c>
      <c r="E232" s="721" t="s">
        <v>221</v>
      </c>
      <c r="F232" s="721" t="s">
        <v>1540</v>
      </c>
      <c r="G232" s="774">
        <v>26849</v>
      </c>
      <c r="H232" s="795">
        <v>44</v>
      </c>
      <c r="I232" s="725" t="s">
        <v>4508</v>
      </c>
      <c r="J232" s="721" t="s">
        <v>289</v>
      </c>
      <c r="K232" s="721" t="s">
        <v>246</v>
      </c>
      <c r="L232" s="726"/>
      <c r="M232" s="726" t="s">
        <v>6426</v>
      </c>
      <c r="N232" s="722" t="s">
        <v>1418</v>
      </c>
      <c r="O232" s="721" t="s">
        <v>245</v>
      </c>
      <c r="P232" s="722" t="s">
        <v>1538</v>
      </c>
      <c r="Q232" s="722" t="s">
        <v>1536</v>
      </c>
    </row>
    <row r="233" spans="1:17">
      <c r="A233" s="745"/>
      <c r="B233" s="721">
        <v>3</v>
      </c>
      <c r="C233" s="722" t="s">
        <v>1547</v>
      </c>
      <c r="D233" s="723" t="s">
        <v>23</v>
      </c>
      <c r="E233" s="721" t="s">
        <v>254</v>
      </c>
      <c r="F233" s="721" t="s">
        <v>1532</v>
      </c>
      <c r="G233" s="774">
        <v>36421</v>
      </c>
      <c r="H233" s="795">
        <v>17</v>
      </c>
      <c r="I233" s="725" t="s">
        <v>4508</v>
      </c>
      <c r="J233" s="721" t="s">
        <v>886</v>
      </c>
      <c r="K233" s="721" t="s">
        <v>266</v>
      </c>
      <c r="L233" s="726"/>
      <c r="M233" s="726" t="s">
        <v>6426</v>
      </c>
      <c r="N233" s="722" t="s">
        <v>1418</v>
      </c>
      <c r="O233" s="721" t="s">
        <v>255</v>
      </c>
      <c r="P233" s="722" t="s">
        <v>1546</v>
      </c>
      <c r="Q233" s="722" t="s">
        <v>1536</v>
      </c>
    </row>
    <row r="234" spans="1:17">
      <c r="A234" s="745"/>
      <c r="B234" s="721">
        <v>4</v>
      </c>
      <c r="C234" s="722" t="s">
        <v>1549</v>
      </c>
      <c r="D234" s="723" t="s">
        <v>23</v>
      </c>
      <c r="E234" s="721" t="s">
        <v>254</v>
      </c>
      <c r="F234" s="721" t="s">
        <v>230</v>
      </c>
      <c r="G234" s="774">
        <v>39711</v>
      </c>
      <c r="H234" s="795">
        <v>8</v>
      </c>
      <c r="I234" s="725" t="s">
        <v>4508</v>
      </c>
      <c r="J234" s="721" t="s">
        <v>369</v>
      </c>
      <c r="K234" s="721" t="s">
        <v>266</v>
      </c>
      <c r="L234" s="726"/>
      <c r="M234" s="726" t="s">
        <v>6426</v>
      </c>
      <c r="N234" s="722" t="s">
        <v>1418</v>
      </c>
      <c r="O234" s="721" t="s">
        <v>255</v>
      </c>
      <c r="P234" s="734" t="s">
        <v>1548</v>
      </c>
      <c r="Q234" s="722" t="s">
        <v>1536</v>
      </c>
    </row>
    <row r="235" spans="1:17">
      <c r="A235" s="745"/>
      <c r="B235" s="721">
        <v>5</v>
      </c>
      <c r="C235" s="722" t="s">
        <v>1551</v>
      </c>
      <c r="D235" s="723" t="s">
        <v>23</v>
      </c>
      <c r="E235" s="721" t="s">
        <v>254</v>
      </c>
      <c r="F235" s="721" t="s">
        <v>230</v>
      </c>
      <c r="G235" s="774">
        <v>40824</v>
      </c>
      <c r="H235" s="795">
        <v>5</v>
      </c>
      <c r="I235" s="725" t="s">
        <v>4508</v>
      </c>
      <c r="J235" s="721" t="s">
        <v>265</v>
      </c>
      <c r="K235" s="721" t="s">
        <v>270</v>
      </c>
      <c r="L235" s="726"/>
      <c r="M235" s="726" t="s">
        <v>6426</v>
      </c>
      <c r="N235" s="722" t="s">
        <v>1418</v>
      </c>
      <c r="O235" s="721" t="s">
        <v>255</v>
      </c>
      <c r="P235" s="734" t="s">
        <v>1550</v>
      </c>
      <c r="Q235" s="722" t="s">
        <v>1536</v>
      </c>
    </row>
    <row r="236" spans="1:17">
      <c r="A236" s="745">
        <v>11</v>
      </c>
      <c r="B236" s="721">
        <v>1</v>
      </c>
      <c r="C236" s="722" t="s">
        <v>109</v>
      </c>
      <c r="D236" s="723" t="s">
        <v>23</v>
      </c>
      <c r="E236" s="721" t="s">
        <v>221</v>
      </c>
      <c r="F236" s="721" t="s">
        <v>1185</v>
      </c>
      <c r="G236" s="774">
        <v>23289</v>
      </c>
      <c r="H236" s="795">
        <v>53</v>
      </c>
      <c r="I236" s="725" t="s">
        <v>1403</v>
      </c>
      <c r="J236" s="721" t="s">
        <v>256</v>
      </c>
      <c r="K236" s="721" t="s">
        <v>283</v>
      </c>
      <c r="L236" s="726"/>
      <c r="M236" s="726" t="s">
        <v>6426</v>
      </c>
      <c r="N236" s="722" t="s">
        <v>1418</v>
      </c>
      <c r="O236" s="721" t="s">
        <v>222</v>
      </c>
      <c r="P236" s="722" t="s">
        <v>1552</v>
      </c>
      <c r="Q236" s="722" t="s">
        <v>1554</v>
      </c>
    </row>
    <row r="237" spans="1:17">
      <c r="A237" s="745"/>
      <c r="B237" s="721">
        <v>2</v>
      </c>
      <c r="C237" s="722" t="s">
        <v>1556</v>
      </c>
      <c r="D237" s="723" t="s">
        <v>16</v>
      </c>
      <c r="E237" s="721" t="s">
        <v>221</v>
      </c>
      <c r="F237" s="721" t="s">
        <v>1557</v>
      </c>
      <c r="G237" s="774">
        <v>27586</v>
      </c>
      <c r="H237" s="795">
        <v>42</v>
      </c>
      <c r="I237" s="725" t="s">
        <v>1403</v>
      </c>
      <c r="J237" s="721" t="s">
        <v>256</v>
      </c>
      <c r="K237" s="721" t="s">
        <v>246</v>
      </c>
      <c r="L237" s="726"/>
      <c r="M237" s="726" t="s">
        <v>6426</v>
      </c>
      <c r="N237" s="722" t="s">
        <v>1418</v>
      </c>
      <c r="O237" s="721" t="s">
        <v>245</v>
      </c>
      <c r="P237" s="722" t="s">
        <v>1555</v>
      </c>
      <c r="Q237" s="722" t="s">
        <v>1554</v>
      </c>
    </row>
    <row r="238" spans="1:17">
      <c r="A238" s="745"/>
      <c r="B238" s="721">
        <v>3</v>
      </c>
      <c r="C238" s="722" t="s">
        <v>1561</v>
      </c>
      <c r="D238" s="723" t="s">
        <v>23</v>
      </c>
      <c r="E238" s="721" t="s">
        <v>254</v>
      </c>
      <c r="F238" s="721" t="s">
        <v>1557</v>
      </c>
      <c r="G238" s="774">
        <v>32866</v>
      </c>
      <c r="H238" s="795">
        <v>27</v>
      </c>
      <c r="I238" s="725" t="s">
        <v>1403</v>
      </c>
      <c r="J238" s="721" t="s">
        <v>289</v>
      </c>
      <c r="K238" s="721" t="s">
        <v>266</v>
      </c>
      <c r="L238" s="726"/>
      <c r="M238" s="726" t="s">
        <v>6426</v>
      </c>
      <c r="N238" s="722" t="s">
        <v>1418</v>
      </c>
      <c r="O238" s="721" t="s">
        <v>255</v>
      </c>
      <c r="P238" s="722" t="s">
        <v>1560</v>
      </c>
      <c r="Q238" s="722" t="s">
        <v>1554</v>
      </c>
    </row>
    <row r="239" spans="1:17">
      <c r="A239" s="745"/>
      <c r="B239" s="721">
        <v>4</v>
      </c>
      <c r="C239" s="722" t="s">
        <v>1563</v>
      </c>
      <c r="D239" s="723" t="s">
        <v>23</v>
      </c>
      <c r="E239" s="721" t="s">
        <v>254</v>
      </c>
      <c r="F239" s="721" t="s">
        <v>1557</v>
      </c>
      <c r="G239" s="774">
        <v>33526</v>
      </c>
      <c r="H239" s="795">
        <v>25</v>
      </c>
      <c r="I239" s="725" t="s">
        <v>1403</v>
      </c>
      <c r="J239" s="721" t="s">
        <v>289</v>
      </c>
      <c r="K239" s="721" t="s">
        <v>270</v>
      </c>
      <c r="L239" s="726"/>
      <c r="M239" s="726" t="s">
        <v>6426</v>
      </c>
      <c r="N239" s="722" t="s">
        <v>1418</v>
      </c>
      <c r="O239" s="721" t="s">
        <v>255</v>
      </c>
      <c r="P239" s="722" t="s">
        <v>1562</v>
      </c>
      <c r="Q239" s="722" t="s">
        <v>1554</v>
      </c>
    </row>
    <row r="240" spans="1:17">
      <c r="A240" s="745"/>
      <c r="B240" s="721">
        <v>5</v>
      </c>
      <c r="C240" s="722" t="s">
        <v>1567</v>
      </c>
      <c r="D240" s="723" t="s">
        <v>23</v>
      </c>
      <c r="E240" s="721" t="s">
        <v>254</v>
      </c>
      <c r="F240" s="721" t="s">
        <v>230</v>
      </c>
      <c r="G240" s="774">
        <v>34842</v>
      </c>
      <c r="H240" s="795">
        <v>22</v>
      </c>
      <c r="I240" s="725" t="s">
        <v>1403</v>
      </c>
      <c r="J240" s="721" t="s">
        <v>289</v>
      </c>
      <c r="K240" s="721" t="s">
        <v>266</v>
      </c>
      <c r="L240" s="726"/>
      <c r="M240" s="726" t="s">
        <v>6426</v>
      </c>
      <c r="N240" s="722" t="s">
        <v>1418</v>
      </c>
      <c r="O240" s="721" t="s">
        <v>255</v>
      </c>
      <c r="P240" s="722" t="s">
        <v>1566</v>
      </c>
      <c r="Q240" s="722" t="s">
        <v>1554</v>
      </c>
    </row>
    <row r="241" spans="1:17">
      <c r="A241" s="745">
        <v>12</v>
      </c>
      <c r="B241" s="721">
        <v>1</v>
      </c>
      <c r="C241" s="722" t="s">
        <v>1569</v>
      </c>
      <c r="D241" s="723" t="s">
        <v>16</v>
      </c>
      <c r="E241" s="721" t="s">
        <v>947</v>
      </c>
      <c r="F241" s="721" t="s">
        <v>22</v>
      </c>
      <c r="G241" s="774">
        <v>16998</v>
      </c>
      <c r="H241" s="795">
        <v>71</v>
      </c>
      <c r="I241" s="725" t="s">
        <v>1403</v>
      </c>
      <c r="J241" s="721" t="s">
        <v>256</v>
      </c>
      <c r="K241" s="721" t="s">
        <v>283</v>
      </c>
      <c r="L241" s="726"/>
      <c r="M241" s="726" t="s">
        <v>6426</v>
      </c>
      <c r="N241" s="722" t="s">
        <v>1418</v>
      </c>
      <c r="O241" s="721" t="s">
        <v>222</v>
      </c>
      <c r="P241" s="722" t="s">
        <v>1568</v>
      </c>
      <c r="Q241" s="722" t="s">
        <v>1572</v>
      </c>
    </row>
    <row r="242" spans="1:17">
      <c r="A242" s="745"/>
      <c r="B242" s="721">
        <v>3</v>
      </c>
      <c r="C242" s="722" t="s">
        <v>1596</v>
      </c>
      <c r="D242" s="723" t="s">
        <v>16</v>
      </c>
      <c r="E242" s="721" t="s">
        <v>254</v>
      </c>
      <c r="F242" s="721" t="s">
        <v>230</v>
      </c>
      <c r="G242" s="774">
        <v>37749</v>
      </c>
      <c r="H242" s="795">
        <v>14</v>
      </c>
      <c r="I242" s="725" t="s">
        <v>1403</v>
      </c>
      <c r="J242" s="721" t="s">
        <v>369</v>
      </c>
      <c r="K242" s="721" t="s">
        <v>266</v>
      </c>
      <c r="L242" s="726"/>
      <c r="M242" s="726" t="s">
        <v>6426</v>
      </c>
      <c r="N242" s="722" t="s">
        <v>1418</v>
      </c>
      <c r="O242" s="721" t="s">
        <v>255</v>
      </c>
      <c r="P242" s="722" t="s">
        <v>1595</v>
      </c>
      <c r="Q242" s="722" t="s">
        <v>1594</v>
      </c>
    </row>
    <row r="243" spans="1:17">
      <c r="A243" s="745">
        <v>13</v>
      </c>
      <c r="B243" s="721">
        <v>1</v>
      </c>
      <c r="C243" s="722" t="s">
        <v>1599</v>
      </c>
      <c r="D243" s="723" t="s">
        <v>23</v>
      </c>
      <c r="E243" s="721" t="s">
        <v>221</v>
      </c>
      <c r="F243" s="721" t="s">
        <v>288</v>
      </c>
      <c r="G243" s="774">
        <v>33805</v>
      </c>
      <c r="H243" s="795">
        <v>25</v>
      </c>
      <c r="I243" s="725" t="s">
        <v>1403</v>
      </c>
      <c r="J243" s="721" t="s">
        <v>289</v>
      </c>
      <c r="K243" s="721" t="s">
        <v>261</v>
      </c>
      <c r="L243" s="726"/>
      <c r="M243" s="726" t="s">
        <v>6426</v>
      </c>
      <c r="N243" s="722" t="s">
        <v>1418</v>
      </c>
      <c r="O243" s="721" t="s">
        <v>222</v>
      </c>
      <c r="P243" s="734" t="s">
        <v>1598</v>
      </c>
      <c r="Q243" s="734"/>
    </row>
    <row r="244" spans="1:17">
      <c r="A244" s="745"/>
      <c r="B244" s="721">
        <v>2</v>
      </c>
      <c r="C244" s="722" t="s">
        <v>1604</v>
      </c>
      <c r="D244" s="723" t="s">
        <v>16</v>
      </c>
      <c r="E244" s="721" t="s">
        <v>221</v>
      </c>
      <c r="F244" s="721" t="s">
        <v>1605</v>
      </c>
      <c r="G244" s="774">
        <v>35086</v>
      </c>
      <c r="H244" s="795">
        <v>21</v>
      </c>
      <c r="I244" s="725" t="s">
        <v>1403</v>
      </c>
      <c r="J244" s="721" t="s">
        <v>223</v>
      </c>
      <c r="K244" s="721" t="s">
        <v>270</v>
      </c>
      <c r="L244" s="726"/>
      <c r="M244" s="726" t="s">
        <v>6426</v>
      </c>
      <c r="N244" s="722" t="s">
        <v>1418</v>
      </c>
      <c r="O244" s="721" t="s">
        <v>245</v>
      </c>
      <c r="P244" s="722" t="s">
        <v>1603</v>
      </c>
      <c r="Q244" s="722"/>
    </row>
    <row r="245" spans="1:17">
      <c r="A245" s="745"/>
      <c r="B245" s="738">
        <v>3</v>
      </c>
      <c r="C245" s="722" t="s">
        <v>1606</v>
      </c>
      <c r="D245" s="723" t="s">
        <v>16</v>
      </c>
      <c r="E245" s="721" t="s">
        <v>254</v>
      </c>
      <c r="F245" s="721" t="s">
        <v>22</v>
      </c>
      <c r="G245" s="774">
        <v>42605</v>
      </c>
      <c r="H245" s="795">
        <v>0</v>
      </c>
      <c r="I245" s="725" t="s">
        <v>1403</v>
      </c>
      <c r="J245" s="721" t="s">
        <v>265</v>
      </c>
      <c r="K245" s="721" t="s">
        <v>270</v>
      </c>
      <c r="L245" s="726"/>
      <c r="M245" s="726" t="s">
        <v>6426</v>
      </c>
      <c r="N245" s="722" t="s">
        <v>1418</v>
      </c>
      <c r="O245" s="721" t="s">
        <v>255</v>
      </c>
      <c r="P245" s="722"/>
      <c r="Q245" s="722"/>
    </row>
    <row r="246" spans="1:17">
      <c r="A246" s="745">
        <v>14</v>
      </c>
      <c r="B246" s="721">
        <v>1</v>
      </c>
      <c r="C246" s="722" t="s">
        <v>1608</v>
      </c>
      <c r="D246" s="723" t="s">
        <v>23</v>
      </c>
      <c r="E246" s="721" t="s">
        <v>221</v>
      </c>
      <c r="F246" s="721" t="s">
        <v>1609</v>
      </c>
      <c r="G246" s="774">
        <v>18459</v>
      </c>
      <c r="H246" s="795">
        <v>67</v>
      </c>
      <c r="I246" s="725" t="s">
        <v>1403</v>
      </c>
      <c r="J246" s="721" t="s">
        <v>256</v>
      </c>
      <c r="K246" s="721" t="s">
        <v>283</v>
      </c>
      <c r="L246" s="726"/>
      <c r="M246" s="726" t="s">
        <v>6426</v>
      </c>
      <c r="N246" s="722" t="s">
        <v>1418</v>
      </c>
      <c r="O246" s="721" t="s">
        <v>222</v>
      </c>
      <c r="P246" s="722" t="s">
        <v>1607</v>
      </c>
      <c r="Q246" s="722" t="s">
        <v>1612</v>
      </c>
    </row>
    <row r="247" spans="1:17">
      <c r="A247" s="745"/>
      <c r="B247" s="721">
        <v>2</v>
      </c>
      <c r="C247" s="722" t="s">
        <v>1614</v>
      </c>
      <c r="D247" s="723" t="s">
        <v>16</v>
      </c>
      <c r="E247" s="721" t="s">
        <v>221</v>
      </c>
      <c r="F247" s="721" t="s">
        <v>1609</v>
      </c>
      <c r="G247" s="774">
        <v>20285</v>
      </c>
      <c r="H247" s="795">
        <v>62</v>
      </c>
      <c r="I247" s="725" t="s">
        <v>1403</v>
      </c>
      <c r="J247" s="721" t="s">
        <v>256</v>
      </c>
      <c r="K247" s="721" t="s">
        <v>246</v>
      </c>
      <c r="L247" s="726"/>
      <c r="M247" s="726" t="s">
        <v>6426</v>
      </c>
      <c r="N247" s="722" t="s">
        <v>1418</v>
      </c>
      <c r="O247" s="721" t="s">
        <v>245</v>
      </c>
      <c r="P247" s="722" t="s">
        <v>1613</v>
      </c>
      <c r="Q247" s="722" t="s">
        <v>1612</v>
      </c>
    </row>
    <row r="248" spans="1:17">
      <c r="A248" s="745"/>
      <c r="B248" s="721">
        <v>3</v>
      </c>
      <c r="C248" s="722" t="s">
        <v>1618</v>
      </c>
      <c r="D248" s="723" t="s">
        <v>16</v>
      </c>
      <c r="E248" s="721" t="s">
        <v>254</v>
      </c>
      <c r="F248" s="721" t="s">
        <v>230</v>
      </c>
      <c r="G248" s="774">
        <v>34003</v>
      </c>
      <c r="H248" s="795">
        <v>24</v>
      </c>
      <c r="I248" s="725" t="s">
        <v>1403</v>
      </c>
      <c r="J248" s="721" t="s">
        <v>289</v>
      </c>
      <c r="K248" s="721" t="s">
        <v>266</v>
      </c>
      <c r="L248" s="726"/>
      <c r="M248" s="726" t="s">
        <v>6426</v>
      </c>
      <c r="N248" s="722" t="s">
        <v>1418</v>
      </c>
      <c r="O248" s="721" t="s">
        <v>255</v>
      </c>
      <c r="P248" s="722" t="s">
        <v>1617</v>
      </c>
      <c r="Q248" s="722" t="s">
        <v>1612</v>
      </c>
    </row>
    <row r="249" spans="1:17">
      <c r="A249" s="745">
        <v>15</v>
      </c>
      <c r="B249" s="721">
        <v>1</v>
      </c>
      <c r="C249" s="722" t="s">
        <v>1620</v>
      </c>
      <c r="D249" s="723" t="s">
        <v>16</v>
      </c>
      <c r="E249" s="721" t="s">
        <v>947</v>
      </c>
      <c r="F249" s="721" t="s">
        <v>524</v>
      </c>
      <c r="G249" s="774">
        <v>18459</v>
      </c>
      <c r="H249" s="795">
        <v>67</v>
      </c>
      <c r="I249" s="725" t="s">
        <v>1403</v>
      </c>
      <c r="J249" s="721" t="s">
        <v>256</v>
      </c>
      <c r="K249" s="721" t="s">
        <v>246</v>
      </c>
      <c r="L249" s="726"/>
      <c r="M249" s="726" t="s">
        <v>6426</v>
      </c>
      <c r="N249" s="722" t="s">
        <v>1418</v>
      </c>
      <c r="O249" s="721" t="s">
        <v>222</v>
      </c>
      <c r="P249" s="722" t="s">
        <v>1619</v>
      </c>
      <c r="Q249" s="722" t="s">
        <v>1623</v>
      </c>
    </row>
    <row r="250" spans="1:17">
      <c r="A250" s="745"/>
      <c r="B250" s="721">
        <v>3</v>
      </c>
      <c r="C250" s="722" t="s">
        <v>1625</v>
      </c>
      <c r="D250" s="723" t="s">
        <v>23</v>
      </c>
      <c r="E250" s="721" t="s">
        <v>254</v>
      </c>
      <c r="F250" s="721" t="s">
        <v>524</v>
      </c>
      <c r="G250" s="774">
        <v>30437</v>
      </c>
      <c r="H250" s="795">
        <v>34</v>
      </c>
      <c r="I250" s="725" t="s">
        <v>1403</v>
      </c>
      <c r="J250" s="721" t="s">
        <v>256</v>
      </c>
      <c r="K250" s="721" t="s">
        <v>283</v>
      </c>
      <c r="L250" s="726"/>
      <c r="M250" s="726" t="s">
        <v>6426</v>
      </c>
      <c r="N250" s="722" t="s">
        <v>1418</v>
      </c>
      <c r="O250" s="721" t="s">
        <v>255</v>
      </c>
      <c r="P250" s="722" t="s">
        <v>1624</v>
      </c>
      <c r="Q250" s="722" t="s">
        <v>1623</v>
      </c>
    </row>
    <row r="251" spans="1:17">
      <c r="A251" s="745">
        <v>16</v>
      </c>
      <c r="B251" s="721">
        <v>1</v>
      </c>
      <c r="C251" s="722" t="s">
        <v>1628</v>
      </c>
      <c r="D251" s="723" t="s">
        <v>23</v>
      </c>
      <c r="E251" s="721" t="s">
        <v>221</v>
      </c>
      <c r="F251" s="721" t="s">
        <v>244</v>
      </c>
      <c r="G251" s="774">
        <v>24165</v>
      </c>
      <c r="H251" s="795">
        <v>51</v>
      </c>
      <c r="I251" s="725" t="s">
        <v>1403</v>
      </c>
      <c r="J251" s="721" t="s">
        <v>256</v>
      </c>
      <c r="K251" s="721" t="s">
        <v>283</v>
      </c>
      <c r="L251" s="726"/>
      <c r="M251" s="726" t="s">
        <v>6426</v>
      </c>
      <c r="N251" s="722" t="s">
        <v>1418</v>
      </c>
      <c r="O251" s="721" t="s">
        <v>222</v>
      </c>
      <c r="P251" s="722" t="s">
        <v>1627</v>
      </c>
      <c r="Q251" s="722" t="s">
        <v>1631</v>
      </c>
    </row>
    <row r="252" spans="1:17">
      <c r="A252" s="745"/>
      <c r="B252" s="721">
        <v>2</v>
      </c>
      <c r="C252" s="722" t="s">
        <v>1633</v>
      </c>
      <c r="D252" s="723" t="s">
        <v>16</v>
      </c>
      <c r="E252" s="721" t="s">
        <v>221</v>
      </c>
      <c r="F252" s="721" t="s">
        <v>22</v>
      </c>
      <c r="G252" s="774">
        <v>25034</v>
      </c>
      <c r="H252" s="795">
        <v>49</v>
      </c>
      <c r="I252" s="725" t="s">
        <v>1403</v>
      </c>
      <c r="J252" s="721" t="s">
        <v>256</v>
      </c>
      <c r="K252" s="721" t="s">
        <v>246</v>
      </c>
      <c r="L252" s="726"/>
      <c r="M252" s="726" t="s">
        <v>6426</v>
      </c>
      <c r="N252" s="722" t="s">
        <v>1418</v>
      </c>
      <c r="O252" s="721" t="s">
        <v>245</v>
      </c>
      <c r="P252" s="722" t="s">
        <v>1632</v>
      </c>
      <c r="Q252" s="722" t="s">
        <v>1631</v>
      </c>
    </row>
    <row r="253" spans="1:17">
      <c r="A253" s="745"/>
      <c r="B253" s="721">
        <v>3</v>
      </c>
      <c r="C253" s="722" t="s">
        <v>1637</v>
      </c>
      <c r="D253" s="723" t="s">
        <v>23</v>
      </c>
      <c r="E253" s="721" t="s">
        <v>254</v>
      </c>
      <c r="F253" s="721" t="s">
        <v>230</v>
      </c>
      <c r="G253" s="774">
        <v>35000</v>
      </c>
      <c r="H253" s="795">
        <v>21</v>
      </c>
      <c r="I253" s="725" t="s">
        <v>1403</v>
      </c>
      <c r="J253" s="721" t="s">
        <v>256</v>
      </c>
      <c r="K253" s="721" t="s">
        <v>266</v>
      </c>
      <c r="L253" s="726"/>
      <c r="M253" s="726" t="s">
        <v>6426</v>
      </c>
      <c r="N253" s="722" t="s">
        <v>1418</v>
      </c>
      <c r="O253" s="721" t="s">
        <v>255</v>
      </c>
      <c r="P253" s="722" t="s">
        <v>1636</v>
      </c>
      <c r="Q253" s="722" t="s">
        <v>1631</v>
      </c>
    </row>
    <row r="254" spans="1:17">
      <c r="A254" s="745"/>
      <c r="B254" s="721">
        <v>4</v>
      </c>
      <c r="C254" s="722" t="s">
        <v>1639</v>
      </c>
      <c r="D254" s="723" t="s">
        <v>23</v>
      </c>
      <c r="E254" s="721" t="s">
        <v>254</v>
      </c>
      <c r="F254" s="721" t="s">
        <v>230</v>
      </c>
      <c r="G254" s="774">
        <v>35274</v>
      </c>
      <c r="H254" s="795">
        <v>21</v>
      </c>
      <c r="I254" s="725" t="s">
        <v>1403</v>
      </c>
      <c r="J254" s="721" t="s">
        <v>256</v>
      </c>
      <c r="K254" s="721" t="s">
        <v>266</v>
      </c>
      <c r="L254" s="726"/>
      <c r="M254" s="726" t="s">
        <v>6426</v>
      </c>
      <c r="N254" s="722" t="s">
        <v>1418</v>
      </c>
      <c r="O254" s="721" t="s">
        <v>255</v>
      </c>
      <c r="P254" s="722" t="s">
        <v>1638</v>
      </c>
      <c r="Q254" s="722" t="s">
        <v>1631</v>
      </c>
    </row>
    <row r="255" spans="1:17">
      <c r="A255" s="745"/>
      <c r="B255" s="721">
        <v>5</v>
      </c>
      <c r="C255" s="722" t="s">
        <v>1641</v>
      </c>
      <c r="D255" s="723" t="s">
        <v>23</v>
      </c>
      <c r="E255" s="721" t="s">
        <v>254</v>
      </c>
      <c r="F255" s="721" t="s">
        <v>230</v>
      </c>
      <c r="G255" s="774">
        <v>37451</v>
      </c>
      <c r="H255" s="795">
        <v>15</v>
      </c>
      <c r="I255" s="725" t="s">
        <v>1403</v>
      </c>
      <c r="J255" s="721" t="s">
        <v>256</v>
      </c>
      <c r="K255" s="721" t="s">
        <v>266</v>
      </c>
      <c r="L255" s="726"/>
      <c r="M255" s="726" t="s">
        <v>6426</v>
      </c>
      <c r="N255" s="722" t="s">
        <v>1418</v>
      </c>
      <c r="O255" s="721" t="s">
        <v>255</v>
      </c>
      <c r="P255" s="722" t="s">
        <v>1640</v>
      </c>
      <c r="Q255" s="722" t="s">
        <v>1631</v>
      </c>
    </row>
    <row r="256" spans="1:17">
      <c r="A256" s="745"/>
      <c r="B256" s="721">
        <v>6</v>
      </c>
      <c r="C256" s="722" t="s">
        <v>1643</v>
      </c>
      <c r="D256" s="723" t="s">
        <v>16</v>
      </c>
      <c r="E256" s="721" t="s">
        <v>254</v>
      </c>
      <c r="F256" s="721" t="s">
        <v>230</v>
      </c>
      <c r="G256" s="774">
        <v>39867</v>
      </c>
      <c r="H256" s="795">
        <v>8</v>
      </c>
      <c r="I256" s="725" t="s">
        <v>1403</v>
      </c>
      <c r="J256" s="721" t="s">
        <v>249</v>
      </c>
      <c r="K256" s="721" t="s">
        <v>266</v>
      </c>
      <c r="L256" s="726"/>
      <c r="M256" s="726" t="s">
        <v>6426</v>
      </c>
      <c r="N256" s="722" t="s">
        <v>1418</v>
      </c>
      <c r="O256" s="721" t="s">
        <v>255</v>
      </c>
      <c r="P256" s="727" t="s">
        <v>1642</v>
      </c>
      <c r="Q256" s="722" t="s">
        <v>1631</v>
      </c>
    </row>
    <row r="257" spans="1:17">
      <c r="A257" s="745">
        <v>17</v>
      </c>
      <c r="B257" s="721">
        <v>1</v>
      </c>
      <c r="C257" s="722" t="s">
        <v>1645</v>
      </c>
      <c r="D257" s="723" t="s">
        <v>23</v>
      </c>
      <c r="E257" s="721" t="s">
        <v>221</v>
      </c>
      <c r="F257" s="721" t="s">
        <v>1646</v>
      </c>
      <c r="G257" s="774">
        <v>26860</v>
      </c>
      <c r="H257" s="795">
        <v>44</v>
      </c>
      <c r="I257" s="725" t="s">
        <v>1403</v>
      </c>
      <c r="J257" s="721" t="s">
        <v>223</v>
      </c>
      <c r="K257" s="721" t="s">
        <v>283</v>
      </c>
      <c r="L257" s="726"/>
      <c r="M257" s="726" t="s">
        <v>6426</v>
      </c>
      <c r="N257" s="722" t="s">
        <v>1418</v>
      </c>
      <c r="O257" s="721" t="s">
        <v>222</v>
      </c>
      <c r="P257" s="722" t="s">
        <v>1644</v>
      </c>
      <c r="Q257" s="722" t="s">
        <v>1648</v>
      </c>
    </row>
    <row r="258" spans="1:17">
      <c r="A258" s="745"/>
      <c r="B258" s="721">
        <v>2</v>
      </c>
      <c r="C258" s="722" t="s">
        <v>548</v>
      </c>
      <c r="D258" s="723" t="s">
        <v>16</v>
      </c>
      <c r="E258" s="721" t="s">
        <v>221</v>
      </c>
      <c r="F258" s="721" t="s">
        <v>1650</v>
      </c>
      <c r="G258" s="774">
        <v>27670</v>
      </c>
      <c r="H258" s="795">
        <v>41</v>
      </c>
      <c r="I258" s="725" t="s">
        <v>1403</v>
      </c>
      <c r="J258" s="721" t="s">
        <v>223</v>
      </c>
      <c r="K258" s="721" t="s">
        <v>246</v>
      </c>
      <c r="L258" s="726"/>
      <c r="M258" s="726" t="s">
        <v>6426</v>
      </c>
      <c r="N258" s="722" t="s">
        <v>1418</v>
      </c>
      <c r="O258" s="721" t="s">
        <v>245</v>
      </c>
      <c r="P258" s="722" t="s">
        <v>1649</v>
      </c>
      <c r="Q258" s="722" t="s">
        <v>1648</v>
      </c>
    </row>
    <row r="259" spans="1:17">
      <c r="A259" s="745"/>
      <c r="B259" s="721">
        <v>3</v>
      </c>
      <c r="C259" s="722" t="s">
        <v>1653</v>
      </c>
      <c r="D259" s="723" t="s">
        <v>23</v>
      </c>
      <c r="E259" s="721" t="s">
        <v>254</v>
      </c>
      <c r="F259" s="721" t="s">
        <v>1605</v>
      </c>
      <c r="G259" s="774">
        <v>35335</v>
      </c>
      <c r="H259" s="795">
        <v>20</v>
      </c>
      <c r="I259" s="725" t="s">
        <v>1403</v>
      </c>
      <c r="J259" s="721" t="s">
        <v>223</v>
      </c>
      <c r="K259" s="721" t="s">
        <v>270</v>
      </c>
      <c r="L259" s="726"/>
      <c r="M259" s="726" t="s">
        <v>6426</v>
      </c>
      <c r="N259" s="722" t="s">
        <v>1418</v>
      </c>
      <c r="O259" s="721" t="s">
        <v>255</v>
      </c>
      <c r="P259" s="722" t="s">
        <v>1652</v>
      </c>
      <c r="Q259" s="722" t="s">
        <v>1648</v>
      </c>
    </row>
    <row r="260" spans="1:17">
      <c r="A260" s="745"/>
      <c r="B260" s="721">
        <v>4</v>
      </c>
      <c r="C260" s="722" t="s">
        <v>1655</v>
      </c>
      <c r="D260" s="723" t="s">
        <v>16</v>
      </c>
      <c r="E260" s="721" t="s">
        <v>254</v>
      </c>
      <c r="F260" s="721" t="s">
        <v>22</v>
      </c>
      <c r="G260" s="774">
        <v>36699</v>
      </c>
      <c r="H260" s="795">
        <v>17</v>
      </c>
      <c r="I260" s="725" t="s">
        <v>1403</v>
      </c>
      <c r="J260" s="721" t="s">
        <v>886</v>
      </c>
      <c r="K260" s="721" t="s">
        <v>266</v>
      </c>
      <c r="L260" s="726"/>
      <c r="M260" s="726" t="s">
        <v>6426</v>
      </c>
      <c r="N260" s="722" t="s">
        <v>1418</v>
      </c>
      <c r="O260" s="721" t="s">
        <v>255</v>
      </c>
      <c r="P260" s="722" t="s">
        <v>1654</v>
      </c>
      <c r="Q260" s="722" t="s">
        <v>1648</v>
      </c>
    </row>
    <row r="261" spans="1:17">
      <c r="A261" s="745"/>
      <c r="B261" s="721">
        <v>5</v>
      </c>
      <c r="C261" s="722" t="s">
        <v>1657</v>
      </c>
      <c r="D261" s="723" t="s">
        <v>16</v>
      </c>
      <c r="E261" s="721" t="s">
        <v>254</v>
      </c>
      <c r="F261" s="721" t="s">
        <v>22</v>
      </c>
      <c r="G261" s="774">
        <v>39094</v>
      </c>
      <c r="H261" s="795">
        <v>10</v>
      </c>
      <c r="I261" s="725" t="s">
        <v>1403</v>
      </c>
      <c r="J261" s="721" t="s">
        <v>369</v>
      </c>
      <c r="K261" s="721" t="s">
        <v>266</v>
      </c>
      <c r="L261" s="726"/>
      <c r="M261" s="726" t="s">
        <v>6426</v>
      </c>
      <c r="N261" s="722" t="s">
        <v>1418</v>
      </c>
      <c r="O261" s="721" t="s">
        <v>255</v>
      </c>
      <c r="P261" s="722" t="s">
        <v>1656</v>
      </c>
      <c r="Q261" s="722" t="s">
        <v>1648</v>
      </c>
    </row>
    <row r="262" spans="1:17">
      <c r="A262" s="745">
        <v>18</v>
      </c>
      <c r="B262" s="721">
        <v>1</v>
      </c>
      <c r="C262" s="722" t="s">
        <v>1676</v>
      </c>
      <c r="D262" s="723" t="s">
        <v>23</v>
      </c>
      <c r="E262" s="721" t="s">
        <v>221</v>
      </c>
      <c r="F262" s="721" t="s">
        <v>244</v>
      </c>
      <c r="G262" s="774">
        <v>26860</v>
      </c>
      <c r="H262" s="795">
        <v>44</v>
      </c>
      <c r="I262" s="725" t="s">
        <v>1403</v>
      </c>
      <c r="J262" s="721" t="s">
        <v>256</v>
      </c>
      <c r="K262" s="721" t="s">
        <v>283</v>
      </c>
      <c r="L262" s="726"/>
      <c r="M262" s="726" t="s">
        <v>6426</v>
      </c>
      <c r="N262" s="722" t="s">
        <v>1418</v>
      </c>
      <c r="O262" s="721" t="s">
        <v>222</v>
      </c>
      <c r="P262" s="722" t="s">
        <v>1675</v>
      </c>
      <c r="Q262" s="722" t="s">
        <v>1679</v>
      </c>
    </row>
    <row r="263" spans="1:17">
      <c r="A263" s="745"/>
      <c r="B263" s="721">
        <v>2</v>
      </c>
      <c r="C263" s="722" t="s">
        <v>1682</v>
      </c>
      <c r="D263" s="723" t="s">
        <v>16</v>
      </c>
      <c r="E263" s="721" t="s">
        <v>221</v>
      </c>
      <c r="F263" s="721" t="s">
        <v>22</v>
      </c>
      <c r="G263" s="774">
        <v>31243</v>
      </c>
      <c r="H263" s="795">
        <v>32</v>
      </c>
      <c r="I263" s="725" t="s">
        <v>1403</v>
      </c>
      <c r="J263" s="721" t="s">
        <v>256</v>
      </c>
      <c r="K263" s="721" t="s">
        <v>246</v>
      </c>
      <c r="L263" s="726"/>
      <c r="M263" s="726" t="s">
        <v>6426</v>
      </c>
      <c r="N263" s="722" t="s">
        <v>1418</v>
      </c>
      <c r="O263" s="721" t="s">
        <v>245</v>
      </c>
      <c r="P263" s="722" t="s">
        <v>1681</v>
      </c>
      <c r="Q263" s="722" t="s">
        <v>1679</v>
      </c>
    </row>
    <row r="264" spans="1:17">
      <c r="A264" s="745"/>
      <c r="B264" s="721">
        <v>3</v>
      </c>
      <c r="C264" s="722" t="s">
        <v>1687</v>
      </c>
      <c r="D264" s="723" t="s">
        <v>16</v>
      </c>
      <c r="E264" s="721" t="s">
        <v>254</v>
      </c>
      <c r="F264" s="721" t="s">
        <v>230</v>
      </c>
      <c r="G264" s="774">
        <v>39278</v>
      </c>
      <c r="H264" s="795">
        <v>10</v>
      </c>
      <c r="I264" s="725" t="s">
        <v>1403</v>
      </c>
      <c r="J264" s="721" t="s">
        <v>369</v>
      </c>
      <c r="K264" s="721" t="s">
        <v>266</v>
      </c>
      <c r="L264" s="726"/>
      <c r="M264" s="726" t="s">
        <v>6426</v>
      </c>
      <c r="N264" s="722" t="s">
        <v>1418</v>
      </c>
      <c r="O264" s="721" t="s">
        <v>255</v>
      </c>
      <c r="P264" s="722" t="s">
        <v>1686</v>
      </c>
      <c r="Q264" s="722" t="s">
        <v>1679</v>
      </c>
    </row>
    <row r="265" spans="1:17">
      <c r="A265" s="745"/>
      <c r="B265" s="721">
        <v>4</v>
      </c>
      <c r="C265" s="722" t="s">
        <v>1689</v>
      </c>
      <c r="D265" s="723" t="s">
        <v>16</v>
      </c>
      <c r="E265" s="738" t="s">
        <v>254</v>
      </c>
      <c r="F265" s="721" t="s">
        <v>230</v>
      </c>
      <c r="G265" s="774">
        <v>40911</v>
      </c>
      <c r="H265" s="795">
        <v>5</v>
      </c>
      <c r="I265" s="725" t="s">
        <v>1403</v>
      </c>
      <c r="J265" s="721" t="s">
        <v>265</v>
      </c>
      <c r="K265" s="721" t="s">
        <v>270</v>
      </c>
      <c r="L265" s="726"/>
      <c r="M265" s="726" t="s">
        <v>6426</v>
      </c>
      <c r="N265" s="722" t="s">
        <v>1418</v>
      </c>
      <c r="O265" s="721" t="s">
        <v>255</v>
      </c>
      <c r="P265" s="727" t="s">
        <v>1688</v>
      </c>
      <c r="Q265" s="722" t="s">
        <v>1679</v>
      </c>
    </row>
    <row r="266" spans="1:17">
      <c r="A266" s="745">
        <v>19</v>
      </c>
      <c r="B266" s="721">
        <v>1</v>
      </c>
      <c r="C266" s="722" t="s">
        <v>1691</v>
      </c>
      <c r="D266" s="723" t="s">
        <v>23</v>
      </c>
      <c r="E266" s="721" t="s">
        <v>221</v>
      </c>
      <c r="F266" s="721" t="s">
        <v>524</v>
      </c>
      <c r="G266" s="774">
        <v>16998</v>
      </c>
      <c r="H266" s="795">
        <v>71</v>
      </c>
      <c r="I266" s="725" t="s">
        <v>1403</v>
      </c>
      <c r="J266" s="721" t="s">
        <v>289</v>
      </c>
      <c r="K266" s="721" t="s">
        <v>283</v>
      </c>
      <c r="L266" s="726"/>
      <c r="M266" s="726" t="s">
        <v>6426</v>
      </c>
      <c r="N266" s="722" t="s">
        <v>1418</v>
      </c>
      <c r="O266" s="721" t="s">
        <v>222</v>
      </c>
      <c r="P266" s="727" t="s">
        <v>1690</v>
      </c>
      <c r="Q266" s="741" t="s">
        <v>1694</v>
      </c>
    </row>
    <row r="267" spans="1:17">
      <c r="A267" s="745"/>
      <c r="B267" s="721">
        <v>2</v>
      </c>
      <c r="C267" s="722" t="s">
        <v>1696</v>
      </c>
      <c r="D267" s="723" t="s">
        <v>16</v>
      </c>
      <c r="E267" s="721" t="s">
        <v>221</v>
      </c>
      <c r="F267" s="721" t="s">
        <v>524</v>
      </c>
      <c r="G267" s="774">
        <v>21746</v>
      </c>
      <c r="H267" s="795">
        <v>58</v>
      </c>
      <c r="I267" s="725" t="s">
        <v>1403</v>
      </c>
      <c r="J267" s="721" t="s">
        <v>256</v>
      </c>
      <c r="K267" s="721" t="s">
        <v>246</v>
      </c>
      <c r="L267" s="726"/>
      <c r="M267" s="726" t="s">
        <v>6426</v>
      </c>
      <c r="N267" s="722" t="s">
        <v>1418</v>
      </c>
      <c r="O267" s="721" t="s">
        <v>245</v>
      </c>
      <c r="P267" s="727" t="s">
        <v>1695</v>
      </c>
      <c r="Q267" s="741" t="s">
        <v>1694</v>
      </c>
    </row>
    <row r="268" spans="1:17">
      <c r="A268" s="745">
        <v>20</v>
      </c>
      <c r="B268" s="721">
        <v>1</v>
      </c>
      <c r="C268" s="722" t="s">
        <v>1700</v>
      </c>
      <c r="D268" s="723" t="s">
        <v>23</v>
      </c>
      <c r="E268" s="721" t="s">
        <v>221</v>
      </c>
      <c r="F268" s="721" t="s">
        <v>618</v>
      </c>
      <c r="G268" s="774">
        <v>28753</v>
      </c>
      <c r="H268" s="795">
        <v>38</v>
      </c>
      <c r="I268" s="725" t="s">
        <v>1403</v>
      </c>
      <c r="J268" s="721" t="s">
        <v>223</v>
      </c>
      <c r="K268" s="721" t="s">
        <v>283</v>
      </c>
      <c r="L268" s="726"/>
      <c r="M268" s="726" t="s">
        <v>6426</v>
      </c>
      <c r="N268" s="722" t="s">
        <v>1418</v>
      </c>
      <c r="O268" s="721" t="s">
        <v>222</v>
      </c>
      <c r="P268" s="727" t="s">
        <v>1699</v>
      </c>
      <c r="Q268" s="741" t="s">
        <v>1703</v>
      </c>
    </row>
    <row r="269" spans="1:17">
      <c r="A269" s="745"/>
      <c r="B269" s="721">
        <v>2</v>
      </c>
      <c r="C269" s="722" t="s">
        <v>1705</v>
      </c>
      <c r="D269" s="723" t="s">
        <v>16</v>
      </c>
      <c r="E269" s="721" t="s">
        <v>221</v>
      </c>
      <c r="F269" s="721" t="s">
        <v>452</v>
      </c>
      <c r="G269" s="774">
        <v>30599</v>
      </c>
      <c r="H269" s="795">
        <v>33</v>
      </c>
      <c r="I269" s="725" t="s">
        <v>1403</v>
      </c>
      <c r="J269" s="721" t="s">
        <v>223</v>
      </c>
      <c r="K269" s="721" t="s">
        <v>246</v>
      </c>
      <c r="L269" s="726"/>
      <c r="M269" s="726" t="s">
        <v>6426</v>
      </c>
      <c r="N269" s="722" t="s">
        <v>1418</v>
      </c>
      <c r="O269" s="721" t="s">
        <v>245</v>
      </c>
      <c r="P269" s="727" t="s">
        <v>1704</v>
      </c>
      <c r="Q269" s="741" t="s">
        <v>1703</v>
      </c>
    </row>
    <row r="270" spans="1:17">
      <c r="A270" s="745"/>
      <c r="B270" s="721">
        <v>3</v>
      </c>
      <c r="C270" s="722" t="s">
        <v>1708</v>
      </c>
      <c r="D270" s="723" t="s">
        <v>16</v>
      </c>
      <c r="E270" s="721" t="s">
        <v>254</v>
      </c>
      <c r="F270" s="721" t="s">
        <v>230</v>
      </c>
      <c r="G270" s="774">
        <v>39123</v>
      </c>
      <c r="H270" s="795">
        <v>10</v>
      </c>
      <c r="I270" s="725" t="s">
        <v>1403</v>
      </c>
      <c r="J270" s="721" t="s">
        <v>1709</v>
      </c>
      <c r="K270" s="721" t="s">
        <v>266</v>
      </c>
      <c r="L270" s="726"/>
      <c r="M270" s="726" t="s">
        <v>6426</v>
      </c>
      <c r="N270" s="722" t="s">
        <v>1418</v>
      </c>
      <c r="O270" s="721" t="s">
        <v>255</v>
      </c>
      <c r="P270" s="727" t="s">
        <v>1707</v>
      </c>
      <c r="Q270" s="741" t="s">
        <v>1703</v>
      </c>
    </row>
    <row r="271" spans="1:17">
      <c r="A271" s="745"/>
      <c r="B271" s="721">
        <v>4</v>
      </c>
      <c r="C271" s="722" t="s">
        <v>496</v>
      </c>
      <c r="D271" s="723" t="s">
        <v>16</v>
      </c>
      <c r="E271" s="721" t="s">
        <v>254</v>
      </c>
      <c r="F271" s="721" t="s">
        <v>230</v>
      </c>
      <c r="G271" s="774">
        <v>40098</v>
      </c>
      <c r="H271" s="795">
        <v>7</v>
      </c>
      <c r="I271" s="725" t="s">
        <v>1403</v>
      </c>
      <c r="J271" s="721" t="s">
        <v>265</v>
      </c>
      <c r="K271" s="721" t="s">
        <v>266</v>
      </c>
      <c r="L271" s="726"/>
      <c r="M271" s="726" t="s">
        <v>6426</v>
      </c>
      <c r="N271" s="722" t="s">
        <v>1418</v>
      </c>
      <c r="O271" s="721" t="s">
        <v>255</v>
      </c>
      <c r="P271" s="727" t="s">
        <v>1711</v>
      </c>
      <c r="Q271" s="741" t="s">
        <v>1703</v>
      </c>
    </row>
    <row r="272" spans="1:17">
      <c r="A272" s="745"/>
      <c r="B272" s="721">
        <v>5</v>
      </c>
      <c r="C272" s="722" t="s">
        <v>1712</v>
      </c>
      <c r="D272" s="723" t="s">
        <v>16</v>
      </c>
      <c r="E272" s="738" t="s">
        <v>254</v>
      </c>
      <c r="F272" s="738" t="s">
        <v>1227</v>
      </c>
      <c r="G272" s="774">
        <v>42599</v>
      </c>
      <c r="H272" s="795">
        <v>0</v>
      </c>
      <c r="I272" s="747" t="s">
        <v>1403</v>
      </c>
      <c r="J272" s="738" t="s">
        <v>265</v>
      </c>
      <c r="K272" s="738" t="s">
        <v>270</v>
      </c>
      <c r="L272" s="726"/>
      <c r="M272" s="726" t="s">
        <v>6426</v>
      </c>
      <c r="N272" s="722" t="s">
        <v>1418</v>
      </c>
      <c r="O272" s="738" t="s">
        <v>255</v>
      </c>
      <c r="P272" s="727"/>
      <c r="Q272" s="741" t="s">
        <v>1703</v>
      </c>
    </row>
    <row r="273" spans="1:17">
      <c r="A273" s="745">
        <v>21</v>
      </c>
      <c r="B273" s="721">
        <v>1</v>
      </c>
      <c r="C273" s="722" t="s">
        <v>436</v>
      </c>
      <c r="D273" s="723" t="s">
        <v>23</v>
      </c>
      <c r="E273" s="721" t="s">
        <v>221</v>
      </c>
      <c r="F273" s="721" t="s">
        <v>756</v>
      </c>
      <c r="G273" s="774">
        <v>28270</v>
      </c>
      <c r="H273" s="795">
        <v>40</v>
      </c>
      <c r="I273" s="725" t="s">
        <v>1403</v>
      </c>
      <c r="J273" s="721" t="s">
        <v>256</v>
      </c>
      <c r="K273" s="721" t="s">
        <v>283</v>
      </c>
      <c r="L273" s="726"/>
      <c r="M273" s="726" t="s">
        <v>6426</v>
      </c>
      <c r="N273" s="722" t="s">
        <v>1418</v>
      </c>
      <c r="O273" s="721" t="s">
        <v>222</v>
      </c>
      <c r="P273" s="727" t="s">
        <v>1713</v>
      </c>
      <c r="Q273" s="741" t="s">
        <v>1716</v>
      </c>
    </row>
    <row r="274" spans="1:17">
      <c r="A274" s="745"/>
      <c r="B274" s="721">
        <v>2</v>
      </c>
      <c r="C274" s="722" t="s">
        <v>1718</v>
      </c>
      <c r="D274" s="723" t="s">
        <v>16</v>
      </c>
      <c r="E274" s="721" t="s">
        <v>221</v>
      </c>
      <c r="F274" s="721" t="s">
        <v>1719</v>
      </c>
      <c r="G274" s="774">
        <v>32059</v>
      </c>
      <c r="H274" s="795">
        <v>29</v>
      </c>
      <c r="I274" s="725" t="s">
        <v>1403</v>
      </c>
      <c r="J274" s="721" t="s">
        <v>289</v>
      </c>
      <c r="K274" s="721" t="s">
        <v>246</v>
      </c>
      <c r="L274" s="726"/>
      <c r="M274" s="726" t="s">
        <v>6426</v>
      </c>
      <c r="N274" s="722" t="s">
        <v>1418</v>
      </c>
      <c r="O274" s="721" t="s">
        <v>245</v>
      </c>
      <c r="P274" s="727" t="s">
        <v>1717</v>
      </c>
      <c r="Q274" s="741" t="s">
        <v>1716</v>
      </c>
    </row>
    <row r="275" spans="1:17">
      <c r="A275" s="745"/>
      <c r="B275" s="721">
        <v>3</v>
      </c>
      <c r="C275" s="722" t="s">
        <v>1724</v>
      </c>
      <c r="D275" s="723" t="s">
        <v>16</v>
      </c>
      <c r="E275" s="721" t="s">
        <v>254</v>
      </c>
      <c r="F275" s="721" t="s">
        <v>1719</v>
      </c>
      <c r="G275" s="774">
        <v>38630</v>
      </c>
      <c r="H275" s="795">
        <v>11</v>
      </c>
      <c r="I275" s="725" t="s">
        <v>1403</v>
      </c>
      <c r="J275" s="721" t="s">
        <v>369</v>
      </c>
      <c r="K275" s="721" t="s">
        <v>266</v>
      </c>
      <c r="L275" s="726"/>
      <c r="M275" s="726" t="s">
        <v>6426</v>
      </c>
      <c r="N275" s="722" t="s">
        <v>1418</v>
      </c>
      <c r="O275" s="721" t="s">
        <v>255</v>
      </c>
      <c r="P275" s="727" t="s">
        <v>1723</v>
      </c>
      <c r="Q275" s="741" t="s">
        <v>1716</v>
      </c>
    </row>
    <row r="276" spans="1:17">
      <c r="A276" s="745"/>
      <c r="B276" s="721">
        <v>4</v>
      </c>
      <c r="C276" s="722" t="s">
        <v>1726</v>
      </c>
      <c r="D276" s="723" t="s">
        <v>23</v>
      </c>
      <c r="E276" s="738" t="s">
        <v>254</v>
      </c>
      <c r="F276" s="738" t="s">
        <v>229</v>
      </c>
      <c r="G276" s="774">
        <v>41197</v>
      </c>
      <c r="H276" s="795">
        <v>4</v>
      </c>
      <c r="I276" s="747" t="s">
        <v>1403</v>
      </c>
      <c r="J276" s="738" t="s">
        <v>265</v>
      </c>
      <c r="K276" s="738" t="s">
        <v>270</v>
      </c>
      <c r="L276" s="726"/>
      <c r="M276" s="726" t="s">
        <v>6426</v>
      </c>
      <c r="N276" s="722" t="s">
        <v>1418</v>
      </c>
      <c r="O276" s="738" t="s">
        <v>255</v>
      </c>
      <c r="P276" s="727" t="s">
        <v>1725</v>
      </c>
      <c r="Q276" s="741" t="s">
        <v>1716</v>
      </c>
    </row>
    <row r="277" spans="1:17">
      <c r="A277" s="745">
        <v>22</v>
      </c>
      <c r="B277" s="721">
        <v>1</v>
      </c>
      <c r="C277" s="722" t="s">
        <v>1728</v>
      </c>
      <c r="D277" s="723" t="s">
        <v>23</v>
      </c>
      <c r="E277" s="721" t="s">
        <v>221</v>
      </c>
      <c r="F277" s="721" t="s">
        <v>938</v>
      </c>
      <c r="G277" s="774">
        <v>28193</v>
      </c>
      <c r="H277" s="795">
        <v>40</v>
      </c>
      <c r="I277" s="725" t="s">
        <v>1403</v>
      </c>
      <c r="J277" s="721" t="s">
        <v>223</v>
      </c>
      <c r="K277" s="721" t="s">
        <v>674</v>
      </c>
      <c r="L277" s="726"/>
      <c r="M277" s="726" t="s">
        <v>6426</v>
      </c>
      <c r="N277" s="722" t="s">
        <v>1418</v>
      </c>
      <c r="O277" s="721" t="s">
        <v>222</v>
      </c>
      <c r="P277" s="727" t="s">
        <v>1727</v>
      </c>
      <c r="Q277" s="741" t="s">
        <v>1730</v>
      </c>
    </row>
    <row r="278" spans="1:17">
      <c r="A278" s="745"/>
      <c r="B278" s="721">
        <v>2</v>
      </c>
      <c r="C278" s="722" t="s">
        <v>1732</v>
      </c>
      <c r="D278" s="723" t="s">
        <v>16</v>
      </c>
      <c r="E278" s="721" t="s">
        <v>221</v>
      </c>
      <c r="F278" s="721" t="s">
        <v>938</v>
      </c>
      <c r="G278" s="774">
        <v>27611</v>
      </c>
      <c r="H278" s="795">
        <v>42</v>
      </c>
      <c r="I278" s="725" t="s">
        <v>1403</v>
      </c>
      <c r="J278" s="721" t="s">
        <v>223</v>
      </c>
      <c r="K278" s="721" t="s">
        <v>246</v>
      </c>
      <c r="L278" s="726"/>
      <c r="M278" s="726" t="s">
        <v>6426</v>
      </c>
      <c r="N278" s="722" t="s">
        <v>1418</v>
      </c>
      <c r="O278" s="721" t="s">
        <v>245</v>
      </c>
      <c r="P278" s="727" t="s">
        <v>1731</v>
      </c>
      <c r="Q278" s="741" t="s">
        <v>1730</v>
      </c>
    </row>
    <row r="279" spans="1:17">
      <c r="A279" s="745"/>
      <c r="B279" s="721">
        <v>3</v>
      </c>
      <c r="C279" s="722" t="s">
        <v>1735</v>
      </c>
      <c r="D279" s="723" t="s">
        <v>23</v>
      </c>
      <c r="E279" s="721" t="s">
        <v>254</v>
      </c>
      <c r="F279" s="721" t="s">
        <v>229</v>
      </c>
      <c r="G279" s="774">
        <v>39503</v>
      </c>
      <c r="H279" s="795">
        <v>9</v>
      </c>
      <c r="I279" s="725" t="s">
        <v>1403</v>
      </c>
      <c r="J279" s="721" t="s">
        <v>369</v>
      </c>
      <c r="K279" s="721" t="s">
        <v>266</v>
      </c>
      <c r="L279" s="726"/>
      <c r="M279" s="726" t="s">
        <v>6426</v>
      </c>
      <c r="N279" s="722" t="s">
        <v>1418</v>
      </c>
      <c r="O279" s="721" t="s">
        <v>255</v>
      </c>
      <c r="P279" s="727" t="s">
        <v>1734</v>
      </c>
      <c r="Q279" s="741" t="s">
        <v>1730</v>
      </c>
    </row>
    <row r="280" spans="1:17">
      <c r="A280" s="745"/>
      <c r="B280" s="721">
        <v>4</v>
      </c>
      <c r="C280" s="722" t="s">
        <v>1735</v>
      </c>
      <c r="D280" s="723" t="s">
        <v>23</v>
      </c>
      <c r="E280" s="721" t="s">
        <v>254</v>
      </c>
      <c r="F280" s="721" t="s">
        <v>229</v>
      </c>
      <c r="G280" s="774">
        <v>41544</v>
      </c>
      <c r="H280" s="795"/>
      <c r="I280" s="725" t="s">
        <v>1403</v>
      </c>
      <c r="J280" s="721" t="s">
        <v>265</v>
      </c>
      <c r="K280" s="721" t="s">
        <v>270</v>
      </c>
      <c r="L280" s="726"/>
      <c r="M280" s="726" t="s">
        <v>6426</v>
      </c>
      <c r="N280" s="722" t="s">
        <v>1418</v>
      </c>
      <c r="O280" s="721" t="s">
        <v>255</v>
      </c>
      <c r="P280" s="727"/>
      <c r="Q280" s="741"/>
    </row>
    <row r="281" spans="1:17">
      <c r="A281" s="745">
        <v>23</v>
      </c>
      <c r="B281" s="738">
        <v>1</v>
      </c>
      <c r="C281" s="722" t="s">
        <v>1750</v>
      </c>
      <c r="D281" s="723" t="s">
        <v>23</v>
      </c>
      <c r="E281" s="738" t="s">
        <v>221</v>
      </c>
      <c r="F281" s="738" t="s">
        <v>1751</v>
      </c>
      <c r="G281" s="774">
        <v>25076</v>
      </c>
      <c r="H281" s="795">
        <v>48</v>
      </c>
      <c r="I281" s="725" t="s">
        <v>4508</v>
      </c>
      <c r="J281" s="738" t="s">
        <v>256</v>
      </c>
      <c r="K281" s="738" t="s">
        <v>283</v>
      </c>
      <c r="L281" s="726"/>
      <c r="M281" s="726" t="s">
        <v>6426</v>
      </c>
      <c r="N281" s="722" t="s">
        <v>1418</v>
      </c>
      <c r="O281" s="738" t="s">
        <v>222</v>
      </c>
      <c r="P281" s="734" t="s">
        <v>1749</v>
      </c>
      <c r="Q281" s="741" t="s">
        <v>1754</v>
      </c>
    </row>
    <row r="282" spans="1:17">
      <c r="A282" s="745"/>
      <c r="B282" s="738">
        <v>2</v>
      </c>
      <c r="C282" s="722" t="s">
        <v>1757</v>
      </c>
      <c r="D282" s="723" t="s">
        <v>16</v>
      </c>
      <c r="E282" s="738" t="s">
        <v>221</v>
      </c>
      <c r="F282" s="738" t="s">
        <v>1758</v>
      </c>
      <c r="G282" s="774">
        <v>26295</v>
      </c>
      <c r="H282" s="795">
        <v>45</v>
      </c>
      <c r="I282" s="725" t="s">
        <v>4508</v>
      </c>
      <c r="J282" s="738" t="s">
        <v>256</v>
      </c>
      <c r="K282" s="738" t="s">
        <v>246</v>
      </c>
      <c r="L282" s="726"/>
      <c r="M282" s="726" t="s">
        <v>6426</v>
      </c>
      <c r="N282" s="722" t="s">
        <v>1418</v>
      </c>
      <c r="O282" s="738" t="s">
        <v>245</v>
      </c>
      <c r="P282" s="734" t="s">
        <v>1756</v>
      </c>
      <c r="Q282" s="741" t="s">
        <v>1754</v>
      </c>
    </row>
    <row r="283" spans="1:17">
      <c r="A283" s="745"/>
      <c r="B283" s="738">
        <v>3</v>
      </c>
      <c r="C283" s="722" t="s">
        <v>1762</v>
      </c>
      <c r="D283" s="723" t="s">
        <v>16</v>
      </c>
      <c r="E283" s="738" t="s">
        <v>221</v>
      </c>
      <c r="F283" s="738" t="s">
        <v>1763</v>
      </c>
      <c r="G283" s="774">
        <v>32384</v>
      </c>
      <c r="H283" s="795">
        <v>28</v>
      </c>
      <c r="I283" s="725" t="s">
        <v>4508</v>
      </c>
      <c r="J283" s="738" t="s">
        <v>256</v>
      </c>
      <c r="K283" s="738" t="s">
        <v>261</v>
      </c>
      <c r="L283" s="726"/>
      <c r="M283" s="726" t="s">
        <v>6426</v>
      </c>
      <c r="N283" s="722" t="s">
        <v>1418</v>
      </c>
      <c r="O283" s="738" t="s">
        <v>255</v>
      </c>
      <c r="P283" s="734" t="s">
        <v>1761</v>
      </c>
      <c r="Q283" s="741" t="s">
        <v>1754</v>
      </c>
    </row>
    <row r="284" spans="1:17">
      <c r="A284" s="745"/>
      <c r="B284" s="738">
        <v>4</v>
      </c>
      <c r="C284" s="722" t="s">
        <v>1765</v>
      </c>
      <c r="D284" s="723" t="s">
        <v>16</v>
      </c>
      <c r="E284" s="738" t="s">
        <v>221</v>
      </c>
      <c r="F284" s="738" t="s">
        <v>1766</v>
      </c>
      <c r="G284" s="774">
        <v>33402</v>
      </c>
      <c r="H284" s="795">
        <v>26</v>
      </c>
      <c r="I284" s="725" t="s">
        <v>4508</v>
      </c>
      <c r="J284" s="738" t="s">
        <v>256</v>
      </c>
      <c r="K284" s="738" t="s">
        <v>261</v>
      </c>
      <c r="L284" s="726"/>
      <c r="M284" s="726" t="s">
        <v>6426</v>
      </c>
      <c r="N284" s="722" t="s">
        <v>1418</v>
      </c>
      <c r="O284" s="738" t="s">
        <v>255</v>
      </c>
      <c r="P284" s="734" t="s">
        <v>1764</v>
      </c>
      <c r="Q284" s="741" t="s">
        <v>1754</v>
      </c>
    </row>
    <row r="285" spans="1:17">
      <c r="A285" s="745"/>
      <c r="B285" s="738">
        <v>5</v>
      </c>
      <c r="C285" s="722" t="s">
        <v>1770</v>
      </c>
      <c r="D285" s="723" t="s">
        <v>23</v>
      </c>
      <c r="E285" s="738" t="s">
        <v>254</v>
      </c>
      <c r="F285" s="738" t="s">
        <v>1766</v>
      </c>
      <c r="G285" s="774">
        <v>37236</v>
      </c>
      <c r="H285" s="795">
        <v>15</v>
      </c>
      <c r="I285" s="725" t="s">
        <v>4508</v>
      </c>
      <c r="J285" s="738" t="s">
        <v>289</v>
      </c>
      <c r="K285" s="738" t="s">
        <v>266</v>
      </c>
      <c r="L285" s="726"/>
      <c r="M285" s="726" t="s">
        <v>6426</v>
      </c>
      <c r="N285" s="722" t="s">
        <v>1418</v>
      </c>
      <c r="O285" s="738" t="s">
        <v>255</v>
      </c>
      <c r="P285" s="734" t="s">
        <v>1769</v>
      </c>
      <c r="Q285" s="741" t="s">
        <v>1754</v>
      </c>
    </row>
    <row r="286" spans="1:17">
      <c r="A286" s="745"/>
      <c r="B286" s="738">
        <v>6</v>
      </c>
      <c r="C286" s="722" t="s">
        <v>1772</v>
      </c>
      <c r="D286" s="723" t="s">
        <v>23</v>
      </c>
      <c r="E286" s="738" t="s">
        <v>254</v>
      </c>
      <c r="F286" s="738" t="s">
        <v>1766</v>
      </c>
      <c r="G286" s="774">
        <v>37601</v>
      </c>
      <c r="H286" s="795">
        <v>14</v>
      </c>
      <c r="I286" s="725" t="s">
        <v>4508</v>
      </c>
      <c r="J286" s="738" t="s">
        <v>256</v>
      </c>
      <c r="K286" s="738" t="s">
        <v>266</v>
      </c>
      <c r="L286" s="726"/>
      <c r="M286" s="726" t="s">
        <v>6426</v>
      </c>
      <c r="N286" s="722" t="s">
        <v>1418</v>
      </c>
      <c r="O286" s="721" t="s">
        <v>255</v>
      </c>
      <c r="P286" s="734" t="s">
        <v>1771</v>
      </c>
      <c r="Q286" s="741" t="s">
        <v>1754</v>
      </c>
    </row>
    <row r="287" spans="1:17">
      <c r="A287" s="745">
        <v>24</v>
      </c>
      <c r="B287" s="738">
        <v>1</v>
      </c>
      <c r="C287" s="732" t="s">
        <v>1774</v>
      </c>
      <c r="D287" s="723" t="s">
        <v>23</v>
      </c>
      <c r="E287" s="733" t="s">
        <v>221</v>
      </c>
      <c r="F287" s="733" t="s">
        <v>1775</v>
      </c>
      <c r="G287" s="775">
        <v>26163</v>
      </c>
      <c r="H287" s="807">
        <v>45</v>
      </c>
      <c r="I287" s="725" t="s">
        <v>1403</v>
      </c>
      <c r="J287" s="733" t="s">
        <v>223</v>
      </c>
      <c r="K287" s="733" t="s">
        <v>674</v>
      </c>
      <c r="L287" s="726"/>
      <c r="M287" s="726" t="s">
        <v>6426</v>
      </c>
      <c r="N287" s="722" t="s">
        <v>1418</v>
      </c>
      <c r="O287" s="733" t="s">
        <v>222</v>
      </c>
      <c r="P287" s="732" t="s">
        <v>1773</v>
      </c>
      <c r="Q287" s="732" t="s">
        <v>1778</v>
      </c>
    </row>
    <row r="288" spans="1:17">
      <c r="A288" s="745"/>
      <c r="B288" s="738">
        <v>2</v>
      </c>
      <c r="C288" s="732" t="s">
        <v>1781</v>
      </c>
      <c r="D288" s="723" t="s">
        <v>16</v>
      </c>
      <c r="E288" s="733" t="s">
        <v>221</v>
      </c>
      <c r="F288" s="733" t="s">
        <v>524</v>
      </c>
      <c r="G288" s="775">
        <v>28526</v>
      </c>
      <c r="H288" s="795">
        <v>39</v>
      </c>
      <c r="I288" s="725" t="s">
        <v>1403</v>
      </c>
      <c r="J288" s="733" t="s">
        <v>1782</v>
      </c>
      <c r="K288" s="733" t="s">
        <v>246</v>
      </c>
      <c r="L288" s="726"/>
      <c r="M288" s="726" t="s">
        <v>6426</v>
      </c>
      <c r="N288" s="722" t="s">
        <v>1418</v>
      </c>
      <c r="O288" s="733" t="s">
        <v>245</v>
      </c>
      <c r="P288" s="732" t="s">
        <v>1780</v>
      </c>
      <c r="Q288" s="732" t="s">
        <v>1778</v>
      </c>
    </row>
    <row r="289" spans="1:17">
      <c r="A289" s="745"/>
      <c r="B289" s="738">
        <v>3</v>
      </c>
      <c r="C289" s="732" t="s">
        <v>1784</v>
      </c>
      <c r="D289" s="723" t="s">
        <v>23</v>
      </c>
      <c r="E289" s="733" t="s">
        <v>254</v>
      </c>
      <c r="F289" s="733" t="s">
        <v>1785</v>
      </c>
      <c r="G289" s="775">
        <v>38431</v>
      </c>
      <c r="H289" s="807">
        <v>12</v>
      </c>
      <c r="I289" s="725" t="s">
        <v>1403</v>
      </c>
      <c r="J289" s="733" t="s">
        <v>369</v>
      </c>
      <c r="K289" s="733" t="s">
        <v>266</v>
      </c>
      <c r="L289" s="726"/>
      <c r="M289" s="726" t="s">
        <v>6426</v>
      </c>
      <c r="N289" s="722" t="s">
        <v>1418</v>
      </c>
      <c r="O289" s="733" t="s">
        <v>255</v>
      </c>
      <c r="P289" s="732" t="s">
        <v>1783</v>
      </c>
      <c r="Q289" s="732" t="s">
        <v>1778</v>
      </c>
    </row>
    <row r="290" spans="1:17">
      <c r="A290" s="745"/>
      <c r="B290" s="738">
        <v>4</v>
      </c>
      <c r="C290" s="732" t="s">
        <v>6893</v>
      </c>
      <c r="D290" s="723" t="s">
        <v>23</v>
      </c>
      <c r="E290" s="733" t="s">
        <v>254</v>
      </c>
      <c r="F290" s="733" t="s">
        <v>22</v>
      </c>
      <c r="G290" s="775">
        <v>40560</v>
      </c>
      <c r="H290" s="807"/>
      <c r="I290" s="725" t="s">
        <v>1403</v>
      </c>
      <c r="J290" s="733" t="s">
        <v>265</v>
      </c>
      <c r="K290" s="733" t="s">
        <v>270</v>
      </c>
      <c r="L290" s="726"/>
      <c r="M290" s="726" t="s">
        <v>6426</v>
      </c>
      <c r="N290" s="722" t="s">
        <v>1418</v>
      </c>
      <c r="O290" s="733" t="s">
        <v>255</v>
      </c>
      <c r="P290" s="732"/>
      <c r="Q290" s="732"/>
    </row>
    <row r="291" spans="1:17">
      <c r="A291" s="745"/>
      <c r="B291" s="738">
        <v>5</v>
      </c>
      <c r="C291" s="732" t="s">
        <v>7281</v>
      </c>
      <c r="D291" s="723" t="s">
        <v>16</v>
      </c>
      <c r="E291" s="733" t="s">
        <v>254</v>
      </c>
      <c r="F291" s="733" t="s">
        <v>22</v>
      </c>
      <c r="G291" s="775">
        <v>41476</v>
      </c>
      <c r="H291" s="807"/>
      <c r="I291" s="725" t="s">
        <v>1403</v>
      </c>
      <c r="J291" s="733" t="s">
        <v>265</v>
      </c>
      <c r="K291" s="733" t="s">
        <v>270</v>
      </c>
      <c r="L291" s="726"/>
      <c r="M291" s="726" t="s">
        <v>6426</v>
      </c>
      <c r="N291" s="722" t="s">
        <v>1418</v>
      </c>
      <c r="O291" s="733" t="s">
        <v>255</v>
      </c>
      <c r="P291" s="732"/>
      <c r="Q291" s="732"/>
    </row>
    <row r="292" spans="1:17">
      <c r="A292" s="745">
        <v>25</v>
      </c>
      <c r="B292" s="738">
        <v>1</v>
      </c>
      <c r="C292" s="732" t="s">
        <v>384</v>
      </c>
      <c r="D292" s="723" t="s">
        <v>23</v>
      </c>
      <c r="E292" s="733" t="s">
        <v>221</v>
      </c>
      <c r="F292" s="733" t="s">
        <v>1787</v>
      </c>
      <c r="G292" s="775">
        <v>23079</v>
      </c>
      <c r="H292" s="807">
        <v>54</v>
      </c>
      <c r="I292" s="747" t="s">
        <v>1403</v>
      </c>
      <c r="J292" s="733" t="s">
        <v>256</v>
      </c>
      <c r="K292" s="733" t="s">
        <v>283</v>
      </c>
      <c r="L292" s="726"/>
      <c r="M292" s="726" t="s">
        <v>6426</v>
      </c>
      <c r="N292" s="722" t="s">
        <v>1418</v>
      </c>
      <c r="O292" s="733" t="s">
        <v>222</v>
      </c>
      <c r="P292" s="748" t="s">
        <v>1786</v>
      </c>
      <c r="Q292" s="748" t="s">
        <v>1790</v>
      </c>
    </row>
    <row r="293" spans="1:17">
      <c r="A293" s="745"/>
      <c r="B293" s="738">
        <v>2</v>
      </c>
      <c r="C293" s="732" t="s">
        <v>7022</v>
      </c>
      <c r="D293" s="723" t="s">
        <v>16</v>
      </c>
      <c r="E293" s="733" t="s">
        <v>221</v>
      </c>
      <c r="F293" s="733" t="s">
        <v>376</v>
      </c>
      <c r="G293" s="775">
        <v>28249</v>
      </c>
      <c r="H293" s="807">
        <v>50</v>
      </c>
      <c r="I293" s="747" t="s">
        <v>1403</v>
      </c>
      <c r="J293" s="733" t="s">
        <v>2491</v>
      </c>
      <c r="K293" s="733" t="s">
        <v>246</v>
      </c>
      <c r="L293" s="726"/>
      <c r="M293" s="726" t="s">
        <v>6426</v>
      </c>
      <c r="N293" s="722" t="s">
        <v>1418</v>
      </c>
      <c r="O293" s="733" t="s">
        <v>245</v>
      </c>
      <c r="P293" s="748" t="s">
        <v>1592</v>
      </c>
      <c r="Q293" s="748"/>
    </row>
    <row r="294" spans="1:17">
      <c r="A294" s="745"/>
      <c r="B294" s="738">
        <v>3</v>
      </c>
      <c r="C294" s="732" t="s">
        <v>1795</v>
      </c>
      <c r="D294" s="723" t="s">
        <v>23</v>
      </c>
      <c r="E294" s="733" t="s">
        <v>254</v>
      </c>
      <c r="F294" s="733" t="s">
        <v>230</v>
      </c>
      <c r="G294" s="775">
        <v>38918</v>
      </c>
      <c r="H294" s="807">
        <v>11</v>
      </c>
      <c r="I294" s="747" t="s">
        <v>1403</v>
      </c>
      <c r="J294" s="733" t="s">
        <v>369</v>
      </c>
      <c r="K294" s="733" t="s">
        <v>266</v>
      </c>
      <c r="L294" s="726"/>
      <c r="M294" s="726" t="s">
        <v>6426</v>
      </c>
      <c r="N294" s="722" t="s">
        <v>1418</v>
      </c>
      <c r="O294" s="733" t="s">
        <v>255</v>
      </c>
      <c r="P294" s="748" t="s">
        <v>1794</v>
      </c>
      <c r="Q294" s="748" t="s">
        <v>1790</v>
      </c>
    </row>
    <row r="295" spans="1:17">
      <c r="A295" s="745"/>
      <c r="B295" s="738">
        <v>4</v>
      </c>
      <c r="C295" s="732" t="s">
        <v>1797</v>
      </c>
      <c r="D295" s="723" t="s">
        <v>23</v>
      </c>
      <c r="E295" s="733" t="s">
        <v>254</v>
      </c>
      <c r="F295" s="733" t="s">
        <v>230</v>
      </c>
      <c r="G295" s="775">
        <v>39896</v>
      </c>
      <c r="H295" s="807">
        <v>8</v>
      </c>
      <c r="I295" s="747" t="s">
        <v>1403</v>
      </c>
      <c r="J295" s="733" t="s">
        <v>369</v>
      </c>
      <c r="K295" s="733" t="s">
        <v>266</v>
      </c>
      <c r="L295" s="726"/>
      <c r="M295" s="726" t="s">
        <v>6426</v>
      </c>
      <c r="N295" s="722" t="s">
        <v>1418</v>
      </c>
      <c r="O295" s="733" t="s">
        <v>255</v>
      </c>
      <c r="P295" s="748" t="s">
        <v>1796</v>
      </c>
      <c r="Q295" s="748" t="s">
        <v>1790</v>
      </c>
    </row>
    <row r="296" spans="1:17">
      <c r="A296" s="745"/>
      <c r="B296" s="721">
        <v>5</v>
      </c>
      <c r="C296" s="722" t="s">
        <v>1596</v>
      </c>
      <c r="D296" s="723" t="s">
        <v>16</v>
      </c>
      <c r="E296" s="721" t="s">
        <v>254</v>
      </c>
      <c r="F296" s="721" t="s">
        <v>230</v>
      </c>
      <c r="G296" s="774">
        <v>37749</v>
      </c>
      <c r="H296" s="795">
        <v>14</v>
      </c>
      <c r="I296" s="725" t="s">
        <v>1403</v>
      </c>
      <c r="J296" s="721" t="s">
        <v>369</v>
      </c>
      <c r="K296" s="721" t="s">
        <v>266</v>
      </c>
      <c r="L296" s="726"/>
      <c r="M296" s="726" t="s">
        <v>6426</v>
      </c>
      <c r="N296" s="722" t="s">
        <v>1418</v>
      </c>
      <c r="O296" s="721" t="s">
        <v>255</v>
      </c>
      <c r="P296" s="722" t="s">
        <v>1595</v>
      </c>
      <c r="Q296" s="722" t="s">
        <v>1594</v>
      </c>
    </row>
    <row r="297" spans="1:17">
      <c r="A297" s="738">
        <v>26</v>
      </c>
      <c r="B297" s="738">
        <v>1</v>
      </c>
      <c r="C297" s="734" t="s">
        <v>1808</v>
      </c>
      <c r="D297" s="742" t="s">
        <v>23</v>
      </c>
      <c r="E297" s="737" t="s">
        <v>221</v>
      </c>
      <c r="F297" s="754" t="s">
        <v>464</v>
      </c>
      <c r="G297" s="782">
        <v>21169</v>
      </c>
      <c r="H297" s="807">
        <v>59</v>
      </c>
      <c r="I297" s="747" t="s">
        <v>1403</v>
      </c>
      <c r="J297" s="737" t="s">
        <v>241</v>
      </c>
      <c r="K297" s="737" t="s">
        <v>283</v>
      </c>
      <c r="L297" s="726"/>
      <c r="M297" s="726" t="s">
        <v>6426</v>
      </c>
      <c r="N297" s="722" t="s">
        <v>1418</v>
      </c>
      <c r="O297" s="737" t="s">
        <v>222</v>
      </c>
      <c r="P297" s="741" t="s">
        <v>1807</v>
      </c>
      <c r="Q297" s="734" t="s">
        <v>1809</v>
      </c>
    </row>
    <row r="298" spans="1:17">
      <c r="A298" s="738"/>
      <c r="B298" s="738">
        <v>2</v>
      </c>
      <c r="C298" s="755" t="s">
        <v>272</v>
      </c>
      <c r="D298" s="742" t="s">
        <v>16</v>
      </c>
      <c r="E298" s="737" t="s">
        <v>221</v>
      </c>
      <c r="F298" s="754" t="s">
        <v>464</v>
      </c>
      <c r="G298" s="782">
        <v>23046</v>
      </c>
      <c r="H298" s="807">
        <v>54</v>
      </c>
      <c r="I298" s="747" t="s">
        <v>1403</v>
      </c>
      <c r="J298" s="737" t="s">
        <v>241</v>
      </c>
      <c r="K298" s="737" t="s">
        <v>246</v>
      </c>
      <c r="L298" s="726"/>
      <c r="M298" s="726" t="s">
        <v>6426</v>
      </c>
      <c r="N298" s="722" t="s">
        <v>1418</v>
      </c>
      <c r="O298" s="737" t="s">
        <v>245</v>
      </c>
      <c r="P298" s="741" t="s">
        <v>1810</v>
      </c>
      <c r="Q298" s="734" t="s">
        <v>1809</v>
      </c>
    </row>
    <row r="299" spans="1:17">
      <c r="A299" s="738"/>
      <c r="B299" s="738">
        <v>3</v>
      </c>
      <c r="C299" s="755" t="s">
        <v>1812</v>
      </c>
      <c r="D299" s="756" t="s">
        <v>16</v>
      </c>
      <c r="E299" s="737" t="s">
        <v>254</v>
      </c>
      <c r="F299" s="754" t="s">
        <v>22</v>
      </c>
      <c r="G299" s="782">
        <v>34863</v>
      </c>
      <c r="H299" s="807">
        <v>22</v>
      </c>
      <c r="I299" s="747" t="s">
        <v>1403</v>
      </c>
      <c r="J299" s="737" t="s">
        <v>785</v>
      </c>
      <c r="K299" s="737" t="s">
        <v>266</v>
      </c>
      <c r="L299" s="726"/>
      <c r="M299" s="726" t="s">
        <v>6426</v>
      </c>
      <c r="N299" s="722" t="s">
        <v>1418</v>
      </c>
      <c r="O299" s="737" t="s">
        <v>255</v>
      </c>
      <c r="P299" s="741" t="s">
        <v>1811</v>
      </c>
      <c r="Q299" s="734" t="s">
        <v>1809</v>
      </c>
    </row>
    <row r="300" spans="1:17">
      <c r="A300" s="721">
        <v>27</v>
      </c>
      <c r="B300" s="721">
        <v>1</v>
      </c>
      <c r="C300" s="722" t="s">
        <v>1814</v>
      </c>
      <c r="D300" s="723" t="s">
        <v>23</v>
      </c>
      <c r="E300" s="721" t="s">
        <v>221</v>
      </c>
      <c r="F300" s="721" t="s">
        <v>452</v>
      </c>
      <c r="G300" s="774">
        <v>30693</v>
      </c>
      <c r="H300" s="795">
        <v>33</v>
      </c>
      <c r="I300" s="725" t="s">
        <v>1403</v>
      </c>
      <c r="J300" s="721" t="s">
        <v>223</v>
      </c>
      <c r="K300" s="721" t="s">
        <v>283</v>
      </c>
      <c r="L300" s="726"/>
      <c r="M300" s="726" t="s">
        <v>6426</v>
      </c>
      <c r="N300" s="722" t="s">
        <v>1418</v>
      </c>
      <c r="O300" s="721" t="s">
        <v>222</v>
      </c>
      <c r="P300" s="734" t="s">
        <v>1813</v>
      </c>
      <c r="Q300" s="734" t="s">
        <v>1815</v>
      </c>
    </row>
    <row r="301" spans="1:17">
      <c r="A301" s="721"/>
      <c r="B301" s="721">
        <v>2</v>
      </c>
      <c r="C301" s="722" t="s">
        <v>1817</v>
      </c>
      <c r="D301" s="723" t="s">
        <v>16</v>
      </c>
      <c r="E301" s="721" t="s">
        <v>221</v>
      </c>
      <c r="F301" s="721" t="s">
        <v>230</v>
      </c>
      <c r="G301" s="774">
        <v>33029</v>
      </c>
      <c r="H301" s="795">
        <v>27</v>
      </c>
      <c r="I301" s="725" t="s">
        <v>1403</v>
      </c>
      <c r="J301" s="721" t="s">
        <v>289</v>
      </c>
      <c r="K301" s="721" t="s">
        <v>246</v>
      </c>
      <c r="L301" s="726"/>
      <c r="M301" s="726" t="s">
        <v>6426</v>
      </c>
      <c r="N301" s="722" t="s">
        <v>1418</v>
      </c>
      <c r="O301" s="721" t="s">
        <v>245</v>
      </c>
      <c r="P301" s="734" t="s">
        <v>1816</v>
      </c>
      <c r="Q301" s="734" t="s">
        <v>1815</v>
      </c>
    </row>
    <row r="302" spans="1:17">
      <c r="A302" s="721"/>
      <c r="B302" s="721">
        <v>3</v>
      </c>
      <c r="C302" s="734" t="s">
        <v>1819</v>
      </c>
      <c r="D302" s="723" t="s">
        <v>23</v>
      </c>
      <c r="E302" s="721" t="s">
        <v>254</v>
      </c>
      <c r="F302" s="737" t="s">
        <v>229</v>
      </c>
      <c r="G302" s="779" t="s">
        <v>1820</v>
      </c>
      <c r="H302" s="795">
        <v>5</v>
      </c>
      <c r="I302" s="725" t="s">
        <v>1403</v>
      </c>
      <c r="J302" s="721" t="s">
        <v>265</v>
      </c>
      <c r="K302" s="721" t="s">
        <v>270</v>
      </c>
      <c r="L302" s="726"/>
      <c r="M302" s="726" t="s">
        <v>6426</v>
      </c>
      <c r="N302" s="722" t="s">
        <v>1418</v>
      </c>
      <c r="O302" s="721" t="s">
        <v>255</v>
      </c>
      <c r="P302" s="734" t="s">
        <v>1818</v>
      </c>
      <c r="Q302" s="734" t="s">
        <v>1815</v>
      </c>
    </row>
    <row r="303" spans="1:17">
      <c r="A303" s="721">
        <v>28</v>
      </c>
      <c r="B303" s="721">
        <v>1</v>
      </c>
      <c r="C303" s="734" t="s">
        <v>291</v>
      </c>
      <c r="D303" s="723" t="s">
        <v>23</v>
      </c>
      <c r="E303" s="721" t="s">
        <v>221</v>
      </c>
      <c r="F303" s="737" t="s">
        <v>938</v>
      </c>
      <c r="G303" s="779" t="s">
        <v>7023</v>
      </c>
      <c r="H303" s="795"/>
      <c r="I303" s="725" t="s">
        <v>1403</v>
      </c>
      <c r="J303" s="721" t="s">
        <v>241</v>
      </c>
      <c r="K303" s="721" t="s">
        <v>283</v>
      </c>
      <c r="L303" s="726"/>
      <c r="M303" s="726" t="s">
        <v>6426</v>
      </c>
      <c r="N303" s="722" t="s">
        <v>1418</v>
      </c>
      <c r="O303" s="721" t="s">
        <v>222</v>
      </c>
      <c r="P303" s="736" t="s">
        <v>7028</v>
      </c>
      <c r="Q303" s="734"/>
    </row>
    <row r="304" spans="1:17">
      <c r="A304" s="721"/>
      <c r="B304" s="721">
        <v>2</v>
      </c>
      <c r="C304" s="734" t="s">
        <v>290</v>
      </c>
      <c r="D304" s="723" t="s">
        <v>16</v>
      </c>
      <c r="E304" s="721" t="s">
        <v>221</v>
      </c>
      <c r="F304" s="737" t="s">
        <v>288</v>
      </c>
      <c r="G304" s="779" t="s">
        <v>7024</v>
      </c>
      <c r="H304" s="795"/>
      <c r="I304" s="725" t="s">
        <v>1403</v>
      </c>
      <c r="J304" s="721" t="s">
        <v>241</v>
      </c>
      <c r="K304" s="721" t="s">
        <v>246</v>
      </c>
      <c r="L304" s="726"/>
      <c r="M304" s="726" t="s">
        <v>6426</v>
      </c>
      <c r="N304" s="722" t="s">
        <v>1418</v>
      </c>
      <c r="O304" s="721" t="s">
        <v>245</v>
      </c>
      <c r="P304" s="736" t="s">
        <v>7029</v>
      </c>
      <c r="Q304" s="734"/>
    </row>
    <row r="305" spans="1:17">
      <c r="A305" s="721"/>
      <c r="B305" s="721">
        <v>3</v>
      </c>
      <c r="C305" s="734" t="s">
        <v>2065</v>
      </c>
      <c r="D305" s="723" t="s">
        <v>23</v>
      </c>
      <c r="E305" s="721" t="s">
        <v>254</v>
      </c>
      <c r="F305" s="737" t="s">
        <v>288</v>
      </c>
      <c r="G305" s="779" t="s">
        <v>7025</v>
      </c>
      <c r="H305" s="795"/>
      <c r="I305" s="725" t="s">
        <v>1403</v>
      </c>
      <c r="J305" s="721" t="s">
        <v>2491</v>
      </c>
      <c r="K305" s="721" t="s">
        <v>283</v>
      </c>
      <c r="L305" s="726"/>
      <c r="M305" s="726" t="s">
        <v>6426</v>
      </c>
      <c r="N305" s="722" t="s">
        <v>1418</v>
      </c>
      <c r="O305" s="721" t="s">
        <v>255</v>
      </c>
      <c r="P305" s="736" t="s">
        <v>7030</v>
      </c>
      <c r="Q305" s="734"/>
    </row>
    <row r="306" spans="1:17">
      <c r="A306" s="721"/>
      <c r="B306" s="721">
        <v>4</v>
      </c>
      <c r="C306" s="734" t="s">
        <v>2069</v>
      </c>
      <c r="D306" s="723" t="s">
        <v>23</v>
      </c>
      <c r="E306" s="721" t="s">
        <v>254</v>
      </c>
      <c r="F306" s="737" t="s">
        <v>288</v>
      </c>
      <c r="G306" s="779" t="s">
        <v>7026</v>
      </c>
      <c r="H306" s="795"/>
      <c r="I306" s="725" t="s">
        <v>1403</v>
      </c>
      <c r="J306" s="721" t="s">
        <v>2491</v>
      </c>
      <c r="K306" s="721" t="s">
        <v>283</v>
      </c>
      <c r="L306" s="726"/>
      <c r="M306" s="726" t="s">
        <v>6426</v>
      </c>
      <c r="N306" s="722" t="s">
        <v>1418</v>
      </c>
      <c r="O306" s="721" t="s">
        <v>255</v>
      </c>
      <c r="P306" s="736" t="s">
        <v>7031</v>
      </c>
      <c r="Q306" s="734"/>
    </row>
    <row r="307" spans="1:17">
      <c r="A307" s="721"/>
      <c r="B307" s="721">
        <v>5</v>
      </c>
      <c r="C307" s="734" t="s">
        <v>2071</v>
      </c>
      <c r="D307" s="723" t="s">
        <v>23</v>
      </c>
      <c r="E307" s="721" t="s">
        <v>254</v>
      </c>
      <c r="F307" s="737" t="s">
        <v>288</v>
      </c>
      <c r="G307" s="779" t="s">
        <v>7027</v>
      </c>
      <c r="H307" s="795"/>
      <c r="I307" s="725" t="s">
        <v>1403</v>
      </c>
      <c r="J307" s="721" t="s">
        <v>241</v>
      </c>
      <c r="K307" s="721" t="s">
        <v>283</v>
      </c>
      <c r="L307" s="726"/>
      <c r="M307" s="726" t="s">
        <v>6426</v>
      </c>
      <c r="N307" s="722" t="s">
        <v>1418</v>
      </c>
      <c r="O307" s="721" t="s">
        <v>255</v>
      </c>
      <c r="P307" s="736" t="s">
        <v>7032</v>
      </c>
      <c r="Q307" s="734"/>
    </row>
    <row r="308" spans="1:17">
      <c r="A308" s="721">
        <v>29</v>
      </c>
      <c r="B308" s="721">
        <v>1</v>
      </c>
      <c r="C308" s="734" t="s">
        <v>7033</v>
      </c>
      <c r="D308" s="723" t="s">
        <v>23</v>
      </c>
      <c r="E308" s="721" t="s">
        <v>221</v>
      </c>
      <c r="F308" s="737" t="s">
        <v>288</v>
      </c>
      <c r="G308" s="779" t="s">
        <v>7037</v>
      </c>
      <c r="H308" s="795"/>
      <c r="I308" s="725" t="s">
        <v>1403</v>
      </c>
      <c r="J308" s="721" t="s">
        <v>2491</v>
      </c>
      <c r="K308" s="721" t="s">
        <v>283</v>
      </c>
      <c r="L308" s="726"/>
      <c r="M308" s="726" t="s">
        <v>6426</v>
      </c>
      <c r="N308" s="722" t="s">
        <v>1418</v>
      </c>
      <c r="O308" s="721" t="s">
        <v>222</v>
      </c>
      <c r="P308" s="736" t="s">
        <v>7041</v>
      </c>
      <c r="Q308" s="734"/>
    </row>
    <row r="309" spans="1:17">
      <c r="A309" s="721"/>
      <c r="B309" s="721">
        <v>2</v>
      </c>
      <c r="C309" s="734" t="s">
        <v>7034</v>
      </c>
      <c r="D309" s="723" t="s">
        <v>16</v>
      </c>
      <c r="E309" s="721" t="s">
        <v>221</v>
      </c>
      <c r="F309" s="737" t="s">
        <v>288</v>
      </c>
      <c r="G309" s="779" t="s">
        <v>7038</v>
      </c>
      <c r="H309" s="795"/>
      <c r="I309" s="725" t="s">
        <v>1403</v>
      </c>
      <c r="J309" s="721" t="s">
        <v>2491</v>
      </c>
      <c r="K309" s="721" t="s">
        <v>246</v>
      </c>
      <c r="L309" s="726"/>
      <c r="M309" s="726" t="s">
        <v>6426</v>
      </c>
      <c r="N309" s="722" t="s">
        <v>1418</v>
      </c>
      <c r="O309" s="721" t="s">
        <v>245</v>
      </c>
      <c r="P309" s="736" t="s">
        <v>7042</v>
      </c>
      <c r="Q309" s="734"/>
    </row>
    <row r="310" spans="1:17">
      <c r="A310" s="721"/>
      <c r="B310" s="721">
        <v>3</v>
      </c>
      <c r="C310" s="734" t="s">
        <v>7035</v>
      </c>
      <c r="D310" s="723" t="s">
        <v>16</v>
      </c>
      <c r="E310" s="721" t="s">
        <v>254</v>
      </c>
      <c r="F310" s="737" t="s">
        <v>288</v>
      </c>
      <c r="G310" s="779" t="s">
        <v>7039</v>
      </c>
      <c r="H310" s="795"/>
      <c r="I310" s="725" t="s">
        <v>1403</v>
      </c>
      <c r="J310" s="721" t="s">
        <v>6623</v>
      </c>
      <c r="K310" s="721" t="s">
        <v>270</v>
      </c>
      <c r="L310" s="726"/>
      <c r="M310" s="726" t="s">
        <v>6426</v>
      </c>
      <c r="N310" s="722" t="s">
        <v>1418</v>
      </c>
      <c r="O310" s="721" t="s">
        <v>255</v>
      </c>
      <c r="P310" s="736" t="s">
        <v>7043</v>
      </c>
      <c r="Q310" s="734"/>
    </row>
    <row r="311" spans="1:17">
      <c r="A311" s="721"/>
      <c r="B311" s="721">
        <v>4</v>
      </c>
      <c r="C311" s="734" t="s">
        <v>7036</v>
      </c>
      <c r="D311" s="723" t="s">
        <v>16</v>
      </c>
      <c r="E311" s="721" t="s">
        <v>254</v>
      </c>
      <c r="F311" s="737" t="s">
        <v>22</v>
      </c>
      <c r="G311" s="779" t="s">
        <v>7040</v>
      </c>
      <c r="H311" s="795"/>
      <c r="I311" s="725" t="s">
        <v>1403</v>
      </c>
      <c r="J311" s="721" t="s">
        <v>6623</v>
      </c>
      <c r="K311" s="721" t="s">
        <v>270</v>
      </c>
      <c r="L311" s="726"/>
      <c r="M311" s="726" t="s">
        <v>6426</v>
      </c>
      <c r="N311" s="722" t="s">
        <v>1418</v>
      </c>
      <c r="O311" s="721" t="s">
        <v>255</v>
      </c>
      <c r="P311" s="736" t="s">
        <v>7044</v>
      </c>
      <c r="Q311" s="734"/>
    </row>
    <row r="312" spans="1:17">
      <c r="A312" s="721">
        <v>30</v>
      </c>
      <c r="B312" s="721">
        <v>1</v>
      </c>
      <c r="C312" s="734" t="s">
        <v>7045</v>
      </c>
      <c r="D312" s="723" t="s">
        <v>16</v>
      </c>
      <c r="E312" s="721" t="s">
        <v>947</v>
      </c>
      <c r="F312" s="737" t="s">
        <v>599</v>
      </c>
      <c r="G312" s="779" t="s">
        <v>7046</v>
      </c>
      <c r="H312" s="795"/>
      <c r="I312" s="725" t="s">
        <v>1403</v>
      </c>
      <c r="J312" s="721" t="s">
        <v>1291</v>
      </c>
      <c r="K312" s="721" t="s">
        <v>246</v>
      </c>
      <c r="L312" s="726"/>
      <c r="M312" s="726" t="s">
        <v>6426</v>
      </c>
      <c r="N312" s="722" t="s">
        <v>1418</v>
      </c>
      <c r="O312" s="721" t="s">
        <v>222</v>
      </c>
      <c r="P312" s="736"/>
      <c r="Q312" s="734"/>
    </row>
    <row r="313" spans="1:17">
      <c r="A313" s="721">
        <v>31</v>
      </c>
      <c r="B313" s="721">
        <v>1</v>
      </c>
      <c r="C313" s="734" t="s">
        <v>7047</v>
      </c>
      <c r="D313" s="723" t="s">
        <v>23</v>
      </c>
      <c r="E313" s="721" t="s">
        <v>221</v>
      </c>
      <c r="F313" s="737" t="s">
        <v>5244</v>
      </c>
      <c r="G313" s="779" t="s">
        <v>7055</v>
      </c>
      <c r="H313" s="795"/>
      <c r="I313" s="725" t="s">
        <v>4508</v>
      </c>
      <c r="J313" s="721" t="s">
        <v>785</v>
      </c>
      <c r="K313" s="721" t="s">
        <v>283</v>
      </c>
      <c r="L313" s="726"/>
      <c r="M313" s="726" t="s">
        <v>6426</v>
      </c>
      <c r="N313" s="722" t="s">
        <v>1418</v>
      </c>
      <c r="O313" s="721" t="s">
        <v>222</v>
      </c>
      <c r="P313" s="736"/>
      <c r="Q313" s="734"/>
    </row>
    <row r="314" spans="1:17">
      <c r="A314" s="721"/>
      <c r="B314" s="721">
        <v>2</v>
      </c>
      <c r="C314" s="734" t="s">
        <v>7048</v>
      </c>
      <c r="D314" s="723" t="s">
        <v>16</v>
      </c>
      <c r="E314" s="721" t="s">
        <v>221</v>
      </c>
      <c r="F314" s="737" t="s">
        <v>4819</v>
      </c>
      <c r="G314" s="779" t="s">
        <v>7056</v>
      </c>
      <c r="H314" s="795"/>
      <c r="I314" s="725" t="s">
        <v>4508</v>
      </c>
      <c r="J314" s="721" t="s">
        <v>2491</v>
      </c>
      <c r="K314" s="721" t="s">
        <v>246</v>
      </c>
      <c r="L314" s="726"/>
      <c r="M314" s="726" t="s">
        <v>6426</v>
      </c>
      <c r="N314" s="722" t="s">
        <v>1418</v>
      </c>
      <c r="O314" s="721" t="s">
        <v>245</v>
      </c>
      <c r="P314" s="736"/>
      <c r="Q314" s="734"/>
    </row>
    <row r="315" spans="1:17">
      <c r="A315" s="721"/>
      <c r="B315" s="721">
        <v>3</v>
      </c>
      <c r="C315" s="734" t="s">
        <v>7049</v>
      </c>
      <c r="D315" s="723" t="s">
        <v>23</v>
      </c>
      <c r="E315" s="721" t="s">
        <v>254</v>
      </c>
      <c r="F315" s="737" t="s">
        <v>7053</v>
      </c>
      <c r="G315" s="779" t="s">
        <v>7057</v>
      </c>
      <c r="H315" s="795"/>
      <c r="I315" s="725" t="s">
        <v>4508</v>
      </c>
      <c r="J315" s="721" t="s">
        <v>2491</v>
      </c>
      <c r="K315" s="721" t="s">
        <v>283</v>
      </c>
      <c r="L315" s="726"/>
      <c r="M315" s="726" t="s">
        <v>6426</v>
      </c>
      <c r="N315" s="722" t="s">
        <v>1418</v>
      </c>
      <c r="O315" s="721" t="s">
        <v>255</v>
      </c>
      <c r="P315" s="734"/>
      <c r="Q315" s="734"/>
    </row>
    <row r="316" spans="1:17">
      <c r="A316" s="721"/>
      <c r="B316" s="721">
        <v>4</v>
      </c>
      <c r="C316" s="734" t="s">
        <v>7050</v>
      </c>
      <c r="D316" s="723" t="s">
        <v>16</v>
      </c>
      <c r="E316" s="721" t="s">
        <v>254</v>
      </c>
      <c r="F316" s="737" t="s">
        <v>613</v>
      </c>
      <c r="G316" s="779" t="s">
        <v>7058</v>
      </c>
      <c r="H316" s="795"/>
      <c r="I316" s="725" t="s">
        <v>4508</v>
      </c>
      <c r="J316" s="721" t="s">
        <v>6623</v>
      </c>
      <c r="K316" s="721" t="s">
        <v>270</v>
      </c>
      <c r="L316" s="726"/>
      <c r="M316" s="726" t="s">
        <v>6426</v>
      </c>
      <c r="N316" s="722" t="s">
        <v>1418</v>
      </c>
      <c r="O316" s="721" t="s">
        <v>255</v>
      </c>
      <c r="P316" s="734"/>
      <c r="Q316" s="734"/>
    </row>
    <row r="317" spans="1:17">
      <c r="A317" s="721"/>
      <c r="B317" s="721">
        <v>5</v>
      </c>
      <c r="C317" s="734" t="s">
        <v>7051</v>
      </c>
      <c r="D317" s="723" t="s">
        <v>16</v>
      </c>
      <c r="E317" s="721" t="s">
        <v>254</v>
      </c>
      <c r="F317" s="737" t="s">
        <v>6756</v>
      </c>
      <c r="G317" s="779" t="s">
        <v>7059</v>
      </c>
      <c r="H317" s="795"/>
      <c r="I317" s="725" t="s">
        <v>4508</v>
      </c>
      <c r="J317" s="721" t="s">
        <v>6623</v>
      </c>
      <c r="K317" s="721" t="s">
        <v>270</v>
      </c>
      <c r="L317" s="726"/>
      <c r="M317" s="726" t="s">
        <v>6426</v>
      </c>
      <c r="N317" s="722" t="s">
        <v>1418</v>
      </c>
      <c r="O317" s="721" t="s">
        <v>255</v>
      </c>
      <c r="P317" s="734"/>
      <c r="Q317" s="734"/>
    </row>
    <row r="318" spans="1:17">
      <c r="A318" s="721"/>
      <c r="B318" s="721">
        <v>6</v>
      </c>
      <c r="C318" s="734" t="s">
        <v>7052</v>
      </c>
      <c r="D318" s="723" t="s">
        <v>16</v>
      </c>
      <c r="E318" s="721" t="s">
        <v>254</v>
      </c>
      <c r="F318" s="737" t="s">
        <v>7054</v>
      </c>
      <c r="G318" s="779" t="s">
        <v>7060</v>
      </c>
      <c r="H318" s="795"/>
      <c r="I318" s="725" t="s">
        <v>4508</v>
      </c>
      <c r="J318" s="721" t="s">
        <v>265</v>
      </c>
      <c r="K318" s="721" t="s">
        <v>270</v>
      </c>
      <c r="L318" s="726"/>
      <c r="M318" s="726" t="s">
        <v>6426</v>
      </c>
      <c r="N318" s="722" t="s">
        <v>1418</v>
      </c>
      <c r="O318" s="721" t="s">
        <v>255</v>
      </c>
      <c r="P318" s="734"/>
      <c r="Q318" s="734"/>
    </row>
    <row r="319" spans="1:17">
      <c r="A319" s="721">
        <v>32</v>
      </c>
      <c r="B319" s="721">
        <v>1</v>
      </c>
      <c r="C319" s="734" t="s">
        <v>7061</v>
      </c>
      <c r="D319" s="723" t="s">
        <v>23</v>
      </c>
      <c r="E319" s="721" t="s">
        <v>221</v>
      </c>
      <c r="F319" s="737" t="s">
        <v>376</v>
      </c>
      <c r="G319" s="779" t="s">
        <v>7066</v>
      </c>
      <c r="H319" s="795"/>
      <c r="I319" s="725" t="s">
        <v>1403</v>
      </c>
      <c r="J319" s="721" t="s">
        <v>785</v>
      </c>
      <c r="K319" s="721" t="s">
        <v>283</v>
      </c>
      <c r="L319" s="726"/>
      <c r="M319" s="726" t="s">
        <v>6426</v>
      </c>
      <c r="N319" s="722" t="s">
        <v>1418</v>
      </c>
      <c r="O319" s="721" t="s">
        <v>222</v>
      </c>
      <c r="P319" s="734"/>
      <c r="Q319" s="734"/>
    </row>
    <row r="320" spans="1:17">
      <c r="A320" s="721"/>
      <c r="B320" s="721">
        <v>2</v>
      </c>
      <c r="C320" s="734" t="s">
        <v>7062</v>
      </c>
      <c r="D320" s="723" t="s">
        <v>16</v>
      </c>
      <c r="E320" s="721" t="s">
        <v>221</v>
      </c>
      <c r="F320" s="737" t="s">
        <v>376</v>
      </c>
      <c r="G320" s="779" t="s">
        <v>7067</v>
      </c>
      <c r="H320" s="795"/>
      <c r="I320" s="725" t="s">
        <v>1403</v>
      </c>
      <c r="J320" s="721" t="s">
        <v>785</v>
      </c>
      <c r="K320" s="721" t="s">
        <v>246</v>
      </c>
      <c r="L320" s="726"/>
      <c r="M320" s="726" t="s">
        <v>6426</v>
      </c>
      <c r="N320" s="722" t="s">
        <v>1418</v>
      </c>
      <c r="O320" s="721" t="s">
        <v>245</v>
      </c>
      <c r="P320" s="734"/>
      <c r="Q320" s="734"/>
    </row>
    <row r="321" spans="1:17">
      <c r="A321" s="721"/>
      <c r="B321" s="721">
        <v>3</v>
      </c>
      <c r="C321" s="734" t="s">
        <v>7063</v>
      </c>
      <c r="D321" s="723" t="s">
        <v>16</v>
      </c>
      <c r="E321" s="721" t="s">
        <v>254</v>
      </c>
      <c r="F321" s="737" t="s">
        <v>376</v>
      </c>
      <c r="G321" s="779" t="s">
        <v>7068</v>
      </c>
      <c r="H321" s="795"/>
      <c r="I321" s="725" t="s">
        <v>1403</v>
      </c>
      <c r="J321" s="721" t="s">
        <v>265</v>
      </c>
      <c r="K321" s="721" t="s">
        <v>270</v>
      </c>
      <c r="L321" s="726"/>
      <c r="M321" s="726" t="s">
        <v>6426</v>
      </c>
      <c r="N321" s="722" t="s">
        <v>1418</v>
      </c>
      <c r="O321" s="721" t="s">
        <v>255</v>
      </c>
      <c r="P321" s="734"/>
      <c r="Q321" s="734"/>
    </row>
    <row r="322" spans="1:17">
      <c r="A322" s="721"/>
      <c r="B322" s="721">
        <v>4</v>
      </c>
      <c r="C322" s="734" t="s">
        <v>7064</v>
      </c>
      <c r="D322" s="723" t="s">
        <v>16</v>
      </c>
      <c r="E322" s="721" t="s">
        <v>254</v>
      </c>
      <c r="F322" s="737" t="s">
        <v>230</v>
      </c>
      <c r="G322" s="779" t="s">
        <v>7069</v>
      </c>
      <c r="H322" s="795"/>
      <c r="I322" s="725" t="s">
        <v>1403</v>
      </c>
      <c r="J322" s="721" t="s">
        <v>265</v>
      </c>
      <c r="K322" s="721" t="s">
        <v>270</v>
      </c>
      <c r="L322" s="726"/>
      <c r="M322" s="726" t="s">
        <v>6426</v>
      </c>
      <c r="N322" s="722" t="s">
        <v>1418</v>
      </c>
      <c r="O322" s="721" t="s">
        <v>255</v>
      </c>
      <c r="P322" s="734"/>
      <c r="Q322" s="734"/>
    </row>
    <row r="323" spans="1:17">
      <c r="A323" s="721"/>
      <c r="B323" s="721">
        <v>5</v>
      </c>
      <c r="C323" s="734" t="s">
        <v>7065</v>
      </c>
      <c r="D323" s="723" t="s">
        <v>23</v>
      </c>
      <c r="E323" s="721" t="s">
        <v>254</v>
      </c>
      <c r="F323" s="737" t="s">
        <v>376</v>
      </c>
      <c r="G323" s="779" t="s">
        <v>7070</v>
      </c>
      <c r="H323" s="795"/>
      <c r="I323" s="725" t="s">
        <v>1403</v>
      </c>
      <c r="J323" s="721" t="s">
        <v>2491</v>
      </c>
      <c r="K323" s="721" t="s">
        <v>283</v>
      </c>
      <c r="L323" s="726"/>
      <c r="M323" s="726" t="s">
        <v>6426</v>
      </c>
      <c r="N323" s="722" t="s">
        <v>1418</v>
      </c>
      <c r="O323" s="721" t="s">
        <v>1674</v>
      </c>
      <c r="P323" s="734"/>
      <c r="Q323" s="734"/>
    </row>
    <row r="324" spans="1:17">
      <c r="A324" s="815">
        <v>33</v>
      </c>
      <c r="B324" s="721">
        <v>1</v>
      </c>
      <c r="C324" s="722" t="s">
        <v>5189</v>
      </c>
      <c r="D324" s="723" t="s">
        <v>23</v>
      </c>
      <c r="E324" s="721" t="s">
        <v>221</v>
      </c>
      <c r="F324" s="721" t="s">
        <v>376</v>
      </c>
      <c r="G324" s="956">
        <v>27008</v>
      </c>
      <c r="H324" s="795">
        <v>43</v>
      </c>
      <c r="I324" s="725" t="s">
        <v>4508</v>
      </c>
      <c r="J324" s="721" t="s">
        <v>223</v>
      </c>
      <c r="K324" s="721" t="s">
        <v>283</v>
      </c>
      <c r="L324" s="726"/>
      <c r="M324" s="726" t="s">
        <v>6426</v>
      </c>
      <c r="N324" s="722" t="s">
        <v>4862</v>
      </c>
      <c r="O324" s="721" t="s">
        <v>222</v>
      </c>
      <c r="P324" s="741" t="s">
        <v>5188</v>
      </c>
      <c r="Q324" s="722"/>
    </row>
    <row r="325" spans="1:17">
      <c r="B325" s="721">
        <v>2</v>
      </c>
      <c r="C325" s="722" t="s">
        <v>5194</v>
      </c>
      <c r="D325" s="723" t="s">
        <v>16</v>
      </c>
      <c r="E325" s="721" t="s">
        <v>221</v>
      </c>
      <c r="F325" s="721" t="s">
        <v>376</v>
      </c>
      <c r="G325" s="956">
        <v>28106</v>
      </c>
      <c r="H325" s="795">
        <v>40</v>
      </c>
      <c r="I325" s="725" t="s">
        <v>4508</v>
      </c>
      <c r="J325" s="721" t="s">
        <v>289</v>
      </c>
      <c r="K325" s="721" t="s">
        <v>246</v>
      </c>
      <c r="L325" s="726"/>
      <c r="M325" s="726" t="s">
        <v>6426</v>
      </c>
      <c r="N325" s="722" t="s">
        <v>4862</v>
      </c>
      <c r="O325" s="721" t="s">
        <v>245</v>
      </c>
      <c r="P325" s="741" t="s">
        <v>5193</v>
      </c>
      <c r="Q325" s="722"/>
    </row>
    <row r="326" spans="1:17">
      <c r="B326" s="721">
        <v>3</v>
      </c>
      <c r="C326" s="722" t="s">
        <v>5198</v>
      </c>
      <c r="D326" s="723" t="s">
        <v>16</v>
      </c>
      <c r="E326" s="721" t="s">
        <v>254</v>
      </c>
      <c r="F326" s="721" t="s">
        <v>376</v>
      </c>
      <c r="G326" s="956">
        <v>34682</v>
      </c>
      <c r="H326" s="795">
        <v>22</v>
      </c>
      <c r="I326" s="725" t="s">
        <v>4508</v>
      </c>
      <c r="J326" s="721" t="s">
        <v>256</v>
      </c>
      <c r="K326" s="721" t="s">
        <v>283</v>
      </c>
      <c r="L326" s="726"/>
      <c r="M326" s="726" t="s">
        <v>6426</v>
      </c>
      <c r="N326" s="722" t="s">
        <v>4862</v>
      </c>
      <c r="O326" s="721" t="s">
        <v>255</v>
      </c>
      <c r="P326" s="741" t="s">
        <v>5197</v>
      </c>
      <c r="Q326" s="722"/>
    </row>
    <row r="327" spans="1:17">
      <c r="B327" s="721">
        <v>4</v>
      </c>
      <c r="C327" s="722" t="s">
        <v>5201</v>
      </c>
      <c r="D327" s="723" t="s">
        <v>23</v>
      </c>
      <c r="E327" s="721" t="s">
        <v>254</v>
      </c>
      <c r="F327" s="721" t="s">
        <v>376</v>
      </c>
      <c r="G327" s="956">
        <v>36263</v>
      </c>
      <c r="H327" s="795">
        <v>18</v>
      </c>
      <c r="I327" s="725" t="s">
        <v>4508</v>
      </c>
      <c r="J327" s="721" t="s">
        <v>348</v>
      </c>
      <c r="K327" s="721" t="s">
        <v>266</v>
      </c>
      <c r="L327" s="726"/>
      <c r="M327" s="726" t="s">
        <v>6426</v>
      </c>
      <c r="N327" s="722" t="s">
        <v>4862</v>
      </c>
      <c r="O327" s="721" t="s">
        <v>255</v>
      </c>
      <c r="P327" s="741" t="s">
        <v>5200</v>
      </c>
      <c r="Q327" s="722"/>
    </row>
    <row r="328" spans="1:17">
      <c r="B328" s="721">
        <v>5</v>
      </c>
      <c r="C328" s="722" t="s">
        <v>5202</v>
      </c>
      <c r="D328" s="723" t="s">
        <v>16</v>
      </c>
      <c r="E328" s="721" t="s">
        <v>254</v>
      </c>
      <c r="F328" s="721" t="s">
        <v>376</v>
      </c>
      <c r="G328" s="956">
        <v>37170</v>
      </c>
      <c r="H328" s="795">
        <v>15</v>
      </c>
      <c r="I328" s="725" t="s">
        <v>4508</v>
      </c>
      <c r="J328" s="721" t="s">
        <v>348</v>
      </c>
      <c r="K328" s="721" t="s">
        <v>266</v>
      </c>
      <c r="L328" s="726"/>
      <c r="M328" s="726" t="s">
        <v>6426</v>
      </c>
      <c r="N328" s="722" t="s">
        <v>4862</v>
      </c>
      <c r="O328" s="721" t="s">
        <v>255</v>
      </c>
      <c r="P328" s="722"/>
      <c r="Q328" s="722"/>
    </row>
    <row r="329" spans="1:17">
      <c r="B329" s="721">
        <v>6</v>
      </c>
      <c r="C329" s="722" t="s">
        <v>5203</v>
      </c>
      <c r="D329" s="723" t="s">
        <v>16</v>
      </c>
      <c r="E329" s="721" t="s">
        <v>254</v>
      </c>
      <c r="F329" s="721" t="s">
        <v>376</v>
      </c>
      <c r="G329" s="956">
        <v>38850</v>
      </c>
      <c r="H329" s="795">
        <v>11</v>
      </c>
      <c r="I329" s="725" t="s">
        <v>4508</v>
      </c>
      <c r="J329" s="721" t="s">
        <v>369</v>
      </c>
      <c r="K329" s="721" t="s">
        <v>266</v>
      </c>
      <c r="L329" s="726"/>
      <c r="M329" s="726" t="s">
        <v>6426</v>
      </c>
      <c r="N329" s="722" t="s">
        <v>4862</v>
      </c>
      <c r="O329" s="721" t="s">
        <v>255</v>
      </c>
      <c r="P329" s="722"/>
      <c r="Q329" s="722"/>
    </row>
    <row r="330" spans="1:17">
      <c r="B330" s="721">
        <v>7</v>
      </c>
      <c r="C330" s="722" t="s">
        <v>5204</v>
      </c>
      <c r="D330" s="723" t="s">
        <v>16</v>
      </c>
      <c r="E330" s="721" t="s">
        <v>254</v>
      </c>
      <c r="F330" s="721" t="s">
        <v>22</v>
      </c>
      <c r="G330" s="956">
        <v>40615</v>
      </c>
      <c r="H330" s="795">
        <v>6</v>
      </c>
      <c r="I330" s="725" t="s">
        <v>4508</v>
      </c>
      <c r="J330" s="721" t="s">
        <v>265</v>
      </c>
      <c r="K330" s="721" t="s">
        <v>270</v>
      </c>
      <c r="L330" s="726"/>
      <c r="M330" s="726" t="s">
        <v>6426</v>
      </c>
      <c r="N330" s="722" t="s">
        <v>4862</v>
      </c>
      <c r="O330" s="721" t="s">
        <v>255</v>
      </c>
      <c r="P330" s="722"/>
      <c r="Q330" s="722"/>
    </row>
    <row r="331" spans="1:17">
      <c r="A331" s="722">
        <v>1</v>
      </c>
      <c r="B331" s="722">
        <v>1</v>
      </c>
      <c r="C331" s="722" t="s">
        <v>764</v>
      </c>
      <c r="D331" s="744" t="s">
        <v>23</v>
      </c>
      <c r="E331" s="722" t="s">
        <v>221</v>
      </c>
      <c r="F331" s="722" t="s">
        <v>756</v>
      </c>
      <c r="G331" s="784">
        <v>21371</v>
      </c>
      <c r="H331" s="724">
        <v>59</v>
      </c>
      <c r="I331" s="769" t="s">
        <v>1403</v>
      </c>
      <c r="J331" s="722" t="s">
        <v>256</v>
      </c>
      <c r="K331" s="722" t="s">
        <v>283</v>
      </c>
      <c r="L331" s="812"/>
      <c r="M331" s="812" t="s">
        <v>6426</v>
      </c>
      <c r="N331" s="722" t="s">
        <v>1826</v>
      </c>
      <c r="O331" s="722" t="s">
        <v>222</v>
      </c>
      <c r="P331" s="722" t="s">
        <v>1822</v>
      </c>
      <c r="Q331" s="722" t="s">
        <v>1825</v>
      </c>
    </row>
    <row r="332" spans="1:17">
      <c r="A332" s="721"/>
      <c r="B332" s="721">
        <v>2</v>
      </c>
      <c r="C332" s="722" t="s">
        <v>1833</v>
      </c>
      <c r="D332" s="757" t="s">
        <v>16</v>
      </c>
      <c r="E332" s="738" t="s">
        <v>221</v>
      </c>
      <c r="F332" s="738" t="s">
        <v>1834</v>
      </c>
      <c r="G332" s="783">
        <v>25342</v>
      </c>
      <c r="H332" s="811">
        <v>48</v>
      </c>
      <c r="I332" s="747" t="s">
        <v>1403</v>
      </c>
      <c r="J332" s="738" t="s">
        <v>223</v>
      </c>
      <c r="K332" s="738" t="s">
        <v>246</v>
      </c>
      <c r="L332" s="813"/>
      <c r="M332" s="813" t="s">
        <v>6426</v>
      </c>
      <c r="N332" s="722" t="s">
        <v>1826</v>
      </c>
      <c r="O332" s="738" t="s">
        <v>245</v>
      </c>
      <c r="P332" s="722" t="s">
        <v>1832</v>
      </c>
      <c r="Q332" s="722" t="s">
        <v>1836</v>
      </c>
    </row>
    <row r="333" spans="1:17">
      <c r="A333" s="721"/>
      <c r="B333" s="721">
        <v>3</v>
      </c>
      <c r="C333" s="722" t="s">
        <v>1842</v>
      </c>
      <c r="D333" s="723" t="s">
        <v>23</v>
      </c>
      <c r="E333" s="721" t="s">
        <v>254</v>
      </c>
      <c r="F333" s="721" t="s">
        <v>767</v>
      </c>
      <c r="G333" s="774">
        <v>35556</v>
      </c>
      <c r="H333" s="795">
        <v>20</v>
      </c>
      <c r="I333" s="725" t="s">
        <v>1403</v>
      </c>
      <c r="J333" s="721" t="s">
        <v>223</v>
      </c>
      <c r="K333" s="721" t="s">
        <v>270</v>
      </c>
      <c r="L333" s="813"/>
      <c r="M333" s="813" t="s">
        <v>6426</v>
      </c>
      <c r="N333" s="722" t="s">
        <v>1826</v>
      </c>
      <c r="O333" s="721" t="s">
        <v>255</v>
      </c>
      <c r="P333" s="722" t="s">
        <v>1841</v>
      </c>
      <c r="Q333" s="722" t="s">
        <v>1825</v>
      </c>
    </row>
    <row r="334" spans="1:17">
      <c r="A334" s="721">
        <v>2</v>
      </c>
      <c r="B334" s="721">
        <v>1</v>
      </c>
      <c r="C334" s="722" t="s">
        <v>1866</v>
      </c>
      <c r="D334" s="723" t="s">
        <v>23</v>
      </c>
      <c r="E334" s="721" t="s">
        <v>221</v>
      </c>
      <c r="F334" s="721" t="s">
        <v>244</v>
      </c>
      <c r="G334" s="774">
        <v>21832</v>
      </c>
      <c r="H334" s="795">
        <v>57</v>
      </c>
      <c r="I334" s="725" t="s">
        <v>1403</v>
      </c>
      <c r="J334" s="721" t="s">
        <v>289</v>
      </c>
      <c r="K334" s="721" t="s">
        <v>283</v>
      </c>
      <c r="L334" s="813"/>
      <c r="M334" s="813" t="s">
        <v>6426</v>
      </c>
      <c r="N334" s="722" t="s">
        <v>1826</v>
      </c>
      <c r="O334" s="721" t="s">
        <v>222</v>
      </c>
      <c r="P334" s="722" t="s">
        <v>1865</v>
      </c>
      <c r="Q334" s="722" t="s">
        <v>1869</v>
      </c>
    </row>
    <row r="335" spans="1:17">
      <c r="A335" s="721"/>
      <c r="B335" s="721">
        <v>2</v>
      </c>
      <c r="C335" s="722" t="s">
        <v>1872</v>
      </c>
      <c r="D335" s="723" t="s">
        <v>16</v>
      </c>
      <c r="E335" s="721" t="s">
        <v>221</v>
      </c>
      <c r="F335" s="721" t="s">
        <v>244</v>
      </c>
      <c r="G335" s="774">
        <v>27590</v>
      </c>
      <c r="H335" s="795">
        <v>42</v>
      </c>
      <c r="I335" s="725" t="s">
        <v>1403</v>
      </c>
      <c r="J335" s="721" t="s">
        <v>289</v>
      </c>
      <c r="K335" s="721" t="s">
        <v>246</v>
      </c>
      <c r="L335" s="813"/>
      <c r="M335" s="813" t="s">
        <v>6426</v>
      </c>
      <c r="N335" s="722" t="s">
        <v>1826</v>
      </c>
      <c r="O335" s="721" t="s">
        <v>245</v>
      </c>
      <c r="P335" s="722" t="s">
        <v>1871</v>
      </c>
      <c r="Q335" s="722" t="s">
        <v>1869</v>
      </c>
    </row>
    <row r="336" spans="1:17">
      <c r="A336" s="721"/>
      <c r="B336" s="721">
        <v>3</v>
      </c>
      <c r="C336" s="722" t="s">
        <v>1876</v>
      </c>
      <c r="D336" s="723" t="s">
        <v>16</v>
      </c>
      <c r="E336" s="721" t="s">
        <v>254</v>
      </c>
      <c r="F336" s="721" t="s">
        <v>22</v>
      </c>
      <c r="G336" s="774">
        <v>35063</v>
      </c>
      <c r="H336" s="795">
        <v>21</v>
      </c>
      <c r="I336" s="725" t="s">
        <v>1403</v>
      </c>
      <c r="J336" s="721" t="s">
        <v>344</v>
      </c>
      <c r="K336" s="721" t="s">
        <v>266</v>
      </c>
      <c r="L336" s="813"/>
      <c r="M336" s="813" t="s">
        <v>6426</v>
      </c>
      <c r="N336" s="722" t="s">
        <v>1826</v>
      </c>
      <c r="O336" s="721" t="s">
        <v>255</v>
      </c>
      <c r="P336" s="722" t="s">
        <v>1875</v>
      </c>
      <c r="Q336" s="722" t="s">
        <v>1869</v>
      </c>
    </row>
    <row r="337" spans="1:17">
      <c r="A337" s="721">
        <v>3</v>
      </c>
      <c r="B337" s="721">
        <v>1</v>
      </c>
      <c r="C337" s="722" t="s">
        <v>7358</v>
      </c>
      <c r="D337" s="723" t="s">
        <v>23</v>
      </c>
      <c r="E337" s="721" t="s">
        <v>221</v>
      </c>
      <c r="F337" s="721" t="s">
        <v>524</v>
      </c>
      <c r="G337" s="774">
        <v>22112</v>
      </c>
      <c r="H337" s="795">
        <v>57</v>
      </c>
      <c r="I337" s="725" t="s">
        <v>1403</v>
      </c>
      <c r="J337" s="721" t="s">
        <v>289</v>
      </c>
      <c r="K337" s="721" t="s">
        <v>283</v>
      </c>
      <c r="L337" s="813"/>
      <c r="M337" s="813" t="s">
        <v>6426</v>
      </c>
      <c r="N337" s="722" t="s">
        <v>1826</v>
      </c>
      <c r="O337" s="721" t="s">
        <v>222</v>
      </c>
      <c r="P337" s="722" t="s">
        <v>1878</v>
      </c>
      <c r="Q337" s="722" t="s">
        <v>1882</v>
      </c>
    </row>
    <row r="338" spans="1:17">
      <c r="A338" s="721"/>
      <c r="B338" s="721">
        <v>2</v>
      </c>
      <c r="C338" s="722" t="s">
        <v>1884</v>
      </c>
      <c r="D338" s="723" t="s">
        <v>16</v>
      </c>
      <c r="E338" s="721" t="s">
        <v>221</v>
      </c>
      <c r="F338" s="721" t="s">
        <v>524</v>
      </c>
      <c r="G338" s="774">
        <v>22477</v>
      </c>
      <c r="H338" s="795">
        <v>56</v>
      </c>
      <c r="I338" s="725" t="s">
        <v>1403</v>
      </c>
      <c r="J338" s="721" t="s">
        <v>256</v>
      </c>
      <c r="K338" s="721" t="s">
        <v>246</v>
      </c>
      <c r="L338" s="813"/>
      <c r="M338" s="813" t="s">
        <v>6426</v>
      </c>
      <c r="N338" s="722" t="s">
        <v>1826</v>
      </c>
      <c r="O338" s="721" t="s">
        <v>245</v>
      </c>
      <c r="P338" s="722" t="s">
        <v>1883</v>
      </c>
      <c r="Q338" s="722" t="s">
        <v>1882</v>
      </c>
    </row>
    <row r="339" spans="1:17">
      <c r="A339" s="721">
        <v>4</v>
      </c>
      <c r="B339" s="721">
        <v>1</v>
      </c>
      <c r="C339" s="722" t="s">
        <v>1888</v>
      </c>
      <c r="D339" s="723" t="s">
        <v>23</v>
      </c>
      <c r="E339" s="721" t="s">
        <v>221</v>
      </c>
      <c r="F339" s="721" t="s">
        <v>219</v>
      </c>
      <c r="G339" s="774">
        <v>26464</v>
      </c>
      <c r="H339" s="795">
        <v>45</v>
      </c>
      <c r="I339" s="725" t="s">
        <v>1403</v>
      </c>
      <c r="J339" s="721" t="s">
        <v>289</v>
      </c>
      <c r="K339" s="721" t="s">
        <v>283</v>
      </c>
      <c r="L339" s="813"/>
      <c r="M339" s="813" t="s">
        <v>6426</v>
      </c>
      <c r="N339" s="722" t="s">
        <v>1826</v>
      </c>
      <c r="O339" s="721" t="s">
        <v>222</v>
      </c>
      <c r="P339" s="722" t="s">
        <v>1887</v>
      </c>
      <c r="Q339" s="722" t="s">
        <v>1891</v>
      </c>
    </row>
    <row r="340" spans="1:17">
      <c r="A340" s="721"/>
      <c r="B340" s="721">
        <v>2</v>
      </c>
      <c r="C340" s="722" t="s">
        <v>1893</v>
      </c>
      <c r="D340" s="723" t="s">
        <v>16</v>
      </c>
      <c r="E340" s="721" t="s">
        <v>221</v>
      </c>
      <c r="F340" s="721" t="s">
        <v>219</v>
      </c>
      <c r="G340" s="774">
        <v>27114</v>
      </c>
      <c r="H340" s="795">
        <v>43</v>
      </c>
      <c r="I340" s="725" t="s">
        <v>1403</v>
      </c>
      <c r="J340" s="721" t="s">
        <v>289</v>
      </c>
      <c r="K340" s="721" t="s">
        <v>246</v>
      </c>
      <c r="L340" s="813"/>
      <c r="M340" s="813" t="s">
        <v>6426</v>
      </c>
      <c r="N340" s="722" t="s">
        <v>1826</v>
      </c>
      <c r="O340" s="721" t="s">
        <v>245</v>
      </c>
      <c r="P340" s="722" t="s">
        <v>1892</v>
      </c>
      <c r="Q340" s="722" t="s">
        <v>1891</v>
      </c>
    </row>
    <row r="341" spans="1:17">
      <c r="A341" s="721"/>
      <c r="B341" s="721">
        <v>3</v>
      </c>
      <c r="C341" s="722" t="s">
        <v>1897</v>
      </c>
      <c r="D341" s="723" t="s">
        <v>23</v>
      </c>
      <c r="E341" s="721" t="s">
        <v>254</v>
      </c>
      <c r="F341" s="721" t="s">
        <v>230</v>
      </c>
      <c r="G341" s="774">
        <v>35065</v>
      </c>
      <c r="H341" s="795">
        <v>21</v>
      </c>
      <c r="I341" s="725" t="s">
        <v>1403</v>
      </c>
      <c r="J341" s="721" t="s">
        <v>223</v>
      </c>
      <c r="K341" s="721" t="s">
        <v>270</v>
      </c>
      <c r="L341" s="813"/>
      <c r="M341" s="813" t="s">
        <v>6426</v>
      </c>
      <c r="N341" s="722" t="s">
        <v>1826</v>
      </c>
      <c r="O341" s="721" t="s">
        <v>255</v>
      </c>
      <c r="P341" s="722" t="s">
        <v>1896</v>
      </c>
      <c r="Q341" s="722" t="s">
        <v>1891</v>
      </c>
    </row>
    <row r="342" spans="1:17">
      <c r="A342" s="721"/>
      <c r="B342" s="721">
        <v>4</v>
      </c>
      <c r="C342" s="722" t="s">
        <v>1899</v>
      </c>
      <c r="D342" s="723" t="s">
        <v>16</v>
      </c>
      <c r="E342" s="721" t="s">
        <v>254</v>
      </c>
      <c r="F342" s="721" t="s">
        <v>230</v>
      </c>
      <c r="G342" s="774">
        <v>38432</v>
      </c>
      <c r="H342" s="795">
        <v>12</v>
      </c>
      <c r="I342" s="725" t="s">
        <v>1403</v>
      </c>
      <c r="J342" s="721" t="s">
        <v>369</v>
      </c>
      <c r="K342" s="721" t="s">
        <v>266</v>
      </c>
      <c r="L342" s="813"/>
      <c r="M342" s="813" t="s">
        <v>6426</v>
      </c>
      <c r="N342" s="722" t="s">
        <v>1826</v>
      </c>
      <c r="O342" s="721" t="s">
        <v>255</v>
      </c>
      <c r="P342" s="722" t="s">
        <v>1898</v>
      </c>
      <c r="Q342" s="722" t="s">
        <v>1891</v>
      </c>
    </row>
    <row r="343" spans="1:17">
      <c r="A343" s="721">
        <v>5</v>
      </c>
      <c r="B343" s="738">
        <v>1</v>
      </c>
      <c r="C343" s="722" t="s">
        <v>1901</v>
      </c>
      <c r="D343" s="723" t="s">
        <v>23</v>
      </c>
      <c r="E343" s="721" t="s">
        <v>221</v>
      </c>
      <c r="F343" s="721" t="s">
        <v>524</v>
      </c>
      <c r="G343" s="774">
        <v>28423</v>
      </c>
      <c r="H343" s="795">
        <v>39</v>
      </c>
      <c r="I343" s="725" t="s">
        <v>1403</v>
      </c>
      <c r="J343" s="721" t="s">
        <v>223</v>
      </c>
      <c r="K343" s="721" t="s">
        <v>283</v>
      </c>
      <c r="L343" s="813"/>
      <c r="M343" s="813" t="s">
        <v>6426</v>
      </c>
      <c r="N343" s="722" t="s">
        <v>1826</v>
      </c>
      <c r="O343" s="721" t="s">
        <v>222</v>
      </c>
      <c r="P343" s="727" t="s">
        <v>1900</v>
      </c>
      <c r="Q343" s="722" t="s">
        <v>1904</v>
      </c>
    </row>
    <row r="344" spans="1:17">
      <c r="A344" s="721"/>
      <c r="B344" s="721">
        <v>2</v>
      </c>
      <c r="C344" s="722" t="s">
        <v>1906</v>
      </c>
      <c r="D344" s="723" t="s">
        <v>16</v>
      </c>
      <c r="E344" s="721" t="s">
        <v>221</v>
      </c>
      <c r="F344" s="721" t="s">
        <v>524</v>
      </c>
      <c r="G344" s="774">
        <v>29643</v>
      </c>
      <c r="H344" s="795">
        <v>36</v>
      </c>
      <c r="I344" s="725" t="s">
        <v>1403</v>
      </c>
      <c r="J344" s="721" t="s">
        <v>289</v>
      </c>
      <c r="K344" s="721" t="s">
        <v>246</v>
      </c>
      <c r="L344" s="813"/>
      <c r="M344" s="813" t="s">
        <v>6426</v>
      </c>
      <c r="N344" s="722" t="s">
        <v>1826</v>
      </c>
      <c r="O344" s="721" t="s">
        <v>245</v>
      </c>
      <c r="P344" s="722" t="s">
        <v>1905</v>
      </c>
      <c r="Q344" s="722" t="s">
        <v>1904</v>
      </c>
    </row>
    <row r="345" spans="1:17">
      <c r="A345" s="721"/>
      <c r="B345" s="738">
        <v>3</v>
      </c>
      <c r="C345" s="722" t="s">
        <v>1908</v>
      </c>
      <c r="D345" s="723" t="s">
        <v>16</v>
      </c>
      <c r="E345" s="721" t="s">
        <v>254</v>
      </c>
      <c r="F345" s="721" t="s">
        <v>230</v>
      </c>
      <c r="G345" s="774">
        <v>39021</v>
      </c>
      <c r="H345" s="795">
        <v>10</v>
      </c>
      <c r="I345" s="725" t="s">
        <v>1403</v>
      </c>
      <c r="J345" s="721" t="s">
        <v>369</v>
      </c>
      <c r="K345" s="721" t="s">
        <v>266</v>
      </c>
      <c r="L345" s="813"/>
      <c r="M345" s="813" t="s">
        <v>6426</v>
      </c>
      <c r="N345" s="722" t="s">
        <v>1826</v>
      </c>
      <c r="O345" s="721" t="s">
        <v>255</v>
      </c>
      <c r="P345" s="722" t="s">
        <v>1907</v>
      </c>
      <c r="Q345" s="722" t="s">
        <v>1904</v>
      </c>
    </row>
    <row r="346" spans="1:17">
      <c r="A346" s="721"/>
      <c r="B346" s="738">
        <v>4</v>
      </c>
      <c r="C346" s="722" t="s">
        <v>1910</v>
      </c>
      <c r="D346" s="723" t="s">
        <v>16</v>
      </c>
      <c r="E346" s="721" t="s">
        <v>254</v>
      </c>
      <c r="F346" s="721" t="s">
        <v>230</v>
      </c>
      <c r="G346" s="774">
        <v>40892</v>
      </c>
      <c r="H346" s="795">
        <v>5</v>
      </c>
      <c r="I346" s="725" t="s">
        <v>1403</v>
      </c>
      <c r="J346" s="721" t="s">
        <v>265</v>
      </c>
      <c r="K346" s="721" t="s">
        <v>270</v>
      </c>
      <c r="L346" s="813"/>
      <c r="M346" s="813" t="s">
        <v>6426</v>
      </c>
      <c r="N346" s="722" t="s">
        <v>1826</v>
      </c>
      <c r="O346" s="721" t="s">
        <v>255</v>
      </c>
      <c r="P346" s="727" t="s">
        <v>1909</v>
      </c>
      <c r="Q346" s="722" t="s">
        <v>1904</v>
      </c>
    </row>
    <row r="347" spans="1:17">
      <c r="A347" s="721">
        <v>6</v>
      </c>
      <c r="B347" s="721">
        <v>1</v>
      </c>
      <c r="C347" s="722" t="s">
        <v>1912</v>
      </c>
      <c r="D347" s="723" t="s">
        <v>23</v>
      </c>
      <c r="E347" s="721" t="s">
        <v>221</v>
      </c>
      <c r="F347" s="721" t="s">
        <v>1913</v>
      </c>
      <c r="G347" s="774">
        <v>31750</v>
      </c>
      <c r="H347" s="795">
        <v>30</v>
      </c>
      <c r="I347" s="725" t="s">
        <v>1403</v>
      </c>
      <c r="J347" s="721" t="s">
        <v>289</v>
      </c>
      <c r="K347" s="721" t="s">
        <v>674</v>
      </c>
      <c r="L347" s="813"/>
      <c r="M347" s="813" t="s">
        <v>6426</v>
      </c>
      <c r="N347" s="722" t="s">
        <v>1826</v>
      </c>
      <c r="O347" s="721" t="s">
        <v>222</v>
      </c>
      <c r="P347" s="727" t="s">
        <v>1911</v>
      </c>
      <c r="Q347" s="722" t="s">
        <v>1916</v>
      </c>
    </row>
    <row r="348" spans="1:17">
      <c r="A348" s="721"/>
      <c r="B348" s="721">
        <v>2</v>
      </c>
      <c r="C348" s="722" t="s">
        <v>1918</v>
      </c>
      <c r="D348" s="723" t="s">
        <v>16</v>
      </c>
      <c r="E348" s="721" t="s">
        <v>221</v>
      </c>
      <c r="F348" s="721" t="s">
        <v>288</v>
      </c>
      <c r="G348" s="774">
        <v>30147</v>
      </c>
      <c r="H348" s="795">
        <v>35</v>
      </c>
      <c r="I348" s="725" t="s">
        <v>1403</v>
      </c>
      <c r="J348" s="721" t="s">
        <v>256</v>
      </c>
      <c r="K348" s="721" t="s">
        <v>246</v>
      </c>
      <c r="L348" s="813"/>
      <c r="M348" s="813" t="s">
        <v>6426</v>
      </c>
      <c r="N348" s="722" t="s">
        <v>1826</v>
      </c>
      <c r="O348" s="721" t="s">
        <v>245</v>
      </c>
      <c r="P348" s="722" t="s">
        <v>1917</v>
      </c>
      <c r="Q348" s="722" t="s">
        <v>1916</v>
      </c>
    </row>
    <row r="349" spans="1:17">
      <c r="A349" s="721"/>
      <c r="B349" s="721">
        <v>4</v>
      </c>
      <c r="C349" s="722" t="s">
        <v>1924</v>
      </c>
      <c r="D349" s="723" t="s">
        <v>23</v>
      </c>
      <c r="E349" s="721" t="s">
        <v>254</v>
      </c>
      <c r="F349" s="721" t="s">
        <v>230</v>
      </c>
      <c r="G349" s="774">
        <v>41317</v>
      </c>
      <c r="H349" s="795">
        <v>4</v>
      </c>
      <c r="I349" s="725" t="s">
        <v>1403</v>
      </c>
      <c r="J349" s="721" t="s">
        <v>265</v>
      </c>
      <c r="K349" s="721" t="s">
        <v>270</v>
      </c>
      <c r="L349" s="813"/>
      <c r="M349" s="813" t="s">
        <v>6426</v>
      </c>
      <c r="N349" s="722" t="s">
        <v>1826</v>
      </c>
      <c r="O349" s="721" t="s">
        <v>255</v>
      </c>
      <c r="P349" s="727" t="s">
        <v>1923</v>
      </c>
      <c r="Q349" s="722" t="s">
        <v>1916</v>
      </c>
    </row>
    <row r="350" spans="1:17">
      <c r="A350" s="721">
        <v>7</v>
      </c>
      <c r="B350" s="721">
        <v>1</v>
      </c>
      <c r="C350" s="722" t="s">
        <v>1920</v>
      </c>
      <c r="D350" s="723" t="s">
        <v>23</v>
      </c>
      <c r="E350" s="721" t="s">
        <v>221</v>
      </c>
      <c r="F350" s="721" t="s">
        <v>452</v>
      </c>
      <c r="G350" s="774">
        <v>18094</v>
      </c>
      <c r="H350" s="795">
        <v>68</v>
      </c>
      <c r="I350" s="725" t="s">
        <v>1403</v>
      </c>
      <c r="J350" s="721" t="s">
        <v>256</v>
      </c>
      <c r="K350" s="721" t="s">
        <v>283</v>
      </c>
      <c r="L350" s="813"/>
      <c r="M350" s="813" t="s">
        <v>6426</v>
      </c>
      <c r="N350" s="722" t="s">
        <v>1826</v>
      </c>
      <c r="O350" s="721" t="s">
        <v>222</v>
      </c>
      <c r="P350" s="722" t="s">
        <v>1926</v>
      </c>
      <c r="Q350" s="722" t="s">
        <v>1929</v>
      </c>
    </row>
    <row r="351" spans="1:17">
      <c r="A351" s="721"/>
      <c r="B351" s="721">
        <v>2</v>
      </c>
      <c r="C351" s="722" t="s">
        <v>1919</v>
      </c>
      <c r="D351" s="723" t="s">
        <v>16</v>
      </c>
      <c r="E351" s="721" t="s">
        <v>221</v>
      </c>
      <c r="F351" s="721" t="s">
        <v>1931</v>
      </c>
      <c r="G351" s="774">
        <v>19190</v>
      </c>
      <c r="H351" s="795">
        <v>65</v>
      </c>
      <c r="I351" s="725" t="s">
        <v>1403</v>
      </c>
      <c r="J351" s="721" t="s">
        <v>256</v>
      </c>
      <c r="K351" s="721" t="s">
        <v>246</v>
      </c>
      <c r="L351" s="813"/>
      <c r="M351" s="813" t="s">
        <v>6426</v>
      </c>
      <c r="N351" s="722" t="s">
        <v>1826</v>
      </c>
      <c r="O351" s="721" t="s">
        <v>245</v>
      </c>
      <c r="P351" s="722" t="s">
        <v>1930</v>
      </c>
      <c r="Q351" s="722" t="s">
        <v>1929</v>
      </c>
    </row>
    <row r="352" spans="1:17">
      <c r="A352" s="721">
        <v>8</v>
      </c>
      <c r="B352" s="721">
        <v>1</v>
      </c>
      <c r="C352" s="722" t="s">
        <v>1935</v>
      </c>
      <c r="D352" s="723" t="s">
        <v>23</v>
      </c>
      <c r="E352" s="721" t="s">
        <v>221</v>
      </c>
      <c r="F352" s="721" t="s">
        <v>288</v>
      </c>
      <c r="G352" s="774">
        <v>26825</v>
      </c>
      <c r="H352" s="795">
        <v>44</v>
      </c>
      <c r="I352" s="725" t="s">
        <v>1403</v>
      </c>
      <c r="J352" s="721" t="s">
        <v>223</v>
      </c>
      <c r="K352" s="721" t="s">
        <v>283</v>
      </c>
      <c r="L352" s="813"/>
      <c r="M352" s="813" t="s">
        <v>6426</v>
      </c>
      <c r="N352" s="722" t="s">
        <v>1826</v>
      </c>
      <c r="O352" s="721" t="s">
        <v>222</v>
      </c>
      <c r="P352" s="722" t="s">
        <v>1934</v>
      </c>
      <c r="Q352" s="722" t="s">
        <v>1938</v>
      </c>
    </row>
    <row r="353" spans="1:17">
      <c r="A353" s="721"/>
      <c r="B353" s="721">
        <v>2</v>
      </c>
      <c r="C353" s="722" t="s">
        <v>1391</v>
      </c>
      <c r="D353" s="723" t="s">
        <v>16</v>
      </c>
      <c r="E353" s="721" t="s">
        <v>221</v>
      </c>
      <c r="F353" s="721" t="s">
        <v>1940</v>
      </c>
      <c r="G353" s="774">
        <v>28525</v>
      </c>
      <c r="H353" s="795">
        <v>39</v>
      </c>
      <c r="I353" s="725" t="s">
        <v>1403</v>
      </c>
      <c r="J353" s="721" t="s">
        <v>223</v>
      </c>
      <c r="K353" s="721" t="s">
        <v>246</v>
      </c>
      <c r="L353" s="813"/>
      <c r="M353" s="813" t="s">
        <v>6426</v>
      </c>
      <c r="N353" s="722" t="s">
        <v>1826</v>
      </c>
      <c r="O353" s="721" t="s">
        <v>245</v>
      </c>
      <c r="P353" s="722" t="s">
        <v>1939</v>
      </c>
      <c r="Q353" s="722" t="s">
        <v>1938</v>
      </c>
    </row>
    <row r="354" spans="1:17">
      <c r="A354" s="721"/>
      <c r="B354" s="721">
        <v>3</v>
      </c>
      <c r="C354" s="722" t="s">
        <v>1943</v>
      </c>
      <c r="D354" s="723" t="s">
        <v>16</v>
      </c>
      <c r="E354" s="721" t="s">
        <v>254</v>
      </c>
      <c r="F354" s="721" t="s">
        <v>230</v>
      </c>
      <c r="G354" s="774">
        <v>35977</v>
      </c>
      <c r="H354" s="795">
        <v>19</v>
      </c>
      <c r="I354" s="725" t="s">
        <v>1403</v>
      </c>
      <c r="J354" s="721" t="s">
        <v>344</v>
      </c>
      <c r="K354" s="721" t="s">
        <v>266</v>
      </c>
      <c r="L354" s="813"/>
      <c r="M354" s="813" t="s">
        <v>6426</v>
      </c>
      <c r="N354" s="722" t="s">
        <v>1826</v>
      </c>
      <c r="O354" s="721" t="s">
        <v>255</v>
      </c>
      <c r="P354" s="722" t="s">
        <v>1942</v>
      </c>
      <c r="Q354" s="722" t="s">
        <v>1938</v>
      </c>
    </row>
    <row r="355" spans="1:17">
      <c r="A355" s="721"/>
      <c r="B355" s="721">
        <v>4</v>
      </c>
      <c r="C355" s="722" t="s">
        <v>1945</v>
      </c>
      <c r="D355" s="723" t="s">
        <v>16</v>
      </c>
      <c r="E355" s="721" t="s">
        <v>254</v>
      </c>
      <c r="F355" s="721" t="s">
        <v>22</v>
      </c>
      <c r="G355" s="774">
        <v>38029</v>
      </c>
      <c r="H355" s="795">
        <v>13</v>
      </c>
      <c r="I355" s="725" t="s">
        <v>1403</v>
      </c>
      <c r="J355" s="721" t="s">
        <v>369</v>
      </c>
      <c r="K355" s="721" t="s">
        <v>266</v>
      </c>
      <c r="L355" s="813"/>
      <c r="M355" s="813" t="s">
        <v>6426</v>
      </c>
      <c r="N355" s="722" t="s">
        <v>1826</v>
      </c>
      <c r="O355" s="721" t="s">
        <v>255</v>
      </c>
      <c r="P355" s="722" t="s">
        <v>1944</v>
      </c>
      <c r="Q355" s="722" t="s">
        <v>1938</v>
      </c>
    </row>
    <row r="356" spans="1:17">
      <c r="A356" s="721"/>
      <c r="B356" s="721">
        <v>5</v>
      </c>
      <c r="C356" s="722" t="s">
        <v>1947</v>
      </c>
      <c r="D356" s="723" t="s">
        <v>16</v>
      </c>
      <c r="E356" s="721" t="s">
        <v>254</v>
      </c>
      <c r="F356" s="721" t="s">
        <v>230</v>
      </c>
      <c r="G356" s="774">
        <v>38992</v>
      </c>
      <c r="H356" s="795">
        <v>10</v>
      </c>
      <c r="I356" s="725" t="s">
        <v>1403</v>
      </c>
      <c r="J356" s="721" t="s">
        <v>369</v>
      </c>
      <c r="K356" s="721" t="s">
        <v>266</v>
      </c>
      <c r="L356" s="813"/>
      <c r="M356" s="813" t="s">
        <v>6426</v>
      </c>
      <c r="N356" s="722" t="s">
        <v>1826</v>
      </c>
      <c r="O356" s="721" t="s">
        <v>255</v>
      </c>
      <c r="P356" s="722" t="s">
        <v>1946</v>
      </c>
      <c r="Q356" s="722" t="s">
        <v>1938</v>
      </c>
    </row>
    <row r="357" spans="1:17">
      <c r="A357" s="721">
        <v>9</v>
      </c>
      <c r="B357" s="721">
        <v>1</v>
      </c>
      <c r="C357" s="722" t="s">
        <v>1949</v>
      </c>
      <c r="D357" s="723" t="s">
        <v>23</v>
      </c>
      <c r="E357" s="721" t="s">
        <v>221</v>
      </c>
      <c r="F357" s="721" t="s">
        <v>414</v>
      </c>
      <c r="G357" s="774">
        <v>25203</v>
      </c>
      <c r="H357" s="795">
        <v>48</v>
      </c>
      <c r="I357" s="725" t="s">
        <v>1403</v>
      </c>
      <c r="J357" s="721" t="s">
        <v>256</v>
      </c>
      <c r="K357" s="721" t="s">
        <v>283</v>
      </c>
      <c r="L357" s="813"/>
      <c r="M357" s="813" t="s">
        <v>6426</v>
      </c>
      <c r="N357" s="722" t="s">
        <v>1826</v>
      </c>
      <c r="O357" s="721" t="s">
        <v>222</v>
      </c>
      <c r="P357" s="722" t="s">
        <v>1948</v>
      </c>
      <c r="Q357" s="722" t="s">
        <v>1951</v>
      </c>
    </row>
    <row r="358" spans="1:17">
      <c r="A358" s="721"/>
      <c r="B358" s="721">
        <v>2</v>
      </c>
      <c r="C358" s="722" t="s">
        <v>1953</v>
      </c>
      <c r="D358" s="723" t="s">
        <v>16</v>
      </c>
      <c r="E358" s="721" t="s">
        <v>221</v>
      </c>
      <c r="F358" s="721" t="s">
        <v>414</v>
      </c>
      <c r="G358" s="774">
        <v>25306</v>
      </c>
      <c r="H358" s="795">
        <v>48</v>
      </c>
      <c r="I358" s="725" t="s">
        <v>1403</v>
      </c>
      <c r="J358" s="721" t="s">
        <v>256</v>
      </c>
      <c r="K358" s="721" t="s">
        <v>246</v>
      </c>
      <c r="L358" s="813"/>
      <c r="M358" s="813" t="s">
        <v>6426</v>
      </c>
      <c r="N358" s="722" t="s">
        <v>1826</v>
      </c>
      <c r="O358" s="721" t="s">
        <v>245</v>
      </c>
      <c r="P358" s="722" t="s">
        <v>1952</v>
      </c>
      <c r="Q358" s="722" t="s">
        <v>1951</v>
      </c>
    </row>
    <row r="359" spans="1:17">
      <c r="A359" s="721"/>
      <c r="B359" s="721">
        <v>3</v>
      </c>
      <c r="C359" s="722" t="s">
        <v>1960</v>
      </c>
      <c r="D359" s="723" t="s">
        <v>16</v>
      </c>
      <c r="E359" s="721" t="s">
        <v>254</v>
      </c>
      <c r="F359" s="721" t="s">
        <v>414</v>
      </c>
      <c r="G359" s="774">
        <v>34583</v>
      </c>
      <c r="H359" s="795">
        <v>22</v>
      </c>
      <c r="I359" s="725" t="s">
        <v>1403</v>
      </c>
      <c r="J359" s="721" t="s">
        <v>344</v>
      </c>
      <c r="K359" s="721" t="s">
        <v>266</v>
      </c>
      <c r="L359" s="813"/>
      <c r="M359" s="813" t="s">
        <v>6426</v>
      </c>
      <c r="N359" s="722" t="s">
        <v>1826</v>
      </c>
      <c r="O359" s="721" t="s">
        <v>255</v>
      </c>
      <c r="P359" s="722" t="s">
        <v>1959</v>
      </c>
      <c r="Q359" s="722" t="s">
        <v>1951</v>
      </c>
    </row>
    <row r="360" spans="1:17">
      <c r="A360" s="721"/>
      <c r="B360" s="721">
        <v>4</v>
      </c>
      <c r="C360" s="722" t="s">
        <v>1962</v>
      </c>
      <c r="D360" s="723" t="s">
        <v>16</v>
      </c>
      <c r="E360" s="721" t="s">
        <v>254</v>
      </c>
      <c r="F360" s="721" t="s">
        <v>230</v>
      </c>
      <c r="G360" s="774">
        <v>36373</v>
      </c>
      <c r="H360" s="795">
        <v>18</v>
      </c>
      <c r="I360" s="725" t="s">
        <v>1403</v>
      </c>
      <c r="J360" s="721" t="s">
        <v>886</v>
      </c>
      <c r="K360" s="721" t="s">
        <v>266</v>
      </c>
      <c r="L360" s="813"/>
      <c r="M360" s="813" t="s">
        <v>6426</v>
      </c>
      <c r="N360" s="722" t="s">
        <v>1826</v>
      </c>
      <c r="O360" s="721" t="s">
        <v>255</v>
      </c>
      <c r="P360" s="722" t="s">
        <v>1961</v>
      </c>
      <c r="Q360" s="722" t="s">
        <v>1951</v>
      </c>
    </row>
    <row r="361" spans="1:17">
      <c r="A361" s="721">
        <v>10</v>
      </c>
      <c r="B361" s="721">
        <v>1</v>
      </c>
      <c r="C361" s="722" t="s">
        <v>1964</v>
      </c>
      <c r="D361" s="723" t="s">
        <v>23</v>
      </c>
      <c r="E361" s="721" t="s">
        <v>221</v>
      </c>
      <c r="F361" s="721" t="s">
        <v>524</v>
      </c>
      <c r="G361" s="774">
        <v>27946</v>
      </c>
      <c r="H361" s="795">
        <v>41</v>
      </c>
      <c r="I361" s="725" t="s">
        <v>1403</v>
      </c>
      <c r="J361" s="721" t="s">
        <v>289</v>
      </c>
      <c r="K361" s="721" t="s">
        <v>283</v>
      </c>
      <c r="L361" s="813"/>
      <c r="M361" s="813" t="s">
        <v>6426</v>
      </c>
      <c r="N361" s="722" t="s">
        <v>1826</v>
      </c>
      <c r="O361" s="721" t="s">
        <v>222</v>
      </c>
      <c r="P361" s="722" t="s">
        <v>1963</v>
      </c>
      <c r="Q361" s="722" t="s">
        <v>1967</v>
      </c>
    </row>
    <row r="362" spans="1:17">
      <c r="A362" s="721"/>
      <c r="B362" s="721">
        <v>2</v>
      </c>
      <c r="C362" s="722" t="s">
        <v>1969</v>
      </c>
      <c r="D362" s="723" t="s">
        <v>16</v>
      </c>
      <c r="E362" s="721" t="s">
        <v>221</v>
      </c>
      <c r="F362" s="721" t="s">
        <v>524</v>
      </c>
      <c r="G362" s="774">
        <v>28570</v>
      </c>
      <c r="H362" s="795">
        <v>39</v>
      </c>
      <c r="I362" s="725" t="s">
        <v>1403</v>
      </c>
      <c r="J362" s="721" t="s">
        <v>223</v>
      </c>
      <c r="K362" s="721" t="s">
        <v>246</v>
      </c>
      <c r="L362" s="813"/>
      <c r="M362" s="813" t="s">
        <v>6426</v>
      </c>
      <c r="N362" s="722" t="s">
        <v>1826</v>
      </c>
      <c r="O362" s="721" t="s">
        <v>245</v>
      </c>
      <c r="P362" s="722" t="s">
        <v>1968</v>
      </c>
      <c r="Q362" s="722" t="s">
        <v>1967</v>
      </c>
    </row>
    <row r="363" spans="1:17">
      <c r="A363" s="721"/>
      <c r="B363" s="721">
        <v>3</v>
      </c>
      <c r="C363" s="722" t="s">
        <v>1972</v>
      </c>
      <c r="D363" s="723" t="s">
        <v>23</v>
      </c>
      <c r="E363" s="721" t="s">
        <v>254</v>
      </c>
      <c r="F363" s="721" t="s">
        <v>524</v>
      </c>
      <c r="G363" s="774">
        <v>37809</v>
      </c>
      <c r="H363" s="795">
        <v>14</v>
      </c>
      <c r="I363" s="725" t="s">
        <v>1403</v>
      </c>
      <c r="J363" s="721" t="s">
        <v>369</v>
      </c>
      <c r="K363" s="721" t="s">
        <v>266</v>
      </c>
      <c r="L363" s="813"/>
      <c r="M363" s="813" t="s">
        <v>6426</v>
      </c>
      <c r="N363" s="722" t="s">
        <v>1826</v>
      </c>
      <c r="O363" s="721" t="s">
        <v>255</v>
      </c>
      <c r="P363" s="722" t="s">
        <v>1971</v>
      </c>
      <c r="Q363" s="722" t="s">
        <v>1967</v>
      </c>
    </row>
    <row r="364" spans="1:17">
      <c r="A364" s="721"/>
      <c r="B364" s="721">
        <v>4</v>
      </c>
      <c r="C364" s="722" t="s">
        <v>1974</v>
      </c>
      <c r="D364" s="723" t="s">
        <v>23</v>
      </c>
      <c r="E364" s="721" t="s">
        <v>254</v>
      </c>
      <c r="F364" s="721" t="s">
        <v>230</v>
      </c>
      <c r="G364" s="774">
        <v>40221</v>
      </c>
      <c r="H364" s="795">
        <v>7</v>
      </c>
      <c r="I364" s="725" t="s">
        <v>1403</v>
      </c>
      <c r="J364" s="721" t="s">
        <v>265</v>
      </c>
      <c r="K364" s="721" t="s">
        <v>270</v>
      </c>
      <c r="L364" s="813"/>
      <c r="M364" s="813" t="s">
        <v>6426</v>
      </c>
      <c r="N364" s="722" t="s">
        <v>1826</v>
      </c>
      <c r="O364" s="721" t="s">
        <v>255</v>
      </c>
      <c r="P364" s="734" t="s">
        <v>1973</v>
      </c>
      <c r="Q364" s="722" t="s">
        <v>1967</v>
      </c>
    </row>
    <row r="365" spans="1:17">
      <c r="A365" s="721">
        <v>11</v>
      </c>
      <c r="B365" s="721">
        <v>1</v>
      </c>
      <c r="C365" s="722" t="s">
        <v>1976</v>
      </c>
      <c r="D365" s="723" t="s">
        <v>23</v>
      </c>
      <c r="E365" s="721" t="s">
        <v>221</v>
      </c>
      <c r="F365" s="721" t="s">
        <v>524</v>
      </c>
      <c r="G365" s="774">
        <v>28533</v>
      </c>
      <c r="H365" s="795">
        <v>39</v>
      </c>
      <c r="I365" s="725" t="s">
        <v>1403</v>
      </c>
      <c r="J365" s="721" t="s">
        <v>256</v>
      </c>
      <c r="K365" s="721" t="s">
        <v>283</v>
      </c>
      <c r="L365" s="813"/>
      <c r="M365" s="813" t="s">
        <v>6426</v>
      </c>
      <c r="N365" s="722" t="s">
        <v>1826</v>
      </c>
      <c r="O365" s="721" t="s">
        <v>222</v>
      </c>
      <c r="P365" s="722" t="s">
        <v>1975</v>
      </c>
      <c r="Q365" s="722" t="s">
        <v>1978</v>
      </c>
    </row>
    <row r="366" spans="1:17">
      <c r="A366" s="721"/>
      <c r="B366" s="721">
        <v>2</v>
      </c>
      <c r="C366" s="722" t="s">
        <v>1980</v>
      </c>
      <c r="D366" s="723" t="s">
        <v>16</v>
      </c>
      <c r="E366" s="721" t="s">
        <v>221</v>
      </c>
      <c r="F366" s="721" t="s">
        <v>524</v>
      </c>
      <c r="G366" s="774">
        <v>28491</v>
      </c>
      <c r="H366" s="795">
        <v>39</v>
      </c>
      <c r="I366" s="725" t="s">
        <v>1403</v>
      </c>
      <c r="J366" s="721" t="s">
        <v>256</v>
      </c>
      <c r="K366" s="721" t="s">
        <v>246</v>
      </c>
      <c r="L366" s="813"/>
      <c r="M366" s="813" t="s">
        <v>6426</v>
      </c>
      <c r="N366" s="722" t="s">
        <v>1826</v>
      </c>
      <c r="O366" s="721" t="s">
        <v>245</v>
      </c>
      <c r="P366" s="722" t="s">
        <v>1979</v>
      </c>
      <c r="Q366" s="722" t="s">
        <v>1978</v>
      </c>
    </row>
    <row r="367" spans="1:17">
      <c r="A367" s="721"/>
      <c r="B367" s="721">
        <v>3</v>
      </c>
      <c r="C367" s="722" t="s">
        <v>1984</v>
      </c>
      <c r="D367" s="723" t="s">
        <v>23</v>
      </c>
      <c r="E367" s="721" t="s">
        <v>254</v>
      </c>
      <c r="F367" s="721" t="s">
        <v>22</v>
      </c>
      <c r="G367" s="774">
        <v>36583</v>
      </c>
      <c r="H367" s="795">
        <v>17</v>
      </c>
      <c r="I367" s="725" t="s">
        <v>1403</v>
      </c>
      <c r="J367" s="721" t="s">
        <v>320</v>
      </c>
      <c r="K367" s="721" t="s">
        <v>266</v>
      </c>
      <c r="L367" s="813"/>
      <c r="M367" s="813" t="s">
        <v>6426</v>
      </c>
      <c r="N367" s="722" t="s">
        <v>1826</v>
      </c>
      <c r="O367" s="721" t="s">
        <v>255</v>
      </c>
      <c r="P367" s="722" t="s">
        <v>1983</v>
      </c>
      <c r="Q367" s="722" t="s">
        <v>1978</v>
      </c>
    </row>
    <row r="368" spans="1:17">
      <c r="A368" s="721"/>
      <c r="B368" s="721">
        <v>4</v>
      </c>
      <c r="C368" s="722" t="s">
        <v>1986</v>
      </c>
      <c r="D368" s="723" t="s">
        <v>23</v>
      </c>
      <c r="E368" s="721" t="s">
        <v>254</v>
      </c>
      <c r="F368" s="721" t="s">
        <v>230</v>
      </c>
      <c r="G368" s="774">
        <v>37838</v>
      </c>
      <c r="H368" s="795">
        <v>14</v>
      </c>
      <c r="I368" s="725" t="s">
        <v>1403</v>
      </c>
      <c r="J368" s="721" t="s">
        <v>369</v>
      </c>
      <c r="K368" s="721" t="s">
        <v>266</v>
      </c>
      <c r="L368" s="813"/>
      <c r="M368" s="813" t="s">
        <v>6426</v>
      </c>
      <c r="N368" s="722" t="s">
        <v>1826</v>
      </c>
      <c r="O368" s="721" t="s">
        <v>255</v>
      </c>
      <c r="P368" s="722" t="s">
        <v>1985</v>
      </c>
      <c r="Q368" s="722" t="s">
        <v>1978</v>
      </c>
    </row>
    <row r="369" spans="1:17">
      <c r="A369" s="721"/>
      <c r="B369" s="721">
        <v>5</v>
      </c>
      <c r="C369" s="722" t="s">
        <v>1987</v>
      </c>
      <c r="D369" s="723" t="s">
        <v>16</v>
      </c>
      <c r="E369" s="721" t="s">
        <v>254</v>
      </c>
      <c r="F369" s="721" t="s">
        <v>230</v>
      </c>
      <c r="G369" s="774">
        <v>40214</v>
      </c>
      <c r="H369" s="795">
        <v>7</v>
      </c>
      <c r="I369" s="725" t="s">
        <v>1403</v>
      </c>
      <c r="J369" s="721" t="s">
        <v>265</v>
      </c>
      <c r="K369" s="721" t="s">
        <v>270</v>
      </c>
      <c r="L369" s="813"/>
      <c r="M369" s="813" t="s">
        <v>6426</v>
      </c>
      <c r="N369" s="722" t="s">
        <v>1826</v>
      </c>
      <c r="O369" s="721" t="s">
        <v>255</v>
      </c>
      <c r="P369" s="722"/>
      <c r="Q369" s="722" t="s">
        <v>1978</v>
      </c>
    </row>
    <row r="370" spans="1:17">
      <c r="A370" s="721">
        <v>12</v>
      </c>
      <c r="B370" s="721">
        <v>1</v>
      </c>
      <c r="C370" s="722" t="s">
        <v>1684</v>
      </c>
      <c r="D370" s="723" t="s">
        <v>23</v>
      </c>
      <c r="E370" s="721" t="s">
        <v>221</v>
      </c>
      <c r="F370" s="721" t="s">
        <v>244</v>
      </c>
      <c r="G370" s="774">
        <v>23938</v>
      </c>
      <c r="H370" s="795">
        <v>52</v>
      </c>
      <c r="I370" s="725" t="s">
        <v>1403</v>
      </c>
      <c r="J370" s="721" t="s">
        <v>256</v>
      </c>
      <c r="K370" s="721" t="s">
        <v>283</v>
      </c>
      <c r="L370" s="813"/>
      <c r="M370" s="813" t="s">
        <v>6426</v>
      </c>
      <c r="N370" s="722" t="s">
        <v>1826</v>
      </c>
      <c r="O370" s="721" t="s">
        <v>222</v>
      </c>
      <c r="P370" s="722" t="s">
        <v>1988</v>
      </c>
      <c r="Q370" s="722" t="s">
        <v>1991</v>
      </c>
    </row>
    <row r="371" spans="1:17">
      <c r="A371" s="721"/>
      <c r="B371" s="721">
        <v>2</v>
      </c>
      <c r="C371" s="722" t="s">
        <v>1683</v>
      </c>
      <c r="D371" s="723" t="s">
        <v>16</v>
      </c>
      <c r="E371" s="721" t="s">
        <v>221</v>
      </c>
      <c r="F371" s="721" t="s">
        <v>1993</v>
      </c>
      <c r="G371" s="774">
        <v>25034</v>
      </c>
      <c r="H371" s="795">
        <v>49</v>
      </c>
      <c r="I371" s="725" t="s">
        <v>1403</v>
      </c>
      <c r="J371" s="721" t="s">
        <v>256</v>
      </c>
      <c r="K371" s="721" t="s">
        <v>246</v>
      </c>
      <c r="L371" s="813"/>
      <c r="M371" s="813" t="s">
        <v>6426</v>
      </c>
      <c r="N371" s="722" t="s">
        <v>1826</v>
      </c>
      <c r="O371" s="721" t="s">
        <v>245</v>
      </c>
      <c r="P371" s="722" t="s">
        <v>1992</v>
      </c>
      <c r="Q371" s="722" t="s">
        <v>1991</v>
      </c>
    </row>
    <row r="372" spans="1:17">
      <c r="A372" s="721"/>
      <c r="B372" s="721">
        <v>3</v>
      </c>
      <c r="C372" s="722" t="s">
        <v>1492</v>
      </c>
      <c r="D372" s="723" t="s">
        <v>23</v>
      </c>
      <c r="E372" s="721" t="s">
        <v>254</v>
      </c>
      <c r="F372" s="721" t="s">
        <v>22</v>
      </c>
      <c r="G372" s="774">
        <v>35676</v>
      </c>
      <c r="H372" s="795">
        <v>19</v>
      </c>
      <c r="I372" s="725" t="s">
        <v>1403</v>
      </c>
      <c r="J372" s="721" t="s">
        <v>289</v>
      </c>
      <c r="K372" s="721" t="s">
        <v>224</v>
      </c>
      <c r="L372" s="813"/>
      <c r="M372" s="813" t="s">
        <v>6426</v>
      </c>
      <c r="N372" s="722" t="s">
        <v>1826</v>
      </c>
      <c r="O372" s="721" t="s">
        <v>255</v>
      </c>
      <c r="P372" s="734" t="s">
        <v>1994</v>
      </c>
      <c r="Q372" s="722" t="s">
        <v>1991</v>
      </c>
    </row>
    <row r="373" spans="1:17">
      <c r="A373" s="721">
        <v>13</v>
      </c>
      <c r="B373" s="721">
        <v>1</v>
      </c>
      <c r="C373" s="722" t="s">
        <v>1997</v>
      </c>
      <c r="D373" s="723" t="s">
        <v>23</v>
      </c>
      <c r="E373" s="721" t="s">
        <v>221</v>
      </c>
      <c r="F373" s="721" t="s">
        <v>756</v>
      </c>
      <c r="G373" s="774">
        <v>29527</v>
      </c>
      <c r="H373" s="795">
        <v>36</v>
      </c>
      <c r="I373" s="725" t="s">
        <v>1403</v>
      </c>
      <c r="J373" s="721" t="s">
        <v>223</v>
      </c>
      <c r="K373" s="721" t="s">
        <v>674</v>
      </c>
      <c r="L373" s="813"/>
      <c r="M373" s="813" t="s">
        <v>6426</v>
      </c>
      <c r="N373" s="722" t="s">
        <v>1826</v>
      </c>
      <c r="O373" s="721" t="s">
        <v>222</v>
      </c>
      <c r="P373" s="722" t="s">
        <v>1996</v>
      </c>
      <c r="Q373" s="722" t="s">
        <v>1825</v>
      </c>
    </row>
    <row r="374" spans="1:17">
      <c r="A374" s="721"/>
      <c r="B374" s="721">
        <v>2</v>
      </c>
      <c r="C374" s="722" t="s">
        <v>1999</v>
      </c>
      <c r="D374" s="723" t="s">
        <v>16</v>
      </c>
      <c r="E374" s="721" t="s">
        <v>221</v>
      </c>
      <c r="F374" s="721" t="s">
        <v>756</v>
      </c>
      <c r="G374" s="774">
        <v>32066</v>
      </c>
      <c r="H374" s="795">
        <v>29</v>
      </c>
      <c r="I374" s="725" t="s">
        <v>1403</v>
      </c>
      <c r="J374" s="721" t="s">
        <v>223</v>
      </c>
      <c r="K374" s="721" t="s">
        <v>246</v>
      </c>
      <c r="L374" s="813"/>
      <c r="M374" s="813" t="s">
        <v>6426</v>
      </c>
      <c r="N374" s="722" t="s">
        <v>1826</v>
      </c>
      <c r="O374" s="721" t="s">
        <v>245</v>
      </c>
      <c r="P374" s="727" t="s">
        <v>1998</v>
      </c>
      <c r="Q374" s="722" t="s">
        <v>1825</v>
      </c>
    </row>
    <row r="375" spans="1:17">
      <c r="A375" s="721"/>
      <c r="B375" s="721">
        <v>3</v>
      </c>
      <c r="C375" s="722" t="s">
        <v>2002</v>
      </c>
      <c r="D375" s="723" t="s">
        <v>23</v>
      </c>
      <c r="E375" s="721" t="s">
        <v>254</v>
      </c>
      <c r="F375" s="721" t="s">
        <v>230</v>
      </c>
      <c r="G375" s="774">
        <v>39923</v>
      </c>
      <c r="H375" s="795">
        <v>8</v>
      </c>
      <c r="I375" s="725" t="s">
        <v>1403</v>
      </c>
      <c r="J375" s="721" t="s">
        <v>2003</v>
      </c>
      <c r="K375" s="721" t="s">
        <v>266</v>
      </c>
      <c r="L375" s="813"/>
      <c r="M375" s="813" t="s">
        <v>6426</v>
      </c>
      <c r="N375" s="722" t="s">
        <v>1826</v>
      </c>
      <c r="O375" s="721" t="s">
        <v>255</v>
      </c>
      <c r="P375" s="722"/>
      <c r="Q375" s="722" t="s">
        <v>1825</v>
      </c>
    </row>
    <row r="376" spans="1:17">
      <c r="A376" s="721">
        <v>14</v>
      </c>
      <c r="B376" s="721">
        <v>1</v>
      </c>
      <c r="C376" s="722" t="s">
        <v>2005</v>
      </c>
      <c r="D376" s="723" t="s">
        <v>23</v>
      </c>
      <c r="E376" s="721" t="s">
        <v>221</v>
      </c>
      <c r="F376" s="721" t="s">
        <v>524</v>
      </c>
      <c r="G376" s="774">
        <v>25121</v>
      </c>
      <c r="H376" s="795">
        <v>48</v>
      </c>
      <c r="I376" s="725" t="s">
        <v>1403</v>
      </c>
      <c r="J376" s="721" t="s">
        <v>223</v>
      </c>
      <c r="K376" s="721" t="s">
        <v>283</v>
      </c>
      <c r="L376" s="813"/>
      <c r="M376" s="813" t="s">
        <v>6426</v>
      </c>
      <c r="N376" s="722" t="s">
        <v>1826</v>
      </c>
      <c r="O376" s="721" t="s">
        <v>222</v>
      </c>
      <c r="P376" s="727" t="s">
        <v>2004</v>
      </c>
      <c r="Q376" s="727" t="s">
        <v>2008</v>
      </c>
    </row>
    <row r="377" spans="1:17">
      <c r="A377" s="721"/>
      <c r="B377" s="721">
        <v>2</v>
      </c>
      <c r="C377" s="722" t="s">
        <v>2010</v>
      </c>
      <c r="D377" s="723" t="s">
        <v>16</v>
      </c>
      <c r="E377" s="721" t="s">
        <v>221</v>
      </c>
      <c r="F377" s="721" t="s">
        <v>524</v>
      </c>
      <c r="G377" s="774">
        <v>26141</v>
      </c>
      <c r="H377" s="795">
        <v>46</v>
      </c>
      <c r="I377" s="725" t="s">
        <v>1403</v>
      </c>
      <c r="J377" s="721" t="s">
        <v>223</v>
      </c>
      <c r="K377" s="721" t="s">
        <v>246</v>
      </c>
      <c r="L377" s="813"/>
      <c r="M377" s="813" t="s">
        <v>6426</v>
      </c>
      <c r="N377" s="722" t="s">
        <v>1826</v>
      </c>
      <c r="O377" s="721" t="s">
        <v>245</v>
      </c>
      <c r="P377" s="727" t="s">
        <v>2009</v>
      </c>
      <c r="Q377" s="727" t="s">
        <v>2008</v>
      </c>
    </row>
    <row r="378" spans="1:17">
      <c r="A378" s="721"/>
      <c r="B378" s="721">
        <v>3</v>
      </c>
      <c r="C378" s="722" t="s">
        <v>2012</v>
      </c>
      <c r="D378" s="723" t="s">
        <v>16</v>
      </c>
      <c r="E378" s="721" t="s">
        <v>254</v>
      </c>
      <c r="F378" s="721" t="s">
        <v>230</v>
      </c>
      <c r="G378" s="774">
        <v>37845</v>
      </c>
      <c r="H378" s="795">
        <v>13</v>
      </c>
      <c r="I378" s="725" t="s">
        <v>1403</v>
      </c>
      <c r="J378" s="721" t="s">
        <v>369</v>
      </c>
      <c r="K378" s="721" t="s">
        <v>266</v>
      </c>
      <c r="L378" s="813"/>
      <c r="M378" s="813" t="s">
        <v>6426</v>
      </c>
      <c r="N378" s="722" t="s">
        <v>1826</v>
      </c>
      <c r="O378" s="721" t="s">
        <v>255</v>
      </c>
      <c r="P378" s="727" t="s">
        <v>2011</v>
      </c>
      <c r="Q378" s="727" t="s">
        <v>2008</v>
      </c>
    </row>
    <row r="379" spans="1:17">
      <c r="A379" s="721"/>
      <c r="B379" s="721">
        <v>4</v>
      </c>
      <c r="C379" s="722" t="s">
        <v>2014</v>
      </c>
      <c r="D379" s="723" t="s">
        <v>16</v>
      </c>
      <c r="E379" s="721" t="s">
        <v>254</v>
      </c>
      <c r="F379" s="721" t="s">
        <v>230</v>
      </c>
      <c r="G379" s="774">
        <v>40785</v>
      </c>
      <c r="H379" s="795">
        <v>5</v>
      </c>
      <c r="I379" s="725" t="s">
        <v>1403</v>
      </c>
      <c r="J379" s="721" t="s">
        <v>265</v>
      </c>
      <c r="K379" s="721" t="s">
        <v>266</v>
      </c>
      <c r="L379" s="813"/>
      <c r="M379" s="813" t="s">
        <v>6426</v>
      </c>
      <c r="N379" s="722" t="s">
        <v>1826</v>
      </c>
      <c r="O379" s="721" t="s">
        <v>255</v>
      </c>
      <c r="P379" s="727" t="s">
        <v>2013</v>
      </c>
      <c r="Q379" s="727" t="s">
        <v>2008</v>
      </c>
    </row>
    <row r="380" spans="1:17">
      <c r="A380" s="721">
        <v>15</v>
      </c>
      <c r="B380" s="721">
        <v>1</v>
      </c>
      <c r="C380" s="722" t="s">
        <v>2085</v>
      </c>
      <c r="D380" s="723" t="s">
        <v>23</v>
      </c>
      <c r="E380" s="721" t="s">
        <v>221</v>
      </c>
      <c r="F380" s="721" t="s">
        <v>599</v>
      </c>
      <c r="G380" s="774">
        <v>32304</v>
      </c>
      <c r="H380" s="795">
        <v>29</v>
      </c>
      <c r="I380" s="725" t="s">
        <v>1403</v>
      </c>
      <c r="J380" s="721" t="s">
        <v>223</v>
      </c>
      <c r="K380" s="721" t="s">
        <v>674</v>
      </c>
      <c r="L380" s="813"/>
      <c r="M380" s="813" t="s">
        <v>6426</v>
      </c>
      <c r="N380" s="722" t="s">
        <v>1826</v>
      </c>
      <c r="O380" s="721" t="s">
        <v>222</v>
      </c>
      <c r="P380" s="734" t="s">
        <v>2084</v>
      </c>
      <c r="Q380" s="741" t="s">
        <v>2086</v>
      </c>
    </row>
    <row r="381" spans="1:17">
      <c r="A381" s="721"/>
      <c r="B381" s="721">
        <v>2</v>
      </c>
      <c r="C381" s="722" t="s">
        <v>2089</v>
      </c>
      <c r="D381" s="723" t="s">
        <v>16</v>
      </c>
      <c r="E381" s="721" t="s">
        <v>221</v>
      </c>
      <c r="F381" s="721" t="s">
        <v>244</v>
      </c>
      <c r="G381" s="774">
        <v>34165</v>
      </c>
      <c r="H381" s="795">
        <v>24</v>
      </c>
      <c r="I381" s="725" t="s">
        <v>1403</v>
      </c>
      <c r="J381" s="721" t="s">
        <v>289</v>
      </c>
      <c r="K381" s="721" t="s">
        <v>246</v>
      </c>
      <c r="L381" s="813"/>
      <c r="M381" s="813" t="s">
        <v>6426</v>
      </c>
      <c r="N381" s="722" t="s">
        <v>1826</v>
      </c>
      <c r="O381" s="721" t="s">
        <v>245</v>
      </c>
      <c r="P381" s="722" t="s">
        <v>2088</v>
      </c>
      <c r="Q381" s="741" t="s">
        <v>2086</v>
      </c>
    </row>
    <row r="382" spans="1:17">
      <c r="A382" s="721"/>
      <c r="B382" s="738">
        <v>3</v>
      </c>
      <c r="C382" s="722" t="s">
        <v>2091</v>
      </c>
      <c r="D382" s="723" t="s">
        <v>16</v>
      </c>
      <c r="E382" s="745" t="s">
        <v>254</v>
      </c>
      <c r="F382" s="745" t="s">
        <v>2092</v>
      </c>
      <c r="G382" s="774">
        <v>39122</v>
      </c>
      <c r="H382" s="795">
        <v>10</v>
      </c>
      <c r="I382" s="725" t="s">
        <v>1403</v>
      </c>
      <c r="J382" s="745" t="s">
        <v>369</v>
      </c>
      <c r="K382" s="745" t="s">
        <v>266</v>
      </c>
      <c r="L382" s="813"/>
      <c r="M382" s="813" t="s">
        <v>6426</v>
      </c>
      <c r="N382" s="722" t="s">
        <v>1826</v>
      </c>
      <c r="O382" s="745" t="s">
        <v>255</v>
      </c>
      <c r="P382" s="727" t="s">
        <v>2090</v>
      </c>
      <c r="Q382" s="741" t="s">
        <v>2086</v>
      </c>
    </row>
    <row r="383" spans="1:17">
      <c r="A383" s="721"/>
      <c r="B383" s="721">
        <v>4</v>
      </c>
      <c r="C383" s="722" t="s">
        <v>2094</v>
      </c>
      <c r="D383" s="723" t="s">
        <v>23</v>
      </c>
      <c r="E383" s="733" t="s">
        <v>254</v>
      </c>
      <c r="F383" s="733" t="s">
        <v>230</v>
      </c>
      <c r="G383" s="774">
        <v>41292</v>
      </c>
      <c r="H383" s="795">
        <v>4</v>
      </c>
      <c r="I383" s="725" t="s">
        <v>1403</v>
      </c>
      <c r="J383" s="733" t="s">
        <v>265</v>
      </c>
      <c r="K383" s="733" t="s">
        <v>270</v>
      </c>
      <c r="L383" s="813"/>
      <c r="M383" s="813" t="s">
        <v>6426</v>
      </c>
      <c r="N383" s="722" t="s">
        <v>1826</v>
      </c>
      <c r="O383" s="733" t="s">
        <v>255</v>
      </c>
      <c r="P383" s="727" t="s">
        <v>2093</v>
      </c>
      <c r="Q383" s="741" t="s">
        <v>2086</v>
      </c>
    </row>
    <row r="384" spans="1:17">
      <c r="A384" s="839">
        <v>16</v>
      </c>
      <c r="B384" s="721">
        <v>1</v>
      </c>
      <c r="C384" s="722" t="s">
        <v>1574</v>
      </c>
      <c r="D384" s="723" t="s">
        <v>23</v>
      </c>
      <c r="E384" s="733" t="s">
        <v>221</v>
      </c>
      <c r="F384" s="733" t="s">
        <v>22</v>
      </c>
      <c r="G384" s="774">
        <v>27015</v>
      </c>
      <c r="H384" s="724">
        <f t="shared" ref="H384:H391" ca="1" si="0">DATEDIF(G384,TODAY(),"Y")</f>
        <v>46</v>
      </c>
      <c r="I384" s="725" t="s">
        <v>4508</v>
      </c>
      <c r="J384" s="733" t="s">
        <v>267</v>
      </c>
      <c r="K384" s="733" t="s">
        <v>165</v>
      </c>
      <c r="L384" s="726"/>
      <c r="M384" s="726" t="s">
        <v>6426</v>
      </c>
      <c r="N384" s="722" t="s">
        <v>1826</v>
      </c>
      <c r="O384" s="733" t="s">
        <v>222</v>
      </c>
      <c r="P384" s="727"/>
      <c r="Q384" s="741"/>
    </row>
    <row r="385" spans="1:17">
      <c r="A385" s="839"/>
      <c r="B385" s="721">
        <v>2</v>
      </c>
      <c r="C385" s="722" t="s">
        <v>1581</v>
      </c>
      <c r="D385" s="723" t="s">
        <v>16</v>
      </c>
      <c r="E385" s="733" t="s">
        <v>221</v>
      </c>
      <c r="F385" s="733" t="s">
        <v>1582</v>
      </c>
      <c r="G385" s="774">
        <v>28150</v>
      </c>
      <c r="H385" s="724">
        <f t="shared" ca="1" si="0"/>
        <v>43</v>
      </c>
      <c r="I385" s="725" t="s">
        <v>4508</v>
      </c>
      <c r="J385" s="733" t="s">
        <v>267</v>
      </c>
      <c r="K385" s="733" t="s">
        <v>6621</v>
      </c>
      <c r="L385" s="726"/>
      <c r="M385" s="726" t="s">
        <v>6426</v>
      </c>
      <c r="N385" s="722" t="s">
        <v>1826</v>
      </c>
      <c r="O385" s="733" t="s">
        <v>245</v>
      </c>
      <c r="P385" s="727"/>
      <c r="Q385" s="741"/>
    </row>
    <row r="386" spans="1:17">
      <c r="A386" s="839"/>
      <c r="B386" s="721">
        <v>3</v>
      </c>
      <c r="C386" s="722" t="s">
        <v>1586</v>
      </c>
      <c r="D386" s="723" t="s">
        <v>23</v>
      </c>
      <c r="E386" s="733" t="s">
        <v>254</v>
      </c>
      <c r="F386" s="733" t="s">
        <v>1587</v>
      </c>
      <c r="G386" s="774">
        <v>36315</v>
      </c>
      <c r="H386" s="724">
        <f t="shared" ca="1" si="0"/>
        <v>20</v>
      </c>
      <c r="I386" s="725" t="s">
        <v>4508</v>
      </c>
      <c r="J386" s="733" t="s">
        <v>320</v>
      </c>
      <c r="K386" s="733" t="s">
        <v>6622</v>
      </c>
      <c r="L386" s="726"/>
      <c r="M386" s="726" t="s">
        <v>6426</v>
      </c>
      <c r="N386" s="722" t="s">
        <v>1826</v>
      </c>
      <c r="O386" s="733" t="s">
        <v>6640</v>
      </c>
      <c r="P386" s="727"/>
      <c r="Q386" s="741"/>
    </row>
    <row r="387" spans="1:17">
      <c r="A387" s="839"/>
      <c r="B387" s="721">
        <v>4</v>
      </c>
      <c r="C387" s="722" t="s">
        <v>1589</v>
      </c>
      <c r="D387" s="723" t="s">
        <v>16</v>
      </c>
      <c r="E387" s="733" t="s">
        <v>254</v>
      </c>
      <c r="F387" s="733" t="s">
        <v>1587</v>
      </c>
      <c r="G387" s="774">
        <v>37963</v>
      </c>
      <c r="H387" s="724">
        <f t="shared" ca="1" si="0"/>
        <v>16</v>
      </c>
      <c r="I387" s="725" t="s">
        <v>4508</v>
      </c>
      <c r="J387" s="733" t="s">
        <v>249</v>
      </c>
      <c r="K387" s="733" t="s">
        <v>6622</v>
      </c>
      <c r="L387" s="726"/>
      <c r="M387" s="726" t="s">
        <v>6426</v>
      </c>
      <c r="N387" s="722" t="s">
        <v>1826</v>
      </c>
      <c r="O387" s="733" t="s">
        <v>6640</v>
      </c>
      <c r="P387" s="727"/>
      <c r="Q387" s="741"/>
    </row>
    <row r="388" spans="1:17">
      <c r="A388" s="839"/>
      <c r="B388" s="721">
        <v>5</v>
      </c>
      <c r="C388" s="722" t="s">
        <v>1591</v>
      </c>
      <c r="D388" s="723" t="s">
        <v>16</v>
      </c>
      <c r="E388" s="733" t="s">
        <v>254</v>
      </c>
      <c r="F388" s="733" t="s">
        <v>1227</v>
      </c>
      <c r="G388" s="774">
        <v>39485</v>
      </c>
      <c r="H388" s="724">
        <f t="shared" ca="1" si="0"/>
        <v>12</v>
      </c>
      <c r="I388" s="725" t="s">
        <v>4508</v>
      </c>
      <c r="J388" s="733" t="s">
        <v>249</v>
      </c>
      <c r="K388" s="733" t="s">
        <v>6622</v>
      </c>
      <c r="L388" s="726"/>
      <c r="M388" s="726" t="s">
        <v>6426</v>
      </c>
      <c r="N388" s="722" t="s">
        <v>1826</v>
      </c>
      <c r="O388" s="733" t="s">
        <v>6640</v>
      </c>
      <c r="P388" s="727"/>
      <c r="Q388" s="741"/>
    </row>
    <row r="389" spans="1:17">
      <c r="A389" s="839"/>
      <c r="B389" s="721">
        <v>6</v>
      </c>
      <c r="C389" s="722" t="s">
        <v>6881</v>
      </c>
      <c r="D389" s="723" t="s">
        <v>23</v>
      </c>
      <c r="E389" s="733" t="s">
        <v>254</v>
      </c>
      <c r="F389" s="733" t="s">
        <v>229</v>
      </c>
      <c r="G389" s="774">
        <v>42839</v>
      </c>
      <c r="H389" s="724">
        <f t="shared" ca="1" si="0"/>
        <v>2</v>
      </c>
      <c r="I389" s="725" t="s">
        <v>4508</v>
      </c>
      <c r="J389" s="733" t="s">
        <v>6624</v>
      </c>
      <c r="K389" s="733" t="s">
        <v>6622</v>
      </c>
      <c r="L389" s="726"/>
      <c r="M389" s="726" t="s">
        <v>6426</v>
      </c>
      <c r="N389" s="722" t="s">
        <v>1826</v>
      </c>
      <c r="O389" s="733" t="s">
        <v>6640</v>
      </c>
      <c r="P389" s="727"/>
      <c r="Q389" s="741"/>
    </row>
    <row r="390" spans="1:17">
      <c r="A390" s="839">
        <v>17</v>
      </c>
      <c r="B390" s="721">
        <v>1</v>
      </c>
      <c r="C390" s="722" t="s">
        <v>1957</v>
      </c>
      <c r="D390" s="723" t="s">
        <v>23</v>
      </c>
      <c r="E390" s="733" t="s">
        <v>221</v>
      </c>
      <c r="F390" s="733" t="s">
        <v>414</v>
      </c>
      <c r="G390" s="774">
        <v>33087</v>
      </c>
      <c r="H390" s="724">
        <f t="shared" ca="1" si="0"/>
        <v>29</v>
      </c>
      <c r="I390" s="725" t="s">
        <v>1403</v>
      </c>
      <c r="J390" s="733" t="s">
        <v>7280</v>
      </c>
      <c r="K390" s="733" t="s">
        <v>261</v>
      </c>
      <c r="L390" s="726"/>
      <c r="M390" s="726" t="s">
        <v>6426</v>
      </c>
      <c r="N390" s="722" t="s">
        <v>1826</v>
      </c>
      <c r="O390" s="733" t="s">
        <v>222</v>
      </c>
      <c r="P390" s="727"/>
      <c r="Q390" s="741"/>
    </row>
    <row r="391" spans="1:17">
      <c r="A391" s="839"/>
      <c r="B391" s="721">
        <v>2</v>
      </c>
      <c r="C391" s="722" t="s">
        <v>7278</v>
      </c>
      <c r="D391" s="723" t="s">
        <v>16</v>
      </c>
      <c r="E391" s="733" t="s">
        <v>221</v>
      </c>
      <c r="F391" s="733" t="s">
        <v>7279</v>
      </c>
      <c r="G391" s="774">
        <v>35959</v>
      </c>
      <c r="H391" s="724">
        <f t="shared" ca="1" si="0"/>
        <v>21</v>
      </c>
      <c r="I391" s="725" t="s">
        <v>1403</v>
      </c>
      <c r="J391" s="733" t="s">
        <v>267</v>
      </c>
      <c r="K391" s="733" t="s">
        <v>246</v>
      </c>
      <c r="L391" s="726"/>
      <c r="M391" s="726" t="s">
        <v>6426</v>
      </c>
      <c r="N391" s="722" t="s">
        <v>1826</v>
      </c>
      <c r="O391" s="733" t="s">
        <v>245</v>
      </c>
      <c r="P391" s="727"/>
      <c r="Q391" s="741"/>
    </row>
    <row r="392" spans="1:17">
      <c r="A392" s="839"/>
      <c r="B392" s="721"/>
      <c r="C392" s="722"/>
      <c r="D392" s="723"/>
      <c r="E392" s="733"/>
      <c r="F392" s="733"/>
      <c r="G392" s="774"/>
      <c r="H392" s="724"/>
      <c r="I392" s="725"/>
      <c r="J392" s="733"/>
      <c r="K392" s="733"/>
      <c r="L392" s="726"/>
      <c r="M392" s="726"/>
      <c r="N392" s="722"/>
      <c r="O392" s="733"/>
      <c r="P392" s="727"/>
      <c r="Q392" s="741"/>
    </row>
    <row r="393" spans="1:17">
      <c r="A393" s="722">
        <v>1</v>
      </c>
      <c r="B393" s="722">
        <v>1</v>
      </c>
      <c r="C393" s="732" t="s">
        <v>2097</v>
      </c>
      <c r="D393" s="744" t="s">
        <v>23</v>
      </c>
      <c r="E393" s="722" t="s">
        <v>221</v>
      </c>
      <c r="F393" s="722" t="s">
        <v>288</v>
      </c>
      <c r="G393" s="787">
        <v>32377</v>
      </c>
      <c r="H393" s="724">
        <v>28</v>
      </c>
      <c r="I393" s="769" t="s">
        <v>1403</v>
      </c>
      <c r="J393" s="722" t="s">
        <v>289</v>
      </c>
      <c r="K393" s="722" t="s">
        <v>224</v>
      </c>
      <c r="L393" s="812"/>
      <c r="M393" s="812" t="s">
        <v>6426</v>
      </c>
      <c r="N393" s="722" t="s">
        <v>2099</v>
      </c>
      <c r="O393" s="722" t="s">
        <v>222</v>
      </c>
      <c r="P393" s="727" t="s">
        <v>2096</v>
      </c>
      <c r="Q393" s="734" t="s">
        <v>2096</v>
      </c>
    </row>
    <row r="394" spans="1:17">
      <c r="A394" s="721"/>
      <c r="B394" s="738">
        <v>2</v>
      </c>
      <c r="C394" s="722" t="s">
        <v>2102</v>
      </c>
      <c r="D394" s="723" t="s">
        <v>16</v>
      </c>
      <c r="E394" s="721" t="s">
        <v>221</v>
      </c>
      <c r="F394" s="721" t="s">
        <v>230</v>
      </c>
      <c r="G394" s="774">
        <v>35328</v>
      </c>
      <c r="H394" s="795">
        <v>20</v>
      </c>
      <c r="I394" s="725" t="s">
        <v>1403</v>
      </c>
      <c r="J394" s="721" t="s">
        <v>223</v>
      </c>
      <c r="K394" s="721" t="s">
        <v>246</v>
      </c>
      <c r="L394" s="813"/>
      <c r="M394" s="813" t="s">
        <v>6426</v>
      </c>
      <c r="N394" s="722" t="s">
        <v>2099</v>
      </c>
      <c r="O394" s="721" t="s">
        <v>245</v>
      </c>
      <c r="P394" s="722" t="s">
        <v>2101</v>
      </c>
      <c r="Q394" s="734" t="s">
        <v>2096</v>
      </c>
    </row>
    <row r="395" spans="1:17">
      <c r="A395" s="721"/>
      <c r="B395" s="738">
        <v>3</v>
      </c>
      <c r="C395" s="722" t="s">
        <v>2105</v>
      </c>
      <c r="D395" s="723" t="s">
        <v>23</v>
      </c>
      <c r="E395" s="738" t="s">
        <v>254</v>
      </c>
      <c r="F395" s="721" t="s">
        <v>1227</v>
      </c>
      <c r="G395" s="774">
        <v>42375</v>
      </c>
      <c r="H395" s="795">
        <v>1</v>
      </c>
      <c r="I395" s="725" t="s">
        <v>1403</v>
      </c>
      <c r="J395" s="738" t="s">
        <v>265</v>
      </c>
      <c r="K395" s="738" t="s">
        <v>270</v>
      </c>
      <c r="L395" s="813"/>
      <c r="M395" s="813" t="s">
        <v>6426</v>
      </c>
      <c r="N395" s="722" t="s">
        <v>2099</v>
      </c>
      <c r="O395" s="738" t="s">
        <v>255</v>
      </c>
      <c r="P395" s="727" t="s">
        <v>2104</v>
      </c>
      <c r="Q395" s="734" t="s">
        <v>2096</v>
      </c>
    </row>
    <row r="396" spans="1:17">
      <c r="A396" s="721">
        <v>2</v>
      </c>
      <c r="B396" s="721">
        <v>1</v>
      </c>
      <c r="C396" s="722" t="s">
        <v>2108</v>
      </c>
      <c r="D396" s="723" t="s">
        <v>16</v>
      </c>
      <c r="E396" s="721" t="s">
        <v>221</v>
      </c>
      <c r="F396" s="721" t="s">
        <v>2109</v>
      </c>
      <c r="G396" s="774">
        <v>27368</v>
      </c>
      <c r="H396" s="795">
        <v>42</v>
      </c>
      <c r="I396" s="725" t="s">
        <v>1403</v>
      </c>
      <c r="J396" s="721" t="s">
        <v>256</v>
      </c>
      <c r="K396" s="721" t="s">
        <v>246</v>
      </c>
      <c r="L396" s="813"/>
      <c r="M396" s="813" t="s">
        <v>6426</v>
      </c>
      <c r="N396" s="722" t="s">
        <v>2099</v>
      </c>
      <c r="O396" s="721" t="s">
        <v>222</v>
      </c>
      <c r="P396" s="722" t="s">
        <v>2107</v>
      </c>
      <c r="Q396" s="722" t="s">
        <v>2111</v>
      </c>
    </row>
    <row r="397" spans="1:17">
      <c r="A397" s="721"/>
      <c r="B397" s="721">
        <v>2</v>
      </c>
      <c r="C397" s="722" t="s">
        <v>2113</v>
      </c>
      <c r="D397" s="723" t="s">
        <v>16</v>
      </c>
      <c r="E397" s="721" t="s">
        <v>254</v>
      </c>
      <c r="F397" s="721" t="s">
        <v>252</v>
      </c>
      <c r="G397" s="774">
        <v>34872</v>
      </c>
      <c r="H397" s="795">
        <v>22</v>
      </c>
      <c r="I397" s="725" t="s">
        <v>1403</v>
      </c>
      <c r="J397" s="721" t="s">
        <v>344</v>
      </c>
      <c r="K397" s="721" t="s">
        <v>266</v>
      </c>
      <c r="L397" s="813"/>
      <c r="M397" s="813" t="s">
        <v>6426</v>
      </c>
      <c r="N397" s="722" t="s">
        <v>2099</v>
      </c>
      <c r="O397" s="721" t="s">
        <v>255</v>
      </c>
      <c r="P397" s="722" t="s">
        <v>2112</v>
      </c>
      <c r="Q397" s="722" t="s">
        <v>2111</v>
      </c>
    </row>
    <row r="398" spans="1:17">
      <c r="A398" s="721"/>
      <c r="B398" s="721">
        <v>3</v>
      </c>
      <c r="C398" s="722" t="s">
        <v>2115</v>
      </c>
      <c r="D398" s="723" t="s">
        <v>23</v>
      </c>
      <c r="E398" s="721" t="s">
        <v>254</v>
      </c>
      <c r="F398" s="721" t="s">
        <v>252</v>
      </c>
      <c r="G398" s="774">
        <v>35241</v>
      </c>
      <c r="H398" s="795">
        <v>21</v>
      </c>
      <c r="I398" s="725" t="s">
        <v>1403</v>
      </c>
      <c r="J398" s="721" t="s">
        <v>223</v>
      </c>
      <c r="K398" s="721" t="s">
        <v>266</v>
      </c>
      <c r="L398" s="813"/>
      <c r="M398" s="813" t="s">
        <v>6426</v>
      </c>
      <c r="N398" s="722" t="s">
        <v>2099</v>
      </c>
      <c r="O398" s="721" t="s">
        <v>255</v>
      </c>
      <c r="P398" s="722" t="s">
        <v>2114</v>
      </c>
      <c r="Q398" s="722" t="s">
        <v>2111</v>
      </c>
    </row>
    <row r="399" spans="1:17">
      <c r="A399" s="721"/>
      <c r="B399" s="721">
        <v>4</v>
      </c>
      <c r="C399" s="722" t="s">
        <v>2117</v>
      </c>
      <c r="D399" s="723" t="s">
        <v>16</v>
      </c>
      <c r="E399" s="721" t="s">
        <v>254</v>
      </c>
      <c r="F399" s="721" t="s">
        <v>22</v>
      </c>
      <c r="G399" s="774">
        <v>39355</v>
      </c>
      <c r="H399" s="795">
        <v>9</v>
      </c>
      <c r="I399" s="725" t="s">
        <v>1403</v>
      </c>
      <c r="J399" s="721" t="s">
        <v>369</v>
      </c>
      <c r="K399" s="721" t="s">
        <v>266</v>
      </c>
      <c r="L399" s="813"/>
      <c r="M399" s="813" t="s">
        <v>6426</v>
      </c>
      <c r="N399" s="722" t="s">
        <v>2099</v>
      </c>
      <c r="O399" s="721" t="s">
        <v>255</v>
      </c>
      <c r="P399" s="734" t="s">
        <v>2116</v>
      </c>
      <c r="Q399" s="722" t="s">
        <v>2111</v>
      </c>
    </row>
    <row r="400" spans="1:17">
      <c r="A400" s="721">
        <v>3</v>
      </c>
      <c r="B400" s="721">
        <v>1</v>
      </c>
      <c r="C400" s="722" t="s">
        <v>2119</v>
      </c>
      <c r="D400" s="723" t="s">
        <v>23</v>
      </c>
      <c r="E400" s="721" t="s">
        <v>221</v>
      </c>
      <c r="F400" s="721" t="s">
        <v>288</v>
      </c>
      <c r="G400" s="774">
        <v>27978</v>
      </c>
      <c r="H400" s="795">
        <v>41</v>
      </c>
      <c r="I400" s="725" t="s">
        <v>1403</v>
      </c>
      <c r="J400" s="721" t="s">
        <v>223</v>
      </c>
      <c r="K400" s="721" t="s">
        <v>674</v>
      </c>
      <c r="L400" s="813"/>
      <c r="M400" s="813" t="s">
        <v>6426</v>
      </c>
      <c r="N400" s="722" t="s">
        <v>2099</v>
      </c>
      <c r="O400" s="721" t="s">
        <v>222</v>
      </c>
      <c r="P400" s="722" t="s">
        <v>2118</v>
      </c>
      <c r="Q400" s="722" t="s">
        <v>2120</v>
      </c>
    </row>
    <row r="401" spans="1:17">
      <c r="A401" s="721"/>
      <c r="B401" s="721">
        <v>2</v>
      </c>
      <c r="C401" s="722" t="s">
        <v>2122</v>
      </c>
      <c r="D401" s="723" t="s">
        <v>23</v>
      </c>
      <c r="E401" s="721" t="s">
        <v>254</v>
      </c>
      <c r="F401" s="721" t="s">
        <v>230</v>
      </c>
      <c r="G401" s="774">
        <v>37207</v>
      </c>
      <c r="H401" s="795">
        <v>15</v>
      </c>
      <c r="I401" s="725" t="s">
        <v>1403</v>
      </c>
      <c r="J401" s="721" t="s">
        <v>348</v>
      </c>
      <c r="K401" s="721" t="s">
        <v>266</v>
      </c>
      <c r="L401" s="813"/>
      <c r="M401" s="813" t="s">
        <v>6426</v>
      </c>
      <c r="N401" s="722" t="s">
        <v>2099</v>
      </c>
      <c r="O401" s="721" t="s">
        <v>255</v>
      </c>
      <c r="P401" s="722" t="s">
        <v>2121</v>
      </c>
      <c r="Q401" s="722" t="s">
        <v>2120</v>
      </c>
    </row>
    <row r="402" spans="1:17">
      <c r="A402" s="721">
        <v>4</v>
      </c>
      <c r="B402" s="721">
        <v>1</v>
      </c>
      <c r="C402" s="722" t="s">
        <v>1608</v>
      </c>
      <c r="D402" s="723" t="s">
        <v>23</v>
      </c>
      <c r="E402" s="721" t="s">
        <v>221</v>
      </c>
      <c r="F402" s="721" t="s">
        <v>877</v>
      </c>
      <c r="G402" s="774">
        <v>26643</v>
      </c>
      <c r="H402" s="795">
        <v>44</v>
      </c>
      <c r="I402" s="725" t="s">
        <v>1403</v>
      </c>
      <c r="J402" s="721" t="s">
        <v>256</v>
      </c>
      <c r="K402" s="721" t="s">
        <v>283</v>
      </c>
      <c r="L402" s="813"/>
      <c r="M402" s="813" t="s">
        <v>6426</v>
      </c>
      <c r="N402" s="722" t="s">
        <v>2099</v>
      </c>
      <c r="O402" s="721" t="s">
        <v>222</v>
      </c>
      <c r="P402" s="722" t="s">
        <v>2123</v>
      </c>
      <c r="Q402" s="722" t="s">
        <v>2120</v>
      </c>
    </row>
    <row r="403" spans="1:17">
      <c r="A403" s="721"/>
      <c r="B403" s="721">
        <v>2</v>
      </c>
      <c r="C403" s="722" t="s">
        <v>2125</v>
      </c>
      <c r="D403" s="723" t="s">
        <v>16</v>
      </c>
      <c r="E403" s="721" t="s">
        <v>221</v>
      </c>
      <c r="F403" s="721" t="s">
        <v>970</v>
      </c>
      <c r="G403" s="774">
        <v>28772</v>
      </c>
      <c r="H403" s="795">
        <v>38</v>
      </c>
      <c r="I403" s="725" t="s">
        <v>1403</v>
      </c>
      <c r="J403" s="721" t="s">
        <v>256</v>
      </c>
      <c r="K403" s="721" t="s">
        <v>246</v>
      </c>
      <c r="L403" s="813"/>
      <c r="M403" s="813" t="s">
        <v>6426</v>
      </c>
      <c r="N403" s="722" t="s">
        <v>2099</v>
      </c>
      <c r="O403" s="721" t="s">
        <v>245</v>
      </c>
      <c r="P403" s="722" t="s">
        <v>2124</v>
      </c>
      <c r="Q403" s="722" t="s">
        <v>2120</v>
      </c>
    </row>
    <row r="404" spans="1:17">
      <c r="A404" s="721"/>
      <c r="B404" s="721">
        <v>3</v>
      </c>
      <c r="C404" s="722" t="s">
        <v>2128</v>
      </c>
      <c r="D404" s="723" t="s">
        <v>16</v>
      </c>
      <c r="E404" s="721" t="s">
        <v>254</v>
      </c>
      <c r="F404" s="721" t="s">
        <v>230</v>
      </c>
      <c r="G404" s="774">
        <v>38136</v>
      </c>
      <c r="H404" s="795">
        <v>13</v>
      </c>
      <c r="I404" s="725" t="s">
        <v>1403</v>
      </c>
      <c r="J404" s="721" t="s">
        <v>369</v>
      </c>
      <c r="K404" s="721" t="s">
        <v>266</v>
      </c>
      <c r="L404" s="813"/>
      <c r="M404" s="813" t="s">
        <v>6426</v>
      </c>
      <c r="N404" s="722" t="s">
        <v>2099</v>
      </c>
      <c r="O404" s="721" t="s">
        <v>255</v>
      </c>
      <c r="P404" s="722"/>
      <c r="Q404" s="722" t="s">
        <v>2120</v>
      </c>
    </row>
    <row r="405" spans="1:17">
      <c r="A405" s="721">
        <v>5</v>
      </c>
      <c r="B405" s="721">
        <v>1</v>
      </c>
      <c r="C405" s="722" t="s">
        <v>2130</v>
      </c>
      <c r="D405" s="723" t="s">
        <v>23</v>
      </c>
      <c r="E405" s="721" t="s">
        <v>221</v>
      </c>
      <c r="F405" s="721" t="s">
        <v>288</v>
      </c>
      <c r="G405" s="774">
        <v>27258</v>
      </c>
      <c r="H405" s="795">
        <v>42</v>
      </c>
      <c r="I405" s="725" t="s">
        <v>1403</v>
      </c>
      <c r="J405" s="721" t="s">
        <v>223</v>
      </c>
      <c r="K405" s="721" t="s">
        <v>1660</v>
      </c>
      <c r="L405" s="813"/>
      <c r="M405" s="813" t="s">
        <v>6426</v>
      </c>
      <c r="N405" s="722" t="s">
        <v>2099</v>
      </c>
      <c r="O405" s="721" t="s">
        <v>222</v>
      </c>
      <c r="P405" s="727" t="s">
        <v>2129</v>
      </c>
      <c r="Q405" s="722" t="s">
        <v>2120</v>
      </c>
    </row>
    <row r="406" spans="1:17">
      <c r="A406" s="721"/>
      <c r="B406" s="721">
        <v>2</v>
      </c>
      <c r="C406" s="722" t="s">
        <v>2132</v>
      </c>
      <c r="D406" s="723" t="s">
        <v>16</v>
      </c>
      <c r="E406" s="721" t="s">
        <v>221</v>
      </c>
      <c r="F406" s="721" t="s">
        <v>288</v>
      </c>
      <c r="G406" s="774">
        <v>29910</v>
      </c>
      <c r="H406" s="795">
        <v>35</v>
      </c>
      <c r="I406" s="725" t="s">
        <v>1403</v>
      </c>
      <c r="J406" s="721" t="s">
        <v>223</v>
      </c>
      <c r="K406" s="721" t="s">
        <v>246</v>
      </c>
      <c r="L406" s="813"/>
      <c r="M406" s="813" t="s">
        <v>6426</v>
      </c>
      <c r="N406" s="722" t="s">
        <v>2099</v>
      </c>
      <c r="O406" s="721" t="s">
        <v>245</v>
      </c>
      <c r="P406" s="722" t="s">
        <v>2131</v>
      </c>
      <c r="Q406" s="722" t="s">
        <v>2120</v>
      </c>
    </row>
    <row r="407" spans="1:17">
      <c r="A407" s="721"/>
      <c r="B407" s="721">
        <v>3</v>
      </c>
      <c r="C407" s="722" t="s">
        <v>2136</v>
      </c>
      <c r="D407" s="723" t="s">
        <v>16</v>
      </c>
      <c r="E407" s="721" t="s">
        <v>254</v>
      </c>
      <c r="F407" s="721" t="s">
        <v>288</v>
      </c>
      <c r="G407" s="774">
        <v>36920</v>
      </c>
      <c r="H407" s="795">
        <v>16</v>
      </c>
      <c r="I407" s="725" t="s">
        <v>1403</v>
      </c>
      <c r="J407" s="721" t="s">
        <v>348</v>
      </c>
      <c r="K407" s="721" t="s">
        <v>266</v>
      </c>
      <c r="L407" s="813"/>
      <c r="M407" s="813" t="s">
        <v>6426</v>
      </c>
      <c r="N407" s="722" t="s">
        <v>2099</v>
      </c>
      <c r="O407" s="721" t="s">
        <v>255</v>
      </c>
      <c r="P407" s="722" t="s">
        <v>2135</v>
      </c>
      <c r="Q407" s="722" t="s">
        <v>2120</v>
      </c>
    </row>
    <row r="408" spans="1:17">
      <c r="A408" s="721"/>
      <c r="B408" s="721">
        <v>4</v>
      </c>
      <c r="C408" s="722" t="s">
        <v>2138</v>
      </c>
      <c r="D408" s="723" t="s">
        <v>23</v>
      </c>
      <c r="E408" s="721" t="s">
        <v>254</v>
      </c>
      <c r="F408" s="721" t="s">
        <v>230</v>
      </c>
      <c r="G408" s="774">
        <v>40260</v>
      </c>
      <c r="H408" s="795">
        <v>7</v>
      </c>
      <c r="I408" s="725" t="s">
        <v>1403</v>
      </c>
      <c r="J408" s="721" t="s">
        <v>265</v>
      </c>
      <c r="K408" s="721" t="s">
        <v>270</v>
      </c>
      <c r="L408" s="813"/>
      <c r="M408" s="813" t="s">
        <v>6426</v>
      </c>
      <c r="N408" s="722" t="s">
        <v>2099</v>
      </c>
      <c r="O408" s="721" t="s">
        <v>255</v>
      </c>
      <c r="P408" s="734" t="s">
        <v>2137</v>
      </c>
      <c r="Q408" s="722" t="s">
        <v>2120</v>
      </c>
    </row>
    <row r="409" spans="1:17">
      <c r="A409" s="721">
        <v>6</v>
      </c>
      <c r="B409" s="721">
        <v>1</v>
      </c>
      <c r="C409" s="722" t="s">
        <v>2140</v>
      </c>
      <c r="D409" s="723" t="s">
        <v>23</v>
      </c>
      <c r="E409" s="721" t="s">
        <v>221</v>
      </c>
      <c r="F409" s="721" t="s">
        <v>2141</v>
      </c>
      <c r="G409" s="774">
        <v>22883</v>
      </c>
      <c r="H409" s="795">
        <v>54</v>
      </c>
      <c r="I409" s="725" t="s">
        <v>1403</v>
      </c>
      <c r="J409" s="721" t="s">
        <v>256</v>
      </c>
      <c r="K409" s="721" t="s">
        <v>283</v>
      </c>
      <c r="L409" s="813"/>
      <c r="M409" s="813" t="s">
        <v>6426</v>
      </c>
      <c r="N409" s="722" t="s">
        <v>2099</v>
      </c>
      <c r="O409" s="721" t="s">
        <v>222</v>
      </c>
      <c r="P409" s="722" t="s">
        <v>2139</v>
      </c>
      <c r="Q409" s="722" t="s">
        <v>2120</v>
      </c>
    </row>
    <row r="410" spans="1:17">
      <c r="A410" s="721"/>
      <c r="B410" s="721">
        <v>2</v>
      </c>
      <c r="C410" s="722" t="s">
        <v>2145</v>
      </c>
      <c r="D410" s="723" t="s">
        <v>16</v>
      </c>
      <c r="E410" s="721" t="s">
        <v>221</v>
      </c>
      <c r="F410" s="721" t="s">
        <v>2141</v>
      </c>
      <c r="G410" s="774">
        <v>27105</v>
      </c>
      <c r="H410" s="795">
        <v>43</v>
      </c>
      <c r="I410" s="725" t="s">
        <v>1403</v>
      </c>
      <c r="J410" s="721" t="s">
        <v>256</v>
      </c>
      <c r="K410" s="721" t="s">
        <v>246</v>
      </c>
      <c r="L410" s="813"/>
      <c r="M410" s="813" t="s">
        <v>6426</v>
      </c>
      <c r="N410" s="722" t="s">
        <v>2099</v>
      </c>
      <c r="O410" s="721" t="s">
        <v>245</v>
      </c>
      <c r="P410" s="722" t="s">
        <v>2144</v>
      </c>
      <c r="Q410" s="722" t="s">
        <v>2120</v>
      </c>
    </row>
    <row r="411" spans="1:17">
      <c r="A411" s="721"/>
      <c r="B411" s="721">
        <v>3</v>
      </c>
      <c r="C411" s="722" t="s">
        <v>2149</v>
      </c>
      <c r="D411" s="723" t="s">
        <v>23</v>
      </c>
      <c r="E411" s="721" t="s">
        <v>254</v>
      </c>
      <c r="F411" s="721" t="s">
        <v>1605</v>
      </c>
      <c r="G411" s="774">
        <v>33810</v>
      </c>
      <c r="H411" s="795">
        <v>25</v>
      </c>
      <c r="I411" s="725" t="s">
        <v>1403</v>
      </c>
      <c r="J411" s="721" t="s">
        <v>256</v>
      </c>
      <c r="K411" s="721" t="s">
        <v>270</v>
      </c>
      <c r="L411" s="813"/>
      <c r="M411" s="813" t="s">
        <v>6426</v>
      </c>
      <c r="N411" s="722" t="s">
        <v>2099</v>
      </c>
      <c r="O411" s="721" t="s">
        <v>255</v>
      </c>
      <c r="P411" s="722" t="s">
        <v>2148</v>
      </c>
      <c r="Q411" s="722" t="s">
        <v>2120</v>
      </c>
    </row>
    <row r="412" spans="1:17">
      <c r="A412" s="721"/>
      <c r="B412" s="721">
        <v>4</v>
      </c>
      <c r="C412" s="722" t="s">
        <v>2151</v>
      </c>
      <c r="D412" s="723" t="s">
        <v>23</v>
      </c>
      <c r="E412" s="721" t="s">
        <v>254</v>
      </c>
      <c r="F412" s="721" t="s">
        <v>230</v>
      </c>
      <c r="G412" s="774">
        <v>35690</v>
      </c>
      <c r="H412" s="795">
        <v>19</v>
      </c>
      <c r="I412" s="725" t="s">
        <v>1403</v>
      </c>
      <c r="J412" s="721" t="s">
        <v>886</v>
      </c>
      <c r="K412" s="721" t="s">
        <v>266</v>
      </c>
      <c r="L412" s="813"/>
      <c r="M412" s="813" t="s">
        <v>6426</v>
      </c>
      <c r="N412" s="722" t="s">
        <v>2099</v>
      </c>
      <c r="O412" s="721" t="s">
        <v>255</v>
      </c>
      <c r="P412" s="722" t="s">
        <v>2150</v>
      </c>
      <c r="Q412" s="722" t="s">
        <v>2120</v>
      </c>
    </row>
    <row r="413" spans="1:17">
      <c r="A413" s="721">
        <v>7</v>
      </c>
      <c r="B413" s="721">
        <v>1</v>
      </c>
      <c r="C413" s="722" t="s">
        <v>2153</v>
      </c>
      <c r="D413" s="723" t="s">
        <v>16</v>
      </c>
      <c r="E413" s="721" t="s">
        <v>221</v>
      </c>
      <c r="F413" s="721" t="s">
        <v>760</v>
      </c>
      <c r="G413" s="774">
        <v>26362</v>
      </c>
      <c r="H413" s="795">
        <v>45</v>
      </c>
      <c r="I413" s="725" t="s">
        <v>1403</v>
      </c>
      <c r="J413" s="721" t="s">
        <v>256</v>
      </c>
      <c r="K413" s="721" t="s">
        <v>246</v>
      </c>
      <c r="L413" s="813"/>
      <c r="M413" s="813" t="s">
        <v>6426</v>
      </c>
      <c r="N413" s="722" t="s">
        <v>2099</v>
      </c>
      <c r="O413" s="721" t="s">
        <v>222</v>
      </c>
      <c r="P413" s="722" t="s">
        <v>2152</v>
      </c>
      <c r="Q413" s="722" t="s">
        <v>2120</v>
      </c>
    </row>
    <row r="414" spans="1:17">
      <c r="A414" s="721"/>
      <c r="B414" s="721">
        <v>2</v>
      </c>
      <c r="C414" s="722" t="s">
        <v>2158</v>
      </c>
      <c r="D414" s="723" t="s">
        <v>16</v>
      </c>
      <c r="E414" s="721" t="s">
        <v>254</v>
      </c>
      <c r="F414" s="721" t="s">
        <v>230</v>
      </c>
      <c r="G414" s="774">
        <v>35597</v>
      </c>
      <c r="H414" s="795">
        <v>20</v>
      </c>
      <c r="I414" s="725" t="s">
        <v>1403</v>
      </c>
      <c r="J414" s="721" t="s">
        <v>344</v>
      </c>
      <c r="K414" s="721" t="s">
        <v>266</v>
      </c>
      <c r="L414" s="813"/>
      <c r="M414" s="813" t="s">
        <v>6426</v>
      </c>
      <c r="N414" s="722" t="s">
        <v>2099</v>
      </c>
      <c r="O414" s="721" t="s">
        <v>255</v>
      </c>
      <c r="P414" s="722" t="s">
        <v>2157</v>
      </c>
      <c r="Q414" s="722" t="s">
        <v>2120</v>
      </c>
    </row>
    <row r="415" spans="1:17">
      <c r="A415" s="721"/>
      <c r="B415" s="721">
        <v>3</v>
      </c>
      <c r="C415" s="722" t="s">
        <v>2161</v>
      </c>
      <c r="D415" s="723" t="s">
        <v>23</v>
      </c>
      <c r="E415" s="721" t="s">
        <v>254</v>
      </c>
      <c r="F415" s="721" t="s">
        <v>230</v>
      </c>
      <c r="G415" s="774">
        <v>36880</v>
      </c>
      <c r="H415" s="795">
        <v>16</v>
      </c>
      <c r="I415" s="725" t="s">
        <v>1403</v>
      </c>
      <c r="J415" s="721" t="s">
        <v>886</v>
      </c>
      <c r="K415" s="721" t="s">
        <v>266</v>
      </c>
      <c r="L415" s="813"/>
      <c r="M415" s="813" t="s">
        <v>6426</v>
      </c>
      <c r="N415" s="722" t="s">
        <v>2099</v>
      </c>
      <c r="O415" s="721" t="s">
        <v>255</v>
      </c>
      <c r="P415" s="722" t="s">
        <v>2160</v>
      </c>
      <c r="Q415" s="722" t="s">
        <v>2120</v>
      </c>
    </row>
    <row r="416" spans="1:17">
      <c r="A416" s="721">
        <v>8</v>
      </c>
      <c r="B416" s="721">
        <v>1</v>
      </c>
      <c r="C416" s="732" t="s">
        <v>2163</v>
      </c>
      <c r="D416" s="723" t="s">
        <v>23</v>
      </c>
      <c r="E416" s="733" t="s">
        <v>221</v>
      </c>
      <c r="F416" s="733" t="s">
        <v>2164</v>
      </c>
      <c r="G416" s="775">
        <v>23638</v>
      </c>
      <c r="H416" s="807">
        <v>52</v>
      </c>
      <c r="I416" s="723" t="s">
        <v>1403</v>
      </c>
      <c r="J416" s="733" t="s">
        <v>256</v>
      </c>
      <c r="K416" s="733" t="s">
        <v>283</v>
      </c>
      <c r="L416" s="813"/>
      <c r="M416" s="813" t="s">
        <v>6426</v>
      </c>
      <c r="N416" s="732" t="s">
        <v>2099</v>
      </c>
      <c r="O416" s="733" t="s">
        <v>222</v>
      </c>
      <c r="P416" s="732" t="s">
        <v>2162</v>
      </c>
      <c r="Q416" s="732" t="s">
        <v>2166</v>
      </c>
    </row>
    <row r="417" spans="1:17">
      <c r="A417" s="721">
        <v>9</v>
      </c>
      <c r="B417" s="721">
        <v>1</v>
      </c>
      <c r="C417" s="722" t="s">
        <v>2183</v>
      </c>
      <c r="D417" s="723" t="s">
        <v>23</v>
      </c>
      <c r="E417" s="721" t="s">
        <v>221</v>
      </c>
      <c r="F417" s="721" t="s">
        <v>219</v>
      </c>
      <c r="G417" s="774">
        <v>23649</v>
      </c>
      <c r="H417" s="795">
        <v>52</v>
      </c>
      <c r="I417" s="725" t="s">
        <v>1403</v>
      </c>
      <c r="J417" s="721" t="s">
        <v>223</v>
      </c>
      <c r="K417" s="721" t="s">
        <v>360</v>
      </c>
      <c r="L417" s="813"/>
      <c r="M417" s="813" t="s">
        <v>6426</v>
      </c>
      <c r="N417" s="722" t="s">
        <v>2099</v>
      </c>
      <c r="O417" s="721" t="s">
        <v>222</v>
      </c>
      <c r="P417" s="722" t="s">
        <v>2182</v>
      </c>
      <c r="Q417" s="722" t="s">
        <v>2186</v>
      </c>
    </row>
    <row r="418" spans="1:17">
      <c r="A418" s="721"/>
      <c r="B418" s="721">
        <v>2</v>
      </c>
      <c r="C418" s="722" t="s">
        <v>2188</v>
      </c>
      <c r="D418" s="723" t="s">
        <v>16</v>
      </c>
      <c r="E418" s="721" t="s">
        <v>221</v>
      </c>
      <c r="F418" s="721" t="s">
        <v>414</v>
      </c>
      <c r="G418" s="774">
        <v>26507</v>
      </c>
      <c r="H418" s="795">
        <v>45</v>
      </c>
      <c r="I418" s="725" t="s">
        <v>1403</v>
      </c>
      <c r="J418" s="721" t="s">
        <v>256</v>
      </c>
      <c r="K418" s="721" t="s">
        <v>360</v>
      </c>
      <c r="L418" s="813"/>
      <c r="M418" s="813" t="s">
        <v>6426</v>
      </c>
      <c r="N418" s="722" t="s">
        <v>2099</v>
      </c>
      <c r="O418" s="721" t="s">
        <v>245</v>
      </c>
      <c r="P418" s="722" t="s">
        <v>2187</v>
      </c>
      <c r="Q418" s="722" t="s">
        <v>2186</v>
      </c>
    </row>
    <row r="419" spans="1:17">
      <c r="A419" s="721"/>
      <c r="B419" s="721">
        <v>3</v>
      </c>
      <c r="C419" s="722" t="s">
        <v>2191</v>
      </c>
      <c r="D419" s="723" t="s">
        <v>23</v>
      </c>
      <c r="E419" s="721" t="s">
        <v>254</v>
      </c>
      <c r="F419" s="721" t="s">
        <v>414</v>
      </c>
      <c r="G419" s="774">
        <v>34284</v>
      </c>
      <c r="H419" s="795">
        <v>23</v>
      </c>
      <c r="I419" s="725" t="s">
        <v>1403</v>
      </c>
      <c r="J419" s="721" t="s">
        <v>289</v>
      </c>
      <c r="K419" s="721" t="s">
        <v>270</v>
      </c>
      <c r="L419" s="813"/>
      <c r="M419" s="813" t="s">
        <v>6426</v>
      </c>
      <c r="N419" s="722" t="s">
        <v>2099</v>
      </c>
      <c r="O419" s="721" t="s">
        <v>255</v>
      </c>
      <c r="P419" s="722" t="s">
        <v>2190</v>
      </c>
      <c r="Q419" s="722" t="s">
        <v>2186</v>
      </c>
    </row>
    <row r="420" spans="1:17">
      <c r="A420" s="721">
        <v>10</v>
      </c>
      <c r="B420" s="721">
        <v>1</v>
      </c>
      <c r="C420" s="722" t="s">
        <v>2193</v>
      </c>
      <c r="D420" s="723" t="s">
        <v>23</v>
      </c>
      <c r="E420" s="721" t="s">
        <v>221</v>
      </c>
      <c r="F420" s="721" t="s">
        <v>1402</v>
      </c>
      <c r="G420" s="774">
        <v>22779</v>
      </c>
      <c r="H420" s="795">
        <v>55</v>
      </c>
      <c r="I420" s="725" t="s">
        <v>1403</v>
      </c>
      <c r="J420" s="721" t="s">
        <v>256</v>
      </c>
      <c r="K420" s="721" t="s">
        <v>360</v>
      </c>
      <c r="L420" s="813"/>
      <c r="M420" s="813" t="s">
        <v>6426</v>
      </c>
      <c r="N420" s="722" t="s">
        <v>2099</v>
      </c>
      <c r="O420" s="721" t="s">
        <v>222</v>
      </c>
      <c r="P420" s="722" t="s">
        <v>2192</v>
      </c>
      <c r="Q420" s="722" t="s">
        <v>2195</v>
      </c>
    </row>
    <row r="421" spans="1:17">
      <c r="A421" s="721"/>
      <c r="B421" s="721">
        <v>2</v>
      </c>
      <c r="C421" s="722" t="s">
        <v>2197</v>
      </c>
      <c r="D421" s="723" t="s">
        <v>16</v>
      </c>
      <c r="E421" s="721" t="s">
        <v>221</v>
      </c>
      <c r="F421" s="721" t="s">
        <v>1402</v>
      </c>
      <c r="G421" s="774">
        <v>24371</v>
      </c>
      <c r="H421" s="795">
        <v>50</v>
      </c>
      <c r="I421" s="725" t="s">
        <v>1403</v>
      </c>
      <c r="J421" s="721" t="s">
        <v>256</v>
      </c>
      <c r="K421" s="721" t="s">
        <v>246</v>
      </c>
      <c r="L421" s="813"/>
      <c r="M421" s="813" t="s">
        <v>6426</v>
      </c>
      <c r="N421" s="722" t="s">
        <v>2099</v>
      </c>
      <c r="O421" s="721" t="s">
        <v>245</v>
      </c>
      <c r="P421" s="722" t="s">
        <v>2196</v>
      </c>
      <c r="Q421" s="722" t="s">
        <v>2195</v>
      </c>
    </row>
    <row r="422" spans="1:17">
      <c r="A422" s="721"/>
      <c r="B422" s="721">
        <v>3</v>
      </c>
      <c r="C422" s="722" t="s">
        <v>2200</v>
      </c>
      <c r="D422" s="723" t="s">
        <v>16</v>
      </c>
      <c r="E422" s="721" t="s">
        <v>254</v>
      </c>
      <c r="F422" s="721" t="s">
        <v>288</v>
      </c>
      <c r="G422" s="774">
        <v>36281</v>
      </c>
      <c r="H422" s="795">
        <v>18</v>
      </c>
      <c r="I422" s="725" t="s">
        <v>1403</v>
      </c>
      <c r="J422" s="721" t="s">
        <v>886</v>
      </c>
      <c r="K422" s="721" t="s">
        <v>266</v>
      </c>
      <c r="L422" s="813"/>
      <c r="M422" s="813" t="s">
        <v>6426</v>
      </c>
      <c r="N422" s="722" t="s">
        <v>2099</v>
      </c>
      <c r="O422" s="721" t="s">
        <v>255</v>
      </c>
      <c r="P422" s="722" t="s">
        <v>2199</v>
      </c>
      <c r="Q422" s="722" t="s">
        <v>2195</v>
      </c>
    </row>
    <row r="423" spans="1:17">
      <c r="A423" s="721"/>
      <c r="B423" s="721">
        <v>4</v>
      </c>
      <c r="C423" s="722" t="s">
        <v>2202</v>
      </c>
      <c r="D423" s="723" t="s">
        <v>23</v>
      </c>
      <c r="E423" s="721" t="s">
        <v>1260</v>
      </c>
      <c r="F423" s="721" t="s">
        <v>1402</v>
      </c>
      <c r="G423" s="774">
        <v>28957</v>
      </c>
      <c r="H423" s="795">
        <v>38</v>
      </c>
      <c r="I423" s="725" t="s">
        <v>1403</v>
      </c>
      <c r="J423" s="721" t="s">
        <v>289</v>
      </c>
      <c r="K423" s="721" t="s">
        <v>261</v>
      </c>
      <c r="L423" s="813"/>
      <c r="M423" s="813" t="s">
        <v>6426</v>
      </c>
      <c r="N423" s="722" t="s">
        <v>2099</v>
      </c>
      <c r="O423" s="721" t="s">
        <v>1845</v>
      </c>
      <c r="P423" s="734" t="s">
        <v>2201</v>
      </c>
      <c r="Q423" s="722" t="s">
        <v>2195</v>
      </c>
    </row>
    <row r="424" spans="1:17">
      <c r="A424" s="721">
        <v>11</v>
      </c>
      <c r="B424" s="721">
        <v>1</v>
      </c>
      <c r="C424" s="722" t="s">
        <v>2206</v>
      </c>
      <c r="D424" s="723" t="s">
        <v>23</v>
      </c>
      <c r="E424" s="721" t="s">
        <v>221</v>
      </c>
      <c r="F424" s="721" t="s">
        <v>219</v>
      </c>
      <c r="G424" s="774">
        <v>24271</v>
      </c>
      <c r="H424" s="795">
        <v>51</v>
      </c>
      <c r="I424" s="725" t="s">
        <v>1403</v>
      </c>
      <c r="J424" s="721" t="s">
        <v>256</v>
      </c>
      <c r="K424" s="721" t="s">
        <v>283</v>
      </c>
      <c r="L424" s="813"/>
      <c r="M424" s="813" t="s">
        <v>6426</v>
      </c>
      <c r="N424" s="722" t="s">
        <v>2099</v>
      </c>
      <c r="O424" s="721" t="s">
        <v>222</v>
      </c>
      <c r="P424" s="722" t="s">
        <v>2205</v>
      </c>
      <c r="Q424" s="722" t="s">
        <v>2208</v>
      </c>
    </row>
    <row r="425" spans="1:17">
      <c r="A425" s="721"/>
      <c r="B425" s="721">
        <v>2</v>
      </c>
      <c r="C425" s="722" t="s">
        <v>2210</v>
      </c>
      <c r="D425" s="723" t="s">
        <v>16</v>
      </c>
      <c r="E425" s="721" t="s">
        <v>221</v>
      </c>
      <c r="F425" s="721" t="s">
        <v>219</v>
      </c>
      <c r="G425" s="774">
        <v>24938</v>
      </c>
      <c r="H425" s="795">
        <v>49</v>
      </c>
      <c r="I425" s="725" t="s">
        <v>1403</v>
      </c>
      <c r="J425" s="721" t="s">
        <v>256</v>
      </c>
      <c r="K425" s="721" t="s">
        <v>246</v>
      </c>
      <c r="L425" s="813"/>
      <c r="M425" s="813" t="s">
        <v>6426</v>
      </c>
      <c r="N425" s="722" t="s">
        <v>2099</v>
      </c>
      <c r="O425" s="721" t="s">
        <v>245</v>
      </c>
      <c r="P425" s="722" t="s">
        <v>2209</v>
      </c>
      <c r="Q425" s="722" t="s">
        <v>2208</v>
      </c>
    </row>
    <row r="426" spans="1:17">
      <c r="A426" s="721"/>
      <c r="B426" s="721">
        <v>3</v>
      </c>
      <c r="C426" s="722" t="s">
        <v>2214</v>
      </c>
      <c r="D426" s="723" t="s">
        <v>16</v>
      </c>
      <c r="E426" s="721" t="s">
        <v>254</v>
      </c>
      <c r="F426" s="721" t="s">
        <v>219</v>
      </c>
      <c r="G426" s="774">
        <v>34010</v>
      </c>
      <c r="H426" s="795">
        <v>24</v>
      </c>
      <c r="I426" s="725" t="s">
        <v>1403</v>
      </c>
      <c r="J426" s="721" t="s">
        <v>344</v>
      </c>
      <c r="K426" s="721" t="s">
        <v>266</v>
      </c>
      <c r="L426" s="813"/>
      <c r="M426" s="813" t="s">
        <v>6426</v>
      </c>
      <c r="N426" s="722" t="s">
        <v>2099</v>
      </c>
      <c r="O426" s="721" t="s">
        <v>255</v>
      </c>
      <c r="P426" s="722" t="s">
        <v>2213</v>
      </c>
      <c r="Q426" s="722" t="s">
        <v>2208</v>
      </c>
    </row>
    <row r="427" spans="1:17">
      <c r="A427" s="721"/>
      <c r="B427" s="721">
        <v>4</v>
      </c>
      <c r="C427" s="722" t="s">
        <v>2216</v>
      </c>
      <c r="D427" s="723" t="s">
        <v>16</v>
      </c>
      <c r="E427" s="721" t="s">
        <v>254</v>
      </c>
      <c r="F427" s="721" t="s">
        <v>230</v>
      </c>
      <c r="G427" s="774">
        <v>39670</v>
      </c>
      <c r="H427" s="795">
        <v>8</v>
      </c>
      <c r="I427" s="725" t="s">
        <v>1403</v>
      </c>
      <c r="J427" s="721" t="s">
        <v>369</v>
      </c>
      <c r="K427" s="721" t="s">
        <v>266</v>
      </c>
      <c r="L427" s="813"/>
      <c r="M427" s="813" t="s">
        <v>6426</v>
      </c>
      <c r="N427" s="722" t="s">
        <v>2099</v>
      </c>
      <c r="O427" s="721" t="s">
        <v>1445</v>
      </c>
      <c r="P427" s="734" t="s">
        <v>2215</v>
      </c>
      <c r="Q427" s="722" t="s">
        <v>2208</v>
      </c>
    </row>
    <row r="428" spans="1:17">
      <c r="A428" s="721">
        <v>12</v>
      </c>
      <c r="B428" s="721">
        <v>1</v>
      </c>
      <c r="C428" s="722" t="s">
        <v>2219</v>
      </c>
      <c r="D428" s="723" t="s">
        <v>16</v>
      </c>
      <c r="E428" s="721" t="s">
        <v>221</v>
      </c>
      <c r="F428" s="721" t="s">
        <v>524</v>
      </c>
      <c r="G428" s="774">
        <v>25257</v>
      </c>
      <c r="H428" s="795">
        <v>48</v>
      </c>
      <c r="I428" s="725" t="s">
        <v>1403</v>
      </c>
      <c r="J428" s="721" t="s">
        <v>223</v>
      </c>
      <c r="K428" s="721" t="s">
        <v>246</v>
      </c>
      <c r="L428" s="813"/>
      <c r="M428" s="813" t="s">
        <v>6426</v>
      </c>
      <c r="N428" s="722" t="s">
        <v>2099</v>
      </c>
      <c r="O428" s="721" t="s">
        <v>222</v>
      </c>
      <c r="P428" s="722" t="s">
        <v>2218</v>
      </c>
      <c r="Q428" s="722" t="s">
        <v>2220</v>
      </c>
    </row>
    <row r="429" spans="1:17">
      <c r="A429" s="721"/>
      <c r="B429" s="721">
        <v>2</v>
      </c>
      <c r="C429" s="722" t="s">
        <v>2225</v>
      </c>
      <c r="D429" s="723" t="s">
        <v>23</v>
      </c>
      <c r="E429" s="721" t="s">
        <v>254</v>
      </c>
      <c r="F429" s="721" t="s">
        <v>524</v>
      </c>
      <c r="G429" s="774">
        <v>36177</v>
      </c>
      <c r="H429" s="795">
        <v>18</v>
      </c>
      <c r="I429" s="725" t="s">
        <v>1403</v>
      </c>
      <c r="J429" s="721" t="s">
        <v>886</v>
      </c>
      <c r="K429" s="721" t="s">
        <v>266</v>
      </c>
      <c r="L429" s="813"/>
      <c r="M429" s="813" t="s">
        <v>6426</v>
      </c>
      <c r="N429" s="722" t="s">
        <v>2099</v>
      </c>
      <c r="O429" s="721" t="s">
        <v>255</v>
      </c>
      <c r="P429" s="722" t="s">
        <v>2224</v>
      </c>
      <c r="Q429" s="722" t="s">
        <v>2220</v>
      </c>
    </row>
    <row r="430" spans="1:17">
      <c r="A430" s="721"/>
      <c r="B430" s="721">
        <v>2</v>
      </c>
      <c r="C430" s="722" t="s">
        <v>2227</v>
      </c>
      <c r="D430" s="723" t="s">
        <v>16</v>
      </c>
      <c r="E430" s="721" t="s">
        <v>254</v>
      </c>
      <c r="F430" s="721" t="s">
        <v>2228</v>
      </c>
      <c r="G430" s="774">
        <v>37046</v>
      </c>
      <c r="H430" s="795">
        <v>16</v>
      </c>
      <c r="I430" s="725" t="s">
        <v>1403</v>
      </c>
      <c r="J430" s="721" t="s">
        <v>348</v>
      </c>
      <c r="K430" s="721" t="s">
        <v>266</v>
      </c>
      <c r="L430" s="813"/>
      <c r="M430" s="813" t="s">
        <v>6426</v>
      </c>
      <c r="N430" s="722" t="s">
        <v>2099</v>
      </c>
      <c r="O430" s="721" t="s">
        <v>255</v>
      </c>
      <c r="P430" s="722" t="s">
        <v>2226</v>
      </c>
      <c r="Q430" s="722" t="s">
        <v>2220</v>
      </c>
    </row>
    <row r="431" spans="1:17">
      <c r="A431" s="721">
        <v>13</v>
      </c>
      <c r="B431" s="721">
        <v>1</v>
      </c>
      <c r="C431" s="722" t="s">
        <v>1033</v>
      </c>
      <c r="D431" s="723" t="s">
        <v>23</v>
      </c>
      <c r="E431" s="721" t="s">
        <v>221</v>
      </c>
      <c r="F431" s="721" t="s">
        <v>297</v>
      </c>
      <c r="G431" s="774">
        <v>20651</v>
      </c>
      <c r="H431" s="795">
        <v>61</v>
      </c>
      <c r="I431" s="725" t="s">
        <v>4508</v>
      </c>
      <c r="J431" s="721" t="s">
        <v>256</v>
      </c>
      <c r="K431" s="721" t="s">
        <v>283</v>
      </c>
      <c r="L431" s="813"/>
      <c r="M431" s="813" t="s">
        <v>6426</v>
      </c>
      <c r="N431" s="722" t="s">
        <v>2099</v>
      </c>
      <c r="O431" s="721" t="s">
        <v>222</v>
      </c>
      <c r="P431" s="722" t="s">
        <v>2229</v>
      </c>
      <c r="Q431" s="722" t="s">
        <v>2231</v>
      </c>
    </row>
    <row r="432" spans="1:17">
      <c r="A432" s="721"/>
      <c r="B432" s="721">
        <v>2</v>
      </c>
      <c r="C432" s="722" t="s">
        <v>2233</v>
      </c>
      <c r="D432" s="723" t="s">
        <v>16</v>
      </c>
      <c r="E432" s="721" t="s">
        <v>221</v>
      </c>
      <c r="F432" s="721" t="s">
        <v>2234</v>
      </c>
      <c r="G432" s="774">
        <v>21381</v>
      </c>
      <c r="H432" s="795">
        <v>59</v>
      </c>
      <c r="I432" s="725" t="s">
        <v>4508</v>
      </c>
      <c r="J432" s="721" t="s">
        <v>256</v>
      </c>
      <c r="K432" s="721" t="s">
        <v>246</v>
      </c>
      <c r="L432" s="813"/>
      <c r="M432" s="813" t="s">
        <v>6426</v>
      </c>
      <c r="N432" s="722" t="s">
        <v>2099</v>
      </c>
      <c r="O432" s="721" t="s">
        <v>245</v>
      </c>
      <c r="P432" s="722" t="s">
        <v>2232</v>
      </c>
      <c r="Q432" s="722" t="s">
        <v>2231</v>
      </c>
    </row>
    <row r="433" spans="1:17">
      <c r="A433" s="721"/>
      <c r="B433" s="721">
        <v>3</v>
      </c>
      <c r="C433" s="722" t="s">
        <v>2238</v>
      </c>
      <c r="D433" s="723" t="s">
        <v>16</v>
      </c>
      <c r="E433" s="721" t="s">
        <v>254</v>
      </c>
      <c r="F433" s="721" t="s">
        <v>288</v>
      </c>
      <c r="G433" s="774">
        <v>34288</v>
      </c>
      <c r="H433" s="795">
        <v>23</v>
      </c>
      <c r="I433" s="725" t="s">
        <v>4508</v>
      </c>
      <c r="J433" s="721" t="s">
        <v>223</v>
      </c>
      <c r="K433" s="721" t="s">
        <v>266</v>
      </c>
      <c r="L433" s="813"/>
      <c r="M433" s="813" t="s">
        <v>6426</v>
      </c>
      <c r="N433" s="722" t="s">
        <v>2099</v>
      </c>
      <c r="O433" s="721" t="s">
        <v>255</v>
      </c>
      <c r="P433" s="722" t="s">
        <v>2237</v>
      </c>
      <c r="Q433" s="722" t="s">
        <v>2231</v>
      </c>
    </row>
    <row r="434" spans="1:17">
      <c r="A434" s="721">
        <v>14</v>
      </c>
      <c r="B434" s="721">
        <v>1</v>
      </c>
      <c r="C434" s="722" t="s">
        <v>2240</v>
      </c>
      <c r="D434" s="723" t="s">
        <v>23</v>
      </c>
      <c r="E434" s="721" t="s">
        <v>221</v>
      </c>
      <c r="F434" s="721" t="s">
        <v>22</v>
      </c>
      <c r="G434" s="774">
        <v>21918</v>
      </c>
      <c r="H434" s="795">
        <v>57</v>
      </c>
      <c r="I434" s="725" t="s">
        <v>1403</v>
      </c>
      <c r="J434" s="721" t="s">
        <v>256</v>
      </c>
      <c r="K434" s="721" t="s">
        <v>283</v>
      </c>
      <c r="L434" s="813"/>
      <c r="M434" s="813" t="s">
        <v>6426</v>
      </c>
      <c r="N434" s="722" t="s">
        <v>2099</v>
      </c>
      <c r="O434" s="721" t="s">
        <v>222</v>
      </c>
      <c r="P434" s="722" t="s">
        <v>2239</v>
      </c>
      <c r="Q434" s="722" t="s">
        <v>2243</v>
      </c>
    </row>
    <row r="435" spans="1:17">
      <c r="A435" s="721"/>
      <c r="B435" s="721">
        <v>2</v>
      </c>
      <c r="C435" s="722" t="s">
        <v>2245</v>
      </c>
      <c r="D435" s="723" t="s">
        <v>16</v>
      </c>
      <c r="E435" s="721" t="s">
        <v>221</v>
      </c>
      <c r="F435" s="721" t="s">
        <v>524</v>
      </c>
      <c r="G435" s="774">
        <v>25609</v>
      </c>
      <c r="H435" s="795">
        <v>47</v>
      </c>
      <c r="I435" s="725" t="s">
        <v>1403</v>
      </c>
      <c r="J435" s="721" t="s">
        <v>223</v>
      </c>
      <c r="K435" s="721" t="s">
        <v>246</v>
      </c>
      <c r="L435" s="813"/>
      <c r="M435" s="813" t="s">
        <v>6426</v>
      </c>
      <c r="N435" s="722" t="s">
        <v>2099</v>
      </c>
      <c r="O435" s="721" t="s">
        <v>245</v>
      </c>
      <c r="P435" s="722" t="s">
        <v>2244</v>
      </c>
      <c r="Q435" s="722" t="s">
        <v>2243</v>
      </c>
    </row>
    <row r="436" spans="1:17">
      <c r="A436" s="721"/>
      <c r="B436" s="721">
        <v>3</v>
      </c>
      <c r="C436" s="722" t="s">
        <v>2251</v>
      </c>
      <c r="D436" s="723" t="s">
        <v>23</v>
      </c>
      <c r="E436" s="721" t="s">
        <v>254</v>
      </c>
      <c r="F436" s="721" t="s">
        <v>230</v>
      </c>
      <c r="G436" s="774">
        <v>36713</v>
      </c>
      <c r="H436" s="795">
        <v>17</v>
      </c>
      <c r="I436" s="725" t="s">
        <v>1403</v>
      </c>
      <c r="J436" s="721" t="s">
        <v>886</v>
      </c>
      <c r="K436" s="721" t="s">
        <v>266</v>
      </c>
      <c r="L436" s="813"/>
      <c r="M436" s="813" t="s">
        <v>6426</v>
      </c>
      <c r="N436" s="722" t="s">
        <v>2099</v>
      </c>
      <c r="O436" s="721" t="s">
        <v>255</v>
      </c>
      <c r="P436" s="722" t="s">
        <v>2250</v>
      </c>
      <c r="Q436" s="722" t="s">
        <v>2243</v>
      </c>
    </row>
    <row r="437" spans="1:17">
      <c r="A437" s="721">
        <v>15</v>
      </c>
      <c r="B437" s="721">
        <v>1</v>
      </c>
      <c r="C437" s="722" t="s">
        <v>2253</v>
      </c>
      <c r="D437" s="723" t="s">
        <v>23</v>
      </c>
      <c r="E437" s="721" t="s">
        <v>221</v>
      </c>
      <c r="F437" s="721" t="s">
        <v>2254</v>
      </c>
      <c r="G437" s="774">
        <v>28288</v>
      </c>
      <c r="H437" s="795">
        <v>40</v>
      </c>
      <c r="I437" s="725" t="s">
        <v>4508</v>
      </c>
      <c r="J437" s="721" t="s">
        <v>289</v>
      </c>
      <c r="K437" s="721" t="s">
        <v>283</v>
      </c>
      <c r="L437" s="813"/>
      <c r="M437" s="813" t="s">
        <v>6426</v>
      </c>
      <c r="N437" s="722" t="s">
        <v>2099</v>
      </c>
      <c r="O437" s="721" t="s">
        <v>222</v>
      </c>
      <c r="P437" s="722" t="s">
        <v>2252</v>
      </c>
      <c r="Q437" s="722" t="s">
        <v>2257</v>
      </c>
    </row>
    <row r="438" spans="1:17">
      <c r="A438" s="721"/>
      <c r="B438" s="721">
        <v>2</v>
      </c>
      <c r="C438" s="722" t="s">
        <v>2260</v>
      </c>
      <c r="D438" s="723" t="s">
        <v>16</v>
      </c>
      <c r="E438" s="721" t="s">
        <v>221</v>
      </c>
      <c r="F438" s="721" t="s">
        <v>2261</v>
      </c>
      <c r="G438" s="774">
        <v>29838</v>
      </c>
      <c r="H438" s="795">
        <v>35</v>
      </c>
      <c r="I438" s="725" t="s">
        <v>4508</v>
      </c>
      <c r="J438" s="721" t="s">
        <v>289</v>
      </c>
      <c r="K438" s="721" t="s">
        <v>246</v>
      </c>
      <c r="L438" s="813"/>
      <c r="M438" s="813" t="s">
        <v>6426</v>
      </c>
      <c r="N438" s="722" t="s">
        <v>2099</v>
      </c>
      <c r="O438" s="721" t="s">
        <v>245</v>
      </c>
      <c r="P438" s="722" t="s">
        <v>2259</v>
      </c>
      <c r="Q438" s="722" t="s">
        <v>2257</v>
      </c>
    </row>
    <row r="439" spans="1:17">
      <c r="A439" s="721"/>
      <c r="B439" s="721">
        <v>3</v>
      </c>
      <c r="C439" s="722" t="s">
        <v>2265</v>
      </c>
      <c r="D439" s="723" t="s">
        <v>16</v>
      </c>
      <c r="E439" s="721" t="s">
        <v>254</v>
      </c>
      <c r="F439" s="721" t="s">
        <v>230</v>
      </c>
      <c r="G439" s="774">
        <v>37940</v>
      </c>
      <c r="H439" s="795">
        <v>13</v>
      </c>
      <c r="I439" s="725" t="s">
        <v>4508</v>
      </c>
      <c r="J439" s="721" t="s">
        <v>369</v>
      </c>
      <c r="K439" s="721" t="s">
        <v>266</v>
      </c>
      <c r="L439" s="813"/>
      <c r="M439" s="813" t="s">
        <v>6426</v>
      </c>
      <c r="N439" s="722" t="s">
        <v>2099</v>
      </c>
      <c r="O439" s="721" t="s">
        <v>255</v>
      </c>
      <c r="P439" s="722" t="s">
        <v>2264</v>
      </c>
      <c r="Q439" s="722" t="s">
        <v>2257</v>
      </c>
    </row>
    <row r="440" spans="1:17">
      <c r="A440" s="721"/>
      <c r="B440" s="721">
        <v>4</v>
      </c>
      <c r="C440" s="722" t="s">
        <v>2267</v>
      </c>
      <c r="D440" s="723" t="s">
        <v>16</v>
      </c>
      <c r="E440" s="721" t="s">
        <v>254</v>
      </c>
      <c r="F440" s="721" t="s">
        <v>230</v>
      </c>
      <c r="G440" s="774">
        <v>38696</v>
      </c>
      <c r="H440" s="795">
        <v>11</v>
      </c>
      <c r="I440" s="725" t="s">
        <v>4508</v>
      </c>
      <c r="J440" s="721" t="s">
        <v>369</v>
      </c>
      <c r="K440" s="721" t="s">
        <v>266</v>
      </c>
      <c r="L440" s="813"/>
      <c r="M440" s="813" t="s">
        <v>6426</v>
      </c>
      <c r="N440" s="722" t="s">
        <v>2099</v>
      </c>
      <c r="O440" s="721" t="s">
        <v>255</v>
      </c>
      <c r="P440" s="722" t="s">
        <v>2266</v>
      </c>
      <c r="Q440" s="722" t="s">
        <v>2257</v>
      </c>
    </row>
    <row r="441" spans="1:17">
      <c r="A441" s="721"/>
      <c r="B441" s="738">
        <v>5</v>
      </c>
      <c r="C441" s="722" t="s">
        <v>2269</v>
      </c>
      <c r="D441" s="723" t="s">
        <v>23</v>
      </c>
      <c r="E441" s="738" t="s">
        <v>254</v>
      </c>
      <c r="F441" s="738" t="s">
        <v>230</v>
      </c>
      <c r="G441" s="774">
        <v>39738</v>
      </c>
      <c r="H441" s="795">
        <v>8</v>
      </c>
      <c r="I441" s="747" t="s">
        <v>4508</v>
      </c>
      <c r="J441" s="738" t="s">
        <v>369</v>
      </c>
      <c r="K441" s="738" t="s">
        <v>266</v>
      </c>
      <c r="L441" s="813"/>
      <c r="M441" s="813" t="s">
        <v>6426</v>
      </c>
      <c r="N441" s="722" t="s">
        <v>2099</v>
      </c>
      <c r="O441" s="738" t="s">
        <v>255</v>
      </c>
      <c r="P441" s="727" t="s">
        <v>2268</v>
      </c>
      <c r="Q441" s="722" t="s">
        <v>2257</v>
      </c>
    </row>
    <row r="442" spans="1:17">
      <c r="A442" s="721"/>
      <c r="B442" s="721">
        <v>6</v>
      </c>
      <c r="C442" s="722" t="s">
        <v>2271</v>
      </c>
      <c r="D442" s="723" t="s">
        <v>23</v>
      </c>
      <c r="E442" s="721" t="s">
        <v>254</v>
      </c>
      <c r="F442" s="721" t="s">
        <v>230</v>
      </c>
      <c r="G442" s="774">
        <v>40828</v>
      </c>
      <c r="H442" s="795">
        <v>5</v>
      </c>
      <c r="I442" s="725" t="s">
        <v>4508</v>
      </c>
      <c r="J442" s="721" t="s">
        <v>265</v>
      </c>
      <c r="K442" s="721" t="s">
        <v>270</v>
      </c>
      <c r="L442" s="813"/>
      <c r="M442" s="813" t="s">
        <v>6426</v>
      </c>
      <c r="N442" s="722" t="s">
        <v>2099</v>
      </c>
      <c r="O442" s="721" t="s">
        <v>255</v>
      </c>
      <c r="P442" s="727" t="s">
        <v>2270</v>
      </c>
      <c r="Q442" s="722" t="s">
        <v>2257</v>
      </c>
    </row>
    <row r="443" spans="1:17">
      <c r="A443" s="721">
        <v>16</v>
      </c>
      <c r="B443" s="721">
        <v>1</v>
      </c>
      <c r="C443" s="722" t="s">
        <v>2273</v>
      </c>
      <c r="D443" s="723" t="s">
        <v>23</v>
      </c>
      <c r="E443" s="721" t="s">
        <v>221</v>
      </c>
      <c r="F443" s="721" t="s">
        <v>760</v>
      </c>
      <c r="G443" s="774">
        <v>28686</v>
      </c>
      <c r="H443" s="795">
        <v>39</v>
      </c>
      <c r="I443" s="725" t="s">
        <v>1403</v>
      </c>
      <c r="J443" s="721" t="s">
        <v>256</v>
      </c>
      <c r="K443" s="721" t="s">
        <v>674</v>
      </c>
      <c r="L443" s="813"/>
      <c r="M443" s="813" t="s">
        <v>6426</v>
      </c>
      <c r="N443" s="722" t="s">
        <v>2099</v>
      </c>
      <c r="O443" s="721" t="s">
        <v>222</v>
      </c>
      <c r="P443" s="722" t="s">
        <v>2272</v>
      </c>
      <c r="Q443" s="722" t="s">
        <v>2274</v>
      </c>
    </row>
    <row r="444" spans="1:17">
      <c r="A444" s="721"/>
      <c r="B444" s="721">
        <v>2</v>
      </c>
      <c r="C444" s="722" t="s">
        <v>2276</v>
      </c>
      <c r="D444" s="723" t="s">
        <v>16</v>
      </c>
      <c r="E444" s="721" t="s">
        <v>221</v>
      </c>
      <c r="F444" s="721" t="s">
        <v>288</v>
      </c>
      <c r="G444" s="774">
        <v>31174</v>
      </c>
      <c r="H444" s="795">
        <v>32</v>
      </c>
      <c r="I444" s="725" t="s">
        <v>1403</v>
      </c>
      <c r="J444" s="721" t="s">
        <v>256</v>
      </c>
      <c r="K444" s="721" t="s">
        <v>246</v>
      </c>
      <c r="L444" s="813"/>
      <c r="M444" s="813" t="s">
        <v>6426</v>
      </c>
      <c r="N444" s="722" t="s">
        <v>2099</v>
      </c>
      <c r="O444" s="721" t="s">
        <v>245</v>
      </c>
      <c r="P444" s="722" t="s">
        <v>2275</v>
      </c>
      <c r="Q444" s="722" t="s">
        <v>2274</v>
      </c>
    </row>
    <row r="445" spans="1:17">
      <c r="A445" s="721"/>
      <c r="B445" s="721">
        <v>3</v>
      </c>
      <c r="C445" s="722" t="s">
        <v>2278</v>
      </c>
      <c r="D445" s="723" t="s">
        <v>23</v>
      </c>
      <c r="E445" s="721" t="s">
        <v>254</v>
      </c>
      <c r="F445" s="721" t="s">
        <v>22</v>
      </c>
      <c r="G445" s="784">
        <v>39518</v>
      </c>
      <c r="H445" s="795">
        <v>9</v>
      </c>
      <c r="I445" s="725" t="s">
        <v>1403</v>
      </c>
      <c r="J445" s="721" t="s">
        <v>369</v>
      </c>
      <c r="K445" s="721" t="s">
        <v>266</v>
      </c>
      <c r="L445" s="813"/>
      <c r="M445" s="813" t="s">
        <v>6426</v>
      </c>
      <c r="N445" s="722" t="s">
        <v>2099</v>
      </c>
      <c r="O445" s="721" t="s">
        <v>255</v>
      </c>
      <c r="P445" s="734" t="s">
        <v>2277</v>
      </c>
      <c r="Q445" s="722" t="s">
        <v>2274</v>
      </c>
    </row>
    <row r="446" spans="1:17">
      <c r="A446" s="721"/>
      <c r="B446" s="721">
        <v>4</v>
      </c>
      <c r="C446" s="722" t="s">
        <v>2280</v>
      </c>
      <c r="D446" s="723" t="s">
        <v>16</v>
      </c>
      <c r="E446" s="738" t="s">
        <v>254</v>
      </c>
      <c r="F446" s="738" t="s">
        <v>230</v>
      </c>
      <c r="G446" s="784">
        <v>42149</v>
      </c>
      <c r="H446" s="795">
        <v>2</v>
      </c>
      <c r="I446" s="725" t="s">
        <v>1403</v>
      </c>
      <c r="J446" s="738" t="s">
        <v>265</v>
      </c>
      <c r="K446" s="738" t="s">
        <v>270</v>
      </c>
      <c r="L446" s="813"/>
      <c r="M446" s="813" t="s">
        <v>6426</v>
      </c>
      <c r="N446" s="722" t="s">
        <v>2099</v>
      </c>
      <c r="O446" s="738" t="s">
        <v>255</v>
      </c>
      <c r="P446" s="736" t="s">
        <v>2279</v>
      </c>
      <c r="Q446" s="722" t="s">
        <v>2274</v>
      </c>
    </row>
    <row r="447" spans="1:17">
      <c r="A447" s="721">
        <v>17</v>
      </c>
      <c r="B447" s="738">
        <v>1</v>
      </c>
      <c r="C447" s="722" t="s">
        <v>400</v>
      </c>
      <c r="D447" s="723" t="s">
        <v>23</v>
      </c>
      <c r="E447" s="721" t="s">
        <v>221</v>
      </c>
      <c r="F447" s="721" t="s">
        <v>2164</v>
      </c>
      <c r="G447" s="774">
        <v>23662</v>
      </c>
      <c r="H447" s="795">
        <v>52</v>
      </c>
      <c r="I447" s="725" t="s">
        <v>1403</v>
      </c>
      <c r="J447" s="721" t="s">
        <v>256</v>
      </c>
      <c r="K447" s="721" t="s">
        <v>283</v>
      </c>
      <c r="L447" s="813"/>
      <c r="M447" s="813" t="s">
        <v>6426</v>
      </c>
      <c r="N447" s="722" t="s">
        <v>2099</v>
      </c>
      <c r="O447" s="721" t="s">
        <v>222</v>
      </c>
      <c r="P447" s="722" t="s">
        <v>2281</v>
      </c>
      <c r="Q447" s="722" t="s">
        <v>2283</v>
      </c>
    </row>
    <row r="448" spans="1:17">
      <c r="A448" s="721"/>
      <c r="B448" s="721">
        <v>2</v>
      </c>
      <c r="C448" s="722" t="s">
        <v>2285</v>
      </c>
      <c r="D448" s="723" t="s">
        <v>16</v>
      </c>
      <c r="E448" s="721" t="s">
        <v>221</v>
      </c>
      <c r="F448" s="721" t="s">
        <v>2164</v>
      </c>
      <c r="G448" s="774">
        <v>25912</v>
      </c>
      <c r="H448" s="795">
        <v>46</v>
      </c>
      <c r="I448" s="725" t="s">
        <v>1403</v>
      </c>
      <c r="J448" s="721" t="s">
        <v>256</v>
      </c>
      <c r="K448" s="721" t="s">
        <v>246</v>
      </c>
      <c r="L448" s="813"/>
      <c r="M448" s="813" t="s">
        <v>6426</v>
      </c>
      <c r="N448" s="722" t="s">
        <v>2099</v>
      </c>
      <c r="O448" s="721" t="s">
        <v>245</v>
      </c>
      <c r="P448" s="722" t="s">
        <v>2284</v>
      </c>
      <c r="Q448" s="722" t="s">
        <v>2283</v>
      </c>
    </row>
    <row r="449" spans="1:17">
      <c r="A449" s="721">
        <v>18</v>
      </c>
      <c r="B449" s="721">
        <v>1</v>
      </c>
      <c r="C449" s="722" t="s">
        <v>2291</v>
      </c>
      <c r="D449" s="723" t="s">
        <v>23</v>
      </c>
      <c r="E449" s="721" t="s">
        <v>221</v>
      </c>
      <c r="F449" s="721" t="s">
        <v>2292</v>
      </c>
      <c r="G449" s="774">
        <v>21738</v>
      </c>
      <c r="H449" s="795">
        <v>58</v>
      </c>
      <c r="I449" s="725" t="s">
        <v>1403</v>
      </c>
      <c r="J449" s="721" t="s">
        <v>256</v>
      </c>
      <c r="K449" s="721" t="s">
        <v>674</v>
      </c>
      <c r="L449" s="813"/>
      <c r="M449" s="813" t="s">
        <v>6426</v>
      </c>
      <c r="N449" s="722" t="s">
        <v>2099</v>
      </c>
      <c r="O449" s="721" t="s">
        <v>222</v>
      </c>
      <c r="P449" s="722" t="s">
        <v>2290</v>
      </c>
      <c r="Q449" s="722" t="s">
        <v>2294</v>
      </c>
    </row>
    <row r="450" spans="1:17">
      <c r="A450" s="721"/>
      <c r="B450" s="721">
        <v>2</v>
      </c>
      <c r="C450" s="722" t="s">
        <v>2296</v>
      </c>
      <c r="D450" s="723" t="s">
        <v>16</v>
      </c>
      <c r="E450" s="721" t="s">
        <v>221</v>
      </c>
      <c r="F450" s="721" t="s">
        <v>22</v>
      </c>
      <c r="G450" s="774">
        <v>24691</v>
      </c>
      <c r="H450" s="795">
        <v>49</v>
      </c>
      <c r="I450" s="725" t="s">
        <v>1403</v>
      </c>
      <c r="J450" s="721" t="s">
        <v>256</v>
      </c>
      <c r="K450" s="721" t="s">
        <v>246</v>
      </c>
      <c r="L450" s="813"/>
      <c r="M450" s="813" t="s">
        <v>6426</v>
      </c>
      <c r="N450" s="722" t="s">
        <v>2099</v>
      </c>
      <c r="O450" s="721" t="s">
        <v>245</v>
      </c>
      <c r="P450" s="722" t="s">
        <v>2295</v>
      </c>
      <c r="Q450" s="722" t="s">
        <v>2294</v>
      </c>
    </row>
    <row r="451" spans="1:17">
      <c r="A451" s="721">
        <v>19</v>
      </c>
      <c r="B451" s="721">
        <v>1</v>
      </c>
      <c r="C451" s="722" t="s">
        <v>2304</v>
      </c>
      <c r="D451" s="723" t="s">
        <v>23</v>
      </c>
      <c r="E451" s="721" t="s">
        <v>221</v>
      </c>
      <c r="F451" s="721" t="s">
        <v>219</v>
      </c>
      <c r="G451" s="774">
        <v>22960</v>
      </c>
      <c r="H451" s="795">
        <v>54</v>
      </c>
      <c r="I451" s="725" t="s">
        <v>1403</v>
      </c>
      <c r="J451" s="721" t="s">
        <v>256</v>
      </c>
      <c r="K451" s="721" t="s">
        <v>283</v>
      </c>
      <c r="L451" s="813"/>
      <c r="M451" s="813" t="s">
        <v>6426</v>
      </c>
      <c r="N451" s="722" t="s">
        <v>2099</v>
      </c>
      <c r="O451" s="721" t="s">
        <v>222</v>
      </c>
      <c r="P451" s="722" t="s">
        <v>2303</v>
      </c>
      <c r="Q451" s="722" t="s">
        <v>2307</v>
      </c>
    </row>
    <row r="452" spans="1:17">
      <c r="A452" s="721"/>
      <c r="B452" s="721">
        <v>2</v>
      </c>
      <c r="C452" s="722" t="s">
        <v>2310</v>
      </c>
      <c r="D452" s="723" t="s">
        <v>16</v>
      </c>
      <c r="E452" s="721" t="s">
        <v>221</v>
      </c>
      <c r="F452" s="721" t="s">
        <v>219</v>
      </c>
      <c r="G452" s="774">
        <v>25287</v>
      </c>
      <c r="H452" s="795">
        <v>48</v>
      </c>
      <c r="I452" s="725" t="s">
        <v>1403</v>
      </c>
      <c r="J452" s="721" t="s">
        <v>256</v>
      </c>
      <c r="K452" s="721" t="s">
        <v>246</v>
      </c>
      <c r="L452" s="813"/>
      <c r="M452" s="813" t="s">
        <v>6426</v>
      </c>
      <c r="N452" s="722" t="s">
        <v>2099</v>
      </c>
      <c r="O452" s="721" t="s">
        <v>245</v>
      </c>
      <c r="P452" s="734" t="s">
        <v>2309</v>
      </c>
      <c r="Q452" s="722" t="s">
        <v>2307</v>
      </c>
    </row>
    <row r="453" spans="1:17">
      <c r="A453" s="721">
        <v>20</v>
      </c>
      <c r="B453" s="721">
        <v>1</v>
      </c>
      <c r="C453" s="722" t="s">
        <v>111</v>
      </c>
      <c r="D453" s="723" t="s">
        <v>23</v>
      </c>
      <c r="E453" s="721" t="s">
        <v>221</v>
      </c>
      <c r="F453" s="721" t="s">
        <v>337</v>
      </c>
      <c r="G453" s="774">
        <v>27278</v>
      </c>
      <c r="H453" s="795">
        <v>42</v>
      </c>
      <c r="I453" s="725" t="s">
        <v>1403</v>
      </c>
      <c r="J453" s="721" t="s">
        <v>289</v>
      </c>
      <c r="K453" s="721" t="s">
        <v>283</v>
      </c>
      <c r="L453" s="813"/>
      <c r="M453" s="813" t="s">
        <v>6426</v>
      </c>
      <c r="N453" s="722" t="s">
        <v>2099</v>
      </c>
      <c r="O453" s="721" t="s">
        <v>222</v>
      </c>
      <c r="P453" s="722" t="s">
        <v>2315</v>
      </c>
      <c r="Q453" s="722" t="s">
        <v>2318</v>
      </c>
    </row>
    <row r="454" spans="1:17">
      <c r="A454" s="721"/>
      <c r="B454" s="721">
        <v>2</v>
      </c>
      <c r="C454" s="722" t="s">
        <v>2320</v>
      </c>
      <c r="D454" s="723" t="s">
        <v>16</v>
      </c>
      <c r="E454" s="721" t="s">
        <v>221</v>
      </c>
      <c r="F454" s="721" t="s">
        <v>583</v>
      </c>
      <c r="G454" s="774">
        <v>30916</v>
      </c>
      <c r="H454" s="795">
        <v>32</v>
      </c>
      <c r="I454" s="725" t="s">
        <v>1403</v>
      </c>
      <c r="J454" s="721" t="s">
        <v>289</v>
      </c>
      <c r="K454" s="721" t="s">
        <v>246</v>
      </c>
      <c r="L454" s="813"/>
      <c r="M454" s="813" t="s">
        <v>6426</v>
      </c>
      <c r="N454" s="722" t="s">
        <v>2099</v>
      </c>
      <c r="O454" s="721" t="s">
        <v>245</v>
      </c>
      <c r="P454" s="722" t="s">
        <v>2319</v>
      </c>
      <c r="Q454" s="759" t="s">
        <v>2318</v>
      </c>
    </row>
    <row r="455" spans="1:17">
      <c r="A455" s="721"/>
      <c r="B455" s="721">
        <v>3</v>
      </c>
      <c r="C455" s="722" t="s">
        <v>2324</v>
      </c>
      <c r="D455" s="723" t="s">
        <v>16</v>
      </c>
      <c r="E455" s="721" t="s">
        <v>254</v>
      </c>
      <c r="F455" s="721" t="s">
        <v>230</v>
      </c>
      <c r="G455" s="774">
        <v>38059</v>
      </c>
      <c r="H455" s="795">
        <v>13</v>
      </c>
      <c r="I455" s="725" t="s">
        <v>1403</v>
      </c>
      <c r="J455" s="721" t="s">
        <v>2325</v>
      </c>
      <c r="K455" s="721" t="s">
        <v>266</v>
      </c>
      <c r="L455" s="813"/>
      <c r="M455" s="813" t="s">
        <v>6426</v>
      </c>
      <c r="N455" s="722" t="s">
        <v>2099</v>
      </c>
      <c r="O455" s="721" t="s">
        <v>255</v>
      </c>
      <c r="P455" s="722" t="s">
        <v>2323</v>
      </c>
      <c r="Q455" s="722" t="s">
        <v>2318</v>
      </c>
    </row>
    <row r="456" spans="1:17">
      <c r="A456" s="721"/>
      <c r="B456" s="721">
        <v>4</v>
      </c>
      <c r="C456" s="722" t="s">
        <v>2327</v>
      </c>
      <c r="D456" s="723" t="s">
        <v>16</v>
      </c>
      <c r="E456" s="721" t="s">
        <v>254</v>
      </c>
      <c r="F456" s="721" t="s">
        <v>230</v>
      </c>
      <c r="G456" s="774">
        <v>40341</v>
      </c>
      <c r="H456" s="795">
        <v>7</v>
      </c>
      <c r="I456" s="725" t="s">
        <v>1403</v>
      </c>
      <c r="J456" s="721" t="s">
        <v>265</v>
      </c>
      <c r="K456" s="721" t="s">
        <v>270</v>
      </c>
      <c r="L456" s="813"/>
      <c r="M456" s="813" t="s">
        <v>6426</v>
      </c>
      <c r="N456" s="722" t="s">
        <v>2099</v>
      </c>
      <c r="O456" s="721" t="s">
        <v>255</v>
      </c>
      <c r="P456" s="727" t="s">
        <v>2326</v>
      </c>
      <c r="Q456" s="759" t="s">
        <v>2318</v>
      </c>
    </row>
    <row r="457" spans="1:17">
      <c r="A457" s="721">
        <v>21</v>
      </c>
      <c r="B457" s="721">
        <v>1</v>
      </c>
      <c r="C457" s="722" t="s">
        <v>2329</v>
      </c>
      <c r="D457" s="723" t="s">
        <v>23</v>
      </c>
      <c r="E457" s="721" t="s">
        <v>221</v>
      </c>
      <c r="F457" s="721" t="s">
        <v>376</v>
      </c>
      <c r="G457" s="774">
        <v>26285</v>
      </c>
      <c r="H457" s="795">
        <v>45</v>
      </c>
      <c r="I457" s="725" t="s">
        <v>4508</v>
      </c>
      <c r="J457" s="721" t="s">
        <v>223</v>
      </c>
      <c r="K457" s="721" t="s">
        <v>2330</v>
      </c>
      <c r="L457" s="813"/>
      <c r="M457" s="813" t="s">
        <v>6426</v>
      </c>
      <c r="N457" s="722" t="s">
        <v>2099</v>
      </c>
      <c r="O457" s="721" t="s">
        <v>222</v>
      </c>
      <c r="P457" s="722" t="s">
        <v>2328</v>
      </c>
      <c r="Q457" s="722" t="s">
        <v>2333</v>
      </c>
    </row>
    <row r="458" spans="1:17">
      <c r="A458" s="721"/>
      <c r="B458" s="721">
        <v>2</v>
      </c>
      <c r="C458" s="722" t="s">
        <v>2335</v>
      </c>
      <c r="D458" s="723" t="s">
        <v>16</v>
      </c>
      <c r="E458" s="721" t="s">
        <v>221</v>
      </c>
      <c r="F458" s="721" t="s">
        <v>376</v>
      </c>
      <c r="G458" s="774">
        <v>26825</v>
      </c>
      <c r="H458" s="795">
        <v>44</v>
      </c>
      <c r="I458" s="725" t="s">
        <v>4508</v>
      </c>
      <c r="J458" s="721" t="s">
        <v>223</v>
      </c>
      <c r="K458" s="721" t="s">
        <v>246</v>
      </c>
      <c r="L458" s="813"/>
      <c r="M458" s="813" t="s">
        <v>6426</v>
      </c>
      <c r="N458" s="722" t="s">
        <v>2099</v>
      </c>
      <c r="O458" s="721" t="s">
        <v>245</v>
      </c>
      <c r="P458" s="722" t="s">
        <v>2334</v>
      </c>
      <c r="Q458" s="722" t="s">
        <v>2333</v>
      </c>
    </row>
    <row r="459" spans="1:17">
      <c r="A459" s="721"/>
      <c r="B459" s="721">
        <v>3</v>
      </c>
      <c r="C459" s="722" t="s">
        <v>2339</v>
      </c>
      <c r="D459" s="723" t="s">
        <v>16</v>
      </c>
      <c r="E459" s="721" t="s">
        <v>254</v>
      </c>
      <c r="F459" s="721" t="s">
        <v>230</v>
      </c>
      <c r="G459" s="774">
        <v>36731</v>
      </c>
      <c r="H459" s="795">
        <v>17</v>
      </c>
      <c r="I459" s="725" t="s">
        <v>4508</v>
      </c>
      <c r="J459" s="721" t="s">
        <v>348</v>
      </c>
      <c r="K459" s="721" t="s">
        <v>266</v>
      </c>
      <c r="L459" s="813"/>
      <c r="M459" s="813" t="s">
        <v>6426</v>
      </c>
      <c r="N459" s="722" t="s">
        <v>2099</v>
      </c>
      <c r="O459" s="721" t="s">
        <v>255</v>
      </c>
      <c r="P459" s="722" t="s">
        <v>2338</v>
      </c>
      <c r="Q459" s="722" t="s">
        <v>2333</v>
      </c>
    </row>
    <row r="460" spans="1:17">
      <c r="A460" s="721"/>
      <c r="B460" s="721">
        <v>4</v>
      </c>
      <c r="C460" s="722" t="s">
        <v>2341</v>
      </c>
      <c r="D460" s="723" t="s">
        <v>16</v>
      </c>
      <c r="E460" s="721" t="s">
        <v>254</v>
      </c>
      <c r="F460" s="721" t="s">
        <v>230</v>
      </c>
      <c r="G460" s="774">
        <v>38313</v>
      </c>
      <c r="H460" s="795">
        <v>12</v>
      </c>
      <c r="I460" s="725" t="s">
        <v>4508</v>
      </c>
      <c r="J460" s="721" t="s">
        <v>369</v>
      </c>
      <c r="K460" s="721" t="s">
        <v>266</v>
      </c>
      <c r="L460" s="813"/>
      <c r="M460" s="813" t="s">
        <v>6426</v>
      </c>
      <c r="N460" s="722" t="s">
        <v>2099</v>
      </c>
      <c r="O460" s="721" t="s">
        <v>255</v>
      </c>
      <c r="P460" s="727" t="s">
        <v>2340</v>
      </c>
      <c r="Q460" s="722" t="s">
        <v>2333</v>
      </c>
    </row>
    <row r="461" spans="1:17">
      <c r="A461" s="721"/>
      <c r="B461" s="721">
        <v>5</v>
      </c>
      <c r="C461" s="722" t="s">
        <v>2343</v>
      </c>
      <c r="D461" s="723" t="s">
        <v>23</v>
      </c>
      <c r="E461" s="721" t="s">
        <v>254</v>
      </c>
      <c r="F461" s="721" t="s">
        <v>230</v>
      </c>
      <c r="G461" s="774">
        <v>38912</v>
      </c>
      <c r="H461" s="795">
        <v>11</v>
      </c>
      <c r="I461" s="725" t="s">
        <v>4508</v>
      </c>
      <c r="J461" s="721" t="s">
        <v>369</v>
      </c>
      <c r="K461" s="721" t="s">
        <v>266</v>
      </c>
      <c r="L461" s="813"/>
      <c r="M461" s="813" t="s">
        <v>6426</v>
      </c>
      <c r="N461" s="722" t="s">
        <v>2099</v>
      </c>
      <c r="O461" s="721" t="s">
        <v>255</v>
      </c>
      <c r="P461" s="727" t="s">
        <v>2342</v>
      </c>
      <c r="Q461" s="722" t="s">
        <v>2333</v>
      </c>
    </row>
    <row r="462" spans="1:17">
      <c r="A462" s="721"/>
      <c r="B462" s="721">
        <v>6</v>
      </c>
      <c r="C462" s="722" t="s">
        <v>2345</v>
      </c>
      <c r="D462" s="723" t="s">
        <v>23</v>
      </c>
      <c r="E462" s="721" t="s">
        <v>254</v>
      </c>
      <c r="F462" s="721" t="s">
        <v>230</v>
      </c>
      <c r="G462" s="774">
        <v>40302</v>
      </c>
      <c r="H462" s="795">
        <v>7</v>
      </c>
      <c r="I462" s="725" t="s">
        <v>4508</v>
      </c>
      <c r="J462" s="721" t="s">
        <v>265</v>
      </c>
      <c r="K462" s="721" t="s">
        <v>270</v>
      </c>
      <c r="L462" s="813"/>
      <c r="M462" s="813" t="s">
        <v>6426</v>
      </c>
      <c r="N462" s="722" t="s">
        <v>2099</v>
      </c>
      <c r="O462" s="721" t="s">
        <v>255</v>
      </c>
      <c r="P462" s="727" t="s">
        <v>2344</v>
      </c>
      <c r="Q462" s="722" t="s">
        <v>2333</v>
      </c>
    </row>
    <row r="463" spans="1:17">
      <c r="A463" s="721">
        <v>22</v>
      </c>
      <c r="B463" s="721">
        <v>1</v>
      </c>
      <c r="C463" s="722" t="s">
        <v>2347</v>
      </c>
      <c r="D463" s="723" t="s">
        <v>23</v>
      </c>
      <c r="E463" s="721" t="s">
        <v>221</v>
      </c>
      <c r="F463" s="721" t="s">
        <v>288</v>
      </c>
      <c r="G463" s="774">
        <v>29469</v>
      </c>
      <c r="H463" s="795">
        <v>36</v>
      </c>
      <c r="I463" s="725" t="s">
        <v>1403</v>
      </c>
      <c r="J463" s="721" t="s">
        <v>289</v>
      </c>
      <c r="K463" s="721" t="s">
        <v>283</v>
      </c>
      <c r="L463" s="813"/>
      <c r="M463" s="813" t="s">
        <v>6426</v>
      </c>
      <c r="N463" s="722" t="s">
        <v>2099</v>
      </c>
      <c r="O463" s="721" t="s">
        <v>222</v>
      </c>
      <c r="P463" s="734" t="s">
        <v>2346</v>
      </c>
      <c r="Q463" s="734" t="s">
        <v>2350</v>
      </c>
    </row>
    <row r="464" spans="1:17">
      <c r="A464" s="721"/>
      <c r="B464" s="721">
        <v>2</v>
      </c>
      <c r="C464" s="722" t="s">
        <v>2352</v>
      </c>
      <c r="D464" s="723" t="s">
        <v>16</v>
      </c>
      <c r="E464" s="721" t="s">
        <v>221</v>
      </c>
      <c r="F464" s="721" t="s">
        <v>2164</v>
      </c>
      <c r="G464" s="774">
        <v>32821</v>
      </c>
      <c r="H464" s="795">
        <v>27</v>
      </c>
      <c r="I464" s="725" t="s">
        <v>1403</v>
      </c>
      <c r="J464" s="721" t="s">
        <v>223</v>
      </c>
      <c r="K464" s="721" t="s">
        <v>246</v>
      </c>
      <c r="L464" s="813"/>
      <c r="M464" s="813" t="s">
        <v>6426</v>
      </c>
      <c r="N464" s="722" t="s">
        <v>2099</v>
      </c>
      <c r="O464" s="721" t="s">
        <v>245</v>
      </c>
      <c r="P464" s="734" t="s">
        <v>2351</v>
      </c>
      <c r="Q464" s="734" t="s">
        <v>2350</v>
      </c>
    </row>
    <row r="465" spans="1:17">
      <c r="A465" s="721"/>
      <c r="B465" s="721">
        <v>3</v>
      </c>
      <c r="C465" s="722" t="s">
        <v>2355</v>
      </c>
      <c r="D465" s="723" t="s">
        <v>23</v>
      </c>
      <c r="E465" s="721" t="s">
        <v>254</v>
      </c>
      <c r="F465" s="721" t="s">
        <v>230</v>
      </c>
      <c r="G465" s="774">
        <v>39676</v>
      </c>
      <c r="H465" s="795">
        <v>8</v>
      </c>
      <c r="I465" s="725" t="s">
        <v>1403</v>
      </c>
      <c r="J465" s="721" t="s">
        <v>369</v>
      </c>
      <c r="K465" s="721" t="s">
        <v>266</v>
      </c>
      <c r="L465" s="813"/>
      <c r="M465" s="813" t="s">
        <v>6426</v>
      </c>
      <c r="N465" s="722" t="s">
        <v>2099</v>
      </c>
      <c r="O465" s="721" t="s">
        <v>255</v>
      </c>
      <c r="P465" s="734" t="s">
        <v>2354</v>
      </c>
      <c r="Q465" s="734" t="s">
        <v>2350</v>
      </c>
    </row>
    <row r="466" spans="1:17">
      <c r="A466" s="721"/>
      <c r="B466" s="721">
        <v>4</v>
      </c>
      <c r="C466" s="722" t="s">
        <v>2357</v>
      </c>
      <c r="D466" s="723" t="s">
        <v>23</v>
      </c>
      <c r="E466" s="721" t="s">
        <v>254</v>
      </c>
      <c r="F466" s="721" t="s">
        <v>230</v>
      </c>
      <c r="G466" s="774">
        <v>42054</v>
      </c>
      <c r="H466" s="795">
        <v>2</v>
      </c>
      <c r="I466" s="725" t="s">
        <v>1403</v>
      </c>
      <c r="J466" s="721" t="s">
        <v>265</v>
      </c>
      <c r="K466" s="721" t="s">
        <v>270</v>
      </c>
      <c r="L466" s="813"/>
      <c r="M466" s="813" t="s">
        <v>6426</v>
      </c>
      <c r="N466" s="722" t="s">
        <v>2099</v>
      </c>
      <c r="O466" s="721" t="s">
        <v>255</v>
      </c>
      <c r="P466" s="736" t="s">
        <v>2356</v>
      </c>
      <c r="Q466" s="734" t="s">
        <v>2350</v>
      </c>
    </row>
    <row r="467" spans="1:17">
      <c r="A467" s="721">
        <v>23</v>
      </c>
      <c r="B467" s="721">
        <v>1</v>
      </c>
      <c r="C467" s="722" t="s">
        <v>2359</v>
      </c>
      <c r="D467" s="723" t="s">
        <v>23</v>
      </c>
      <c r="E467" s="721" t="s">
        <v>221</v>
      </c>
      <c r="F467" s="721" t="s">
        <v>219</v>
      </c>
      <c r="G467" s="774">
        <v>31181</v>
      </c>
      <c r="H467" s="795">
        <v>32</v>
      </c>
      <c r="I467" s="725" t="s">
        <v>1403</v>
      </c>
      <c r="J467" s="721" t="s">
        <v>256</v>
      </c>
      <c r="K467" s="721" t="s">
        <v>674</v>
      </c>
      <c r="L467" s="813"/>
      <c r="M467" s="813" t="s">
        <v>6426</v>
      </c>
      <c r="N467" s="722" t="s">
        <v>2099</v>
      </c>
      <c r="O467" s="721" t="s">
        <v>222</v>
      </c>
      <c r="P467" s="722" t="s">
        <v>2358</v>
      </c>
      <c r="Q467" s="722" t="s">
        <v>2307</v>
      </c>
    </row>
    <row r="468" spans="1:17">
      <c r="A468" s="721"/>
      <c r="B468" s="721">
        <v>2</v>
      </c>
      <c r="C468" s="722" t="s">
        <v>2362</v>
      </c>
      <c r="D468" s="723" t="s">
        <v>16</v>
      </c>
      <c r="E468" s="721" t="s">
        <v>221</v>
      </c>
      <c r="F468" s="721" t="s">
        <v>2363</v>
      </c>
      <c r="G468" s="774">
        <v>32670</v>
      </c>
      <c r="H468" s="795">
        <v>28</v>
      </c>
      <c r="I468" s="725" t="s">
        <v>1403</v>
      </c>
      <c r="J468" s="721" t="s">
        <v>289</v>
      </c>
      <c r="K468" s="721" t="s">
        <v>246</v>
      </c>
      <c r="L468" s="813"/>
      <c r="M468" s="813" t="s">
        <v>6426</v>
      </c>
      <c r="N468" s="722" t="s">
        <v>2099</v>
      </c>
      <c r="O468" s="721" t="s">
        <v>245</v>
      </c>
      <c r="P468" s="722" t="s">
        <v>2361</v>
      </c>
      <c r="Q468" s="722" t="s">
        <v>2307</v>
      </c>
    </row>
    <row r="469" spans="1:17">
      <c r="A469" s="721"/>
      <c r="B469" s="721">
        <v>3</v>
      </c>
      <c r="C469" s="722" t="s">
        <v>2367</v>
      </c>
      <c r="D469" s="723" t="s">
        <v>16</v>
      </c>
      <c r="E469" s="721" t="s">
        <v>254</v>
      </c>
      <c r="F469" s="721" t="s">
        <v>22</v>
      </c>
      <c r="G469" s="774">
        <v>39539</v>
      </c>
      <c r="H469" s="795">
        <v>9</v>
      </c>
      <c r="I469" s="725" t="s">
        <v>1403</v>
      </c>
      <c r="J469" s="721" t="s">
        <v>369</v>
      </c>
      <c r="K469" s="721" t="s">
        <v>266</v>
      </c>
      <c r="L469" s="813"/>
      <c r="M469" s="813" t="s">
        <v>6426</v>
      </c>
      <c r="N469" s="722" t="s">
        <v>2099</v>
      </c>
      <c r="O469" s="721" t="s">
        <v>255</v>
      </c>
      <c r="P469" s="727" t="s">
        <v>2366</v>
      </c>
      <c r="Q469" s="722" t="s">
        <v>2307</v>
      </c>
    </row>
    <row r="470" spans="1:17">
      <c r="A470" s="721"/>
      <c r="B470" s="721">
        <v>4</v>
      </c>
      <c r="C470" s="722"/>
      <c r="D470" s="723" t="s">
        <v>16</v>
      </c>
      <c r="E470" s="721" t="s">
        <v>254</v>
      </c>
      <c r="F470" s="721"/>
      <c r="G470" s="774"/>
      <c r="H470" s="795"/>
      <c r="I470" s="725" t="s">
        <v>1403</v>
      </c>
      <c r="J470" s="721" t="s">
        <v>265</v>
      </c>
      <c r="K470" s="721" t="s">
        <v>270</v>
      </c>
      <c r="L470" s="813"/>
      <c r="M470" s="813" t="s">
        <v>6426</v>
      </c>
      <c r="N470" s="722" t="s">
        <v>2099</v>
      </c>
      <c r="O470" s="721" t="s">
        <v>255</v>
      </c>
      <c r="P470" s="727"/>
      <c r="Q470" s="722"/>
    </row>
    <row r="471" spans="1:17">
      <c r="A471" s="721">
        <v>24</v>
      </c>
      <c r="B471" s="721">
        <v>1</v>
      </c>
      <c r="C471" s="722" t="s">
        <v>2370</v>
      </c>
      <c r="D471" s="723" t="s">
        <v>23</v>
      </c>
      <c r="E471" s="721" t="s">
        <v>221</v>
      </c>
      <c r="F471" s="721" t="s">
        <v>583</v>
      </c>
      <c r="G471" s="774">
        <v>26048</v>
      </c>
      <c r="H471" s="795">
        <v>46</v>
      </c>
      <c r="I471" s="725" t="s">
        <v>1403</v>
      </c>
      <c r="J471" s="721" t="s">
        <v>223</v>
      </c>
      <c r="K471" s="721" t="s">
        <v>674</v>
      </c>
      <c r="L471" s="813"/>
      <c r="M471" s="813" t="s">
        <v>6426</v>
      </c>
      <c r="N471" s="722" t="s">
        <v>2099</v>
      </c>
      <c r="O471" s="721" t="s">
        <v>222</v>
      </c>
      <c r="P471" s="722" t="s">
        <v>2369</v>
      </c>
      <c r="Q471" s="722" t="s">
        <v>2372</v>
      </c>
    </row>
    <row r="472" spans="1:17">
      <c r="A472" s="721"/>
      <c r="B472" s="721">
        <v>2</v>
      </c>
      <c r="C472" s="722" t="s">
        <v>2374</v>
      </c>
      <c r="D472" s="723" t="s">
        <v>16</v>
      </c>
      <c r="E472" s="721" t="s">
        <v>221</v>
      </c>
      <c r="F472" s="721" t="s">
        <v>524</v>
      </c>
      <c r="G472" s="774">
        <v>28440</v>
      </c>
      <c r="H472" s="795">
        <v>39</v>
      </c>
      <c r="I472" s="725" t="s">
        <v>1403</v>
      </c>
      <c r="J472" s="721" t="s">
        <v>223</v>
      </c>
      <c r="K472" s="721" t="s">
        <v>246</v>
      </c>
      <c r="L472" s="813"/>
      <c r="M472" s="813" t="s">
        <v>6426</v>
      </c>
      <c r="N472" s="722" t="s">
        <v>2099</v>
      </c>
      <c r="O472" s="721" t="s">
        <v>245</v>
      </c>
      <c r="P472" s="722" t="s">
        <v>2373</v>
      </c>
      <c r="Q472" s="722" t="s">
        <v>2372</v>
      </c>
    </row>
    <row r="473" spans="1:17">
      <c r="A473" s="721"/>
      <c r="B473" s="721">
        <v>3</v>
      </c>
      <c r="C473" s="722" t="s">
        <v>2379</v>
      </c>
      <c r="D473" s="723" t="s">
        <v>23</v>
      </c>
      <c r="E473" s="721" t="s">
        <v>254</v>
      </c>
      <c r="F473" s="721" t="s">
        <v>230</v>
      </c>
      <c r="G473" s="774">
        <v>37446</v>
      </c>
      <c r="H473" s="795">
        <v>15</v>
      </c>
      <c r="I473" s="725" t="s">
        <v>1403</v>
      </c>
      <c r="J473" s="721" t="s">
        <v>2325</v>
      </c>
      <c r="K473" s="721" t="s">
        <v>266</v>
      </c>
      <c r="L473" s="813"/>
      <c r="M473" s="813" t="s">
        <v>6426</v>
      </c>
      <c r="N473" s="722" t="s">
        <v>2099</v>
      </c>
      <c r="O473" s="721" t="s">
        <v>255</v>
      </c>
      <c r="P473" s="722" t="s">
        <v>2378</v>
      </c>
      <c r="Q473" s="722" t="s">
        <v>2372</v>
      </c>
    </row>
    <row r="474" spans="1:17">
      <c r="A474" s="721"/>
      <c r="B474" s="721">
        <v>4</v>
      </c>
      <c r="C474" s="722" t="s">
        <v>2381</v>
      </c>
      <c r="D474" s="723" t="s">
        <v>16</v>
      </c>
      <c r="E474" s="721" t="s">
        <v>254</v>
      </c>
      <c r="F474" s="721" t="s">
        <v>230</v>
      </c>
      <c r="G474" s="774">
        <v>39837</v>
      </c>
      <c r="H474" s="795">
        <v>8</v>
      </c>
      <c r="I474" s="725" t="s">
        <v>1403</v>
      </c>
      <c r="J474" s="721" t="s">
        <v>2003</v>
      </c>
      <c r="K474" s="721" t="s">
        <v>266</v>
      </c>
      <c r="L474" s="813"/>
      <c r="M474" s="813" t="s">
        <v>6426</v>
      </c>
      <c r="N474" s="722" t="s">
        <v>2099</v>
      </c>
      <c r="O474" s="721" t="s">
        <v>255</v>
      </c>
      <c r="P474" s="734" t="s">
        <v>2380</v>
      </c>
      <c r="Q474" s="722" t="s">
        <v>2372</v>
      </c>
    </row>
    <row r="475" spans="1:17">
      <c r="A475" s="721">
        <v>25</v>
      </c>
      <c r="B475" s="721">
        <v>1</v>
      </c>
      <c r="C475" s="722" t="s">
        <v>2383</v>
      </c>
      <c r="D475" s="723" t="s">
        <v>23</v>
      </c>
      <c r="E475" s="721" t="s">
        <v>221</v>
      </c>
      <c r="F475" s="721" t="s">
        <v>22</v>
      </c>
      <c r="G475" s="774">
        <v>33146</v>
      </c>
      <c r="H475" s="795">
        <v>26</v>
      </c>
      <c r="I475" s="725" t="s">
        <v>1403</v>
      </c>
      <c r="J475" s="721" t="s">
        <v>223</v>
      </c>
      <c r="K475" s="721" t="s">
        <v>224</v>
      </c>
      <c r="L475" s="813"/>
      <c r="M475" s="813" t="s">
        <v>6426</v>
      </c>
      <c r="N475" s="722" t="s">
        <v>2099</v>
      </c>
      <c r="O475" s="721" t="s">
        <v>222</v>
      </c>
      <c r="P475" s="722" t="s">
        <v>2382</v>
      </c>
      <c r="Q475" s="722" t="s">
        <v>1836</v>
      </c>
    </row>
    <row r="476" spans="1:17">
      <c r="A476" s="721"/>
      <c r="B476" s="721">
        <v>2</v>
      </c>
      <c r="C476" s="722" t="s">
        <v>2385</v>
      </c>
      <c r="D476" s="723" t="s">
        <v>16</v>
      </c>
      <c r="E476" s="721" t="s">
        <v>221</v>
      </c>
      <c r="F476" s="721" t="s">
        <v>230</v>
      </c>
      <c r="G476" s="774">
        <v>33597</v>
      </c>
      <c r="H476" s="795">
        <v>25</v>
      </c>
      <c r="I476" s="725" t="s">
        <v>1403</v>
      </c>
      <c r="J476" s="721" t="s">
        <v>223</v>
      </c>
      <c r="K476" s="721" t="s">
        <v>246</v>
      </c>
      <c r="L476" s="813"/>
      <c r="M476" s="813" t="s">
        <v>6426</v>
      </c>
      <c r="N476" s="722" t="s">
        <v>2099</v>
      </c>
      <c r="O476" s="721" t="s">
        <v>245</v>
      </c>
      <c r="P476" s="734" t="s">
        <v>2384</v>
      </c>
      <c r="Q476" s="722" t="s">
        <v>1836</v>
      </c>
    </row>
    <row r="477" spans="1:17">
      <c r="A477" s="721"/>
      <c r="B477" s="721">
        <v>3</v>
      </c>
      <c r="C477" s="722" t="s">
        <v>2389</v>
      </c>
      <c r="D477" s="723" t="s">
        <v>23</v>
      </c>
      <c r="E477" s="721" t="s">
        <v>254</v>
      </c>
      <c r="F477" s="721" t="s">
        <v>230</v>
      </c>
      <c r="G477" s="774">
        <v>40098</v>
      </c>
      <c r="H477" s="795">
        <v>7</v>
      </c>
      <c r="I477" s="725" t="s">
        <v>1403</v>
      </c>
      <c r="J477" s="721" t="s">
        <v>265</v>
      </c>
      <c r="K477" s="721" t="s">
        <v>266</v>
      </c>
      <c r="L477" s="813"/>
      <c r="M477" s="813" t="s">
        <v>6426</v>
      </c>
      <c r="N477" s="722" t="s">
        <v>2099</v>
      </c>
      <c r="O477" s="721" t="s">
        <v>255</v>
      </c>
      <c r="P477" s="734" t="s">
        <v>2388</v>
      </c>
      <c r="Q477" s="722" t="s">
        <v>1836</v>
      </c>
    </row>
    <row r="478" spans="1:17">
      <c r="A478" s="721"/>
      <c r="B478" s="721">
        <v>4</v>
      </c>
      <c r="C478" s="722" t="s">
        <v>7014</v>
      </c>
      <c r="D478" s="723" t="s">
        <v>23</v>
      </c>
      <c r="E478" s="721" t="s">
        <v>254</v>
      </c>
      <c r="F478" s="721"/>
      <c r="G478" s="774"/>
      <c r="H478" s="795"/>
      <c r="I478" s="725"/>
      <c r="J478" s="721"/>
      <c r="K478" s="721"/>
      <c r="L478" s="813"/>
      <c r="M478" s="813"/>
      <c r="N478" s="722"/>
      <c r="O478" s="721"/>
      <c r="P478" s="734"/>
      <c r="Q478" s="722"/>
    </row>
    <row r="479" spans="1:17">
      <c r="A479" s="721">
        <v>26</v>
      </c>
      <c r="B479" s="721">
        <v>1</v>
      </c>
      <c r="C479" s="722" t="s">
        <v>123</v>
      </c>
      <c r="D479" s="723" t="s">
        <v>23</v>
      </c>
      <c r="E479" s="721" t="s">
        <v>221</v>
      </c>
      <c r="F479" s="721" t="s">
        <v>622</v>
      </c>
      <c r="G479" s="774">
        <v>25939</v>
      </c>
      <c r="H479" s="795">
        <v>46</v>
      </c>
      <c r="I479" s="725" t="s">
        <v>1403</v>
      </c>
      <c r="J479" s="721" t="s">
        <v>289</v>
      </c>
      <c r="K479" s="721" t="s">
        <v>283</v>
      </c>
      <c r="L479" s="813"/>
      <c r="M479" s="813" t="s">
        <v>6426</v>
      </c>
      <c r="N479" s="722" t="s">
        <v>2099</v>
      </c>
      <c r="O479" s="721" t="s">
        <v>222</v>
      </c>
      <c r="P479" s="727" t="s">
        <v>2390</v>
      </c>
      <c r="Q479" s="741" t="s">
        <v>2393</v>
      </c>
    </row>
    <row r="480" spans="1:17">
      <c r="A480" s="721"/>
      <c r="B480" s="721">
        <v>2</v>
      </c>
      <c r="C480" s="722" t="s">
        <v>2395</v>
      </c>
      <c r="D480" s="723" t="s">
        <v>16</v>
      </c>
      <c r="E480" s="721" t="s">
        <v>221</v>
      </c>
      <c r="F480" s="721" t="s">
        <v>583</v>
      </c>
      <c r="G480" s="774">
        <v>27067</v>
      </c>
      <c r="H480" s="795">
        <v>43</v>
      </c>
      <c r="I480" s="725" t="s">
        <v>1403</v>
      </c>
      <c r="J480" s="721" t="s">
        <v>289</v>
      </c>
      <c r="K480" s="721" t="s">
        <v>246</v>
      </c>
      <c r="L480" s="813"/>
      <c r="M480" s="813" t="s">
        <v>6426</v>
      </c>
      <c r="N480" s="722" t="s">
        <v>2099</v>
      </c>
      <c r="O480" s="721" t="s">
        <v>245</v>
      </c>
      <c r="P480" s="727" t="s">
        <v>2394</v>
      </c>
      <c r="Q480" s="741" t="s">
        <v>2393</v>
      </c>
    </row>
    <row r="481" spans="1:17">
      <c r="A481" s="721"/>
      <c r="B481" s="721">
        <v>3</v>
      </c>
      <c r="C481" s="722" t="s">
        <v>2398</v>
      </c>
      <c r="D481" s="723" t="s">
        <v>23</v>
      </c>
      <c r="E481" s="721" t="s">
        <v>254</v>
      </c>
      <c r="F481" s="721" t="s">
        <v>583</v>
      </c>
      <c r="G481" s="774">
        <v>34887</v>
      </c>
      <c r="H481" s="795">
        <v>22</v>
      </c>
      <c r="I481" s="725" t="s">
        <v>1403</v>
      </c>
      <c r="J481" s="721" t="s">
        <v>223</v>
      </c>
      <c r="K481" s="721" t="s">
        <v>270</v>
      </c>
      <c r="L481" s="813"/>
      <c r="M481" s="813" t="s">
        <v>6426</v>
      </c>
      <c r="N481" s="722" t="s">
        <v>2099</v>
      </c>
      <c r="O481" s="721" t="s">
        <v>255</v>
      </c>
      <c r="P481" s="727" t="s">
        <v>2397</v>
      </c>
      <c r="Q481" s="741" t="s">
        <v>2393</v>
      </c>
    </row>
    <row r="482" spans="1:17">
      <c r="A482" s="721"/>
      <c r="B482" s="721">
        <v>4</v>
      </c>
      <c r="C482" s="722" t="s">
        <v>2400</v>
      </c>
      <c r="D482" s="723" t="s">
        <v>23</v>
      </c>
      <c r="E482" s="721" t="s">
        <v>254</v>
      </c>
      <c r="F482" s="721" t="s">
        <v>583</v>
      </c>
      <c r="G482" s="774">
        <v>35921</v>
      </c>
      <c r="H482" s="795">
        <v>19</v>
      </c>
      <c r="I482" s="725" t="s">
        <v>1403</v>
      </c>
      <c r="J482" s="721" t="s">
        <v>289</v>
      </c>
      <c r="K482" s="721" t="s">
        <v>270</v>
      </c>
      <c r="L482" s="813"/>
      <c r="M482" s="813" t="s">
        <v>6426</v>
      </c>
      <c r="N482" s="722" t="s">
        <v>2099</v>
      </c>
      <c r="O482" s="721" t="s">
        <v>255</v>
      </c>
      <c r="P482" s="734" t="s">
        <v>2399</v>
      </c>
      <c r="Q482" s="741" t="s">
        <v>2393</v>
      </c>
    </row>
    <row r="483" spans="1:17">
      <c r="A483" s="721"/>
      <c r="B483" s="738">
        <v>5</v>
      </c>
      <c r="C483" s="722" t="s">
        <v>2402</v>
      </c>
      <c r="D483" s="723" t="s">
        <v>16</v>
      </c>
      <c r="E483" s="738" t="s">
        <v>254</v>
      </c>
      <c r="F483" s="738" t="s">
        <v>230</v>
      </c>
      <c r="G483" s="774">
        <v>41068</v>
      </c>
      <c r="H483" s="795">
        <v>5</v>
      </c>
      <c r="I483" s="725" t="s">
        <v>1403</v>
      </c>
      <c r="J483" s="738" t="s">
        <v>265</v>
      </c>
      <c r="K483" s="738" t="s">
        <v>270</v>
      </c>
      <c r="L483" s="813"/>
      <c r="M483" s="813" t="s">
        <v>6426</v>
      </c>
      <c r="N483" s="722" t="s">
        <v>2099</v>
      </c>
      <c r="O483" s="738" t="s">
        <v>255</v>
      </c>
      <c r="P483" s="727" t="s">
        <v>2401</v>
      </c>
      <c r="Q483" s="741" t="s">
        <v>2393</v>
      </c>
    </row>
    <row r="484" spans="1:17">
      <c r="A484" s="721">
        <v>27</v>
      </c>
      <c r="B484" s="721">
        <v>1</v>
      </c>
      <c r="C484" s="722" t="s">
        <v>2126</v>
      </c>
      <c r="D484" s="723" t="s">
        <v>16</v>
      </c>
      <c r="E484" s="721" t="s">
        <v>221</v>
      </c>
      <c r="F484" s="721" t="s">
        <v>970</v>
      </c>
      <c r="G484" s="774">
        <v>19555</v>
      </c>
      <c r="H484" s="795">
        <v>64</v>
      </c>
      <c r="I484" s="725" t="s">
        <v>1403</v>
      </c>
      <c r="J484" s="721" t="s">
        <v>256</v>
      </c>
      <c r="K484" s="721" t="s">
        <v>246</v>
      </c>
      <c r="L484" s="813"/>
      <c r="M484" s="813" t="s">
        <v>6426</v>
      </c>
      <c r="N484" s="722" t="s">
        <v>2099</v>
      </c>
      <c r="O484" s="721" t="s">
        <v>222</v>
      </c>
      <c r="P484" s="722" t="s">
        <v>2403</v>
      </c>
      <c r="Q484" s="722" t="s">
        <v>2406</v>
      </c>
    </row>
    <row r="485" spans="1:17">
      <c r="A485" s="721">
        <v>28</v>
      </c>
      <c r="B485" s="721">
        <v>1</v>
      </c>
      <c r="C485" s="722" t="s">
        <v>2408</v>
      </c>
      <c r="D485" s="723" t="s">
        <v>23</v>
      </c>
      <c r="E485" s="721" t="s">
        <v>221</v>
      </c>
      <c r="F485" s="721" t="s">
        <v>288</v>
      </c>
      <c r="G485" s="774">
        <v>31287</v>
      </c>
      <c r="H485" s="795">
        <v>31</v>
      </c>
      <c r="I485" s="725" t="s">
        <v>1403</v>
      </c>
      <c r="J485" s="721" t="s">
        <v>256</v>
      </c>
      <c r="K485" s="721" t="s">
        <v>1660</v>
      </c>
      <c r="L485" s="813"/>
      <c r="M485" s="813" t="s">
        <v>6426</v>
      </c>
      <c r="N485" s="722" t="s">
        <v>2099</v>
      </c>
      <c r="O485" s="721" t="s">
        <v>222</v>
      </c>
      <c r="P485" s="727" t="s">
        <v>2407</v>
      </c>
      <c r="Q485" s="734" t="s">
        <v>2411</v>
      </c>
    </row>
    <row r="486" spans="1:17">
      <c r="A486" s="721"/>
      <c r="B486" s="721">
        <v>2</v>
      </c>
      <c r="C486" s="722" t="s">
        <v>2413</v>
      </c>
      <c r="D486" s="723" t="s">
        <v>16</v>
      </c>
      <c r="E486" s="721" t="s">
        <v>221</v>
      </c>
      <c r="F486" s="721" t="s">
        <v>288</v>
      </c>
      <c r="G486" s="774">
        <v>33041</v>
      </c>
      <c r="H486" s="795">
        <v>27</v>
      </c>
      <c r="I486" s="725" t="s">
        <v>1403</v>
      </c>
      <c r="J486" s="721" t="s">
        <v>223</v>
      </c>
      <c r="K486" s="721" t="s">
        <v>246</v>
      </c>
      <c r="L486" s="813"/>
      <c r="M486" s="813" t="s">
        <v>6426</v>
      </c>
      <c r="N486" s="722" t="s">
        <v>2099</v>
      </c>
      <c r="O486" s="721" t="s">
        <v>245</v>
      </c>
      <c r="P486" s="727" t="s">
        <v>2412</v>
      </c>
      <c r="Q486" s="734" t="s">
        <v>2411</v>
      </c>
    </row>
    <row r="487" spans="1:17">
      <c r="A487" s="721"/>
      <c r="B487" s="721">
        <v>3</v>
      </c>
      <c r="C487" s="722" t="s">
        <v>2417</v>
      </c>
      <c r="D487" s="723" t="s">
        <v>23</v>
      </c>
      <c r="E487" s="721" t="s">
        <v>254</v>
      </c>
      <c r="F487" s="721" t="s">
        <v>230</v>
      </c>
      <c r="G487" s="774">
        <v>39945</v>
      </c>
      <c r="H487" s="795">
        <v>8</v>
      </c>
      <c r="I487" s="725" t="s">
        <v>1403</v>
      </c>
      <c r="J487" s="721" t="s">
        <v>369</v>
      </c>
      <c r="K487" s="721" t="s">
        <v>266</v>
      </c>
      <c r="L487" s="813"/>
      <c r="M487" s="813" t="s">
        <v>6426</v>
      </c>
      <c r="N487" s="722" t="s">
        <v>2099</v>
      </c>
      <c r="O487" s="721" t="s">
        <v>255</v>
      </c>
      <c r="P487" s="727" t="s">
        <v>2416</v>
      </c>
      <c r="Q487" s="734" t="s">
        <v>2411</v>
      </c>
    </row>
    <row r="488" spans="1:17">
      <c r="A488" s="721"/>
      <c r="B488" s="721">
        <v>4</v>
      </c>
      <c r="C488" s="722" t="s">
        <v>2419</v>
      </c>
      <c r="D488" s="723" t="s">
        <v>16</v>
      </c>
      <c r="E488" s="721" t="s">
        <v>254</v>
      </c>
      <c r="F488" s="721" t="s">
        <v>229</v>
      </c>
      <c r="G488" s="774">
        <v>42360</v>
      </c>
      <c r="H488" s="795">
        <v>1</v>
      </c>
      <c r="I488" s="725" t="s">
        <v>1403</v>
      </c>
      <c r="J488" s="721" t="s">
        <v>265</v>
      </c>
      <c r="K488" s="721" t="s">
        <v>270</v>
      </c>
      <c r="L488" s="813"/>
      <c r="M488" s="813" t="s">
        <v>6426</v>
      </c>
      <c r="N488" s="722" t="s">
        <v>2099</v>
      </c>
      <c r="O488" s="721" t="s">
        <v>255</v>
      </c>
      <c r="P488" s="727" t="s">
        <v>2418</v>
      </c>
      <c r="Q488" s="734" t="s">
        <v>2411</v>
      </c>
    </row>
    <row r="489" spans="1:17">
      <c r="A489" s="721">
        <v>29</v>
      </c>
      <c r="B489" s="721">
        <v>1</v>
      </c>
      <c r="C489" s="722" t="s">
        <v>2421</v>
      </c>
      <c r="D489" s="723" t="s">
        <v>23</v>
      </c>
      <c r="E489" s="721" t="s">
        <v>221</v>
      </c>
      <c r="F489" s="721" t="s">
        <v>2422</v>
      </c>
      <c r="G489" s="774">
        <v>29999</v>
      </c>
      <c r="H489" s="795">
        <v>35</v>
      </c>
      <c r="I489" s="725" t="s">
        <v>1403</v>
      </c>
      <c r="J489" s="721" t="s">
        <v>256</v>
      </c>
      <c r="K489" s="721" t="s">
        <v>674</v>
      </c>
      <c r="L489" s="813"/>
      <c r="M489" s="813" t="s">
        <v>6426</v>
      </c>
      <c r="N489" s="722" t="s">
        <v>2099</v>
      </c>
      <c r="O489" s="721" t="s">
        <v>222</v>
      </c>
      <c r="P489" s="727" t="s">
        <v>2420</v>
      </c>
      <c r="Q489" s="722" t="s">
        <v>392</v>
      </c>
    </row>
    <row r="490" spans="1:17">
      <c r="A490" s="721"/>
      <c r="B490" s="721">
        <v>2</v>
      </c>
      <c r="C490" s="722" t="s">
        <v>1129</v>
      </c>
      <c r="D490" s="723" t="s">
        <v>16</v>
      </c>
      <c r="E490" s="721" t="s">
        <v>221</v>
      </c>
      <c r="F490" s="721" t="s">
        <v>22</v>
      </c>
      <c r="G490" s="774">
        <v>30429</v>
      </c>
      <c r="H490" s="795">
        <v>34</v>
      </c>
      <c r="I490" s="725" t="s">
        <v>1403</v>
      </c>
      <c r="J490" s="721" t="s">
        <v>256</v>
      </c>
      <c r="K490" s="721" t="s">
        <v>246</v>
      </c>
      <c r="L490" s="813"/>
      <c r="M490" s="813" t="s">
        <v>6426</v>
      </c>
      <c r="N490" s="722" t="s">
        <v>2099</v>
      </c>
      <c r="O490" s="721" t="s">
        <v>245</v>
      </c>
      <c r="P490" s="727" t="s">
        <v>2424</v>
      </c>
      <c r="Q490" s="722" t="s">
        <v>392</v>
      </c>
    </row>
    <row r="491" spans="1:17">
      <c r="A491" s="721"/>
      <c r="B491" s="721">
        <v>3</v>
      </c>
      <c r="C491" s="722" t="s">
        <v>2427</v>
      </c>
      <c r="D491" s="723" t="s">
        <v>16</v>
      </c>
      <c r="E491" s="721" t="s">
        <v>254</v>
      </c>
      <c r="F491" s="721" t="s">
        <v>230</v>
      </c>
      <c r="G491" s="774">
        <v>39291</v>
      </c>
      <c r="H491" s="795">
        <v>10</v>
      </c>
      <c r="I491" s="725" t="s">
        <v>1403</v>
      </c>
      <c r="J491" s="721" t="s">
        <v>2003</v>
      </c>
      <c r="K491" s="721" t="s">
        <v>266</v>
      </c>
      <c r="L491" s="813"/>
      <c r="M491" s="813" t="s">
        <v>6426</v>
      </c>
      <c r="N491" s="722" t="s">
        <v>2099</v>
      </c>
      <c r="O491" s="721" t="s">
        <v>255</v>
      </c>
      <c r="P491" s="727" t="s">
        <v>2426</v>
      </c>
      <c r="Q491" s="722" t="s">
        <v>392</v>
      </c>
    </row>
    <row r="492" spans="1:17">
      <c r="A492" s="721"/>
      <c r="B492" s="721">
        <v>4</v>
      </c>
      <c r="C492" s="722" t="s">
        <v>2429</v>
      </c>
      <c r="D492" s="723" t="s">
        <v>16</v>
      </c>
      <c r="E492" s="721" t="s">
        <v>254</v>
      </c>
      <c r="F492" s="721" t="s">
        <v>230</v>
      </c>
      <c r="G492" s="774">
        <v>40725</v>
      </c>
      <c r="H492" s="795">
        <v>6</v>
      </c>
      <c r="I492" s="725" t="s">
        <v>1403</v>
      </c>
      <c r="J492" s="721" t="s">
        <v>265</v>
      </c>
      <c r="K492" s="721" t="s">
        <v>270</v>
      </c>
      <c r="L492" s="813"/>
      <c r="M492" s="813" t="s">
        <v>6426</v>
      </c>
      <c r="N492" s="722" t="s">
        <v>2099</v>
      </c>
      <c r="O492" s="721" t="s">
        <v>255</v>
      </c>
      <c r="P492" s="727" t="s">
        <v>2428</v>
      </c>
      <c r="Q492" s="722" t="s">
        <v>392</v>
      </c>
    </row>
    <row r="493" spans="1:17">
      <c r="A493" s="721">
        <v>30</v>
      </c>
      <c r="B493" s="733">
        <v>1</v>
      </c>
      <c r="C493" s="732" t="s">
        <v>2431</v>
      </c>
      <c r="D493" s="723" t="s">
        <v>23</v>
      </c>
      <c r="E493" s="738" t="s">
        <v>221</v>
      </c>
      <c r="F493" s="738" t="s">
        <v>22</v>
      </c>
      <c r="G493" s="774">
        <v>27057</v>
      </c>
      <c r="H493" s="795">
        <v>43</v>
      </c>
      <c r="I493" s="725" t="s">
        <v>1403</v>
      </c>
      <c r="J493" s="721" t="s">
        <v>256</v>
      </c>
      <c r="K493" s="738" t="s">
        <v>674</v>
      </c>
      <c r="L493" s="813"/>
      <c r="M493" s="813" t="s">
        <v>6426</v>
      </c>
      <c r="N493" s="722" t="s">
        <v>2099</v>
      </c>
      <c r="O493" s="738" t="s">
        <v>222</v>
      </c>
      <c r="P493" s="734" t="s">
        <v>2430</v>
      </c>
      <c r="Q493" s="734" t="s">
        <v>2433</v>
      </c>
    </row>
    <row r="494" spans="1:17">
      <c r="A494" s="721"/>
      <c r="B494" s="721">
        <v>2</v>
      </c>
      <c r="C494" s="732" t="s">
        <v>2436</v>
      </c>
      <c r="D494" s="723" t="s">
        <v>16</v>
      </c>
      <c r="E494" s="738" t="s">
        <v>221</v>
      </c>
      <c r="F494" s="738" t="s">
        <v>452</v>
      </c>
      <c r="G494" s="774">
        <v>30837</v>
      </c>
      <c r="H494" s="795">
        <v>33</v>
      </c>
      <c r="I494" s="725" t="s">
        <v>1403</v>
      </c>
      <c r="J494" s="738" t="s">
        <v>223</v>
      </c>
      <c r="K494" s="738" t="s">
        <v>246</v>
      </c>
      <c r="L494" s="813"/>
      <c r="M494" s="813" t="s">
        <v>6426</v>
      </c>
      <c r="N494" s="722" t="s">
        <v>2099</v>
      </c>
      <c r="O494" s="721" t="s">
        <v>245</v>
      </c>
      <c r="P494" s="734" t="s">
        <v>2435</v>
      </c>
      <c r="Q494" s="734" t="s">
        <v>2433</v>
      </c>
    </row>
    <row r="495" spans="1:17">
      <c r="A495" s="721"/>
      <c r="B495" s="721">
        <v>3</v>
      </c>
      <c r="C495" s="732" t="s">
        <v>2438</v>
      </c>
      <c r="D495" s="723" t="s">
        <v>23</v>
      </c>
      <c r="E495" s="738" t="s">
        <v>254</v>
      </c>
      <c r="F495" s="738" t="s">
        <v>2439</v>
      </c>
      <c r="G495" s="774">
        <v>36575</v>
      </c>
      <c r="H495" s="795">
        <v>17</v>
      </c>
      <c r="I495" s="725" t="s">
        <v>1403</v>
      </c>
      <c r="J495" s="721" t="s">
        <v>289</v>
      </c>
      <c r="K495" s="738" t="s">
        <v>266</v>
      </c>
      <c r="L495" s="813"/>
      <c r="M495" s="813" t="s">
        <v>6426</v>
      </c>
      <c r="N495" s="722" t="s">
        <v>2099</v>
      </c>
      <c r="O495" s="721" t="s">
        <v>255</v>
      </c>
      <c r="P495" s="734" t="s">
        <v>2437</v>
      </c>
      <c r="Q495" s="734" t="s">
        <v>2433</v>
      </c>
    </row>
    <row r="496" spans="1:17">
      <c r="A496" s="721"/>
      <c r="B496" s="721">
        <v>4</v>
      </c>
      <c r="C496" s="722" t="s">
        <v>2441</v>
      </c>
      <c r="D496" s="723" t="s">
        <v>16</v>
      </c>
      <c r="E496" s="738" t="s">
        <v>254</v>
      </c>
      <c r="F496" s="738" t="s">
        <v>2442</v>
      </c>
      <c r="G496" s="774">
        <v>38059</v>
      </c>
      <c r="H496" s="795">
        <v>13</v>
      </c>
      <c r="I496" s="725" t="s">
        <v>1403</v>
      </c>
      <c r="J496" s="721" t="s">
        <v>348</v>
      </c>
      <c r="K496" s="738" t="s">
        <v>266</v>
      </c>
      <c r="L496" s="813"/>
      <c r="M496" s="813" t="s">
        <v>6426</v>
      </c>
      <c r="N496" s="722" t="s">
        <v>2099</v>
      </c>
      <c r="O496" s="721" t="s">
        <v>255</v>
      </c>
      <c r="P496" s="734" t="s">
        <v>2440</v>
      </c>
      <c r="Q496" s="734" t="s">
        <v>2433</v>
      </c>
    </row>
    <row r="497" spans="1:17">
      <c r="A497" s="721"/>
      <c r="B497" s="721">
        <v>5</v>
      </c>
      <c r="C497" s="722" t="s">
        <v>2444</v>
      </c>
      <c r="D497" s="723" t="s">
        <v>16</v>
      </c>
      <c r="E497" s="738" t="s">
        <v>254</v>
      </c>
      <c r="F497" s="738" t="s">
        <v>2442</v>
      </c>
      <c r="G497" s="774">
        <v>38059</v>
      </c>
      <c r="H497" s="795">
        <v>13</v>
      </c>
      <c r="I497" s="725" t="s">
        <v>1403</v>
      </c>
      <c r="J497" s="721" t="s">
        <v>348</v>
      </c>
      <c r="K497" s="738" t="s">
        <v>266</v>
      </c>
      <c r="L497" s="813"/>
      <c r="M497" s="813" t="s">
        <v>6426</v>
      </c>
      <c r="N497" s="722" t="s">
        <v>2099</v>
      </c>
      <c r="O497" s="721" t="s">
        <v>255</v>
      </c>
      <c r="P497" s="734" t="s">
        <v>2443</v>
      </c>
      <c r="Q497" s="734" t="s">
        <v>2433</v>
      </c>
    </row>
    <row r="498" spans="1:17">
      <c r="A498" s="721"/>
      <c r="B498" s="721">
        <v>6</v>
      </c>
      <c r="C498" s="722" t="s">
        <v>2446</v>
      </c>
      <c r="D498" s="723" t="s">
        <v>23</v>
      </c>
      <c r="E498" s="738" t="s">
        <v>254</v>
      </c>
      <c r="F498" s="738" t="s">
        <v>229</v>
      </c>
      <c r="G498" s="774">
        <v>41949</v>
      </c>
      <c r="H498" s="795">
        <v>2</v>
      </c>
      <c r="I498" s="747" t="s">
        <v>1403</v>
      </c>
      <c r="J498" s="738" t="s">
        <v>265</v>
      </c>
      <c r="K498" s="738" t="s">
        <v>270</v>
      </c>
      <c r="L498" s="813"/>
      <c r="M498" s="813" t="s">
        <v>6426</v>
      </c>
      <c r="N498" s="722" t="s">
        <v>2099</v>
      </c>
      <c r="O498" s="738" t="s">
        <v>255</v>
      </c>
      <c r="P498" s="736" t="s">
        <v>2445</v>
      </c>
      <c r="Q498" s="734" t="s">
        <v>2433</v>
      </c>
    </row>
    <row r="499" spans="1:17">
      <c r="A499" s="721">
        <v>31</v>
      </c>
      <c r="B499" s="721">
        <v>1</v>
      </c>
      <c r="C499" s="722" t="s">
        <v>2448</v>
      </c>
      <c r="D499" s="723" t="s">
        <v>23</v>
      </c>
      <c r="E499" s="721" t="s">
        <v>221</v>
      </c>
      <c r="F499" s="721" t="s">
        <v>2449</v>
      </c>
      <c r="G499" s="774">
        <v>30108</v>
      </c>
      <c r="H499" s="795">
        <v>35</v>
      </c>
      <c r="I499" s="725" t="s">
        <v>1403</v>
      </c>
      <c r="J499" s="721" t="s">
        <v>223</v>
      </c>
      <c r="K499" s="721" t="s">
        <v>224</v>
      </c>
      <c r="L499" s="813"/>
      <c r="M499" s="813" t="s">
        <v>6426</v>
      </c>
      <c r="N499" s="722" t="s">
        <v>2099</v>
      </c>
      <c r="O499" s="721" t="s">
        <v>222</v>
      </c>
      <c r="P499" s="722" t="s">
        <v>2447</v>
      </c>
      <c r="Q499" s="722" t="s">
        <v>2451</v>
      </c>
    </row>
    <row r="500" spans="1:17">
      <c r="A500" s="721"/>
      <c r="B500" s="721">
        <v>2</v>
      </c>
      <c r="C500" s="722" t="s">
        <v>2453</v>
      </c>
      <c r="D500" s="723" t="s">
        <v>16</v>
      </c>
      <c r="E500" s="721" t="s">
        <v>254</v>
      </c>
      <c r="F500" s="721" t="s">
        <v>22</v>
      </c>
      <c r="G500" s="774">
        <v>39345</v>
      </c>
      <c r="H500" s="795">
        <v>9</v>
      </c>
      <c r="I500" s="725" t="s">
        <v>1403</v>
      </c>
      <c r="J500" s="721" t="s">
        <v>369</v>
      </c>
      <c r="K500" s="721" t="s">
        <v>266</v>
      </c>
      <c r="L500" s="813"/>
      <c r="M500" s="813" t="s">
        <v>6426</v>
      </c>
      <c r="N500" s="722" t="s">
        <v>2099</v>
      </c>
      <c r="O500" s="721" t="s">
        <v>255</v>
      </c>
      <c r="P500" s="734" t="s">
        <v>2452</v>
      </c>
      <c r="Q500" s="722" t="s">
        <v>2451</v>
      </c>
    </row>
    <row r="501" spans="1:17">
      <c r="A501" s="721">
        <v>32</v>
      </c>
      <c r="B501" s="721">
        <v>1</v>
      </c>
      <c r="C501" s="722" t="s">
        <v>2456</v>
      </c>
      <c r="D501" s="723" t="s">
        <v>23</v>
      </c>
      <c r="E501" s="721" t="s">
        <v>221</v>
      </c>
      <c r="F501" s="721" t="s">
        <v>691</v>
      </c>
      <c r="G501" s="774">
        <v>32903</v>
      </c>
      <c r="H501" s="795">
        <v>27</v>
      </c>
      <c r="I501" s="725" t="s">
        <v>1403</v>
      </c>
      <c r="J501" s="721" t="s">
        <v>527</v>
      </c>
      <c r="K501" s="738" t="s">
        <v>261</v>
      </c>
      <c r="L501" s="813"/>
      <c r="M501" s="813" t="s">
        <v>6426</v>
      </c>
      <c r="N501" s="722" t="s">
        <v>2099</v>
      </c>
      <c r="O501" s="721" t="s">
        <v>222</v>
      </c>
      <c r="P501" s="727" t="s">
        <v>2455</v>
      </c>
      <c r="Q501" s="734" t="s">
        <v>2459</v>
      </c>
    </row>
    <row r="502" spans="1:17">
      <c r="A502" s="721"/>
      <c r="B502" s="721">
        <v>2</v>
      </c>
      <c r="C502" s="722" t="s">
        <v>356</v>
      </c>
      <c r="D502" s="723" t="s">
        <v>16</v>
      </c>
      <c r="E502" s="721" t="s">
        <v>221</v>
      </c>
      <c r="F502" s="721" t="s">
        <v>414</v>
      </c>
      <c r="G502" s="774">
        <v>32461</v>
      </c>
      <c r="H502" s="795">
        <v>28</v>
      </c>
      <c r="I502" s="725" t="s">
        <v>1403</v>
      </c>
      <c r="J502" s="721" t="s">
        <v>469</v>
      </c>
      <c r="K502" s="721" t="s">
        <v>246</v>
      </c>
      <c r="L502" s="813"/>
      <c r="M502" s="813" t="s">
        <v>6426</v>
      </c>
      <c r="N502" s="722" t="s">
        <v>2099</v>
      </c>
      <c r="O502" s="721" t="s">
        <v>245</v>
      </c>
      <c r="P502" s="722" t="s">
        <v>2460</v>
      </c>
      <c r="Q502" s="734" t="s">
        <v>2459</v>
      </c>
    </row>
    <row r="503" spans="1:17">
      <c r="A503" s="721"/>
      <c r="B503" s="721">
        <v>3</v>
      </c>
      <c r="C503" s="722" t="s">
        <v>2462</v>
      </c>
      <c r="D503" s="723" t="s">
        <v>23</v>
      </c>
      <c r="E503" s="721" t="s">
        <v>254</v>
      </c>
      <c r="F503" s="721" t="s">
        <v>229</v>
      </c>
      <c r="G503" s="774">
        <v>42278</v>
      </c>
      <c r="H503" s="795">
        <v>1</v>
      </c>
      <c r="I503" s="725" t="s">
        <v>1403</v>
      </c>
      <c r="J503" s="721" t="s">
        <v>265</v>
      </c>
      <c r="K503" s="721" t="s">
        <v>270</v>
      </c>
      <c r="L503" s="813"/>
      <c r="M503" s="813" t="s">
        <v>6426</v>
      </c>
      <c r="N503" s="722" t="s">
        <v>2099</v>
      </c>
      <c r="O503" s="721" t="s">
        <v>255</v>
      </c>
      <c r="P503" s="727" t="s">
        <v>2461</v>
      </c>
      <c r="Q503" s="734" t="s">
        <v>2459</v>
      </c>
    </row>
    <row r="504" spans="1:17">
      <c r="A504" s="815"/>
      <c r="B504" s="816">
        <v>4</v>
      </c>
      <c r="C504" s="817" t="s">
        <v>6683</v>
      </c>
      <c r="D504" s="818" t="s">
        <v>23</v>
      </c>
      <c r="E504" s="816" t="s">
        <v>254</v>
      </c>
      <c r="F504" s="816" t="s">
        <v>229</v>
      </c>
      <c r="G504" s="821">
        <v>42774</v>
      </c>
      <c r="H504" s="815"/>
      <c r="I504" s="819" t="s">
        <v>1403</v>
      </c>
      <c r="J504" s="816" t="s">
        <v>265</v>
      </c>
      <c r="K504" s="816" t="s">
        <v>270</v>
      </c>
      <c r="L504" s="815"/>
      <c r="M504" s="820" t="s">
        <v>6426</v>
      </c>
      <c r="N504" s="817" t="s">
        <v>6436</v>
      </c>
      <c r="O504" s="815"/>
      <c r="P504" s="815"/>
      <c r="Q504" s="815"/>
    </row>
    <row r="505" spans="1:17">
      <c r="A505" s="721">
        <v>33</v>
      </c>
      <c r="B505" s="721">
        <v>1</v>
      </c>
      <c r="C505" s="722" t="s">
        <v>2217</v>
      </c>
      <c r="D505" s="723" t="s">
        <v>23</v>
      </c>
      <c r="E505" s="721" t="s">
        <v>221</v>
      </c>
      <c r="F505" s="737" t="s">
        <v>219</v>
      </c>
      <c r="G505" s="779" t="s">
        <v>2466</v>
      </c>
      <c r="H505" s="795">
        <v>31</v>
      </c>
      <c r="I505" s="725" t="s">
        <v>1403</v>
      </c>
      <c r="J505" s="721" t="s">
        <v>223</v>
      </c>
      <c r="K505" s="738" t="s">
        <v>283</v>
      </c>
      <c r="L505" s="813"/>
      <c r="M505" s="813" t="s">
        <v>6426</v>
      </c>
      <c r="N505" s="722" t="s">
        <v>2099</v>
      </c>
      <c r="O505" s="721" t="s">
        <v>222</v>
      </c>
      <c r="P505" s="741" t="s">
        <v>2465</v>
      </c>
      <c r="Q505" s="734" t="s">
        <v>2467</v>
      </c>
    </row>
    <row r="506" spans="1:17">
      <c r="A506" s="721"/>
      <c r="B506" s="721">
        <v>2</v>
      </c>
      <c r="C506" s="722" t="s">
        <v>2469</v>
      </c>
      <c r="D506" s="723" t="s">
        <v>16</v>
      </c>
      <c r="E506" s="738" t="s">
        <v>221</v>
      </c>
      <c r="F506" s="737" t="s">
        <v>2470</v>
      </c>
      <c r="G506" s="779" t="s">
        <v>2471</v>
      </c>
      <c r="H506" s="795">
        <v>37</v>
      </c>
      <c r="I506" s="725" t="s">
        <v>1403</v>
      </c>
      <c r="J506" s="738" t="s">
        <v>256</v>
      </c>
      <c r="K506" s="738" t="s">
        <v>246</v>
      </c>
      <c r="L506" s="813"/>
      <c r="M506" s="813" t="s">
        <v>6426</v>
      </c>
      <c r="N506" s="722" t="s">
        <v>2099</v>
      </c>
      <c r="O506" s="738" t="s">
        <v>245</v>
      </c>
      <c r="P506" s="734" t="s">
        <v>2468</v>
      </c>
      <c r="Q506" s="734" t="s">
        <v>2467</v>
      </c>
    </row>
    <row r="507" spans="1:17">
      <c r="A507" s="721"/>
      <c r="B507" s="721">
        <v>3</v>
      </c>
      <c r="C507" s="734" t="s">
        <v>2475</v>
      </c>
      <c r="D507" s="723" t="s">
        <v>16</v>
      </c>
      <c r="E507" s="738" t="s">
        <v>254</v>
      </c>
      <c r="F507" s="737" t="s">
        <v>229</v>
      </c>
      <c r="G507" s="779" t="s">
        <v>2476</v>
      </c>
      <c r="H507" s="795">
        <v>2</v>
      </c>
      <c r="I507" s="725" t="s">
        <v>1403</v>
      </c>
      <c r="J507" s="738" t="s">
        <v>265</v>
      </c>
      <c r="K507" s="738" t="s">
        <v>270</v>
      </c>
      <c r="L507" s="813"/>
      <c r="M507" s="813" t="s">
        <v>6426</v>
      </c>
      <c r="N507" s="722" t="s">
        <v>2099</v>
      </c>
      <c r="O507" s="738" t="s">
        <v>255</v>
      </c>
      <c r="P507" s="734" t="s">
        <v>2474</v>
      </c>
      <c r="Q507" s="734" t="s">
        <v>2467</v>
      </c>
    </row>
    <row r="508" spans="1:17">
      <c r="A508" s="721">
        <v>34</v>
      </c>
      <c r="B508" s="721">
        <v>1</v>
      </c>
      <c r="C508" s="722" t="s">
        <v>2478</v>
      </c>
      <c r="D508" s="723" t="s">
        <v>23</v>
      </c>
      <c r="E508" s="721" t="s">
        <v>221</v>
      </c>
      <c r="F508" s="721" t="s">
        <v>2479</v>
      </c>
      <c r="G508" s="774">
        <v>25009</v>
      </c>
      <c r="H508" s="795">
        <v>49</v>
      </c>
      <c r="I508" s="725" t="s">
        <v>1403</v>
      </c>
      <c r="J508" s="721" t="s">
        <v>223</v>
      </c>
      <c r="K508" s="721" t="s">
        <v>283</v>
      </c>
      <c r="L508" s="813"/>
      <c r="M508" s="813" t="s">
        <v>6426</v>
      </c>
      <c r="N508" s="722" t="s">
        <v>2099</v>
      </c>
      <c r="O508" s="721" t="s">
        <v>222</v>
      </c>
      <c r="P508" s="722" t="s">
        <v>2477</v>
      </c>
      <c r="Q508" s="722" t="s">
        <v>2480</v>
      </c>
    </row>
    <row r="509" spans="1:17">
      <c r="A509" s="721"/>
      <c r="B509" s="721">
        <v>2</v>
      </c>
      <c r="C509" s="722" t="s">
        <v>2482</v>
      </c>
      <c r="D509" s="723" t="s">
        <v>16</v>
      </c>
      <c r="E509" s="721" t="s">
        <v>221</v>
      </c>
      <c r="F509" s="721" t="s">
        <v>2479</v>
      </c>
      <c r="G509" s="774">
        <v>25569</v>
      </c>
      <c r="H509" s="795">
        <v>47</v>
      </c>
      <c r="I509" s="725" t="s">
        <v>1403</v>
      </c>
      <c r="J509" s="721" t="s">
        <v>223</v>
      </c>
      <c r="K509" s="721" t="s">
        <v>470</v>
      </c>
      <c r="L509" s="813"/>
      <c r="M509" s="813" t="s">
        <v>6426</v>
      </c>
      <c r="N509" s="722" t="s">
        <v>2099</v>
      </c>
      <c r="O509" s="721" t="s">
        <v>245</v>
      </c>
      <c r="P509" s="722" t="s">
        <v>2481</v>
      </c>
      <c r="Q509" s="722" t="s">
        <v>2480</v>
      </c>
    </row>
    <row r="510" spans="1:17">
      <c r="A510" s="721"/>
      <c r="B510" s="721">
        <v>3</v>
      </c>
      <c r="C510" s="722" t="s">
        <v>2486</v>
      </c>
      <c r="D510" s="723" t="s">
        <v>23</v>
      </c>
      <c r="E510" s="721" t="s">
        <v>254</v>
      </c>
      <c r="F510" s="721" t="s">
        <v>524</v>
      </c>
      <c r="G510" s="774">
        <v>36297</v>
      </c>
      <c r="H510" s="795">
        <v>18</v>
      </c>
      <c r="I510" s="725" t="s">
        <v>1403</v>
      </c>
      <c r="J510" s="721" t="s">
        <v>886</v>
      </c>
      <c r="K510" s="721" t="s">
        <v>266</v>
      </c>
      <c r="L510" s="813"/>
      <c r="M510" s="813" t="s">
        <v>6426</v>
      </c>
      <c r="N510" s="722" t="s">
        <v>2099</v>
      </c>
      <c r="O510" s="721" t="s">
        <v>255</v>
      </c>
      <c r="P510" s="722" t="s">
        <v>2485</v>
      </c>
      <c r="Q510" s="722" t="s">
        <v>2480</v>
      </c>
    </row>
    <row r="511" spans="1:17">
      <c r="A511" s="721"/>
      <c r="B511" s="721">
        <v>4</v>
      </c>
      <c r="C511" s="722" t="s">
        <v>2488</v>
      </c>
      <c r="D511" s="723" t="s">
        <v>16</v>
      </c>
      <c r="E511" s="721" t="s">
        <v>254</v>
      </c>
      <c r="F511" s="721" t="s">
        <v>229</v>
      </c>
      <c r="G511" s="774">
        <v>39594</v>
      </c>
      <c r="H511" s="795">
        <v>9</v>
      </c>
      <c r="I511" s="725" t="s">
        <v>1403</v>
      </c>
      <c r="J511" s="721" t="s">
        <v>369</v>
      </c>
      <c r="K511" s="721" t="s">
        <v>266</v>
      </c>
      <c r="L511" s="813"/>
      <c r="M511" s="813" t="s">
        <v>6426</v>
      </c>
      <c r="N511" s="722" t="s">
        <v>2099</v>
      </c>
      <c r="O511" s="721" t="s">
        <v>255</v>
      </c>
      <c r="P511" s="727" t="s">
        <v>2487</v>
      </c>
      <c r="Q511" s="722" t="s">
        <v>2480</v>
      </c>
    </row>
    <row r="512" spans="1:17">
      <c r="A512" s="721">
        <v>35</v>
      </c>
      <c r="B512" s="721">
        <v>1</v>
      </c>
      <c r="C512" s="722" t="s">
        <v>2490</v>
      </c>
      <c r="D512" s="723" t="s">
        <v>23</v>
      </c>
      <c r="E512" s="721" t="s">
        <v>221</v>
      </c>
      <c r="F512" s="721" t="s">
        <v>524</v>
      </c>
      <c r="G512" s="774">
        <v>28709</v>
      </c>
      <c r="H512" s="795">
        <v>38</v>
      </c>
      <c r="I512" s="725" t="s">
        <v>1403</v>
      </c>
      <c r="J512" s="721" t="s">
        <v>2491</v>
      </c>
      <c r="K512" s="721" t="s">
        <v>261</v>
      </c>
      <c r="L512" s="813"/>
      <c r="M512" s="813" t="s">
        <v>6426</v>
      </c>
      <c r="N512" s="722" t="s">
        <v>2099</v>
      </c>
      <c r="O512" s="721" t="s">
        <v>222</v>
      </c>
      <c r="P512" s="727" t="s">
        <v>2489</v>
      </c>
      <c r="Q512" s="727" t="s">
        <v>2494</v>
      </c>
    </row>
    <row r="513" spans="1:17">
      <c r="A513" s="721"/>
      <c r="B513" s="738">
        <v>2</v>
      </c>
      <c r="C513" s="722" t="s">
        <v>2496</v>
      </c>
      <c r="D513" s="723" t="s">
        <v>16</v>
      </c>
      <c r="E513" s="721" t="s">
        <v>221</v>
      </c>
      <c r="F513" s="721" t="s">
        <v>1402</v>
      </c>
      <c r="G513" s="774">
        <v>31011</v>
      </c>
      <c r="H513" s="795">
        <v>32</v>
      </c>
      <c r="I513" s="725" t="s">
        <v>1403</v>
      </c>
      <c r="J513" s="721" t="s">
        <v>785</v>
      </c>
      <c r="K513" s="721" t="s">
        <v>2497</v>
      </c>
      <c r="L513" s="813"/>
      <c r="M513" s="813" t="s">
        <v>6426</v>
      </c>
      <c r="N513" s="722" t="s">
        <v>2099</v>
      </c>
      <c r="O513" s="721" t="s">
        <v>245</v>
      </c>
      <c r="P513" s="727" t="s">
        <v>2495</v>
      </c>
      <c r="Q513" s="727" t="s">
        <v>2494</v>
      </c>
    </row>
    <row r="514" spans="1:17">
      <c r="A514" s="721"/>
      <c r="B514" s="738">
        <v>3</v>
      </c>
      <c r="C514" s="722" t="s">
        <v>2499</v>
      </c>
      <c r="D514" s="723" t="s">
        <v>23</v>
      </c>
      <c r="E514" s="721" t="s">
        <v>254</v>
      </c>
      <c r="F514" s="721" t="s">
        <v>376</v>
      </c>
      <c r="G514" s="774">
        <v>36286</v>
      </c>
      <c r="H514" s="795">
        <v>18</v>
      </c>
      <c r="I514" s="725" t="s">
        <v>1403</v>
      </c>
      <c r="J514" s="721" t="s">
        <v>785</v>
      </c>
      <c r="K514" s="721" t="s">
        <v>270</v>
      </c>
      <c r="L514" s="813"/>
      <c r="M514" s="813" t="s">
        <v>6426</v>
      </c>
      <c r="N514" s="722" t="s">
        <v>2099</v>
      </c>
      <c r="O514" s="721" t="s">
        <v>255</v>
      </c>
      <c r="P514" s="727" t="s">
        <v>2498</v>
      </c>
      <c r="Q514" s="727" t="s">
        <v>2494</v>
      </c>
    </row>
    <row r="515" spans="1:17">
      <c r="A515" s="721"/>
      <c r="B515" s="738">
        <v>4</v>
      </c>
      <c r="C515" s="722" t="s">
        <v>2502</v>
      </c>
      <c r="D515" s="723" t="s">
        <v>23</v>
      </c>
      <c r="E515" s="738" t="s">
        <v>254</v>
      </c>
      <c r="F515" s="738" t="s">
        <v>231</v>
      </c>
      <c r="G515" s="774">
        <v>39068</v>
      </c>
      <c r="H515" s="795">
        <v>10</v>
      </c>
      <c r="I515" s="747" t="s">
        <v>1403</v>
      </c>
      <c r="J515" s="738" t="s">
        <v>369</v>
      </c>
      <c r="K515" s="738" t="s">
        <v>266</v>
      </c>
      <c r="L515" s="813"/>
      <c r="M515" s="813" t="s">
        <v>6426</v>
      </c>
      <c r="N515" s="722" t="s">
        <v>2504</v>
      </c>
      <c r="O515" s="738" t="s">
        <v>255</v>
      </c>
      <c r="P515" s="727" t="s">
        <v>2501</v>
      </c>
      <c r="Q515" s="727" t="s">
        <v>2494</v>
      </c>
    </row>
    <row r="516" spans="1:17">
      <c r="A516" s="721"/>
      <c r="B516" s="738">
        <v>5</v>
      </c>
      <c r="C516" s="722" t="s">
        <v>2506</v>
      </c>
      <c r="D516" s="723" t="s">
        <v>16</v>
      </c>
      <c r="E516" s="721" t="s">
        <v>254</v>
      </c>
      <c r="F516" s="721" t="s">
        <v>376</v>
      </c>
      <c r="G516" s="774">
        <v>41908</v>
      </c>
      <c r="H516" s="795">
        <v>2</v>
      </c>
      <c r="I516" s="725" t="s">
        <v>1403</v>
      </c>
      <c r="J516" s="721" t="s">
        <v>265</v>
      </c>
      <c r="K516" s="721" t="s">
        <v>270</v>
      </c>
      <c r="L516" s="813"/>
      <c r="M516" s="813" t="s">
        <v>6426</v>
      </c>
      <c r="N516" s="722" t="s">
        <v>2099</v>
      </c>
      <c r="O516" s="721" t="s">
        <v>255</v>
      </c>
      <c r="P516" s="727" t="s">
        <v>2505</v>
      </c>
      <c r="Q516" s="727" t="s">
        <v>2494</v>
      </c>
    </row>
    <row r="517" spans="1:17">
      <c r="A517" s="721"/>
      <c r="B517" s="738">
        <v>6</v>
      </c>
      <c r="C517" s="722" t="s">
        <v>7085</v>
      </c>
      <c r="D517" s="723" t="s">
        <v>16</v>
      </c>
      <c r="E517" s="721" t="s">
        <v>254</v>
      </c>
      <c r="F517" s="721"/>
      <c r="G517" s="774"/>
      <c r="H517" s="795"/>
      <c r="I517" s="725"/>
      <c r="J517" s="721"/>
      <c r="K517" s="721"/>
      <c r="L517" s="813"/>
      <c r="M517" s="813"/>
      <c r="N517" s="722"/>
      <c r="O517" s="721"/>
      <c r="P517" s="727"/>
      <c r="Q517" s="727"/>
    </row>
    <row r="518" spans="1:17">
      <c r="A518" s="721">
        <v>36</v>
      </c>
      <c r="B518" s="721">
        <v>1</v>
      </c>
      <c r="C518" s="722" t="s">
        <v>2510</v>
      </c>
      <c r="D518" s="723" t="s">
        <v>23</v>
      </c>
      <c r="E518" s="738" t="s">
        <v>221</v>
      </c>
      <c r="F518" s="738" t="s">
        <v>297</v>
      </c>
      <c r="G518" s="774">
        <v>30885</v>
      </c>
      <c r="H518" s="795">
        <v>33</v>
      </c>
      <c r="I518" s="725" t="s">
        <v>1403</v>
      </c>
      <c r="J518" s="738" t="s">
        <v>2491</v>
      </c>
      <c r="K518" s="738" t="s">
        <v>283</v>
      </c>
      <c r="L518" s="813"/>
      <c r="M518" s="813" t="s">
        <v>6426</v>
      </c>
      <c r="N518" s="722" t="s">
        <v>2099</v>
      </c>
      <c r="O518" s="738" t="s">
        <v>222</v>
      </c>
      <c r="P518" s="727" t="s">
        <v>2509</v>
      </c>
      <c r="Q518" s="722"/>
    </row>
    <row r="519" spans="1:17">
      <c r="A519" s="721"/>
      <c r="B519" s="721">
        <v>2</v>
      </c>
      <c r="C519" s="722" t="s">
        <v>2514</v>
      </c>
      <c r="D519" s="723" t="s">
        <v>16</v>
      </c>
      <c r="E519" s="721" t="s">
        <v>221</v>
      </c>
      <c r="F519" s="721" t="s">
        <v>244</v>
      </c>
      <c r="G519" s="774">
        <v>34705</v>
      </c>
      <c r="H519" s="795">
        <v>22</v>
      </c>
      <c r="I519" s="725" t="s">
        <v>1403</v>
      </c>
      <c r="J519" s="721" t="s">
        <v>289</v>
      </c>
      <c r="K519" s="721" t="s">
        <v>246</v>
      </c>
      <c r="L519" s="813"/>
      <c r="M519" s="813" t="s">
        <v>6426</v>
      </c>
      <c r="N519" s="722" t="s">
        <v>2099</v>
      </c>
      <c r="O519" s="721" t="s">
        <v>245</v>
      </c>
      <c r="P519" s="722" t="s">
        <v>2513</v>
      </c>
      <c r="Q519" s="722"/>
    </row>
    <row r="520" spans="1:17">
      <c r="A520" s="721">
        <v>37</v>
      </c>
      <c r="B520" s="738">
        <v>1</v>
      </c>
      <c r="C520" s="722" t="s">
        <v>2516</v>
      </c>
      <c r="D520" s="723" t="s">
        <v>23</v>
      </c>
      <c r="E520" s="721" t="s">
        <v>221</v>
      </c>
      <c r="F520" s="721" t="s">
        <v>230</v>
      </c>
      <c r="G520" s="774">
        <v>34115</v>
      </c>
      <c r="H520" s="795">
        <v>24</v>
      </c>
      <c r="I520" s="725" t="s">
        <v>1403</v>
      </c>
      <c r="J520" s="721" t="s">
        <v>223</v>
      </c>
      <c r="K520" s="721" t="s">
        <v>261</v>
      </c>
      <c r="L520" s="813"/>
      <c r="M520" s="813" t="s">
        <v>6426</v>
      </c>
      <c r="N520" s="722" t="s">
        <v>2099</v>
      </c>
      <c r="O520" s="721" t="s">
        <v>222</v>
      </c>
      <c r="P520" s="727" t="s">
        <v>2515</v>
      </c>
      <c r="Q520" s="722"/>
    </row>
    <row r="521" spans="1:17">
      <c r="A521" s="721"/>
      <c r="B521" s="721">
        <v>2</v>
      </c>
      <c r="C521" s="722" t="s">
        <v>2289</v>
      </c>
      <c r="D521" s="723" t="s">
        <v>16</v>
      </c>
      <c r="E521" s="721" t="s">
        <v>221</v>
      </c>
      <c r="F521" s="721" t="s">
        <v>230</v>
      </c>
      <c r="G521" s="774">
        <v>35985</v>
      </c>
      <c r="H521" s="795">
        <v>19</v>
      </c>
      <c r="I521" s="725" t="s">
        <v>1403</v>
      </c>
      <c r="J521" s="721" t="s">
        <v>223</v>
      </c>
      <c r="K521" s="721" t="s">
        <v>246</v>
      </c>
      <c r="L521" s="813"/>
      <c r="M521" s="813" t="s">
        <v>6426</v>
      </c>
      <c r="N521" s="722" t="s">
        <v>2099</v>
      </c>
      <c r="O521" s="721" t="s">
        <v>245</v>
      </c>
      <c r="P521" s="722" t="s">
        <v>2288</v>
      </c>
      <c r="Q521" s="722"/>
    </row>
    <row r="522" spans="1:17">
      <c r="A522" s="721"/>
      <c r="B522" s="721">
        <v>3</v>
      </c>
      <c r="C522" s="722" t="s">
        <v>7095</v>
      </c>
      <c r="D522" s="723" t="s">
        <v>23</v>
      </c>
      <c r="E522" s="721" t="s">
        <v>254</v>
      </c>
      <c r="F522" s="721"/>
      <c r="G522" s="774"/>
      <c r="H522" s="795"/>
      <c r="I522" s="725" t="s">
        <v>1403</v>
      </c>
      <c r="J522" s="721" t="s">
        <v>265</v>
      </c>
      <c r="K522" s="721" t="s">
        <v>6622</v>
      </c>
      <c r="L522" s="813"/>
      <c r="M522" s="813" t="s">
        <v>6426</v>
      </c>
      <c r="N522" s="722" t="s">
        <v>2099</v>
      </c>
      <c r="O522" s="721" t="s">
        <v>255</v>
      </c>
      <c r="P522" s="722"/>
      <c r="Q522" s="722"/>
    </row>
    <row r="523" spans="1:17">
      <c r="A523" s="839">
        <v>38</v>
      </c>
      <c r="B523" s="721">
        <v>1</v>
      </c>
      <c r="C523" s="722" t="s">
        <v>388</v>
      </c>
      <c r="D523" s="723" t="s">
        <v>23</v>
      </c>
      <c r="E523" s="721" t="s">
        <v>221</v>
      </c>
      <c r="F523" s="721" t="s">
        <v>389</v>
      </c>
      <c r="G523" s="794">
        <v>21707</v>
      </c>
      <c r="H523" s="795">
        <v>58</v>
      </c>
      <c r="I523" s="725" t="s">
        <v>1403</v>
      </c>
      <c r="J523" s="721" t="s">
        <v>256</v>
      </c>
      <c r="K523" s="721" t="s">
        <v>283</v>
      </c>
      <c r="L523" s="726"/>
      <c r="M523" s="726" t="s">
        <v>6426</v>
      </c>
      <c r="N523" s="722" t="s">
        <v>2099</v>
      </c>
      <c r="O523" s="721" t="s">
        <v>222</v>
      </c>
      <c r="P523" s="734" t="s">
        <v>387</v>
      </c>
      <c r="Q523" s="722" t="s">
        <v>392</v>
      </c>
    </row>
    <row r="524" spans="1:17">
      <c r="A524" s="839"/>
      <c r="B524" s="721">
        <v>2</v>
      </c>
      <c r="C524" s="722" t="s">
        <v>394</v>
      </c>
      <c r="D524" s="723" t="s">
        <v>16</v>
      </c>
      <c r="E524" s="721" t="s">
        <v>221</v>
      </c>
      <c r="F524" s="721" t="s">
        <v>389</v>
      </c>
      <c r="G524" s="774">
        <v>22267</v>
      </c>
      <c r="H524" s="724">
        <f t="shared" ref="H524:H529" ca="1" si="1">DATEDIF(G524,TODAY(),"Y")</f>
        <v>59</v>
      </c>
      <c r="I524" s="725" t="s">
        <v>1403</v>
      </c>
      <c r="J524" s="721" t="s">
        <v>241</v>
      </c>
      <c r="K524" s="721" t="s">
        <v>6621</v>
      </c>
      <c r="L524" s="726"/>
      <c r="M524" s="726" t="s">
        <v>6426</v>
      </c>
      <c r="N524" s="722" t="s">
        <v>228</v>
      </c>
      <c r="O524" s="721" t="s">
        <v>245</v>
      </c>
      <c r="P524" s="722" t="s">
        <v>393</v>
      </c>
      <c r="Q524" s="722" t="s">
        <v>392</v>
      </c>
    </row>
    <row r="525" spans="1:17">
      <c r="A525" s="839"/>
      <c r="B525" s="721">
        <v>3</v>
      </c>
      <c r="C525" s="722" t="s">
        <v>398</v>
      </c>
      <c r="D525" s="723" t="s">
        <v>23</v>
      </c>
      <c r="E525" s="721" t="s">
        <v>254</v>
      </c>
      <c r="F525" s="721" t="s">
        <v>22</v>
      </c>
      <c r="G525" s="774">
        <v>36082</v>
      </c>
      <c r="H525" s="724">
        <f t="shared" ca="1" si="1"/>
        <v>21</v>
      </c>
      <c r="I525" s="725" t="s">
        <v>1403</v>
      </c>
      <c r="J525" s="721" t="s">
        <v>258</v>
      </c>
      <c r="K525" s="721" t="s">
        <v>6623</v>
      </c>
      <c r="L525" s="726"/>
      <c r="M525" s="726" t="s">
        <v>6426</v>
      </c>
      <c r="N525" s="722" t="s">
        <v>228</v>
      </c>
      <c r="O525" s="721" t="s">
        <v>6640</v>
      </c>
      <c r="P525" s="722" t="s">
        <v>397</v>
      </c>
      <c r="Q525" s="722" t="s">
        <v>392</v>
      </c>
    </row>
    <row r="526" spans="1:17">
      <c r="A526" s="839">
        <v>39</v>
      </c>
      <c r="B526" s="721">
        <v>1</v>
      </c>
      <c r="C526" s="722" t="s">
        <v>6876</v>
      </c>
      <c r="D526" s="723" t="s">
        <v>23</v>
      </c>
      <c r="E526" s="733" t="s">
        <v>221</v>
      </c>
      <c r="F526" s="733" t="s">
        <v>6880</v>
      </c>
      <c r="G526" s="774">
        <v>33889</v>
      </c>
      <c r="H526" s="724">
        <f t="shared" ca="1" si="1"/>
        <v>27</v>
      </c>
      <c r="I526" s="725" t="s">
        <v>1403</v>
      </c>
      <c r="J526" s="733" t="s">
        <v>241</v>
      </c>
      <c r="K526" s="733" t="s">
        <v>165</v>
      </c>
      <c r="L526" s="726"/>
      <c r="M526" s="726" t="s">
        <v>6426</v>
      </c>
      <c r="N526" s="722" t="s">
        <v>2099</v>
      </c>
      <c r="O526" s="733" t="s">
        <v>222</v>
      </c>
      <c r="P526" s="727"/>
      <c r="Q526" s="741"/>
    </row>
    <row r="527" spans="1:17">
      <c r="A527" s="839"/>
      <c r="B527" s="721">
        <v>2</v>
      </c>
      <c r="C527" s="722" t="s">
        <v>6877</v>
      </c>
      <c r="D527" s="723" t="s">
        <v>16</v>
      </c>
      <c r="E527" s="733" t="s">
        <v>221</v>
      </c>
      <c r="F527" s="733" t="s">
        <v>524</v>
      </c>
      <c r="G527" s="774">
        <v>33625</v>
      </c>
      <c r="H527" s="724">
        <f t="shared" ca="1" si="1"/>
        <v>28</v>
      </c>
      <c r="I527" s="725" t="s">
        <v>1403</v>
      </c>
      <c r="J527" s="733" t="s">
        <v>241</v>
      </c>
      <c r="K527" s="733" t="s">
        <v>6621</v>
      </c>
      <c r="L527" s="726"/>
      <c r="M527" s="726" t="s">
        <v>6426</v>
      </c>
      <c r="N527" s="722" t="s">
        <v>2099</v>
      </c>
      <c r="O527" s="733" t="s">
        <v>245</v>
      </c>
      <c r="P527" s="727"/>
      <c r="Q527" s="741"/>
    </row>
    <row r="528" spans="1:17">
      <c r="A528" s="839"/>
      <c r="B528" s="721">
        <v>3</v>
      </c>
      <c r="C528" s="722" t="s">
        <v>6878</v>
      </c>
      <c r="D528" s="723" t="s">
        <v>23</v>
      </c>
      <c r="E528" s="733" t="s">
        <v>254</v>
      </c>
      <c r="F528" s="733" t="s">
        <v>229</v>
      </c>
      <c r="G528" s="774">
        <v>42086</v>
      </c>
      <c r="H528" s="724">
        <f t="shared" ca="1" si="1"/>
        <v>5</v>
      </c>
      <c r="I528" s="725" t="s">
        <v>1403</v>
      </c>
      <c r="J528" s="733" t="s">
        <v>6624</v>
      </c>
      <c r="K528" s="733" t="s">
        <v>6622</v>
      </c>
      <c r="L528" s="726"/>
      <c r="M528" s="726" t="s">
        <v>6426</v>
      </c>
      <c r="N528" s="722" t="s">
        <v>2099</v>
      </c>
      <c r="O528" s="733" t="s">
        <v>6640</v>
      </c>
      <c r="P528" s="727"/>
      <c r="Q528" s="741"/>
    </row>
    <row r="529" spans="1:17">
      <c r="A529" s="839"/>
      <c r="B529" s="721">
        <v>4</v>
      </c>
      <c r="C529" s="722" t="s">
        <v>6879</v>
      </c>
      <c r="D529" s="723" t="s">
        <v>16</v>
      </c>
      <c r="E529" s="733" t="s">
        <v>254</v>
      </c>
      <c r="F529" s="733" t="s">
        <v>229</v>
      </c>
      <c r="G529" s="774">
        <v>42717</v>
      </c>
      <c r="H529" s="724">
        <f t="shared" ca="1" si="1"/>
        <v>3</v>
      </c>
      <c r="I529" s="725" t="s">
        <v>1403</v>
      </c>
      <c r="J529" s="733" t="s">
        <v>6624</v>
      </c>
      <c r="K529" s="733" t="s">
        <v>6622</v>
      </c>
      <c r="L529" s="726"/>
      <c r="M529" s="726" t="s">
        <v>6426</v>
      </c>
      <c r="N529" s="722" t="s">
        <v>2099</v>
      </c>
      <c r="O529" s="733" t="s">
        <v>6640</v>
      </c>
      <c r="P529" s="727"/>
      <c r="Q529" s="741"/>
    </row>
    <row r="530" spans="1:17">
      <c r="A530" s="839">
        <v>40</v>
      </c>
      <c r="B530" s="721">
        <v>1</v>
      </c>
      <c r="C530" s="722" t="s">
        <v>2823</v>
      </c>
      <c r="D530" s="723" t="s">
        <v>23</v>
      </c>
      <c r="E530" s="721" t="s">
        <v>221</v>
      </c>
      <c r="F530" s="721" t="s">
        <v>2720</v>
      </c>
      <c r="G530" s="774">
        <v>25273</v>
      </c>
      <c r="H530" s="795">
        <v>48</v>
      </c>
      <c r="I530" s="725" t="s">
        <v>1403</v>
      </c>
      <c r="J530" s="721" t="s">
        <v>2491</v>
      </c>
      <c r="K530" s="721" t="s">
        <v>2497</v>
      </c>
      <c r="L530" s="726"/>
      <c r="M530" s="726" t="s">
        <v>6426</v>
      </c>
      <c r="N530" s="722" t="s">
        <v>2099</v>
      </c>
      <c r="O530" s="721" t="s">
        <v>222</v>
      </c>
      <c r="P530" s="727" t="s">
        <v>2822</v>
      </c>
      <c r="Q530" s="736" t="s">
        <v>2826</v>
      </c>
    </row>
    <row r="531" spans="1:17">
      <c r="A531" s="839"/>
      <c r="B531" s="721">
        <v>2</v>
      </c>
      <c r="C531" s="722" t="s">
        <v>2828</v>
      </c>
      <c r="D531" s="723" t="s">
        <v>16</v>
      </c>
      <c r="E531" s="721" t="s">
        <v>221</v>
      </c>
      <c r="F531" s="721" t="s">
        <v>2720</v>
      </c>
      <c r="G531" s="774">
        <v>26790</v>
      </c>
      <c r="H531" s="795">
        <v>44</v>
      </c>
      <c r="I531" s="725" t="s">
        <v>1403</v>
      </c>
      <c r="J531" s="721" t="s">
        <v>289</v>
      </c>
      <c r="K531" s="721" t="s">
        <v>246</v>
      </c>
      <c r="L531" s="726"/>
      <c r="M531" s="726" t="s">
        <v>6426</v>
      </c>
      <c r="N531" s="722" t="s">
        <v>2099</v>
      </c>
      <c r="O531" s="721" t="s">
        <v>245</v>
      </c>
      <c r="P531" s="727" t="s">
        <v>2827</v>
      </c>
      <c r="Q531" s="736" t="s">
        <v>2826</v>
      </c>
    </row>
    <row r="532" spans="1:17">
      <c r="A532" s="839"/>
      <c r="B532" s="721">
        <v>3</v>
      </c>
      <c r="C532" s="722" t="s">
        <v>2834</v>
      </c>
      <c r="D532" s="723" t="s">
        <v>23</v>
      </c>
      <c r="E532" s="721" t="s">
        <v>254</v>
      </c>
      <c r="F532" s="721" t="s">
        <v>2835</v>
      </c>
      <c r="G532" s="774">
        <v>39508</v>
      </c>
      <c r="H532" s="795">
        <v>9</v>
      </c>
      <c r="I532" s="725" t="s">
        <v>1403</v>
      </c>
      <c r="J532" s="721" t="s">
        <v>369</v>
      </c>
      <c r="K532" s="721" t="s">
        <v>266</v>
      </c>
      <c r="L532" s="726"/>
      <c r="M532" s="726" t="s">
        <v>6426</v>
      </c>
      <c r="N532" s="722" t="s">
        <v>2099</v>
      </c>
      <c r="O532" s="721" t="s">
        <v>255</v>
      </c>
      <c r="P532" s="727" t="s">
        <v>2833</v>
      </c>
      <c r="Q532" s="736" t="s">
        <v>2826</v>
      </c>
    </row>
    <row r="533" spans="1:17">
      <c r="A533" s="839">
        <v>41</v>
      </c>
      <c r="B533" s="738">
        <v>1</v>
      </c>
      <c r="C533" s="722" t="s">
        <v>7096</v>
      </c>
      <c r="D533" s="757" t="s">
        <v>23</v>
      </c>
      <c r="E533" s="738" t="s">
        <v>221</v>
      </c>
      <c r="F533" s="40"/>
      <c r="G533" s="948"/>
      <c r="H533" s="40"/>
      <c r="I533" s="40"/>
      <c r="J533" s="40"/>
      <c r="K533" s="738" t="s">
        <v>283</v>
      </c>
      <c r="L533" s="40"/>
      <c r="M533" s="726" t="s">
        <v>6426</v>
      </c>
      <c r="N533" s="722" t="s">
        <v>2099</v>
      </c>
      <c r="O533" s="738" t="s">
        <v>222</v>
      </c>
      <c r="P533" s="40"/>
      <c r="Q533" s="40"/>
    </row>
    <row r="534" spans="1:17">
      <c r="A534" s="839"/>
      <c r="B534" s="738">
        <v>2</v>
      </c>
      <c r="C534" s="722" t="s">
        <v>4663</v>
      </c>
      <c r="D534" s="757" t="s">
        <v>16</v>
      </c>
      <c r="E534" s="738" t="s">
        <v>221</v>
      </c>
      <c r="F534" s="40"/>
      <c r="G534" s="948"/>
      <c r="H534" s="40"/>
      <c r="I534" s="40"/>
      <c r="J534" s="40"/>
      <c r="K534" s="738" t="s">
        <v>6621</v>
      </c>
      <c r="L534" s="40"/>
      <c r="M534" s="726" t="s">
        <v>6426</v>
      </c>
      <c r="N534" s="722" t="s">
        <v>2099</v>
      </c>
      <c r="O534" s="738" t="s">
        <v>245</v>
      </c>
      <c r="P534" s="40"/>
      <c r="Q534" s="40"/>
    </row>
    <row r="535" spans="1:17">
      <c r="A535" s="839">
        <v>42</v>
      </c>
      <c r="B535" s="738">
        <v>1</v>
      </c>
      <c r="C535" s="722" t="s">
        <v>7097</v>
      </c>
      <c r="D535" s="757" t="s">
        <v>23</v>
      </c>
      <c r="E535" s="738" t="s">
        <v>221</v>
      </c>
      <c r="F535" s="40"/>
      <c r="G535" s="948"/>
      <c r="H535" s="40"/>
      <c r="I535" s="40"/>
      <c r="J535" s="40"/>
      <c r="K535" s="738" t="s">
        <v>283</v>
      </c>
      <c r="L535" s="40"/>
      <c r="M535" s="726" t="s">
        <v>6426</v>
      </c>
      <c r="N535" s="722" t="s">
        <v>2099</v>
      </c>
      <c r="O535" s="738" t="s">
        <v>222</v>
      </c>
      <c r="P535" s="40"/>
      <c r="Q535" s="40"/>
    </row>
    <row r="536" spans="1:17">
      <c r="A536" s="839"/>
      <c r="B536" s="738">
        <v>2</v>
      </c>
      <c r="C536" s="722" t="s">
        <v>2214</v>
      </c>
      <c r="D536" s="757" t="s">
        <v>16</v>
      </c>
      <c r="E536" s="738" t="s">
        <v>221</v>
      </c>
      <c r="F536" s="40"/>
      <c r="G536" s="948"/>
      <c r="H536" s="40"/>
      <c r="I536" s="40"/>
      <c r="J536" s="40"/>
      <c r="K536" s="738" t="s">
        <v>6621</v>
      </c>
      <c r="L536" s="40"/>
      <c r="M536" s="726" t="s">
        <v>6426</v>
      </c>
      <c r="N536" s="722" t="s">
        <v>2099</v>
      </c>
      <c r="O536" s="738" t="s">
        <v>245</v>
      </c>
      <c r="P536" s="40"/>
      <c r="Q536" s="40"/>
    </row>
    <row r="537" spans="1:17">
      <c r="A537" s="722">
        <v>1</v>
      </c>
      <c r="B537" s="722">
        <v>1</v>
      </c>
      <c r="C537" s="722" t="s">
        <v>2858</v>
      </c>
      <c r="D537" s="744" t="s">
        <v>23</v>
      </c>
      <c r="E537" s="722" t="s">
        <v>221</v>
      </c>
      <c r="F537" s="722" t="s">
        <v>524</v>
      </c>
      <c r="G537" s="784">
        <v>17897</v>
      </c>
      <c r="H537" s="724">
        <v>68</v>
      </c>
      <c r="I537" s="769" t="s">
        <v>1403</v>
      </c>
      <c r="J537" s="722" t="s">
        <v>256</v>
      </c>
      <c r="K537" s="722" t="s">
        <v>283</v>
      </c>
      <c r="L537" s="770"/>
      <c r="M537" s="770" t="s">
        <v>6426</v>
      </c>
      <c r="N537" s="722" t="s">
        <v>3334</v>
      </c>
      <c r="O537" s="722" t="s">
        <v>222</v>
      </c>
      <c r="P537" s="727" t="s">
        <v>3332</v>
      </c>
      <c r="Q537" s="734" t="s">
        <v>3333</v>
      </c>
    </row>
    <row r="538" spans="1:17">
      <c r="A538" s="721"/>
      <c r="B538" s="721">
        <v>2</v>
      </c>
      <c r="C538" s="722" t="s">
        <v>3337</v>
      </c>
      <c r="D538" s="723" t="s">
        <v>16</v>
      </c>
      <c r="E538" s="721" t="s">
        <v>221</v>
      </c>
      <c r="F538" s="721" t="s">
        <v>524</v>
      </c>
      <c r="G538" s="774">
        <v>20285</v>
      </c>
      <c r="H538" s="795">
        <v>62</v>
      </c>
      <c r="I538" s="725" t="s">
        <v>1403</v>
      </c>
      <c r="J538" s="721" t="s">
        <v>256</v>
      </c>
      <c r="K538" s="721" t="s">
        <v>246</v>
      </c>
      <c r="L538" s="726"/>
      <c r="M538" s="726" t="s">
        <v>6426</v>
      </c>
      <c r="N538" s="722" t="s">
        <v>3334</v>
      </c>
      <c r="O538" s="721" t="s">
        <v>245</v>
      </c>
      <c r="P538" s="722" t="s">
        <v>3336</v>
      </c>
      <c r="Q538" s="734" t="s">
        <v>3333</v>
      </c>
    </row>
    <row r="539" spans="1:17">
      <c r="A539" s="721">
        <v>2</v>
      </c>
      <c r="B539" s="721">
        <v>1</v>
      </c>
      <c r="C539" s="722" t="s">
        <v>3342</v>
      </c>
      <c r="D539" s="723" t="s">
        <v>23</v>
      </c>
      <c r="E539" s="721" t="s">
        <v>221</v>
      </c>
      <c r="F539" s="721" t="s">
        <v>524</v>
      </c>
      <c r="G539" s="774">
        <v>27329</v>
      </c>
      <c r="H539" s="795">
        <v>42</v>
      </c>
      <c r="I539" s="725" t="s">
        <v>1403</v>
      </c>
      <c r="J539" s="721" t="s">
        <v>223</v>
      </c>
      <c r="K539" s="721" t="s">
        <v>283</v>
      </c>
      <c r="L539" s="726"/>
      <c r="M539" s="726" t="s">
        <v>6426</v>
      </c>
      <c r="N539" s="722" t="s">
        <v>3334</v>
      </c>
      <c r="O539" s="721" t="s">
        <v>222</v>
      </c>
      <c r="P539" s="722" t="s">
        <v>3341</v>
      </c>
      <c r="Q539" s="722" t="s">
        <v>3344</v>
      </c>
    </row>
    <row r="540" spans="1:17">
      <c r="A540" s="721"/>
      <c r="B540" s="721">
        <v>2</v>
      </c>
      <c r="C540" s="722" t="s">
        <v>3346</v>
      </c>
      <c r="D540" s="723" t="s">
        <v>16</v>
      </c>
      <c r="E540" s="721" t="s">
        <v>221</v>
      </c>
      <c r="F540" s="721" t="s">
        <v>524</v>
      </c>
      <c r="G540" s="774">
        <v>29774</v>
      </c>
      <c r="H540" s="795">
        <v>36</v>
      </c>
      <c r="I540" s="725" t="s">
        <v>1403</v>
      </c>
      <c r="J540" s="721" t="s">
        <v>289</v>
      </c>
      <c r="K540" s="721" t="s">
        <v>246</v>
      </c>
      <c r="L540" s="726"/>
      <c r="M540" s="726" t="s">
        <v>6426</v>
      </c>
      <c r="N540" s="722" t="s">
        <v>3334</v>
      </c>
      <c r="O540" s="721" t="s">
        <v>245</v>
      </c>
      <c r="P540" s="734" t="s">
        <v>3345</v>
      </c>
      <c r="Q540" s="722" t="s">
        <v>3344</v>
      </c>
    </row>
    <row r="541" spans="1:17">
      <c r="A541" s="721"/>
      <c r="B541" s="721">
        <v>3</v>
      </c>
      <c r="C541" s="722" t="s">
        <v>3350</v>
      </c>
      <c r="D541" s="723" t="s">
        <v>23</v>
      </c>
      <c r="E541" s="721" t="s">
        <v>254</v>
      </c>
      <c r="F541" s="721" t="s">
        <v>524</v>
      </c>
      <c r="G541" s="774">
        <v>36544</v>
      </c>
      <c r="H541" s="795">
        <v>17</v>
      </c>
      <c r="I541" s="725" t="s">
        <v>1403</v>
      </c>
      <c r="J541" s="721" t="s">
        <v>289</v>
      </c>
      <c r="K541" s="721" t="s">
        <v>266</v>
      </c>
      <c r="L541" s="726"/>
      <c r="M541" s="726" t="s">
        <v>6426</v>
      </c>
      <c r="N541" s="722" t="s">
        <v>3334</v>
      </c>
      <c r="O541" s="721" t="s">
        <v>255</v>
      </c>
      <c r="P541" s="734" t="s">
        <v>3349</v>
      </c>
      <c r="Q541" s="722" t="s">
        <v>3344</v>
      </c>
    </row>
    <row r="542" spans="1:17">
      <c r="A542" s="721"/>
      <c r="B542" s="721">
        <v>4</v>
      </c>
      <c r="C542" s="722" t="s">
        <v>3352</v>
      </c>
      <c r="D542" s="723" t="s">
        <v>16</v>
      </c>
      <c r="E542" s="721" t="s">
        <v>254</v>
      </c>
      <c r="F542" s="721" t="s">
        <v>524</v>
      </c>
      <c r="G542" s="774">
        <v>41400</v>
      </c>
      <c r="H542" s="795">
        <v>4</v>
      </c>
      <c r="I542" s="725" t="s">
        <v>1403</v>
      </c>
      <c r="J542" s="721" t="s">
        <v>265</v>
      </c>
      <c r="K542" s="721" t="s">
        <v>270</v>
      </c>
      <c r="L542" s="726"/>
      <c r="M542" s="726" t="s">
        <v>6426</v>
      </c>
      <c r="N542" s="722" t="s">
        <v>3334</v>
      </c>
      <c r="O542" s="721" t="s">
        <v>255</v>
      </c>
      <c r="P542" s="734" t="s">
        <v>3351</v>
      </c>
      <c r="Q542" s="722" t="s">
        <v>3344</v>
      </c>
    </row>
    <row r="543" spans="1:17">
      <c r="A543" s="721"/>
      <c r="B543" s="721">
        <v>5</v>
      </c>
      <c r="C543" s="722" t="s">
        <v>3348</v>
      </c>
      <c r="D543" s="723" t="s">
        <v>23</v>
      </c>
      <c r="E543" s="721" t="s">
        <v>221</v>
      </c>
      <c r="F543" s="721" t="s">
        <v>524</v>
      </c>
      <c r="G543" s="774">
        <v>19064</v>
      </c>
      <c r="H543" s="795">
        <v>65</v>
      </c>
      <c r="I543" s="725" t="s">
        <v>1403</v>
      </c>
      <c r="J543" s="721" t="s">
        <v>256</v>
      </c>
      <c r="K543" s="721" t="s">
        <v>283</v>
      </c>
      <c r="L543" s="726"/>
      <c r="M543" s="726" t="s">
        <v>6426</v>
      </c>
      <c r="N543" s="722" t="s">
        <v>3334</v>
      </c>
      <c r="O543" s="721" t="s">
        <v>1261</v>
      </c>
      <c r="P543" s="741" t="s">
        <v>3353</v>
      </c>
      <c r="Q543" s="722" t="s">
        <v>3344</v>
      </c>
    </row>
    <row r="544" spans="1:17">
      <c r="A544" s="721">
        <v>3</v>
      </c>
      <c r="B544" s="721">
        <v>1</v>
      </c>
      <c r="C544" s="722" t="s">
        <v>3366</v>
      </c>
      <c r="D544" s="723" t="s">
        <v>23</v>
      </c>
      <c r="E544" s="721" t="s">
        <v>221</v>
      </c>
      <c r="F544" s="721" t="s">
        <v>22</v>
      </c>
      <c r="G544" s="774">
        <v>27130</v>
      </c>
      <c r="H544" s="795">
        <v>43</v>
      </c>
      <c r="I544" s="725" t="s">
        <v>1403</v>
      </c>
      <c r="J544" s="721" t="s">
        <v>289</v>
      </c>
      <c r="K544" s="721" t="s">
        <v>283</v>
      </c>
      <c r="L544" s="726"/>
      <c r="M544" s="726" t="s">
        <v>6426</v>
      </c>
      <c r="N544" s="722" t="s">
        <v>3334</v>
      </c>
      <c r="O544" s="721" t="s">
        <v>222</v>
      </c>
      <c r="P544" s="722" t="s">
        <v>3365</v>
      </c>
      <c r="Q544" s="722" t="s">
        <v>3367</v>
      </c>
    </row>
    <row r="545" spans="1:17">
      <c r="A545" s="721"/>
      <c r="B545" s="721">
        <v>2</v>
      </c>
      <c r="C545" s="722" t="s">
        <v>3369</v>
      </c>
      <c r="D545" s="723" t="s">
        <v>16</v>
      </c>
      <c r="E545" s="721" t="s">
        <v>221</v>
      </c>
      <c r="F545" s="721" t="s">
        <v>524</v>
      </c>
      <c r="G545" s="774">
        <v>29230</v>
      </c>
      <c r="H545" s="795">
        <v>37</v>
      </c>
      <c r="I545" s="725" t="s">
        <v>1403</v>
      </c>
      <c r="J545" s="721" t="s">
        <v>256</v>
      </c>
      <c r="K545" s="721" t="s">
        <v>283</v>
      </c>
      <c r="L545" s="726"/>
      <c r="M545" s="726" t="s">
        <v>6426</v>
      </c>
      <c r="N545" s="722" t="s">
        <v>3334</v>
      </c>
      <c r="O545" s="721" t="s">
        <v>245</v>
      </c>
      <c r="P545" s="722" t="s">
        <v>3368</v>
      </c>
      <c r="Q545" s="722" t="s">
        <v>3367</v>
      </c>
    </row>
    <row r="546" spans="1:17">
      <c r="A546" s="721"/>
      <c r="B546" s="721">
        <v>3</v>
      </c>
      <c r="C546" s="722" t="s">
        <v>3373</v>
      </c>
      <c r="D546" s="723" t="s">
        <v>16</v>
      </c>
      <c r="E546" s="721" t="s">
        <v>254</v>
      </c>
      <c r="F546" s="721" t="s">
        <v>524</v>
      </c>
      <c r="G546" s="774">
        <v>35274</v>
      </c>
      <c r="H546" s="795">
        <v>21</v>
      </c>
      <c r="I546" s="725" t="s">
        <v>1403</v>
      </c>
      <c r="J546" s="721" t="s">
        <v>344</v>
      </c>
      <c r="K546" s="721" t="s">
        <v>266</v>
      </c>
      <c r="L546" s="726"/>
      <c r="M546" s="726" t="s">
        <v>6426</v>
      </c>
      <c r="N546" s="722" t="s">
        <v>3334</v>
      </c>
      <c r="O546" s="721" t="s">
        <v>255</v>
      </c>
      <c r="P546" s="722" t="s">
        <v>3372</v>
      </c>
      <c r="Q546" s="722" t="s">
        <v>3367</v>
      </c>
    </row>
    <row r="547" spans="1:17">
      <c r="A547" s="721"/>
      <c r="B547" s="721">
        <v>4</v>
      </c>
      <c r="C547" s="722" t="s">
        <v>3376</v>
      </c>
      <c r="D547" s="723" t="s">
        <v>23</v>
      </c>
      <c r="E547" s="721" t="s">
        <v>221</v>
      </c>
      <c r="F547" s="721" t="s">
        <v>524</v>
      </c>
      <c r="G547" s="774">
        <v>38989</v>
      </c>
      <c r="H547" s="795">
        <v>10</v>
      </c>
      <c r="I547" s="725" t="s">
        <v>1403</v>
      </c>
      <c r="J547" s="721" t="s">
        <v>369</v>
      </c>
      <c r="K547" s="721" t="s">
        <v>266</v>
      </c>
      <c r="L547" s="726"/>
      <c r="M547" s="726" t="s">
        <v>6426</v>
      </c>
      <c r="N547" s="722" t="s">
        <v>3334</v>
      </c>
      <c r="O547" s="721" t="s">
        <v>255</v>
      </c>
      <c r="P547" s="722" t="s">
        <v>3375</v>
      </c>
      <c r="Q547" s="722" t="s">
        <v>3367</v>
      </c>
    </row>
    <row r="548" spans="1:17">
      <c r="A548" s="721">
        <v>4</v>
      </c>
      <c r="B548" s="733">
        <v>1</v>
      </c>
      <c r="C548" s="732" t="s">
        <v>3379</v>
      </c>
      <c r="D548" s="723" t="s">
        <v>23</v>
      </c>
      <c r="E548" s="733" t="s">
        <v>221</v>
      </c>
      <c r="F548" s="733" t="s">
        <v>524</v>
      </c>
      <c r="G548" s="775">
        <v>27287</v>
      </c>
      <c r="H548" s="795">
        <v>42</v>
      </c>
      <c r="I548" s="723" t="s">
        <v>1403</v>
      </c>
      <c r="J548" s="733" t="s">
        <v>289</v>
      </c>
      <c r="K548" s="733" t="s">
        <v>283</v>
      </c>
      <c r="L548" s="726"/>
      <c r="M548" s="726" t="s">
        <v>6426</v>
      </c>
      <c r="N548" s="722" t="s">
        <v>3334</v>
      </c>
      <c r="O548" s="733" t="s">
        <v>222</v>
      </c>
      <c r="P548" s="732" t="s">
        <v>3378</v>
      </c>
      <c r="Q548" s="732" t="s">
        <v>3382</v>
      </c>
    </row>
    <row r="549" spans="1:17">
      <c r="A549" s="721"/>
      <c r="B549" s="733">
        <v>2</v>
      </c>
      <c r="C549" s="732" t="s">
        <v>3384</v>
      </c>
      <c r="D549" s="723" t="s">
        <v>16</v>
      </c>
      <c r="E549" s="733" t="s">
        <v>221</v>
      </c>
      <c r="F549" s="733" t="s">
        <v>524</v>
      </c>
      <c r="G549" s="775">
        <v>29221</v>
      </c>
      <c r="H549" s="795">
        <v>37</v>
      </c>
      <c r="I549" s="723" t="s">
        <v>1403</v>
      </c>
      <c r="J549" s="733" t="s">
        <v>256</v>
      </c>
      <c r="K549" s="733" t="s">
        <v>246</v>
      </c>
      <c r="L549" s="726"/>
      <c r="M549" s="726" t="s">
        <v>6426</v>
      </c>
      <c r="N549" s="722" t="s">
        <v>3334</v>
      </c>
      <c r="O549" s="733" t="s">
        <v>245</v>
      </c>
      <c r="P549" s="732" t="s">
        <v>3383</v>
      </c>
      <c r="Q549" s="732" t="s">
        <v>3382</v>
      </c>
    </row>
    <row r="550" spans="1:17">
      <c r="A550" s="721"/>
      <c r="B550" s="733">
        <v>3</v>
      </c>
      <c r="C550" s="732" t="s">
        <v>3387</v>
      </c>
      <c r="D550" s="723" t="s">
        <v>16</v>
      </c>
      <c r="E550" s="733" t="s">
        <v>254</v>
      </c>
      <c r="F550" s="733" t="s">
        <v>524</v>
      </c>
      <c r="G550" s="775">
        <v>40898</v>
      </c>
      <c r="H550" s="795">
        <v>5</v>
      </c>
      <c r="I550" s="723" t="s">
        <v>1403</v>
      </c>
      <c r="J550" s="733" t="s">
        <v>265</v>
      </c>
      <c r="K550" s="733" t="s">
        <v>270</v>
      </c>
      <c r="L550" s="726"/>
      <c r="M550" s="726" t="s">
        <v>6426</v>
      </c>
      <c r="N550" s="722" t="s">
        <v>3334</v>
      </c>
      <c r="O550" s="733" t="s">
        <v>255</v>
      </c>
      <c r="P550" s="732"/>
      <c r="Q550" s="732" t="s">
        <v>3382</v>
      </c>
    </row>
    <row r="551" spans="1:17">
      <c r="A551" s="721">
        <v>5</v>
      </c>
      <c r="B551" s="721">
        <v>1</v>
      </c>
      <c r="C551" s="722" t="s">
        <v>3416</v>
      </c>
      <c r="D551" s="723" t="s">
        <v>23</v>
      </c>
      <c r="E551" s="721" t="s">
        <v>221</v>
      </c>
      <c r="F551" s="721" t="s">
        <v>22</v>
      </c>
      <c r="G551" s="774">
        <v>22746</v>
      </c>
      <c r="H551" s="795">
        <v>55</v>
      </c>
      <c r="I551" s="725" t="s">
        <v>1403</v>
      </c>
      <c r="J551" s="721" t="s">
        <v>289</v>
      </c>
      <c r="K551" s="721" t="s">
        <v>283</v>
      </c>
      <c r="L551" s="726"/>
      <c r="M551" s="726" t="s">
        <v>6426</v>
      </c>
      <c r="N551" s="722" t="s">
        <v>3334</v>
      </c>
      <c r="O551" s="721" t="s">
        <v>222</v>
      </c>
      <c r="P551" s="722" t="s">
        <v>3415</v>
      </c>
      <c r="Q551" s="722" t="s">
        <v>3418</v>
      </c>
    </row>
    <row r="552" spans="1:17">
      <c r="A552" s="721"/>
      <c r="B552" s="721">
        <v>2</v>
      </c>
      <c r="C552" s="722" t="s">
        <v>3409</v>
      </c>
      <c r="D552" s="723" t="s">
        <v>16</v>
      </c>
      <c r="E552" s="721" t="s">
        <v>221</v>
      </c>
      <c r="F552" s="721" t="s">
        <v>524</v>
      </c>
      <c r="G552" s="774">
        <v>25034</v>
      </c>
      <c r="H552" s="795">
        <v>49</v>
      </c>
      <c r="I552" s="725" t="s">
        <v>1403</v>
      </c>
      <c r="J552" s="721" t="s">
        <v>256</v>
      </c>
      <c r="K552" s="721" t="s">
        <v>246</v>
      </c>
      <c r="L552" s="726"/>
      <c r="M552" s="726" t="s">
        <v>6426</v>
      </c>
      <c r="N552" s="722" t="s">
        <v>3334</v>
      </c>
      <c r="O552" s="721" t="s">
        <v>245</v>
      </c>
      <c r="P552" s="722" t="s">
        <v>3419</v>
      </c>
      <c r="Q552" s="722" t="s">
        <v>3418</v>
      </c>
    </row>
    <row r="553" spans="1:17">
      <c r="A553" s="721">
        <v>6</v>
      </c>
      <c r="B553" s="721">
        <v>1</v>
      </c>
      <c r="C553" s="722" t="s">
        <v>3422</v>
      </c>
      <c r="D553" s="723" t="s">
        <v>23</v>
      </c>
      <c r="E553" s="721" t="s">
        <v>221</v>
      </c>
      <c r="F553" s="721" t="s">
        <v>524</v>
      </c>
      <c r="G553" s="774">
        <v>29781</v>
      </c>
      <c r="H553" s="795">
        <v>36</v>
      </c>
      <c r="I553" s="725" t="s">
        <v>1403</v>
      </c>
      <c r="J553" s="721" t="s">
        <v>850</v>
      </c>
      <c r="K553" s="721" t="s">
        <v>3423</v>
      </c>
      <c r="L553" s="726"/>
      <c r="M553" s="726" t="s">
        <v>6426</v>
      </c>
      <c r="N553" s="722" t="s">
        <v>3334</v>
      </c>
      <c r="O553" s="721" t="s">
        <v>222</v>
      </c>
      <c r="P553" s="722" t="s">
        <v>3421</v>
      </c>
      <c r="Q553" s="722" t="s">
        <v>3360</v>
      </c>
    </row>
    <row r="554" spans="1:17">
      <c r="A554" s="721"/>
      <c r="B554" s="721">
        <v>2</v>
      </c>
      <c r="C554" s="722" t="s">
        <v>3425</v>
      </c>
      <c r="D554" s="723" t="s">
        <v>16</v>
      </c>
      <c r="E554" s="721" t="s">
        <v>221</v>
      </c>
      <c r="F554" s="721" t="s">
        <v>524</v>
      </c>
      <c r="G554" s="774">
        <v>31754</v>
      </c>
      <c r="H554" s="795">
        <v>30</v>
      </c>
      <c r="I554" s="725" t="s">
        <v>1403</v>
      </c>
      <c r="J554" s="721" t="s">
        <v>3426</v>
      </c>
      <c r="K554" s="721" t="s">
        <v>246</v>
      </c>
      <c r="L554" s="726"/>
      <c r="M554" s="726" t="s">
        <v>6426</v>
      </c>
      <c r="N554" s="722" t="s">
        <v>3334</v>
      </c>
      <c r="O554" s="721" t="s">
        <v>245</v>
      </c>
      <c r="P554" s="734" t="s">
        <v>3424</v>
      </c>
      <c r="Q554" s="722" t="s">
        <v>3360</v>
      </c>
    </row>
    <row r="555" spans="1:17">
      <c r="A555" s="721"/>
      <c r="B555" s="721">
        <v>3</v>
      </c>
      <c r="C555" s="722" t="s">
        <v>3429</v>
      </c>
      <c r="D555" s="723" t="s">
        <v>23</v>
      </c>
      <c r="E555" s="721" t="s">
        <v>254</v>
      </c>
      <c r="F555" s="721" t="s">
        <v>3430</v>
      </c>
      <c r="G555" s="774">
        <v>40138</v>
      </c>
      <c r="H555" s="795">
        <v>7</v>
      </c>
      <c r="I555" s="725" t="s">
        <v>1403</v>
      </c>
      <c r="J555" s="721" t="s">
        <v>369</v>
      </c>
      <c r="K555" s="721" t="s">
        <v>270</v>
      </c>
      <c r="L555" s="726"/>
      <c r="M555" s="726" t="s">
        <v>6426</v>
      </c>
      <c r="N555" s="722" t="s">
        <v>3334</v>
      </c>
      <c r="O555" s="721" t="s">
        <v>255</v>
      </c>
      <c r="P555" s="722"/>
      <c r="Q555" s="722" t="s">
        <v>3360</v>
      </c>
    </row>
    <row r="556" spans="1:17">
      <c r="A556" s="721"/>
      <c r="B556" s="721">
        <v>4</v>
      </c>
      <c r="C556" s="722" t="s">
        <v>7305</v>
      </c>
      <c r="D556" s="723" t="s">
        <v>23</v>
      </c>
      <c r="E556" s="721" t="s">
        <v>254</v>
      </c>
      <c r="F556" s="721" t="s">
        <v>7306</v>
      </c>
      <c r="G556" s="774">
        <v>43143</v>
      </c>
      <c r="H556" s="795"/>
      <c r="I556" s="725" t="s">
        <v>1403</v>
      </c>
      <c r="J556" s="721" t="s">
        <v>265</v>
      </c>
      <c r="K556" s="721" t="s">
        <v>270</v>
      </c>
      <c r="L556" s="726"/>
      <c r="M556" s="726" t="s">
        <v>6426</v>
      </c>
      <c r="N556" s="722" t="s">
        <v>3334</v>
      </c>
      <c r="O556" s="721" t="s">
        <v>255</v>
      </c>
      <c r="P556" s="722"/>
      <c r="Q556" s="722"/>
    </row>
    <row r="557" spans="1:17">
      <c r="A557" s="721">
        <v>7</v>
      </c>
      <c r="B557" s="721">
        <v>1</v>
      </c>
      <c r="C557" s="722" t="s">
        <v>3437</v>
      </c>
      <c r="D557" s="723" t="s">
        <v>23</v>
      </c>
      <c r="E557" s="721" t="s">
        <v>221</v>
      </c>
      <c r="F557" s="721" t="s">
        <v>3010</v>
      </c>
      <c r="G557" s="774">
        <v>25756</v>
      </c>
      <c r="H557" s="795">
        <v>47</v>
      </c>
      <c r="I557" s="725" t="s">
        <v>1403</v>
      </c>
      <c r="J557" s="721" t="s">
        <v>289</v>
      </c>
      <c r="K557" s="721" t="s">
        <v>283</v>
      </c>
      <c r="L557" s="726"/>
      <c r="M557" s="726" t="s">
        <v>6426</v>
      </c>
      <c r="N557" s="722" t="s">
        <v>3334</v>
      </c>
      <c r="O557" s="721" t="s">
        <v>222</v>
      </c>
      <c r="P557" s="722" t="s">
        <v>3436</v>
      </c>
      <c r="Q557" s="722" t="s">
        <v>3438</v>
      </c>
    </row>
    <row r="558" spans="1:17">
      <c r="A558" s="721"/>
      <c r="B558" s="721">
        <v>2</v>
      </c>
      <c r="C558" s="722" t="s">
        <v>3440</v>
      </c>
      <c r="D558" s="723" t="s">
        <v>16</v>
      </c>
      <c r="E558" s="721" t="s">
        <v>221</v>
      </c>
      <c r="F558" s="721" t="s">
        <v>3441</v>
      </c>
      <c r="G558" s="774">
        <v>30004</v>
      </c>
      <c r="H558" s="795">
        <v>35</v>
      </c>
      <c r="I558" s="725" t="s">
        <v>1403</v>
      </c>
      <c r="J558" s="721" t="s">
        <v>289</v>
      </c>
      <c r="K558" s="721" t="s">
        <v>246</v>
      </c>
      <c r="L558" s="726"/>
      <c r="M558" s="726" t="s">
        <v>6426</v>
      </c>
      <c r="N558" s="722" t="s">
        <v>3334</v>
      </c>
      <c r="O558" s="721" t="s">
        <v>245</v>
      </c>
      <c r="P558" s="722" t="s">
        <v>3439</v>
      </c>
      <c r="Q558" s="722" t="s">
        <v>3438</v>
      </c>
    </row>
    <row r="559" spans="1:17">
      <c r="A559" s="721"/>
      <c r="B559" s="721">
        <v>3</v>
      </c>
      <c r="C559" s="722" t="s">
        <v>3445</v>
      </c>
      <c r="D559" s="723" t="s">
        <v>23</v>
      </c>
      <c r="E559" s="721" t="s">
        <v>254</v>
      </c>
      <c r="F559" s="721" t="s">
        <v>288</v>
      </c>
      <c r="G559" s="774">
        <v>36786</v>
      </c>
      <c r="H559" s="795">
        <v>16</v>
      </c>
      <c r="I559" s="725" t="s">
        <v>1403</v>
      </c>
      <c r="J559" s="721" t="s">
        <v>256</v>
      </c>
      <c r="K559" s="721" t="s">
        <v>266</v>
      </c>
      <c r="L559" s="726"/>
      <c r="M559" s="726" t="s">
        <v>6426</v>
      </c>
      <c r="N559" s="722" t="s">
        <v>3334</v>
      </c>
      <c r="O559" s="721" t="s">
        <v>255</v>
      </c>
      <c r="P559" s="722" t="s">
        <v>3444</v>
      </c>
      <c r="Q559" s="722" t="s">
        <v>3438</v>
      </c>
    </row>
    <row r="560" spans="1:17">
      <c r="A560" s="721"/>
      <c r="B560" s="721">
        <v>4</v>
      </c>
      <c r="C560" s="722" t="s">
        <v>3447</v>
      </c>
      <c r="D560" s="723" t="s">
        <v>23</v>
      </c>
      <c r="E560" s="721" t="s">
        <v>254</v>
      </c>
      <c r="F560" s="721" t="s">
        <v>230</v>
      </c>
      <c r="G560" s="774">
        <v>38927</v>
      </c>
      <c r="H560" s="795">
        <v>11</v>
      </c>
      <c r="I560" s="725" t="s">
        <v>1403</v>
      </c>
      <c r="J560" s="721" t="s">
        <v>369</v>
      </c>
      <c r="K560" s="721" t="s">
        <v>266</v>
      </c>
      <c r="L560" s="726"/>
      <c r="M560" s="726" t="s">
        <v>6426</v>
      </c>
      <c r="N560" s="722" t="s">
        <v>3334</v>
      </c>
      <c r="O560" s="721" t="s">
        <v>255</v>
      </c>
      <c r="P560" s="722" t="s">
        <v>3446</v>
      </c>
      <c r="Q560" s="722" t="s">
        <v>3438</v>
      </c>
    </row>
    <row r="561" spans="1:17">
      <c r="A561" s="721"/>
      <c r="B561" s="721">
        <v>5</v>
      </c>
      <c r="C561" s="722" t="s">
        <v>3449</v>
      </c>
      <c r="D561" s="723" t="s">
        <v>16</v>
      </c>
      <c r="E561" s="721" t="s">
        <v>254</v>
      </c>
      <c r="F561" s="721" t="s">
        <v>230</v>
      </c>
      <c r="G561" s="774">
        <v>40721</v>
      </c>
      <c r="H561" s="795">
        <v>6</v>
      </c>
      <c r="I561" s="725" t="s">
        <v>1403</v>
      </c>
      <c r="J561" s="721" t="s">
        <v>265</v>
      </c>
      <c r="K561" s="721" t="s">
        <v>270</v>
      </c>
      <c r="L561" s="726"/>
      <c r="M561" s="726" t="s">
        <v>6426</v>
      </c>
      <c r="N561" s="722" t="s">
        <v>3334</v>
      </c>
      <c r="O561" s="721" t="s">
        <v>255</v>
      </c>
      <c r="P561" s="734" t="s">
        <v>3448</v>
      </c>
      <c r="Q561" s="722" t="s">
        <v>3438</v>
      </c>
    </row>
    <row r="562" spans="1:17">
      <c r="A562" s="721">
        <v>8</v>
      </c>
      <c r="B562" s="721">
        <v>1</v>
      </c>
      <c r="C562" s="722" t="s">
        <v>3454</v>
      </c>
      <c r="D562" s="723" t="s">
        <v>23</v>
      </c>
      <c r="E562" s="721" t="s">
        <v>254</v>
      </c>
      <c r="F562" s="721" t="s">
        <v>524</v>
      </c>
      <c r="G562" s="774">
        <v>29313</v>
      </c>
      <c r="H562" s="795">
        <v>37</v>
      </c>
      <c r="I562" s="725" t="s">
        <v>1403</v>
      </c>
      <c r="J562" s="721" t="s">
        <v>850</v>
      </c>
      <c r="K562" s="721" t="s">
        <v>3423</v>
      </c>
      <c r="L562" s="726"/>
      <c r="M562" s="726" t="s">
        <v>6426</v>
      </c>
      <c r="N562" s="722" t="s">
        <v>3334</v>
      </c>
      <c r="O562" s="721" t="s">
        <v>222</v>
      </c>
      <c r="P562" s="727" t="s">
        <v>3453</v>
      </c>
      <c r="Q562" s="722" t="s">
        <v>3457</v>
      </c>
    </row>
    <row r="563" spans="1:17">
      <c r="A563" s="721">
        <v>9</v>
      </c>
      <c r="B563" s="721">
        <v>1</v>
      </c>
      <c r="C563" s="722" t="s">
        <v>3473</v>
      </c>
      <c r="D563" s="723" t="s">
        <v>23</v>
      </c>
      <c r="E563" s="721" t="s">
        <v>221</v>
      </c>
      <c r="F563" s="721" t="s">
        <v>524</v>
      </c>
      <c r="G563" s="774">
        <v>29898</v>
      </c>
      <c r="H563" s="795">
        <v>35</v>
      </c>
      <c r="I563" s="725" t="s">
        <v>1403</v>
      </c>
      <c r="J563" s="721" t="s">
        <v>289</v>
      </c>
      <c r="K563" s="721" t="s">
        <v>283</v>
      </c>
      <c r="L563" s="726"/>
      <c r="M563" s="726" t="s">
        <v>6426</v>
      </c>
      <c r="N563" s="722" t="s">
        <v>3334</v>
      </c>
      <c r="O563" s="721" t="s">
        <v>222</v>
      </c>
      <c r="P563" s="734" t="s">
        <v>3472</v>
      </c>
      <c r="Q563" s="734" t="s">
        <v>3476</v>
      </c>
    </row>
    <row r="564" spans="1:17">
      <c r="A564" s="721"/>
      <c r="B564" s="721">
        <v>2</v>
      </c>
      <c r="C564" s="722" t="s">
        <v>3478</v>
      </c>
      <c r="D564" s="723" t="s">
        <v>16</v>
      </c>
      <c r="E564" s="721" t="s">
        <v>221</v>
      </c>
      <c r="F564" s="721" t="s">
        <v>524</v>
      </c>
      <c r="G564" s="774">
        <v>30934</v>
      </c>
      <c r="H564" s="795">
        <v>32</v>
      </c>
      <c r="I564" s="725" t="s">
        <v>1403</v>
      </c>
      <c r="J564" s="721" t="s">
        <v>289</v>
      </c>
      <c r="K564" s="721" t="s">
        <v>246</v>
      </c>
      <c r="L564" s="726"/>
      <c r="M564" s="726" t="s">
        <v>6426</v>
      </c>
      <c r="N564" s="722" t="s">
        <v>3334</v>
      </c>
      <c r="O564" s="721" t="s">
        <v>245</v>
      </c>
      <c r="P564" s="734" t="s">
        <v>3477</v>
      </c>
      <c r="Q564" s="734" t="s">
        <v>3476</v>
      </c>
    </row>
    <row r="565" spans="1:17">
      <c r="A565" s="721">
        <v>10</v>
      </c>
      <c r="B565" s="721">
        <v>1</v>
      </c>
      <c r="C565" s="722" t="s">
        <v>3481</v>
      </c>
      <c r="D565" s="723" t="s">
        <v>23</v>
      </c>
      <c r="E565" s="721" t="s">
        <v>221</v>
      </c>
      <c r="F565" s="721" t="s">
        <v>22</v>
      </c>
      <c r="G565" s="774">
        <v>25808</v>
      </c>
      <c r="H565" s="795">
        <v>46</v>
      </c>
      <c r="I565" s="725" t="s">
        <v>1403</v>
      </c>
      <c r="J565" s="721" t="s">
        <v>223</v>
      </c>
      <c r="K565" s="721" t="s">
        <v>2559</v>
      </c>
      <c r="L565" s="726"/>
      <c r="M565" s="726" t="s">
        <v>6426</v>
      </c>
      <c r="N565" s="722" t="s">
        <v>3334</v>
      </c>
      <c r="O565" s="721" t="s">
        <v>222</v>
      </c>
      <c r="P565" s="722" t="s">
        <v>3480</v>
      </c>
      <c r="Q565" s="722" t="s">
        <v>3482</v>
      </c>
    </row>
    <row r="566" spans="1:17">
      <c r="A566" s="721"/>
      <c r="B566" s="721">
        <v>2</v>
      </c>
      <c r="C566" s="722" t="s">
        <v>3484</v>
      </c>
      <c r="D566" s="723" t="s">
        <v>16</v>
      </c>
      <c r="E566" s="721" t="s">
        <v>221</v>
      </c>
      <c r="F566" s="721" t="s">
        <v>22</v>
      </c>
      <c r="G566" s="774">
        <v>28205</v>
      </c>
      <c r="H566" s="795">
        <v>40</v>
      </c>
      <c r="I566" s="725" t="s">
        <v>1403</v>
      </c>
      <c r="J566" s="721" t="s">
        <v>850</v>
      </c>
      <c r="K566" s="721" t="s">
        <v>3485</v>
      </c>
      <c r="L566" s="726"/>
      <c r="M566" s="726" t="s">
        <v>6426</v>
      </c>
      <c r="N566" s="722" t="s">
        <v>3334</v>
      </c>
      <c r="O566" s="721" t="s">
        <v>245</v>
      </c>
      <c r="P566" s="734" t="s">
        <v>3483</v>
      </c>
      <c r="Q566" s="722" t="s">
        <v>3482</v>
      </c>
    </row>
    <row r="567" spans="1:17">
      <c r="A567" s="721"/>
      <c r="B567" s="738">
        <v>3</v>
      </c>
      <c r="C567" s="722" t="s">
        <v>3489</v>
      </c>
      <c r="D567" s="723" t="s">
        <v>16</v>
      </c>
      <c r="E567" s="738" t="s">
        <v>221</v>
      </c>
      <c r="F567" s="738" t="s">
        <v>22</v>
      </c>
      <c r="G567" s="774">
        <v>42219</v>
      </c>
      <c r="H567" s="795">
        <v>2</v>
      </c>
      <c r="I567" s="725" t="s">
        <v>1403</v>
      </c>
      <c r="J567" s="738" t="s">
        <v>265</v>
      </c>
      <c r="K567" s="738" t="s">
        <v>270</v>
      </c>
      <c r="L567" s="726"/>
      <c r="M567" s="726" t="s">
        <v>6426</v>
      </c>
      <c r="N567" s="722" t="s">
        <v>3334</v>
      </c>
      <c r="O567" s="738" t="s">
        <v>255</v>
      </c>
      <c r="P567" s="734" t="s">
        <v>3488</v>
      </c>
      <c r="Q567" s="722"/>
    </row>
    <row r="568" spans="1:17">
      <c r="A568" s="721">
        <v>11</v>
      </c>
      <c r="B568" s="721">
        <v>1</v>
      </c>
      <c r="C568" s="722" t="s">
        <v>3491</v>
      </c>
      <c r="D568" s="723" t="s">
        <v>23</v>
      </c>
      <c r="E568" s="721" t="s">
        <v>221</v>
      </c>
      <c r="F568" s="721" t="s">
        <v>1280</v>
      </c>
      <c r="G568" s="774">
        <v>26165</v>
      </c>
      <c r="H568" s="795">
        <v>45</v>
      </c>
      <c r="I568" s="725" t="s">
        <v>1403</v>
      </c>
      <c r="J568" s="721" t="s">
        <v>469</v>
      </c>
      <c r="K568" s="721" t="s">
        <v>470</v>
      </c>
      <c r="L568" s="726"/>
      <c r="M568" s="726" t="s">
        <v>6426</v>
      </c>
      <c r="N568" s="722" t="s">
        <v>3334</v>
      </c>
      <c r="O568" s="721" t="s">
        <v>222</v>
      </c>
      <c r="P568" s="722" t="s">
        <v>3490</v>
      </c>
      <c r="Q568" s="722" t="s">
        <v>3493</v>
      </c>
    </row>
    <row r="569" spans="1:17">
      <c r="A569" s="721"/>
      <c r="B569" s="721">
        <v>2</v>
      </c>
      <c r="C569" s="722" t="s">
        <v>3495</v>
      </c>
      <c r="D569" s="723" t="s">
        <v>16</v>
      </c>
      <c r="E569" s="721" t="s">
        <v>221</v>
      </c>
      <c r="F569" s="721" t="s">
        <v>524</v>
      </c>
      <c r="G569" s="774">
        <v>27218</v>
      </c>
      <c r="H569" s="795">
        <v>43</v>
      </c>
      <c r="I569" s="725" t="s">
        <v>1403</v>
      </c>
      <c r="J569" s="721" t="s">
        <v>469</v>
      </c>
      <c r="K569" s="721" t="s">
        <v>470</v>
      </c>
      <c r="L569" s="726"/>
      <c r="M569" s="726" t="s">
        <v>6426</v>
      </c>
      <c r="N569" s="722" t="s">
        <v>3334</v>
      </c>
      <c r="O569" s="721" t="s">
        <v>245</v>
      </c>
      <c r="P569" s="722" t="s">
        <v>3494</v>
      </c>
      <c r="Q569" s="722" t="s">
        <v>3493</v>
      </c>
    </row>
    <row r="570" spans="1:17">
      <c r="A570" s="721"/>
      <c r="B570" s="721">
        <v>3</v>
      </c>
      <c r="C570" s="722" t="s">
        <v>3499</v>
      </c>
      <c r="D570" s="723" t="s">
        <v>16</v>
      </c>
      <c r="E570" s="721" t="s">
        <v>254</v>
      </c>
      <c r="F570" s="721" t="s">
        <v>524</v>
      </c>
      <c r="G570" s="774">
        <v>35936</v>
      </c>
      <c r="H570" s="795">
        <v>19</v>
      </c>
      <c r="I570" s="725" t="s">
        <v>1403</v>
      </c>
      <c r="J570" s="721" t="s">
        <v>886</v>
      </c>
      <c r="K570" s="721" t="s">
        <v>266</v>
      </c>
      <c r="L570" s="726"/>
      <c r="M570" s="726" t="s">
        <v>6426</v>
      </c>
      <c r="N570" s="722" t="s">
        <v>3334</v>
      </c>
      <c r="O570" s="721" t="s">
        <v>255</v>
      </c>
      <c r="P570" s="722" t="s">
        <v>3498</v>
      </c>
      <c r="Q570" s="722" t="s">
        <v>3493</v>
      </c>
    </row>
    <row r="571" spans="1:17">
      <c r="A571" s="721"/>
      <c r="B571" s="721">
        <v>4</v>
      </c>
      <c r="C571" s="722" t="s">
        <v>3501</v>
      </c>
      <c r="D571" s="723" t="s">
        <v>23</v>
      </c>
      <c r="E571" s="721" t="s">
        <v>254</v>
      </c>
      <c r="F571" s="721" t="s">
        <v>230</v>
      </c>
      <c r="G571" s="784">
        <v>39794</v>
      </c>
      <c r="H571" s="795">
        <v>8</v>
      </c>
      <c r="I571" s="725" t="s">
        <v>1403</v>
      </c>
      <c r="J571" s="721" t="s">
        <v>369</v>
      </c>
      <c r="K571" s="721" t="s">
        <v>266</v>
      </c>
      <c r="L571" s="726"/>
      <c r="M571" s="726" t="s">
        <v>6426</v>
      </c>
      <c r="N571" s="722" t="s">
        <v>3334</v>
      </c>
      <c r="O571" s="721" t="s">
        <v>255</v>
      </c>
      <c r="P571" s="734" t="s">
        <v>3500</v>
      </c>
      <c r="Q571" s="722" t="s">
        <v>3493</v>
      </c>
    </row>
    <row r="572" spans="1:17">
      <c r="A572" s="721">
        <v>12</v>
      </c>
      <c r="B572" s="721">
        <v>1</v>
      </c>
      <c r="C572" s="722" t="s">
        <v>3503</v>
      </c>
      <c r="D572" s="723" t="s">
        <v>23</v>
      </c>
      <c r="E572" s="721" t="s">
        <v>221</v>
      </c>
      <c r="F572" s="721" t="s">
        <v>673</v>
      </c>
      <c r="G572" s="774">
        <v>28921</v>
      </c>
      <c r="H572" s="795">
        <v>38</v>
      </c>
      <c r="I572" s="725" t="s">
        <v>1403</v>
      </c>
      <c r="J572" s="721" t="s">
        <v>469</v>
      </c>
      <c r="K572" s="721" t="s">
        <v>470</v>
      </c>
      <c r="L572" s="726"/>
      <c r="M572" s="726" t="s">
        <v>6426</v>
      </c>
      <c r="N572" s="722" t="s">
        <v>3334</v>
      </c>
      <c r="O572" s="721" t="s">
        <v>222</v>
      </c>
      <c r="P572" s="722" t="s">
        <v>3502</v>
      </c>
      <c r="Q572" s="722" t="s">
        <v>3504</v>
      </c>
    </row>
    <row r="573" spans="1:17">
      <c r="A573" s="721"/>
      <c r="B573" s="721">
        <v>2</v>
      </c>
      <c r="C573" s="722" t="s">
        <v>943</v>
      </c>
      <c r="D573" s="723" t="s">
        <v>16</v>
      </c>
      <c r="E573" s="721" t="s">
        <v>221</v>
      </c>
      <c r="F573" s="721" t="s">
        <v>673</v>
      </c>
      <c r="G573" s="774">
        <v>30484</v>
      </c>
      <c r="H573" s="795">
        <v>34</v>
      </c>
      <c r="I573" s="725" t="s">
        <v>1403</v>
      </c>
      <c r="J573" s="721" t="s">
        <v>469</v>
      </c>
      <c r="K573" s="721" t="s">
        <v>246</v>
      </c>
      <c r="L573" s="726"/>
      <c r="M573" s="726" t="s">
        <v>6426</v>
      </c>
      <c r="N573" s="722" t="s">
        <v>3334</v>
      </c>
      <c r="O573" s="721" t="s">
        <v>245</v>
      </c>
      <c r="P573" s="722" t="s">
        <v>3505</v>
      </c>
      <c r="Q573" s="722" t="s">
        <v>3504</v>
      </c>
    </row>
    <row r="574" spans="1:17">
      <c r="A574" s="721"/>
      <c r="B574" s="721">
        <v>3</v>
      </c>
      <c r="C574" s="722" t="s">
        <v>3508</v>
      </c>
      <c r="D574" s="723" t="s">
        <v>16</v>
      </c>
      <c r="E574" s="721" t="s">
        <v>254</v>
      </c>
      <c r="F574" s="721" t="s">
        <v>230</v>
      </c>
      <c r="G574" s="774">
        <v>38835</v>
      </c>
      <c r="H574" s="795">
        <v>11</v>
      </c>
      <c r="I574" s="725" t="s">
        <v>1403</v>
      </c>
      <c r="J574" s="721" t="s">
        <v>369</v>
      </c>
      <c r="K574" s="721" t="s">
        <v>266</v>
      </c>
      <c r="L574" s="726"/>
      <c r="M574" s="726" t="s">
        <v>6426</v>
      </c>
      <c r="N574" s="722" t="s">
        <v>3334</v>
      </c>
      <c r="O574" s="721" t="s">
        <v>255</v>
      </c>
      <c r="P574" s="722" t="s">
        <v>3507</v>
      </c>
      <c r="Q574" s="722" t="s">
        <v>3504</v>
      </c>
    </row>
    <row r="575" spans="1:17">
      <c r="A575" s="721">
        <v>13</v>
      </c>
      <c r="B575" s="721"/>
      <c r="C575" s="722" t="s">
        <v>3510</v>
      </c>
      <c r="D575" s="723" t="s">
        <v>23</v>
      </c>
      <c r="E575" s="721" t="s">
        <v>221</v>
      </c>
      <c r="F575" s="721" t="s">
        <v>3511</v>
      </c>
      <c r="G575" s="774">
        <v>14349</v>
      </c>
      <c r="H575" s="795">
        <v>78</v>
      </c>
      <c r="I575" s="725" t="s">
        <v>1403</v>
      </c>
      <c r="J575" s="721" t="s">
        <v>256</v>
      </c>
      <c r="K575" s="721" t="s">
        <v>283</v>
      </c>
      <c r="L575" s="726"/>
      <c r="M575" s="726" t="s">
        <v>6426</v>
      </c>
      <c r="N575" s="722" t="s">
        <v>3334</v>
      </c>
      <c r="O575" s="721" t="s">
        <v>222</v>
      </c>
      <c r="P575" s="722" t="s">
        <v>3509</v>
      </c>
      <c r="Q575" s="722" t="s">
        <v>3514</v>
      </c>
    </row>
    <row r="576" spans="1:17">
      <c r="A576" s="721"/>
      <c r="B576" s="721">
        <v>2</v>
      </c>
      <c r="C576" s="722" t="s">
        <v>1914</v>
      </c>
      <c r="D576" s="723" t="s">
        <v>16</v>
      </c>
      <c r="E576" s="721" t="s">
        <v>221</v>
      </c>
      <c r="F576" s="721" t="s">
        <v>3511</v>
      </c>
      <c r="G576" s="774">
        <v>19162</v>
      </c>
      <c r="H576" s="795">
        <v>65</v>
      </c>
      <c r="I576" s="725" t="s">
        <v>1403</v>
      </c>
      <c r="J576" s="721" t="s">
        <v>256</v>
      </c>
      <c r="K576" s="721" t="s">
        <v>246</v>
      </c>
      <c r="L576" s="726"/>
      <c r="M576" s="726" t="s">
        <v>6426</v>
      </c>
      <c r="N576" s="722" t="s">
        <v>3334</v>
      </c>
      <c r="O576" s="721" t="s">
        <v>245</v>
      </c>
      <c r="P576" s="722" t="s">
        <v>3515</v>
      </c>
      <c r="Q576" s="722" t="s">
        <v>3514</v>
      </c>
    </row>
    <row r="577" spans="1:17">
      <c r="A577" s="721"/>
      <c r="B577" s="721">
        <v>3</v>
      </c>
      <c r="C577" s="722" t="s">
        <v>3518</v>
      </c>
      <c r="D577" s="723" t="s">
        <v>23</v>
      </c>
      <c r="E577" s="721" t="s">
        <v>254</v>
      </c>
      <c r="F577" s="721" t="s">
        <v>22</v>
      </c>
      <c r="G577" s="774">
        <v>37986</v>
      </c>
      <c r="H577" s="795">
        <v>13</v>
      </c>
      <c r="I577" s="725" t="s">
        <v>1403</v>
      </c>
      <c r="J577" s="721" t="s">
        <v>369</v>
      </c>
      <c r="K577" s="721" t="s">
        <v>266</v>
      </c>
      <c r="L577" s="726"/>
      <c r="M577" s="726" t="s">
        <v>6426</v>
      </c>
      <c r="N577" s="722" t="s">
        <v>3334</v>
      </c>
      <c r="O577" s="721" t="s">
        <v>1445</v>
      </c>
      <c r="P577" s="722"/>
      <c r="Q577" s="722" t="s">
        <v>3514</v>
      </c>
    </row>
    <row r="578" spans="1:17">
      <c r="A578" s="721">
        <v>15</v>
      </c>
      <c r="B578" s="721">
        <v>1</v>
      </c>
      <c r="C578" s="722" t="s">
        <v>115</v>
      </c>
      <c r="D578" s="723" t="s">
        <v>23</v>
      </c>
      <c r="E578" s="721" t="s">
        <v>221</v>
      </c>
      <c r="F578" s="721" t="s">
        <v>524</v>
      </c>
      <c r="G578" s="774">
        <v>28286</v>
      </c>
      <c r="H578" s="795">
        <v>40</v>
      </c>
      <c r="I578" s="725" t="s">
        <v>1403</v>
      </c>
      <c r="J578" s="721" t="s">
        <v>223</v>
      </c>
      <c r="K578" s="721" t="s">
        <v>283</v>
      </c>
      <c r="L578" s="726"/>
      <c r="M578" s="726" t="s">
        <v>6426</v>
      </c>
      <c r="N578" s="722" t="s">
        <v>3334</v>
      </c>
      <c r="O578" s="721" t="s">
        <v>222</v>
      </c>
      <c r="P578" s="734" t="s">
        <v>3554</v>
      </c>
      <c r="Q578" s="734" t="s">
        <v>3557</v>
      </c>
    </row>
    <row r="579" spans="1:17">
      <c r="A579" s="721"/>
      <c r="B579" s="721">
        <v>2</v>
      </c>
      <c r="C579" s="722" t="s">
        <v>3559</v>
      </c>
      <c r="D579" s="723" t="s">
        <v>16</v>
      </c>
      <c r="E579" s="721" t="s">
        <v>221</v>
      </c>
      <c r="F579" s="721" t="s">
        <v>524</v>
      </c>
      <c r="G579" s="774">
        <v>30325</v>
      </c>
      <c r="H579" s="795">
        <v>34</v>
      </c>
      <c r="I579" s="725" t="s">
        <v>1403</v>
      </c>
      <c r="J579" s="721" t="s">
        <v>289</v>
      </c>
      <c r="K579" s="721" t="s">
        <v>246</v>
      </c>
      <c r="L579" s="726"/>
      <c r="M579" s="726" t="s">
        <v>6426</v>
      </c>
      <c r="N579" s="722" t="s">
        <v>3334</v>
      </c>
      <c r="O579" s="721" t="s">
        <v>245</v>
      </c>
      <c r="P579" s="734" t="s">
        <v>3558</v>
      </c>
      <c r="Q579" s="734" t="s">
        <v>3557</v>
      </c>
    </row>
    <row r="580" spans="1:17">
      <c r="A580" s="721"/>
      <c r="B580" s="721">
        <v>3</v>
      </c>
      <c r="C580" s="722" t="s">
        <v>3562</v>
      </c>
      <c r="D580" s="723" t="s">
        <v>23</v>
      </c>
      <c r="E580" s="721" t="s">
        <v>254</v>
      </c>
      <c r="F580" s="721" t="s">
        <v>524</v>
      </c>
      <c r="G580" s="774">
        <v>37473</v>
      </c>
      <c r="H580" s="795">
        <v>15</v>
      </c>
      <c r="I580" s="725" t="s">
        <v>1403</v>
      </c>
      <c r="J580" s="721" t="s">
        <v>369</v>
      </c>
      <c r="K580" s="721" t="s">
        <v>266</v>
      </c>
      <c r="L580" s="726"/>
      <c r="M580" s="726" t="s">
        <v>6426</v>
      </c>
      <c r="N580" s="722" t="s">
        <v>3334</v>
      </c>
      <c r="O580" s="721" t="s">
        <v>255</v>
      </c>
      <c r="P580" s="734" t="s">
        <v>3561</v>
      </c>
      <c r="Q580" s="734" t="s">
        <v>3557</v>
      </c>
    </row>
    <row r="581" spans="1:17">
      <c r="A581" s="721"/>
      <c r="B581" s="721">
        <v>4</v>
      </c>
      <c r="C581" s="722" t="s">
        <v>3564</v>
      </c>
      <c r="D581" s="723" t="s">
        <v>16</v>
      </c>
      <c r="E581" s="721" t="s">
        <v>254</v>
      </c>
      <c r="F581" s="721" t="s">
        <v>524</v>
      </c>
      <c r="G581" s="774">
        <v>39185</v>
      </c>
      <c r="H581" s="795">
        <v>10</v>
      </c>
      <c r="I581" s="725" t="s">
        <v>1403</v>
      </c>
      <c r="J581" s="721" t="s">
        <v>369</v>
      </c>
      <c r="K581" s="721" t="s">
        <v>266</v>
      </c>
      <c r="L581" s="726"/>
      <c r="M581" s="726" t="s">
        <v>6426</v>
      </c>
      <c r="N581" s="722" t="s">
        <v>3334</v>
      </c>
      <c r="O581" s="721" t="s">
        <v>255</v>
      </c>
      <c r="P581" s="734" t="s">
        <v>3563</v>
      </c>
      <c r="Q581" s="734" t="s">
        <v>3557</v>
      </c>
    </row>
    <row r="582" spans="1:17">
      <c r="A582" s="721">
        <v>16</v>
      </c>
      <c r="B582" s="721">
        <v>1</v>
      </c>
      <c r="C582" s="722" t="s">
        <v>3566</v>
      </c>
      <c r="D582" s="723" t="s">
        <v>23</v>
      </c>
      <c r="E582" s="721" t="s">
        <v>221</v>
      </c>
      <c r="F582" s="721" t="s">
        <v>524</v>
      </c>
      <c r="G582" s="774">
        <v>29428</v>
      </c>
      <c r="H582" s="795">
        <v>37</v>
      </c>
      <c r="I582" s="725" t="s">
        <v>1403</v>
      </c>
      <c r="J582" s="721" t="s">
        <v>289</v>
      </c>
      <c r="K582" s="721" t="s">
        <v>283</v>
      </c>
      <c r="L582" s="726"/>
      <c r="M582" s="726" t="s">
        <v>6426</v>
      </c>
      <c r="N582" s="722" t="s">
        <v>3334</v>
      </c>
      <c r="O582" s="721" t="s">
        <v>222</v>
      </c>
      <c r="P582" s="734" t="s">
        <v>3565</v>
      </c>
      <c r="Q582" s="734" t="s">
        <v>3569</v>
      </c>
    </row>
    <row r="583" spans="1:17">
      <c r="A583" s="721"/>
      <c r="B583" s="721">
        <v>2</v>
      </c>
      <c r="C583" s="722" t="s">
        <v>3571</v>
      </c>
      <c r="D583" s="723" t="s">
        <v>16</v>
      </c>
      <c r="E583" s="721" t="s">
        <v>221</v>
      </c>
      <c r="F583" s="721" t="s">
        <v>524</v>
      </c>
      <c r="G583" s="774">
        <v>30047</v>
      </c>
      <c r="H583" s="795">
        <v>35</v>
      </c>
      <c r="I583" s="725" t="s">
        <v>1403</v>
      </c>
      <c r="J583" s="721" t="s">
        <v>256</v>
      </c>
      <c r="K583" s="721" t="s">
        <v>246</v>
      </c>
      <c r="L583" s="726"/>
      <c r="M583" s="726" t="s">
        <v>6426</v>
      </c>
      <c r="N583" s="722" t="s">
        <v>3334</v>
      </c>
      <c r="O583" s="721" t="s">
        <v>245</v>
      </c>
      <c r="P583" s="734" t="s">
        <v>3570</v>
      </c>
      <c r="Q583" s="734" t="s">
        <v>3569</v>
      </c>
    </row>
    <row r="584" spans="1:17">
      <c r="A584" s="721"/>
      <c r="B584" s="721">
        <v>3</v>
      </c>
      <c r="C584" s="722" t="s">
        <v>3573</v>
      </c>
      <c r="D584" s="723" t="s">
        <v>16</v>
      </c>
      <c r="E584" s="721" t="s">
        <v>254</v>
      </c>
      <c r="F584" s="721" t="s">
        <v>524</v>
      </c>
      <c r="G584" s="774">
        <v>36638</v>
      </c>
      <c r="H584" s="795">
        <v>17</v>
      </c>
      <c r="I584" s="725" t="s">
        <v>1403</v>
      </c>
      <c r="J584" s="721" t="s">
        <v>256</v>
      </c>
      <c r="K584" s="721" t="s">
        <v>266</v>
      </c>
      <c r="L584" s="726"/>
      <c r="M584" s="726" t="s">
        <v>6426</v>
      </c>
      <c r="N584" s="722" t="s">
        <v>3334</v>
      </c>
      <c r="O584" s="721" t="s">
        <v>255</v>
      </c>
      <c r="P584" s="734" t="s">
        <v>3572</v>
      </c>
      <c r="Q584" s="734" t="s">
        <v>3569</v>
      </c>
    </row>
    <row r="585" spans="1:17">
      <c r="A585" s="721"/>
      <c r="B585" s="721">
        <v>4</v>
      </c>
      <c r="C585" s="722" t="s">
        <v>3575</v>
      </c>
      <c r="D585" s="723" t="s">
        <v>23</v>
      </c>
      <c r="E585" s="721" t="s">
        <v>254</v>
      </c>
      <c r="F585" s="721" t="s">
        <v>3392</v>
      </c>
      <c r="G585" s="774">
        <v>41092</v>
      </c>
      <c r="H585" s="795">
        <v>5</v>
      </c>
      <c r="I585" s="725" t="s">
        <v>1403</v>
      </c>
      <c r="J585" s="721" t="s">
        <v>265</v>
      </c>
      <c r="K585" s="721" t="s">
        <v>270</v>
      </c>
      <c r="L585" s="726"/>
      <c r="M585" s="726" t="s">
        <v>6426</v>
      </c>
      <c r="N585" s="722" t="s">
        <v>3334</v>
      </c>
      <c r="O585" s="721" t="s">
        <v>255</v>
      </c>
      <c r="P585" s="734" t="s">
        <v>3574</v>
      </c>
      <c r="Q585" s="734" t="s">
        <v>3569</v>
      </c>
    </row>
    <row r="586" spans="1:17">
      <c r="A586" s="721">
        <v>17</v>
      </c>
      <c r="B586" s="721">
        <v>1</v>
      </c>
      <c r="C586" s="722" t="s">
        <v>1220</v>
      </c>
      <c r="D586" s="723" t="s">
        <v>16</v>
      </c>
      <c r="E586" s="721" t="s">
        <v>2634</v>
      </c>
      <c r="F586" s="721" t="s">
        <v>22</v>
      </c>
      <c r="G586" s="774">
        <v>13496</v>
      </c>
      <c r="H586" s="795">
        <v>80</v>
      </c>
      <c r="I586" s="725" t="s">
        <v>1403</v>
      </c>
      <c r="J586" s="721" t="s">
        <v>256</v>
      </c>
      <c r="K586" s="721" t="s">
        <v>246</v>
      </c>
      <c r="L586" s="726"/>
      <c r="M586" s="726" t="s">
        <v>6426</v>
      </c>
      <c r="N586" s="722" t="s">
        <v>3334</v>
      </c>
      <c r="O586" s="721" t="s">
        <v>222</v>
      </c>
      <c r="P586" s="741" t="s">
        <v>3576</v>
      </c>
      <c r="Q586" s="734" t="s">
        <v>3579</v>
      </c>
    </row>
    <row r="587" spans="1:17">
      <c r="A587" s="721">
        <v>18</v>
      </c>
      <c r="B587" s="721">
        <v>1</v>
      </c>
      <c r="C587" s="722" t="s">
        <v>3581</v>
      </c>
      <c r="D587" s="723" t="s">
        <v>23</v>
      </c>
      <c r="E587" s="721" t="s">
        <v>221</v>
      </c>
      <c r="F587" s="721" t="s">
        <v>524</v>
      </c>
      <c r="G587" s="774">
        <v>25703</v>
      </c>
      <c r="H587" s="795">
        <v>47</v>
      </c>
      <c r="I587" s="725" t="s">
        <v>1403</v>
      </c>
      <c r="J587" s="721" t="s">
        <v>223</v>
      </c>
      <c r="K587" s="721" t="s">
        <v>283</v>
      </c>
      <c r="L587" s="726"/>
      <c r="M587" s="726" t="s">
        <v>6426</v>
      </c>
      <c r="N587" s="722" t="s">
        <v>3334</v>
      </c>
      <c r="O587" s="721" t="s">
        <v>222</v>
      </c>
      <c r="P587" s="734" t="s">
        <v>3580</v>
      </c>
      <c r="Q587" s="734" t="s">
        <v>3582</v>
      </c>
    </row>
    <row r="588" spans="1:17">
      <c r="A588" s="721"/>
      <c r="B588" s="721">
        <v>2</v>
      </c>
      <c r="C588" s="722" t="s">
        <v>3584</v>
      </c>
      <c r="D588" s="723" t="s">
        <v>16</v>
      </c>
      <c r="E588" s="721" t="s">
        <v>221</v>
      </c>
      <c r="F588" s="721" t="s">
        <v>524</v>
      </c>
      <c r="G588" s="774">
        <v>27196</v>
      </c>
      <c r="H588" s="795">
        <v>43</v>
      </c>
      <c r="I588" s="725" t="s">
        <v>1403</v>
      </c>
      <c r="J588" s="721" t="s">
        <v>289</v>
      </c>
      <c r="K588" s="721" t="s">
        <v>246</v>
      </c>
      <c r="L588" s="726"/>
      <c r="M588" s="726" t="s">
        <v>6426</v>
      </c>
      <c r="N588" s="722" t="s">
        <v>3334</v>
      </c>
      <c r="O588" s="721" t="s">
        <v>245</v>
      </c>
      <c r="P588" s="734" t="s">
        <v>3583</v>
      </c>
      <c r="Q588" s="734" t="s">
        <v>3582</v>
      </c>
    </row>
    <row r="589" spans="1:17">
      <c r="A589" s="721"/>
      <c r="B589" s="721">
        <v>3</v>
      </c>
      <c r="C589" s="722" t="s">
        <v>3588</v>
      </c>
      <c r="D589" s="723" t="s">
        <v>16</v>
      </c>
      <c r="E589" s="721" t="s">
        <v>254</v>
      </c>
      <c r="F589" s="721" t="s">
        <v>524</v>
      </c>
      <c r="G589" s="774">
        <v>35103</v>
      </c>
      <c r="H589" s="795">
        <v>21</v>
      </c>
      <c r="I589" s="725" t="s">
        <v>1403</v>
      </c>
      <c r="J589" s="721" t="s">
        <v>223</v>
      </c>
      <c r="K589" s="721" t="s">
        <v>266</v>
      </c>
      <c r="L589" s="726"/>
      <c r="M589" s="726" t="s">
        <v>6426</v>
      </c>
      <c r="N589" s="722" t="s">
        <v>3334</v>
      </c>
      <c r="O589" s="721" t="s">
        <v>255</v>
      </c>
      <c r="P589" s="734" t="s">
        <v>3587</v>
      </c>
      <c r="Q589" s="734" t="s">
        <v>3582</v>
      </c>
    </row>
    <row r="590" spans="1:17">
      <c r="A590" s="721"/>
      <c r="B590" s="721">
        <v>4</v>
      </c>
      <c r="C590" s="722" t="s">
        <v>3590</v>
      </c>
      <c r="D590" s="723" t="s">
        <v>23</v>
      </c>
      <c r="E590" s="721" t="s">
        <v>254</v>
      </c>
      <c r="F590" s="721" t="s">
        <v>524</v>
      </c>
      <c r="G590" s="774">
        <v>39331</v>
      </c>
      <c r="H590" s="795">
        <v>9</v>
      </c>
      <c r="I590" s="725" t="s">
        <v>1403</v>
      </c>
      <c r="J590" s="721" t="s">
        <v>369</v>
      </c>
      <c r="K590" s="721" t="s">
        <v>266</v>
      </c>
      <c r="L590" s="726"/>
      <c r="M590" s="726" t="s">
        <v>6426</v>
      </c>
      <c r="N590" s="722" t="s">
        <v>3334</v>
      </c>
      <c r="O590" s="721" t="s">
        <v>255</v>
      </c>
      <c r="P590" s="734" t="s">
        <v>3589</v>
      </c>
      <c r="Q590" s="734" t="s">
        <v>3582</v>
      </c>
    </row>
    <row r="591" spans="1:17">
      <c r="A591" s="721">
        <v>19</v>
      </c>
      <c r="B591" s="721">
        <v>1</v>
      </c>
      <c r="C591" s="722" t="s">
        <v>3191</v>
      </c>
      <c r="D591" s="723" t="s">
        <v>23</v>
      </c>
      <c r="E591" s="721" t="s">
        <v>221</v>
      </c>
      <c r="F591" s="721" t="s">
        <v>3592</v>
      </c>
      <c r="G591" s="774">
        <v>26979</v>
      </c>
      <c r="H591" s="795">
        <v>43</v>
      </c>
      <c r="I591" s="725" t="s">
        <v>1403</v>
      </c>
      <c r="J591" s="721" t="s">
        <v>256</v>
      </c>
      <c r="K591" s="721" t="s">
        <v>283</v>
      </c>
      <c r="L591" s="726"/>
      <c r="M591" s="726" t="s">
        <v>6426</v>
      </c>
      <c r="N591" s="722" t="s">
        <v>3334</v>
      </c>
      <c r="O591" s="721" t="s">
        <v>222</v>
      </c>
      <c r="P591" s="734" t="s">
        <v>3591</v>
      </c>
      <c r="Q591" s="734" t="s">
        <v>3593</v>
      </c>
    </row>
    <row r="592" spans="1:17">
      <c r="A592" s="721"/>
      <c r="B592" s="721">
        <v>2</v>
      </c>
      <c r="C592" s="722" t="s">
        <v>3595</v>
      </c>
      <c r="D592" s="723" t="s">
        <v>16</v>
      </c>
      <c r="E592" s="721" t="s">
        <v>221</v>
      </c>
      <c r="F592" s="721" t="s">
        <v>524</v>
      </c>
      <c r="G592" s="774">
        <v>27153</v>
      </c>
      <c r="H592" s="795">
        <v>43</v>
      </c>
      <c r="I592" s="725" t="s">
        <v>1403</v>
      </c>
      <c r="J592" s="721" t="s">
        <v>256</v>
      </c>
      <c r="K592" s="721" t="s">
        <v>246</v>
      </c>
      <c r="L592" s="726"/>
      <c r="M592" s="726" t="s">
        <v>6426</v>
      </c>
      <c r="N592" s="722" t="s">
        <v>3334</v>
      </c>
      <c r="O592" s="721" t="s">
        <v>245</v>
      </c>
      <c r="P592" s="734" t="s">
        <v>3594</v>
      </c>
      <c r="Q592" s="734" t="s">
        <v>3593</v>
      </c>
    </row>
    <row r="593" spans="1:17">
      <c r="A593" s="721"/>
      <c r="B593" s="721">
        <v>4</v>
      </c>
      <c r="C593" s="722" t="s">
        <v>3599</v>
      </c>
      <c r="D593" s="723" t="s">
        <v>16</v>
      </c>
      <c r="E593" s="721" t="s">
        <v>254</v>
      </c>
      <c r="F593" s="721" t="s">
        <v>230</v>
      </c>
      <c r="G593" s="774">
        <v>39527</v>
      </c>
      <c r="H593" s="795">
        <v>9</v>
      </c>
      <c r="I593" s="725" t="s">
        <v>1403</v>
      </c>
      <c r="J593" s="721" t="s">
        <v>369</v>
      </c>
      <c r="K593" s="721" t="s">
        <v>266</v>
      </c>
      <c r="L593" s="726"/>
      <c r="M593" s="726" t="s">
        <v>6426</v>
      </c>
      <c r="N593" s="722" t="s">
        <v>3334</v>
      </c>
      <c r="O593" s="721" t="s">
        <v>255</v>
      </c>
      <c r="P593" s="734" t="s">
        <v>3598</v>
      </c>
      <c r="Q593" s="734" t="s">
        <v>3593</v>
      </c>
    </row>
    <row r="594" spans="1:17">
      <c r="A594" s="721">
        <v>20</v>
      </c>
      <c r="B594" s="721">
        <v>1</v>
      </c>
      <c r="C594" s="722" t="s">
        <v>3601</v>
      </c>
      <c r="D594" s="723" t="s">
        <v>23</v>
      </c>
      <c r="E594" s="721" t="s">
        <v>221</v>
      </c>
      <c r="F594" s="721" t="s">
        <v>524</v>
      </c>
      <c r="G594" s="774">
        <v>30757</v>
      </c>
      <c r="H594" s="795">
        <v>33</v>
      </c>
      <c r="I594" s="725" t="s">
        <v>1403</v>
      </c>
      <c r="J594" s="721" t="s">
        <v>527</v>
      </c>
      <c r="K594" s="721" t="s">
        <v>3423</v>
      </c>
      <c r="L594" s="726"/>
      <c r="M594" s="726" t="s">
        <v>6426</v>
      </c>
      <c r="N594" s="722" t="s">
        <v>3334</v>
      </c>
      <c r="O594" s="721" t="s">
        <v>222</v>
      </c>
      <c r="P594" s="734" t="s">
        <v>3600</v>
      </c>
      <c r="Q594" s="741" t="s">
        <v>3603</v>
      </c>
    </row>
    <row r="595" spans="1:17">
      <c r="A595" s="721"/>
      <c r="B595" s="721">
        <v>2</v>
      </c>
      <c r="C595" s="722" t="s">
        <v>3605</v>
      </c>
      <c r="D595" s="723" t="s">
        <v>16</v>
      </c>
      <c r="E595" s="721" t="s">
        <v>221</v>
      </c>
      <c r="F595" s="721" t="s">
        <v>3392</v>
      </c>
      <c r="G595" s="774">
        <v>32719</v>
      </c>
      <c r="H595" s="795">
        <v>28</v>
      </c>
      <c r="I595" s="725" t="s">
        <v>1403</v>
      </c>
      <c r="J595" s="721" t="s">
        <v>527</v>
      </c>
      <c r="K595" s="721" t="s">
        <v>246</v>
      </c>
      <c r="L595" s="726"/>
      <c r="M595" s="726" t="s">
        <v>6426</v>
      </c>
      <c r="N595" s="722" t="s">
        <v>3334</v>
      </c>
      <c r="O595" s="721" t="s">
        <v>245</v>
      </c>
      <c r="P595" s="741" t="s">
        <v>3604</v>
      </c>
      <c r="Q595" s="741" t="s">
        <v>3603</v>
      </c>
    </row>
    <row r="596" spans="1:17">
      <c r="A596" s="721"/>
      <c r="B596" s="721">
        <v>3</v>
      </c>
      <c r="C596" s="722" t="s">
        <v>6884</v>
      </c>
      <c r="D596" s="723" t="s">
        <v>16</v>
      </c>
      <c r="E596" s="721" t="s">
        <v>254</v>
      </c>
      <c r="F596" s="721" t="s">
        <v>524</v>
      </c>
      <c r="G596" s="774">
        <v>41640</v>
      </c>
      <c r="H596" s="795"/>
      <c r="I596" s="725" t="s">
        <v>1403</v>
      </c>
      <c r="J596" s="721" t="s">
        <v>265</v>
      </c>
      <c r="K596" s="721" t="s">
        <v>270</v>
      </c>
      <c r="L596" s="726"/>
      <c r="M596" s="726" t="s">
        <v>6426</v>
      </c>
      <c r="N596" s="722" t="s">
        <v>3334</v>
      </c>
      <c r="O596" s="721" t="s">
        <v>255</v>
      </c>
      <c r="P596" s="741"/>
      <c r="Q596" s="741"/>
    </row>
    <row r="597" spans="1:17">
      <c r="A597" s="721"/>
      <c r="B597" s="721">
        <v>4</v>
      </c>
      <c r="C597" s="722" t="s">
        <v>6885</v>
      </c>
      <c r="D597" s="723" t="s">
        <v>16</v>
      </c>
      <c r="E597" s="721" t="s">
        <v>254</v>
      </c>
      <c r="F597" s="721" t="s">
        <v>524</v>
      </c>
      <c r="G597" s="774">
        <v>42944</v>
      </c>
      <c r="H597" s="795"/>
      <c r="I597" s="725" t="s">
        <v>1403</v>
      </c>
      <c r="J597" s="721" t="s">
        <v>265</v>
      </c>
      <c r="K597" s="721" t="s">
        <v>270</v>
      </c>
      <c r="L597" s="726"/>
      <c r="M597" s="726" t="s">
        <v>6426</v>
      </c>
      <c r="N597" s="722" t="s">
        <v>3334</v>
      </c>
      <c r="O597" s="721" t="s">
        <v>255</v>
      </c>
      <c r="P597" s="741"/>
      <c r="Q597" s="741"/>
    </row>
    <row r="598" spans="1:17">
      <c r="A598" s="721">
        <v>21</v>
      </c>
      <c r="B598" s="738">
        <v>1</v>
      </c>
      <c r="C598" s="722" t="s">
        <v>3609</v>
      </c>
      <c r="D598" s="723" t="s">
        <v>23</v>
      </c>
      <c r="E598" s="738" t="s">
        <v>221</v>
      </c>
      <c r="F598" s="738" t="s">
        <v>3610</v>
      </c>
      <c r="G598" s="774">
        <v>23566</v>
      </c>
      <c r="H598" s="795">
        <v>53</v>
      </c>
      <c r="I598" s="725" t="s">
        <v>1403</v>
      </c>
      <c r="J598" s="738" t="s">
        <v>223</v>
      </c>
      <c r="K598" s="738" t="s">
        <v>283</v>
      </c>
      <c r="L598" s="726"/>
      <c r="M598" s="726" t="s">
        <v>6426</v>
      </c>
      <c r="N598" s="722" t="s">
        <v>3334</v>
      </c>
      <c r="O598" s="738" t="s">
        <v>222</v>
      </c>
      <c r="P598" s="741" t="s">
        <v>3608</v>
      </c>
      <c r="Q598" s="741" t="s">
        <v>3613</v>
      </c>
    </row>
    <row r="599" spans="1:17">
      <c r="A599" s="721"/>
      <c r="B599" s="738">
        <v>2</v>
      </c>
      <c r="C599" s="722" t="s">
        <v>3615</v>
      </c>
      <c r="D599" s="723" t="s">
        <v>16</v>
      </c>
      <c r="E599" s="738" t="s">
        <v>221</v>
      </c>
      <c r="F599" s="738" t="s">
        <v>3610</v>
      </c>
      <c r="G599" s="774">
        <v>25615</v>
      </c>
      <c r="H599" s="795">
        <v>47</v>
      </c>
      <c r="I599" s="725" t="s">
        <v>1403</v>
      </c>
      <c r="J599" s="738" t="s">
        <v>289</v>
      </c>
      <c r="K599" s="738" t="s">
        <v>246</v>
      </c>
      <c r="L599" s="726"/>
      <c r="M599" s="726" t="s">
        <v>6426</v>
      </c>
      <c r="N599" s="722" t="s">
        <v>3334</v>
      </c>
      <c r="O599" s="738" t="s">
        <v>245</v>
      </c>
      <c r="P599" s="741" t="s">
        <v>3614</v>
      </c>
      <c r="Q599" s="741" t="s">
        <v>3613</v>
      </c>
    </row>
    <row r="600" spans="1:17">
      <c r="A600" s="721"/>
      <c r="B600" s="738">
        <v>3</v>
      </c>
      <c r="C600" s="722" t="s">
        <v>3619</v>
      </c>
      <c r="D600" s="723" t="s">
        <v>23</v>
      </c>
      <c r="E600" s="738" t="s">
        <v>254</v>
      </c>
      <c r="F600" s="738" t="s">
        <v>3610</v>
      </c>
      <c r="G600" s="774">
        <v>34354</v>
      </c>
      <c r="H600" s="795">
        <v>23</v>
      </c>
      <c r="I600" s="725" t="s">
        <v>1403</v>
      </c>
      <c r="J600" s="738" t="s">
        <v>223</v>
      </c>
      <c r="K600" s="738" t="s">
        <v>266</v>
      </c>
      <c r="L600" s="726"/>
      <c r="M600" s="726" t="s">
        <v>6426</v>
      </c>
      <c r="N600" s="722" t="s">
        <v>3334</v>
      </c>
      <c r="O600" s="738" t="s">
        <v>255</v>
      </c>
      <c r="P600" s="741" t="s">
        <v>3618</v>
      </c>
      <c r="Q600" s="741" t="s">
        <v>3613</v>
      </c>
    </row>
    <row r="601" spans="1:17">
      <c r="A601" s="721">
        <v>22</v>
      </c>
      <c r="B601" s="721">
        <v>1</v>
      </c>
      <c r="C601" s="722" t="s">
        <v>3621</v>
      </c>
      <c r="D601" s="723" t="s">
        <v>16</v>
      </c>
      <c r="E601" s="721" t="s">
        <v>254</v>
      </c>
      <c r="F601" s="721" t="s">
        <v>3622</v>
      </c>
      <c r="G601" s="774">
        <v>31743</v>
      </c>
      <c r="H601" s="795">
        <v>30</v>
      </c>
      <c r="I601" s="725" t="s">
        <v>4508</v>
      </c>
      <c r="J601" s="721" t="s">
        <v>527</v>
      </c>
      <c r="K601" s="721" t="s">
        <v>3423</v>
      </c>
      <c r="L601" s="726"/>
      <c r="M601" s="726" t="s">
        <v>6426</v>
      </c>
      <c r="N601" s="722" t="s">
        <v>3334</v>
      </c>
      <c r="O601" s="721" t="s">
        <v>222</v>
      </c>
      <c r="P601" s="736" t="s">
        <v>3620</v>
      </c>
      <c r="Q601" s="727" t="s">
        <v>3625</v>
      </c>
    </row>
    <row r="602" spans="1:17">
      <c r="A602" s="721">
        <v>23</v>
      </c>
      <c r="B602" s="732">
        <v>1</v>
      </c>
      <c r="C602" s="722" t="s">
        <v>29</v>
      </c>
      <c r="D602" s="744" t="s">
        <v>23</v>
      </c>
      <c r="E602" s="738" t="s">
        <v>221</v>
      </c>
      <c r="F602" s="738" t="s">
        <v>524</v>
      </c>
      <c r="G602" s="783">
        <v>23638</v>
      </c>
      <c r="H602" s="811">
        <v>52</v>
      </c>
      <c r="I602" s="747" t="s">
        <v>1403</v>
      </c>
      <c r="J602" s="738" t="s">
        <v>223</v>
      </c>
      <c r="K602" s="738" t="s">
        <v>3641</v>
      </c>
      <c r="L602" s="726"/>
      <c r="M602" s="726" t="s">
        <v>6426</v>
      </c>
      <c r="N602" s="722" t="s">
        <v>3334</v>
      </c>
      <c r="O602" s="738" t="s">
        <v>222</v>
      </c>
      <c r="P602" s="732" t="s">
        <v>3640</v>
      </c>
      <c r="Q602" s="727" t="s">
        <v>3642</v>
      </c>
    </row>
    <row r="603" spans="1:17">
      <c r="A603" s="721"/>
      <c r="B603" s="733">
        <v>2</v>
      </c>
      <c r="C603" s="732" t="s">
        <v>3644</v>
      </c>
      <c r="D603" s="723" t="s">
        <v>16</v>
      </c>
      <c r="E603" s="733" t="s">
        <v>221</v>
      </c>
      <c r="F603" s="733" t="s">
        <v>2479</v>
      </c>
      <c r="G603" s="775">
        <v>27121</v>
      </c>
      <c r="H603" s="795">
        <v>43</v>
      </c>
      <c r="I603" s="725" t="s">
        <v>1403</v>
      </c>
      <c r="J603" s="733" t="s">
        <v>223</v>
      </c>
      <c r="K603" s="733" t="s">
        <v>246</v>
      </c>
      <c r="L603" s="726"/>
      <c r="M603" s="726" t="s">
        <v>6426</v>
      </c>
      <c r="N603" s="722" t="s">
        <v>3334</v>
      </c>
      <c r="O603" s="733" t="s">
        <v>245</v>
      </c>
      <c r="P603" s="732" t="s">
        <v>3643</v>
      </c>
      <c r="Q603" s="727" t="s">
        <v>3642</v>
      </c>
    </row>
    <row r="604" spans="1:17">
      <c r="A604" s="721"/>
      <c r="B604" s="733">
        <v>3</v>
      </c>
      <c r="C604" s="732" t="s">
        <v>3647</v>
      </c>
      <c r="D604" s="723" t="s">
        <v>16</v>
      </c>
      <c r="E604" s="733" t="s">
        <v>254</v>
      </c>
      <c r="F604" s="733" t="s">
        <v>230</v>
      </c>
      <c r="G604" s="775">
        <v>37926</v>
      </c>
      <c r="H604" s="795">
        <v>13</v>
      </c>
      <c r="I604" s="725" t="s">
        <v>1403</v>
      </c>
      <c r="J604" s="733" t="s">
        <v>369</v>
      </c>
      <c r="K604" s="733" t="s">
        <v>266</v>
      </c>
      <c r="L604" s="726"/>
      <c r="M604" s="726" t="s">
        <v>6426</v>
      </c>
      <c r="N604" s="722" t="s">
        <v>3334</v>
      </c>
      <c r="O604" s="733" t="s">
        <v>255</v>
      </c>
      <c r="P604" s="732" t="s">
        <v>3646</v>
      </c>
      <c r="Q604" s="727" t="s">
        <v>3642</v>
      </c>
    </row>
    <row r="605" spans="1:17">
      <c r="A605" s="721"/>
      <c r="B605" s="721">
        <v>4</v>
      </c>
      <c r="C605" s="722" t="s">
        <v>3650</v>
      </c>
      <c r="D605" s="723" t="s">
        <v>23</v>
      </c>
      <c r="E605" s="721" t="s">
        <v>254</v>
      </c>
      <c r="F605" s="721" t="s">
        <v>230</v>
      </c>
      <c r="G605" s="774">
        <v>38602</v>
      </c>
      <c r="H605" s="795">
        <v>11</v>
      </c>
      <c r="I605" s="725" t="s">
        <v>1403</v>
      </c>
      <c r="J605" s="721" t="s">
        <v>369</v>
      </c>
      <c r="K605" s="721" t="s">
        <v>266</v>
      </c>
      <c r="L605" s="726"/>
      <c r="M605" s="726" t="s">
        <v>6426</v>
      </c>
      <c r="N605" s="722" t="s">
        <v>3334</v>
      </c>
      <c r="O605" s="721" t="s">
        <v>255</v>
      </c>
      <c r="P605" s="748" t="s">
        <v>3649</v>
      </c>
      <c r="Q605" s="727" t="s">
        <v>3642</v>
      </c>
    </row>
    <row r="606" spans="1:17">
      <c r="A606" s="721"/>
      <c r="B606" s="721">
        <v>5</v>
      </c>
      <c r="C606" s="722" t="s">
        <v>3652</v>
      </c>
      <c r="D606" s="723" t="s">
        <v>23</v>
      </c>
      <c r="E606" s="721" t="s">
        <v>254</v>
      </c>
      <c r="F606" s="721" t="s">
        <v>230</v>
      </c>
      <c r="G606" s="783">
        <v>40489</v>
      </c>
      <c r="H606" s="795">
        <v>6</v>
      </c>
      <c r="I606" s="725" t="s">
        <v>1403</v>
      </c>
      <c r="J606" s="721" t="s">
        <v>265</v>
      </c>
      <c r="K606" s="721" t="s">
        <v>270</v>
      </c>
      <c r="L606" s="726"/>
      <c r="M606" s="726" t="s">
        <v>6426</v>
      </c>
      <c r="N606" s="722" t="s">
        <v>3334</v>
      </c>
      <c r="O606" s="721" t="s">
        <v>255</v>
      </c>
      <c r="P606" s="748" t="s">
        <v>3651</v>
      </c>
      <c r="Q606" s="727" t="s">
        <v>3642</v>
      </c>
    </row>
    <row r="607" spans="1:17">
      <c r="A607" s="721"/>
      <c r="B607" s="721">
        <v>6</v>
      </c>
      <c r="C607" s="722" t="s">
        <v>3654</v>
      </c>
      <c r="D607" s="723" t="s">
        <v>23</v>
      </c>
      <c r="E607" s="721" t="s">
        <v>254</v>
      </c>
      <c r="F607" s="721" t="s">
        <v>3655</v>
      </c>
      <c r="G607" s="783">
        <v>36068</v>
      </c>
      <c r="H607" s="795">
        <v>18</v>
      </c>
      <c r="I607" s="725" t="s">
        <v>1403</v>
      </c>
      <c r="J607" s="721" t="s">
        <v>886</v>
      </c>
      <c r="K607" s="721" t="s">
        <v>266</v>
      </c>
      <c r="L607" s="726"/>
      <c r="M607" s="726" t="s">
        <v>6426</v>
      </c>
      <c r="N607" s="722" t="s">
        <v>3334</v>
      </c>
      <c r="O607" s="721" t="s">
        <v>1845</v>
      </c>
      <c r="P607" s="748" t="s">
        <v>3653</v>
      </c>
      <c r="Q607" s="727" t="s">
        <v>3642</v>
      </c>
    </row>
    <row r="608" spans="1:17">
      <c r="A608" s="721">
        <v>24</v>
      </c>
      <c r="B608" s="721">
        <v>1</v>
      </c>
      <c r="C608" s="734" t="s">
        <v>3659</v>
      </c>
      <c r="D608" s="742" t="s">
        <v>23</v>
      </c>
      <c r="E608" s="737" t="s">
        <v>221</v>
      </c>
      <c r="F608" s="737" t="s">
        <v>1259</v>
      </c>
      <c r="G608" s="779" t="s">
        <v>3660</v>
      </c>
      <c r="H608" s="795">
        <v>48</v>
      </c>
      <c r="I608" s="725" t="s">
        <v>1403</v>
      </c>
      <c r="J608" s="737" t="s">
        <v>850</v>
      </c>
      <c r="K608" s="737" t="s">
        <v>3423</v>
      </c>
      <c r="L608" s="726"/>
      <c r="M608" s="726" t="s">
        <v>6426</v>
      </c>
      <c r="N608" s="722" t="s">
        <v>3334</v>
      </c>
      <c r="O608" s="737" t="s">
        <v>222</v>
      </c>
      <c r="P608" s="734" t="s">
        <v>3658</v>
      </c>
      <c r="Q608" s="734" t="s">
        <v>3663</v>
      </c>
    </row>
    <row r="609" spans="1:17">
      <c r="A609" s="721"/>
      <c r="B609" s="738">
        <v>2</v>
      </c>
      <c r="C609" s="734" t="s">
        <v>2924</v>
      </c>
      <c r="D609" s="742" t="s">
        <v>16</v>
      </c>
      <c r="E609" s="737" t="s">
        <v>221</v>
      </c>
      <c r="F609" s="737" t="s">
        <v>22</v>
      </c>
      <c r="G609" s="779" t="s">
        <v>3665</v>
      </c>
      <c r="H609" s="795">
        <v>46</v>
      </c>
      <c r="I609" s="725" t="s">
        <v>1403</v>
      </c>
      <c r="J609" s="737" t="s">
        <v>3667</v>
      </c>
      <c r="K609" s="737" t="s">
        <v>246</v>
      </c>
      <c r="L609" s="726"/>
      <c r="M609" s="726" t="s">
        <v>6426</v>
      </c>
      <c r="N609" s="722" t="s">
        <v>3334</v>
      </c>
      <c r="O609" s="737" t="s">
        <v>245</v>
      </c>
      <c r="P609" s="734" t="s">
        <v>3664</v>
      </c>
      <c r="Q609" s="734" t="s">
        <v>3663</v>
      </c>
    </row>
    <row r="610" spans="1:17">
      <c r="A610" s="721"/>
      <c r="B610" s="738">
        <v>3</v>
      </c>
      <c r="C610" s="734" t="s">
        <v>3670</v>
      </c>
      <c r="D610" s="742" t="s">
        <v>23</v>
      </c>
      <c r="E610" s="737" t="s">
        <v>254</v>
      </c>
      <c r="F610" s="737" t="s">
        <v>22</v>
      </c>
      <c r="G610" s="779" t="s">
        <v>3671</v>
      </c>
      <c r="H610" s="795">
        <v>20</v>
      </c>
      <c r="I610" s="725" t="s">
        <v>1403</v>
      </c>
      <c r="J610" s="737" t="s">
        <v>3667</v>
      </c>
      <c r="K610" s="737" t="s">
        <v>266</v>
      </c>
      <c r="L610" s="726"/>
      <c r="M610" s="726" t="s">
        <v>6426</v>
      </c>
      <c r="N610" s="722" t="s">
        <v>3334</v>
      </c>
      <c r="O610" s="737" t="s">
        <v>255</v>
      </c>
      <c r="P610" s="734" t="s">
        <v>3669</v>
      </c>
      <c r="Q610" s="734" t="s">
        <v>3663</v>
      </c>
    </row>
    <row r="611" spans="1:17">
      <c r="A611" s="721"/>
      <c r="B611" s="738">
        <v>4</v>
      </c>
      <c r="C611" s="734" t="s">
        <v>3675</v>
      </c>
      <c r="D611" s="742" t="s">
        <v>16</v>
      </c>
      <c r="E611" s="737" t="s">
        <v>254</v>
      </c>
      <c r="F611" s="737" t="s">
        <v>22</v>
      </c>
      <c r="G611" s="779" t="s">
        <v>3676</v>
      </c>
      <c r="H611" s="795">
        <v>18</v>
      </c>
      <c r="I611" s="725" t="s">
        <v>1403</v>
      </c>
      <c r="J611" s="737" t="s">
        <v>3677</v>
      </c>
      <c r="K611" s="737" t="s">
        <v>266</v>
      </c>
      <c r="L611" s="726"/>
      <c r="M611" s="726" t="s">
        <v>6426</v>
      </c>
      <c r="N611" s="722" t="s">
        <v>3334</v>
      </c>
      <c r="O611" s="737" t="s">
        <v>255</v>
      </c>
      <c r="P611" s="734" t="s">
        <v>3674</v>
      </c>
      <c r="Q611" s="734" t="s">
        <v>3663</v>
      </c>
    </row>
    <row r="612" spans="1:17">
      <c r="A612" s="721"/>
      <c r="B612" s="738">
        <v>5</v>
      </c>
      <c r="C612" s="734" t="s">
        <v>3679</v>
      </c>
      <c r="D612" s="742" t="s">
        <v>23</v>
      </c>
      <c r="E612" s="737" t="s">
        <v>254</v>
      </c>
      <c r="F612" s="737" t="s">
        <v>22</v>
      </c>
      <c r="G612" s="779" t="s">
        <v>3680</v>
      </c>
      <c r="H612" s="795">
        <v>9</v>
      </c>
      <c r="I612" s="725" t="s">
        <v>1403</v>
      </c>
      <c r="J612" s="737" t="s">
        <v>369</v>
      </c>
      <c r="K612" s="737" t="s">
        <v>266</v>
      </c>
      <c r="L612" s="726"/>
      <c r="M612" s="726" t="s">
        <v>6426</v>
      </c>
      <c r="N612" s="722" t="s">
        <v>3334</v>
      </c>
      <c r="O612" s="737" t="s">
        <v>255</v>
      </c>
      <c r="P612" s="734" t="s">
        <v>3678</v>
      </c>
      <c r="Q612" s="734" t="s">
        <v>3663</v>
      </c>
    </row>
    <row r="613" spans="1:17">
      <c r="A613" s="721"/>
      <c r="B613" s="738">
        <v>6</v>
      </c>
      <c r="C613" s="734" t="s">
        <v>3682</v>
      </c>
      <c r="D613" s="742" t="s">
        <v>16</v>
      </c>
      <c r="E613" s="737" t="s">
        <v>254</v>
      </c>
      <c r="F613" s="737" t="s">
        <v>22</v>
      </c>
      <c r="G613" s="779" t="s">
        <v>3683</v>
      </c>
      <c r="H613" s="795">
        <v>6</v>
      </c>
      <c r="I613" s="725" t="s">
        <v>1403</v>
      </c>
      <c r="J613" s="737" t="s">
        <v>3684</v>
      </c>
      <c r="K613" s="737" t="s">
        <v>270</v>
      </c>
      <c r="L613" s="726"/>
      <c r="M613" s="726" t="s">
        <v>6426</v>
      </c>
      <c r="N613" s="722" t="s">
        <v>3334</v>
      </c>
      <c r="O613" s="737" t="s">
        <v>255</v>
      </c>
      <c r="P613" s="734" t="s">
        <v>3681</v>
      </c>
      <c r="Q613" s="734" t="s">
        <v>3663</v>
      </c>
    </row>
    <row r="614" spans="1:17">
      <c r="A614" s="738">
        <v>25</v>
      </c>
      <c r="B614" s="738">
        <v>1</v>
      </c>
      <c r="C614" s="722" t="s">
        <v>3707</v>
      </c>
      <c r="D614" s="757" t="s">
        <v>23</v>
      </c>
      <c r="E614" s="738" t="s">
        <v>221</v>
      </c>
      <c r="F614" s="738" t="s">
        <v>273</v>
      </c>
      <c r="G614" s="783">
        <v>30134</v>
      </c>
      <c r="H614" s="811">
        <v>35</v>
      </c>
      <c r="I614" s="747" t="s">
        <v>1403</v>
      </c>
      <c r="J614" s="738" t="s">
        <v>223</v>
      </c>
      <c r="K614" s="738" t="s">
        <v>283</v>
      </c>
      <c r="L614" s="726"/>
      <c r="M614" s="726" t="s">
        <v>6426</v>
      </c>
      <c r="N614" s="722" t="s">
        <v>3334</v>
      </c>
      <c r="O614" s="738" t="s">
        <v>222</v>
      </c>
      <c r="P614" s="722" t="s">
        <v>3706</v>
      </c>
      <c r="Q614" s="722" t="s">
        <v>3709</v>
      </c>
    </row>
    <row r="615" spans="1:17">
      <c r="A615" s="721"/>
      <c r="B615" s="721">
        <v>2</v>
      </c>
      <c r="C615" s="722" t="s">
        <v>3711</v>
      </c>
      <c r="D615" s="723" t="s">
        <v>16</v>
      </c>
      <c r="E615" s="721" t="s">
        <v>221</v>
      </c>
      <c r="F615" s="721" t="s">
        <v>1375</v>
      </c>
      <c r="G615" s="774">
        <v>30118</v>
      </c>
      <c r="H615" s="795">
        <v>35</v>
      </c>
      <c r="I615" s="725" t="s">
        <v>1403</v>
      </c>
      <c r="J615" s="721" t="s">
        <v>289</v>
      </c>
      <c r="K615" s="721" t="s">
        <v>246</v>
      </c>
      <c r="L615" s="726"/>
      <c r="M615" s="726" t="s">
        <v>6426</v>
      </c>
      <c r="N615" s="722" t="s">
        <v>3334</v>
      </c>
      <c r="O615" s="721" t="s">
        <v>245</v>
      </c>
      <c r="P615" s="722" t="s">
        <v>3710</v>
      </c>
      <c r="Q615" s="722" t="s">
        <v>3709</v>
      </c>
    </row>
    <row r="616" spans="1:17">
      <c r="A616" s="721"/>
      <c r="B616" s="721">
        <v>3</v>
      </c>
      <c r="C616" s="722" t="s">
        <v>3713</v>
      </c>
      <c r="D616" s="723" t="s">
        <v>16</v>
      </c>
      <c r="E616" s="721" t="s">
        <v>254</v>
      </c>
      <c r="F616" s="721" t="s">
        <v>273</v>
      </c>
      <c r="G616" s="774">
        <v>38235</v>
      </c>
      <c r="H616" s="795">
        <v>12</v>
      </c>
      <c r="I616" s="725" t="s">
        <v>1403</v>
      </c>
      <c r="J616" s="721" t="s">
        <v>369</v>
      </c>
      <c r="K616" s="721" t="s">
        <v>266</v>
      </c>
      <c r="L616" s="726"/>
      <c r="M616" s="726" t="s">
        <v>6426</v>
      </c>
      <c r="N616" s="722" t="s">
        <v>3334</v>
      </c>
      <c r="O616" s="721" t="s">
        <v>255</v>
      </c>
      <c r="P616" s="722" t="s">
        <v>3712</v>
      </c>
      <c r="Q616" s="722" t="s">
        <v>3709</v>
      </c>
    </row>
    <row r="617" spans="1:17">
      <c r="A617" s="721">
        <v>26</v>
      </c>
      <c r="B617" s="721">
        <v>1</v>
      </c>
      <c r="C617" s="722" t="s">
        <v>502</v>
      </c>
      <c r="D617" s="723" t="s">
        <v>23</v>
      </c>
      <c r="E617" s="721" t="s">
        <v>221</v>
      </c>
      <c r="F617" s="721" t="s">
        <v>1178</v>
      </c>
      <c r="G617" s="774">
        <v>25542</v>
      </c>
      <c r="H617" s="795">
        <v>47</v>
      </c>
      <c r="I617" s="725" t="s">
        <v>1403</v>
      </c>
      <c r="J617" s="721" t="s">
        <v>256</v>
      </c>
      <c r="K617" s="721" t="s">
        <v>283</v>
      </c>
      <c r="L617" s="726"/>
      <c r="M617" s="726" t="s">
        <v>6426</v>
      </c>
      <c r="N617" s="722" t="s">
        <v>3334</v>
      </c>
      <c r="O617" s="721" t="s">
        <v>222</v>
      </c>
      <c r="P617" s="734" t="s">
        <v>3714</v>
      </c>
      <c r="Q617" s="734" t="s">
        <v>3717</v>
      </c>
    </row>
    <row r="618" spans="1:17">
      <c r="A618" s="721"/>
      <c r="B618" s="721">
        <v>2</v>
      </c>
      <c r="C618" s="722" t="s">
        <v>3719</v>
      </c>
      <c r="D618" s="723" t="s">
        <v>16</v>
      </c>
      <c r="E618" s="721" t="s">
        <v>221</v>
      </c>
      <c r="F618" s="721" t="s">
        <v>1178</v>
      </c>
      <c r="G618" s="774">
        <v>26104</v>
      </c>
      <c r="H618" s="795">
        <v>46</v>
      </c>
      <c r="I618" s="725" t="s">
        <v>1403</v>
      </c>
      <c r="J618" s="721" t="s">
        <v>256</v>
      </c>
      <c r="K618" s="721" t="s">
        <v>246</v>
      </c>
      <c r="L618" s="726"/>
      <c r="M618" s="726" t="s">
        <v>6426</v>
      </c>
      <c r="N618" s="722" t="s">
        <v>3334</v>
      </c>
      <c r="O618" s="721" t="s">
        <v>245</v>
      </c>
      <c r="P618" s="734" t="s">
        <v>3718</v>
      </c>
      <c r="Q618" s="734" t="s">
        <v>3717</v>
      </c>
    </row>
    <row r="619" spans="1:17">
      <c r="A619" s="721"/>
      <c r="B619" s="721">
        <v>3</v>
      </c>
      <c r="C619" s="722" t="s">
        <v>3723</v>
      </c>
      <c r="D619" s="723" t="s">
        <v>16</v>
      </c>
      <c r="E619" s="721" t="s">
        <v>254</v>
      </c>
      <c r="F619" s="721" t="s">
        <v>22</v>
      </c>
      <c r="G619" s="774">
        <v>37031</v>
      </c>
      <c r="H619" s="795">
        <v>16</v>
      </c>
      <c r="I619" s="725" t="s">
        <v>1403</v>
      </c>
      <c r="J619" s="721" t="s">
        <v>348</v>
      </c>
      <c r="K619" s="721" t="s">
        <v>266</v>
      </c>
      <c r="L619" s="726"/>
      <c r="M619" s="726" t="s">
        <v>6426</v>
      </c>
      <c r="N619" s="722" t="s">
        <v>3334</v>
      </c>
      <c r="O619" s="721" t="s">
        <v>255</v>
      </c>
      <c r="P619" s="734" t="s">
        <v>3722</v>
      </c>
      <c r="Q619" s="734" t="s">
        <v>3717</v>
      </c>
    </row>
    <row r="620" spans="1:17">
      <c r="A620" s="721">
        <v>27</v>
      </c>
      <c r="B620" s="738">
        <v>1</v>
      </c>
      <c r="C620" s="722" t="s">
        <v>3725</v>
      </c>
      <c r="D620" s="723" t="s">
        <v>23</v>
      </c>
      <c r="E620" s="738" t="s">
        <v>221</v>
      </c>
      <c r="F620" s="738" t="s">
        <v>3726</v>
      </c>
      <c r="G620" s="774">
        <v>23451</v>
      </c>
      <c r="H620" s="795">
        <v>53</v>
      </c>
      <c r="I620" s="747" t="s">
        <v>1403</v>
      </c>
      <c r="J620" s="738" t="s">
        <v>1291</v>
      </c>
      <c r="K620" s="738" t="s">
        <v>360</v>
      </c>
      <c r="L620" s="726"/>
      <c r="M620" s="726" t="s">
        <v>6426</v>
      </c>
      <c r="N620" s="722" t="s">
        <v>3334</v>
      </c>
      <c r="O620" s="738" t="s">
        <v>222</v>
      </c>
      <c r="P620" s="727" t="s">
        <v>3724</v>
      </c>
      <c r="Q620" s="727" t="s">
        <v>3729</v>
      </c>
    </row>
    <row r="621" spans="1:17">
      <c r="A621" s="721"/>
      <c r="B621" s="738">
        <v>2</v>
      </c>
      <c r="C621" s="722" t="s">
        <v>3731</v>
      </c>
      <c r="D621" s="723" t="s">
        <v>16</v>
      </c>
      <c r="E621" s="738" t="s">
        <v>221</v>
      </c>
      <c r="F621" s="738" t="s">
        <v>3726</v>
      </c>
      <c r="G621" s="774">
        <v>26498</v>
      </c>
      <c r="H621" s="795">
        <v>45</v>
      </c>
      <c r="I621" s="747" t="s">
        <v>1403</v>
      </c>
      <c r="J621" s="738" t="s">
        <v>1291</v>
      </c>
      <c r="K621" s="738" t="s">
        <v>360</v>
      </c>
      <c r="L621" s="726"/>
      <c r="M621" s="726" t="s">
        <v>6426</v>
      </c>
      <c r="N621" s="722" t="s">
        <v>3334</v>
      </c>
      <c r="O621" s="738" t="s">
        <v>245</v>
      </c>
      <c r="P621" s="727" t="s">
        <v>3730</v>
      </c>
      <c r="Q621" s="727" t="s">
        <v>3729</v>
      </c>
    </row>
    <row r="622" spans="1:17">
      <c r="A622" s="721"/>
      <c r="B622" s="738">
        <v>3</v>
      </c>
      <c r="C622" s="722" t="s">
        <v>3734</v>
      </c>
      <c r="D622" s="723" t="s">
        <v>23</v>
      </c>
      <c r="E622" s="738" t="s">
        <v>254</v>
      </c>
      <c r="F622" s="738" t="s">
        <v>252</v>
      </c>
      <c r="G622" s="774">
        <v>37064</v>
      </c>
      <c r="H622" s="795">
        <v>16</v>
      </c>
      <c r="I622" s="747" t="s">
        <v>1403</v>
      </c>
      <c r="J622" s="738" t="s">
        <v>886</v>
      </c>
      <c r="K622" s="738" t="s">
        <v>266</v>
      </c>
      <c r="L622" s="726"/>
      <c r="M622" s="726" t="s">
        <v>6426</v>
      </c>
      <c r="N622" s="722" t="s">
        <v>3334</v>
      </c>
      <c r="O622" s="738" t="s">
        <v>255</v>
      </c>
      <c r="P622" s="727" t="s">
        <v>3733</v>
      </c>
      <c r="Q622" s="727" t="s">
        <v>3729</v>
      </c>
    </row>
    <row r="623" spans="1:17">
      <c r="A623" s="721"/>
      <c r="B623" s="738">
        <v>4</v>
      </c>
      <c r="C623" s="722" t="s">
        <v>3736</v>
      </c>
      <c r="D623" s="723" t="s">
        <v>23</v>
      </c>
      <c r="E623" s="738" t="s">
        <v>254</v>
      </c>
      <c r="F623" s="738" t="s">
        <v>252</v>
      </c>
      <c r="G623" s="774">
        <v>39066</v>
      </c>
      <c r="H623" s="795">
        <v>10</v>
      </c>
      <c r="I623" s="747" t="s">
        <v>1403</v>
      </c>
      <c r="J623" s="738" t="s">
        <v>369</v>
      </c>
      <c r="K623" s="738" t="s">
        <v>266</v>
      </c>
      <c r="L623" s="726"/>
      <c r="M623" s="726" t="s">
        <v>6426</v>
      </c>
      <c r="N623" s="722" t="s">
        <v>3334</v>
      </c>
      <c r="O623" s="738" t="s">
        <v>255</v>
      </c>
      <c r="P623" s="727" t="s">
        <v>3735</v>
      </c>
      <c r="Q623" s="727" t="s">
        <v>3729</v>
      </c>
    </row>
    <row r="624" spans="1:17">
      <c r="A624" s="721"/>
      <c r="B624" s="738">
        <v>5</v>
      </c>
      <c r="C624" s="722" t="s">
        <v>2578</v>
      </c>
      <c r="D624" s="723" t="s">
        <v>23</v>
      </c>
      <c r="E624" s="738" t="s">
        <v>221</v>
      </c>
      <c r="F624" s="738" t="s">
        <v>1870</v>
      </c>
      <c r="G624" s="774">
        <v>32670</v>
      </c>
      <c r="H624" s="795">
        <v>28</v>
      </c>
      <c r="I624" s="747" t="s">
        <v>1403</v>
      </c>
      <c r="J624" s="738" t="s">
        <v>2491</v>
      </c>
      <c r="K624" s="738" t="s">
        <v>283</v>
      </c>
      <c r="L624" s="726"/>
      <c r="M624" s="726" t="s">
        <v>6426</v>
      </c>
      <c r="N624" s="722" t="s">
        <v>3334</v>
      </c>
      <c r="O624" s="738" t="s">
        <v>255</v>
      </c>
      <c r="P624" s="727" t="s">
        <v>3737</v>
      </c>
      <c r="Q624" s="727" t="s">
        <v>3729</v>
      </c>
    </row>
    <row r="625" spans="1:17">
      <c r="A625" s="839">
        <v>28</v>
      </c>
      <c r="B625" s="733">
        <v>1</v>
      </c>
      <c r="C625" s="722" t="s">
        <v>3960</v>
      </c>
      <c r="D625" s="757" t="s">
        <v>23</v>
      </c>
      <c r="E625" s="738" t="s">
        <v>221</v>
      </c>
      <c r="F625" s="738" t="s">
        <v>376</v>
      </c>
      <c r="G625" s="783">
        <v>26200</v>
      </c>
      <c r="H625" s="811">
        <v>45</v>
      </c>
      <c r="I625" s="725" t="s">
        <v>4508</v>
      </c>
      <c r="J625" s="738" t="s">
        <v>223</v>
      </c>
      <c r="K625" s="738" t="s">
        <v>283</v>
      </c>
      <c r="L625" s="813"/>
      <c r="M625" s="813" t="s">
        <v>6426</v>
      </c>
      <c r="N625" s="722" t="s">
        <v>3334</v>
      </c>
      <c r="O625" s="738" t="s">
        <v>222</v>
      </c>
      <c r="P625" s="722" t="s">
        <v>3959</v>
      </c>
      <c r="Q625" s="722" t="s">
        <v>3963</v>
      </c>
    </row>
    <row r="626" spans="1:17">
      <c r="A626" s="839"/>
      <c r="B626" s="721">
        <v>2</v>
      </c>
      <c r="C626" s="722" t="s">
        <v>3965</v>
      </c>
      <c r="D626" s="723" t="s">
        <v>16</v>
      </c>
      <c r="E626" s="721" t="s">
        <v>221</v>
      </c>
      <c r="F626" s="721" t="s">
        <v>376</v>
      </c>
      <c r="G626" s="774">
        <v>25961</v>
      </c>
      <c r="H626" s="795">
        <v>46</v>
      </c>
      <c r="I626" s="725" t="s">
        <v>4508</v>
      </c>
      <c r="J626" s="721" t="s">
        <v>223</v>
      </c>
      <c r="K626" s="721" t="s">
        <v>470</v>
      </c>
      <c r="L626" s="813"/>
      <c r="M626" s="813" t="s">
        <v>6426</v>
      </c>
      <c r="N626" s="722" t="s">
        <v>3334</v>
      </c>
      <c r="O626" s="721" t="s">
        <v>245</v>
      </c>
      <c r="P626" s="722" t="s">
        <v>3964</v>
      </c>
      <c r="Q626" s="722" t="s">
        <v>3963</v>
      </c>
    </row>
    <row r="627" spans="1:17">
      <c r="A627" s="839"/>
      <c r="B627" s="721">
        <v>3</v>
      </c>
      <c r="C627" s="722" t="s">
        <v>3969</v>
      </c>
      <c r="D627" s="723" t="s">
        <v>23</v>
      </c>
      <c r="E627" s="721" t="s">
        <v>254</v>
      </c>
      <c r="F627" s="721" t="s">
        <v>22</v>
      </c>
      <c r="G627" s="774">
        <v>35071</v>
      </c>
      <c r="H627" s="795">
        <v>21</v>
      </c>
      <c r="I627" s="725" t="s">
        <v>4508</v>
      </c>
      <c r="J627" s="721" t="s">
        <v>344</v>
      </c>
      <c r="K627" s="721" t="s">
        <v>266</v>
      </c>
      <c r="L627" s="813"/>
      <c r="M627" s="813" t="s">
        <v>6426</v>
      </c>
      <c r="N627" s="722" t="s">
        <v>3334</v>
      </c>
      <c r="O627" s="721" t="s">
        <v>255</v>
      </c>
      <c r="P627" s="734" t="s">
        <v>3968</v>
      </c>
      <c r="Q627" s="722" t="s">
        <v>3963</v>
      </c>
    </row>
    <row r="628" spans="1:17">
      <c r="A628" s="839"/>
      <c r="B628" s="721">
        <v>4</v>
      </c>
      <c r="C628" s="722" t="s">
        <v>3971</v>
      </c>
      <c r="D628" s="723" t="s">
        <v>23</v>
      </c>
      <c r="E628" s="721" t="s">
        <v>254</v>
      </c>
      <c r="F628" s="721" t="s">
        <v>22</v>
      </c>
      <c r="G628" s="774">
        <v>36254</v>
      </c>
      <c r="H628" s="795">
        <v>18</v>
      </c>
      <c r="I628" s="725" t="s">
        <v>4508</v>
      </c>
      <c r="J628" s="721" t="s">
        <v>223</v>
      </c>
      <c r="K628" s="721" t="s">
        <v>266</v>
      </c>
      <c r="L628" s="813"/>
      <c r="M628" s="813" t="s">
        <v>6426</v>
      </c>
      <c r="N628" s="722" t="s">
        <v>3334</v>
      </c>
      <c r="O628" s="721" t="s">
        <v>255</v>
      </c>
      <c r="P628" s="734" t="s">
        <v>3970</v>
      </c>
      <c r="Q628" s="722" t="s">
        <v>3963</v>
      </c>
    </row>
    <row r="629" spans="1:17">
      <c r="A629" s="839"/>
      <c r="B629" s="721">
        <v>5</v>
      </c>
      <c r="C629" s="722" t="s">
        <v>3973</v>
      </c>
      <c r="D629" s="723" t="s">
        <v>23</v>
      </c>
      <c r="E629" s="721" t="s">
        <v>254</v>
      </c>
      <c r="F629" s="721" t="s">
        <v>22</v>
      </c>
      <c r="G629" s="774">
        <v>37251</v>
      </c>
      <c r="H629" s="795">
        <v>15</v>
      </c>
      <c r="I629" s="725" t="s">
        <v>4508</v>
      </c>
      <c r="J629" s="721" t="s">
        <v>369</v>
      </c>
      <c r="K629" s="721" t="s">
        <v>266</v>
      </c>
      <c r="L629" s="813"/>
      <c r="M629" s="813" t="s">
        <v>6426</v>
      </c>
      <c r="N629" s="722" t="s">
        <v>3334</v>
      </c>
      <c r="O629" s="721" t="s">
        <v>255</v>
      </c>
      <c r="P629" s="734" t="s">
        <v>3972</v>
      </c>
      <c r="Q629" s="722" t="s">
        <v>3963</v>
      </c>
    </row>
    <row r="630" spans="1:17">
      <c r="A630" s="839"/>
      <c r="B630" s="721">
        <v>6</v>
      </c>
      <c r="C630" s="722" t="s">
        <v>3975</v>
      </c>
      <c r="D630" s="723" t="s">
        <v>16</v>
      </c>
      <c r="E630" s="721" t="s">
        <v>254</v>
      </c>
      <c r="F630" s="721" t="s">
        <v>230</v>
      </c>
      <c r="G630" s="774">
        <v>39809</v>
      </c>
      <c r="H630" s="795">
        <v>8</v>
      </c>
      <c r="I630" s="725" t="s">
        <v>4508</v>
      </c>
      <c r="J630" s="721" t="s">
        <v>369</v>
      </c>
      <c r="K630" s="721" t="s">
        <v>266</v>
      </c>
      <c r="L630" s="813"/>
      <c r="M630" s="813" t="s">
        <v>6426</v>
      </c>
      <c r="N630" s="722" t="s">
        <v>3334</v>
      </c>
      <c r="O630" s="721" t="s">
        <v>255</v>
      </c>
      <c r="P630" s="734" t="s">
        <v>3974</v>
      </c>
      <c r="Q630" s="722" t="s">
        <v>3963</v>
      </c>
    </row>
    <row r="631" spans="1:17">
      <c r="A631" s="839"/>
      <c r="B631" s="721">
        <v>7</v>
      </c>
      <c r="C631" s="722" t="s">
        <v>7302</v>
      </c>
      <c r="D631" s="723" t="s">
        <v>16</v>
      </c>
      <c r="E631" s="721" t="s">
        <v>254</v>
      </c>
      <c r="F631" s="721"/>
      <c r="G631" s="774"/>
      <c r="H631" s="795"/>
      <c r="I631" s="725"/>
      <c r="J631" s="721"/>
      <c r="K631" s="721"/>
      <c r="L631" s="813"/>
      <c r="M631" s="813" t="s">
        <v>6426</v>
      </c>
      <c r="N631" s="722" t="s">
        <v>3334</v>
      </c>
      <c r="O631" s="721" t="s">
        <v>1845</v>
      </c>
      <c r="P631" s="734"/>
      <c r="Q631" s="722"/>
    </row>
    <row r="632" spans="1:17">
      <c r="A632" s="721">
        <v>29</v>
      </c>
      <c r="B632" s="738">
        <v>1</v>
      </c>
      <c r="C632" s="722" t="s">
        <v>2578</v>
      </c>
      <c r="D632" s="723" t="s">
        <v>23</v>
      </c>
      <c r="E632" s="738" t="s">
        <v>221</v>
      </c>
      <c r="F632" s="738" t="s">
        <v>1870</v>
      </c>
      <c r="G632" s="774">
        <v>32670</v>
      </c>
      <c r="H632" s="795">
        <v>28</v>
      </c>
      <c r="I632" s="747" t="s">
        <v>1403</v>
      </c>
      <c r="J632" s="738" t="s">
        <v>2491</v>
      </c>
      <c r="K632" s="738" t="s">
        <v>283</v>
      </c>
      <c r="L632" s="726"/>
      <c r="M632" s="726" t="s">
        <v>6426</v>
      </c>
      <c r="N632" s="722" t="s">
        <v>3334</v>
      </c>
      <c r="O632" s="738" t="s">
        <v>222</v>
      </c>
      <c r="P632" s="727" t="s">
        <v>3737</v>
      </c>
      <c r="Q632" s="727" t="s">
        <v>3729</v>
      </c>
    </row>
    <row r="633" spans="1:17">
      <c r="A633" s="721"/>
      <c r="B633" s="738">
        <v>2</v>
      </c>
      <c r="C633" s="722" t="s">
        <v>7303</v>
      </c>
      <c r="D633" s="723" t="s">
        <v>16</v>
      </c>
      <c r="E633" s="738" t="s">
        <v>221</v>
      </c>
      <c r="F633" s="738"/>
      <c r="G633" s="774"/>
      <c r="H633" s="795"/>
      <c r="I633" s="747" t="s">
        <v>1403</v>
      </c>
      <c r="J633" s="738"/>
      <c r="K633" s="738"/>
      <c r="L633" s="726"/>
      <c r="M633" s="726" t="s">
        <v>6426</v>
      </c>
      <c r="N633" s="722" t="s">
        <v>3334</v>
      </c>
      <c r="O633" s="738" t="s">
        <v>245</v>
      </c>
      <c r="P633" s="727"/>
      <c r="Q633" s="727"/>
    </row>
    <row r="634" spans="1:17">
      <c r="A634" s="721"/>
      <c r="B634" s="738">
        <v>3</v>
      </c>
      <c r="C634" s="722" t="s">
        <v>7304</v>
      </c>
      <c r="D634" s="723" t="s">
        <v>16</v>
      </c>
      <c r="E634" s="738" t="s">
        <v>254</v>
      </c>
      <c r="F634" s="738"/>
      <c r="G634" s="774"/>
      <c r="H634" s="795"/>
      <c r="I634" s="747" t="s">
        <v>1403</v>
      </c>
      <c r="J634" s="738"/>
      <c r="K634" s="738"/>
      <c r="L634" s="726"/>
      <c r="M634" s="726" t="s">
        <v>6426</v>
      </c>
      <c r="N634" s="722" t="s">
        <v>3334</v>
      </c>
      <c r="O634" s="738" t="s">
        <v>255</v>
      </c>
      <c r="P634" s="727"/>
      <c r="Q634" s="727"/>
    </row>
    <row r="635" spans="1:17">
      <c r="A635" s="721">
        <v>30</v>
      </c>
      <c r="B635" s="738">
        <v>1</v>
      </c>
      <c r="C635" s="722" t="s">
        <v>7307</v>
      </c>
      <c r="D635" s="723" t="s">
        <v>23</v>
      </c>
      <c r="E635" s="738" t="s">
        <v>221</v>
      </c>
      <c r="F635" s="738" t="s">
        <v>3392</v>
      </c>
      <c r="G635" s="774">
        <v>22207</v>
      </c>
      <c r="H635" s="795"/>
      <c r="I635" s="747" t="s">
        <v>1403</v>
      </c>
      <c r="J635" s="738" t="s">
        <v>1291</v>
      </c>
      <c r="K635" s="738" t="s">
        <v>283</v>
      </c>
      <c r="L635" s="726"/>
      <c r="M635" s="726" t="s">
        <v>6426</v>
      </c>
      <c r="N635" s="722" t="s">
        <v>3334</v>
      </c>
      <c r="O635" s="738" t="s">
        <v>222</v>
      </c>
      <c r="P635" s="727"/>
      <c r="Q635" s="727"/>
    </row>
    <row r="636" spans="1:17">
      <c r="A636" s="721"/>
      <c r="B636" s="738">
        <v>2</v>
      </c>
      <c r="C636" s="722" t="s">
        <v>7308</v>
      </c>
      <c r="D636" s="723" t="s">
        <v>16</v>
      </c>
      <c r="E636" s="738" t="s">
        <v>221</v>
      </c>
      <c r="F636" s="738" t="s">
        <v>3392</v>
      </c>
      <c r="G636" s="774">
        <v>29504</v>
      </c>
      <c r="H636" s="795"/>
      <c r="I636" s="747" t="s">
        <v>1403</v>
      </c>
      <c r="J636" s="738" t="s">
        <v>1291</v>
      </c>
      <c r="K636" s="738" t="s">
        <v>6621</v>
      </c>
      <c r="L636" s="726"/>
      <c r="M636" s="726" t="s">
        <v>6426</v>
      </c>
      <c r="N636" s="722" t="s">
        <v>3334</v>
      </c>
      <c r="O636" s="738" t="s">
        <v>245</v>
      </c>
      <c r="P636" s="727"/>
      <c r="Q636" s="727"/>
    </row>
    <row r="637" spans="1:17">
      <c r="A637" s="721"/>
      <c r="B637" s="738">
        <v>3</v>
      </c>
      <c r="C637" s="722" t="s">
        <v>7309</v>
      </c>
      <c r="D637" s="723" t="s">
        <v>16</v>
      </c>
      <c r="E637" s="738" t="s">
        <v>254</v>
      </c>
      <c r="F637" s="738" t="s">
        <v>524</v>
      </c>
      <c r="G637" s="774" t="s">
        <v>7089</v>
      </c>
      <c r="H637" s="795"/>
      <c r="I637" s="747" t="s">
        <v>1403</v>
      </c>
      <c r="J637" s="738" t="s">
        <v>1291</v>
      </c>
      <c r="K637" s="738" t="s">
        <v>266</v>
      </c>
      <c r="L637" s="726"/>
      <c r="M637" s="726" t="s">
        <v>6426</v>
      </c>
      <c r="N637" s="722" t="s">
        <v>3334</v>
      </c>
      <c r="O637" s="738" t="s">
        <v>255</v>
      </c>
      <c r="P637" s="727"/>
      <c r="Q637" s="727"/>
    </row>
    <row r="638" spans="1:17">
      <c r="A638" s="721">
        <v>31</v>
      </c>
      <c r="B638" s="738">
        <v>1</v>
      </c>
      <c r="C638" s="722" t="s">
        <v>7090</v>
      </c>
      <c r="D638" s="723" t="s">
        <v>23</v>
      </c>
      <c r="E638" s="738" t="s">
        <v>221</v>
      </c>
      <c r="F638" s="738" t="s">
        <v>7092</v>
      </c>
      <c r="G638" s="774">
        <v>32240</v>
      </c>
      <c r="H638" s="795"/>
      <c r="I638" s="747" t="s">
        <v>1403</v>
      </c>
      <c r="J638" s="738"/>
      <c r="K638" s="738" t="s">
        <v>283</v>
      </c>
      <c r="L638" s="726"/>
      <c r="M638" s="726" t="s">
        <v>6426</v>
      </c>
      <c r="N638" s="722" t="s">
        <v>3334</v>
      </c>
      <c r="O638" s="738" t="s">
        <v>222</v>
      </c>
      <c r="P638" s="727"/>
      <c r="Q638" s="727"/>
    </row>
    <row r="639" spans="1:17">
      <c r="A639" s="721"/>
      <c r="B639" s="738">
        <v>2</v>
      </c>
      <c r="C639" s="722" t="s">
        <v>7091</v>
      </c>
      <c r="D639" s="723" t="s">
        <v>16</v>
      </c>
      <c r="E639" s="738" t="s">
        <v>221</v>
      </c>
      <c r="F639" s="738" t="s">
        <v>3265</v>
      </c>
      <c r="G639" s="774">
        <v>35983</v>
      </c>
      <c r="H639" s="795"/>
      <c r="I639" s="747" t="s">
        <v>1403</v>
      </c>
      <c r="J639" s="738" t="s">
        <v>527</v>
      </c>
      <c r="K639" s="738" t="s">
        <v>3423</v>
      </c>
      <c r="L639" s="726"/>
      <c r="M639" s="726" t="s">
        <v>6426</v>
      </c>
      <c r="N639" s="722" t="s">
        <v>3334</v>
      </c>
      <c r="O639" s="738" t="s">
        <v>245</v>
      </c>
      <c r="P639" s="727"/>
      <c r="Q639" s="727"/>
    </row>
    <row r="640" spans="1:17">
      <c r="A640" s="721">
        <v>32</v>
      </c>
      <c r="B640" s="738">
        <v>1</v>
      </c>
      <c r="C640" s="722" t="s">
        <v>7093</v>
      </c>
      <c r="D640" s="723" t="s">
        <v>23</v>
      </c>
      <c r="E640" s="738" t="s">
        <v>221</v>
      </c>
      <c r="F640" s="738"/>
      <c r="G640" s="774"/>
      <c r="H640" s="795"/>
      <c r="I640" s="747" t="s">
        <v>1403</v>
      </c>
      <c r="J640" s="738"/>
      <c r="K640" s="738" t="s">
        <v>283</v>
      </c>
      <c r="L640" s="726"/>
      <c r="M640" s="726" t="s">
        <v>6426</v>
      </c>
      <c r="N640" s="722" t="s">
        <v>3334</v>
      </c>
      <c r="O640" s="738" t="s">
        <v>222</v>
      </c>
      <c r="P640" s="727"/>
      <c r="Q640" s="727"/>
    </row>
    <row r="641" spans="1:17">
      <c r="A641" s="721"/>
      <c r="B641" s="738">
        <v>2</v>
      </c>
      <c r="C641" s="722"/>
      <c r="D641" s="723" t="s">
        <v>16</v>
      </c>
      <c r="E641" s="738" t="s">
        <v>221</v>
      </c>
      <c r="F641" s="738"/>
      <c r="G641" s="774"/>
      <c r="H641" s="795"/>
      <c r="I641" s="747" t="s">
        <v>1403</v>
      </c>
      <c r="J641" s="738"/>
      <c r="K641" s="738" t="s">
        <v>6621</v>
      </c>
      <c r="L641" s="726"/>
      <c r="M641" s="726" t="s">
        <v>6426</v>
      </c>
      <c r="N641" s="722" t="s">
        <v>3334</v>
      </c>
      <c r="O641" s="738" t="s">
        <v>245</v>
      </c>
      <c r="P641" s="727"/>
      <c r="Q641" s="727"/>
    </row>
    <row r="642" spans="1:17">
      <c r="A642" s="721"/>
      <c r="B642" s="738">
        <v>3</v>
      </c>
      <c r="C642" s="722"/>
      <c r="D642" s="723" t="s">
        <v>23</v>
      </c>
      <c r="E642" s="738" t="s">
        <v>254</v>
      </c>
      <c r="F642" s="738"/>
      <c r="G642" s="774"/>
      <c r="H642" s="795"/>
      <c r="I642" s="747" t="s">
        <v>1403</v>
      </c>
      <c r="J642" s="738"/>
      <c r="K642" s="738" t="s">
        <v>270</v>
      </c>
      <c r="L642" s="726"/>
      <c r="M642" s="726" t="s">
        <v>6426</v>
      </c>
      <c r="N642" s="722" t="s">
        <v>3334</v>
      </c>
      <c r="O642" s="738" t="s">
        <v>255</v>
      </c>
      <c r="P642" s="727"/>
      <c r="Q642" s="727"/>
    </row>
    <row r="643" spans="1:17">
      <c r="A643" s="722">
        <v>1</v>
      </c>
      <c r="B643" s="722">
        <v>1</v>
      </c>
      <c r="C643" s="722" t="s">
        <v>3740</v>
      </c>
      <c r="D643" s="744" t="s">
        <v>23</v>
      </c>
      <c r="E643" s="722" t="s">
        <v>221</v>
      </c>
      <c r="F643" s="722" t="s">
        <v>3741</v>
      </c>
      <c r="G643" s="784">
        <v>26412</v>
      </c>
      <c r="H643" s="724">
        <v>45</v>
      </c>
      <c r="I643" s="769" t="s">
        <v>1403</v>
      </c>
      <c r="J643" s="722" t="s">
        <v>289</v>
      </c>
      <c r="K643" s="722" t="s">
        <v>283</v>
      </c>
      <c r="L643" s="812"/>
      <c r="M643" s="812" t="s">
        <v>6426</v>
      </c>
      <c r="N643" s="722" t="s">
        <v>3744</v>
      </c>
      <c r="O643" s="722" t="s">
        <v>222</v>
      </c>
      <c r="P643" s="722" t="s">
        <v>3739</v>
      </c>
      <c r="Q643" s="722" t="s">
        <v>3743</v>
      </c>
    </row>
    <row r="644" spans="1:17">
      <c r="A644" s="721"/>
      <c r="B644" s="721">
        <v>2</v>
      </c>
      <c r="C644" s="722" t="s">
        <v>3691</v>
      </c>
      <c r="D644" s="723" t="s">
        <v>16</v>
      </c>
      <c r="E644" s="721" t="s">
        <v>221</v>
      </c>
      <c r="F644" s="721" t="s">
        <v>3741</v>
      </c>
      <c r="G644" s="774">
        <v>28924</v>
      </c>
      <c r="H644" s="795">
        <v>38</v>
      </c>
      <c r="I644" s="725" t="s">
        <v>1403</v>
      </c>
      <c r="J644" s="721" t="s">
        <v>223</v>
      </c>
      <c r="K644" s="721" t="s">
        <v>246</v>
      </c>
      <c r="L644" s="813"/>
      <c r="M644" s="813" t="s">
        <v>6426</v>
      </c>
      <c r="N644" s="722" t="s">
        <v>3744</v>
      </c>
      <c r="O644" s="721" t="s">
        <v>245</v>
      </c>
      <c r="P644" s="722" t="s">
        <v>3746</v>
      </c>
      <c r="Q644" s="722" t="s">
        <v>3743</v>
      </c>
    </row>
    <row r="645" spans="1:17">
      <c r="A645" s="721"/>
      <c r="B645" s="721">
        <v>3</v>
      </c>
      <c r="C645" s="722" t="s">
        <v>3750</v>
      </c>
      <c r="D645" s="723" t="s">
        <v>23</v>
      </c>
      <c r="E645" s="721" t="s">
        <v>254</v>
      </c>
      <c r="F645" s="721" t="s">
        <v>22</v>
      </c>
      <c r="G645" s="774">
        <v>39037</v>
      </c>
      <c r="H645" s="795">
        <v>10</v>
      </c>
      <c r="I645" s="725" t="s">
        <v>1403</v>
      </c>
      <c r="J645" s="721" t="s">
        <v>369</v>
      </c>
      <c r="K645" s="721" t="s">
        <v>266</v>
      </c>
      <c r="L645" s="813"/>
      <c r="M645" s="813" t="s">
        <v>6426</v>
      </c>
      <c r="N645" s="722" t="s">
        <v>3744</v>
      </c>
      <c r="O645" s="721" t="s">
        <v>255</v>
      </c>
      <c r="P645" s="734" t="s">
        <v>3749</v>
      </c>
      <c r="Q645" s="722" t="s">
        <v>3743</v>
      </c>
    </row>
    <row r="646" spans="1:17">
      <c r="A646" s="721">
        <v>2</v>
      </c>
      <c r="B646" s="721">
        <v>1</v>
      </c>
      <c r="C646" s="722" t="s">
        <v>3752</v>
      </c>
      <c r="D646" s="723" t="s">
        <v>23</v>
      </c>
      <c r="E646" s="721" t="s">
        <v>221</v>
      </c>
      <c r="F646" s="721" t="s">
        <v>524</v>
      </c>
      <c r="G646" s="774">
        <v>25306</v>
      </c>
      <c r="H646" s="795">
        <v>48</v>
      </c>
      <c r="I646" s="725" t="s">
        <v>1403</v>
      </c>
      <c r="J646" s="721" t="s">
        <v>223</v>
      </c>
      <c r="K646" s="721" t="s">
        <v>283</v>
      </c>
      <c r="L646" s="813"/>
      <c r="M646" s="813" t="s">
        <v>6426</v>
      </c>
      <c r="N646" s="722" t="s">
        <v>3744</v>
      </c>
      <c r="O646" s="721" t="s">
        <v>222</v>
      </c>
      <c r="P646" s="722" t="s">
        <v>3751</v>
      </c>
      <c r="Q646" s="722" t="s">
        <v>3755</v>
      </c>
    </row>
    <row r="647" spans="1:17">
      <c r="A647" s="721"/>
      <c r="B647" s="721">
        <v>2</v>
      </c>
      <c r="C647" s="722" t="s">
        <v>3757</v>
      </c>
      <c r="D647" s="723" t="s">
        <v>16</v>
      </c>
      <c r="E647" s="721" t="s">
        <v>221</v>
      </c>
      <c r="F647" s="721" t="s">
        <v>337</v>
      </c>
      <c r="G647" s="774">
        <v>29786</v>
      </c>
      <c r="H647" s="795">
        <v>36</v>
      </c>
      <c r="I647" s="725" t="s">
        <v>1403</v>
      </c>
      <c r="J647" s="721" t="s">
        <v>289</v>
      </c>
      <c r="K647" s="721" t="s">
        <v>246</v>
      </c>
      <c r="L647" s="813"/>
      <c r="M647" s="813" t="s">
        <v>6426</v>
      </c>
      <c r="N647" s="722" t="s">
        <v>3744</v>
      </c>
      <c r="O647" s="721" t="s">
        <v>245</v>
      </c>
      <c r="P647" s="722" t="s">
        <v>3756</v>
      </c>
      <c r="Q647" s="722" t="s">
        <v>3755</v>
      </c>
    </row>
    <row r="648" spans="1:17">
      <c r="A648" s="721"/>
      <c r="B648" s="721">
        <v>3</v>
      </c>
      <c r="C648" s="722" t="s">
        <v>3761</v>
      </c>
      <c r="D648" s="723" t="s">
        <v>23</v>
      </c>
      <c r="E648" s="721" t="s">
        <v>254</v>
      </c>
      <c r="F648" s="721" t="s">
        <v>230</v>
      </c>
      <c r="G648" s="774">
        <v>37519</v>
      </c>
      <c r="H648" s="795">
        <v>14</v>
      </c>
      <c r="I648" s="725" t="s">
        <v>1403</v>
      </c>
      <c r="J648" s="721" t="s">
        <v>348</v>
      </c>
      <c r="K648" s="721" t="s">
        <v>266</v>
      </c>
      <c r="L648" s="813"/>
      <c r="M648" s="813" t="s">
        <v>6426</v>
      </c>
      <c r="N648" s="722" t="s">
        <v>3744</v>
      </c>
      <c r="O648" s="721" t="s">
        <v>255</v>
      </c>
      <c r="P648" s="722" t="s">
        <v>3760</v>
      </c>
      <c r="Q648" s="722" t="s">
        <v>3755</v>
      </c>
    </row>
    <row r="649" spans="1:17">
      <c r="A649" s="721"/>
      <c r="B649" s="721">
        <v>4</v>
      </c>
      <c r="C649" s="722" t="s">
        <v>3763</v>
      </c>
      <c r="D649" s="723" t="s">
        <v>23</v>
      </c>
      <c r="E649" s="721" t="s">
        <v>254</v>
      </c>
      <c r="F649" s="721" t="s">
        <v>230</v>
      </c>
      <c r="G649" s="774">
        <v>40166</v>
      </c>
      <c r="H649" s="795">
        <v>7</v>
      </c>
      <c r="I649" s="725" t="s">
        <v>1403</v>
      </c>
      <c r="J649" s="721" t="s">
        <v>265</v>
      </c>
      <c r="K649" s="721" t="s">
        <v>270</v>
      </c>
      <c r="L649" s="813"/>
      <c r="M649" s="813" t="s">
        <v>6426</v>
      </c>
      <c r="N649" s="722" t="s">
        <v>3744</v>
      </c>
      <c r="O649" s="721" t="s">
        <v>255</v>
      </c>
      <c r="P649" s="734" t="s">
        <v>3762</v>
      </c>
      <c r="Q649" s="722" t="s">
        <v>3755</v>
      </c>
    </row>
    <row r="650" spans="1:17">
      <c r="A650" s="721">
        <v>3</v>
      </c>
      <c r="B650" s="721">
        <v>1</v>
      </c>
      <c r="C650" s="722" t="s">
        <v>1142</v>
      </c>
      <c r="D650" s="723" t="s">
        <v>16</v>
      </c>
      <c r="E650" s="721" t="s">
        <v>221</v>
      </c>
      <c r="F650" s="721" t="s">
        <v>727</v>
      </c>
      <c r="G650" s="774">
        <v>27168</v>
      </c>
      <c r="H650" s="795">
        <v>43</v>
      </c>
      <c r="I650" s="725" t="s">
        <v>1403</v>
      </c>
      <c r="J650" s="721" t="s">
        <v>256</v>
      </c>
      <c r="K650" s="721" t="s">
        <v>246</v>
      </c>
      <c r="L650" s="813"/>
      <c r="M650" s="813" t="s">
        <v>6426</v>
      </c>
      <c r="N650" s="722" t="s">
        <v>3744</v>
      </c>
      <c r="O650" s="721" t="s">
        <v>222</v>
      </c>
      <c r="P650" s="722" t="s">
        <v>3764</v>
      </c>
      <c r="Q650" s="722" t="s">
        <v>3767</v>
      </c>
    </row>
    <row r="651" spans="1:17">
      <c r="A651" s="721"/>
      <c r="B651" s="721">
        <v>2</v>
      </c>
      <c r="C651" s="722" t="s">
        <v>3769</v>
      </c>
      <c r="D651" s="723" t="s">
        <v>16</v>
      </c>
      <c r="E651" s="721" t="s">
        <v>254</v>
      </c>
      <c r="F651" s="721" t="s">
        <v>230</v>
      </c>
      <c r="G651" s="774">
        <v>35223</v>
      </c>
      <c r="H651" s="795">
        <v>21</v>
      </c>
      <c r="I651" s="725" t="s">
        <v>1403</v>
      </c>
      <c r="J651" s="721" t="s">
        <v>223</v>
      </c>
      <c r="K651" s="721" t="s">
        <v>270</v>
      </c>
      <c r="L651" s="813"/>
      <c r="M651" s="813" t="s">
        <v>6426</v>
      </c>
      <c r="N651" s="722" t="s">
        <v>3744</v>
      </c>
      <c r="O651" s="721" t="s">
        <v>255</v>
      </c>
      <c r="P651" s="722" t="s">
        <v>3768</v>
      </c>
      <c r="Q651" s="722" t="s">
        <v>3767</v>
      </c>
    </row>
    <row r="652" spans="1:17">
      <c r="A652" s="721">
        <v>4</v>
      </c>
      <c r="B652" s="721">
        <v>1</v>
      </c>
      <c r="C652" s="722" t="s">
        <v>113</v>
      </c>
      <c r="D652" s="723" t="s">
        <v>23</v>
      </c>
      <c r="E652" s="721" t="s">
        <v>221</v>
      </c>
      <c r="F652" s="721" t="s">
        <v>244</v>
      </c>
      <c r="G652" s="774">
        <v>30368</v>
      </c>
      <c r="H652" s="795">
        <v>34</v>
      </c>
      <c r="I652" s="725" t="s">
        <v>1403</v>
      </c>
      <c r="J652" s="721" t="s">
        <v>223</v>
      </c>
      <c r="K652" s="721" t="s">
        <v>283</v>
      </c>
      <c r="L652" s="813"/>
      <c r="M652" s="813" t="s">
        <v>6426</v>
      </c>
      <c r="N652" s="722" t="s">
        <v>3744</v>
      </c>
      <c r="O652" s="721" t="s">
        <v>222</v>
      </c>
      <c r="P652" s="722" t="s">
        <v>3770</v>
      </c>
      <c r="Q652" s="722" t="s">
        <v>3771</v>
      </c>
    </row>
    <row r="653" spans="1:17">
      <c r="A653" s="721"/>
      <c r="B653" s="721">
        <v>2</v>
      </c>
      <c r="C653" s="722" t="s">
        <v>2089</v>
      </c>
      <c r="D653" s="723" t="s">
        <v>16</v>
      </c>
      <c r="E653" s="721" t="s">
        <v>221</v>
      </c>
      <c r="F653" s="721" t="s">
        <v>244</v>
      </c>
      <c r="G653" s="774">
        <v>31951</v>
      </c>
      <c r="H653" s="795">
        <v>30</v>
      </c>
      <c r="I653" s="725" t="s">
        <v>1403</v>
      </c>
      <c r="J653" s="721" t="s">
        <v>289</v>
      </c>
      <c r="K653" s="721" t="s">
        <v>246</v>
      </c>
      <c r="L653" s="813"/>
      <c r="M653" s="813" t="s">
        <v>6426</v>
      </c>
      <c r="N653" s="722" t="s">
        <v>3744</v>
      </c>
      <c r="O653" s="721" t="s">
        <v>245</v>
      </c>
      <c r="P653" s="722" t="s">
        <v>3772</v>
      </c>
      <c r="Q653" s="722" t="s">
        <v>3771</v>
      </c>
    </row>
    <row r="654" spans="1:17">
      <c r="A654" s="721"/>
      <c r="B654" s="721">
        <v>3</v>
      </c>
      <c r="C654" s="722" t="s">
        <v>3774</v>
      </c>
      <c r="D654" s="723" t="s">
        <v>23</v>
      </c>
      <c r="E654" s="721" t="s">
        <v>254</v>
      </c>
      <c r="F654" s="721" t="s">
        <v>230</v>
      </c>
      <c r="G654" s="774">
        <v>38705</v>
      </c>
      <c r="H654" s="795">
        <v>11</v>
      </c>
      <c r="I654" s="725" t="s">
        <v>1403</v>
      </c>
      <c r="J654" s="721" t="s">
        <v>369</v>
      </c>
      <c r="K654" s="721" t="s">
        <v>266</v>
      </c>
      <c r="L654" s="813"/>
      <c r="M654" s="813" t="s">
        <v>6426</v>
      </c>
      <c r="N654" s="722" t="s">
        <v>3744</v>
      </c>
      <c r="O654" s="721" t="s">
        <v>255</v>
      </c>
      <c r="P654" s="722" t="s">
        <v>3773</v>
      </c>
      <c r="Q654" s="722" t="s">
        <v>3771</v>
      </c>
    </row>
    <row r="655" spans="1:17">
      <c r="A655" s="721"/>
      <c r="B655" s="738">
        <v>4</v>
      </c>
      <c r="C655" s="734" t="s">
        <v>3776</v>
      </c>
      <c r="D655" s="723" t="s">
        <v>23</v>
      </c>
      <c r="E655" s="738" t="s">
        <v>254</v>
      </c>
      <c r="F655" s="737" t="s">
        <v>230</v>
      </c>
      <c r="G655" s="779" t="s">
        <v>3777</v>
      </c>
      <c r="H655" s="795">
        <v>1</v>
      </c>
      <c r="I655" s="725" t="s">
        <v>1403</v>
      </c>
      <c r="J655" s="738" t="s">
        <v>265</v>
      </c>
      <c r="K655" s="738" t="s">
        <v>270</v>
      </c>
      <c r="L655" s="813"/>
      <c r="M655" s="813" t="s">
        <v>6426</v>
      </c>
      <c r="N655" s="722" t="s">
        <v>3744</v>
      </c>
      <c r="O655" s="738" t="s">
        <v>255</v>
      </c>
      <c r="P655" s="734" t="s">
        <v>3775</v>
      </c>
      <c r="Q655" s="722" t="s">
        <v>3771</v>
      </c>
    </row>
    <row r="656" spans="1:17">
      <c r="A656" s="721">
        <v>5</v>
      </c>
      <c r="B656" s="721">
        <v>1</v>
      </c>
      <c r="C656" s="722" t="s">
        <v>3225</v>
      </c>
      <c r="D656" s="723" t="s">
        <v>23</v>
      </c>
      <c r="E656" s="721" t="s">
        <v>221</v>
      </c>
      <c r="F656" s="721" t="s">
        <v>583</v>
      </c>
      <c r="G656" s="774">
        <v>21834</v>
      </c>
      <c r="H656" s="795">
        <v>57</v>
      </c>
      <c r="I656" s="725" t="s">
        <v>1403</v>
      </c>
      <c r="J656" s="721" t="s">
        <v>256</v>
      </c>
      <c r="K656" s="721" t="s">
        <v>283</v>
      </c>
      <c r="L656" s="813"/>
      <c r="M656" s="813" t="s">
        <v>6426</v>
      </c>
      <c r="N656" s="722" t="s">
        <v>3744</v>
      </c>
      <c r="O656" s="721" t="s">
        <v>222</v>
      </c>
      <c r="P656" s="722" t="s">
        <v>3778</v>
      </c>
      <c r="Q656" s="722" t="s">
        <v>3781</v>
      </c>
    </row>
    <row r="657" spans="1:17">
      <c r="A657" s="721"/>
      <c r="B657" s="721">
        <v>2</v>
      </c>
      <c r="C657" s="722" t="s">
        <v>3224</v>
      </c>
      <c r="D657" s="723" t="s">
        <v>16</v>
      </c>
      <c r="E657" s="721" t="s">
        <v>221</v>
      </c>
      <c r="F657" s="721" t="s">
        <v>583</v>
      </c>
      <c r="G657" s="774">
        <v>26007</v>
      </c>
      <c r="H657" s="795">
        <v>46</v>
      </c>
      <c r="I657" s="725" t="s">
        <v>1403</v>
      </c>
      <c r="J657" s="721" t="s">
        <v>256</v>
      </c>
      <c r="K657" s="721" t="s">
        <v>246</v>
      </c>
      <c r="L657" s="813"/>
      <c r="M657" s="813" t="s">
        <v>6426</v>
      </c>
      <c r="N657" s="722" t="s">
        <v>3744</v>
      </c>
      <c r="O657" s="721" t="s">
        <v>245</v>
      </c>
      <c r="P657" s="722" t="s">
        <v>3782</v>
      </c>
      <c r="Q657" s="722" t="s">
        <v>3781</v>
      </c>
    </row>
    <row r="658" spans="1:17">
      <c r="A658" s="721">
        <v>6</v>
      </c>
      <c r="B658" s="721">
        <v>1</v>
      </c>
      <c r="C658" s="722" t="s">
        <v>1264</v>
      </c>
      <c r="D658" s="723" t="s">
        <v>23</v>
      </c>
      <c r="E658" s="721" t="s">
        <v>221</v>
      </c>
      <c r="F658" s="721" t="s">
        <v>452</v>
      </c>
      <c r="G658" s="774">
        <v>19225</v>
      </c>
      <c r="H658" s="795">
        <v>64</v>
      </c>
      <c r="I658" s="725" t="s">
        <v>1403</v>
      </c>
      <c r="J658" s="721" t="s">
        <v>256</v>
      </c>
      <c r="K658" s="721" t="s">
        <v>283</v>
      </c>
      <c r="L658" s="813"/>
      <c r="M658" s="813" t="s">
        <v>6426</v>
      </c>
      <c r="N658" s="722" t="s">
        <v>3744</v>
      </c>
      <c r="O658" s="721" t="s">
        <v>222</v>
      </c>
      <c r="P658" s="722" t="s">
        <v>3787</v>
      </c>
      <c r="Q658" s="722" t="s">
        <v>3790</v>
      </c>
    </row>
    <row r="659" spans="1:17">
      <c r="A659" s="721"/>
      <c r="B659" s="721">
        <v>2</v>
      </c>
      <c r="C659" s="722" t="s">
        <v>2535</v>
      </c>
      <c r="D659" s="723" t="s">
        <v>16</v>
      </c>
      <c r="E659" s="721" t="s">
        <v>221</v>
      </c>
      <c r="F659" s="721" t="s">
        <v>452</v>
      </c>
      <c r="G659" s="774">
        <v>21235</v>
      </c>
      <c r="H659" s="795">
        <v>59</v>
      </c>
      <c r="I659" s="725" t="s">
        <v>1403</v>
      </c>
      <c r="J659" s="721" t="s">
        <v>256</v>
      </c>
      <c r="K659" s="721" t="s">
        <v>246</v>
      </c>
      <c r="L659" s="813"/>
      <c r="M659" s="813" t="s">
        <v>6426</v>
      </c>
      <c r="N659" s="722" t="s">
        <v>3744</v>
      </c>
      <c r="O659" s="721" t="s">
        <v>245</v>
      </c>
      <c r="P659" s="722" t="s">
        <v>3791</v>
      </c>
      <c r="Q659" s="722" t="s">
        <v>3790</v>
      </c>
    </row>
    <row r="660" spans="1:17">
      <c r="A660" s="721"/>
      <c r="B660" s="721">
        <v>3</v>
      </c>
      <c r="C660" s="722" t="s">
        <v>3795</v>
      </c>
      <c r="D660" s="723" t="s">
        <v>23</v>
      </c>
      <c r="E660" s="721" t="s">
        <v>254</v>
      </c>
      <c r="F660" s="721" t="s">
        <v>230</v>
      </c>
      <c r="G660" s="774">
        <v>36225</v>
      </c>
      <c r="H660" s="795">
        <v>18</v>
      </c>
      <c r="I660" s="725" t="s">
        <v>1403</v>
      </c>
      <c r="J660" s="721" t="s">
        <v>886</v>
      </c>
      <c r="K660" s="721" t="s">
        <v>266</v>
      </c>
      <c r="L660" s="813"/>
      <c r="M660" s="813" t="s">
        <v>6426</v>
      </c>
      <c r="N660" s="722" t="s">
        <v>3744</v>
      </c>
      <c r="O660" s="721" t="s">
        <v>255</v>
      </c>
      <c r="P660" s="722" t="s">
        <v>3794</v>
      </c>
      <c r="Q660" s="722" t="s">
        <v>3790</v>
      </c>
    </row>
    <row r="661" spans="1:17">
      <c r="A661" s="721">
        <v>7</v>
      </c>
      <c r="B661" s="721">
        <v>1</v>
      </c>
      <c r="C661" s="722" t="s">
        <v>3797</v>
      </c>
      <c r="D661" s="723" t="s">
        <v>23</v>
      </c>
      <c r="E661" s="721" t="s">
        <v>221</v>
      </c>
      <c r="F661" s="721" t="s">
        <v>1290</v>
      </c>
      <c r="G661" s="774">
        <v>21220</v>
      </c>
      <c r="H661" s="795">
        <v>59</v>
      </c>
      <c r="I661" s="725" t="s">
        <v>1403</v>
      </c>
      <c r="J661" s="721" t="s">
        <v>256</v>
      </c>
      <c r="K661" s="721" t="s">
        <v>283</v>
      </c>
      <c r="L661" s="813"/>
      <c r="M661" s="813" t="s">
        <v>6426</v>
      </c>
      <c r="N661" s="722" t="s">
        <v>3744</v>
      </c>
      <c r="O661" s="721" t="s">
        <v>222</v>
      </c>
      <c r="P661" s="722" t="s">
        <v>3796</v>
      </c>
      <c r="Q661" s="722" t="s">
        <v>3800</v>
      </c>
    </row>
    <row r="662" spans="1:17">
      <c r="A662" s="721"/>
      <c r="B662" s="721">
        <v>2</v>
      </c>
      <c r="C662" s="722" t="s">
        <v>3802</v>
      </c>
      <c r="D662" s="723" t="s">
        <v>16</v>
      </c>
      <c r="E662" s="721" t="s">
        <v>221</v>
      </c>
      <c r="F662" s="721" t="s">
        <v>1290</v>
      </c>
      <c r="G662" s="774">
        <v>21916</v>
      </c>
      <c r="H662" s="795">
        <v>57</v>
      </c>
      <c r="I662" s="725" t="s">
        <v>1403</v>
      </c>
      <c r="J662" s="721" t="s">
        <v>256</v>
      </c>
      <c r="K662" s="721" t="s">
        <v>246</v>
      </c>
      <c r="L662" s="813"/>
      <c r="M662" s="813" t="s">
        <v>6426</v>
      </c>
      <c r="N662" s="722" t="s">
        <v>3744</v>
      </c>
      <c r="O662" s="721" t="s">
        <v>245</v>
      </c>
      <c r="P662" s="722" t="s">
        <v>3801</v>
      </c>
      <c r="Q662" s="722" t="s">
        <v>3800</v>
      </c>
    </row>
    <row r="663" spans="1:17">
      <c r="A663" s="721">
        <v>8</v>
      </c>
      <c r="B663" s="721">
        <v>1</v>
      </c>
      <c r="C663" s="722" t="s">
        <v>3806</v>
      </c>
      <c r="D663" s="723" t="s">
        <v>23</v>
      </c>
      <c r="E663" s="721" t="s">
        <v>221</v>
      </c>
      <c r="F663" s="721" t="s">
        <v>2470</v>
      </c>
      <c r="G663" s="774">
        <v>23583</v>
      </c>
      <c r="H663" s="795">
        <v>53</v>
      </c>
      <c r="I663" s="725" t="s">
        <v>1403</v>
      </c>
      <c r="J663" s="721" t="s">
        <v>256</v>
      </c>
      <c r="K663" s="721" t="s">
        <v>283</v>
      </c>
      <c r="L663" s="813"/>
      <c r="M663" s="813" t="s">
        <v>6426</v>
      </c>
      <c r="N663" s="722" t="s">
        <v>3744</v>
      </c>
      <c r="O663" s="721" t="s">
        <v>222</v>
      </c>
      <c r="P663" s="722" t="s">
        <v>3805</v>
      </c>
      <c r="Q663" s="722" t="s">
        <v>3808</v>
      </c>
    </row>
    <row r="664" spans="1:17">
      <c r="A664" s="721"/>
      <c r="B664" s="721">
        <v>2</v>
      </c>
      <c r="C664" s="722" t="s">
        <v>3810</v>
      </c>
      <c r="D664" s="723" t="s">
        <v>16</v>
      </c>
      <c r="E664" s="721" t="s">
        <v>221</v>
      </c>
      <c r="F664" s="721" t="s">
        <v>3811</v>
      </c>
      <c r="G664" s="774">
        <v>25069</v>
      </c>
      <c r="H664" s="795">
        <v>48</v>
      </c>
      <c r="I664" s="725" t="s">
        <v>1403</v>
      </c>
      <c r="J664" s="721" t="s">
        <v>256</v>
      </c>
      <c r="K664" s="721" t="s">
        <v>246</v>
      </c>
      <c r="L664" s="813"/>
      <c r="M664" s="813" t="s">
        <v>6426</v>
      </c>
      <c r="N664" s="722" t="s">
        <v>3744</v>
      </c>
      <c r="O664" s="721" t="s">
        <v>245</v>
      </c>
      <c r="P664" s="722" t="s">
        <v>3809</v>
      </c>
      <c r="Q664" s="722" t="s">
        <v>3808</v>
      </c>
    </row>
    <row r="665" spans="1:17">
      <c r="A665" s="721"/>
      <c r="B665" s="721">
        <v>3</v>
      </c>
      <c r="C665" s="722" t="s">
        <v>3815</v>
      </c>
      <c r="D665" s="723" t="s">
        <v>23</v>
      </c>
      <c r="E665" s="721" t="s">
        <v>254</v>
      </c>
      <c r="F665" s="721" t="s">
        <v>230</v>
      </c>
      <c r="G665" s="774">
        <v>35670</v>
      </c>
      <c r="H665" s="795">
        <v>19</v>
      </c>
      <c r="I665" s="725" t="s">
        <v>1403</v>
      </c>
      <c r="J665" s="721" t="s">
        <v>886</v>
      </c>
      <c r="K665" s="721" t="s">
        <v>266</v>
      </c>
      <c r="L665" s="813"/>
      <c r="M665" s="813" t="s">
        <v>6426</v>
      </c>
      <c r="N665" s="722" t="s">
        <v>3744</v>
      </c>
      <c r="O665" s="721" t="s">
        <v>255</v>
      </c>
      <c r="P665" s="722" t="s">
        <v>3814</v>
      </c>
      <c r="Q665" s="722" t="s">
        <v>3808</v>
      </c>
    </row>
    <row r="666" spans="1:17">
      <c r="A666" s="721">
        <v>9</v>
      </c>
      <c r="B666" s="721">
        <v>1</v>
      </c>
      <c r="C666" s="722" t="s">
        <v>3830</v>
      </c>
      <c r="D666" s="723" t="s">
        <v>23</v>
      </c>
      <c r="E666" s="721" t="s">
        <v>221</v>
      </c>
      <c r="F666" s="721" t="s">
        <v>452</v>
      </c>
      <c r="G666" s="774">
        <v>21678</v>
      </c>
      <c r="H666" s="795">
        <v>58</v>
      </c>
      <c r="I666" s="725" t="s">
        <v>1403</v>
      </c>
      <c r="J666" s="721" t="s">
        <v>256</v>
      </c>
      <c r="K666" s="721" t="s">
        <v>283</v>
      </c>
      <c r="L666" s="813"/>
      <c r="M666" s="813" t="s">
        <v>6426</v>
      </c>
      <c r="N666" s="722" t="s">
        <v>3744</v>
      </c>
      <c r="O666" s="721" t="s">
        <v>222</v>
      </c>
      <c r="P666" s="734" t="s">
        <v>3829</v>
      </c>
      <c r="Q666" s="722" t="s">
        <v>3833</v>
      </c>
    </row>
    <row r="667" spans="1:17">
      <c r="A667" s="721"/>
      <c r="B667" s="721">
        <v>2</v>
      </c>
      <c r="C667" s="722" t="s">
        <v>3835</v>
      </c>
      <c r="D667" s="723" t="s">
        <v>16</v>
      </c>
      <c r="E667" s="721" t="s">
        <v>221</v>
      </c>
      <c r="F667" s="721" t="s">
        <v>452</v>
      </c>
      <c r="G667" s="774">
        <v>22114</v>
      </c>
      <c r="H667" s="795">
        <v>57</v>
      </c>
      <c r="I667" s="725" t="s">
        <v>1403</v>
      </c>
      <c r="J667" s="721" t="s">
        <v>256</v>
      </c>
      <c r="K667" s="721" t="s">
        <v>246</v>
      </c>
      <c r="L667" s="813"/>
      <c r="M667" s="813" t="s">
        <v>6426</v>
      </c>
      <c r="N667" s="722" t="s">
        <v>3744</v>
      </c>
      <c r="O667" s="721" t="s">
        <v>245</v>
      </c>
      <c r="P667" s="722" t="s">
        <v>3834</v>
      </c>
      <c r="Q667" s="722" t="s">
        <v>3833</v>
      </c>
    </row>
    <row r="668" spans="1:17">
      <c r="A668" s="721">
        <v>10</v>
      </c>
      <c r="B668" s="721">
        <v>1</v>
      </c>
      <c r="C668" s="722" t="s">
        <v>3839</v>
      </c>
      <c r="D668" s="723" t="s">
        <v>23</v>
      </c>
      <c r="E668" s="721" t="s">
        <v>221</v>
      </c>
      <c r="F668" s="721" t="s">
        <v>733</v>
      </c>
      <c r="G668" s="774">
        <v>24778</v>
      </c>
      <c r="H668" s="795">
        <v>49</v>
      </c>
      <c r="I668" s="725" t="s">
        <v>1403</v>
      </c>
      <c r="J668" s="721" t="s">
        <v>223</v>
      </c>
      <c r="K668" s="721" t="s">
        <v>470</v>
      </c>
      <c r="L668" s="813"/>
      <c r="M668" s="813" t="s">
        <v>6426</v>
      </c>
      <c r="N668" s="722" t="s">
        <v>3744</v>
      </c>
      <c r="O668" s="721" t="s">
        <v>222</v>
      </c>
      <c r="P668" s="722" t="s">
        <v>3838</v>
      </c>
      <c r="Q668" s="722" t="s">
        <v>3842</v>
      </c>
    </row>
    <row r="669" spans="1:17">
      <c r="A669" s="721"/>
      <c r="B669" s="721">
        <v>2</v>
      </c>
      <c r="C669" s="722" t="s">
        <v>3844</v>
      </c>
      <c r="D669" s="723" t="s">
        <v>16</v>
      </c>
      <c r="E669" s="721" t="s">
        <v>221</v>
      </c>
      <c r="F669" s="721" t="s">
        <v>733</v>
      </c>
      <c r="G669" s="774">
        <v>25549</v>
      </c>
      <c r="H669" s="795">
        <v>47</v>
      </c>
      <c r="I669" s="725" t="s">
        <v>1403</v>
      </c>
      <c r="J669" s="721" t="s">
        <v>289</v>
      </c>
      <c r="K669" s="721" t="s">
        <v>246</v>
      </c>
      <c r="L669" s="813"/>
      <c r="M669" s="813" t="s">
        <v>6426</v>
      </c>
      <c r="N669" s="722" t="s">
        <v>3744</v>
      </c>
      <c r="O669" s="721" t="s">
        <v>245</v>
      </c>
      <c r="P669" s="722" t="s">
        <v>3843</v>
      </c>
      <c r="Q669" s="722" t="s">
        <v>3842</v>
      </c>
    </row>
    <row r="670" spans="1:17">
      <c r="A670" s="721"/>
      <c r="B670" s="721">
        <v>3</v>
      </c>
      <c r="C670" s="722" t="s">
        <v>3850</v>
      </c>
      <c r="D670" s="723" t="s">
        <v>16</v>
      </c>
      <c r="E670" s="721" t="s">
        <v>254</v>
      </c>
      <c r="F670" s="721" t="s">
        <v>252</v>
      </c>
      <c r="G670" s="774">
        <v>34995</v>
      </c>
      <c r="H670" s="795">
        <v>21</v>
      </c>
      <c r="I670" s="725" t="s">
        <v>1403</v>
      </c>
      <c r="J670" s="721" t="s">
        <v>223</v>
      </c>
      <c r="K670" s="721" t="s">
        <v>270</v>
      </c>
      <c r="L670" s="813"/>
      <c r="M670" s="813" t="s">
        <v>6426</v>
      </c>
      <c r="N670" s="722" t="s">
        <v>3744</v>
      </c>
      <c r="O670" s="721" t="s">
        <v>255</v>
      </c>
      <c r="P670" s="722" t="s">
        <v>3849</v>
      </c>
      <c r="Q670" s="722" t="s">
        <v>3842</v>
      </c>
    </row>
    <row r="671" spans="1:17">
      <c r="A671" s="721">
        <v>11</v>
      </c>
      <c r="B671" s="721">
        <v>1</v>
      </c>
      <c r="C671" s="722" t="s">
        <v>3852</v>
      </c>
      <c r="D671" s="723" t="s">
        <v>23</v>
      </c>
      <c r="E671" s="721" t="s">
        <v>221</v>
      </c>
      <c r="F671" s="721" t="s">
        <v>219</v>
      </c>
      <c r="G671" s="774">
        <v>22682</v>
      </c>
      <c r="H671" s="795">
        <v>55</v>
      </c>
      <c r="I671" s="725" t="s">
        <v>1403</v>
      </c>
      <c r="J671" s="721" t="s">
        <v>256</v>
      </c>
      <c r="K671" s="721" t="s">
        <v>283</v>
      </c>
      <c r="L671" s="813"/>
      <c r="M671" s="813" t="s">
        <v>6426</v>
      </c>
      <c r="N671" s="722" t="s">
        <v>3744</v>
      </c>
      <c r="O671" s="721" t="s">
        <v>222</v>
      </c>
      <c r="P671" s="722" t="s">
        <v>3851</v>
      </c>
      <c r="Q671" s="722" t="s">
        <v>3853</v>
      </c>
    </row>
    <row r="672" spans="1:17">
      <c r="A672" s="721"/>
      <c r="B672" s="721">
        <v>2</v>
      </c>
      <c r="C672" s="722" t="s">
        <v>2846</v>
      </c>
      <c r="D672" s="723" t="s">
        <v>16</v>
      </c>
      <c r="E672" s="721" t="s">
        <v>221</v>
      </c>
      <c r="F672" s="721" t="s">
        <v>219</v>
      </c>
      <c r="G672" s="774">
        <v>24333</v>
      </c>
      <c r="H672" s="795">
        <v>50</v>
      </c>
      <c r="I672" s="725" t="s">
        <v>1403</v>
      </c>
      <c r="J672" s="721" t="s">
        <v>256</v>
      </c>
      <c r="K672" s="721" t="s">
        <v>246</v>
      </c>
      <c r="L672" s="813"/>
      <c r="M672" s="813" t="s">
        <v>6426</v>
      </c>
      <c r="N672" s="722" t="s">
        <v>3744</v>
      </c>
      <c r="O672" s="721" t="s">
        <v>245</v>
      </c>
      <c r="P672" s="722" t="s">
        <v>3854</v>
      </c>
      <c r="Q672" s="722" t="s">
        <v>3853</v>
      </c>
    </row>
    <row r="673" spans="1:17">
      <c r="A673" s="721">
        <v>12</v>
      </c>
      <c r="B673" s="721">
        <v>1</v>
      </c>
      <c r="C673" s="722" t="s">
        <v>3859</v>
      </c>
      <c r="D673" s="723" t="s">
        <v>23</v>
      </c>
      <c r="E673" s="721" t="s">
        <v>221</v>
      </c>
      <c r="F673" s="721" t="s">
        <v>467</v>
      </c>
      <c r="G673" s="774">
        <v>22283</v>
      </c>
      <c r="H673" s="795">
        <v>56</v>
      </c>
      <c r="I673" s="725" t="s">
        <v>1403</v>
      </c>
      <c r="J673" s="721" t="s">
        <v>223</v>
      </c>
      <c r="K673" s="721" t="s">
        <v>283</v>
      </c>
      <c r="L673" s="813"/>
      <c r="M673" s="813" t="s">
        <v>6426</v>
      </c>
      <c r="N673" s="722" t="s">
        <v>3744</v>
      </c>
      <c r="O673" s="721" t="s">
        <v>222</v>
      </c>
      <c r="P673" s="722" t="s">
        <v>3858</v>
      </c>
      <c r="Q673" s="722" t="s">
        <v>3862</v>
      </c>
    </row>
    <row r="674" spans="1:17">
      <c r="A674" s="721"/>
      <c r="B674" s="721">
        <v>2</v>
      </c>
      <c r="C674" s="722" t="s">
        <v>3864</v>
      </c>
      <c r="D674" s="723" t="s">
        <v>16</v>
      </c>
      <c r="E674" s="721" t="s">
        <v>221</v>
      </c>
      <c r="F674" s="721" t="s">
        <v>219</v>
      </c>
      <c r="G674" s="774">
        <v>23867</v>
      </c>
      <c r="H674" s="795">
        <v>52</v>
      </c>
      <c r="I674" s="725" t="s">
        <v>1403</v>
      </c>
      <c r="J674" s="721" t="s">
        <v>223</v>
      </c>
      <c r="K674" s="721" t="s">
        <v>246</v>
      </c>
      <c r="L674" s="813"/>
      <c r="M674" s="813" t="s">
        <v>6426</v>
      </c>
      <c r="N674" s="722" t="s">
        <v>3744</v>
      </c>
      <c r="O674" s="721" t="s">
        <v>245</v>
      </c>
      <c r="P674" s="722" t="s">
        <v>3863</v>
      </c>
      <c r="Q674" s="722" t="s">
        <v>3862</v>
      </c>
    </row>
    <row r="675" spans="1:17">
      <c r="A675" s="721"/>
      <c r="B675" s="721">
        <v>3</v>
      </c>
      <c r="C675" s="722" t="s">
        <v>3868</v>
      </c>
      <c r="D675" s="723" t="s">
        <v>16</v>
      </c>
      <c r="E675" s="721" t="s">
        <v>254</v>
      </c>
      <c r="F675" s="721" t="s">
        <v>467</v>
      </c>
      <c r="G675" s="774">
        <v>33629</v>
      </c>
      <c r="H675" s="795">
        <v>25</v>
      </c>
      <c r="I675" s="725" t="s">
        <v>1403</v>
      </c>
      <c r="J675" s="721" t="s">
        <v>2743</v>
      </c>
      <c r="K675" s="721" t="s">
        <v>270</v>
      </c>
      <c r="L675" s="813"/>
      <c r="M675" s="813" t="s">
        <v>6426</v>
      </c>
      <c r="N675" s="722" t="s">
        <v>3744</v>
      </c>
      <c r="O675" s="721" t="s">
        <v>255</v>
      </c>
      <c r="P675" s="722" t="s">
        <v>3867</v>
      </c>
      <c r="Q675" s="722" t="s">
        <v>3862</v>
      </c>
    </row>
    <row r="676" spans="1:17">
      <c r="A676" s="721"/>
      <c r="B676" s="721">
        <v>4</v>
      </c>
      <c r="C676" s="722" t="s">
        <v>3870</v>
      </c>
      <c r="D676" s="723" t="s">
        <v>16</v>
      </c>
      <c r="E676" s="721" t="s">
        <v>254</v>
      </c>
      <c r="F676" s="721" t="s">
        <v>230</v>
      </c>
      <c r="G676" s="774">
        <v>35991</v>
      </c>
      <c r="H676" s="795">
        <v>19</v>
      </c>
      <c r="I676" s="725" t="s">
        <v>1403</v>
      </c>
      <c r="J676" s="721" t="s">
        <v>348</v>
      </c>
      <c r="K676" s="721" t="s">
        <v>266</v>
      </c>
      <c r="L676" s="813"/>
      <c r="M676" s="813" t="s">
        <v>6426</v>
      </c>
      <c r="N676" s="722" t="s">
        <v>3744</v>
      </c>
      <c r="O676" s="721" t="s">
        <v>255</v>
      </c>
      <c r="P676" s="722" t="s">
        <v>3869</v>
      </c>
      <c r="Q676" s="722" t="s">
        <v>3862</v>
      </c>
    </row>
    <row r="677" spans="1:17">
      <c r="A677" s="721">
        <v>13</v>
      </c>
      <c r="B677" s="721">
        <v>1</v>
      </c>
      <c r="C677" s="722" t="s">
        <v>3872</v>
      </c>
      <c r="D677" s="723" t="s">
        <v>23</v>
      </c>
      <c r="E677" s="721" t="s">
        <v>221</v>
      </c>
      <c r="F677" s="721" t="s">
        <v>1913</v>
      </c>
      <c r="G677" s="774">
        <v>26764</v>
      </c>
      <c r="H677" s="795">
        <v>44</v>
      </c>
      <c r="I677" s="725" t="s">
        <v>1403</v>
      </c>
      <c r="J677" s="721" t="s">
        <v>289</v>
      </c>
      <c r="K677" s="721" t="s">
        <v>360</v>
      </c>
      <c r="L677" s="813"/>
      <c r="M677" s="813" t="s">
        <v>6426</v>
      </c>
      <c r="N677" s="722" t="s">
        <v>3744</v>
      </c>
      <c r="O677" s="721" t="s">
        <v>222</v>
      </c>
      <c r="P677" s="722" t="s">
        <v>3871</v>
      </c>
      <c r="Q677" s="722" t="s">
        <v>3874</v>
      </c>
    </row>
    <row r="678" spans="1:17">
      <c r="A678" s="721"/>
      <c r="B678" s="721">
        <v>2</v>
      </c>
      <c r="C678" s="722" t="s">
        <v>3876</v>
      </c>
      <c r="D678" s="723" t="s">
        <v>16</v>
      </c>
      <c r="E678" s="721" t="s">
        <v>221</v>
      </c>
      <c r="F678" s="721" t="s">
        <v>1913</v>
      </c>
      <c r="G678" s="774">
        <v>29070</v>
      </c>
      <c r="H678" s="795">
        <v>38</v>
      </c>
      <c r="I678" s="725" t="s">
        <v>1403</v>
      </c>
      <c r="J678" s="721" t="s">
        <v>289</v>
      </c>
      <c r="K678" s="721" t="s">
        <v>246</v>
      </c>
      <c r="L678" s="813"/>
      <c r="M678" s="813" t="s">
        <v>6426</v>
      </c>
      <c r="N678" s="722" t="s">
        <v>3744</v>
      </c>
      <c r="O678" s="721" t="s">
        <v>245</v>
      </c>
      <c r="P678" s="722" t="s">
        <v>3875</v>
      </c>
      <c r="Q678" s="722" t="s">
        <v>3874</v>
      </c>
    </row>
    <row r="679" spans="1:17">
      <c r="A679" s="721"/>
      <c r="B679" s="721">
        <v>3</v>
      </c>
      <c r="C679" s="722" t="s">
        <v>3881</v>
      </c>
      <c r="D679" s="723" t="s">
        <v>16</v>
      </c>
      <c r="E679" s="721" t="s">
        <v>254</v>
      </c>
      <c r="F679" s="721" t="s">
        <v>230</v>
      </c>
      <c r="G679" s="774">
        <v>37963</v>
      </c>
      <c r="H679" s="795">
        <v>13</v>
      </c>
      <c r="I679" s="725" t="s">
        <v>1403</v>
      </c>
      <c r="J679" s="721" t="s">
        <v>348</v>
      </c>
      <c r="K679" s="721" t="s">
        <v>266</v>
      </c>
      <c r="L679" s="813"/>
      <c r="M679" s="813" t="s">
        <v>6426</v>
      </c>
      <c r="N679" s="722" t="s">
        <v>3744</v>
      </c>
      <c r="O679" s="721" t="s">
        <v>255</v>
      </c>
      <c r="P679" s="722" t="s">
        <v>3880</v>
      </c>
      <c r="Q679" s="722" t="s">
        <v>3874</v>
      </c>
    </row>
    <row r="680" spans="1:17">
      <c r="A680" s="721">
        <v>14</v>
      </c>
      <c r="B680" s="721">
        <v>1</v>
      </c>
      <c r="C680" s="722" t="s">
        <v>3883</v>
      </c>
      <c r="D680" s="723" t="s">
        <v>23</v>
      </c>
      <c r="E680" s="721" t="s">
        <v>221</v>
      </c>
      <c r="F680" s="721" t="s">
        <v>727</v>
      </c>
      <c r="G680" s="774">
        <v>21625</v>
      </c>
      <c r="H680" s="795">
        <v>58</v>
      </c>
      <c r="I680" s="725" t="s">
        <v>1403</v>
      </c>
      <c r="J680" s="721" t="s">
        <v>256</v>
      </c>
      <c r="K680" s="721" t="s">
        <v>283</v>
      </c>
      <c r="L680" s="813"/>
      <c r="M680" s="813" t="s">
        <v>6426</v>
      </c>
      <c r="N680" s="722" t="s">
        <v>3744</v>
      </c>
      <c r="O680" s="721" t="s">
        <v>222</v>
      </c>
      <c r="P680" s="722" t="s">
        <v>3882</v>
      </c>
      <c r="Q680" s="722" t="s">
        <v>3886</v>
      </c>
    </row>
    <row r="681" spans="1:17">
      <c r="A681" s="721"/>
      <c r="B681" s="721">
        <v>2</v>
      </c>
      <c r="C681" s="722" t="s">
        <v>3888</v>
      </c>
      <c r="D681" s="723" t="s">
        <v>16</v>
      </c>
      <c r="E681" s="721" t="s">
        <v>221</v>
      </c>
      <c r="F681" s="721" t="s">
        <v>727</v>
      </c>
      <c r="G681" s="774">
        <v>24572</v>
      </c>
      <c r="H681" s="795">
        <v>50</v>
      </c>
      <c r="I681" s="725" t="s">
        <v>1403</v>
      </c>
      <c r="J681" s="721" t="s">
        <v>256</v>
      </c>
      <c r="K681" s="721" t="s">
        <v>246</v>
      </c>
      <c r="L681" s="813"/>
      <c r="M681" s="813" t="s">
        <v>6426</v>
      </c>
      <c r="N681" s="722" t="s">
        <v>3744</v>
      </c>
      <c r="O681" s="721" t="s">
        <v>245</v>
      </c>
      <c r="P681" s="722" t="s">
        <v>3887</v>
      </c>
      <c r="Q681" s="722" t="s">
        <v>3886</v>
      </c>
    </row>
    <row r="682" spans="1:17">
      <c r="A682" s="721"/>
      <c r="B682" s="721">
        <v>3</v>
      </c>
      <c r="C682" s="722" t="s">
        <v>3890</v>
      </c>
      <c r="D682" s="723" t="s">
        <v>23</v>
      </c>
      <c r="E682" s="721" t="s">
        <v>254</v>
      </c>
      <c r="F682" s="721" t="s">
        <v>727</v>
      </c>
      <c r="G682" s="774">
        <v>31369</v>
      </c>
      <c r="H682" s="795">
        <v>31</v>
      </c>
      <c r="I682" s="725" t="s">
        <v>1403</v>
      </c>
      <c r="J682" s="721" t="s">
        <v>256</v>
      </c>
      <c r="K682" s="721" t="s">
        <v>283</v>
      </c>
      <c r="L682" s="813"/>
      <c r="M682" s="813" t="s">
        <v>6426</v>
      </c>
      <c r="N682" s="722" t="s">
        <v>3744</v>
      </c>
      <c r="O682" s="721" t="s">
        <v>255</v>
      </c>
      <c r="P682" s="722" t="s">
        <v>3889</v>
      </c>
      <c r="Q682" s="722" t="s">
        <v>3886</v>
      </c>
    </row>
    <row r="683" spans="1:17">
      <c r="A683" s="721"/>
      <c r="B683" s="721">
        <v>4</v>
      </c>
      <c r="C683" s="722" t="s">
        <v>3892</v>
      </c>
      <c r="D683" s="723" t="s">
        <v>16</v>
      </c>
      <c r="E683" s="721" t="s">
        <v>254</v>
      </c>
      <c r="F683" s="721" t="s">
        <v>230</v>
      </c>
      <c r="G683" s="774">
        <v>35030</v>
      </c>
      <c r="H683" s="795">
        <v>21</v>
      </c>
      <c r="I683" s="725" t="s">
        <v>1403</v>
      </c>
      <c r="J683" s="721" t="s">
        <v>344</v>
      </c>
      <c r="K683" s="721" t="s">
        <v>266</v>
      </c>
      <c r="L683" s="813"/>
      <c r="M683" s="813" t="s">
        <v>6426</v>
      </c>
      <c r="N683" s="722" t="s">
        <v>3744</v>
      </c>
      <c r="O683" s="721" t="s">
        <v>255</v>
      </c>
      <c r="P683" s="722" t="s">
        <v>3891</v>
      </c>
      <c r="Q683" s="722" t="s">
        <v>3886</v>
      </c>
    </row>
    <row r="684" spans="1:17">
      <c r="A684" s="721">
        <v>15</v>
      </c>
      <c r="B684" s="721">
        <v>1</v>
      </c>
      <c r="C684" s="722" t="s">
        <v>3894</v>
      </c>
      <c r="D684" s="723" t="s">
        <v>23</v>
      </c>
      <c r="E684" s="721" t="s">
        <v>221</v>
      </c>
      <c r="F684" s="721" t="s">
        <v>2470</v>
      </c>
      <c r="G684" s="774">
        <v>27587</v>
      </c>
      <c r="H684" s="795">
        <v>42</v>
      </c>
      <c r="I684" s="725" t="s">
        <v>1403</v>
      </c>
      <c r="J684" s="721" t="s">
        <v>256</v>
      </c>
      <c r="K684" s="721" t="s">
        <v>360</v>
      </c>
      <c r="L684" s="813"/>
      <c r="M684" s="813" t="s">
        <v>6426</v>
      </c>
      <c r="N684" s="722" t="s">
        <v>3744</v>
      </c>
      <c r="O684" s="721" t="s">
        <v>222</v>
      </c>
      <c r="P684" s="734" t="s">
        <v>3893</v>
      </c>
      <c r="Q684" s="722" t="s">
        <v>3897</v>
      </c>
    </row>
    <row r="685" spans="1:17">
      <c r="A685" s="721"/>
      <c r="B685" s="721">
        <v>2</v>
      </c>
      <c r="C685" s="722" t="s">
        <v>3899</v>
      </c>
      <c r="D685" s="723" t="s">
        <v>16</v>
      </c>
      <c r="E685" s="721" t="s">
        <v>221</v>
      </c>
      <c r="F685" s="721" t="s">
        <v>337</v>
      </c>
      <c r="G685" s="774">
        <v>30509</v>
      </c>
      <c r="H685" s="795">
        <v>34</v>
      </c>
      <c r="I685" s="725" t="s">
        <v>1403</v>
      </c>
      <c r="J685" s="721" t="s">
        <v>256</v>
      </c>
      <c r="K685" s="721" t="s">
        <v>246</v>
      </c>
      <c r="L685" s="813"/>
      <c r="M685" s="813" t="s">
        <v>6426</v>
      </c>
      <c r="N685" s="722" t="s">
        <v>3744</v>
      </c>
      <c r="O685" s="721" t="s">
        <v>245</v>
      </c>
      <c r="P685" s="722" t="s">
        <v>3898</v>
      </c>
      <c r="Q685" s="722" t="s">
        <v>3897</v>
      </c>
    </row>
    <row r="686" spans="1:17">
      <c r="A686" s="721"/>
      <c r="B686" s="721">
        <v>3</v>
      </c>
      <c r="C686" s="722" t="s">
        <v>3901</v>
      </c>
      <c r="D686" s="723" t="s">
        <v>23</v>
      </c>
      <c r="E686" s="721" t="s">
        <v>254</v>
      </c>
      <c r="F686" s="721" t="s">
        <v>230</v>
      </c>
      <c r="G686" s="774">
        <v>37128</v>
      </c>
      <c r="H686" s="795">
        <v>15</v>
      </c>
      <c r="I686" s="725" t="s">
        <v>1403</v>
      </c>
      <c r="J686" s="721" t="s">
        <v>348</v>
      </c>
      <c r="K686" s="721" t="s">
        <v>266</v>
      </c>
      <c r="L686" s="813"/>
      <c r="M686" s="813" t="s">
        <v>6426</v>
      </c>
      <c r="N686" s="722" t="s">
        <v>3744</v>
      </c>
      <c r="O686" s="721" t="s">
        <v>255</v>
      </c>
      <c r="P686" s="722" t="s">
        <v>3900</v>
      </c>
      <c r="Q686" s="722" t="s">
        <v>3897</v>
      </c>
    </row>
    <row r="687" spans="1:17">
      <c r="A687" s="721"/>
      <c r="B687" s="721">
        <v>4</v>
      </c>
      <c r="C687" s="722" t="s">
        <v>3496</v>
      </c>
      <c r="D687" s="723" t="s">
        <v>16</v>
      </c>
      <c r="E687" s="721" t="s">
        <v>254</v>
      </c>
      <c r="F687" s="721"/>
      <c r="G687" s="774"/>
      <c r="H687" s="795"/>
      <c r="I687" s="725" t="s">
        <v>1403</v>
      </c>
      <c r="J687" s="721" t="s">
        <v>265</v>
      </c>
      <c r="K687" s="721" t="s">
        <v>270</v>
      </c>
      <c r="L687" s="813"/>
      <c r="M687" s="813" t="s">
        <v>6426</v>
      </c>
      <c r="N687" s="722" t="s">
        <v>3744</v>
      </c>
      <c r="O687" s="721" t="s">
        <v>255</v>
      </c>
      <c r="P687" s="722"/>
      <c r="Q687" s="722"/>
    </row>
    <row r="688" spans="1:17">
      <c r="A688" s="721"/>
      <c r="B688" s="721">
        <v>5</v>
      </c>
      <c r="C688" s="722" t="s">
        <v>7076</v>
      </c>
      <c r="D688" s="723" t="s">
        <v>16</v>
      </c>
      <c r="E688" s="721" t="s">
        <v>254</v>
      </c>
      <c r="F688" s="721"/>
      <c r="G688" s="774"/>
      <c r="H688" s="795"/>
      <c r="I688" s="725" t="s">
        <v>1403</v>
      </c>
      <c r="J688" s="721" t="s">
        <v>265</v>
      </c>
      <c r="K688" s="721" t="s">
        <v>270</v>
      </c>
      <c r="L688" s="813"/>
      <c r="M688" s="813" t="s">
        <v>6426</v>
      </c>
      <c r="N688" s="722" t="s">
        <v>3744</v>
      </c>
      <c r="O688" s="721" t="s">
        <v>255</v>
      </c>
      <c r="P688" s="722"/>
      <c r="Q688" s="722"/>
    </row>
    <row r="689" spans="1:17">
      <c r="A689" s="721">
        <v>16</v>
      </c>
      <c r="B689" s="721">
        <v>1</v>
      </c>
      <c r="C689" s="722" t="s">
        <v>3907</v>
      </c>
      <c r="D689" s="723" t="s">
        <v>16</v>
      </c>
      <c r="E689" s="721" t="s">
        <v>221</v>
      </c>
      <c r="F689" s="721" t="s">
        <v>309</v>
      </c>
      <c r="G689" s="774">
        <v>24668</v>
      </c>
      <c r="H689" s="795">
        <v>50</v>
      </c>
      <c r="I689" s="725" t="s">
        <v>1403</v>
      </c>
      <c r="J689" s="721" t="s">
        <v>256</v>
      </c>
      <c r="K689" s="721" t="s">
        <v>246</v>
      </c>
      <c r="L689" s="813"/>
      <c r="M689" s="813" t="s">
        <v>6426</v>
      </c>
      <c r="N689" s="722" t="s">
        <v>3744</v>
      </c>
      <c r="O689" s="721" t="s">
        <v>222</v>
      </c>
      <c r="P689" s="722" t="s">
        <v>3906</v>
      </c>
      <c r="Q689" s="722" t="s">
        <v>3905</v>
      </c>
    </row>
    <row r="690" spans="1:17">
      <c r="A690" s="721"/>
      <c r="B690" s="721">
        <v>2</v>
      </c>
      <c r="C690" s="722" t="s">
        <v>3911</v>
      </c>
      <c r="D690" s="723" t="s">
        <v>23</v>
      </c>
      <c r="E690" s="721" t="s">
        <v>254</v>
      </c>
      <c r="F690" s="721" t="s">
        <v>309</v>
      </c>
      <c r="G690" s="774">
        <v>34164</v>
      </c>
      <c r="H690" s="795">
        <v>24</v>
      </c>
      <c r="I690" s="725" t="s">
        <v>1403</v>
      </c>
      <c r="J690" s="721" t="s">
        <v>344</v>
      </c>
      <c r="K690" s="721" t="s">
        <v>266</v>
      </c>
      <c r="L690" s="813"/>
      <c r="M690" s="813" t="s">
        <v>6426</v>
      </c>
      <c r="N690" s="722" t="s">
        <v>3744</v>
      </c>
      <c r="O690" s="721" t="s">
        <v>255</v>
      </c>
      <c r="P690" s="722" t="s">
        <v>3910</v>
      </c>
      <c r="Q690" s="722" t="s">
        <v>3905</v>
      </c>
    </row>
    <row r="691" spans="1:17">
      <c r="A691" s="721">
        <v>17</v>
      </c>
      <c r="B691" s="721">
        <v>1</v>
      </c>
      <c r="C691" s="722" t="s">
        <v>3920</v>
      </c>
      <c r="D691" s="723" t="s">
        <v>23</v>
      </c>
      <c r="E691" s="721" t="s">
        <v>221</v>
      </c>
      <c r="F691" s="721" t="s">
        <v>288</v>
      </c>
      <c r="G691" s="774">
        <v>29314</v>
      </c>
      <c r="H691" s="795">
        <v>37</v>
      </c>
      <c r="I691" s="725" t="s">
        <v>1403</v>
      </c>
      <c r="J691" s="721" t="s">
        <v>256</v>
      </c>
      <c r="K691" s="721" t="s">
        <v>283</v>
      </c>
      <c r="L691" s="813"/>
      <c r="M691" s="813" t="s">
        <v>6426</v>
      </c>
      <c r="N691" s="722" t="s">
        <v>3744</v>
      </c>
      <c r="O691" s="721" t="s">
        <v>222</v>
      </c>
      <c r="P691" s="722" t="s">
        <v>3919</v>
      </c>
      <c r="Q691" s="722" t="s">
        <v>3922</v>
      </c>
    </row>
    <row r="692" spans="1:17">
      <c r="A692" s="721"/>
      <c r="B692" s="721">
        <v>2</v>
      </c>
      <c r="C692" s="722" t="s">
        <v>3924</v>
      </c>
      <c r="D692" s="723" t="s">
        <v>16</v>
      </c>
      <c r="E692" s="721" t="s">
        <v>221</v>
      </c>
      <c r="F692" s="721" t="s">
        <v>288</v>
      </c>
      <c r="G692" s="774">
        <v>30476</v>
      </c>
      <c r="H692" s="795">
        <v>34</v>
      </c>
      <c r="I692" s="725" t="s">
        <v>1403</v>
      </c>
      <c r="J692" s="721" t="s">
        <v>256</v>
      </c>
      <c r="K692" s="721" t="s">
        <v>246</v>
      </c>
      <c r="L692" s="813"/>
      <c r="M692" s="813" t="s">
        <v>6426</v>
      </c>
      <c r="N692" s="722" t="s">
        <v>3744</v>
      </c>
      <c r="O692" s="721" t="s">
        <v>245</v>
      </c>
      <c r="P692" s="722" t="s">
        <v>3923</v>
      </c>
      <c r="Q692" s="722" t="s">
        <v>3922</v>
      </c>
    </row>
    <row r="693" spans="1:17">
      <c r="A693" s="721"/>
      <c r="B693" s="721">
        <v>3</v>
      </c>
      <c r="C693" s="722" t="s">
        <v>3926</v>
      </c>
      <c r="D693" s="723" t="s">
        <v>23</v>
      </c>
      <c r="E693" s="721" t="s">
        <v>254</v>
      </c>
      <c r="F693" s="721" t="s">
        <v>288</v>
      </c>
      <c r="G693" s="774">
        <v>37440</v>
      </c>
      <c r="H693" s="795">
        <v>15</v>
      </c>
      <c r="I693" s="725" t="s">
        <v>1403</v>
      </c>
      <c r="J693" s="721" t="s">
        <v>369</v>
      </c>
      <c r="K693" s="721" t="s">
        <v>266</v>
      </c>
      <c r="L693" s="813"/>
      <c r="M693" s="813" t="s">
        <v>6426</v>
      </c>
      <c r="N693" s="722" t="s">
        <v>3744</v>
      </c>
      <c r="O693" s="721" t="s">
        <v>255</v>
      </c>
      <c r="P693" s="722" t="s">
        <v>3925</v>
      </c>
      <c r="Q693" s="722" t="s">
        <v>3922</v>
      </c>
    </row>
    <row r="694" spans="1:17">
      <c r="A694" s="721"/>
      <c r="B694" s="721">
        <v>4</v>
      </c>
      <c r="C694" s="722" t="s">
        <v>6447</v>
      </c>
      <c r="D694" s="723" t="s">
        <v>23</v>
      </c>
      <c r="E694" s="721" t="s">
        <v>254</v>
      </c>
      <c r="F694" s="721" t="s">
        <v>288</v>
      </c>
      <c r="G694" s="774">
        <v>32776</v>
      </c>
      <c r="H694" s="795">
        <v>28</v>
      </c>
      <c r="I694" s="725" t="s">
        <v>1403</v>
      </c>
      <c r="J694" s="721" t="s">
        <v>785</v>
      </c>
      <c r="K694" s="721" t="s">
        <v>283</v>
      </c>
      <c r="L694" s="813"/>
      <c r="M694" s="813" t="s">
        <v>6426</v>
      </c>
      <c r="N694" s="722" t="s">
        <v>3744</v>
      </c>
      <c r="O694" s="721" t="s">
        <v>1845</v>
      </c>
      <c r="P694" s="722"/>
      <c r="Q694" s="722"/>
    </row>
    <row r="695" spans="1:17">
      <c r="A695" s="721">
        <v>18</v>
      </c>
      <c r="B695" s="721">
        <v>1</v>
      </c>
      <c r="C695" s="722" t="s">
        <v>3928</v>
      </c>
      <c r="D695" s="723" t="s">
        <v>23</v>
      </c>
      <c r="E695" s="721" t="s">
        <v>221</v>
      </c>
      <c r="F695" s="721" t="s">
        <v>288</v>
      </c>
      <c r="G695" s="774">
        <v>31758</v>
      </c>
      <c r="H695" s="795">
        <v>30</v>
      </c>
      <c r="I695" s="725" t="s">
        <v>1403</v>
      </c>
      <c r="J695" s="721" t="s">
        <v>289</v>
      </c>
      <c r="K695" s="721" t="s">
        <v>674</v>
      </c>
      <c r="L695" s="813"/>
      <c r="M695" s="813" t="s">
        <v>6426</v>
      </c>
      <c r="N695" s="722" t="s">
        <v>3744</v>
      </c>
      <c r="O695" s="721" t="s">
        <v>222</v>
      </c>
      <c r="P695" s="734" t="s">
        <v>3927</v>
      </c>
      <c r="Q695" s="734" t="s">
        <v>3930</v>
      </c>
    </row>
    <row r="696" spans="1:17">
      <c r="A696" s="721"/>
      <c r="B696" s="721">
        <v>2</v>
      </c>
      <c r="C696" s="722" t="s">
        <v>3932</v>
      </c>
      <c r="D696" s="723" t="s">
        <v>16</v>
      </c>
      <c r="E696" s="721" t="s">
        <v>254</v>
      </c>
      <c r="F696" s="721" t="s">
        <v>230</v>
      </c>
      <c r="G696" s="774">
        <v>40192</v>
      </c>
      <c r="H696" s="795">
        <v>7</v>
      </c>
      <c r="I696" s="725" t="s">
        <v>1403</v>
      </c>
      <c r="J696" s="721" t="s">
        <v>265</v>
      </c>
      <c r="K696" s="721" t="s">
        <v>270</v>
      </c>
      <c r="L696" s="813"/>
      <c r="M696" s="813" t="s">
        <v>6426</v>
      </c>
      <c r="N696" s="722" t="s">
        <v>3744</v>
      </c>
      <c r="O696" s="721" t="s">
        <v>255</v>
      </c>
      <c r="P696" s="734" t="s">
        <v>3931</v>
      </c>
      <c r="Q696" s="734" t="s">
        <v>3930</v>
      </c>
    </row>
    <row r="697" spans="1:17">
      <c r="A697" s="721"/>
      <c r="B697" s="721">
        <v>3</v>
      </c>
      <c r="C697" s="762" t="s">
        <v>3935</v>
      </c>
      <c r="D697" s="742" t="s">
        <v>16</v>
      </c>
      <c r="E697" s="737" t="s">
        <v>254</v>
      </c>
      <c r="F697" s="737" t="s">
        <v>229</v>
      </c>
      <c r="G697" s="779" t="s">
        <v>3936</v>
      </c>
      <c r="H697" s="795">
        <v>2</v>
      </c>
      <c r="I697" s="747" t="s">
        <v>1403</v>
      </c>
      <c r="J697" s="737" t="s">
        <v>3684</v>
      </c>
      <c r="K697" s="737" t="s">
        <v>270</v>
      </c>
      <c r="L697" s="813"/>
      <c r="M697" s="813" t="s">
        <v>6426</v>
      </c>
      <c r="N697" s="722" t="s">
        <v>3744</v>
      </c>
      <c r="O697" s="737" t="s">
        <v>255</v>
      </c>
      <c r="P697" s="734" t="s">
        <v>3934</v>
      </c>
      <c r="Q697" s="734" t="s">
        <v>3930</v>
      </c>
    </row>
    <row r="698" spans="1:17">
      <c r="A698" s="721">
        <v>19</v>
      </c>
      <c r="B698" s="721">
        <v>1</v>
      </c>
      <c r="C698" s="722" t="s">
        <v>3939</v>
      </c>
      <c r="D698" s="723" t="s">
        <v>23</v>
      </c>
      <c r="E698" s="721" t="s">
        <v>221</v>
      </c>
      <c r="F698" s="721" t="s">
        <v>288</v>
      </c>
      <c r="G698" s="774">
        <v>31548</v>
      </c>
      <c r="H698" s="795">
        <v>31</v>
      </c>
      <c r="I698" s="725" t="s">
        <v>1403</v>
      </c>
      <c r="J698" s="721" t="s">
        <v>223</v>
      </c>
      <c r="K698" s="721" t="s">
        <v>674</v>
      </c>
      <c r="L698" s="813"/>
      <c r="M698" s="813" t="s">
        <v>6426</v>
      </c>
      <c r="N698" s="722" t="s">
        <v>3744</v>
      </c>
      <c r="O698" s="721" t="s">
        <v>222</v>
      </c>
      <c r="P698" s="727" t="s">
        <v>3938</v>
      </c>
      <c r="Q698" s="727" t="s">
        <v>3940</v>
      </c>
    </row>
    <row r="699" spans="1:17">
      <c r="A699" s="721"/>
      <c r="B699" s="721">
        <v>2</v>
      </c>
      <c r="C699" s="722" t="s">
        <v>3942</v>
      </c>
      <c r="D699" s="723" t="s">
        <v>16</v>
      </c>
      <c r="E699" s="721" t="s">
        <v>221</v>
      </c>
      <c r="F699" s="721" t="s">
        <v>22</v>
      </c>
      <c r="G699" s="774">
        <v>31413</v>
      </c>
      <c r="H699" s="795">
        <v>31</v>
      </c>
      <c r="I699" s="725" t="s">
        <v>1403</v>
      </c>
      <c r="J699" s="721" t="s">
        <v>223</v>
      </c>
      <c r="K699" s="721" t="s">
        <v>246</v>
      </c>
      <c r="L699" s="813"/>
      <c r="M699" s="813" t="s">
        <v>6426</v>
      </c>
      <c r="N699" s="722" t="s">
        <v>3744</v>
      </c>
      <c r="O699" s="721" t="s">
        <v>245</v>
      </c>
      <c r="P699" s="727" t="s">
        <v>3941</v>
      </c>
      <c r="Q699" s="727" t="s">
        <v>3940</v>
      </c>
    </row>
    <row r="700" spans="1:17">
      <c r="A700" s="721"/>
      <c r="B700" s="721">
        <v>3</v>
      </c>
      <c r="C700" s="722" t="s">
        <v>3945</v>
      </c>
      <c r="D700" s="723" t="s">
        <v>16</v>
      </c>
      <c r="E700" s="721" t="s">
        <v>254</v>
      </c>
      <c r="F700" s="721" t="s">
        <v>22</v>
      </c>
      <c r="G700" s="774">
        <v>39795</v>
      </c>
      <c r="H700" s="795">
        <v>8</v>
      </c>
      <c r="I700" s="725" t="s">
        <v>1403</v>
      </c>
      <c r="J700" s="721" t="s">
        <v>369</v>
      </c>
      <c r="K700" s="721" t="s">
        <v>266</v>
      </c>
      <c r="L700" s="813"/>
      <c r="M700" s="813" t="s">
        <v>6426</v>
      </c>
      <c r="N700" s="722" t="s">
        <v>3744</v>
      </c>
      <c r="O700" s="721" t="s">
        <v>255</v>
      </c>
      <c r="P700" s="727" t="s">
        <v>3944</v>
      </c>
      <c r="Q700" s="727" t="s">
        <v>3940</v>
      </c>
    </row>
    <row r="701" spans="1:17">
      <c r="A701" s="721"/>
      <c r="B701" s="721">
        <v>4</v>
      </c>
      <c r="C701" s="722" t="s">
        <v>3947</v>
      </c>
      <c r="D701" s="723" t="s">
        <v>16</v>
      </c>
      <c r="E701" s="721" t="s">
        <v>254</v>
      </c>
      <c r="F701" s="721" t="s">
        <v>22</v>
      </c>
      <c r="G701" s="774">
        <v>41816</v>
      </c>
      <c r="H701" s="795">
        <v>3</v>
      </c>
      <c r="I701" s="725" t="s">
        <v>1403</v>
      </c>
      <c r="J701" s="721" t="s">
        <v>265</v>
      </c>
      <c r="K701" s="721" t="s">
        <v>270</v>
      </c>
      <c r="L701" s="813"/>
      <c r="M701" s="813" t="s">
        <v>6426</v>
      </c>
      <c r="N701" s="722" t="s">
        <v>3744</v>
      </c>
      <c r="O701" s="721" t="s">
        <v>255</v>
      </c>
      <c r="P701" s="734" t="s">
        <v>3946</v>
      </c>
      <c r="Q701" s="727" t="s">
        <v>3940</v>
      </c>
    </row>
    <row r="702" spans="1:17">
      <c r="A702" s="721">
        <v>20</v>
      </c>
      <c r="B702" s="721">
        <v>1</v>
      </c>
      <c r="C702" s="722" t="s">
        <v>3949</v>
      </c>
      <c r="D702" s="723" t="s">
        <v>23</v>
      </c>
      <c r="E702" s="721" t="s">
        <v>221</v>
      </c>
      <c r="F702" s="721" t="s">
        <v>524</v>
      </c>
      <c r="G702" s="774">
        <v>29461</v>
      </c>
      <c r="H702" s="795">
        <v>36</v>
      </c>
      <c r="I702" s="725" t="s">
        <v>1403</v>
      </c>
      <c r="J702" s="721" t="s">
        <v>223</v>
      </c>
      <c r="K702" s="721" t="s">
        <v>261</v>
      </c>
      <c r="L702" s="813"/>
      <c r="M702" s="813" t="s">
        <v>6426</v>
      </c>
      <c r="N702" s="722" t="s">
        <v>3744</v>
      </c>
      <c r="O702" s="721" t="s">
        <v>222</v>
      </c>
      <c r="P702" s="722" t="s">
        <v>3948</v>
      </c>
      <c r="Q702" s="722" t="s">
        <v>3950</v>
      </c>
    </row>
    <row r="703" spans="1:17">
      <c r="A703" s="721"/>
      <c r="B703" s="721">
        <v>2</v>
      </c>
      <c r="C703" s="722" t="s">
        <v>3952</v>
      </c>
      <c r="D703" s="723" t="s">
        <v>16</v>
      </c>
      <c r="E703" s="721" t="s">
        <v>221</v>
      </c>
      <c r="F703" s="721" t="s">
        <v>524</v>
      </c>
      <c r="G703" s="774">
        <v>31248</v>
      </c>
      <c r="H703" s="795">
        <v>32</v>
      </c>
      <c r="I703" s="725" t="s">
        <v>1403</v>
      </c>
      <c r="J703" s="721" t="s">
        <v>223</v>
      </c>
      <c r="K703" s="721" t="s">
        <v>246</v>
      </c>
      <c r="L703" s="813"/>
      <c r="M703" s="813" t="s">
        <v>6426</v>
      </c>
      <c r="N703" s="722" t="s">
        <v>3744</v>
      </c>
      <c r="O703" s="721" t="s">
        <v>245</v>
      </c>
      <c r="P703" s="722" t="s">
        <v>3951</v>
      </c>
      <c r="Q703" s="722" t="s">
        <v>3950</v>
      </c>
    </row>
    <row r="704" spans="1:17">
      <c r="A704" s="721"/>
      <c r="B704" s="721">
        <v>3</v>
      </c>
      <c r="C704" s="722" t="s">
        <v>3956</v>
      </c>
      <c r="D704" s="723" t="s">
        <v>16</v>
      </c>
      <c r="E704" s="721" t="s">
        <v>254</v>
      </c>
      <c r="F704" s="721" t="s">
        <v>3430</v>
      </c>
      <c r="G704" s="774">
        <v>39247</v>
      </c>
      <c r="H704" s="795">
        <v>10</v>
      </c>
      <c r="I704" s="725" t="s">
        <v>1403</v>
      </c>
      <c r="J704" s="721" t="s">
        <v>369</v>
      </c>
      <c r="K704" s="721" t="s">
        <v>266</v>
      </c>
      <c r="L704" s="813"/>
      <c r="M704" s="813" t="s">
        <v>6426</v>
      </c>
      <c r="N704" s="722" t="s">
        <v>3744</v>
      </c>
      <c r="O704" s="721" t="s">
        <v>255</v>
      </c>
      <c r="P704" s="722" t="s">
        <v>3955</v>
      </c>
      <c r="Q704" s="722" t="s">
        <v>3950</v>
      </c>
    </row>
    <row r="705" spans="1:17">
      <c r="A705" s="721"/>
      <c r="B705" s="721">
        <v>4</v>
      </c>
      <c r="C705" s="722" t="s">
        <v>3958</v>
      </c>
      <c r="D705" s="723" t="s">
        <v>16</v>
      </c>
      <c r="E705" s="721" t="s">
        <v>254</v>
      </c>
      <c r="F705" s="721" t="s">
        <v>22</v>
      </c>
      <c r="G705" s="774">
        <v>42012</v>
      </c>
      <c r="H705" s="795">
        <v>2</v>
      </c>
      <c r="I705" s="725" t="s">
        <v>1403</v>
      </c>
      <c r="J705" s="721" t="s">
        <v>265</v>
      </c>
      <c r="K705" s="721" t="s">
        <v>270</v>
      </c>
      <c r="L705" s="813"/>
      <c r="M705" s="813" t="s">
        <v>6426</v>
      </c>
      <c r="N705" s="722" t="s">
        <v>3744</v>
      </c>
      <c r="O705" s="721" t="s">
        <v>255</v>
      </c>
      <c r="P705" s="734" t="s">
        <v>3957</v>
      </c>
      <c r="Q705" s="722" t="s">
        <v>3950</v>
      </c>
    </row>
    <row r="706" spans="1:17">
      <c r="A706" s="721">
        <v>21</v>
      </c>
      <c r="B706" s="721">
        <v>1</v>
      </c>
      <c r="C706" s="722" t="s">
        <v>3991</v>
      </c>
      <c r="D706" s="723" t="s">
        <v>16</v>
      </c>
      <c r="E706" s="721" t="s">
        <v>947</v>
      </c>
      <c r="F706" s="721" t="s">
        <v>524</v>
      </c>
      <c r="G706" s="774">
        <v>22596</v>
      </c>
      <c r="H706" s="795">
        <v>55</v>
      </c>
      <c r="I706" s="725" t="s">
        <v>1403</v>
      </c>
      <c r="J706" s="721" t="s">
        <v>256</v>
      </c>
      <c r="K706" s="721" t="s">
        <v>246</v>
      </c>
      <c r="L706" s="813"/>
      <c r="M706" s="813" t="s">
        <v>6426</v>
      </c>
      <c r="N706" s="722" t="s">
        <v>3744</v>
      </c>
      <c r="O706" s="721" t="s">
        <v>222</v>
      </c>
      <c r="P706" s="722" t="s">
        <v>3990</v>
      </c>
      <c r="Q706" s="722" t="s">
        <v>3994</v>
      </c>
    </row>
    <row r="707" spans="1:17">
      <c r="A707" s="721"/>
      <c r="B707" s="721">
        <v>2</v>
      </c>
      <c r="C707" s="722" t="s">
        <v>3996</v>
      </c>
      <c r="D707" s="723" t="s">
        <v>23</v>
      </c>
      <c r="E707" s="721" t="s">
        <v>254</v>
      </c>
      <c r="F707" s="721" t="s">
        <v>524</v>
      </c>
      <c r="G707" s="774">
        <v>35226</v>
      </c>
      <c r="H707" s="795">
        <v>21</v>
      </c>
      <c r="I707" s="725" t="s">
        <v>1403</v>
      </c>
      <c r="J707" s="721" t="s">
        <v>223</v>
      </c>
      <c r="K707" s="721" t="s">
        <v>266</v>
      </c>
      <c r="L707" s="813"/>
      <c r="M707" s="813" t="s">
        <v>6426</v>
      </c>
      <c r="N707" s="722" t="s">
        <v>3744</v>
      </c>
      <c r="O707" s="721" t="s">
        <v>255</v>
      </c>
      <c r="P707" s="722" t="s">
        <v>3995</v>
      </c>
      <c r="Q707" s="722" t="s">
        <v>3994</v>
      </c>
    </row>
    <row r="708" spans="1:17">
      <c r="A708" s="721"/>
      <c r="B708" s="721">
        <v>3</v>
      </c>
      <c r="C708" s="722" t="s">
        <v>3999</v>
      </c>
      <c r="D708" s="723" t="s">
        <v>23</v>
      </c>
      <c r="E708" s="721" t="s">
        <v>221</v>
      </c>
      <c r="F708" s="721" t="s">
        <v>524</v>
      </c>
      <c r="G708" s="774">
        <v>19005</v>
      </c>
      <c r="H708" s="795">
        <v>65</v>
      </c>
      <c r="I708" s="725" t="s">
        <v>1403</v>
      </c>
      <c r="J708" s="721" t="s">
        <v>256</v>
      </c>
      <c r="K708" s="721" t="s">
        <v>283</v>
      </c>
      <c r="L708" s="813"/>
      <c r="M708" s="813" t="s">
        <v>6426</v>
      </c>
      <c r="N708" s="722" t="s">
        <v>3744</v>
      </c>
      <c r="O708" s="721" t="s">
        <v>1845</v>
      </c>
      <c r="P708" s="734" t="s">
        <v>3998</v>
      </c>
      <c r="Q708" s="722" t="s">
        <v>3994</v>
      </c>
    </row>
    <row r="709" spans="1:17">
      <c r="A709" s="721">
        <v>22</v>
      </c>
      <c r="B709" s="721">
        <v>1</v>
      </c>
      <c r="C709" s="722" t="s">
        <v>4003</v>
      </c>
      <c r="D709" s="723" t="s">
        <v>23</v>
      </c>
      <c r="E709" s="721" t="s">
        <v>221</v>
      </c>
      <c r="F709" s="721" t="s">
        <v>376</v>
      </c>
      <c r="G709" s="774">
        <v>22411</v>
      </c>
      <c r="H709" s="795">
        <v>56</v>
      </c>
      <c r="I709" s="725" t="s">
        <v>4508</v>
      </c>
      <c r="J709" s="721" t="s">
        <v>289</v>
      </c>
      <c r="K709" s="721" t="s">
        <v>283</v>
      </c>
      <c r="L709" s="813"/>
      <c r="M709" s="813" t="s">
        <v>6426</v>
      </c>
      <c r="N709" s="722" t="s">
        <v>3744</v>
      </c>
      <c r="O709" s="721" t="s">
        <v>222</v>
      </c>
      <c r="P709" s="722" t="s">
        <v>4002</v>
      </c>
      <c r="Q709" s="722" t="s">
        <v>4006</v>
      </c>
    </row>
    <row r="710" spans="1:17">
      <c r="A710" s="721"/>
      <c r="B710" s="721">
        <v>2</v>
      </c>
      <c r="C710" s="722" t="s">
        <v>4008</v>
      </c>
      <c r="D710" s="723" t="s">
        <v>16</v>
      </c>
      <c r="E710" s="721" t="s">
        <v>221</v>
      </c>
      <c r="F710" s="721" t="s">
        <v>376</v>
      </c>
      <c r="G710" s="774">
        <v>23171</v>
      </c>
      <c r="H710" s="795">
        <v>54</v>
      </c>
      <c r="I710" s="725" t="s">
        <v>4508</v>
      </c>
      <c r="J710" s="721" t="s">
        <v>289</v>
      </c>
      <c r="K710" s="721" t="s">
        <v>246</v>
      </c>
      <c r="L710" s="813"/>
      <c r="M710" s="813" t="s">
        <v>6426</v>
      </c>
      <c r="N710" s="722" t="s">
        <v>3744</v>
      </c>
      <c r="O710" s="721" t="s">
        <v>245</v>
      </c>
      <c r="P710" s="722" t="s">
        <v>4007</v>
      </c>
      <c r="Q710" s="722" t="s">
        <v>4006</v>
      </c>
    </row>
    <row r="711" spans="1:17">
      <c r="A711" s="721">
        <v>23</v>
      </c>
      <c r="B711" s="721">
        <v>1</v>
      </c>
      <c r="C711" s="722" t="s">
        <v>4019</v>
      </c>
      <c r="D711" s="723" t="s">
        <v>23</v>
      </c>
      <c r="E711" s="721" t="s">
        <v>221</v>
      </c>
      <c r="F711" s="721" t="s">
        <v>524</v>
      </c>
      <c r="G711" s="774">
        <v>32186</v>
      </c>
      <c r="H711" s="795">
        <v>29</v>
      </c>
      <c r="I711" s="725" t="s">
        <v>1403</v>
      </c>
      <c r="J711" s="721" t="s">
        <v>223</v>
      </c>
      <c r="K711" s="721" t="s">
        <v>283</v>
      </c>
      <c r="L711" s="813"/>
      <c r="M711" s="813" t="s">
        <v>6426</v>
      </c>
      <c r="N711" s="722" t="s">
        <v>3744</v>
      </c>
      <c r="O711" s="721" t="s">
        <v>222</v>
      </c>
      <c r="P711" s="734" t="s">
        <v>4018</v>
      </c>
      <c r="Q711" s="734" t="s">
        <v>4020</v>
      </c>
    </row>
    <row r="712" spans="1:17">
      <c r="A712" s="721"/>
      <c r="B712" s="721">
        <v>2</v>
      </c>
      <c r="C712" s="722" t="s">
        <v>4022</v>
      </c>
      <c r="D712" s="723" t="s">
        <v>16</v>
      </c>
      <c r="E712" s="721" t="s">
        <v>221</v>
      </c>
      <c r="F712" s="721" t="s">
        <v>524</v>
      </c>
      <c r="G712" s="774">
        <v>32975</v>
      </c>
      <c r="H712" s="795">
        <v>27</v>
      </c>
      <c r="I712" s="725" t="s">
        <v>1403</v>
      </c>
      <c r="J712" s="721" t="s">
        <v>223</v>
      </c>
      <c r="K712" s="721" t="s">
        <v>246</v>
      </c>
      <c r="L712" s="813"/>
      <c r="M712" s="813" t="s">
        <v>6426</v>
      </c>
      <c r="N712" s="722" t="s">
        <v>3744</v>
      </c>
      <c r="O712" s="721" t="s">
        <v>245</v>
      </c>
      <c r="P712" s="734" t="s">
        <v>4021</v>
      </c>
      <c r="Q712" s="734" t="s">
        <v>4020</v>
      </c>
    </row>
    <row r="713" spans="1:17">
      <c r="A713" s="721"/>
      <c r="B713" s="721">
        <v>3</v>
      </c>
      <c r="C713" s="722" t="s">
        <v>4026</v>
      </c>
      <c r="D713" s="723" t="s">
        <v>16</v>
      </c>
      <c r="E713" s="721" t="s">
        <v>254</v>
      </c>
      <c r="F713" s="721" t="s">
        <v>22</v>
      </c>
      <c r="G713" s="774">
        <v>40353</v>
      </c>
      <c r="H713" s="795">
        <v>7</v>
      </c>
      <c r="I713" s="725" t="s">
        <v>1403</v>
      </c>
      <c r="J713" s="721" t="s">
        <v>265</v>
      </c>
      <c r="K713" s="721" t="s">
        <v>270</v>
      </c>
      <c r="L713" s="813"/>
      <c r="M713" s="813" t="s">
        <v>6426</v>
      </c>
      <c r="N713" s="722" t="s">
        <v>3744</v>
      </c>
      <c r="O713" s="721" t="s">
        <v>255</v>
      </c>
      <c r="P713" s="734" t="s">
        <v>4025</v>
      </c>
      <c r="Q713" s="734" t="s">
        <v>4020</v>
      </c>
    </row>
    <row r="714" spans="1:17">
      <c r="A714" s="721">
        <v>24</v>
      </c>
      <c r="B714" s="721">
        <v>1</v>
      </c>
      <c r="C714" s="722" t="s">
        <v>3758</v>
      </c>
      <c r="D714" s="723" t="s">
        <v>16</v>
      </c>
      <c r="E714" s="721" t="s">
        <v>221</v>
      </c>
      <c r="F714" s="721" t="s">
        <v>337</v>
      </c>
      <c r="G714" s="774">
        <v>22504</v>
      </c>
      <c r="H714" s="795">
        <v>55</v>
      </c>
      <c r="I714" s="725" t="s">
        <v>1403</v>
      </c>
      <c r="J714" s="721" t="s">
        <v>256</v>
      </c>
      <c r="K714" s="721" t="s">
        <v>246</v>
      </c>
      <c r="L714" s="813"/>
      <c r="M714" s="813" t="s">
        <v>6426</v>
      </c>
      <c r="N714" s="722" t="s">
        <v>3744</v>
      </c>
      <c r="O714" s="721" t="s">
        <v>222</v>
      </c>
      <c r="P714" s="722" t="s">
        <v>4029</v>
      </c>
      <c r="Q714" s="722" t="s">
        <v>4028</v>
      </c>
    </row>
    <row r="715" spans="1:17">
      <c r="A715" s="721">
        <v>25</v>
      </c>
      <c r="B715" s="721">
        <v>1</v>
      </c>
      <c r="C715" s="722" t="s">
        <v>4033</v>
      </c>
      <c r="D715" s="723" t="s">
        <v>23</v>
      </c>
      <c r="E715" s="721" t="s">
        <v>254</v>
      </c>
      <c r="F715" s="721" t="s">
        <v>1913</v>
      </c>
      <c r="G715" s="774">
        <v>29548</v>
      </c>
      <c r="H715" s="795">
        <v>36</v>
      </c>
      <c r="I715" s="725" t="s">
        <v>1403</v>
      </c>
      <c r="J715" s="721" t="s">
        <v>256</v>
      </c>
      <c r="K715" s="721" t="s">
        <v>283</v>
      </c>
      <c r="L715" s="813"/>
      <c r="M715" s="813" t="s">
        <v>6426</v>
      </c>
      <c r="N715" s="722" t="s">
        <v>3744</v>
      </c>
      <c r="O715" s="721" t="s">
        <v>222</v>
      </c>
      <c r="P715" s="734" t="s">
        <v>4032</v>
      </c>
      <c r="Q715" s="734" t="s">
        <v>4035</v>
      </c>
    </row>
    <row r="716" spans="1:17">
      <c r="A716" s="721"/>
      <c r="B716" s="721">
        <v>2</v>
      </c>
      <c r="C716" s="722" t="s">
        <v>4037</v>
      </c>
      <c r="D716" s="723" t="s">
        <v>16</v>
      </c>
      <c r="E716" s="721" t="s">
        <v>221</v>
      </c>
      <c r="F716" s="721" t="s">
        <v>1913</v>
      </c>
      <c r="G716" s="774">
        <v>31940</v>
      </c>
      <c r="H716" s="795">
        <v>30</v>
      </c>
      <c r="I716" s="725" t="s">
        <v>1403</v>
      </c>
      <c r="J716" s="721" t="s">
        <v>289</v>
      </c>
      <c r="K716" s="721" t="s">
        <v>246</v>
      </c>
      <c r="L716" s="813"/>
      <c r="M716" s="813" t="s">
        <v>6426</v>
      </c>
      <c r="N716" s="722" t="s">
        <v>3744</v>
      </c>
      <c r="O716" s="721" t="s">
        <v>245</v>
      </c>
      <c r="P716" s="734" t="s">
        <v>4036</v>
      </c>
      <c r="Q716" s="734" t="s">
        <v>4035</v>
      </c>
    </row>
    <row r="717" spans="1:17">
      <c r="A717" s="721"/>
      <c r="B717" s="721">
        <v>3</v>
      </c>
      <c r="C717" s="722" t="s">
        <v>4040</v>
      </c>
      <c r="D717" s="723" t="s">
        <v>23</v>
      </c>
      <c r="E717" s="721" t="s">
        <v>221</v>
      </c>
      <c r="F717" s="721" t="s">
        <v>230</v>
      </c>
      <c r="G717" s="774">
        <v>40101</v>
      </c>
      <c r="H717" s="795">
        <v>7</v>
      </c>
      <c r="I717" s="725" t="s">
        <v>1403</v>
      </c>
      <c r="J717" s="721" t="s">
        <v>265</v>
      </c>
      <c r="K717" s="721" t="s">
        <v>266</v>
      </c>
      <c r="L717" s="813"/>
      <c r="M717" s="813" t="s">
        <v>6426</v>
      </c>
      <c r="N717" s="722" t="s">
        <v>3744</v>
      </c>
      <c r="O717" s="721" t="s">
        <v>255</v>
      </c>
      <c r="P717" s="734" t="s">
        <v>4039</v>
      </c>
      <c r="Q717" s="734" t="s">
        <v>4035</v>
      </c>
    </row>
    <row r="718" spans="1:17">
      <c r="A718" s="721"/>
      <c r="B718" s="721">
        <v>4</v>
      </c>
      <c r="C718" s="722" t="s">
        <v>7077</v>
      </c>
      <c r="D718" s="723" t="s">
        <v>16</v>
      </c>
      <c r="E718" s="721" t="s">
        <v>254</v>
      </c>
      <c r="F718" s="721"/>
      <c r="G718" s="774"/>
      <c r="H718" s="795"/>
      <c r="I718" s="725" t="s">
        <v>1403</v>
      </c>
      <c r="J718" s="721" t="s">
        <v>265</v>
      </c>
      <c r="K718" s="721" t="s">
        <v>270</v>
      </c>
      <c r="L718" s="813"/>
      <c r="M718" s="813" t="s">
        <v>6426</v>
      </c>
      <c r="N718" s="722" t="s">
        <v>3744</v>
      </c>
      <c r="O718" s="721" t="s">
        <v>255</v>
      </c>
      <c r="P718" s="734"/>
      <c r="Q718" s="734"/>
    </row>
    <row r="719" spans="1:17">
      <c r="A719" s="721">
        <v>26</v>
      </c>
      <c r="B719" s="721">
        <v>1</v>
      </c>
      <c r="C719" s="722" t="s">
        <v>4042</v>
      </c>
      <c r="D719" s="723" t="s">
        <v>23</v>
      </c>
      <c r="E719" s="721" t="s">
        <v>221</v>
      </c>
      <c r="F719" s="721" t="s">
        <v>727</v>
      </c>
      <c r="G719" s="774">
        <v>29391</v>
      </c>
      <c r="H719" s="795">
        <v>37</v>
      </c>
      <c r="I719" s="725" t="s">
        <v>1403</v>
      </c>
      <c r="J719" s="721" t="s">
        <v>256</v>
      </c>
      <c r="K719" s="721" t="s">
        <v>283</v>
      </c>
      <c r="L719" s="813"/>
      <c r="M719" s="813" t="s">
        <v>6426</v>
      </c>
      <c r="N719" s="722" t="s">
        <v>3744</v>
      </c>
      <c r="O719" s="721" t="s">
        <v>222</v>
      </c>
      <c r="P719" s="734" t="s">
        <v>4041</v>
      </c>
      <c r="Q719" s="734" t="s">
        <v>4045</v>
      </c>
    </row>
    <row r="720" spans="1:17">
      <c r="A720" s="721"/>
      <c r="B720" s="721">
        <v>2</v>
      </c>
      <c r="C720" s="722" t="s">
        <v>4047</v>
      </c>
      <c r="D720" s="723" t="s">
        <v>16</v>
      </c>
      <c r="E720" s="721" t="s">
        <v>221</v>
      </c>
      <c r="F720" s="721" t="s">
        <v>524</v>
      </c>
      <c r="G720" s="774">
        <v>31641</v>
      </c>
      <c r="H720" s="795">
        <v>30</v>
      </c>
      <c r="I720" s="725" t="s">
        <v>1403</v>
      </c>
      <c r="J720" s="721" t="s">
        <v>289</v>
      </c>
      <c r="K720" s="721" t="s">
        <v>246</v>
      </c>
      <c r="L720" s="813"/>
      <c r="M720" s="813" t="s">
        <v>6426</v>
      </c>
      <c r="N720" s="722" t="s">
        <v>3744</v>
      </c>
      <c r="O720" s="721" t="s">
        <v>245</v>
      </c>
      <c r="P720" s="734" t="s">
        <v>4046</v>
      </c>
      <c r="Q720" s="734" t="s">
        <v>4045</v>
      </c>
    </row>
    <row r="721" spans="1:17">
      <c r="A721" s="721"/>
      <c r="B721" s="721">
        <v>3</v>
      </c>
      <c r="C721" s="722" t="s">
        <v>4050</v>
      </c>
      <c r="D721" s="723" t="s">
        <v>16</v>
      </c>
      <c r="E721" s="721" t="s">
        <v>254</v>
      </c>
      <c r="F721" s="721" t="s">
        <v>727</v>
      </c>
      <c r="G721" s="774">
        <v>38241</v>
      </c>
      <c r="H721" s="795">
        <v>12</v>
      </c>
      <c r="I721" s="725" t="s">
        <v>1403</v>
      </c>
      <c r="J721" s="721" t="s">
        <v>369</v>
      </c>
      <c r="K721" s="721" t="s">
        <v>266</v>
      </c>
      <c r="L721" s="813"/>
      <c r="M721" s="813" t="s">
        <v>6426</v>
      </c>
      <c r="N721" s="722" t="s">
        <v>3744</v>
      </c>
      <c r="O721" s="721" t="s">
        <v>255</v>
      </c>
      <c r="P721" s="734" t="s">
        <v>4049</v>
      </c>
      <c r="Q721" s="734" t="s">
        <v>4045</v>
      </c>
    </row>
    <row r="722" spans="1:17">
      <c r="A722" s="721"/>
      <c r="B722" s="721">
        <v>4</v>
      </c>
      <c r="C722" s="722" t="s">
        <v>4052</v>
      </c>
      <c r="D722" s="723" t="s">
        <v>23</v>
      </c>
      <c r="E722" s="721" t="s">
        <v>254</v>
      </c>
      <c r="F722" s="721" t="s">
        <v>230</v>
      </c>
      <c r="G722" s="774">
        <v>41463</v>
      </c>
      <c r="H722" s="795">
        <v>4</v>
      </c>
      <c r="I722" s="725" t="s">
        <v>1403</v>
      </c>
      <c r="J722" s="721" t="s">
        <v>265</v>
      </c>
      <c r="K722" s="721" t="s">
        <v>270</v>
      </c>
      <c r="L722" s="813"/>
      <c r="M722" s="813" t="s">
        <v>6426</v>
      </c>
      <c r="N722" s="722" t="s">
        <v>3744</v>
      </c>
      <c r="O722" s="721" t="s">
        <v>255</v>
      </c>
      <c r="P722" s="722"/>
      <c r="Q722" s="734" t="s">
        <v>4045</v>
      </c>
    </row>
    <row r="723" spans="1:17">
      <c r="A723" s="721">
        <v>27</v>
      </c>
      <c r="B723" s="721">
        <v>1</v>
      </c>
      <c r="C723" s="722" t="s">
        <v>4054</v>
      </c>
      <c r="D723" s="723" t="s">
        <v>23</v>
      </c>
      <c r="E723" s="721" t="s">
        <v>221</v>
      </c>
      <c r="F723" s="721" t="s">
        <v>288</v>
      </c>
      <c r="G723" s="774">
        <v>26742</v>
      </c>
      <c r="H723" s="795">
        <v>44</v>
      </c>
      <c r="I723" s="725" t="s">
        <v>1403</v>
      </c>
      <c r="J723" s="721" t="s">
        <v>223</v>
      </c>
      <c r="K723" s="721" t="s">
        <v>283</v>
      </c>
      <c r="L723" s="813"/>
      <c r="M723" s="813" t="s">
        <v>6426</v>
      </c>
      <c r="N723" s="722" t="s">
        <v>3744</v>
      </c>
      <c r="O723" s="721" t="s">
        <v>222</v>
      </c>
      <c r="P723" s="734" t="s">
        <v>4053</v>
      </c>
      <c r="Q723" s="734" t="s">
        <v>4056</v>
      </c>
    </row>
    <row r="724" spans="1:17">
      <c r="A724" s="721"/>
      <c r="B724" s="721">
        <v>2</v>
      </c>
      <c r="C724" s="722" t="s">
        <v>496</v>
      </c>
      <c r="D724" s="723" t="s">
        <v>16</v>
      </c>
      <c r="E724" s="721" t="s">
        <v>221</v>
      </c>
      <c r="F724" s="721" t="s">
        <v>288</v>
      </c>
      <c r="G724" s="774">
        <v>28105</v>
      </c>
      <c r="H724" s="795">
        <v>40</v>
      </c>
      <c r="I724" s="725" t="s">
        <v>1403</v>
      </c>
      <c r="J724" s="721" t="s">
        <v>256</v>
      </c>
      <c r="K724" s="721" t="s">
        <v>246</v>
      </c>
      <c r="L724" s="813"/>
      <c r="M724" s="813" t="s">
        <v>6426</v>
      </c>
      <c r="N724" s="722" t="s">
        <v>3744</v>
      </c>
      <c r="O724" s="721" t="s">
        <v>245</v>
      </c>
      <c r="P724" s="734" t="s">
        <v>4057</v>
      </c>
      <c r="Q724" s="734" t="s">
        <v>4056</v>
      </c>
    </row>
    <row r="725" spans="1:17">
      <c r="A725" s="721"/>
      <c r="B725" s="721">
        <v>3</v>
      </c>
      <c r="C725" s="722" t="s">
        <v>4060</v>
      </c>
      <c r="D725" s="723" t="s">
        <v>16</v>
      </c>
      <c r="E725" s="721" t="s">
        <v>254</v>
      </c>
      <c r="F725" s="721" t="s">
        <v>1605</v>
      </c>
      <c r="G725" s="774">
        <v>36549</v>
      </c>
      <c r="H725" s="795">
        <v>17</v>
      </c>
      <c r="I725" s="725" t="s">
        <v>1403</v>
      </c>
      <c r="J725" s="721" t="s">
        <v>348</v>
      </c>
      <c r="K725" s="721" t="s">
        <v>266</v>
      </c>
      <c r="L725" s="813"/>
      <c r="M725" s="813" t="s">
        <v>6426</v>
      </c>
      <c r="N725" s="722" t="s">
        <v>3744</v>
      </c>
      <c r="O725" s="721" t="s">
        <v>255</v>
      </c>
      <c r="P725" s="734" t="s">
        <v>4059</v>
      </c>
      <c r="Q725" s="734" t="s">
        <v>4056</v>
      </c>
    </row>
    <row r="726" spans="1:17">
      <c r="A726" s="721"/>
      <c r="B726" s="721">
        <v>4</v>
      </c>
      <c r="C726" s="722" t="s">
        <v>4062</v>
      </c>
      <c r="D726" s="723" t="s">
        <v>23</v>
      </c>
      <c r="E726" s="721" t="s">
        <v>254</v>
      </c>
      <c r="F726" s="721" t="s">
        <v>22</v>
      </c>
      <c r="G726" s="774">
        <v>38366</v>
      </c>
      <c r="H726" s="795">
        <v>12</v>
      </c>
      <c r="I726" s="725" t="s">
        <v>1403</v>
      </c>
      <c r="J726" s="721" t="s">
        <v>369</v>
      </c>
      <c r="K726" s="721" t="s">
        <v>266</v>
      </c>
      <c r="L726" s="813"/>
      <c r="M726" s="813" t="s">
        <v>6426</v>
      </c>
      <c r="N726" s="722" t="s">
        <v>3744</v>
      </c>
      <c r="O726" s="721" t="s">
        <v>255</v>
      </c>
      <c r="P726" s="734" t="s">
        <v>4061</v>
      </c>
      <c r="Q726" s="734" t="s">
        <v>4056</v>
      </c>
    </row>
    <row r="727" spans="1:17">
      <c r="A727" s="721"/>
      <c r="B727" s="721">
        <v>5</v>
      </c>
      <c r="C727" s="722" t="s">
        <v>4064</v>
      </c>
      <c r="D727" s="723" t="s">
        <v>23</v>
      </c>
      <c r="E727" s="721" t="s">
        <v>254</v>
      </c>
      <c r="F727" s="721" t="s">
        <v>22</v>
      </c>
      <c r="G727" s="774">
        <v>38366</v>
      </c>
      <c r="H727" s="795">
        <v>12</v>
      </c>
      <c r="I727" s="725" t="s">
        <v>1403</v>
      </c>
      <c r="J727" s="721" t="s">
        <v>369</v>
      </c>
      <c r="K727" s="721" t="s">
        <v>266</v>
      </c>
      <c r="L727" s="813"/>
      <c r="M727" s="813" t="s">
        <v>6426</v>
      </c>
      <c r="N727" s="722" t="s">
        <v>3744</v>
      </c>
      <c r="O727" s="721" t="s">
        <v>255</v>
      </c>
      <c r="P727" s="734" t="s">
        <v>4063</v>
      </c>
      <c r="Q727" s="734" t="s">
        <v>4056</v>
      </c>
    </row>
    <row r="728" spans="1:17">
      <c r="A728" s="721">
        <v>28</v>
      </c>
      <c r="B728" s="721">
        <v>1</v>
      </c>
      <c r="C728" s="722" t="s">
        <v>4066</v>
      </c>
      <c r="D728" s="723" t="s">
        <v>23</v>
      </c>
      <c r="E728" s="738" t="s">
        <v>221</v>
      </c>
      <c r="F728" s="738" t="s">
        <v>452</v>
      </c>
      <c r="G728" s="774">
        <v>32804</v>
      </c>
      <c r="H728" s="795">
        <v>27</v>
      </c>
      <c r="I728" s="725" t="s">
        <v>1403</v>
      </c>
      <c r="J728" s="738" t="s">
        <v>223</v>
      </c>
      <c r="K728" s="738" t="s">
        <v>2559</v>
      </c>
      <c r="L728" s="813"/>
      <c r="M728" s="813" t="s">
        <v>6426</v>
      </c>
      <c r="N728" s="722" t="s">
        <v>3744</v>
      </c>
      <c r="O728" s="738" t="s">
        <v>222</v>
      </c>
      <c r="P728" s="734" t="s">
        <v>4065</v>
      </c>
      <c r="Q728" s="734" t="s">
        <v>4067</v>
      </c>
    </row>
    <row r="729" spans="1:17">
      <c r="A729" s="721"/>
      <c r="B729" s="721">
        <v>2</v>
      </c>
      <c r="C729" s="722" t="s">
        <v>4069</v>
      </c>
      <c r="D729" s="723" t="s">
        <v>16</v>
      </c>
      <c r="E729" s="721" t="s">
        <v>221</v>
      </c>
      <c r="F729" s="721" t="s">
        <v>288</v>
      </c>
      <c r="G729" s="774">
        <v>33618</v>
      </c>
      <c r="H729" s="795">
        <v>25</v>
      </c>
      <c r="I729" s="725" t="s">
        <v>1403</v>
      </c>
      <c r="J729" s="721" t="s">
        <v>223</v>
      </c>
      <c r="K729" s="721" t="s">
        <v>246</v>
      </c>
      <c r="L729" s="813"/>
      <c r="M729" s="813" t="s">
        <v>6426</v>
      </c>
      <c r="N729" s="722" t="s">
        <v>3744</v>
      </c>
      <c r="O729" s="738" t="s">
        <v>245</v>
      </c>
      <c r="P729" s="734" t="s">
        <v>4068</v>
      </c>
      <c r="Q729" s="734" t="s">
        <v>4067</v>
      </c>
    </row>
    <row r="730" spans="1:17">
      <c r="A730" s="721"/>
      <c r="B730" s="721">
        <v>3</v>
      </c>
      <c r="C730" s="722" t="s">
        <v>4073</v>
      </c>
      <c r="D730" s="723" t="s">
        <v>23</v>
      </c>
      <c r="E730" s="721" t="s">
        <v>254</v>
      </c>
      <c r="F730" s="721" t="s">
        <v>230</v>
      </c>
      <c r="G730" s="774">
        <v>40380</v>
      </c>
      <c r="H730" s="795">
        <v>7</v>
      </c>
      <c r="I730" s="725" t="s">
        <v>1403</v>
      </c>
      <c r="J730" s="721" t="s">
        <v>265</v>
      </c>
      <c r="K730" s="721" t="s">
        <v>270</v>
      </c>
      <c r="L730" s="813"/>
      <c r="M730" s="813" t="s">
        <v>6426</v>
      </c>
      <c r="N730" s="722" t="s">
        <v>3744</v>
      </c>
      <c r="O730" s="721" t="s">
        <v>255</v>
      </c>
      <c r="P730" s="734" t="s">
        <v>4072</v>
      </c>
      <c r="Q730" s="734" t="s">
        <v>4067</v>
      </c>
    </row>
    <row r="731" spans="1:17">
      <c r="A731" s="721">
        <v>29</v>
      </c>
      <c r="B731" s="738">
        <v>1</v>
      </c>
      <c r="C731" s="722" t="s">
        <v>4076</v>
      </c>
      <c r="D731" s="723" t="s">
        <v>23</v>
      </c>
      <c r="E731" s="721" t="s">
        <v>221</v>
      </c>
      <c r="F731" s="721" t="s">
        <v>4077</v>
      </c>
      <c r="G731" s="774">
        <v>34686</v>
      </c>
      <c r="H731" s="795">
        <v>22</v>
      </c>
      <c r="I731" s="725" t="s">
        <v>1403</v>
      </c>
      <c r="J731" s="721" t="s">
        <v>223</v>
      </c>
      <c r="K731" s="721" t="s">
        <v>674</v>
      </c>
      <c r="L731" s="813"/>
      <c r="M731" s="813" t="s">
        <v>6426</v>
      </c>
      <c r="N731" s="722" t="s">
        <v>3744</v>
      </c>
      <c r="O731" s="721" t="s">
        <v>222</v>
      </c>
      <c r="P731" s="734" t="s">
        <v>4075</v>
      </c>
      <c r="Q731" s="734" t="s">
        <v>4078</v>
      </c>
    </row>
    <row r="732" spans="1:17">
      <c r="A732" s="721"/>
      <c r="B732" s="721">
        <v>2</v>
      </c>
      <c r="C732" s="722" t="s">
        <v>4080</v>
      </c>
      <c r="D732" s="723" t="s">
        <v>16</v>
      </c>
      <c r="E732" s="721" t="s">
        <v>221</v>
      </c>
      <c r="F732" s="721" t="s">
        <v>230</v>
      </c>
      <c r="G732" s="774">
        <v>35106</v>
      </c>
      <c r="H732" s="795">
        <v>21</v>
      </c>
      <c r="I732" s="725" t="s">
        <v>1403</v>
      </c>
      <c r="J732" s="721" t="s">
        <v>223</v>
      </c>
      <c r="K732" s="721" t="s">
        <v>246</v>
      </c>
      <c r="L732" s="813"/>
      <c r="M732" s="813" t="s">
        <v>6426</v>
      </c>
      <c r="N732" s="722" t="s">
        <v>3744</v>
      </c>
      <c r="O732" s="721" t="s">
        <v>245</v>
      </c>
      <c r="P732" s="734" t="s">
        <v>4079</v>
      </c>
      <c r="Q732" s="734" t="s">
        <v>4078</v>
      </c>
    </row>
    <row r="733" spans="1:17">
      <c r="A733" s="721"/>
      <c r="B733" s="721">
        <v>3</v>
      </c>
      <c r="C733" s="722" t="s">
        <v>4084</v>
      </c>
      <c r="D733" s="723" t="s">
        <v>16</v>
      </c>
      <c r="E733" s="738" t="s">
        <v>254</v>
      </c>
      <c r="F733" s="738" t="s">
        <v>230</v>
      </c>
      <c r="G733" s="774">
        <v>42211</v>
      </c>
      <c r="H733" s="795">
        <v>2</v>
      </c>
      <c r="I733" s="725" t="s">
        <v>1403</v>
      </c>
      <c r="J733" s="738" t="s">
        <v>265</v>
      </c>
      <c r="K733" s="738" t="s">
        <v>270</v>
      </c>
      <c r="L733" s="813"/>
      <c r="M733" s="813" t="s">
        <v>6426</v>
      </c>
      <c r="N733" s="722" t="s">
        <v>3744</v>
      </c>
      <c r="O733" s="738" t="s">
        <v>255</v>
      </c>
      <c r="P733" s="734" t="s">
        <v>4083</v>
      </c>
      <c r="Q733" s="734" t="s">
        <v>4078</v>
      </c>
    </row>
    <row r="734" spans="1:17">
      <c r="A734" s="721">
        <v>30</v>
      </c>
      <c r="B734" s="738">
        <v>1</v>
      </c>
      <c r="C734" s="722" t="s">
        <v>4102</v>
      </c>
      <c r="D734" s="723" t="s">
        <v>16</v>
      </c>
      <c r="E734" s="721" t="s">
        <v>221</v>
      </c>
      <c r="F734" s="721" t="s">
        <v>1605</v>
      </c>
      <c r="G734" s="774">
        <v>21746</v>
      </c>
      <c r="H734" s="795">
        <v>58</v>
      </c>
      <c r="I734" s="725" t="s">
        <v>1403</v>
      </c>
      <c r="J734" s="721" t="s">
        <v>256</v>
      </c>
      <c r="K734" s="721" t="s">
        <v>246</v>
      </c>
      <c r="L734" s="813"/>
      <c r="M734" s="813" t="s">
        <v>6426</v>
      </c>
      <c r="N734" s="722" t="s">
        <v>3744</v>
      </c>
      <c r="O734" s="721" t="s">
        <v>222</v>
      </c>
      <c r="P734" s="722" t="s">
        <v>4101</v>
      </c>
      <c r="Q734" s="722" t="s">
        <v>4104</v>
      </c>
    </row>
    <row r="735" spans="1:17">
      <c r="A735" s="721"/>
      <c r="B735" s="738">
        <v>2</v>
      </c>
      <c r="C735" s="722" t="s">
        <v>4107</v>
      </c>
      <c r="D735" s="723" t="s">
        <v>16</v>
      </c>
      <c r="E735" s="721" t="s">
        <v>254</v>
      </c>
      <c r="F735" s="721" t="s">
        <v>22</v>
      </c>
      <c r="G735" s="774">
        <v>31134</v>
      </c>
      <c r="H735" s="795">
        <v>32</v>
      </c>
      <c r="I735" s="725" t="s">
        <v>1403</v>
      </c>
      <c r="J735" s="721" t="s">
        <v>527</v>
      </c>
      <c r="K735" s="738" t="s">
        <v>266</v>
      </c>
      <c r="L735" s="813"/>
      <c r="M735" s="813" t="s">
        <v>6426</v>
      </c>
      <c r="N735" s="722" t="s">
        <v>3744</v>
      </c>
      <c r="O735" s="721" t="s">
        <v>255</v>
      </c>
      <c r="P735" s="734" t="s">
        <v>4106</v>
      </c>
      <c r="Q735" s="722" t="s">
        <v>4104</v>
      </c>
    </row>
    <row r="736" spans="1:17">
      <c r="A736" s="721"/>
      <c r="B736" s="738">
        <v>3</v>
      </c>
      <c r="C736" s="722" t="s">
        <v>4109</v>
      </c>
      <c r="D736" s="723" t="s">
        <v>16</v>
      </c>
      <c r="E736" s="721" t="s">
        <v>254</v>
      </c>
      <c r="F736" s="721" t="s">
        <v>230</v>
      </c>
      <c r="G736" s="774">
        <v>35337</v>
      </c>
      <c r="H736" s="795">
        <v>20</v>
      </c>
      <c r="I736" s="725" t="s">
        <v>1403</v>
      </c>
      <c r="J736" s="721" t="s">
        <v>344</v>
      </c>
      <c r="K736" s="721" t="s">
        <v>266</v>
      </c>
      <c r="L736" s="813"/>
      <c r="M736" s="813" t="s">
        <v>6426</v>
      </c>
      <c r="N736" s="722" t="s">
        <v>3744</v>
      </c>
      <c r="O736" s="721" t="s">
        <v>255</v>
      </c>
      <c r="P736" s="722" t="s">
        <v>4108</v>
      </c>
      <c r="Q736" s="722" t="s">
        <v>4104</v>
      </c>
    </row>
    <row r="737" spans="1:17">
      <c r="A737" s="721">
        <v>31</v>
      </c>
      <c r="B737" s="722">
        <v>1</v>
      </c>
      <c r="C737" s="722" t="s">
        <v>4111</v>
      </c>
      <c r="D737" s="723" t="s">
        <v>23</v>
      </c>
      <c r="E737" s="721" t="s">
        <v>221</v>
      </c>
      <c r="F737" s="721" t="s">
        <v>2657</v>
      </c>
      <c r="G737" s="774">
        <v>30788</v>
      </c>
      <c r="H737" s="795">
        <v>33</v>
      </c>
      <c r="I737" s="725" t="s">
        <v>1403</v>
      </c>
      <c r="J737" s="721" t="s">
        <v>223</v>
      </c>
      <c r="K737" s="721" t="s">
        <v>283</v>
      </c>
      <c r="L737" s="813"/>
      <c r="M737" s="813" t="s">
        <v>6426</v>
      </c>
      <c r="N737" s="722" t="s">
        <v>3744</v>
      </c>
      <c r="O737" s="721" t="s">
        <v>222</v>
      </c>
      <c r="P737" s="722" t="s">
        <v>4110</v>
      </c>
      <c r="Q737" s="722" t="s">
        <v>3800</v>
      </c>
    </row>
    <row r="738" spans="1:17">
      <c r="A738" s="721"/>
      <c r="B738" s="721">
        <v>2</v>
      </c>
      <c r="C738" s="722" t="s">
        <v>4113</v>
      </c>
      <c r="D738" s="723" t="s">
        <v>16</v>
      </c>
      <c r="E738" s="721" t="s">
        <v>221</v>
      </c>
      <c r="F738" s="721" t="s">
        <v>22</v>
      </c>
      <c r="G738" s="774">
        <v>31334</v>
      </c>
      <c r="H738" s="795">
        <v>31</v>
      </c>
      <c r="I738" s="725" t="s">
        <v>1403</v>
      </c>
      <c r="J738" s="721" t="s">
        <v>527</v>
      </c>
      <c r="K738" s="721" t="s">
        <v>470</v>
      </c>
      <c r="L738" s="813"/>
      <c r="M738" s="813" t="s">
        <v>6426</v>
      </c>
      <c r="N738" s="722" t="s">
        <v>3744</v>
      </c>
      <c r="O738" s="721" t="s">
        <v>245</v>
      </c>
      <c r="P738" s="722" t="s">
        <v>4112</v>
      </c>
      <c r="Q738" s="722" t="s">
        <v>3800</v>
      </c>
    </row>
    <row r="739" spans="1:17">
      <c r="A739" s="721"/>
      <c r="B739" s="721">
        <v>3</v>
      </c>
      <c r="C739" s="722" t="s">
        <v>4117</v>
      </c>
      <c r="D739" s="723" t="s">
        <v>16</v>
      </c>
      <c r="E739" s="721" t="s">
        <v>254</v>
      </c>
      <c r="F739" s="721" t="s">
        <v>230</v>
      </c>
      <c r="G739" s="774">
        <v>39447</v>
      </c>
      <c r="H739" s="795">
        <v>9</v>
      </c>
      <c r="I739" s="725" t="s">
        <v>1403</v>
      </c>
      <c r="J739" s="721" t="s">
        <v>369</v>
      </c>
      <c r="K739" s="721" t="s">
        <v>266</v>
      </c>
      <c r="L739" s="813"/>
      <c r="M739" s="813" t="s">
        <v>6426</v>
      </c>
      <c r="N739" s="722" t="s">
        <v>3744</v>
      </c>
      <c r="O739" s="721" t="s">
        <v>255</v>
      </c>
      <c r="P739" s="727" t="s">
        <v>4116</v>
      </c>
      <c r="Q739" s="722" t="s">
        <v>3800</v>
      </c>
    </row>
    <row r="740" spans="1:17">
      <c r="A740" s="721"/>
      <c r="B740" s="721">
        <v>4</v>
      </c>
      <c r="C740" s="722" t="s">
        <v>4119</v>
      </c>
      <c r="D740" s="723" t="s">
        <v>16</v>
      </c>
      <c r="E740" s="721" t="s">
        <v>254</v>
      </c>
      <c r="F740" s="721" t="s">
        <v>22</v>
      </c>
      <c r="G740" s="774">
        <v>41827</v>
      </c>
      <c r="H740" s="795">
        <v>3</v>
      </c>
      <c r="I740" s="725" t="s">
        <v>1403</v>
      </c>
      <c r="J740" s="721" t="s">
        <v>265</v>
      </c>
      <c r="K740" s="721" t="s">
        <v>270</v>
      </c>
      <c r="L740" s="813"/>
      <c r="M740" s="813" t="s">
        <v>6426</v>
      </c>
      <c r="N740" s="722" t="s">
        <v>3744</v>
      </c>
      <c r="O740" s="721" t="s">
        <v>255</v>
      </c>
      <c r="P740" s="727" t="s">
        <v>4118</v>
      </c>
      <c r="Q740" s="722" t="s">
        <v>3800</v>
      </c>
    </row>
    <row r="741" spans="1:17">
      <c r="A741" s="721">
        <v>32</v>
      </c>
      <c r="B741" s="738">
        <v>1</v>
      </c>
      <c r="C741" s="722" t="s">
        <v>4120</v>
      </c>
      <c r="D741" s="723" t="s">
        <v>23</v>
      </c>
      <c r="E741" s="738" t="s">
        <v>221</v>
      </c>
      <c r="F741" s="738" t="s">
        <v>4121</v>
      </c>
      <c r="G741" s="774">
        <v>30189</v>
      </c>
      <c r="H741" s="795">
        <v>34</v>
      </c>
      <c r="I741" s="725" t="s">
        <v>1403</v>
      </c>
      <c r="J741" s="738" t="s">
        <v>223</v>
      </c>
      <c r="K741" s="738" t="s">
        <v>261</v>
      </c>
      <c r="L741" s="813"/>
      <c r="M741" s="813" t="s">
        <v>6426</v>
      </c>
      <c r="N741" s="722" t="s">
        <v>3744</v>
      </c>
      <c r="O741" s="738" t="s">
        <v>222</v>
      </c>
      <c r="P741" s="741" t="s">
        <v>3994</v>
      </c>
      <c r="Q741" s="741" t="s">
        <v>4122</v>
      </c>
    </row>
    <row r="742" spans="1:17">
      <c r="A742" s="721"/>
      <c r="B742" s="738">
        <v>2</v>
      </c>
      <c r="C742" s="722" t="s">
        <v>4125</v>
      </c>
      <c r="D742" s="723" t="s">
        <v>16</v>
      </c>
      <c r="E742" s="738" t="s">
        <v>221</v>
      </c>
      <c r="F742" s="738" t="s">
        <v>4126</v>
      </c>
      <c r="G742" s="774">
        <v>33578</v>
      </c>
      <c r="H742" s="795">
        <v>25</v>
      </c>
      <c r="I742" s="725" t="s">
        <v>1403</v>
      </c>
      <c r="J742" s="738" t="s">
        <v>223</v>
      </c>
      <c r="K742" s="738" t="s">
        <v>246</v>
      </c>
      <c r="L742" s="813"/>
      <c r="M742" s="813" t="s">
        <v>6426</v>
      </c>
      <c r="N742" s="722" t="s">
        <v>3744</v>
      </c>
      <c r="O742" s="738" t="s">
        <v>245</v>
      </c>
      <c r="P742" s="741" t="s">
        <v>4124</v>
      </c>
      <c r="Q742" s="741" t="s">
        <v>4122</v>
      </c>
    </row>
    <row r="743" spans="1:17">
      <c r="A743" s="721"/>
      <c r="B743" s="738">
        <v>3</v>
      </c>
      <c r="C743" s="722" t="s">
        <v>4129</v>
      </c>
      <c r="D743" s="723" t="s">
        <v>16</v>
      </c>
      <c r="E743" s="738" t="s">
        <v>254</v>
      </c>
      <c r="F743" s="738" t="s">
        <v>4130</v>
      </c>
      <c r="G743" s="774">
        <v>41159</v>
      </c>
      <c r="H743" s="795">
        <v>4</v>
      </c>
      <c r="I743" s="725" t="s">
        <v>1403</v>
      </c>
      <c r="J743" s="738" t="s">
        <v>265</v>
      </c>
      <c r="K743" s="738" t="s">
        <v>270</v>
      </c>
      <c r="L743" s="813"/>
      <c r="M743" s="813" t="s">
        <v>6426</v>
      </c>
      <c r="N743" s="722" t="s">
        <v>3744</v>
      </c>
      <c r="O743" s="738" t="s">
        <v>255</v>
      </c>
      <c r="P743" s="764"/>
      <c r="Q743" s="741" t="s">
        <v>4122</v>
      </c>
    </row>
    <row r="744" spans="1:17">
      <c r="A744" s="721">
        <v>33</v>
      </c>
      <c r="B744" s="738">
        <v>1</v>
      </c>
      <c r="C744" s="722" t="s">
        <v>4132</v>
      </c>
      <c r="D744" s="723" t="s">
        <v>23</v>
      </c>
      <c r="E744" s="738" t="s">
        <v>221</v>
      </c>
      <c r="F744" s="738" t="s">
        <v>4133</v>
      </c>
      <c r="G744" s="774">
        <v>27927</v>
      </c>
      <c r="H744" s="795">
        <v>41</v>
      </c>
      <c r="I744" s="747" t="s">
        <v>1403</v>
      </c>
      <c r="J744" s="738" t="s">
        <v>256</v>
      </c>
      <c r="K744" s="738" t="s">
        <v>283</v>
      </c>
      <c r="L744" s="813"/>
      <c r="M744" s="813" t="s">
        <v>6426</v>
      </c>
      <c r="N744" s="722" t="s">
        <v>3744</v>
      </c>
      <c r="O744" s="738" t="s">
        <v>222</v>
      </c>
      <c r="P744" s="736" t="s">
        <v>4131</v>
      </c>
      <c r="Q744" s="736" t="s">
        <v>4136</v>
      </c>
    </row>
    <row r="745" spans="1:17">
      <c r="A745" s="721"/>
      <c r="B745" s="721">
        <v>2</v>
      </c>
      <c r="C745" s="722" t="s">
        <v>4139</v>
      </c>
      <c r="D745" s="723" t="s">
        <v>16</v>
      </c>
      <c r="E745" s="721" t="s">
        <v>221</v>
      </c>
      <c r="F745" s="721" t="s">
        <v>22</v>
      </c>
      <c r="G745" s="774">
        <v>26979</v>
      </c>
      <c r="H745" s="795">
        <v>43</v>
      </c>
      <c r="I745" s="725" t="s">
        <v>1403</v>
      </c>
      <c r="J745" s="721" t="s">
        <v>256</v>
      </c>
      <c r="K745" s="721" t="s">
        <v>246</v>
      </c>
      <c r="L745" s="813"/>
      <c r="M745" s="813" t="s">
        <v>6426</v>
      </c>
      <c r="N745" s="722" t="s">
        <v>3744</v>
      </c>
      <c r="O745" s="721" t="s">
        <v>245</v>
      </c>
      <c r="P745" s="736" t="s">
        <v>4138</v>
      </c>
      <c r="Q745" s="736" t="s">
        <v>4136</v>
      </c>
    </row>
    <row r="746" spans="1:17">
      <c r="A746" s="721"/>
      <c r="B746" s="721">
        <v>4</v>
      </c>
      <c r="C746" s="722" t="s">
        <v>4142</v>
      </c>
      <c r="D746" s="723" t="s">
        <v>23</v>
      </c>
      <c r="E746" s="721" t="s">
        <v>254</v>
      </c>
      <c r="F746" s="721" t="s">
        <v>230</v>
      </c>
      <c r="G746" s="774">
        <v>39443</v>
      </c>
      <c r="H746" s="795">
        <v>9</v>
      </c>
      <c r="I746" s="725" t="s">
        <v>1403</v>
      </c>
      <c r="J746" s="721" t="s">
        <v>369</v>
      </c>
      <c r="K746" s="721" t="s">
        <v>266</v>
      </c>
      <c r="L746" s="813"/>
      <c r="M746" s="813" t="s">
        <v>6426</v>
      </c>
      <c r="N746" s="722" t="s">
        <v>3744</v>
      </c>
      <c r="O746" s="721" t="s">
        <v>255</v>
      </c>
      <c r="P746" s="734" t="s">
        <v>4141</v>
      </c>
      <c r="Q746" s="736" t="s">
        <v>4136</v>
      </c>
    </row>
    <row r="747" spans="1:17">
      <c r="A747" s="721">
        <v>34</v>
      </c>
      <c r="B747" s="738">
        <v>1</v>
      </c>
      <c r="C747" s="722" t="s">
        <v>4145</v>
      </c>
      <c r="D747" s="723" t="s">
        <v>23</v>
      </c>
      <c r="E747" s="738" t="s">
        <v>221</v>
      </c>
      <c r="F747" s="738" t="s">
        <v>288</v>
      </c>
      <c r="G747" s="774">
        <v>27571</v>
      </c>
      <c r="H747" s="795">
        <v>42</v>
      </c>
      <c r="I747" s="747" t="s">
        <v>1403</v>
      </c>
      <c r="J747" s="738" t="s">
        <v>2491</v>
      </c>
      <c r="K747" s="738" t="s">
        <v>283</v>
      </c>
      <c r="L747" s="813"/>
      <c r="M747" s="813" t="s">
        <v>6426</v>
      </c>
      <c r="N747" s="722" t="s">
        <v>3744</v>
      </c>
      <c r="O747" s="738" t="s">
        <v>222</v>
      </c>
      <c r="P747" s="736" t="s">
        <v>4144</v>
      </c>
      <c r="Q747" s="736" t="s">
        <v>4147</v>
      </c>
    </row>
    <row r="748" spans="1:17">
      <c r="A748" s="721"/>
      <c r="B748" s="738">
        <v>2</v>
      </c>
      <c r="C748" s="722" t="s">
        <v>4149</v>
      </c>
      <c r="D748" s="723" t="s">
        <v>16</v>
      </c>
      <c r="E748" s="738" t="s">
        <v>221</v>
      </c>
      <c r="F748" s="738" t="s">
        <v>288</v>
      </c>
      <c r="G748" s="774">
        <v>28282</v>
      </c>
      <c r="H748" s="795">
        <v>40</v>
      </c>
      <c r="I748" s="747" t="s">
        <v>1403</v>
      </c>
      <c r="J748" s="738" t="s">
        <v>785</v>
      </c>
      <c r="K748" s="738" t="s">
        <v>246</v>
      </c>
      <c r="L748" s="813"/>
      <c r="M748" s="813" t="s">
        <v>6426</v>
      </c>
      <c r="N748" s="722" t="s">
        <v>3744</v>
      </c>
      <c r="O748" s="738" t="s">
        <v>245</v>
      </c>
      <c r="P748" s="736" t="s">
        <v>4148</v>
      </c>
      <c r="Q748" s="736" t="s">
        <v>4147</v>
      </c>
    </row>
    <row r="749" spans="1:17">
      <c r="A749" s="721"/>
      <c r="B749" s="738">
        <v>3</v>
      </c>
      <c r="C749" s="722" t="s">
        <v>4153</v>
      </c>
      <c r="D749" s="723" t="s">
        <v>16</v>
      </c>
      <c r="E749" s="738" t="s">
        <v>254</v>
      </c>
      <c r="F749" s="738" t="s">
        <v>2720</v>
      </c>
      <c r="G749" s="774">
        <v>36551</v>
      </c>
      <c r="H749" s="795">
        <v>17</v>
      </c>
      <c r="I749" s="747" t="s">
        <v>1403</v>
      </c>
      <c r="J749" s="738" t="s">
        <v>886</v>
      </c>
      <c r="K749" s="738" t="s">
        <v>266</v>
      </c>
      <c r="L749" s="813"/>
      <c r="M749" s="813" t="s">
        <v>6426</v>
      </c>
      <c r="N749" s="722" t="s">
        <v>3744</v>
      </c>
      <c r="O749" s="738" t="s">
        <v>255</v>
      </c>
      <c r="P749" s="736" t="s">
        <v>4152</v>
      </c>
      <c r="Q749" s="736" t="s">
        <v>4147</v>
      </c>
    </row>
    <row r="750" spans="1:17">
      <c r="A750" s="721"/>
      <c r="B750" s="738">
        <v>4</v>
      </c>
      <c r="C750" s="722" t="s">
        <v>4155</v>
      </c>
      <c r="D750" s="723" t="s">
        <v>23</v>
      </c>
      <c r="E750" s="738" t="s">
        <v>254</v>
      </c>
      <c r="F750" s="738" t="s">
        <v>2720</v>
      </c>
      <c r="G750" s="774">
        <v>40298</v>
      </c>
      <c r="H750" s="795">
        <v>7</v>
      </c>
      <c r="I750" s="747" t="s">
        <v>1403</v>
      </c>
      <c r="J750" s="738" t="s">
        <v>369</v>
      </c>
      <c r="K750" s="738" t="s">
        <v>266</v>
      </c>
      <c r="L750" s="813"/>
      <c r="M750" s="813" t="s">
        <v>6426</v>
      </c>
      <c r="N750" s="722" t="s">
        <v>3744</v>
      </c>
      <c r="O750" s="738" t="s">
        <v>255</v>
      </c>
      <c r="P750" s="736" t="s">
        <v>4154</v>
      </c>
      <c r="Q750" s="736" t="s">
        <v>4147</v>
      </c>
    </row>
    <row r="751" spans="1:17">
      <c r="A751" s="721">
        <v>35</v>
      </c>
      <c r="B751" s="738">
        <v>1</v>
      </c>
      <c r="C751" s="722" t="s">
        <v>4157</v>
      </c>
      <c r="D751" s="723" t="s">
        <v>23</v>
      </c>
      <c r="E751" s="738" t="s">
        <v>221</v>
      </c>
      <c r="F751" s="738" t="s">
        <v>452</v>
      </c>
      <c r="G751" s="774">
        <v>27421</v>
      </c>
      <c r="H751" s="795">
        <v>42</v>
      </c>
      <c r="I751" s="747" t="s">
        <v>1403</v>
      </c>
      <c r="J751" s="738" t="s">
        <v>785</v>
      </c>
      <c r="K751" s="738" t="s">
        <v>283</v>
      </c>
      <c r="L751" s="813"/>
      <c r="M751" s="813" t="s">
        <v>6426</v>
      </c>
      <c r="N751" s="722" t="s">
        <v>3744</v>
      </c>
      <c r="O751" s="738" t="s">
        <v>222</v>
      </c>
      <c r="P751" s="736" t="s">
        <v>4156</v>
      </c>
      <c r="Q751" s="736" t="s">
        <v>4159</v>
      </c>
    </row>
    <row r="752" spans="1:17">
      <c r="A752" s="721"/>
      <c r="B752" s="738">
        <v>2</v>
      </c>
      <c r="C752" s="722" t="s">
        <v>4161</v>
      </c>
      <c r="D752" s="723" t="s">
        <v>16</v>
      </c>
      <c r="E752" s="738" t="s">
        <v>221</v>
      </c>
      <c r="F752" s="738" t="s">
        <v>452</v>
      </c>
      <c r="G752" s="774">
        <v>28594</v>
      </c>
      <c r="H752" s="795">
        <v>39</v>
      </c>
      <c r="I752" s="747" t="s">
        <v>1403</v>
      </c>
      <c r="J752" s="738" t="s">
        <v>1291</v>
      </c>
      <c r="K752" s="738" t="s">
        <v>246</v>
      </c>
      <c r="L752" s="813"/>
      <c r="M752" s="813" t="s">
        <v>6426</v>
      </c>
      <c r="N752" s="722" t="s">
        <v>3744</v>
      </c>
      <c r="O752" s="738" t="s">
        <v>245</v>
      </c>
      <c r="P752" s="736" t="s">
        <v>4160</v>
      </c>
      <c r="Q752" s="736" t="s">
        <v>4159</v>
      </c>
    </row>
    <row r="753" spans="1:17">
      <c r="A753" s="721"/>
      <c r="B753" s="738">
        <v>3</v>
      </c>
      <c r="C753" s="722" t="s">
        <v>4165</v>
      </c>
      <c r="D753" s="723" t="s">
        <v>23</v>
      </c>
      <c r="E753" s="738" t="s">
        <v>254</v>
      </c>
      <c r="F753" s="738" t="s">
        <v>452</v>
      </c>
      <c r="G753" s="774">
        <v>38897</v>
      </c>
      <c r="H753" s="795">
        <v>11</v>
      </c>
      <c r="I753" s="747" t="s">
        <v>1403</v>
      </c>
      <c r="J753" s="738" t="s">
        <v>1709</v>
      </c>
      <c r="K753" s="738" t="s">
        <v>266</v>
      </c>
      <c r="L753" s="813"/>
      <c r="M753" s="813" t="s">
        <v>6426</v>
      </c>
      <c r="N753" s="722" t="s">
        <v>3744</v>
      </c>
      <c r="O753" s="738" t="s">
        <v>255</v>
      </c>
      <c r="P753" s="736" t="s">
        <v>4164</v>
      </c>
      <c r="Q753" s="736" t="s">
        <v>4159</v>
      </c>
    </row>
    <row r="754" spans="1:17">
      <c r="A754" s="721"/>
      <c r="B754" s="738">
        <v>4</v>
      </c>
      <c r="C754" s="722" t="s">
        <v>4168</v>
      </c>
      <c r="D754" s="723" t="s">
        <v>16</v>
      </c>
      <c r="E754" s="738" t="s">
        <v>254</v>
      </c>
      <c r="F754" s="738" t="s">
        <v>230</v>
      </c>
      <c r="G754" s="774">
        <v>40637</v>
      </c>
      <c r="H754" s="795">
        <v>6</v>
      </c>
      <c r="I754" s="747" t="s">
        <v>1403</v>
      </c>
      <c r="J754" s="738" t="s">
        <v>265</v>
      </c>
      <c r="K754" s="738" t="s">
        <v>270</v>
      </c>
      <c r="L754" s="813"/>
      <c r="M754" s="813" t="s">
        <v>6426</v>
      </c>
      <c r="N754" s="722" t="s">
        <v>3744</v>
      </c>
      <c r="O754" s="738" t="s">
        <v>255</v>
      </c>
      <c r="P754" s="736" t="s">
        <v>4167</v>
      </c>
      <c r="Q754" s="736" t="s">
        <v>4159</v>
      </c>
    </row>
    <row r="755" spans="1:17">
      <c r="A755" s="721">
        <v>36</v>
      </c>
      <c r="B755" s="738">
        <v>1</v>
      </c>
      <c r="C755" s="722" t="s">
        <v>6896</v>
      </c>
      <c r="D755" s="723" t="s">
        <v>23</v>
      </c>
      <c r="E755" s="738" t="s">
        <v>221</v>
      </c>
      <c r="F755" s="738" t="s">
        <v>230</v>
      </c>
      <c r="G755" s="774" t="s">
        <v>7297</v>
      </c>
      <c r="H755" s="795"/>
      <c r="I755" s="747" t="s">
        <v>1403</v>
      </c>
      <c r="J755" s="738" t="s">
        <v>2491</v>
      </c>
      <c r="K755" s="738" t="s">
        <v>283</v>
      </c>
      <c r="L755" s="813"/>
      <c r="M755" s="813" t="s">
        <v>6426</v>
      </c>
      <c r="N755" s="722" t="s">
        <v>3744</v>
      </c>
      <c r="O755" s="738" t="s">
        <v>222</v>
      </c>
      <c r="P755" s="736" t="s">
        <v>7298</v>
      </c>
      <c r="Q755" s="736" t="s">
        <v>7300</v>
      </c>
    </row>
    <row r="756" spans="1:17">
      <c r="A756" s="721"/>
      <c r="B756" s="738">
        <v>2</v>
      </c>
      <c r="C756" s="722" t="s">
        <v>6897</v>
      </c>
      <c r="D756" s="723" t="s">
        <v>16</v>
      </c>
      <c r="E756" s="738" t="s">
        <v>221</v>
      </c>
      <c r="F756" s="738" t="s">
        <v>230</v>
      </c>
      <c r="G756" s="774">
        <v>36594</v>
      </c>
      <c r="H756" s="795"/>
      <c r="I756" s="747" t="s">
        <v>1403</v>
      </c>
      <c r="J756" s="738" t="s">
        <v>2491</v>
      </c>
      <c r="K756" s="738" t="s">
        <v>246</v>
      </c>
      <c r="L756" s="813"/>
      <c r="M756" s="813" t="s">
        <v>6426</v>
      </c>
      <c r="N756" s="722" t="s">
        <v>3744</v>
      </c>
      <c r="O756" s="738" t="s">
        <v>245</v>
      </c>
      <c r="P756" s="736" t="s">
        <v>7299</v>
      </c>
      <c r="Q756" s="736" t="s">
        <v>7300</v>
      </c>
    </row>
    <row r="757" spans="1:17">
      <c r="A757" s="721"/>
      <c r="B757" s="738">
        <v>3</v>
      </c>
      <c r="C757" s="722" t="s">
        <v>7295</v>
      </c>
      <c r="D757" s="723" t="s">
        <v>16</v>
      </c>
      <c r="E757" s="738" t="s">
        <v>254</v>
      </c>
      <c r="F757" s="738" t="s">
        <v>230</v>
      </c>
      <c r="G757" s="774" t="s">
        <v>7296</v>
      </c>
      <c r="H757" s="795"/>
      <c r="I757" s="747" t="s">
        <v>1403</v>
      </c>
      <c r="J757" s="738" t="s">
        <v>265</v>
      </c>
      <c r="K757" s="738" t="s">
        <v>270</v>
      </c>
      <c r="L757" s="813"/>
      <c r="M757" s="813" t="s">
        <v>6426</v>
      </c>
      <c r="N757" s="722" t="s">
        <v>3744</v>
      </c>
      <c r="O757" s="738" t="s">
        <v>255</v>
      </c>
      <c r="P757" s="736"/>
      <c r="Q757" s="736" t="s">
        <v>7300</v>
      </c>
    </row>
    <row r="758" spans="1:17">
      <c r="A758" s="721">
        <v>37</v>
      </c>
      <c r="B758" s="738">
        <v>1</v>
      </c>
      <c r="C758" s="722" t="s">
        <v>3817</v>
      </c>
      <c r="D758" s="723" t="s">
        <v>23</v>
      </c>
      <c r="E758" s="738" t="s">
        <v>221</v>
      </c>
      <c r="F758" s="738"/>
      <c r="G758" s="774"/>
      <c r="H758" s="795"/>
      <c r="I758" s="747"/>
      <c r="J758" s="738" t="s">
        <v>1291</v>
      </c>
      <c r="K758" s="738" t="s">
        <v>283</v>
      </c>
      <c r="L758" s="813"/>
      <c r="M758" s="813" t="s">
        <v>6426</v>
      </c>
      <c r="N758" s="722" t="s">
        <v>3744</v>
      </c>
      <c r="O758" s="738" t="s">
        <v>222</v>
      </c>
      <c r="P758" s="736"/>
      <c r="Q758" s="736"/>
    </row>
    <row r="759" spans="1:17">
      <c r="A759" s="721"/>
      <c r="B759" s="738">
        <v>2</v>
      </c>
      <c r="C759" s="722" t="s">
        <v>3822</v>
      </c>
      <c r="D759" s="723" t="s">
        <v>16</v>
      </c>
      <c r="E759" s="738" t="s">
        <v>221</v>
      </c>
      <c r="F759" s="738"/>
      <c r="G759" s="774"/>
      <c r="H759" s="795"/>
      <c r="I759" s="747"/>
      <c r="J759" s="738" t="s">
        <v>1291</v>
      </c>
      <c r="K759" s="738" t="s">
        <v>246</v>
      </c>
      <c r="L759" s="813"/>
      <c r="M759" s="813" t="s">
        <v>6426</v>
      </c>
      <c r="N759" s="722" t="s">
        <v>3744</v>
      </c>
      <c r="O759" s="738" t="s">
        <v>245</v>
      </c>
      <c r="P759" s="736"/>
      <c r="Q759" s="736"/>
    </row>
    <row r="760" spans="1:17">
      <c r="A760" s="721"/>
      <c r="B760" s="738">
        <v>3</v>
      </c>
      <c r="C760" s="722" t="s">
        <v>7301</v>
      </c>
      <c r="D760" s="723" t="s">
        <v>23</v>
      </c>
      <c r="E760" s="738" t="s">
        <v>254</v>
      </c>
      <c r="F760" s="738"/>
      <c r="G760" s="774"/>
      <c r="H760" s="795"/>
      <c r="I760" s="747"/>
      <c r="J760" s="738" t="s">
        <v>2491</v>
      </c>
      <c r="K760" s="738" t="s">
        <v>283</v>
      </c>
      <c r="L760" s="813"/>
      <c r="M760" s="813" t="s">
        <v>6426</v>
      </c>
      <c r="N760" s="722" t="s">
        <v>3744</v>
      </c>
      <c r="O760" s="738" t="s">
        <v>255</v>
      </c>
      <c r="P760" s="736"/>
      <c r="Q760" s="736"/>
    </row>
    <row r="761" spans="1:17">
      <c r="A761" s="721"/>
      <c r="B761" s="738">
        <v>4</v>
      </c>
      <c r="C761" s="722" t="s">
        <v>3827</v>
      </c>
      <c r="D761" s="723" t="s">
        <v>23</v>
      </c>
      <c r="E761" s="738" t="s">
        <v>254</v>
      </c>
      <c r="F761" s="738"/>
      <c r="G761" s="774"/>
      <c r="H761" s="795"/>
      <c r="I761" s="747"/>
      <c r="J761" s="738"/>
      <c r="K761" s="738"/>
      <c r="L761" s="813"/>
      <c r="M761" s="813" t="s">
        <v>6426</v>
      </c>
      <c r="N761" s="722" t="s">
        <v>3744</v>
      </c>
      <c r="O761" s="738" t="s">
        <v>255</v>
      </c>
      <c r="P761" s="736"/>
      <c r="Q761" s="736"/>
    </row>
    <row r="762" spans="1:17">
      <c r="A762" s="823">
        <v>38</v>
      </c>
      <c r="B762" s="738">
        <v>1</v>
      </c>
      <c r="C762" s="722" t="s">
        <v>6448</v>
      </c>
      <c r="D762" s="757" t="s">
        <v>23</v>
      </c>
      <c r="E762" s="738" t="s">
        <v>221</v>
      </c>
      <c r="F762" s="738" t="s">
        <v>6451</v>
      </c>
      <c r="G762" s="827" t="s">
        <v>6452</v>
      </c>
      <c r="H762" s="811">
        <v>33</v>
      </c>
      <c r="I762" s="747" t="s">
        <v>1403</v>
      </c>
      <c r="J762" s="738" t="s">
        <v>2491</v>
      </c>
      <c r="K762" s="738" t="s">
        <v>283</v>
      </c>
      <c r="L762" s="823"/>
      <c r="M762" s="824" t="s">
        <v>6426</v>
      </c>
      <c r="N762" s="722" t="s">
        <v>3744</v>
      </c>
      <c r="O762" s="738" t="s">
        <v>222</v>
      </c>
      <c r="P762" s="736" t="s">
        <v>6455</v>
      </c>
      <c r="Q762" s="736" t="s">
        <v>6458</v>
      </c>
    </row>
    <row r="763" spans="1:17">
      <c r="A763" s="823"/>
      <c r="B763" s="738">
        <v>2</v>
      </c>
      <c r="C763" s="722" t="s">
        <v>6449</v>
      </c>
      <c r="D763" s="757" t="s">
        <v>16</v>
      </c>
      <c r="E763" s="738" t="s">
        <v>221</v>
      </c>
      <c r="F763" s="738" t="s">
        <v>288</v>
      </c>
      <c r="G763" s="827" t="s">
        <v>6453</v>
      </c>
      <c r="H763" s="811">
        <v>28</v>
      </c>
      <c r="I763" s="747" t="s">
        <v>1403</v>
      </c>
      <c r="J763" s="738" t="s">
        <v>2491</v>
      </c>
      <c r="K763" s="738" t="s">
        <v>246</v>
      </c>
      <c r="L763" s="823"/>
      <c r="M763" s="824" t="s">
        <v>6426</v>
      </c>
      <c r="N763" s="722" t="s">
        <v>3744</v>
      </c>
      <c r="O763" s="738" t="s">
        <v>245</v>
      </c>
      <c r="P763" s="825" t="s">
        <v>6457</v>
      </c>
      <c r="Q763" s="736" t="s">
        <v>6458</v>
      </c>
    </row>
    <row r="764" spans="1:17">
      <c r="A764" s="823"/>
      <c r="B764" s="738">
        <v>3</v>
      </c>
      <c r="C764" s="722" t="s">
        <v>6450</v>
      </c>
      <c r="D764" s="757" t="s">
        <v>23</v>
      </c>
      <c r="E764" s="738" t="s">
        <v>254</v>
      </c>
      <c r="F764" s="738" t="s">
        <v>230</v>
      </c>
      <c r="G764" s="827" t="s">
        <v>6454</v>
      </c>
      <c r="H764" s="811">
        <v>4</v>
      </c>
      <c r="I764" s="747" t="s">
        <v>1403</v>
      </c>
      <c r="J764" s="738" t="s">
        <v>265</v>
      </c>
      <c r="K764" s="738" t="s">
        <v>270</v>
      </c>
      <c r="L764" s="823"/>
      <c r="M764" s="824" t="s">
        <v>6426</v>
      </c>
      <c r="N764" s="722" t="s">
        <v>3744</v>
      </c>
      <c r="O764" s="738" t="s">
        <v>255</v>
      </c>
      <c r="P764" s="736" t="s">
        <v>6456</v>
      </c>
      <c r="Q764" s="736" t="s">
        <v>6458</v>
      </c>
    </row>
    <row r="765" spans="1:17">
      <c r="A765" s="1030"/>
      <c r="B765" s="1031"/>
      <c r="C765" s="1037"/>
      <c r="D765" s="1032"/>
      <c r="E765" s="1031"/>
      <c r="F765" s="1031"/>
      <c r="G765" s="1033"/>
      <c r="H765" s="1034"/>
      <c r="I765" s="1027"/>
      <c r="J765" s="1031"/>
      <c r="K765" s="1031"/>
      <c r="L765" s="1030"/>
      <c r="M765" s="1035"/>
      <c r="N765" s="858"/>
      <c r="O765" s="1031"/>
      <c r="P765" s="1036"/>
      <c r="Q765" s="1036"/>
    </row>
    <row r="766" spans="1:17">
      <c r="A766" s="1030"/>
      <c r="B766" s="1031"/>
      <c r="C766" s="1038"/>
      <c r="D766" s="1032"/>
      <c r="E766" s="1031"/>
      <c r="F766" s="1031"/>
      <c r="G766" s="1033"/>
      <c r="H766" s="1034"/>
      <c r="I766" s="1027"/>
      <c r="J766" s="1031"/>
      <c r="K766" s="1031"/>
      <c r="L766" s="1030"/>
      <c r="M766" s="1035"/>
      <c r="N766" s="858"/>
      <c r="O766" s="1031"/>
      <c r="P766" s="1036"/>
      <c r="Q766" s="1036"/>
    </row>
    <row r="767" spans="1:17">
      <c r="C767" s="1038"/>
    </row>
    <row r="768" spans="1:17">
      <c r="C768" s="858" t="s">
        <v>49</v>
      </c>
      <c r="D768">
        <f>COUNTIF(D3:D764,"L")</f>
        <v>384</v>
      </c>
      <c r="F768" s="1208" t="s">
        <v>222</v>
      </c>
      <c r="G768" s="1208"/>
      <c r="H768">
        <f>COUNTIF(O3:O764,"KEPALA KELUARGA")</f>
        <v>218</v>
      </c>
    </row>
    <row r="769" spans="3:4">
      <c r="C769" s="858" t="s">
        <v>45</v>
      </c>
      <c r="D769">
        <f>COUNTIF(D3:D764,"P")</f>
        <v>376</v>
      </c>
    </row>
    <row r="770" spans="3:4">
      <c r="D770">
        <f>SUM(D768:D769)</f>
        <v>760</v>
      </c>
    </row>
  </sheetData>
  <mergeCells count="16">
    <mergeCell ref="O1:O2"/>
    <mergeCell ref="P1:P2"/>
    <mergeCell ref="Q1:Q2"/>
    <mergeCell ref="F768:G768"/>
    <mergeCell ref="I1:I2"/>
    <mergeCell ref="J1:J2"/>
    <mergeCell ref="K1:K2"/>
    <mergeCell ref="L1:L2"/>
    <mergeCell ref="M1:M2"/>
    <mergeCell ref="N1:N2"/>
    <mergeCell ref="H1:H2"/>
    <mergeCell ref="A1:A2"/>
    <mergeCell ref="B1:C2"/>
    <mergeCell ref="D1:D2"/>
    <mergeCell ref="E1:E2"/>
    <mergeCell ref="F1:G1"/>
  </mergeCells>
  <pageMargins left="1.2" right="0.2" top="0.75" bottom="0.75" header="0.3" footer="0.3"/>
  <pageSetup paperSize="5" scale="75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168"/>
  <sheetViews>
    <sheetView topLeftCell="A166" workbookViewId="0">
      <selection activeCell="A4" sqref="A4:Q168"/>
    </sheetView>
  </sheetViews>
  <sheetFormatPr defaultRowHeight="15"/>
  <cols>
    <col min="1" max="1" width="4" customWidth="1"/>
    <col min="2" max="2" width="3.5703125" customWidth="1"/>
    <col min="3" max="3" width="15.140625" customWidth="1"/>
    <col min="4" max="4" width="7.28515625" customWidth="1"/>
    <col min="5" max="5" width="10.85546875" customWidth="1"/>
    <col min="6" max="6" width="12.85546875" customWidth="1"/>
    <col min="7" max="7" width="8.42578125" customWidth="1"/>
    <col min="8" max="8" width="5" customWidth="1"/>
    <col min="9" max="9" width="6.5703125" customWidth="1"/>
    <col min="10" max="10" width="12.42578125" customWidth="1"/>
    <col min="11" max="11" width="21.42578125" customWidth="1"/>
    <col min="12" max="12" width="8.42578125" customWidth="1"/>
    <col min="13" max="13" width="9.85546875" customWidth="1"/>
    <col min="14" max="14" width="10.85546875" customWidth="1"/>
    <col min="15" max="15" width="15" customWidth="1"/>
    <col min="16" max="16" width="12.5703125" customWidth="1"/>
    <col min="17" max="17" width="12.42578125" customWidth="1"/>
  </cols>
  <sheetData>
    <row r="1" spans="1:17">
      <c r="F1" s="1080"/>
      <c r="G1" s="1080"/>
      <c r="H1" s="1080"/>
      <c r="I1" s="1080"/>
    </row>
    <row r="2" spans="1:17">
      <c r="F2" s="1080"/>
      <c r="G2" s="1080"/>
      <c r="H2" s="1080"/>
      <c r="I2" s="1080"/>
    </row>
    <row r="4" spans="1:17">
      <c r="A4" s="1164" t="s">
        <v>70</v>
      </c>
      <c r="B4" s="1165" t="s">
        <v>151</v>
      </c>
      <c r="C4" s="1165"/>
      <c r="D4" s="1166" t="s">
        <v>2</v>
      </c>
      <c r="E4" s="1167" t="s">
        <v>6416</v>
      </c>
      <c r="F4" s="1168" t="s">
        <v>6417</v>
      </c>
      <c r="G4" s="1169"/>
      <c r="H4" s="1163" t="s">
        <v>6418</v>
      </c>
      <c r="I4" s="1172" t="s">
        <v>187</v>
      </c>
      <c r="J4" s="1171" t="s">
        <v>6419</v>
      </c>
      <c r="K4" s="1171" t="s">
        <v>154</v>
      </c>
      <c r="L4" s="1173" t="s">
        <v>6420</v>
      </c>
      <c r="M4" s="1173" t="s">
        <v>6421</v>
      </c>
      <c r="N4" s="1170" t="s">
        <v>6422</v>
      </c>
      <c r="O4" s="1170" t="s">
        <v>6423</v>
      </c>
      <c r="P4" s="1171" t="s">
        <v>180</v>
      </c>
      <c r="Q4" s="1171" t="s">
        <v>194</v>
      </c>
    </row>
    <row r="5" spans="1:17">
      <c r="A5" s="1164"/>
      <c r="B5" s="1165"/>
      <c r="C5" s="1165"/>
      <c r="D5" s="1166"/>
      <c r="E5" s="1167"/>
      <c r="F5" s="791" t="s">
        <v>6424</v>
      </c>
      <c r="G5" s="792" t="s">
        <v>8</v>
      </c>
      <c r="H5" s="1163"/>
      <c r="I5" s="1172"/>
      <c r="J5" s="1171"/>
      <c r="K5" s="1171"/>
      <c r="L5" s="1173"/>
      <c r="M5" s="1173"/>
      <c r="N5" s="1170"/>
      <c r="O5" s="1170"/>
      <c r="P5" s="1171"/>
      <c r="Q5" s="1171"/>
    </row>
    <row r="6" spans="1:17" s="622" customFormat="1">
      <c r="A6" s="719">
        <v>1</v>
      </c>
      <c r="B6" s="722">
        <v>1</v>
      </c>
      <c r="C6" s="722" t="s">
        <v>218</v>
      </c>
      <c r="D6" s="744" t="s">
        <v>23</v>
      </c>
      <c r="E6" s="722" t="s">
        <v>221</v>
      </c>
      <c r="F6" s="722" t="s">
        <v>219</v>
      </c>
      <c r="G6" s="793">
        <v>26201</v>
      </c>
      <c r="H6" s="724">
        <v>45</v>
      </c>
      <c r="I6" s="769" t="s">
        <v>1403</v>
      </c>
      <c r="J6" s="722" t="s">
        <v>223</v>
      </c>
      <c r="K6" s="722" t="s">
        <v>224</v>
      </c>
      <c r="L6" s="770" t="s">
        <v>6425</v>
      </c>
      <c r="M6" s="770" t="s">
        <v>6426</v>
      </c>
      <c r="N6" s="722" t="s">
        <v>228</v>
      </c>
      <c r="O6" s="722" t="s">
        <v>222</v>
      </c>
      <c r="P6" s="722" t="s">
        <v>217</v>
      </c>
      <c r="Q6" s="722" t="s">
        <v>227</v>
      </c>
    </row>
    <row r="7" spans="1:17">
      <c r="A7" s="720"/>
      <c r="B7" s="721">
        <v>2</v>
      </c>
      <c r="C7" s="722" t="s">
        <v>243</v>
      </c>
      <c r="D7" s="723" t="s">
        <v>16</v>
      </c>
      <c r="E7" s="721" t="s">
        <v>221</v>
      </c>
      <c r="F7" s="721" t="s">
        <v>244</v>
      </c>
      <c r="G7" s="794">
        <v>32497</v>
      </c>
      <c r="H7" s="795">
        <v>28</v>
      </c>
      <c r="I7" s="725" t="s">
        <v>1403</v>
      </c>
      <c r="J7" s="721" t="s">
        <v>223</v>
      </c>
      <c r="K7" s="721" t="s">
        <v>246</v>
      </c>
      <c r="L7" s="726" t="s">
        <v>6425</v>
      </c>
      <c r="M7" s="726" t="s">
        <v>6426</v>
      </c>
      <c r="N7" s="722" t="s">
        <v>228</v>
      </c>
      <c r="O7" s="721" t="s">
        <v>245</v>
      </c>
      <c r="P7" s="727" t="s">
        <v>242</v>
      </c>
      <c r="Q7" s="722" t="s">
        <v>227</v>
      </c>
    </row>
    <row r="8" spans="1:17">
      <c r="A8" s="720"/>
      <c r="B8" s="721">
        <v>3</v>
      </c>
      <c r="C8" s="722" t="s">
        <v>260</v>
      </c>
      <c r="D8" s="723" t="s">
        <v>23</v>
      </c>
      <c r="E8" s="721" t="s">
        <v>254</v>
      </c>
      <c r="F8" s="721" t="s">
        <v>22</v>
      </c>
      <c r="G8" s="794">
        <v>35368</v>
      </c>
      <c r="H8" s="795">
        <v>20</v>
      </c>
      <c r="I8" s="725" t="s">
        <v>1403</v>
      </c>
      <c r="J8" s="721" t="s">
        <v>223</v>
      </c>
      <c r="K8" s="721" t="s">
        <v>261</v>
      </c>
      <c r="L8" s="726" t="s">
        <v>6425</v>
      </c>
      <c r="M8" s="726" t="s">
        <v>6426</v>
      </c>
      <c r="N8" s="722" t="s">
        <v>228</v>
      </c>
      <c r="O8" s="721" t="s">
        <v>255</v>
      </c>
      <c r="P8" s="722" t="s">
        <v>259</v>
      </c>
      <c r="Q8" s="722" t="s">
        <v>227</v>
      </c>
    </row>
    <row r="9" spans="1:17">
      <c r="A9" s="720"/>
      <c r="B9" s="721">
        <v>4</v>
      </c>
      <c r="C9" s="722" t="s">
        <v>264</v>
      </c>
      <c r="D9" s="723" t="s">
        <v>16</v>
      </c>
      <c r="E9" s="721" t="s">
        <v>254</v>
      </c>
      <c r="F9" s="721" t="s">
        <v>22</v>
      </c>
      <c r="G9" s="794">
        <v>40038</v>
      </c>
      <c r="H9" s="795">
        <v>7</v>
      </c>
      <c r="I9" s="725" t="s">
        <v>1403</v>
      </c>
      <c r="J9" s="721" t="s">
        <v>265</v>
      </c>
      <c r="K9" s="721" t="s">
        <v>266</v>
      </c>
      <c r="L9" s="726" t="s">
        <v>6425</v>
      </c>
      <c r="M9" s="726" t="s">
        <v>6426</v>
      </c>
      <c r="N9" s="722" t="s">
        <v>228</v>
      </c>
      <c r="O9" s="721" t="s">
        <v>255</v>
      </c>
      <c r="P9" s="727" t="s">
        <v>263</v>
      </c>
      <c r="Q9" s="722" t="s">
        <v>227</v>
      </c>
    </row>
    <row r="10" spans="1:17">
      <c r="A10" s="728"/>
      <c r="B10" s="721">
        <v>5</v>
      </c>
      <c r="C10" s="722" t="s">
        <v>269</v>
      </c>
      <c r="D10" s="723" t="s">
        <v>23</v>
      </c>
      <c r="E10" s="721" t="s">
        <v>254</v>
      </c>
      <c r="F10" s="721" t="s">
        <v>22</v>
      </c>
      <c r="G10" s="794">
        <v>41618</v>
      </c>
      <c r="H10" s="795">
        <v>3</v>
      </c>
      <c r="I10" s="725" t="s">
        <v>1403</v>
      </c>
      <c r="J10" s="721" t="s">
        <v>265</v>
      </c>
      <c r="K10" s="721" t="s">
        <v>270</v>
      </c>
      <c r="L10" s="726" t="s">
        <v>6427</v>
      </c>
      <c r="M10" s="726" t="s">
        <v>6426</v>
      </c>
      <c r="N10" s="722" t="s">
        <v>228</v>
      </c>
      <c r="O10" s="721" t="s">
        <v>255</v>
      </c>
      <c r="P10" s="727" t="s">
        <v>268</v>
      </c>
      <c r="Q10" s="722" t="s">
        <v>227</v>
      </c>
    </row>
    <row r="11" spans="1:17">
      <c r="A11" s="729">
        <v>2</v>
      </c>
      <c r="B11" s="721">
        <v>1</v>
      </c>
      <c r="C11" s="722" t="s">
        <v>272</v>
      </c>
      <c r="D11" s="723" t="s">
        <v>16</v>
      </c>
      <c r="E11" s="721" t="s">
        <v>221</v>
      </c>
      <c r="F11" s="721" t="s">
        <v>273</v>
      </c>
      <c r="G11" s="794">
        <v>18459</v>
      </c>
      <c r="H11" s="795">
        <v>67</v>
      </c>
      <c r="I11" s="725" t="s">
        <v>1403</v>
      </c>
      <c r="J11" s="721" t="s">
        <v>256</v>
      </c>
      <c r="K11" s="721" t="s">
        <v>246</v>
      </c>
      <c r="L11" s="726" t="s">
        <v>6425</v>
      </c>
      <c r="M11" s="726" t="s">
        <v>6426</v>
      </c>
      <c r="N11" s="722" t="s">
        <v>228</v>
      </c>
      <c r="O11" s="721" t="s">
        <v>222</v>
      </c>
      <c r="P11" s="722" t="s">
        <v>271</v>
      </c>
      <c r="Q11" s="722" t="s">
        <v>277</v>
      </c>
    </row>
    <row r="12" spans="1:17">
      <c r="A12" s="730">
        <v>3</v>
      </c>
      <c r="B12" s="721">
        <v>1</v>
      </c>
      <c r="C12" s="722" t="s">
        <v>281</v>
      </c>
      <c r="D12" s="723" t="s">
        <v>23</v>
      </c>
      <c r="E12" s="721" t="s">
        <v>221</v>
      </c>
      <c r="F12" s="721" t="s">
        <v>273</v>
      </c>
      <c r="G12" s="794">
        <v>31137</v>
      </c>
      <c r="H12" s="795">
        <v>32</v>
      </c>
      <c r="I12" s="725" t="s">
        <v>1403</v>
      </c>
      <c r="J12" s="721" t="s">
        <v>223</v>
      </c>
      <c r="K12" s="721" t="s">
        <v>283</v>
      </c>
      <c r="L12" s="726" t="s">
        <v>6425</v>
      </c>
      <c r="M12" s="726" t="s">
        <v>6426</v>
      </c>
      <c r="N12" s="722" t="s">
        <v>228</v>
      </c>
      <c r="O12" s="721" t="s">
        <v>222</v>
      </c>
      <c r="P12" s="722" t="s">
        <v>280</v>
      </c>
      <c r="Q12" s="727" t="s">
        <v>284</v>
      </c>
    </row>
    <row r="13" spans="1:17">
      <c r="A13" s="731"/>
      <c r="B13" s="721">
        <v>2</v>
      </c>
      <c r="C13" s="732" t="s">
        <v>287</v>
      </c>
      <c r="D13" s="723" t="s">
        <v>16</v>
      </c>
      <c r="E13" s="733" t="s">
        <v>221</v>
      </c>
      <c r="F13" s="733" t="s">
        <v>288</v>
      </c>
      <c r="G13" s="796">
        <v>33336</v>
      </c>
      <c r="H13" s="795">
        <v>26</v>
      </c>
      <c r="I13" s="725" t="s">
        <v>1403</v>
      </c>
      <c r="J13" s="733" t="s">
        <v>289</v>
      </c>
      <c r="K13" s="733" t="s">
        <v>246</v>
      </c>
      <c r="L13" s="726" t="s">
        <v>6425</v>
      </c>
      <c r="M13" s="726" t="s">
        <v>6426</v>
      </c>
      <c r="N13" s="722" t="s">
        <v>228</v>
      </c>
      <c r="O13" s="733" t="s">
        <v>245</v>
      </c>
      <c r="P13" s="734" t="s">
        <v>286</v>
      </c>
      <c r="Q13" s="727" t="s">
        <v>284</v>
      </c>
    </row>
    <row r="14" spans="1:17">
      <c r="A14" s="735"/>
      <c r="B14" s="721">
        <v>3</v>
      </c>
      <c r="C14" s="732" t="s">
        <v>293</v>
      </c>
      <c r="D14" s="723" t="s">
        <v>16</v>
      </c>
      <c r="E14" s="733" t="s">
        <v>254</v>
      </c>
      <c r="F14" s="733" t="s">
        <v>229</v>
      </c>
      <c r="G14" s="796">
        <v>42437</v>
      </c>
      <c r="H14" s="795">
        <v>1</v>
      </c>
      <c r="I14" s="725" t="s">
        <v>1403</v>
      </c>
      <c r="J14" s="733" t="s">
        <v>265</v>
      </c>
      <c r="K14" s="733" t="s">
        <v>270</v>
      </c>
      <c r="L14" s="726" t="s">
        <v>6427</v>
      </c>
      <c r="M14" s="726" t="s">
        <v>6426</v>
      </c>
      <c r="N14" s="722" t="s">
        <v>228</v>
      </c>
      <c r="O14" s="733" t="s">
        <v>255</v>
      </c>
      <c r="P14" s="736" t="s">
        <v>292</v>
      </c>
      <c r="Q14" s="727" t="s">
        <v>284</v>
      </c>
    </row>
    <row r="15" spans="1:17">
      <c r="A15" s="721">
        <v>4</v>
      </c>
      <c r="B15" s="721">
        <v>1</v>
      </c>
      <c r="C15" s="722" t="s">
        <v>296</v>
      </c>
      <c r="D15" s="723" t="s">
        <v>23</v>
      </c>
      <c r="E15" s="721" t="s">
        <v>221</v>
      </c>
      <c r="F15" s="721" t="s">
        <v>297</v>
      </c>
      <c r="G15" s="794">
        <v>21174</v>
      </c>
      <c r="H15" s="795">
        <v>59</v>
      </c>
      <c r="I15" s="725" t="s">
        <v>1403</v>
      </c>
      <c r="J15" s="721" t="s">
        <v>289</v>
      </c>
      <c r="K15" s="721" t="s">
        <v>283</v>
      </c>
      <c r="L15" s="726" t="s">
        <v>6425</v>
      </c>
      <c r="M15" s="726" t="s">
        <v>6426</v>
      </c>
      <c r="N15" s="722" t="s">
        <v>228</v>
      </c>
      <c r="O15" s="721" t="s">
        <v>222</v>
      </c>
      <c r="P15" s="722" t="s">
        <v>295</v>
      </c>
      <c r="Q15" s="722" t="s">
        <v>300</v>
      </c>
    </row>
    <row r="16" spans="1:17">
      <c r="A16" s="721"/>
      <c r="B16" s="721">
        <v>2</v>
      </c>
      <c r="C16" s="722" t="s">
        <v>303</v>
      </c>
      <c r="D16" s="723" t="s">
        <v>16</v>
      </c>
      <c r="E16" s="721" t="s">
        <v>221</v>
      </c>
      <c r="F16" s="721" t="s">
        <v>288</v>
      </c>
      <c r="G16" s="794">
        <v>23928</v>
      </c>
      <c r="H16" s="795">
        <v>52</v>
      </c>
      <c r="I16" s="725" t="s">
        <v>1403</v>
      </c>
      <c r="J16" s="721" t="s">
        <v>256</v>
      </c>
      <c r="K16" s="721" t="s">
        <v>246</v>
      </c>
      <c r="L16" s="726" t="s">
        <v>6425</v>
      </c>
      <c r="M16" s="726" t="s">
        <v>6426</v>
      </c>
      <c r="N16" s="722" t="s">
        <v>228</v>
      </c>
      <c r="O16" s="721" t="s">
        <v>245</v>
      </c>
      <c r="P16" s="722" t="s">
        <v>302</v>
      </c>
      <c r="Q16" s="722" t="s">
        <v>300</v>
      </c>
    </row>
    <row r="17" spans="1:17">
      <c r="A17" s="721">
        <v>5</v>
      </c>
      <c r="B17" s="721">
        <v>1</v>
      </c>
      <c r="C17" s="722" t="s">
        <v>308</v>
      </c>
      <c r="D17" s="723" t="s">
        <v>23</v>
      </c>
      <c r="E17" s="721" t="s">
        <v>221</v>
      </c>
      <c r="F17" s="721" t="s">
        <v>309</v>
      </c>
      <c r="G17" s="794">
        <v>26104</v>
      </c>
      <c r="H17" s="795">
        <v>46</v>
      </c>
      <c r="I17" s="725" t="s">
        <v>1403</v>
      </c>
      <c r="J17" s="721" t="s">
        <v>289</v>
      </c>
      <c r="K17" s="721" t="s">
        <v>283</v>
      </c>
      <c r="L17" s="726" t="s">
        <v>6425</v>
      </c>
      <c r="M17" s="726" t="s">
        <v>6426</v>
      </c>
      <c r="N17" s="722" t="s">
        <v>228</v>
      </c>
      <c r="O17" s="721" t="s">
        <v>222</v>
      </c>
      <c r="P17" s="722" t="s">
        <v>307</v>
      </c>
      <c r="Q17" s="722" t="s">
        <v>312</v>
      </c>
    </row>
    <row r="18" spans="1:17">
      <c r="A18" s="721"/>
      <c r="B18" s="721">
        <v>2</v>
      </c>
      <c r="C18" s="722" t="s">
        <v>314</v>
      </c>
      <c r="D18" s="723" t="s">
        <v>16</v>
      </c>
      <c r="E18" s="721" t="s">
        <v>221</v>
      </c>
      <c r="F18" s="721" t="s">
        <v>315</v>
      </c>
      <c r="G18" s="794">
        <v>27018</v>
      </c>
      <c r="H18" s="795">
        <v>43</v>
      </c>
      <c r="I18" s="725" t="s">
        <v>1403</v>
      </c>
      <c r="J18" s="721" t="s">
        <v>256</v>
      </c>
      <c r="K18" s="721" t="s">
        <v>246</v>
      </c>
      <c r="L18" s="726" t="s">
        <v>6425</v>
      </c>
      <c r="M18" s="726" t="s">
        <v>6426</v>
      </c>
      <c r="N18" s="722" t="s">
        <v>228</v>
      </c>
      <c r="O18" s="721" t="s">
        <v>245</v>
      </c>
      <c r="P18" s="727" t="s">
        <v>313</v>
      </c>
      <c r="Q18" s="722" t="s">
        <v>312</v>
      </c>
    </row>
    <row r="19" spans="1:17">
      <c r="A19" s="721"/>
      <c r="B19" s="721">
        <v>3</v>
      </c>
      <c r="C19" s="722" t="s">
        <v>319</v>
      </c>
      <c r="D19" s="723" t="s">
        <v>16</v>
      </c>
      <c r="E19" s="721" t="s">
        <v>254</v>
      </c>
      <c r="F19" s="721" t="s">
        <v>230</v>
      </c>
      <c r="G19" s="794">
        <v>36447</v>
      </c>
      <c r="H19" s="795">
        <v>17</v>
      </c>
      <c r="I19" s="725" t="s">
        <v>1403</v>
      </c>
      <c r="J19" s="721" t="s">
        <v>886</v>
      </c>
      <c r="K19" s="721" t="s">
        <v>266</v>
      </c>
      <c r="L19" s="726" t="s">
        <v>6425</v>
      </c>
      <c r="M19" s="726" t="s">
        <v>6426</v>
      </c>
      <c r="N19" s="722" t="s">
        <v>228</v>
      </c>
      <c r="O19" s="721" t="s">
        <v>255</v>
      </c>
      <c r="P19" s="722" t="s">
        <v>318</v>
      </c>
      <c r="Q19" s="722" t="s">
        <v>312</v>
      </c>
    </row>
    <row r="20" spans="1:17">
      <c r="A20" s="721">
        <v>6</v>
      </c>
      <c r="B20" s="721">
        <v>1</v>
      </c>
      <c r="C20" s="722" t="s">
        <v>311</v>
      </c>
      <c r="D20" s="723" t="s">
        <v>23</v>
      </c>
      <c r="E20" s="721" t="s">
        <v>221</v>
      </c>
      <c r="F20" s="721" t="s">
        <v>309</v>
      </c>
      <c r="G20" s="794">
        <v>19555</v>
      </c>
      <c r="H20" s="795">
        <v>64</v>
      </c>
      <c r="I20" s="725" t="s">
        <v>1403</v>
      </c>
      <c r="J20" s="721" t="s">
        <v>256</v>
      </c>
      <c r="K20" s="721" t="s">
        <v>283</v>
      </c>
      <c r="L20" s="726" t="s">
        <v>6425</v>
      </c>
      <c r="M20" s="726" t="s">
        <v>6426</v>
      </c>
      <c r="N20" s="722" t="s">
        <v>228</v>
      </c>
      <c r="O20" s="721" t="s">
        <v>222</v>
      </c>
      <c r="P20" s="722" t="s">
        <v>321</v>
      </c>
      <c r="Q20" s="722" t="s">
        <v>324</v>
      </c>
    </row>
    <row r="21" spans="1:17">
      <c r="A21" s="721"/>
      <c r="B21" s="721">
        <v>2</v>
      </c>
      <c r="C21" s="722" t="s">
        <v>326</v>
      </c>
      <c r="D21" s="723" t="s">
        <v>16</v>
      </c>
      <c r="E21" s="721" t="s">
        <v>221</v>
      </c>
      <c r="F21" s="721" t="s">
        <v>309</v>
      </c>
      <c r="G21" s="794">
        <v>9235</v>
      </c>
      <c r="H21" s="795">
        <v>92</v>
      </c>
      <c r="I21" s="725" t="s">
        <v>1403</v>
      </c>
      <c r="J21" s="721" t="s">
        <v>256</v>
      </c>
      <c r="K21" s="737" t="s">
        <v>270</v>
      </c>
      <c r="L21" s="726" t="s">
        <v>6425</v>
      </c>
      <c r="M21" s="726" t="s">
        <v>6426</v>
      </c>
      <c r="N21" s="722" t="s">
        <v>228</v>
      </c>
      <c r="O21" s="721" t="s">
        <v>327</v>
      </c>
      <c r="P21" s="727" t="s">
        <v>325</v>
      </c>
      <c r="Q21" s="722" t="s">
        <v>324</v>
      </c>
    </row>
    <row r="22" spans="1:17">
      <c r="A22" s="721">
        <v>7</v>
      </c>
      <c r="B22" s="721">
        <v>1</v>
      </c>
      <c r="C22" s="722" t="s">
        <v>331</v>
      </c>
      <c r="D22" s="723" t="s">
        <v>23</v>
      </c>
      <c r="E22" s="721" t="s">
        <v>221</v>
      </c>
      <c r="F22" s="721" t="s">
        <v>309</v>
      </c>
      <c r="G22" s="794">
        <v>24264</v>
      </c>
      <c r="H22" s="795">
        <v>51</v>
      </c>
      <c r="I22" s="725" t="s">
        <v>1403</v>
      </c>
      <c r="J22" s="721" t="s">
        <v>289</v>
      </c>
      <c r="K22" s="721" t="s">
        <v>283</v>
      </c>
      <c r="L22" s="726" t="s">
        <v>6425</v>
      </c>
      <c r="M22" s="726" t="s">
        <v>6426</v>
      </c>
      <c r="N22" s="722" t="s">
        <v>228</v>
      </c>
      <c r="O22" s="721" t="s">
        <v>222</v>
      </c>
      <c r="P22" s="722" t="s">
        <v>330</v>
      </c>
      <c r="Q22" s="722" t="s">
        <v>334</v>
      </c>
    </row>
    <row r="23" spans="1:17">
      <c r="A23" s="721"/>
      <c r="B23" s="721">
        <v>2</v>
      </c>
      <c r="C23" s="722" t="s">
        <v>336</v>
      </c>
      <c r="D23" s="723" t="s">
        <v>16</v>
      </c>
      <c r="E23" s="721" t="s">
        <v>221</v>
      </c>
      <c r="F23" s="721" t="s">
        <v>337</v>
      </c>
      <c r="G23" s="794">
        <v>26446</v>
      </c>
      <c r="H23" s="795">
        <v>45</v>
      </c>
      <c r="I23" s="725" t="s">
        <v>1403</v>
      </c>
      <c r="J23" s="721" t="s">
        <v>256</v>
      </c>
      <c r="K23" s="721" t="s">
        <v>246</v>
      </c>
      <c r="L23" s="726" t="s">
        <v>6425</v>
      </c>
      <c r="M23" s="726" t="s">
        <v>6426</v>
      </c>
      <c r="N23" s="722" t="s">
        <v>228</v>
      </c>
      <c r="O23" s="721" t="s">
        <v>245</v>
      </c>
      <c r="P23" s="722" t="s">
        <v>335</v>
      </c>
      <c r="Q23" s="722" t="s">
        <v>334</v>
      </c>
    </row>
    <row r="24" spans="1:17">
      <c r="A24" s="721"/>
      <c r="B24" s="721">
        <v>3</v>
      </c>
      <c r="C24" s="722" t="s">
        <v>343</v>
      </c>
      <c r="D24" s="723" t="s">
        <v>23</v>
      </c>
      <c r="E24" s="721" t="s">
        <v>254</v>
      </c>
      <c r="F24" s="721" t="s">
        <v>309</v>
      </c>
      <c r="G24" s="794">
        <v>34570</v>
      </c>
      <c r="H24" s="795">
        <v>22</v>
      </c>
      <c r="I24" s="725" t="s">
        <v>1403</v>
      </c>
      <c r="J24" s="721" t="s">
        <v>344</v>
      </c>
      <c r="K24" s="721" t="s">
        <v>266</v>
      </c>
      <c r="L24" s="726" t="s">
        <v>6425</v>
      </c>
      <c r="M24" s="726" t="s">
        <v>6426</v>
      </c>
      <c r="N24" s="722" t="s">
        <v>228</v>
      </c>
      <c r="O24" s="721" t="s">
        <v>255</v>
      </c>
      <c r="P24" s="722" t="s">
        <v>342</v>
      </c>
      <c r="Q24" s="722" t="s">
        <v>334</v>
      </c>
    </row>
    <row r="25" spans="1:17">
      <c r="A25" s="721"/>
      <c r="B25" s="721">
        <v>4</v>
      </c>
      <c r="C25" s="722" t="s">
        <v>347</v>
      </c>
      <c r="D25" s="723" t="s">
        <v>23</v>
      </c>
      <c r="E25" s="721" t="s">
        <v>254</v>
      </c>
      <c r="F25" s="721" t="s">
        <v>22</v>
      </c>
      <c r="G25" s="794">
        <v>37068</v>
      </c>
      <c r="H25" s="795">
        <v>16</v>
      </c>
      <c r="I25" s="725" t="s">
        <v>1403</v>
      </c>
      <c r="J25" s="721" t="s">
        <v>348</v>
      </c>
      <c r="K25" s="721" t="s">
        <v>266</v>
      </c>
      <c r="L25" s="726" t="s">
        <v>6425</v>
      </c>
      <c r="M25" s="726" t="s">
        <v>6426</v>
      </c>
      <c r="N25" s="722" t="s">
        <v>228</v>
      </c>
      <c r="O25" s="721" t="s">
        <v>255</v>
      </c>
      <c r="P25" s="722" t="s">
        <v>346</v>
      </c>
      <c r="Q25" s="722" t="s">
        <v>334</v>
      </c>
    </row>
    <row r="26" spans="1:17">
      <c r="A26" s="721">
        <v>8</v>
      </c>
      <c r="B26" s="721">
        <v>1</v>
      </c>
      <c r="C26" s="722" t="s">
        <v>7383</v>
      </c>
      <c r="D26" s="723" t="s">
        <v>23</v>
      </c>
      <c r="E26" s="721" t="s">
        <v>221</v>
      </c>
      <c r="F26" s="721"/>
      <c r="G26" s="794"/>
      <c r="H26" s="795"/>
      <c r="I26" s="725"/>
      <c r="J26" s="721"/>
      <c r="K26" s="721"/>
      <c r="L26" s="726"/>
      <c r="M26" s="726"/>
      <c r="N26" s="722"/>
      <c r="O26" s="721"/>
      <c r="P26" s="722"/>
      <c r="Q26" s="722"/>
    </row>
    <row r="27" spans="1:17">
      <c r="A27" s="721"/>
      <c r="B27" s="721">
        <v>2</v>
      </c>
      <c r="C27" s="722" t="s">
        <v>355</v>
      </c>
      <c r="D27" s="723" t="s">
        <v>16</v>
      </c>
      <c r="E27" s="721" t="s">
        <v>221</v>
      </c>
      <c r="F27" s="721" t="s">
        <v>219</v>
      </c>
      <c r="G27" s="794">
        <v>23348</v>
      </c>
      <c r="H27" s="795">
        <v>53</v>
      </c>
      <c r="I27" s="725" t="s">
        <v>1403</v>
      </c>
      <c r="J27" s="721" t="s">
        <v>256</v>
      </c>
      <c r="K27" s="721" t="s">
        <v>246</v>
      </c>
      <c r="L27" s="726"/>
      <c r="M27" s="726" t="s">
        <v>6426</v>
      </c>
      <c r="N27" s="722" t="s">
        <v>228</v>
      </c>
      <c r="O27" s="721" t="s">
        <v>245</v>
      </c>
      <c r="P27" s="722" t="s">
        <v>354</v>
      </c>
      <c r="Q27" s="722" t="s">
        <v>353</v>
      </c>
    </row>
    <row r="28" spans="1:17">
      <c r="A28" s="721">
        <v>9</v>
      </c>
      <c r="B28" s="721">
        <v>1</v>
      </c>
      <c r="C28" s="722" t="s">
        <v>359</v>
      </c>
      <c r="D28" s="723" t="s">
        <v>23</v>
      </c>
      <c r="E28" s="721" t="s">
        <v>221</v>
      </c>
      <c r="F28" s="721" t="s">
        <v>22</v>
      </c>
      <c r="G28" s="794">
        <v>30768</v>
      </c>
      <c r="H28" s="795">
        <v>33</v>
      </c>
      <c r="I28" s="725" t="s">
        <v>1403</v>
      </c>
      <c r="J28" s="721" t="s">
        <v>289</v>
      </c>
      <c r="K28" s="721" t="s">
        <v>360</v>
      </c>
      <c r="L28" s="726"/>
      <c r="M28" s="726" t="s">
        <v>6426</v>
      </c>
      <c r="N28" s="722" t="s">
        <v>228</v>
      </c>
      <c r="O28" s="721" t="s">
        <v>222</v>
      </c>
      <c r="P28" s="722" t="s">
        <v>358</v>
      </c>
      <c r="Q28" s="722" t="s">
        <v>363</v>
      </c>
    </row>
    <row r="29" spans="1:17">
      <c r="A29" s="721"/>
      <c r="B29" s="721">
        <v>2</v>
      </c>
      <c r="C29" s="722" t="s">
        <v>365</v>
      </c>
      <c r="D29" s="723" t="s">
        <v>16</v>
      </c>
      <c r="E29" s="721" t="s">
        <v>221</v>
      </c>
      <c r="F29" s="721" t="s">
        <v>366</v>
      </c>
      <c r="G29" s="794">
        <v>31213</v>
      </c>
      <c r="H29" s="795">
        <v>32</v>
      </c>
      <c r="I29" s="725" t="s">
        <v>1403</v>
      </c>
      <c r="J29" s="721" t="s">
        <v>223</v>
      </c>
      <c r="K29" s="721" t="s">
        <v>360</v>
      </c>
      <c r="L29" s="726"/>
      <c r="M29" s="726" t="s">
        <v>6426</v>
      </c>
      <c r="N29" s="722" t="s">
        <v>228</v>
      </c>
      <c r="O29" s="721" t="s">
        <v>245</v>
      </c>
      <c r="P29" s="722" t="s">
        <v>364</v>
      </c>
      <c r="Q29" s="722" t="s">
        <v>363</v>
      </c>
    </row>
    <row r="30" spans="1:17">
      <c r="A30" s="721"/>
      <c r="B30" s="721">
        <v>3</v>
      </c>
      <c r="C30" s="722" t="s">
        <v>368</v>
      </c>
      <c r="D30" s="723" t="s">
        <v>23</v>
      </c>
      <c r="E30" s="721" t="s">
        <v>254</v>
      </c>
      <c r="F30" s="721" t="s">
        <v>22</v>
      </c>
      <c r="G30" s="794">
        <v>38869</v>
      </c>
      <c r="H30" s="795">
        <v>11</v>
      </c>
      <c r="I30" s="725" t="s">
        <v>1403</v>
      </c>
      <c r="J30" s="721" t="s">
        <v>369</v>
      </c>
      <c r="K30" s="721" t="s">
        <v>266</v>
      </c>
      <c r="L30" s="726"/>
      <c r="M30" s="726" t="s">
        <v>6426</v>
      </c>
      <c r="N30" s="722" t="s">
        <v>228</v>
      </c>
      <c r="O30" s="721" t="s">
        <v>255</v>
      </c>
      <c r="P30" s="722" t="s">
        <v>367</v>
      </c>
      <c r="Q30" s="722" t="s">
        <v>363</v>
      </c>
    </row>
    <row r="31" spans="1:17">
      <c r="A31" s="721"/>
      <c r="B31" s="721">
        <v>4</v>
      </c>
      <c r="C31" s="722" t="s">
        <v>372</v>
      </c>
      <c r="D31" s="723" t="s">
        <v>16</v>
      </c>
      <c r="E31" s="721" t="s">
        <v>254</v>
      </c>
      <c r="F31" s="721" t="s">
        <v>22</v>
      </c>
      <c r="G31" s="797" t="s">
        <v>373</v>
      </c>
      <c r="H31" s="795">
        <v>3</v>
      </c>
      <c r="I31" s="725" t="s">
        <v>1403</v>
      </c>
      <c r="J31" s="721" t="s">
        <v>265</v>
      </c>
      <c r="K31" s="721" t="s">
        <v>270</v>
      </c>
      <c r="L31" s="726"/>
      <c r="M31" s="726" t="s">
        <v>6426</v>
      </c>
      <c r="N31" s="722" t="s">
        <v>228</v>
      </c>
      <c r="O31" s="721" t="s">
        <v>255</v>
      </c>
      <c r="P31" s="727" t="s">
        <v>371</v>
      </c>
      <c r="Q31" s="722" t="s">
        <v>363</v>
      </c>
    </row>
    <row r="32" spans="1:17">
      <c r="A32" s="721">
        <v>10</v>
      </c>
      <c r="B32" s="721">
        <v>1</v>
      </c>
      <c r="C32" s="722" t="s">
        <v>375</v>
      </c>
      <c r="D32" s="723" t="s">
        <v>16</v>
      </c>
      <c r="E32" s="721" t="s">
        <v>221</v>
      </c>
      <c r="F32" s="721" t="s">
        <v>376</v>
      </c>
      <c r="G32" s="794">
        <v>23073</v>
      </c>
      <c r="H32" s="795">
        <v>54</v>
      </c>
      <c r="I32" s="725" t="s">
        <v>1403</v>
      </c>
      <c r="J32" s="721" t="s">
        <v>256</v>
      </c>
      <c r="K32" s="721" t="s">
        <v>246</v>
      </c>
      <c r="L32" s="726"/>
      <c r="M32" s="726" t="s">
        <v>6426</v>
      </c>
      <c r="N32" s="722" t="s">
        <v>228</v>
      </c>
      <c r="O32" s="721" t="s">
        <v>222</v>
      </c>
      <c r="P32" s="722" t="s">
        <v>374</v>
      </c>
      <c r="Q32" s="722" t="s">
        <v>379</v>
      </c>
    </row>
    <row r="33" spans="1:17">
      <c r="A33" s="721"/>
      <c r="B33" s="721">
        <v>2</v>
      </c>
      <c r="C33" s="722" t="s">
        <v>383</v>
      </c>
      <c r="D33" s="723" t="s">
        <v>16</v>
      </c>
      <c r="E33" s="721" t="s">
        <v>254</v>
      </c>
      <c r="F33" s="721" t="s">
        <v>376</v>
      </c>
      <c r="G33" s="794">
        <v>30491</v>
      </c>
      <c r="H33" s="795">
        <v>34</v>
      </c>
      <c r="I33" s="725" t="s">
        <v>1403</v>
      </c>
      <c r="J33" s="721" t="s">
        <v>256</v>
      </c>
      <c r="K33" s="721" t="s">
        <v>270</v>
      </c>
      <c r="L33" s="726"/>
      <c r="M33" s="726" t="s">
        <v>6426</v>
      </c>
      <c r="N33" s="722" t="s">
        <v>228</v>
      </c>
      <c r="O33" s="721" t="s">
        <v>255</v>
      </c>
      <c r="P33" s="722" t="s">
        <v>382</v>
      </c>
      <c r="Q33" s="722" t="s">
        <v>379</v>
      </c>
    </row>
    <row r="34" spans="1:17">
      <c r="A34" s="721"/>
      <c r="B34" s="721">
        <v>3</v>
      </c>
      <c r="C34" s="722" t="s">
        <v>386</v>
      </c>
      <c r="D34" s="723" t="s">
        <v>23</v>
      </c>
      <c r="E34" s="721" t="s">
        <v>254</v>
      </c>
      <c r="F34" s="721" t="s">
        <v>22</v>
      </c>
      <c r="G34" s="794">
        <v>36260</v>
      </c>
      <c r="H34" s="795">
        <v>18</v>
      </c>
      <c r="I34" s="725" t="s">
        <v>1403</v>
      </c>
      <c r="J34" s="721" t="s">
        <v>320</v>
      </c>
      <c r="K34" s="721" t="s">
        <v>266</v>
      </c>
      <c r="L34" s="726"/>
      <c r="M34" s="726" t="s">
        <v>6426</v>
      </c>
      <c r="N34" s="722" t="s">
        <v>228</v>
      </c>
      <c r="O34" s="721" t="s">
        <v>255</v>
      </c>
      <c r="P34" s="722" t="s">
        <v>385</v>
      </c>
      <c r="Q34" s="722" t="s">
        <v>379</v>
      </c>
    </row>
    <row r="35" spans="1:17">
      <c r="A35" s="721">
        <v>11</v>
      </c>
      <c r="B35" s="721">
        <v>1</v>
      </c>
      <c r="C35" s="722" t="s">
        <v>400</v>
      </c>
      <c r="D35" s="723" t="s">
        <v>23</v>
      </c>
      <c r="E35" s="721" t="s">
        <v>221</v>
      </c>
      <c r="F35" s="721" t="s">
        <v>219</v>
      </c>
      <c r="G35" s="794">
        <v>28642</v>
      </c>
      <c r="H35" s="795">
        <v>39</v>
      </c>
      <c r="I35" s="725" t="s">
        <v>1403</v>
      </c>
      <c r="J35" s="721" t="s">
        <v>256</v>
      </c>
      <c r="K35" s="721" t="s">
        <v>283</v>
      </c>
      <c r="L35" s="726"/>
      <c r="M35" s="726" t="s">
        <v>6426</v>
      </c>
      <c r="N35" s="722" t="s">
        <v>228</v>
      </c>
      <c r="O35" s="721" t="s">
        <v>222</v>
      </c>
      <c r="P35" s="722" t="s">
        <v>399</v>
      </c>
      <c r="Q35" s="722" t="s">
        <v>403</v>
      </c>
    </row>
    <row r="36" spans="1:17">
      <c r="A36" s="721"/>
      <c r="B36" s="721">
        <v>2</v>
      </c>
      <c r="C36" s="722" t="s">
        <v>405</v>
      </c>
      <c r="D36" s="723" t="s">
        <v>16</v>
      </c>
      <c r="E36" s="721" t="s">
        <v>221</v>
      </c>
      <c r="F36" s="721" t="s">
        <v>219</v>
      </c>
      <c r="G36" s="794">
        <v>29992</v>
      </c>
      <c r="H36" s="795">
        <v>35</v>
      </c>
      <c r="I36" s="725" t="s">
        <v>1403</v>
      </c>
      <c r="J36" s="721" t="s">
        <v>256</v>
      </c>
      <c r="K36" s="721" t="s">
        <v>246</v>
      </c>
      <c r="L36" s="726"/>
      <c r="M36" s="726" t="s">
        <v>6426</v>
      </c>
      <c r="N36" s="722" t="s">
        <v>228</v>
      </c>
      <c r="O36" s="721" t="s">
        <v>245</v>
      </c>
      <c r="P36" s="722" t="s">
        <v>404</v>
      </c>
      <c r="Q36" s="722" t="s">
        <v>403</v>
      </c>
    </row>
    <row r="37" spans="1:17">
      <c r="A37" s="721"/>
      <c r="B37" s="721">
        <v>3</v>
      </c>
      <c r="C37" s="722" t="s">
        <v>409</v>
      </c>
      <c r="D37" s="723" t="s">
        <v>16</v>
      </c>
      <c r="E37" s="721" t="s">
        <v>254</v>
      </c>
      <c r="F37" s="721" t="s">
        <v>219</v>
      </c>
      <c r="G37" s="794">
        <v>37210</v>
      </c>
      <c r="H37" s="795">
        <v>15</v>
      </c>
      <c r="I37" s="725" t="s">
        <v>1403</v>
      </c>
      <c r="J37" s="721" t="s">
        <v>348</v>
      </c>
      <c r="K37" s="721" t="s">
        <v>266</v>
      </c>
      <c r="L37" s="726"/>
      <c r="M37" s="726" t="s">
        <v>6426</v>
      </c>
      <c r="N37" s="722" t="s">
        <v>228</v>
      </c>
      <c r="O37" s="721" t="s">
        <v>255</v>
      </c>
      <c r="P37" s="722" t="s">
        <v>408</v>
      </c>
      <c r="Q37" s="722" t="s">
        <v>403</v>
      </c>
    </row>
    <row r="38" spans="1:17">
      <c r="A38" s="721"/>
      <c r="B38" s="721">
        <v>4</v>
      </c>
      <c r="C38" s="722" t="s">
        <v>411</v>
      </c>
      <c r="D38" s="723" t="s">
        <v>23</v>
      </c>
      <c r="E38" s="721" t="s">
        <v>254</v>
      </c>
      <c r="F38" s="721" t="s">
        <v>230</v>
      </c>
      <c r="G38" s="794">
        <v>40312</v>
      </c>
      <c r="H38" s="795">
        <v>7</v>
      </c>
      <c r="I38" s="725" t="s">
        <v>1403</v>
      </c>
      <c r="J38" s="721" t="s">
        <v>369</v>
      </c>
      <c r="K38" s="721" t="s">
        <v>270</v>
      </c>
      <c r="L38" s="726"/>
      <c r="M38" s="726" t="s">
        <v>6426</v>
      </c>
      <c r="N38" s="722" t="s">
        <v>228</v>
      </c>
      <c r="O38" s="721" t="s">
        <v>255</v>
      </c>
      <c r="P38" s="727" t="s">
        <v>410</v>
      </c>
      <c r="Q38" s="722" t="s">
        <v>403</v>
      </c>
    </row>
    <row r="39" spans="1:17">
      <c r="A39" s="721"/>
      <c r="B39" s="721">
        <v>5</v>
      </c>
      <c r="C39" s="722" t="s">
        <v>7320</v>
      </c>
      <c r="D39" s="723" t="s">
        <v>23</v>
      </c>
      <c r="E39" s="721" t="s">
        <v>254</v>
      </c>
      <c r="F39" s="721" t="s">
        <v>22</v>
      </c>
      <c r="G39" s="794">
        <v>42806</v>
      </c>
      <c r="H39" s="795"/>
      <c r="I39" s="725" t="s">
        <v>1403</v>
      </c>
      <c r="J39" s="721" t="s">
        <v>265</v>
      </c>
      <c r="K39" s="721" t="s">
        <v>270</v>
      </c>
      <c r="L39" s="726"/>
      <c r="M39" s="726" t="s">
        <v>6426</v>
      </c>
      <c r="N39" s="722" t="s">
        <v>228</v>
      </c>
      <c r="O39" s="721" t="s">
        <v>255</v>
      </c>
      <c r="P39" s="727" t="s">
        <v>7321</v>
      </c>
      <c r="Q39" s="722" t="s">
        <v>403</v>
      </c>
    </row>
    <row r="40" spans="1:17">
      <c r="A40" s="721">
        <v>12</v>
      </c>
      <c r="B40" s="721">
        <v>1</v>
      </c>
      <c r="C40" s="722" t="s">
        <v>433</v>
      </c>
      <c r="D40" s="723" t="s">
        <v>16</v>
      </c>
      <c r="E40" s="721" t="s">
        <v>221</v>
      </c>
      <c r="F40" s="721" t="s">
        <v>434</v>
      </c>
      <c r="G40" s="794">
        <v>27066</v>
      </c>
      <c r="H40" s="795">
        <v>43</v>
      </c>
      <c r="I40" s="725" t="s">
        <v>1403</v>
      </c>
      <c r="J40" s="721" t="s">
        <v>256</v>
      </c>
      <c r="K40" s="721" t="s">
        <v>246</v>
      </c>
      <c r="L40" s="726"/>
      <c r="M40" s="726" t="s">
        <v>6426</v>
      </c>
      <c r="N40" s="722" t="s">
        <v>228</v>
      </c>
      <c r="O40" s="721" t="s">
        <v>245</v>
      </c>
      <c r="P40" s="722" t="s">
        <v>432</v>
      </c>
      <c r="Q40" s="722" t="s">
        <v>431</v>
      </c>
    </row>
    <row r="41" spans="1:17">
      <c r="A41" s="721"/>
      <c r="B41" s="721">
        <v>2</v>
      </c>
      <c r="C41" s="722" t="s">
        <v>438</v>
      </c>
      <c r="D41" s="723" t="s">
        <v>23</v>
      </c>
      <c r="E41" s="721" t="s">
        <v>254</v>
      </c>
      <c r="F41" s="721" t="s">
        <v>439</v>
      </c>
      <c r="G41" s="794">
        <v>35263</v>
      </c>
      <c r="H41" s="795">
        <v>21</v>
      </c>
      <c r="I41" s="725" t="s">
        <v>1403</v>
      </c>
      <c r="J41" s="721" t="s">
        <v>289</v>
      </c>
      <c r="K41" s="721" t="s">
        <v>261</v>
      </c>
      <c r="L41" s="726"/>
      <c r="M41" s="726" t="s">
        <v>6426</v>
      </c>
      <c r="N41" s="722" t="s">
        <v>228</v>
      </c>
      <c r="O41" s="721" t="s">
        <v>255</v>
      </c>
      <c r="P41" s="722" t="s">
        <v>437</v>
      </c>
      <c r="Q41" s="722" t="s">
        <v>431</v>
      </c>
    </row>
    <row r="42" spans="1:17">
      <c r="A42" s="721"/>
      <c r="B42" s="721">
        <v>3</v>
      </c>
      <c r="C42" s="722" t="s">
        <v>441</v>
      </c>
      <c r="D42" s="723" t="s">
        <v>23</v>
      </c>
      <c r="E42" s="721" t="s">
        <v>254</v>
      </c>
      <c r="F42" s="721" t="s">
        <v>22</v>
      </c>
      <c r="G42" s="794">
        <v>36624</v>
      </c>
      <c r="H42" s="795">
        <v>17</v>
      </c>
      <c r="I42" s="725" t="s">
        <v>1403</v>
      </c>
      <c r="J42" s="721" t="s">
        <v>289</v>
      </c>
      <c r="K42" s="721" t="s">
        <v>266</v>
      </c>
      <c r="L42" s="726"/>
      <c r="M42" s="726" t="s">
        <v>6426</v>
      </c>
      <c r="N42" s="722" t="s">
        <v>228</v>
      </c>
      <c r="O42" s="721" t="s">
        <v>255</v>
      </c>
      <c r="P42" s="722" t="s">
        <v>440</v>
      </c>
      <c r="Q42" s="722" t="s">
        <v>431</v>
      </c>
    </row>
    <row r="43" spans="1:17">
      <c r="A43" s="721"/>
      <c r="B43" s="721">
        <v>4</v>
      </c>
      <c r="C43" s="722" t="s">
        <v>444</v>
      </c>
      <c r="D43" s="723" t="s">
        <v>16</v>
      </c>
      <c r="E43" s="721" t="s">
        <v>254</v>
      </c>
      <c r="F43" s="721" t="s">
        <v>22</v>
      </c>
      <c r="G43" s="794">
        <v>38450</v>
      </c>
      <c r="H43" s="795">
        <v>12</v>
      </c>
      <c r="I43" s="725" t="s">
        <v>1403</v>
      </c>
      <c r="J43" s="721" t="s">
        <v>369</v>
      </c>
      <c r="K43" s="721" t="s">
        <v>266</v>
      </c>
      <c r="L43" s="726"/>
      <c r="M43" s="726" t="s">
        <v>6426</v>
      </c>
      <c r="N43" s="722" t="s">
        <v>228</v>
      </c>
      <c r="O43" s="721" t="s">
        <v>255</v>
      </c>
      <c r="P43" s="722" t="s">
        <v>443</v>
      </c>
      <c r="Q43" s="722" t="s">
        <v>431</v>
      </c>
    </row>
    <row r="44" spans="1:17">
      <c r="A44" s="721"/>
      <c r="B44" s="721">
        <v>5</v>
      </c>
      <c r="C44" s="722" t="s">
        <v>446</v>
      </c>
      <c r="D44" s="723" t="s">
        <v>16</v>
      </c>
      <c r="E44" s="721" t="s">
        <v>254</v>
      </c>
      <c r="F44" s="721" t="s">
        <v>22</v>
      </c>
      <c r="G44" s="794">
        <v>39291</v>
      </c>
      <c r="H44" s="795">
        <v>10</v>
      </c>
      <c r="I44" s="725" t="s">
        <v>1403</v>
      </c>
      <c r="J44" s="721" t="s">
        <v>369</v>
      </c>
      <c r="K44" s="721" t="s">
        <v>266</v>
      </c>
      <c r="L44" s="726"/>
      <c r="M44" s="726" t="s">
        <v>6426</v>
      </c>
      <c r="N44" s="722" t="s">
        <v>228</v>
      </c>
      <c r="O44" s="721" t="s">
        <v>255</v>
      </c>
      <c r="P44" s="722" t="s">
        <v>445</v>
      </c>
      <c r="Q44" s="722" t="s">
        <v>431</v>
      </c>
    </row>
    <row r="45" spans="1:17">
      <c r="A45" s="721">
        <v>13</v>
      </c>
      <c r="B45" s="721">
        <v>1</v>
      </c>
      <c r="C45" s="722" t="s">
        <v>466</v>
      </c>
      <c r="D45" s="723" t="s">
        <v>23</v>
      </c>
      <c r="E45" s="721" t="s">
        <v>221</v>
      </c>
      <c r="F45" s="721" t="s">
        <v>467</v>
      </c>
      <c r="G45" s="794">
        <v>24468</v>
      </c>
      <c r="H45" s="795">
        <v>50</v>
      </c>
      <c r="I45" s="725" t="s">
        <v>1403</v>
      </c>
      <c r="J45" s="721" t="s">
        <v>469</v>
      </c>
      <c r="K45" s="721" t="s">
        <v>470</v>
      </c>
      <c r="L45" s="726"/>
      <c r="M45" s="726" t="s">
        <v>6426</v>
      </c>
      <c r="N45" s="722" t="s">
        <v>228</v>
      </c>
      <c r="O45" s="721" t="s">
        <v>222</v>
      </c>
      <c r="P45" s="722" t="s">
        <v>465</v>
      </c>
      <c r="Q45" s="722" t="s">
        <v>473</v>
      </c>
    </row>
    <row r="46" spans="1:17">
      <c r="A46" s="721"/>
      <c r="B46" s="721">
        <v>2</v>
      </c>
      <c r="C46" s="722" t="s">
        <v>475</v>
      </c>
      <c r="D46" s="723" t="s">
        <v>16</v>
      </c>
      <c r="E46" s="721" t="s">
        <v>221</v>
      </c>
      <c r="F46" s="721" t="s">
        <v>467</v>
      </c>
      <c r="G46" s="794">
        <v>25763</v>
      </c>
      <c r="H46" s="795">
        <v>47</v>
      </c>
      <c r="I46" s="725" t="s">
        <v>1403</v>
      </c>
      <c r="J46" s="721" t="s">
        <v>223</v>
      </c>
      <c r="K46" s="721" t="s">
        <v>246</v>
      </c>
      <c r="L46" s="726"/>
      <c r="M46" s="726" t="s">
        <v>6426</v>
      </c>
      <c r="N46" s="722" t="s">
        <v>228</v>
      </c>
      <c r="O46" s="721" t="s">
        <v>245</v>
      </c>
      <c r="P46" s="722" t="s">
        <v>474</v>
      </c>
      <c r="Q46" s="722" t="s">
        <v>473</v>
      </c>
    </row>
    <row r="47" spans="1:17">
      <c r="A47" s="721"/>
      <c r="B47" s="721">
        <v>3</v>
      </c>
      <c r="C47" s="722" t="s">
        <v>482</v>
      </c>
      <c r="D47" s="723" t="s">
        <v>16</v>
      </c>
      <c r="E47" s="721" t="s">
        <v>254</v>
      </c>
      <c r="F47" s="721" t="s">
        <v>467</v>
      </c>
      <c r="G47" s="794">
        <v>33805</v>
      </c>
      <c r="H47" s="795">
        <v>25</v>
      </c>
      <c r="I47" s="725" t="s">
        <v>1403</v>
      </c>
      <c r="J47" s="721" t="s">
        <v>483</v>
      </c>
      <c r="K47" s="721" t="s">
        <v>266</v>
      </c>
      <c r="L47" s="726"/>
      <c r="M47" s="726" t="s">
        <v>6426</v>
      </c>
      <c r="N47" s="722" t="s">
        <v>228</v>
      </c>
      <c r="O47" s="721" t="s">
        <v>255</v>
      </c>
      <c r="P47" s="722" t="s">
        <v>481</v>
      </c>
      <c r="Q47" s="722" t="s">
        <v>473</v>
      </c>
    </row>
    <row r="48" spans="1:17">
      <c r="A48" s="721"/>
      <c r="B48" s="721">
        <v>4</v>
      </c>
      <c r="C48" s="722" t="s">
        <v>485</v>
      </c>
      <c r="D48" s="723" t="s">
        <v>23</v>
      </c>
      <c r="E48" s="721" t="s">
        <v>254</v>
      </c>
      <c r="F48" s="721" t="s">
        <v>230</v>
      </c>
      <c r="G48" s="794">
        <v>36294</v>
      </c>
      <c r="H48" s="795">
        <v>18</v>
      </c>
      <c r="I48" s="725" t="s">
        <v>1403</v>
      </c>
      <c r="J48" s="721" t="s">
        <v>320</v>
      </c>
      <c r="K48" s="721" t="s">
        <v>266</v>
      </c>
      <c r="L48" s="726"/>
      <c r="M48" s="726" t="s">
        <v>6426</v>
      </c>
      <c r="N48" s="722" t="s">
        <v>228</v>
      </c>
      <c r="O48" s="721" t="s">
        <v>255</v>
      </c>
      <c r="P48" s="722" t="s">
        <v>484</v>
      </c>
      <c r="Q48" s="722" t="s">
        <v>473</v>
      </c>
    </row>
    <row r="49" spans="1:17">
      <c r="A49" s="721">
        <v>14</v>
      </c>
      <c r="B49" s="721">
        <v>1</v>
      </c>
      <c r="C49" s="722" t="s">
        <v>487</v>
      </c>
      <c r="D49" s="723" t="s">
        <v>23</v>
      </c>
      <c r="E49" s="721" t="s">
        <v>221</v>
      </c>
      <c r="F49" s="721" t="s">
        <v>219</v>
      </c>
      <c r="G49" s="794">
        <v>26056</v>
      </c>
      <c r="H49" s="795">
        <v>46</v>
      </c>
      <c r="I49" s="725" t="s">
        <v>1403</v>
      </c>
      <c r="J49" s="721" t="s">
        <v>289</v>
      </c>
      <c r="K49" s="721" t="s">
        <v>283</v>
      </c>
      <c r="L49" s="726"/>
      <c r="M49" s="726" t="s">
        <v>6426</v>
      </c>
      <c r="N49" s="722" t="s">
        <v>228</v>
      </c>
      <c r="O49" s="721" t="s">
        <v>222</v>
      </c>
      <c r="P49" s="722" t="s">
        <v>486</v>
      </c>
      <c r="Q49" s="722" t="s">
        <v>490</v>
      </c>
    </row>
    <row r="50" spans="1:17">
      <c r="A50" s="721"/>
      <c r="B50" s="721">
        <v>2</v>
      </c>
      <c r="C50" s="722" t="s">
        <v>492</v>
      </c>
      <c r="D50" s="723" t="s">
        <v>16</v>
      </c>
      <c r="E50" s="721" t="s">
        <v>221</v>
      </c>
      <c r="F50" s="721" t="s">
        <v>219</v>
      </c>
      <c r="G50" s="794">
        <v>27284</v>
      </c>
      <c r="H50" s="795">
        <v>42</v>
      </c>
      <c r="I50" s="725" t="s">
        <v>1403</v>
      </c>
      <c r="J50" s="721" t="s">
        <v>289</v>
      </c>
      <c r="K50" s="721" t="s">
        <v>246</v>
      </c>
      <c r="L50" s="726"/>
      <c r="M50" s="726" t="s">
        <v>6426</v>
      </c>
      <c r="N50" s="722" t="s">
        <v>228</v>
      </c>
      <c r="O50" s="721" t="s">
        <v>245</v>
      </c>
      <c r="P50" s="722" t="s">
        <v>491</v>
      </c>
      <c r="Q50" s="722" t="s">
        <v>490</v>
      </c>
    </row>
    <row r="51" spans="1:17">
      <c r="A51" s="721"/>
      <c r="B51" s="721">
        <v>3</v>
      </c>
      <c r="C51" s="722" t="s">
        <v>498</v>
      </c>
      <c r="D51" s="723" t="s">
        <v>16</v>
      </c>
      <c r="E51" s="721" t="s">
        <v>254</v>
      </c>
      <c r="F51" s="721" t="s">
        <v>219</v>
      </c>
      <c r="G51" s="794">
        <v>37564</v>
      </c>
      <c r="H51" s="795">
        <v>14</v>
      </c>
      <c r="I51" s="725" t="s">
        <v>1403</v>
      </c>
      <c r="J51" s="721" t="s">
        <v>348</v>
      </c>
      <c r="K51" s="721" t="s">
        <v>266</v>
      </c>
      <c r="L51" s="726"/>
      <c r="M51" s="726" t="s">
        <v>6426</v>
      </c>
      <c r="N51" s="722" t="s">
        <v>228</v>
      </c>
      <c r="O51" s="721" t="s">
        <v>255</v>
      </c>
      <c r="P51" s="722" t="s">
        <v>497</v>
      </c>
      <c r="Q51" s="722" t="s">
        <v>490</v>
      </c>
    </row>
    <row r="52" spans="1:17">
      <c r="A52" s="721">
        <v>15</v>
      </c>
      <c r="B52" s="721">
        <v>1</v>
      </c>
      <c r="C52" s="722" t="s">
        <v>500</v>
      </c>
      <c r="D52" s="723" t="s">
        <v>23</v>
      </c>
      <c r="E52" s="721" t="s">
        <v>221</v>
      </c>
      <c r="F52" s="721" t="s">
        <v>288</v>
      </c>
      <c r="G52" s="794">
        <v>26912</v>
      </c>
      <c r="H52" s="795">
        <v>43</v>
      </c>
      <c r="I52" s="725" t="s">
        <v>1403</v>
      </c>
      <c r="J52" s="721" t="s">
        <v>256</v>
      </c>
      <c r="K52" s="721" t="s">
        <v>283</v>
      </c>
      <c r="L52" s="726"/>
      <c r="M52" s="726" t="s">
        <v>6426</v>
      </c>
      <c r="N52" s="722" t="s">
        <v>228</v>
      </c>
      <c r="O52" s="721" t="s">
        <v>222</v>
      </c>
      <c r="P52" s="722" t="s">
        <v>499</v>
      </c>
      <c r="Q52" s="722" t="s">
        <v>503</v>
      </c>
    </row>
    <row r="53" spans="1:17">
      <c r="A53" s="721"/>
      <c r="B53" s="721">
        <v>2</v>
      </c>
      <c r="C53" s="722" t="s">
        <v>505</v>
      </c>
      <c r="D53" s="723" t="s">
        <v>16</v>
      </c>
      <c r="E53" s="721" t="s">
        <v>221</v>
      </c>
      <c r="F53" s="721" t="s">
        <v>288</v>
      </c>
      <c r="G53" s="794">
        <v>29407</v>
      </c>
      <c r="H53" s="795">
        <v>37</v>
      </c>
      <c r="I53" s="725" t="s">
        <v>1403</v>
      </c>
      <c r="J53" s="721" t="s">
        <v>256</v>
      </c>
      <c r="K53" s="721" t="s">
        <v>246</v>
      </c>
      <c r="L53" s="726"/>
      <c r="M53" s="726" t="s">
        <v>6426</v>
      </c>
      <c r="N53" s="722" t="s">
        <v>228</v>
      </c>
      <c r="O53" s="721" t="s">
        <v>245</v>
      </c>
      <c r="P53" s="722" t="s">
        <v>504</v>
      </c>
      <c r="Q53" s="722" t="s">
        <v>503</v>
      </c>
    </row>
    <row r="54" spans="1:17">
      <c r="A54" s="721"/>
      <c r="B54" s="721">
        <v>3</v>
      </c>
      <c r="C54" s="722" t="s">
        <v>511</v>
      </c>
      <c r="D54" s="723" t="s">
        <v>16</v>
      </c>
      <c r="E54" s="721" t="s">
        <v>254</v>
      </c>
      <c r="F54" s="721" t="s">
        <v>22</v>
      </c>
      <c r="G54" s="794">
        <v>37680</v>
      </c>
      <c r="H54" s="795">
        <v>14</v>
      </c>
      <c r="I54" s="725" t="s">
        <v>1403</v>
      </c>
      <c r="J54" s="721" t="s">
        <v>369</v>
      </c>
      <c r="K54" s="721" t="s">
        <v>266</v>
      </c>
      <c r="L54" s="726"/>
      <c r="M54" s="726" t="s">
        <v>6426</v>
      </c>
      <c r="N54" s="722" t="s">
        <v>228</v>
      </c>
      <c r="O54" s="721" t="s">
        <v>255</v>
      </c>
      <c r="P54" s="722" t="s">
        <v>510</v>
      </c>
      <c r="Q54" s="722" t="s">
        <v>503</v>
      </c>
    </row>
    <row r="55" spans="1:17">
      <c r="A55" s="721"/>
      <c r="B55" s="721">
        <v>4</v>
      </c>
      <c r="C55" s="722" t="s">
        <v>513</v>
      </c>
      <c r="D55" s="723" t="s">
        <v>23</v>
      </c>
      <c r="E55" s="721" t="s">
        <v>254</v>
      </c>
      <c r="F55" s="721" t="s">
        <v>229</v>
      </c>
      <c r="G55" s="794">
        <v>41567</v>
      </c>
      <c r="H55" s="795">
        <v>3</v>
      </c>
      <c r="I55" s="725" t="s">
        <v>1403</v>
      </c>
      <c r="J55" s="721" t="s">
        <v>265</v>
      </c>
      <c r="K55" s="721" t="s">
        <v>270</v>
      </c>
      <c r="L55" s="726"/>
      <c r="M55" s="726" t="s">
        <v>6426</v>
      </c>
      <c r="N55" s="722" t="s">
        <v>228</v>
      </c>
      <c r="O55" s="721" t="s">
        <v>255</v>
      </c>
      <c r="P55" s="734" t="s">
        <v>512</v>
      </c>
      <c r="Q55" s="722" t="s">
        <v>503</v>
      </c>
    </row>
    <row r="56" spans="1:17">
      <c r="A56" s="721">
        <v>16</v>
      </c>
      <c r="B56" s="721">
        <v>1</v>
      </c>
      <c r="C56" s="722" t="s">
        <v>515</v>
      </c>
      <c r="D56" s="723" t="s">
        <v>23</v>
      </c>
      <c r="E56" s="721" t="s">
        <v>221</v>
      </c>
      <c r="F56" s="721" t="s">
        <v>22</v>
      </c>
      <c r="G56" s="794">
        <v>23199</v>
      </c>
      <c r="H56" s="795">
        <v>54</v>
      </c>
      <c r="I56" s="725" t="s">
        <v>1403</v>
      </c>
      <c r="J56" s="721" t="s">
        <v>223</v>
      </c>
      <c r="K56" s="721" t="s">
        <v>283</v>
      </c>
      <c r="L56" s="726"/>
      <c r="M56" s="726" t="s">
        <v>6426</v>
      </c>
      <c r="N56" s="722" t="s">
        <v>228</v>
      </c>
      <c r="O56" s="721" t="s">
        <v>222</v>
      </c>
      <c r="P56" s="722" t="s">
        <v>514</v>
      </c>
      <c r="Q56" s="722" t="s">
        <v>518</v>
      </c>
    </row>
    <row r="57" spans="1:17">
      <c r="A57" s="721"/>
      <c r="B57" s="721">
        <v>2</v>
      </c>
      <c r="C57" s="722" t="s">
        <v>521</v>
      </c>
      <c r="D57" s="723" t="s">
        <v>16</v>
      </c>
      <c r="E57" s="721" t="s">
        <v>221</v>
      </c>
      <c r="F57" s="721" t="s">
        <v>22</v>
      </c>
      <c r="G57" s="794">
        <v>23471</v>
      </c>
      <c r="H57" s="795">
        <v>53</v>
      </c>
      <c r="I57" s="725" t="s">
        <v>1403</v>
      </c>
      <c r="J57" s="721" t="s">
        <v>223</v>
      </c>
      <c r="K57" s="721" t="s">
        <v>246</v>
      </c>
      <c r="L57" s="726"/>
      <c r="M57" s="726" t="s">
        <v>6426</v>
      </c>
      <c r="N57" s="722" t="s">
        <v>228</v>
      </c>
      <c r="O57" s="721" t="s">
        <v>245</v>
      </c>
      <c r="P57" s="722" t="s">
        <v>520</v>
      </c>
      <c r="Q57" s="722" t="s">
        <v>518</v>
      </c>
    </row>
    <row r="58" spans="1:17">
      <c r="A58" s="721">
        <v>17</v>
      </c>
      <c r="B58" s="721">
        <v>1</v>
      </c>
      <c r="C58" s="722" t="s">
        <v>100</v>
      </c>
      <c r="D58" s="723" t="s">
        <v>23</v>
      </c>
      <c r="E58" s="721" t="s">
        <v>221</v>
      </c>
      <c r="F58" s="721" t="s">
        <v>288</v>
      </c>
      <c r="G58" s="794">
        <v>25578</v>
      </c>
      <c r="H58" s="795">
        <v>47</v>
      </c>
      <c r="I58" s="725" t="s">
        <v>1403</v>
      </c>
      <c r="J58" s="721" t="s">
        <v>527</v>
      </c>
      <c r="K58" s="721" t="s">
        <v>224</v>
      </c>
      <c r="L58" s="726"/>
      <c r="M58" s="726" t="s">
        <v>6426</v>
      </c>
      <c r="N58" s="722" t="s">
        <v>228</v>
      </c>
      <c r="O58" s="721" t="s">
        <v>222</v>
      </c>
      <c r="P58" s="722" t="s">
        <v>530</v>
      </c>
      <c r="Q58" s="722" t="s">
        <v>533</v>
      </c>
    </row>
    <row r="59" spans="1:17">
      <c r="A59" s="721"/>
      <c r="B59" s="721">
        <v>2</v>
      </c>
      <c r="C59" s="722" t="s">
        <v>535</v>
      </c>
      <c r="D59" s="723" t="s">
        <v>16</v>
      </c>
      <c r="E59" s="721" t="s">
        <v>221</v>
      </c>
      <c r="F59" s="721" t="s">
        <v>536</v>
      </c>
      <c r="G59" s="794">
        <v>26382</v>
      </c>
      <c r="H59" s="795">
        <v>45</v>
      </c>
      <c r="I59" s="725" t="s">
        <v>1403</v>
      </c>
      <c r="J59" s="721" t="s">
        <v>223</v>
      </c>
      <c r="K59" s="721" t="s">
        <v>246</v>
      </c>
      <c r="L59" s="726"/>
      <c r="M59" s="726" t="s">
        <v>6426</v>
      </c>
      <c r="N59" s="722" t="s">
        <v>228</v>
      </c>
      <c r="O59" s="721" t="s">
        <v>245</v>
      </c>
      <c r="P59" s="722" t="s">
        <v>534</v>
      </c>
      <c r="Q59" s="722" t="s">
        <v>533</v>
      </c>
    </row>
    <row r="60" spans="1:17">
      <c r="A60" s="721"/>
      <c r="B60" s="721">
        <v>3</v>
      </c>
      <c r="C60" s="722" t="s">
        <v>540</v>
      </c>
      <c r="D60" s="723" t="s">
        <v>16</v>
      </c>
      <c r="E60" s="721" t="s">
        <v>254</v>
      </c>
      <c r="F60" s="721" t="s">
        <v>541</v>
      </c>
      <c r="G60" s="794">
        <v>36657</v>
      </c>
      <c r="H60" s="795">
        <v>17</v>
      </c>
      <c r="I60" s="725" t="s">
        <v>1403</v>
      </c>
      <c r="J60" s="721" t="s">
        <v>320</v>
      </c>
      <c r="K60" s="721" t="s">
        <v>266</v>
      </c>
      <c r="L60" s="726"/>
      <c r="M60" s="726" t="s">
        <v>6426</v>
      </c>
      <c r="N60" s="722" t="s">
        <v>228</v>
      </c>
      <c r="O60" s="721" t="s">
        <v>255</v>
      </c>
      <c r="P60" s="722" t="s">
        <v>539</v>
      </c>
      <c r="Q60" s="722" t="s">
        <v>533</v>
      </c>
    </row>
    <row r="61" spans="1:17">
      <c r="A61" s="721">
        <v>18</v>
      </c>
      <c r="B61" s="721">
        <v>1</v>
      </c>
      <c r="C61" s="722" t="s">
        <v>543</v>
      </c>
      <c r="D61" s="723" t="s">
        <v>23</v>
      </c>
      <c r="E61" s="721" t="s">
        <v>221</v>
      </c>
      <c r="F61" s="721" t="s">
        <v>544</v>
      </c>
      <c r="G61" s="794">
        <v>25731</v>
      </c>
      <c r="H61" s="795">
        <v>47</v>
      </c>
      <c r="I61" s="725" t="s">
        <v>1403</v>
      </c>
      <c r="J61" s="721" t="s">
        <v>223</v>
      </c>
      <c r="K61" s="721" t="s">
        <v>283</v>
      </c>
      <c r="L61" s="726"/>
      <c r="M61" s="726" t="s">
        <v>6426</v>
      </c>
      <c r="N61" s="722" t="s">
        <v>228</v>
      </c>
      <c r="O61" s="721" t="s">
        <v>222</v>
      </c>
      <c r="P61" s="722" t="s">
        <v>542</v>
      </c>
      <c r="Q61" s="722" t="s">
        <v>546</v>
      </c>
    </row>
    <row r="62" spans="1:17">
      <c r="A62" s="721"/>
      <c r="B62" s="721">
        <v>2</v>
      </c>
      <c r="C62" s="722" t="s">
        <v>548</v>
      </c>
      <c r="D62" s="723" t="s">
        <v>16</v>
      </c>
      <c r="E62" s="721" t="s">
        <v>221</v>
      </c>
      <c r="F62" s="721" t="s">
        <v>22</v>
      </c>
      <c r="G62" s="794">
        <v>29648</v>
      </c>
      <c r="H62" s="795">
        <v>36</v>
      </c>
      <c r="I62" s="725" t="s">
        <v>1403</v>
      </c>
      <c r="J62" s="721" t="s">
        <v>256</v>
      </c>
      <c r="K62" s="721" t="s">
        <v>246</v>
      </c>
      <c r="L62" s="726"/>
      <c r="M62" s="726" t="s">
        <v>6426</v>
      </c>
      <c r="N62" s="722" t="s">
        <v>228</v>
      </c>
      <c r="O62" s="721" t="s">
        <v>245</v>
      </c>
      <c r="P62" s="722" t="s">
        <v>547</v>
      </c>
      <c r="Q62" s="722" t="s">
        <v>546</v>
      </c>
    </row>
    <row r="63" spans="1:17">
      <c r="A63" s="721"/>
      <c r="B63" s="721">
        <v>3</v>
      </c>
      <c r="C63" s="722" t="s">
        <v>552</v>
      </c>
      <c r="D63" s="723" t="s">
        <v>16</v>
      </c>
      <c r="E63" s="721" t="s">
        <v>254</v>
      </c>
      <c r="F63" s="721" t="s">
        <v>22</v>
      </c>
      <c r="G63" s="794">
        <v>36305</v>
      </c>
      <c r="H63" s="795">
        <v>18</v>
      </c>
      <c r="I63" s="725" t="s">
        <v>1403</v>
      </c>
      <c r="J63" s="721" t="s">
        <v>320</v>
      </c>
      <c r="K63" s="721" t="s">
        <v>266</v>
      </c>
      <c r="L63" s="726"/>
      <c r="M63" s="726" t="s">
        <v>6426</v>
      </c>
      <c r="N63" s="722" t="s">
        <v>228</v>
      </c>
      <c r="O63" s="721" t="s">
        <v>255</v>
      </c>
      <c r="P63" s="722" t="s">
        <v>551</v>
      </c>
      <c r="Q63" s="722" t="s">
        <v>546</v>
      </c>
    </row>
    <row r="64" spans="1:17">
      <c r="A64" s="721"/>
      <c r="B64" s="721">
        <v>4</v>
      </c>
      <c r="C64" s="722" t="s">
        <v>554</v>
      </c>
      <c r="D64" s="723" t="s">
        <v>23</v>
      </c>
      <c r="E64" s="721" t="s">
        <v>254</v>
      </c>
      <c r="F64" s="721" t="s">
        <v>555</v>
      </c>
      <c r="G64" s="794">
        <v>38061</v>
      </c>
      <c r="H64" s="795">
        <v>13</v>
      </c>
      <c r="I64" s="725" t="s">
        <v>1403</v>
      </c>
      <c r="J64" s="721" t="s">
        <v>262</v>
      </c>
      <c r="K64" s="721" t="s">
        <v>266</v>
      </c>
      <c r="L64" s="726"/>
      <c r="M64" s="726" t="s">
        <v>6426</v>
      </c>
      <c r="N64" s="722" t="s">
        <v>228</v>
      </c>
      <c r="O64" s="721" t="s">
        <v>255</v>
      </c>
      <c r="P64" s="722" t="s">
        <v>553</v>
      </c>
      <c r="Q64" s="722" t="s">
        <v>546</v>
      </c>
    </row>
    <row r="65" spans="1:17">
      <c r="A65" s="721"/>
      <c r="B65" s="721">
        <v>5</v>
      </c>
      <c r="C65" s="722" t="s">
        <v>557</v>
      </c>
      <c r="D65" s="723" t="s">
        <v>23</v>
      </c>
      <c r="E65" s="721" t="s">
        <v>254</v>
      </c>
      <c r="F65" s="721" t="s">
        <v>555</v>
      </c>
      <c r="G65" s="794">
        <v>39464</v>
      </c>
      <c r="H65" s="795">
        <v>9</v>
      </c>
      <c r="I65" s="725" t="s">
        <v>1403</v>
      </c>
      <c r="J65" s="721" t="s">
        <v>369</v>
      </c>
      <c r="K65" s="721" t="s">
        <v>266</v>
      </c>
      <c r="L65" s="726"/>
      <c r="M65" s="726" t="s">
        <v>6426</v>
      </c>
      <c r="N65" s="722" t="s">
        <v>228</v>
      </c>
      <c r="O65" s="721" t="s">
        <v>255</v>
      </c>
      <c r="P65" s="734" t="s">
        <v>556</v>
      </c>
      <c r="Q65" s="722" t="s">
        <v>546</v>
      </c>
    </row>
    <row r="66" spans="1:17">
      <c r="A66" s="721">
        <v>19</v>
      </c>
      <c r="B66" s="721">
        <v>1</v>
      </c>
      <c r="C66" s="722" t="s">
        <v>564</v>
      </c>
      <c r="D66" s="723" t="s">
        <v>16</v>
      </c>
      <c r="E66" s="721" t="s">
        <v>221</v>
      </c>
      <c r="F66" s="721" t="s">
        <v>376</v>
      </c>
      <c r="G66" s="794">
        <v>26726</v>
      </c>
      <c r="H66" s="795">
        <v>44</v>
      </c>
      <c r="I66" s="725" t="s">
        <v>1403</v>
      </c>
      <c r="J66" s="721" t="s">
        <v>289</v>
      </c>
      <c r="K66" s="721" t="s">
        <v>246</v>
      </c>
      <c r="L66" s="726"/>
      <c r="M66" s="726" t="s">
        <v>6426</v>
      </c>
      <c r="N66" s="722" t="s">
        <v>228</v>
      </c>
      <c r="O66" s="721" t="s">
        <v>245</v>
      </c>
      <c r="P66" s="722" t="s">
        <v>563</v>
      </c>
      <c r="Q66" s="727" t="s">
        <v>7387</v>
      </c>
    </row>
    <row r="67" spans="1:17">
      <c r="A67" s="721"/>
      <c r="B67" s="721">
        <v>2</v>
      </c>
      <c r="C67" s="722" t="s">
        <v>569</v>
      </c>
      <c r="D67" s="723" t="s">
        <v>16</v>
      </c>
      <c r="E67" s="721" t="s">
        <v>254</v>
      </c>
      <c r="F67" s="721" t="s">
        <v>22</v>
      </c>
      <c r="G67" s="794">
        <v>37353</v>
      </c>
      <c r="H67" s="795">
        <v>15</v>
      </c>
      <c r="I67" s="725" t="s">
        <v>1403</v>
      </c>
      <c r="J67" s="721" t="s">
        <v>262</v>
      </c>
      <c r="K67" s="721" t="s">
        <v>266</v>
      </c>
      <c r="L67" s="726"/>
      <c r="M67" s="726" t="s">
        <v>6426</v>
      </c>
      <c r="N67" s="722" t="s">
        <v>228</v>
      </c>
      <c r="O67" s="721" t="s">
        <v>255</v>
      </c>
      <c r="P67" s="722" t="s">
        <v>568</v>
      </c>
      <c r="Q67" s="727" t="s">
        <v>7387</v>
      </c>
    </row>
    <row r="68" spans="1:17">
      <c r="A68" s="721"/>
      <c r="B68" s="721">
        <v>3</v>
      </c>
      <c r="C68" s="722" t="s">
        <v>572</v>
      </c>
      <c r="D68" s="723" t="s">
        <v>16</v>
      </c>
      <c r="E68" s="721" t="s">
        <v>254</v>
      </c>
      <c r="F68" s="721" t="s">
        <v>22</v>
      </c>
      <c r="G68" s="794">
        <v>38825</v>
      </c>
      <c r="H68" s="795">
        <v>11</v>
      </c>
      <c r="I68" s="725" t="s">
        <v>1403</v>
      </c>
      <c r="J68" s="721" t="s">
        <v>369</v>
      </c>
      <c r="K68" s="721" t="s">
        <v>266</v>
      </c>
      <c r="L68" s="726"/>
      <c r="M68" s="726" t="s">
        <v>6426</v>
      </c>
      <c r="N68" s="722" t="s">
        <v>228</v>
      </c>
      <c r="O68" s="721" t="s">
        <v>255</v>
      </c>
      <c r="P68" s="722" t="s">
        <v>571</v>
      </c>
      <c r="Q68" s="727" t="s">
        <v>7387</v>
      </c>
    </row>
    <row r="69" spans="1:17">
      <c r="A69" s="721"/>
      <c r="B69" s="721">
        <v>4</v>
      </c>
      <c r="C69" s="722" t="s">
        <v>574</v>
      </c>
      <c r="D69" s="723" t="s">
        <v>16</v>
      </c>
      <c r="E69" s="721" t="s">
        <v>254</v>
      </c>
      <c r="F69" s="721" t="s">
        <v>22</v>
      </c>
      <c r="G69" s="794">
        <v>40330</v>
      </c>
      <c r="H69" s="795">
        <v>7</v>
      </c>
      <c r="I69" s="725" t="s">
        <v>1403</v>
      </c>
      <c r="J69" s="721" t="s">
        <v>369</v>
      </c>
      <c r="K69" s="721" t="s">
        <v>270</v>
      </c>
      <c r="L69" s="726"/>
      <c r="M69" s="726" t="s">
        <v>6426</v>
      </c>
      <c r="N69" s="722" t="s">
        <v>228</v>
      </c>
      <c r="O69" s="721" t="s">
        <v>255</v>
      </c>
      <c r="P69" s="727" t="s">
        <v>573</v>
      </c>
      <c r="Q69" s="727" t="s">
        <v>7387</v>
      </c>
    </row>
    <row r="70" spans="1:17">
      <c r="A70" s="721"/>
      <c r="B70" s="721">
        <v>5</v>
      </c>
      <c r="C70" s="722" t="s">
        <v>1635</v>
      </c>
      <c r="D70" s="723" t="s">
        <v>23</v>
      </c>
      <c r="E70" s="721" t="s">
        <v>254</v>
      </c>
      <c r="F70" s="721" t="s">
        <v>7384</v>
      </c>
      <c r="G70" s="794" t="s">
        <v>7385</v>
      </c>
      <c r="H70" s="795"/>
      <c r="I70" s="725" t="s">
        <v>1403</v>
      </c>
      <c r="J70" s="721" t="s">
        <v>6953</v>
      </c>
      <c r="K70" s="721" t="s">
        <v>261</v>
      </c>
      <c r="L70" s="726"/>
      <c r="M70" s="726" t="s">
        <v>6426</v>
      </c>
      <c r="N70" s="722" t="s">
        <v>228</v>
      </c>
      <c r="O70" s="721" t="s">
        <v>255</v>
      </c>
      <c r="P70" s="727" t="s">
        <v>7386</v>
      </c>
      <c r="Q70" s="727" t="s">
        <v>7387</v>
      </c>
    </row>
    <row r="71" spans="1:17">
      <c r="A71" s="721">
        <v>20</v>
      </c>
      <c r="B71" s="721">
        <v>1</v>
      </c>
      <c r="C71" s="722" t="s">
        <v>576</v>
      </c>
      <c r="D71" s="723" t="s">
        <v>23</v>
      </c>
      <c r="E71" s="721" t="s">
        <v>221</v>
      </c>
      <c r="F71" s="721" t="s">
        <v>577</v>
      </c>
      <c r="G71" s="794">
        <v>18111</v>
      </c>
      <c r="H71" s="795">
        <v>68</v>
      </c>
      <c r="I71" s="725" t="s">
        <v>1403</v>
      </c>
      <c r="J71" s="721" t="s">
        <v>256</v>
      </c>
      <c r="K71" s="721" t="s">
        <v>283</v>
      </c>
      <c r="L71" s="726"/>
      <c r="M71" s="726" t="s">
        <v>6426</v>
      </c>
      <c r="N71" s="722" t="s">
        <v>228</v>
      </c>
      <c r="O71" s="721" t="s">
        <v>222</v>
      </c>
      <c r="P71" s="734" t="s">
        <v>575</v>
      </c>
      <c r="Q71" s="727" t="s">
        <v>580</v>
      </c>
    </row>
    <row r="72" spans="1:17">
      <c r="A72" s="721"/>
      <c r="B72" s="738">
        <v>2</v>
      </c>
      <c r="C72" s="722" t="s">
        <v>582</v>
      </c>
      <c r="D72" s="723" t="s">
        <v>16</v>
      </c>
      <c r="E72" s="721" t="s">
        <v>221</v>
      </c>
      <c r="F72" s="721" t="s">
        <v>583</v>
      </c>
      <c r="G72" s="794">
        <v>22247</v>
      </c>
      <c r="H72" s="795">
        <v>56</v>
      </c>
      <c r="I72" s="725" t="s">
        <v>1403</v>
      </c>
      <c r="J72" s="721" t="s">
        <v>256</v>
      </c>
      <c r="K72" s="721" t="s">
        <v>246</v>
      </c>
      <c r="L72" s="726"/>
      <c r="M72" s="726" t="s">
        <v>6426</v>
      </c>
      <c r="N72" s="722" t="s">
        <v>228</v>
      </c>
      <c r="O72" s="721" t="s">
        <v>245</v>
      </c>
      <c r="P72" s="734" t="s">
        <v>581</v>
      </c>
      <c r="Q72" s="727" t="s">
        <v>580</v>
      </c>
    </row>
    <row r="73" spans="1:17">
      <c r="A73" s="721"/>
      <c r="B73" s="721">
        <v>3</v>
      </c>
      <c r="C73" s="722" t="s">
        <v>587</v>
      </c>
      <c r="D73" s="723" t="s">
        <v>23</v>
      </c>
      <c r="E73" s="721" t="s">
        <v>254</v>
      </c>
      <c r="F73" s="721" t="s">
        <v>583</v>
      </c>
      <c r="G73" s="794">
        <v>36401</v>
      </c>
      <c r="H73" s="795">
        <v>17</v>
      </c>
      <c r="I73" s="725" t="s">
        <v>1403</v>
      </c>
      <c r="J73" s="721" t="s">
        <v>289</v>
      </c>
      <c r="K73" s="721" t="s">
        <v>261</v>
      </c>
      <c r="L73" s="726"/>
      <c r="M73" s="726" t="s">
        <v>6426</v>
      </c>
      <c r="N73" s="722" t="s">
        <v>228</v>
      </c>
      <c r="O73" s="721" t="s">
        <v>255</v>
      </c>
      <c r="P73" s="734" t="s">
        <v>586</v>
      </c>
      <c r="Q73" s="727" t="s">
        <v>580</v>
      </c>
    </row>
    <row r="74" spans="1:17">
      <c r="A74" s="721"/>
      <c r="B74" s="721">
        <v>4</v>
      </c>
      <c r="C74" s="722" t="s">
        <v>589</v>
      </c>
      <c r="D74" s="723" t="s">
        <v>23</v>
      </c>
      <c r="E74" s="721" t="s">
        <v>221</v>
      </c>
      <c r="F74" s="721" t="s">
        <v>583</v>
      </c>
      <c r="G74" s="794">
        <v>9328</v>
      </c>
      <c r="H74" s="795">
        <v>92</v>
      </c>
      <c r="I74" s="725" t="s">
        <v>1403</v>
      </c>
      <c r="J74" s="721" t="s">
        <v>256</v>
      </c>
      <c r="K74" s="721" t="s">
        <v>283</v>
      </c>
      <c r="L74" s="726"/>
      <c r="M74" s="726" t="s">
        <v>6426</v>
      </c>
      <c r="N74" s="722" t="s">
        <v>228</v>
      </c>
      <c r="O74" s="721" t="s">
        <v>327</v>
      </c>
      <c r="P74" s="722" t="s">
        <v>588</v>
      </c>
      <c r="Q74" s="727" t="s">
        <v>580</v>
      </c>
    </row>
    <row r="75" spans="1:17">
      <c r="A75" s="721">
        <v>21</v>
      </c>
      <c r="B75" s="739">
        <v>1</v>
      </c>
      <c r="C75" s="722" t="s">
        <v>593</v>
      </c>
      <c r="D75" s="723" t="s">
        <v>23</v>
      </c>
      <c r="E75" s="721" t="s">
        <v>221</v>
      </c>
      <c r="F75" s="721" t="s">
        <v>22</v>
      </c>
      <c r="G75" s="740">
        <v>35991</v>
      </c>
      <c r="H75" s="798">
        <v>19</v>
      </c>
      <c r="I75" s="725" t="s">
        <v>1403</v>
      </c>
      <c r="J75" s="721" t="s">
        <v>256</v>
      </c>
      <c r="K75" s="721" t="s">
        <v>283</v>
      </c>
      <c r="L75" s="726"/>
      <c r="M75" s="726" t="s">
        <v>6426</v>
      </c>
      <c r="N75" s="722" t="s">
        <v>228</v>
      </c>
      <c r="O75" s="721" t="s">
        <v>222</v>
      </c>
      <c r="P75" s="727" t="s">
        <v>592</v>
      </c>
      <c r="Q75" s="727" t="s">
        <v>596</v>
      </c>
    </row>
    <row r="76" spans="1:17">
      <c r="A76" s="721"/>
      <c r="B76" s="721">
        <v>2</v>
      </c>
      <c r="C76" s="722" t="s">
        <v>598</v>
      </c>
      <c r="D76" s="723" t="s">
        <v>16</v>
      </c>
      <c r="E76" s="721" t="s">
        <v>221</v>
      </c>
      <c r="F76" s="721" t="s">
        <v>599</v>
      </c>
      <c r="G76" s="794">
        <v>34297</v>
      </c>
      <c r="H76" s="795">
        <v>23</v>
      </c>
      <c r="I76" s="725" t="s">
        <v>1403</v>
      </c>
      <c r="J76" s="721" t="s">
        <v>223</v>
      </c>
      <c r="K76" s="721" t="s">
        <v>246</v>
      </c>
      <c r="L76" s="726"/>
      <c r="M76" s="726" t="s">
        <v>6426</v>
      </c>
      <c r="N76" s="722" t="s">
        <v>228</v>
      </c>
      <c r="O76" s="721" t="s">
        <v>245</v>
      </c>
      <c r="P76" s="734" t="s">
        <v>597</v>
      </c>
      <c r="Q76" s="727" t="s">
        <v>596</v>
      </c>
    </row>
    <row r="77" spans="1:17">
      <c r="A77" s="721"/>
      <c r="B77" s="721">
        <v>3</v>
      </c>
      <c r="C77" s="722" t="s">
        <v>601</v>
      </c>
      <c r="D77" s="723" t="s">
        <v>16</v>
      </c>
      <c r="E77" s="721" t="s">
        <v>254</v>
      </c>
      <c r="F77" s="721" t="s">
        <v>229</v>
      </c>
      <c r="G77" s="794">
        <v>42431</v>
      </c>
      <c r="H77" s="795">
        <v>1</v>
      </c>
      <c r="I77" s="725" t="s">
        <v>1403</v>
      </c>
      <c r="J77" s="721" t="s">
        <v>265</v>
      </c>
      <c r="K77" s="721" t="s">
        <v>270</v>
      </c>
      <c r="L77" s="726"/>
      <c r="M77" s="726" t="s">
        <v>6426</v>
      </c>
      <c r="N77" s="722" t="s">
        <v>228</v>
      </c>
      <c r="O77" s="721" t="s">
        <v>255</v>
      </c>
      <c r="P77" s="736" t="s">
        <v>600</v>
      </c>
      <c r="Q77" s="727" t="s">
        <v>596</v>
      </c>
    </row>
    <row r="78" spans="1:17">
      <c r="A78" s="721">
        <v>22</v>
      </c>
      <c r="B78" s="721">
        <v>1</v>
      </c>
      <c r="C78" s="722" t="s">
        <v>603</v>
      </c>
      <c r="D78" s="723" t="s">
        <v>23</v>
      </c>
      <c r="E78" s="721" t="s">
        <v>221</v>
      </c>
      <c r="F78" s="721" t="s">
        <v>309</v>
      </c>
      <c r="G78" s="794">
        <v>25911</v>
      </c>
      <c r="H78" s="795">
        <v>46</v>
      </c>
      <c r="I78" s="725" t="s">
        <v>1403</v>
      </c>
      <c r="J78" s="721" t="s">
        <v>256</v>
      </c>
      <c r="K78" s="721" t="s">
        <v>283</v>
      </c>
      <c r="L78" s="726"/>
      <c r="M78" s="726" t="s">
        <v>6426</v>
      </c>
      <c r="N78" s="722" t="s">
        <v>228</v>
      </c>
      <c r="O78" s="721" t="s">
        <v>222</v>
      </c>
      <c r="P78" s="722" t="s">
        <v>602</v>
      </c>
      <c r="Q78" s="722" t="s">
        <v>606</v>
      </c>
    </row>
    <row r="79" spans="1:17">
      <c r="A79" s="721">
        <v>23</v>
      </c>
      <c r="B79" s="721">
        <v>1</v>
      </c>
      <c r="C79" s="722" t="s">
        <v>617</v>
      </c>
      <c r="D79" s="723" t="s">
        <v>23</v>
      </c>
      <c r="E79" s="721" t="s">
        <v>221</v>
      </c>
      <c r="F79" s="721" t="s">
        <v>618</v>
      </c>
      <c r="G79" s="794">
        <v>26343</v>
      </c>
      <c r="H79" s="795">
        <v>45</v>
      </c>
      <c r="I79" s="725" t="s">
        <v>1403</v>
      </c>
      <c r="J79" s="721" t="s">
        <v>256</v>
      </c>
      <c r="K79" s="721" t="s">
        <v>283</v>
      </c>
      <c r="L79" s="726"/>
      <c r="M79" s="726" t="s">
        <v>6426</v>
      </c>
      <c r="N79" s="722" t="s">
        <v>228</v>
      </c>
      <c r="O79" s="721" t="s">
        <v>222</v>
      </c>
      <c r="P79" s="722" t="s">
        <v>616</v>
      </c>
      <c r="Q79" s="722" t="s">
        <v>621</v>
      </c>
    </row>
    <row r="80" spans="1:17">
      <c r="A80" s="721"/>
      <c r="B80" s="721">
        <v>2</v>
      </c>
      <c r="C80" s="722" t="s">
        <v>624</v>
      </c>
      <c r="D80" s="723" t="s">
        <v>16</v>
      </c>
      <c r="E80" s="721" t="s">
        <v>221</v>
      </c>
      <c r="F80" s="721" t="s">
        <v>244</v>
      </c>
      <c r="G80" s="794">
        <v>27636</v>
      </c>
      <c r="H80" s="795">
        <v>41</v>
      </c>
      <c r="I80" s="725" t="s">
        <v>1403</v>
      </c>
      <c r="J80" s="721" t="s">
        <v>256</v>
      </c>
      <c r="K80" s="721" t="s">
        <v>246</v>
      </c>
      <c r="L80" s="726"/>
      <c r="M80" s="726" t="s">
        <v>6426</v>
      </c>
      <c r="N80" s="722" t="s">
        <v>228</v>
      </c>
      <c r="O80" s="721" t="s">
        <v>245</v>
      </c>
      <c r="P80" s="722" t="s">
        <v>623</v>
      </c>
      <c r="Q80" s="722" t="s">
        <v>621</v>
      </c>
    </row>
    <row r="81" spans="1:17">
      <c r="A81" s="721"/>
      <c r="B81" s="721">
        <v>3</v>
      </c>
      <c r="C81" s="722" t="s">
        <v>628</v>
      </c>
      <c r="D81" s="723" t="s">
        <v>23</v>
      </c>
      <c r="E81" s="721" t="s">
        <v>254</v>
      </c>
      <c r="F81" s="721" t="s">
        <v>22</v>
      </c>
      <c r="G81" s="794">
        <v>35708</v>
      </c>
      <c r="H81" s="795">
        <v>19</v>
      </c>
      <c r="I81" s="725" t="s">
        <v>1403</v>
      </c>
      <c r="J81" s="721" t="s">
        <v>483</v>
      </c>
      <c r="K81" s="721" t="s">
        <v>266</v>
      </c>
      <c r="L81" s="726"/>
      <c r="M81" s="726" t="s">
        <v>6426</v>
      </c>
      <c r="N81" s="722" t="s">
        <v>228</v>
      </c>
      <c r="O81" s="721" t="s">
        <v>255</v>
      </c>
      <c r="P81" s="722" t="s">
        <v>627</v>
      </c>
      <c r="Q81" s="722" t="s">
        <v>621</v>
      </c>
    </row>
    <row r="82" spans="1:17">
      <c r="A82" s="721"/>
      <c r="B82" s="721">
        <v>4</v>
      </c>
      <c r="C82" s="722" t="s">
        <v>631</v>
      </c>
      <c r="D82" s="723" t="s">
        <v>16</v>
      </c>
      <c r="E82" s="721" t="s">
        <v>254</v>
      </c>
      <c r="F82" s="721" t="s">
        <v>22</v>
      </c>
      <c r="G82" s="794">
        <v>38034</v>
      </c>
      <c r="H82" s="795">
        <v>13</v>
      </c>
      <c r="I82" s="725" t="s">
        <v>1403</v>
      </c>
      <c r="J82" s="721" t="s">
        <v>262</v>
      </c>
      <c r="K82" s="721" t="s">
        <v>266</v>
      </c>
      <c r="L82" s="726"/>
      <c r="M82" s="726" t="s">
        <v>6426</v>
      </c>
      <c r="N82" s="722" t="s">
        <v>228</v>
      </c>
      <c r="O82" s="721" t="s">
        <v>255</v>
      </c>
      <c r="P82" s="722" t="s">
        <v>630</v>
      </c>
      <c r="Q82" s="722" t="s">
        <v>621</v>
      </c>
    </row>
    <row r="83" spans="1:17">
      <c r="A83" s="721">
        <v>24</v>
      </c>
      <c r="B83" s="721">
        <v>1</v>
      </c>
      <c r="C83" s="722" t="s">
        <v>633</v>
      </c>
      <c r="D83" s="723" t="s">
        <v>23</v>
      </c>
      <c r="E83" s="721" t="s">
        <v>221</v>
      </c>
      <c r="F83" s="721" t="s">
        <v>288</v>
      </c>
      <c r="G83" s="794">
        <v>25728</v>
      </c>
      <c r="H83" s="795">
        <v>47</v>
      </c>
      <c r="I83" s="725" t="s">
        <v>1403</v>
      </c>
      <c r="J83" s="721" t="s">
        <v>289</v>
      </c>
      <c r="K83" s="721" t="s">
        <v>224</v>
      </c>
      <c r="L83" s="726"/>
      <c r="M83" s="726" t="s">
        <v>6426</v>
      </c>
      <c r="N83" s="722" t="s">
        <v>228</v>
      </c>
      <c r="O83" s="721" t="s">
        <v>222</v>
      </c>
      <c r="P83" s="722" t="s">
        <v>632</v>
      </c>
      <c r="Q83" s="722" t="s">
        <v>636</v>
      </c>
    </row>
    <row r="84" spans="1:17">
      <c r="A84" s="721"/>
      <c r="B84" s="721">
        <v>2</v>
      </c>
      <c r="C84" s="722" t="s">
        <v>638</v>
      </c>
      <c r="D84" s="723" t="s">
        <v>16</v>
      </c>
      <c r="E84" s="721" t="s">
        <v>221</v>
      </c>
      <c r="F84" s="721" t="s">
        <v>288</v>
      </c>
      <c r="G84" s="794">
        <v>26759</v>
      </c>
      <c r="H84" s="795">
        <v>44</v>
      </c>
      <c r="I84" s="725" t="s">
        <v>1403</v>
      </c>
      <c r="J84" s="721" t="s">
        <v>256</v>
      </c>
      <c r="K84" s="721" t="s">
        <v>246</v>
      </c>
      <c r="L84" s="726"/>
      <c r="M84" s="726" t="s">
        <v>6426</v>
      </c>
      <c r="N84" s="722" t="s">
        <v>228</v>
      </c>
      <c r="O84" s="721" t="s">
        <v>245</v>
      </c>
      <c r="P84" s="722" t="s">
        <v>637</v>
      </c>
      <c r="Q84" s="722" t="s">
        <v>636</v>
      </c>
    </row>
    <row r="85" spans="1:17">
      <c r="A85" s="721"/>
      <c r="B85" s="721">
        <v>3</v>
      </c>
      <c r="C85" s="722" t="s">
        <v>643</v>
      </c>
      <c r="D85" s="723" t="s">
        <v>23</v>
      </c>
      <c r="E85" s="721" t="s">
        <v>254</v>
      </c>
      <c r="F85" s="721" t="s">
        <v>22</v>
      </c>
      <c r="G85" s="794">
        <v>37991</v>
      </c>
      <c r="H85" s="795">
        <v>13</v>
      </c>
      <c r="I85" s="725" t="s">
        <v>1403</v>
      </c>
      <c r="J85" s="721" t="s">
        <v>262</v>
      </c>
      <c r="K85" s="721" t="s">
        <v>266</v>
      </c>
      <c r="L85" s="726"/>
      <c r="M85" s="726" t="s">
        <v>6426</v>
      </c>
      <c r="N85" s="722" t="s">
        <v>228</v>
      </c>
      <c r="O85" s="721" t="s">
        <v>255</v>
      </c>
      <c r="P85" s="722" t="s">
        <v>642</v>
      </c>
      <c r="Q85" s="722" t="s">
        <v>636</v>
      </c>
    </row>
    <row r="86" spans="1:17">
      <c r="A86" s="721">
        <v>25</v>
      </c>
      <c r="B86" s="721">
        <v>1</v>
      </c>
      <c r="C86" s="722" t="s">
        <v>645</v>
      </c>
      <c r="D86" s="723" t="s">
        <v>23</v>
      </c>
      <c r="E86" s="721" t="s">
        <v>221</v>
      </c>
      <c r="F86" s="721" t="s">
        <v>646</v>
      </c>
      <c r="G86" s="794">
        <v>32540</v>
      </c>
      <c r="H86" s="795">
        <v>28</v>
      </c>
      <c r="I86" s="725" t="s">
        <v>1403</v>
      </c>
      <c r="J86" s="721" t="s">
        <v>223</v>
      </c>
      <c r="K86" s="721" t="s">
        <v>224</v>
      </c>
      <c r="L86" s="726"/>
      <c r="M86" s="726" t="s">
        <v>6426</v>
      </c>
      <c r="N86" s="722" t="s">
        <v>228</v>
      </c>
      <c r="O86" s="721" t="s">
        <v>222</v>
      </c>
      <c r="P86" s="727" t="s">
        <v>644</v>
      </c>
      <c r="Q86" s="727" t="s">
        <v>647</v>
      </c>
    </row>
    <row r="87" spans="1:17">
      <c r="A87" s="721"/>
      <c r="B87" s="721">
        <v>2</v>
      </c>
      <c r="C87" s="722" t="s">
        <v>649</v>
      </c>
      <c r="D87" s="723" t="s">
        <v>16</v>
      </c>
      <c r="E87" s="721" t="s">
        <v>221</v>
      </c>
      <c r="F87" s="721" t="s">
        <v>650</v>
      </c>
      <c r="G87" s="794">
        <v>32561</v>
      </c>
      <c r="H87" s="795">
        <v>28</v>
      </c>
      <c r="I87" s="725" t="s">
        <v>1403</v>
      </c>
      <c r="J87" s="721" t="s">
        <v>289</v>
      </c>
      <c r="K87" s="721" t="s">
        <v>246</v>
      </c>
      <c r="L87" s="726"/>
      <c r="M87" s="726" t="s">
        <v>6426</v>
      </c>
      <c r="N87" s="722" t="s">
        <v>228</v>
      </c>
      <c r="O87" s="721" t="s">
        <v>245</v>
      </c>
      <c r="P87" s="736" t="s">
        <v>648</v>
      </c>
      <c r="Q87" s="727" t="s">
        <v>647</v>
      </c>
    </row>
    <row r="88" spans="1:17">
      <c r="A88" s="721"/>
      <c r="B88" s="721">
        <v>3</v>
      </c>
      <c r="C88" s="722" t="s">
        <v>654</v>
      </c>
      <c r="D88" s="723" t="s">
        <v>16</v>
      </c>
      <c r="E88" s="721" t="s">
        <v>254</v>
      </c>
      <c r="F88" s="721" t="s">
        <v>22</v>
      </c>
      <c r="G88" s="794">
        <v>40881</v>
      </c>
      <c r="H88" s="795">
        <v>5</v>
      </c>
      <c r="I88" s="725" t="s">
        <v>1403</v>
      </c>
      <c r="J88" s="721" t="s">
        <v>265</v>
      </c>
      <c r="K88" s="721" t="s">
        <v>270</v>
      </c>
      <c r="L88" s="726"/>
      <c r="M88" s="726" t="s">
        <v>6426</v>
      </c>
      <c r="N88" s="722" t="s">
        <v>228</v>
      </c>
      <c r="O88" s="721" t="s">
        <v>255</v>
      </c>
      <c r="P88" s="734" t="s">
        <v>653</v>
      </c>
      <c r="Q88" s="727" t="s">
        <v>647</v>
      </c>
    </row>
    <row r="89" spans="1:17">
      <c r="A89" s="721"/>
      <c r="B89" s="721">
        <v>4</v>
      </c>
      <c r="C89" s="722" t="s">
        <v>656</v>
      </c>
      <c r="D89" s="723" t="s">
        <v>23</v>
      </c>
      <c r="E89" s="721" t="s">
        <v>254</v>
      </c>
      <c r="F89" s="721" t="s">
        <v>22</v>
      </c>
      <c r="G89" s="794">
        <v>42088</v>
      </c>
      <c r="H89" s="795">
        <v>2</v>
      </c>
      <c r="I89" s="725" t="s">
        <v>1403</v>
      </c>
      <c r="J89" s="721" t="s">
        <v>265</v>
      </c>
      <c r="K89" s="721" t="s">
        <v>270</v>
      </c>
      <c r="L89" s="726"/>
      <c r="M89" s="726" t="s">
        <v>6426</v>
      </c>
      <c r="N89" s="722" t="s">
        <v>228</v>
      </c>
      <c r="O89" s="721" t="s">
        <v>255</v>
      </c>
      <c r="P89" s="727" t="s">
        <v>655</v>
      </c>
      <c r="Q89" s="727" t="s">
        <v>647</v>
      </c>
    </row>
    <row r="90" spans="1:17">
      <c r="A90" s="721">
        <v>26</v>
      </c>
      <c r="B90" s="721">
        <v>1</v>
      </c>
      <c r="C90" s="722" t="s">
        <v>658</v>
      </c>
      <c r="D90" s="723" t="s">
        <v>23</v>
      </c>
      <c r="E90" s="721" t="s">
        <v>221</v>
      </c>
      <c r="F90" s="721" t="s">
        <v>452</v>
      </c>
      <c r="G90" s="794">
        <v>31109</v>
      </c>
      <c r="H90" s="795">
        <v>32</v>
      </c>
      <c r="I90" s="725" t="s">
        <v>1403</v>
      </c>
      <c r="J90" s="721" t="s">
        <v>223</v>
      </c>
      <c r="K90" s="721" t="s">
        <v>659</v>
      </c>
      <c r="L90" s="726"/>
      <c r="M90" s="726" t="s">
        <v>6426</v>
      </c>
      <c r="N90" s="722" t="s">
        <v>228</v>
      </c>
      <c r="O90" s="721" t="s">
        <v>222</v>
      </c>
      <c r="P90" s="727" t="s">
        <v>657</v>
      </c>
      <c r="Q90" s="727" t="s">
        <v>662</v>
      </c>
    </row>
    <row r="91" spans="1:17">
      <c r="A91" s="721"/>
      <c r="B91" s="721">
        <v>2</v>
      </c>
      <c r="C91" s="722" t="s">
        <v>664</v>
      </c>
      <c r="D91" s="723" t="s">
        <v>16</v>
      </c>
      <c r="E91" s="721" t="s">
        <v>221</v>
      </c>
      <c r="F91" s="721" t="s">
        <v>452</v>
      </c>
      <c r="G91" s="794">
        <v>32822</v>
      </c>
      <c r="H91" s="795">
        <v>27</v>
      </c>
      <c r="I91" s="725" t="s">
        <v>1403</v>
      </c>
      <c r="J91" s="721" t="s">
        <v>223</v>
      </c>
      <c r="K91" s="721" t="s">
        <v>246</v>
      </c>
      <c r="L91" s="726"/>
      <c r="M91" s="726" t="s">
        <v>6426</v>
      </c>
      <c r="N91" s="722" t="s">
        <v>228</v>
      </c>
      <c r="O91" s="721" t="s">
        <v>245</v>
      </c>
      <c r="P91" s="727" t="s">
        <v>663</v>
      </c>
      <c r="Q91" s="727" t="s">
        <v>662</v>
      </c>
    </row>
    <row r="92" spans="1:17">
      <c r="A92" s="721"/>
      <c r="B92" s="721">
        <v>3</v>
      </c>
      <c r="C92" s="722" t="s">
        <v>668</v>
      </c>
      <c r="D92" s="723" t="s">
        <v>16</v>
      </c>
      <c r="E92" s="721" t="s">
        <v>254</v>
      </c>
      <c r="F92" s="721" t="s">
        <v>452</v>
      </c>
      <c r="G92" s="794">
        <v>40314</v>
      </c>
      <c r="H92" s="795">
        <v>7</v>
      </c>
      <c r="I92" s="725" t="s">
        <v>1403</v>
      </c>
      <c r="J92" s="721" t="s">
        <v>265</v>
      </c>
      <c r="K92" s="721" t="s">
        <v>270</v>
      </c>
      <c r="L92" s="726"/>
      <c r="M92" s="726" t="s">
        <v>6426</v>
      </c>
      <c r="N92" s="722" t="s">
        <v>228</v>
      </c>
      <c r="O92" s="721" t="s">
        <v>255</v>
      </c>
      <c r="P92" s="727" t="s">
        <v>667</v>
      </c>
      <c r="Q92" s="727" t="s">
        <v>662</v>
      </c>
    </row>
    <row r="93" spans="1:17">
      <c r="A93" s="721"/>
      <c r="B93" s="721">
        <v>4</v>
      </c>
      <c r="C93" s="722" t="s">
        <v>670</v>
      </c>
      <c r="D93" s="723" t="s">
        <v>23</v>
      </c>
      <c r="E93" s="721" t="s">
        <v>254</v>
      </c>
      <c r="F93" s="721" t="s">
        <v>229</v>
      </c>
      <c r="G93" s="794">
        <v>41671</v>
      </c>
      <c r="H93" s="795">
        <v>3</v>
      </c>
      <c r="I93" s="725" t="s">
        <v>1403</v>
      </c>
      <c r="J93" s="721" t="s">
        <v>265</v>
      </c>
      <c r="K93" s="721" t="s">
        <v>270</v>
      </c>
      <c r="L93" s="726"/>
      <c r="M93" s="726" t="s">
        <v>6426</v>
      </c>
      <c r="N93" s="722" t="s">
        <v>228</v>
      </c>
      <c r="O93" s="721" t="s">
        <v>255</v>
      </c>
      <c r="P93" s="727" t="s">
        <v>669</v>
      </c>
      <c r="Q93" s="727" t="s">
        <v>662</v>
      </c>
    </row>
    <row r="94" spans="1:17">
      <c r="A94" s="721">
        <v>27</v>
      </c>
      <c r="B94" s="721">
        <v>1</v>
      </c>
      <c r="C94" s="722" t="s">
        <v>672</v>
      </c>
      <c r="D94" s="723" t="s">
        <v>23</v>
      </c>
      <c r="E94" s="721" t="s">
        <v>221</v>
      </c>
      <c r="F94" s="721" t="s">
        <v>673</v>
      </c>
      <c r="G94" s="794">
        <v>29209</v>
      </c>
      <c r="H94" s="795">
        <v>37</v>
      </c>
      <c r="I94" s="725" t="s">
        <v>1403</v>
      </c>
      <c r="J94" s="721" t="s">
        <v>223</v>
      </c>
      <c r="K94" s="721" t="s">
        <v>674</v>
      </c>
      <c r="L94" s="726"/>
      <c r="M94" s="726" t="s">
        <v>6426</v>
      </c>
      <c r="N94" s="722" t="s">
        <v>228</v>
      </c>
      <c r="O94" s="721" t="s">
        <v>222</v>
      </c>
      <c r="P94" s="727" t="s">
        <v>671</v>
      </c>
      <c r="Q94" s="727" t="s">
        <v>677</v>
      </c>
    </row>
    <row r="95" spans="1:17">
      <c r="A95" s="721"/>
      <c r="B95" s="721">
        <v>2</v>
      </c>
      <c r="C95" s="722" t="s">
        <v>680</v>
      </c>
      <c r="D95" s="723" t="s">
        <v>16</v>
      </c>
      <c r="E95" s="721" t="s">
        <v>221</v>
      </c>
      <c r="F95" s="721" t="s">
        <v>673</v>
      </c>
      <c r="G95" s="794">
        <v>31201</v>
      </c>
      <c r="H95" s="795">
        <v>32</v>
      </c>
      <c r="I95" s="725" t="s">
        <v>1403</v>
      </c>
      <c r="J95" s="721" t="s">
        <v>681</v>
      </c>
      <c r="K95" s="721" t="s">
        <v>246</v>
      </c>
      <c r="L95" s="726"/>
      <c r="M95" s="726" t="s">
        <v>6426</v>
      </c>
      <c r="N95" s="722" t="s">
        <v>228</v>
      </c>
      <c r="O95" s="721" t="s">
        <v>245</v>
      </c>
      <c r="P95" s="727" t="s">
        <v>679</v>
      </c>
      <c r="Q95" s="727" t="s">
        <v>677</v>
      </c>
    </row>
    <row r="96" spans="1:17">
      <c r="A96" s="721"/>
      <c r="B96" s="721">
        <v>3</v>
      </c>
      <c r="C96" s="722" t="s">
        <v>685</v>
      </c>
      <c r="D96" s="723" t="s">
        <v>23</v>
      </c>
      <c r="E96" s="721" t="s">
        <v>254</v>
      </c>
      <c r="F96" s="721" t="s">
        <v>673</v>
      </c>
      <c r="G96" s="799">
        <v>39654</v>
      </c>
      <c r="H96" s="795">
        <v>9</v>
      </c>
      <c r="I96" s="725" t="s">
        <v>1403</v>
      </c>
      <c r="J96" s="721" t="s">
        <v>369</v>
      </c>
      <c r="K96" s="721" t="s">
        <v>266</v>
      </c>
      <c r="L96" s="726"/>
      <c r="M96" s="726" t="s">
        <v>6426</v>
      </c>
      <c r="N96" s="722" t="s">
        <v>228</v>
      </c>
      <c r="O96" s="721" t="s">
        <v>255</v>
      </c>
      <c r="P96" s="727" t="s">
        <v>684</v>
      </c>
      <c r="Q96" s="727" t="s">
        <v>677</v>
      </c>
    </row>
    <row r="97" spans="1:17">
      <c r="A97" s="721"/>
      <c r="B97" s="721">
        <v>4</v>
      </c>
      <c r="C97" s="722" t="s">
        <v>688</v>
      </c>
      <c r="D97" s="723" t="s">
        <v>23</v>
      </c>
      <c r="E97" s="721" t="s">
        <v>254</v>
      </c>
      <c r="F97" s="738" t="s">
        <v>229</v>
      </c>
      <c r="G97" s="799">
        <v>42225</v>
      </c>
      <c r="H97" s="795">
        <v>1</v>
      </c>
      <c r="I97" s="725" t="s">
        <v>1403</v>
      </c>
      <c r="J97" s="721" t="s">
        <v>265</v>
      </c>
      <c r="K97" s="721" t="s">
        <v>270</v>
      </c>
      <c r="L97" s="726"/>
      <c r="M97" s="726" t="s">
        <v>6426</v>
      </c>
      <c r="N97" s="722" t="s">
        <v>228</v>
      </c>
      <c r="O97" s="721" t="s">
        <v>255</v>
      </c>
      <c r="P97" s="727" t="s">
        <v>687</v>
      </c>
      <c r="Q97" s="727" t="s">
        <v>677</v>
      </c>
    </row>
    <row r="98" spans="1:17">
      <c r="A98" s="721">
        <v>28</v>
      </c>
      <c r="B98" s="721">
        <v>1</v>
      </c>
      <c r="C98" s="722" t="s">
        <v>690</v>
      </c>
      <c r="D98" s="723" t="s">
        <v>23</v>
      </c>
      <c r="E98" s="721" t="s">
        <v>221</v>
      </c>
      <c r="F98" s="721" t="s">
        <v>691</v>
      </c>
      <c r="G98" s="794">
        <v>28291</v>
      </c>
      <c r="H98" s="795">
        <v>40</v>
      </c>
      <c r="I98" s="725" t="s">
        <v>1403</v>
      </c>
      <c r="J98" s="721" t="s">
        <v>256</v>
      </c>
      <c r="K98" s="721" t="s">
        <v>261</v>
      </c>
      <c r="L98" s="726"/>
      <c r="M98" s="726" t="s">
        <v>6426</v>
      </c>
      <c r="N98" s="722" t="s">
        <v>228</v>
      </c>
      <c r="O98" s="721" t="s">
        <v>222</v>
      </c>
      <c r="P98" s="727" t="s">
        <v>689</v>
      </c>
      <c r="Q98" s="734" t="s">
        <v>694</v>
      </c>
    </row>
    <row r="99" spans="1:17">
      <c r="A99" s="721"/>
      <c r="B99" s="721">
        <v>2</v>
      </c>
      <c r="C99" s="722" t="s">
        <v>696</v>
      </c>
      <c r="D99" s="723" t="s">
        <v>16</v>
      </c>
      <c r="E99" s="721" t="s">
        <v>221</v>
      </c>
      <c r="F99" s="721" t="s">
        <v>691</v>
      </c>
      <c r="G99" s="794">
        <v>29444</v>
      </c>
      <c r="H99" s="795">
        <v>36</v>
      </c>
      <c r="I99" s="725" t="s">
        <v>1403</v>
      </c>
      <c r="J99" s="721" t="s">
        <v>256</v>
      </c>
      <c r="K99" s="721" t="s">
        <v>246</v>
      </c>
      <c r="L99" s="726"/>
      <c r="M99" s="726" t="s">
        <v>6426</v>
      </c>
      <c r="N99" s="722" t="s">
        <v>228</v>
      </c>
      <c r="O99" s="721" t="s">
        <v>245</v>
      </c>
      <c r="P99" s="727" t="s">
        <v>695</v>
      </c>
      <c r="Q99" s="734" t="s">
        <v>694</v>
      </c>
    </row>
    <row r="100" spans="1:17">
      <c r="A100" s="721"/>
      <c r="B100" s="721">
        <v>3</v>
      </c>
      <c r="C100" s="722" t="s">
        <v>702</v>
      </c>
      <c r="D100" s="723" t="s">
        <v>23</v>
      </c>
      <c r="E100" s="721" t="s">
        <v>254</v>
      </c>
      <c r="F100" s="721" t="s">
        <v>691</v>
      </c>
      <c r="G100" s="794">
        <v>38333</v>
      </c>
      <c r="H100" s="795">
        <v>12</v>
      </c>
      <c r="I100" s="725" t="s">
        <v>1403</v>
      </c>
      <c r="J100" s="721" t="s">
        <v>369</v>
      </c>
      <c r="K100" s="721" t="s">
        <v>266</v>
      </c>
      <c r="L100" s="726"/>
      <c r="M100" s="726" t="s">
        <v>6426</v>
      </c>
      <c r="N100" s="722" t="s">
        <v>228</v>
      </c>
      <c r="O100" s="721" t="s">
        <v>255</v>
      </c>
      <c r="P100" s="727" t="s">
        <v>701</v>
      </c>
      <c r="Q100" s="734" t="s">
        <v>694</v>
      </c>
    </row>
    <row r="101" spans="1:17">
      <c r="A101" s="721"/>
      <c r="B101" s="721">
        <v>4</v>
      </c>
      <c r="C101" s="722" t="s">
        <v>704</v>
      </c>
      <c r="D101" s="723" t="s">
        <v>16</v>
      </c>
      <c r="E101" s="721" t="s">
        <v>254</v>
      </c>
      <c r="F101" s="721" t="s">
        <v>22</v>
      </c>
      <c r="G101" s="794">
        <v>40827</v>
      </c>
      <c r="H101" s="795">
        <v>5</v>
      </c>
      <c r="I101" s="725" t="s">
        <v>1403</v>
      </c>
      <c r="J101" s="721" t="s">
        <v>265</v>
      </c>
      <c r="K101" s="721" t="s">
        <v>270</v>
      </c>
      <c r="L101" s="726"/>
      <c r="M101" s="726" t="s">
        <v>6426</v>
      </c>
      <c r="N101" s="722" t="s">
        <v>228</v>
      </c>
      <c r="O101" s="721" t="s">
        <v>255</v>
      </c>
      <c r="P101" s="727" t="s">
        <v>703</v>
      </c>
      <c r="Q101" s="734" t="s">
        <v>694</v>
      </c>
    </row>
    <row r="102" spans="1:17">
      <c r="A102" s="721">
        <v>29</v>
      </c>
      <c r="B102" s="721">
        <v>1</v>
      </c>
      <c r="C102" s="722" t="s">
        <v>706</v>
      </c>
      <c r="D102" s="723" t="s">
        <v>23</v>
      </c>
      <c r="E102" s="721" t="s">
        <v>221</v>
      </c>
      <c r="F102" s="721" t="s">
        <v>309</v>
      </c>
      <c r="G102" s="794">
        <v>27011</v>
      </c>
      <c r="H102" s="795">
        <v>43</v>
      </c>
      <c r="I102" s="725" t="s">
        <v>1403</v>
      </c>
      <c r="J102" s="721" t="s">
        <v>289</v>
      </c>
      <c r="K102" s="721" t="s">
        <v>283</v>
      </c>
      <c r="L102" s="726"/>
      <c r="M102" s="726" t="s">
        <v>6426</v>
      </c>
      <c r="N102" s="722" t="s">
        <v>228</v>
      </c>
      <c r="O102" s="721" t="s">
        <v>222</v>
      </c>
      <c r="P102" s="741" t="s">
        <v>705</v>
      </c>
      <c r="Q102" s="734" t="s">
        <v>707</v>
      </c>
    </row>
    <row r="103" spans="1:17">
      <c r="A103" s="721"/>
      <c r="B103" s="721">
        <v>2</v>
      </c>
      <c r="C103" s="722" t="s">
        <v>709</v>
      </c>
      <c r="D103" s="723" t="s">
        <v>16</v>
      </c>
      <c r="E103" s="721" t="s">
        <v>221</v>
      </c>
      <c r="F103" s="721" t="s">
        <v>309</v>
      </c>
      <c r="G103" s="794">
        <v>27720</v>
      </c>
      <c r="H103" s="795">
        <v>41</v>
      </c>
      <c r="I103" s="725" t="s">
        <v>1403</v>
      </c>
      <c r="J103" s="721" t="s">
        <v>289</v>
      </c>
      <c r="K103" s="721" t="s">
        <v>246</v>
      </c>
      <c r="L103" s="726"/>
      <c r="M103" s="726" t="s">
        <v>6426</v>
      </c>
      <c r="N103" s="722" t="s">
        <v>228</v>
      </c>
      <c r="O103" s="721" t="s">
        <v>245</v>
      </c>
      <c r="P103" s="741" t="s">
        <v>708</v>
      </c>
      <c r="Q103" s="734" t="s">
        <v>707</v>
      </c>
    </row>
    <row r="104" spans="1:17">
      <c r="A104" s="721"/>
      <c r="B104" s="721">
        <v>3</v>
      </c>
      <c r="C104" s="722" t="s">
        <v>713</v>
      </c>
      <c r="D104" s="723" t="s">
        <v>23</v>
      </c>
      <c r="E104" s="721" t="s">
        <v>254</v>
      </c>
      <c r="F104" s="721" t="s">
        <v>309</v>
      </c>
      <c r="G104" s="794">
        <v>37451</v>
      </c>
      <c r="H104" s="795">
        <v>15</v>
      </c>
      <c r="I104" s="725" t="s">
        <v>1403</v>
      </c>
      <c r="J104" s="721" t="s">
        <v>262</v>
      </c>
      <c r="K104" s="721" t="s">
        <v>266</v>
      </c>
      <c r="L104" s="726"/>
      <c r="M104" s="726" t="s">
        <v>6426</v>
      </c>
      <c r="N104" s="722" t="s">
        <v>228</v>
      </c>
      <c r="O104" s="721" t="s">
        <v>255</v>
      </c>
      <c r="P104" s="734" t="s">
        <v>712</v>
      </c>
      <c r="Q104" s="734" t="s">
        <v>707</v>
      </c>
    </row>
    <row r="105" spans="1:17">
      <c r="A105" s="721"/>
      <c r="B105" s="721">
        <v>4</v>
      </c>
      <c r="C105" s="722" t="s">
        <v>715</v>
      </c>
      <c r="D105" s="723" t="s">
        <v>23</v>
      </c>
      <c r="E105" s="721" t="s">
        <v>254</v>
      </c>
      <c r="F105" s="721" t="s">
        <v>309</v>
      </c>
      <c r="G105" s="794">
        <v>40165</v>
      </c>
      <c r="H105" s="795">
        <v>7</v>
      </c>
      <c r="I105" s="725" t="s">
        <v>1403</v>
      </c>
      <c r="J105" s="721" t="s">
        <v>369</v>
      </c>
      <c r="K105" s="721" t="s">
        <v>270</v>
      </c>
      <c r="L105" s="726"/>
      <c r="M105" s="726" t="s">
        <v>6426</v>
      </c>
      <c r="N105" s="722" t="s">
        <v>228</v>
      </c>
      <c r="O105" s="721" t="s">
        <v>255</v>
      </c>
      <c r="P105" s="734" t="s">
        <v>714</v>
      </c>
      <c r="Q105" s="734" t="s">
        <v>707</v>
      </c>
    </row>
    <row r="106" spans="1:17">
      <c r="A106" s="721">
        <v>30</v>
      </c>
      <c r="B106" s="721">
        <v>1</v>
      </c>
      <c r="C106" s="722" t="s">
        <v>717</v>
      </c>
      <c r="D106" s="723" t="s">
        <v>23</v>
      </c>
      <c r="E106" s="721" t="s">
        <v>221</v>
      </c>
      <c r="F106" s="721" t="s">
        <v>288</v>
      </c>
      <c r="G106" s="794">
        <v>26947</v>
      </c>
      <c r="H106" s="795">
        <v>43</v>
      </c>
      <c r="I106" s="725" t="s">
        <v>1403</v>
      </c>
      <c r="J106" s="721" t="s">
        <v>289</v>
      </c>
      <c r="K106" s="721" t="s">
        <v>283</v>
      </c>
      <c r="L106" s="726"/>
      <c r="M106" s="726" t="s">
        <v>6426</v>
      </c>
      <c r="N106" s="722" t="s">
        <v>228</v>
      </c>
      <c r="O106" s="721" t="s">
        <v>222</v>
      </c>
      <c r="P106" s="727" t="s">
        <v>716</v>
      </c>
      <c r="Q106" s="734" t="s">
        <v>720</v>
      </c>
    </row>
    <row r="107" spans="1:17">
      <c r="A107" s="721"/>
      <c r="B107" s="721">
        <v>2</v>
      </c>
      <c r="C107" s="722" t="s">
        <v>722</v>
      </c>
      <c r="D107" s="723" t="s">
        <v>16</v>
      </c>
      <c r="E107" s="721" t="s">
        <v>221</v>
      </c>
      <c r="F107" s="721" t="s">
        <v>309</v>
      </c>
      <c r="G107" s="794">
        <v>28311</v>
      </c>
      <c r="H107" s="795">
        <v>40</v>
      </c>
      <c r="I107" s="725" t="s">
        <v>1403</v>
      </c>
      <c r="J107" s="721" t="s">
        <v>256</v>
      </c>
      <c r="K107" s="721" t="s">
        <v>246</v>
      </c>
      <c r="L107" s="726"/>
      <c r="M107" s="726" t="s">
        <v>6426</v>
      </c>
      <c r="N107" s="722" t="s">
        <v>228</v>
      </c>
      <c r="O107" s="721" t="s">
        <v>245</v>
      </c>
      <c r="P107" s="727" t="s">
        <v>721</v>
      </c>
      <c r="Q107" s="734" t="s">
        <v>720</v>
      </c>
    </row>
    <row r="108" spans="1:17">
      <c r="A108" s="721"/>
      <c r="B108" s="721">
        <v>3</v>
      </c>
      <c r="C108" s="722" t="s">
        <v>724</v>
      </c>
      <c r="D108" s="723" t="s">
        <v>16</v>
      </c>
      <c r="E108" s="721" t="s">
        <v>254</v>
      </c>
      <c r="F108" s="721" t="s">
        <v>309</v>
      </c>
      <c r="G108" s="794">
        <v>36852</v>
      </c>
      <c r="H108" s="795">
        <v>16</v>
      </c>
      <c r="I108" s="725" t="s">
        <v>1403</v>
      </c>
      <c r="J108" s="721" t="s">
        <v>348</v>
      </c>
      <c r="K108" s="721" t="s">
        <v>266</v>
      </c>
      <c r="L108" s="726"/>
      <c r="M108" s="726" t="s">
        <v>6426</v>
      </c>
      <c r="N108" s="722" t="s">
        <v>228</v>
      </c>
      <c r="O108" s="721" t="s">
        <v>255</v>
      </c>
      <c r="P108" s="727" t="s">
        <v>723</v>
      </c>
      <c r="Q108" s="734" t="s">
        <v>720</v>
      </c>
    </row>
    <row r="109" spans="1:17">
      <c r="A109" s="721">
        <v>31</v>
      </c>
      <c r="B109" s="721">
        <v>1</v>
      </c>
      <c r="C109" s="722" t="s">
        <v>726</v>
      </c>
      <c r="D109" s="723" t="s">
        <v>23</v>
      </c>
      <c r="E109" s="738" t="s">
        <v>221</v>
      </c>
      <c r="F109" s="738" t="s">
        <v>727</v>
      </c>
      <c r="G109" s="794">
        <v>28949</v>
      </c>
      <c r="H109" s="795">
        <v>38</v>
      </c>
      <c r="I109" s="725" t="s">
        <v>1403</v>
      </c>
      <c r="J109" s="738" t="s">
        <v>256</v>
      </c>
      <c r="K109" s="738" t="s">
        <v>674</v>
      </c>
      <c r="L109" s="726"/>
      <c r="M109" s="726" t="s">
        <v>6426</v>
      </c>
      <c r="N109" s="722" t="s">
        <v>228</v>
      </c>
      <c r="O109" s="738" t="s">
        <v>222</v>
      </c>
      <c r="P109" s="727" t="s">
        <v>725</v>
      </c>
      <c r="Q109" s="734" t="s">
        <v>730</v>
      </c>
    </row>
    <row r="110" spans="1:17">
      <c r="A110" s="721"/>
      <c r="B110" s="721">
        <v>2</v>
      </c>
      <c r="C110" s="722" t="s">
        <v>732</v>
      </c>
      <c r="D110" s="723" t="s">
        <v>16</v>
      </c>
      <c r="E110" s="738" t="s">
        <v>221</v>
      </c>
      <c r="F110" s="738" t="s">
        <v>733</v>
      </c>
      <c r="G110" s="794">
        <v>31647</v>
      </c>
      <c r="H110" s="795">
        <v>30</v>
      </c>
      <c r="I110" s="725" t="s">
        <v>1403</v>
      </c>
      <c r="J110" s="738" t="s">
        <v>289</v>
      </c>
      <c r="K110" s="738" t="s">
        <v>246</v>
      </c>
      <c r="L110" s="726"/>
      <c r="M110" s="726" t="s">
        <v>6426</v>
      </c>
      <c r="N110" s="722" t="s">
        <v>228</v>
      </c>
      <c r="O110" s="738" t="s">
        <v>245</v>
      </c>
      <c r="P110" s="727" t="s">
        <v>731</v>
      </c>
      <c r="Q110" s="734" t="s">
        <v>730</v>
      </c>
    </row>
    <row r="111" spans="1:17">
      <c r="A111" s="721"/>
      <c r="B111" s="721">
        <v>3</v>
      </c>
      <c r="C111" s="722" t="s">
        <v>737</v>
      </c>
      <c r="D111" s="723" t="s">
        <v>23</v>
      </c>
      <c r="E111" s="738" t="s">
        <v>254</v>
      </c>
      <c r="F111" s="738" t="s">
        <v>733</v>
      </c>
      <c r="G111" s="794">
        <v>39277</v>
      </c>
      <c r="H111" s="795">
        <v>10</v>
      </c>
      <c r="I111" s="725" t="s">
        <v>1403</v>
      </c>
      <c r="J111" s="738" t="s">
        <v>369</v>
      </c>
      <c r="K111" s="738" t="s">
        <v>266</v>
      </c>
      <c r="L111" s="726"/>
      <c r="M111" s="726" t="s">
        <v>6426</v>
      </c>
      <c r="N111" s="722" t="s">
        <v>228</v>
      </c>
      <c r="O111" s="738" t="s">
        <v>255</v>
      </c>
      <c r="P111" s="727" t="s">
        <v>736</v>
      </c>
      <c r="Q111" s="734" t="s">
        <v>730</v>
      </c>
    </row>
    <row r="112" spans="1:17">
      <c r="A112" s="721"/>
      <c r="B112" s="721">
        <v>4</v>
      </c>
      <c r="C112" s="722" t="s">
        <v>7388</v>
      </c>
      <c r="D112" s="723" t="s">
        <v>23</v>
      </c>
      <c r="E112" s="738" t="s">
        <v>254</v>
      </c>
      <c r="F112" s="738"/>
      <c r="G112" s="794">
        <v>43559</v>
      </c>
      <c r="H112" s="795"/>
      <c r="I112" s="725" t="s">
        <v>1403</v>
      </c>
      <c r="J112" s="738" t="s">
        <v>265</v>
      </c>
      <c r="K112" s="738" t="s">
        <v>270</v>
      </c>
      <c r="L112" s="726"/>
      <c r="M112" s="726" t="s">
        <v>6426</v>
      </c>
      <c r="N112" s="722" t="s">
        <v>228</v>
      </c>
      <c r="O112" s="738" t="s">
        <v>255</v>
      </c>
      <c r="P112" s="727"/>
      <c r="Q112" s="734"/>
    </row>
    <row r="113" spans="1:17">
      <c r="A113" s="721">
        <v>32</v>
      </c>
      <c r="B113" s="721">
        <v>1</v>
      </c>
      <c r="C113" s="722" t="s">
        <v>739</v>
      </c>
      <c r="D113" s="723" t="s">
        <v>23</v>
      </c>
      <c r="E113" s="738" t="s">
        <v>221</v>
      </c>
      <c r="F113" s="738" t="s">
        <v>740</v>
      </c>
      <c r="G113" s="794">
        <v>31515</v>
      </c>
      <c r="H113" s="795">
        <v>31</v>
      </c>
      <c r="I113" s="725" t="s">
        <v>1403</v>
      </c>
      <c r="J113" s="738" t="s">
        <v>241</v>
      </c>
      <c r="K113" s="738" t="s">
        <v>283</v>
      </c>
      <c r="L113" s="726"/>
      <c r="M113" s="726" t="s">
        <v>6426</v>
      </c>
      <c r="N113" s="722" t="s">
        <v>228</v>
      </c>
      <c r="O113" s="738" t="s">
        <v>222</v>
      </c>
      <c r="P113" s="727" t="s">
        <v>738</v>
      </c>
      <c r="Q113" s="741" t="s">
        <v>743</v>
      </c>
    </row>
    <row r="114" spans="1:17">
      <c r="A114" s="721"/>
      <c r="B114" s="738">
        <v>2</v>
      </c>
      <c r="C114" s="722" t="s">
        <v>745</v>
      </c>
      <c r="D114" s="723" t="s">
        <v>16</v>
      </c>
      <c r="E114" s="738" t="s">
        <v>221</v>
      </c>
      <c r="F114" s="738" t="s">
        <v>414</v>
      </c>
      <c r="G114" s="794">
        <v>32376</v>
      </c>
      <c r="H114" s="795">
        <v>28</v>
      </c>
      <c r="I114" s="725" t="s">
        <v>1403</v>
      </c>
      <c r="J114" s="738" t="s">
        <v>289</v>
      </c>
      <c r="K114" s="738" t="s">
        <v>246</v>
      </c>
      <c r="L114" s="726"/>
      <c r="M114" s="726" t="s">
        <v>6426</v>
      </c>
      <c r="N114" s="722" t="s">
        <v>228</v>
      </c>
      <c r="O114" s="738" t="s">
        <v>245</v>
      </c>
      <c r="P114" s="727" t="s">
        <v>744</v>
      </c>
      <c r="Q114" s="741" t="s">
        <v>743</v>
      </c>
    </row>
    <row r="115" spans="1:17">
      <c r="A115" s="721"/>
      <c r="B115" s="738">
        <v>3</v>
      </c>
      <c r="C115" s="722" t="s">
        <v>749</v>
      </c>
      <c r="D115" s="723" t="s">
        <v>23</v>
      </c>
      <c r="E115" s="738" t="s">
        <v>254</v>
      </c>
      <c r="F115" s="738" t="s">
        <v>750</v>
      </c>
      <c r="G115" s="794">
        <v>38624</v>
      </c>
      <c r="H115" s="795">
        <v>11</v>
      </c>
      <c r="I115" s="725" t="s">
        <v>1403</v>
      </c>
      <c r="J115" s="738" t="s">
        <v>369</v>
      </c>
      <c r="K115" s="738" t="s">
        <v>266</v>
      </c>
      <c r="L115" s="726"/>
      <c r="M115" s="726" t="s">
        <v>6426</v>
      </c>
      <c r="N115" s="722" t="s">
        <v>228</v>
      </c>
      <c r="O115" s="738" t="s">
        <v>255</v>
      </c>
      <c r="P115" s="727" t="s">
        <v>748</v>
      </c>
      <c r="Q115" s="741" t="s">
        <v>743</v>
      </c>
    </row>
    <row r="116" spans="1:17">
      <c r="A116" s="721"/>
      <c r="B116" s="738">
        <v>4</v>
      </c>
      <c r="C116" s="722" t="s">
        <v>753</v>
      </c>
      <c r="D116" s="723" t="s">
        <v>16</v>
      </c>
      <c r="E116" s="738" t="s">
        <v>254</v>
      </c>
      <c r="F116" s="738" t="s">
        <v>229</v>
      </c>
      <c r="G116" s="794">
        <v>42177</v>
      </c>
      <c r="H116" s="795">
        <v>2</v>
      </c>
      <c r="I116" s="725" t="s">
        <v>1403</v>
      </c>
      <c r="J116" s="738" t="s">
        <v>265</v>
      </c>
      <c r="K116" s="738" t="s">
        <v>270</v>
      </c>
      <c r="L116" s="726"/>
      <c r="M116" s="726" t="s">
        <v>6426</v>
      </c>
      <c r="N116" s="722" t="s">
        <v>228</v>
      </c>
      <c r="O116" s="738" t="s">
        <v>255</v>
      </c>
      <c r="P116" s="727" t="s">
        <v>752</v>
      </c>
      <c r="Q116" s="741" t="s">
        <v>743</v>
      </c>
    </row>
    <row r="117" spans="1:17">
      <c r="A117" s="721">
        <v>33</v>
      </c>
      <c r="B117" s="721">
        <v>1</v>
      </c>
      <c r="C117" s="722" t="s">
        <v>755</v>
      </c>
      <c r="D117" s="723" t="s">
        <v>23</v>
      </c>
      <c r="E117" s="721" t="s">
        <v>221</v>
      </c>
      <c r="F117" s="721" t="s">
        <v>756</v>
      </c>
      <c r="G117" s="794">
        <v>30059</v>
      </c>
      <c r="H117" s="795">
        <v>35</v>
      </c>
      <c r="I117" s="725" t="s">
        <v>1403</v>
      </c>
      <c r="J117" s="721" t="s">
        <v>289</v>
      </c>
      <c r="K117" s="721" t="s">
        <v>674</v>
      </c>
      <c r="L117" s="726"/>
      <c r="M117" s="726" t="s">
        <v>6426</v>
      </c>
      <c r="N117" s="722" t="s">
        <v>228</v>
      </c>
      <c r="O117" s="721" t="s">
        <v>222</v>
      </c>
      <c r="P117" s="734" t="s">
        <v>754</v>
      </c>
      <c r="Q117" s="734" t="s">
        <v>759</v>
      </c>
    </row>
    <row r="118" spans="1:17">
      <c r="A118" s="721"/>
      <c r="B118" s="721">
        <v>2</v>
      </c>
      <c r="C118" s="722" t="s">
        <v>762</v>
      </c>
      <c r="D118" s="723" t="s">
        <v>16</v>
      </c>
      <c r="E118" s="721" t="s">
        <v>221</v>
      </c>
      <c r="F118" s="721" t="s">
        <v>756</v>
      </c>
      <c r="G118" s="794">
        <v>31158</v>
      </c>
      <c r="H118" s="795">
        <v>32</v>
      </c>
      <c r="I118" s="725" t="s">
        <v>1403</v>
      </c>
      <c r="J118" s="721" t="s">
        <v>289</v>
      </c>
      <c r="K118" s="721" t="s">
        <v>246</v>
      </c>
      <c r="L118" s="726"/>
      <c r="M118" s="726" t="s">
        <v>6426</v>
      </c>
      <c r="N118" s="722" t="s">
        <v>228</v>
      </c>
      <c r="O118" s="721" t="s">
        <v>245</v>
      </c>
      <c r="P118" s="734" t="s">
        <v>761</v>
      </c>
      <c r="Q118" s="734" t="s">
        <v>759</v>
      </c>
    </row>
    <row r="119" spans="1:17">
      <c r="A119" s="721"/>
      <c r="B119" s="721">
        <v>3</v>
      </c>
      <c r="C119" s="722" t="s">
        <v>766</v>
      </c>
      <c r="D119" s="723" t="s">
        <v>16</v>
      </c>
      <c r="E119" s="721" t="s">
        <v>254</v>
      </c>
      <c r="F119" s="721" t="s">
        <v>767</v>
      </c>
      <c r="G119" s="794">
        <v>39655</v>
      </c>
      <c r="H119" s="795">
        <v>9</v>
      </c>
      <c r="I119" s="725" t="s">
        <v>1403</v>
      </c>
      <c r="J119" s="721" t="s">
        <v>369</v>
      </c>
      <c r="K119" s="721" t="s">
        <v>266</v>
      </c>
      <c r="L119" s="726"/>
      <c r="M119" s="726" t="s">
        <v>6426</v>
      </c>
      <c r="N119" s="722" t="s">
        <v>228</v>
      </c>
      <c r="O119" s="721" t="s">
        <v>255</v>
      </c>
      <c r="P119" s="734" t="s">
        <v>765</v>
      </c>
      <c r="Q119" s="734" t="s">
        <v>759</v>
      </c>
    </row>
    <row r="120" spans="1:17">
      <c r="A120" s="721"/>
      <c r="B120" s="738">
        <v>4</v>
      </c>
      <c r="C120" s="734" t="s">
        <v>769</v>
      </c>
      <c r="D120" s="742" t="s">
        <v>16</v>
      </c>
      <c r="E120" s="738" t="s">
        <v>254</v>
      </c>
      <c r="F120" s="737" t="s">
        <v>22</v>
      </c>
      <c r="G120" s="800" t="s">
        <v>770</v>
      </c>
      <c r="H120" s="795">
        <v>1</v>
      </c>
      <c r="I120" s="725" t="s">
        <v>1403</v>
      </c>
      <c r="J120" s="738" t="s">
        <v>265</v>
      </c>
      <c r="K120" s="738" t="s">
        <v>270</v>
      </c>
      <c r="L120" s="726"/>
      <c r="M120" s="726" t="s">
        <v>6426</v>
      </c>
      <c r="N120" s="722" t="s">
        <v>228</v>
      </c>
      <c r="O120" s="738" t="s">
        <v>255</v>
      </c>
      <c r="P120" s="734" t="s">
        <v>768</v>
      </c>
      <c r="Q120" s="734" t="s">
        <v>759</v>
      </c>
    </row>
    <row r="121" spans="1:17">
      <c r="A121" s="721">
        <v>34</v>
      </c>
      <c r="B121" s="738">
        <v>1</v>
      </c>
      <c r="C121" s="722" t="s">
        <v>772</v>
      </c>
      <c r="D121" s="723" t="s">
        <v>23</v>
      </c>
      <c r="E121" s="738" t="s">
        <v>221</v>
      </c>
      <c r="F121" s="738" t="s">
        <v>337</v>
      </c>
      <c r="G121" s="794">
        <v>20613</v>
      </c>
      <c r="H121" s="795">
        <v>61</v>
      </c>
      <c r="I121" s="725" t="s">
        <v>1403</v>
      </c>
      <c r="J121" s="738" t="s">
        <v>241</v>
      </c>
      <c r="K121" s="738" t="s">
        <v>674</v>
      </c>
      <c r="L121" s="726"/>
      <c r="M121" s="726" t="s">
        <v>6426</v>
      </c>
      <c r="N121" s="722" t="s">
        <v>228</v>
      </c>
      <c r="O121" s="738" t="s">
        <v>222</v>
      </c>
      <c r="P121" s="727" t="s">
        <v>771</v>
      </c>
      <c r="Q121" s="734" t="s">
        <v>775</v>
      </c>
    </row>
    <row r="122" spans="1:17">
      <c r="A122" s="721"/>
      <c r="B122" s="738">
        <v>2</v>
      </c>
      <c r="C122" s="722" t="s">
        <v>777</v>
      </c>
      <c r="D122" s="723" t="s">
        <v>16</v>
      </c>
      <c r="E122" s="738" t="s">
        <v>221</v>
      </c>
      <c r="F122" s="738" t="s">
        <v>337</v>
      </c>
      <c r="G122" s="794">
        <v>20252</v>
      </c>
      <c r="H122" s="795">
        <v>62</v>
      </c>
      <c r="I122" s="725" t="s">
        <v>1403</v>
      </c>
      <c r="J122" s="738" t="s">
        <v>241</v>
      </c>
      <c r="K122" s="738" t="s">
        <v>246</v>
      </c>
      <c r="L122" s="726"/>
      <c r="M122" s="726" t="s">
        <v>6426</v>
      </c>
      <c r="N122" s="722" t="s">
        <v>228</v>
      </c>
      <c r="O122" s="738" t="s">
        <v>245</v>
      </c>
      <c r="P122" s="727" t="s">
        <v>776</v>
      </c>
      <c r="Q122" s="734" t="s">
        <v>775</v>
      </c>
    </row>
    <row r="123" spans="1:17">
      <c r="A123" s="721"/>
      <c r="B123" s="738">
        <v>3</v>
      </c>
      <c r="C123" s="722" t="s">
        <v>781</v>
      </c>
      <c r="D123" s="723" t="s">
        <v>23</v>
      </c>
      <c r="E123" s="738" t="s">
        <v>254</v>
      </c>
      <c r="F123" s="738" t="s">
        <v>244</v>
      </c>
      <c r="G123" s="794">
        <v>34092</v>
      </c>
      <c r="H123" s="795">
        <v>24</v>
      </c>
      <c r="I123" s="725" t="s">
        <v>1403</v>
      </c>
      <c r="J123" s="738" t="s">
        <v>289</v>
      </c>
      <c r="K123" s="738" t="s">
        <v>674</v>
      </c>
      <c r="L123" s="726"/>
      <c r="M123" s="726" t="s">
        <v>6426</v>
      </c>
      <c r="N123" s="722" t="s">
        <v>228</v>
      </c>
      <c r="O123" s="738" t="s">
        <v>255</v>
      </c>
      <c r="P123" s="727" t="s">
        <v>780</v>
      </c>
      <c r="Q123" s="734" t="s">
        <v>775</v>
      </c>
    </row>
    <row r="124" spans="1:17">
      <c r="A124" s="721">
        <v>35</v>
      </c>
      <c r="B124" s="738">
        <v>1</v>
      </c>
      <c r="C124" s="722" t="s">
        <v>784</v>
      </c>
      <c r="D124" s="723" t="s">
        <v>23</v>
      </c>
      <c r="E124" s="738" t="s">
        <v>221</v>
      </c>
      <c r="F124" s="738" t="s">
        <v>376</v>
      </c>
      <c r="G124" s="794">
        <v>33139</v>
      </c>
      <c r="H124" s="795">
        <v>26</v>
      </c>
      <c r="I124" s="725" t="s">
        <v>1403</v>
      </c>
      <c r="J124" s="738" t="s">
        <v>785</v>
      </c>
      <c r="K124" s="738" t="s">
        <v>786</v>
      </c>
      <c r="L124" s="726"/>
      <c r="M124" s="726" t="s">
        <v>6426</v>
      </c>
      <c r="N124" s="722" t="s">
        <v>228</v>
      </c>
      <c r="O124" s="738" t="s">
        <v>222</v>
      </c>
      <c r="P124" s="727" t="s">
        <v>783</v>
      </c>
      <c r="Q124" s="734"/>
    </row>
    <row r="125" spans="1:17">
      <c r="A125" s="721"/>
      <c r="B125" s="738">
        <v>2</v>
      </c>
      <c r="C125" s="722" t="s">
        <v>790</v>
      </c>
      <c r="D125" s="723" t="s">
        <v>16</v>
      </c>
      <c r="E125" s="738" t="s">
        <v>221</v>
      </c>
      <c r="F125" s="738" t="s">
        <v>244</v>
      </c>
      <c r="G125" s="794">
        <v>36784</v>
      </c>
      <c r="H125" s="795">
        <v>16</v>
      </c>
      <c r="I125" s="725" t="s">
        <v>1403</v>
      </c>
      <c r="J125" s="738" t="s">
        <v>289</v>
      </c>
      <c r="K125" s="738" t="s">
        <v>246</v>
      </c>
      <c r="L125" s="726"/>
      <c r="M125" s="726" t="s">
        <v>6426</v>
      </c>
      <c r="N125" s="722" t="s">
        <v>228</v>
      </c>
      <c r="O125" s="738" t="s">
        <v>245</v>
      </c>
      <c r="P125" s="727" t="s">
        <v>789</v>
      </c>
      <c r="Q125" s="734"/>
    </row>
    <row r="126" spans="1:17">
      <c r="A126" s="721"/>
      <c r="B126" s="738">
        <v>3</v>
      </c>
      <c r="C126" s="722" t="s">
        <v>791</v>
      </c>
      <c r="D126" s="723" t="s">
        <v>23</v>
      </c>
      <c r="E126" s="738" t="s">
        <v>254</v>
      </c>
      <c r="F126" s="738" t="s">
        <v>230</v>
      </c>
      <c r="G126" s="794">
        <v>42766</v>
      </c>
      <c r="H126" s="795">
        <v>0</v>
      </c>
      <c r="I126" s="725" t="s">
        <v>1403</v>
      </c>
      <c r="J126" s="738" t="s">
        <v>265</v>
      </c>
      <c r="K126" s="738" t="s">
        <v>270</v>
      </c>
      <c r="L126" s="726"/>
      <c r="M126" s="726" t="s">
        <v>6426</v>
      </c>
      <c r="N126" s="722" t="s">
        <v>228</v>
      </c>
      <c r="O126" s="738" t="s">
        <v>255</v>
      </c>
      <c r="P126" s="727"/>
      <c r="Q126" s="734"/>
    </row>
    <row r="127" spans="1:17">
      <c r="A127" s="721">
        <v>36</v>
      </c>
      <c r="B127" s="722">
        <v>1</v>
      </c>
      <c r="C127" s="722" t="s">
        <v>793</v>
      </c>
      <c r="D127" s="723" t="s">
        <v>23</v>
      </c>
      <c r="E127" s="738" t="s">
        <v>221</v>
      </c>
      <c r="F127" s="743" t="s">
        <v>309</v>
      </c>
      <c r="G127" s="794">
        <v>30415</v>
      </c>
      <c r="H127" s="795">
        <v>34</v>
      </c>
      <c r="I127" s="725" t="s">
        <v>1403</v>
      </c>
      <c r="J127" s="738" t="s">
        <v>289</v>
      </c>
      <c r="K127" s="738" t="s">
        <v>283</v>
      </c>
      <c r="L127" s="726"/>
      <c r="M127" s="726" t="s">
        <v>6426</v>
      </c>
      <c r="N127" s="722" t="s">
        <v>228</v>
      </c>
      <c r="O127" s="738" t="s">
        <v>222</v>
      </c>
      <c r="P127" s="727" t="s">
        <v>792</v>
      </c>
      <c r="Q127" s="727" t="s">
        <v>794</v>
      </c>
    </row>
    <row r="128" spans="1:17">
      <c r="A128" s="721"/>
      <c r="B128" s="738">
        <v>2</v>
      </c>
      <c r="C128" s="722" t="s">
        <v>796</v>
      </c>
      <c r="D128" s="744" t="s">
        <v>16</v>
      </c>
      <c r="E128" s="738" t="s">
        <v>221</v>
      </c>
      <c r="F128" s="743" t="s">
        <v>309</v>
      </c>
      <c r="G128" s="801">
        <v>33868</v>
      </c>
      <c r="H128" s="795">
        <v>24</v>
      </c>
      <c r="I128" s="725" t="s">
        <v>1403</v>
      </c>
      <c r="J128" s="738" t="s">
        <v>289</v>
      </c>
      <c r="K128" s="738" t="s">
        <v>246</v>
      </c>
      <c r="L128" s="726"/>
      <c r="M128" s="726" t="s">
        <v>6426</v>
      </c>
      <c r="N128" s="722" t="s">
        <v>228</v>
      </c>
      <c r="O128" s="738" t="s">
        <v>245</v>
      </c>
      <c r="P128" s="727" t="s">
        <v>795</v>
      </c>
      <c r="Q128" s="727" t="s">
        <v>794</v>
      </c>
    </row>
    <row r="129" spans="1:17">
      <c r="A129" s="721"/>
      <c r="B129" s="738">
        <v>3</v>
      </c>
      <c r="C129" s="722" t="s">
        <v>800</v>
      </c>
      <c r="D129" s="723" t="s">
        <v>16</v>
      </c>
      <c r="E129" s="738" t="s">
        <v>254</v>
      </c>
      <c r="F129" s="738" t="s">
        <v>309</v>
      </c>
      <c r="G129" s="794">
        <v>40621</v>
      </c>
      <c r="H129" s="795">
        <v>6</v>
      </c>
      <c r="I129" s="725" t="s">
        <v>1403</v>
      </c>
      <c r="J129" s="738" t="s">
        <v>265</v>
      </c>
      <c r="K129" s="738" t="s">
        <v>270</v>
      </c>
      <c r="L129" s="726"/>
      <c r="M129" s="726" t="s">
        <v>6426</v>
      </c>
      <c r="N129" s="722" t="s">
        <v>228</v>
      </c>
      <c r="O129" s="738" t="s">
        <v>255</v>
      </c>
      <c r="P129" s="727" t="s">
        <v>799</v>
      </c>
      <c r="Q129" s="727" t="s">
        <v>794</v>
      </c>
    </row>
    <row r="130" spans="1:17">
      <c r="A130" s="721"/>
      <c r="B130" s="738">
        <v>4</v>
      </c>
      <c r="C130" s="722" t="s">
        <v>802</v>
      </c>
      <c r="D130" s="723" t="s">
        <v>16</v>
      </c>
      <c r="E130" s="738" t="s">
        <v>254</v>
      </c>
      <c r="F130" s="738" t="s">
        <v>229</v>
      </c>
      <c r="G130" s="794">
        <v>42548</v>
      </c>
      <c r="H130" s="795">
        <v>1</v>
      </c>
      <c r="I130" s="725" t="s">
        <v>1403</v>
      </c>
      <c r="J130" s="738" t="s">
        <v>265</v>
      </c>
      <c r="K130" s="738" t="s">
        <v>270</v>
      </c>
      <c r="L130" s="726"/>
      <c r="M130" s="726" t="s">
        <v>6426</v>
      </c>
      <c r="N130" s="722" t="s">
        <v>228</v>
      </c>
      <c r="O130" s="738" t="s">
        <v>255</v>
      </c>
      <c r="P130" s="727" t="s">
        <v>801</v>
      </c>
      <c r="Q130" s="727" t="s">
        <v>794</v>
      </c>
    </row>
    <row r="131" spans="1:17">
      <c r="A131" s="721">
        <v>37</v>
      </c>
      <c r="B131" s="722">
        <v>1</v>
      </c>
      <c r="C131" s="722" t="s">
        <v>804</v>
      </c>
      <c r="D131" s="723" t="s">
        <v>23</v>
      </c>
      <c r="E131" s="738" t="s">
        <v>221</v>
      </c>
      <c r="F131" s="738" t="s">
        <v>244</v>
      </c>
      <c r="G131" s="794">
        <v>32132</v>
      </c>
      <c r="H131" s="795">
        <v>29</v>
      </c>
      <c r="I131" s="725" t="s">
        <v>1403</v>
      </c>
      <c r="J131" s="738" t="s">
        <v>256</v>
      </c>
      <c r="K131" s="738" t="s">
        <v>283</v>
      </c>
      <c r="L131" s="726"/>
      <c r="M131" s="726" t="s">
        <v>6426</v>
      </c>
      <c r="N131" s="722" t="s">
        <v>228</v>
      </c>
      <c r="O131" s="738" t="s">
        <v>222</v>
      </c>
      <c r="P131" s="727" t="s">
        <v>803</v>
      </c>
      <c r="Q131" s="727" t="s">
        <v>807</v>
      </c>
    </row>
    <row r="132" spans="1:17">
      <c r="A132" s="721"/>
      <c r="B132" s="738">
        <v>2</v>
      </c>
      <c r="C132" s="722" t="s">
        <v>811</v>
      </c>
      <c r="D132" s="723" t="s">
        <v>16</v>
      </c>
      <c r="E132" s="738" t="s">
        <v>221</v>
      </c>
      <c r="F132" s="738" t="s">
        <v>288</v>
      </c>
      <c r="G132" s="794">
        <v>31856</v>
      </c>
      <c r="H132" s="795">
        <v>30</v>
      </c>
      <c r="I132" s="725" t="s">
        <v>1403</v>
      </c>
      <c r="J132" s="738" t="s">
        <v>256</v>
      </c>
      <c r="K132" s="738" t="s">
        <v>246</v>
      </c>
      <c r="L132" s="726"/>
      <c r="M132" s="726" t="s">
        <v>6426</v>
      </c>
      <c r="N132" s="722" t="s">
        <v>228</v>
      </c>
      <c r="O132" s="738" t="s">
        <v>245</v>
      </c>
      <c r="P132" s="727" t="s">
        <v>810</v>
      </c>
      <c r="Q132" s="727" t="s">
        <v>807</v>
      </c>
    </row>
    <row r="133" spans="1:17">
      <c r="A133" s="721"/>
      <c r="B133" s="738">
        <v>3</v>
      </c>
      <c r="C133" s="722" t="s">
        <v>815</v>
      </c>
      <c r="D133" s="723" t="s">
        <v>23</v>
      </c>
      <c r="E133" s="738" t="s">
        <v>254</v>
      </c>
      <c r="F133" s="738" t="s">
        <v>230</v>
      </c>
      <c r="G133" s="794">
        <v>41259</v>
      </c>
      <c r="H133" s="795">
        <v>4</v>
      </c>
      <c r="I133" s="725" t="s">
        <v>1403</v>
      </c>
      <c r="J133" s="738" t="s">
        <v>265</v>
      </c>
      <c r="K133" s="738" t="s">
        <v>270</v>
      </c>
      <c r="L133" s="726"/>
      <c r="M133" s="726" t="s">
        <v>6426</v>
      </c>
      <c r="N133" s="722" t="s">
        <v>228</v>
      </c>
      <c r="O133" s="738" t="s">
        <v>255</v>
      </c>
      <c r="P133" s="727" t="s">
        <v>814</v>
      </c>
      <c r="Q133" s="727" t="s">
        <v>807</v>
      </c>
    </row>
    <row r="134" spans="1:17">
      <c r="A134" s="721">
        <v>38</v>
      </c>
      <c r="B134" s="738">
        <v>1</v>
      </c>
      <c r="C134" s="722" t="s">
        <v>817</v>
      </c>
      <c r="D134" s="723" t="s">
        <v>23</v>
      </c>
      <c r="E134" s="738" t="s">
        <v>221</v>
      </c>
      <c r="F134" s="738" t="s">
        <v>288</v>
      </c>
      <c r="G134" s="794">
        <v>28695</v>
      </c>
      <c r="H134" s="795">
        <v>39</v>
      </c>
      <c r="I134" s="725" t="s">
        <v>1403</v>
      </c>
      <c r="J134" s="738" t="s">
        <v>241</v>
      </c>
      <c r="K134" s="738" t="s">
        <v>283</v>
      </c>
      <c r="L134" s="726"/>
      <c r="M134" s="726" t="s">
        <v>6426</v>
      </c>
      <c r="N134" s="722" t="s">
        <v>228</v>
      </c>
      <c r="O134" s="738" t="s">
        <v>222</v>
      </c>
      <c r="P134" s="727"/>
      <c r="Q134" s="727"/>
    </row>
    <row r="135" spans="1:17">
      <c r="A135" s="721"/>
      <c r="B135" s="738">
        <v>2</v>
      </c>
      <c r="C135" s="722" t="s">
        <v>818</v>
      </c>
      <c r="D135" s="723" t="s">
        <v>16</v>
      </c>
      <c r="E135" s="738" t="s">
        <v>221</v>
      </c>
      <c r="F135" s="738" t="s">
        <v>819</v>
      </c>
      <c r="G135" s="794">
        <v>30604</v>
      </c>
      <c r="H135" s="795">
        <v>33</v>
      </c>
      <c r="I135" s="725" t="s">
        <v>1403</v>
      </c>
      <c r="J135" s="738" t="s">
        <v>241</v>
      </c>
      <c r="K135" s="738" t="s">
        <v>246</v>
      </c>
      <c r="L135" s="726"/>
      <c r="M135" s="726" t="s">
        <v>6426</v>
      </c>
      <c r="N135" s="722" t="s">
        <v>228</v>
      </c>
      <c r="O135" s="738" t="s">
        <v>245</v>
      </c>
      <c r="P135" s="727"/>
      <c r="Q135" s="727"/>
    </row>
    <row r="136" spans="1:17">
      <c r="A136" s="721"/>
      <c r="B136" s="738">
        <v>3</v>
      </c>
      <c r="C136" s="722" t="s">
        <v>820</v>
      </c>
      <c r="D136" s="723" t="s">
        <v>23</v>
      </c>
      <c r="E136" s="738" t="s">
        <v>254</v>
      </c>
      <c r="F136" s="738" t="s">
        <v>230</v>
      </c>
      <c r="G136" s="794">
        <v>38257</v>
      </c>
      <c r="H136" s="795">
        <v>12</v>
      </c>
      <c r="I136" s="725" t="s">
        <v>1403</v>
      </c>
      <c r="J136" s="738" t="s">
        <v>369</v>
      </c>
      <c r="K136" s="738" t="s">
        <v>266</v>
      </c>
      <c r="L136" s="726"/>
      <c r="M136" s="726" t="s">
        <v>6426</v>
      </c>
      <c r="N136" s="722" t="s">
        <v>228</v>
      </c>
      <c r="O136" s="738" t="s">
        <v>255</v>
      </c>
      <c r="P136" s="727"/>
      <c r="Q136" s="727"/>
    </row>
    <row r="137" spans="1:17">
      <c r="A137" s="721"/>
      <c r="B137" s="738">
        <v>4</v>
      </c>
      <c r="C137" s="722" t="s">
        <v>821</v>
      </c>
      <c r="D137" s="723" t="s">
        <v>16</v>
      </c>
      <c r="E137" s="738" t="s">
        <v>254</v>
      </c>
      <c r="F137" s="738" t="s">
        <v>231</v>
      </c>
      <c r="G137" s="794">
        <v>42704</v>
      </c>
      <c r="H137" s="795">
        <v>0</v>
      </c>
      <c r="I137" s="725" t="s">
        <v>1403</v>
      </c>
      <c r="J137" s="738" t="s">
        <v>265</v>
      </c>
      <c r="K137" s="738" t="s">
        <v>270</v>
      </c>
      <c r="L137" s="726"/>
      <c r="M137" s="726" t="s">
        <v>6426</v>
      </c>
      <c r="N137" s="722" t="s">
        <v>228</v>
      </c>
      <c r="O137" s="738" t="s">
        <v>255</v>
      </c>
      <c r="P137" s="727"/>
      <c r="Q137" s="727"/>
    </row>
    <row r="138" spans="1:17">
      <c r="A138" s="839">
        <v>39</v>
      </c>
      <c r="B138" s="738">
        <v>1</v>
      </c>
      <c r="C138" s="722" t="s">
        <v>6863</v>
      </c>
      <c r="D138" s="723" t="s">
        <v>23</v>
      </c>
      <c r="E138" s="738" t="s">
        <v>221</v>
      </c>
      <c r="F138" s="738" t="s">
        <v>252</v>
      </c>
      <c r="G138" s="774">
        <v>34588</v>
      </c>
      <c r="H138" s="724">
        <f ca="1">DATEDIF(G138,TODAY(),"Y")</f>
        <v>25</v>
      </c>
      <c r="I138" s="725" t="s">
        <v>1403</v>
      </c>
      <c r="J138" s="738" t="s">
        <v>241</v>
      </c>
      <c r="K138" s="738" t="s">
        <v>224</v>
      </c>
      <c r="L138" s="726"/>
      <c r="M138" s="726" t="s">
        <v>6426</v>
      </c>
      <c r="N138" s="722" t="s">
        <v>228</v>
      </c>
      <c r="O138" s="738" t="s">
        <v>222</v>
      </c>
      <c r="P138" s="727"/>
      <c r="Q138" s="727"/>
    </row>
    <row r="139" spans="1:17">
      <c r="A139" s="839"/>
      <c r="B139" s="738">
        <v>2</v>
      </c>
      <c r="C139" s="722" t="s">
        <v>4994</v>
      </c>
      <c r="D139" s="723" t="s">
        <v>16</v>
      </c>
      <c r="E139" s="738" t="s">
        <v>221</v>
      </c>
      <c r="F139" s="738" t="s">
        <v>1375</v>
      </c>
      <c r="G139" s="774">
        <v>35996</v>
      </c>
      <c r="H139" s="724">
        <f ca="1">DATEDIF(G139,TODAY(),"Y")</f>
        <v>21</v>
      </c>
      <c r="I139" s="725" t="s">
        <v>1403</v>
      </c>
      <c r="J139" s="738" t="s">
        <v>258</v>
      </c>
      <c r="K139" s="738" t="s">
        <v>6621</v>
      </c>
      <c r="L139" s="726"/>
      <c r="M139" s="726" t="s">
        <v>6426</v>
      </c>
      <c r="N139" s="722" t="s">
        <v>228</v>
      </c>
      <c r="O139" s="738" t="s">
        <v>245</v>
      </c>
      <c r="P139" s="727"/>
      <c r="Q139" s="727"/>
    </row>
    <row r="140" spans="1:17">
      <c r="A140" s="839"/>
      <c r="B140" s="738">
        <v>3</v>
      </c>
      <c r="C140" s="722" t="s">
        <v>7389</v>
      </c>
      <c r="D140" s="723" t="s">
        <v>16</v>
      </c>
      <c r="E140" s="738" t="s">
        <v>254</v>
      </c>
      <c r="F140" s="738" t="s">
        <v>22</v>
      </c>
      <c r="G140" s="774">
        <v>43166</v>
      </c>
      <c r="H140" s="724"/>
      <c r="I140" s="725" t="s">
        <v>1403</v>
      </c>
      <c r="J140" s="738" t="s">
        <v>265</v>
      </c>
      <c r="K140" s="738" t="s">
        <v>270</v>
      </c>
      <c r="L140" s="726"/>
      <c r="M140" s="726" t="s">
        <v>6426</v>
      </c>
      <c r="N140" s="722" t="s">
        <v>228</v>
      </c>
      <c r="O140" s="738" t="s">
        <v>255</v>
      </c>
      <c r="P140" s="727"/>
      <c r="Q140" s="727"/>
    </row>
    <row r="141" spans="1:17">
      <c r="A141" s="839">
        <v>40</v>
      </c>
      <c r="B141" s="738">
        <v>1</v>
      </c>
      <c r="C141" s="722" t="s">
        <v>1401</v>
      </c>
      <c r="D141" s="723" t="s">
        <v>23</v>
      </c>
      <c r="E141" s="738" t="s">
        <v>221</v>
      </c>
      <c r="F141" s="738" t="s">
        <v>1402</v>
      </c>
      <c r="G141" s="794">
        <v>27181</v>
      </c>
      <c r="H141" s="795">
        <v>43</v>
      </c>
      <c r="I141" s="747" t="s">
        <v>1403</v>
      </c>
      <c r="J141" s="738" t="s">
        <v>241</v>
      </c>
      <c r="K141" s="738" t="s">
        <v>283</v>
      </c>
      <c r="L141" s="726"/>
      <c r="M141" s="726" t="s">
        <v>6426</v>
      </c>
      <c r="N141" s="746" t="s">
        <v>829</v>
      </c>
      <c r="O141" s="738" t="s">
        <v>222</v>
      </c>
      <c r="P141" s="727" t="s">
        <v>1400</v>
      </c>
      <c r="Q141" s="727" t="s">
        <v>1406</v>
      </c>
    </row>
    <row r="142" spans="1:17">
      <c r="A142" s="839"/>
      <c r="B142" s="738">
        <v>2</v>
      </c>
      <c r="C142" s="722" t="s">
        <v>7390</v>
      </c>
      <c r="D142" s="723" t="s">
        <v>16</v>
      </c>
      <c r="E142" s="738" t="s">
        <v>221</v>
      </c>
      <c r="F142" s="738"/>
      <c r="G142" s="794"/>
      <c r="H142" s="795"/>
      <c r="I142" s="747" t="s">
        <v>1403</v>
      </c>
      <c r="J142" s="738"/>
      <c r="K142" s="738" t="s">
        <v>246</v>
      </c>
      <c r="L142" s="726"/>
      <c r="M142" s="726" t="s">
        <v>6426</v>
      </c>
      <c r="N142" s="746" t="s">
        <v>829</v>
      </c>
      <c r="O142" s="738" t="s">
        <v>245</v>
      </c>
      <c r="P142" s="727"/>
      <c r="Q142" s="727"/>
    </row>
    <row r="143" spans="1:17">
      <c r="A143" s="839"/>
      <c r="B143" s="738">
        <v>3</v>
      </c>
      <c r="C143" s="722" t="s">
        <v>1408</v>
      </c>
      <c r="D143" s="723" t="s">
        <v>16</v>
      </c>
      <c r="E143" s="738" t="s">
        <v>254</v>
      </c>
      <c r="F143" s="738" t="s">
        <v>1409</v>
      </c>
      <c r="G143" s="794">
        <v>40329</v>
      </c>
      <c r="H143" s="795">
        <v>7</v>
      </c>
      <c r="I143" s="747" t="s">
        <v>1403</v>
      </c>
      <c r="J143" s="738" t="s">
        <v>249</v>
      </c>
      <c r="K143" s="738" t="s">
        <v>270</v>
      </c>
      <c r="L143" s="726"/>
      <c r="M143" s="726" t="s">
        <v>6426</v>
      </c>
      <c r="N143" s="746" t="s">
        <v>829</v>
      </c>
      <c r="O143" s="738" t="s">
        <v>255</v>
      </c>
      <c r="P143" s="748" t="s">
        <v>1407</v>
      </c>
      <c r="Q143" s="727" t="s">
        <v>1406</v>
      </c>
    </row>
    <row r="144" spans="1:17">
      <c r="A144" s="839">
        <v>41</v>
      </c>
      <c r="B144" s="738">
        <v>1</v>
      </c>
      <c r="C144" s="722" t="s">
        <v>2926</v>
      </c>
      <c r="D144" s="723" t="s">
        <v>23</v>
      </c>
      <c r="E144" s="738" t="s">
        <v>221</v>
      </c>
      <c r="F144" s="738" t="s">
        <v>439</v>
      </c>
      <c r="G144" s="774">
        <v>33479</v>
      </c>
      <c r="H144" s="724">
        <f ca="1">DATEDIF(G144,TODAY(),"Y")</f>
        <v>28</v>
      </c>
      <c r="I144" s="725" t="s">
        <v>1403</v>
      </c>
      <c r="J144" s="738" t="s">
        <v>258</v>
      </c>
      <c r="K144" s="738" t="s">
        <v>6822</v>
      </c>
      <c r="L144" s="726"/>
      <c r="M144" s="726" t="s">
        <v>6426</v>
      </c>
      <c r="N144" s="722" t="s">
        <v>228</v>
      </c>
      <c r="O144" s="738" t="s">
        <v>222</v>
      </c>
      <c r="P144" s="727"/>
      <c r="Q144" s="727"/>
    </row>
    <row r="145" spans="1:17">
      <c r="A145" s="40"/>
      <c r="B145" s="738">
        <v>2</v>
      </c>
      <c r="C145" s="722" t="s">
        <v>6861</v>
      </c>
      <c r="D145" s="723" t="s">
        <v>16</v>
      </c>
      <c r="E145" s="738" t="s">
        <v>221</v>
      </c>
      <c r="F145" s="738" t="s">
        <v>1500</v>
      </c>
      <c r="G145" s="774">
        <v>34092</v>
      </c>
      <c r="H145" s="724">
        <f ca="1">DATEDIF(G145,TODAY(),"Y")</f>
        <v>26</v>
      </c>
      <c r="I145" s="725" t="s">
        <v>1403</v>
      </c>
      <c r="J145" s="738" t="s">
        <v>267</v>
      </c>
      <c r="K145" s="738" t="s">
        <v>6621</v>
      </c>
      <c r="L145" s="726"/>
      <c r="M145" s="726" t="s">
        <v>6426</v>
      </c>
      <c r="N145" s="722" t="s">
        <v>228</v>
      </c>
      <c r="O145" s="738" t="s">
        <v>245</v>
      </c>
      <c r="P145" s="727"/>
      <c r="Q145" s="727"/>
    </row>
    <row r="146" spans="1:17">
      <c r="A146" s="40"/>
      <c r="B146" s="738">
        <v>3</v>
      </c>
      <c r="C146" s="722" t="s">
        <v>6862</v>
      </c>
      <c r="D146" s="723" t="s">
        <v>23</v>
      </c>
      <c r="E146" s="738" t="s">
        <v>254</v>
      </c>
      <c r="F146" s="738" t="s">
        <v>1500</v>
      </c>
      <c r="G146" s="774">
        <v>42590</v>
      </c>
      <c r="H146" s="724">
        <f ca="1">DATEDIF(G146,TODAY(),"Y")</f>
        <v>3</v>
      </c>
      <c r="I146" s="725" t="s">
        <v>1403</v>
      </c>
      <c r="J146" s="738" t="s">
        <v>6624</v>
      </c>
      <c r="K146" s="738" t="s">
        <v>6622</v>
      </c>
      <c r="L146" s="726"/>
      <c r="M146" s="726" t="s">
        <v>6426</v>
      </c>
      <c r="N146" s="722" t="s">
        <v>228</v>
      </c>
      <c r="O146" s="738" t="s">
        <v>6640</v>
      </c>
      <c r="P146" s="727"/>
      <c r="Q146" s="727"/>
    </row>
    <row r="147" spans="1:17">
      <c r="A147" s="839">
        <v>42</v>
      </c>
      <c r="B147" s="738">
        <v>1</v>
      </c>
      <c r="C147" s="722" t="s">
        <v>6538</v>
      </c>
      <c r="D147" s="723" t="s">
        <v>23</v>
      </c>
      <c r="E147" s="738" t="s">
        <v>221</v>
      </c>
      <c r="F147" s="738" t="s">
        <v>819</v>
      </c>
      <c r="G147" s="774">
        <v>30368</v>
      </c>
      <c r="H147" s="724"/>
      <c r="I147" s="725" t="s">
        <v>1403</v>
      </c>
      <c r="J147" s="738" t="s">
        <v>2491</v>
      </c>
      <c r="K147" s="738" t="s">
        <v>283</v>
      </c>
      <c r="L147" s="726"/>
      <c r="M147" s="726" t="s">
        <v>6426</v>
      </c>
      <c r="N147" s="722" t="s">
        <v>228</v>
      </c>
      <c r="O147" s="738" t="s">
        <v>222</v>
      </c>
      <c r="P147" s="727"/>
      <c r="Q147" s="727"/>
    </row>
    <row r="148" spans="1:17">
      <c r="A148" s="839"/>
      <c r="B148" s="738">
        <v>2</v>
      </c>
      <c r="C148" s="722" t="s">
        <v>2500</v>
      </c>
      <c r="D148" s="723" t="s">
        <v>16</v>
      </c>
      <c r="E148" s="738" t="s">
        <v>221</v>
      </c>
      <c r="F148" s="738" t="s">
        <v>7081</v>
      </c>
      <c r="G148" s="774">
        <v>40615</v>
      </c>
      <c r="H148" s="724"/>
      <c r="I148" s="725" t="s">
        <v>1403</v>
      </c>
      <c r="J148" s="738" t="s">
        <v>1291</v>
      </c>
      <c r="K148" s="738" t="s">
        <v>6621</v>
      </c>
      <c r="L148" s="726"/>
      <c r="M148" s="726" t="s">
        <v>6426</v>
      </c>
      <c r="N148" s="722" t="s">
        <v>228</v>
      </c>
      <c r="O148" s="738" t="s">
        <v>245</v>
      </c>
      <c r="P148" s="727"/>
      <c r="Q148" s="727"/>
    </row>
    <row r="149" spans="1:17">
      <c r="A149" s="839"/>
      <c r="B149" s="738">
        <v>3</v>
      </c>
      <c r="C149" s="722" t="s">
        <v>7080</v>
      </c>
      <c r="D149" s="723" t="s">
        <v>23</v>
      </c>
      <c r="E149" s="738" t="s">
        <v>254</v>
      </c>
      <c r="F149" s="738" t="s">
        <v>819</v>
      </c>
      <c r="G149" s="774"/>
      <c r="H149" s="724"/>
      <c r="I149" s="725" t="s">
        <v>1403</v>
      </c>
      <c r="J149" s="738" t="s">
        <v>6623</v>
      </c>
      <c r="K149" s="738" t="s">
        <v>266</v>
      </c>
      <c r="L149" s="726"/>
      <c r="M149" s="726" t="s">
        <v>6426</v>
      </c>
      <c r="N149" s="722" t="s">
        <v>228</v>
      </c>
      <c r="O149" s="738" t="s">
        <v>255</v>
      </c>
      <c r="P149" s="727"/>
      <c r="Q149" s="727"/>
    </row>
    <row r="150" spans="1:17">
      <c r="A150" s="839">
        <v>43</v>
      </c>
      <c r="B150" s="738">
        <v>1</v>
      </c>
      <c r="C150" s="722" t="s">
        <v>7082</v>
      </c>
      <c r="D150" s="723" t="s">
        <v>23</v>
      </c>
      <c r="E150" s="738" t="s">
        <v>221</v>
      </c>
      <c r="F150" s="738" t="s">
        <v>3726</v>
      </c>
      <c r="G150" s="774"/>
      <c r="H150" s="724"/>
      <c r="I150" s="725" t="s">
        <v>1403</v>
      </c>
      <c r="J150" s="738"/>
      <c r="K150" s="738" t="s">
        <v>283</v>
      </c>
      <c r="L150" s="726"/>
      <c r="M150" s="726" t="s">
        <v>6426</v>
      </c>
      <c r="N150" s="722" t="s">
        <v>228</v>
      </c>
      <c r="O150" s="738" t="s">
        <v>222</v>
      </c>
      <c r="P150" s="727"/>
      <c r="Q150" s="727"/>
    </row>
    <row r="151" spans="1:17">
      <c r="A151" s="40"/>
      <c r="B151" s="738">
        <v>2</v>
      </c>
      <c r="C151" s="722" t="s">
        <v>7083</v>
      </c>
      <c r="D151" s="723" t="s">
        <v>16</v>
      </c>
      <c r="E151" s="738" t="s">
        <v>221</v>
      </c>
      <c r="F151" s="738" t="s">
        <v>7266</v>
      </c>
      <c r="G151" s="774"/>
      <c r="H151" s="724"/>
      <c r="I151" s="725" t="s">
        <v>1403</v>
      </c>
      <c r="J151" s="738"/>
      <c r="K151" s="738" t="s">
        <v>6621</v>
      </c>
      <c r="L151" s="726"/>
      <c r="M151" s="726" t="s">
        <v>6426</v>
      </c>
      <c r="N151" s="722" t="s">
        <v>228</v>
      </c>
      <c r="O151" s="738" t="s">
        <v>245</v>
      </c>
      <c r="P151" s="727"/>
      <c r="Q151" s="727"/>
    </row>
    <row r="152" spans="1:17">
      <c r="A152" s="40"/>
      <c r="B152" s="738">
        <v>3</v>
      </c>
      <c r="C152" s="722" t="s">
        <v>7264</v>
      </c>
      <c r="D152" s="723" t="s">
        <v>23</v>
      </c>
      <c r="E152" s="738" t="s">
        <v>254</v>
      </c>
      <c r="F152" s="738" t="s">
        <v>819</v>
      </c>
      <c r="G152" s="774"/>
      <c r="H152" s="724"/>
      <c r="I152" s="725" t="s">
        <v>1403</v>
      </c>
      <c r="J152" s="738"/>
      <c r="K152" s="738" t="s">
        <v>270</v>
      </c>
      <c r="L152" s="726"/>
      <c r="M152" s="726" t="s">
        <v>6426</v>
      </c>
      <c r="N152" s="722" t="s">
        <v>228</v>
      </c>
      <c r="O152" s="738" t="s">
        <v>255</v>
      </c>
      <c r="P152" s="727"/>
      <c r="Q152" s="727"/>
    </row>
    <row r="153" spans="1:17">
      <c r="A153" s="40"/>
      <c r="B153" s="738">
        <v>4</v>
      </c>
      <c r="C153" s="722" t="s">
        <v>7265</v>
      </c>
      <c r="D153" s="723" t="s">
        <v>16</v>
      </c>
      <c r="E153" s="738" t="s">
        <v>254</v>
      </c>
      <c r="F153" s="738" t="s">
        <v>229</v>
      </c>
      <c r="G153" s="774"/>
      <c r="H153" s="724"/>
      <c r="I153" s="725" t="s">
        <v>1403</v>
      </c>
      <c r="J153" s="738"/>
      <c r="K153" s="738" t="s">
        <v>270</v>
      </c>
      <c r="L153" s="726"/>
      <c r="M153" s="726" t="s">
        <v>6426</v>
      </c>
      <c r="N153" s="722" t="s">
        <v>228</v>
      </c>
      <c r="O153" s="738" t="s">
        <v>255</v>
      </c>
      <c r="P153" s="727"/>
      <c r="Q153" s="727"/>
    </row>
    <row r="154" spans="1:17">
      <c r="A154" s="1063">
        <v>44</v>
      </c>
      <c r="B154" s="1013">
        <v>1</v>
      </c>
      <c r="C154" s="1014" t="s">
        <v>700</v>
      </c>
      <c r="D154" s="938" t="s">
        <v>23</v>
      </c>
      <c r="E154" s="1013" t="s">
        <v>221</v>
      </c>
      <c r="F154" s="1013" t="s">
        <v>691</v>
      </c>
      <c r="G154" s="1015">
        <v>34732</v>
      </c>
      <c r="H154" s="1016">
        <v>22</v>
      </c>
      <c r="I154" s="1017" t="s">
        <v>1403</v>
      </c>
      <c r="J154" s="1013" t="s">
        <v>256</v>
      </c>
      <c r="K154" s="1013" t="s">
        <v>283</v>
      </c>
      <c r="L154" s="941"/>
      <c r="M154" s="941" t="s">
        <v>6426</v>
      </c>
      <c r="N154" s="1014" t="s">
        <v>228</v>
      </c>
      <c r="O154" s="1013" t="s">
        <v>222</v>
      </c>
      <c r="P154" s="944" t="s">
        <v>699</v>
      </c>
      <c r="Q154" s="1018" t="s">
        <v>694</v>
      </c>
    </row>
    <row r="155" spans="1:17">
      <c r="A155" s="121"/>
      <c r="B155" s="1013">
        <v>2</v>
      </c>
      <c r="C155" s="1014" t="s">
        <v>6855</v>
      </c>
      <c r="D155" s="938" t="s">
        <v>16</v>
      </c>
      <c r="E155" s="1013" t="s">
        <v>221</v>
      </c>
      <c r="F155" s="1013" t="s">
        <v>6857</v>
      </c>
      <c r="G155" s="1015" t="s">
        <v>7393</v>
      </c>
      <c r="H155" s="1016"/>
      <c r="I155" s="1017"/>
      <c r="J155" s="1013" t="s">
        <v>6953</v>
      </c>
      <c r="K155" s="1013" t="s">
        <v>246</v>
      </c>
      <c r="L155" s="941"/>
      <c r="M155" s="941" t="s">
        <v>6426</v>
      </c>
      <c r="N155" s="1014" t="s">
        <v>228</v>
      </c>
      <c r="O155" s="1013" t="s">
        <v>245</v>
      </c>
      <c r="P155" s="944"/>
      <c r="Q155" s="1018"/>
    </row>
    <row r="156" spans="1:17">
      <c r="A156" s="121"/>
      <c r="B156" s="1013">
        <v>3</v>
      </c>
      <c r="C156" s="1014" t="s">
        <v>7391</v>
      </c>
      <c r="D156" s="938" t="s">
        <v>16</v>
      </c>
      <c r="E156" s="1013" t="s">
        <v>254</v>
      </c>
      <c r="F156" s="1013"/>
      <c r="G156" s="1015"/>
      <c r="H156" s="1016"/>
      <c r="I156" s="1017"/>
      <c r="J156" s="1013"/>
      <c r="K156" s="1013"/>
      <c r="L156" s="941"/>
      <c r="M156" s="941" t="s">
        <v>6426</v>
      </c>
      <c r="N156" s="1014" t="s">
        <v>228</v>
      </c>
      <c r="O156" s="1013" t="s">
        <v>255</v>
      </c>
      <c r="P156" s="944"/>
      <c r="Q156" s="1018"/>
    </row>
    <row r="157" spans="1:17">
      <c r="A157" s="40"/>
      <c r="B157" s="738">
        <v>4</v>
      </c>
      <c r="C157" s="722" t="s">
        <v>7392</v>
      </c>
      <c r="D157" s="723" t="s">
        <v>16</v>
      </c>
      <c r="E157" s="738" t="s">
        <v>254</v>
      </c>
      <c r="F157" s="738"/>
      <c r="G157" s="774"/>
      <c r="H157" s="724"/>
      <c r="I157" s="725"/>
      <c r="J157" s="738"/>
      <c r="K157" s="738"/>
      <c r="L157" s="726"/>
      <c r="M157" s="941" t="s">
        <v>6426</v>
      </c>
      <c r="N157" s="1014" t="s">
        <v>228</v>
      </c>
      <c r="O157" s="1013" t="s">
        <v>255</v>
      </c>
      <c r="P157" s="727"/>
      <c r="Q157" s="727"/>
    </row>
    <row r="158" spans="1:17">
      <c r="A158" s="839">
        <v>45</v>
      </c>
      <c r="B158" s="738">
        <v>1</v>
      </c>
      <c r="C158" s="722" t="s">
        <v>7394</v>
      </c>
      <c r="D158" s="757" t="s">
        <v>23</v>
      </c>
      <c r="E158" s="738" t="s">
        <v>221</v>
      </c>
      <c r="F158" s="40"/>
      <c r="G158" s="40"/>
      <c r="H158" s="40"/>
      <c r="I158" s="40"/>
      <c r="J158" s="40"/>
      <c r="K158" s="40"/>
      <c r="L158" s="40"/>
      <c r="M158" s="726" t="s">
        <v>6426</v>
      </c>
      <c r="N158" s="722" t="s">
        <v>228</v>
      </c>
      <c r="O158" s="721" t="s">
        <v>222</v>
      </c>
      <c r="P158" s="40"/>
      <c r="Q158" s="40"/>
    </row>
    <row r="159" spans="1:17">
      <c r="A159" s="40"/>
      <c r="B159" s="738">
        <v>2</v>
      </c>
      <c r="C159" s="40"/>
      <c r="D159" s="757" t="s">
        <v>16</v>
      </c>
      <c r="E159" s="738" t="s">
        <v>221</v>
      </c>
      <c r="F159" s="40"/>
      <c r="G159" s="40"/>
      <c r="H159" s="40"/>
      <c r="I159" s="40"/>
      <c r="J159" s="40"/>
      <c r="K159" s="40"/>
      <c r="L159" s="40"/>
      <c r="M159" s="726" t="s">
        <v>6426</v>
      </c>
      <c r="N159" s="722" t="s">
        <v>228</v>
      </c>
      <c r="O159" s="721" t="s">
        <v>245</v>
      </c>
      <c r="P159" s="40"/>
      <c r="Q159" s="40"/>
    </row>
    <row r="160" spans="1:17">
      <c r="A160" s="40"/>
      <c r="B160" s="738">
        <v>3</v>
      </c>
      <c r="C160" s="722" t="s">
        <v>7396</v>
      </c>
      <c r="D160" s="757" t="s">
        <v>23</v>
      </c>
      <c r="E160" s="738" t="s">
        <v>254</v>
      </c>
      <c r="F160" s="40"/>
      <c r="G160" s="40"/>
      <c r="H160" s="40"/>
      <c r="I160" s="40"/>
      <c r="J160" s="40"/>
      <c r="K160" s="40"/>
      <c r="L160" s="40"/>
      <c r="M160" s="726" t="s">
        <v>6426</v>
      </c>
      <c r="N160" s="722" t="s">
        <v>228</v>
      </c>
      <c r="O160" s="721" t="s">
        <v>255</v>
      </c>
      <c r="P160" s="40"/>
      <c r="Q160" s="40"/>
    </row>
    <row r="161" spans="1:17">
      <c r="A161" s="40"/>
      <c r="B161" s="738">
        <v>4</v>
      </c>
      <c r="C161" s="722" t="s">
        <v>7395</v>
      </c>
      <c r="D161" s="757" t="s">
        <v>23</v>
      </c>
      <c r="E161" s="738" t="s">
        <v>254</v>
      </c>
      <c r="F161" s="40"/>
      <c r="G161" s="40"/>
      <c r="H161" s="40"/>
      <c r="I161" s="40"/>
      <c r="J161" s="40"/>
      <c r="K161" s="40"/>
      <c r="L161" s="40"/>
      <c r="M161" s="726" t="s">
        <v>6426</v>
      </c>
      <c r="N161" s="722" t="s">
        <v>228</v>
      </c>
      <c r="O161" s="721" t="s">
        <v>255</v>
      </c>
      <c r="P161" s="40"/>
      <c r="Q161" s="40"/>
    </row>
    <row r="162" spans="1:17">
      <c r="A162" s="839">
        <v>46</v>
      </c>
      <c r="B162" s="738">
        <v>1</v>
      </c>
      <c r="C162" s="722" t="s">
        <v>7397</v>
      </c>
      <c r="D162" s="757" t="s">
        <v>23</v>
      </c>
      <c r="E162" s="738" t="s">
        <v>221</v>
      </c>
      <c r="F162" s="40"/>
      <c r="G162" s="40"/>
      <c r="H162" s="40"/>
      <c r="I162" s="40"/>
      <c r="J162" s="40"/>
      <c r="K162" s="40"/>
      <c r="L162" s="40"/>
      <c r="M162" s="726" t="s">
        <v>6426</v>
      </c>
      <c r="N162" s="722" t="s">
        <v>228</v>
      </c>
      <c r="O162" s="721" t="s">
        <v>222</v>
      </c>
      <c r="P162" s="40"/>
      <c r="Q162" s="40"/>
    </row>
    <row r="163" spans="1:17">
      <c r="A163" s="40"/>
      <c r="B163" s="738">
        <v>2</v>
      </c>
      <c r="C163" s="722" t="s">
        <v>7398</v>
      </c>
      <c r="D163" s="757" t="s">
        <v>16</v>
      </c>
      <c r="E163" s="738" t="s">
        <v>221</v>
      </c>
      <c r="F163" s="40"/>
      <c r="G163" s="40"/>
      <c r="H163" s="40"/>
      <c r="I163" s="40"/>
      <c r="J163" s="40"/>
      <c r="K163" s="40"/>
      <c r="L163" s="40"/>
      <c r="M163" s="726" t="s">
        <v>6426</v>
      </c>
      <c r="N163" s="722" t="s">
        <v>228</v>
      </c>
      <c r="O163" s="721" t="s">
        <v>245</v>
      </c>
      <c r="P163" s="40"/>
      <c r="Q163" s="40"/>
    </row>
    <row r="164" spans="1:17">
      <c r="A164" s="40"/>
      <c r="B164" s="738">
        <v>3</v>
      </c>
      <c r="C164" s="722" t="s">
        <v>4019</v>
      </c>
      <c r="D164" s="757" t="s">
        <v>23</v>
      </c>
      <c r="E164" s="738" t="s">
        <v>254</v>
      </c>
      <c r="F164" s="40"/>
      <c r="G164" s="40"/>
      <c r="H164" s="40"/>
      <c r="I164" s="40"/>
      <c r="J164" s="40"/>
      <c r="K164" s="40"/>
      <c r="L164" s="40"/>
      <c r="M164" s="726" t="s">
        <v>6426</v>
      </c>
      <c r="N164" s="722" t="s">
        <v>228</v>
      </c>
      <c r="O164" s="721" t="s">
        <v>255</v>
      </c>
      <c r="P164" s="40"/>
      <c r="Q164" s="40"/>
    </row>
    <row r="165" spans="1:17">
      <c r="A165" s="40"/>
      <c r="B165" s="738">
        <v>4</v>
      </c>
      <c r="C165" s="722" t="s">
        <v>7399</v>
      </c>
      <c r="D165" s="757" t="s">
        <v>23</v>
      </c>
      <c r="E165" s="738" t="s">
        <v>254</v>
      </c>
      <c r="F165" s="40"/>
      <c r="G165" s="40"/>
      <c r="H165" s="40"/>
      <c r="I165" s="40"/>
      <c r="J165" s="40"/>
      <c r="K165" s="40"/>
      <c r="L165" s="40"/>
      <c r="M165" s="726" t="s">
        <v>6426</v>
      </c>
      <c r="N165" s="722" t="s">
        <v>228</v>
      </c>
      <c r="O165" s="721" t="s">
        <v>255</v>
      </c>
      <c r="P165" s="40"/>
      <c r="Q165" s="40"/>
    </row>
    <row r="166" spans="1:17">
      <c r="A166" s="707">
        <v>47</v>
      </c>
      <c r="B166" s="721">
        <v>1</v>
      </c>
      <c r="C166" s="722" t="s">
        <v>6219</v>
      </c>
      <c r="D166" s="723" t="s">
        <v>16</v>
      </c>
      <c r="E166" s="721" t="s">
        <v>221</v>
      </c>
      <c r="F166" s="721" t="s">
        <v>288</v>
      </c>
      <c r="G166" s="794">
        <v>29032</v>
      </c>
      <c r="H166" s="795">
        <v>38</v>
      </c>
      <c r="I166" s="725" t="s">
        <v>1403</v>
      </c>
      <c r="J166" s="721" t="s">
        <v>289</v>
      </c>
      <c r="K166" s="721" t="s">
        <v>246</v>
      </c>
      <c r="L166" s="813"/>
      <c r="M166" s="813" t="s">
        <v>6426</v>
      </c>
      <c r="N166" s="722" t="s">
        <v>5940</v>
      </c>
      <c r="O166" s="721" t="s">
        <v>245</v>
      </c>
      <c r="P166" s="734" t="s">
        <v>6218</v>
      </c>
      <c r="Q166" s="734" t="s">
        <v>6217</v>
      </c>
    </row>
    <row r="167" spans="1:17">
      <c r="B167" s="721">
        <v>2</v>
      </c>
      <c r="C167" s="722" t="s">
        <v>6222</v>
      </c>
      <c r="D167" s="723" t="s">
        <v>23</v>
      </c>
      <c r="E167" s="721" t="s">
        <v>254</v>
      </c>
      <c r="F167" s="721" t="s">
        <v>166</v>
      </c>
      <c r="G167" s="794">
        <v>37791</v>
      </c>
      <c r="H167" s="795">
        <v>14</v>
      </c>
      <c r="I167" s="725" t="s">
        <v>1403</v>
      </c>
      <c r="J167" s="721" t="s">
        <v>369</v>
      </c>
      <c r="K167" s="721" t="s">
        <v>266</v>
      </c>
      <c r="L167" s="813"/>
      <c r="M167" s="813" t="s">
        <v>6426</v>
      </c>
      <c r="N167" s="722" t="s">
        <v>5940</v>
      </c>
      <c r="O167" s="721" t="s">
        <v>255</v>
      </c>
      <c r="P167" s="734" t="s">
        <v>6221</v>
      </c>
      <c r="Q167" s="734" t="s">
        <v>6217</v>
      </c>
    </row>
    <row r="168" spans="1:17">
      <c r="B168" s="721">
        <v>3</v>
      </c>
      <c r="C168" s="722" t="s">
        <v>6224</v>
      </c>
      <c r="D168" s="723" t="s">
        <v>16</v>
      </c>
      <c r="E168" s="721" t="s">
        <v>254</v>
      </c>
      <c r="F168" s="721" t="s">
        <v>22</v>
      </c>
      <c r="G168" s="794">
        <v>40884</v>
      </c>
      <c r="H168" s="795">
        <v>5</v>
      </c>
      <c r="I168" s="725" t="s">
        <v>1403</v>
      </c>
      <c r="J168" s="721" t="s">
        <v>265</v>
      </c>
      <c r="K168" s="721" t="s">
        <v>270</v>
      </c>
      <c r="L168" s="813"/>
      <c r="M168" s="813" t="s">
        <v>6426</v>
      </c>
      <c r="N168" s="722" t="s">
        <v>5940</v>
      </c>
      <c r="O168" s="721" t="s">
        <v>255</v>
      </c>
      <c r="P168" s="734" t="s">
        <v>6223</v>
      </c>
      <c r="Q168" s="734" t="s">
        <v>6217</v>
      </c>
    </row>
  </sheetData>
  <mergeCells count="17">
    <mergeCell ref="F1:I1"/>
    <mergeCell ref="F2:I2"/>
    <mergeCell ref="A4:A5"/>
    <mergeCell ref="B4:C5"/>
    <mergeCell ref="D4:D5"/>
    <mergeCell ref="E4:E5"/>
    <mergeCell ref="F4:G4"/>
    <mergeCell ref="H4:H5"/>
    <mergeCell ref="I4:I5"/>
    <mergeCell ref="P4:P5"/>
    <mergeCell ref="Q4:Q5"/>
    <mergeCell ref="J4:J5"/>
    <mergeCell ref="K4:K5"/>
    <mergeCell ref="L4:L5"/>
    <mergeCell ref="M4:M5"/>
    <mergeCell ref="N4:N5"/>
    <mergeCell ref="O4:O5"/>
  </mergeCells>
  <pageMargins left="1.25" right="0" top="0.75" bottom="0.75" header="0.3" footer="0.3"/>
  <pageSetup paperSize="5" scale="90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5:Q182"/>
  <sheetViews>
    <sheetView topLeftCell="D164" zoomScale="110" zoomScaleNormal="110" workbookViewId="0">
      <selection activeCell="A7" sqref="A7:Q180"/>
    </sheetView>
  </sheetViews>
  <sheetFormatPr defaultRowHeight="15"/>
  <cols>
    <col min="1" max="2" width="3.7109375" customWidth="1"/>
    <col min="3" max="3" width="23.42578125" customWidth="1"/>
    <col min="4" max="4" width="7.28515625" customWidth="1"/>
    <col min="5" max="5" width="11.42578125" customWidth="1"/>
    <col min="6" max="6" width="11.85546875" customWidth="1"/>
    <col min="7" max="7" width="9.7109375" customWidth="1"/>
    <col min="8" max="8" width="5.5703125" customWidth="1"/>
    <col min="9" max="9" width="6.85546875" customWidth="1"/>
    <col min="10" max="10" width="15.85546875" customWidth="1"/>
    <col min="11" max="11" width="21.28515625" customWidth="1"/>
    <col min="12" max="12" width="8.85546875" customWidth="1"/>
    <col min="13" max="13" width="9" customWidth="1"/>
    <col min="14" max="14" width="11.28515625" customWidth="1"/>
    <col min="15" max="15" width="14.42578125" customWidth="1"/>
    <col min="16" max="17" width="13.140625" customWidth="1"/>
  </cols>
  <sheetData>
    <row r="5" spans="1:17">
      <c r="A5" s="1164" t="s">
        <v>70</v>
      </c>
      <c r="B5" s="1165" t="s">
        <v>151</v>
      </c>
      <c r="C5" s="1165"/>
      <c r="D5" s="1166" t="s">
        <v>2</v>
      </c>
      <c r="E5" s="1167" t="s">
        <v>6416</v>
      </c>
      <c r="F5" s="1168" t="s">
        <v>6417</v>
      </c>
      <c r="G5" s="1169"/>
      <c r="H5" s="1163" t="s">
        <v>6418</v>
      </c>
      <c r="I5" s="1172" t="s">
        <v>187</v>
      </c>
      <c r="J5" s="1171" t="s">
        <v>6419</v>
      </c>
      <c r="K5" s="1171" t="s">
        <v>154</v>
      </c>
      <c r="L5" s="1173" t="s">
        <v>6420</v>
      </c>
      <c r="M5" s="1173" t="s">
        <v>6421</v>
      </c>
      <c r="N5" s="1170" t="s">
        <v>6422</v>
      </c>
      <c r="O5" s="1170" t="s">
        <v>6423</v>
      </c>
      <c r="P5" s="1171" t="s">
        <v>180</v>
      </c>
      <c r="Q5" s="1171" t="s">
        <v>194</v>
      </c>
    </row>
    <row r="6" spans="1:17">
      <c r="A6" s="1164"/>
      <c r="B6" s="1165"/>
      <c r="C6" s="1165"/>
      <c r="D6" s="1166"/>
      <c r="E6" s="1167"/>
      <c r="F6" s="791" t="s">
        <v>6424</v>
      </c>
      <c r="G6" s="792" t="s">
        <v>8</v>
      </c>
      <c r="H6" s="1163"/>
      <c r="I6" s="1172"/>
      <c r="J6" s="1171"/>
      <c r="K6" s="1171"/>
      <c r="L6" s="1173"/>
      <c r="M6" s="1173"/>
      <c r="N6" s="1170"/>
      <c r="O6" s="1170"/>
      <c r="P6" s="1171"/>
      <c r="Q6" s="1171"/>
    </row>
    <row r="7" spans="1:17" s="622" customFormat="1">
      <c r="A7" s="722">
        <v>1</v>
      </c>
      <c r="B7" s="732">
        <v>1</v>
      </c>
      <c r="C7" s="722" t="s">
        <v>825</v>
      </c>
      <c r="D7" s="744" t="s">
        <v>23</v>
      </c>
      <c r="E7" s="722" t="s">
        <v>221</v>
      </c>
      <c r="F7" s="722" t="s">
        <v>219</v>
      </c>
      <c r="G7" s="793">
        <v>22281</v>
      </c>
      <c r="H7" s="724">
        <v>56</v>
      </c>
      <c r="I7" s="769" t="s">
        <v>1403</v>
      </c>
      <c r="J7" s="722" t="s">
        <v>256</v>
      </c>
      <c r="K7" s="722" t="s">
        <v>283</v>
      </c>
      <c r="L7" s="770"/>
      <c r="M7" s="770" t="s">
        <v>6426</v>
      </c>
      <c r="N7" s="722" t="s">
        <v>829</v>
      </c>
      <c r="O7" s="722" t="s">
        <v>222</v>
      </c>
      <c r="P7" s="722" t="s">
        <v>824</v>
      </c>
      <c r="Q7" s="722" t="s">
        <v>828</v>
      </c>
    </row>
    <row r="8" spans="1:17" s="622" customFormat="1">
      <c r="A8" s="722"/>
      <c r="B8" s="805">
        <v>2</v>
      </c>
      <c r="C8" s="722" t="s">
        <v>5311</v>
      </c>
      <c r="D8" s="744" t="s">
        <v>16</v>
      </c>
      <c r="E8" s="722" t="s">
        <v>221</v>
      </c>
      <c r="F8" s="722" t="s">
        <v>6763</v>
      </c>
      <c r="G8" s="793" t="s">
        <v>7485</v>
      </c>
      <c r="H8" s="724"/>
      <c r="I8" s="769"/>
      <c r="J8" s="722"/>
      <c r="K8" s="722"/>
      <c r="L8" s="770"/>
      <c r="M8" s="770"/>
      <c r="N8" s="722"/>
      <c r="O8" s="722"/>
      <c r="P8" s="722"/>
      <c r="Q8" s="722"/>
    </row>
    <row r="9" spans="1:17">
      <c r="A9" s="738">
        <v>2</v>
      </c>
      <c r="B9" s="738">
        <v>1</v>
      </c>
      <c r="C9" s="722" t="s">
        <v>837</v>
      </c>
      <c r="D9" s="723" t="s">
        <v>23</v>
      </c>
      <c r="E9" s="721" t="s">
        <v>221</v>
      </c>
      <c r="F9" s="721" t="s">
        <v>288</v>
      </c>
      <c r="G9" s="794">
        <v>30160</v>
      </c>
      <c r="H9" s="795">
        <v>35</v>
      </c>
      <c r="I9" s="725" t="s">
        <v>1403</v>
      </c>
      <c r="J9" s="721" t="s">
        <v>256</v>
      </c>
      <c r="K9" s="721" t="s">
        <v>283</v>
      </c>
      <c r="L9" s="726"/>
      <c r="M9" s="726" t="s">
        <v>6426</v>
      </c>
      <c r="N9" s="722" t="s">
        <v>829</v>
      </c>
      <c r="O9" s="721" t="s">
        <v>222</v>
      </c>
      <c r="P9" s="722" t="s">
        <v>836</v>
      </c>
      <c r="Q9" s="722" t="s">
        <v>838</v>
      </c>
    </row>
    <row r="10" spans="1:17">
      <c r="A10" s="738"/>
      <c r="B10" s="738">
        <v>2</v>
      </c>
      <c r="C10" s="722" t="s">
        <v>840</v>
      </c>
      <c r="D10" s="723" t="s">
        <v>16</v>
      </c>
      <c r="E10" s="721" t="s">
        <v>221</v>
      </c>
      <c r="F10" s="721" t="s">
        <v>288</v>
      </c>
      <c r="G10" s="794">
        <v>30476</v>
      </c>
      <c r="H10" s="795">
        <v>34</v>
      </c>
      <c r="I10" s="725" t="s">
        <v>1403</v>
      </c>
      <c r="J10" s="721" t="s">
        <v>256</v>
      </c>
      <c r="K10" s="721" t="s">
        <v>246</v>
      </c>
      <c r="L10" s="726"/>
      <c r="M10" s="726" t="s">
        <v>6426</v>
      </c>
      <c r="N10" s="722" t="s">
        <v>829</v>
      </c>
      <c r="O10" s="721" t="s">
        <v>245</v>
      </c>
      <c r="P10" s="722" t="s">
        <v>839</v>
      </c>
      <c r="Q10" s="722" t="s">
        <v>838</v>
      </c>
    </row>
    <row r="11" spans="1:17">
      <c r="A11" s="738"/>
      <c r="B11" s="738">
        <v>3</v>
      </c>
      <c r="C11" s="722" t="s">
        <v>845</v>
      </c>
      <c r="D11" s="723" t="s">
        <v>23</v>
      </c>
      <c r="E11" s="721" t="s">
        <v>254</v>
      </c>
      <c r="F11" s="721" t="s">
        <v>230</v>
      </c>
      <c r="G11" s="794">
        <v>37964</v>
      </c>
      <c r="H11" s="795">
        <v>13</v>
      </c>
      <c r="I11" s="725" t="s">
        <v>1403</v>
      </c>
      <c r="J11" s="721" t="s">
        <v>369</v>
      </c>
      <c r="K11" s="721" t="s">
        <v>266</v>
      </c>
      <c r="L11" s="726"/>
      <c r="M11" s="726" t="s">
        <v>6426</v>
      </c>
      <c r="N11" s="722" t="s">
        <v>829</v>
      </c>
      <c r="O11" s="721" t="s">
        <v>255</v>
      </c>
      <c r="P11" s="722" t="s">
        <v>844</v>
      </c>
      <c r="Q11" s="722" t="s">
        <v>838</v>
      </c>
    </row>
    <row r="12" spans="1:17">
      <c r="A12" s="738"/>
      <c r="B12" s="738">
        <v>4</v>
      </c>
      <c r="C12" s="722" t="s">
        <v>847</v>
      </c>
      <c r="D12" s="723" t="s">
        <v>16</v>
      </c>
      <c r="E12" s="721" t="s">
        <v>254</v>
      </c>
      <c r="F12" s="721" t="s">
        <v>230</v>
      </c>
      <c r="G12" s="794">
        <v>40815</v>
      </c>
      <c r="H12" s="795">
        <v>5</v>
      </c>
      <c r="I12" s="725" t="s">
        <v>1403</v>
      </c>
      <c r="J12" s="721" t="s">
        <v>265</v>
      </c>
      <c r="K12" s="721" t="s">
        <v>270</v>
      </c>
      <c r="L12" s="726"/>
      <c r="M12" s="726" t="s">
        <v>6426</v>
      </c>
      <c r="N12" s="722" t="s">
        <v>829</v>
      </c>
      <c r="O12" s="721" t="s">
        <v>255</v>
      </c>
      <c r="P12" s="734" t="s">
        <v>846</v>
      </c>
      <c r="Q12" s="722" t="s">
        <v>838</v>
      </c>
    </row>
    <row r="13" spans="1:17">
      <c r="A13" s="738">
        <v>3</v>
      </c>
      <c r="B13" s="738">
        <v>1</v>
      </c>
      <c r="C13" s="722" t="s">
        <v>849</v>
      </c>
      <c r="D13" s="723" t="s">
        <v>23</v>
      </c>
      <c r="E13" s="721" t="s">
        <v>221</v>
      </c>
      <c r="F13" s="721" t="s">
        <v>524</v>
      </c>
      <c r="G13" s="794">
        <v>25491</v>
      </c>
      <c r="H13" s="795">
        <v>47</v>
      </c>
      <c r="I13" s="725" t="s">
        <v>1403</v>
      </c>
      <c r="J13" s="721" t="s">
        <v>850</v>
      </c>
      <c r="K13" s="721" t="s">
        <v>283</v>
      </c>
      <c r="L13" s="726"/>
      <c r="M13" s="726" t="s">
        <v>6426</v>
      </c>
      <c r="N13" s="722" t="s">
        <v>829</v>
      </c>
      <c r="O13" s="721" t="s">
        <v>222</v>
      </c>
      <c r="P13" s="722" t="s">
        <v>848</v>
      </c>
      <c r="Q13" s="722" t="s">
        <v>853</v>
      </c>
    </row>
    <row r="14" spans="1:17">
      <c r="A14" s="738"/>
      <c r="B14" s="738">
        <v>2</v>
      </c>
      <c r="C14" s="722" t="s">
        <v>855</v>
      </c>
      <c r="D14" s="723" t="s">
        <v>16</v>
      </c>
      <c r="E14" s="721" t="s">
        <v>221</v>
      </c>
      <c r="F14" s="721" t="s">
        <v>524</v>
      </c>
      <c r="G14" s="794">
        <v>26692</v>
      </c>
      <c r="H14" s="795">
        <v>44</v>
      </c>
      <c r="I14" s="725" t="s">
        <v>1403</v>
      </c>
      <c r="J14" s="721" t="s">
        <v>856</v>
      </c>
      <c r="K14" s="721" t="s">
        <v>246</v>
      </c>
      <c r="L14" s="726"/>
      <c r="M14" s="726" t="s">
        <v>6426</v>
      </c>
      <c r="N14" s="722" t="s">
        <v>829</v>
      </c>
      <c r="O14" s="721" t="s">
        <v>245</v>
      </c>
      <c r="P14" s="722" t="s">
        <v>854</v>
      </c>
      <c r="Q14" s="722" t="s">
        <v>853</v>
      </c>
    </row>
    <row r="15" spans="1:17">
      <c r="A15" s="738"/>
      <c r="B15" s="738">
        <v>3</v>
      </c>
      <c r="C15" s="722" t="s">
        <v>860</v>
      </c>
      <c r="D15" s="723" t="s">
        <v>16</v>
      </c>
      <c r="E15" s="721" t="s">
        <v>254</v>
      </c>
      <c r="F15" s="721" t="s">
        <v>861</v>
      </c>
      <c r="G15" s="794">
        <v>35370</v>
      </c>
      <c r="H15" s="795">
        <v>20</v>
      </c>
      <c r="I15" s="725" t="s">
        <v>1403</v>
      </c>
      <c r="J15" s="721" t="s">
        <v>483</v>
      </c>
      <c r="K15" s="721" t="s">
        <v>270</v>
      </c>
      <c r="L15" s="726"/>
      <c r="M15" s="726" t="s">
        <v>6426</v>
      </c>
      <c r="N15" s="722" t="s">
        <v>829</v>
      </c>
      <c r="O15" s="721" t="s">
        <v>255</v>
      </c>
      <c r="P15" s="722" t="s">
        <v>859</v>
      </c>
      <c r="Q15" s="722" t="s">
        <v>853</v>
      </c>
    </row>
    <row r="16" spans="1:17">
      <c r="A16" s="738"/>
      <c r="B16" s="738">
        <v>4</v>
      </c>
      <c r="C16" s="722" t="s">
        <v>863</v>
      </c>
      <c r="D16" s="723" t="s">
        <v>16</v>
      </c>
      <c r="E16" s="721" t="s">
        <v>254</v>
      </c>
      <c r="F16" s="721" t="s">
        <v>861</v>
      </c>
      <c r="G16" s="794">
        <v>37113</v>
      </c>
      <c r="H16" s="795">
        <v>15</v>
      </c>
      <c r="I16" s="725" t="s">
        <v>1403</v>
      </c>
      <c r="J16" s="721" t="s">
        <v>348</v>
      </c>
      <c r="K16" s="721" t="s">
        <v>266</v>
      </c>
      <c r="L16" s="726"/>
      <c r="M16" s="726" t="s">
        <v>6426</v>
      </c>
      <c r="N16" s="722" t="s">
        <v>829</v>
      </c>
      <c r="O16" s="721" t="s">
        <v>255</v>
      </c>
      <c r="P16" s="722" t="s">
        <v>862</v>
      </c>
      <c r="Q16" s="722" t="s">
        <v>853</v>
      </c>
    </row>
    <row r="17" spans="1:17">
      <c r="A17" s="738"/>
      <c r="B17" s="738">
        <v>5</v>
      </c>
      <c r="C17" s="722" t="s">
        <v>865</v>
      </c>
      <c r="D17" s="723" t="s">
        <v>23</v>
      </c>
      <c r="E17" s="721" t="s">
        <v>254</v>
      </c>
      <c r="F17" s="721" t="s">
        <v>524</v>
      </c>
      <c r="G17" s="794">
        <v>39691</v>
      </c>
      <c r="H17" s="795">
        <v>8</v>
      </c>
      <c r="I17" s="725" t="s">
        <v>1403</v>
      </c>
      <c r="J17" s="721" t="s">
        <v>369</v>
      </c>
      <c r="K17" s="721" t="s">
        <v>266</v>
      </c>
      <c r="L17" s="726"/>
      <c r="M17" s="726" t="s">
        <v>6426</v>
      </c>
      <c r="N17" s="722" t="s">
        <v>829</v>
      </c>
      <c r="O17" s="721" t="s">
        <v>255</v>
      </c>
      <c r="P17" s="727" t="s">
        <v>864</v>
      </c>
      <c r="Q17" s="722" t="s">
        <v>853</v>
      </c>
    </row>
    <row r="18" spans="1:17">
      <c r="A18" s="738">
        <v>4</v>
      </c>
      <c r="B18" s="738">
        <v>1</v>
      </c>
      <c r="C18" s="722" t="s">
        <v>867</v>
      </c>
      <c r="D18" s="723" t="s">
        <v>23</v>
      </c>
      <c r="E18" s="721" t="s">
        <v>221</v>
      </c>
      <c r="F18" s="721" t="s">
        <v>288</v>
      </c>
      <c r="G18" s="794">
        <v>29085</v>
      </c>
      <c r="H18" s="795">
        <v>37</v>
      </c>
      <c r="I18" s="725" t="s">
        <v>1403</v>
      </c>
      <c r="J18" s="721" t="s">
        <v>256</v>
      </c>
      <c r="K18" s="721" t="s">
        <v>674</v>
      </c>
      <c r="L18" s="726"/>
      <c r="M18" s="726" t="s">
        <v>6426</v>
      </c>
      <c r="N18" s="722" t="s">
        <v>829</v>
      </c>
      <c r="O18" s="721" t="s">
        <v>222</v>
      </c>
      <c r="P18" s="722" t="s">
        <v>866</v>
      </c>
      <c r="Q18" s="722" t="s">
        <v>868</v>
      </c>
    </row>
    <row r="19" spans="1:17">
      <c r="A19" s="738"/>
      <c r="B19" s="738">
        <v>2</v>
      </c>
      <c r="C19" s="722" t="s">
        <v>870</v>
      </c>
      <c r="D19" s="723" t="s">
        <v>16</v>
      </c>
      <c r="E19" s="721" t="s">
        <v>221</v>
      </c>
      <c r="F19" s="721" t="s">
        <v>288</v>
      </c>
      <c r="G19" s="794">
        <v>29398</v>
      </c>
      <c r="H19" s="795">
        <v>37</v>
      </c>
      <c r="I19" s="725" t="s">
        <v>1403</v>
      </c>
      <c r="J19" s="721" t="s">
        <v>256</v>
      </c>
      <c r="K19" s="721" t="s">
        <v>246</v>
      </c>
      <c r="L19" s="726"/>
      <c r="M19" s="726" t="s">
        <v>6426</v>
      </c>
      <c r="N19" s="722" t="s">
        <v>829</v>
      </c>
      <c r="O19" s="721" t="s">
        <v>245</v>
      </c>
      <c r="P19" s="722" t="s">
        <v>869</v>
      </c>
      <c r="Q19" s="722" t="s">
        <v>868</v>
      </c>
    </row>
    <row r="20" spans="1:17">
      <c r="A20" s="738"/>
      <c r="B20" s="738">
        <v>3</v>
      </c>
      <c r="C20" s="722" t="s">
        <v>873</v>
      </c>
      <c r="D20" s="723" t="s">
        <v>16</v>
      </c>
      <c r="E20" s="721" t="s">
        <v>254</v>
      </c>
      <c r="F20" s="721" t="s">
        <v>230</v>
      </c>
      <c r="G20" s="794">
        <v>39404</v>
      </c>
      <c r="H20" s="795">
        <v>9</v>
      </c>
      <c r="I20" s="725" t="s">
        <v>1403</v>
      </c>
      <c r="J20" s="721" t="s">
        <v>369</v>
      </c>
      <c r="K20" s="721" t="s">
        <v>266</v>
      </c>
      <c r="L20" s="726"/>
      <c r="M20" s="726" t="s">
        <v>6426</v>
      </c>
      <c r="N20" s="722" t="s">
        <v>829</v>
      </c>
      <c r="O20" s="721" t="s">
        <v>255</v>
      </c>
      <c r="P20" s="727" t="s">
        <v>872</v>
      </c>
      <c r="Q20" s="722" t="s">
        <v>868</v>
      </c>
    </row>
    <row r="21" spans="1:17">
      <c r="A21" s="738"/>
      <c r="B21" s="738">
        <v>4</v>
      </c>
      <c r="C21" s="722" t="s">
        <v>874</v>
      </c>
      <c r="D21" s="723" t="s">
        <v>16</v>
      </c>
      <c r="E21" s="721" t="s">
        <v>254</v>
      </c>
      <c r="F21" s="721" t="s">
        <v>230</v>
      </c>
      <c r="G21" s="794">
        <v>41828</v>
      </c>
      <c r="H21" s="795">
        <v>3</v>
      </c>
      <c r="I21" s="725" t="s">
        <v>1403</v>
      </c>
      <c r="J21" s="721" t="s">
        <v>265</v>
      </c>
      <c r="K21" s="721" t="s">
        <v>270</v>
      </c>
      <c r="L21" s="726"/>
      <c r="M21" s="726" t="s">
        <v>6426</v>
      </c>
      <c r="N21" s="722" t="s">
        <v>829</v>
      </c>
      <c r="O21" s="721" t="s">
        <v>255</v>
      </c>
      <c r="P21" s="734" t="s">
        <v>872</v>
      </c>
      <c r="Q21" s="722" t="s">
        <v>868</v>
      </c>
    </row>
    <row r="22" spans="1:17">
      <c r="A22" s="738">
        <v>5</v>
      </c>
      <c r="B22" s="738">
        <v>1</v>
      </c>
      <c r="C22" s="722" t="s">
        <v>876</v>
      </c>
      <c r="D22" s="723" t="s">
        <v>23</v>
      </c>
      <c r="E22" s="721" t="s">
        <v>221</v>
      </c>
      <c r="F22" s="721" t="s">
        <v>877</v>
      </c>
      <c r="G22" s="794">
        <v>25571</v>
      </c>
      <c r="H22" s="795">
        <v>47</v>
      </c>
      <c r="I22" s="725" t="s">
        <v>1403</v>
      </c>
      <c r="J22" s="721" t="s">
        <v>289</v>
      </c>
      <c r="K22" s="721" t="s">
        <v>283</v>
      </c>
      <c r="L22" s="726"/>
      <c r="M22" s="726" t="s">
        <v>6426</v>
      </c>
      <c r="N22" s="722" t="s">
        <v>829</v>
      </c>
      <c r="O22" s="721" t="s">
        <v>222</v>
      </c>
      <c r="P22" s="722" t="s">
        <v>875</v>
      </c>
      <c r="Q22" s="722" t="s">
        <v>880</v>
      </c>
    </row>
    <row r="23" spans="1:17">
      <c r="A23" s="738"/>
      <c r="B23" s="738">
        <v>2</v>
      </c>
      <c r="C23" s="722" t="s">
        <v>882</v>
      </c>
      <c r="D23" s="723" t="s">
        <v>16</v>
      </c>
      <c r="E23" s="721" t="s">
        <v>221</v>
      </c>
      <c r="F23" s="721" t="s">
        <v>22</v>
      </c>
      <c r="G23" s="794">
        <v>28892</v>
      </c>
      <c r="H23" s="795">
        <v>38</v>
      </c>
      <c r="I23" s="725" t="s">
        <v>1403</v>
      </c>
      <c r="J23" s="721" t="s">
        <v>256</v>
      </c>
      <c r="K23" s="721" t="s">
        <v>246</v>
      </c>
      <c r="L23" s="726"/>
      <c r="M23" s="726" t="s">
        <v>6426</v>
      </c>
      <c r="N23" s="722" t="s">
        <v>829</v>
      </c>
      <c r="O23" s="721" t="s">
        <v>245</v>
      </c>
      <c r="P23" s="722" t="s">
        <v>881</v>
      </c>
      <c r="Q23" s="722" t="s">
        <v>880</v>
      </c>
    </row>
    <row r="24" spans="1:17">
      <c r="A24" s="738"/>
      <c r="B24" s="738">
        <v>3</v>
      </c>
      <c r="C24" s="722" t="s">
        <v>885</v>
      </c>
      <c r="D24" s="723" t="s">
        <v>23</v>
      </c>
      <c r="E24" s="721" t="s">
        <v>254</v>
      </c>
      <c r="F24" s="721" t="s">
        <v>244</v>
      </c>
      <c r="G24" s="794">
        <v>36126</v>
      </c>
      <c r="H24" s="795">
        <v>18</v>
      </c>
      <c r="I24" s="725" t="s">
        <v>1403</v>
      </c>
      <c r="J24" s="721" t="s">
        <v>886</v>
      </c>
      <c r="K24" s="721" t="s">
        <v>266</v>
      </c>
      <c r="L24" s="726"/>
      <c r="M24" s="726" t="s">
        <v>6426</v>
      </c>
      <c r="N24" s="722" t="s">
        <v>829</v>
      </c>
      <c r="O24" s="721" t="s">
        <v>255</v>
      </c>
      <c r="P24" s="722" t="s">
        <v>884</v>
      </c>
      <c r="Q24" s="722" t="s">
        <v>880</v>
      </c>
    </row>
    <row r="25" spans="1:17">
      <c r="A25" s="738"/>
      <c r="B25" s="738">
        <v>4</v>
      </c>
      <c r="C25" s="722" t="s">
        <v>889</v>
      </c>
      <c r="D25" s="723" t="s">
        <v>16</v>
      </c>
      <c r="E25" s="721" t="s">
        <v>254</v>
      </c>
      <c r="F25" s="721" t="s">
        <v>22</v>
      </c>
      <c r="G25" s="794">
        <v>39783</v>
      </c>
      <c r="H25" s="795">
        <v>8</v>
      </c>
      <c r="I25" s="725" t="s">
        <v>1403</v>
      </c>
      <c r="J25" s="721" t="s">
        <v>369</v>
      </c>
      <c r="K25" s="721" t="s">
        <v>266</v>
      </c>
      <c r="L25" s="726"/>
      <c r="M25" s="726" t="s">
        <v>6426</v>
      </c>
      <c r="N25" s="722" t="s">
        <v>829</v>
      </c>
      <c r="O25" s="721" t="s">
        <v>255</v>
      </c>
      <c r="P25" s="734" t="s">
        <v>888</v>
      </c>
      <c r="Q25" s="722" t="s">
        <v>880</v>
      </c>
    </row>
    <row r="26" spans="1:17">
      <c r="A26" s="738">
        <v>6</v>
      </c>
      <c r="B26" s="738">
        <v>1</v>
      </c>
      <c r="C26" s="722" t="s">
        <v>879</v>
      </c>
      <c r="D26" s="723" t="s">
        <v>23</v>
      </c>
      <c r="E26" s="721" t="s">
        <v>221</v>
      </c>
      <c r="F26" s="721" t="s">
        <v>877</v>
      </c>
      <c r="G26" s="794">
        <v>18547</v>
      </c>
      <c r="H26" s="795">
        <v>66</v>
      </c>
      <c r="I26" s="725" t="s">
        <v>1403</v>
      </c>
      <c r="J26" s="721" t="s">
        <v>256</v>
      </c>
      <c r="K26" s="721" t="s">
        <v>283</v>
      </c>
      <c r="L26" s="726"/>
      <c r="M26" s="726" t="s">
        <v>6426</v>
      </c>
      <c r="N26" s="722" t="s">
        <v>829</v>
      </c>
      <c r="O26" s="721" t="s">
        <v>222</v>
      </c>
      <c r="P26" s="722" t="s">
        <v>901</v>
      </c>
      <c r="Q26" s="722" t="s">
        <v>904</v>
      </c>
    </row>
    <row r="27" spans="1:17">
      <c r="A27" s="738"/>
      <c r="B27" s="738">
        <v>2</v>
      </c>
      <c r="C27" s="722" t="s">
        <v>878</v>
      </c>
      <c r="D27" s="723" t="s">
        <v>16</v>
      </c>
      <c r="E27" s="721" t="s">
        <v>221</v>
      </c>
      <c r="F27" s="721" t="s">
        <v>877</v>
      </c>
      <c r="G27" s="794">
        <v>18547</v>
      </c>
      <c r="H27" s="795">
        <v>66</v>
      </c>
      <c r="I27" s="725" t="s">
        <v>1403</v>
      </c>
      <c r="J27" s="721" t="s">
        <v>256</v>
      </c>
      <c r="K27" s="721" t="s">
        <v>246</v>
      </c>
      <c r="L27" s="726"/>
      <c r="M27" s="726" t="s">
        <v>6426</v>
      </c>
      <c r="N27" s="722" t="s">
        <v>829</v>
      </c>
      <c r="O27" s="721" t="s">
        <v>245</v>
      </c>
      <c r="P27" s="722" t="s">
        <v>905</v>
      </c>
      <c r="Q27" s="722" t="s">
        <v>904</v>
      </c>
    </row>
    <row r="28" spans="1:17">
      <c r="A28" s="738">
        <v>7</v>
      </c>
      <c r="B28" s="738">
        <v>1</v>
      </c>
      <c r="C28" s="722" t="s">
        <v>909</v>
      </c>
      <c r="D28" s="723" t="s">
        <v>23</v>
      </c>
      <c r="E28" s="721" t="s">
        <v>221</v>
      </c>
      <c r="F28" s="721" t="s">
        <v>910</v>
      </c>
      <c r="G28" s="794">
        <v>25769</v>
      </c>
      <c r="H28" s="795">
        <v>47</v>
      </c>
      <c r="I28" s="725" t="s">
        <v>1403</v>
      </c>
      <c r="J28" s="721" t="s">
        <v>223</v>
      </c>
      <c r="K28" s="721" t="s">
        <v>283</v>
      </c>
      <c r="L28" s="726"/>
      <c r="M28" s="726" t="s">
        <v>6426</v>
      </c>
      <c r="N28" s="722" t="s">
        <v>829</v>
      </c>
      <c r="O28" s="721" t="s">
        <v>222</v>
      </c>
      <c r="P28" s="722" t="s">
        <v>908</v>
      </c>
      <c r="Q28" s="722" t="s">
        <v>913</v>
      </c>
    </row>
    <row r="29" spans="1:17">
      <c r="A29" s="738"/>
      <c r="B29" s="738">
        <v>2</v>
      </c>
      <c r="C29" s="722" t="s">
        <v>496</v>
      </c>
      <c r="D29" s="723" t="s">
        <v>16</v>
      </c>
      <c r="E29" s="721" t="s">
        <v>221</v>
      </c>
      <c r="F29" s="721" t="s">
        <v>915</v>
      </c>
      <c r="G29" s="794">
        <v>25670</v>
      </c>
      <c r="H29" s="795">
        <v>47</v>
      </c>
      <c r="I29" s="725" t="s">
        <v>1403</v>
      </c>
      <c r="J29" s="721" t="s">
        <v>256</v>
      </c>
      <c r="K29" s="721" t="s">
        <v>246</v>
      </c>
      <c r="L29" s="726"/>
      <c r="M29" s="726" t="s">
        <v>6426</v>
      </c>
      <c r="N29" s="722" t="s">
        <v>829</v>
      </c>
      <c r="O29" s="721" t="s">
        <v>245</v>
      </c>
      <c r="P29" s="722" t="s">
        <v>914</v>
      </c>
      <c r="Q29" s="722" t="s">
        <v>913</v>
      </c>
    </row>
    <row r="30" spans="1:17">
      <c r="A30" s="738">
        <v>8</v>
      </c>
      <c r="B30" s="738">
        <v>1</v>
      </c>
      <c r="C30" s="722" t="s">
        <v>918</v>
      </c>
      <c r="D30" s="723" t="s">
        <v>23</v>
      </c>
      <c r="E30" s="721" t="s">
        <v>221</v>
      </c>
      <c r="F30" s="721" t="s">
        <v>288</v>
      </c>
      <c r="G30" s="794">
        <v>33666</v>
      </c>
      <c r="H30" s="795">
        <v>25</v>
      </c>
      <c r="I30" s="725" t="s">
        <v>1403</v>
      </c>
      <c r="J30" s="721" t="s">
        <v>289</v>
      </c>
      <c r="K30" s="721" t="s">
        <v>674</v>
      </c>
      <c r="L30" s="726"/>
      <c r="M30" s="726" t="s">
        <v>6426</v>
      </c>
      <c r="N30" s="722" t="s">
        <v>829</v>
      </c>
      <c r="O30" s="721" t="s">
        <v>222</v>
      </c>
      <c r="P30" s="722" t="s">
        <v>917</v>
      </c>
      <c r="Q30" s="734" t="s">
        <v>920</v>
      </c>
    </row>
    <row r="31" spans="1:17">
      <c r="A31" s="738">
        <v>9</v>
      </c>
      <c r="B31" s="738">
        <v>1</v>
      </c>
      <c r="C31" s="722" t="s">
        <v>502</v>
      </c>
      <c r="D31" s="723" t="s">
        <v>23</v>
      </c>
      <c r="E31" s="721" t="s">
        <v>221</v>
      </c>
      <c r="F31" s="721" t="s">
        <v>297</v>
      </c>
      <c r="G31" s="794">
        <v>16072</v>
      </c>
      <c r="H31" s="795">
        <v>73</v>
      </c>
      <c r="I31" s="725" t="s">
        <v>1403</v>
      </c>
      <c r="J31" s="721" t="s">
        <v>256</v>
      </c>
      <c r="K31" s="721" t="s">
        <v>283</v>
      </c>
      <c r="L31" s="726"/>
      <c r="M31" s="726" t="s">
        <v>6426</v>
      </c>
      <c r="N31" s="722" t="s">
        <v>829</v>
      </c>
      <c r="O31" s="721" t="s">
        <v>222</v>
      </c>
      <c r="P31" s="722" t="s">
        <v>927</v>
      </c>
      <c r="Q31" s="722" t="s">
        <v>930</v>
      </c>
    </row>
    <row r="32" spans="1:17">
      <c r="A32" s="738">
        <v>10</v>
      </c>
      <c r="B32" s="738">
        <v>1</v>
      </c>
      <c r="C32" s="722" t="s">
        <v>951</v>
      </c>
      <c r="D32" s="723" t="s">
        <v>23</v>
      </c>
      <c r="E32" s="721" t="s">
        <v>221</v>
      </c>
      <c r="F32" s="721" t="s">
        <v>952</v>
      </c>
      <c r="G32" s="794">
        <v>32969</v>
      </c>
      <c r="H32" s="795">
        <v>27</v>
      </c>
      <c r="I32" s="725" t="s">
        <v>1403</v>
      </c>
      <c r="J32" s="721" t="s">
        <v>256</v>
      </c>
      <c r="K32" s="721" t="s">
        <v>283</v>
      </c>
      <c r="L32" s="726"/>
      <c r="M32" s="726" t="s">
        <v>6426</v>
      </c>
      <c r="N32" s="722" t="s">
        <v>829</v>
      </c>
      <c r="O32" s="721" t="s">
        <v>245</v>
      </c>
      <c r="P32" s="722" t="s">
        <v>950</v>
      </c>
      <c r="Q32" s="722" t="s">
        <v>949</v>
      </c>
    </row>
    <row r="33" spans="1:17">
      <c r="A33" s="738"/>
      <c r="B33" s="738">
        <v>2</v>
      </c>
      <c r="C33" s="722" t="s">
        <v>4975</v>
      </c>
      <c r="D33" s="723" t="s">
        <v>16</v>
      </c>
      <c r="E33" s="721" t="s">
        <v>221</v>
      </c>
      <c r="F33" s="721" t="s">
        <v>230</v>
      </c>
      <c r="G33" s="794">
        <v>35156</v>
      </c>
      <c r="H33" s="795"/>
      <c r="I33" s="725" t="s">
        <v>1403</v>
      </c>
      <c r="J33" s="721" t="s">
        <v>785</v>
      </c>
      <c r="K33" s="721" t="s">
        <v>246</v>
      </c>
      <c r="L33" s="726"/>
      <c r="M33" s="726" t="s">
        <v>6426</v>
      </c>
      <c r="N33" s="722" t="s">
        <v>829</v>
      </c>
      <c r="O33" s="721" t="s">
        <v>255</v>
      </c>
      <c r="P33" s="722"/>
      <c r="Q33" s="722" t="s">
        <v>949</v>
      </c>
    </row>
    <row r="34" spans="1:17">
      <c r="A34" s="738"/>
      <c r="B34" s="738">
        <v>3</v>
      </c>
      <c r="C34" s="722" t="s">
        <v>7019</v>
      </c>
      <c r="D34" s="723" t="s">
        <v>23</v>
      </c>
      <c r="E34" s="721" t="s">
        <v>221</v>
      </c>
      <c r="F34" s="721" t="s">
        <v>230</v>
      </c>
      <c r="G34" s="794">
        <v>43221</v>
      </c>
      <c r="H34" s="795"/>
      <c r="I34" s="725" t="s">
        <v>1403</v>
      </c>
      <c r="J34" s="721" t="s">
        <v>265</v>
      </c>
      <c r="K34" s="721" t="s">
        <v>270</v>
      </c>
      <c r="L34" s="726"/>
      <c r="M34" s="726" t="s">
        <v>6426</v>
      </c>
      <c r="N34" s="722" t="s">
        <v>829</v>
      </c>
      <c r="O34" s="721" t="s">
        <v>327</v>
      </c>
      <c r="P34" s="722"/>
      <c r="Q34" s="722" t="s">
        <v>949</v>
      </c>
    </row>
    <row r="35" spans="1:17">
      <c r="A35" s="738"/>
      <c r="B35" s="738">
        <v>4</v>
      </c>
      <c r="C35" s="722" t="s">
        <v>945</v>
      </c>
      <c r="D35" s="723" t="s">
        <v>16</v>
      </c>
      <c r="E35" s="721" t="s">
        <v>947</v>
      </c>
      <c r="F35" s="721" t="s">
        <v>946</v>
      </c>
      <c r="G35" s="794">
        <v>21016</v>
      </c>
      <c r="H35" s="795">
        <v>60</v>
      </c>
      <c r="I35" s="725" t="s">
        <v>1403</v>
      </c>
      <c r="J35" s="721" t="s">
        <v>256</v>
      </c>
      <c r="K35" s="721" t="s">
        <v>283</v>
      </c>
      <c r="L35" s="726"/>
      <c r="M35" s="726" t="s">
        <v>6426</v>
      </c>
      <c r="N35" s="722" t="s">
        <v>829</v>
      </c>
      <c r="O35" s="721" t="s">
        <v>222</v>
      </c>
      <c r="P35" s="722" t="s">
        <v>944</v>
      </c>
      <c r="Q35" s="722" t="s">
        <v>949</v>
      </c>
    </row>
    <row r="36" spans="1:17">
      <c r="A36" s="738">
        <v>11</v>
      </c>
      <c r="B36" s="738">
        <v>1</v>
      </c>
      <c r="C36" s="722" t="s">
        <v>955</v>
      </c>
      <c r="D36" s="723" t="s">
        <v>23</v>
      </c>
      <c r="E36" s="721" t="s">
        <v>221</v>
      </c>
      <c r="F36" s="721" t="s">
        <v>877</v>
      </c>
      <c r="G36" s="794">
        <v>27946</v>
      </c>
      <c r="H36" s="795">
        <v>41</v>
      </c>
      <c r="I36" s="725" t="s">
        <v>1403</v>
      </c>
      <c r="J36" s="721" t="s">
        <v>256</v>
      </c>
      <c r="K36" s="721" t="s">
        <v>283</v>
      </c>
      <c r="L36" s="726"/>
      <c r="M36" s="726" t="s">
        <v>6426</v>
      </c>
      <c r="N36" s="722" t="s">
        <v>829</v>
      </c>
      <c r="O36" s="721" t="s">
        <v>222</v>
      </c>
      <c r="P36" s="722" t="s">
        <v>954</v>
      </c>
      <c r="Q36" s="722" t="s">
        <v>956</v>
      </c>
    </row>
    <row r="37" spans="1:17">
      <c r="A37" s="738"/>
      <c r="B37" s="738">
        <v>2</v>
      </c>
      <c r="C37" s="722" t="s">
        <v>958</v>
      </c>
      <c r="D37" s="723" t="s">
        <v>16</v>
      </c>
      <c r="E37" s="721" t="s">
        <v>221</v>
      </c>
      <c r="F37" s="721" t="s">
        <v>337</v>
      </c>
      <c r="G37" s="794">
        <v>30075</v>
      </c>
      <c r="H37" s="795">
        <v>35</v>
      </c>
      <c r="I37" s="725" t="s">
        <v>1403</v>
      </c>
      <c r="J37" s="721" t="s">
        <v>289</v>
      </c>
      <c r="K37" s="721" t="s">
        <v>246</v>
      </c>
      <c r="L37" s="726"/>
      <c r="M37" s="726" t="s">
        <v>6426</v>
      </c>
      <c r="N37" s="722" t="s">
        <v>829</v>
      </c>
      <c r="O37" s="721" t="s">
        <v>245</v>
      </c>
      <c r="P37" s="722" t="s">
        <v>957</v>
      </c>
      <c r="Q37" s="722" t="s">
        <v>956</v>
      </c>
    </row>
    <row r="38" spans="1:17">
      <c r="A38" s="738"/>
      <c r="B38" s="738">
        <v>3</v>
      </c>
      <c r="C38" s="722" t="s">
        <v>962</v>
      </c>
      <c r="D38" s="723" t="s">
        <v>23</v>
      </c>
      <c r="E38" s="721" t="s">
        <v>254</v>
      </c>
      <c r="F38" s="721" t="s">
        <v>230</v>
      </c>
      <c r="G38" s="794">
        <v>37274</v>
      </c>
      <c r="H38" s="795">
        <v>15</v>
      </c>
      <c r="I38" s="725" t="s">
        <v>1403</v>
      </c>
      <c r="J38" s="721" t="s">
        <v>369</v>
      </c>
      <c r="K38" s="721" t="s">
        <v>266</v>
      </c>
      <c r="L38" s="726"/>
      <c r="M38" s="726" t="s">
        <v>6426</v>
      </c>
      <c r="N38" s="722" t="s">
        <v>829</v>
      </c>
      <c r="O38" s="721" t="s">
        <v>255</v>
      </c>
      <c r="P38" s="722" t="s">
        <v>961</v>
      </c>
      <c r="Q38" s="722" t="s">
        <v>956</v>
      </c>
    </row>
    <row r="39" spans="1:17">
      <c r="A39" s="738"/>
      <c r="B39" s="738">
        <v>4</v>
      </c>
      <c r="C39" s="722" t="s">
        <v>964</v>
      </c>
      <c r="D39" s="723" t="s">
        <v>23</v>
      </c>
      <c r="E39" s="721" t="s">
        <v>254</v>
      </c>
      <c r="F39" s="721" t="s">
        <v>230</v>
      </c>
      <c r="G39" s="794">
        <v>40662</v>
      </c>
      <c r="H39" s="795">
        <v>6</v>
      </c>
      <c r="I39" s="725" t="s">
        <v>1403</v>
      </c>
      <c r="J39" s="721" t="s">
        <v>265</v>
      </c>
      <c r="K39" s="721" t="s">
        <v>270</v>
      </c>
      <c r="L39" s="726"/>
      <c r="M39" s="726" t="s">
        <v>6426</v>
      </c>
      <c r="N39" s="722" t="s">
        <v>829</v>
      </c>
      <c r="O39" s="721" t="s">
        <v>255</v>
      </c>
      <c r="P39" s="734" t="s">
        <v>963</v>
      </c>
      <c r="Q39" s="722" t="s">
        <v>956</v>
      </c>
    </row>
    <row r="40" spans="1:17">
      <c r="A40" s="738">
        <v>12</v>
      </c>
      <c r="B40" s="738">
        <v>1</v>
      </c>
      <c r="C40" s="722" t="s">
        <v>966</v>
      </c>
      <c r="D40" s="723" t="s">
        <v>23</v>
      </c>
      <c r="E40" s="721" t="s">
        <v>221</v>
      </c>
      <c r="F40" s="721" t="s">
        <v>877</v>
      </c>
      <c r="G40" s="794">
        <v>27394</v>
      </c>
      <c r="H40" s="795">
        <v>42</v>
      </c>
      <c r="I40" s="725" t="s">
        <v>1403</v>
      </c>
      <c r="J40" s="721" t="s">
        <v>256</v>
      </c>
      <c r="K40" s="721" t="s">
        <v>283</v>
      </c>
      <c r="L40" s="726"/>
      <c r="M40" s="726" t="s">
        <v>6426</v>
      </c>
      <c r="N40" s="722" t="s">
        <v>829</v>
      </c>
      <c r="O40" s="721" t="s">
        <v>222</v>
      </c>
      <c r="P40" s="722" t="s">
        <v>965</v>
      </c>
      <c r="Q40" s="722" t="s">
        <v>967</v>
      </c>
    </row>
    <row r="41" spans="1:17">
      <c r="A41" s="738"/>
      <c r="B41" s="738">
        <v>2</v>
      </c>
      <c r="C41" s="722" t="s">
        <v>969</v>
      </c>
      <c r="D41" s="723" t="s">
        <v>16</v>
      </c>
      <c r="E41" s="721" t="s">
        <v>221</v>
      </c>
      <c r="F41" s="721" t="s">
        <v>970</v>
      </c>
      <c r="G41" s="794">
        <v>28783</v>
      </c>
      <c r="H41" s="795">
        <v>38</v>
      </c>
      <c r="I41" s="725" t="s">
        <v>1403</v>
      </c>
      <c r="J41" s="721" t="s">
        <v>256</v>
      </c>
      <c r="K41" s="721" t="s">
        <v>246</v>
      </c>
      <c r="L41" s="726"/>
      <c r="M41" s="726" t="s">
        <v>6426</v>
      </c>
      <c r="N41" s="722" t="s">
        <v>829</v>
      </c>
      <c r="O41" s="721" t="s">
        <v>245</v>
      </c>
      <c r="P41" s="722" t="s">
        <v>968</v>
      </c>
      <c r="Q41" s="722" t="s">
        <v>967</v>
      </c>
    </row>
    <row r="42" spans="1:17">
      <c r="A42" s="738"/>
      <c r="B42" s="738">
        <v>3</v>
      </c>
      <c r="C42" s="722" t="s">
        <v>976</v>
      </c>
      <c r="D42" s="723" t="s">
        <v>16</v>
      </c>
      <c r="E42" s="721" t="s">
        <v>254</v>
      </c>
      <c r="F42" s="721" t="s">
        <v>230</v>
      </c>
      <c r="G42" s="794">
        <v>39225</v>
      </c>
      <c r="H42" s="795">
        <v>10</v>
      </c>
      <c r="I42" s="725" t="s">
        <v>1403</v>
      </c>
      <c r="J42" s="721" t="s">
        <v>369</v>
      </c>
      <c r="K42" s="721" t="s">
        <v>266</v>
      </c>
      <c r="L42" s="726"/>
      <c r="M42" s="726" t="s">
        <v>6426</v>
      </c>
      <c r="N42" s="722" t="s">
        <v>829</v>
      </c>
      <c r="O42" s="721" t="s">
        <v>255</v>
      </c>
      <c r="P42" s="722" t="s">
        <v>975</v>
      </c>
      <c r="Q42" s="722" t="s">
        <v>967</v>
      </c>
    </row>
    <row r="43" spans="1:17">
      <c r="A43" s="738">
        <v>13</v>
      </c>
      <c r="B43" s="738">
        <v>1</v>
      </c>
      <c r="C43" s="722" t="s">
        <v>978</v>
      </c>
      <c r="D43" s="723" t="s">
        <v>23</v>
      </c>
      <c r="E43" s="721" t="s">
        <v>221</v>
      </c>
      <c r="F43" s="721" t="s">
        <v>541</v>
      </c>
      <c r="G43" s="794">
        <v>22495</v>
      </c>
      <c r="H43" s="795">
        <v>56</v>
      </c>
      <c r="I43" s="725" t="s">
        <v>1403</v>
      </c>
      <c r="J43" s="721" t="s">
        <v>256</v>
      </c>
      <c r="K43" s="721" t="s">
        <v>283</v>
      </c>
      <c r="L43" s="726"/>
      <c r="M43" s="726" t="s">
        <v>6426</v>
      </c>
      <c r="N43" s="722" t="s">
        <v>829</v>
      </c>
      <c r="O43" s="721" t="s">
        <v>222</v>
      </c>
      <c r="P43" s="722" t="s">
        <v>977</v>
      </c>
      <c r="Q43" s="722" t="s">
        <v>981</v>
      </c>
    </row>
    <row r="44" spans="1:17">
      <c r="A44" s="738"/>
      <c r="B44" s="738">
        <v>2</v>
      </c>
      <c r="C44" s="722" t="s">
        <v>983</v>
      </c>
      <c r="D44" s="723" t="s">
        <v>16</v>
      </c>
      <c r="E44" s="721" t="s">
        <v>221</v>
      </c>
      <c r="F44" s="721" t="s">
        <v>760</v>
      </c>
      <c r="G44" s="794">
        <v>26860</v>
      </c>
      <c r="H44" s="795">
        <v>44</v>
      </c>
      <c r="I44" s="725" t="s">
        <v>1403</v>
      </c>
      <c r="J44" s="721" t="s">
        <v>256</v>
      </c>
      <c r="K44" s="721" t="s">
        <v>246</v>
      </c>
      <c r="L44" s="726"/>
      <c r="M44" s="726" t="s">
        <v>6426</v>
      </c>
      <c r="N44" s="722" t="s">
        <v>829</v>
      </c>
      <c r="O44" s="721" t="s">
        <v>245</v>
      </c>
      <c r="P44" s="727" t="s">
        <v>982</v>
      </c>
      <c r="Q44" s="722" t="s">
        <v>981</v>
      </c>
    </row>
    <row r="45" spans="1:17">
      <c r="A45" s="738"/>
      <c r="B45" s="738">
        <v>3</v>
      </c>
      <c r="C45" s="722" t="s">
        <v>987</v>
      </c>
      <c r="D45" s="723" t="s">
        <v>23</v>
      </c>
      <c r="E45" s="721" t="s">
        <v>254</v>
      </c>
      <c r="F45" s="721" t="s">
        <v>760</v>
      </c>
      <c r="G45" s="794">
        <v>31976</v>
      </c>
      <c r="H45" s="795">
        <v>30</v>
      </c>
      <c r="I45" s="725" t="s">
        <v>1403</v>
      </c>
      <c r="J45" s="721" t="s">
        <v>289</v>
      </c>
      <c r="K45" s="721" t="s">
        <v>283</v>
      </c>
      <c r="L45" s="726"/>
      <c r="M45" s="726" t="s">
        <v>6426</v>
      </c>
      <c r="N45" s="722" t="s">
        <v>829</v>
      </c>
      <c r="O45" s="721" t="s">
        <v>255</v>
      </c>
      <c r="P45" s="722" t="s">
        <v>986</v>
      </c>
      <c r="Q45" s="722" t="s">
        <v>981</v>
      </c>
    </row>
    <row r="46" spans="1:17">
      <c r="A46" s="738">
        <v>14</v>
      </c>
      <c r="B46" s="738">
        <v>1</v>
      </c>
      <c r="C46" s="722" t="s">
        <v>994</v>
      </c>
      <c r="D46" s="723" t="s">
        <v>23</v>
      </c>
      <c r="E46" s="721" t="s">
        <v>221</v>
      </c>
      <c r="F46" s="721" t="s">
        <v>414</v>
      </c>
      <c r="G46" s="794">
        <v>24678</v>
      </c>
      <c r="H46" s="795">
        <v>50</v>
      </c>
      <c r="I46" s="725" t="s">
        <v>1403</v>
      </c>
      <c r="J46" s="721" t="s">
        <v>256</v>
      </c>
      <c r="K46" s="721" t="s">
        <v>283</v>
      </c>
      <c r="L46" s="726"/>
      <c r="M46" s="726" t="s">
        <v>6426</v>
      </c>
      <c r="N46" s="722" t="s">
        <v>829</v>
      </c>
      <c r="O46" s="721" t="s">
        <v>222</v>
      </c>
      <c r="P46" s="722" t="s">
        <v>993</v>
      </c>
      <c r="Q46" s="722" t="s">
        <v>997</v>
      </c>
    </row>
    <row r="47" spans="1:17">
      <c r="A47" s="738"/>
      <c r="B47" s="738">
        <v>2</v>
      </c>
      <c r="C47" s="722" t="s">
        <v>1000</v>
      </c>
      <c r="D47" s="723" t="s">
        <v>16</v>
      </c>
      <c r="E47" s="721" t="s">
        <v>221</v>
      </c>
      <c r="F47" s="721" t="s">
        <v>414</v>
      </c>
      <c r="G47" s="794">
        <v>25739</v>
      </c>
      <c r="H47" s="795">
        <v>47</v>
      </c>
      <c r="I47" s="725" t="s">
        <v>1403</v>
      </c>
      <c r="J47" s="721" t="s">
        <v>256</v>
      </c>
      <c r="K47" s="721" t="s">
        <v>246</v>
      </c>
      <c r="L47" s="726"/>
      <c r="M47" s="726" t="s">
        <v>6426</v>
      </c>
      <c r="N47" s="722" t="s">
        <v>829</v>
      </c>
      <c r="O47" s="721" t="s">
        <v>245</v>
      </c>
      <c r="P47" s="722" t="s">
        <v>999</v>
      </c>
      <c r="Q47" s="722" t="s">
        <v>997</v>
      </c>
    </row>
    <row r="48" spans="1:17">
      <c r="A48" s="738">
        <v>15</v>
      </c>
      <c r="B48" s="738">
        <v>1</v>
      </c>
      <c r="C48" s="722" t="s">
        <v>1004</v>
      </c>
      <c r="D48" s="723" t="s">
        <v>23</v>
      </c>
      <c r="E48" s="721" t="s">
        <v>221</v>
      </c>
      <c r="F48" s="721" t="s">
        <v>414</v>
      </c>
      <c r="G48" s="794">
        <v>24031</v>
      </c>
      <c r="H48" s="795">
        <v>51</v>
      </c>
      <c r="I48" s="725" t="s">
        <v>1403</v>
      </c>
      <c r="J48" s="721" t="s">
        <v>256</v>
      </c>
      <c r="K48" s="721" t="s">
        <v>283</v>
      </c>
      <c r="L48" s="726"/>
      <c r="M48" s="726" t="s">
        <v>6426</v>
      </c>
      <c r="N48" s="722" t="s">
        <v>829</v>
      </c>
      <c r="O48" s="721" t="s">
        <v>222</v>
      </c>
      <c r="P48" s="722" t="s">
        <v>1003</v>
      </c>
      <c r="Q48" s="722" t="s">
        <v>1006</v>
      </c>
    </row>
    <row r="49" spans="1:17">
      <c r="A49" s="738"/>
      <c r="B49" s="738">
        <v>2</v>
      </c>
      <c r="C49" s="722" t="s">
        <v>1008</v>
      </c>
      <c r="D49" s="723" t="s">
        <v>16</v>
      </c>
      <c r="E49" s="721" t="s">
        <v>221</v>
      </c>
      <c r="F49" s="721" t="s">
        <v>414</v>
      </c>
      <c r="G49" s="794">
        <v>25327</v>
      </c>
      <c r="H49" s="795">
        <v>48</v>
      </c>
      <c r="I49" s="725" t="s">
        <v>1403</v>
      </c>
      <c r="J49" s="721" t="s">
        <v>256</v>
      </c>
      <c r="K49" s="721" t="s">
        <v>246</v>
      </c>
      <c r="L49" s="726"/>
      <c r="M49" s="726" t="s">
        <v>6426</v>
      </c>
      <c r="N49" s="722" t="s">
        <v>829</v>
      </c>
      <c r="O49" s="721" t="s">
        <v>245</v>
      </c>
      <c r="P49" s="722" t="s">
        <v>1007</v>
      </c>
      <c r="Q49" s="722" t="s">
        <v>1006</v>
      </c>
    </row>
    <row r="50" spans="1:17">
      <c r="A50" s="738"/>
      <c r="B50" s="738">
        <v>3</v>
      </c>
      <c r="C50" s="722" t="s">
        <v>1014</v>
      </c>
      <c r="D50" s="723" t="s">
        <v>23</v>
      </c>
      <c r="E50" s="721" t="s">
        <v>254</v>
      </c>
      <c r="F50" s="721" t="s">
        <v>230</v>
      </c>
      <c r="G50" s="794">
        <v>38784</v>
      </c>
      <c r="H50" s="795">
        <v>11</v>
      </c>
      <c r="I50" s="725" t="s">
        <v>1403</v>
      </c>
      <c r="J50" s="721" t="s">
        <v>249</v>
      </c>
      <c r="K50" s="721" t="s">
        <v>266</v>
      </c>
      <c r="L50" s="726"/>
      <c r="M50" s="726" t="s">
        <v>6426</v>
      </c>
      <c r="N50" s="722" t="s">
        <v>829</v>
      </c>
      <c r="O50" s="721" t="s">
        <v>255</v>
      </c>
      <c r="P50" s="722" t="s">
        <v>1013</v>
      </c>
      <c r="Q50" s="722" t="s">
        <v>1006</v>
      </c>
    </row>
    <row r="51" spans="1:17">
      <c r="A51" s="738"/>
      <c r="B51" s="738">
        <v>4</v>
      </c>
      <c r="C51" s="722" t="s">
        <v>1016</v>
      </c>
      <c r="D51" s="723" t="s">
        <v>16</v>
      </c>
      <c r="E51" s="721" t="s">
        <v>221</v>
      </c>
      <c r="F51" s="721" t="s">
        <v>414</v>
      </c>
      <c r="G51" s="794">
        <v>17307</v>
      </c>
      <c r="H51" s="795">
        <v>70</v>
      </c>
      <c r="I51" s="725" t="s">
        <v>1403</v>
      </c>
      <c r="J51" s="721" t="s">
        <v>256</v>
      </c>
      <c r="K51" s="721" t="s">
        <v>428</v>
      </c>
      <c r="L51" s="726"/>
      <c r="M51" s="726" t="s">
        <v>6426</v>
      </c>
      <c r="N51" s="722" t="s">
        <v>829</v>
      </c>
      <c r="O51" s="721" t="s">
        <v>327</v>
      </c>
      <c r="P51" s="727" t="s">
        <v>1015</v>
      </c>
      <c r="Q51" s="722" t="s">
        <v>1006</v>
      </c>
    </row>
    <row r="52" spans="1:17">
      <c r="A52" s="738">
        <v>16</v>
      </c>
      <c r="B52" s="738">
        <v>1</v>
      </c>
      <c r="C52" s="722" t="s">
        <v>1018</v>
      </c>
      <c r="D52" s="723" t="s">
        <v>23</v>
      </c>
      <c r="E52" s="721" t="s">
        <v>221</v>
      </c>
      <c r="F52" s="721" t="s">
        <v>414</v>
      </c>
      <c r="G52" s="794">
        <v>27862</v>
      </c>
      <c r="H52" s="795">
        <v>41</v>
      </c>
      <c r="I52" s="725" t="s">
        <v>1403</v>
      </c>
      <c r="J52" s="721" t="s">
        <v>223</v>
      </c>
      <c r="K52" s="721" t="s">
        <v>283</v>
      </c>
      <c r="L52" s="726"/>
      <c r="M52" s="726" t="s">
        <v>6426</v>
      </c>
      <c r="N52" s="722" t="s">
        <v>829</v>
      </c>
      <c r="O52" s="721" t="s">
        <v>222</v>
      </c>
      <c r="P52" s="722" t="s">
        <v>1017</v>
      </c>
      <c r="Q52" s="722" t="s">
        <v>1021</v>
      </c>
    </row>
    <row r="53" spans="1:17">
      <c r="A53" s="738"/>
      <c r="B53" s="738">
        <v>2</v>
      </c>
      <c r="C53" s="722" t="s">
        <v>1023</v>
      </c>
      <c r="D53" s="723" t="s">
        <v>16</v>
      </c>
      <c r="E53" s="721" t="s">
        <v>221</v>
      </c>
      <c r="F53" s="721" t="s">
        <v>414</v>
      </c>
      <c r="G53" s="794">
        <v>29441</v>
      </c>
      <c r="H53" s="795">
        <v>36</v>
      </c>
      <c r="I53" s="725" t="s">
        <v>1403</v>
      </c>
      <c r="J53" s="721" t="s">
        <v>256</v>
      </c>
      <c r="K53" s="721" t="s">
        <v>246</v>
      </c>
      <c r="L53" s="726"/>
      <c r="M53" s="726" t="s">
        <v>6426</v>
      </c>
      <c r="N53" s="722" t="s">
        <v>829</v>
      </c>
      <c r="O53" s="721" t="s">
        <v>245</v>
      </c>
      <c r="P53" s="722" t="s">
        <v>1022</v>
      </c>
      <c r="Q53" s="722" t="s">
        <v>1021</v>
      </c>
    </row>
    <row r="54" spans="1:17">
      <c r="A54" s="738"/>
      <c r="B54" s="738">
        <v>3</v>
      </c>
      <c r="C54" s="722" t="s">
        <v>1027</v>
      </c>
      <c r="D54" s="723" t="s">
        <v>23</v>
      </c>
      <c r="E54" s="721" t="s">
        <v>254</v>
      </c>
      <c r="F54" s="721" t="s">
        <v>230</v>
      </c>
      <c r="G54" s="794">
        <v>37013</v>
      </c>
      <c r="H54" s="795">
        <v>16</v>
      </c>
      <c r="I54" s="725" t="s">
        <v>1403</v>
      </c>
      <c r="J54" s="721" t="s">
        <v>348</v>
      </c>
      <c r="K54" s="721" t="s">
        <v>266</v>
      </c>
      <c r="L54" s="726"/>
      <c r="M54" s="726" t="s">
        <v>6426</v>
      </c>
      <c r="N54" s="722" t="s">
        <v>829</v>
      </c>
      <c r="O54" s="721" t="s">
        <v>255</v>
      </c>
      <c r="P54" s="722" t="s">
        <v>1026</v>
      </c>
      <c r="Q54" s="722" t="s">
        <v>1021</v>
      </c>
    </row>
    <row r="55" spans="1:17">
      <c r="A55" s="738"/>
      <c r="B55" s="738">
        <v>4</v>
      </c>
      <c r="C55" s="722" t="s">
        <v>1029</v>
      </c>
      <c r="D55" s="723" t="s">
        <v>16</v>
      </c>
      <c r="E55" s="721" t="s">
        <v>254</v>
      </c>
      <c r="F55" s="721" t="s">
        <v>230</v>
      </c>
      <c r="G55" s="794">
        <v>40077</v>
      </c>
      <c r="H55" s="795">
        <v>7</v>
      </c>
      <c r="I55" s="725" t="s">
        <v>1403</v>
      </c>
      <c r="J55" s="721" t="s">
        <v>265</v>
      </c>
      <c r="K55" s="721" t="s">
        <v>266</v>
      </c>
      <c r="L55" s="726"/>
      <c r="M55" s="726" t="s">
        <v>6426</v>
      </c>
      <c r="N55" s="722" t="s">
        <v>829</v>
      </c>
      <c r="O55" s="721" t="s">
        <v>255</v>
      </c>
      <c r="P55" s="734" t="s">
        <v>1028</v>
      </c>
      <c r="Q55" s="722" t="s">
        <v>1021</v>
      </c>
    </row>
    <row r="56" spans="1:17">
      <c r="A56" s="738">
        <v>17</v>
      </c>
      <c r="B56" s="738">
        <v>1</v>
      </c>
      <c r="C56" s="722" t="s">
        <v>1031</v>
      </c>
      <c r="D56" s="723" t="s">
        <v>23</v>
      </c>
      <c r="E56" s="721" t="s">
        <v>221</v>
      </c>
      <c r="F56" s="721" t="s">
        <v>167</v>
      </c>
      <c r="G56" s="794">
        <v>29838</v>
      </c>
      <c r="H56" s="795">
        <v>35</v>
      </c>
      <c r="I56" s="725" t="s">
        <v>1403</v>
      </c>
      <c r="J56" s="721" t="s">
        <v>256</v>
      </c>
      <c r="K56" s="721" t="s">
        <v>224</v>
      </c>
      <c r="L56" s="726"/>
      <c r="M56" s="726" t="s">
        <v>6426</v>
      </c>
      <c r="N56" s="722" t="s">
        <v>829</v>
      </c>
      <c r="O56" s="721" t="s">
        <v>222</v>
      </c>
      <c r="P56" s="722" t="s">
        <v>1030</v>
      </c>
      <c r="Q56" s="722" t="s">
        <v>1034</v>
      </c>
    </row>
    <row r="57" spans="1:17">
      <c r="A57" s="738"/>
      <c r="B57" s="738">
        <v>2</v>
      </c>
      <c r="C57" s="722" t="s">
        <v>1036</v>
      </c>
      <c r="D57" s="723" t="s">
        <v>16</v>
      </c>
      <c r="E57" s="721" t="s">
        <v>221</v>
      </c>
      <c r="F57" s="721" t="s">
        <v>414</v>
      </c>
      <c r="G57" s="794">
        <v>30280</v>
      </c>
      <c r="H57" s="795">
        <v>34</v>
      </c>
      <c r="I57" s="725" t="s">
        <v>1403</v>
      </c>
      <c r="J57" s="721" t="s">
        <v>256</v>
      </c>
      <c r="K57" s="721" t="s">
        <v>246</v>
      </c>
      <c r="L57" s="726"/>
      <c r="M57" s="726" t="s">
        <v>6426</v>
      </c>
      <c r="N57" s="722" t="s">
        <v>829</v>
      </c>
      <c r="O57" s="721" t="s">
        <v>245</v>
      </c>
      <c r="P57" s="722" t="s">
        <v>1035</v>
      </c>
      <c r="Q57" s="722" t="s">
        <v>1034</v>
      </c>
    </row>
    <row r="58" spans="1:17">
      <c r="A58" s="738"/>
      <c r="B58" s="738">
        <v>3</v>
      </c>
      <c r="C58" s="722" t="s">
        <v>1040</v>
      </c>
      <c r="D58" s="723" t="s">
        <v>16</v>
      </c>
      <c r="E58" s="721" t="s">
        <v>254</v>
      </c>
      <c r="F58" s="721" t="s">
        <v>230</v>
      </c>
      <c r="G58" s="794">
        <v>38878</v>
      </c>
      <c r="H58" s="795">
        <v>11</v>
      </c>
      <c r="I58" s="725" t="s">
        <v>1403</v>
      </c>
      <c r="J58" s="721" t="s">
        <v>369</v>
      </c>
      <c r="K58" s="721" t="s">
        <v>266</v>
      </c>
      <c r="L58" s="726"/>
      <c r="M58" s="726" t="s">
        <v>6426</v>
      </c>
      <c r="N58" s="722" t="s">
        <v>829</v>
      </c>
      <c r="O58" s="721" t="s">
        <v>255</v>
      </c>
      <c r="P58" s="722" t="s">
        <v>1039</v>
      </c>
      <c r="Q58" s="722" t="s">
        <v>1034</v>
      </c>
    </row>
    <row r="59" spans="1:17">
      <c r="A59" s="738"/>
      <c r="B59" s="738">
        <v>4</v>
      </c>
      <c r="C59" s="722" t="s">
        <v>1042</v>
      </c>
      <c r="D59" s="723" t="s">
        <v>16</v>
      </c>
      <c r="E59" s="721" t="s">
        <v>254</v>
      </c>
      <c r="F59" s="721" t="s">
        <v>230</v>
      </c>
      <c r="G59" s="794">
        <v>41912</v>
      </c>
      <c r="H59" s="795">
        <v>2</v>
      </c>
      <c r="I59" s="725" t="s">
        <v>1403</v>
      </c>
      <c r="J59" s="721" t="s">
        <v>265</v>
      </c>
      <c r="K59" s="721" t="s">
        <v>270</v>
      </c>
      <c r="L59" s="726"/>
      <c r="M59" s="726" t="s">
        <v>6426</v>
      </c>
      <c r="N59" s="722" t="s">
        <v>829</v>
      </c>
      <c r="O59" s="721" t="s">
        <v>255</v>
      </c>
      <c r="P59" s="727" t="s">
        <v>1041</v>
      </c>
      <c r="Q59" s="722" t="s">
        <v>1034</v>
      </c>
    </row>
    <row r="60" spans="1:17">
      <c r="A60" s="738">
        <v>18</v>
      </c>
      <c r="B60" s="738">
        <v>1</v>
      </c>
      <c r="C60" s="722" t="s">
        <v>998</v>
      </c>
      <c r="D60" s="723" t="s">
        <v>23</v>
      </c>
      <c r="E60" s="721" t="s">
        <v>221</v>
      </c>
      <c r="F60" s="721" t="s">
        <v>414</v>
      </c>
      <c r="G60" s="794">
        <v>28236</v>
      </c>
      <c r="H60" s="795">
        <v>40</v>
      </c>
      <c r="I60" s="725" t="s">
        <v>1403</v>
      </c>
      <c r="J60" s="721" t="s">
        <v>289</v>
      </c>
      <c r="K60" s="721" t="s">
        <v>674</v>
      </c>
      <c r="L60" s="726"/>
      <c r="M60" s="726" t="s">
        <v>6426</v>
      </c>
      <c r="N60" s="722" t="s">
        <v>829</v>
      </c>
      <c r="O60" s="721" t="s">
        <v>222</v>
      </c>
      <c r="P60" s="722" t="s">
        <v>1043</v>
      </c>
      <c r="Q60" s="722" t="s">
        <v>1046</v>
      </c>
    </row>
    <row r="61" spans="1:17">
      <c r="A61" s="738"/>
      <c r="B61" s="738">
        <v>2</v>
      </c>
      <c r="C61" s="722" t="s">
        <v>1048</v>
      </c>
      <c r="D61" s="723" t="s">
        <v>16</v>
      </c>
      <c r="E61" s="721" t="s">
        <v>221</v>
      </c>
      <c r="F61" s="721" t="s">
        <v>414</v>
      </c>
      <c r="G61" s="794">
        <v>27197</v>
      </c>
      <c r="H61" s="795">
        <v>43</v>
      </c>
      <c r="I61" s="725" t="s">
        <v>1403</v>
      </c>
      <c r="J61" s="721" t="s">
        <v>256</v>
      </c>
      <c r="K61" s="721" t="s">
        <v>246</v>
      </c>
      <c r="L61" s="726"/>
      <c r="M61" s="726" t="s">
        <v>6426</v>
      </c>
      <c r="N61" s="722" t="s">
        <v>829</v>
      </c>
      <c r="O61" s="721" t="s">
        <v>245</v>
      </c>
      <c r="P61" s="722" t="s">
        <v>1047</v>
      </c>
      <c r="Q61" s="722" t="s">
        <v>1046</v>
      </c>
    </row>
    <row r="62" spans="1:17">
      <c r="A62" s="738"/>
      <c r="B62" s="738">
        <v>3</v>
      </c>
      <c r="C62" s="722" t="s">
        <v>1052</v>
      </c>
      <c r="D62" s="723" t="s">
        <v>16</v>
      </c>
      <c r="E62" s="721" t="s">
        <v>254</v>
      </c>
      <c r="F62" s="721" t="s">
        <v>414</v>
      </c>
      <c r="G62" s="794">
        <v>37039</v>
      </c>
      <c r="H62" s="795">
        <v>16</v>
      </c>
      <c r="I62" s="725" t="s">
        <v>1403</v>
      </c>
      <c r="J62" s="721" t="s">
        <v>348</v>
      </c>
      <c r="K62" s="721" t="s">
        <v>266</v>
      </c>
      <c r="L62" s="726"/>
      <c r="M62" s="726" t="s">
        <v>6426</v>
      </c>
      <c r="N62" s="722" t="s">
        <v>829</v>
      </c>
      <c r="O62" s="721" t="s">
        <v>255</v>
      </c>
      <c r="P62" s="722" t="s">
        <v>1051</v>
      </c>
      <c r="Q62" s="722" t="s">
        <v>1046</v>
      </c>
    </row>
    <row r="63" spans="1:17">
      <c r="A63" s="738">
        <v>19</v>
      </c>
      <c r="B63" s="738">
        <v>1</v>
      </c>
      <c r="C63" s="722" t="s">
        <v>1054</v>
      </c>
      <c r="D63" s="723" t="s">
        <v>23</v>
      </c>
      <c r="E63" s="721" t="s">
        <v>221</v>
      </c>
      <c r="F63" s="721" t="s">
        <v>1055</v>
      </c>
      <c r="G63" s="794">
        <v>26947</v>
      </c>
      <c r="H63" s="795">
        <v>43</v>
      </c>
      <c r="I63" s="725" t="s">
        <v>1403</v>
      </c>
      <c r="J63" s="721" t="s">
        <v>289</v>
      </c>
      <c r="K63" s="721" t="s">
        <v>283</v>
      </c>
      <c r="L63" s="726"/>
      <c r="M63" s="726" t="s">
        <v>6426</v>
      </c>
      <c r="N63" s="722" t="s">
        <v>829</v>
      </c>
      <c r="O63" s="721" t="s">
        <v>222</v>
      </c>
      <c r="P63" s="722" t="s">
        <v>1053</v>
      </c>
      <c r="Q63" s="722" t="s">
        <v>1057</v>
      </c>
    </row>
    <row r="64" spans="1:17">
      <c r="A64" s="738"/>
      <c r="B64" s="738">
        <v>2</v>
      </c>
      <c r="C64" s="722" t="s">
        <v>1059</v>
      </c>
      <c r="D64" s="723" t="s">
        <v>16</v>
      </c>
      <c r="E64" s="721" t="s">
        <v>221</v>
      </c>
      <c r="F64" s="721" t="s">
        <v>467</v>
      </c>
      <c r="G64" s="794">
        <v>28877</v>
      </c>
      <c r="H64" s="795">
        <v>38</v>
      </c>
      <c r="I64" s="725" t="s">
        <v>1403</v>
      </c>
      <c r="J64" s="721" t="s">
        <v>256</v>
      </c>
      <c r="K64" s="721" t="s">
        <v>246</v>
      </c>
      <c r="L64" s="726"/>
      <c r="M64" s="726" t="s">
        <v>6426</v>
      </c>
      <c r="N64" s="722" t="s">
        <v>829</v>
      </c>
      <c r="O64" s="721" t="s">
        <v>245</v>
      </c>
      <c r="P64" s="722" t="s">
        <v>1058</v>
      </c>
      <c r="Q64" s="722" t="s">
        <v>1057</v>
      </c>
    </row>
    <row r="65" spans="1:17">
      <c r="A65" s="738"/>
      <c r="B65" s="738">
        <v>3</v>
      </c>
      <c r="C65" s="722" t="s">
        <v>1062</v>
      </c>
      <c r="D65" s="723" t="s">
        <v>23</v>
      </c>
      <c r="E65" s="721" t="s">
        <v>254</v>
      </c>
      <c r="F65" s="721" t="s">
        <v>230</v>
      </c>
      <c r="G65" s="794">
        <v>36722</v>
      </c>
      <c r="H65" s="795">
        <v>17</v>
      </c>
      <c r="I65" s="725" t="s">
        <v>1403</v>
      </c>
      <c r="J65" s="721" t="s">
        <v>348</v>
      </c>
      <c r="K65" s="721" t="s">
        <v>266</v>
      </c>
      <c r="L65" s="726"/>
      <c r="M65" s="726" t="s">
        <v>6426</v>
      </c>
      <c r="N65" s="722" t="s">
        <v>829</v>
      </c>
      <c r="O65" s="721" t="s">
        <v>255</v>
      </c>
      <c r="P65" s="722" t="s">
        <v>1061</v>
      </c>
      <c r="Q65" s="722" t="s">
        <v>1057</v>
      </c>
    </row>
    <row r="66" spans="1:17">
      <c r="A66" s="738"/>
      <c r="B66" s="738">
        <v>4</v>
      </c>
      <c r="C66" s="722" t="s">
        <v>1064</v>
      </c>
      <c r="D66" s="723" t="s">
        <v>23</v>
      </c>
      <c r="E66" s="721" t="s">
        <v>254</v>
      </c>
      <c r="F66" s="721" t="s">
        <v>230</v>
      </c>
      <c r="G66" s="794">
        <v>39189</v>
      </c>
      <c r="H66" s="795">
        <v>10</v>
      </c>
      <c r="I66" s="725" t="s">
        <v>1403</v>
      </c>
      <c r="J66" s="721" t="s">
        <v>369</v>
      </c>
      <c r="K66" s="721" t="s">
        <v>266</v>
      </c>
      <c r="L66" s="726"/>
      <c r="M66" s="726" t="s">
        <v>6426</v>
      </c>
      <c r="N66" s="722" t="s">
        <v>829</v>
      </c>
      <c r="O66" s="721" t="s">
        <v>255</v>
      </c>
      <c r="P66" s="722" t="s">
        <v>1063</v>
      </c>
      <c r="Q66" s="722" t="s">
        <v>1057</v>
      </c>
    </row>
    <row r="67" spans="1:17">
      <c r="A67" s="738">
        <v>20</v>
      </c>
      <c r="B67" s="738">
        <v>1</v>
      </c>
      <c r="C67" s="722" t="s">
        <v>1066</v>
      </c>
      <c r="D67" s="723" t="s">
        <v>23</v>
      </c>
      <c r="E67" s="721" t="s">
        <v>221</v>
      </c>
      <c r="F67" s="721" t="s">
        <v>524</v>
      </c>
      <c r="G67" s="794">
        <v>28137</v>
      </c>
      <c r="H67" s="795">
        <v>40</v>
      </c>
      <c r="I67" s="725" t="s">
        <v>1403</v>
      </c>
      <c r="J67" s="721" t="s">
        <v>223</v>
      </c>
      <c r="K67" s="721" t="s">
        <v>283</v>
      </c>
      <c r="L67" s="726"/>
      <c r="M67" s="726" t="s">
        <v>6426</v>
      </c>
      <c r="N67" s="722" t="s">
        <v>829</v>
      </c>
      <c r="O67" s="721" t="s">
        <v>222</v>
      </c>
      <c r="P67" s="722" t="s">
        <v>1065</v>
      </c>
      <c r="Q67" s="722" t="s">
        <v>1069</v>
      </c>
    </row>
    <row r="68" spans="1:17">
      <c r="A68" s="738"/>
      <c r="B68" s="738">
        <v>2</v>
      </c>
      <c r="C68" s="722" t="s">
        <v>1071</v>
      </c>
      <c r="D68" s="723" t="s">
        <v>16</v>
      </c>
      <c r="E68" s="721" t="s">
        <v>221</v>
      </c>
      <c r="F68" s="721" t="s">
        <v>524</v>
      </c>
      <c r="G68" s="794">
        <v>29561</v>
      </c>
      <c r="H68" s="795">
        <v>36</v>
      </c>
      <c r="I68" s="725" t="s">
        <v>1403</v>
      </c>
      <c r="J68" s="721" t="s">
        <v>289</v>
      </c>
      <c r="K68" s="721" t="s">
        <v>246</v>
      </c>
      <c r="L68" s="726"/>
      <c r="M68" s="726" t="s">
        <v>6426</v>
      </c>
      <c r="N68" s="722" t="s">
        <v>829</v>
      </c>
      <c r="O68" s="721" t="s">
        <v>245</v>
      </c>
      <c r="P68" s="722" t="s">
        <v>1070</v>
      </c>
      <c r="Q68" s="722" t="s">
        <v>1069</v>
      </c>
    </row>
    <row r="69" spans="1:17">
      <c r="A69" s="738"/>
      <c r="B69" s="738">
        <v>3</v>
      </c>
      <c r="C69" s="722" t="s">
        <v>1075</v>
      </c>
      <c r="D69" s="723" t="s">
        <v>16</v>
      </c>
      <c r="E69" s="721" t="s">
        <v>254</v>
      </c>
      <c r="F69" s="721" t="s">
        <v>524</v>
      </c>
      <c r="G69" s="794">
        <v>39075</v>
      </c>
      <c r="H69" s="795">
        <v>10</v>
      </c>
      <c r="I69" s="725" t="s">
        <v>1403</v>
      </c>
      <c r="J69" s="721" t="s">
        <v>369</v>
      </c>
      <c r="K69" s="721" t="s">
        <v>266</v>
      </c>
      <c r="L69" s="726"/>
      <c r="M69" s="726" t="s">
        <v>6426</v>
      </c>
      <c r="N69" s="722" t="s">
        <v>829</v>
      </c>
      <c r="O69" s="721" t="s">
        <v>255</v>
      </c>
      <c r="P69" s="722" t="s">
        <v>1074</v>
      </c>
      <c r="Q69" s="722" t="s">
        <v>1069</v>
      </c>
    </row>
    <row r="70" spans="1:17">
      <c r="A70" s="738"/>
      <c r="B70" s="738">
        <v>4</v>
      </c>
      <c r="C70" s="722" t="s">
        <v>1077</v>
      </c>
      <c r="D70" s="723" t="s">
        <v>16</v>
      </c>
      <c r="E70" s="721" t="s">
        <v>254</v>
      </c>
      <c r="F70" s="721" t="s">
        <v>524</v>
      </c>
      <c r="G70" s="794">
        <v>41122</v>
      </c>
      <c r="H70" s="795">
        <v>5</v>
      </c>
      <c r="I70" s="725" t="s">
        <v>1403</v>
      </c>
      <c r="J70" s="721" t="s">
        <v>265</v>
      </c>
      <c r="K70" s="721" t="s">
        <v>270</v>
      </c>
      <c r="L70" s="726"/>
      <c r="M70" s="726" t="s">
        <v>6426</v>
      </c>
      <c r="N70" s="722" t="s">
        <v>829</v>
      </c>
      <c r="O70" s="721" t="s">
        <v>255</v>
      </c>
      <c r="P70" s="727" t="s">
        <v>1076</v>
      </c>
      <c r="Q70" s="722" t="s">
        <v>1069</v>
      </c>
    </row>
    <row r="71" spans="1:17">
      <c r="A71" s="738">
        <v>21</v>
      </c>
      <c r="B71" s="738">
        <v>1</v>
      </c>
      <c r="C71" s="722" t="s">
        <v>1079</v>
      </c>
      <c r="D71" s="723" t="s">
        <v>23</v>
      </c>
      <c r="E71" s="721" t="s">
        <v>221</v>
      </c>
      <c r="F71" s="721" t="s">
        <v>524</v>
      </c>
      <c r="G71" s="794">
        <v>25470</v>
      </c>
      <c r="H71" s="795">
        <v>47</v>
      </c>
      <c r="I71" s="725" t="s">
        <v>1403</v>
      </c>
      <c r="J71" s="721" t="s">
        <v>223</v>
      </c>
      <c r="K71" s="721" t="s">
        <v>283</v>
      </c>
      <c r="L71" s="726"/>
      <c r="M71" s="726" t="s">
        <v>6426</v>
      </c>
      <c r="N71" s="722" t="s">
        <v>829</v>
      </c>
      <c r="O71" s="721" t="s">
        <v>222</v>
      </c>
      <c r="P71" s="722" t="s">
        <v>1078</v>
      </c>
      <c r="Q71" s="722" t="s">
        <v>1081</v>
      </c>
    </row>
    <row r="72" spans="1:17">
      <c r="A72" s="738"/>
      <c r="B72" s="738">
        <v>2</v>
      </c>
      <c r="C72" s="722" t="s">
        <v>1083</v>
      </c>
      <c r="D72" s="723" t="s">
        <v>16</v>
      </c>
      <c r="E72" s="721" t="s">
        <v>221</v>
      </c>
      <c r="F72" s="721" t="s">
        <v>524</v>
      </c>
      <c r="G72" s="794">
        <v>25452</v>
      </c>
      <c r="H72" s="795">
        <v>47</v>
      </c>
      <c r="I72" s="725" t="s">
        <v>1403</v>
      </c>
      <c r="J72" s="721" t="s">
        <v>223</v>
      </c>
      <c r="K72" s="721" t="s">
        <v>246</v>
      </c>
      <c r="L72" s="726"/>
      <c r="M72" s="726" t="s">
        <v>6426</v>
      </c>
      <c r="N72" s="722" t="s">
        <v>829</v>
      </c>
      <c r="O72" s="721" t="s">
        <v>245</v>
      </c>
      <c r="P72" s="722" t="s">
        <v>1082</v>
      </c>
      <c r="Q72" s="722" t="s">
        <v>1081</v>
      </c>
    </row>
    <row r="73" spans="1:17">
      <c r="A73" s="738"/>
      <c r="B73" s="738">
        <v>3</v>
      </c>
      <c r="C73" s="722" t="s">
        <v>1086</v>
      </c>
      <c r="D73" s="723" t="s">
        <v>16</v>
      </c>
      <c r="E73" s="721" t="s">
        <v>254</v>
      </c>
      <c r="F73" s="721" t="s">
        <v>230</v>
      </c>
      <c r="G73" s="794">
        <v>35959</v>
      </c>
      <c r="H73" s="795">
        <v>19</v>
      </c>
      <c r="I73" s="725" t="s">
        <v>1403</v>
      </c>
      <c r="J73" s="721" t="s">
        <v>1087</v>
      </c>
      <c r="K73" s="721" t="s">
        <v>270</v>
      </c>
      <c r="L73" s="726"/>
      <c r="M73" s="726" t="s">
        <v>6426</v>
      </c>
      <c r="N73" s="722" t="s">
        <v>829</v>
      </c>
      <c r="O73" s="721" t="s">
        <v>255</v>
      </c>
      <c r="P73" s="722" t="s">
        <v>1085</v>
      </c>
      <c r="Q73" s="722" t="s">
        <v>1081</v>
      </c>
    </row>
    <row r="74" spans="1:17">
      <c r="A74" s="738">
        <v>22</v>
      </c>
      <c r="B74" s="738">
        <v>1</v>
      </c>
      <c r="C74" s="722" t="s">
        <v>1089</v>
      </c>
      <c r="D74" s="723" t="s">
        <v>23</v>
      </c>
      <c r="E74" s="721" t="s">
        <v>221</v>
      </c>
      <c r="F74" s="721" t="s">
        <v>524</v>
      </c>
      <c r="G74" s="794">
        <v>22984</v>
      </c>
      <c r="H74" s="795">
        <v>54</v>
      </c>
      <c r="I74" s="725" t="s">
        <v>1403</v>
      </c>
      <c r="J74" s="721" t="s">
        <v>289</v>
      </c>
      <c r="K74" s="721" t="s">
        <v>283</v>
      </c>
      <c r="L74" s="726"/>
      <c r="M74" s="726" t="s">
        <v>6426</v>
      </c>
      <c r="N74" s="722" t="s">
        <v>829</v>
      </c>
      <c r="O74" s="721" t="s">
        <v>222</v>
      </c>
      <c r="P74" s="722" t="s">
        <v>1088</v>
      </c>
      <c r="Q74" s="722" t="s">
        <v>1092</v>
      </c>
    </row>
    <row r="75" spans="1:17">
      <c r="A75" s="738"/>
      <c r="B75" s="738">
        <v>2</v>
      </c>
      <c r="C75" s="722" t="s">
        <v>1094</v>
      </c>
      <c r="D75" s="723" t="s">
        <v>16</v>
      </c>
      <c r="E75" s="721" t="s">
        <v>221</v>
      </c>
      <c r="F75" s="721" t="s">
        <v>524</v>
      </c>
      <c r="G75" s="794">
        <v>22477</v>
      </c>
      <c r="H75" s="795">
        <v>56</v>
      </c>
      <c r="I75" s="725" t="s">
        <v>1403</v>
      </c>
      <c r="J75" s="721" t="s">
        <v>223</v>
      </c>
      <c r="K75" s="721" t="s">
        <v>470</v>
      </c>
      <c r="L75" s="726"/>
      <c r="M75" s="726" t="s">
        <v>6426</v>
      </c>
      <c r="N75" s="722" t="s">
        <v>829</v>
      </c>
      <c r="O75" s="721" t="s">
        <v>245</v>
      </c>
      <c r="P75" s="722" t="s">
        <v>1093</v>
      </c>
      <c r="Q75" s="722" t="s">
        <v>1092</v>
      </c>
    </row>
    <row r="76" spans="1:17">
      <c r="A76" s="738">
        <v>23</v>
      </c>
      <c r="B76" s="738">
        <v>1</v>
      </c>
      <c r="C76" s="722" t="s">
        <v>1060</v>
      </c>
      <c r="D76" s="723" t="s">
        <v>23</v>
      </c>
      <c r="E76" s="721" t="s">
        <v>221</v>
      </c>
      <c r="F76" s="721" t="s">
        <v>467</v>
      </c>
      <c r="G76" s="794">
        <v>20548</v>
      </c>
      <c r="H76" s="795">
        <v>61</v>
      </c>
      <c r="I76" s="725" t="s">
        <v>1403</v>
      </c>
      <c r="J76" s="721" t="s">
        <v>256</v>
      </c>
      <c r="K76" s="721" t="s">
        <v>283</v>
      </c>
      <c r="L76" s="726"/>
      <c r="M76" s="726" t="s">
        <v>6426</v>
      </c>
      <c r="N76" s="722" t="s">
        <v>829</v>
      </c>
      <c r="O76" s="721" t="s">
        <v>222</v>
      </c>
      <c r="P76" s="722" t="s">
        <v>1105</v>
      </c>
      <c r="Q76" s="722" t="s">
        <v>1108</v>
      </c>
    </row>
    <row r="77" spans="1:17">
      <c r="A77" s="738">
        <v>24</v>
      </c>
      <c r="B77" s="738">
        <v>1</v>
      </c>
      <c r="C77" s="722" t="s">
        <v>1114</v>
      </c>
      <c r="D77" s="723" t="s">
        <v>23</v>
      </c>
      <c r="E77" s="721" t="s">
        <v>221</v>
      </c>
      <c r="F77" s="721" t="s">
        <v>244</v>
      </c>
      <c r="G77" s="794">
        <v>31757</v>
      </c>
      <c r="H77" s="795">
        <v>30</v>
      </c>
      <c r="I77" s="725" t="s">
        <v>1403</v>
      </c>
      <c r="J77" s="721" t="s">
        <v>289</v>
      </c>
      <c r="K77" s="721" t="s">
        <v>674</v>
      </c>
      <c r="L77" s="726"/>
      <c r="M77" s="726" t="s">
        <v>6426</v>
      </c>
      <c r="N77" s="722" t="s">
        <v>829</v>
      </c>
      <c r="O77" s="721" t="s">
        <v>222</v>
      </c>
      <c r="P77" s="722" t="s">
        <v>1113</v>
      </c>
      <c r="Q77" s="734" t="s">
        <v>1115</v>
      </c>
    </row>
    <row r="78" spans="1:17">
      <c r="A78" s="738"/>
      <c r="B78" s="738">
        <v>2</v>
      </c>
      <c r="C78" s="722" t="s">
        <v>1117</v>
      </c>
      <c r="D78" s="723" t="s">
        <v>16</v>
      </c>
      <c r="E78" s="721" t="s">
        <v>221</v>
      </c>
      <c r="F78" s="721" t="s">
        <v>288</v>
      </c>
      <c r="G78" s="794">
        <v>34531</v>
      </c>
      <c r="H78" s="795">
        <v>23</v>
      </c>
      <c r="I78" s="725" t="s">
        <v>1403</v>
      </c>
      <c r="J78" s="721" t="s">
        <v>256</v>
      </c>
      <c r="K78" s="721" t="s">
        <v>246</v>
      </c>
      <c r="L78" s="726"/>
      <c r="M78" s="726" t="s">
        <v>6426</v>
      </c>
      <c r="N78" s="722" t="s">
        <v>829</v>
      </c>
      <c r="O78" s="721" t="s">
        <v>245</v>
      </c>
      <c r="P78" s="722" t="s">
        <v>1116</v>
      </c>
      <c r="Q78" s="734" t="s">
        <v>1115</v>
      </c>
    </row>
    <row r="79" spans="1:17">
      <c r="A79" s="738"/>
      <c r="B79" s="738">
        <v>3</v>
      </c>
      <c r="C79" s="722" t="s">
        <v>1118</v>
      </c>
      <c r="D79" s="723" t="s">
        <v>16</v>
      </c>
      <c r="E79" s="721" t="s">
        <v>254</v>
      </c>
      <c r="F79" s="721" t="s">
        <v>230</v>
      </c>
      <c r="G79" s="794">
        <v>40627</v>
      </c>
      <c r="H79" s="795">
        <v>6</v>
      </c>
      <c r="I79" s="725" t="s">
        <v>1403</v>
      </c>
      <c r="J79" s="721" t="s">
        <v>265</v>
      </c>
      <c r="K79" s="721" t="s">
        <v>270</v>
      </c>
      <c r="L79" s="726"/>
      <c r="M79" s="726" t="s">
        <v>6426</v>
      </c>
      <c r="N79" s="722" t="s">
        <v>829</v>
      </c>
      <c r="O79" s="721" t="s">
        <v>255</v>
      </c>
      <c r="P79" s="722"/>
      <c r="Q79" s="734" t="s">
        <v>1115</v>
      </c>
    </row>
    <row r="80" spans="1:17">
      <c r="A80" s="738">
        <v>25</v>
      </c>
      <c r="B80" s="738">
        <v>1</v>
      </c>
      <c r="C80" s="722" t="s">
        <v>1120</v>
      </c>
      <c r="D80" s="723" t="s">
        <v>23</v>
      </c>
      <c r="E80" s="721" t="s">
        <v>221</v>
      </c>
      <c r="F80" s="721" t="s">
        <v>414</v>
      </c>
      <c r="G80" s="794">
        <v>31281</v>
      </c>
      <c r="H80" s="795">
        <v>31</v>
      </c>
      <c r="I80" s="725" t="s">
        <v>1403</v>
      </c>
      <c r="J80" s="721" t="s">
        <v>289</v>
      </c>
      <c r="K80" s="721" t="s">
        <v>674</v>
      </c>
      <c r="L80" s="726"/>
      <c r="M80" s="726" t="s">
        <v>6426</v>
      </c>
      <c r="N80" s="722" t="s">
        <v>829</v>
      </c>
      <c r="O80" s="721" t="s">
        <v>222</v>
      </c>
      <c r="P80" s="722" t="s">
        <v>1119</v>
      </c>
      <c r="Q80" s="734" t="s">
        <v>1121</v>
      </c>
    </row>
    <row r="81" spans="1:17">
      <c r="A81" s="738"/>
      <c r="B81" s="738">
        <v>2</v>
      </c>
      <c r="C81" s="722" t="s">
        <v>1123</v>
      </c>
      <c r="D81" s="723" t="s">
        <v>16</v>
      </c>
      <c r="E81" s="721" t="s">
        <v>221</v>
      </c>
      <c r="F81" s="721" t="s">
        <v>219</v>
      </c>
      <c r="G81" s="794">
        <v>33812</v>
      </c>
      <c r="H81" s="795">
        <v>25</v>
      </c>
      <c r="I81" s="725" t="s">
        <v>1403</v>
      </c>
      <c r="J81" s="721" t="s">
        <v>256</v>
      </c>
      <c r="K81" s="721" t="s">
        <v>246</v>
      </c>
      <c r="L81" s="726"/>
      <c r="M81" s="726" t="s">
        <v>6426</v>
      </c>
      <c r="N81" s="722" t="s">
        <v>829</v>
      </c>
      <c r="O81" s="721" t="s">
        <v>245</v>
      </c>
      <c r="P81" s="722" t="s">
        <v>1122</v>
      </c>
      <c r="Q81" s="734" t="s">
        <v>1121</v>
      </c>
    </row>
    <row r="82" spans="1:17">
      <c r="A82" s="738"/>
      <c r="B82" s="738">
        <v>3</v>
      </c>
      <c r="C82" s="722" t="s">
        <v>1125</v>
      </c>
      <c r="D82" s="723" t="s">
        <v>23</v>
      </c>
      <c r="E82" s="721" t="s">
        <v>254</v>
      </c>
      <c r="F82" s="721" t="s">
        <v>229</v>
      </c>
      <c r="G82" s="794">
        <v>40152</v>
      </c>
      <c r="H82" s="795">
        <v>7</v>
      </c>
      <c r="I82" s="725" t="s">
        <v>1403</v>
      </c>
      <c r="J82" s="721" t="s">
        <v>265</v>
      </c>
      <c r="K82" s="721" t="s">
        <v>270</v>
      </c>
      <c r="L82" s="726"/>
      <c r="M82" s="726" t="s">
        <v>6426</v>
      </c>
      <c r="N82" s="722" t="s">
        <v>829</v>
      </c>
      <c r="O82" s="721" t="s">
        <v>255</v>
      </c>
      <c r="P82" s="734" t="s">
        <v>1124</v>
      </c>
      <c r="Q82" s="734" t="s">
        <v>1121</v>
      </c>
    </row>
    <row r="83" spans="1:17">
      <c r="A83" s="738"/>
      <c r="B83" s="738">
        <v>4</v>
      </c>
      <c r="C83" s="722" t="s">
        <v>7486</v>
      </c>
      <c r="D83" s="723" t="s">
        <v>16</v>
      </c>
      <c r="E83" s="721" t="s">
        <v>254</v>
      </c>
      <c r="F83" s="721" t="s">
        <v>229</v>
      </c>
      <c r="G83" s="794">
        <v>43715</v>
      </c>
      <c r="H83" s="795"/>
      <c r="I83" s="725"/>
      <c r="J83" s="721"/>
      <c r="K83" s="721"/>
      <c r="L83" s="726"/>
      <c r="M83" s="726"/>
      <c r="N83" s="722"/>
      <c r="O83" s="721"/>
      <c r="P83" s="734"/>
      <c r="Q83" s="734"/>
    </row>
    <row r="84" spans="1:17">
      <c r="A84" s="738">
        <v>26</v>
      </c>
      <c r="B84" s="738">
        <v>1</v>
      </c>
      <c r="C84" s="722" t="s">
        <v>1127</v>
      </c>
      <c r="D84" s="723" t="s">
        <v>23</v>
      </c>
      <c r="E84" s="721" t="s">
        <v>221</v>
      </c>
      <c r="F84" s="721" t="s">
        <v>414</v>
      </c>
      <c r="G84" s="794">
        <v>31377</v>
      </c>
      <c r="H84" s="795">
        <v>31</v>
      </c>
      <c r="I84" s="725" t="s">
        <v>1403</v>
      </c>
      <c r="J84" s="721" t="s">
        <v>289</v>
      </c>
      <c r="K84" s="721" t="s">
        <v>283</v>
      </c>
      <c r="L84" s="726"/>
      <c r="M84" s="726" t="s">
        <v>6426</v>
      </c>
      <c r="N84" s="722" t="s">
        <v>829</v>
      </c>
      <c r="O84" s="721" t="s">
        <v>222</v>
      </c>
      <c r="P84" s="722" t="s">
        <v>1126</v>
      </c>
      <c r="Q84" s="722" t="s">
        <v>997</v>
      </c>
    </row>
    <row r="85" spans="1:17">
      <c r="A85" s="738"/>
      <c r="B85" s="738">
        <v>2</v>
      </c>
      <c r="C85" s="722" t="s">
        <v>1129</v>
      </c>
      <c r="D85" s="723" t="s">
        <v>16</v>
      </c>
      <c r="E85" s="721" t="s">
        <v>221</v>
      </c>
      <c r="F85" s="721" t="s">
        <v>414</v>
      </c>
      <c r="G85" s="794">
        <v>32505</v>
      </c>
      <c r="H85" s="795">
        <v>28</v>
      </c>
      <c r="I85" s="725" t="s">
        <v>1403</v>
      </c>
      <c r="J85" s="721" t="s">
        <v>289</v>
      </c>
      <c r="K85" s="721" t="s">
        <v>246</v>
      </c>
      <c r="L85" s="726"/>
      <c r="M85" s="726" t="s">
        <v>6426</v>
      </c>
      <c r="N85" s="722" t="s">
        <v>829</v>
      </c>
      <c r="O85" s="721" t="s">
        <v>245</v>
      </c>
      <c r="P85" s="734" t="s">
        <v>1128</v>
      </c>
      <c r="Q85" s="722" t="s">
        <v>997</v>
      </c>
    </row>
    <row r="86" spans="1:17">
      <c r="A86" s="738"/>
      <c r="B86" s="738">
        <v>3</v>
      </c>
      <c r="C86" s="722" t="s">
        <v>1133</v>
      </c>
      <c r="D86" s="723" t="s">
        <v>16</v>
      </c>
      <c r="E86" s="721" t="s">
        <v>254</v>
      </c>
      <c r="F86" s="721" t="s">
        <v>230</v>
      </c>
      <c r="G86" s="794">
        <v>39525</v>
      </c>
      <c r="H86" s="795">
        <v>9</v>
      </c>
      <c r="I86" s="725" t="s">
        <v>1403</v>
      </c>
      <c r="J86" s="721" t="s">
        <v>369</v>
      </c>
      <c r="K86" s="721" t="s">
        <v>270</v>
      </c>
      <c r="L86" s="726"/>
      <c r="M86" s="726" t="s">
        <v>6426</v>
      </c>
      <c r="N86" s="722" t="s">
        <v>829</v>
      </c>
      <c r="O86" s="721" t="s">
        <v>255</v>
      </c>
      <c r="P86" s="734" t="s">
        <v>1132</v>
      </c>
      <c r="Q86" s="722" t="s">
        <v>997</v>
      </c>
    </row>
    <row r="87" spans="1:17">
      <c r="A87" s="738">
        <v>27</v>
      </c>
      <c r="B87" s="738">
        <v>1</v>
      </c>
      <c r="C87" s="722" t="s">
        <v>7016</v>
      </c>
      <c r="D87" s="723" t="s">
        <v>23</v>
      </c>
      <c r="E87" s="721" t="s">
        <v>221</v>
      </c>
      <c r="F87" s="721" t="s">
        <v>22</v>
      </c>
      <c r="G87" s="794"/>
      <c r="H87" s="795"/>
      <c r="I87" s="725" t="s">
        <v>1403</v>
      </c>
      <c r="J87" s="721"/>
      <c r="K87" s="721" t="s">
        <v>283</v>
      </c>
      <c r="L87" s="726"/>
      <c r="M87" s="726" t="s">
        <v>6426</v>
      </c>
      <c r="N87" s="722" t="s">
        <v>829</v>
      </c>
      <c r="O87" s="721" t="s">
        <v>222</v>
      </c>
      <c r="P87" s="722"/>
      <c r="Q87" s="734"/>
    </row>
    <row r="88" spans="1:17">
      <c r="A88" s="738"/>
      <c r="B88" s="738">
        <v>2</v>
      </c>
      <c r="C88" s="722" t="s">
        <v>7017</v>
      </c>
      <c r="D88" s="723" t="s">
        <v>16</v>
      </c>
      <c r="E88" s="721" t="s">
        <v>221</v>
      </c>
      <c r="F88" s="721" t="s">
        <v>1100</v>
      </c>
      <c r="G88" s="794"/>
      <c r="H88" s="795"/>
      <c r="I88" s="725" t="s">
        <v>1403</v>
      </c>
      <c r="J88" s="721"/>
      <c r="K88" s="721" t="s">
        <v>246</v>
      </c>
      <c r="L88" s="726"/>
      <c r="M88" s="726" t="s">
        <v>6426</v>
      </c>
      <c r="N88" s="722" t="s">
        <v>829</v>
      </c>
      <c r="O88" s="721" t="s">
        <v>245</v>
      </c>
      <c r="P88" s="722"/>
      <c r="Q88" s="734"/>
    </row>
    <row r="89" spans="1:17">
      <c r="A89" s="738"/>
      <c r="B89" s="738">
        <v>3</v>
      </c>
      <c r="C89" s="722" t="s">
        <v>7018</v>
      </c>
      <c r="D89" s="723" t="s">
        <v>16</v>
      </c>
      <c r="E89" s="721" t="s">
        <v>254</v>
      </c>
      <c r="F89" s="721" t="s">
        <v>22</v>
      </c>
      <c r="G89" s="794"/>
      <c r="H89" s="795"/>
      <c r="I89" s="725" t="s">
        <v>1403</v>
      </c>
      <c r="J89" s="721"/>
      <c r="K89" s="721" t="s">
        <v>270</v>
      </c>
      <c r="L89" s="726"/>
      <c r="M89" s="726" t="s">
        <v>6426</v>
      </c>
      <c r="N89" s="722" t="s">
        <v>829</v>
      </c>
      <c r="O89" s="721" t="s">
        <v>255</v>
      </c>
      <c r="P89" s="722"/>
      <c r="Q89" s="734"/>
    </row>
    <row r="90" spans="1:17">
      <c r="A90" s="738">
        <v>28</v>
      </c>
      <c r="B90" s="738">
        <v>1</v>
      </c>
      <c r="C90" s="722" t="s">
        <v>1146</v>
      </c>
      <c r="D90" s="723" t="s">
        <v>23</v>
      </c>
      <c r="E90" s="721" t="s">
        <v>221</v>
      </c>
      <c r="F90" s="721" t="s">
        <v>337</v>
      </c>
      <c r="G90" s="794">
        <v>16591</v>
      </c>
      <c r="H90" s="795">
        <v>72</v>
      </c>
      <c r="I90" s="725" t="s">
        <v>1403</v>
      </c>
      <c r="J90" s="721" t="s">
        <v>256</v>
      </c>
      <c r="K90" s="721" t="s">
        <v>283</v>
      </c>
      <c r="L90" s="726"/>
      <c r="M90" s="726" t="s">
        <v>6426</v>
      </c>
      <c r="N90" s="722" t="s">
        <v>829</v>
      </c>
      <c r="O90" s="721" t="s">
        <v>222</v>
      </c>
      <c r="P90" s="736" t="s">
        <v>1145</v>
      </c>
      <c r="Q90" s="734" t="s">
        <v>1148</v>
      </c>
    </row>
    <row r="91" spans="1:17">
      <c r="A91" s="738"/>
      <c r="B91" s="738">
        <v>2</v>
      </c>
      <c r="C91" s="722" t="s">
        <v>1150</v>
      </c>
      <c r="D91" s="723" t="s">
        <v>16</v>
      </c>
      <c r="E91" s="721" t="s">
        <v>221</v>
      </c>
      <c r="F91" s="721" t="s">
        <v>877</v>
      </c>
      <c r="G91" s="794">
        <v>28620</v>
      </c>
      <c r="H91" s="795">
        <v>39</v>
      </c>
      <c r="I91" s="725" t="s">
        <v>1403</v>
      </c>
      <c r="J91" s="721" t="s">
        <v>256</v>
      </c>
      <c r="K91" s="721" t="s">
        <v>246</v>
      </c>
      <c r="L91" s="726"/>
      <c r="M91" s="726" t="s">
        <v>6426</v>
      </c>
      <c r="N91" s="722" t="s">
        <v>829</v>
      </c>
      <c r="O91" s="721" t="s">
        <v>245</v>
      </c>
      <c r="P91" s="736" t="s">
        <v>1149</v>
      </c>
      <c r="Q91" s="734" t="s">
        <v>1148</v>
      </c>
    </row>
    <row r="92" spans="1:17">
      <c r="A92" s="738"/>
      <c r="B92" s="738">
        <v>3</v>
      </c>
      <c r="C92" s="722" t="s">
        <v>1152</v>
      </c>
      <c r="D92" s="723" t="s">
        <v>23</v>
      </c>
      <c r="E92" s="721" t="s">
        <v>254</v>
      </c>
      <c r="F92" s="721" t="s">
        <v>244</v>
      </c>
      <c r="G92" s="794">
        <v>35200</v>
      </c>
      <c r="H92" s="795">
        <v>21</v>
      </c>
      <c r="I92" s="725" t="s">
        <v>1403</v>
      </c>
      <c r="J92" s="721" t="s">
        <v>289</v>
      </c>
      <c r="K92" s="721" t="s">
        <v>266</v>
      </c>
      <c r="L92" s="726"/>
      <c r="M92" s="726" t="s">
        <v>6426</v>
      </c>
      <c r="N92" s="722" t="s">
        <v>829</v>
      </c>
      <c r="O92" s="721" t="s">
        <v>255</v>
      </c>
      <c r="P92" s="741" t="s">
        <v>1151</v>
      </c>
      <c r="Q92" s="734" t="s">
        <v>1148</v>
      </c>
    </row>
    <row r="93" spans="1:17">
      <c r="A93" s="738">
        <v>29</v>
      </c>
      <c r="B93" s="738">
        <v>1</v>
      </c>
      <c r="C93" s="722" t="s">
        <v>108</v>
      </c>
      <c r="D93" s="723" t="s">
        <v>23</v>
      </c>
      <c r="E93" s="721" t="s">
        <v>221</v>
      </c>
      <c r="F93" s="721" t="s">
        <v>1154</v>
      </c>
      <c r="G93" s="794">
        <v>27399</v>
      </c>
      <c r="H93" s="795">
        <v>42</v>
      </c>
      <c r="I93" s="725" t="s">
        <v>1403</v>
      </c>
      <c r="J93" s="721" t="s">
        <v>289</v>
      </c>
      <c r="K93" s="721" t="s">
        <v>283</v>
      </c>
      <c r="L93" s="726"/>
      <c r="M93" s="726" t="s">
        <v>6426</v>
      </c>
      <c r="N93" s="722" t="s">
        <v>829</v>
      </c>
      <c r="O93" s="721" t="s">
        <v>222</v>
      </c>
      <c r="P93" s="736" t="s">
        <v>1153</v>
      </c>
      <c r="Q93" s="734" t="s">
        <v>1157</v>
      </c>
    </row>
    <row r="94" spans="1:17">
      <c r="A94" s="738"/>
      <c r="B94" s="738">
        <v>2</v>
      </c>
      <c r="C94" s="722" t="s">
        <v>1159</v>
      </c>
      <c r="D94" s="723" t="s">
        <v>16</v>
      </c>
      <c r="E94" s="721" t="s">
        <v>221</v>
      </c>
      <c r="F94" s="721" t="s">
        <v>1154</v>
      </c>
      <c r="G94" s="794">
        <v>28591</v>
      </c>
      <c r="H94" s="795">
        <v>39</v>
      </c>
      <c r="I94" s="725" t="s">
        <v>1403</v>
      </c>
      <c r="J94" s="721" t="s">
        <v>289</v>
      </c>
      <c r="K94" s="721" t="s">
        <v>246</v>
      </c>
      <c r="L94" s="726"/>
      <c r="M94" s="726" t="s">
        <v>6426</v>
      </c>
      <c r="N94" s="722" t="s">
        <v>829</v>
      </c>
      <c r="O94" s="721" t="s">
        <v>245</v>
      </c>
      <c r="P94" s="736" t="s">
        <v>1158</v>
      </c>
      <c r="Q94" s="734" t="s">
        <v>1157</v>
      </c>
    </row>
    <row r="95" spans="1:17">
      <c r="A95" s="738"/>
      <c r="B95" s="738">
        <v>3</v>
      </c>
      <c r="C95" s="722" t="s">
        <v>1163</v>
      </c>
      <c r="D95" s="723" t="s">
        <v>16</v>
      </c>
      <c r="E95" s="721" t="s">
        <v>254</v>
      </c>
      <c r="F95" s="721" t="s">
        <v>1154</v>
      </c>
      <c r="G95" s="794">
        <v>36179</v>
      </c>
      <c r="H95" s="795">
        <v>18</v>
      </c>
      <c r="I95" s="725" t="s">
        <v>1403</v>
      </c>
      <c r="J95" s="721" t="s">
        <v>289</v>
      </c>
      <c r="K95" s="721" t="s">
        <v>266</v>
      </c>
      <c r="L95" s="726"/>
      <c r="M95" s="726" t="s">
        <v>6426</v>
      </c>
      <c r="N95" s="722" t="s">
        <v>829</v>
      </c>
      <c r="O95" s="721" t="s">
        <v>255</v>
      </c>
      <c r="P95" s="736" t="s">
        <v>1162</v>
      </c>
      <c r="Q95" s="734" t="s">
        <v>1157</v>
      </c>
    </row>
    <row r="96" spans="1:17">
      <c r="A96" s="738"/>
      <c r="B96" s="738">
        <v>4</v>
      </c>
      <c r="C96" s="722" t="s">
        <v>1165</v>
      </c>
      <c r="D96" s="723" t="s">
        <v>16</v>
      </c>
      <c r="E96" s="721" t="s">
        <v>254</v>
      </c>
      <c r="F96" s="721" t="s">
        <v>1154</v>
      </c>
      <c r="G96" s="794">
        <v>38536</v>
      </c>
      <c r="H96" s="795">
        <v>12</v>
      </c>
      <c r="I96" s="725" t="s">
        <v>1403</v>
      </c>
      <c r="J96" s="721" t="s">
        <v>369</v>
      </c>
      <c r="K96" s="721" t="s">
        <v>266</v>
      </c>
      <c r="L96" s="726"/>
      <c r="M96" s="726" t="s">
        <v>6426</v>
      </c>
      <c r="N96" s="722" t="s">
        <v>829</v>
      </c>
      <c r="O96" s="721" t="s">
        <v>255</v>
      </c>
      <c r="P96" s="736" t="s">
        <v>1164</v>
      </c>
      <c r="Q96" s="734" t="s">
        <v>1157</v>
      </c>
    </row>
    <row r="97" spans="1:17">
      <c r="A97" s="738"/>
      <c r="B97" s="738">
        <v>5</v>
      </c>
      <c r="C97" s="722" t="s">
        <v>1167</v>
      </c>
      <c r="D97" s="723" t="s">
        <v>23</v>
      </c>
      <c r="E97" s="721" t="s">
        <v>254</v>
      </c>
      <c r="F97" s="721" t="s">
        <v>1154</v>
      </c>
      <c r="G97" s="794">
        <v>39816</v>
      </c>
      <c r="H97" s="795">
        <v>8</v>
      </c>
      <c r="I97" s="725" t="s">
        <v>1403</v>
      </c>
      <c r="J97" s="721" t="s">
        <v>249</v>
      </c>
      <c r="K97" s="721" t="s">
        <v>266</v>
      </c>
      <c r="L97" s="726"/>
      <c r="M97" s="726" t="s">
        <v>6426</v>
      </c>
      <c r="N97" s="722" t="s">
        <v>829</v>
      </c>
      <c r="O97" s="721" t="s">
        <v>255</v>
      </c>
      <c r="P97" s="736" t="s">
        <v>1166</v>
      </c>
      <c r="Q97" s="734" t="s">
        <v>1157</v>
      </c>
    </row>
    <row r="98" spans="1:17">
      <c r="A98" s="738"/>
      <c r="B98" s="738">
        <v>6</v>
      </c>
      <c r="C98" s="722" t="s">
        <v>1169</v>
      </c>
      <c r="D98" s="723" t="s">
        <v>16</v>
      </c>
      <c r="E98" s="721" t="s">
        <v>254</v>
      </c>
      <c r="F98" s="721" t="s">
        <v>229</v>
      </c>
      <c r="G98" s="794">
        <v>42458</v>
      </c>
      <c r="H98" s="795">
        <v>1</v>
      </c>
      <c r="I98" s="725" t="s">
        <v>1403</v>
      </c>
      <c r="J98" s="721" t="s">
        <v>265</v>
      </c>
      <c r="K98" s="721" t="s">
        <v>270</v>
      </c>
      <c r="L98" s="726"/>
      <c r="M98" s="726" t="s">
        <v>6426</v>
      </c>
      <c r="N98" s="722" t="s">
        <v>829</v>
      </c>
      <c r="O98" s="721" t="s">
        <v>255</v>
      </c>
      <c r="P98" s="736" t="s">
        <v>1168</v>
      </c>
      <c r="Q98" s="734" t="s">
        <v>1157</v>
      </c>
    </row>
    <row r="99" spans="1:17">
      <c r="A99" s="738"/>
      <c r="B99" s="738">
        <v>7</v>
      </c>
      <c r="C99" s="722" t="s">
        <v>7015</v>
      </c>
      <c r="D99" s="723" t="s">
        <v>23</v>
      </c>
      <c r="E99" s="721" t="s">
        <v>254</v>
      </c>
      <c r="F99" s="721" t="s">
        <v>229</v>
      </c>
      <c r="G99" s="794">
        <v>43275</v>
      </c>
      <c r="H99" s="795"/>
      <c r="I99" s="725" t="s">
        <v>1403</v>
      </c>
      <c r="J99" s="721" t="s">
        <v>265</v>
      </c>
      <c r="K99" s="721" t="s">
        <v>270</v>
      </c>
      <c r="L99" s="726"/>
      <c r="M99" s="726" t="s">
        <v>6426</v>
      </c>
      <c r="N99" s="722" t="s">
        <v>829</v>
      </c>
      <c r="O99" s="721" t="s">
        <v>255</v>
      </c>
      <c r="P99" s="736"/>
      <c r="Q99" s="734" t="s">
        <v>1157</v>
      </c>
    </row>
    <row r="100" spans="1:17">
      <c r="A100" s="738">
        <v>30</v>
      </c>
      <c r="B100" s="738">
        <v>1</v>
      </c>
      <c r="C100" s="722" t="s">
        <v>1177</v>
      </c>
      <c r="D100" s="723" t="s">
        <v>23</v>
      </c>
      <c r="E100" s="721" t="s">
        <v>221</v>
      </c>
      <c r="F100" s="721" t="s">
        <v>1178</v>
      </c>
      <c r="G100" s="794">
        <v>31379</v>
      </c>
      <c r="H100" s="795">
        <v>31</v>
      </c>
      <c r="I100" s="725" t="s">
        <v>1403</v>
      </c>
      <c r="J100" s="721" t="s">
        <v>256</v>
      </c>
      <c r="K100" s="721" t="s">
        <v>1179</v>
      </c>
      <c r="L100" s="726"/>
      <c r="M100" s="726" t="s">
        <v>6426</v>
      </c>
      <c r="N100" s="722" t="s">
        <v>829</v>
      </c>
      <c r="O100" s="721" t="s">
        <v>222</v>
      </c>
      <c r="P100" s="734" t="s">
        <v>1176</v>
      </c>
      <c r="Q100" s="734" t="s">
        <v>1182</v>
      </c>
    </row>
    <row r="101" spans="1:17">
      <c r="A101" s="738"/>
      <c r="B101" s="738">
        <v>2</v>
      </c>
      <c r="C101" s="722" t="s">
        <v>1184</v>
      </c>
      <c r="D101" s="723" t="s">
        <v>16</v>
      </c>
      <c r="E101" s="721" t="s">
        <v>221</v>
      </c>
      <c r="F101" s="721" t="s">
        <v>1185</v>
      </c>
      <c r="G101" s="794">
        <v>29896</v>
      </c>
      <c r="H101" s="795">
        <v>35</v>
      </c>
      <c r="I101" s="725" t="s">
        <v>1403</v>
      </c>
      <c r="J101" s="721" t="s">
        <v>289</v>
      </c>
      <c r="K101" s="721" t="s">
        <v>246</v>
      </c>
      <c r="L101" s="726"/>
      <c r="M101" s="726" t="s">
        <v>6426</v>
      </c>
      <c r="N101" s="722" t="s">
        <v>829</v>
      </c>
      <c r="O101" s="721" t="s">
        <v>245</v>
      </c>
      <c r="P101" s="734" t="s">
        <v>1183</v>
      </c>
      <c r="Q101" s="734" t="s">
        <v>1182</v>
      </c>
    </row>
    <row r="102" spans="1:17">
      <c r="A102" s="738"/>
      <c r="B102" s="738">
        <v>3</v>
      </c>
      <c r="C102" s="722" t="s">
        <v>1189</v>
      </c>
      <c r="D102" s="723" t="s">
        <v>16</v>
      </c>
      <c r="E102" s="721" t="s">
        <v>254</v>
      </c>
      <c r="F102" s="721" t="s">
        <v>22</v>
      </c>
      <c r="G102" s="794">
        <v>40458</v>
      </c>
      <c r="H102" s="795">
        <v>6</v>
      </c>
      <c r="I102" s="725" t="s">
        <v>1403</v>
      </c>
      <c r="J102" s="721" t="s">
        <v>265</v>
      </c>
      <c r="K102" s="721" t="s">
        <v>270</v>
      </c>
      <c r="L102" s="726"/>
      <c r="M102" s="726" t="s">
        <v>6426</v>
      </c>
      <c r="N102" s="722" t="s">
        <v>829</v>
      </c>
      <c r="O102" s="721" t="s">
        <v>255</v>
      </c>
      <c r="P102" s="734" t="s">
        <v>1188</v>
      </c>
      <c r="Q102" s="734" t="s">
        <v>1182</v>
      </c>
    </row>
    <row r="103" spans="1:17">
      <c r="A103" s="738"/>
      <c r="B103" s="738">
        <v>4</v>
      </c>
      <c r="C103" s="722" t="s">
        <v>7487</v>
      </c>
      <c r="D103" s="723" t="s">
        <v>16</v>
      </c>
      <c r="E103" s="721" t="s">
        <v>254</v>
      </c>
      <c r="F103" s="721" t="s">
        <v>22</v>
      </c>
      <c r="G103" s="794">
        <v>42959</v>
      </c>
      <c r="H103" s="795"/>
      <c r="I103" s="725"/>
      <c r="J103" s="721"/>
      <c r="K103" s="721"/>
      <c r="L103" s="726"/>
      <c r="M103" s="726"/>
      <c r="N103" s="722" t="s">
        <v>829</v>
      </c>
      <c r="O103" s="721"/>
      <c r="P103" s="734"/>
      <c r="Q103" s="734"/>
    </row>
    <row r="104" spans="1:17">
      <c r="A104" s="738">
        <v>32</v>
      </c>
      <c r="B104" s="738">
        <v>1</v>
      </c>
      <c r="C104" s="722" t="s">
        <v>1192</v>
      </c>
      <c r="D104" s="723" t="s">
        <v>23</v>
      </c>
      <c r="E104" s="721" t="s">
        <v>221</v>
      </c>
      <c r="F104" s="721" t="s">
        <v>970</v>
      </c>
      <c r="G104" s="794">
        <v>24023</v>
      </c>
      <c r="H104" s="795">
        <v>51</v>
      </c>
      <c r="I104" s="725" t="s">
        <v>1403</v>
      </c>
      <c r="J104" s="721" t="s">
        <v>256</v>
      </c>
      <c r="K104" s="721" t="s">
        <v>283</v>
      </c>
      <c r="L104" s="726"/>
      <c r="M104" s="726" t="s">
        <v>6426</v>
      </c>
      <c r="N104" s="722" t="s">
        <v>829</v>
      </c>
      <c r="O104" s="721" t="s">
        <v>222</v>
      </c>
      <c r="P104" s="736" t="s">
        <v>1191</v>
      </c>
      <c r="Q104" s="734" t="s">
        <v>1195</v>
      </c>
    </row>
    <row r="105" spans="1:17">
      <c r="A105" s="738"/>
      <c r="B105" s="738">
        <v>2</v>
      </c>
      <c r="C105" s="722" t="s">
        <v>1197</v>
      </c>
      <c r="D105" s="723" t="s">
        <v>16</v>
      </c>
      <c r="E105" s="721" t="s">
        <v>221</v>
      </c>
      <c r="F105" s="721" t="s">
        <v>1198</v>
      </c>
      <c r="G105" s="794">
        <v>29571</v>
      </c>
      <c r="H105" s="795">
        <v>36</v>
      </c>
      <c r="I105" s="725" t="s">
        <v>1403</v>
      </c>
      <c r="J105" s="721" t="s">
        <v>289</v>
      </c>
      <c r="K105" s="721" t="s">
        <v>246</v>
      </c>
      <c r="L105" s="726"/>
      <c r="M105" s="726" t="s">
        <v>6426</v>
      </c>
      <c r="N105" s="722" t="s">
        <v>829</v>
      </c>
      <c r="O105" s="721" t="s">
        <v>245</v>
      </c>
      <c r="P105" s="736" t="s">
        <v>1196</v>
      </c>
      <c r="Q105" s="734" t="s">
        <v>1195</v>
      </c>
    </row>
    <row r="106" spans="1:17">
      <c r="A106" s="738"/>
      <c r="B106" s="738">
        <v>3</v>
      </c>
      <c r="C106" s="722" t="s">
        <v>1201</v>
      </c>
      <c r="D106" s="723" t="s">
        <v>23</v>
      </c>
      <c r="E106" s="721" t="s">
        <v>254</v>
      </c>
      <c r="F106" s="721" t="s">
        <v>1198</v>
      </c>
      <c r="G106" s="794">
        <v>37176</v>
      </c>
      <c r="H106" s="795">
        <v>15</v>
      </c>
      <c r="I106" s="725" t="s">
        <v>1403</v>
      </c>
      <c r="J106" s="721" t="s">
        <v>348</v>
      </c>
      <c r="K106" s="721" t="s">
        <v>266</v>
      </c>
      <c r="L106" s="726"/>
      <c r="M106" s="726" t="s">
        <v>6426</v>
      </c>
      <c r="N106" s="722" t="s">
        <v>829</v>
      </c>
      <c r="O106" s="721" t="s">
        <v>255</v>
      </c>
      <c r="P106" s="736" t="s">
        <v>1200</v>
      </c>
      <c r="Q106" s="734" t="s">
        <v>1195</v>
      </c>
    </row>
    <row r="107" spans="1:17">
      <c r="A107" s="738"/>
      <c r="B107" s="738">
        <v>4</v>
      </c>
      <c r="C107" s="722" t="s">
        <v>1204</v>
      </c>
      <c r="D107" s="723" t="s">
        <v>16</v>
      </c>
      <c r="E107" s="721" t="s">
        <v>254</v>
      </c>
      <c r="F107" s="721" t="s">
        <v>22</v>
      </c>
      <c r="G107" s="794">
        <v>38702</v>
      </c>
      <c r="H107" s="795">
        <v>11</v>
      </c>
      <c r="I107" s="725" t="s">
        <v>1403</v>
      </c>
      <c r="J107" s="721" t="s">
        <v>369</v>
      </c>
      <c r="K107" s="721" t="s">
        <v>266</v>
      </c>
      <c r="L107" s="726"/>
      <c r="M107" s="726" t="s">
        <v>6426</v>
      </c>
      <c r="N107" s="722" t="s">
        <v>829</v>
      </c>
      <c r="O107" s="721" t="s">
        <v>255</v>
      </c>
      <c r="P107" s="736" t="s">
        <v>1203</v>
      </c>
      <c r="Q107" s="734" t="s">
        <v>1195</v>
      </c>
    </row>
    <row r="108" spans="1:17">
      <c r="A108" s="738">
        <v>33</v>
      </c>
      <c r="B108" s="738">
        <v>1</v>
      </c>
      <c r="C108" s="722" t="s">
        <v>1206</v>
      </c>
      <c r="D108" s="723" t="s">
        <v>23</v>
      </c>
      <c r="E108" s="721" t="s">
        <v>221</v>
      </c>
      <c r="F108" s="721" t="s">
        <v>288</v>
      </c>
      <c r="G108" s="794">
        <v>28962</v>
      </c>
      <c r="H108" s="795">
        <v>38</v>
      </c>
      <c r="I108" s="725" t="s">
        <v>1403</v>
      </c>
      <c r="J108" s="721" t="s">
        <v>289</v>
      </c>
      <c r="K108" s="721" t="s">
        <v>674</v>
      </c>
      <c r="L108" s="726"/>
      <c r="M108" s="726" t="s">
        <v>6426</v>
      </c>
      <c r="N108" s="722" t="s">
        <v>829</v>
      </c>
      <c r="O108" s="721" t="s">
        <v>222</v>
      </c>
      <c r="P108" s="734" t="s">
        <v>1205</v>
      </c>
      <c r="Q108" s="734" t="s">
        <v>1209</v>
      </c>
    </row>
    <row r="109" spans="1:17">
      <c r="A109" s="738"/>
      <c r="B109" s="738">
        <v>2</v>
      </c>
      <c r="C109" s="722" t="s">
        <v>1211</v>
      </c>
      <c r="D109" s="723" t="s">
        <v>16</v>
      </c>
      <c r="E109" s="721" t="s">
        <v>221</v>
      </c>
      <c r="F109" s="721" t="s">
        <v>288</v>
      </c>
      <c r="G109" s="794">
        <v>35800</v>
      </c>
      <c r="H109" s="795">
        <v>19</v>
      </c>
      <c r="I109" s="725" t="s">
        <v>1403</v>
      </c>
      <c r="J109" s="721" t="s">
        <v>289</v>
      </c>
      <c r="K109" s="721" t="s">
        <v>246</v>
      </c>
      <c r="L109" s="726"/>
      <c r="M109" s="726" t="s">
        <v>6426</v>
      </c>
      <c r="N109" s="722" t="s">
        <v>829</v>
      </c>
      <c r="O109" s="721" t="s">
        <v>245</v>
      </c>
      <c r="P109" s="734" t="s">
        <v>1210</v>
      </c>
      <c r="Q109" s="734" t="s">
        <v>1209</v>
      </c>
    </row>
    <row r="110" spans="1:17">
      <c r="A110" s="738"/>
      <c r="B110" s="738">
        <v>3</v>
      </c>
      <c r="C110" s="722" t="s">
        <v>1214</v>
      </c>
      <c r="D110" s="723" t="s">
        <v>23</v>
      </c>
      <c r="E110" s="721" t="s">
        <v>254</v>
      </c>
      <c r="F110" s="721" t="s">
        <v>22</v>
      </c>
      <c r="G110" s="794">
        <v>40723</v>
      </c>
      <c r="H110" s="795">
        <v>6</v>
      </c>
      <c r="I110" s="725" t="s">
        <v>1403</v>
      </c>
      <c r="J110" s="721" t="s">
        <v>265</v>
      </c>
      <c r="K110" s="721" t="s">
        <v>270</v>
      </c>
      <c r="L110" s="726"/>
      <c r="M110" s="726" t="s">
        <v>6426</v>
      </c>
      <c r="N110" s="722" t="s">
        <v>829</v>
      </c>
      <c r="O110" s="721" t="s">
        <v>255</v>
      </c>
      <c r="P110" s="734" t="s">
        <v>1213</v>
      </c>
      <c r="Q110" s="734" t="s">
        <v>1209</v>
      </c>
    </row>
    <row r="111" spans="1:17">
      <c r="A111" s="738"/>
      <c r="B111" s="738">
        <v>4</v>
      </c>
      <c r="C111" s="722" t="s">
        <v>7488</v>
      </c>
      <c r="D111" s="723" t="s">
        <v>16</v>
      </c>
      <c r="E111" s="721" t="s">
        <v>254</v>
      </c>
      <c r="F111" s="721" t="s">
        <v>22</v>
      </c>
      <c r="G111" s="794">
        <v>43710</v>
      </c>
      <c r="H111" s="795"/>
      <c r="I111" s="725" t="s">
        <v>1403</v>
      </c>
      <c r="J111" s="721" t="s">
        <v>265</v>
      </c>
      <c r="K111" s="721" t="s">
        <v>270</v>
      </c>
      <c r="L111" s="726"/>
      <c r="M111" s="726" t="s">
        <v>6426</v>
      </c>
      <c r="N111" s="722" t="s">
        <v>829</v>
      </c>
      <c r="O111" s="721" t="s">
        <v>255</v>
      </c>
      <c r="P111" s="734"/>
      <c r="Q111" s="734"/>
    </row>
    <row r="112" spans="1:17">
      <c r="A112" s="738">
        <v>34</v>
      </c>
      <c r="B112" s="738">
        <v>1</v>
      </c>
      <c r="C112" s="722" t="s">
        <v>1229</v>
      </c>
      <c r="D112" s="723" t="s">
        <v>23</v>
      </c>
      <c r="E112" s="721" t="s">
        <v>221</v>
      </c>
      <c r="F112" s="721" t="s">
        <v>524</v>
      </c>
      <c r="G112" s="794">
        <v>27307</v>
      </c>
      <c r="H112" s="795">
        <v>42</v>
      </c>
      <c r="I112" s="725" t="s">
        <v>1403</v>
      </c>
      <c r="J112" s="721" t="s">
        <v>223</v>
      </c>
      <c r="K112" s="721" t="s">
        <v>283</v>
      </c>
      <c r="L112" s="726"/>
      <c r="M112" s="726" t="s">
        <v>6426</v>
      </c>
      <c r="N112" s="722" t="s">
        <v>829</v>
      </c>
      <c r="O112" s="721" t="s">
        <v>222</v>
      </c>
      <c r="P112" s="734" t="s">
        <v>1228</v>
      </c>
      <c r="Q112" s="734" t="s">
        <v>1232</v>
      </c>
    </row>
    <row r="113" spans="1:17">
      <c r="A113" s="738"/>
      <c r="B113" s="738">
        <v>2</v>
      </c>
      <c r="C113" s="722" t="s">
        <v>1234</v>
      </c>
      <c r="D113" s="723" t="s">
        <v>16</v>
      </c>
      <c r="E113" s="721" t="s">
        <v>221</v>
      </c>
      <c r="F113" s="721" t="s">
        <v>524</v>
      </c>
      <c r="G113" s="794">
        <v>29044</v>
      </c>
      <c r="H113" s="795">
        <v>38</v>
      </c>
      <c r="I113" s="725" t="s">
        <v>1403</v>
      </c>
      <c r="J113" s="721" t="s">
        <v>256</v>
      </c>
      <c r="K113" s="721" t="s">
        <v>246</v>
      </c>
      <c r="L113" s="726"/>
      <c r="M113" s="726" t="s">
        <v>6426</v>
      </c>
      <c r="N113" s="722" t="s">
        <v>829</v>
      </c>
      <c r="O113" s="721" t="s">
        <v>245</v>
      </c>
      <c r="P113" s="734" t="s">
        <v>1233</v>
      </c>
      <c r="Q113" s="734" t="s">
        <v>1232</v>
      </c>
    </row>
    <row r="114" spans="1:17">
      <c r="A114" s="738"/>
      <c r="B114" s="738">
        <v>3</v>
      </c>
      <c r="C114" s="722" t="s">
        <v>1238</v>
      </c>
      <c r="D114" s="723" t="s">
        <v>23</v>
      </c>
      <c r="E114" s="721" t="s">
        <v>254</v>
      </c>
      <c r="F114" s="721" t="s">
        <v>524</v>
      </c>
      <c r="G114" s="794">
        <v>36585</v>
      </c>
      <c r="H114" s="795">
        <v>17</v>
      </c>
      <c r="I114" s="725" t="s">
        <v>1403</v>
      </c>
      <c r="J114" s="721" t="s">
        <v>348</v>
      </c>
      <c r="K114" s="721" t="s">
        <v>266</v>
      </c>
      <c r="L114" s="726"/>
      <c r="M114" s="726" t="s">
        <v>6426</v>
      </c>
      <c r="N114" s="722" t="s">
        <v>829</v>
      </c>
      <c r="O114" s="721" t="s">
        <v>255</v>
      </c>
      <c r="P114" s="734" t="s">
        <v>1237</v>
      </c>
      <c r="Q114" s="734" t="s">
        <v>1232</v>
      </c>
    </row>
    <row r="115" spans="1:17">
      <c r="A115" s="738"/>
      <c r="B115" s="738">
        <v>4</v>
      </c>
      <c r="C115" s="722" t="s">
        <v>1240</v>
      </c>
      <c r="D115" s="723" t="s">
        <v>23</v>
      </c>
      <c r="E115" s="721" t="s">
        <v>254</v>
      </c>
      <c r="F115" s="721" t="s">
        <v>22</v>
      </c>
      <c r="G115" s="794">
        <v>39003</v>
      </c>
      <c r="H115" s="795">
        <v>10</v>
      </c>
      <c r="I115" s="725" t="s">
        <v>1403</v>
      </c>
      <c r="J115" s="721" t="s">
        <v>369</v>
      </c>
      <c r="K115" s="721" t="s">
        <v>266</v>
      </c>
      <c r="L115" s="726"/>
      <c r="M115" s="726" t="s">
        <v>6426</v>
      </c>
      <c r="N115" s="722" t="s">
        <v>829</v>
      </c>
      <c r="O115" s="721" t="s">
        <v>255</v>
      </c>
      <c r="P115" s="734" t="s">
        <v>1239</v>
      </c>
      <c r="Q115" s="734" t="s">
        <v>1232</v>
      </c>
    </row>
    <row r="116" spans="1:17">
      <c r="A116" s="738">
        <v>35</v>
      </c>
      <c r="B116" s="738">
        <v>1</v>
      </c>
      <c r="C116" s="732" t="s">
        <v>960</v>
      </c>
      <c r="D116" s="723" t="s">
        <v>23</v>
      </c>
      <c r="E116" s="733" t="s">
        <v>221</v>
      </c>
      <c r="F116" s="733" t="s">
        <v>337</v>
      </c>
      <c r="G116" s="806">
        <v>19234</v>
      </c>
      <c r="H116" s="807">
        <v>64</v>
      </c>
      <c r="I116" s="725" t="s">
        <v>1403</v>
      </c>
      <c r="J116" s="733" t="s">
        <v>256</v>
      </c>
      <c r="K116" s="733" t="s">
        <v>283</v>
      </c>
      <c r="L116" s="726"/>
      <c r="M116" s="726" t="s">
        <v>6426</v>
      </c>
      <c r="N116" s="722" t="s">
        <v>829</v>
      </c>
      <c r="O116" s="733" t="s">
        <v>222</v>
      </c>
      <c r="P116" s="732" t="s">
        <v>1241</v>
      </c>
      <c r="Q116" s="732" t="s">
        <v>1244</v>
      </c>
    </row>
    <row r="117" spans="1:17">
      <c r="A117" s="738"/>
      <c r="B117" s="745">
        <v>2</v>
      </c>
      <c r="C117" s="732" t="s">
        <v>1246</v>
      </c>
      <c r="D117" s="723" t="s">
        <v>16</v>
      </c>
      <c r="E117" s="733" t="s">
        <v>221</v>
      </c>
      <c r="F117" s="733" t="s">
        <v>337</v>
      </c>
      <c r="G117" s="806">
        <v>20223</v>
      </c>
      <c r="H117" s="795">
        <v>62</v>
      </c>
      <c r="I117" s="725" t="s">
        <v>1403</v>
      </c>
      <c r="J117" s="733" t="s">
        <v>256</v>
      </c>
      <c r="K117" s="733" t="s">
        <v>246</v>
      </c>
      <c r="L117" s="726"/>
      <c r="M117" s="726" t="s">
        <v>6426</v>
      </c>
      <c r="N117" s="722" t="s">
        <v>829</v>
      </c>
      <c r="O117" s="733" t="s">
        <v>245</v>
      </c>
      <c r="P117" s="732" t="s">
        <v>1245</v>
      </c>
      <c r="Q117" s="732" t="s">
        <v>1244</v>
      </c>
    </row>
    <row r="118" spans="1:17">
      <c r="A118" s="738"/>
      <c r="B118" s="745">
        <v>3</v>
      </c>
      <c r="C118" s="732" t="s">
        <v>1248</v>
      </c>
      <c r="D118" s="723" t="s">
        <v>23</v>
      </c>
      <c r="E118" s="733" t="s">
        <v>254</v>
      </c>
      <c r="F118" s="733" t="s">
        <v>376</v>
      </c>
      <c r="G118" s="806">
        <v>34659</v>
      </c>
      <c r="H118" s="807">
        <v>22</v>
      </c>
      <c r="I118" s="725" t="s">
        <v>1403</v>
      </c>
      <c r="J118" s="733" t="s">
        <v>256</v>
      </c>
      <c r="K118" s="733" t="s">
        <v>266</v>
      </c>
      <c r="L118" s="726"/>
      <c r="M118" s="726" t="s">
        <v>6426</v>
      </c>
      <c r="N118" s="722" t="s">
        <v>829</v>
      </c>
      <c r="O118" s="733" t="s">
        <v>255</v>
      </c>
      <c r="P118" s="732" t="s">
        <v>1247</v>
      </c>
      <c r="Q118" s="732" t="s">
        <v>1244</v>
      </c>
    </row>
    <row r="119" spans="1:17">
      <c r="A119" s="738">
        <v>36</v>
      </c>
      <c r="B119" s="738">
        <v>1</v>
      </c>
      <c r="C119" s="722" t="s">
        <v>1264</v>
      </c>
      <c r="D119" s="723" t="s">
        <v>23</v>
      </c>
      <c r="E119" s="738" t="s">
        <v>221</v>
      </c>
      <c r="F119" s="738" t="s">
        <v>273</v>
      </c>
      <c r="G119" s="794">
        <v>24680</v>
      </c>
      <c r="H119" s="795">
        <v>50</v>
      </c>
      <c r="I119" s="725" t="s">
        <v>1403</v>
      </c>
      <c r="J119" s="738" t="s">
        <v>289</v>
      </c>
      <c r="K119" s="738" t="s">
        <v>283</v>
      </c>
      <c r="L119" s="726"/>
      <c r="M119" s="726" t="s">
        <v>6426</v>
      </c>
      <c r="N119" s="746" t="s">
        <v>829</v>
      </c>
      <c r="O119" s="738" t="s">
        <v>222</v>
      </c>
      <c r="P119" s="727" t="s">
        <v>1263</v>
      </c>
      <c r="Q119" s="734" t="s">
        <v>1267</v>
      </c>
    </row>
    <row r="120" spans="1:17">
      <c r="A120" s="738"/>
      <c r="B120" s="738">
        <v>2</v>
      </c>
      <c r="C120" s="722" t="s">
        <v>1269</v>
      </c>
      <c r="D120" s="723" t="s">
        <v>16</v>
      </c>
      <c r="E120" s="738" t="s">
        <v>221</v>
      </c>
      <c r="F120" s="738" t="s">
        <v>273</v>
      </c>
      <c r="G120" s="794">
        <v>24746</v>
      </c>
      <c r="H120" s="795">
        <v>49</v>
      </c>
      <c r="I120" s="725" t="s">
        <v>1403</v>
      </c>
      <c r="J120" s="738" t="s">
        <v>289</v>
      </c>
      <c r="K120" s="738" t="s">
        <v>261</v>
      </c>
      <c r="L120" s="726"/>
      <c r="M120" s="726" t="s">
        <v>6426</v>
      </c>
      <c r="N120" s="746" t="s">
        <v>829</v>
      </c>
      <c r="O120" s="738" t="s">
        <v>245</v>
      </c>
      <c r="P120" s="727" t="s">
        <v>1268</v>
      </c>
      <c r="Q120" s="734" t="s">
        <v>1267</v>
      </c>
    </row>
    <row r="121" spans="1:17">
      <c r="A121" s="738"/>
      <c r="B121" s="738">
        <v>3</v>
      </c>
      <c r="C121" s="722" t="s">
        <v>1273</v>
      </c>
      <c r="D121" s="723" t="s">
        <v>16</v>
      </c>
      <c r="E121" s="738" t="s">
        <v>254</v>
      </c>
      <c r="F121" s="738" t="s">
        <v>273</v>
      </c>
      <c r="G121" s="794">
        <v>33806</v>
      </c>
      <c r="H121" s="795">
        <v>25</v>
      </c>
      <c r="I121" s="725" t="s">
        <v>1403</v>
      </c>
      <c r="J121" s="738" t="s">
        <v>527</v>
      </c>
      <c r="K121" s="738" t="s">
        <v>266</v>
      </c>
      <c r="L121" s="726"/>
      <c r="M121" s="726" t="s">
        <v>6426</v>
      </c>
      <c r="N121" s="746" t="s">
        <v>829</v>
      </c>
      <c r="O121" s="738" t="s">
        <v>255</v>
      </c>
      <c r="P121" s="727" t="s">
        <v>1272</v>
      </c>
      <c r="Q121" s="734" t="s">
        <v>1267</v>
      </c>
    </row>
    <row r="122" spans="1:17">
      <c r="A122" s="738"/>
      <c r="B122" s="738">
        <v>4</v>
      </c>
      <c r="C122" s="722" t="s">
        <v>1275</v>
      </c>
      <c r="D122" s="723" t="s">
        <v>23</v>
      </c>
      <c r="E122" s="738" t="s">
        <v>254</v>
      </c>
      <c r="F122" s="738" t="s">
        <v>273</v>
      </c>
      <c r="G122" s="794">
        <v>34842</v>
      </c>
      <c r="H122" s="795">
        <v>22</v>
      </c>
      <c r="I122" s="725" t="s">
        <v>1403</v>
      </c>
      <c r="J122" s="738" t="s">
        <v>223</v>
      </c>
      <c r="K122" s="738" t="s">
        <v>266</v>
      </c>
      <c r="L122" s="726"/>
      <c r="M122" s="726" t="s">
        <v>6426</v>
      </c>
      <c r="N122" s="746" t="s">
        <v>829</v>
      </c>
      <c r="O122" s="738" t="s">
        <v>255</v>
      </c>
      <c r="P122" s="727" t="s">
        <v>1274</v>
      </c>
      <c r="Q122" s="734" t="s">
        <v>1267</v>
      </c>
    </row>
    <row r="123" spans="1:17">
      <c r="A123" s="738"/>
      <c r="B123" s="738">
        <v>5</v>
      </c>
      <c r="C123" s="722" t="s">
        <v>1277</v>
      </c>
      <c r="D123" s="723" t="s">
        <v>23</v>
      </c>
      <c r="E123" s="738" t="s">
        <v>254</v>
      </c>
      <c r="F123" s="738" t="s">
        <v>273</v>
      </c>
      <c r="G123" s="794">
        <v>37938</v>
      </c>
      <c r="H123" s="795">
        <v>13</v>
      </c>
      <c r="I123" s="725" t="s">
        <v>1403</v>
      </c>
      <c r="J123" s="721" t="s">
        <v>256</v>
      </c>
      <c r="K123" s="721" t="s">
        <v>266</v>
      </c>
      <c r="L123" s="726"/>
      <c r="M123" s="726" t="s">
        <v>6426</v>
      </c>
      <c r="N123" s="746" t="s">
        <v>829</v>
      </c>
      <c r="O123" s="721" t="s">
        <v>255</v>
      </c>
      <c r="P123" s="727" t="s">
        <v>1276</v>
      </c>
      <c r="Q123" s="734" t="s">
        <v>1267</v>
      </c>
    </row>
    <row r="124" spans="1:17">
      <c r="A124" s="738">
        <v>37</v>
      </c>
      <c r="B124" s="738">
        <v>1</v>
      </c>
      <c r="C124" s="722" t="s">
        <v>1279</v>
      </c>
      <c r="D124" s="723" t="s">
        <v>23</v>
      </c>
      <c r="E124" s="738" t="s">
        <v>221</v>
      </c>
      <c r="F124" s="738" t="s">
        <v>1280</v>
      </c>
      <c r="G124" s="794">
        <v>30209</v>
      </c>
      <c r="H124" s="795">
        <v>34</v>
      </c>
      <c r="I124" s="725" t="s">
        <v>1403</v>
      </c>
      <c r="J124" s="738" t="s">
        <v>223</v>
      </c>
      <c r="K124" s="738" t="s">
        <v>261</v>
      </c>
      <c r="L124" s="726"/>
      <c r="M124" s="726" t="s">
        <v>6426</v>
      </c>
      <c r="N124" s="746" t="s">
        <v>829</v>
      </c>
      <c r="O124" s="738" t="s">
        <v>222</v>
      </c>
      <c r="P124" s="727" t="s">
        <v>1278</v>
      </c>
      <c r="Q124" s="734" t="s">
        <v>1283</v>
      </c>
    </row>
    <row r="125" spans="1:17">
      <c r="A125" s="738"/>
      <c r="B125" s="738">
        <v>2</v>
      </c>
      <c r="C125" s="722" t="s">
        <v>1285</v>
      </c>
      <c r="D125" s="723" t="s">
        <v>16</v>
      </c>
      <c r="E125" s="738" t="s">
        <v>221</v>
      </c>
      <c r="F125" s="738" t="s">
        <v>244</v>
      </c>
      <c r="G125" s="794">
        <v>32780</v>
      </c>
      <c r="H125" s="795">
        <v>27</v>
      </c>
      <c r="I125" s="725" t="s">
        <v>1403</v>
      </c>
      <c r="J125" s="738" t="s">
        <v>223</v>
      </c>
      <c r="K125" s="738" t="s">
        <v>246</v>
      </c>
      <c r="L125" s="726"/>
      <c r="M125" s="726" t="s">
        <v>6426</v>
      </c>
      <c r="N125" s="746" t="s">
        <v>829</v>
      </c>
      <c r="O125" s="738" t="s">
        <v>245</v>
      </c>
      <c r="P125" s="727" t="s">
        <v>1284</v>
      </c>
      <c r="Q125" s="734" t="s">
        <v>1283</v>
      </c>
    </row>
    <row r="126" spans="1:17">
      <c r="A126" s="738"/>
      <c r="B126" s="738">
        <v>3</v>
      </c>
      <c r="C126" s="722" t="s">
        <v>1287</v>
      </c>
      <c r="D126" s="723" t="s">
        <v>16</v>
      </c>
      <c r="E126" s="738" t="s">
        <v>254</v>
      </c>
      <c r="F126" s="738" t="s">
        <v>230</v>
      </c>
      <c r="G126" s="794">
        <v>41301</v>
      </c>
      <c r="H126" s="795">
        <v>4</v>
      </c>
      <c r="I126" s="725" t="s">
        <v>1403</v>
      </c>
      <c r="J126" s="738" t="s">
        <v>265</v>
      </c>
      <c r="K126" s="738" t="s">
        <v>270</v>
      </c>
      <c r="L126" s="726"/>
      <c r="M126" s="726" t="s">
        <v>6426</v>
      </c>
      <c r="N126" s="746" t="s">
        <v>829</v>
      </c>
      <c r="O126" s="738" t="s">
        <v>255</v>
      </c>
      <c r="P126" s="727" t="s">
        <v>1286</v>
      </c>
      <c r="Q126" s="734" t="s">
        <v>1283</v>
      </c>
    </row>
    <row r="127" spans="1:17">
      <c r="A127" s="738"/>
      <c r="B127" s="738">
        <v>4</v>
      </c>
      <c r="C127" s="722" t="s">
        <v>7489</v>
      </c>
      <c r="D127" s="723" t="s">
        <v>23</v>
      </c>
      <c r="E127" s="738" t="s">
        <v>254</v>
      </c>
      <c r="F127" s="738"/>
      <c r="G127" s="794"/>
      <c r="H127" s="795"/>
      <c r="I127" s="725"/>
      <c r="J127" s="738"/>
      <c r="K127" s="738" t="s">
        <v>270</v>
      </c>
      <c r="L127" s="726"/>
      <c r="M127" s="726" t="s">
        <v>6426</v>
      </c>
      <c r="N127" s="746"/>
      <c r="O127" s="738" t="s">
        <v>255</v>
      </c>
      <c r="P127" s="727"/>
      <c r="Q127" s="734"/>
    </row>
    <row r="128" spans="1:17">
      <c r="A128" s="738">
        <v>38</v>
      </c>
      <c r="B128" s="738">
        <v>1</v>
      </c>
      <c r="C128" s="722" t="s">
        <v>1289</v>
      </c>
      <c r="D128" s="723" t="s">
        <v>23</v>
      </c>
      <c r="E128" s="738" t="s">
        <v>221</v>
      </c>
      <c r="F128" s="738" t="s">
        <v>1290</v>
      </c>
      <c r="G128" s="794">
        <v>32311</v>
      </c>
      <c r="H128" s="795">
        <v>29</v>
      </c>
      <c r="I128" s="747" t="s">
        <v>1403</v>
      </c>
      <c r="J128" s="738" t="s">
        <v>1291</v>
      </c>
      <c r="K128" s="738" t="s">
        <v>283</v>
      </c>
      <c r="L128" s="726"/>
      <c r="M128" s="726" t="s">
        <v>6426</v>
      </c>
      <c r="N128" s="746" t="s">
        <v>829</v>
      </c>
      <c r="O128" s="738" t="s">
        <v>222</v>
      </c>
      <c r="P128" s="727" t="s">
        <v>1288</v>
      </c>
      <c r="Q128" s="734" t="s">
        <v>1294</v>
      </c>
    </row>
    <row r="129" spans="1:17">
      <c r="A129" s="738"/>
      <c r="B129" s="738">
        <v>2</v>
      </c>
      <c r="C129" s="722" t="s">
        <v>1296</v>
      </c>
      <c r="D129" s="723" t="s">
        <v>16</v>
      </c>
      <c r="E129" s="738" t="s">
        <v>221</v>
      </c>
      <c r="F129" s="738" t="s">
        <v>1297</v>
      </c>
      <c r="G129" s="794">
        <v>32822</v>
      </c>
      <c r="H129" s="795">
        <v>27</v>
      </c>
      <c r="I129" s="747" t="s">
        <v>1403</v>
      </c>
      <c r="J129" s="738" t="s">
        <v>1291</v>
      </c>
      <c r="K129" s="738" t="s">
        <v>246</v>
      </c>
      <c r="L129" s="726"/>
      <c r="M129" s="726" t="s">
        <v>6426</v>
      </c>
      <c r="N129" s="746" t="s">
        <v>829</v>
      </c>
      <c r="O129" s="738" t="s">
        <v>245</v>
      </c>
      <c r="P129" s="727" t="s">
        <v>1295</v>
      </c>
      <c r="Q129" s="734" t="s">
        <v>1294</v>
      </c>
    </row>
    <row r="130" spans="1:17">
      <c r="A130" s="738">
        <v>39</v>
      </c>
      <c r="B130" s="738">
        <v>1</v>
      </c>
      <c r="C130" s="722" t="s">
        <v>1301</v>
      </c>
      <c r="D130" s="723" t="s">
        <v>23</v>
      </c>
      <c r="E130" s="738" t="s">
        <v>221</v>
      </c>
      <c r="F130" s="738" t="s">
        <v>1055</v>
      </c>
      <c r="G130" s="794">
        <v>31051</v>
      </c>
      <c r="H130" s="795">
        <v>32</v>
      </c>
      <c r="I130" s="747" t="s">
        <v>1403</v>
      </c>
      <c r="J130" s="738" t="s">
        <v>289</v>
      </c>
      <c r="K130" s="738" t="s">
        <v>261</v>
      </c>
      <c r="L130" s="726"/>
      <c r="M130" s="726" t="s">
        <v>6426</v>
      </c>
      <c r="N130" s="746" t="s">
        <v>829</v>
      </c>
      <c r="O130" s="738" t="s">
        <v>222</v>
      </c>
      <c r="P130" s="727" t="s">
        <v>1300</v>
      </c>
      <c r="Q130" s="734" t="s">
        <v>1304</v>
      </c>
    </row>
    <row r="131" spans="1:17">
      <c r="A131" s="738"/>
      <c r="B131" s="738">
        <v>2</v>
      </c>
      <c r="C131" s="722" t="s">
        <v>1306</v>
      </c>
      <c r="D131" s="723" t="s">
        <v>16</v>
      </c>
      <c r="E131" s="738" t="s">
        <v>221</v>
      </c>
      <c r="F131" s="738" t="s">
        <v>288</v>
      </c>
      <c r="G131" s="794">
        <v>29082</v>
      </c>
      <c r="H131" s="795">
        <v>37</v>
      </c>
      <c r="I131" s="747" t="s">
        <v>1403</v>
      </c>
      <c r="J131" s="738" t="s">
        <v>223</v>
      </c>
      <c r="K131" s="738" t="s">
        <v>246</v>
      </c>
      <c r="L131" s="726"/>
      <c r="M131" s="726" t="s">
        <v>6426</v>
      </c>
      <c r="N131" s="746" t="s">
        <v>829</v>
      </c>
      <c r="O131" s="738" t="s">
        <v>245</v>
      </c>
      <c r="P131" s="727" t="s">
        <v>1305</v>
      </c>
      <c r="Q131" s="734" t="s">
        <v>1304</v>
      </c>
    </row>
    <row r="132" spans="1:17">
      <c r="A132" s="738"/>
      <c r="B132" s="738">
        <v>3</v>
      </c>
      <c r="C132" s="722" t="s">
        <v>1310</v>
      </c>
      <c r="D132" s="723" t="s">
        <v>23</v>
      </c>
      <c r="E132" s="738" t="s">
        <v>254</v>
      </c>
      <c r="F132" s="738" t="s">
        <v>22</v>
      </c>
      <c r="G132" s="794">
        <v>41937</v>
      </c>
      <c r="H132" s="795">
        <v>2</v>
      </c>
      <c r="I132" s="747" t="s">
        <v>1403</v>
      </c>
      <c r="J132" s="738" t="s">
        <v>265</v>
      </c>
      <c r="K132" s="738" t="s">
        <v>270</v>
      </c>
      <c r="L132" s="726"/>
      <c r="M132" s="726" t="s">
        <v>6426</v>
      </c>
      <c r="N132" s="746" t="s">
        <v>829</v>
      </c>
      <c r="O132" s="738" t="s">
        <v>255</v>
      </c>
      <c r="P132" s="727" t="s">
        <v>1309</v>
      </c>
      <c r="Q132" s="734" t="s">
        <v>1304</v>
      </c>
    </row>
    <row r="133" spans="1:17">
      <c r="A133" s="738">
        <v>40</v>
      </c>
      <c r="B133" s="738">
        <v>1</v>
      </c>
      <c r="C133" s="722" t="s">
        <v>1313</v>
      </c>
      <c r="D133" s="723" t="s">
        <v>23</v>
      </c>
      <c r="E133" s="738" t="s">
        <v>221</v>
      </c>
      <c r="F133" s="738" t="s">
        <v>376</v>
      </c>
      <c r="G133" s="794">
        <v>30201</v>
      </c>
      <c r="H133" s="795">
        <v>34</v>
      </c>
      <c r="I133" s="747" t="s">
        <v>1403</v>
      </c>
      <c r="J133" s="738" t="s">
        <v>223</v>
      </c>
      <c r="K133" s="738" t="s">
        <v>261</v>
      </c>
      <c r="L133" s="726"/>
      <c r="M133" s="726" t="s">
        <v>6426</v>
      </c>
      <c r="N133" s="746" t="s">
        <v>829</v>
      </c>
      <c r="O133" s="738" t="s">
        <v>222</v>
      </c>
      <c r="P133" s="727" t="s">
        <v>1312</v>
      </c>
      <c r="Q133" s="734" t="s">
        <v>1316</v>
      </c>
    </row>
    <row r="134" spans="1:17">
      <c r="A134" s="738"/>
      <c r="B134" s="738">
        <v>2</v>
      </c>
      <c r="C134" s="722" t="s">
        <v>1318</v>
      </c>
      <c r="D134" s="723" t="s">
        <v>16</v>
      </c>
      <c r="E134" s="738" t="s">
        <v>221</v>
      </c>
      <c r="F134" s="738" t="s">
        <v>1319</v>
      </c>
      <c r="G134" s="794">
        <v>31428</v>
      </c>
      <c r="H134" s="795">
        <v>31</v>
      </c>
      <c r="I134" s="747" t="s">
        <v>1403</v>
      </c>
      <c r="J134" s="738" t="s">
        <v>289</v>
      </c>
      <c r="K134" s="738" t="s">
        <v>246</v>
      </c>
      <c r="L134" s="726"/>
      <c r="M134" s="726" t="s">
        <v>6426</v>
      </c>
      <c r="N134" s="746" t="s">
        <v>829</v>
      </c>
      <c r="O134" s="738" t="s">
        <v>245</v>
      </c>
      <c r="P134" s="727" t="s">
        <v>1317</v>
      </c>
      <c r="Q134" s="734" t="s">
        <v>1316</v>
      </c>
    </row>
    <row r="135" spans="1:17">
      <c r="A135" s="738"/>
      <c r="B135" s="738">
        <v>3</v>
      </c>
      <c r="C135" s="722" t="s">
        <v>1323</v>
      </c>
      <c r="D135" s="723" t="s">
        <v>23</v>
      </c>
      <c r="E135" s="738" t="s">
        <v>254</v>
      </c>
      <c r="F135" s="738" t="s">
        <v>1324</v>
      </c>
      <c r="G135" s="794">
        <v>39385</v>
      </c>
      <c r="H135" s="795">
        <v>9</v>
      </c>
      <c r="I135" s="747" t="s">
        <v>1403</v>
      </c>
      <c r="J135" s="738" t="s">
        <v>369</v>
      </c>
      <c r="K135" s="738" t="s">
        <v>266</v>
      </c>
      <c r="L135" s="726"/>
      <c r="M135" s="726" t="s">
        <v>6426</v>
      </c>
      <c r="N135" s="746" t="s">
        <v>829</v>
      </c>
      <c r="O135" s="738" t="s">
        <v>255</v>
      </c>
      <c r="P135" s="727" t="s">
        <v>1322</v>
      </c>
      <c r="Q135" s="734" t="s">
        <v>1316</v>
      </c>
    </row>
    <row r="136" spans="1:17">
      <c r="A136" s="738"/>
      <c r="B136" s="738">
        <v>4</v>
      </c>
      <c r="C136" s="722" t="s">
        <v>7490</v>
      </c>
      <c r="D136" s="723" t="s">
        <v>16</v>
      </c>
      <c r="E136" s="738" t="s">
        <v>254</v>
      </c>
      <c r="F136" s="738" t="s">
        <v>229</v>
      </c>
      <c r="G136" s="794">
        <v>41982</v>
      </c>
      <c r="H136" s="795"/>
      <c r="I136" s="747"/>
      <c r="J136" s="738"/>
      <c r="K136" s="738"/>
      <c r="L136" s="726"/>
      <c r="M136" s="726"/>
      <c r="N136" s="746"/>
      <c r="O136" s="738"/>
      <c r="P136" s="727"/>
      <c r="Q136" s="734"/>
    </row>
    <row r="137" spans="1:17">
      <c r="A137" s="738">
        <v>41</v>
      </c>
      <c r="B137" s="739">
        <v>1</v>
      </c>
      <c r="C137" s="722" t="s">
        <v>1338</v>
      </c>
      <c r="D137" s="723" t="s">
        <v>23</v>
      </c>
      <c r="E137" s="738" t="s">
        <v>221</v>
      </c>
      <c r="F137" s="738" t="s">
        <v>288</v>
      </c>
      <c r="G137" s="794">
        <v>31206</v>
      </c>
      <c r="H137" s="795">
        <v>32</v>
      </c>
      <c r="I137" s="747" t="s">
        <v>1403</v>
      </c>
      <c r="J137" s="738" t="s">
        <v>256</v>
      </c>
      <c r="K137" s="738" t="s">
        <v>283</v>
      </c>
      <c r="L137" s="726"/>
      <c r="M137" s="726" t="s">
        <v>6426</v>
      </c>
      <c r="N137" s="746" t="s">
        <v>829</v>
      </c>
      <c r="O137" s="738" t="s">
        <v>222</v>
      </c>
      <c r="P137" s="727" t="s">
        <v>1337</v>
      </c>
      <c r="Q137" s="748" t="s">
        <v>1340</v>
      </c>
    </row>
    <row r="138" spans="1:17">
      <c r="A138" s="738"/>
      <c r="B138" s="738">
        <v>2</v>
      </c>
      <c r="C138" s="722" t="s">
        <v>1342</v>
      </c>
      <c r="D138" s="723" t="s">
        <v>16</v>
      </c>
      <c r="E138" s="738" t="s">
        <v>221</v>
      </c>
      <c r="F138" s="738" t="s">
        <v>1343</v>
      </c>
      <c r="G138" s="794">
        <v>34342</v>
      </c>
      <c r="H138" s="795">
        <v>23</v>
      </c>
      <c r="I138" s="747" t="s">
        <v>1403</v>
      </c>
      <c r="J138" s="738" t="s">
        <v>256</v>
      </c>
      <c r="K138" s="738" t="s">
        <v>246</v>
      </c>
      <c r="L138" s="726"/>
      <c r="M138" s="726" t="s">
        <v>6426</v>
      </c>
      <c r="N138" s="746" t="s">
        <v>829</v>
      </c>
      <c r="O138" s="738" t="s">
        <v>245</v>
      </c>
      <c r="P138" s="727" t="s">
        <v>1341</v>
      </c>
      <c r="Q138" s="748" t="s">
        <v>1340</v>
      </c>
    </row>
    <row r="139" spans="1:17">
      <c r="A139" s="738"/>
      <c r="B139" s="738">
        <v>3</v>
      </c>
      <c r="C139" s="722" t="s">
        <v>1346</v>
      </c>
      <c r="D139" s="723" t="s">
        <v>23</v>
      </c>
      <c r="E139" s="738" t="s">
        <v>254</v>
      </c>
      <c r="F139" s="738" t="s">
        <v>230</v>
      </c>
      <c r="G139" s="794">
        <v>40974</v>
      </c>
      <c r="H139" s="795">
        <v>5</v>
      </c>
      <c r="I139" s="747" t="s">
        <v>1403</v>
      </c>
      <c r="J139" s="738" t="s">
        <v>265</v>
      </c>
      <c r="K139" s="738" t="s">
        <v>270</v>
      </c>
      <c r="L139" s="726"/>
      <c r="M139" s="726" t="s">
        <v>6426</v>
      </c>
      <c r="N139" s="746" t="s">
        <v>829</v>
      </c>
      <c r="O139" s="738" t="s">
        <v>255</v>
      </c>
      <c r="P139" s="734" t="s">
        <v>1345</v>
      </c>
      <c r="Q139" s="748" t="s">
        <v>1340</v>
      </c>
    </row>
    <row r="140" spans="1:17">
      <c r="A140" s="738"/>
      <c r="B140" s="738">
        <v>4</v>
      </c>
      <c r="C140" s="722" t="s">
        <v>1348</v>
      </c>
      <c r="D140" s="723" t="s">
        <v>16</v>
      </c>
      <c r="E140" s="738" t="s">
        <v>254</v>
      </c>
      <c r="F140" s="738" t="s">
        <v>229</v>
      </c>
      <c r="G140" s="794">
        <v>42228</v>
      </c>
      <c r="H140" s="795">
        <v>1</v>
      </c>
      <c r="I140" s="747" t="s">
        <v>1403</v>
      </c>
      <c r="J140" s="738" t="s">
        <v>265</v>
      </c>
      <c r="K140" s="738" t="s">
        <v>270</v>
      </c>
      <c r="L140" s="726"/>
      <c r="M140" s="726" t="s">
        <v>6426</v>
      </c>
      <c r="N140" s="746" t="s">
        <v>829</v>
      </c>
      <c r="O140" s="738" t="s">
        <v>255</v>
      </c>
      <c r="P140" s="727" t="s">
        <v>1347</v>
      </c>
      <c r="Q140" s="748" t="s">
        <v>1340</v>
      </c>
    </row>
    <row r="141" spans="1:17">
      <c r="A141" s="738">
        <v>42</v>
      </c>
      <c r="B141" s="721">
        <v>1</v>
      </c>
      <c r="C141" s="722" t="s">
        <v>1361</v>
      </c>
      <c r="D141" s="723" t="s">
        <v>23</v>
      </c>
      <c r="E141" s="721" t="s">
        <v>221</v>
      </c>
      <c r="F141" s="721" t="s">
        <v>1362</v>
      </c>
      <c r="G141" s="794">
        <v>31684</v>
      </c>
      <c r="H141" s="795">
        <v>30</v>
      </c>
      <c r="I141" s="725" t="s">
        <v>1403</v>
      </c>
      <c r="J141" s="721" t="s">
        <v>223</v>
      </c>
      <c r="K141" s="721" t="s">
        <v>674</v>
      </c>
      <c r="L141" s="726"/>
      <c r="M141" s="726" t="s">
        <v>6426</v>
      </c>
      <c r="N141" s="746" t="s">
        <v>829</v>
      </c>
      <c r="O141" s="721" t="s">
        <v>222</v>
      </c>
      <c r="P141" s="727" t="s">
        <v>1360</v>
      </c>
      <c r="Q141" s="734" t="s">
        <v>1175</v>
      </c>
    </row>
    <row r="142" spans="1:17">
      <c r="A142" s="738"/>
      <c r="B142" s="721">
        <v>2</v>
      </c>
      <c r="C142" s="722" t="s">
        <v>1365</v>
      </c>
      <c r="D142" s="723" t="s">
        <v>16</v>
      </c>
      <c r="E142" s="721" t="s">
        <v>221</v>
      </c>
      <c r="F142" s="721" t="s">
        <v>439</v>
      </c>
      <c r="G142" s="794">
        <v>32876</v>
      </c>
      <c r="H142" s="795">
        <v>27</v>
      </c>
      <c r="I142" s="725" t="s">
        <v>1403</v>
      </c>
      <c r="J142" s="721" t="s">
        <v>223</v>
      </c>
      <c r="K142" s="721" t="s">
        <v>246</v>
      </c>
      <c r="L142" s="726"/>
      <c r="M142" s="726" t="s">
        <v>6426</v>
      </c>
      <c r="N142" s="746" t="s">
        <v>829</v>
      </c>
      <c r="O142" s="721" t="s">
        <v>245</v>
      </c>
      <c r="P142" s="722" t="s">
        <v>1364</v>
      </c>
      <c r="Q142" s="734" t="s">
        <v>1175</v>
      </c>
    </row>
    <row r="143" spans="1:17">
      <c r="A143" s="738"/>
      <c r="B143" s="721">
        <v>3</v>
      </c>
      <c r="C143" s="722" t="s">
        <v>1368</v>
      </c>
      <c r="D143" s="723" t="s">
        <v>23</v>
      </c>
      <c r="E143" s="721" t="s">
        <v>254</v>
      </c>
      <c r="F143" s="721" t="s">
        <v>22</v>
      </c>
      <c r="G143" s="794">
        <v>40246</v>
      </c>
      <c r="H143" s="795">
        <v>7</v>
      </c>
      <c r="I143" s="725" t="s">
        <v>1403</v>
      </c>
      <c r="J143" s="721" t="s">
        <v>265</v>
      </c>
      <c r="K143" s="721" t="s">
        <v>270</v>
      </c>
      <c r="L143" s="726"/>
      <c r="M143" s="726" t="s">
        <v>6426</v>
      </c>
      <c r="N143" s="746" t="s">
        <v>829</v>
      </c>
      <c r="O143" s="721" t="s">
        <v>255</v>
      </c>
      <c r="P143" s="722"/>
      <c r="Q143" s="734" t="s">
        <v>1175</v>
      </c>
    </row>
    <row r="144" spans="1:17">
      <c r="A144" s="738"/>
      <c r="B144" s="721">
        <v>4</v>
      </c>
      <c r="C144" s="722" t="s">
        <v>7491</v>
      </c>
      <c r="D144" s="723" t="s">
        <v>23</v>
      </c>
      <c r="E144" s="721" t="s">
        <v>254</v>
      </c>
      <c r="F144" s="721" t="s">
        <v>229</v>
      </c>
      <c r="G144" s="794">
        <v>43556</v>
      </c>
      <c r="H144" s="795"/>
      <c r="I144" s="725"/>
      <c r="J144" s="721"/>
      <c r="K144" s="721"/>
      <c r="L144" s="726"/>
      <c r="M144" s="726"/>
      <c r="N144" s="746"/>
      <c r="O144" s="721"/>
      <c r="P144" s="722"/>
      <c r="Q144" s="734"/>
    </row>
    <row r="145" spans="1:17">
      <c r="A145" s="738">
        <v>43</v>
      </c>
      <c r="B145" s="738">
        <v>1</v>
      </c>
      <c r="C145" s="722" t="s">
        <v>1369</v>
      </c>
      <c r="D145" s="723" t="s">
        <v>23</v>
      </c>
      <c r="E145" s="721" t="s">
        <v>221</v>
      </c>
      <c r="F145" s="721" t="s">
        <v>288</v>
      </c>
      <c r="G145" s="794"/>
      <c r="H145" s="795"/>
      <c r="I145" s="725"/>
      <c r="J145" s="721"/>
      <c r="K145" s="721" t="s">
        <v>224</v>
      </c>
      <c r="L145" s="726"/>
      <c r="M145" s="726" t="s">
        <v>6426</v>
      </c>
      <c r="N145" s="746" t="s">
        <v>829</v>
      </c>
      <c r="O145" s="721" t="s">
        <v>222</v>
      </c>
      <c r="P145" s="722"/>
      <c r="Q145" s="734"/>
    </row>
    <row r="146" spans="1:17">
      <c r="A146" s="738"/>
      <c r="B146" s="738">
        <v>2</v>
      </c>
      <c r="C146" s="722" t="s">
        <v>1370</v>
      </c>
      <c r="D146" s="723" t="s">
        <v>16</v>
      </c>
      <c r="E146" s="721" t="s">
        <v>221</v>
      </c>
      <c r="F146" s="721" t="s">
        <v>288</v>
      </c>
      <c r="G146" s="794"/>
      <c r="H146" s="795"/>
      <c r="I146" s="725"/>
      <c r="J146" s="721"/>
      <c r="K146" s="738" t="s">
        <v>246</v>
      </c>
      <c r="L146" s="726"/>
      <c r="M146" s="726" t="s">
        <v>6426</v>
      </c>
      <c r="N146" s="746" t="s">
        <v>829</v>
      </c>
      <c r="O146" s="721" t="s">
        <v>245</v>
      </c>
      <c r="P146" s="722"/>
      <c r="Q146" s="734"/>
    </row>
    <row r="147" spans="1:17">
      <c r="A147" s="738"/>
      <c r="B147" s="738">
        <v>3</v>
      </c>
      <c r="C147" s="722" t="s">
        <v>1371</v>
      </c>
      <c r="D147" s="723" t="s">
        <v>23</v>
      </c>
      <c r="E147" s="721" t="s">
        <v>254</v>
      </c>
      <c r="F147" s="721" t="s">
        <v>288</v>
      </c>
      <c r="G147" s="794"/>
      <c r="H147" s="795"/>
      <c r="I147" s="725"/>
      <c r="J147" s="721"/>
      <c r="K147" s="738" t="s">
        <v>270</v>
      </c>
      <c r="L147" s="726"/>
      <c r="M147" s="726" t="s">
        <v>6426</v>
      </c>
      <c r="N147" s="746" t="s">
        <v>829</v>
      </c>
      <c r="O147" s="721" t="s">
        <v>255</v>
      </c>
      <c r="P147" s="722"/>
      <c r="Q147" s="734"/>
    </row>
    <row r="148" spans="1:17">
      <c r="A148" s="738">
        <v>44</v>
      </c>
      <c r="B148" s="738">
        <v>1</v>
      </c>
      <c r="C148" s="722" t="s">
        <v>1374</v>
      </c>
      <c r="D148" s="725" t="s">
        <v>23</v>
      </c>
      <c r="E148" s="738" t="s">
        <v>221</v>
      </c>
      <c r="F148" s="738" t="s">
        <v>1375</v>
      </c>
      <c r="G148" s="794">
        <v>32190</v>
      </c>
      <c r="H148" s="795">
        <v>29</v>
      </c>
      <c r="I148" s="747" t="s">
        <v>1403</v>
      </c>
      <c r="J148" s="738" t="s">
        <v>289</v>
      </c>
      <c r="K148" s="738" t="s">
        <v>283</v>
      </c>
      <c r="L148" s="726"/>
      <c r="M148" s="726" t="s">
        <v>6426</v>
      </c>
      <c r="N148" s="746" t="s">
        <v>829</v>
      </c>
      <c r="O148" s="738" t="s">
        <v>222</v>
      </c>
      <c r="P148" s="727" t="s">
        <v>1373</v>
      </c>
      <c r="Q148" s="727" t="s">
        <v>1378</v>
      </c>
    </row>
    <row r="149" spans="1:17">
      <c r="A149" s="738"/>
      <c r="B149" s="738">
        <v>2</v>
      </c>
      <c r="C149" s="722" t="s">
        <v>1380</v>
      </c>
      <c r="D149" s="725" t="s">
        <v>16</v>
      </c>
      <c r="E149" s="738" t="s">
        <v>221</v>
      </c>
      <c r="F149" s="738" t="s">
        <v>1375</v>
      </c>
      <c r="G149" s="794">
        <v>32710</v>
      </c>
      <c r="H149" s="795">
        <v>28</v>
      </c>
      <c r="I149" s="747" t="s">
        <v>1403</v>
      </c>
      <c r="J149" s="738" t="s">
        <v>1291</v>
      </c>
      <c r="K149" s="738" t="s">
        <v>246</v>
      </c>
      <c r="L149" s="726"/>
      <c r="M149" s="726" t="s">
        <v>6426</v>
      </c>
      <c r="N149" s="746" t="s">
        <v>829</v>
      </c>
      <c r="O149" s="738" t="s">
        <v>245</v>
      </c>
      <c r="P149" s="727" t="s">
        <v>1379</v>
      </c>
      <c r="Q149" s="727" t="s">
        <v>1378</v>
      </c>
    </row>
    <row r="150" spans="1:17">
      <c r="A150" s="738"/>
      <c r="B150" s="738">
        <v>3</v>
      </c>
      <c r="C150" s="722" t="s">
        <v>1384</v>
      </c>
      <c r="D150" s="725" t="s">
        <v>23</v>
      </c>
      <c r="E150" s="738" t="s">
        <v>254</v>
      </c>
      <c r="F150" s="738" t="s">
        <v>1375</v>
      </c>
      <c r="G150" s="794">
        <v>37228</v>
      </c>
      <c r="H150" s="795">
        <v>15</v>
      </c>
      <c r="I150" s="747" t="s">
        <v>1403</v>
      </c>
      <c r="J150" s="738" t="s">
        <v>369</v>
      </c>
      <c r="K150" s="738" t="s">
        <v>270</v>
      </c>
      <c r="L150" s="726"/>
      <c r="M150" s="726" t="s">
        <v>6426</v>
      </c>
      <c r="N150" s="746" t="s">
        <v>829</v>
      </c>
      <c r="O150" s="738" t="s">
        <v>255</v>
      </c>
      <c r="P150" s="727" t="s">
        <v>1383</v>
      </c>
      <c r="Q150" s="727" t="s">
        <v>1378</v>
      </c>
    </row>
    <row r="151" spans="1:17">
      <c r="A151" s="721">
        <v>45</v>
      </c>
      <c r="B151" s="738">
        <v>1</v>
      </c>
      <c r="C151" s="722" t="s">
        <v>1386</v>
      </c>
      <c r="D151" s="723" t="s">
        <v>23</v>
      </c>
      <c r="E151" s="738" t="s">
        <v>221</v>
      </c>
      <c r="F151" s="738" t="s">
        <v>1387</v>
      </c>
      <c r="G151" s="794">
        <v>22682</v>
      </c>
      <c r="H151" s="795">
        <v>55</v>
      </c>
      <c r="I151" s="725" t="s">
        <v>1403</v>
      </c>
      <c r="J151" s="738" t="s">
        <v>1291</v>
      </c>
      <c r="K151" s="738" t="s">
        <v>283</v>
      </c>
      <c r="L151" s="726"/>
      <c r="M151" s="726" t="s">
        <v>6426</v>
      </c>
      <c r="N151" s="746" t="s">
        <v>829</v>
      </c>
      <c r="O151" s="738" t="s">
        <v>222</v>
      </c>
      <c r="P151" s="727" t="s">
        <v>1385</v>
      </c>
      <c r="Q151" s="727" t="s">
        <v>1389</v>
      </c>
    </row>
    <row r="152" spans="1:17">
      <c r="A152" s="721"/>
      <c r="B152" s="738">
        <v>2</v>
      </c>
      <c r="C152" s="722" t="s">
        <v>1391</v>
      </c>
      <c r="D152" s="723" t="s">
        <v>16</v>
      </c>
      <c r="E152" s="738" t="s">
        <v>221</v>
      </c>
      <c r="F152" s="738" t="s">
        <v>273</v>
      </c>
      <c r="G152" s="794">
        <v>23560</v>
      </c>
      <c r="H152" s="795">
        <v>53</v>
      </c>
      <c r="I152" s="747" t="s">
        <v>1403</v>
      </c>
      <c r="J152" s="738" t="s">
        <v>1291</v>
      </c>
      <c r="K152" s="738" t="s">
        <v>246</v>
      </c>
      <c r="L152" s="726"/>
      <c r="M152" s="726" t="s">
        <v>6426</v>
      </c>
      <c r="N152" s="746" t="s">
        <v>829</v>
      </c>
      <c r="O152" s="738" t="s">
        <v>245</v>
      </c>
      <c r="P152" s="727" t="s">
        <v>1390</v>
      </c>
      <c r="Q152" s="727" t="s">
        <v>1389</v>
      </c>
    </row>
    <row r="153" spans="1:17">
      <c r="A153" s="721"/>
      <c r="B153" s="738">
        <v>3</v>
      </c>
      <c r="C153" s="722" t="s">
        <v>1396</v>
      </c>
      <c r="D153" s="723" t="s">
        <v>23</v>
      </c>
      <c r="E153" s="738" t="s">
        <v>254</v>
      </c>
      <c r="F153" s="738" t="s">
        <v>1397</v>
      </c>
      <c r="G153" s="794">
        <v>36492</v>
      </c>
      <c r="H153" s="795">
        <v>17</v>
      </c>
      <c r="I153" s="747" t="s">
        <v>1403</v>
      </c>
      <c r="J153" s="738" t="s">
        <v>886</v>
      </c>
      <c r="K153" s="738" t="s">
        <v>266</v>
      </c>
      <c r="L153" s="726"/>
      <c r="M153" s="726" t="s">
        <v>6426</v>
      </c>
      <c r="N153" s="746" t="s">
        <v>829</v>
      </c>
      <c r="O153" s="738" t="s">
        <v>255</v>
      </c>
      <c r="P153" s="727" t="s">
        <v>1395</v>
      </c>
      <c r="Q153" s="727" t="s">
        <v>1389</v>
      </c>
    </row>
    <row r="154" spans="1:17">
      <c r="A154" s="721"/>
      <c r="B154" s="738">
        <v>4</v>
      </c>
      <c r="C154" s="722" t="s">
        <v>1399</v>
      </c>
      <c r="D154" s="723" t="s">
        <v>16</v>
      </c>
      <c r="E154" s="738" t="s">
        <v>254</v>
      </c>
      <c r="F154" s="738" t="s">
        <v>1397</v>
      </c>
      <c r="G154" s="794">
        <v>37502</v>
      </c>
      <c r="H154" s="795">
        <v>14</v>
      </c>
      <c r="I154" s="747" t="s">
        <v>1403</v>
      </c>
      <c r="J154" s="738" t="s">
        <v>348</v>
      </c>
      <c r="K154" s="738" t="s">
        <v>266</v>
      </c>
      <c r="L154" s="726"/>
      <c r="M154" s="726" t="s">
        <v>6426</v>
      </c>
      <c r="N154" s="746" t="s">
        <v>829</v>
      </c>
      <c r="O154" s="738" t="s">
        <v>255</v>
      </c>
      <c r="P154" s="727" t="s">
        <v>1398</v>
      </c>
      <c r="Q154" s="727" t="s">
        <v>1389</v>
      </c>
    </row>
    <row r="155" spans="1:17">
      <c r="A155" s="721">
        <v>46</v>
      </c>
      <c r="B155" s="738">
        <v>1</v>
      </c>
      <c r="C155" s="722" t="s">
        <v>6428</v>
      </c>
      <c r="D155" s="723" t="s">
        <v>23</v>
      </c>
      <c r="E155" s="738" t="s">
        <v>221</v>
      </c>
      <c r="F155" s="738" t="s">
        <v>6429</v>
      </c>
      <c r="G155" s="794" t="s">
        <v>6430</v>
      </c>
      <c r="H155" s="795"/>
      <c r="I155" s="747" t="s">
        <v>1403</v>
      </c>
      <c r="J155" s="738" t="s">
        <v>2491</v>
      </c>
      <c r="K155" s="738" t="s">
        <v>283</v>
      </c>
      <c r="L155" s="726"/>
      <c r="M155" s="726" t="s">
        <v>6426</v>
      </c>
      <c r="N155" s="746" t="s">
        <v>829</v>
      </c>
      <c r="O155" s="738" t="s">
        <v>222</v>
      </c>
      <c r="P155" s="748" t="s">
        <v>6431</v>
      </c>
      <c r="Q155" s="727" t="s">
        <v>6432</v>
      </c>
    </row>
    <row r="156" spans="1:17">
      <c r="A156" s="721"/>
      <c r="B156" s="738">
        <v>2</v>
      </c>
      <c r="C156" s="722" t="s">
        <v>6433</v>
      </c>
      <c r="D156" s="723" t="s">
        <v>16</v>
      </c>
      <c r="E156" s="738" t="s">
        <v>221</v>
      </c>
      <c r="F156" s="738" t="s">
        <v>1375</v>
      </c>
      <c r="G156" s="794" t="s">
        <v>6434</v>
      </c>
      <c r="H156" s="795"/>
      <c r="I156" s="747" t="s">
        <v>1403</v>
      </c>
      <c r="J156" s="738" t="s">
        <v>2491</v>
      </c>
      <c r="K156" s="738" t="s">
        <v>246</v>
      </c>
      <c r="L156" s="726"/>
      <c r="M156" s="726" t="s">
        <v>6426</v>
      </c>
      <c r="N156" s="746" t="s">
        <v>829</v>
      </c>
      <c r="O156" s="738" t="s">
        <v>245</v>
      </c>
      <c r="P156" s="748" t="s">
        <v>6435</v>
      </c>
      <c r="Q156" s="727" t="s">
        <v>6432</v>
      </c>
    </row>
    <row r="157" spans="1:17">
      <c r="A157" s="721"/>
      <c r="B157" s="738">
        <v>3</v>
      </c>
      <c r="C157" s="722" t="s">
        <v>7492</v>
      </c>
      <c r="D157" s="723" t="s">
        <v>23</v>
      </c>
      <c r="E157" s="738" t="s">
        <v>254</v>
      </c>
      <c r="F157" s="738" t="s">
        <v>22</v>
      </c>
      <c r="G157" s="794">
        <v>42897</v>
      </c>
      <c r="H157" s="795"/>
      <c r="I157" s="747"/>
      <c r="J157" s="738"/>
      <c r="K157" s="738"/>
      <c r="L157" s="726"/>
      <c r="M157" s="726"/>
      <c r="N157" s="942"/>
      <c r="O157" s="738"/>
      <c r="P157" s="748"/>
      <c r="Q157" s="727"/>
    </row>
    <row r="158" spans="1:17">
      <c r="A158" s="839">
        <v>47</v>
      </c>
      <c r="B158" s="738">
        <v>1</v>
      </c>
      <c r="C158" s="753" t="s">
        <v>4384</v>
      </c>
      <c r="D158" s="723" t="s">
        <v>23</v>
      </c>
      <c r="E158" s="738" t="s">
        <v>221</v>
      </c>
      <c r="F158" s="738"/>
      <c r="G158" s="945"/>
      <c r="H158" s="724"/>
      <c r="I158" s="747"/>
      <c r="J158" s="738"/>
      <c r="K158" s="738" t="s">
        <v>165</v>
      </c>
      <c r="L158" s="726"/>
      <c r="M158" s="726" t="s">
        <v>6426</v>
      </c>
      <c r="N158" s="942" t="s">
        <v>829</v>
      </c>
      <c r="O158" s="738" t="s">
        <v>222</v>
      </c>
      <c r="P158" s="748"/>
      <c r="Q158" s="727"/>
    </row>
    <row r="159" spans="1:17">
      <c r="A159" s="839"/>
      <c r="B159" s="738">
        <v>2</v>
      </c>
      <c r="C159" s="753" t="s">
        <v>6921</v>
      </c>
      <c r="D159" s="723" t="s">
        <v>16</v>
      </c>
      <c r="E159" s="738" t="s">
        <v>221</v>
      </c>
      <c r="F159" s="738"/>
      <c r="G159" s="945"/>
      <c r="H159" s="724"/>
      <c r="I159" s="747"/>
      <c r="J159" s="738"/>
      <c r="K159" s="738" t="s">
        <v>246</v>
      </c>
      <c r="L159" s="726"/>
      <c r="M159" s="726" t="s">
        <v>6426</v>
      </c>
      <c r="N159" s="942" t="s">
        <v>829</v>
      </c>
      <c r="O159" s="738" t="s">
        <v>245</v>
      </c>
      <c r="P159" s="748"/>
      <c r="Q159" s="727"/>
    </row>
    <row r="160" spans="1:17">
      <c r="A160" s="839"/>
      <c r="B160" s="738">
        <v>3</v>
      </c>
      <c r="C160" s="753" t="s">
        <v>7020</v>
      </c>
      <c r="D160" s="723" t="s">
        <v>23</v>
      </c>
      <c r="E160" s="738" t="s">
        <v>254</v>
      </c>
      <c r="F160" s="738"/>
      <c r="G160" s="945"/>
      <c r="H160" s="724"/>
      <c r="I160" s="747"/>
      <c r="J160" s="738"/>
      <c r="K160" s="738" t="s">
        <v>266</v>
      </c>
      <c r="L160" s="726"/>
      <c r="M160" s="726" t="s">
        <v>6426</v>
      </c>
      <c r="N160" s="942" t="s">
        <v>829</v>
      </c>
      <c r="O160" s="738" t="s">
        <v>255</v>
      </c>
      <c r="P160" s="748"/>
      <c r="Q160" s="727"/>
    </row>
    <row r="161" spans="1:17">
      <c r="A161" s="839">
        <v>48</v>
      </c>
      <c r="B161" s="738">
        <v>1</v>
      </c>
      <c r="C161" s="753" t="s">
        <v>7021</v>
      </c>
      <c r="D161" s="723" t="s">
        <v>23</v>
      </c>
      <c r="E161" s="738" t="s">
        <v>221</v>
      </c>
      <c r="F161" s="738" t="s">
        <v>230</v>
      </c>
      <c r="G161" s="945">
        <v>33539</v>
      </c>
      <c r="H161" s="724"/>
      <c r="I161" s="747" t="s">
        <v>1403</v>
      </c>
      <c r="J161" s="738"/>
      <c r="K161" s="738" t="s">
        <v>165</v>
      </c>
      <c r="L161" s="726"/>
      <c r="M161" s="726" t="s">
        <v>6426</v>
      </c>
      <c r="N161" s="942" t="s">
        <v>829</v>
      </c>
      <c r="O161" s="738" t="s">
        <v>222</v>
      </c>
      <c r="P161" s="748"/>
      <c r="Q161" s="727"/>
    </row>
    <row r="162" spans="1:17">
      <c r="A162" s="839"/>
      <c r="B162" s="738">
        <v>2</v>
      </c>
      <c r="C162" s="753" t="s">
        <v>974</v>
      </c>
      <c r="D162" s="723" t="s">
        <v>16</v>
      </c>
      <c r="E162" s="738" t="s">
        <v>221</v>
      </c>
      <c r="F162" s="738" t="s">
        <v>230</v>
      </c>
      <c r="G162" s="945">
        <v>36266</v>
      </c>
      <c r="H162" s="724"/>
      <c r="I162" s="747" t="s">
        <v>1403</v>
      </c>
      <c r="J162" s="738"/>
      <c r="K162" s="738" t="s">
        <v>6621</v>
      </c>
      <c r="L162" s="726"/>
      <c r="M162" s="726" t="s">
        <v>6426</v>
      </c>
      <c r="N162" s="942" t="s">
        <v>829</v>
      </c>
      <c r="O162" s="738" t="s">
        <v>245</v>
      </c>
      <c r="P162" s="748"/>
      <c r="Q162" s="727"/>
    </row>
    <row r="163" spans="1:17">
      <c r="A163" s="738">
        <v>49</v>
      </c>
      <c r="B163" s="738">
        <v>1</v>
      </c>
      <c r="C163" s="722" t="s">
        <v>991</v>
      </c>
      <c r="D163" s="723" t="s">
        <v>23</v>
      </c>
      <c r="E163" s="721" t="s">
        <v>221</v>
      </c>
      <c r="F163" s="721" t="s">
        <v>414</v>
      </c>
      <c r="G163" s="794">
        <v>32368</v>
      </c>
      <c r="H163" s="795">
        <v>28</v>
      </c>
      <c r="I163" s="725" t="s">
        <v>1403</v>
      </c>
      <c r="J163" s="721" t="s">
        <v>256</v>
      </c>
      <c r="K163" s="721" t="s">
        <v>283</v>
      </c>
      <c r="L163" s="726"/>
      <c r="M163" s="726" t="s">
        <v>6426</v>
      </c>
      <c r="N163" s="722" t="s">
        <v>829</v>
      </c>
      <c r="O163" s="721" t="s">
        <v>222</v>
      </c>
      <c r="P163" s="722"/>
      <c r="Q163" s="722" t="s">
        <v>981</v>
      </c>
    </row>
    <row r="164" spans="1:17">
      <c r="A164" s="839"/>
      <c r="B164" s="738">
        <v>2</v>
      </c>
      <c r="C164" s="722" t="s">
        <v>990</v>
      </c>
      <c r="D164" s="723" t="s">
        <v>16</v>
      </c>
      <c r="E164" s="721" t="s">
        <v>221</v>
      </c>
      <c r="F164" s="721" t="s">
        <v>22</v>
      </c>
      <c r="G164" s="794">
        <v>35407</v>
      </c>
      <c r="H164" s="795">
        <v>20</v>
      </c>
      <c r="I164" s="725" t="s">
        <v>1403</v>
      </c>
      <c r="J164" s="721" t="s">
        <v>223</v>
      </c>
      <c r="K164" s="721" t="s">
        <v>266</v>
      </c>
      <c r="L164" s="726"/>
      <c r="M164" s="726" t="s">
        <v>6426</v>
      </c>
      <c r="N164" s="722" t="s">
        <v>829</v>
      </c>
      <c r="O164" s="721" t="s">
        <v>245</v>
      </c>
      <c r="P164" s="722" t="s">
        <v>989</v>
      </c>
      <c r="Q164" s="722" t="s">
        <v>981</v>
      </c>
    </row>
    <row r="165" spans="1:17">
      <c r="A165" s="738"/>
      <c r="B165" s="738">
        <v>3</v>
      </c>
      <c r="C165" s="722" t="s">
        <v>7078</v>
      </c>
      <c r="D165" s="723" t="s">
        <v>16</v>
      </c>
      <c r="E165" s="721" t="s">
        <v>254</v>
      </c>
      <c r="F165" s="721"/>
      <c r="G165" s="794"/>
      <c r="H165" s="795"/>
      <c r="I165" s="725" t="s">
        <v>1403</v>
      </c>
      <c r="J165" s="721" t="s">
        <v>265</v>
      </c>
      <c r="K165" s="721" t="s">
        <v>270</v>
      </c>
      <c r="L165" s="726"/>
      <c r="M165" s="726" t="s">
        <v>6426</v>
      </c>
      <c r="N165" s="722" t="s">
        <v>829</v>
      </c>
      <c r="O165" s="721" t="s">
        <v>255</v>
      </c>
      <c r="P165" s="722"/>
      <c r="Q165" s="722"/>
    </row>
    <row r="166" spans="1:17">
      <c r="A166" s="839">
        <v>50</v>
      </c>
      <c r="B166" s="721">
        <v>1</v>
      </c>
      <c r="C166" s="722" t="s">
        <v>413</v>
      </c>
      <c r="D166" s="723" t="s">
        <v>23</v>
      </c>
      <c r="E166" s="721" t="s">
        <v>221</v>
      </c>
      <c r="F166" s="721" t="s">
        <v>414</v>
      </c>
      <c r="G166" s="794">
        <v>29255</v>
      </c>
      <c r="H166" s="795">
        <v>37</v>
      </c>
      <c r="I166" s="725" t="s">
        <v>1403</v>
      </c>
      <c r="J166" s="721" t="s">
        <v>256</v>
      </c>
      <c r="K166" s="721" t="s">
        <v>360</v>
      </c>
      <c r="L166" s="726"/>
      <c r="M166" s="726" t="s">
        <v>6426</v>
      </c>
      <c r="N166" s="722" t="s">
        <v>228</v>
      </c>
      <c r="O166" s="721" t="s">
        <v>222</v>
      </c>
      <c r="P166" s="722" t="s">
        <v>412</v>
      </c>
      <c r="Q166" s="722" t="s">
        <v>417</v>
      </c>
    </row>
    <row r="167" spans="1:17">
      <c r="A167" s="40"/>
      <c r="B167" s="721">
        <v>2</v>
      </c>
      <c r="C167" s="722" t="s">
        <v>419</v>
      </c>
      <c r="D167" s="723" t="s">
        <v>16</v>
      </c>
      <c r="E167" s="721" t="s">
        <v>221</v>
      </c>
      <c r="F167" s="721" t="s">
        <v>420</v>
      </c>
      <c r="G167" s="794">
        <v>30579</v>
      </c>
      <c r="H167" s="795">
        <v>33</v>
      </c>
      <c r="I167" s="725" t="s">
        <v>1403</v>
      </c>
      <c r="J167" s="721" t="s">
        <v>289</v>
      </c>
      <c r="K167" s="721" t="s">
        <v>246</v>
      </c>
      <c r="L167" s="726"/>
      <c r="M167" s="726" t="s">
        <v>6426</v>
      </c>
      <c r="N167" s="722" t="s">
        <v>228</v>
      </c>
      <c r="O167" s="721" t="s">
        <v>245</v>
      </c>
      <c r="P167" s="722" t="s">
        <v>418</v>
      </c>
      <c r="Q167" s="722" t="s">
        <v>417</v>
      </c>
    </row>
    <row r="168" spans="1:17">
      <c r="A168" s="40"/>
      <c r="B168" s="721">
        <v>3</v>
      </c>
      <c r="C168" s="722" t="s">
        <v>424</v>
      </c>
      <c r="D168" s="723" t="s">
        <v>23</v>
      </c>
      <c r="E168" s="721" t="s">
        <v>254</v>
      </c>
      <c r="F168" s="721" t="s">
        <v>22</v>
      </c>
      <c r="G168" s="794">
        <v>37185</v>
      </c>
      <c r="H168" s="795">
        <v>15</v>
      </c>
      <c r="I168" s="725" t="s">
        <v>1403</v>
      </c>
      <c r="J168" s="721" t="s">
        <v>348</v>
      </c>
      <c r="K168" s="721" t="s">
        <v>266</v>
      </c>
      <c r="L168" s="726"/>
      <c r="M168" s="726" t="s">
        <v>6426</v>
      </c>
      <c r="N168" s="722" t="s">
        <v>228</v>
      </c>
      <c r="O168" s="721" t="s">
        <v>255</v>
      </c>
      <c r="P168" s="722" t="s">
        <v>423</v>
      </c>
      <c r="Q168" s="722" t="s">
        <v>417</v>
      </c>
    </row>
    <row r="169" spans="1:17">
      <c r="A169" s="40"/>
      <c r="B169" s="721">
        <v>4</v>
      </c>
      <c r="C169" s="722" t="s">
        <v>426</v>
      </c>
      <c r="D169" s="723" t="s">
        <v>16</v>
      </c>
      <c r="E169" s="721" t="s">
        <v>254</v>
      </c>
      <c r="F169" s="721" t="s">
        <v>22</v>
      </c>
      <c r="G169" s="794">
        <v>40707</v>
      </c>
      <c r="H169" s="795">
        <v>6</v>
      </c>
      <c r="I169" s="725" t="s">
        <v>1403</v>
      </c>
      <c r="J169" s="721" t="s">
        <v>265</v>
      </c>
      <c r="K169" s="721" t="s">
        <v>270</v>
      </c>
      <c r="L169" s="726"/>
      <c r="M169" s="726" t="s">
        <v>6426</v>
      </c>
      <c r="N169" s="722" t="s">
        <v>228</v>
      </c>
      <c r="O169" s="721" t="s">
        <v>255</v>
      </c>
      <c r="P169" s="727" t="s">
        <v>425</v>
      </c>
      <c r="Q169" s="722" t="s">
        <v>417</v>
      </c>
    </row>
    <row r="170" spans="1:17">
      <c r="A170" s="839">
        <v>51</v>
      </c>
      <c r="B170" s="721">
        <v>1</v>
      </c>
      <c r="C170" s="722" t="s">
        <v>7102</v>
      </c>
      <c r="D170" s="723" t="s">
        <v>23</v>
      </c>
      <c r="E170" s="721" t="s">
        <v>221</v>
      </c>
      <c r="F170" s="721" t="s">
        <v>7104</v>
      </c>
      <c r="G170" s="956">
        <v>32932</v>
      </c>
      <c r="H170" s="795"/>
      <c r="I170" s="725" t="s">
        <v>1403</v>
      </c>
      <c r="J170" s="721"/>
      <c r="K170" s="721" t="s">
        <v>261</v>
      </c>
      <c r="L170" s="726"/>
      <c r="M170" s="726" t="s">
        <v>6426</v>
      </c>
      <c r="N170" s="722" t="s">
        <v>829</v>
      </c>
      <c r="O170" s="721" t="s">
        <v>222</v>
      </c>
      <c r="P170" s="727"/>
      <c r="Q170" s="722"/>
    </row>
    <row r="171" spans="1:17">
      <c r="A171" s="40"/>
      <c r="B171" s="721">
        <v>2</v>
      </c>
      <c r="C171" s="722" t="s">
        <v>7103</v>
      </c>
      <c r="D171" s="723" t="s">
        <v>16</v>
      </c>
      <c r="E171" s="721" t="s">
        <v>221</v>
      </c>
      <c r="F171" s="721" t="s">
        <v>4819</v>
      </c>
      <c r="G171" s="956">
        <v>35978</v>
      </c>
      <c r="H171" s="795"/>
      <c r="I171" s="725" t="s">
        <v>1403</v>
      </c>
      <c r="J171" s="721"/>
      <c r="K171" s="721" t="s">
        <v>261</v>
      </c>
      <c r="L171" s="726"/>
      <c r="M171" s="726" t="s">
        <v>6426</v>
      </c>
      <c r="N171" s="722" t="s">
        <v>829</v>
      </c>
      <c r="O171" s="721" t="s">
        <v>245</v>
      </c>
      <c r="P171" s="727"/>
      <c r="Q171" s="722"/>
    </row>
    <row r="172" spans="1:17">
      <c r="A172" s="121"/>
      <c r="B172" s="721">
        <v>3</v>
      </c>
      <c r="C172" s="722" t="s">
        <v>7493</v>
      </c>
      <c r="D172" s="723" t="s">
        <v>16</v>
      </c>
      <c r="E172" s="721" t="s">
        <v>254</v>
      </c>
      <c r="F172" s="721" t="s">
        <v>22</v>
      </c>
      <c r="G172" s="956">
        <v>43678</v>
      </c>
      <c r="H172" s="795"/>
      <c r="I172" s="725" t="s">
        <v>1403</v>
      </c>
      <c r="J172" s="721"/>
      <c r="K172" s="721"/>
      <c r="L172" s="726"/>
      <c r="M172" s="726"/>
      <c r="N172" s="722"/>
      <c r="O172" s="721"/>
      <c r="P172" s="727"/>
      <c r="Q172" s="722"/>
    </row>
    <row r="173" spans="1:17">
      <c r="A173" s="815">
        <v>52</v>
      </c>
      <c r="B173" s="721">
        <v>1</v>
      </c>
      <c r="C173" s="722" t="s">
        <v>448</v>
      </c>
      <c r="D173" s="723" t="s">
        <v>23</v>
      </c>
      <c r="E173" s="721" t="s">
        <v>221</v>
      </c>
      <c r="F173" s="721" t="s">
        <v>376</v>
      </c>
      <c r="G173" s="794">
        <v>27529</v>
      </c>
      <c r="H173" s="795">
        <v>42</v>
      </c>
      <c r="I173" s="725" t="s">
        <v>1403</v>
      </c>
      <c r="J173" s="721" t="s">
        <v>256</v>
      </c>
      <c r="K173" s="721" t="s">
        <v>224</v>
      </c>
      <c r="L173" s="726"/>
      <c r="M173" s="726" t="s">
        <v>6426</v>
      </c>
      <c r="N173" s="722" t="s">
        <v>228</v>
      </c>
      <c r="O173" s="721" t="s">
        <v>222</v>
      </c>
      <c r="P173" s="722" t="s">
        <v>447</v>
      </c>
      <c r="Q173" s="722" t="s">
        <v>449</v>
      </c>
    </row>
    <row r="174" spans="1:17">
      <c r="A174" s="815"/>
      <c r="B174" s="721">
        <v>2</v>
      </c>
      <c r="C174" s="722" t="s">
        <v>451</v>
      </c>
      <c r="D174" s="723" t="s">
        <v>16</v>
      </c>
      <c r="E174" s="721" t="s">
        <v>221</v>
      </c>
      <c r="F174" s="721" t="s">
        <v>452</v>
      </c>
      <c r="G174" s="794">
        <v>30825</v>
      </c>
      <c r="H174" s="795">
        <v>33</v>
      </c>
      <c r="I174" s="725" t="s">
        <v>1403</v>
      </c>
      <c r="J174" s="721" t="s">
        <v>256</v>
      </c>
      <c r="K174" s="721" t="s">
        <v>246</v>
      </c>
      <c r="L174" s="726"/>
      <c r="M174" s="726" t="s">
        <v>6426</v>
      </c>
      <c r="N174" s="722" t="s">
        <v>228</v>
      </c>
      <c r="O174" s="721" t="s">
        <v>245</v>
      </c>
      <c r="P174" s="722" t="s">
        <v>450</v>
      </c>
      <c r="Q174" s="722" t="s">
        <v>449</v>
      </c>
    </row>
    <row r="175" spans="1:17">
      <c r="A175" s="815"/>
      <c r="B175" s="721">
        <v>3</v>
      </c>
      <c r="C175" s="722" t="s">
        <v>457</v>
      </c>
      <c r="D175" s="723" t="s">
        <v>23</v>
      </c>
      <c r="E175" s="721" t="s">
        <v>254</v>
      </c>
      <c r="F175" s="721" t="s">
        <v>22</v>
      </c>
      <c r="G175" s="794">
        <v>36665</v>
      </c>
      <c r="H175" s="795">
        <v>17</v>
      </c>
      <c r="I175" s="725" t="s">
        <v>1403</v>
      </c>
      <c r="J175" s="721" t="s">
        <v>289</v>
      </c>
      <c r="K175" s="721" t="s">
        <v>224</v>
      </c>
      <c r="L175" s="726"/>
      <c r="M175" s="726" t="s">
        <v>6426</v>
      </c>
      <c r="N175" s="722" t="s">
        <v>228</v>
      </c>
      <c r="O175" s="721" t="s">
        <v>255</v>
      </c>
      <c r="P175" s="722" t="s">
        <v>456</v>
      </c>
      <c r="Q175" s="722" t="s">
        <v>449</v>
      </c>
    </row>
    <row r="176" spans="1:17">
      <c r="A176" s="815"/>
      <c r="B176" s="721">
        <v>4</v>
      </c>
      <c r="C176" s="722" t="s">
        <v>459</v>
      </c>
      <c r="D176" s="723" t="s">
        <v>16</v>
      </c>
      <c r="E176" s="721" t="s">
        <v>254</v>
      </c>
      <c r="F176" s="721" t="s">
        <v>22</v>
      </c>
      <c r="G176" s="794">
        <v>37947</v>
      </c>
      <c r="H176" s="795">
        <v>13</v>
      </c>
      <c r="I176" s="725" t="s">
        <v>1403</v>
      </c>
      <c r="J176" s="721" t="s">
        <v>348</v>
      </c>
      <c r="K176" s="721" t="s">
        <v>266</v>
      </c>
      <c r="L176" s="726"/>
      <c r="M176" s="726" t="s">
        <v>6426</v>
      </c>
      <c r="N176" s="722" t="s">
        <v>228</v>
      </c>
      <c r="O176" s="721" t="s">
        <v>255</v>
      </c>
      <c r="P176" s="722" t="s">
        <v>458</v>
      </c>
      <c r="Q176" s="722" t="s">
        <v>449</v>
      </c>
    </row>
    <row r="177" spans="1:17">
      <c r="A177" s="815"/>
      <c r="B177" s="721">
        <v>5</v>
      </c>
      <c r="C177" s="722" t="s">
        <v>461</v>
      </c>
      <c r="D177" s="723" t="s">
        <v>23</v>
      </c>
      <c r="E177" s="721" t="s">
        <v>254</v>
      </c>
      <c r="F177" s="721" t="s">
        <v>22</v>
      </c>
      <c r="G177" s="794">
        <v>38855</v>
      </c>
      <c r="H177" s="795">
        <v>11</v>
      </c>
      <c r="I177" s="725" t="s">
        <v>1403</v>
      </c>
      <c r="J177" s="721" t="s">
        <v>369</v>
      </c>
      <c r="K177" s="721" t="s">
        <v>266</v>
      </c>
      <c r="L177" s="726"/>
      <c r="M177" s="726" t="s">
        <v>6426</v>
      </c>
      <c r="N177" s="722" t="s">
        <v>228</v>
      </c>
      <c r="O177" s="721" t="s">
        <v>255</v>
      </c>
      <c r="P177" s="722" t="s">
        <v>460</v>
      </c>
      <c r="Q177" s="722" t="s">
        <v>449</v>
      </c>
    </row>
    <row r="178" spans="1:17">
      <c r="A178" s="815">
        <v>53</v>
      </c>
      <c r="B178" s="721">
        <v>1</v>
      </c>
      <c r="C178" s="722" t="s">
        <v>3627</v>
      </c>
      <c r="D178" s="723" t="s">
        <v>23</v>
      </c>
      <c r="E178" s="721" t="s">
        <v>221</v>
      </c>
      <c r="F178" s="721" t="s">
        <v>3628</v>
      </c>
      <c r="G178" s="774">
        <v>32315</v>
      </c>
      <c r="H178" s="795">
        <v>29</v>
      </c>
      <c r="I178" s="725" t="s">
        <v>1403</v>
      </c>
      <c r="J178" s="721" t="s">
        <v>3629</v>
      </c>
      <c r="K178" s="721" t="s">
        <v>261</v>
      </c>
      <c r="L178" s="726"/>
      <c r="M178" s="726" t="s">
        <v>6426</v>
      </c>
      <c r="N178" s="722" t="s">
        <v>3334</v>
      </c>
      <c r="O178" s="721" t="s">
        <v>222</v>
      </c>
      <c r="P178" s="734" t="s">
        <v>3626</v>
      </c>
      <c r="Q178" s="727" t="s">
        <v>3631</v>
      </c>
    </row>
    <row r="179" spans="1:17">
      <c r="B179" s="738">
        <v>2</v>
      </c>
      <c r="C179" s="722" t="s">
        <v>3633</v>
      </c>
      <c r="D179" s="723" t="s">
        <v>16</v>
      </c>
      <c r="E179" s="721" t="s">
        <v>221</v>
      </c>
      <c r="F179" s="721" t="s">
        <v>3634</v>
      </c>
      <c r="G179" s="774">
        <v>33524</v>
      </c>
      <c r="H179" s="795">
        <v>25</v>
      </c>
      <c r="I179" s="725" t="s">
        <v>1403</v>
      </c>
      <c r="J179" s="721" t="s">
        <v>1958</v>
      </c>
      <c r="K179" s="721" t="s">
        <v>246</v>
      </c>
      <c r="L179" s="726"/>
      <c r="M179" s="726" t="s">
        <v>6426</v>
      </c>
      <c r="N179" s="722" t="s">
        <v>3334</v>
      </c>
      <c r="O179" s="721" t="s">
        <v>245</v>
      </c>
      <c r="P179" s="727" t="s">
        <v>3632</v>
      </c>
      <c r="Q179" s="727" t="s">
        <v>3631</v>
      </c>
    </row>
    <row r="180" spans="1:17">
      <c r="B180" s="738">
        <v>3</v>
      </c>
      <c r="C180" s="722" t="s">
        <v>3638</v>
      </c>
      <c r="D180" s="723" t="s">
        <v>16</v>
      </c>
      <c r="E180" s="738" t="s">
        <v>254</v>
      </c>
      <c r="F180" s="738" t="s">
        <v>229</v>
      </c>
      <c r="G180" s="774">
        <v>42445</v>
      </c>
      <c r="H180" s="795">
        <v>1</v>
      </c>
      <c r="I180" s="725" t="s">
        <v>1403</v>
      </c>
      <c r="J180" s="738" t="s">
        <v>265</v>
      </c>
      <c r="K180" s="738" t="s">
        <v>270</v>
      </c>
      <c r="L180" s="726"/>
      <c r="M180" s="726" t="s">
        <v>6426</v>
      </c>
      <c r="N180" s="722" t="s">
        <v>3334</v>
      </c>
      <c r="O180" s="738" t="s">
        <v>255</v>
      </c>
      <c r="P180" s="727" t="s">
        <v>3637</v>
      </c>
      <c r="Q180" s="727" t="s">
        <v>3631</v>
      </c>
    </row>
    <row r="182" spans="1:17">
      <c r="D182">
        <f>COUNTIF(O7:O180,"KEPALA KELUARGA")</f>
        <v>52</v>
      </c>
    </row>
  </sheetData>
  <autoFilter ref="A5:Q180">
    <filterColumn colId="1" showButton="0"/>
    <filterColumn colId="5" showButton="0"/>
  </autoFilter>
  <mergeCells count="15">
    <mergeCell ref="H5:H6"/>
    <mergeCell ref="A5:A6"/>
    <mergeCell ref="B5:C6"/>
    <mergeCell ref="D5:D6"/>
    <mergeCell ref="E5:E6"/>
    <mergeCell ref="F5:G5"/>
    <mergeCell ref="O5:O6"/>
    <mergeCell ref="P5:P6"/>
    <mergeCell ref="Q5:Q6"/>
    <mergeCell ref="I5:I6"/>
    <mergeCell ref="J5:J6"/>
    <mergeCell ref="K5:K6"/>
    <mergeCell ref="L5:L6"/>
    <mergeCell ref="M5:M6"/>
    <mergeCell ref="N5:N6"/>
  </mergeCells>
  <pageMargins left="1.5" right="0" top="0.75" bottom="0.75" header="0.3" footer="0.3"/>
  <pageSetup paperSize="5" scale="75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2:Q138"/>
  <sheetViews>
    <sheetView topLeftCell="A118" workbookViewId="0">
      <selection activeCell="A4" sqref="A4:Q135"/>
    </sheetView>
  </sheetViews>
  <sheetFormatPr defaultRowHeight="15"/>
  <cols>
    <col min="1" max="1" width="4.42578125" customWidth="1"/>
    <col min="2" max="2" width="4.28515625" customWidth="1"/>
    <col min="3" max="3" width="18.85546875" customWidth="1"/>
    <col min="4" max="4" width="7.42578125" customWidth="1"/>
    <col min="5" max="5" width="12.5703125" customWidth="1"/>
    <col min="6" max="6" width="11.85546875" customWidth="1"/>
    <col min="7" max="7" width="8.7109375" style="786" customWidth="1"/>
    <col min="8" max="8" width="5.7109375" customWidth="1"/>
    <col min="9" max="9" width="7.7109375" customWidth="1"/>
    <col min="10" max="10" width="12.140625" customWidth="1"/>
    <col min="11" max="11" width="22.28515625" customWidth="1"/>
    <col min="12" max="12" width="7.5703125" customWidth="1"/>
    <col min="13" max="13" width="9.42578125" customWidth="1"/>
    <col min="14" max="14" width="11.28515625" customWidth="1"/>
    <col min="15" max="15" width="14.5703125" customWidth="1"/>
    <col min="16" max="16" width="13.140625" customWidth="1"/>
    <col min="17" max="17" width="12.5703125" customWidth="1"/>
  </cols>
  <sheetData>
    <row r="2" spans="1:17">
      <c r="A2" s="1164" t="s">
        <v>70</v>
      </c>
      <c r="B2" s="1165" t="s">
        <v>151</v>
      </c>
      <c r="C2" s="1165"/>
      <c r="D2" s="1166" t="s">
        <v>2</v>
      </c>
      <c r="E2" s="1167" t="s">
        <v>6416</v>
      </c>
      <c r="F2" s="1168" t="s">
        <v>6417</v>
      </c>
      <c r="G2" s="1169"/>
      <c r="H2" s="1163" t="s">
        <v>6418</v>
      </c>
      <c r="I2" s="1172" t="s">
        <v>187</v>
      </c>
      <c r="J2" s="1171" t="s">
        <v>6419</v>
      </c>
      <c r="K2" s="1171" t="s">
        <v>154</v>
      </c>
      <c r="L2" s="1173" t="s">
        <v>6420</v>
      </c>
      <c r="M2" s="1173" t="s">
        <v>6421</v>
      </c>
      <c r="N2" s="1170" t="s">
        <v>6422</v>
      </c>
      <c r="O2" s="1170" t="s">
        <v>6423</v>
      </c>
      <c r="P2" s="1171" t="s">
        <v>180</v>
      </c>
      <c r="Q2" s="1171" t="s">
        <v>194</v>
      </c>
    </row>
    <row r="3" spans="1:17">
      <c r="A3" s="1164"/>
      <c r="B3" s="1165"/>
      <c r="C3" s="1165"/>
      <c r="D3" s="1166"/>
      <c r="E3" s="1167"/>
      <c r="F3" s="791" t="s">
        <v>6424</v>
      </c>
      <c r="G3" s="809" t="s">
        <v>8</v>
      </c>
      <c r="H3" s="1163"/>
      <c r="I3" s="1172"/>
      <c r="J3" s="1171"/>
      <c r="K3" s="1171"/>
      <c r="L3" s="1173"/>
      <c r="M3" s="1173"/>
      <c r="N3" s="1170"/>
      <c r="O3" s="1170"/>
      <c r="P3" s="1171"/>
      <c r="Q3" s="1171"/>
    </row>
    <row r="4" spans="1:17" s="622" customFormat="1">
      <c r="A4" s="732">
        <v>1</v>
      </c>
      <c r="B4" s="808">
        <v>1</v>
      </c>
      <c r="C4" s="722" t="s">
        <v>1413</v>
      </c>
      <c r="D4" s="744" t="s">
        <v>23</v>
      </c>
      <c r="E4" s="722" t="s">
        <v>221</v>
      </c>
      <c r="F4" s="722" t="s">
        <v>1414</v>
      </c>
      <c r="G4" s="784">
        <v>27590</v>
      </c>
      <c r="H4" s="724">
        <v>42</v>
      </c>
      <c r="I4" s="769" t="s">
        <v>1403</v>
      </c>
      <c r="J4" s="722" t="s">
        <v>256</v>
      </c>
      <c r="K4" s="722" t="s">
        <v>283</v>
      </c>
      <c r="L4" s="770"/>
      <c r="M4" s="770" t="s">
        <v>6426</v>
      </c>
      <c r="N4" s="722" t="s">
        <v>1418</v>
      </c>
      <c r="O4" s="722" t="s">
        <v>222</v>
      </c>
      <c r="P4" s="722" t="s">
        <v>1412</v>
      </c>
      <c r="Q4" s="722" t="s">
        <v>1417</v>
      </c>
    </row>
    <row r="5" spans="1:17">
      <c r="A5" s="745"/>
      <c r="B5" s="738">
        <v>2</v>
      </c>
      <c r="C5" s="722" t="s">
        <v>1421</v>
      </c>
      <c r="D5" s="723" t="s">
        <v>16</v>
      </c>
      <c r="E5" s="721" t="s">
        <v>221</v>
      </c>
      <c r="F5" s="721" t="s">
        <v>524</v>
      </c>
      <c r="G5" s="774">
        <v>29271</v>
      </c>
      <c r="H5" s="795">
        <v>37</v>
      </c>
      <c r="I5" s="725" t="s">
        <v>1403</v>
      </c>
      <c r="J5" s="721" t="s">
        <v>289</v>
      </c>
      <c r="K5" s="721" t="s">
        <v>246</v>
      </c>
      <c r="L5" s="726"/>
      <c r="M5" s="726" t="s">
        <v>6426</v>
      </c>
      <c r="N5" s="722" t="s">
        <v>1418</v>
      </c>
      <c r="O5" s="721" t="s">
        <v>245</v>
      </c>
      <c r="P5" s="722" t="s">
        <v>1420</v>
      </c>
      <c r="Q5" s="722" t="s">
        <v>1417</v>
      </c>
    </row>
    <row r="6" spans="1:17">
      <c r="A6" s="745"/>
      <c r="B6" s="721">
        <v>3</v>
      </c>
      <c r="C6" s="722" t="s">
        <v>1425</v>
      </c>
      <c r="D6" s="723" t="s">
        <v>16</v>
      </c>
      <c r="E6" s="721" t="s">
        <v>254</v>
      </c>
      <c r="F6" s="721" t="s">
        <v>524</v>
      </c>
      <c r="G6" s="774">
        <v>35670</v>
      </c>
      <c r="H6" s="795">
        <v>19</v>
      </c>
      <c r="I6" s="725" t="s">
        <v>1403</v>
      </c>
      <c r="J6" s="721" t="s">
        <v>223</v>
      </c>
      <c r="K6" s="721" t="s">
        <v>270</v>
      </c>
      <c r="L6" s="726"/>
      <c r="M6" s="726" t="s">
        <v>6426</v>
      </c>
      <c r="N6" s="722" t="s">
        <v>1418</v>
      </c>
      <c r="O6" s="721" t="s">
        <v>255</v>
      </c>
      <c r="P6" s="722" t="s">
        <v>1424</v>
      </c>
      <c r="Q6" s="722" t="s">
        <v>1417</v>
      </c>
    </row>
    <row r="7" spans="1:17">
      <c r="A7" s="745"/>
      <c r="B7" s="721">
        <v>4</v>
      </c>
      <c r="C7" s="722" t="s">
        <v>1427</v>
      </c>
      <c r="D7" s="723" t="s">
        <v>16</v>
      </c>
      <c r="E7" s="721" t="s">
        <v>254</v>
      </c>
      <c r="F7" s="721" t="s">
        <v>230</v>
      </c>
      <c r="G7" s="774">
        <v>36647</v>
      </c>
      <c r="H7" s="795">
        <v>17</v>
      </c>
      <c r="I7" s="725" t="s">
        <v>1403</v>
      </c>
      <c r="J7" s="721" t="s">
        <v>348</v>
      </c>
      <c r="K7" s="721" t="s">
        <v>266</v>
      </c>
      <c r="L7" s="726"/>
      <c r="M7" s="726" t="s">
        <v>6426</v>
      </c>
      <c r="N7" s="722" t="s">
        <v>1418</v>
      </c>
      <c r="O7" s="721" t="s">
        <v>255</v>
      </c>
      <c r="P7" s="722" t="s">
        <v>1426</v>
      </c>
      <c r="Q7" s="722" t="s">
        <v>1417</v>
      </c>
    </row>
    <row r="8" spans="1:17">
      <c r="A8" s="745"/>
      <c r="B8" s="721">
        <v>5</v>
      </c>
      <c r="C8" s="722" t="s">
        <v>6889</v>
      </c>
      <c r="D8" s="723" t="s">
        <v>16</v>
      </c>
      <c r="E8" s="721" t="s">
        <v>254</v>
      </c>
      <c r="F8" s="721" t="s">
        <v>1227</v>
      </c>
      <c r="G8" s="774">
        <v>43318</v>
      </c>
      <c r="H8" s="795"/>
      <c r="I8" s="725" t="s">
        <v>1403</v>
      </c>
      <c r="J8" s="721" t="s">
        <v>265</v>
      </c>
      <c r="K8" s="721" t="s">
        <v>270</v>
      </c>
      <c r="L8" s="726"/>
      <c r="M8" s="726" t="s">
        <v>6426</v>
      </c>
      <c r="N8" s="722" t="s">
        <v>1418</v>
      </c>
      <c r="O8" s="721" t="s">
        <v>255</v>
      </c>
      <c r="P8" s="722"/>
      <c r="Q8" s="722"/>
    </row>
    <row r="9" spans="1:17">
      <c r="A9" s="745">
        <v>2</v>
      </c>
      <c r="B9" s="721">
        <v>1</v>
      </c>
      <c r="C9" s="722" t="s">
        <v>1429</v>
      </c>
      <c r="D9" s="723" t="s">
        <v>23</v>
      </c>
      <c r="E9" s="721" t="s">
        <v>221</v>
      </c>
      <c r="F9" s="721" t="s">
        <v>524</v>
      </c>
      <c r="G9" s="774">
        <v>16509</v>
      </c>
      <c r="H9" s="795">
        <v>72</v>
      </c>
      <c r="I9" s="725" t="s">
        <v>1403</v>
      </c>
      <c r="J9" s="721" t="s">
        <v>289</v>
      </c>
      <c r="K9" s="721" t="s">
        <v>283</v>
      </c>
      <c r="L9" s="726"/>
      <c r="M9" s="726" t="s">
        <v>6426</v>
      </c>
      <c r="N9" s="722" t="s">
        <v>1418</v>
      </c>
      <c r="O9" s="721" t="s">
        <v>222</v>
      </c>
      <c r="P9" s="722" t="s">
        <v>1428</v>
      </c>
      <c r="Q9" s="722" t="s">
        <v>1432</v>
      </c>
    </row>
    <row r="10" spans="1:17">
      <c r="A10" s="745"/>
      <c r="B10" s="721">
        <v>2</v>
      </c>
      <c r="C10" s="722" t="s">
        <v>1434</v>
      </c>
      <c r="D10" s="723" t="s">
        <v>16</v>
      </c>
      <c r="E10" s="721" t="s">
        <v>221</v>
      </c>
      <c r="F10" s="721" t="s">
        <v>524</v>
      </c>
      <c r="G10" s="774">
        <v>18360</v>
      </c>
      <c r="H10" s="795">
        <v>67</v>
      </c>
      <c r="I10" s="725" t="s">
        <v>1403</v>
      </c>
      <c r="J10" s="721" t="s">
        <v>289</v>
      </c>
      <c r="K10" s="721" t="s">
        <v>246</v>
      </c>
      <c r="L10" s="726"/>
      <c r="M10" s="726" t="s">
        <v>6426</v>
      </c>
      <c r="N10" s="722" t="s">
        <v>1418</v>
      </c>
      <c r="O10" s="721" t="s">
        <v>245</v>
      </c>
      <c r="P10" s="722" t="s">
        <v>1433</v>
      </c>
      <c r="Q10" s="722" t="s">
        <v>1432</v>
      </c>
    </row>
    <row r="11" spans="1:17">
      <c r="A11" s="745">
        <v>3</v>
      </c>
      <c r="B11" s="721">
        <v>1</v>
      </c>
      <c r="C11" s="722" t="s">
        <v>1439</v>
      </c>
      <c r="D11" s="723" t="s">
        <v>23</v>
      </c>
      <c r="E11" s="721" t="s">
        <v>221</v>
      </c>
      <c r="F11" s="721" t="s">
        <v>219</v>
      </c>
      <c r="G11" s="774">
        <v>20647</v>
      </c>
      <c r="H11" s="795">
        <v>61</v>
      </c>
      <c r="I11" s="725" t="s">
        <v>1403</v>
      </c>
      <c r="J11" s="721" t="s">
        <v>256</v>
      </c>
      <c r="K11" s="721" t="s">
        <v>283</v>
      </c>
      <c r="L11" s="726"/>
      <c r="M11" s="726" t="s">
        <v>6426</v>
      </c>
      <c r="N11" s="722" t="s">
        <v>1418</v>
      </c>
      <c r="O11" s="721" t="s">
        <v>222</v>
      </c>
      <c r="P11" s="722" t="s">
        <v>1438</v>
      </c>
      <c r="Q11" s="722" t="s">
        <v>1442</v>
      </c>
    </row>
    <row r="12" spans="1:17">
      <c r="A12" s="745"/>
      <c r="B12" s="721">
        <v>2</v>
      </c>
      <c r="C12" s="722" t="s">
        <v>6443</v>
      </c>
      <c r="D12" s="723" t="s">
        <v>16</v>
      </c>
      <c r="E12" s="721" t="s">
        <v>221</v>
      </c>
      <c r="F12" s="721"/>
      <c r="G12" s="774">
        <v>26123</v>
      </c>
      <c r="H12" s="795"/>
      <c r="I12" s="725" t="s">
        <v>1403</v>
      </c>
      <c r="J12" s="721"/>
      <c r="K12" s="721" t="s">
        <v>246</v>
      </c>
      <c r="L12" s="726"/>
      <c r="M12" s="726" t="s">
        <v>6426</v>
      </c>
      <c r="N12" s="722" t="s">
        <v>1418</v>
      </c>
      <c r="O12" s="721" t="s">
        <v>245</v>
      </c>
      <c r="P12" s="722"/>
      <c r="Q12" s="722"/>
    </row>
    <row r="13" spans="1:17">
      <c r="A13" s="745"/>
      <c r="B13" s="721">
        <v>3</v>
      </c>
      <c r="C13" s="722" t="s">
        <v>1444</v>
      </c>
      <c r="D13" s="723" t="s">
        <v>23</v>
      </c>
      <c r="E13" s="721" t="s">
        <v>254</v>
      </c>
      <c r="F13" s="721" t="s">
        <v>230</v>
      </c>
      <c r="G13" s="774">
        <v>38510</v>
      </c>
      <c r="H13" s="795">
        <v>12</v>
      </c>
      <c r="I13" s="725" t="s">
        <v>1403</v>
      </c>
      <c r="J13" s="721" t="s">
        <v>369</v>
      </c>
      <c r="K13" s="721" t="s">
        <v>266</v>
      </c>
      <c r="L13" s="726"/>
      <c r="M13" s="726" t="s">
        <v>6426</v>
      </c>
      <c r="N13" s="722" t="s">
        <v>1418</v>
      </c>
      <c r="O13" s="721" t="s">
        <v>1445</v>
      </c>
      <c r="P13" s="727" t="s">
        <v>1443</v>
      </c>
      <c r="Q13" s="722" t="s">
        <v>1442</v>
      </c>
    </row>
    <row r="14" spans="1:17">
      <c r="A14" s="745"/>
      <c r="B14" s="721">
        <v>4</v>
      </c>
      <c r="C14" s="722" t="s">
        <v>1449</v>
      </c>
      <c r="D14" s="723" t="s">
        <v>23</v>
      </c>
      <c r="E14" s="721" t="s">
        <v>254</v>
      </c>
      <c r="F14" s="721" t="s">
        <v>230</v>
      </c>
      <c r="G14" s="774">
        <v>38512</v>
      </c>
      <c r="H14" s="795">
        <v>12</v>
      </c>
      <c r="I14" s="725" t="s">
        <v>1403</v>
      </c>
      <c r="J14" s="721" t="s">
        <v>369</v>
      </c>
      <c r="K14" s="721" t="s">
        <v>266</v>
      </c>
      <c r="L14" s="726"/>
      <c r="M14" s="726" t="s">
        <v>6426</v>
      </c>
      <c r="N14" s="722" t="s">
        <v>1418</v>
      </c>
      <c r="O14" s="721" t="s">
        <v>1445</v>
      </c>
      <c r="P14" s="727" t="s">
        <v>1448</v>
      </c>
      <c r="Q14" s="722" t="s">
        <v>1442</v>
      </c>
    </row>
    <row r="15" spans="1:17">
      <c r="A15" s="745">
        <v>4</v>
      </c>
      <c r="B15" s="721">
        <v>1</v>
      </c>
      <c r="C15" s="722" t="s">
        <v>1451</v>
      </c>
      <c r="D15" s="723" t="s">
        <v>23</v>
      </c>
      <c r="E15" s="721" t="s">
        <v>221</v>
      </c>
      <c r="F15" s="721" t="s">
        <v>467</v>
      </c>
      <c r="G15" s="774">
        <v>32590</v>
      </c>
      <c r="H15" s="795">
        <v>28</v>
      </c>
      <c r="I15" s="725" t="s">
        <v>1403</v>
      </c>
      <c r="J15" s="721" t="s">
        <v>289</v>
      </c>
      <c r="K15" s="721" t="s">
        <v>674</v>
      </c>
      <c r="L15" s="726"/>
      <c r="M15" s="726" t="s">
        <v>6426</v>
      </c>
      <c r="N15" s="722" t="s">
        <v>1418</v>
      </c>
      <c r="O15" s="721" t="s">
        <v>222</v>
      </c>
      <c r="P15" s="722" t="s">
        <v>1450</v>
      </c>
      <c r="Q15" s="734" t="s">
        <v>1453</v>
      </c>
    </row>
    <row r="16" spans="1:17">
      <c r="A16" s="745"/>
      <c r="B16" s="721">
        <v>2</v>
      </c>
      <c r="C16" s="722" t="s">
        <v>1455</v>
      </c>
      <c r="D16" s="723" t="s">
        <v>16</v>
      </c>
      <c r="E16" s="721" t="s">
        <v>221</v>
      </c>
      <c r="F16" s="721" t="s">
        <v>244</v>
      </c>
      <c r="G16" s="774">
        <v>33886</v>
      </c>
      <c r="H16" s="795">
        <v>24</v>
      </c>
      <c r="I16" s="725" t="s">
        <v>1403</v>
      </c>
      <c r="J16" s="721" t="s">
        <v>223</v>
      </c>
      <c r="K16" s="721" t="s">
        <v>246</v>
      </c>
      <c r="L16" s="726"/>
      <c r="M16" s="726" t="s">
        <v>6426</v>
      </c>
      <c r="N16" s="722" t="s">
        <v>1418</v>
      </c>
      <c r="O16" s="721" t="s">
        <v>245</v>
      </c>
      <c r="P16" s="727" t="s">
        <v>1454</v>
      </c>
      <c r="Q16" s="734" t="s">
        <v>1453</v>
      </c>
    </row>
    <row r="17" spans="1:17">
      <c r="A17" s="745"/>
      <c r="B17" s="721">
        <v>3</v>
      </c>
      <c r="C17" s="722" t="s">
        <v>6891</v>
      </c>
      <c r="D17" s="723" t="s">
        <v>16</v>
      </c>
      <c r="E17" s="721" t="s">
        <v>254</v>
      </c>
      <c r="F17" s="721" t="s">
        <v>229</v>
      </c>
      <c r="G17" s="774">
        <v>42551</v>
      </c>
      <c r="H17" s="795"/>
      <c r="I17" s="725" t="s">
        <v>1403</v>
      </c>
      <c r="J17" s="721" t="s">
        <v>265</v>
      </c>
      <c r="K17" s="721" t="s">
        <v>270</v>
      </c>
      <c r="L17" s="726"/>
      <c r="M17" s="726" t="s">
        <v>6426</v>
      </c>
      <c r="N17" s="722" t="s">
        <v>1418</v>
      </c>
      <c r="O17" s="721" t="s">
        <v>255</v>
      </c>
      <c r="P17" s="727"/>
      <c r="Q17" s="734"/>
    </row>
    <row r="18" spans="1:17">
      <c r="A18" s="745">
        <v>5</v>
      </c>
      <c r="B18" s="721">
        <v>1</v>
      </c>
      <c r="C18" s="722" t="s">
        <v>1459</v>
      </c>
      <c r="D18" s="723" t="s">
        <v>23</v>
      </c>
      <c r="E18" s="721" t="s">
        <v>221</v>
      </c>
      <c r="F18" s="721" t="s">
        <v>414</v>
      </c>
      <c r="G18" s="774">
        <v>27238</v>
      </c>
      <c r="H18" s="795">
        <v>43</v>
      </c>
      <c r="I18" s="725" t="s">
        <v>1403</v>
      </c>
      <c r="J18" s="721" t="s">
        <v>256</v>
      </c>
      <c r="K18" s="721" t="s">
        <v>428</v>
      </c>
      <c r="L18" s="726"/>
      <c r="M18" s="726" t="s">
        <v>6426</v>
      </c>
      <c r="N18" s="722" t="s">
        <v>1418</v>
      </c>
      <c r="O18" s="721" t="s">
        <v>222</v>
      </c>
      <c r="P18" s="722" t="s">
        <v>1458</v>
      </c>
      <c r="Q18" s="722" t="s">
        <v>1461</v>
      </c>
    </row>
    <row r="19" spans="1:17">
      <c r="A19" s="745"/>
      <c r="B19" s="721">
        <v>2</v>
      </c>
      <c r="C19" s="722" t="s">
        <v>1464</v>
      </c>
      <c r="D19" s="723" t="s">
        <v>16</v>
      </c>
      <c r="E19" s="721" t="s">
        <v>221</v>
      </c>
      <c r="F19" s="721" t="s">
        <v>414</v>
      </c>
      <c r="G19" s="774">
        <v>25931</v>
      </c>
      <c r="H19" s="795">
        <v>46</v>
      </c>
      <c r="I19" s="725" t="s">
        <v>1403</v>
      </c>
      <c r="J19" s="721" t="s">
        <v>256</v>
      </c>
      <c r="K19" s="721" t="s">
        <v>246</v>
      </c>
      <c r="L19" s="726"/>
      <c r="M19" s="726" t="s">
        <v>6426</v>
      </c>
      <c r="N19" s="722" t="s">
        <v>1418</v>
      </c>
      <c r="O19" s="721" t="s">
        <v>245</v>
      </c>
      <c r="P19" s="727" t="s">
        <v>1463</v>
      </c>
      <c r="Q19" s="722" t="s">
        <v>1461</v>
      </c>
    </row>
    <row r="20" spans="1:17">
      <c r="A20" s="745"/>
      <c r="B20" s="721">
        <v>3</v>
      </c>
      <c r="C20" s="722" t="s">
        <v>1468</v>
      </c>
      <c r="D20" s="723" t="s">
        <v>23</v>
      </c>
      <c r="E20" s="721" t="s">
        <v>254</v>
      </c>
      <c r="F20" s="721" t="s">
        <v>414</v>
      </c>
      <c r="G20" s="774">
        <v>35295</v>
      </c>
      <c r="H20" s="795">
        <v>20</v>
      </c>
      <c r="I20" s="725" t="s">
        <v>1403</v>
      </c>
      <c r="J20" s="721" t="s">
        <v>256</v>
      </c>
      <c r="K20" s="721" t="s">
        <v>266</v>
      </c>
      <c r="L20" s="726"/>
      <c r="M20" s="726" t="s">
        <v>6426</v>
      </c>
      <c r="N20" s="722" t="s">
        <v>1418</v>
      </c>
      <c r="O20" s="721" t="s">
        <v>255</v>
      </c>
      <c r="P20" s="722" t="s">
        <v>1467</v>
      </c>
      <c r="Q20" s="722" t="s">
        <v>1461</v>
      </c>
    </row>
    <row r="21" spans="1:17">
      <c r="A21" s="745"/>
      <c r="B21" s="721">
        <v>4</v>
      </c>
      <c r="C21" s="722" t="s">
        <v>1471</v>
      </c>
      <c r="D21" s="723" t="s">
        <v>23</v>
      </c>
      <c r="E21" s="721" t="s">
        <v>254</v>
      </c>
      <c r="F21" s="721" t="s">
        <v>414</v>
      </c>
      <c r="G21" s="774">
        <v>35958</v>
      </c>
      <c r="H21" s="795">
        <v>19</v>
      </c>
      <c r="I21" s="725" t="s">
        <v>1403</v>
      </c>
      <c r="J21" s="721" t="s">
        <v>289</v>
      </c>
      <c r="K21" s="721" t="s">
        <v>266</v>
      </c>
      <c r="L21" s="726"/>
      <c r="M21" s="726" t="s">
        <v>6426</v>
      </c>
      <c r="N21" s="722" t="s">
        <v>1418</v>
      </c>
      <c r="O21" s="721" t="s">
        <v>255</v>
      </c>
      <c r="P21" s="722" t="s">
        <v>1470</v>
      </c>
      <c r="Q21" s="722" t="s">
        <v>1461</v>
      </c>
    </row>
    <row r="22" spans="1:17">
      <c r="A22" s="745">
        <v>6</v>
      </c>
      <c r="B22" s="721">
        <v>1</v>
      </c>
      <c r="C22" s="722" t="s">
        <v>1473</v>
      </c>
      <c r="D22" s="723" t="s">
        <v>23</v>
      </c>
      <c r="E22" s="721" t="s">
        <v>221</v>
      </c>
      <c r="F22" s="721" t="s">
        <v>524</v>
      </c>
      <c r="G22" s="774">
        <v>29715</v>
      </c>
      <c r="H22" s="795">
        <v>36</v>
      </c>
      <c r="I22" s="725" t="s">
        <v>1403</v>
      </c>
      <c r="J22" s="721" t="s">
        <v>223</v>
      </c>
      <c r="K22" s="721" t="s">
        <v>283</v>
      </c>
      <c r="L22" s="726"/>
      <c r="M22" s="726" t="s">
        <v>6426</v>
      </c>
      <c r="N22" s="722" t="s">
        <v>1418</v>
      </c>
      <c r="O22" s="721" t="s">
        <v>222</v>
      </c>
      <c r="P22" s="722" t="s">
        <v>1472</v>
      </c>
      <c r="Q22" s="722" t="s">
        <v>1476</v>
      </c>
    </row>
    <row r="23" spans="1:17">
      <c r="A23" s="745"/>
      <c r="B23" s="721">
        <v>2</v>
      </c>
      <c r="C23" s="722" t="s">
        <v>1478</v>
      </c>
      <c r="D23" s="723" t="s">
        <v>16</v>
      </c>
      <c r="E23" s="721" t="s">
        <v>221</v>
      </c>
      <c r="F23" s="721" t="s">
        <v>524</v>
      </c>
      <c r="G23" s="774">
        <v>31088</v>
      </c>
      <c r="H23" s="795">
        <v>32</v>
      </c>
      <c r="I23" s="725" t="s">
        <v>1403</v>
      </c>
      <c r="J23" s="721" t="s">
        <v>223</v>
      </c>
      <c r="K23" s="721" t="s">
        <v>246</v>
      </c>
      <c r="L23" s="726"/>
      <c r="M23" s="726" t="s">
        <v>6426</v>
      </c>
      <c r="N23" s="722" t="s">
        <v>1418</v>
      </c>
      <c r="O23" s="721" t="s">
        <v>245</v>
      </c>
      <c r="P23" s="722" t="s">
        <v>1477</v>
      </c>
      <c r="Q23" s="722" t="s">
        <v>1476</v>
      </c>
    </row>
    <row r="24" spans="1:17">
      <c r="A24" s="745"/>
      <c r="B24" s="721">
        <v>3</v>
      </c>
      <c r="C24" s="722" t="s">
        <v>1480</v>
      </c>
      <c r="D24" s="723" t="s">
        <v>23</v>
      </c>
      <c r="E24" s="721" t="s">
        <v>254</v>
      </c>
      <c r="F24" s="721" t="s">
        <v>22</v>
      </c>
      <c r="G24" s="774">
        <v>39359</v>
      </c>
      <c r="H24" s="795">
        <v>9</v>
      </c>
      <c r="I24" s="725" t="s">
        <v>1403</v>
      </c>
      <c r="J24" s="721" t="s">
        <v>369</v>
      </c>
      <c r="K24" s="721" t="s">
        <v>266</v>
      </c>
      <c r="L24" s="726"/>
      <c r="M24" s="726" t="s">
        <v>6426</v>
      </c>
      <c r="N24" s="722" t="s">
        <v>1418</v>
      </c>
      <c r="O24" s="721" t="s">
        <v>255</v>
      </c>
      <c r="P24" s="727" t="s">
        <v>1479</v>
      </c>
      <c r="Q24" s="722" t="s">
        <v>1476</v>
      </c>
    </row>
    <row r="25" spans="1:17">
      <c r="A25" s="745"/>
      <c r="B25" s="721">
        <v>4</v>
      </c>
      <c r="C25" s="722" t="s">
        <v>1482</v>
      </c>
      <c r="D25" s="723" t="s">
        <v>16</v>
      </c>
      <c r="E25" s="738" t="s">
        <v>254</v>
      </c>
      <c r="F25" s="738" t="s">
        <v>22</v>
      </c>
      <c r="G25" s="774">
        <v>41156</v>
      </c>
      <c r="H25" s="795">
        <v>4</v>
      </c>
      <c r="I25" s="747" t="s">
        <v>1403</v>
      </c>
      <c r="J25" s="738" t="s">
        <v>265</v>
      </c>
      <c r="K25" s="738" t="s">
        <v>270</v>
      </c>
      <c r="L25" s="726"/>
      <c r="M25" s="726" t="s">
        <v>6426</v>
      </c>
      <c r="N25" s="722" t="s">
        <v>1418</v>
      </c>
      <c r="O25" s="738" t="s">
        <v>255</v>
      </c>
      <c r="P25" s="734" t="s">
        <v>1481</v>
      </c>
      <c r="Q25" s="722" t="s">
        <v>1476</v>
      </c>
    </row>
    <row r="26" spans="1:17">
      <c r="A26" s="745">
        <v>7</v>
      </c>
      <c r="B26" s="721">
        <v>1</v>
      </c>
      <c r="C26" s="722" t="s">
        <v>1484</v>
      </c>
      <c r="D26" s="723" t="s">
        <v>23</v>
      </c>
      <c r="E26" s="721" t="s">
        <v>221</v>
      </c>
      <c r="F26" s="721" t="s">
        <v>1485</v>
      </c>
      <c r="G26" s="774">
        <v>21406</v>
      </c>
      <c r="H26" s="795">
        <v>58</v>
      </c>
      <c r="I26" s="725" t="s">
        <v>1403</v>
      </c>
      <c r="J26" s="721" t="s">
        <v>256</v>
      </c>
      <c r="K26" s="721" t="s">
        <v>283</v>
      </c>
      <c r="L26" s="726"/>
      <c r="M26" s="726" t="s">
        <v>6426</v>
      </c>
      <c r="N26" s="722" t="s">
        <v>1418</v>
      </c>
      <c r="O26" s="721" t="s">
        <v>222</v>
      </c>
      <c r="P26" s="722" t="s">
        <v>1483</v>
      </c>
      <c r="Q26" s="722" t="s">
        <v>1488</v>
      </c>
    </row>
    <row r="27" spans="1:17">
      <c r="A27" s="745"/>
      <c r="B27" s="721">
        <v>2</v>
      </c>
      <c r="C27" s="722" t="s">
        <v>1490</v>
      </c>
      <c r="D27" s="723" t="s">
        <v>16</v>
      </c>
      <c r="E27" s="721" t="s">
        <v>221</v>
      </c>
      <c r="F27" s="721" t="s">
        <v>583</v>
      </c>
      <c r="G27" s="774">
        <v>28321</v>
      </c>
      <c r="H27" s="795">
        <v>40</v>
      </c>
      <c r="I27" s="725" t="s">
        <v>1403</v>
      </c>
      <c r="J27" s="721" t="s">
        <v>256</v>
      </c>
      <c r="K27" s="721" t="s">
        <v>283</v>
      </c>
      <c r="L27" s="726"/>
      <c r="M27" s="726" t="s">
        <v>6426</v>
      </c>
      <c r="N27" s="722" t="s">
        <v>1418</v>
      </c>
      <c r="O27" s="721" t="s">
        <v>245</v>
      </c>
      <c r="P27" s="722" t="s">
        <v>1489</v>
      </c>
      <c r="Q27" s="722" t="s">
        <v>1488</v>
      </c>
    </row>
    <row r="28" spans="1:17">
      <c r="A28" s="745"/>
      <c r="B28" s="721">
        <v>3</v>
      </c>
      <c r="C28" s="722" t="s">
        <v>1494</v>
      </c>
      <c r="D28" s="723" t="s">
        <v>23</v>
      </c>
      <c r="E28" s="721" t="s">
        <v>254</v>
      </c>
      <c r="F28" s="721" t="s">
        <v>1185</v>
      </c>
      <c r="G28" s="774">
        <v>35133</v>
      </c>
      <c r="H28" s="795">
        <v>21</v>
      </c>
      <c r="I28" s="725" t="s">
        <v>1403</v>
      </c>
      <c r="J28" s="721" t="s">
        <v>256</v>
      </c>
      <c r="K28" s="721" t="s">
        <v>266</v>
      </c>
      <c r="L28" s="726"/>
      <c r="M28" s="726" t="s">
        <v>6426</v>
      </c>
      <c r="N28" s="722" t="s">
        <v>1418</v>
      </c>
      <c r="O28" s="721" t="s">
        <v>255</v>
      </c>
      <c r="P28" s="722" t="s">
        <v>1493</v>
      </c>
      <c r="Q28" s="722" t="s">
        <v>1488</v>
      </c>
    </row>
    <row r="29" spans="1:17">
      <c r="A29" s="745"/>
      <c r="B29" s="721">
        <v>4</v>
      </c>
      <c r="C29" s="722" t="s">
        <v>1496</v>
      </c>
      <c r="D29" s="723" t="s">
        <v>23</v>
      </c>
      <c r="E29" s="721" t="s">
        <v>254</v>
      </c>
      <c r="F29" s="721" t="s">
        <v>230</v>
      </c>
      <c r="G29" s="774">
        <v>35667</v>
      </c>
      <c r="H29" s="795">
        <v>19</v>
      </c>
      <c r="I29" s="725" t="s">
        <v>1403</v>
      </c>
      <c r="J29" s="721" t="s">
        <v>256</v>
      </c>
      <c r="K29" s="721" t="s">
        <v>266</v>
      </c>
      <c r="L29" s="726"/>
      <c r="M29" s="726" t="s">
        <v>6426</v>
      </c>
      <c r="N29" s="722" t="s">
        <v>1418</v>
      </c>
      <c r="O29" s="721" t="s">
        <v>255</v>
      </c>
      <c r="P29" s="722" t="s">
        <v>1495</v>
      </c>
      <c r="Q29" s="722" t="s">
        <v>1488</v>
      </c>
    </row>
    <row r="30" spans="1:17">
      <c r="A30" s="745"/>
      <c r="B30" s="721">
        <v>5</v>
      </c>
      <c r="C30" s="722" t="s">
        <v>1498</v>
      </c>
      <c r="D30" s="723" t="s">
        <v>23</v>
      </c>
      <c r="E30" s="721" t="s">
        <v>254</v>
      </c>
      <c r="F30" s="721" t="s">
        <v>230</v>
      </c>
      <c r="G30" s="774">
        <v>35667</v>
      </c>
      <c r="H30" s="795">
        <v>19</v>
      </c>
      <c r="I30" s="725" t="s">
        <v>1403</v>
      </c>
      <c r="J30" s="721" t="s">
        <v>256</v>
      </c>
      <c r="K30" s="721" t="s">
        <v>266</v>
      </c>
      <c r="L30" s="726"/>
      <c r="M30" s="726" t="s">
        <v>6426</v>
      </c>
      <c r="N30" s="722" t="s">
        <v>1418</v>
      </c>
      <c r="O30" s="721" t="s">
        <v>255</v>
      </c>
      <c r="P30" s="722" t="s">
        <v>1497</v>
      </c>
      <c r="Q30" s="722" t="s">
        <v>1488</v>
      </c>
    </row>
    <row r="31" spans="1:17">
      <c r="A31" s="745"/>
      <c r="B31" s="721">
        <v>6</v>
      </c>
      <c r="C31" s="722" t="s">
        <v>6892</v>
      </c>
      <c r="D31" s="723" t="s">
        <v>23</v>
      </c>
      <c r="E31" s="721" t="s">
        <v>254</v>
      </c>
      <c r="F31" s="721" t="s">
        <v>230</v>
      </c>
      <c r="G31" s="774">
        <v>42084</v>
      </c>
      <c r="H31" s="795"/>
      <c r="I31" s="725" t="s">
        <v>1403</v>
      </c>
      <c r="J31" s="721" t="s">
        <v>265</v>
      </c>
      <c r="K31" s="721" t="s">
        <v>270</v>
      </c>
      <c r="L31" s="726"/>
      <c r="M31" s="726" t="s">
        <v>6426</v>
      </c>
      <c r="N31" s="722" t="s">
        <v>1418</v>
      </c>
      <c r="O31" s="721" t="s">
        <v>255</v>
      </c>
      <c r="P31" s="722"/>
      <c r="Q31" s="722"/>
    </row>
    <row r="32" spans="1:17">
      <c r="A32" s="745">
        <v>8</v>
      </c>
      <c r="B32" s="721">
        <v>1</v>
      </c>
      <c r="C32" s="722" t="s">
        <v>1147</v>
      </c>
      <c r="D32" s="723" t="s">
        <v>23</v>
      </c>
      <c r="E32" s="721" t="s">
        <v>221</v>
      </c>
      <c r="F32" s="721" t="s">
        <v>1500</v>
      </c>
      <c r="G32" s="774">
        <v>24472</v>
      </c>
      <c r="H32" s="795">
        <v>50</v>
      </c>
      <c r="I32" s="725" t="s">
        <v>1403</v>
      </c>
      <c r="J32" s="721" t="s">
        <v>256</v>
      </c>
      <c r="K32" s="721" t="s">
        <v>283</v>
      </c>
      <c r="L32" s="726"/>
      <c r="M32" s="726" t="s">
        <v>6426</v>
      </c>
      <c r="N32" s="722" t="s">
        <v>1418</v>
      </c>
      <c r="O32" s="721" t="s">
        <v>222</v>
      </c>
      <c r="P32" s="722" t="s">
        <v>1499</v>
      </c>
      <c r="Q32" s="722" t="s">
        <v>1503</v>
      </c>
    </row>
    <row r="33" spans="1:17">
      <c r="A33" s="745"/>
      <c r="B33" s="738">
        <v>2</v>
      </c>
      <c r="C33" s="722" t="s">
        <v>1505</v>
      </c>
      <c r="D33" s="723" t="s">
        <v>16</v>
      </c>
      <c r="E33" s="738" t="s">
        <v>221</v>
      </c>
      <c r="F33" s="738" t="s">
        <v>1506</v>
      </c>
      <c r="G33" s="774">
        <v>28349</v>
      </c>
      <c r="H33" s="795">
        <v>39</v>
      </c>
      <c r="I33" s="747" t="s">
        <v>1403</v>
      </c>
      <c r="J33" s="738" t="s">
        <v>256</v>
      </c>
      <c r="K33" s="738" t="s">
        <v>246</v>
      </c>
      <c r="L33" s="726"/>
      <c r="M33" s="726" t="s">
        <v>6426</v>
      </c>
      <c r="N33" s="722" t="s">
        <v>1418</v>
      </c>
      <c r="O33" s="738" t="s">
        <v>245</v>
      </c>
      <c r="P33" s="727" t="s">
        <v>1504</v>
      </c>
      <c r="Q33" s="722" t="s">
        <v>1503</v>
      </c>
    </row>
    <row r="34" spans="1:17">
      <c r="A34" s="745"/>
      <c r="B34" s="721">
        <v>3</v>
      </c>
      <c r="C34" s="722" t="s">
        <v>1511</v>
      </c>
      <c r="D34" s="723" t="s">
        <v>16</v>
      </c>
      <c r="E34" s="721" t="s">
        <v>254</v>
      </c>
      <c r="F34" s="721" t="s">
        <v>230</v>
      </c>
      <c r="G34" s="774">
        <v>35746</v>
      </c>
      <c r="H34" s="795">
        <v>19</v>
      </c>
      <c r="I34" s="725" t="s">
        <v>1403</v>
      </c>
      <c r="J34" s="721" t="s">
        <v>223</v>
      </c>
      <c r="K34" s="721" t="s">
        <v>266</v>
      </c>
      <c r="L34" s="726"/>
      <c r="M34" s="726" t="s">
        <v>6426</v>
      </c>
      <c r="N34" s="722" t="s">
        <v>1418</v>
      </c>
      <c r="O34" s="721" t="s">
        <v>255</v>
      </c>
      <c r="P34" s="727" t="s">
        <v>1510</v>
      </c>
      <c r="Q34" s="722" t="s">
        <v>1503</v>
      </c>
    </row>
    <row r="35" spans="1:17">
      <c r="A35" s="745"/>
      <c r="B35" s="721">
        <v>4</v>
      </c>
      <c r="C35" s="722" t="s">
        <v>1516</v>
      </c>
      <c r="D35" s="723" t="s">
        <v>23</v>
      </c>
      <c r="E35" s="721" t="s">
        <v>254</v>
      </c>
      <c r="F35" s="721" t="s">
        <v>1514</v>
      </c>
      <c r="G35" s="774">
        <v>36596</v>
      </c>
      <c r="H35" s="795">
        <v>17</v>
      </c>
      <c r="I35" s="725" t="s">
        <v>1403</v>
      </c>
      <c r="J35" s="721" t="s">
        <v>886</v>
      </c>
      <c r="K35" s="721" t="s">
        <v>266</v>
      </c>
      <c r="L35" s="726"/>
      <c r="M35" s="726" t="s">
        <v>6426</v>
      </c>
      <c r="N35" s="722" t="s">
        <v>1418</v>
      </c>
      <c r="O35" s="721" t="s">
        <v>255</v>
      </c>
      <c r="P35" s="727" t="s">
        <v>1515</v>
      </c>
      <c r="Q35" s="722" t="s">
        <v>1503</v>
      </c>
    </row>
    <row r="36" spans="1:17">
      <c r="A36" s="745">
        <v>9</v>
      </c>
      <c r="B36" s="721">
        <v>1</v>
      </c>
      <c r="C36" s="722" t="s">
        <v>1518</v>
      </c>
      <c r="D36" s="723" t="s">
        <v>23</v>
      </c>
      <c r="E36" s="721" t="s">
        <v>221</v>
      </c>
      <c r="F36" s="721" t="s">
        <v>244</v>
      </c>
      <c r="G36" s="774">
        <v>27287</v>
      </c>
      <c r="H36" s="795">
        <v>42</v>
      </c>
      <c r="I36" s="725" t="s">
        <v>1403</v>
      </c>
      <c r="J36" s="721" t="s">
        <v>289</v>
      </c>
      <c r="K36" s="721" t="s">
        <v>283</v>
      </c>
      <c r="L36" s="726"/>
      <c r="M36" s="726" t="s">
        <v>6426</v>
      </c>
      <c r="N36" s="722" t="s">
        <v>1418</v>
      </c>
      <c r="O36" s="721" t="s">
        <v>222</v>
      </c>
      <c r="P36" s="722" t="s">
        <v>1517</v>
      </c>
      <c r="Q36" s="722" t="s">
        <v>1521</v>
      </c>
    </row>
    <row r="37" spans="1:17">
      <c r="A37" s="745"/>
      <c r="B37" s="721">
        <v>2</v>
      </c>
      <c r="C37" s="722" t="s">
        <v>1523</v>
      </c>
      <c r="D37" s="723" t="s">
        <v>16</v>
      </c>
      <c r="E37" s="721" t="s">
        <v>221</v>
      </c>
      <c r="F37" s="721" t="s">
        <v>1500</v>
      </c>
      <c r="G37" s="774">
        <v>27739</v>
      </c>
      <c r="H37" s="795">
        <v>41</v>
      </c>
      <c r="I37" s="725" t="s">
        <v>1403</v>
      </c>
      <c r="J37" s="721" t="s">
        <v>289</v>
      </c>
      <c r="K37" s="721" t="s">
        <v>246</v>
      </c>
      <c r="L37" s="726"/>
      <c r="M37" s="726" t="s">
        <v>6426</v>
      </c>
      <c r="N37" s="722" t="s">
        <v>1418</v>
      </c>
      <c r="O37" s="721" t="s">
        <v>245</v>
      </c>
      <c r="P37" s="722" t="s">
        <v>1522</v>
      </c>
      <c r="Q37" s="722" t="s">
        <v>1521</v>
      </c>
    </row>
    <row r="38" spans="1:17">
      <c r="A38" s="745"/>
      <c r="B38" s="721">
        <v>3</v>
      </c>
      <c r="C38" s="722" t="s">
        <v>1529</v>
      </c>
      <c r="D38" s="723" t="s">
        <v>23</v>
      </c>
      <c r="E38" s="721" t="s">
        <v>254</v>
      </c>
      <c r="F38" s="721" t="s">
        <v>22</v>
      </c>
      <c r="G38" s="774">
        <v>39144</v>
      </c>
      <c r="H38" s="795">
        <v>10</v>
      </c>
      <c r="I38" s="725" t="s">
        <v>1403</v>
      </c>
      <c r="J38" s="721" t="s">
        <v>369</v>
      </c>
      <c r="K38" s="721" t="s">
        <v>266</v>
      </c>
      <c r="L38" s="726"/>
      <c r="M38" s="726" t="s">
        <v>6426</v>
      </c>
      <c r="N38" s="722" t="s">
        <v>1418</v>
      </c>
      <c r="O38" s="721" t="s">
        <v>255</v>
      </c>
      <c r="P38" s="722" t="s">
        <v>1528</v>
      </c>
      <c r="Q38" s="722" t="s">
        <v>1521</v>
      </c>
    </row>
    <row r="39" spans="1:17">
      <c r="A39" s="745">
        <v>10</v>
      </c>
      <c r="B39" s="721">
        <v>1</v>
      </c>
      <c r="C39" s="722" t="s">
        <v>1531</v>
      </c>
      <c r="D39" s="723" t="s">
        <v>23</v>
      </c>
      <c r="E39" s="721" t="s">
        <v>221</v>
      </c>
      <c r="F39" s="721" t="s">
        <v>1532</v>
      </c>
      <c r="G39" s="774">
        <v>26831</v>
      </c>
      <c r="H39" s="795">
        <v>44</v>
      </c>
      <c r="I39" s="725" t="s">
        <v>4508</v>
      </c>
      <c r="J39" s="721" t="s">
        <v>289</v>
      </c>
      <c r="K39" s="721" t="s">
        <v>283</v>
      </c>
      <c r="L39" s="726"/>
      <c r="M39" s="726" t="s">
        <v>6426</v>
      </c>
      <c r="N39" s="722" t="s">
        <v>1418</v>
      </c>
      <c r="O39" s="721" t="s">
        <v>222</v>
      </c>
      <c r="P39" s="722" t="s">
        <v>1530</v>
      </c>
      <c r="Q39" s="722" t="s">
        <v>1536</v>
      </c>
    </row>
    <row r="40" spans="1:17">
      <c r="A40" s="745"/>
      <c r="B40" s="721">
        <v>2</v>
      </c>
      <c r="C40" s="722" t="s">
        <v>1539</v>
      </c>
      <c r="D40" s="723" t="s">
        <v>16</v>
      </c>
      <c r="E40" s="721" t="s">
        <v>221</v>
      </c>
      <c r="F40" s="721" t="s">
        <v>1540</v>
      </c>
      <c r="G40" s="774">
        <v>26849</v>
      </c>
      <c r="H40" s="795">
        <v>44</v>
      </c>
      <c r="I40" s="725" t="s">
        <v>4508</v>
      </c>
      <c r="J40" s="721" t="s">
        <v>289</v>
      </c>
      <c r="K40" s="721" t="s">
        <v>246</v>
      </c>
      <c r="L40" s="726"/>
      <c r="M40" s="726" t="s">
        <v>6426</v>
      </c>
      <c r="N40" s="722" t="s">
        <v>1418</v>
      </c>
      <c r="O40" s="721" t="s">
        <v>245</v>
      </c>
      <c r="P40" s="722" t="s">
        <v>1538</v>
      </c>
      <c r="Q40" s="722" t="s">
        <v>1536</v>
      </c>
    </row>
    <row r="41" spans="1:17">
      <c r="A41" s="745"/>
      <c r="B41" s="721">
        <v>3</v>
      </c>
      <c r="C41" s="722" t="s">
        <v>1547</v>
      </c>
      <c r="D41" s="723" t="s">
        <v>23</v>
      </c>
      <c r="E41" s="721" t="s">
        <v>254</v>
      </c>
      <c r="F41" s="721" t="s">
        <v>1532</v>
      </c>
      <c r="G41" s="774">
        <v>36421</v>
      </c>
      <c r="H41" s="795">
        <v>17</v>
      </c>
      <c r="I41" s="725" t="s">
        <v>4508</v>
      </c>
      <c r="J41" s="721" t="s">
        <v>886</v>
      </c>
      <c r="K41" s="721" t="s">
        <v>266</v>
      </c>
      <c r="L41" s="726"/>
      <c r="M41" s="726" t="s">
        <v>6426</v>
      </c>
      <c r="N41" s="722" t="s">
        <v>1418</v>
      </c>
      <c r="O41" s="721" t="s">
        <v>255</v>
      </c>
      <c r="P41" s="722" t="s">
        <v>1546</v>
      </c>
      <c r="Q41" s="722" t="s">
        <v>1536</v>
      </c>
    </row>
    <row r="42" spans="1:17">
      <c r="A42" s="745"/>
      <c r="B42" s="721">
        <v>4</v>
      </c>
      <c r="C42" s="722" t="s">
        <v>1549</v>
      </c>
      <c r="D42" s="723" t="s">
        <v>23</v>
      </c>
      <c r="E42" s="721" t="s">
        <v>254</v>
      </c>
      <c r="F42" s="721" t="s">
        <v>230</v>
      </c>
      <c r="G42" s="774">
        <v>39711</v>
      </c>
      <c r="H42" s="795">
        <v>8</v>
      </c>
      <c r="I42" s="725" t="s">
        <v>4508</v>
      </c>
      <c r="J42" s="721" t="s">
        <v>369</v>
      </c>
      <c r="K42" s="721" t="s">
        <v>266</v>
      </c>
      <c r="L42" s="726"/>
      <c r="M42" s="726" t="s">
        <v>6426</v>
      </c>
      <c r="N42" s="722" t="s">
        <v>1418</v>
      </c>
      <c r="O42" s="721" t="s">
        <v>255</v>
      </c>
      <c r="P42" s="734" t="s">
        <v>1548</v>
      </c>
      <c r="Q42" s="722" t="s">
        <v>1536</v>
      </c>
    </row>
    <row r="43" spans="1:17">
      <c r="A43" s="745"/>
      <c r="B43" s="721">
        <v>5</v>
      </c>
      <c r="C43" s="722" t="s">
        <v>1551</v>
      </c>
      <c r="D43" s="723" t="s">
        <v>23</v>
      </c>
      <c r="E43" s="721" t="s">
        <v>254</v>
      </c>
      <c r="F43" s="721" t="s">
        <v>230</v>
      </c>
      <c r="G43" s="774">
        <v>40824</v>
      </c>
      <c r="H43" s="795">
        <v>5</v>
      </c>
      <c r="I43" s="725" t="s">
        <v>4508</v>
      </c>
      <c r="J43" s="721" t="s">
        <v>265</v>
      </c>
      <c r="K43" s="721" t="s">
        <v>270</v>
      </c>
      <c r="L43" s="726"/>
      <c r="M43" s="726" t="s">
        <v>6426</v>
      </c>
      <c r="N43" s="722" t="s">
        <v>1418</v>
      </c>
      <c r="O43" s="721" t="s">
        <v>255</v>
      </c>
      <c r="P43" s="734" t="s">
        <v>1550</v>
      </c>
      <c r="Q43" s="722" t="s">
        <v>1536</v>
      </c>
    </row>
    <row r="44" spans="1:17">
      <c r="A44" s="745">
        <v>11</v>
      </c>
      <c r="B44" s="721">
        <v>1</v>
      </c>
      <c r="C44" s="722" t="s">
        <v>109</v>
      </c>
      <c r="D44" s="723" t="s">
        <v>23</v>
      </c>
      <c r="E44" s="721" t="s">
        <v>221</v>
      </c>
      <c r="F44" s="721" t="s">
        <v>1185</v>
      </c>
      <c r="G44" s="774">
        <v>23289</v>
      </c>
      <c r="H44" s="795">
        <v>53</v>
      </c>
      <c r="I44" s="725" t="s">
        <v>1403</v>
      </c>
      <c r="J44" s="721" t="s">
        <v>256</v>
      </c>
      <c r="K44" s="721" t="s">
        <v>283</v>
      </c>
      <c r="L44" s="726"/>
      <c r="M44" s="726" t="s">
        <v>6426</v>
      </c>
      <c r="N44" s="722" t="s">
        <v>1418</v>
      </c>
      <c r="O44" s="721" t="s">
        <v>222</v>
      </c>
      <c r="P44" s="722" t="s">
        <v>1552</v>
      </c>
      <c r="Q44" s="722" t="s">
        <v>1554</v>
      </c>
    </row>
    <row r="45" spans="1:17">
      <c r="A45" s="745"/>
      <c r="B45" s="721">
        <v>2</v>
      </c>
      <c r="C45" s="722" t="s">
        <v>1556</v>
      </c>
      <c r="D45" s="723" t="s">
        <v>16</v>
      </c>
      <c r="E45" s="721" t="s">
        <v>221</v>
      </c>
      <c r="F45" s="721" t="s">
        <v>1557</v>
      </c>
      <c r="G45" s="774">
        <v>27586</v>
      </c>
      <c r="H45" s="795">
        <v>42</v>
      </c>
      <c r="I45" s="725" t="s">
        <v>1403</v>
      </c>
      <c r="J45" s="721" t="s">
        <v>256</v>
      </c>
      <c r="K45" s="721" t="s">
        <v>246</v>
      </c>
      <c r="L45" s="726"/>
      <c r="M45" s="726" t="s">
        <v>6426</v>
      </c>
      <c r="N45" s="722" t="s">
        <v>1418</v>
      </c>
      <c r="O45" s="721" t="s">
        <v>245</v>
      </c>
      <c r="P45" s="722" t="s">
        <v>1555</v>
      </c>
      <c r="Q45" s="722" t="s">
        <v>1554</v>
      </c>
    </row>
    <row r="46" spans="1:17">
      <c r="A46" s="745"/>
      <c r="B46" s="721">
        <v>3</v>
      </c>
      <c r="C46" s="722" t="s">
        <v>1561</v>
      </c>
      <c r="D46" s="723" t="s">
        <v>23</v>
      </c>
      <c r="E46" s="721" t="s">
        <v>254</v>
      </c>
      <c r="F46" s="721" t="s">
        <v>1557</v>
      </c>
      <c r="G46" s="774">
        <v>32866</v>
      </c>
      <c r="H46" s="795">
        <v>27</v>
      </c>
      <c r="I46" s="725" t="s">
        <v>1403</v>
      </c>
      <c r="J46" s="721" t="s">
        <v>289</v>
      </c>
      <c r="K46" s="721" t="s">
        <v>266</v>
      </c>
      <c r="L46" s="726"/>
      <c r="M46" s="726" t="s">
        <v>6426</v>
      </c>
      <c r="N46" s="722" t="s">
        <v>1418</v>
      </c>
      <c r="O46" s="721" t="s">
        <v>255</v>
      </c>
      <c r="P46" s="722" t="s">
        <v>1560</v>
      </c>
      <c r="Q46" s="722" t="s">
        <v>1554</v>
      </c>
    </row>
    <row r="47" spans="1:17">
      <c r="A47" s="745"/>
      <c r="B47" s="721">
        <v>4</v>
      </c>
      <c r="C47" s="722" t="s">
        <v>1563</v>
      </c>
      <c r="D47" s="723" t="s">
        <v>23</v>
      </c>
      <c r="E47" s="721" t="s">
        <v>254</v>
      </c>
      <c r="F47" s="721" t="s">
        <v>1557</v>
      </c>
      <c r="G47" s="774">
        <v>33526</v>
      </c>
      <c r="H47" s="795">
        <v>25</v>
      </c>
      <c r="I47" s="725" t="s">
        <v>1403</v>
      </c>
      <c r="J47" s="721" t="s">
        <v>289</v>
      </c>
      <c r="K47" s="721" t="s">
        <v>270</v>
      </c>
      <c r="L47" s="726"/>
      <c r="M47" s="726" t="s">
        <v>6426</v>
      </c>
      <c r="N47" s="722" t="s">
        <v>1418</v>
      </c>
      <c r="O47" s="721" t="s">
        <v>255</v>
      </c>
      <c r="P47" s="722" t="s">
        <v>1562</v>
      </c>
      <c r="Q47" s="722" t="s">
        <v>1554</v>
      </c>
    </row>
    <row r="48" spans="1:17">
      <c r="A48" s="745"/>
      <c r="B48" s="721">
        <v>5</v>
      </c>
      <c r="C48" s="722" t="s">
        <v>1567</v>
      </c>
      <c r="D48" s="723" t="s">
        <v>23</v>
      </c>
      <c r="E48" s="721" t="s">
        <v>254</v>
      </c>
      <c r="F48" s="721" t="s">
        <v>230</v>
      </c>
      <c r="G48" s="774">
        <v>34842</v>
      </c>
      <c r="H48" s="795">
        <v>22</v>
      </c>
      <c r="I48" s="725" t="s">
        <v>1403</v>
      </c>
      <c r="J48" s="721" t="s">
        <v>289</v>
      </c>
      <c r="K48" s="721" t="s">
        <v>266</v>
      </c>
      <c r="L48" s="726"/>
      <c r="M48" s="726" t="s">
        <v>6426</v>
      </c>
      <c r="N48" s="722" t="s">
        <v>1418</v>
      </c>
      <c r="O48" s="721" t="s">
        <v>255</v>
      </c>
      <c r="P48" s="722" t="s">
        <v>1566</v>
      </c>
      <c r="Q48" s="722" t="s">
        <v>1554</v>
      </c>
    </row>
    <row r="49" spans="1:17">
      <c r="A49" s="745">
        <v>12</v>
      </c>
      <c r="B49" s="721">
        <v>1</v>
      </c>
      <c r="C49" s="722" t="s">
        <v>1569</v>
      </c>
      <c r="D49" s="723" t="s">
        <v>16</v>
      </c>
      <c r="E49" s="721" t="s">
        <v>947</v>
      </c>
      <c r="F49" s="721" t="s">
        <v>22</v>
      </c>
      <c r="G49" s="774">
        <v>16998</v>
      </c>
      <c r="H49" s="795">
        <v>71</v>
      </c>
      <c r="I49" s="725" t="s">
        <v>1403</v>
      </c>
      <c r="J49" s="721" t="s">
        <v>256</v>
      </c>
      <c r="K49" s="721" t="s">
        <v>283</v>
      </c>
      <c r="L49" s="726"/>
      <c r="M49" s="726" t="s">
        <v>6426</v>
      </c>
      <c r="N49" s="722" t="s">
        <v>1418</v>
      </c>
      <c r="O49" s="721" t="s">
        <v>222</v>
      </c>
      <c r="P49" s="722" t="s">
        <v>1568</v>
      </c>
      <c r="Q49" s="722" t="s">
        <v>1572</v>
      </c>
    </row>
    <row r="50" spans="1:17">
      <c r="A50" s="745">
        <v>13</v>
      </c>
      <c r="B50" s="721">
        <v>1</v>
      </c>
      <c r="C50" s="722" t="s">
        <v>1599</v>
      </c>
      <c r="D50" s="723" t="s">
        <v>23</v>
      </c>
      <c r="E50" s="721" t="s">
        <v>221</v>
      </c>
      <c r="F50" s="721" t="s">
        <v>288</v>
      </c>
      <c r="G50" s="774">
        <v>33805</v>
      </c>
      <c r="H50" s="795">
        <v>25</v>
      </c>
      <c r="I50" s="725" t="s">
        <v>1403</v>
      </c>
      <c r="J50" s="721" t="s">
        <v>289</v>
      </c>
      <c r="K50" s="721" t="s">
        <v>261</v>
      </c>
      <c r="L50" s="726"/>
      <c r="M50" s="726" t="s">
        <v>6426</v>
      </c>
      <c r="N50" s="722" t="s">
        <v>1418</v>
      </c>
      <c r="O50" s="721" t="s">
        <v>222</v>
      </c>
      <c r="P50" s="734" t="s">
        <v>1598</v>
      </c>
      <c r="Q50" s="734"/>
    </row>
    <row r="51" spans="1:17">
      <c r="A51" s="745"/>
      <c r="B51" s="721">
        <v>2</v>
      </c>
      <c r="C51" s="722" t="s">
        <v>1604</v>
      </c>
      <c r="D51" s="723" t="s">
        <v>16</v>
      </c>
      <c r="E51" s="721" t="s">
        <v>221</v>
      </c>
      <c r="F51" s="721" t="s">
        <v>1605</v>
      </c>
      <c r="G51" s="774">
        <v>35086</v>
      </c>
      <c r="H51" s="795">
        <v>21</v>
      </c>
      <c r="I51" s="725" t="s">
        <v>1403</v>
      </c>
      <c r="J51" s="721" t="s">
        <v>223</v>
      </c>
      <c r="K51" s="721" t="s">
        <v>270</v>
      </c>
      <c r="L51" s="726"/>
      <c r="M51" s="726" t="s">
        <v>6426</v>
      </c>
      <c r="N51" s="722" t="s">
        <v>1418</v>
      </c>
      <c r="O51" s="721" t="s">
        <v>245</v>
      </c>
      <c r="P51" s="722" t="s">
        <v>1603</v>
      </c>
      <c r="Q51" s="722"/>
    </row>
    <row r="52" spans="1:17">
      <c r="A52" s="745"/>
      <c r="B52" s="738">
        <v>3</v>
      </c>
      <c r="C52" s="722" t="s">
        <v>1606</v>
      </c>
      <c r="D52" s="723" t="s">
        <v>16</v>
      </c>
      <c r="E52" s="721" t="s">
        <v>254</v>
      </c>
      <c r="F52" s="721" t="s">
        <v>22</v>
      </c>
      <c r="G52" s="774">
        <v>42605</v>
      </c>
      <c r="H52" s="795">
        <v>0</v>
      </c>
      <c r="I52" s="725" t="s">
        <v>1403</v>
      </c>
      <c r="J52" s="721" t="s">
        <v>265</v>
      </c>
      <c r="K52" s="721" t="s">
        <v>270</v>
      </c>
      <c r="L52" s="726"/>
      <c r="M52" s="726" t="s">
        <v>6426</v>
      </c>
      <c r="N52" s="722" t="s">
        <v>1418</v>
      </c>
      <c r="O52" s="721" t="s">
        <v>255</v>
      </c>
      <c r="P52" s="722"/>
      <c r="Q52" s="722"/>
    </row>
    <row r="53" spans="1:17">
      <c r="A53" s="745">
        <v>14</v>
      </c>
      <c r="B53" s="721">
        <v>1</v>
      </c>
      <c r="C53" s="722" t="s">
        <v>1608</v>
      </c>
      <c r="D53" s="723" t="s">
        <v>23</v>
      </c>
      <c r="E53" s="721" t="s">
        <v>221</v>
      </c>
      <c r="F53" s="721" t="s">
        <v>1609</v>
      </c>
      <c r="G53" s="774">
        <v>18459</v>
      </c>
      <c r="H53" s="795">
        <v>67</v>
      </c>
      <c r="I53" s="725" t="s">
        <v>1403</v>
      </c>
      <c r="J53" s="721" t="s">
        <v>256</v>
      </c>
      <c r="K53" s="721" t="s">
        <v>283</v>
      </c>
      <c r="L53" s="726"/>
      <c r="M53" s="726" t="s">
        <v>6426</v>
      </c>
      <c r="N53" s="722" t="s">
        <v>1418</v>
      </c>
      <c r="O53" s="721" t="s">
        <v>222</v>
      </c>
      <c r="P53" s="722" t="s">
        <v>1607</v>
      </c>
      <c r="Q53" s="722" t="s">
        <v>1612</v>
      </c>
    </row>
    <row r="54" spans="1:17">
      <c r="A54" s="745"/>
      <c r="B54" s="721">
        <v>2</v>
      </c>
      <c r="C54" s="722" t="s">
        <v>1614</v>
      </c>
      <c r="D54" s="723" t="s">
        <v>16</v>
      </c>
      <c r="E54" s="721" t="s">
        <v>221</v>
      </c>
      <c r="F54" s="721" t="s">
        <v>1609</v>
      </c>
      <c r="G54" s="774">
        <v>20285</v>
      </c>
      <c r="H54" s="795">
        <v>62</v>
      </c>
      <c r="I54" s="725" t="s">
        <v>1403</v>
      </c>
      <c r="J54" s="721" t="s">
        <v>256</v>
      </c>
      <c r="K54" s="721" t="s">
        <v>246</v>
      </c>
      <c r="L54" s="726"/>
      <c r="M54" s="726" t="s">
        <v>6426</v>
      </c>
      <c r="N54" s="722" t="s">
        <v>1418</v>
      </c>
      <c r="O54" s="721" t="s">
        <v>245</v>
      </c>
      <c r="P54" s="722" t="s">
        <v>1613</v>
      </c>
      <c r="Q54" s="722" t="s">
        <v>1612</v>
      </c>
    </row>
    <row r="55" spans="1:17">
      <c r="A55" s="745">
        <v>15</v>
      </c>
      <c r="B55" s="721">
        <v>1</v>
      </c>
      <c r="C55" s="722" t="s">
        <v>1620</v>
      </c>
      <c r="D55" s="723" t="s">
        <v>16</v>
      </c>
      <c r="E55" s="721" t="s">
        <v>947</v>
      </c>
      <c r="F55" s="721" t="s">
        <v>524</v>
      </c>
      <c r="G55" s="774">
        <v>18459</v>
      </c>
      <c r="H55" s="795">
        <v>67</v>
      </c>
      <c r="I55" s="725" t="s">
        <v>1403</v>
      </c>
      <c r="J55" s="721" t="s">
        <v>256</v>
      </c>
      <c r="K55" s="721" t="s">
        <v>246</v>
      </c>
      <c r="L55" s="726"/>
      <c r="M55" s="726" t="s">
        <v>6426</v>
      </c>
      <c r="N55" s="722" t="s">
        <v>1418</v>
      </c>
      <c r="O55" s="721" t="s">
        <v>222</v>
      </c>
      <c r="P55" s="722" t="s">
        <v>1619</v>
      </c>
      <c r="Q55" s="722" t="s">
        <v>1623</v>
      </c>
    </row>
    <row r="56" spans="1:17">
      <c r="A56" s="745"/>
      <c r="B56" s="721">
        <v>2</v>
      </c>
      <c r="C56" s="722" t="s">
        <v>1625</v>
      </c>
      <c r="D56" s="723" t="s">
        <v>23</v>
      </c>
      <c r="E56" s="721" t="s">
        <v>254</v>
      </c>
      <c r="F56" s="721" t="s">
        <v>524</v>
      </c>
      <c r="G56" s="774">
        <v>30437</v>
      </c>
      <c r="H56" s="795">
        <v>34</v>
      </c>
      <c r="I56" s="725" t="s">
        <v>1403</v>
      </c>
      <c r="J56" s="721" t="s">
        <v>256</v>
      </c>
      <c r="K56" s="721" t="s">
        <v>283</v>
      </c>
      <c r="L56" s="726"/>
      <c r="M56" s="726" t="s">
        <v>6426</v>
      </c>
      <c r="N56" s="722" t="s">
        <v>1418</v>
      </c>
      <c r="O56" s="721" t="s">
        <v>255</v>
      </c>
      <c r="P56" s="722" t="s">
        <v>1624</v>
      </c>
      <c r="Q56" s="722" t="s">
        <v>1623</v>
      </c>
    </row>
    <row r="57" spans="1:17">
      <c r="A57" s="745">
        <v>16</v>
      </c>
      <c r="B57" s="721">
        <v>1</v>
      </c>
      <c r="C57" s="722" t="s">
        <v>1628</v>
      </c>
      <c r="D57" s="723" t="s">
        <v>23</v>
      </c>
      <c r="E57" s="721" t="s">
        <v>221</v>
      </c>
      <c r="F57" s="721" t="s">
        <v>244</v>
      </c>
      <c r="G57" s="774">
        <v>24165</v>
      </c>
      <c r="H57" s="795">
        <v>51</v>
      </c>
      <c r="I57" s="725" t="s">
        <v>1403</v>
      </c>
      <c r="J57" s="721" t="s">
        <v>256</v>
      </c>
      <c r="K57" s="721" t="s">
        <v>283</v>
      </c>
      <c r="L57" s="726"/>
      <c r="M57" s="726" t="s">
        <v>6426</v>
      </c>
      <c r="N57" s="722" t="s">
        <v>1418</v>
      </c>
      <c r="O57" s="721" t="s">
        <v>222</v>
      </c>
      <c r="P57" s="722" t="s">
        <v>1627</v>
      </c>
      <c r="Q57" s="722" t="s">
        <v>1631</v>
      </c>
    </row>
    <row r="58" spans="1:17">
      <c r="A58" s="745"/>
      <c r="B58" s="721">
        <v>2</v>
      </c>
      <c r="C58" s="722" t="s">
        <v>1633</v>
      </c>
      <c r="D58" s="723" t="s">
        <v>16</v>
      </c>
      <c r="E58" s="721" t="s">
        <v>221</v>
      </c>
      <c r="F58" s="721" t="s">
        <v>22</v>
      </c>
      <c r="G58" s="774">
        <v>25034</v>
      </c>
      <c r="H58" s="795">
        <v>49</v>
      </c>
      <c r="I58" s="725" t="s">
        <v>1403</v>
      </c>
      <c r="J58" s="721" t="s">
        <v>256</v>
      </c>
      <c r="K58" s="721" t="s">
        <v>246</v>
      </c>
      <c r="L58" s="726"/>
      <c r="M58" s="726" t="s">
        <v>6426</v>
      </c>
      <c r="N58" s="722" t="s">
        <v>1418</v>
      </c>
      <c r="O58" s="721" t="s">
        <v>245</v>
      </c>
      <c r="P58" s="722" t="s">
        <v>1632</v>
      </c>
      <c r="Q58" s="722" t="s">
        <v>1631</v>
      </c>
    </row>
    <row r="59" spans="1:17">
      <c r="A59" s="745"/>
      <c r="B59" s="721">
        <v>3</v>
      </c>
      <c r="C59" s="722" t="s">
        <v>1637</v>
      </c>
      <c r="D59" s="723" t="s">
        <v>23</v>
      </c>
      <c r="E59" s="721" t="s">
        <v>254</v>
      </c>
      <c r="F59" s="721" t="s">
        <v>230</v>
      </c>
      <c r="G59" s="774">
        <v>35000</v>
      </c>
      <c r="H59" s="795">
        <v>21</v>
      </c>
      <c r="I59" s="725" t="s">
        <v>1403</v>
      </c>
      <c r="J59" s="721" t="s">
        <v>256</v>
      </c>
      <c r="K59" s="721" t="s">
        <v>266</v>
      </c>
      <c r="L59" s="726"/>
      <c r="M59" s="726" t="s">
        <v>6426</v>
      </c>
      <c r="N59" s="722" t="s">
        <v>1418</v>
      </c>
      <c r="O59" s="721" t="s">
        <v>255</v>
      </c>
      <c r="P59" s="722" t="s">
        <v>1636</v>
      </c>
      <c r="Q59" s="722" t="s">
        <v>1631</v>
      </c>
    </row>
    <row r="60" spans="1:17">
      <c r="A60" s="745"/>
      <c r="B60" s="721">
        <v>4</v>
      </c>
      <c r="C60" s="722" t="s">
        <v>1639</v>
      </c>
      <c r="D60" s="723" t="s">
        <v>23</v>
      </c>
      <c r="E60" s="721" t="s">
        <v>254</v>
      </c>
      <c r="F60" s="721" t="s">
        <v>230</v>
      </c>
      <c r="G60" s="774">
        <v>35274</v>
      </c>
      <c r="H60" s="795">
        <v>21</v>
      </c>
      <c r="I60" s="725" t="s">
        <v>1403</v>
      </c>
      <c r="J60" s="721" t="s">
        <v>256</v>
      </c>
      <c r="K60" s="721" t="s">
        <v>266</v>
      </c>
      <c r="L60" s="726"/>
      <c r="M60" s="726" t="s">
        <v>6426</v>
      </c>
      <c r="N60" s="722" t="s">
        <v>1418</v>
      </c>
      <c r="O60" s="721" t="s">
        <v>255</v>
      </c>
      <c r="P60" s="722" t="s">
        <v>1638</v>
      </c>
      <c r="Q60" s="722" t="s">
        <v>1631</v>
      </c>
    </row>
    <row r="61" spans="1:17">
      <c r="A61" s="745"/>
      <c r="B61" s="721">
        <v>5</v>
      </c>
      <c r="C61" s="722" t="s">
        <v>1641</v>
      </c>
      <c r="D61" s="723" t="s">
        <v>23</v>
      </c>
      <c r="E61" s="721" t="s">
        <v>254</v>
      </c>
      <c r="F61" s="721" t="s">
        <v>230</v>
      </c>
      <c r="G61" s="774">
        <v>37451</v>
      </c>
      <c r="H61" s="795">
        <v>15</v>
      </c>
      <c r="I61" s="725" t="s">
        <v>1403</v>
      </c>
      <c r="J61" s="721" t="s">
        <v>256</v>
      </c>
      <c r="K61" s="721" t="s">
        <v>266</v>
      </c>
      <c r="L61" s="726"/>
      <c r="M61" s="726" t="s">
        <v>6426</v>
      </c>
      <c r="N61" s="722" t="s">
        <v>1418</v>
      </c>
      <c r="O61" s="721" t="s">
        <v>255</v>
      </c>
      <c r="P61" s="722" t="s">
        <v>1640</v>
      </c>
      <c r="Q61" s="722" t="s">
        <v>1631</v>
      </c>
    </row>
    <row r="62" spans="1:17">
      <c r="A62" s="745"/>
      <c r="B62" s="721">
        <v>6</v>
      </c>
      <c r="C62" s="722" t="s">
        <v>1643</v>
      </c>
      <c r="D62" s="723" t="s">
        <v>16</v>
      </c>
      <c r="E62" s="721" t="s">
        <v>254</v>
      </c>
      <c r="F62" s="721" t="s">
        <v>230</v>
      </c>
      <c r="G62" s="774">
        <v>39867</v>
      </c>
      <c r="H62" s="795">
        <v>8</v>
      </c>
      <c r="I62" s="725" t="s">
        <v>1403</v>
      </c>
      <c r="J62" s="721" t="s">
        <v>249</v>
      </c>
      <c r="K62" s="721" t="s">
        <v>266</v>
      </c>
      <c r="L62" s="726"/>
      <c r="M62" s="726" t="s">
        <v>6426</v>
      </c>
      <c r="N62" s="722" t="s">
        <v>1418</v>
      </c>
      <c r="O62" s="721" t="s">
        <v>255</v>
      </c>
      <c r="P62" s="727" t="s">
        <v>1642</v>
      </c>
      <c r="Q62" s="722" t="s">
        <v>1631</v>
      </c>
    </row>
    <row r="63" spans="1:17">
      <c r="A63" s="745">
        <v>17</v>
      </c>
      <c r="B63" s="721">
        <v>1</v>
      </c>
      <c r="C63" s="722" t="s">
        <v>1645</v>
      </c>
      <c r="D63" s="723" t="s">
        <v>23</v>
      </c>
      <c r="E63" s="721" t="s">
        <v>221</v>
      </c>
      <c r="F63" s="721" t="s">
        <v>1646</v>
      </c>
      <c r="G63" s="774">
        <v>26860</v>
      </c>
      <c r="H63" s="795">
        <v>44</v>
      </c>
      <c r="I63" s="725" t="s">
        <v>1403</v>
      </c>
      <c r="J63" s="721" t="s">
        <v>223</v>
      </c>
      <c r="K63" s="721" t="s">
        <v>283</v>
      </c>
      <c r="L63" s="726"/>
      <c r="M63" s="726" t="s">
        <v>6426</v>
      </c>
      <c r="N63" s="722" t="s">
        <v>1418</v>
      </c>
      <c r="O63" s="721" t="s">
        <v>222</v>
      </c>
      <c r="P63" s="722" t="s">
        <v>1644</v>
      </c>
      <c r="Q63" s="722" t="s">
        <v>1648</v>
      </c>
    </row>
    <row r="64" spans="1:17">
      <c r="A64" s="745"/>
      <c r="B64" s="721">
        <v>2</v>
      </c>
      <c r="C64" s="722" t="s">
        <v>548</v>
      </c>
      <c r="D64" s="723" t="s">
        <v>16</v>
      </c>
      <c r="E64" s="721" t="s">
        <v>221</v>
      </c>
      <c r="F64" s="721" t="s">
        <v>1650</v>
      </c>
      <c r="G64" s="774">
        <v>27670</v>
      </c>
      <c r="H64" s="795">
        <v>41</v>
      </c>
      <c r="I64" s="725" t="s">
        <v>1403</v>
      </c>
      <c r="J64" s="721" t="s">
        <v>223</v>
      </c>
      <c r="K64" s="721" t="s">
        <v>246</v>
      </c>
      <c r="L64" s="726"/>
      <c r="M64" s="726" t="s">
        <v>6426</v>
      </c>
      <c r="N64" s="722" t="s">
        <v>1418</v>
      </c>
      <c r="O64" s="721" t="s">
        <v>245</v>
      </c>
      <c r="P64" s="722" t="s">
        <v>1649</v>
      </c>
      <c r="Q64" s="722" t="s">
        <v>1648</v>
      </c>
    </row>
    <row r="65" spans="1:17">
      <c r="A65" s="745"/>
      <c r="B65" s="721">
        <v>3</v>
      </c>
      <c r="C65" s="722" t="s">
        <v>1653</v>
      </c>
      <c r="D65" s="723" t="s">
        <v>23</v>
      </c>
      <c r="E65" s="721" t="s">
        <v>254</v>
      </c>
      <c r="F65" s="721" t="s">
        <v>1605</v>
      </c>
      <c r="G65" s="774">
        <v>35335</v>
      </c>
      <c r="H65" s="795">
        <v>20</v>
      </c>
      <c r="I65" s="725" t="s">
        <v>1403</v>
      </c>
      <c r="J65" s="721" t="s">
        <v>223</v>
      </c>
      <c r="K65" s="721" t="s">
        <v>270</v>
      </c>
      <c r="L65" s="726"/>
      <c r="M65" s="726" t="s">
        <v>6426</v>
      </c>
      <c r="N65" s="722" t="s">
        <v>1418</v>
      </c>
      <c r="O65" s="721" t="s">
        <v>255</v>
      </c>
      <c r="P65" s="722" t="s">
        <v>1652</v>
      </c>
      <c r="Q65" s="722" t="s">
        <v>1648</v>
      </c>
    </row>
    <row r="66" spans="1:17">
      <c r="A66" s="745"/>
      <c r="B66" s="721">
        <v>4</v>
      </c>
      <c r="C66" s="722" t="s">
        <v>1657</v>
      </c>
      <c r="D66" s="723" t="s">
        <v>16</v>
      </c>
      <c r="E66" s="721" t="s">
        <v>254</v>
      </c>
      <c r="F66" s="721" t="s">
        <v>22</v>
      </c>
      <c r="G66" s="774">
        <v>39094</v>
      </c>
      <c r="H66" s="795">
        <v>10</v>
      </c>
      <c r="I66" s="725" t="s">
        <v>1403</v>
      </c>
      <c r="J66" s="721" t="s">
        <v>369</v>
      </c>
      <c r="K66" s="721" t="s">
        <v>266</v>
      </c>
      <c r="L66" s="726"/>
      <c r="M66" s="726" t="s">
        <v>6426</v>
      </c>
      <c r="N66" s="722" t="s">
        <v>1418</v>
      </c>
      <c r="O66" s="721" t="s">
        <v>255</v>
      </c>
      <c r="P66" s="722" t="s">
        <v>1656</v>
      </c>
      <c r="Q66" s="722" t="s">
        <v>1648</v>
      </c>
    </row>
    <row r="67" spans="1:17">
      <c r="A67" s="745">
        <v>18</v>
      </c>
      <c r="B67" s="721">
        <v>1</v>
      </c>
      <c r="C67" s="722" t="s">
        <v>1676</v>
      </c>
      <c r="D67" s="723" t="s">
        <v>23</v>
      </c>
      <c r="E67" s="721" t="s">
        <v>221</v>
      </c>
      <c r="F67" s="721" t="s">
        <v>244</v>
      </c>
      <c r="G67" s="774">
        <v>26860</v>
      </c>
      <c r="H67" s="795">
        <v>44</v>
      </c>
      <c r="I67" s="725" t="s">
        <v>1403</v>
      </c>
      <c r="J67" s="721" t="s">
        <v>256</v>
      </c>
      <c r="K67" s="721" t="s">
        <v>283</v>
      </c>
      <c r="L67" s="726"/>
      <c r="M67" s="726" t="s">
        <v>6426</v>
      </c>
      <c r="N67" s="722" t="s">
        <v>1418</v>
      </c>
      <c r="O67" s="721" t="s">
        <v>222</v>
      </c>
      <c r="P67" s="722" t="s">
        <v>1675</v>
      </c>
      <c r="Q67" s="722" t="s">
        <v>1679</v>
      </c>
    </row>
    <row r="68" spans="1:17">
      <c r="A68" s="745"/>
      <c r="B68" s="721">
        <v>2</v>
      </c>
      <c r="C68" s="722" t="s">
        <v>1682</v>
      </c>
      <c r="D68" s="723" t="s">
        <v>16</v>
      </c>
      <c r="E68" s="721" t="s">
        <v>221</v>
      </c>
      <c r="F68" s="721" t="s">
        <v>22</v>
      </c>
      <c r="G68" s="774">
        <v>31243</v>
      </c>
      <c r="H68" s="795">
        <v>32</v>
      </c>
      <c r="I68" s="725" t="s">
        <v>1403</v>
      </c>
      <c r="J68" s="721" t="s">
        <v>256</v>
      </c>
      <c r="K68" s="721" t="s">
        <v>246</v>
      </c>
      <c r="L68" s="726"/>
      <c r="M68" s="726" t="s">
        <v>6426</v>
      </c>
      <c r="N68" s="722" t="s">
        <v>1418</v>
      </c>
      <c r="O68" s="721" t="s">
        <v>245</v>
      </c>
      <c r="P68" s="722" t="s">
        <v>1681</v>
      </c>
      <c r="Q68" s="722" t="s">
        <v>1679</v>
      </c>
    </row>
    <row r="69" spans="1:17">
      <c r="A69" s="745"/>
      <c r="B69" s="721">
        <v>3</v>
      </c>
      <c r="C69" s="722" t="s">
        <v>1687</v>
      </c>
      <c r="D69" s="723" t="s">
        <v>16</v>
      </c>
      <c r="E69" s="721" t="s">
        <v>254</v>
      </c>
      <c r="F69" s="721" t="s">
        <v>230</v>
      </c>
      <c r="G69" s="774">
        <v>39278</v>
      </c>
      <c r="H69" s="795">
        <v>10</v>
      </c>
      <c r="I69" s="725" t="s">
        <v>1403</v>
      </c>
      <c r="J69" s="721" t="s">
        <v>369</v>
      </c>
      <c r="K69" s="721" t="s">
        <v>266</v>
      </c>
      <c r="L69" s="726"/>
      <c r="M69" s="726" t="s">
        <v>6426</v>
      </c>
      <c r="N69" s="722" t="s">
        <v>1418</v>
      </c>
      <c r="O69" s="721" t="s">
        <v>255</v>
      </c>
      <c r="P69" s="722" t="s">
        <v>1686</v>
      </c>
      <c r="Q69" s="722" t="s">
        <v>1679</v>
      </c>
    </row>
    <row r="70" spans="1:17">
      <c r="A70" s="745"/>
      <c r="B70" s="721">
        <v>4</v>
      </c>
      <c r="C70" s="722" t="s">
        <v>1689</v>
      </c>
      <c r="D70" s="723" t="s">
        <v>16</v>
      </c>
      <c r="E70" s="738" t="s">
        <v>254</v>
      </c>
      <c r="F70" s="721" t="s">
        <v>230</v>
      </c>
      <c r="G70" s="774">
        <v>40911</v>
      </c>
      <c r="H70" s="795">
        <v>5</v>
      </c>
      <c r="I70" s="725" t="s">
        <v>1403</v>
      </c>
      <c r="J70" s="721" t="s">
        <v>265</v>
      </c>
      <c r="K70" s="721" t="s">
        <v>270</v>
      </c>
      <c r="L70" s="726"/>
      <c r="M70" s="726" t="s">
        <v>6426</v>
      </c>
      <c r="N70" s="722" t="s">
        <v>1418</v>
      </c>
      <c r="O70" s="721" t="s">
        <v>255</v>
      </c>
      <c r="P70" s="727" t="s">
        <v>1688</v>
      </c>
      <c r="Q70" s="722" t="s">
        <v>1679</v>
      </c>
    </row>
    <row r="71" spans="1:17">
      <c r="A71" s="745"/>
      <c r="B71" s="721">
        <v>5</v>
      </c>
      <c r="C71" s="722" t="s">
        <v>7453</v>
      </c>
      <c r="D71" s="723" t="s">
        <v>16</v>
      </c>
      <c r="E71" s="738" t="s">
        <v>254</v>
      </c>
      <c r="F71" s="721"/>
      <c r="G71" s="774" t="s">
        <v>7454</v>
      </c>
      <c r="H71" s="795"/>
      <c r="I71" s="725"/>
      <c r="J71" s="721"/>
      <c r="K71" s="721"/>
      <c r="L71" s="726"/>
      <c r="M71" s="726"/>
      <c r="N71" s="722"/>
      <c r="O71" s="721"/>
      <c r="P71" s="727"/>
      <c r="Q71" s="722"/>
    </row>
    <row r="72" spans="1:17">
      <c r="A72" s="745">
        <v>19</v>
      </c>
      <c r="B72" s="721">
        <v>1</v>
      </c>
      <c r="C72" s="722" t="s">
        <v>1691</v>
      </c>
      <c r="D72" s="723" t="s">
        <v>23</v>
      </c>
      <c r="E72" s="721" t="s">
        <v>221</v>
      </c>
      <c r="F72" s="721" t="s">
        <v>524</v>
      </c>
      <c r="G72" s="774">
        <v>16998</v>
      </c>
      <c r="H72" s="795">
        <v>71</v>
      </c>
      <c r="I72" s="725" t="s">
        <v>1403</v>
      </c>
      <c r="J72" s="721" t="s">
        <v>289</v>
      </c>
      <c r="K72" s="721" t="s">
        <v>283</v>
      </c>
      <c r="L72" s="726"/>
      <c r="M72" s="726" t="s">
        <v>6426</v>
      </c>
      <c r="N72" s="722" t="s">
        <v>1418</v>
      </c>
      <c r="O72" s="721" t="s">
        <v>222</v>
      </c>
      <c r="P72" s="727" t="s">
        <v>1690</v>
      </c>
      <c r="Q72" s="741" t="s">
        <v>1694</v>
      </c>
    </row>
    <row r="73" spans="1:17">
      <c r="A73" s="745"/>
      <c r="B73" s="721">
        <v>2</v>
      </c>
      <c r="C73" s="722" t="s">
        <v>1696</v>
      </c>
      <c r="D73" s="723" t="s">
        <v>16</v>
      </c>
      <c r="E73" s="721" t="s">
        <v>221</v>
      </c>
      <c r="F73" s="721" t="s">
        <v>524</v>
      </c>
      <c r="G73" s="774">
        <v>21746</v>
      </c>
      <c r="H73" s="795">
        <v>58</v>
      </c>
      <c r="I73" s="725" t="s">
        <v>1403</v>
      </c>
      <c r="J73" s="721" t="s">
        <v>256</v>
      </c>
      <c r="K73" s="721" t="s">
        <v>246</v>
      </c>
      <c r="L73" s="726"/>
      <c r="M73" s="726" t="s">
        <v>6426</v>
      </c>
      <c r="N73" s="722" t="s">
        <v>1418</v>
      </c>
      <c r="O73" s="721" t="s">
        <v>245</v>
      </c>
      <c r="P73" s="727" t="s">
        <v>1695</v>
      </c>
      <c r="Q73" s="741" t="s">
        <v>1694</v>
      </c>
    </row>
    <row r="74" spans="1:17">
      <c r="A74" s="745">
        <v>20</v>
      </c>
      <c r="B74" s="721">
        <v>1</v>
      </c>
      <c r="C74" s="722" t="s">
        <v>1700</v>
      </c>
      <c r="D74" s="723" t="s">
        <v>23</v>
      </c>
      <c r="E74" s="721" t="s">
        <v>221</v>
      </c>
      <c r="F74" s="721" t="s">
        <v>618</v>
      </c>
      <c r="G74" s="774">
        <v>28753</v>
      </c>
      <c r="H74" s="795">
        <v>38</v>
      </c>
      <c r="I74" s="725" t="s">
        <v>1403</v>
      </c>
      <c r="J74" s="721" t="s">
        <v>223</v>
      </c>
      <c r="K74" s="721" t="s">
        <v>283</v>
      </c>
      <c r="L74" s="726"/>
      <c r="M74" s="726" t="s">
        <v>6426</v>
      </c>
      <c r="N74" s="722" t="s">
        <v>1418</v>
      </c>
      <c r="O74" s="721" t="s">
        <v>222</v>
      </c>
      <c r="P74" s="727" t="s">
        <v>1699</v>
      </c>
      <c r="Q74" s="741" t="s">
        <v>1703</v>
      </c>
    </row>
    <row r="75" spans="1:17">
      <c r="A75" s="745"/>
      <c r="B75" s="721">
        <v>2</v>
      </c>
      <c r="C75" s="722" t="s">
        <v>1705</v>
      </c>
      <c r="D75" s="723" t="s">
        <v>16</v>
      </c>
      <c r="E75" s="721" t="s">
        <v>221</v>
      </c>
      <c r="F75" s="721" t="s">
        <v>452</v>
      </c>
      <c r="G75" s="774">
        <v>30599</v>
      </c>
      <c r="H75" s="795">
        <v>33</v>
      </c>
      <c r="I75" s="725" t="s">
        <v>1403</v>
      </c>
      <c r="J75" s="721" t="s">
        <v>223</v>
      </c>
      <c r="K75" s="721" t="s">
        <v>246</v>
      </c>
      <c r="L75" s="726"/>
      <c r="M75" s="726" t="s">
        <v>6426</v>
      </c>
      <c r="N75" s="722" t="s">
        <v>1418</v>
      </c>
      <c r="O75" s="721" t="s">
        <v>245</v>
      </c>
      <c r="P75" s="727" t="s">
        <v>1704</v>
      </c>
      <c r="Q75" s="741" t="s">
        <v>1703</v>
      </c>
    </row>
    <row r="76" spans="1:17">
      <c r="A76" s="745"/>
      <c r="B76" s="721">
        <v>3</v>
      </c>
      <c r="C76" s="722" t="s">
        <v>1708</v>
      </c>
      <c r="D76" s="723" t="s">
        <v>16</v>
      </c>
      <c r="E76" s="721" t="s">
        <v>254</v>
      </c>
      <c r="F76" s="721" t="s">
        <v>230</v>
      </c>
      <c r="G76" s="774">
        <v>39123</v>
      </c>
      <c r="H76" s="795">
        <v>10</v>
      </c>
      <c r="I76" s="725" t="s">
        <v>1403</v>
      </c>
      <c r="J76" s="721" t="s">
        <v>1709</v>
      </c>
      <c r="K76" s="721" t="s">
        <v>266</v>
      </c>
      <c r="L76" s="726"/>
      <c r="M76" s="726" t="s">
        <v>6426</v>
      </c>
      <c r="N76" s="722" t="s">
        <v>1418</v>
      </c>
      <c r="O76" s="721" t="s">
        <v>255</v>
      </c>
      <c r="P76" s="727" t="s">
        <v>1707</v>
      </c>
      <c r="Q76" s="741" t="s">
        <v>1703</v>
      </c>
    </row>
    <row r="77" spans="1:17">
      <c r="A77" s="745"/>
      <c r="B77" s="721">
        <v>4</v>
      </c>
      <c r="C77" s="722" t="s">
        <v>496</v>
      </c>
      <c r="D77" s="723" t="s">
        <v>16</v>
      </c>
      <c r="E77" s="721" t="s">
        <v>254</v>
      </c>
      <c r="F77" s="721" t="s">
        <v>230</v>
      </c>
      <c r="G77" s="774">
        <v>40098</v>
      </c>
      <c r="H77" s="795">
        <v>7</v>
      </c>
      <c r="I77" s="725" t="s">
        <v>1403</v>
      </c>
      <c r="J77" s="721" t="s">
        <v>265</v>
      </c>
      <c r="K77" s="721" t="s">
        <v>266</v>
      </c>
      <c r="L77" s="726"/>
      <c r="M77" s="726" t="s">
        <v>6426</v>
      </c>
      <c r="N77" s="722" t="s">
        <v>1418</v>
      </c>
      <c r="O77" s="721" t="s">
        <v>255</v>
      </c>
      <c r="P77" s="727" t="s">
        <v>1711</v>
      </c>
      <c r="Q77" s="741" t="s">
        <v>1703</v>
      </c>
    </row>
    <row r="78" spans="1:17">
      <c r="A78" s="745"/>
      <c r="B78" s="721">
        <v>5</v>
      </c>
      <c r="C78" s="722" t="s">
        <v>1712</v>
      </c>
      <c r="D78" s="723" t="s">
        <v>16</v>
      </c>
      <c r="E78" s="738" t="s">
        <v>254</v>
      </c>
      <c r="F78" s="738" t="s">
        <v>1227</v>
      </c>
      <c r="G78" s="774">
        <v>42599</v>
      </c>
      <c r="H78" s="795">
        <v>0</v>
      </c>
      <c r="I78" s="747" t="s">
        <v>1403</v>
      </c>
      <c r="J78" s="738" t="s">
        <v>265</v>
      </c>
      <c r="K78" s="738" t="s">
        <v>270</v>
      </c>
      <c r="L78" s="726"/>
      <c r="M78" s="726" t="s">
        <v>6426</v>
      </c>
      <c r="N78" s="722" t="s">
        <v>1418</v>
      </c>
      <c r="O78" s="738" t="s">
        <v>255</v>
      </c>
      <c r="P78" s="727"/>
      <c r="Q78" s="741" t="s">
        <v>1703</v>
      </c>
    </row>
    <row r="79" spans="1:17">
      <c r="A79" s="745">
        <v>21</v>
      </c>
      <c r="B79" s="721">
        <v>1</v>
      </c>
      <c r="C79" s="722" t="s">
        <v>436</v>
      </c>
      <c r="D79" s="723" t="s">
        <v>23</v>
      </c>
      <c r="E79" s="721" t="s">
        <v>221</v>
      </c>
      <c r="F79" s="721" t="s">
        <v>756</v>
      </c>
      <c r="G79" s="774">
        <v>28270</v>
      </c>
      <c r="H79" s="795">
        <v>40</v>
      </c>
      <c r="I79" s="725" t="s">
        <v>1403</v>
      </c>
      <c r="J79" s="721" t="s">
        <v>256</v>
      </c>
      <c r="K79" s="721" t="s">
        <v>283</v>
      </c>
      <c r="L79" s="726"/>
      <c r="M79" s="726" t="s">
        <v>6426</v>
      </c>
      <c r="N79" s="722" t="s">
        <v>1418</v>
      </c>
      <c r="O79" s="721" t="s">
        <v>222</v>
      </c>
      <c r="P79" s="727" t="s">
        <v>1713</v>
      </c>
      <c r="Q79" s="741" t="s">
        <v>1716</v>
      </c>
    </row>
    <row r="80" spans="1:17">
      <c r="A80" s="745"/>
      <c r="B80" s="721">
        <v>2</v>
      </c>
      <c r="C80" s="722" t="s">
        <v>1718</v>
      </c>
      <c r="D80" s="723" t="s">
        <v>16</v>
      </c>
      <c r="E80" s="721" t="s">
        <v>221</v>
      </c>
      <c r="F80" s="721" t="s">
        <v>1719</v>
      </c>
      <c r="G80" s="774">
        <v>32059</v>
      </c>
      <c r="H80" s="795">
        <v>29</v>
      </c>
      <c r="I80" s="725" t="s">
        <v>1403</v>
      </c>
      <c r="J80" s="721" t="s">
        <v>289</v>
      </c>
      <c r="K80" s="721" t="s">
        <v>246</v>
      </c>
      <c r="L80" s="726"/>
      <c r="M80" s="726" t="s">
        <v>6426</v>
      </c>
      <c r="N80" s="722" t="s">
        <v>1418</v>
      </c>
      <c r="O80" s="721" t="s">
        <v>245</v>
      </c>
      <c r="P80" s="727" t="s">
        <v>1717</v>
      </c>
      <c r="Q80" s="741" t="s">
        <v>1716</v>
      </c>
    </row>
    <row r="81" spans="1:17">
      <c r="A81" s="745"/>
      <c r="B81" s="721">
        <v>3</v>
      </c>
      <c r="C81" s="722" t="s">
        <v>1724</v>
      </c>
      <c r="D81" s="723" t="s">
        <v>16</v>
      </c>
      <c r="E81" s="721" t="s">
        <v>254</v>
      </c>
      <c r="F81" s="721" t="s">
        <v>1719</v>
      </c>
      <c r="G81" s="774">
        <v>38630</v>
      </c>
      <c r="H81" s="795">
        <v>11</v>
      </c>
      <c r="I81" s="725" t="s">
        <v>1403</v>
      </c>
      <c r="J81" s="721" t="s">
        <v>369</v>
      </c>
      <c r="K81" s="721" t="s">
        <v>266</v>
      </c>
      <c r="L81" s="726"/>
      <c r="M81" s="726" t="s">
        <v>6426</v>
      </c>
      <c r="N81" s="722" t="s">
        <v>1418</v>
      </c>
      <c r="O81" s="721" t="s">
        <v>255</v>
      </c>
      <c r="P81" s="727" t="s">
        <v>1723</v>
      </c>
      <c r="Q81" s="741" t="s">
        <v>1716</v>
      </c>
    </row>
    <row r="82" spans="1:17">
      <c r="A82" s="745"/>
      <c r="B82" s="721">
        <v>4</v>
      </c>
      <c r="C82" s="722" t="s">
        <v>1726</v>
      </c>
      <c r="D82" s="723" t="s">
        <v>23</v>
      </c>
      <c r="E82" s="738" t="s">
        <v>254</v>
      </c>
      <c r="F82" s="738" t="s">
        <v>229</v>
      </c>
      <c r="G82" s="774">
        <v>41197</v>
      </c>
      <c r="H82" s="795">
        <v>4</v>
      </c>
      <c r="I82" s="747" t="s">
        <v>1403</v>
      </c>
      <c r="J82" s="738" t="s">
        <v>265</v>
      </c>
      <c r="K82" s="738" t="s">
        <v>270</v>
      </c>
      <c r="L82" s="726"/>
      <c r="M82" s="726" t="s">
        <v>6426</v>
      </c>
      <c r="N82" s="722" t="s">
        <v>1418</v>
      </c>
      <c r="O82" s="738" t="s">
        <v>255</v>
      </c>
      <c r="P82" s="727" t="s">
        <v>1725</v>
      </c>
      <c r="Q82" s="741" t="s">
        <v>1716</v>
      </c>
    </row>
    <row r="83" spans="1:17">
      <c r="A83" s="745">
        <v>22</v>
      </c>
      <c r="B83" s="721">
        <v>1</v>
      </c>
      <c r="C83" s="722" t="s">
        <v>1728</v>
      </c>
      <c r="D83" s="723" t="s">
        <v>23</v>
      </c>
      <c r="E83" s="721" t="s">
        <v>221</v>
      </c>
      <c r="F83" s="721" t="s">
        <v>938</v>
      </c>
      <c r="G83" s="774">
        <v>28193</v>
      </c>
      <c r="H83" s="795">
        <v>40</v>
      </c>
      <c r="I83" s="725" t="s">
        <v>1403</v>
      </c>
      <c r="J83" s="721" t="s">
        <v>223</v>
      </c>
      <c r="K83" s="721" t="s">
        <v>674</v>
      </c>
      <c r="L83" s="726"/>
      <c r="M83" s="726" t="s">
        <v>6426</v>
      </c>
      <c r="N83" s="722" t="s">
        <v>1418</v>
      </c>
      <c r="O83" s="721" t="s">
        <v>222</v>
      </c>
      <c r="P83" s="727" t="s">
        <v>1727</v>
      </c>
      <c r="Q83" s="741" t="s">
        <v>1730</v>
      </c>
    </row>
    <row r="84" spans="1:17">
      <c r="A84" s="745"/>
      <c r="B84" s="721">
        <v>2</v>
      </c>
      <c r="C84" s="722" t="s">
        <v>1732</v>
      </c>
      <c r="D84" s="723" t="s">
        <v>16</v>
      </c>
      <c r="E84" s="721" t="s">
        <v>221</v>
      </c>
      <c r="F84" s="721" t="s">
        <v>938</v>
      </c>
      <c r="G84" s="774">
        <v>27611</v>
      </c>
      <c r="H84" s="795">
        <v>42</v>
      </c>
      <c r="I84" s="725" t="s">
        <v>1403</v>
      </c>
      <c r="J84" s="721" t="s">
        <v>223</v>
      </c>
      <c r="K84" s="721" t="s">
        <v>246</v>
      </c>
      <c r="L84" s="726"/>
      <c r="M84" s="726" t="s">
        <v>6426</v>
      </c>
      <c r="N84" s="722" t="s">
        <v>1418</v>
      </c>
      <c r="O84" s="721" t="s">
        <v>245</v>
      </c>
      <c r="P84" s="727" t="s">
        <v>1731</v>
      </c>
      <c r="Q84" s="741" t="s">
        <v>1730</v>
      </c>
    </row>
    <row r="85" spans="1:17">
      <c r="A85" s="745"/>
      <c r="B85" s="721">
        <v>3</v>
      </c>
      <c r="C85" s="722" t="s">
        <v>1735</v>
      </c>
      <c r="D85" s="723" t="s">
        <v>23</v>
      </c>
      <c r="E85" s="721" t="s">
        <v>254</v>
      </c>
      <c r="F85" s="721" t="s">
        <v>229</v>
      </c>
      <c r="G85" s="774">
        <v>39503</v>
      </c>
      <c r="H85" s="795">
        <v>9</v>
      </c>
      <c r="I85" s="725" t="s">
        <v>1403</v>
      </c>
      <c r="J85" s="721" t="s">
        <v>369</v>
      </c>
      <c r="K85" s="721" t="s">
        <v>266</v>
      </c>
      <c r="L85" s="726"/>
      <c r="M85" s="726" t="s">
        <v>6426</v>
      </c>
      <c r="N85" s="722" t="s">
        <v>1418</v>
      </c>
      <c r="O85" s="721" t="s">
        <v>255</v>
      </c>
      <c r="P85" s="727" t="s">
        <v>1734</v>
      </c>
      <c r="Q85" s="741" t="s">
        <v>1730</v>
      </c>
    </row>
    <row r="86" spans="1:17">
      <c r="A86" s="745">
        <v>23</v>
      </c>
      <c r="B86" s="738">
        <v>1</v>
      </c>
      <c r="C86" s="722" t="s">
        <v>1750</v>
      </c>
      <c r="D86" s="723" t="s">
        <v>23</v>
      </c>
      <c r="E86" s="738" t="s">
        <v>221</v>
      </c>
      <c r="F86" s="738" t="s">
        <v>1751</v>
      </c>
      <c r="G86" s="774">
        <v>25076</v>
      </c>
      <c r="H86" s="795">
        <v>48</v>
      </c>
      <c r="I86" s="725" t="s">
        <v>4508</v>
      </c>
      <c r="J86" s="738" t="s">
        <v>256</v>
      </c>
      <c r="K86" s="738" t="s">
        <v>283</v>
      </c>
      <c r="L86" s="726"/>
      <c r="M86" s="726" t="s">
        <v>6426</v>
      </c>
      <c r="N86" s="722" t="s">
        <v>1418</v>
      </c>
      <c r="O86" s="738" t="s">
        <v>222</v>
      </c>
      <c r="P86" s="734" t="s">
        <v>1749</v>
      </c>
      <c r="Q86" s="741" t="s">
        <v>1754</v>
      </c>
    </row>
    <row r="87" spans="1:17">
      <c r="A87" s="745"/>
      <c r="B87" s="738">
        <v>2</v>
      </c>
      <c r="C87" s="722" t="s">
        <v>1757</v>
      </c>
      <c r="D87" s="723" t="s">
        <v>16</v>
      </c>
      <c r="E87" s="738" t="s">
        <v>221</v>
      </c>
      <c r="F87" s="738" t="s">
        <v>1758</v>
      </c>
      <c r="G87" s="774">
        <v>26295</v>
      </c>
      <c r="H87" s="795">
        <v>45</v>
      </c>
      <c r="I87" s="725" t="s">
        <v>4508</v>
      </c>
      <c r="J87" s="738" t="s">
        <v>256</v>
      </c>
      <c r="K87" s="738" t="s">
        <v>246</v>
      </c>
      <c r="L87" s="726"/>
      <c r="M87" s="726" t="s">
        <v>6426</v>
      </c>
      <c r="N87" s="722" t="s">
        <v>1418</v>
      </c>
      <c r="O87" s="738" t="s">
        <v>245</v>
      </c>
      <c r="P87" s="734" t="s">
        <v>1756</v>
      </c>
      <c r="Q87" s="741" t="s">
        <v>1754</v>
      </c>
    </row>
    <row r="88" spans="1:17">
      <c r="A88" s="745"/>
      <c r="B88" s="738">
        <v>3</v>
      </c>
      <c r="C88" s="722" t="s">
        <v>1770</v>
      </c>
      <c r="D88" s="723" t="s">
        <v>23</v>
      </c>
      <c r="E88" s="738" t="s">
        <v>254</v>
      </c>
      <c r="F88" s="738" t="s">
        <v>1766</v>
      </c>
      <c r="G88" s="774">
        <v>37236</v>
      </c>
      <c r="H88" s="795">
        <v>15</v>
      </c>
      <c r="I88" s="725" t="s">
        <v>4508</v>
      </c>
      <c r="J88" s="738" t="s">
        <v>289</v>
      </c>
      <c r="K88" s="738" t="s">
        <v>266</v>
      </c>
      <c r="L88" s="726"/>
      <c r="M88" s="726" t="s">
        <v>6426</v>
      </c>
      <c r="N88" s="722" t="s">
        <v>1418</v>
      </c>
      <c r="O88" s="738" t="s">
        <v>255</v>
      </c>
      <c r="P88" s="734" t="s">
        <v>1769</v>
      </c>
      <c r="Q88" s="741" t="s">
        <v>1754</v>
      </c>
    </row>
    <row r="89" spans="1:17">
      <c r="A89" s="745"/>
      <c r="B89" s="738">
        <v>4</v>
      </c>
      <c r="C89" s="722" t="s">
        <v>1772</v>
      </c>
      <c r="D89" s="723" t="s">
        <v>23</v>
      </c>
      <c r="E89" s="738" t="s">
        <v>254</v>
      </c>
      <c r="F89" s="738" t="s">
        <v>1766</v>
      </c>
      <c r="G89" s="774">
        <v>37601</v>
      </c>
      <c r="H89" s="795">
        <v>14</v>
      </c>
      <c r="I89" s="725" t="s">
        <v>4508</v>
      </c>
      <c r="J89" s="738" t="s">
        <v>256</v>
      </c>
      <c r="K89" s="738" t="s">
        <v>266</v>
      </c>
      <c r="L89" s="726"/>
      <c r="M89" s="726" t="s">
        <v>6426</v>
      </c>
      <c r="N89" s="722" t="s">
        <v>1418</v>
      </c>
      <c r="O89" s="721" t="s">
        <v>255</v>
      </c>
      <c r="P89" s="734" t="s">
        <v>1771</v>
      </c>
      <c r="Q89" s="741" t="s">
        <v>1754</v>
      </c>
    </row>
    <row r="90" spans="1:17">
      <c r="A90" s="745">
        <v>24</v>
      </c>
      <c r="B90" s="738">
        <v>1</v>
      </c>
      <c r="C90" s="732" t="s">
        <v>1774</v>
      </c>
      <c r="D90" s="723" t="s">
        <v>23</v>
      </c>
      <c r="E90" s="733" t="s">
        <v>221</v>
      </c>
      <c r="F90" s="733" t="s">
        <v>1775</v>
      </c>
      <c r="G90" s="775">
        <v>26163</v>
      </c>
      <c r="H90" s="807">
        <v>45</v>
      </c>
      <c r="I90" s="725" t="s">
        <v>1403</v>
      </c>
      <c r="J90" s="733" t="s">
        <v>223</v>
      </c>
      <c r="K90" s="733" t="s">
        <v>674</v>
      </c>
      <c r="L90" s="726"/>
      <c r="M90" s="726" t="s">
        <v>6426</v>
      </c>
      <c r="N90" s="722" t="s">
        <v>1418</v>
      </c>
      <c r="O90" s="733" t="s">
        <v>222</v>
      </c>
      <c r="P90" s="732" t="s">
        <v>1773</v>
      </c>
      <c r="Q90" s="732" t="s">
        <v>1778</v>
      </c>
    </row>
    <row r="91" spans="1:17">
      <c r="A91" s="745"/>
      <c r="B91" s="738">
        <v>2</v>
      </c>
      <c r="C91" s="732" t="s">
        <v>1781</v>
      </c>
      <c r="D91" s="723" t="s">
        <v>16</v>
      </c>
      <c r="E91" s="733" t="s">
        <v>221</v>
      </c>
      <c r="F91" s="733" t="s">
        <v>524</v>
      </c>
      <c r="G91" s="775">
        <v>28526</v>
      </c>
      <c r="H91" s="795">
        <v>39</v>
      </c>
      <c r="I91" s="725" t="s">
        <v>1403</v>
      </c>
      <c r="J91" s="733" t="s">
        <v>1782</v>
      </c>
      <c r="K91" s="733" t="s">
        <v>246</v>
      </c>
      <c r="L91" s="726"/>
      <c r="M91" s="726" t="s">
        <v>6426</v>
      </c>
      <c r="N91" s="722" t="s">
        <v>1418</v>
      </c>
      <c r="O91" s="733" t="s">
        <v>245</v>
      </c>
      <c r="P91" s="732" t="s">
        <v>1780</v>
      </c>
      <c r="Q91" s="732" t="s">
        <v>1778</v>
      </c>
    </row>
    <row r="92" spans="1:17">
      <c r="A92" s="745"/>
      <c r="B92" s="738">
        <v>3</v>
      </c>
      <c r="C92" s="732" t="s">
        <v>1784</v>
      </c>
      <c r="D92" s="723" t="s">
        <v>23</v>
      </c>
      <c r="E92" s="733" t="s">
        <v>254</v>
      </c>
      <c r="F92" s="733" t="s">
        <v>1785</v>
      </c>
      <c r="G92" s="775">
        <v>38431</v>
      </c>
      <c r="H92" s="807">
        <v>12</v>
      </c>
      <c r="I92" s="725" t="s">
        <v>1403</v>
      </c>
      <c r="J92" s="733" t="s">
        <v>369</v>
      </c>
      <c r="K92" s="733" t="s">
        <v>266</v>
      </c>
      <c r="L92" s="726"/>
      <c r="M92" s="726" t="s">
        <v>6426</v>
      </c>
      <c r="N92" s="722" t="s">
        <v>1418</v>
      </c>
      <c r="O92" s="733" t="s">
        <v>255</v>
      </c>
      <c r="P92" s="732" t="s">
        <v>1783</v>
      </c>
      <c r="Q92" s="732" t="s">
        <v>1778</v>
      </c>
    </row>
    <row r="93" spans="1:17">
      <c r="A93" s="745"/>
      <c r="B93" s="738">
        <v>4</v>
      </c>
      <c r="C93" s="732" t="s">
        <v>6893</v>
      </c>
      <c r="D93" s="723" t="s">
        <v>23</v>
      </c>
      <c r="E93" s="733" t="s">
        <v>254</v>
      </c>
      <c r="F93" s="733" t="s">
        <v>22</v>
      </c>
      <c r="G93" s="775">
        <v>40560</v>
      </c>
      <c r="H93" s="807"/>
      <c r="I93" s="725" t="s">
        <v>1403</v>
      </c>
      <c r="J93" s="733" t="s">
        <v>265</v>
      </c>
      <c r="K93" s="733" t="s">
        <v>270</v>
      </c>
      <c r="L93" s="726"/>
      <c r="M93" s="726" t="s">
        <v>6426</v>
      </c>
      <c r="N93" s="722" t="s">
        <v>1418</v>
      </c>
      <c r="O93" s="733" t="s">
        <v>255</v>
      </c>
      <c r="P93" s="732"/>
      <c r="Q93" s="732"/>
    </row>
    <row r="94" spans="1:17">
      <c r="A94" s="745"/>
      <c r="B94" s="738">
        <v>5</v>
      </c>
      <c r="C94" s="732" t="s">
        <v>7281</v>
      </c>
      <c r="D94" s="723" t="s">
        <v>16</v>
      </c>
      <c r="E94" s="733" t="s">
        <v>254</v>
      </c>
      <c r="F94" s="733" t="s">
        <v>22</v>
      </c>
      <c r="G94" s="775">
        <v>41476</v>
      </c>
      <c r="H94" s="807"/>
      <c r="I94" s="725" t="s">
        <v>1403</v>
      </c>
      <c r="J94" s="733" t="s">
        <v>265</v>
      </c>
      <c r="K94" s="733" t="s">
        <v>270</v>
      </c>
      <c r="L94" s="726"/>
      <c r="M94" s="726" t="s">
        <v>6426</v>
      </c>
      <c r="N94" s="722" t="s">
        <v>1418</v>
      </c>
      <c r="O94" s="733" t="s">
        <v>255</v>
      </c>
      <c r="P94" s="732"/>
      <c r="Q94" s="732"/>
    </row>
    <row r="95" spans="1:17">
      <c r="A95" s="745">
        <v>25</v>
      </c>
      <c r="B95" s="738">
        <v>1</v>
      </c>
      <c r="C95" s="732" t="s">
        <v>384</v>
      </c>
      <c r="D95" s="723" t="s">
        <v>23</v>
      </c>
      <c r="E95" s="733" t="s">
        <v>221</v>
      </c>
      <c r="F95" s="733" t="s">
        <v>1787</v>
      </c>
      <c r="G95" s="775">
        <v>23079</v>
      </c>
      <c r="H95" s="807">
        <v>54</v>
      </c>
      <c r="I95" s="747" t="s">
        <v>1403</v>
      </c>
      <c r="J95" s="733" t="s">
        <v>256</v>
      </c>
      <c r="K95" s="733" t="s">
        <v>283</v>
      </c>
      <c r="L95" s="726"/>
      <c r="M95" s="726" t="s">
        <v>6426</v>
      </c>
      <c r="N95" s="722" t="s">
        <v>1418</v>
      </c>
      <c r="O95" s="733" t="s">
        <v>222</v>
      </c>
      <c r="P95" s="748" t="s">
        <v>1786</v>
      </c>
      <c r="Q95" s="748" t="s">
        <v>1790</v>
      </c>
    </row>
    <row r="96" spans="1:17">
      <c r="A96" s="745"/>
      <c r="B96" s="738">
        <v>2</v>
      </c>
      <c r="C96" s="732" t="s">
        <v>7022</v>
      </c>
      <c r="D96" s="723" t="s">
        <v>16</v>
      </c>
      <c r="E96" s="733" t="s">
        <v>221</v>
      </c>
      <c r="F96" s="733" t="s">
        <v>376</v>
      </c>
      <c r="G96" s="775">
        <v>28249</v>
      </c>
      <c r="H96" s="807">
        <v>50</v>
      </c>
      <c r="I96" s="747" t="s">
        <v>1403</v>
      </c>
      <c r="J96" s="733" t="s">
        <v>2491</v>
      </c>
      <c r="K96" s="733" t="s">
        <v>246</v>
      </c>
      <c r="L96" s="726"/>
      <c r="M96" s="726" t="s">
        <v>6426</v>
      </c>
      <c r="N96" s="722" t="s">
        <v>1418</v>
      </c>
      <c r="O96" s="733" t="s">
        <v>245</v>
      </c>
      <c r="P96" s="748" t="s">
        <v>1592</v>
      </c>
      <c r="Q96" s="748"/>
    </row>
    <row r="97" spans="1:17">
      <c r="A97" s="745"/>
      <c r="B97" s="738">
        <v>3</v>
      </c>
      <c r="C97" s="732" t="s">
        <v>1795</v>
      </c>
      <c r="D97" s="723" t="s">
        <v>23</v>
      </c>
      <c r="E97" s="733" t="s">
        <v>254</v>
      </c>
      <c r="F97" s="733" t="s">
        <v>230</v>
      </c>
      <c r="G97" s="775">
        <v>38918</v>
      </c>
      <c r="H97" s="807">
        <v>11</v>
      </c>
      <c r="I97" s="747" t="s">
        <v>1403</v>
      </c>
      <c r="J97" s="733" t="s">
        <v>369</v>
      </c>
      <c r="K97" s="733" t="s">
        <v>266</v>
      </c>
      <c r="L97" s="726"/>
      <c r="M97" s="726" t="s">
        <v>6426</v>
      </c>
      <c r="N97" s="722" t="s">
        <v>1418</v>
      </c>
      <c r="O97" s="733" t="s">
        <v>255</v>
      </c>
      <c r="P97" s="748" t="s">
        <v>1794</v>
      </c>
      <c r="Q97" s="748" t="s">
        <v>1790</v>
      </c>
    </row>
    <row r="98" spans="1:17">
      <c r="A98" s="745"/>
      <c r="B98" s="738">
        <v>4</v>
      </c>
      <c r="C98" s="732" t="s">
        <v>1797</v>
      </c>
      <c r="D98" s="723" t="s">
        <v>23</v>
      </c>
      <c r="E98" s="733" t="s">
        <v>254</v>
      </c>
      <c r="F98" s="733" t="s">
        <v>230</v>
      </c>
      <c r="G98" s="775">
        <v>39896</v>
      </c>
      <c r="H98" s="807">
        <v>8</v>
      </c>
      <c r="I98" s="747" t="s">
        <v>1403</v>
      </c>
      <c r="J98" s="733" t="s">
        <v>369</v>
      </c>
      <c r="K98" s="733" t="s">
        <v>266</v>
      </c>
      <c r="L98" s="726"/>
      <c r="M98" s="726" t="s">
        <v>6426</v>
      </c>
      <c r="N98" s="722" t="s">
        <v>1418</v>
      </c>
      <c r="O98" s="733" t="s">
        <v>255</v>
      </c>
      <c r="P98" s="748" t="s">
        <v>1796</v>
      </c>
      <c r="Q98" s="748" t="s">
        <v>1790</v>
      </c>
    </row>
    <row r="99" spans="1:17">
      <c r="A99" s="745"/>
      <c r="B99" s="721">
        <v>5</v>
      </c>
      <c r="C99" s="722" t="s">
        <v>1596</v>
      </c>
      <c r="D99" s="723" t="s">
        <v>16</v>
      </c>
      <c r="E99" s="721" t="s">
        <v>254</v>
      </c>
      <c r="F99" s="721" t="s">
        <v>230</v>
      </c>
      <c r="G99" s="774">
        <v>37749</v>
      </c>
      <c r="H99" s="795">
        <v>14</v>
      </c>
      <c r="I99" s="725" t="s">
        <v>1403</v>
      </c>
      <c r="J99" s="721" t="s">
        <v>369</v>
      </c>
      <c r="K99" s="721" t="s">
        <v>266</v>
      </c>
      <c r="L99" s="726"/>
      <c r="M99" s="726" t="s">
        <v>6426</v>
      </c>
      <c r="N99" s="722" t="s">
        <v>1418</v>
      </c>
      <c r="O99" s="721" t="s">
        <v>255</v>
      </c>
      <c r="P99" s="722" t="s">
        <v>1595</v>
      </c>
      <c r="Q99" s="722" t="s">
        <v>1594</v>
      </c>
    </row>
    <row r="100" spans="1:17">
      <c r="A100" s="738">
        <v>26</v>
      </c>
      <c r="B100" s="738">
        <v>1</v>
      </c>
      <c r="C100" s="734" t="s">
        <v>1808</v>
      </c>
      <c r="D100" s="742" t="s">
        <v>23</v>
      </c>
      <c r="E100" s="737" t="s">
        <v>221</v>
      </c>
      <c r="F100" s="754" t="s">
        <v>464</v>
      </c>
      <c r="G100" s="782">
        <v>21169</v>
      </c>
      <c r="H100" s="807">
        <v>59</v>
      </c>
      <c r="I100" s="747" t="s">
        <v>1403</v>
      </c>
      <c r="J100" s="737" t="s">
        <v>241</v>
      </c>
      <c r="K100" s="737" t="s">
        <v>283</v>
      </c>
      <c r="L100" s="726"/>
      <c r="M100" s="726" t="s">
        <v>6426</v>
      </c>
      <c r="N100" s="722" t="s">
        <v>1418</v>
      </c>
      <c r="O100" s="737" t="s">
        <v>222</v>
      </c>
      <c r="P100" s="741" t="s">
        <v>1807</v>
      </c>
      <c r="Q100" s="734" t="s">
        <v>1809</v>
      </c>
    </row>
    <row r="101" spans="1:17">
      <c r="A101" s="738"/>
      <c r="B101" s="738">
        <v>2</v>
      </c>
      <c r="C101" s="755" t="s">
        <v>272</v>
      </c>
      <c r="D101" s="742" t="s">
        <v>16</v>
      </c>
      <c r="E101" s="737" t="s">
        <v>221</v>
      </c>
      <c r="F101" s="754" t="s">
        <v>464</v>
      </c>
      <c r="G101" s="782">
        <v>23046</v>
      </c>
      <c r="H101" s="807">
        <v>54</v>
      </c>
      <c r="I101" s="747" t="s">
        <v>1403</v>
      </c>
      <c r="J101" s="737" t="s">
        <v>241</v>
      </c>
      <c r="K101" s="737" t="s">
        <v>246</v>
      </c>
      <c r="L101" s="726"/>
      <c r="M101" s="726" t="s">
        <v>6426</v>
      </c>
      <c r="N101" s="722" t="s">
        <v>1418</v>
      </c>
      <c r="O101" s="737" t="s">
        <v>245</v>
      </c>
      <c r="P101" s="741" t="s">
        <v>1810</v>
      </c>
      <c r="Q101" s="734" t="s">
        <v>1809</v>
      </c>
    </row>
    <row r="102" spans="1:17">
      <c r="A102" s="738"/>
      <c r="B102" s="738">
        <v>3</v>
      </c>
      <c r="C102" s="755" t="s">
        <v>1812</v>
      </c>
      <c r="D102" s="756" t="s">
        <v>16</v>
      </c>
      <c r="E102" s="737" t="s">
        <v>254</v>
      </c>
      <c r="F102" s="754" t="s">
        <v>22</v>
      </c>
      <c r="G102" s="782">
        <v>34863</v>
      </c>
      <c r="H102" s="807">
        <v>22</v>
      </c>
      <c r="I102" s="747" t="s">
        <v>1403</v>
      </c>
      <c r="J102" s="737" t="s">
        <v>785</v>
      </c>
      <c r="K102" s="737" t="s">
        <v>266</v>
      </c>
      <c r="L102" s="726"/>
      <c r="M102" s="726" t="s">
        <v>6426</v>
      </c>
      <c r="N102" s="722" t="s">
        <v>1418</v>
      </c>
      <c r="O102" s="737" t="s">
        <v>255</v>
      </c>
      <c r="P102" s="741" t="s">
        <v>1811</v>
      </c>
      <c r="Q102" s="734" t="s">
        <v>1809</v>
      </c>
    </row>
    <row r="103" spans="1:17">
      <c r="A103" s="721">
        <v>27</v>
      </c>
      <c r="B103" s="721">
        <v>1</v>
      </c>
      <c r="C103" s="722" t="s">
        <v>1814</v>
      </c>
      <c r="D103" s="723" t="s">
        <v>23</v>
      </c>
      <c r="E103" s="721" t="s">
        <v>221</v>
      </c>
      <c r="F103" s="721" t="s">
        <v>452</v>
      </c>
      <c r="G103" s="774">
        <v>30693</v>
      </c>
      <c r="H103" s="795">
        <v>33</v>
      </c>
      <c r="I103" s="725" t="s">
        <v>1403</v>
      </c>
      <c r="J103" s="721" t="s">
        <v>223</v>
      </c>
      <c r="K103" s="721" t="s">
        <v>283</v>
      </c>
      <c r="L103" s="726"/>
      <c r="M103" s="726" t="s">
        <v>6426</v>
      </c>
      <c r="N103" s="722" t="s">
        <v>1418</v>
      </c>
      <c r="O103" s="721" t="s">
        <v>222</v>
      </c>
      <c r="P103" s="734" t="s">
        <v>1813</v>
      </c>
      <c r="Q103" s="734" t="s">
        <v>1815</v>
      </c>
    </row>
    <row r="104" spans="1:17">
      <c r="A104" s="721"/>
      <c r="B104" s="721">
        <v>2</v>
      </c>
      <c r="C104" s="722" t="s">
        <v>1817</v>
      </c>
      <c r="D104" s="723" t="s">
        <v>16</v>
      </c>
      <c r="E104" s="721" t="s">
        <v>221</v>
      </c>
      <c r="F104" s="721" t="s">
        <v>230</v>
      </c>
      <c r="G104" s="774">
        <v>33029</v>
      </c>
      <c r="H104" s="795">
        <v>27</v>
      </c>
      <c r="I104" s="725" t="s">
        <v>1403</v>
      </c>
      <c r="J104" s="721" t="s">
        <v>289</v>
      </c>
      <c r="K104" s="721" t="s">
        <v>246</v>
      </c>
      <c r="L104" s="726"/>
      <c r="M104" s="726" t="s">
        <v>6426</v>
      </c>
      <c r="N104" s="722" t="s">
        <v>1418</v>
      </c>
      <c r="O104" s="721" t="s">
        <v>245</v>
      </c>
      <c r="P104" s="734" t="s">
        <v>1816</v>
      </c>
      <c r="Q104" s="734" t="s">
        <v>1815</v>
      </c>
    </row>
    <row r="105" spans="1:17">
      <c r="A105" s="721"/>
      <c r="B105" s="721">
        <v>3</v>
      </c>
      <c r="C105" s="734" t="s">
        <v>1819</v>
      </c>
      <c r="D105" s="723" t="s">
        <v>23</v>
      </c>
      <c r="E105" s="721" t="s">
        <v>254</v>
      </c>
      <c r="F105" s="737" t="s">
        <v>229</v>
      </c>
      <c r="G105" s="779" t="s">
        <v>1820</v>
      </c>
      <c r="H105" s="795">
        <v>5</v>
      </c>
      <c r="I105" s="725" t="s">
        <v>1403</v>
      </c>
      <c r="J105" s="721" t="s">
        <v>265</v>
      </c>
      <c r="K105" s="721" t="s">
        <v>270</v>
      </c>
      <c r="L105" s="726"/>
      <c r="M105" s="726" t="s">
        <v>6426</v>
      </c>
      <c r="N105" s="722" t="s">
        <v>1418</v>
      </c>
      <c r="O105" s="721" t="s">
        <v>255</v>
      </c>
      <c r="P105" s="734" t="s">
        <v>1818</v>
      </c>
      <c r="Q105" s="734" t="s">
        <v>1815</v>
      </c>
    </row>
    <row r="106" spans="1:17">
      <c r="A106" s="721"/>
      <c r="B106" s="721">
        <v>4</v>
      </c>
      <c r="C106" s="734" t="s">
        <v>7455</v>
      </c>
      <c r="D106" s="723" t="s">
        <v>16</v>
      </c>
      <c r="E106" s="721" t="s">
        <v>254</v>
      </c>
      <c r="F106" s="737"/>
      <c r="G106" s="779" t="s">
        <v>7456</v>
      </c>
      <c r="H106" s="795"/>
      <c r="I106" s="725"/>
      <c r="J106" s="721"/>
      <c r="K106" s="721"/>
      <c r="L106" s="726"/>
      <c r="M106" s="726"/>
      <c r="N106" s="722"/>
      <c r="O106" s="721"/>
      <c r="P106" s="734"/>
      <c r="Q106" s="734"/>
    </row>
    <row r="107" spans="1:17">
      <c r="A107" s="721">
        <v>28</v>
      </c>
      <c r="B107" s="721">
        <v>1</v>
      </c>
      <c r="C107" s="734" t="s">
        <v>291</v>
      </c>
      <c r="D107" s="723" t="s">
        <v>23</v>
      </c>
      <c r="E107" s="721" t="s">
        <v>221</v>
      </c>
      <c r="F107" s="737" t="s">
        <v>938</v>
      </c>
      <c r="G107" s="779" t="s">
        <v>7023</v>
      </c>
      <c r="H107" s="795"/>
      <c r="I107" s="725" t="s">
        <v>1403</v>
      </c>
      <c r="J107" s="721" t="s">
        <v>241</v>
      </c>
      <c r="K107" s="721" t="s">
        <v>283</v>
      </c>
      <c r="L107" s="726"/>
      <c r="M107" s="726" t="s">
        <v>6426</v>
      </c>
      <c r="N107" s="722" t="s">
        <v>1418</v>
      </c>
      <c r="O107" s="721" t="s">
        <v>222</v>
      </c>
      <c r="P107" s="736" t="s">
        <v>7028</v>
      </c>
      <c r="Q107" s="734"/>
    </row>
    <row r="108" spans="1:17">
      <c r="A108" s="721"/>
      <c r="B108" s="721">
        <v>2</v>
      </c>
      <c r="C108" s="734" t="s">
        <v>290</v>
      </c>
      <c r="D108" s="723" t="s">
        <v>16</v>
      </c>
      <c r="E108" s="721" t="s">
        <v>221</v>
      </c>
      <c r="F108" s="737" t="s">
        <v>288</v>
      </c>
      <c r="G108" s="779" t="s">
        <v>7024</v>
      </c>
      <c r="H108" s="795"/>
      <c r="I108" s="725" t="s">
        <v>1403</v>
      </c>
      <c r="J108" s="721" t="s">
        <v>241</v>
      </c>
      <c r="K108" s="721" t="s">
        <v>246</v>
      </c>
      <c r="L108" s="726"/>
      <c r="M108" s="726" t="s">
        <v>6426</v>
      </c>
      <c r="N108" s="722" t="s">
        <v>1418</v>
      </c>
      <c r="O108" s="721" t="s">
        <v>245</v>
      </c>
      <c r="P108" s="736" t="s">
        <v>7029</v>
      </c>
      <c r="Q108" s="734"/>
    </row>
    <row r="109" spans="1:17">
      <c r="A109" s="721"/>
      <c r="B109" s="721">
        <v>3</v>
      </c>
      <c r="C109" s="734" t="s">
        <v>2065</v>
      </c>
      <c r="D109" s="723" t="s">
        <v>23</v>
      </c>
      <c r="E109" s="721" t="s">
        <v>254</v>
      </c>
      <c r="F109" s="737" t="s">
        <v>288</v>
      </c>
      <c r="G109" s="779" t="s">
        <v>7025</v>
      </c>
      <c r="H109" s="795"/>
      <c r="I109" s="725" t="s">
        <v>1403</v>
      </c>
      <c r="J109" s="721" t="s">
        <v>2491</v>
      </c>
      <c r="K109" s="721" t="s">
        <v>283</v>
      </c>
      <c r="L109" s="726"/>
      <c r="M109" s="726" t="s">
        <v>6426</v>
      </c>
      <c r="N109" s="722" t="s">
        <v>1418</v>
      </c>
      <c r="O109" s="721" t="s">
        <v>255</v>
      </c>
      <c r="P109" s="736" t="s">
        <v>7030</v>
      </c>
      <c r="Q109" s="734"/>
    </row>
    <row r="110" spans="1:17">
      <c r="A110" s="721"/>
      <c r="B110" s="721">
        <v>4</v>
      </c>
      <c r="C110" s="734" t="s">
        <v>2069</v>
      </c>
      <c r="D110" s="723" t="s">
        <v>23</v>
      </c>
      <c r="E110" s="721" t="s">
        <v>254</v>
      </c>
      <c r="F110" s="737" t="s">
        <v>288</v>
      </c>
      <c r="G110" s="779" t="s">
        <v>7026</v>
      </c>
      <c r="H110" s="795"/>
      <c r="I110" s="725" t="s">
        <v>1403</v>
      </c>
      <c r="J110" s="721" t="s">
        <v>2491</v>
      </c>
      <c r="K110" s="721" t="s">
        <v>283</v>
      </c>
      <c r="L110" s="726"/>
      <c r="M110" s="726" t="s">
        <v>6426</v>
      </c>
      <c r="N110" s="722" t="s">
        <v>1418</v>
      </c>
      <c r="O110" s="721" t="s">
        <v>255</v>
      </c>
      <c r="P110" s="736" t="s">
        <v>7031</v>
      </c>
      <c r="Q110" s="734"/>
    </row>
    <row r="111" spans="1:17">
      <c r="A111" s="721"/>
      <c r="B111" s="721">
        <v>5</v>
      </c>
      <c r="C111" s="734" t="s">
        <v>2071</v>
      </c>
      <c r="D111" s="723" t="s">
        <v>23</v>
      </c>
      <c r="E111" s="721" t="s">
        <v>254</v>
      </c>
      <c r="F111" s="737" t="s">
        <v>288</v>
      </c>
      <c r="G111" s="779" t="s">
        <v>7027</v>
      </c>
      <c r="H111" s="795"/>
      <c r="I111" s="725" t="s">
        <v>1403</v>
      </c>
      <c r="J111" s="721" t="s">
        <v>241</v>
      </c>
      <c r="K111" s="721" t="s">
        <v>283</v>
      </c>
      <c r="L111" s="726"/>
      <c r="M111" s="726" t="s">
        <v>6426</v>
      </c>
      <c r="N111" s="722" t="s">
        <v>1418</v>
      </c>
      <c r="O111" s="721" t="s">
        <v>255</v>
      </c>
      <c r="P111" s="736" t="s">
        <v>7032</v>
      </c>
      <c r="Q111" s="734"/>
    </row>
    <row r="112" spans="1:17">
      <c r="A112" s="721">
        <v>29</v>
      </c>
      <c r="B112" s="721">
        <v>1</v>
      </c>
      <c r="C112" s="734" t="s">
        <v>7033</v>
      </c>
      <c r="D112" s="723" t="s">
        <v>23</v>
      </c>
      <c r="E112" s="721" t="s">
        <v>221</v>
      </c>
      <c r="F112" s="737" t="s">
        <v>288</v>
      </c>
      <c r="G112" s="779" t="s">
        <v>7037</v>
      </c>
      <c r="H112" s="795"/>
      <c r="I112" s="725" t="s">
        <v>1403</v>
      </c>
      <c r="J112" s="721" t="s">
        <v>2491</v>
      </c>
      <c r="K112" s="721" t="s">
        <v>283</v>
      </c>
      <c r="L112" s="726"/>
      <c r="M112" s="726" t="s">
        <v>6426</v>
      </c>
      <c r="N112" s="722" t="s">
        <v>1418</v>
      </c>
      <c r="O112" s="721" t="s">
        <v>222</v>
      </c>
      <c r="P112" s="736" t="s">
        <v>7041</v>
      </c>
      <c r="Q112" s="734"/>
    </row>
    <row r="113" spans="1:17">
      <c r="A113" s="721"/>
      <c r="B113" s="721">
        <v>2</v>
      </c>
      <c r="C113" s="734" t="s">
        <v>7034</v>
      </c>
      <c r="D113" s="723" t="s">
        <v>16</v>
      </c>
      <c r="E113" s="721" t="s">
        <v>221</v>
      </c>
      <c r="F113" s="737" t="s">
        <v>288</v>
      </c>
      <c r="G113" s="779" t="s">
        <v>7038</v>
      </c>
      <c r="H113" s="795"/>
      <c r="I113" s="725" t="s">
        <v>1403</v>
      </c>
      <c r="J113" s="721" t="s">
        <v>2491</v>
      </c>
      <c r="K113" s="721" t="s">
        <v>246</v>
      </c>
      <c r="L113" s="726"/>
      <c r="M113" s="726" t="s">
        <v>6426</v>
      </c>
      <c r="N113" s="722" t="s">
        <v>1418</v>
      </c>
      <c r="O113" s="721" t="s">
        <v>245</v>
      </c>
      <c r="P113" s="736" t="s">
        <v>7042</v>
      </c>
      <c r="Q113" s="734"/>
    </row>
    <row r="114" spans="1:17">
      <c r="A114" s="721"/>
      <c r="B114" s="721">
        <v>3</v>
      </c>
      <c r="C114" s="734" t="s">
        <v>7035</v>
      </c>
      <c r="D114" s="723" t="s">
        <v>16</v>
      </c>
      <c r="E114" s="721" t="s">
        <v>254</v>
      </c>
      <c r="F114" s="737" t="s">
        <v>288</v>
      </c>
      <c r="G114" s="779" t="s">
        <v>7039</v>
      </c>
      <c r="H114" s="795"/>
      <c r="I114" s="725" t="s">
        <v>1403</v>
      </c>
      <c r="J114" s="721" t="s">
        <v>6623</v>
      </c>
      <c r="K114" s="721" t="s">
        <v>270</v>
      </c>
      <c r="L114" s="726"/>
      <c r="M114" s="726" t="s">
        <v>6426</v>
      </c>
      <c r="N114" s="722" t="s">
        <v>1418</v>
      </c>
      <c r="O114" s="721" t="s">
        <v>255</v>
      </c>
      <c r="P114" s="736" t="s">
        <v>7043</v>
      </c>
      <c r="Q114" s="734"/>
    </row>
    <row r="115" spans="1:17">
      <c r="A115" s="721"/>
      <c r="B115" s="721">
        <v>4</v>
      </c>
      <c r="C115" s="734" t="s">
        <v>7036</v>
      </c>
      <c r="D115" s="723" t="s">
        <v>16</v>
      </c>
      <c r="E115" s="721" t="s">
        <v>254</v>
      </c>
      <c r="F115" s="737" t="s">
        <v>22</v>
      </c>
      <c r="G115" s="779" t="s">
        <v>7040</v>
      </c>
      <c r="H115" s="795"/>
      <c r="I115" s="725" t="s">
        <v>1403</v>
      </c>
      <c r="J115" s="721" t="s">
        <v>6623</v>
      </c>
      <c r="K115" s="721" t="s">
        <v>270</v>
      </c>
      <c r="L115" s="726"/>
      <c r="M115" s="726" t="s">
        <v>6426</v>
      </c>
      <c r="N115" s="722" t="s">
        <v>1418</v>
      </c>
      <c r="O115" s="721" t="s">
        <v>255</v>
      </c>
      <c r="P115" s="736" t="s">
        <v>7044</v>
      </c>
      <c r="Q115" s="734"/>
    </row>
    <row r="116" spans="1:17">
      <c r="A116" s="721">
        <v>30</v>
      </c>
      <c r="B116" s="721">
        <v>1</v>
      </c>
      <c r="C116" s="734" t="s">
        <v>7045</v>
      </c>
      <c r="D116" s="723" t="s">
        <v>16</v>
      </c>
      <c r="E116" s="721" t="s">
        <v>947</v>
      </c>
      <c r="F116" s="737" t="s">
        <v>599</v>
      </c>
      <c r="G116" s="779" t="s">
        <v>7046</v>
      </c>
      <c r="H116" s="795"/>
      <c r="I116" s="725" t="s">
        <v>1403</v>
      </c>
      <c r="J116" s="721" t="s">
        <v>1291</v>
      </c>
      <c r="K116" s="721" t="s">
        <v>246</v>
      </c>
      <c r="L116" s="726"/>
      <c r="M116" s="726" t="s">
        <v>6426</v>
      </c>
      <c r="N116" s="722" t="s">
        <v>1418</v>
      </c>
      <c r="O116" s="721" t="s">
        <v>222</v>
      </c>
      <c r="P116" s="736"/>
      <c r="Q116" s="734"/>
    </row>
    <row r="117" spans="1:17">
      <c r="A117" s="721">
        <v>31</v>
      </c>
      <c r="B117" s="721">
        <v>1</v>
      </c>
      <c r="C117" s="734" t="s">
        <v>7047</v>
      </c>
      <c r="D117" s="723" t="s">
        <v>23</v>
      </c>
      <c r="E117" s="721" t="s">
        <v>221</v>
      </c>
      <c r="F117" s="737" t="s">
        <v>5244</v>
      </c>
      <c r="G117" s="779" t="s">
        <v>7055</v>
      </c>
      <c r="H117" s="795"/>
      <c r="I117" s="725" t="s">
        <v>4508</v>
      </c>
      <c r="J117" s="721" t="s">
        <v>785</v>
      </c>
      <c r="K117" s="721" t="s">
        <v>283</v>
      </c>
      <c r="L117" s="726"/>
      <c r="M117" s="726" t="s">
        <v>6426</v>
      </c>
      <c r="N117" s="722" t="s">
        <v>1418</v>
      </c>
      <c r="O117" s="721" t="s">
        <v>222</v>
      </c>
      <c r="P117" s="736"/>
      <c r="Q117" s="734"/>
    </row>
    <row r="118" spans="1:17">
      <c r="A118" s="721"/>
      <c r="B118" s="721">
        <v>2</v>
      </c>
      <c r="C118" s="734" t="s">
        <v>7048</v>
      </c>
      <c r="D118" s="723" t="s">
        <v>16</v>
      </c>
      <c r="E118" s="721" t="s">
        <v>221</v>
      </c>
      <c r="F118" s="737" t="s">
        <v>4819</v>
      </c>
      <c r="G118" s="779" t="s">
        <v>7056</v>
      </c>
      <c r="H118" s="795"/>
      <c r="I118" s="725" t="s">
        <v>4508</v>
      </c>
      <c r="J118" s="721" t="s">
        <v>2491</v>
      </c>
      <c r="K118" s="721" t="s">
        <v>246</v>
      </c>
      <c r="L118" s="726"/>
      <c r="M118" s="726" t="s">
        <v>6426</v>
      </c>
      <c r="N118" s="722" t="s">
        <v>1418</v>
      </c>
      <c r="O118" s="721" t="s">
        <v>245</v>
      </c>
      <c r="P118" s="736"/>
      <c r="Q118" s="734"/>
    </row>
    <row r="119" spans="1:17">
      <c r="A119" s="721"/>
      <c r="B119" s="721">
        <v>3</v>
      </c>
      <c r="C119" s="734" t="s">
        <v>7049</v>
      </c>
      <c r="D119" s="723" t="s">
        <v>23</v>
      </c>
      <c r="E119" s="721" t="s">
        <v>254</v>
      </c>
      <c r="F119" s="737" t="s">
        <v>7053</v>
      </c>
      <c r="G119" s="779" t="s">
        <v>7057</v>
      </c>
      <c r="H119" s="795"/>
      <c r="I119" s="725" t="s">
        <v>4508</v>
      </c>
      <c r="J119" s="721" t="s">
        <v>2491</v>
      </c>
      <c r="K119" s="721" t="s">
        <v>283</v>
      </c>
      <c r="L119" s="726"/>
      <c r="M119" s="726" t="s">
        <v>6426</v>
      </c>
      <c r="N119" s="722" t="s">
        <v>1418</v>
      </c>
      <c r="O119" s="721" t="s">
        <v>255</v>
      </c>
      <c r="P119" s="734"/>
      <c r="Q119" s="734"/>
    </row>
    <row r="120" spans="1:17">
      <c r="A120" s="721"/>
      <c r="B120" s="721">
        <v>4</v>
      </c>
      <c r="C120" s="734" t="s">
        <v>7050</v>
      </c>
      <c r="D120" s="723" t="s">
        <v>16</v>
      </c>
      <c r="E120" s="721" t="s">
        <v>254</v>
      </c>
      <c r="F120" s="737" t="s">
        <v>613</v>
      </c>
      <c r="G120" s="779" t="s">
        <v>7058</v>
      </c>
      <c r="H120" s="795"/>
      <c r="I120" s="725" t="s">
        <v>4508</v>
      </c>
      <c r="J120" s="721" t="s">
        <v>6623</v>
      </c>
      <c r="K120" s="721" t="s">
        <v>270</v>
      </c>
      <c r="L120" s="726"/>
      <c r="M120" s="726" t="s">
        <v>6426</v>
      </c>
      <c r="N120" s="722" t="s">
        <v>1418</v>
      </c>
      <c r="O120" s="721" t="s">
        <v>255</v>
      </c>
      <c r="P120" s="734"/>
      <c r="Q120" s="734"/>
    </row>
    <row r="121" spans="1:17">
      <c r="A121" s="721"/>
      <c r="B121" s="721">
        <v>5</v>
      </c>
      <c r="C121" s="734" t="s">
        <v>7051</v>
      </c>
      <c r="D121" s="723" t="s">
        <v>16</v>
      </c>
      <c r="E121" s="721" t="s">
        <v>254</v>
      </c>
      <c r="F121" s="737" t="s">
        <v>6756</v>
      </c>
      <c r="G121" s="779" t="s">
        <v>7059</v>
      </c>
      <c r="H121" s="795"/>
      <c r="I121" s="725" t="s">
        <v>4508</v>
      </c>
      <c r="J121" s="721" t="s">
        <v>6623</v>
      </c>
      <c r="K121" s="721" t="s">
        <v>270</v>
      </c>
      <c r="L121" s="726"/>
      <c r="M121" s="726" t="s">
        <v>6426</v>
      </c>
      <c r="N121" s="722" t="s">
        <v>1418</v>
      </c>
      <c r="O121" s="721" t="s">
        <v>255</v>
      </c>
      <c r="P121" s="734"/>
      <c r="Q121" s="734"/>
    </row>
    <row r="122" spans="1:17">
      <c r="A122" s="721"/>
      <c r="B122" s="721">
        <v>6</v>
      </c>
      <c r="C122" s="734" t="s">
        <v>7052</v>
      </c>
      <c r="D122" s="723" t="s">
        <v>16</v>
      </c>
      <c r="E122" s="721" t="s">
        <v>254</v>
      </c>
      <c r="F122" s="737" t="s">
        <v>7054</v>
      </c>
      <c r="G122" s="779" t="s">
        <v>7060</v>
      </c>
      <c r="H122" s="795"/>
      <c r="I122" s="725" t="s">
        <v>4508</v>
      </c>
      <c r="J122" s="721" t="s">
        <v>265</v>
      </c>
      <c r="K122" s="721" t="s">
        <v>270</v>
      </c>
      <c r="L122" s="726"/>
      <c r="M122" s="726" t="s">
        <v>6426</v>
      </c>
      <c r="N122" s="722" t="s">
        <v>1418</v>
      </c>
      <c r="O122" s="721" t="s">
        <v>255</v>
      </c>
      <c r="P122" s="734"/>
      <c r="Q122" s="734"/>
    </row>
    <row r="123" spans="1:17">
      <c r="A123" s="721">
        <v>32</v>
      </c>
      <c r="B123" s="721">
        <v>1</v>
      </c>
      <c r="C123" s="734" t="s">
        <v>7061</v>
      </c>
      <c r="D123" s="723" t="s">
        <v>23</v>
      </c>
      <c r="E123" s="721" t="s">
        <v>221</v>
      </c>
      <c r="F123" s="737" t="s">
        <v>376</v>
      </c>
      <c r="G123" s="779" t="s">
        <v>7066</v>
      </c>
      <c r="H123" s="795"/>
      <c r="I123" s="725" t="s">
        <v>1403</v>
      </c>
      <c r="J123" s="721" t="s">
        <v>785</v>
      </c>
      <c r="K123" s="721" t="s">
        <v>283</v>
      </c>
      <c r="L123" s="726"/>
      <c r="M123" s="726" t="s">
        <v>6426</v>
      </c>
      <c r="N123" s="722" t="s">
        <v>1418</v>
      </c>
      <c r="O123" s="721" t="s">
        <v>222</v>
      </c>
      <c r="P123" s="734"/>
      <c r="Q123" s="734"/>
    </row>
    <row r="124" spans="1:17">
      <c r="A124" s="721"/>
      <c r="B124" s="721">
        <v>2</v>
      </c>
      <c r="C124" s="734" t="s">
        <v>7062</v>
      </c>
      <c r="D124" s="723" t="s">
        <v>16</v>
      </c>
      <c r="E124" s="721" t="s">
        <v>221</v>
      </c>
      <c r="F124" s="737" t="s">
        <v>376</v>
      </c>
      <c r="G124" s="779" t="s">
        <v>7067</v>
      </c>
      <c r="H124" s="795"/>
      <c r="I124" s="725" t="s">
        <v>1403</v>
      </c>
      <c r="J124" s="721" t="s">
        <v>785</v>
      </c>
      <c r="K124" s="721" t="s">
        <v>246</v>
      </c>
      <c r="L124" s="726"/>
      <c r="M124" s="726" t="s">
        <v>6426</v>
      </c>
      <c r="N124" s="722" t="s">
        <v>1418</v>
      </c>
      <c r="O124" s="721" t="s">
        <v>245</v>
      </c>
      <c r="P124" s="734"/>
      <c r="Q124" s="734"/>
    </row>
    <row r="125" spans="1:17">
      <c r="A125" s="721"/>
      <c r="B125" s="721">
        <v>3</v>
      </c>
      <c r="C125" s="734" t="s">
        <v>7063</v>
      </c>
      <c r="D125" s="723" t="s">
        <v>16</v>
      </c>
      <c r="E125" s="721" t="s">
        <v>254</v>
      </c>
      <c r="F125" s="737" t="s">
        <v>376</v>
      </c>
      <c r="G125" s="779" t="s">
        <v>7068</v>
      </c>
      <c r="H125" s="795"/>
      <c r="I125" s="725" t="s">
        <v>1403</v>
      </c>
      <c r="J125" s="721" t="s">
        <v>265</v>
      </c>
      <c r="K125" s="721" t="s">
        <v>270</v>
      </c>
      <c r="L125" s="726"/>
      <c r="M125" s="726" t="s">
        <v>6426</v>
      </c>
      <c r="N125" s="722" t="s">
        <v>1418</v>
      </c>
      <c r="O125" s="721" t="s">
        <v>255</v>
      </c>
      <c r="P125" s="734"/>
      <c r="Q125" s="734"/>
    </row>
    <row r="126" spans="1:17">
      <c r="A126" s="721"/>
      <c r="B126" s="721">
        <v>4</v>
      </c>
      <c r="C126" s="734" t="s">
        <v>7064</v>
      </c>
      <c r="D126" s="723" t="s">
        <v>16</v>
      </c>
      <c r="E126" s="721" t="s">
        <v>254</v>
      </c>
      <c r="F126" s="737" t="s">
        <v>230</v>
      </c>
      <c r="G126" s="779" t="s">
        <v>7069</v>
      </c>
      <c r="H126" s="795"/>
      <c r="I126" s="725" t="s">
        <v>1403</v>
      </c>
      <c r="J126" s="721" t="s">
        <v>265</v>
      </c>
      <c r="K126" s="721" t="s">
        <v>270</v>
      </c>
      <c r="L126" s="726"/>
      <c r="M126" s="726" t="s">
        <v>6426</v>
      </c>
      <c r="N126" s="722" t="s">
        <v>1418</v>
      </c>
      <c r="O126" s="721" t="s">
        <v>255</v>
      </c>
      <c r="P126" s="734"/>
      <c r="Q126" s="734"/>
    </row>
    <row r="127" spans="1:17">
      <c r="A127" s="721"/>
      <c r="B127" s="721">
        <v>5</v>
      </c>
      <c r="C127" s="734" t="s">
        <v>7065</v>
      </c>
      <c r="D127" s="723" t="s">
        <v>23</v>
      </c>
      <c r="E127" s="721" t="s">
        <v>254</v>
      </c>
      <c r="F127" s="737" t="s">
        <v>376</v>
      </c>
      <c r="G127" s="779" t="s">
        <v>7070</v>
      </c>
      <c r="H127" s="795"/>
      <c r="I127" s="725" t="s">
        <v>1403</v>
      </c>
      <c r="J127" s="721" t="s">
        <v>2491</v>
      </c>
      <c r="K127" s="721" t="s">
        <v>283</v>
      </c>
      <c r="L127" s="726"/>
      <c r="M127" s="726" t="s">
        <v>6426</v>
      </c>
      <c r="N127" s="722" t="s">
        <v>1418</v>
      </c>
      <c r="O127" s="721" t="s">
        <v>1674</v>
      </c>
      <c r="P127" s="734"/>
      <c r="Q127" s="734"/>
    </row>
    <row r="128" spans="1:17">
      <c r="A128" s="1000"/>
      <c r="B128" s="721">
        <v>6</v>
      </c>
      <c r="C128" s="734" t="s">
        <v>7457</v>
      </c>
      <c r="D128" s="723" t="s">
        <v>23</v>
      </c>
      <c r="E128" s="721" t="s">
        <v>254</v>
      </c>
      <c r="F128" s="737"/>
      <c r="G128" s="779" t="s">
        <v>7458</v>
      </c>
      <c r="H128" s="795"/>
      <c r="I128" s="725"/>
      <c r="J128" s="721"/>
      <c r="K128" s="721"/>
      <c r="L128" s="726"/>
      <c r="M128" s="726"/>
      <c r="N128" s="722"/>
      <c r="O128" s="721"/>
      <c r="P128" s="734"/>
      <c r="Q128" s="734"/>
    </row>
    <row r="129" spans="1:17">
      <c r="A129" s="815">
        <v>33</v>
      </c>
      <c r="B129" s="721">
        <v>1</v>
      </c>
      <c r="C129" s="722" t="s">
        <v>5189</v>
      </c>
      <c r="D129" s="723" t="s">
        <v>23</v>
      </c>
      <c r="E129" s="721" t="s">
        <v>221</v>
      </c>
      <c r="F129" s="721" t="s">
        <v>376</v>
      </c>
      <c r="G129" s="956">
        <v>27008</v>
      </c>
      <c r="H129" s="795">
        <v>43</v>
      </c>
      <c r="I129" s="725" t="s">
        <v>4508</v>
      </c>
      <c r="J129" s="721" t="s">
        <v>223</v>
      </c>
      <c r="K129" s="721" t="s">
        <v>283</v>
      </c>
      <c r="L129" s="726"/>
      <c r="M129" s="726" t="s">
        <v>6426</v>
      </c>
      <c r="N129" s="722" t="s">
        <v>4862</v>
      </c>
      <c r="O129" s="721" t="s">
        <v>222</v>
      </c>
      <c r="P129" s="741" t="s">
        <v>5188</v>
      </c>
      <c r="Q129" s="722"/>
    </row>
    <row r="130" spans="1:17">
      <c r="B130" s="721">
        <v>2</v>
      </c>
      <c r="C130" s="722" t="s">
        <v>5194</v>
      </c>
      <c r="D130" s="723" t="s">
        <v>16</v>
      </c>
      <c r="E130" s="721" t="s">
        <v>221</v>
      </c>
      <c r="F130" s="721" t="s">
        <v>376</v>
      </c>
      <c r="G130" s="956">
        <v>28106</v>
      </c>
      <c r="H130" s="795">
        <v>40</v>
      </c>
      <c r="I130" s="725" t="s">
        <v>4508</v>
      </c>
      <c r="J130" s="721" t="s">
        <v>289</v>
      </c>
      <c r="K130" s="721" t="s">
        <v>246</v>
      </c>
      <c r="L130" s="726"/>
      <c r="M130" s="726" t="s">
        <v>6426</v>
      </c>
      <c r="N130" s="722" t="s">
        <v>4862</v>
      </c>
      <c r="O130" s="721" t="s">
        <v>245</v>
      </c>
      <c r="P130" s="741" t="s">
        <v>5193</v>
      </c>
      <c r="Q130" s="722"/>
    </row>
    <row r="131" spans="1:17">
      <c r="B131" s="721">
        <v>3</v>
      </c>
      <c r="C131" s="722" t="s">
        <v>5198</v>
      </c>
      <c r="D131" s="723" t="s">
        <v>16</v>
      </c>
      <c r="E131" s="721" t="s">
        <v>254</v>
      </c>
      <c r="F131" s="721" t="s">
        <v>376</v>
      </c>
      <c r="G131" s="956">
        <v>34682</v>
      </c>
      <c r="H131" s="795">
        <v>22</v>
      </c>
      <c r="I131" s="725" t="s">
        <v>4508</v>
      </c>
      <c r="J131" s="721" t="s">
        <v>256</v>
      </c>
      <c r="K131" s="721" t="s">
        <v>283</v>
      </c>
      <c r="L131" s="726"/>
      <c r="M131" s="726" t="s">
        <v>6426</v>
      </c>
      <c r="N131" s="722" t="s">
        <v>4862</v>
      </c>
      <c r="O131" s="721" t="s">
        <v>255</v>
      </c>
      <c r="P131" s="741" t="s">
        <v>5197</v>
      </c>
      <c r="Q131" s="722"/>
    </row>
    <row r="132" spans="1:17">
      <c r="B132" s="721">
        <v>4</v>
      </c>
      <c r="C132" s="722" t="s">
        <v>5201</v>
      </c>
      <c r="D132" s="723" t="s">
        <v>23</v>
      </c>
      <c r="E132" s="721" t="s">
        <v>254</v>
      </c>
      <c r="F132" s="721" t="s">
        <v>376</v>
      </c>
      <c r="G132" s="956">
        <v>36263</v>
      </c>
      <c r="H132" s="795">
        <v>18</v>
      </c>
      <c r="I132" s="725" t="s">
        <v>4508</v>
      </c>
      <c r="J132" s="721" t="s">
        <v>348</v>
      </c>
      <c r="K132" s="721" t="s">
        <v>266</v>
      </c>
      <c r="L132" s="726"/>
      <c r="M132" s="726" t="s">
        <v>6426</v>
      </c>
      <c r="N132" s="722" t="s">
        <v>4862</v>
      </c>
      <c r="O132" s="721" t="s">
        <v>255</v>
      </c>
      <c r="P132" s="741" t="s">
        <v>5200</v>
      </c>
      <c r="Q132" s="722"/>
    </row>
    <row r="133" spans="1:17">
      <c r="B133" s="721">
        <v>5</v>
      </c>
      <c r="C133" s="722" t="s">
        <v>5202</v>
      </c>
      <c r="D133" s="723" t="s">
        <v>16</v>
      </c>
      <c r="E133" s="721" t="s">
        <v>254</v>
      </c>
      <c r="F133" s="721" t="s">
        <v>376</v>
      </c>
      <c r="G133" s="956">
        <v>37170</v>
      </c>
      <c r="H133" s="795">
        <v>15</v>
      </c>
      <c r="I133" s="725" t="s">
        <v>4508</v>
      </c>
      <c r="J133" s="721" t="s">
        <v>348</v>
      </c>
      <c r="K133" s="721" t="s">
        <v>266</v>
      </c>
      <c r="L133" s="726"/>
      <c r="M133" s="726" t="s">
        <v>6426</v>
      </c>
      <c r="N133" s="722" t="s">
        <v>4862</v>
      </c>
      <c r="O133" s="721" t="s">
        <v>255</v>
      </c>
      <c r="P133" s="722"/>
      <c r="Q133" s="722"/>
    </row>
    <row r="134" spans="1:17">
      <c r="B134" s="721">
        <v>6</v>
      </c>
      <c r="C134" s="722" t="s">
        <v>5203</v>
      </c>
      <c r="D134" s="723" t="s">
        <v>16</v>
      </c>
      <c r="E134" s="721" t="s">
        <v>254</v>
      </c>
      <c r="F134" s="721" t="s">
        <v>376</v>
      </c>
      <c r="G134" s="956">
        <v>38850</v>
      </c>
      <c r="H134" s="795">
        <v>11</v>
      </c>
      <c r="I134" s="725" t="s">
        <v>4508</v>
      </c>
      <c r="J134" s="721" t="s">
        <v>369</v>
      </c>
      <c r="K134" s="721" t="s">
        <v>266</v>
      </c>
      <c r="L134" s="726"/>
      <c r="M134" s="726" t="s">
        <v>6426</v>
      </c>
      <c r="N134" s="722" t="s">
        <v>4862</v>
      </c>
      <c r="O134" s="721" t="s">
        <v>255</v>
      </c>
      <c r="P134" s="722"/>
      <c r="Q134" s="722"/>
    </row>
    <row r="135" spans="1:17">
      <c r="B135" s="721">
        <v>7</v>
      </c>
      <c r="C135" s="722" t="s">
        <v>5204</v>
      </c>
      <c r="D135" s="723" t="s">
        <v>16</v>
      </c>
      <c r="E135" s="721" t="s">
        <v>254</v>
      </c>
      <c r="F135" s="721" t="s">
        <v>22</v>
      </c>
      <c r="G135" s="956">
        <v>40615</v>
      </c>
      <c r="H135" s="795">
        <v>6</v>
      </c>
      <c r="I135" s="725" t="s">
        <v>4508</v>
      </c>
      <c r="J135" s="721" t="s">
        <v>265</v>
      </c>
      <c r="K135" s="721" t="s">
        <v>270</v>
      </c>
      <c r="L135" s="726"/>
      <c r="M135" s="726" t="s">
        <v>6426</v>
      </c>
      <c r="N135" s="722" t="s">
        <v>4862</v>
      </c>
      <c r="O135" s="721" t="s">
        <v>255</v>
      </c>
      <c r="P135" s="722"/>
      <c r="Q135" s="722"/>
    </row>
    <row r="138" spans="1:17">
      <c r="F138">
        <f>COUNTIF(O4:O135,"KEPALA KELUARGA")</f>
        <v>33</v>
      </c>
    </row>
  </sheetData>
  <autoFilter ref="A2:Q135">
    <filterColumn colId="1" showButton="0"/>
    <filterColumn colId="5" showButton="0"/>
  </autoFilter>
  <mergeCells count="15">
    <mergeCell ref="H2:H3"/>
    <mergeCell ref="A2:A3"/>
    <mergeCell ref="B2:C3"/>
    <mergeCell ref="D2:D3"/>
    <mergeCell ref="E2:E3"/>
    <mergeCell ref="F2:G2"/>
    <mergeCell ref="O2:O3"/>
    <mergeCell ref="P2:P3"/>
    <mergeCell ref="Q2:Q3"/>
    <mergeCell ref="I2:I3"/>
    <mergeCell ref="J2:J3"/>
    <mergeCell ref="K2:K3"/>
    <mergeCell ref="L2:L3"/>
    <mergeCell ref="M2:M3"/>
    <mergeCell ref="N2:N3"/>
  </mergeCells>
  <pageMargins left="1.75" right="0" top="0.75" bottom="0.75" header="0.3" footer="0.3"/>
  <pageSetup paperSize="5" scale="8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5:Q68"/>
  <sheetViews>
    <sheetView view="pageBreakPreview" topLeftCell="A35" zoomScaleSheetLayoutView="100" workbookViewId="0">
      <selection activeCell="A7" sqref="A7:Q66"/>
    </sheetView>
  </sheetViews>
  <sheetFormatPr defaultRowHeight="9"/>
  <cols>
    <col min="1" max="1" width="4" style="707" customWidth="1"/>
    <col min="2" max="2" width="3.85546875" style="707" customWidth="1"/>
    <col min="3" max="3" width="19.140625" style="707" customWidth="1"/>
    <col min="4" max="4" width="7" style="707" customWidth="1"/>
    <col min="5" max="5" width="12.140625" style="707" customWidth="1"/>
    <col min="6" max="6" width="12.28515625" style="707" customWidth="1"/>
    <col min="7" max="7" width="10" style="814" customWidth="1"/>
    <col min="8" max="8" width="5.85546875" style="707" customWidth="1"/>
    <col min="9" max="9" width="8.140625" style="707" customWidth="1"/>
    <col min="10" max="10" width="13.140625" style="707" customWidth="1"/>
    <col min="11" max="11" width="21.5703125" style="707" customWidth="1"/>
    <col min="12" max="12" width="9.5703125" style="707" customWidth="1"/>
    <col min="13" max="13" width="7" style="707" customWidth="1"/>
    <col min="14" max="14" width="11.28515625" style="707" customWidth="1"/>
    <col min="15" max="15" width="15.140625" style="707" customWidth="1"/>
    <col min="16" max="16" width="13.5703125" style="707" customWidth="1"/>
    <col min="17" max="17" width="12.5703125" style="707" customWidth="1"/>
    <col min="18" max="16384" width="9.140625" style="707"/>
  </cols>
  <sheetData>
    <row r="5" spans="1:17">
      <c r="A5" s="1164" t="s">
        <v>70</v>
      </c>
      <c r="B5" s="1165" t="s">
        <v>151</v>
      </c>
      <c r="C5" s="1165"/>
      <c r="D5" s="1166" t="s">
        <v>2</v>
      </c>
      <c r="E5" s="1167" t="s">
        <v>6416</v>
      </c>
      <c r="F5" s="1168" t="s">
        <v>6417</v>
      </c>
      <c r="G5" s="1169"/>
      <c r="H5" s="1163" t="s">
        <v>6418</v>
      </c>
      <c r="I5" s="1172" t="s">
        <v>187</v>
      </c>
      <c r="J5" s="1171" t="s">
        <v>6419</v>
      </c>
      <c r="K5" s="1171" t="s">
        <v>154</v>
      </c>
      <c r="L5" s="1173" t="s">
        <v>6420</v>
      </c>
      <c r="M5" s="1173" t="s">
        <v>6421</v>
      </c>
      <c r="N5" s="1170" t="s">
        <v>6422</v>
      </c>
      <c r="O5" s="1170" t="s">
        <v>6423</v>
      </c>
      <c r="P5" s="1171" t="s">
        <v>180</v>
      </c>
      <c r="Q5" s="1171" t="s">
        <v>194</v>
      </c>
    </row>
    <row r="6" spans="1:17">
      <c r="A6" s="1164"/>
      <c r="B6" s="1165"/>
      <c r="C6" s="1165"/>
      <c r="D6" s="1166"/>
      <c r="E6" s="1167"/>
      <c r="F6" s="791" t="s">
        <v>6424</v>
      </c>
      <c r="G6" s="809" t="s">
        <v>8</v>
      </c>
      <c r="H6" s="1163"/>
      <c r="I6" s="1172"/>
      <c r="J6" s="1171"/>
      <c r="K6" s="1171"/>
      <c r="L6" s="1173"/>
      <c r="M6" s="1173"/>
      <c r="N6" s="1170"/>
      <c r="O6" s="1170"/>
      <c r="P6" s="1171"/>
      <c r="Q6" s="1171"/>
    </row>
    <row r="7" spans="1:17" s="810" customFormat="1">
      <c r="A7" s="722">
        <v>1</v>
      </c>
      <c r="B7" s="722">
        <v>1</v>
      </c>
      <c r="C7" s="722" t="s">
        <v>764</v>
      </c>
      <c r="D7" s="744" t="s">
        <v>23</v>
      </c>
      <c r="E7" s="722" t="s">
        <v>221</v>
      </c>
      <c r="F7" s="722" t="s">
        <v>756</v>
      </c>
      <c r="G7" s="784">
        <v>21371</v>
      </c>
      <c r="H7" s="724">
        <v>59</v>
      </c>
      <c r="I7" s="769" t="s">
        <v>1403</v>
      </c>
      <c r="J7" s="722" t="s">
        <v>256</v>
      </c>
      <c r="K7" s="722" t="s">
        <v>283</v>
      </c>
      <c r="L7" s="812"/>
      <c r="M7" s="812" t="s">
        <v>6426</v>
      </c>
      <c r="N7" s="722" t="s">
        <v>1826</v>
      </c>
      <c r="O7" s="722" t="s">
        <v>222</v>
      </c>
      <c r="P7" s="722" t="s">
        <v>1822</v>
      </c>
      <c r="Q7" s="722" t="s">
        <v>1825</v>
      </c>
    </row>
    <row r="8" spans="1:17">
      <c r="A8" s="721"/>
      <c r="B8" s="721">
        <v>2</v>
      </c>
      <c r="C8" s="722" t="s">
        <v>1833</v>
      </c>
      <c r="D8" s="757" t="s">
        <v>16</v>
      </c>
      <c r="E8" s="738" t="s">
        <v>221</v>
      </c>
      <c r="F8" s="738" t="s">
        <v>1834</v>
      </c>
      <c r="G8" s="783">
        <v>25342</v>
      </c>
      <c r="H8" s="811">
        <v>48</v>
      </c>
      <c r="I8" s="747" t="s">
        <v>1403</v>
      </c>
      <c r="J8" s="738" t="s">
        <v>223</v>
      </c>
      <c r="K8" s="738" t="s">
        <v>246</v>
      </c>
      <c r="L8" s="813"/>
      <c r="M8" s="813" t="s">
        <v>6426</v>
      </c>
      <c r="N8" s="722" t="s">
        <v>1826</v>
      </c>
      <c r="O8" s="738" t="s">
        <v>245</v>
      </c>
      <c r="P8" s="722" t="s">
        <v>1832</v>
      </c>
      <c r="Q8" s="722" t="s">
        <v>1836</v>
      </c>
    </row>
    <row r="9" spans="1:17">
      <c r="A9" s="721">
        <v>2</v>
      </c>
      <c r="B9" s="721">
        <v>1</v>
      </c>
      <c r="C9" s="722" t="s">
        <v>1866</v>
      </c>
      <c r="D9" s="723" t="s">
        <v>23</v>
      </c>
      <c r="E9" s="721" t="s">
        <v>221</v>
      </c>
      <c r="F9" s="721" t="s">
        <v>244</v>
      </c>
      <c r="G9" s="774">
        <v>21832</v>
      </c>
      <c r="H9" s="795">
        <v>57</v>
      </c>
      <c r="I9" s="725" t="s">
        <v>1403</v>
      </c>
      <c r="J9" s="721" t="s">
        <v>289</v>
      </c>
      <c r="K9" s="721" t="s">
        <v>283</v>
      </c>
      <c r="L9" s="813"/>
      <c r="M9" s="813" t="s">
        <v>6426</v>
      </c>
      <c r="N9" s="722" t="s">
        <v>1826</v>
      </c>
      <c r="O9" s="721" t="s">
        <v>222</v>
      </c>
      <c r="P9" s="722" t="s">
        <v>1865</v>
      </c>
      <c r="Q9" s="722" t="s">
        <v>1869</v>
      </c>
    </row>
    <row r="10" spans="1:17">
      <c r="A10" s="721"/>
      <c r="B10" s="721">
        <v>2</v>
      </c>
      <c r="C10" s="722" t="s">
        <v>1872</v>
      </c>
      <c r="D10" s="723" t="s">
        <v>16</v>
      </c>
      <c r="E10" s="721" t="s">
        <v>221</v>
      </c>
      <c r="F10" s="721" t="s">
        <v>244</v>
      </c>
      <c r="G10" s="774">
        <v>27590</v>
      </c>
      <c r="H10" s="795">
        <v>42</v>
      </c>
      <c r="I10" s="725" t="s">
        <v>1403</v>
      </c>
      <c r="J10" s="721" t="s">
        <v>289</v>
      </c>
      <c r="K10" s="721" t="s">
        <v>246</v>
      </c>
      <c r="L10" s="813"/>
      <c r="M10" s="813" t="s">
        <v>6426</v>
      </c>
      <c r="N10" s="722" t="s">
        <v>1826</v>
      </c>
      <c r="O10" s="721" t="s">
        <v>245</v>
      </c>
      <c r="P10" s="722" t="s">
        <v>1871</v>
      </c>
      <c r="Q10" s="722" t="s">
        <v>1869</v>
      </c>
    </row>
    <row r="11" spans="1:17">
      <c r="A11" s="721"/>
      <c r="B11" s="721">
        <v>3</v>
      </c>
      <c r="C11" s="722" t="s">
        <v>1876</v>
      </c>
      <c r="D11" s="723" t="s">
        <v>16</v>
      </c>
      <c r="E11" s="721" t="s">
        <v>254</v>
      </c>
      <c r="F11" s="721" t="s">
        <v>22</v>
      </c>
      <c r="G11" s="774">
        <v>35063</v>
      </c>
      <c r="H11" s="795">
        <v>21</v>
      </c>
      <c r="I11" s="725" t="s">
        <v>1403</v>
      </c>
      <c r="J11" s="721" t="s">
        <v>344</v>
      </c>
      <c r="K11" s="721" t="s">
        <v>266</v>
      </c>
      <c r="L11" s="813"/>
      <c r="M11" s="813" t="s">
        <v>6426</v>
      </c>
      <c r="N11" s="722" t="s">
        <v>1826</v>
      </c>
      <c r="O11" s="721" t="s">
        <v>255</v>
      </c>
      <c r="P11" s="722" t="s">
        <v>1875</v>
      </c>
      <c r="Q11" s="722" t="s">
        <v>1869</v>
      </c>
    </row>
    <row r="12" spans="1:17">
      <c r="A12" s="721">
        <v>3</v>
      </c>
      <c r="B12" s="721">
        <v>1</v>
      </c>
      <c r="C12" s="722" t="s">
        <v>1879</v>
      </c>
      <c r="D12" s="723" t="s">
        <v>23</v>
      </c>
      <c r="E12" s="721" t="s">
        <v>221</v>
      </c>
      <c r="F12" s="721" t="s">
        <v>524</v>
      </c>
      <c r="G12" s="774">
        <v>22112</v>
      </c>
      <c r="H12" s="795">
        <v>57</v>
      </c>
      <c r="I12" s="725" t="s">
        <v>1403</v>
      </c>
      <c r="J12" s="721" t="s">
        <v>289</v>
      </c>
      <c r="K12" s="721" t="s">
        <v>283</v>
      </c>
      <c r="L12" s="813"/>
      <c r="M12" s="813" t="s">
        <v>6426</v>
      </c>
      <c r="N12" s="722" t="s">
        <v>1826</v>
      </c>
      <c r="O12" s="721" t="s">
        <v>222</v>
      </c>
      <c r="P12" s="722" t="s">
        <v>1878</v>
      </c>
      <c r="Q12" s="722" t="s">
        <v>1882</v>
      </c>
    </row>
    <row r="13" spans="1:17">
      <c r="A13" s="721"/>
      <c r="B13" s="721">
        <v>2</v>
      </c>
      <c r="C13" s="722" t="s">
        <v>1884</v>
      </c>
      <c r="D13" s="723" t="s">
        <v>16</v>
      </c>
      <c r="E13" s="721" t="s">
        <v>221</v>
      </c>
      <c r="F13" s="721" t="s">
        <v>524</v>
      </c>
      <c r="G13" s="774">
        <v>22477</v>
      </c>
      <c r="H13" s="795">
        <v>56</v>
      </c>
      <c r="I13" s="725" t="s">
        <v>1403</v>
      </c>
      <c r="J13" s="721" t="s">
        <v>256</v>
      </c>
      <c r="K13" s="721" t="s">
        <v>246</v>
      </c>
      <c r="L13" s="813"/>
      <c r="M13" s="813" t="s">
        <v>6426</v>
      </c>
      <c r="N13" s="722" t="s">
        <v>1826</v>
      </c>
      <c r="O13" s="721" t="s">
        <v>245</v>
      </c>
      <c r="P13" s="722" t="s">
        <v>1883</v>
      </c>
      <c r="Q13" s="722" t="s">
        <v>1882</v>
      </c>
    </row>
    <row r="14" spans="1:17">
      <c r="A14" s="721">
        <v>4</v>
      </c>
      <c r="B14" s="721">
        <v>1</v>
      </c>
      <c r="C14" s="722" t="s">
        <v>1888</v>
      </c>
      <c r="D14" s="723" t="s">
        <v>23</v>
      </c>
      <c r="E14" s="721" t="s">
        <v>221</v>
      </c>
      <c r="F14" s="721" t="s">
        <v>219</v>
      </c>
      <c r="G14" s="774">
        <v>26464</v>
      </c>
      <c r="H14" s="795">
        <v>45</v>
      </c>
      <c r="I14" s="725" t="s">
        <v>1403</v>
      </c>
      <c r="J14" s="721" t="s">
        <v>289</v>
      </c>
      <c r="K14" s="721" t="s">
        <v>283</v>
      </c>
      <c r="L14" s="813"/>
      <c r="M14" s="813" t="s">
        <v>6426</v>
      </c>
      <c r="N14" s="722" t="s">
        <v>1826</v>
      </c>
      <c r="O14" s="721" t="s">
        <v>222</v>
      </c>
      <c r="P14" s="722" t="s">
        <v>1887</v>
      </c>
      <c r="Q14" s="722" t="s">
        <v>1891</v>
      </c>
    </row>
    <row r="15" spans="1:17">
      <c r="A15" s="721"/>
      <c r="B15" s="721">
        <v>2</v>
      </c>
      <c r="C15" s="722" t="s">
        <v>1893</v>
      </c>
      <c r="D15" s="723" t="s">
        <v>16</v>
      </c>
      <c r="E15" s="721" t="s">
        <v>221</v>
      </c>
      <c r="F15" s="721" t="s">
        <v>219</v>
      </c>
      <c r="G15" s="774">
        <v>27114</v>
      </c>
      <c r="H15" s="795">
        <v>43</v>
      </c>
      <c r="I15" s="725" t="s">
        <v>1403</v>
      </c>
      <c r="J15" s="721" t="s">
        <v>289</v>
      </c>
      <c r="K15" s="721" t="s">
        <v>246</v>
      </c>
      <c r="L15" s="813"/>
      <c r="M15" s="813" t="s">
        <v>6426</v>
      </c>
      <c r="N15" s="722" t="s">
        <v>1826</v>
      </c>
      <c r="O15" s="721" t="s">
        <v>245</v>
      </c>
      <c r="P15" s="722" t="s">
        <v>1892</v>
      </c>
      <c r="Q15" s="722" t="s">
        <v>1891</v>
      </c>
    </row>
    <row r="16" spans="1:17">
      <c r="A16" s="721"/>
      <c r="B16" s="721">
        <v>3</v>
      </c>
      <c r="C16" s="722" t="s">
        <v>1897</v>
      </c>
      <c r="D16" s="723" t="s">
        <v>23</v>
      </c>
      <c r="E16" s="721" t="s">
        <v>254</v>
      </c>
      <c r="F16" s="721" t="s">
        <v>230</v>
      </c>
      <c r="G16" s="774">
        <v>35065</v>
      </c>
      <c r="H16" s="795">
        <v>21</v>
      </c>
      <c r="I16" s="725" t="s">
        <v>1403</v>
      </c>
      <c r="J16" s="721" t="s">
        <v>223</v>
      </c>
      <c r="K16" s="721" t="s">
        <v>270</v>
      </c>
      <c r="L16" s="813"/>
      <c r="M16" s="813" t="s">
        <v>6426</v>
      </c>
      <c r="N16" s="722" t="s">
        <v>1826</v>
      </c>
      <c r="O16" s="721" t="s">
        <v>255</v>
      </c>
      <c r="P16" s="722" t="s">
        <v>1896</v>
      </c>
      <c r="Q16" s="722" t="s">
        <v>1891</v>
      </c>
    </row>
    <row r="17" spans="1:17">
      <c r="A17" s="721"/>
      <c r="B17" s="721">
        <v>4</v>
      </c>
      <c r="C17" s="722" t="s">
        <v>1899</v>
      </c>
      <c r="D17" s="723" t="s">
        <v>16</v>
      </c>
      <c r="E17" s="721" t="s">
        <v>254</v>
      </c>
      <c r="F17" s="721" t="s">
        <v>230</v>
      </c>
      <c r="G17" s="774">
        <v>38432</v>
      </c>
      <c r="H17" s="795">
        <v>12</v>
      </c>
      <c r="I17" s="725" t="s">
        <v>1403</v>
      </c>
      <c r="J17" s="721" t="s">
        <v>369</v>
      </c>
      <c r="K17" s="721" t="s">
        <v>266</v>
      </c>
      <c r="L17" s="813"/>
      <c r="M17" s="813" t="s">
        <v>6426</v>
      </c>
      <c r="N17" s="722" t="s">
        <v>1826</v>
      </c>
      <c r="O17" s="721" t="s">
        <v>255</v>
      </c>
      <c r="P17" s="722" t="s">
        <v>1898</v>
      </c>
      <c r="Q17" s="722" t="s">
        <v>1891</v>
      </c>
    </row>
    <row r="18" spans="1:17">
      <c r="A18" s="721">
        <v>5</v>
      </c>
      <c r="B18" s="738">
        <v>1</v>
      </c>
      <c r="C18" s="722" t="s">
        <v>1901</v>
      </c>
      <c r="D18" s="723" t="s">
        <v>23</v>
      </c>
      <c r="E18" s="721" t="s">
        <v>221</v>
      </c>
      <c r="F18" s="721" t="s">
        <v>524</v>
      </c>
      <c r="G18" s="774">
        <v>28423</v>
      </c>
      <c r="H18" s="795">
        <v>39</v>
      </c>
      <c r="I18" s="725" t="s">
        <v>1403</v>
      </c>
      <c r="J18" s="721" t="s">
        <v>223</v>
      </c>
      <c r="K18" s="721" t="s">
        <v>283</v>
      </c>
      <c r="L18" s="813"/>
      <c r="M18" s="813" t="s">
        <v>6426</v>
      </c>
      <c r="N18" s="722" t="s">
        <v>1826</v>
      </c>
      <c r="O18" s="721" t="s">
        <v>222</v>
      </c>
      <c r="P18" s="727" t="s">
        <v>1900</v>
      </c>
      <c r="Q18" s="722" t="s">
        <v>1904</v>
      </c>
    </row>
    <row r="19" spans="1:17">
      <c r="A19" s="721"/>
      <c r="B19" s="721">
        <v>2</v>
      </c>
      <c r="C19" s="722" t="s">
        <v>1906</v>
      </c>
      <c r="D19" s="723" t="s">
        <v>16</v>
      </c>
      <c r="E19" s="721" t="s">
        <v>221</v>
      </c>
      <c r="F19" s="721" t="s">
        <v>524</v>
      </c>
      <c r="G19" s="774">
        <v>29643</v>
      </c>
      <c r="H19" s="795">
        <v>36</v>
      </c>
      <c r="I19" s="725" t="s">
        <v>1403</v>
      </c>
      <c r="J19" s="721" t="s">
        <v>289</v>
      </c>
      <c r="K19" s="721" t="s">
        <v>246</v>
      </c>
      <c r="L19" s="813"/>
      <c r="M19" s="813" t="s">
        <v>6426</v>
      </c>
      <c r="N19" s="722" t="s">
        <v>1826</v>
      </c>
      <c r="O19" s="721" t="s">
        <v>245</v>
      </c>
      <c r="P19" s="722" t="s">
        <v>1905</v>
      </c>
      <c r="Q19" s="722" t="s">
        <v>1904</v>
      </c>
    </row>
    <row r="20" spans="1:17">
      <c r="A20" s="721"/>
      <c r="B20" s="738">
        <v>3</v>
      </c>
      <c r="C20" s="722" t="s">
        <v>1908</v>
      </c>
      <c r="D20" s="723" t="s">
        <v>16</v>
      </c>
      <c r="E20" s="721" t="s">
        <v>254</v>
      </c>
      <c r="F20" s="721" t="s">
        <v>230</v>
      </c>
      <c r="G20" s="774">
        <v>39021</v>
      </c>
      <c r="H20" s="795">
        <v>10</v>
      </c>
      <c r="I20" s="725" t="s">
        <v>1403</v>
      </c>
      <c r="J20" s="721" t="s">
        <v>369</v>
      </c>
      <c r="K20" s="721" t="s">
        <v>266</v>
      </c>
      <c r="L20" s="813"/>
      <c r="M20" s="813" t="s">
        <v>6426</v>
      </c>
      <c r="N20" s="722" t="s">
        <v>1826</v>
      </c>
      <c r="O20" s="721" t="s">
        <v>255</v>
      </c>
      <c r="P20" s="722" t="s">
        <v>1907</v>
      </c>
      <c r="Q20" s="722" t="s">
        <v>1904</v>
      </c>
    </row>
    <row r="21" spans="1:17">
      <c r="A21" s="721"/>
      <c r="B21" s="738">
        <v>4</v>
      </c>
      <c r="C21" s="722" t="s">
        <v>1910</v>
      </c>
      <c r="D21" s="723" t="s">
        <v>16</v>
      </c>
      <c r="E21" s="721" t="s">
        <v>254</v>
      </c>
      <c r="F21" s="721" t="s">
        <v>230</v>
      </c>
      <c r="G21" s="774">
        <v>40892</v>
      </c>
      <c r="H21" s="795">
        <v>5</v>
      </c>
      <c r="I21" s="725" t="s">
        <v>1403</v>
      </c>
      <c r="J21" s="721" t="s">
        <v>265</v>
      </c>
      <c r="K21" s="721" t="s">
        <v>270</v>
      </c>
      <c r="L21" s="813"/>
      <c r="M21" s="813" t="s">
        <v>6426</v>
      </c>
      <c r="N21" s="722" t="s">
        <v>1826</v>
      </c>
      <c r="O21" s="721" t="s">
        <v>255</v>
      </c>
      <c r="P21" s="727" t="s">
        <v>1909</v>
      </c>
      <c r="Q21" s="722" t="s">
        <v>1904</v>
      </c>
    </row>
    <row r="22" spans="1:17">
      <c r="A22" s="721">
        <v>6</v>
      </c>
      <c r="B22" s="721">
        <v>1</v>
      </c>
      <c r="C22" s="722" t="s">
        <v>1912</v>
      </c>
      <c r="D22" s="723" t="s">
        <v>23</v>
      </c>
      <c r="E22" s="721" t="s">
        <v>221</v>
      </c>
      <c r="F22" s="721" t="s">
        <v>1913</v>
      </c>
      <c r="G22" s="774">
        <v>31750</v>
      </c>
      <c r="H22" s="795">
        <v>30</v>
      </c>
      <c r="I22" s="725" t="s">
        <v>1403</v>
      </c>
      <c r="J22" s="721" t="s">
        <v>289</v>
      </c>
      <c r="K22" s="721" t="s">
        <v>674</v>
      </c>
      <c r="L22" s="813"/>
      <c r="M22" s="813" t="s">
        <v>6426</v>
      </c>
      <c r="N22" s="722" t="s">
        <v>1826</v>
      </c>
      <c r="O22" s="721" t="s">
        <v>222</v>
      </c>
      <c r="P22" s="727" t="s">
        <v>1911</v>
      </c>
      <c r="Q22" s="722" t="s">
        <v>1916</v>
      </c>
    </row>
    <row r="23" spans="1:17">
      <c r="A23" s="721"/>
      <c r="B23" s="721">
        <v>2</v>
      </c>
      <c r="C23" s="722" t="s">
        <v>1918</v>
      </c>
      <c r="D23" s="723" t="s">
        <v>16</v>
      </c>
      <c r="E23" s="721" t="s">
        <v>221</v>
      </c>
      <c r="F23" s="721" t="s">
        <v>288</v>
      </c>
      <c r="G23" s="774">
        <v>30147</v>
      </c>
      <c r="H23" s="795">
        <v>35</v>
      </c>
      <c r="I23" s="725" t="s">
        <v>1403</v>
      </c>
      <c r="J23" s="721" t="s">
        <v>256</v>
      </c>
      <c r="K23" s="721" t="s">
        <v>246</v>
      </c>
      <c r="L23" s="813"/>
      <c r="M23" s="813" t="s">
        <v>6426</v>
      </c>
      <c r="N23" s="722" t="s">
        <v>1826</v>
      </c>
      <c r="O23" s="721" t="s">
        <v>245</v>
      </c>
      <c r="P23" s="722" t="s">
        <v>1917</v>
      </c>
      <c r="Q23" s="722" t="s">
        <v>1916</v>
      </c>
    </row>
    <row r="24" spans="1:17">
      <c r="A24" s="721"/>
      <c r="B24" s="721">
        <v>3</v>
      </c>
      <c r="C24" s="722" t="s">
        <v>1924</v>
      </c>
      <c r="D24" s="723" t="s">
        <v>23</v>
      </c>
      <c r="E24" s="721" t="s">
        <v>254</v>
      </c>
      <c r="F24" s="721" t="s">
        <v>230</v>
      </c>
      <c r="G24" s="774">
        <v>41317</v>
      </c>
      <c r="H24" s="795">
        <v>4</v>
      </c>
      <c r="I24" s="725" t="s">
        <v>1403</v>
      </c>
      <c r="J24" s="721" t="s">
        <v>265</v>
      </c>
      <c r="K24" s="721" t="s">
        <v>270</v>
      </c>
      <c r="L24" s="813"/>
      <c r="M24" s="813" t="s">
        <v>6426</v>
      </c>
      <c r="N24" s="722" t="s">
        <v>1826</v>
      </c>
      <c r="O24" s="721" t="s">
        <v>255</v>
      </c>
      <c r="P24" s="727" t="s">
        <v>1923</v>
      </c>
      <c r="Q24" s="722" t="s">
        <v>1916</v>
      </c>
    </row>
    <row r="25" spans="1:17">
      <c r="A25" s="721">
        <v>7</v>
      </c>
      <c r="B25" s="721">
        <v>1</v>
      </c>
      <c r="C25" s="722" t="s">
        <v>1920</v>
      </c>
      <c r="D25" s="723" t="s">
        <v>23</v>
      </c>
      <c r="E25" s="721" t="s">
        <v>221</v>
      </c>
      <c r="F25" s="721" t="s">
        <v>452</v>
      </c>
      <c r="G25" s="774">
        <v>18094</v>
      </c>
      <c r="H25" s="795">
        <v>68</v>
      </c>
      <c r="I25" s="725" t="s">
        <v>1403</v>
      </c>
      <c r="J25" s="721" t="s">
        <v>256</v>
      </c>
      <c r="K25" s="721" t="s">
        <v>283</v>
      </c>
      <c r="L25" s="813"/>
      <c r="M25" s="813" t="s">
        <v>6426</v>
      </c>
      <c r="N25" s="722" t="s">
        <v>1826</v>
      </c>
      <c r="O25" s="721" t="s">
        <v>222</v>
      </c>
      <c r="P25" s="722" t="s">
        <v>1926</v>
      </c>
      <c r="Q25" s="722" t="s">
        <v>1929</v>
      </c>
    </row>
    <row r="26" spans="1:17">
      <c r="A26" s="721"/>
      <c r="B26" s="721">
        <v>2</v>
      </c>
      <c r="C26" s="722" t="s">
        <v>1919</v>
      </c>
      <c r="D26" s="723" t="s">
        <v>16</v>
      </c>
      <c r="E26" s="721" t="s">
        <v>221</v>
      </c>
      <c r="F26" s="721" t="s">
        <v>1931</v>
      </c>
      <c r="G26" s="774">
        <v>19190</v>
      </c>
      <c r="H26" s="795">
        <v>65</v>
      </c>
      <c r="I26" s="725" t="s">
        <v>1403</v>
      </c>
      <c r="J26" s="721" t="s">
        <v>256</v>
      </c>
      <c r="K26" s="721" t="s">
        <v>246</v>
      </c>
      <c r="L26" s="813"/>
      <c r="M26" s="813" t="s">
        <v>6426</v>
      </c>
      <c r="N26" s="722" t="s">
        <v>1826</v>
      </c>
      <c r="O26" s="721" t="s">
        <v>245</v>
      </c>
      <c r="P26" s="722" t="s">
        <v>1930</v>
      </c>
      <c r="Q26" s="722" t="s">
        <v>1929</v>
      </c>
    </row>
    <row r="27" spans="1:17">
      <c r="A27" s="721">
        <v>8</v>
      </c>
      <c r="B27" s="721">
        <v>1</v>
      </c>
      <c r="C27" s="722" t="s">
        <v>1935</v>
      </c>
      <c r="D27" s="723" t="s">
        <v>23</v>
      </c>
      <c r="E27" s="721" t="s">
        <v>221</v>
      </c>
      <c r="F27" s="721" t="s">
        <v>288</v>
      </c>
      <c r="G27" s="774">
        <v>26825</v>
      </c>
      <c r="H27" s="795">
        <v>44</v>
      </c>
      <c r="I27" s="725" t="s">
        <v>1403</v>
      </c>
      <c r="J27" s="721" t="s">
        <v>223</v>
      </c>
      <c r="K27" s="721" t="s">
        <v>283</v>
      </c>
      <c r="L27" s="813"/>
      <c r="M27" s="813" t="s">
        <v>6426</v>
      </c>
      <c r="N27" s="722" t="s">
        <v>1826</v>
      </c>
      <c r="O27" s="721" t="s">
        <v>222</v>
      </c>
      <c r="P27" s="722" t="s">
        <v>1934</v>
      </c>
      <c r="Q27" s="722" t="s">
        <v>1938</v>
      </c>
    </row>
    <row r="28" spans="1:17">
      <c r="A28" s="721"/>
      <c r="B28" s="721">
        <v>2</v>
      </c>
      <c r="C28" s="722" t="s">
        <v>1391</v>
      </c>
      <c r="D28" s="723" t="s">
        <v>16</v>
      </c>
      <c r="E28" s="721" t="s">
        <v>221</v>
      </c>
      <c r="F28" s="721" t="s">
        <v>1940</v>
      </c>
      <c r="G28" s="774">
        <v>28525</v>
      </c>
      <c r="H28" s="795">
        <v>39</v>
      </c>
      <c r="I28" s="725" t="s">
        <v>1403</v>
      </c>
      <c r="J28" s="721" t="s">
        <v>223</v>
      </c>
      <c r="K28" s="721" t="s">
        <v>246</v>
      </c>
      <c r="L28" s="813"/>
      <c r="M28" s="813" t="s">
        <v>6426</v>
      </c>
      <c r="N28" s="722" t="s">
        <v>1826</v>
      </c>
      <c r="O28" s="721" t="s">
        <v>245</v>
      </c>
      <c r="P28" s="722" t="s">
        <v>1939</v>
      </c>
      <c r="Q28" s="722" t="s">
        <v>1938</v>
      </c>
    </row>
    <row r="29" spans="1:17">
      <c r="A29" s="721"/>
      <c r="B29" s="721">
        <v>3</v>
      </c>
      <c r="C29" s="722" t="s">
        <v>1945</v>
      </c>
      <c r="D29" s="723" t="s">
        <v>16</v>
      </c>
      <c r="E29" s="721" t="s">
        <v>254</v>
      </c>
      <c r="F29" s="721" t="s">
        <v>22</v>
      </c>
      <c r="G29" s="774">
        <v>38029</v>
      </c>
      <c r="H29" s="795">
        <v>13</v>
      </c>
      <c r="I29" s="725" t="s">
        <v>1403</v>
      </c>
      <c r="J29" s="721" t="s">
        <v>369</v>
      </c>
      <c r="K29" s="721" t="s">
        <v>266</v>
      </c>
      <c r="L29" s="813"/>
      <c r="M29" s="813" t="s">
        <v>6426</v>
      </c>
      <c r="N29" s="722" t="s">
        <v>1826</v>
      </c>
      <c r="O29" s="721" t="s">
        <v>255</v>
      </c>
      <c r="P29" s="722" t="s">
        <v>1944</v>
      </c>
      <c r="Q29" s="722" t="s">
        <v>1938</v>
      </c>
    </row>
    <row r="30" spans="1:17">
      <c r="A30" s="721"/>
      <c r="B30" s="721">
        <v>4</v>
      </c>
      <c r="C30" s="722" t="s">
        <v>1947</v>
      </c>
      <c r="D30" s="723" t="s">
        <v>16</v>
      </c>
      <c r="E30" s="721" t="s">
        <v>254</v>
      </c>
      <c r="F30" s="721" t="s">
        <v>230</v>
      </c>
      <c r="G30" s="774">
        <v>38992</v>
      </c>
      <c r="H30" s="795">
        <v>10</v>
      </c>
      <c r="I30" s="725" t="s">
        <v>1403</v>
      </c>
      <c r="J30" s="721" t="s">
        <v>369</v>
      </c>
      <c r="K30" s="721" t="s">
        <v>266</v>
      </c>
      <c r="L30" s="813"/>
      <c r="M30" s="813" t="s">
        <v>6426</v>
      </c>
      <c r="N30" s="722" t="s">
        <v>1826</v>
      </c>
      <c r="O30" s="721" t="s">
        <v>255</v>
      </c>
      <c r="P30" s="722" t="s">
        <v>1946</v>
      </c>
      <c r="Q30" s="722" t="s">
        <v>1938</v>
      </c>
    </row>
    <row r="31" spans="1:17">
      <c r="A31" s="721">
        <v>9</v>
      </c>
      <c r="B31" s="721">
        <v>1</v>
      </c>
      <c r="C31" s="722" t="s">
        <v>1953</v>
      </c>
      <c r="D31" s="723" t="s">
        <v>16</v>
      </c>
      <c r="E31" s="721" t="s">
        <v>221</v>
      </c>
      <c r="F31" s="721" t="s">
        <v>414</v>
      </c>
      <c r="G31" s="774">
        <v>25306</v>
      </c>
      <c r="H31" s="795">
        <v>48</v>
      </c>
      <c r="I31" s="725" t="s">
        <v>1403</v>
      </c>
      <c r="J31" s="721" t="s">
        <v>256</v>
      </c>
      <c r="K31" s="721" t="s">
        <v>246</v>
      </c>
      <c r="L31" s="813"/>
      <c r="M31" s="813" t="s">
        <v>6426</v>
      </c>
      <c r="N31" s="722" t="s">
        <v>1826</v>
      </c>
      <c r="O31" s="721" t="s">
        <v>245</v>
      </c>
      <c r="P31" s="722" t="s">
        <v>1952</v>
      </c>
      <c r="Q31" s="722" t="s">
        <v>1951</v>
      </c>
    </row>
    <row r="32" spans="1:17">
      <c r="A32" s="721"/>
      <c r="B32" s="721">
        <v>2</v>
      </c>
      <c r="C32" s="722" t="s">
        <v>1960</v>
      </c>
      <c r="D32" s="723" t="s">
        <v>16</v>
      </c>
      <c r="E32" s="721" t="s">
        <v>254</v>
      </c>
      <c r="F32" s="721" t="s">
        <v>414</v>
      </c>
      <c r="G32" s="774">
        <v>34583</v>
      </c>
      <c r="H32" s="795">
        <v>22</v>
      </c>
      <c r="I32" s="725" t="s">
        <v>1403</v>
      </c>
      <c r="J32" s="721" t="s">
        <v>344</v>
      </c>
      <c r="K32" s="721" t="s">
        <v>266</v>
      </c>
      <c r="L32" s="813"/>
      <c r="M32" s="813" t="s">
        <v>6426</v>
      </c>
      <c r="N32" s="722" t="s">
        <v>1826</v>
      </c>
      <c r="O32" s="721" t="s">
        <v>255</v>
      </c>
      <c r="P32" s="722" t="s">
        <v>1959</v>
      </c>
      <c r="Q32" s="722" t="s">
        <v>1951</v>
      </c>
    </row>
    <row r="33" spans="1:17">
      <c r="A33" s="721"/>
      <c r="B33" s="721">
        <v>3</v>
      </c>
      <c r="C33" s="722" t="s">
        <v>1962</v>
      </c>
      <c r="D33" s="723" t="s">
        <v>16</v>
      </c>
      <c r="E33" s="721" t="s">
        <v>254</v>
      </c>
      <c r="F33" s="721" t="s">
        <v>230</v>
      </c>
      <c r="G33" s="774">
        <v>36373</v>
      </c>
      <c r="H33" s="795">
        <v>18</v>
      </c>
      <c r="I33" s="725" t="s">
        <v>1403</v>
      </c>
      <c r="J33" s="721" t="s">
        <v>886</v>
      </c>
      <c r="K33" s="721" t="s">
        <v>266</v>
      </c>
      <c r="L33" s="813"/>
      <c r="M33" s="813" t="s">
        <v>6426</v>
      </c>
      <c r="N33" s="722" t="s">
        <v>1826</v>
      </c>
      <c r="O33" s="721" t="s">
        <v>255</v>
      </c>
      <c r="P33" s="722" t="s">
        <v>1961</v>
      </c>
      <c r="Q33" s="722" t="s">
        <v>1951</v>
      </c>
    </row>
    <row r="34" spans="1:17">
      <c r="A34" s="721">
        <v>10</v>
      </c>
      <c r="B34" s="721">
        <v>1</v>
      </c>
      <c r="C34" s="722" t="s">
        <v>1964</v>
      </c>
      <c r="D34" s="723" t="s">
        <v>23</v>
      </c>
      <c r="E34" s="721" t="s">
        <v>221</v>
      </c>
      <c r="F34" s="721" t="s">
        <v>524</v>
      </c>
      <c r="G34" s="774">
        <v>27946</v>
      </c>
      <c r="H34" s="795">
        <v>41</v>
      </c>
      <c r="I34" s="725" t="s">
        <v>1403</v>
      </c>
      <c r="J34" s="721" t="s">
        <v>289</v>
      </c>
      <c r="K34" s="721" t="s">
        <v>283</v>
      </c>
      <c r="L34" s="813"/>
      <c r="M34" s="813" t="s">
        <v>6426</v>
      </c>
      <c r="N34" s="722" t="s">
        <v>1826</v>
      </c>
      <c r="O34" s="721" t="s">
        <v>222</v>
      </c>
      <c r="P34" s="722" t="s">
        <v>1963</v>
      </c>
      <c r="Q34" s="722" t="s">
        <v>1967</v>
      </c>
    </row>
    <row r="35" spans="1:17">
      <c r="A35" s="721"/>
      <c r="B35" s="721">
        <v>2</v>
      </c>
      <c r="C35" s="722" t="s">
        <v>1969</v>
      </c>
      <c r="D35" s="723" t="s">
        <v>16</v>
      </c>
      <c r="E35" s="721" t="s">
        <v>221</v>
      </c>
      <c r="F35" s="721" t="s">
        <v>524</v>
      </c>
      <c r="G35" s="774">
        <v>28570</v>
      </c>
      <c r="H35" s="795">
        <v>39</v>
      </c>
      <c r="I35" s="725" t="s">
        <v>1403</v>
      </c>
      <c r="J35" s="721" t="s">
        <v>223</v>
      </c>
      <c r="K35" s="721" t="s">
        <v>246</v>
      </c>
      <c r="L35" s="813"/>
      <c r="M35" s="813" t="s">
        <v>6426</v>
      </c>
      <c r="N35" s="722" t="s">
        <v>1826</v>
      </c>
      <c r="O35" s="721" t="s">
        <v>245</v>
      </c>
      <c r="P35" s="722" t="s">
        <v>1968</v>
      </c>
      <c r="Q35" s="722" t="s">
        <v>1967</v>
      </c>
    </row>
    <row r="36" spans="1:17">
      <c r="A36" s="721"/>
      <c r="B36" s="721">
        <v>3</v>
      </c>
      <c r="C36" s="722" t="s">
        <v>1972</v>
      </c>
      <c r="D36" s="723" t="s">
        <v>23</v>
      </c>
      <c r="E36" s="721" t="s">
        <v>254</v>
      </c>
      <c r="F36" s="721" t="s">
        <v>524</v>
      </c>
      <c r="G36" s="774">
        <v>37809</v>
      </c>
      <c r="H36" s="795">
        <v>14</v>
      </c>
      <c r="I36" s="725" t="s">
        <v>1403</v>
      </c>
      <c r="J36" s="721" t="s">
        <v>369</v>
      </c>
      <c r="K36" s="721" t="s">
        <v>266</v>
      </c>
      <c r="L36" s="813"/>
      <c r="M36" s="813" t="s">
        <v>6426</v>
      </c>
      <c r="N36" s="722" t="s">
        <v>1826</v>
      </c>
      <c r="O36" s="721" t="s">
        <v>255</v>
      </c>
      <c r="P36" s="722" t="s">
        <v>1971</v>
      </c>
      <c r="Q36" s="722" t="s">
        <v>1967</v>
      </c>
    </row>
    <row r="37" spans="1:17">
      <c r="A37" s="721"/>
      <c r="B37" s="721">
        <v>4</v>
      </c>
      <c r="C37" s="722" t="s">
        <v>1974</v>
      </c>
      <c r="D37" s="723" t="s">
        <v>23</v>
      </c>
      <c r="E37" s="721" t="s">
        <v>254</v>
      </c>
      <c r="F37" s="721" t="s">
        <v>230</v>
      </c>
      <c r="G37" s="774">
        <v>40221</v>
      </c>
      <c r="H37" s="795">
        <v>7</v>
      </c>
      <c r="I37" s="725" t="s">
        <v>1403</v>
      </c>
      <c r="J37" s="721" t="s">
        <v>265</v>
      </c>
      <c r="K37" s="721" t="s">
        <v>270</v>
      </c>
      <c r="L37" s="813"/>
      <c r="M37" s="813" t="s">
        <v>6426</v>
      </c>
      <c r="N37" s="722" t="s">
        <v>1826</v>
      </c>
      <c r="O37" s="721" t="s">
        <v>255</v>
      </c>
      <c r="P37" s="734" t="s">
        <v>1973</v>
      </c>
      <c r="Q37" s="722" t="s">
        <v>1967</v>
      </c>
    </row>
    <row r="38" spans="1:17">
      <c r="A38" s="721">
        <v>11</v>
      </c>
      <c r="B38" s="721">
        <v>1</v>
      </c>
      <c r="C38" s="722" t="s">
        <v>1976</v>
      </c>
      <c r="D38" s="723" t="s">
        <v>23</v>
      </c>
      <c r="E38" s="721" t="s">
        <v>221</v>
      </c>
      <c r="F38" s="721" t="s">
        <v>524</v>
      </c>
      <c r="G38" s="774">
        <v>28533</v>
      </c>
      <c r="H38" s="795">
        <v>39</v>
      </c>
      <c r="I38" s="725" t="s">
        <v>1403</v>
      </c>
      <c r="J38" s="721" t="s">
        <v>256</v>
      </c>
      <c r="K38" s="721" t="s">
        <v>283</v>
      </c>
      <c r="L38" s="813"/>
      <c r="M38" s="813" t="s">
        <v>6426</v>
      </c>
      <c r="N38" s="722" t="s">
        <v>1826</v>
      </c>
      <c r="O38" s="721" t="s">
        <v>222</v>
      </c>
      <c r="P38" s="722" t="s">
        <v>1975</v>
      </c>
      <c r="Q38" s="722" t="s">
        <v>1978</v>
      </c>
    </row>
    <row r="39" spans="1:17">
      <c r="A39" s="721"/>
      <c r="B39" s="721">
        <v>2</v>
      </c>
      <c r="C39" s="722" t="s">
        <v>1980</v>
      </c>
      <c r="D39" s="723" t="s">
        <v>16</v>
      </c>
      <c r="E39" s="721" t="s">
        <v>221</v>
      </c>
      <c r="F39" s="721" t="s">
        <v>524</v>
      </c>
      <c r="G39" s="774">
        <v>28491</v>
      </c>
      <c r="H39" s="795">
        <v>39</v>
      </c>
      <c r="I39" s="725" t="s">
        <v>1403</v>
      </c>
      <c r="J39" s="721" t="s">
        <v>256</v>
      </c>
      <c r="K39" s="721" t="s">
        <v>246</v>
      </c>
      <c r="L39" s="813"/>
      <c r="M39" s="813" t="s">
        <v>6426</v>
      </c>
      <c r="N39" s="722" t="s">
        <v>1826</v>
      </c>
      <c r="O39" s="721" t="s">
        <v>245</v>
      </c>
      <c r="P39" s="722" t="s">
        <v>1979</v>
      </c>
      <c r="Q39" s="722" t="s">
        <v>1978</v>
      </c>
    </row>
    <row r="40" spans="1:17">
      <c r="A40" s="721"/>
      <c r="B40" s="721">
        <v>3</v>
      </c>
      <c r="C40" s="722" t="s">
        <v>1984</v>
      </c>
      <c r="D40" s="723" t="s">
        <v>23</v>
      </c>
      <c r="E40" s="721" t="s">
        <v>254</v>
      </c>
      <c r="F40" s="721" t="s">
        <v>22</v>
      </c>
      <c r="G40" s="774">
        <v>36583</v>
      </c>
      <c r="H40" s="795">
        <v>17</v>
      </c>
      <c r="I40" s="725" t="s">
        <v>1403</v>
      </c>
      <c r="J40" s="721" t="s">
        <v>320</v>
      </c>
      <c r="K40" s="721" t="s">
        <v>266</v>
      </c>
      <c r="L40" s="813"/>
      <c r="M40" s="813" t="s">
        <v>6426</v>
      </c>
      <c r="N40" s="722" t="s">
        <v>1826</v>
      </c>
      <c r="O40" s="721" t="s">
        <v>255</v>
      </c>
      <c r="P40" s="722" t="s">
        <v>1983</v>
      </c>
      <c r="Q40" s="722" t="s">
        <v>1978</v>
      </c>
    </row>
    <row r="41" spans="1:17">
      <c r="A41" s="721"/>
      <c r="B41" s="721">
        <v>4</v>
      </c>
      <c r="C41" s="722" t="s">
        <v>1986</v>
      </c>
      <c r="D41" s="723" t="s">
        <v>23</v>
      </c>
      <c r="E41" s="721" t="s">
        <v>254</v>
      </c>
      <c r="F41" s="721" t="s">
        <v>230</v>
      </c>
      <c r="G41" s="774">
        <v>37838</v>
      </c>
      <c r="H41" s="795">
        <v>14</v>
      </c>
      <c r="I41" s="725" t="s">
        <v>1403</v>
      </c>
      <c r="J41" s="721" t="s">
        <v>369</v>
      </c>
      <c r="K41" s="721" t="s">
        <v>266</v>
      </c>
      <c r="L41" s="813"/>
      <c r="M41" s="813" t="s">
        <v>6426</v>
      </c>
      <c r="N41" s="722" t="s">
        <v>1826</v>
      </c>
      <c r="O41" s="721" t="s">
        <v>255</v>
      </c>
      <c r="P41" s="722" t="s">
        <v>1985</v>
      </c>
      <c r="Q41" s="722" t="s">
        <v>1978</v>
      </c>
    </row>
    <row r="42" spans="1:17">
      <c r="A42" s="721"/>
      <c r="B42" s="721">
        <v>5</v>
      </c>
      <c r="C42" s="722" t="s">
        <v>1987</v>
      </c>
      <c r="D42" s="723" t="s">
        <v>16</v>
      </c>
      <c r="E42" s="721" t="s">
        <v>254</v>
      </c>
      <c r="F42" s="721" t="s">
        <v>230</v>
      </c>
      <c r="G42" s="774">
        <v>40214</v>
      </c>
      <c r="H42" s="795">
        <v>7</v>
      </c>
      <c r="I42" s="725" t="s">
        <v>1403</v>
      </c>
      <c r="J42" s="721" t="s">
        <v>265</v>
      </c>
      <c r="K42" s="721" t="s">
        <v>270</v>
      </c>
      <c r="L42" s="813"/>
      <c r="M42" s="813" t="s">
        <v>6426</v>
      </c>
      <c r="N42" s="722" t="s">
        <v>1826</v>
      </c>
      <c r="O42" s="721" t="s">
        <v>255</v>
      </c>
      <c r="P42" s="722"/>
      <c r="Q42" s="722" t="s">
        <v>1978</v>
      </c>
    </row>
    <row r="43" spans="1:17">
      <c r="A43" s="721">
        <v>12</v>
      </c>
      <c r="B43" s="721">
        <v>1</v>
      </c>
      <c r="C43" s="722" t="s">
        <v>1684</v>
      </c>
      <c r="D43" s="723" t="s">
        <v>23</v>
      </c>
      <c r="E43" s="721" t="s">
        <v>221</v>
      </c>
      <c r="F43" s="721" t="s">
        <v>244</v>
      </c>
      <c r="G43" s="774">
        <v>23938</v>
      </c>
      <c r="H43" s="795">
        <v>52</v>
      </c>
      <c r="I43" s="725" t="s">
        <v>1403</v>
      </c>
      <c r="J43" s="721" t="s">
        <v>256</v>
      </c>
      <c r="K43" s="721" t="s">
        <v>283</v>
      </c>
      <c r="L43" s="813"/>
      <c r="M43" s="813" t="s">
        <v>6426</v>
      </c>
      <c r="N43" s="722" t="s">
        <v>1826</v>
      </c>
      <c r="O43" s="721" t="s">
        <v>222</v>
      </c>
      <c r="P43" s="722" t="s">
        <v>1988</v>
      </c>
      <c r="Q43" s="722" t="s">
        <v>1991</v>
      </c>
    </row>
    <row r="44" spans="1:17">
      <c r="A44" s="721"/>
      <c r="B44" s="721">
        <v>2</v>
      </c>
      <c r="C44" s="722" t="s">
        <v>1683</v>
      </c>
      <c r="D44" s="723" t="s">
        <v>16</v>
      </c>
      <c r="E44" s="721" t="s">
        <v>221</v>
      </c>
      <c r="F44" s="721" t="s">
        <v>1993</v>
      </c>
      <c r="G44" s="774">
        <v>25034</v>
      </c>
      <c r="H44" s="795">
        <v>49</v>
      </c>
      <c r="I44" s="725" t="s">
        <v>1403</v>
      </c>
      <c r="J44" s="721" t="s">
        <v>256</v>
      </c>
      <c r="K44" s="721" t="s">
        <v>246</v>
      </c>
      <c r="L44" s="813"/>
      <c r="M44" s="813" t="s">
        <v>6426</v>
      </c>
      <c r="N44" s="722" t="s">
        <v>1826</v>
      </c>
      <c r="O44" s="721" t="s">
        <v>245</v>
      </c>
      <c r="P44" s="722" t="s">
        <v>1992</v>
      </c>
      <c r="Q44" s="722" t="s">
        <v>1991</v>
      </c>
    </row>
    <row r="45" spans="1:17">
      <c r="A45" s="721">
        <v>13</v>
      </c>
      <c r="B45" s="721">
        <v>1</v>
      </c>
      <c r="C45" s="722" t="s">
        <v>1997</v>
      </c>
      <c r="D45" s="723" t="s">
        <v>23</v>
      </c>
      <c r="E45" s="721" t="s">
        <v>221</v>
      </c>
      <c r="F45" s="721" t="s">
        <v>756</v>
      </c>
      <c r="G45" s="774">
        <v>29527</v>
      </c>
      <c r="H45" s="795">
        <v>36</v>
      </c>
      <c r="I45" s="725" t="s">
        <v>1403</v>
      </c>
      <c r="J45" s="721" t="s">
        <v>223</v>
      </c>
      <c r="K45" s="721" t="s">
        <v>674</v>
      </c>
      <c r="L45" s="813"/>
      <c r="M45" s="813" t="s">
        <v>6426</v>
      </c>
      <c r="N45" s="722" t="s">
        <v>1826</v>
      </c>
      <c r="O45" s="721" t="s">
        <v>222</v>
      </c>
      <c r="P45" s="722" t="s">
        <v>1996</v>
      </c>
      <c r="Q45" s="722" t="s">
        <v>1825</v>
      </c>
    </row>
    <row r="46" spans="1:17">
      <c r="A46" s="721"/>
      <c r="B46" s="721">
        <v>2</v>
      </c>
      <c r="C46" s="722" t="s">
        <v>1999</v>
      </c>
      <c r="D46" s="723" t="s">
        <v>16</v>
      </c>
      <c r="E46" s="721" t="s">
        <v>221</v>
      </c>
      <c r="F46" s="721" t="s">
        <v>756</v>
      </c>
      <c r="G46" s="774">
        <v>32066</v>
      </c>
      <c r="H46" s="795">
        <v>29</v>
      </c>
      <c r="I46" s="725" t="s">
        <v>1403</v>
      </c>
      <c r="J46" s="721" t="s">
        <v>223</v>
      </c>
      <c r="K46" s="721" t="s">
        <v>246</v>
      </c>
      <c r="L46" s="813"/>
      <c r="M46" s="813" t="s">
        <v>6426</v>
      </c>
      <c r="N46" s="722" t="s">
        <v>1826</v>
      </c>
      <c r="O46" s="721" t="s">
        <v>245</v>
      </c>
      <c r="P46" s="727" t="s">
        <v>1998</v>
      </c>
      <c r="Q46" s="722" t="s">
        <v>1825</v>
      </c>
    </row>
    <row r="47" spans="1:17">
      <c r="A47" s="721"/>
      <c r="B47" s="721">
        <v>3</v>
      </c>
      <c r="C47" s="722" t="s">
        <v>2002</v>
      </c>
      <c r="D47" s="723" t="s">
        <v>23</v>
      </c>
      <c r="E47" s="721" t="s">
        <v>254</v>
      </c>
      <c r="F47" s="721" t="s">
        <v>230</v>
      </c>
      <c r="G47" s="774">
        <v>39923</v>
      </c>
      <c r="H47" s="795">
        <v>8</v>
      </c>
      <c r="I47" s="725" t="s">
        <v>1403</v>
      </c>
      <c r="J47" s="721" t="s">
        <v>2003</v>
      </c>
      <c r="K47" s="721" t="s">
        <v>266</v>
      </c>
      <c r="L47" s="813"/>
      <c r="M47" s="813" t="s">
        <v>6426</v>
      </c>
      <c r="N47" s="722" t="s">
        <v>1826</v>
      </c>
      <c r="O47" s="721" t="s">
        <v>255</v>
      </c>
      <c r="P47" s="722"/>
      <c r="Q47" s="722" t="s">
        <v>1825</v>
      </c>
    </row>
    <row r="48" spans="1:17">
      <c r="A48" s="721"/>
      <c r="B48" s="721">
        <v>4</v>
      </c>
      <c r="C48" s="722"/>
      <c r="D48" s="723" t="s">
        <v>16</v>
      </c>
      <c r="E48" s="721" t="s">
        <v>254</v>
      </c>
      <c r="F48" s="721"/>
      <c r="G48" s="774"/>
      <c r="H48" s="795"/>
      <c r="I48" s="725"/>
      <c r="J48" s="721"/>
      <c r="K48" s="721"/>
      <c r="L48" s="813"/>
      <c r="M48" s="813"/>
      <c r="N48" s="722"/>
      <c r="O48" s="721"/>
      <c r="P48" s="722"/>
      <c r="Q48" s="722"/>
    </row>
    <row r="49" spans="1:17">
      <c r="A49" s="721">
        <v>14</v>
      </c>
      <c r="B49" s="721">
        <v>1</v>
      </c>
      <c r="C49" s="722" t="s">
        <v>2005</v>
      </c>
      <c r="D49" s="723" t="s">
        <v>23</v>
      </c>
      <c r="E49" s="721" t="s">
        <v>221</v>
      </c>
      <c r="F49" s="721" t="s">
        <v>524</v>
      </c>
      <c r="G49" s="774">
        <v>25121</v>
      </c>
      <c r="H49" s="795">
        <v>48</v>
      </c>
      <c r="I49" s="725" t="s">
        <v>1403</v>
      </c>
      <c r="J49" s="721" t="s">
        <v>223</v>
      </c>
      <c r="K49" s="721" t="s">
        <v>283</v>
      </c>
      <c r="L49" s="813"/>
      <c r="M49" s="813" t="s">
        <v>6426</v>
      </c>
      <c r="N49" s="722" t="s">
        <v>1826</v>
      </c>
      <c r="O49" s="721" t="s">
        <v>222</v>
      </c>
      <c r="P49" s="727" t="s">
        <v>2004</v>
      </c>
      <c r="Q49" s="727" t="s">
        <v>2008</v>
      </c>
    </row>
    <row r="50" spans="1:17">
      <c r="A50" s="721"/>
      <c r="B50" s="721">
        <v>2</v>
      </c>
      <c r="C50" s="722" t="s">
        <v>2010</v>
      </c>
      <c r="D50" s="723" t="s">
        <v>16</v>
      </c>
      <c r="E50" s="721" t="s">
        <v>221</v>
      </c>
      <c r="F50" s="721" t="s">
        <v>524</v>
      </c>
      <c r="G50" s="774">
        <v>26141</v>
      </c>
      <c r="H50" s="795">
        <v>46</v>
      </c>
      <c r="I50" s="725" t="s">
        <v>1403</v>
      </c>
      <c r="J50" s="721" t="s">
        <v>223</v>
      </c>
      <c r="K50" s="721" t="s">
        <v>246</v>
      </c>
      <c r="L50" s="813"/>
      <c r="M50" s="813" t="s">
        <v>6426</v>
      </c>
      <c r="N50" s="722" t="s">
        <v>1826</v>
      </c>
      <c r="O50" s="721" t="s">
        <v>245</v>
      </c>
      <c r="P50" s="727" t="s">
        <v>2009</v>
      </c>
      <c r="Q50" s="727" t="s">
        <v>2008</v>
      </c>
    </row>
    <row r="51" spans="1:17">
      <c r="A51" s="721"/>
      <c r="B51" s="721">
        <v>3</v>
      </c>
      <c r="C51" s="722" t="s">
        <v>2012</v>
      </c>
      <c r="D51" s="723" t="s">
        <v>16</v>
      </c>
      <c r="E51" s="721" t="s">
        <v>254</v>
      </c>
      <c r="F51" s="721" t="s">
        <v>230</v>
      </c>
      <c r="G51" s="774">
        <v>37845</v>
      </c>
      <c r="H51" s="795">
        <v>13</v>
      </c>
      <c r="I51" s="725" t="s">
        <v>1403</v>
      </c>
      <c r="J51" s="721" t="s">
        <v>369</v>
      </c>
      <c r="K51" s="721" t="s">
        <v>266</v>
      </c>
      <c r="L51" s="813"/>
      <c r="M51" s="813" t="s">
        <v>6426</v>
      </c>
      <c r="N51" s="722" t="s">
        <v>1826</v>
      </c>
      <c r="O51" s="721" t="s">
        <v>255</v>
      </c>
      <c r="P51" s="727" t="s">
        <v>2011</v>
      </c>
      <c r="Q51" s="727" t="s">
        <v>2008</v>
      </c>
    </row>
    <row r="52" spans="1:17" ht="9.75" customHeight="1">
      <c r="A52" s="721"/>
      <c r="B52" s="721">
        <v>4</v>
      </c>
      <c r="C52" s="722" t="s">
        <v>2014</v>
      </c>
      <c r="D52" s="723" t="s">
        <v>16</v>
      </c>
      <c r="E52" s="721" t="s">
        <v>254</v>
      </c>
      <c r="F52" s="721" t="s">
        <v>230</v>
      </c>
      <c r="G52" s="774">
        <v>40785</v>
      </c>
      <c r="H52" s="795">
        <v>5</v>
      </c>
      <c r="I52" s="725" t="s">
        <v>1403</v>
      </c>
      <c r="J52" s="721" t="s">
        <v>265</v>
      </c>
      <c r="K52" s="721" t="s">
        <v>266</v>
      </c>
      <c r="L52" s="813"/>
      <c r="M52" s="813" t="s">
        <v>6426</v>
      </c>
      <c r="N52" s="722" t="s">
        <v>1826</v>
      </c>
      <c r="O52" s="721" t="s">
        <v>255</v>
      </c>
      <c r="P52" s="727" t="s">
        <v>2013</v>
      </c>
      <c r="Q52" s="727" t="s">
        <v>2008</v>
      </c>
    </row>
    <row r="53" spans="1:17">
      <c r="A53" s="721">
        <v>15</v>
      </c>
      <c r="B53" s="721">
        <v>1</v>
      </c>
      <c r="C53" s="722" t="s">
        <v>2085</v>
      </c>
      <c r="D53" s="723" t="s">
        <v>23</v>
      </c>
      <c r="E53" s="721" t="s">
        <v>221</v>
      </c>
      <c r="F53" s="721" t="s">
        <v>599</v>
      </c>
      <c r="G53" s="774">
        <v>32304</v>
      </c>
      <c r="H53" s="795">
        <v>29</v>
      </c>
      <c r="I53" s="725" t="s">
        <v>1403</v>
      </c>
      <c r="J53" s="721" t="s">
        <v>223</v>
      </c>
      <c r="K53" s="721" t="s">
        <v>674</v>
      </c>
      <c r="L53" s="813"/>
      <c r="M53" s="813" t="s">
        <v>6426</v>
      </c>
      <c r="N53" s="722" t="s">
        <v>1826</v>
      </c>
      <c r="O53" s="721" t="s">
        <v>222</v>
      </c>
      <c r="P53" s="734" t="s">
        <v>2084</v>
      </c>
      <c r="Q53" s="741" t="s">
        <v>2086</v>
      </c>
    </row>
    <row r="54" spans="1:17">
      <c r="A54" s="721"/>
      <c r="B54" s="721">
        <v>2</v>
      </c>
      <c r="C54" s="722" t="s">
        <v>2089</v>
      </c>
      <c r="D54" s="723" t="s">
        <v>16</v>
      </c>
      <c r="E54" s="721" t="s">
        <v>221</v>
      </c>
      <c r="F54" s="721" t="s">
        <v>244</v>
      </c>
      <c r="G54" s="774">
        <v>34165</v>
      </c>
      <c r="H54" s="795">
        <v>24</v>
      </c>
      <c r="I54" s="725" t="s">
        <v>1403</v>
      </c>
      <c r="J54" s="721" t="s">
        <v>289</v>
      </c>
      <c r="K54" s="721" t="s">
        <v>246</v>
      </c>
      <c r="L54" s="813"/>
      <c r="M54" s="813" t="s">
        <v>6426</v>
      </c>
      <c r="N54" s="722" t="s">
        <v>1826</v>
      </c>
      <c r="O54" s="721" t="s">
        <v>245</v>
      </c>
      <c r="P54" s="722" t="s">
        <v>2088</v>
      </c>
      <c r="Q54" s="741" t="s">
        <v>2086</v>
      </c>
    </row>
    <row r="55" spans="1:17">
      <c r="A55" s="721"/>
      <c r="B55" s="738">
        <v>3</v>
      </c>
      <c r="C55" s="722" t="s">
        <v>2091</v>
      </c>
      <c r="D55" s="723" t="s">
        <v>16</v>
      </c>
      <c r="E55" s="745" t="s">
        <v>254</v>
      </c>
      <c r="F55" s="745" t="s">
        <v>2092</v>
      </c>
      <c r="G55" s="774">
        <v>39122</v>
      </c>
      <c r="H55" s="795">
        <v>10</v>
      </c>
      <c r="I55" s="725" t="s">
        <v>1403</v>
      </c>
      <c r="J55" s="745" t="s">
        <v>369</v>
      </c>
      <c r="K55" s="745" t="s">
        <v>266</v>
      </c>
      <c r="L55" s="813"/>
      <c r="M55" s="813" t="s">
        <v>6426</v>
      </c>
      <c r="N55" s="722" t="s">
        <v>1826</v>
      </c>
      <c r="O55" s="745" t="s">
        <v>255</v>
      </c>
      <c r="P55" s="727" t="s">
        <v>2090</v>
      </c>
      <c r="Q55" s="741" t="s">
        <v>2086</v>
      </c>
    </row>
    <row r="56" spans="1:17">
      <c r="A56" s="721"/>
      <c r="B56" s="721">
        <v>4</v>
      </c>
      <c r="C56" s="722" t="s">
        <v>2094</v>
      </c>
      <c r="D56" s="723" t="s">
        <v>23</v>
      </c>
      <c r="E56" s="733" t="s">
        <v>254</v>
      </c>
      <c r="F56" s="733" t="s">
        <v>230</v>
      </c>
      <c r="G56" s="774">
        <v>41292</v>
      </c>
      <c r="H56" s="795">
        <v>4</v>
      </c>
      <c r="I56" s="725" t="s">
        <v>1403</v>
      </c>
      <c r="J56" s="733" t="s">
        <v>265</v>
      </c>
      <c r="K56" s="733" t="s">
        <v>270</v>
      </c>
      <c r="L56" s="813"/>
      <c r="M56" s="813" t="s">
        <v>6426</v>
      </c>
      <c r="N56" s="722" t="s">
        <v>1826</v>
      </c>
      <c r="O56" s="733" t="s">
        <v>255</v>
      </c>
      <c r="P56" s="727" t="s">
        <v>2093</v>
      </c>
      <c r="Q56" s="741" t="s">
        <v>2086</v>
      </c>
    </row>
    <row r="57" spans="1:17">
      <c r="A57" s="721"/>
      <c r="B57" s="721"/>
      <c r="C57" s="722"/>
      <c r="D57" s="723"/>
      <c r="E57" s="733"/>
      <c r="F57" s="733"/>
      <c r="G57" s="774"/>
      <c r="H57" s="795"/>
      <c r="I57" s="725"/>
      <c r="J57" s="733"/>
      <c r="K57" s="733"/>
      <c r="L57" s="813"/>
      <c r="M57" s="813"/>
      <c r="N57" s="722"/>
      <c r="O57" s="733"/>
      <c r="P57" s="727"/>
      <c r="Q57" s="741"/>
    </row>
    <row r="58" spans="1:17">
      <c r="A58" s="839">
        <v>16</v>
      </c>
      <c r="B58" s="721">
        <v>1</v>
      </c>
      <c r="C58" s="722" t="s">
        <v>1574</v>
      </c>
      <c r="D58" s="723" t="s">
        <v>23</v>
      </c>
      <c r="E58" s="733" t="s">
        <v>221</v>
      </c>
      <c r="F58" s="733" t="s">
        <v>22</v>
      </c>
      <c r="G58" s="774">
        <v>27015</v>
      </c>
      <c r="H58" s="724">
        <f ca="1">DATEDIF(G58,TODAY(),"Y")</f>
        <v>46</v>
      </c>
      <c r="I58" s="725" t="s">
        <v>4508</v>
      </c>
      <c r="J58" s="733" t="s">
        <v>267</v>
      </c>
      <c r="K58" s="733" t="s">
        <v>165</v>
      </c>
      <c r="L58" s="726"/>
      <c r="M58" s="726" t="s">
        <v>6426</v>
      </c>
      <c r="N58" s="722" t="s">
        <v>1826</v>
      </c>
      <c r="O58" s="733" t="s">
        <v>222</v>
      </c>
      <c r="P58" s="727"/>
      <c r="Q58" s="741"/>
    </row>
    <row r="59" spans="1:17">
      <c r="A59" s="839"/>
      <c r="B59" s="721">
        <v>2</v>
      </c>
      <c r="C59" s="722" t="s">
        <v>1581</v>
      </c>
      <c r="D59" s="723" t="s">
        <v>16</v>
      </c>
      <c r="E59" s="733" t="s">
        <v>221</v>
      </c>
      <c r="F59" s="733" t="s">
        <v>1582</v>
      </c>
      <c r="G59" s="774">
        <v>28150</v>
      </c>
      <c r="H59" s="724">
        <f t="shared" ref="H59:H65" ca="1" si="0">DATEDIF(G59,TODAY(),"Y")</f>
        <v>43</v>
      </c>
      <c r="I59" s="725" t="s">
        <v>4508</v>
      </c>
      <c r="J59" s="733" t="s">
        <v>267</v>
      </c>
      <c r="K59" s="733" t="s">
        <v>6621</v>
      </c>
      <c r="L59" s="726"/>
      <c r="M59" s="726" t="s">
        <v>6426</v>
      </c>
      <c r="N59" s="722" t="s">
        <v>1826</v>
      </c>
      <c r="O59" s="733" t="s">
        <v>245</v>
      </c>
      <c r="P59" s="727"/>
      <c r="Q59" s="741"/>
    </row>
    <row r="60" spans="1:17">
      <c r="A60" s="839"/>
      <c r="B60" s="721">
        <v>3</v>
      </c>
      <c r="C60" s="722" t="s">
        <v>1586</v>
      </c>
      <c r="D60" s="723" t="s">
        <v>23</v>
      </c>
      <c r="E60" s="733" t="s">
        <v>254</v>
      </c>
      <c r="F60" s="733" t="s">
        <v>1587</v>
      </c>
      <c r="G60" s="774">
        <v>36315</v>
      </c>
      <c r="H60" s="724">
        <f t="shared" ca="1" si="0"/>
        <v>20</v>
      </c>
      <c r="I60" s="725" t="s">
        <v>4508</v>
      </c>
      <c r="J60" s="733" t="s">
        <v>320</v>
      </c>
      <c r="K60" s="733" t="s">
        <v>6622</v>
      </c>
      <c r="L60" s="726"/>
      <c r="M60" s="726" t="s">
        <v>6426</v>
      </c>
      <c r="N60" s="722" t="s">
        <v>1826</v>
      </c>
      <c r="O60" s="733" t="s">
        <v>6640</v>
      </c>
      <c r="P60" s="727"/>
      <c r="Q60" s="741"/>
    </row>
    <row r="61" spans="1:17">
      <c r="A61" s="839"/>
      <c r="B61" s="721">
        <v>4</v>
      </c>
      <c r="C61" s="722" t="s">
        <v>1589</v>
      </c>
      <c r="D61" s="723" t="s">
        <v>16</v>
      </c>
      <c r="E61" s="733" t="s">
        <v>254</v>
      </c>
      <c r="F61" s="733" t="s">
        <v>1587</v>
      </c>
      <c r="G61" s="774">
        <v>37963</v>
      </c>
      <c r="H61" s="724">
        <f t="shared" ca="1" si="0"/>
        <v>16</v>
      </c>
      <c r="I61" s="725" t="s">
        <v>4508</v>
      </c>
      <c r="J61" s="733" t="s">
        <v>249</v>
      </c>
      <c r="K61" s="733" t="s">
        <v>6622</v>
      </c>
      <c r="L61" s="726"/>
      <c r="M61" s="726" t="s">
        <v>6426</v>
      </c>
      <c r="N61" s="722" t="s">
        <v>1826</v>
      </c>
      <c r="O61" s="733" t="s">
        <v>6640</v>
      </c>
      <c r="P61" s="727"/>
      <c r="Q61" s="741"/>
    </row>
    <row r="62" spans="1:17">
      <c r="A62" s="839"/>
      <c r="B62" s="721">
        <v>5</v>
      </c>
      <c r="C62" s="722" t="s">
        <v>1591</v>
      </c>
      <c r="D62" s="723" t="s">
        <v>16</v>
      </c>
      <c r="E62" s="733" t="s">
        <v>254</v>
      </c>
      <c r="F62" s="733" t="s">
        <v>1227</v>
      </c>
      <c r="G62" s="774">
        <v>39485</v>
      </c>
      <c r="H62" s="724">
        <f t="shared" ca="1" si="0"/>
        <v>12</v>
      </c>
      <c r="I62" s="725" t="s">
        <v>4508</v>
      </c>
      <c r="J62" s="733" t="s">
        <v>249</v>
      </c>
      <c r="K62" s="733" t="s">
        <v>6622</v>
      </c>
      <c r="L62" s="726"/>
      <c r="M62" s="726" t="s">
        <v>6426</v>
      </c>
      <c r="N62" s="722" t="s">
        <v>1826</v>
      </c>
      <c r="O62" s="733" t="s">
        <v>6640</v>
      </c>
      <c r="P62" s="727"/>
      <c r="Q62" s="741"/>
    </row>
    <row r="63" spans="1:17">
      <c r="A63" s="839"/>
      <c r="B63" s="721">
        <v>6</v>
      </c>
      <c r="C63" s="722" t="s">
        <v>6881</v>
      </c>
      <c r="D63" s="723" t="s">
        <v>23</v>
      </c>
      <c r="E63" s="733" t="s">
        <v>254</v>
      </c>
      <c r="F63" s="733" t="s">
        <v>229</v>
      </c>
      <c r="G63" s="774">
        <v>42839</v>
      </c>
      <c r="H63" s="724">
        <f t="shared" ca="1" si="0"/>
        <v>2</v>
      </c>
      <c r="I63" s="725" t="s">
        <v>4508</v>
      </c>
      <c r="J63" s="733" t="s">
        <v>6624</v>
      </c>
      <c r="K63" s="733" t="s">
        <v>6622</v>
      </c>
      <c r="L63" s="726"/>
      <c r="M63" s="726" t="s">
        <v>6426</v>
      </c>
      <c r="N63" s="722" t="s">
        <v>1826</v>
      </c>
      <c r="O63" s="733" t="s">
        <v>6640</v>
      </c>
      <c r="P63" s="727"/>
      <c r="Q63" s="741"/>
    </row>
    <row r="64" spans="1:17">
      <c r="A64" s="839">
        <v>17</v>
      </c>
      <c r="B64" s="721">
        <v>1</v>
      </c>
      <c r="C64" s="722" t="s">
        <v>1957</v>
      </c>
      <c r="D64" s="723" t="s">
        <v>23</v>
      </c>
      <c r="E64" s="733" t="s">
        <v>221</v>
      </c>
      <c r="F64" s="733" t="s">
        <v>414</v>
      </c>
      <c r="G64" s="774">
        <v>33087</v>
      </c>
      <c r="H64" s="724">
        <f t="shared" ca="1" si="0"/>
        <v>29</v>
      </c>
      <c r="I64" s="725" t="s">
        <v>1403</v>
      </c>
      <c r="J64" s="733" t="s">
        <v>7280</v>
      </c>
      <c r="K64" s="733" t="s">
        <v>261</v>
      </c>
      <c r="L64" s="726"/>
      <c r="M64" s="726" t="s">
        <v>6426</v>
      </c>
      <c r="N64" s="722" t="s">
        <v>1826</v>
      </c>
      <c r="O64" s="733" t="s">
        <v>222</v>
      </c>
      <c r="P64" s="727"/>
      <c r="Q64" s="741"/>
    </row>
    <row r="65" spans="1:17">
      <c r="A65" s="839"/>
      <c r="B65" s="721">
        <v>2</v>
      </c>
      <c r="C65" s="722" t="s">
        <v>7278</v>
      </c>
      <c r="D65" s="723" t="s">
        <v>16</v>
      </c>
      <c r="E65" s="733" t="s">
        <v>221</v>
      </c>
      <c r="F65" s="733" t="s">
        <v>7279</v>
      </c>
      <c r="G65" s="774">
        <v>35959</v>
      </c>
      <c r="H65" s="724">
        <f t="shared" ca="1" si="0"/>
        <v>21</v>
      </c>
      <c r="I65" s="725" t="s">
        <v>1403</v>
      </c>
      <c r="J65" s="733" t="s">
        <v>267</v>
      </c>
      <c r="K65" s="733" t="s">
        <v>246</v>
      </c>
      <c r="L65" s="726"/>
      <c r="M65" s="726" t="s">
        <v>6426</v>
      </c>
      <c r="N65" s="722" t="s">
        <v>1826</v>
      </c>
      <c r="O65" s="733" t="s">
        <v>245</v>
      </c>
      <c r="P65" s="727"/>
      <c r="Q65" s="741"/>
    </row>
    <row r="66" spans="1:17">
      <c r="A66" s="839"/>
      <c r="B66" s="721">
        <v>3</v>
      </c>
      <c r="C66" s="722" t="s">
        <v>7459</v>
      </c>
      <c r="D66" s="723" t="s">
        <v>23</v>
      </c>
      <c r="E66" s="733" t="s">
        <v>254</v>
      </c>
      <c r="F66" s="733" t="s">
        <v>22</v>
      </c>
      <c r="G66" s="774" t="s">
        <v>7460</v>
      </c>
      <c r="H66" s="724"/>
      <c r="I66" s="725"/>
      <c r="J66" s="733"/>
      <c r="K66" s="733"/>
      <c r="L66" s="726"/>
      <c r="M66" s="726"/>
      <c r="N66" s="722"/>
      <c r="O66" s="733"/>
      <c r="P66" s="727"/>
      <c r="Q66" s="741"/>
    </row>
    <row r="67" spans="1:17">
      <c r="G67" s="707"/>
    </row>
    <row r="68" spans="1:17">
      <c r="G68" s="707"/>
    </row>
  </sheetData>
  <autoFilter ref="A5:Q65">
    <filterColumn colId="1" showButton="0"/>
    <filterColumn colId="5" showButton="0"/>
  </autoFilter>
  <mergeCells count="15">
    <mergeCell ref="H5:H6"/>
    <mergeCell ref="A5:A6"/>
    <mergeCell ref="B5:C6"/>
    <mergeCell ref="D5:D6"/>
    <mergeCell ref="E5:E6"/>
    <mergeCell ref="F5:G5"/>
    <mergeCell ref="O5:O6"/>
    <mergeCell ref="P5:P6"/>
    <mergeCell ref="Q5:Q6"/>
    <mergeCell ref="I5:I6"/>
    <mergeCell ref="J5:J6"/>
    <mergeCell ref="K5:K6"/>
    <mergeCell ref="L5:L6"/>
    <mergeCell ref="M5:M6"/>
    <mergeCell ref="N5:N6"/>
  </mergeCells>
  <pageMargins left="1.45" right="0" top="0.5" bottom="0.25" header="0.3" footer="0.3"/>
  <pageSetup paperSize="5" scale="9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filterMode="1"/>
  <dimension ref="A3:Q138"/>
  <sheetViews>
    <sheetView topLeftCell="A116" workbookViewId="0">
      <selection activeCell="A5" sqref="A5:Q136"/>
    </sheetView>
  </sheetViews>
  <sheetFormatPr defaultRowHeight="15"/>
  <cols>
    <col min="1" max="1" width="4.42578125" customWidth="1"/>
    <col min="2" max="2" width="4" customWidth="1"/>
    <col min="3" max="3" width="21.7109375" customWidth="1"/>
    <col min="4" max="4" width="7.140625" customWidth="1"/>
    <col min="5" max="5" width="10.5703125" customWidth="1"/>
    <col min="6" max="6" width="12.42578125" customWidth="1"/>
    <col min="7" max="7" width="9.42578125" style="802" customWidth="1"/>
    <col min="8" max="8" width="6.28515625" customWidth="1"/>
    <col min="9" max="9" width="6.7109375" customWidth="1"/>
    <col min="10" max="10" width="16.42578125" customWidth="1"/>
    <col min="11" max="11" width="21.140625" customWidth="1"/>
    <col min="12" max="12" width="8.7109375" customWidth="1"/>
    <col min="13" max="13" width="7.5703125" customWidth="1"/>
    <col min="14" max="14" width="10.140625" customWidth="1"/>
    <col min="15" max="15" width="13.7109375" customWidth="1"/>
    <col min="16" max="16" width="12.28515625" customWidth="1"/>
    <col min="17" max="17" width="12.5703125" customWidth="1"/>
  </cols>
  <sheetData>
    <row r="3" spans="1:17">
      <c r="A3" s="1164" t="s">
        <v>70</v>
      </c>
      <c r="B3" s="1165" t="s">
        <v>151</v>
      </c>
      <c r="C3" s="1165"/>
      <c r="D3" s="1166" t="s">
        <v>2</v>
      </c>
      <c r="E3" s="1167" t="s">
        <v>6416</v>
      </c>
      <c r="F3" s="1168" t="s">
        <v>6417</v>
      </c>
      <c r="G3" s="1169"/>
      <c r="H3" s="1163" t="s">
        <v>6418</v>
      </c>
      <c r="I3" s="1172" t="s">
        <v>187</v>
      </c>
      <c r="J3" s="1171" t="s">
        <v>6419</v>
      </c>
      <c r="K3" s="1171" t="s">
        <v>154</v>
      </c>
      <c r="L3" s="1173" t="s">
        <v>6420</v>
      </c>
      <c r="M3" s="1173" t="s">
        <v>6421</v>
      </c>
      <c r="N3" s="1170" t="s">
        <v>6422</v>
      </c>
      <c r="O3" s="1170" t="s">
        <v>6423</v>
      </c>
      <c r="P3" s="1171" t="s">
        <v>180</v>
      </c>
      <c r="Q3" s="1171" t="s">
        <v>194</v>
      </c>
    </row>
    <row r="4" spans="1:17" hidden="1">
      <c r="A4" s="1164"/>
      <c r="B4" s="1165"/>
      <c r="C4" s="1165"/>
      <c r="D4" s="1166"/>
      <c r="E4" s="1167"/>
      <c r="F4" s="791" t="s">
        <v>6424</v>
      </c>
      <c r="G4" s="809" t="s">
        <v>8</v>
      </c>
      <c r="H4" s="1163"/>
      <c r="I4" s="1172"/>
      <c r="J4" s="1171"/>
      <c r="K4" s="1171"/>
      <c r="L4" s="1173"/>
      <c r="M4" s="1173"/>
      <c r="N4" s="1170"/>
      <c r="O4" s="1170"/>
      <c r="P4" s="1171"/>
      <c r="Q4" s="1171"/>
    </row>
    <row r="5" spans="1:17" s="622" customFormat="1">
      <c r="A5" s="722">
        <v>1</v>
      </c>
      <c r="B5" s="722">
        <v>1</v>
      </c>
      <c r="C5" s="732" t="s">
        <v>2097</v>
      </c>
      <c r="D5" s="744" t="s">
        <v>23</v>
      </c>
      <c r="E5" s="722" t="s">
        <v>221</v>
      </c>
      <c r="F5" s="722" t="s">
        <v>288</v>
      </c>
      <c r="G5" s="787">
        <v>32377</v>
      </c>
      <c r="H5" s="724">
        <v>28</v>
      </c>
      <c r="I5" s="769" t="s">
        <v>1403</v>
      </c>
      <c r="J5" s="722" t="s">
        <v>289</v>
      </c>
      <c r="K5" s="722" t="s">
        <v>224</v>
      </c>
      <c r="L5" s="812"/>
      <c r="M5" s="812" t="s">
        <v>6426</v>
      </c>
      <c r="N5" s="722" t="s">
        <v>2099</v>
      </c>
      <c r="O5" s="722" t="s">
        <v>222</v>
      </c>
      <c r="P5" s="727" t="s">
        <v>2096</v>
      </c>
      <c r="Q5" s="734" t="s">
        <v>2096</v>
      </c>
    </row>
    <row r="6" spans="1:17">
      <c r="A6" s="721"/>
      <c r="B6" s="738">
        <v>2</v>
      </c>
      <c r="C6" s="722" t="s">
        <v>2102</v>
      </c>
      <c r="D6" s="723" t="s">
        <v>16</v>
      </c>
      <c r="E6" s="721" t="s">
        <v>221</v>
      </c>
      <c r="F6" s="721" t="s">
        <v>230</v>
      </c>
      <c r="G6" s="774">
        <v>35328</v>
      </c>
      <c r="H6" s="795">
        <v>20</v>
      </c>
      <c r="I6" s="725" t="s">
        <v>1403</v>
      </c>
      <c r="J6" s="721" t="s">
        <v>223</v>
      </c>
      <c r="K6" s="721" t="s">
        <v>246</v>
      </c>
      <c r="L6" s="813"/>
      <c r="M6" s="813" t="s">
        <v>6426</v>
      </c>
      <c r="N6" s="722" t="s">
        <v>2099</v>
      </c>
      <c r="O6" s="721" t="s">
        <v>245</v>
      </c>
      <c r="P6" s="722" t="s">
        <v>2101</v>
      </c>
      <c r="Q6" s="734" t="s">
        <v>2096</v>
      </c>
    </row>
    <row r="7" spans="1:17">
      <c r="A7" s="721"/>
      <c r="B7" s="738">
        <v>3</v>
      </c>
      <c r="C7" s="722" t="s">
        <v>2105</v>
      </c>
      <c r="D7" s="723" t="s">
        <v>23</v>
      </c>
      <c r="E7" s="738" t="s">
        <v>254</v>
      </c>
      <c r="F7" s="721" t="s">
        <v>1227</v>
      </c>
      <c r="G7" s="774">
        <v>42375</v>
      </c>
      <c r="H7" s="795">
        <v>1</v>
      </c>
      <c r="I7" s="725" t="s">
        <v>1403</v>
      </c>
      <c r="J7" s="738" t="s">
        <v>265</v>
      </c>
      <c r="K7" s="738" t="s">
        <v>270</v>
      </c>
      <c r="L7" s="813"/>
      <c r="M7" s="813" t="s">
        <v>6426</v>
      </c>
      <c r="N7" s="722" t="s">
        <v>2099</v>
      </c>
      <c r="O7" s="738" t="s">
        <v>255</v>
      </c>
      <c r="P7" s="727" t="s">
        <v>2104</v>
      </c>
      <c r="Q7" s="734" t="s">
        <v>2096</v>
      </c>
    </row>
    <row r="8" spans="1:17">
      <c r="A8" s="721">
        <v>2</v>
      </c>
      <c r="B8" s="721">
        <v>1</v>
      </c>
      <c r="C8" s="722" t="s">
        <v>2115</v>
      </c>
      <c r="D8" s="723" t="s">
        <v>23</v>
      </c>
      <c r="E8" s="721" t="s">
        <v>254</v>
      </c>
      <c r="F8" s="721" t="s">
        <v>252</v>
      </c>
      <c r="G8" s="774">
        <v>35241</v>
      </c>
      <c r="H8" s="795">
        <v>21</v>
      </c>
      <c r="I8" s="725" t="s">
        <v>1403</v>
      </c>
      <c r="J8" s="721" t="s">
        <v>223</v>
      </c>
      <c r="K8" s="721" t="s">
        <v>266</v>
      </c>
      <c r="L8" s="813"/>
      <c r="M8" s="813" t="s">
        <v>6426</v>
      </c>
      <c r="N8" s="722" t="s">
        <v>2099</v>
      </c>
      <c r="O8" s="721" t="s">
        <v>255</v>
      </c>
      <c r="P8" s="722" t="s">
        <v>2114</v>
      </c>
      <c r="Q8" s="722" t="s">
        <v>2111</v>
      </c>
    </row>
    <row r="9" spans="1:17">
      <c r="A9" s="721"/>
      <c r="B9" s="721">
        <v>2</v>
      </c>
      <c r="C9" s="722" t="s">
        <v>2117</v>
      </c>
      <c r="D9" s="723" t="s">
        <v>16</v>
      </c>
      <c r="E9" s="721" t="s">
        <v>254</v>
      </c>
      <c r="F9" s="721" t="s">
        <v>22</v>
      </c>
      <c r="G9" s="774">
        <v>39355</v>
      </c>
      <c r="H9" s="795">
        <v>9</v>
      </c>
      <c r="I9" s="725" t="s">
        <v>1403</v>
      </c>
      <c r="J9" s="721" t="s">
        <v>369</v>
      </c>
      <c r="K9" s="721" t="s">
        <v>266</v>
      </c>
      <c r="L9" s="813"/>
      <c r="M9" s="813" t="s">
        <v>6426</v>
      </c>
      <c r="N9" s="722" t="s">
        <v>2099</v>
      </c>
      <c r="O9" s="721" t="s">
        <v>255</v>
      </c>
      <c r="P9" s="734" t="s">
        <v>2116</v>
      </c>
      <c r="Q9" s="722" t="s">
        <v>2111</v>
      </c>
    </row>
    <row r="10" spans="1:17">
      <c r="A10" s="721">
        <v>3</v>
      </c>
      <c r="B10" s="721">
        <v>1</v>
      </c>
      <c r="C10" s="722" t="s">
        <v>2119</v>
      </c>
      <c r="D10" s="723" t="s">
        <v>23</v>
      </c>
      <c r="E10" s="721" t="s">
        <v>221</v>
      </c>
      <c r="F10" s="721" t="s">
        <v>288</v>
      </c>
      <c r="G10" s="774">
        <v>27978</v>
      </c>
      <c r="H10" s="795">
        <v>41</v>
      </c>
      <c r="I10" s="725" t="s">
        <v>1403</v>
      </c>
      <c r="J10" s="721" t="s">
        <v>223</v>
      </c>
      <c r="K10" s="721" t="s">
        <v>674</v>
      </c>
      <c r="L10" s="813"/>
      <c r="M10" s="813" t="s">
        <v>6426</v>
      </c>
      <c r="N10" s="722" t="s">
        <v>2099</v>
      </c>
      <c r="O10" s="721" t="s">
        <v>222</v>
      </c>
      <c r="P10" s="722" t="s">
        <v>2118</v>
      </c>
      <c r="Q10" s="722" t="s">
        <v>2120</v>
      </c>
    </row>
    <row r="11" spans="1:17">
      <c r="A11" s="721"/>
      <c r="B11" s="721">
        <v>2</v>
      </c>
      <c r="C11" s="722" t="s">
        <v>496</v>
      </c>
      <c r="D11" s="723" t="s">
        <v>16</v>
      </c>
      <c r="E11" s="721" t="s">
        <v>221</v>
      </c>
      <c r="F11" s="721"/>
      <c r="G11" s="774">
        <v>30074</v>
      </c>
      <c r="H11" s="795"/>
      <c r="I11" s="725"/>
      <c r="J11" s="721" t="s">
        <v>241</v>
      </c>
      <c r="K11" s="721"/>
      <c r="L11" s="813"/>
      <c r="M11" s="813"/>
      <c r="N11" s="722"/>
      <c r="O11" s="721"/>
      <c r="P11" s="722"/>
      <c r="Q11" s="722"/>
    </row>
    <row r="12" spans="1:17">
      <c r="A12" s="721"/>
      <c r="B12" s="721">
        <v>3</v>
      </c>
      <c r="C12" s="722" t="s">
        <v>7461</v>
      </c>
      <c r="D12" s="723" t="s">
        <v>16</v>
      </c>
      <c r="E12" s="721" t="s">
        <v>254</v>
      </c>
      <c r="F12" s="721"/>
      <c r="G12" s="774" t="s">
        <v>7224</v>
      </c>
      <c r="H12" s="795"/>
      <c r="I12" s="725"/>
      <c r="J12" s="721" t="s">
        <v>265</v>
      </c>
      <c r="K12" s="721"/>
      <c r="L12" s="813"/>
      <c r="M12" s="813"/>
      <c r="N12" s="722"/>
      <c r="O12" s="721"/>
      <c r="P12" s="722"/>
      <c r="Q12" s="722"/>
    </row>
    <row r="13" spans="1:17">
      <c r="A13" s="721">
        <v>4</v>
      </c>
      <c r="B13" s="721">
        <v>1</v>
      </c>
      <c r="C13" s="722" t="s">
        <v>1608</v>
      </c>
      <c r="D13" s="723" t="s">
        <v>23</v>
      </c>
      <c r="E13" s="721" t="s">
        <v>221</v>
      </c>
      <c r="F13" s="721" t="s">
        <v>877</v>
      </c>
      <c r="G13" s="774">
        <v>26643</v>
      </c>
      <c r="H13" s="795">
        <v>44</v>
      </c>
      <c r="I13" s="725" t="s">
        <v>1403</v>
      </c>
      <c r="J13" s="721" t="s">
        <v>256</v>
      </c>
      <c r="K13" s="721" t="s">
        <v>283</v>
      </c>
      <c r="L13" s="813"/>
      <c r="M13" s="813" t="s">
        <v>6426</v>
      </c>
      <c r="N13" s="722" t="s">
        <v>2099</v>
      </c>
      <c r="O13" s="721" t="s">
        <v>222</v>
      </c>
      <c r="P13" s="722" t="s">
        <v>2123</v>
      </c>
      <c r="Q13" s="722" t="s">
        <v>2120</v>
      </c>
    </row>
    <row r="14" spans="1:17">
      <c r="A14" s="721"/>
      <c r="B14" s="721">
        <v>2</v>
      </c>
      <c r="C14" s="722" t="s">
        <v>2125</v>
      </c>
      <c r="D14" s="723" t="s">
        <v>16</v>
      </c>
      <c r="E14" s="721" t="s">
        <v>221</v>
      </c>
      <c r="F14" s="721" t="s">
        <v>970</v>
      </c>
      <c r="G14" s="774">
        <v>28772</v>
      </c>
      <c r="H14" s="795">
        <v>38</v>
      </c>
      <c r="I14" s="725" t="s">
        <v>1403</v>
      </c>
      <c r="J14" s="721" t="s">
        <v>256</v>
      </c>
      <c r="K14" s="721" t="s">
        <v>246</v>
      </c>
      <c r="L14" s="813"/>
      <c r="M14" s="813" t="s">
        <v>6426</v>
      </c>
      <c r="N14" s="722" t="s">
        <v>2099</v>
      </c>
      <c r="O14" s="721" t="s">
        <v>245</v>
      </c>
      <c r="P14" s="722" t="s">
        <v>2124</v>
      </c>
      <c r="Q14" s="722" t="s">
        <v>2120</v>
      </c>
    </row>
    <row r="15" spans="1:17">
      <c r="A15" s="721"/>
      <c r="B15" s="721">
        <v>3</v>
      </c>
      <c r="C15" s="722" t="s">
        <v>2128</v>
      </c>
      <c r="D15" s="723" t="s">
        <v>16</v>
      </c>
      <c r="E15" s="721" t="s">
        <v>254</v>
      </c>
      <c r="F15" s="721" t="s">
        <v>230</v>
      </c>
      <c r="G15" s="774">
        <v>38136</v>
      </c>
      <c r="H15" s="795">
        <v>13</v>
      </c>
      <c r="I15" s="725" t="s">
        <v>1403</v>
      </c>
      <c r="J15" s="721" t="s">
        <v>369</v>
      </c>
      <c r="K15" s="721" t="s">
        <v>266</v>
      </c>
      <c r="L15" s="813"/>
      <c r="M15" s="813" t="s">
        <v>6426</v>
      </c>
      <c r="N15" s="722" t="s">
        <v>2099</v>
      </c>
      <c r="O15" s="721" t="s">
        <v>255</v>
      </c>
      <c r="P15" s="722"/>
      <c r="Q15" s="722" t="s">
        <v>2120</v>
      </c>
    </row>
    <row r="16" spans="1:17">
      <c r="A16" s="721"/>
      <c r="B16" s="721">
        <v>4</v>
      </c>
      <c r="C16" s="722" t="s">
        <v>7462</v>
      </c>
      <c r="D16" s="723" t="s">
        <v>23</v>
      </c>
      <c r="E16" s="721" t="s">
        <v>254</v>
      </c>
      <c r="F16" s="721"/>
      <c r="G16" s="774"/>
      <c r="H16" s="795"/>
      <c r="I16" s="725"/>
      <c r="J16" s="721"/>
      <c r="K16" s="721"/>
      <c r="L16" s="813"/>
      <c r="M16" s="813"/>
      <c r="N16" s="722"/>
      <c r="O16" s="721"/>
      <c r="P16" s="722"/>
      <c r="Q16" s="722"/>
    </row>
    <row r="17" spans="1:17">
      <c r="A17" s="721">
        <v>5</v>
      </c>
      <c r="B17" s="721">
        <v>1</v>
      </c>
      <c r="C17" s="722" t="s">
        <v>2130</v>
      </c>
      <c r="D17" s="723" t="s">
        <v>23</v>
      </c>
      <c r="E17" s="721" t="s">
        <v>221</v>
      </c>
      <c r="F17" s="721" t="s">
        <v>288</v>
      </c>
      <c r="G17" s="774">
        <v>27258</v>
      </c>
      <c r="H17" s="795">
        <v>42</v>
      </c>
      <c r="I17" s="725" t="s">
        <v>1403</v>
      </c>
      <c r="J17" s="721" t="s">
        <v>223</v>
      </c>
      <c r="K17" s="721" t="s">
        <v>1660</v>
      </c>
      <c r="L17" s="813"/>
      <c r="M17" s="813" t="s">
        <v>6426</v>
      </c>
      <c r="N17" s="722" t="s">
        <v>2099</v>
      </c>
      <c r="O17" s="721" t="s">
        <v>222</v>
      </c>
      <c r="P17" s="727" t="s">
        <v>2129</v>
      </c>
      <c r="Q17" s="722" t="s">
        <v>2120</v>
      </c>
    </row>
    <row r="18" spans="1:17">
      <c r="A18" s="721"/>
      <c r="B18" s="721">
        <v>2</v>
      </c>
      <c r="C18" s="722" t="s">
        <v>2132</v>
      </c>
      <c r="D18" s="723" t="s">
        <v>16</v>
      </c>
      <c r="E18" s="721" t="s">
        <v>221</v>
      </c>
      <c r="F18" s="721" t="s">
        <v>288</v>
      </c>
      <c r="G18" s="774">
        <v>29910</v>
      </c>
      <c r="H18" s="795">
        <v>35</v>
      </c>
      <c r="I18" s="725" t="s">
        <v>1403</v>
      </c>
      <c r="J18" s="721" t="s">
        <v>223</v>
      </c>
      <c r="K18" s="721" t="s">
        <v>246</v>
      </c>
      <c r="L18" s="813"/>
      <c r="M18" s="813" t="s">
        <v>6426</v>
      </c>
      <c r="N18" s="722" t="s">
        <v>2099</v>
      </c>
      <c r="O18" s="721" t="s">
        <v>245</v>
      </c>
      <c r="P18" s="722" t="s">
        <v>2131</v>
      </c>
      <c r="Q18" s="722" t="s">
        <v>2120</v>
      </c>
    </row>
    <row r="19" spans="1:17">
      <c r="A19" s="721"/>
      <c r="B19" s="721">
        <v>3</v>
      </c>
      <c r="C19" s="722" t="s">
        <v>2136</v>
      </c>
      <c r="D19" s="723" t="s">
        <v>16</v>
      </c>
      <c r="E19" s="721" t="s">
        <v>254</v>
      </c>
      <c r="F19" s="721" t="s">
        <v>288</v>
      </c>
      <c r="G19" s="774">
        <v>36920</v>
      </c>
      <c r="H19" s="795">
        <v>16</v>
      </c>
      <c r="I19" s="725" t="s">
        <v>1403</v>
      </c>
      <c r="J19" s="721" t="s">
        <v>348</v>
      </c>
      <c r="K19" s="721" t="s">
        <v>266</v>
      </c>
      <c r="L19" s="813"/>
      <c r="M19" s="813" t="s">
        <v>6426</v>
      </c>
      <c r="N19" s="722" t="s">
        <v>2099</v>
      </c>
      <c r="O19" s="721" t="s">
        <v>255</v>
      </c>
      <c r="P19" s="722" t="s">
        <v>2135</v>
      </c>
      <c r="Q19" s="722" t="s">
        <v>2120</v>
      </c>
    </row>
    <row r="20" spans="1:17">
      <c r="A20" s="721"/>
      <c r="B20" s="721">
        <v>4</v>
      </c>
      <c r="C20" s="722" t="s">
        <v>2138</v>
      </c>
      <c r="D20" s="723" t="s">
        <v>23</v>
      </c>
      <c r="E20" s="721" t="s">
        <v>254</v>
      </c>
      <c r="F20" s="721" t="s">
        <v>230</v>
      </c>
      <c r="G20" s="774">
        <v>40260</v>
      </c>
      <c r="H20" s="795">
        <v>7</v>
      </c>
      <c r="I20" s="725" t="s">
        <v>1403</v>
      </c>
      <c r="J20" s="721" t="s">
        <v>265</v>
      </c>
      <c r="K20" s="721" t="s">
        <v>270</v>
      </c>
      <c r="L20" s="813"/>
      <c r="M20" s="813" t="s">
        <v>6426</v>
      </c>
      <c r="N20" s="722" t="s">
        <v>2099</v>
      </c>
      <c r="O20" s="721" t="s">
        <v>255</v>
      </c>
      <c r="P20" s="734" t="s">
        <v>2137</v>
      </c>
      <c r="Q20" s="722" t="s">
        <v>2120</v>
      </c>
    </row>
    <row r="21" spans="1:17">
      <c r="A21" s="721">
        <v>6</v>
      </c>
      <c r="B21" s="721">
        <v>1</v>
      </c>
      <c r="C21" s="722" t="s">
        <v>2140</v>
      </c>
      <c r="D21" s="723" t="s">
        <v>23</v>
      </c>
      <c r="E21" s="721" t="s">
        <v>221</v>
      </c>
      <c r="F21" s="721" t="s">
        <v>2141</v>
      </c>
      <c r="G21" s="774">
        <v>22883</v>
      </c>
      <c r="H21" s="795">
        <v>54</v>
      </c>
      <c r="I21" s="725" t="s">
        <v>1403</v>
      </c>
      <c r="J21" s="721" t="s">
        <v>256</v>
      </c>
      <c r="K21" s="721" t="s">
        <v>283</v>
      </c>
      <c r="L21" s="813"/>
      <c r="M21" s="813" t="s">
        <v>6426</v>
      </c>
      <c r="N21" s="722" t="s">
        <v>2099</v>
      </c>
      <c r="O21" s="721" t="s">
        <v>222</v>
      </c>
      <c r="P21" s="722" t="s">
        <v>2139</v>
      </c>
      <c r="Q21" s="722" t="s">
        <v>2120</v>
      </c>
    </row>
    <row r="22" spans="1:17">
      <c r="A22" s="721"/>
      <c r="B22" s="721">
        <v>2</v>
      </c>
      <c r="C22" s="722" t="s">
        <v>2149</v>
      </c>
      <c r="D22" s="723" t="s">
        <v>23</v>
      </c>
      <c r="E22" s="721" t="s">
        <v>254</v>
      </c>
      <c r="F22" s="721" t="s">
        <v>1605</v>
      </c>
      <c r="G22" s="774">
        <v>33810</v>
      </c>
      <c r="H22" s="795">
        <v>25</v>
      </c>
      <c r="I22" s="725" t="s">
        <v>1403</v>
      </c>
      <c r="J22" s="721" t="s">
        <v>256</v>
      </c>
      <c r="K22" s="721" t="s">
        <v>270</v>
      </c>
      <c r="L22" s="813"/>
      <c r="M22" s="813" t="s">
        <v>6426</v>
      </c>
      <c r="N22" s="722" t="s">
        <v>2099</v>
      </c>
      <c r="O22" s="721" t="s">
        <v>255</v>
      </c>
      <c r="P22" s="722" t="s">
        <v>2148</v>
      </c>
      <c r="Q22" s="722" t="s">
        <v>2120</v>
      </c>
    </row>
    <row r="23" spans="1:17">
      <c r="A23" s="721"/>
      <c r="B23" s="721">
        <v>3</v>
      </c>
      <c r="C23" s="722" t="s">
        <v>2151</v>
      </c>
      <c r="D23" s="723" t="s">
        <v>23</v>
      </c>
      <c r="E23" s="721" t="s">
        <v>254</v>
      </c>
      <c r="F23" s="721" t="s">
        <v>230</v>
      </c>
      <c r="G23" s="774">
        <v>35690</v>
      </c>
      <c r="H23" s="795">
        <v>19</v>
      </c>
      <c r="I23" s="725" t="s">
        <v>1403</v>
      </c>
      <c r="J23" s="721" t="s">
        <v>886</v>
      </c>
      <c r="K23" s="721" t="s">
        <v>266</v>
      </c>
      <c r="L23" s="813"/>
      <c r="M23" s="813" t="s">
        <v>6426</v>
      </c>
      <c r="N23" s="722" t="s">
        <v>2099</v>
      </c>
      <c r="O23" s="721" t="s">
        <v>255</v>
      </c>
      <c r="P23" s="722" t="s">
        <v>2150</v>
      </c>
      <c r="Q23" s="722" t="s">
        <v>2120</v>
      </c>
    </row>
    <row r="24" spans="1:17">
      <c r="A24" s="721">
        <v>7</v>
      </c>
      <c r="B24" s="721">
        <v>1</v>
      </c>
      <c r="C24" s="722" t="s">
        <v>2153</v>
      </c>
      <c r="D24" s="723" t="s">
        <v>16</v>
      </c>
      <c r="E24" s="721" t="s">
        <v>221</v>
      </c>
      <c r="F24" s="721" t="s">
        <v>760</v>
      </c>
      <c r="G24" s="774">
        <v>26362</v>
      </c>
      <c r="H24" s="795">
        <v>45</v>
      </c>
      <c r="I24" s="725" t="s">
        <v>1403</v>
      </c>
      <c r="J24" s="721" t="s">
        <v>256</v>
      </c>
      <c r="K24" s="721" t="s">
        <v>246</v>
      </c>
      <c r="L24" s="813"/>
      <c r="M24" s="813" t="s">
        <v>6426</v>
      </c>
      <c r="N24" s="722" t="s">
        <v>2099</v>
      </c>
      <c r="O24" s="721" t="s">
        <v>245</v>
      </c>
      <c r="P24" s="722" t="s">
        <v>2152</v>
      </c>
      <c r="Q24" s="722" t="s">
        <v>2120</v>
      </c>
    </row>
    <row r="25" spans="1:17">
      <c r="A25" s="721"/>
      <c r="B25" s="721">
        <v>2</v>
      </c>
      <c r="C25" s="722" t="s">
        <v>2158</v>
      </c>
      <c r="D25" s="723" t="s">
        <v>16</v>
      </c>
      <c r="E25" s="721" t="s">
        <v>254</v>
      </c>
      <c r="F25" s="721" t="s">
        <v>230</v>
      </c>
      <c r="G25" s="774">
        <v>35597</v>
      </c>
      <c r="H25" s="795">
        <v>20</v>
      </c>
      <c r="I25" s="725" t="s">
        <v>1403</v>
      </c>
      <c r="J25" s="721" t="s">
        <v>344</v>
      </c>
      <c r="K25" s="721" t="s">
        <v>266</v>
      </c>
      <c r="L25" s="813"/>
      <c r="M25" s="813" t="s">
        <v>6426</v>
      </c>
      <c r="N25" s="722" t="s">
        <v>2099</v>
      </c>
      <c r="O25" s="721" t="s">
        <v>255</v>
      </c>
      <c r="P25" s="722" t="s">
        <v>2157</v>
      </c>
      <c r="Q25" s="722" t="s">
        <v>2120</v>
      </c>
    </row>
    <row r="26" spans="1:17">
      <c r="A26" s="721"/>
      <c r="B26" s="721">
        <v>3</v>
      </c>
      <c r="C26" s="722" t="s">
        <v>2161</v>
      </c>
      <c r="D26" s="723" t="s">
        <v>23</v>
      </c>
      <c r="E26" s="721" t="s">
        <v>254</v>
      </c>
      <c r="F26" s="721" t="s">
        <v>230</v>
      </c>
      <c r="G26" s="774">
        <v>36880</v>
      </c>
      <c r="H26" s="795">
        <v>16</v>
      </c>
      <c r="I26" s="725" t="s">
        <v>1403</v>
      </c>
      <c r="J26" s="721" t="s">
        <v>886</v>
      </c>
      <c r="K26" s="721" t="s">
        <v>266</v>
      </c>
      <c r="L26" s="813"/>
      <c r="M26" s="813" t="s">
        <v>6426</v>
      </c>
      <c r="N26" s="722" t="s">
        <v>2099</v>
      </c>
      <c r="O26" s="721" t="s">
        <v>255</v>
      </c>
      <c r="P26" s="722" t="s">
        <v>2160</v>
      </c>
      <c r="Q26" s="722" t="s">
        <v>2120</v>
      </c>
    </row>
    <row r="27" spans="1:17">
      <c r="A27" s="721">
        <v>8</v>
      </c>
      <c r="B27" s="721">
        <v>1</v>
      </c>
      <c r="C27" s="732" t="s">
        <v>2163</v>
      </c>
      <c r="D27" s="723" t="s">
        <v>23</v>
      </c>
      <c r="E27" s="733" t="s">
        <v>221</v>
      </c>
      <c r="F27" s="733" t="s">
        <v>2164</v>
      </c>
      <c r="G27" s="775">
        <v>23638</v>
      </c>
      <c r="H27" s="807">
        <v>52</v>
      </c>
      <c r="I27" s="723" t="s">
        <v>1403</v>
      </c>
      <c r="J27" s="733" t="s">
        <v>256</v>
      </c>
      <c r="K27" s="733" t="s">
        <v>283</v>
      </c>
      <c r="L27" s="813"/>
      <c r="M27" s="813" t="s">
        <v>6426</v>
      </c>
      <c r="N27" s="732" t="s">
        <v>2099</v>
      </c>
      <c r="O27" s="733" t="s">
        <v>222</v>
      </c>
      <c r="P27" s="732" t="s">
        <v>2162</v>
      </c>
      <c r="Q27" s="732" t="s">
        <v>2166</v>
      </c>
    </row>
    <row r="28" spans="1:17">
      <c r="A28" s="721">
        <v>9</v>
      </c>
      <c r="B28" s="721">
        <v>1</v>
      </c>
      <c r="C28" s="722" t="s">
        <v>2183</v>
      </c>
      <c r="D28" s="723" t="s">
        <v>23</v>
      </c>
      <c r="E28" s="721" t="s">
        <v>221</v>
      </c>
      <c r="F28" s="721" t="s">
        <v>219</v>
      </c>
      <c r="G28" s="774">
        <v>23649</v>
      </c>
      <c r="H28" s="795">
        <v>52</v>
      </c>
      <c r="I28" s="725" t="s">
        <v>1403</v>
      </c>
      <c r="J28" s="721" t="s">
        <v>223</v>
      </c>
      <c r="K28" s="721" t="s">
        <v>360</v>
      </c>
      <c r="L28" s="813"/>
      <c r="M28" s="813" t="s">
        <v>6426</v>
      </c>
      <c r="N28" s="722" t="s">
        <v>2099</v>
      </c>
      <c r="O28" s="721" t="s">
        <v>222</v>
      </c>
      <c r="P28" s="722" t="s">
        <v>2182</v>
      </c>
      <c r="Q28" s="722" t="s">
        <v>2186</v>
      </c>
    </row>
    <row r="29" spans="1:17">
      <c r="A29" s="721"/>
      <c r="B29" s="721">
        <v>2</v>
      </c>
      <c r="C29" s="722" t="s">
        <v>2188</v>
      </c>
      <c r="D29" s="723" t="s">
        <v>16</v>
      </c>
      <c r="E29" s="721" t="s">
        <v>221</v>
      </c>
      <c r="F29" s="721" t="s">
        <v>414</v>
      </c>
      <c r="G29" s="774">
        <v>26507</v>
      </c>
      <c r="H29" s="795">
        <v>45</v>
      </c>
      <c r="I29" s="725" t="s">
        <v>1403</v>
      </c>
      <c r="J29" s="721" t="s">
        <v>256</v>
      </c>
      <c r="K29" s="721" t="s">
        <v>360</v>
      </c>
      <c r="L29" s="813"/>
      <c r="M29" s="813" t="s">
        <v>6426</v>
      </c>
      <c r="N29" s="722" t="s">
        <v>2099</v>
      </c>
      <c r="O29" s="721" t="s">
        <v>245</v>
      </c>
      <c r="P29" s="722" t="s">
        <v>2187</v>
      </c>
      <c r="Q29" s="722" t="s">
        <v>2186</v>
      </c>
    </row>
    <row r="30" spans="1:17">
      <c r="A30" s="721"/>
      <c r="B30" s="721">
        <v>3</v>
      </c>
      <c r="C30" s="722" t="s">
        <v>2191</v>
      </c>
      <c r="D30" s="723" t="s">
        <v>23</v>
      </c>
      <c r="E30" s="721" t="s">
        <v>254</v>
      </c>
      <c r="F30" s="721" t="s">
        <v>414</v>
      </c>
      <c r="G30" s="774">
        <v>34284</v>
      </c>
      <c r="H30" s="795">
        <v>23</v>
      </c>
      <c r="I30" s="725" t="s">
        <v>1403</v>
      </c>
      <c r="J30" s="721" t="s">
        <v>289</v>
      </c>
      <c r="K30" s="721" t="s">
        <v>270</v>
      </c>
      <c r="L30" s="813"/>
      <c r="M30" s="813" t="s">
        <v>6426</v>
      </c>
      <c r="N30" s="722" t="s">
        <v>2099</v>
      </c>
      <c r="O30" s="721" t="s">
        <v>255</v>
      </c>
      <c r="P30" s="722" t="s">
        <v>2190</v>
      </c>
      <c r="Q30" s="722" t="s">
        <v>2186</v>
      </c>
    </row>
    <row r="31" spans="1:17">
      <c r="A31" s="721">
        <v>10</v>
      </c>
      <c r="B31" s="721">
        <v>1</v>
      </c>
      <c r="C31" s="722" t="s">
        <v>2193</v>
      </c>
      <c r="D31" s="723" t="s">
        <v>23</v>
      </c>
      <c r="E31" s="721" t="s">
        <v>221</v>
      </c>
      <c r="F31" s="721" t="s">
        <v>1402</v>
      </c>
      <c r="G31" s="774">
        <v>22779</v>
      </c>
      <c r="H31" s="795">
        <v>55</v>
      </c>
      <c r="I31" s="725" t="s">
        <v>1403</v>
      </c>
      <c r="J31" s="721" t="s">
        <v>256</v>
      </c>
      <c r="K31" s="721" t="s">
        <v>360</v>
      </c>
      <c r="L31" s="813"/>
      <c r="M31" s="813" t="s">
        <v>6426</v>
      </c>
      <c r="N31" s="722" t="s">
        <v>2099</v>
      </c>
      <c r="O31" s="721" t="s">
        <v>222</v>
      </c>
      <c r="P31" s="722" t="s">
        <v>2192</v>
      </c>
      <c r="Q31" s="722" t="s">
        <v>2195</v>
      </c>
    </row>
    <row r="32" spans="1:17">
      <c r="A32" s="721"/>
      <c r="B32" s="721">
        <v>2</v>
      </c>
      <c r="C32" s="722" t="s">
        <v>2197</v>
      </c>
      <c r="D32" s="723" t="s">
        <v>16</v>
      </c>
      <c r="E32" s="721" t="s">
        <v>221</v>
      </c>
      <c r="F32" s="721" t="s">
        <v>1402</v>
      </c>
      <c r="G32" s="774">
        <v>24371</v>
      </c>
      <c r="H32" s="795">
        <v>50</v>
      </c>
      <c r="I32" s="725" t="s">
        <v>1403</v>
      </c>
      <c r="J32" s="721" t="s">
        <v>256</v>
      </c>
      <c r="K32" s="721" t="s">
        <v>246</v>
      </c>
      <c r="L32" s="813"/>
      <c r="M32" s="813" t="s">
        <v>6426</v>
      </c>
      <c r="N32" s="722" t="s">
        <v>2099</v>
      </c>
      <c r="O32" s="721" t="s">
        <v>245</v>
      </c>
      <c r="P32" s="722" t="s">
        <v>2196</v>
      </c>
      <c r="Q32" s="722" t="s">
        <v>2195</v>
      </c>
    </row>
    <row r="33" spans="1:17">
      <c r="A33" s="721">
        <v>11</v>
      </c>
      <c r="B33" s="721">
        <v>1</v>
      </c>
      <c r="C33" s="722" t="s">
        <v>2206</v>
      </c>
      <c r="D33" s="723" t="s">
        <v>23</v>
      </c>
      <c r="E33" s="721" t="s">
        <v>221</v>
      </c>
      <c r="F33" s="721" t="s">
        <v>219</v>
      </c>
      <c r="G33" s="774">
        <v>24271</v>
      </c>
      <c r="H33" s="795">
        <v>51</v>
      </c>
      <c r="I33" s="725" t="s">
        <v>1403</v>
      </c>
      <c r="J33" s="721" t="s">
        <v>256</v>
      </c>
      <c r="K33" s="721" t="s">
        <v>283</v>
      </c>
      <c r="L33" s="813"/>
      <c r="M33" s="813" t="s">
        <v>6426</v>
      </c>
      <c r="N33" s="722" t="s">
        <v>2099</v>
      </c>
      <c r="O33" s="721" t="s">
        <v>222</v>
      </c>
      <c r="P33" s="722" t="s">
        <v>2205</v>
      </c>
      <c r="Q33" s="722" t="s">
        <v>2208</v>
      </c>
    </row>
    <row r="34" spans="1:17">
      <c r="A34" s="721"/>
      <c r="B34" s="721">
        <v>2</v>
      </c>
      <c r="C34" s="722" t="s">
        <v>2210</v>
      </c>
      <c r="D34" s="723" t="s">
        <v>16</v>
      </c>
      <c r="E34" s="721" t="s">
        <v>221</v>
      </c>
      <c r="F34" s="721" t="s">
        <v>219</v>
      </c>
      <c r="G34" s="774">
        <v>24938</v>
      </c>
      <c r="H34" s="795">
        <v>49</v>
      </c>
      <c r="I34" s="725" t="s">
        <v>1403</v>
      </c>
      <c r="J34" s="721" t="s">
        <v>256</v>
      </c>
      <c r="K34" s="721" t="s">
        <v>246</v>
      </c>
      <c r="L34" s="813"/>
      <c r="M34" s="813" t="s">
        <v>6426</v>
      </c>
      <c r="N34" s="722" t="s">
        <v>2099</v>
      </c>
      <c r="O34" s="721" t="s">
        <v>245</v>
      </c>
      <c r="P34" s="722" t="s">
        <v>2209</v>
      </c>
      <c r="Q34" s="722" t="s">
        <v>2208</v>
      </c>
    </row>
    <row r="35" spans="1:17">
      <c r="A35" s="721"/>
      <c r="B35" s="721">
        <v>3</v>
      </c>
      <c r="C35" s="722" t="s">
        <v>2216</v>
      </c>
      <c r="D35" s="723" t="s">
        <v>16</v>
      </c>
      <c r="E35" s="721" t="s">
        <v>254</v>
      </c>
      <c r="F35" s="721" t="s">
        <v>230</v>
      </c>
      <c r="G35" s="774">
        <v>39670</v>
      </c>
      <c r="H35" s="795">
        <v>8</v>
      </c>
      <c r="I35" s="725" t="s">
        <v>1403</v>
      </c>
      <c r="J35" s="721" t="s">
        <v>369</v>
      </c>
      <c r="K35" s="721" t="s">
        <v>266</v>
      </c>
      <c r="L35" s="813"/>
      <c r="M35" s="813" t="s">
        <v>6426</v>
      </c>
      <c r="N35" s="722" t="s">
        <v>2099</v>
      </c>
      <c r="O35" s="721" t="s">
        <v>1445</v>
      </c>
      <c r="P35" s="734" t="s">
        <v>2215</v>
      </c>
      <c r="Q35" s="722" t="s">
        <v>2208</v>
      </c>
    </row>
    <row r="36" spans="1:17">
      <c r="A36" s="721">
        <v>12</v>
      </c>
      <c r="B36" s="721">
        <v>1</v>
      </c>
      <c r="C36" s="722" t="s">
        <v>2219</v>
      </c>
      <c r="D36" s="723" t="s">
        <v>16</v>
      </c>
      <c r="E36" s="721" t="s">
        <v>221</v>
      </c>
      <c r="F36" s="721" t="s">
        <v>524</v>
      </c>
      <c r="G36" s="774">
        <v>25257</v>
      </c>
      <c r="H36" s="795">
        <v>48</v>
      </c>
      <c r="I36" s="725" t="s">
        <v>1403</v>
      </c>
      <c r="J36" s="721" t="s">
        <v>223</v>
      </c>
      <c r="K36" s="721" t="s">
        <v>246</v>
      </c>
      <c r="L36" s="813"/>
      <c r="M36" s="813" t="s">
        <v>6426</v>
      </c>
      <c r="N36" s="722" t="s">
        <v>2099</v>
      </c>
      <c r="O36" s="721" t="s">
        <v>222</v>
      </c>
      <c r="P36" s="722" t="s">
        <v>2218</v>
      </c>
      <c r="Q36" s="722" t="s">
        <v>2220</v>
      </c>
    </row>
    <row r="37" spans="1:17">
      <c r="A37" s="721"/>
      <c r="B37" s="721">
        <v>2</v>
      </c>
      <c r="C37" s="722" t="s">
        <v>2225</v>
      </c>
      <c r="D37" s="723" t="s">
        <v>23</v>
      </c>
      <c r="E37" s="721" t="s">
        <v>254</v>
      </c>
      <c r="F37" s="721" t="s">
        <v>524</v>
      </c>
      <c r="G37" s="774">
        <v>36177</v>
      </c>
      <c r="H37" s="795">
        <v>18</v>
      </c>
      <c r="I37" s="725" t="s">
        <v>1403</v>
      </c>
      <c r="J37" s="721" t="s">
        <v>886</v>
      </c>
      <c r="K37" s="721" t="s">
        <v>266</v>
      </c>
      <c r="L37" s="813"/>
      <c r="M37" s="813" t="s">
        <v>6426</v>
      </c>
      <c r="N37" s="722" t="s">
        <v>2099</v>
      </c>
      <c r="O37" s="721" t="s">
        <v>255</v>
      </c>
      <c r="P37" s="722" t="s">
        <v>2224</v>
      </c>
      <c r="Q37" s="722" t="s">
        <v>2220</v>
      </c>
    </row>
    <row r="38" spans="1:17">
      <c r="A38" s="721"/>
      <c r="B38" s="721">
        <v>3</v>
      </c>
      <c r="C38" s="722" t="s">
        <v>2227</v>
      </c>
      <c r="D38" s="723" t="s">
        <v>16</v>
      </c>
      <c r="E38" s="721" t="s">
        <v>254</v>
      </c>
      <c r="F38" s="721" t="s">
        <v>2228</v>
      </c>
      <c r="G38" s="774">
        <v>37046</v>
      </c>
      <c r="H38" s="795">
        <v>16</v>
      </c>
      <c r="I38" s="725" t="s">
        <v>1403</v>
      </c>
      <c r="J38" s="721" t="s">
        <v>348</v>
      </c>
      <c r="K38" s="721" t="s">
        <v>266</v>
      </c>
      <c r="L38" s="813"/>
      <c r="M38" s="813" t="s">
        <v>6426</v>
      </c>
      <c r="N38" s="722" t="s">
        <v>2099</v>
      </c>
      <c r="O38" s="721" t="s">
        <v>255</v>
      </c>
      <c r="P38" s="722" t="s">
        <v>2226</v>
      </c>
      <c r="Q38" s="722" t="s">
        <v>2220</v>
      </c>
    </row>
    <row r="39" spans="1:17">
      <c r="A39" s="721">
        <v>13</v>
      </c>
      <c r="B39" s="721">
        <v>1</v>
      </c>
      <c r="C39" s="722" t="s">
        <v>1033</v>
      </c>
      <c r="D39" s="723" t="s">
        <v>23</v>
      </c>
      <c r="E39" s="721" t="s">
        <v>221</v>
      </c>
      <c r="F39" s="721" t="s">
        <v>297</v>
      </c>
      <c r="G39" s="774">
        <v>20651</v>
      </c>
      <c r="H39" s="795">
        <v>61</v>
      </c>
      <c r="I39" s="725" t="s">
        <v>4508</v>
      </c>
      <c r="J39" s="721" t="s">
        <v>256</v>
      </c>
      <c r="K39" s="721" t="s">
        <v>283</v>
      </c>
      <c r="L39" s="813"/>
      <c r="M39" s="813" t="s">
        <v>6426</v>
      </c>
      <c r="N39" s="722" t="s">
        <v>2099</v>
      </c>
      <c r="O39" s="721" t="s">
        <v>222</v>
      </c>
      <c r="P39" s="722" t="s">
        <v>2229</v>
      </c>
      <c r="Q39" s="722" t="s">
        <v>2231</v>
      </c>
    </row>
    <row r="40" spans="1:17">
      <c r="A40" s="721"/>
      <c r="B40" s="721">
        <v>2</v>
      </c>
      <c r="C40" s="722" t="s">
        <v>2233</v>
      </c>
      <c r="D40" s="723" t="s">
        <v>16</v>
      </c>
      <c r="E40" s="721" t="s">
        <v>221</v>
      </c>
      <c r="F40" s="721" t="s">
        <v>2234</v>
      </c>
      <c r="G40" s="774">
        <v>21381</v>
      </c>
      <c r="H40" s="795">
        <v>59</v>
      </c>
      <c r="I40" s="725" t="s">
        <v>4508</v>
      </c>
      <c r="J40" s="721" t="s">
        <v>256</v>
      </c>
      <c r="K40" s="721" t="s">
        <v>246</v>
      </c>
      <c r="L40" s="813"/>
      <c r="M40" s="813" t="s">
        <v>6426</v>
      </c>
      <c r="N40" s="722" t="s">
        <v>2099</v>
      </c>
      <c r="O40" s="721" t="s">
        <v>245</v>
      </c>
      <c r="P40" s="722" t="s">
        <v>2232</v>
      </c>
      <c r="Q40" s="722" t="s">
        <v>2231</v>
      </c>
    </row>
    <row r="41" spans="1:17">
      <c r="A41" s="721">
        <v>14</v>
      </c>
      <c r="B41" s="721">
        <v>1</v>
      </c>
      <c r="C41" s="722" t="s">
        <v>2240</v>
      </c>
      <c r="D41" s="723" t="s">
        <v>23</v>
      </c>
      <c r="E41" s="721" t="s">
        <v>221</v>
      </c>
      <c r="F41" s="721" t="s">
        <v>22</v>
      </c>
      <c r="G41" s="774">
        <v>21918</v>
      </c>
      <c r="H41" s="795">
        <v>57</v>
      </c>
      <c r="I41" s="725" t="s">
        <v>1403</v>
      </c>
      <c r="J41" s="721" t="s">
        <v>256</v>
      </c>
      <c r="K41" s="721" t="s">
        <v>283</v>
      </c>
      <c r="L41" s="813"/>
      <c r="M41" s="813" t="s">
        <v>6426</v>
      </c>
      <c r="N41" s="722" t="s">
        <v>2099</v>
      </c>
      <c r="O41" s="721" t="s">
        <v>222</v>
      </c>
      <c r="P41" s="722" t="s">
        <v>2239</v>
      </c>
      <c r="Q41" s="722" t="s">
        <v>2243</v>
      </c>
    </row>
    <row r="42" spans="1:17">
      <c r="A42" s="721"/>
      <c r="B42" s="721">
        <v>2</v>
      </c>
      <c r="C42" s="722" t="s">
        <v>2245</v>
      </c>
      <c r="D42" s="723" t="s">
        <v>16</v>
      </c>
      <c r="E42" s="721" t="s">
        <v>221</v>
      </c>
      <c r="F42" s="721" t="s">
        <v>524</v>
      </c>
      <c r="G42" s="774">
        <v>25609</v>
      </c>
      <c r="H42" s="795">
        <v>47</v>
      </c>
      <c r="I42" s="725" t="s">
        <v>1403</v>
      </c>
      <c r="J42" s="721" t="s">
        <v>223</v>
      </c>
      <c r="K42" s="721" t="s">
        <v>246</v>
      </c>
      <c r="L42" s="813"/>
      <c r="M42" s="813" t="s">
        <v>6426</v>
      </c>
      <c r="N42" s="722" t="s">
        <v>2099</v>
      </c>
      <c r="O42" s="721" t="s">
        <v>245</v>
      </c>
      <c r="P42" s="722" t="s">
        <v>2244</v>
      </c>
      <c r="Q42" s="722" t="s">
        <v>2243</v>
      </c>
    </row>
    <row r="43" spans="1:17">
      <c r="A43" s="721"/>
      <c r="B43" s="721">
        <v>3</v>
      </c>
      <c r="C43" s="722" t="s">
        <v>2251</v>
      </c>
      <c r="D43" s="723" t="s">
        <v>23</v>
      </c>
      <c r="E43" s="721" t="s">
        <v>254</v>
      </c>
      <c r="F43" s="721" t="s">
        <v>230</v>
      </c>
      <c r="G43" s="774">
        <v>36713</v>
      </c>
      <c r="H43" s="795">
        <v>17</v>
      </c>
      <c r="I43" s="725" t="s">
        <v>1403</v>
      </c>
      <c r="J43" s="721" t="s">
        <v>886</v>
      </c>
      <c r="K43" s="721" t="s">
        <v>266</v>
      </c>
      <c r="L43" s="813"/>
      <c r="M43" s="813" t="s">
        <v>6426</v>
      </c>
      <c r="N43" s="722" t="s">
        <v>2099</v>
      </c>
      <c r="O43" s="721" t="s">
        <v>255</v>
      </c>
      <c r="P43" s="722" t="s">
        <v>2250</v>
      </c>
      <c r="Q43" s="722" t="s">
        <v>2243</v>
      </c>
    </row>
    <row r="44" spans="1:17">
      <c r="A44" s="721">
        <v>15</v>
      </c>
      <c r="B44" s="721">
        <v>1</v>
      </c>
      <c r="C44" s="722" t="s">
        <v>2253</v>
      </c>
      <c r="D44" s="723" t="s">
        <v>23</v>
      </c>
      <c r="E44" s="721" t="s">
        <v>221</v>
      </c>
      <c r="F44" s="721" t="s">
        <v>2254</v>
      </c>
      <c r="G44" s="774">
        <v>28288</v>
      </c>
      <c r="H44" s="795">
        <v>40</v>
      </c>
      <c r="I44" s="725" t="s">
        <v>4508</v>
      </c>
      <c r="J44" s="721" t="s">
        <v>289</v>
      </c>
      <c r="K44" s="721" t="s">
        <v>283</v>
      </c>
      <c r="L44" s="813"/>
      <c r="M44" s="813" t="s">
        <v>6426</v>
      </c>
      <c r="N44" s="722" t="s">
        <v>2099</v>
      </c>
      <c r="O44" s="721" t="s">
        <v>222</v>
      </c>
      <c r="P44" s="722" t="s">
        <v>2252</v>
      </c>
      <c r="Q44" s="722" t="s">
        <v>2257</v>
      </c>
    </row>
    <row r="45" spans="1:17">
      <c r="A45" s="721"/>
      <c r="B45" s="721">
        <v>2</v>
      </c>
      <c r="C45" s="722" t="s">
        <v>2260</v>
      </c>
      <c r="D45" s="723" t="s">
        <v>16</v>
      </c>
      <c r="E45" s="721" t="s">
        <v>221</v>
      </c>
      <c r="F45" s="721" t="s">
        <v>2261</v>
      </c>
      <c r="G45" s="774">
        <v>29838</v>
      </c>
      <c r="H45" s="795">
        <v>35</v>
      </c>
      <c r="I45" s="725" t="s">
        <v>4508</v>
      </c>
      <c r="J45" s="721" t="s">
        <v>289</v>
      </c>
      <c r="K45" s="721" t="s">
        <v>246</v>
      </c>
      <c r="L45" s="813"/>
      <c r="M45" s="813" t="s">
        <v>6426</v>
      </c>
      <c r="N45" s="722" t="s">
        <v>2099</v>
      </c>
      <c r="O45" s="721" t="s">
        <v>245</v>
      </c>
      <c r="P45" s="722" t="s">
        <v>2259</v>
      </c>
      <c r="Q45" s="722" t="s">
        <v>2257</v>
      </c>
    </row>
    <row r="46" spans="1:17">
      <c r="A46" s="721"/>
      <c r="B46" s="721">
        <v>3</v>
      </c>
      <c r="C46" s="722" t="s">
        <v>2265</v>
      </c>
      <c r="D46" s="723" t="s">
        <v>16</v>
      </c>
      <c r="E46" s="721" t="s">
        <v>254</v>
      </c>
      <c r="F46" s="721" t="s">
        <v>230</v>
      </c>
      <c r="G46" s="774">
        <v>37940</v>
      </c>
      <c r="H46" s="795">
        <v>13</v>
      </c>
      <c r="I46" s="725" t="s">
        <v>4508</v>
      </c>
      <c r="J46" s="721" t="s">
        <v>369</v>
      </c>
      <c r="K46" s="721" t="s">
        <v>266</v>
      </c>
      <c r="L46" s="813"/>
      <c r="M46" s="813" t="s">
        <v>6426</v>
      </c>
      <c r="N46" s="722" t="s">
        <v>2099</v>
      </c>
      <c r="O46" s="721" t="s">
        <v>255</v>
      </c>
      <c r="P46" s="722" t="s">
        <v>2264</v>
      </c>
      <c r="Q46" s="722" t="s">
        <v>2257</v>
      </c>
    </row>
    <row r="47" spans="1:17">
      <c r="A47" s="721"/>
      <c r="B47" s="721">
        <v>4</v>
      </c>
      <c r="C47" s="722" t="s">
        <v>2267</v>
      </c>
      <c r="D47" s="723" t="s">
        <v>16</v>
      </c>
      <c r="E47" s="721" t="s">
        <v>254</v>
      </c>
      <c r="F47" s="721" t="s">
        <v>230</v>
      </c>
      <c r="G47" s="774">
        <v>38696</v>
      </c>
      <c r="H47" s="795">
        <v>11</v>
      </c>
      <c r="I47" s="725" t="s">
        <v>4508</v>
      </c>
      <c r="J47" s="721" t="s">
        <v>369</v>
      </c>
      <c r="K47" s="721" t="s">
        <v>266</v>
      </c>
      <c r="L47" s="813"/>
      <c r="M47" s="813" t="s">
        <v>6426</v>
      </c>
      <c r="N47" s="722" t="s">
        <v>2099</v>
      </c>
      <c r="O47" s="721" t="s">
        <v>255</v>
      </c>
      <c r="P47" s="722" t="s">
        <v>2266</v>
      </c>
      <c r="Q47" s="722" t="s">
        <v>2257</v>
      </c>
    </row>
    <row r="48" spans="1:17">
      <c r="A48" s="721"/>
      <c r="B48" s="738">
        <v>5</v>
      </c>
      <c r="C48" s="722" t="s">
        <v>2269</v>
      </c>
      <c r="D48" s="723" t="s">
        <v>23</v>
      </c>
      <c r="E48" s="738" t="s">
        <v>254</v>
      </c>
      <c r="F48" s="738" t="s">
        <v>230</v>
      </c>
      <c r="G48" s="774">
        <v>39738</v>
      </c>
      <c r="H48" s="795">
        <v>8</v>
      </c>
      <c r="I48" s="747" t="s">
        <v>4508</v>
      </c>
      <c r="J48" s="738" t="s">
        <v>369</v>
      </c>
      <c r="K48" s="738" t="s">
        <v>266</v>
      </c>
      <c r="L48" s="813"/>
      <c r="M48" s="813" t="s">
        <v>6426</v>
      </c>
      <c r="N48" s="722" t="s">
        <v>2099</v>
      </c>
      <c r="O48" s="738" t="s">
        <v>255</v>
      </c>
      <c r="P48" s="727" t="s">
        <v>2268</v>
      </c>
      <c r="Q48" s="722" t="s">
        <v>2257</v>
      </c>
    </row>
    <row r="49" spans="1:17">
      <c r="A49" s="721"/>
      <c r="B49" s="721">
        <v>6</v>
      </c>
      <c r="C49" s="722" t="s">
        <v>2271</v>
      </c>
      <c r="D49" s="723" t="s">
        <v>23</v>
      </c>
      <c r="E49" s="721" t="s">
        <v>254</v>
      </c>
      <c r="F49" s="721" t="s">
        <v>230</v>
      </c>
      <c r="G49" s="774">
        <v>40828</v>
      </c>
      <c r="H49" s="795">
        <v>5</v>
      </c>
      <c r="I49" s="725" t="s">
        <v>4508</v>
      </c>
      <c r="J49" s="721" t="s">
        <v>265</v>
      </c>
      <c r="K49" s="721" t="s">
        <v>270</v>
      </c>
      <c r="L49" s="813"/>
      <c r="M49" s="813" t="s">
        <v>6426</v>
      </c>
      <c r="N49" s="722" t="s">
        <v>2099</v>
      </c>
      <c r="O49" s="721" t="s">
        <v>255</v>
      </c>
      <c r="P49" s="727" t="s">
        <v>2270</v>
      </c>
      <c r="Q49" s="722" t="s">
        <v>2257</v>
      </c>
    </row>
    <row r="50" spans="1:17">
      <c r="A50" s="721">
        <v>16</v>
      </c>
      <c r="B50" s="721">
        <v>1</v>
      </c>
      <c r="C50" s="722" t="s">
        <v>2273</v>
      </c>
      <c r="D50" s="723" t="s">
        <v>23</v>
      </c>
      <c r="E50" s="721" t="s">
        <v>221</v>
      </c>
      <c r="F50" s="721" t="s">
        <v>760</v>
      </c>
      <c r="G50" s="774">
        <v>28686</v>
      </c>
      <c r="H50" s="795">
        <v>39</v>
      </c>
      <c r="I50" s="725" t="s">
        <v>1403</v>
      </c>
      <c r="J50" s="721" t="s">
        <v>256</v>
      </c>
      <c r="K50" s="721" t="s">
        <v>674</v>
      </c>
      <c r="L50" s="813"/>
      <c r="M50" s="813" t="s">
        <v>6426</v>
      </c>
      <c r="N50" s="722" t="s">
        <v>2099</v>
      </c>
      <c r="O50" s="721" t="s">
        <v>222</v>
      </c>
      <c r="P50" s="722" t="s">
        <v>2272</v>
      </c>
      <c r="Q50" s="722" t="s">
        <v>2274</v>
      </c>
    </row>
    <row r="51" spans="1:17">
      <c r="A51" s="721"/>
      <c r="B51" s="721">
        <v>2</v>
      </c>
      <c r="C51" s="722" t="s">
        <v>2276</v>
      </c>
      <c r="D51" s="723" t="s">
        <v>16</v>
      </c>
      <c r="E51" s="721" t="s">
        <v>221</v>
      </c>
      <c r="F51" s="721" t="s">
        <v>288</v>
      </c>
      <c r="G51" s="774">
        <v>31174</v>
      </c>
      <c r="H51" s="795">
        <v>32</v>
      </c>
      <c r="I51" s="725" t="s">
        <v>1403</v>
      </c>
      <c r="J51" s="721" t="s">
        <v>256</v>
      </c>
      <c r="K51" s="721" t="s">
        <v>246</v>
      </c>
      <c r="L51" s="813"/>
      <c r="M51" s="813" t="s">
        <v>6426</v>
      </c>
      <c r="N51" s="722" t="s">
        <v>2099</v>
      </c>
      <c r="O51" s="721" t="s">
        <v>245</v>
      </c>
      <c r="P51" s="722" t="s">
        <v>2275</v>
      </c>
      <c r="Q51" s="722" t="s">
        <v>2274</v>
      </c>
    </row>
    <row r="52" spans="1:17">
      <c r="A52" s="721"/>
      <c r="B52" s="721">
        <v>3</v>
      </c>
      <c r="C52" s="722" t="s">
        <v>2278</v>
      </c>
      <c r="D52" s="723" t="s">
        <v>23</v>
      </c>
      <c r="E52" s="721" t="s">
        <v>254</v>
      </c>
      <c r="F52" s="721" t="s">
        <v>22</v>
      </c>
      <c r="G52" s="784">
        <v>39518</v>
      </c>
      <c r="H52" s="795">
        <v>9</v>
      </c>
      <c r="I52" s="725" t="s">
        <v>1403</v>
      </c>
      <c r="J52" s="721" t="s">
        <v>369</v>
      </c>
      <c r="K52" s="721" t="s">
        <v>266</v>
      </c>
      <c r="L52" s="813"/>
      <c r="M52" s="813" t="s">
        <v>6426</v>
      </c>
      <c r="N52" s="722" t="s">
        <v>2099</v>
      </c>
      <c r="O52" s="721" t="s">
        <v>255</v>
      </c>
      <c r="P52" s="734" t="s">
        <v>2277</v>
      </c>
      <c r="Q52" s="722" t="s">
        <v>2274</v>
      </c>
    </row>
    <row r="53" spans="1:17">
      <c r="A53" s="721"/>
      <c r="B53" s="721">
        <v>4</v>
      </c>
      <c r="C53" s="722" t="s">
        <v>2280</v>
      </c>
      <c r="D53" s="723" t="s">
        <v>16</v>
      </c>
      <c r="E53" s="738" t="s">
        <v>254</v>
      </c>
      <c r="F53" s="738" t="s">
        <v>230</v>
      </c>
      <c r="G53" s="784">
        <v>42149</v>
      </c>
      <c r="H53" s="795">
        <v>2</v>
      </c>
      <c r="I53" s="725" t="s">
        <v>1403</v>
      </c>
      <c r="J53" s="738" t="s">
        <v>265</v>
      </c>
      <c r="K53" s="738" t="s">
        <v>270</v>
      </c>
      <c r="L53" s="813"/>
      <c r="M53" s="813" t="s">
        <v>6426</v>
      </c>
      <c r="N53" s="722" t="s">
        <v>2099</v>
      </c>
      <c r="O53" s="738" t="s">
        <v>255</v>
      </c>
      <c r="P53" s="736" t="s">
        <v>2279</v>
      </c>
      <c r="Q53" s="722" t="s">
        <v>2274</v>
      </c>
    </row>
    <row r="54" spans="1:17">
      <c r="A54" s="721">
        <v>17</v>
      </c>
      <c r="B54" s="738">
        <v>1</v>
      </c>
      <c r="C54" s="722" t="s">
        <v>400</v>
      </c>
      <c r="D54" s="723" t="s">
        <v>23</v>
      </c>
      <c r="E54" s="721" t="s">
        <v>221</v>
      </c>
      <c r="F54" s="721" t="s">
        <v>2164</v>
      </c>
      <c r="G54" s="774">
        <v>23662</v>
      </c>
      <c r="H54" s="795">
        <v>52</v>
      </c>
      <c r="I54" s="725" t="s">
        <v>1403</v>
      </c>
      <c r="J54" s="721" t="s">
        <v>256</v>
      </c>
      <c r="K54" s="721" t="s">
        <v>283</v>
      </c>
      <c r="L54" s="813"/>
      <c r="M54" s="813" t="s">
        <v>6426</v>
      </c>
      <c r="N54" s="722" t="s">
        <v>2099</v>
      </c>
      <c r="O54" s="721" t="s">
        <v>222</v>
      </c>
      <c r="P54" s="722" t="s">
        <v>2281</v>
      </c>
      <c r="Q54" s="722" t="s">
        <v>2283</v>
      </c>
    </row>
    <row r="55" spans="1:17">
      <c r="A55" s="721"/>
      <c r="B55" s="721">
        <v>2</v>
      </c>
      <c r="C55" s="722" t="s">
        <v>2285</v>
      </c>
      <c r="D55" s="723" t="s">
        <v>16</v>
      </c>
      <c r="E55" s="721" t="s">
        <v>221</v>
      </c>
      <c r="F55" s="721" t="s">
        <v>2164</v>
      </c>
      <c r="G55" s="774">
        <v>25912</v>
      </c>
      <c r="H55" s="795">
        <v>46</v>
      </c>
      <c r="I55" s="725" t="s">
        <v>1403</v>
      </c>
      <c r="J55" s="721" t="s">
        <v>256</v>
      </c>
      <c r="K55" s="721" t="s">
        <v>246</v>
      </c>
      <c r="L55" s="813"/>
      <c r="M55" s="813" t="s">
        <v>6426</v>
      </c>
      <c r="N55" s="722" t="s">
        <v>2099</v>
      </c>
      <c r="O55" s="721" t="s">
        <v>245</v>
      </c>
      <c r="P55" s="722" t="s">
        <v>2284</v>
      </c>
      <c r="Q55" s="722" t="s">
        <v>2283</v>
      </c>
    </row>
    <row r="56" spans="1:17">
      <c r="A56" s="721">
        <v>18</v>
      </c>
      <c r="B56" s="721">
        <v>1</v>
      </c>
      <c r="C56" s="722" t="s">
        <v>2291</v>
      </c>
      <c r="D56" s="723" t="s">
        <v>23</v>
      </c>
      <c r="E56" s="721" t="s">
        <v>221</v>
      </c>
      <c r="F56" s="721" t="s">
        <v>2292</v>
      </c>
      <c r="G56" s="774">
        <v>21738</v>
      </c>
      <c r="H56" s="795">
        <v>58</v>
      </c>
      <c r="I56" s="725" t="s">
        <v>1403</v>
      </c>
      <c r="J56" s="721" t="s">
        <v>256</v>
      </c>
      <c r="K56" s="721" t="s">
        <v>674</v>
      </c>
      <c r="L56" s="813"/>
      <c r="M56" s="813" t="s">
        <v>6426</v>
      </c>
      <c r="N56" s="722" t="s">
        <v>2099</v>
      </c>
      <c r="O56" s="721" t="s">
        <v>222</v>
      </c>
      <c r="P56" s="722" t="s">
        <v>2290</v>
      </c>
      <c r="Q56" s="722" t="s">
        <v>2294</v>
      </c>
    </row>
    <row r="57" spans="1:17">
      <c r="A57" s="721"/>
      <c r="B57" s="721">
        <v>2</v>
      </c>
      <c r="C57" s="722" t="s">
        <v>2296</v>
      </c>
      <c r="D57" s="723" t="s">
        <v>16</v>
      </c>
      <c r="E57" s="721" t="s">
        <v>221</v>
      </c>
      <c r="F57" s="721" t="s">
        <v>22</v>
      </c>
      <c r="G57" s="774">
        <v>24691</v>
      </c>
      <c r="H57" s="795">
        <v>49</v>
      </c>
      <c r="I57" s="725" t="s">
        <v>1403</v>
      </c>
      <c r="J57" s="721" t="s">
        <v>256</v>
      </c>
      <c r="K57" s="721" t="s">
        <v>246</v>
      </c>
      <c r="L57" s="813"/>
      <c r="M57" s="813" t="s">
        <v>6426</v>
      </c>
      <c r="N57" s="722" t="s">
        <v>2099</v>
      </c>
      <c r="O57" s="721" t="s">
        <v>245</v>
      </c>
      <c r="P57" s="722" t="s">
        <v>2295</v>
      </c>
      <c r="Q57" s="722" t="s">
        <v>2294</v>
      </c>
    </row>
    <row r="58" spans="1:17">
      <c r="A58" s="721">
        <v>19</v>
      </c>
      <c r="B58" s="721">
        <v>1</v>
      </c>
      <c r="C58" s="722" t="s">
        <v>2304</v>
      </c>
      <c r="D58" s="723" t="s">
        <v>23</v>
      </c>
      <c r="E58" s="721" t="s">
        <v>221</v>
      </c>
      <c r="F58" s="721" t="s">
        <v>219</v>
      </c>
      <c r="G58" s="774">
        <v>22960</v>
      </c>
      <c r="H58" s="795">
        <v>54</v>
      </c>
      <c r="I58" s="725" t="s">
        <v>1403</v>
      </c>
      <c r="J58" s="721" t="s">
        <v>256</v>
      </c>
      <c r="K58" s="721" t="s">
        <v>283</v>
      </c>
      <c r="L58" s="813"/>
      <c r="M58" s="813" t="s">
        <v>6426</v>
      </c>
      <c r="N58" s="722" t="s">
        <v>2099</v>
      </c>
      <c r="O58" s="721" t="s">
        <v>222</v>
      </c>
      <c r="P58" s="722" t="s">
        <v>2303</v>
      </c>
      <c r="Q58" s="722" t="s">
        <v>2307</v>
      </c>
    </row>
    <row r="59" spans="1:17">
      <c r="A59" s="721"/>
      <c r="B59" s="721">
        <v>2</v>
      </c>
      <c r="C59" s="722" t="s">
        <v>2310</v>
      </c>
      <c r="D59" s="723" t="s">
        <v>16</v>
      </c>
      <c r="E59" s="721" t="s">
        <v>221</v>
      </c>
      <c r="F59" s="721" t="s">
        <v>219</v>
      </c>
      <c r="G59" s="774">
        <v>25287</v>
      </c>
      <c r="H59" s="795">
        <v>48</v>
      </c>
      <c r="I59" s="725" t="s">
        <v>1403</v>
      </c>
      <c r="J59" s="721" t="s">
        <v>256</v>
      </c>
      <c r="K59" s="721" t="s">
        <v>246</v>
      </c>
      <c r="L59" s="813"/>
      <c r="M59" s="813" t="s">
        <v>6426</v>
      </c>
      <c r="N59" s="722" t="s">
        <v>2099</v>
      </c>
      <c r="O59" s="721" t="s">
        <v>245</v>
      </c>
      <c r="P59" s="734" t="s">
        <v>2309</v>
      </c>
      <c r="Q59" s="722" t="s">
        <v>2307</v>
      </c>
    </row>
    <row r="60" spans="1:17">
      <c r="A60" s="721">
        <v>20</v>
      </c>
      <c r="B60" s="721">
        <v>1</v>
      </c>
      <c r="C60" s="722" t="s">
        <v>111</v>
      </c>
      <c r="D60" s="723" t="s">
        <v>23</v>
      </c>
      <c r="E60" s="721" t="s">
        <v>221</v>
      </c>
      <c r="F60" s="721" t="s">
        <v>337</v>
      </c>
      <c r="G60" s="774">
        <v>27278</v>
      </c>
      <c r="H60" s="795">
        <v>42</v>
      </c>
      <c r="I60" s="725" t="s">
        <v>1403</v>
      </c>
      <c r="J60" s="721" t="s">
        <v>289</v>
      </c>
      <c r="K60" s="721" t="s">
        <v>283</v>
      </c>
      <c r="L60" s="813"/>
      <c r="M60" s="813" t="s">
        <v>6426</v>
      </c>
      <c r="N60" s="722" t="s">
        <v>2099</v>
      </c>
      <c r="O60" s="721" t="s">
        <v>222</v>
      </c>
      <c r="P60" s="722" t="s">
        <v>2315</v>
      </c>
      <c r="Q60" s="722" t="s">
        <v>2318</v>
      </c>
    </row>
    <row r="61" spans="1:17">
      <c r="A61" s="721"/>
      <c r="B61" s="721">
        <v>2</v>
      </c>
      <c r="C61" s="722" t="s">
        <v>2320</v>
      </c>
      <c r="D61" s="723" t="s">
        <v>16</v>
      </c>
      <c r="E61" s="721" t="s">
        <v>221</v>
      </c>
      <c r="F61" s="721" t="s">
        <v>583</v>
      </c>
      <c r="G61" s="774">
        <v>30916</v>
      </c>
      <c r="H61" s="795">
        <v>32</v>
      </c>
      <c r="I61" s="725" t="s">
        <v>1403</v>
      </c>
      <c r="J61" s="721" t="s">
        <v>289</v>
      </c>
      <c r="K61" s="721" t="s">
        <v>246</v>
      </c>
      <c r="L61" s="813"/>
      <c r="M61" s="813" t="s">
        <v>6426</v>
      </c>
      <c r="N61" s="722" t="s">
        <v>2099</v>
      </c>
      <c r="O61" s="721" t="s">
        <v>245</v>
      </c>
      <c r="P61" s="722" t="s">
        <v>2319</v>
      </c>
      <c r="Q61" s="759" t="s">
        <v>2318</v>
      </c>
    </row>
    <row r="62" spans="1:17">
      <c r="A62" s="721"/>
      <c r="B62" s="721">
        <v>3</v>
      </c>
      <c r="C62" s="722" t="s">
        <v>2324</v>
      </c>
      <c r="D62" s="723" t="s">
        <v>16</v>
      </c>
      <c r="E62" s="721" t="s">
        <v>254</v>
      </c>
      <c r="F62" s="721" t="s">
        <v>230</v>
      </c>
      <c r="G62" s="774">
        <v>38059</v>
      </c>
      <c r="H62" s="795">
        <v>13</v>
      </c>
      <c r="I62" s="725" t="s">
        <v>1403</v>
      </c>
      <c r="J62" s="721" t="s">
        <v>2325</v>
      </c>
      <c r="K62" s="721" t="s">
        <v>266</v>
      </c>
      <c r="L62" s="813"/>
      <c r="M62" s="813" t="s">
        <v>6426</v>
      </c>
      <c r="N62" s="722" t="s">
        <v>2099</v>
      </c>
      <c r="O62" s="721" t="s">
        <v>255</v>
      </c>
      <c r="P62" s="722" t="s">
        <v>2323</v>
      </c>
      <c r="Q62" s="722" t="s">
        <v>2318</v>
      </c>
    </row>
    <row r="63" spans="1:17">
      <c r="A63" s="721"/>
      <c r="B63" s="721">
        <v>4</v>
      </c>
      <c r="C63" s="722" t="s">
        <v>2327</v>
      </c>
      <c r="D63" s="723" t="s">
        <v>16</v>
      </c>
      <c r="E63" s="721" t="s">
        <v>254</v>
      </c>
      <c r="F63" s="721" t="s">
        <v>230</v>
      </c>
      <c r="G63" s="774">
        <v>40341</v>
      </c>
      <c r="H63" s="795">
        <v>7</v>
      </c>
      <c r="I63" s="725" t="s">
        <v>1403</v>
      </c>
      <c r="J63" s="721" t="s">
        <v>265</v>
      </c>
      <c r="K63" s="721" t="s">
        <v>270</v>
      </c>
      <c r="L63" s="813"/>
      <c r="M63" s="813" t="s">
        <v>6426</v>
      </c>
      <c r="N63" s="722" t="s">
        <v>2099</v>
      </c>
      <c r="O63" s="721" t="s">
        <v>255</v>
      </c>
      <c r="P63" s="727" t="s">
        <v>2326</v>
      </c>
      <c r="Q63" s="759" t="s">
        <v>2318</v>
      </c>
    </row>
    <row r="64" spans="1:17">
      <c r="A64" s="721"/>
      <c r="B64" s="721">
        <v>5</v>
      </c>
      <c r="C64" s="722" t="s">
        <v>7463</v>
      </c>
      <c r="D64" s="723" t="s">
        <v>23</v>
      </c>
      <c r="E64" s="721" t="s">
        <v>254</v>
      </c>
      <c r="F64" s="721"/>
      <c r="G64" s="774">
        <v>42039</v>
      </c>
      <c r="H64" s="795"/>
      <c r="I64" s="725"/>
      <c r="J64" s="721"/>
      <c r="K64" s="721"/>
      <c r="L64" s="813"/>
      <c r="M64" s="813"/>
      <c r="N64" s="722"/>
      <c r="O64" s="721"/>
      <c r="P64" s="727"/>
      <c r="Q64" s="759"/>
    </row>
    <row r="65" spans="1:17">
      <c r="A65" s="721">
        <v>21</v>
      </c>
      <c r="B65" s="721">
        <v>1</v>
      </c>
      <c r="C65" s="722" t="s">
        <v>2335</v>
      </c>
      <c r="D65" s="723" t="s">
        <v>16</v>
      </c>
      <c r="E65" s="721" t="s">
        <v>221</v>
      </c>
      <c r="F65" s="721" t="s">
        <v>376</v>
      </c>
      <c r="G65" s="774">
        <v>26825</v>
      </c>
      <c r="H65" s="795">
        <v>44</v>
      </c>
      <c r="I65" s="725" t="s">
        <v>4508</v>
      </c>
      <c r="J65" s="721" t="s">
        <v>223</v>
      </c>
      <c r="K65" s="721" t="s">
        <v>246</v>
      </c>
      <c r="L65" s="813"/>
      <c r="M65" s="813" t="s">
        <v>6426</v>
      </c>
      <c r="N65" s="722" t="s">
        <v>2099</v>
      </c>
      <c r="O65" s="721" t="s">
        <v>245</v>
      </c>
      <c r="P65" s="722" t="s">
        <v>2334</v>
      </c>
      <c r="Q65" s="722" t="s">
        <v>2333</v>
      </c>
    </row>
    <row r="66" spans="1:17">
      <c r="A66" s="721"/>
      <c r="B66" s="721">
        <v>2</v>
      </c>
      <c r="C66" s="722" t="s">
        <v>2339</v>
      </c>
      <c r="D66" s="723" t="s">
        <v>16</v>
      </c>
      <c r="E66" s="721" t="s">
        <v>254</v>
      </c>
      <c r="F66" s="721" t="s">
        <v>230</v>
      </c>
      <c r="G66" s="774">
        <v>36731</v>
      </c>
      <c r="H66" s="795">
        <v>17</v>
      </c>
      <c r="I66" s="725" t="s">
        <v>4508</v>
      </c>
      <c r="J66" s="721" t="s">
        <v>348</v>
      </c>
      <c r="K66" s="721" t="s">
        <v>266</v>
      </c>
      <c r="L66" s="813"/>
      <c r="M66" s="813" t="s">
        <v>6426</v>
      </c>
      <c r="N66" s="722" t="s">
        <v>2099</v>
      </c>
      <c r="O66" s="721" t="s">
        <v>255</v>
      </c>
      <c r="P66" s="722" t="s">
        <v>2338</v>
      </c>
      <c r="Q66" s="722" t="s">
        <v>2333</v>
      </c>
    </row>
    <row r="67" spans="1:17">
      <c r="A67" s="721"/>
      <c r="B67" s="721">
        <v>3</v>
      </c>
      <c r="C67" s="722" t="s">
        <v>2341</v>
      </c>
      <c r="D67" s="723" t="s">
        <v>16</v>
      </c>
      <c r="E67" s="721" t="s">
        <v>254</v>
      </c>
      <c r="F67" s="721" t="s">
        <v>230</v>
      </c>
      <c r="G67" s="774">
        <v>38313</v>
      </c>
      <c r="H67" s="795">
        <v>12</v>
      </c>
      <c r="I67" s="725" t="s">
        <v>4508</v>
      </c>
      <c r="J67" s="721" t="s">
        <v>369</v>
      </c>
      <c r="K67" s="721" t="s">
        <v>266</v>
      </c>
      <c r="L67" s="813"/>
      <c r="M67" s="813" t="s">
        <v>6426</v>
      </c>
      <c r="N67" s="722" t="s">
        <v>2099</v>
      </c>
      <c r="O67" s="721" t="s">
        <v>255</v>
      </c>
      <c r="P67" s="727" t="s">
        <v>2340</v>
      </c>
      <c r="Q67" s="722" t="s">
        <v>2333</v>
      </c>
    </row>
    <row r="68" spans="1:17">
      <c r="A68" s="721"/>
      <c r="B68" s="721">
        <v>4</v>
      </c>
      <c r="C68" s="722" t="s">
        <v>2343</v>
      </c>
      <c r="D68" s="723" t="s">
        <v>23</v>
      </c>
      <c r="E68" s="721" t="s">
        <v>254</v>
      </c>
      <c r="F68" s="721" t="s">
        <v>230</v>
      </c>
      <c r="G68" s="774">
        <v>38912</v>
      </c>
      <c r="H68" s="795">
        <v>11</v>
      </c>
      <c r="I68" s="725" t="s">
        <v>4508</v>
      </c>
      <c r="J68" s="721" t="s">
        <v>369</v>
      </c>
      <c r="K68" s="721" t="s">
        <v>266</v>
      </c>
      <c r="L68" s="813"/>
      <c r="M68" s="813" t="s">
        <v>6426</v>
      </c>
      <c r="N68" s="722" t="s">
        <v>2099</v>
      </c>
      <c r="O68" s="721" t="s">
        <v>255</v>
      </c>
      <c r="P68" s="727" t="s">
        <v>2342</v>
      </c>
      <c r="Q68" s="722" t="s">
        <v>2333</v>
      </c>
    </row>
    <row r="69" spans="1:17">
      <c r="A69" s="721"/>
      <c r="B69" s="721">
        <v>5</v>
      </c>
      <c r="C69" s="722" t="s">
        <v>2345</v>
      </c>
      <c r="D69" s="723" t="s">
        <v>23</v>
      </c>
      <c r="E69" s="721" t="s">
        <v>254</v>
      </c>
      <c r="F69" s="721" t="s">
        <v>230</v>
      </c>
      <c r="G69" s="774">
        <v>40302</v>
      </c>
      <c r="H69" s="795">
        <v>7</v>
      </c>
      <c r="I69" s="725" t="s">
        <v>4508</v>
      </c>
      <c r="J69" s="721" t="s">
        <v>265</v>
      </c>
      <c r="K69" s="721" t="s">
        <v>270</v>
      </c>
      <c r="L69" s="813"/>
      <c r="M69" s="813" t="s">
        <v>6426</v>
      </c>
      <c r="N69" s="722" t="s">
        <v>2099</v>
      </c>
      <c r="O69" s="721" t="s">
        <v>255</v>
      </c>
      <c r="P69" s="727" t="s">
        <v>2344</v>
      </c>
      <c r="Q69" s="722" t="s">
        <v>2333</v>
      </c>
    </row>
    <row r="70" spans="1:17">
      <c r="A70" s="721">
        <v>22</v>
      </c>
      <c r="B70" s="721">
        <v>1</v>
      </c>
      <c r="C70" s="722" t="s">
        <v>2347</v>
      </c>
      <c r="D70" s="723" t="s">
        <v>23</v>
      </c>
      <c r="E70" s="721" t="s">
        <v>221</v>
      </c>
      <c r="F70" s="721" t="s">
        <v>288</v>
      </c>
      <c r="G70" s="774">
        <v>29469</v>
      </c>
      <c r="H70" s="795">
        <v>36</v>
      </c>
      <c r="I70" s="725" t="s">
        <v>1403</v>
      </c>
      <c r="J70" s="721" t="s">
        <v>289</v>
      </c>
      <c r="K70" s="721" t="s">
        <v>283</v>
      </c>
      <c r="L70" s="813"/>
      <c r="M70" s="813" t="s">
        <v>6426</v>
      </c>
      <c r="N70" s="722" t="s">
        <v>2099</v>
      </c>
      <c r="O70" s="721" t="s">
        <v>222</v>
      </c>
      <c r="P70" s="734" t="s">
        <v>2346</v>
      </c>
      <c r="Q70" s="734" t="s">
        <v>2350</v>
      </c>
    </row>
    <row r="71" spans="1:17">
      <c r="A71" s="721"/>
      <c r="B71" s="721">
        <v>2</v>
      </c>
      <c r="C71" s="722" t="s">
        <v>2352</v>
      </c>
      <c r="D71" s="723" t="s">
        <v>16</v>
      </c>
      <c r="E71" s="721" t="s">
        <v>221</v>
      </c>
      <c r="F71" s="721" t="s">
        <v>2164</v>
      </c>
      <c r="G71" s="774">
        <v>32821</v>
      </c>
      <c r="H71" s="795">
        <v>27</v>
      </c>
      <c r="I71" s="725" t="s">
        <v>1403</v>
      </c>
      <c r="J71" s="721" t="s">
        <v>223</v>
      </c>
      <c r="K71" s="721" t="s">
        <v>246</v>
      </c>
      <c r="L71" s="813"/>
      <c r="M71" s="813" t="s">
        <v>6426</v>
      </c>
      <c r="N71" s="722" t="s">
        <v>2099</v>
      </c>
      <c r="O71" s="721" t="s">
        <v>245</v>
      </c>
      <c r="P71" s="734" t="s">
        <v>2351</v>
      </c>
      <c r="Q71" s="734" t="s">
        <v>2350</v>
      </c>
    </row>
    <row r="72" spans="1:17">
      <c r="A72" s="721"/>
      <c r="B72" s="721">
        <v>3</v>
      </c>
      <c r="C72" s="722" t="s">
        <v>2355</v>
      </c>
      <c r="D72" s="723" t="s">
        <v>23</v>
      </c>
      <c r="E72" s="721" t="s">
        <v>254</v>
      </c>
      <c r="F72" s="721" t="s">
        <v>230</v>
      </c>
      <c r="G72" s="774">
        <v>39676</v>
      </c>
      <c r="H72" s="795">
        <v>8</v>
      </c>
      <c r="I72" s="725" t="s">
        <v>1403</v>
      </c>
      <c r="J72" s="721" t="s">
        <v>369</v>
      </c>
      <c r="K72" s="721" t="s">
        <v>266</v>
      </c>
      <c r="L72" s="813"/>
      <c r="M72" s="813" t="s">
        <v>6426</v>
      </c>
      <c r="N72" s="722" t="s">
        <v>2099</v>
      </c>
      <c r="O72" s="721" t="s">
        <v>255</v>
      </c>
      <c r="P72" s="734" t="s">
        <v>2354</v>
      </c>
      <c r="Q72" s="734" t="s">
        <v>2350</v>
      </c>
    </row>
    <row r="73" spans="1:17">
      <c r="A73" s="721"/>
      <c r="B73" s="721">
        <v>4</v>
      </c>
      <c r="C73" s="722" t="s">
        <v>2357</v>
      </c>
      <c r="D73" s="723" t="s">
        <v>23</v>
      </c>
      <c r="E73" s="721" t="s">
        <v>254</v>
      </c>
      <c r="F73" s="721" t="s">
        <v>230</v>
      </c>
      <c r="G73" s="774">
        <v>42054</v>
      </c>
      <c r="H73" s="795">
        <v>2</v>
      </c>
      <c r="I73" s="725" t="s">
        <v>1403</v>
      </c>
      <c r="J73" s="721" t="s">
        <v>265</v>
      </c>
      <c r="K73" s="721" t="s">
        <v>270</v>
      </c>
      <c r="L73" s="813"/>
      <c r="M73" s="813" t="s">
        <v>6426</v>
      </c>
      <c r="N73" s="722" t="s">
        <v>2099</v>
      </c>
      <c r="O73" s="721" t="s">
        <v>255</v>
      </c>
      <c r="P73" s="736" t="s">
        <v>2356</v>
      </c>
      <c r="Q73" s="734" t="s">
        <v>2350</v>
      </c>
    </row>
    <row r="74" spans="1:17">
      <c r="A74" s="721">
        <v>23</v>
      </c>
      <c r="B74" s="721">
        <v>1</v>
      </c>
      <c r="C74" s="722" t="s">
        <v>2359</v>
      </c>
      <c r="D74" s="723" t="s">
        <v>23</v>
      </c>
      <c r="E74" s="721" t="s">
        <v>221</v>
      </c>
      <c r="F74" s="721" t="s">
        <v>219</v>
      </c>
      <c r="G74" s="774">
        <v>31181</v>
      </c>
      <c r="H74" s="795">
        <v>32</v>
      </c>
      <c r="I74" s="725" t="s">
        <v>1403</v>
      </c>
      <c r="J74" s="721" t="s">
        <v>256</v>
      </c>
      <c r="K74" s="721" t="s">
        <v>674</v>
      </c>
      <c r="L74" s="813"/>
      <c r="M74" s="813" t="s">
        <v>6426</v>
      </c>
      <c r="N74" s="722" t="s">
        <v>2099</v>
      </c>
      <c r="O74" s="721" t="s">
        <v>222</v>
      </c>
      <c r="P74" s="722" t="s">
        <v>2358</v>
      </c>
      <c r="Q74" s="722" t="s">
        <v>2307</v>
      </c>
    </row>
    <row r="75" spans="1:17">
      <c r="A75" s="721"/>
      <c r="B75" s="721">
        <v>2</v>
      </c>
      <c r="C75" s="722" t="s">
        <v>2362</v>
      </c>
      <c r="D75" s="723" t="s">
        <v>16</v>
      </c>
      <c r="E75" s="721" t="s">
        <v>221</v>
      </c>
      <c r="F75" s="721" t="s">
        <v>2363</v>
      </c>
      <c r="G75" s="774">
        <v>32670</v>
      </c>
      <c r="H75" s="795">
        <v>28</v>
      </c>
      <c r="I75" s="725" t="s">
        <v>1403</v>
      </c>
      <c r="J75" s="721" t="s">
        <v>289</v>
      </c>
      <c r="K75" s="721" t="s">
        <v>246</v>
      </c>
      <c r="L75" s="813"/>
      <c r="M75" s="813" t="s">
        <v>6426</v>
      </c>
      <c r="N75" s="722" t="s">
        <v>2099</v>
      </c>
      <c r="O75" s="721" t="s">
        <v>245</v>
      </c>
      <c r="P75" s="722" t="s">
        <v>2361</v>
      </c>
      <c r="Q75" s="722" t="s">
        <v>2307</v>
      </c>
    </row>
    <row r="76" spans="1:17">
      <c r="A76" s="721"/>
      <c r="B76" s="721">
        <v>3</v>
      </c>
      <c r="C76" s="722" t="s">
        <v>2367</v>
      </c>
      <c r="D76" s="723" t="s">
        <v>16</v>
      </c>
      <c r="E76" s="721" t="s">
        <v>254</v>
      </c>
      <c r="F76" s="721" t="s">
        <v>22</v>
      </c>
      <c r="G76" s="774">
        <v>39539</v>
      </c>
      <c r="H76" s="795">
        <v>9</v>
      </c>
      <c r="I76" s="725" t="s">
        <v>1403</v>
      </c>
      <c r="J76" s="721" t="s">
        <v>369</v>
      </c>
      <c r="K76" s="721" t="s">
        <v>266</v>
      </c>
      <c r="L76" s="813"/>
      <c r="M76" s="813" t="s">
        <v>6426</v>
      </c>
      <c r="N76" s="722" t="s">
        <v>2099</v>
      </c>
      <c r="O76" s="721" t="s">
        <v>255</v>
      </c>
      <c r="P76" s="727" t="s">
        <v>2366</v>
      </c>
      <c r="Q76" s="722" t="s">
        <v>2307</v>
      </c>
    </row>
    <row r="77" spans="1:17">
      <c r="A77" s="721"/>
      <c r="B77" s="721">
        <v>4</v>
      </c>
      <c r="C77" s="722" t="s">
        <v>7464</v>
      </c>
      <c r="D77" s="723" t="s">
        <v>16</v>
      </c>
      <c r="E77" s="721" t="s">
        <v>254</v>
      </c>
      <c r="F77" s="721"/>
      <c r="G77" s="774"/>
      <c r="H77" s="795"/>
      <c r="I77" s="725" t="s">
        <v>1403</v>
      </c>
      <c r="J77" s="721" t="s">
        <v>265</v>
      </c>
      <c r="K77" s="721" t="s">
        <v>270</v>
      </c>
      <c r="L77" s="813"/>
      <c r="M77" s="813" t="s">
        <v>6426</v>
      </c>
      <c r="N77" s="722" t="s">
        <v>2099</v>
      </c>
      <c r="O77" s="721" t="s">
        <v>255</v>
      </c>
      <c r="P77" s="727"/>
      <c r="Q77" s="722"/>
    </row>
    <row r="78" spans="1:17">
      <c r="A78" s="721">
        <v>24</v>
      </c>
      <c r="B78" s="721">
        <v>1</v>
      </c>
      <c r="C78" s="722" t="s">
        <v>2370</v>
      </c>
      <c r="D78" s="723" t="s">
        <v>23</v>
      </c>
      <c r="E78" s="721" t="s">
        <v>221</v>
      </c>
      <c r="F78" s="721" t="s">
        <v>583</v>
      </c>
      <c r="G78" s="774">
        <v>26048</v>
      </c>
      <c r="H78" s="795">
        <v>46</v>
      </c>
      <c r="I78" s="725" t="s">
        <v>1403</v>
      </c>
      <c r="J78" s="721" t="s">
        <v>223</v>
      </c>
      <c r="K78" s="721" t="s">
        <v>674</v>
      </c>
      <c r="L78" s="813"/>
      <c r="M78" s="813" t="s">
        <v>6426</v>
      </c>
      <c r="N78" s="722" t="s">
        <v>2099</v>
      </c>
      <c r="O78" s="721" t="s">
        <v>222</v>
      </c>
      <c r="P78" s="722" t="s">
        <v>2369</v>
      </c>
      <c r="Q78" s="722" t="s">
        <v>2372</v>
      </c>
    </row>
    <row r="79" spans="1:17">
      <c r="A79" s="721"/>
      <c r="B79" s="721">
        <v>2</v>
      </c>
      <c r="C79" s="722" t="s">
        <v>2374</v>
      </c>
      <c r="D79" s="723" t="s">
        <v>16</v>
      </c>
      <c r="E79" s="721" t="s">
        <v>221</v>
      </c>
      <c r="F79" s="721" t="s">
        <v>524</v>
      </c>
      <c r="G79" s="774">
        <v>28440</v>
      </c>
      <c r="H79" s="795">
        <v>39</v>
      </c>
      <c r="I79" s="725" t="s">
        <v>1403</v>
      </c>
      <c r="J79" s="721" t="s">
        <v>223</v>
      </c>
      <c r="K79" s="721" t="s">
        <v>246</v>
      </c>
      <c r="L79" s="813"/>
      <c r="M79" s="813" t="s">
        <v>6426</v>
      </c>
      <c r="N79" s="722" t="s">
        <v>2099</v>
      </c>
      <c r="O79" s="721" t="s">
        <v>245</v>
      </c>
      <c r="P79" s="722" t="s">
        <v>2373</v>
      </c>
      <c r="Q79" s="722" t="s">
        <v>2372</v>
      </c>
    </row>
    <row r="80" spans="1:17">
      <c r="A80" s="721"/>
      <c r="B80" s="721">
        <v>3</v>
      </c>
      <c r="C80" s="722" t="s">
        <v>2379</v>
      </c>
      <c r="D80" s="723" t="s">
        <v>23</v>
      </c>
      <c r="E80" s="721" t="s">
        <v>254</v>
      </c>
      <c r="F80" s="721" t="s">
        <v>230</v>
      </c>
      <c r="G80" s="774">
        <v>37446</v>
      </c>
      <c r="H80" s="795">
        <v>15</v>
      </c>
      <c r="I80" s="725" t="s">
        <v>1403</v>
      </c>
      <c r="J80" s="721" t="s">
        <v>2325</v>
      </c>
      <c r="K80" s="721" t="s">
        <v>266</v>
      </c>
      <c r="L80" s="813"/>
      <c r="M80" s="813" t="s">
        <v>6426</v>
      </c>
      <c r="N80" s="722" t="s">
        <v>2099</v>
      </c>
      <c r="O80" s="721" t="s">
        <v>255</v>
      </c>
      <c r="P80" s="722" t="s">
        <v>2378</v>
      </c>
      <c r="Q80" s="722" t="s">
        <v>2372</v>
      </c>
    </row>
    <row r="81" spans="1:17">
      <c r="A81" s="721"/>
      <c r="B81" s="721">
        <v>4</v>
      </c>
      <c r="C81" s="722" t="s">
        <v>2381</v>
      </c>
      <c r="D81" s="723" t="s">
        <v>16</v>
      </c>
      <c r="E81" s="721" t="s">
        <v>254</v>
      </c>
      <c r="F81" s="721" t="s">
        <v>230</v>
      </c>
      <c r="G81" s="774">
        <v>39837</v>
      </c>
      <c r="H81" s="795">
        <v>8</v>
      </c>
      <c r="I81" s="725" t="s">
        <v>1403</v>
      </c>
      <c r="J81" s="721" t="s">
        <v>2003</v>
      </c>
      <c r="K81" s="721" t="s">
        <v>266</v>
      </c>
      <c r="L81" s="813"/>
      <c r="M81" s="813" t="s">
        <v>6426</v>
      </c>
      <c r="N81" s="722" t="s">
        <v>2099</v>
      </c>
      <c r="O81" s="721" t="s">
        <v>255</v>
      </c>
      <c r="P81" s="734" t="s">
        <v>2380</v>
      </c>
      <c r="Q81" s="722" t="s">
        <v>2372</v>
      </c>
    </row>
    <row r="82" spans="1:17">
      <c r="A82" s="721">
        <v>25</v>
      </c>
      <c r="B82" s="721">
        <v>1</v>
      </c>
      <c r="C82" s="722" t="s">
        <v>123</v>
      </c>
      <c r="D82" s="723" t="s">
        <v>23</v>
      </c>
      <c r="E82" s="721" t="s">
        <v>221</v>
      </c>
      <c r="F82" s="721" t="s">
        <v>622</v>
      </c>
      <c r="G82" s="774">
        <v>25939</v>
      </c>
      <c r="H82" s="795">
        <v>46</v>
      </c>
      <c r="I82" s="725" t="s">
        <v>1403</v>
      </c>
      <c r="J82" s="721" t="s">
        <v>289</v>
      </c>
      <c r="K82" s="721" t="s">
        <v>283</v>
      </c>
      <c r="L82" s="813"/>
      <c r="M82" s="813" t="s">
        <v>6426</v>
      </c>
      <c r="N82" s="722" t="s">
        <v>2099</v>
      </c>
      <c r="O82" s="721" t="s">
        <v>222</v>
      </c>
      <c r="P82" s="727" t="s">
        <v>2390</v>
      </c>
      <c r="Q82" s="741" t="s">
        <v>2393</v>
      </c>
    </row>
    <row r="83" spans="1:17">
      <c r="A83" s="721"/>
      <c r="B83" s="721">
        <v>2</v>
      </c>
      <c r="C83" s="722" t="s">
        <v>2395</v>
      </c>
      <c r="D83" s="723" t="s">
        <v>16</v>
      </c>
      <c r="E83" s="721" t="s">
        <v>221</v>
      </c>
      <c r="F83" s="721" t="s">
        <v>583</v>
      </c>
      <c r="G83" s="774">
        <v>27067</v>
      </c>
      <c r="H83" s="795">
        <v>43</v>
      </c>
      <c r="I83" s="725" t="s">
        <v>1403</v>
      </c>
      <c r="J83" s="721" t="s">
        <v>289</v>
      </c>
      <c r="K83" s="721" t="s">
        <v>246</v>
      </c>
      <c r="L83" s="813"/>
      <c r="M83" s="813" t="s">
        <v>6426</v>
      </c>
      <c r="N83" s="722" t="s">
        <v>2099</v>
      </c>
      <c r="O83" s="721" t="s">
        <v>245</v>
      </c>
      <c r="P83" s="727" t="s">
        <v>2394</v>
      </c>
      <c r="Q83" s="741" t="s">
        <v>2393</v>
      </c>
    </row>
    <row r="84" spans="1:17">
      <c r="A84" s="721"/>
      <c r="B84" s="721">
        <v>3</v>
      </c>
      <c r="C84" s="722" t="s">
        <v>2398</v>
      </c>
      <c r="D84" s="723" t="s">
        <v>23</v>
      </c>
      <c r="E84" s="721" t="s">
        <v>254</v>
      </c>
      <c r="F84" s="721" t="s">
        <v>583</v>
      </c>
      <c r="G84" s="774">
        <v>34887</v>
      </c>
      <c r="H84" s="795">
        <v>22</v>
      </c>
      <c r="I84" s="725" t="s">
        <v>1403</v>
      </c>
      <c r="J84" s="721" t="s">
        <v>223</v>
      </c>
      <c r="K84" s="721" t="s">
        <v>270</v>
      </c>
      <c r="L84" s="813"/>
      <c r="M84" s="813" t="s">
        <v>6426</v>
      </c>
      <c r="N84" s="722" t="s">
        <v>2099</v>
      </c>
      <c r="O84" s="721" t="s">
        <v>255</v>
      </c>
      <c r="P84" s="727" t="s">
        <v>2397</v>
      </c>
      <c r="Q84" s="741" t="s">
        <v>2393</v>
      </c>
    </row>
    <row r="85" spans="1:17">
      <c r="A85" s="721"/>
      <c r="B85" s="721">
        <v>4</v>
      </c>
      <c r="C85" s="722" t="s">
        <v>2400</v>
      </c>
      <c r="D85" s="723" t="s">
        <v>23</v>
      </c>
      <c r="E85" s="721" t="s">
        <v>254</v>
      </c>
      <c r="F85" s="721" t="s">
        <v>583</v>
      </c>
      <c r="G85" s="774">
        <v>35921</v>
      </c>
      <c r="H85" s="795">
        <v>19</v>
      </c>
      <c r="I85" s="725" t="s">
        <v>1403</v>
      </c>
      <c r="J85" s="721" t="s">
        <v>289</v>
      </c>
      <c r="K85" s="721" t="s">
        <v>270</v>
      </c>
      <c r="L85" s="813"/>
      <c r="M85" s="813" t="s">
        <v>6426</v>
      </c>
      <c r="N85" s="722" t="s">
        <v>2099</v>
      </c>
      <c r="O85" s="721" t="s">
        <v>255</v>
      </c>
      <c r="P85" s="734" t="s">
        <v>2399</v>
      </c>
      <c r="Q85" s="741" t="s">
        <v>2393</v>
      </c>
    </row>
    <row r="86" spans="1:17">
      <c r="A86" s="721"/>
      <c r="B86" s="738">
        <v>5</v>
      </c>
      <c r="C86" s="722" t="s">
        <v>2402</v>
      </c>
      <c r="D86" s="723" t="s">
        <v>16</v>
      </c>
      <c r="E86" s="738" t="s">
        <v>254</v>
      </c>
      <c r="F86" s="738" t="s">
        <v>230</v>
      </c>
      <c r="G86" s="774">
        <v>41068</v>
      </c>
      <c r="H86" s="795">
        <v>5</v>
      </c>
      <c r="I86" s="725" t="s">
        <v>1403</v>
      </c>
      <c r="J86" s="738" t="s">
        <v>265</v>
      </c>
      <c r="K86" s="738" t="s">
        <v>270</v>
      </c>
      <c r="L86" s="813"/>
      <c r="M86" s="813" t="s">
        <v>6426</v>
      </c>
      <c r="N86" s="722" t="s">
        <v>2099</v>
      </c>
      <c r="O86" s="738" t="s">
        <v>255</v>
      </c>
      <c r="P86" s="727" t="s">
        <v>2401</v>
      </c>
      <c r="Q86" s="741" t="s">
        <v>2393</v>
      </c>
    </row>
    <row r="87" spans="1:17">
      <c r="A87" s="721">
        <v>26</v>
      </c>
      <c r="B87" s="721">
        <v>1</v>
      </c>
      <c r="C87" s="722" t="s">
        <v>2126</v>
      </c>
      <c r="D87" s="723" t="s">
        <v>16</v>
      </c>
      <c r="E87" s="721" t="s">
        <v>221</v>
      </c>
      <c r="F87" s="721" t="s">
        <v>970</v>
      </c>
      <c r="G87" s="774">
        <v>19555</v>
      </c>
      <c r="H87" s="795">
        <v>64</v>
      </c>
      <c r="I87" s="725" t="s">
        <v>1403</v>
      </c>
      <c r="J87" s="721" t="s">
        <v>256</v>
      </c>
      <c r="K87" s="721" t="s">
        <v>246</v>
      </c>
      <c r="L87" s="813"/>
      <c r="M87" s="813" t="s">
        <v>6426</v>
      </c>
      <c r="N87" s="722" t="s">
        <v>2099</v>
      </c>
      <c r="O87" s="721" t="s">
        <v>222</v>
      </c>
      <c r="P87" s="722" t="s">
        <v>2403</v>
      </c>
      <c r="Q87" s="722" t="s">
        <v>2406</v>
      </c>
    </row>
    <row r="88" spans="1:17">
      <c r="A88" s="721">
        <v>27</v>
      </c>
      <c r="B88" s="721">
        <v>1</v>
      </c>
      <c r="C88" s="722" t="s">
        <v>2408</v>
      </c>
      <c r="D88" s="723" t="s">
        <v>23</v>
      </c>
      <c r="E88" s="721" t="s">
        <v>221</v>
      </c>
      <c r="F88" s="721" t="s">
        <v>288</v>
      </c>
      <c r="G88" s="774">
        <v>31287</v>
      </c>
      <c r="H88" s="795">
        <v>31</v>
      </c>
      <c r="I88" s="725" t="s">
        <v>1403</v>
      </c>
      <c r="J88" s="721" t="s">
        <v>256</v>
      </c>
      <c r="K88" s="721" t="s">
        <v>1660</v>
      </c>
      <c r="L88" s="813"/>
      <c r="M88" s="813" t="s">
        <v>6426</v>
      </c>
      <c r="N88" s="722" t="s">
        <v>2099</v>
      </c>
      <c r="O88" s="721" t="s">
        <v>222</v>
      </c>
      <c r="P88" s="727" t="s">
        <v>2407</v>
      </c>
      <c r="Q88" s="734" t="s">
        <v>2411</v>
      </c>
    </row>
    <row r="89" spans="1:17">
      <c r="A89" s="721"/>
      <c r="B89" s="721">
        <v>2</v>
      </c>
      <c r="C89" s="722" t="s">
        <v>2413</v>
      </c>
      <c r="D89" s="723" t="s">
        <v>16</v>
      </c>
      <c r="E89" s="721" t="s">
        <v>221</v>
      </c>
      <c r="F89" s="721" t="s">
        <v>288</v>
      </c>
      <c r="G89" s="774">
        <v>33041</v>
      </c>
      <c r="H89" s="795">
        <v>27</v>
      </c>
      <c r="I89" s="725" t="s">
        <v>1403</v>
      </c>
      <c r="J89" s="721" t="s">
        <v>223</v>
      </c>
      <c r="K89" s="721" t="s">
        <v>246</v>
      </c>
      <c r="L89" s="813"/>
      <c r="M89" s="813" t="s">
        <v>6426</v>
      </c>
      <c r="N89" s="722" t="s">
        <v>2099</v>
      </c>
      <c r="O89" s="721" t="s">
        <v>245</v>
      </c>
      <c r="P89" s="727" t="s">
        <v>2412</v>
      </c>
      <c r="Q89" s="734" t="s">
        <v>2411</v>
      </c>
    </row>
    <row r="90" spans="1:17">
      <c r="A90" s="721"/>
      <c r="B90" s="721">
        <v>3</v>
      </c>
      <c r="C90" s="722" t="s">
        <v>2417</v>
      </c>
      <c r="D90" s="723" t="s">
        <v>23</v>
      </c>
      <c r="E90" s="721" t="s">
        <v>254</v>
      </c>
      <c r="F90" s="721" t="s">
        <v>230</v>
      </c>
      <c r="G90" s="774">
        <v>39945</v>
      </c>
      <c r="H90" s="795">
        <v>8</v>
      </c>
      <c r="I90" s="725" t="s">
        <v>1403</v>
      </c>
      <c r="J90" s="721" t="s">
        <v>369</v>
      </c>
      <c r="K90" s="721" t="s">
        <v>266</v>
      </c>
      <c r="L90" s="813"/>
      <c r="M90" s="813" t="s">
        <v>6426</v>
      </c>
      <c r="N90" s="722" t="s">
        <v>2099</v>
      </c>
      <c r="O90" s="721" t="s">
        <v>255</v>
      </c>
      <c r="P90" s="727" t="s">
        <v>2416</v>
      </c>
      <c r="Q90" s="734" t="s">
        <v>2411</v>
      </c>
    </row>
    <row r="91" spans="1:17">
      <c r="A91" s="721"/>
      <c r="B91" s="721">
        <v>4</v>
      </c>
      <c r="C91" s="722" t="s">
        <v>2419</v>
      </c>
      <c r="D91" s="723" t="s">
        <v>16</v>
      </c>
      <c r="E91" s="721" t="s">
        <v>254</v>
      </c>
      <c r="F91" s="721" t="s">
        <v>229</v>
      </c>
      <c r="G91" s="774">
        <v>42360</v>
      </c>
      <c r="H91" s="795">
        <v>1</v>
      </c>
      <c r="I91" s="725" t="s">
        <v>1403</v>
      </c>
      <c r="J91" s="721" t="s">
        <v>265</v>
      </c>
      <c r="K91" s="721" t="s">
        <v>270</v>
      </c>
      <c r="L91" s="813"/>
      <c r="M91" s="813" t="s">
        <v>6426</v>
      </c>
      <c r="N91" s="722" t="s">
        <v>2099</v>
      </c>
      <c r="O91" s="721" t="s">
        <v>255</v>
      </c>
      <c r="P91" s="727" t="s">
        <v>2418</v>
      </c>
      <c r="Q91" s="734" t="s">
        <v>2411</v>
      </c>
    </row>
    <row r="92" spans="1:17">
      <c r="A92" s="721"/>
      <c r="B92" s="721">
        <v>5</v>
      </c>
      <c r="C92" s="722" t="s">
        <v>7465</v>
      </c>
      <c r="D92" s="723" t="s">
        <v>23</v>
      </c>
      <c r="E92" s="721" t="s">
        <v>254</v>
      </c>
      <c r="F92" s="721"/>
      <c r="G92" s="774" t="s">
        <v>7466</v>
      </c>
      <c r="H92" s="795"/>
      <c r="I92" s="725"/>
      <c r="J92" s="721"/>
      <c r="K92" s="721"/>
      <c r="L92" s="813"/>
      <c r="M92" s="813"/>
      <c r="N92" s="722"/>
      <c r="O92" s="721"/>
      <c r="P92" s="727"/>
      <c r="Q92" s="734"/>
    </row>
    <row r="93" spans="1:17">
      <c r="A93" s="721">
        <v>28</v>
      </c>
      <c r="B93" s="721">
        <v>1</v>
      </c>
      <c r="C93" s="722" t="s">
        <v>2421</v>
      </c>
      <c r="D93" s="723" t="s">
        <v>23</v>
      </c>
      <c r="E93" s="721" t="s">
        <v>221</v>
      </c>
      <c r="F93" s="721" t="s">
        <v>2422</v>
      </c>
      <c r="G93" s="774">
        <v>29999</v>
      </c>
      <c r="H93" s="795">
        <v>35</v>
      </c>
      <c r="I93" s="725" t="s">
        <v>1403</v>
      </c>
      <c r="J93" s="721" t="s">
        <v>256</v>
      </c>
      <c r="K93" s="721" t="s">
        <v>674</v>
      </c>
      <c r="L93" s="813"/>
      <c r="M93" s="813" t="s">
        <v>6426</v>
      </c>
      <c r="N93" s="722" t="s">
        <v>2099</v>
      </c>
      <c r="O93" s="721" t="s">
        <v>222</v>
      </c>
      <c r="P93" s="727" t="s">
        <v>2420</v>
      </c>
      <c r="Q93" s="722" t="s">
        <v>392</v>
      </c>
    </row>
    <row r="94" spans="1:17">
      <c r="A94" s="721"/>
      <c r="B94" s="721">
        <v>2</v>
      </c>
      <c r="C94" s="722" t="s">
        <v>394</v>
      </c>
      <c r="D94" s="723" t="s">
        <v>16</v>
      </c>
      <c r="E94" s="721" t="s">
        <v>221</v>
      </c>
      <c r="F94" s="721" t="s">
        <v>389</v>
      </c>
      <c r="G94" s="774">
        <v>22267</v>
      </c>
      <c r="H94" s="724">
        <f t="shared" ref="H94:H95" ca="1" si="0">DATEDIF(G94,TODAY(),"Y")</f>
        <v>59</v>
      </c>
      <c r="I94" s="725" t="s">
        <v>1403</v>
      </c>
      <c r="J94" s="721" t="s">
        <v>241</v>
      </c>
      <c r="K94" s="721" t="s">
        <v>6621</v>
      </c>
      <c r="L94" s="726"/>
      <c r="M94" s="726" t="s">
        <v>6426</v>
      </c>
      <c r="N94" s="722" t="s">
        <v>228</v>
      </c>
      <c r="O94" s="721" t="s">
        <v>245</v>
      </c>
      <c r="P94" s="722" t="s">
        <v>393</v>
      </c>
      <c r="Q94" s="722" t="s">
        <v>392</v>
      </c>
    </row>
    <row r="95" spans="1:17">
      <c r="A95" s="721"/>
      <c r="B95" s="721">
        <v>3</v>
      </c>
      <c r="C95" s="722" t="s">
        <v>398</v>
      </c>
      <c r="D95" s="723" t="s">
        <v>23</v>
      </c>
      <c r="E95" s="721" t="s">
        <v>254</v>
      </c>
      <c r="F95" s="721" t="s">
        <v>22</v>
      </c>
      <c r="G95" s="774">
        <v>36082</v>
      </c>
      <c r="H95" s="724">
        <f t="shared" ca="1" si="0"/>
        <v>21</v>
      </c>
      <c r="I95" s="725" t="s">
        <v>1403</v>
      </c>
      <c r="J95" s="721" t="s">
        <v>258</v>
      </c>
      <c r="K95" s="721" t="s">
        <v>6623</v>
      </c>
      <c r="L95" s="726"/>
      <c r="M95" s="726" t="s">
        <v>6426</v>
      </c>
      <c r="N95" s="722" t="s">
        <v>228</v>
      </c>
      <c r="O95" s="721" t="s">
        <v>6640</v>
      </c>
      <c r="P95" s="722" t="s">
        <v>397</v>
      </c>
      <c r="Q95" s="722" t="s">
        <v>392</v>
      </c>
    </row>
    <row r="96" spans="1:17">
      <c r="A96" s="721">
        <v>29</v>
      </c>
      <c r="B96" s="733">
        <v>1</v>
      </c>
      <c r="C96" s="732" t="s">
        <v>2431</v>
      </c>
      <c r="D96" s="723" t="s">
        <v>23</v>
      </c>
      <c r="E96" s="738" t="s">
        <v>221</v>
      </c>
      <c r="F96" s="738" t="s">
        <v>22</v>
      </c>
      <c r="G96" s="774">
        <v>27057</v>
      </c>
      <c r="H96" s="795">
        <v>43</v>
      </c>
      <c r="I96" s="725" t="s">
        <v>1403</v>
      </c>
      <c r="J96" s="721" t="s">
        <v>256</v>
      </c>
      <c r="K96" s="738" t="s">
        <v>674</v>
      </c>
      <c r="L96" s="813"/>
      <c r="M96" s="813" t="s">
        <v>6426</v>
      </c>
      <c r="N96" s="722" t="s">
        <v>2099</v>
      </c>
      <c r="O96" s="738" t="s">
        <v>222</v>
      </c>
      <c r="P96" s="734" t="s">
        <v>2430</v>
      </c>
      <c r="Q96" s="734" t="s">
        <v>2433</v>
      </c>
    </row>
    <row r="97" spans="1:17">
      <c r="A97" s="721"/>
      <c r="B97" s="721">
        <v>2</v>
      </c>
      <c r="C97" s="732" t="s">
        <v>2436</v>
      </c>
      <c r="D97" s="723" t="s">
        <v>16</v>
      </c>
      <c r="E97" s="738" t="s">
        <v>221</v>
      </c>
      <c r="F97" s="738" t="s">
        <v>452</v>
      </c>
      <c r="G97" s="774">
        <v>30837</v>
      </c>
      <c r="H97" s="795">
        <v>33</v>
      </c>
      <c r="I97" s="725" t="s">
        <v>1403</v>
      </c>
      <c r="J97" s="738" t="s">
        <v>223</v>
      </c>
      <c r="K97" s="738" t="s">
        <v>246</v>
      </c>
      <c r="L97" s="813"/>
      <c r="M97" s="813" t="s">
        <v>6426</v>
      </c>
      <c r="N97" s="722" t="s">
        <v>2099</v>
      </c>
      <c r="O97" s="721" t="s">
        <v>245</v>
      </c>
      <c r="P97" s="734" t="s">
        <v>2435</v>
      </c>
      <c r="Q97" s="734" t="s">
        <v>2433</v>
      </c>
    </row>
    <row r="98" spans="1:17">
      <c r="A98" s="721"/>
      <c r="B98" s="721">
        <v>3</v>
      </c>
      <c r="C98" s="732" t="s">
        <v>2438</v>
      </c>
      <c r="D98" s="723" t="s">
        <v>23</v>
      </c>
      <c r="E98" s="738" t="s">
        <v>254</v>
      </c>
      <c r="F98" s="738" t="s">
        <v>2439</v>
      </c>
      <c r="G98" s="774">
        <v>36575</v>
      </c>
      <c r="H98" s="795">
        <v>17</v>
      </c>
      <c r="I98" s="725" t="s">
        <v>1403</v>
      </c>
      <c r="J98" s="721" t="s">
        <v>289</v>
      </c>
      <c r="K98" s="738" t="s">
        <v>266</v>
      </c>
      <c r="L98" s="813"/>
      <c r="M98" s="813" t="s">
        <v>6426</v>
      </c>
      <c r="N98" s="722" t="s">
        <v>2099</v>
      </c>
      <c r="O98" s="721" t="s">
        <v>255</v>
      </c>
      <c r="P98" s="734" t="s">
        <v>2437</v>
      </c>
      <c r="Q98" s="734" t="s">
        <v>2433</v>
      </c>
    </row>
    <row r="99" spans="1:17">
      <c r="A99" s="721"/>
      <c r="B99" s="721">
        <v>4</v>
      </c>
      <c r="C99" s="722" t="s">
        <v>2441</v>
      </c>
      <c r="D99" s="723" t="s">
        <v>16</v>
      </c>
      <c r="E99" s="738" t="s">
        <v>254</v>
      </c>
      <c r="F99" s="738" t="s">
        <v>2442</v>
      </c>
      <c r="G99" s="774">
        <v>38059</v>
      </c>
      <c r="H99" s="795">
        <v>13</v>
      </c>
      <c r="I99" s="725" t="s">
        <v>1403</v>
      </c>
      <c r="J99" s="721" t="s">
        <v>348</v>
      </c>
      <c r="K99" s="738" t="s">
        <v>266</v>
      </c>
      <c r="L99" s="813"/>
      <c r="M99" s="813" t="s">
        <v>6426</v>
      </c>
      <c r="N99" s="722" t="s">
        <v>2099</v>
      </c>
      <c r="O99" s="721" t="s">
        <v>255</v>
      </c>
      <c r="P99" s="734" t="s">
        <v>2440</v>
      </c>
      <c r="Q99" s="734" t="s">
        <v>2433</v>
      </c>
    </row>
    <row r="100" spans="1:17">
      <c r="A100" s="721"/>
      <c r="B100" s="721">
        <v>5</v>
      </c>
      <c r="C100" s="722" t="s">
        <v>2444</v>
      </c>
      <c r="D100" s="723" t="s">
        <v>16</v>
      </c>
      <c r="E100" s="738" t="s">
        <v>254</v>
      </c>
      <c r="F100" s="738" t="s">
        <v>2442</v>
      </c>
      <c r="G100" s="774">
        <v>38059</v>
      </c>
      <c r="H100" s="795">
        <v>13</v>
      </c>
      <c r="I100" s="725" t="s">
        <v>1403</v>
      </c>
      <c r="J100" s="721" t="s">
        <v>348</v>
      </c>
      <c r="K100" s="738" t="s">
        <v>266</v>
      </c>
      <c r="L100" s="813"/>
      <c r="M100" s="813" t="s">
        <v>6426</v>
      </c>
      <c r="N100" s="722" t="s">
        <v>2099</v>
      </c>
      <c r="O100" s="721" t="s">
        <v>255</v>
      </c>
      <c r="P100" s="734" t="s">
        <v>2443</v>
      </c>
      <c r="Q100" s="734" t="s">
        <v>2433</v>
      </c>
    </row>
    <row r="101" spans="1:17">
      <c r="A101" s="721"/>
      <c r="B101" s="721">
        <v>6</v>
      </c>
      <c r="C101" s="722" t="s">
        <v>2446</v>
      </c>
      <c r="D101" s="723" t="s">
        <v>23</v>
      </c>
      <c r="E101" s="738" t="s">
        <v>254</v>
      </c>
      <c r="F101" s="738" t="s">
        <v>229</v>
      </c>
      <c r="G101" s="774">
        <v>41949</v>
      </c>
      <c r="H101" s="795">
        <v>2</v>
      </c>
      <c r="I101" s="747" t="s">
        <v>1403</v>
      </c>
      <c r="J101" s="738" t="s">
        <v>265</v>
      </c>
      <c r="K101" s="738" t="s">
        <v>270</v>
      </c>
      <c r="L101" s="813"/>
      <c r="M101" s="813" t="s">
        <v>6426</v>
      </c>
      <c r="N101" s="722" t="s">
        <v>2099</v>
      </c>
      <c r="O101" s="738" t="s">
        <v>255</v>
      </c>
      <c r="P101" s="736" t="s">
        <v>2445</v>
      </c>
      <c r="Q101" s="734" t="s">
        <v>2433</v>
      </c>
    </row>
    <row r="102" spans="1:17">
      <c r="A102" s="721">
        <v>30</v>
      </c>
      <c r="B102" s="721">
        <v>1</v>
      </c>
      <c r="C102" s="722" t="s">
        <v>2448</v>
      </c>
      <c r="D102" s="723" t="s">
        <v>23</v>
      </c>
      <c r="E102" s="721" t="s">
        <v>221</v>
      </c>
      <c r="F102" s="721" t="s">
        <v>2449</v>
      </c>
      <c r="G102" s="774">
        <v>30108</v>
      </c>
      <c r="H102" s="795">
        <v>35</v>
      </c>
      <c r="I102" s="725" t="s">
        <v>1403</v>
      </c>
      <c r="J102" s="721" t="s">
        <v>223</v>
      </c>
      <c r="K102" s="721" t="s">
        <v>224</v>
      </c>
      <c r="L102" s="813"/>
      <c r="M102" s="813" t="s">
        <v>6426</v>
      </c>
      <c r="N102" s="722" t="s">
        <v>2099</v>
      </c>
      <c r="O102" s="721" t="s">
        <v>222</v>
      </c>
      <c r="P102" s="722" t="s">
        <v>2447</v>
      </c>
      <c r="Q102" s="722" t="s">
        <v>2451</v>
      </c>
    </row>
    <row r="103" spans="1:17">
      <c r="A103" s="721"/>
      <c r="B103" s="721">
        <v>2</v>
      </c>
      <c r="C103" s="722" t="s">
        <v>2586</v>
      </c>
      <c r="D103" s="723" t="s">
        <v>16</v>
      </c>
      <c r="E103" s="721" t="s">
        <v>221</v>
      </c>
      <c r="F103" s="721"/>
      <c r="G103" s="774"/>
      <c r="H103" s="795"/>
      <c r="I103" s="725"/>
      <c r="J103" s="721"/>
      <c r="K103" s="721"/>
      <c r="L103" s="813"/>
      <c r="M103" s="813"/>
      <c r="N103" s="722"/>
      <c r="O103" s="721"/>
      <c r="P103" s="722"/>
      <c r="Q103" s="722"/>
    </row>
    <row r="104" spans="1:17">
      <c r="A104" s="721"/>
      <c r="B104" s="721">
        <v>3</v>
      </c>
      <c r="C104" s="722" t="s">
        <v>2453</v>
      </c>
      <c r="D104" s="723" t="s">
        <v>16</v>
      </c>
      <c r="E104" s="721" t="s">
        <v>254</v>
      </c>
      <c r="F104" s="721" t="s">
        <v>22</v>
      </c>
      <c r="G104" s="774">
        <v>39345</v>
      </c>
      <c r="H104" s="795">
        <v>9</v>
      </c>
      <c r="I104" s="725" t="s">
        <v>1403</v>
      </c>
      <c r="J104" s="721" t="s">
        <v>369</v>
      </c>
      <c r="K104" s="721" t="s">
        <v>266</v>
      </c>
      <c r="L104" s="813"/>
      <c r="M104" s="813" t="s">
        <v>6426</v>
      </c>
      <c r="N104" s="722" t="s">
        <v>2099</v>
      </c>
      <c r="O104" s="721" t="s">
        <v>255</v>
      </c>
      <c r="P104" s="734" t="s">
        <v>2452</v>
      </c>
      <c r="Q104" s="722" t="s">
        <v>2451</v>
      </c>
    </row>
    <row r="105" spans="1:17">
      <c r="A105" s="721">
        <v>31</v>
      </c>
      <c r="B105" s="721">
        <v>1</v>
      </c>
      <c r="C105" s="722" t="s">
        <v>2456</v>
      </c>
      <c r="D105" s="723" t="s">
        <v>23</v>
      </c>
      <c r="E105" s="721" t="s">
        <v>221</v>
      </c>
      <c r="F105" s="721" t="s">
        <v>691</v>
      </c>
      <c r="G105" s="774">
        <v>32903</v>
      </c>
      <c r="H105" s="795">
        <v>27</v>
      </c>
      <c r="I105" s="725" t="s">
        <v>1403</v>
      </c>
      <c r="J105" s="721" t="s">
        <v>527</v>
      </c>
      <c r="K105" s="738" t="s">
        <v>261</v>
      </c>
      <c r="L105" s="813"/>
      <c r="M105" s="813" t="s">
        <v>6426</v>
      </c>
      <c r="N105" s="722" t="s">
        <v>2099</v>
      </c>
      <c r="O105" s="721" t="s">
        <v>222</v>
      </c>
      <c r="P105" s="727" t="s">
        <v>2455</v>
      </c>
      <c r="Q105" s="734" t="s">
        <v>2459</v>
      </c>
    </row>
    <row r="106" spans="1:17">
      <c r="A106" s="815"/>
      <c r="B106" s="721">
        <v>2</v>
      </c>
      <c r="C106" s="722" t="s">
        <v>356</v>
      </c>
      <c r="D106" s="723" t="s">
        <v>16</v>
      </c>
      <c r="E106" s="721" t="s">
        <v>221</v>
      </c>
      <c r="F106" s="721" t="s">
        <v>414</v>
      </c>
      <c r="G106" s="774">
        <v>32461</v>
      </c>
      <c r="H106" s="795">
        <v>28</v>
      </c>
      <c r="I106" s="725" t="s">
        <v>1403</v>
      </c>
      <c r="J106" s="721" t="s">
        <v>469</v>
      </c>
      <c r="K106" s="721" t="s">
        <v>246</v>
      </c>
      <c r="L106" s="813"/>
      <c r="M106" s="813" t="s">
        <v>6426</v>
      </c>
      <c r="N106" s="722" t="s">
        <v>2099</v>
      </c>
      <c r="O106" s="721" t="s">
        <v>245</v>
      </c>
      <c r="P106" s="722" t="s">
        <v>2460</v>
      </c>
      <c r="Q106" s="734" t="s">
        <v>2459</v>
      </c>
    </row>
    <row r="107" spans="1:17">
      <c r="A107" s="721"/>
      <c r="B107" s="721">
        <v>3</v>
      </c>
      <c r="C107" s="722" t="s">
        <v>2462</v>
      </c>
      <c r="D107" s="723" t="s">
        <v>23</v>
      </c>
      <c r="E107" s="721" t="s">
        <v>254</v>
      </c>
      <c r="F107" s="721" t="s">
        <v>229</v>
      </c>
      <c r="G107" s="774">
        <v>42278</v>
      </c>
      <c r="H107" s="795">
        <v>1</v>
      </c>
      <c r="I107" s="725" t="s">
        <v>1403</v>
      </c>
      <c r="J107" s="721" t="s">
        <v>265</v>
      </c>
      <c r="K107" s="721" t="s">
        <v>270</v>
      </c>
      <c r="L107" s="813"/>
      <c r="M107" s="813" t="s">
        <v>6426</v>
      </c>
      <c r="N107" s="722" t="s">
        <v>2099</v>
      </c>
      <c r="O107" s="721" t="s">
        <v>255</v>
      </c>
      <c r="P107" s="727" t="s">
        <v>2461</v>
      </c>
      <c r="Q107" s="734" t="s">
        <v>2459</v>
      </c>
    </row>
    <row r="108" spans="1:17">
      <c r="A108" s="721"/>
      <c r="B108" s="816">
        <v>4</v>
      </c>
      <c r="C108" s="817" t="s">
        <v>6683</v>
      </c>
      <c r="D108" s="818" t="s">
        <v>23</v>
      </c>
      <c r="E108" s="816" t="s">
        <v>254</v>
      </c>
      <c r="F108" s="816" t="s">
        <v>229</v>
      </c>
      <c r="G108" s="821">
        <v>42774</v>
      </c>
      <c r="H108" s="815"/>
      <c r="I108" s="819" t="s">
        <v>1403</v>
      </c>
      <c r="J108" s="816" t="s">
        <v>265</v>
      </c>
      <c r="K108" s="816" t="s">
        <v>270</v>
      </c>
      <c r="L108" s="815"/>
      <c r="M108" s="820" t="s">
        <v>6426</v>
      </c>
      <c r="N108" s="817" t="s">
        <v>6436</v>
      </c>
      <c r="O108" s="815"/>
      <c r="P108" s="815"/>
      <c r="Q108" s="815"/>
    </row>
    <row r="109" spans="1:17">
      <c r="A109" s="721">
        <v>32</v>
      </c>
      <c r="B109" s="721">
        <v>1</v>
      </c>
      <c r="C109" s="722" t="s">
        <v>2478</v>
      </c>
      <c r="D109" s="723" t="s">
        <v>23</v>
      </c>
      <c r="E109" s="721" t="s">
        <v>221</v>
      </c>
      <c r="F109" s="721" t="s">
        <v>2479</v>
      </c>
      <c r="G109" s="774">
        <v>25009</v>
      </c>
      <c r="H109" s="795">
        <v>49</v>
      </c>
      <c r="I109" s="725" t="s">
        <v>1403</v>
      </c>
      <c r="J109" s="721" t="s">
        <v>223</v>
      </c>
      <c r="K109" s="721" t="s">
        <v>283</v>
      </c>
      <c r="L109" s="813"/>
      <c r="M109" s="813" t="s">
        <v>6426</v>
      </c>
      <c r="N109" s="722" t="s">
        <v>2099</v>
      </c>
      <c r="O109" s="721" t="s">
        <v>222</v>
      </c>
      <c r="P109" s="722" t="s">
        <v>2477</v>
      </c>
      <c r="Q109" s="722" t="s">
        <v>2480</v>
      </c>
    </row>
    <row r="110" spans="1:17">
      <c r="A110" s="721"/>
      <c r="B110" s="721">
        <v>2</v>
      </c>
      <c r="C110" s="722" t="s">
        <v>2482</v>
      </c>
      <c r="D110" s="723" t="s">
        <v>16</v>
      </c>
      <c r="E110" s="721" t="s">
        <v>221</v>
      </c>
      <c r="F110" s="721" t="s">
        <v>2479</v>
      </c>
      <c r="G110" s="774">
        <v>25569</v>
      </c>
      <c r="H110" s="795">
        <v>47</v>
      </c>
      <c r="I110" s="725" t="s">
        <v>1403</v>
      </c>
      <c r="J110" s="721" t="s">
        <v>223</v>
      </c>
      <c r="K110" s="721" t="s">
        <v>470</v>
      </c>
      <c r="L110" s="813"/>
      <c r="M110" s="813" t="s">
        <v>6426</v>
      </c>
      <c r="N110" s="722" t="s">
        <v>2099</v>
      </c>
      <c r="O110" s="721" t="s">
        <v>245</v>
      </c>
      <c r="P110" s="722" t="s">
        <v>2481</v>
      </c>
      <c r="Q110" s="722" t="s">
        <v>2480</v>
      </c>
    </row>
    <row r="111" spans="1:17">
      <c r="A111" s="721"/>
      <c r="B111" s="721">
        <v>3</v>
      </c>
      <c r="C111" s="722" t="s">
        <v>2486</v>
      </c>
      <c r="D111" s="723" t="s">
        <v>23</v>
      </c>
      <c r="E111" s="721" t="s">
        <v>254</v>
      </c>
      <c r="F111" s="721" t="s">
        <v>524</v>
      </c>
      <c r="G111" s="774">
        <v>36297</v>
      </c>
      <c r="H111" s="795">
        <v>18</v>
      </c>
      <c r="I111" s="725" t="s">
        <v>1403</v>
      </c>
      <c r="J111" s="721" t="s">
        <v>886</v>
      </c>
      <c r="K111" s="721" t="s">
        <v>266</v>
      </c>
      <c r="L111" s="813"/>
      <c r="M111" s="813" t="s">
        <v>6426</v>
      </c>
      <c r="N111" s="722" t="s">
        <v>2099</v>
      </c>
      <c r="O111" s="721" t="s">
        <v>255</v>
      </c>
      <c r="P111" s="722" t="s">
        <v>2485</v>
      </c>
      <c r="Q111" s="722" t="s">
        <v>2480</v>
      </c>
    </row>
    <row r="112" spans="1:17">
      <c r="A112" s="721"/>
      <c r="B112" s="721">
        <v>4</v>
      </c>
      <c r="C112" s="722" t="s">
        <v>2488</v>
      </c>
      <c r="D112" s="723" t="s">
        <v>16</v>
      </c>
      <c r="E112" s="721" t="s">
        <v>254</v>
      </c>
      <c r="F112" s="721" t="s">
        <v>229</v>
      </c>
      <c r="G112" s="774">
        <v>39594</v>
      </c>
      <c r="H112" s="795">
        <v>9</v>
      </c>
      <c r="I112" s="725" t="s">
        <v>1403</v>
      </c>
      <c r="J112" s="721" t="s">
        <v>369</v>
      </c>
      <c r="K112" s="721" t="s">
        <v>266</v>
      </c>
      <c r="L112" s="813"/>
      <c r="M112" s="813" t="s">
        <v>6426</v>
      </c>
      <c r="N112" s="722" t="s">
        <v>2099</v>
      </c>
      <c r="O112" s="721" t="s">
        <v>255</v>
      </c>
      <c r="P112" s="727" t="s">
        <v>2487</v>
      </c>
      <c r="Q112" s="722" t="s">
        <v>2480</v>
      </c>
    </row>
    <row r="113" spans="1:17">
      <c r="A113" s="721">
        <v>33</v>
      </c>
      <c r="B113" s="721">
        <v>1</v>
      </c>
      <c r="C113" s="722" t="s">
        <v>2490</v>
      </c>
      <c r="D113" s="723" t="s">
        <v>23</v>
      </c>
      <c r="E113" s="721" t="s">
        <v>221</v>
      </c>
      <c r="F113" s="721" t="s">
        <v>524</v>
      </c>
      <c r="G113" s="774">
        <v>28709</v>
      </c>
      <c r="H113" s="795">
        <v>38</v>
      </c>
      <c r="I113" s="725" t="s">
        <v>1403</v>
      </c>
      <c r="J113" s="721" t="s">
        <v>2491</v>
      </c>
      <c r="K113" s="721" t="s">
        <v>261</v>
      </c>
      <c r="L113" s="813"/>
      <c r="M113" s="813" t="s">
        <v>6426</v>
      </c>
      <c r="N113" s="722" t="s">
        <v>2099</v>
      </c>
      <c r="O113" s="721" t="s">
        <v>222</v>
      </c>
      <c r="P113" s="727" t="s">
        <v>2489</v>
      </c>
      <c r="Q113" s="727" t="s">
        <v>2494</v>
      </c>
    </row>
    <row r="114" spans="1:17">
      <c r="A114" s="721"/>
      <c r="B114" s="738">
        <v>2</v>
      </c>
      <c r="C114" s="722" t="s">
        <v>2496</v>
      </c>
      <c r="D114" s="723" t="s">
        <v>16</v>
      </c>
      <c r="E114" s="721" t="s">
        <v>221</v>
      </c>
      <c r="F114" s="721" t="s">
        <v>1402</v>
      </c>
      <c r="G114" s="774">
        <v>31011</v>
      </c>
      <c r="H114" s="795">
        <v>32</v>
      </c>
      <c r="I114" s="725" t="s">
        <v>1403</v>
      </c>
      <c r="J114" s="721" t="s">
        <v>785</v>
      </c>
      <c r="K114" s="721" t="s">
        <v>2497</v>
      </c>
      <c r="L114" s="813"/>
      <c r="M114" s="813" t="s">
        <v>6426</v>
      </c>
      <c r="N114" s="722" t="s">
        <v>2099</v>
      </c>
      <c r="O114" s="721" t="s">
        <v>245</v>
      </c>
      <c r="P114" s="727" t="s">
        <v>2495</v>
      </c>
      <c r="Q114" s="727" t="s">
        <v>2494</v>
      </c>
    </row>
    <row r="115" spans="1:17">
      <c r="A115" s="721"/>
      <c r="B115" s="738">
        <v>3</v>
      </c>
      <c r="C115" s="722" t="s">
        <v>2499</v>
      </c>
      <c r="D115" s="723" t="s">
        <v>23</v>
      </c>
      <c r="E115" s="721" t="s">
        <v>254</v>
      </c>
      <c r="F115" s="721" t="s">
        <v>376</v>
      </c>
      <c r="G115" s="774">
        <v>36286</v>
      </c>
      <c r="H115" s="795">
        <v>18</v>
      </c>
      <c r="I115" s="725" t="s">
        <v>1403</v>
      </c>
      <c r="J115" s="721" t="s">
        <v>785</v>
      </c>
      <c r="K115" s="721" t="s">
        <v>270</v>
      </c>
      <c r="L115" s="813"/>
      <c r="M115" s="813" t="s">
        <v>6426</v>
      </c>
      <c r="N115" s="722" t="s">
        <v>2099</v>
      </c>
      <c r="O115" s="721" t="s">
        <v>255</v>
      </c>
      <c r="P115" s="727" t="s">
        <v>2498</v>
      </c>
      <c r="Q115" s="727" t="s">
        <v>2494</v>
      </c>
    </row>
    <row r="116" spans="1:17">
      <c r="A116" s="721"/>
      <c r="B116" s="738">
        <v>4</v>
      </c>
      <c r="C116" s="722" t="s">
        <v>2502</v>
      </c>
      <c r="D116" s="723" t="s">
        <v>23</v>
      </c>
      <c r="E116" s="738" t="s">
        <v>254</v>
      </c>
      <c r="F116" s="738" t="s">
        <v>231</v>
      </c>
      <c r="G116" s="774">
        <v>39068</v>
      </c>
      <c r="H116" s="795">
        <v>10</v>
      </c>
      <c r="I116" s="747" t="s">
        <v>1403</v>
      </c>
      <c r="J116" s="738" t="s">
        <v>369</v>
      </c>
      <c r="K116" s="738" t="s">
        <v>266</v>
      </c>
      <c r="L116" s="813"/>
      <c r="M116" s="813" t="s">
        <v>6426</v>
      </c>
      <c r="N116" s="722" t="s">
        <v>2504</v>
      </c>
      <c r="O116" s="738" t="s">
        <v>255</v>
      </c>
      <c r="P116" s="727" t="s">
        <v>2501</v>
      </c>
      <c r="Q116" s="727" t="s">
        <v>2494</v>
      </c>
    </row>
    <row r="117" spans="1:17">
      <c r="A117" s="721"/>
      <c r="B117" s="738">
        <v>5</v>
      </c>
      <c r="C117" s="722" t="s">
        <v>2506</v>
      </c>
      <c r="D117" s="723" t="s">
        <v>16</v>
      </c>
      <c r="E117" s="721" t="s">
        <v>254</v>
      </c>
      <c r="F117" s="721" t="s">
        <v>376</v>
      </c>
      <c r="G117" s="774">
        <v>41908</v>
      </c>
      <c r="H117" s="795">
        <v>2</v>
      </c>
      <c r="I117" s="725" t="s">
        <v>1403</v>
      </c>
      <c r="J117" s="721" t="s">
        <v>265</v>
      </c>
      <c r="K117" s="721" t="s">
        <v>270</v>
      </c>
      <c r="L117" s="813"/>
      <c r="M117" s="813" t="s">
        <v>6426</v>
      </c>
      <c r="N117" s="722" t="s">
        <v>2099</v>
      </c>
      <c r="O117" s="721" t="s">
        <v>255</v>
      </c>
      <c r="P117" s="727" t="s">
        <v>2505</v>
      </c>
      <c r="Q117" s="727" t="s">
        <v>2494</v>
      </c>
    </row>
    <row r="118" spans="1:17">
      <c r="A118" s="721"/>
      <c r="B118" s="738">
        <v>6</v>
      </c>
      <c r="C118" s="722" t="s">
        <v>7085</v>
      </c>
      <c r="D118" s="723" t="s">
        <v>16</v>
      </c>
      <c r="E118" s="721" t="s">
        <v>254</v>
      </c>
      <c r="F118" s="721"/>
      <c r="G118" s="774"/>
      <c r="H118" s="795"/>
      <c r="I118" s="725"/>
      <c r="J118" s="721"/>
      <c r="K118" s="721"/>
      <c r="L118" s="813"/>
      <c r="M118" s="813"/>
      <c r="N118" s="722"/>
      <c r="O118" s="721"/>
      <c r="P118" s="727"/>
      <c r="Q118" s="727"/>
    </row>
    <row r="119" spans="1:17">
      <c r="A119" s="839">
        <v>34</v>
      </c>
      <c r="B119" s="721">
        <v>1</v>
      </c>
      <c r="C119" s="722" t="s">
        <v>2510</v>
      </c>
      <c r="D119" s="723" t="s">
        <v>23</v>
      </c>
      <c r="E119" s="738" t="s">
        <v>221</v>
      </c>
      <c r="F119" s="738" t="s">
        <v>297</v>
      </c>
      <c r="G119" s="774">
        <v>30885</v>
      </c>
      <c r="H119" s="795">
        <v>33</v>
      </c>
      <c r="I119" s="725" t="s">
        <v>1403</v>
      </c>
      <c r="J119" s="738" t="s">
        <v>2491</v>
      </c>
      <c r="K119" s="738" t="s">
        <v>283</v>
      </c>
      <c r="L119" s="813"/>
      <c r="M119" s="813" t="s">
        <v>6426</v>
      </c>
      <c r="N119" s="722" t="s">
        <v>2099</v>
      </c>
      <c r="O119" s="738" t="s">
        <v>222</v>
      </c>
      <c r="P119" s="727" t="s">
        <v>2509</v>
      </c>
      <c r="Q119" s="722"/>
    </row>
    <row r="120" spans="1:17">
      <c r="A120" s="839"/>
      <c r="B120" s="721">
        <v>2</v>
      </c>
      <c r="C120" s="722" t="s">
        <v>2514</v>
      </c>
      <c r="D120" s="723" t="s">
        <v>16</v>
      </c>
      <c r="E120" s="721" t="s">
        <v>221</v>
      </c>
      <c r="F120" s="721" t="s">
        <v>244</v>
      </c>
      <c r="G120" s="774">
        <v>34705</v>
      </c>
      <c r="H120" s="795">
        <v>22</v>
      </c>
      <c r="I120" s="725" t="s">
        <v>1403</v>
      </c>
      <c r="J120" s="721" t="s">
        <v>289</v>
      </c>
      <c r="K120" s="721" t="s">
        <v>246</v>
      </c>
      <c r="L120" s="813"/>
      <c r="M120" s="813" t="s">
        <v>6426</v>
      </c>
      <c r="N120" s="722" t="s">
        <v>2099</v>
      </c>
      <c r="O120" s="721" t="s">
        <v>245</v>
      </c>
      <c r="P120" s="722" t="s">
        <v>2513</v>
      </c>
      <c r="Q120" s="722"/>
    </row>
    <row r="121" spans="1:17">
      <c r="A121" s="839">
        <v>35</v>
      </c>
      <c r="B121" s="721">
        <v>1</v>
      </c>
      <c r="C121" s="722" t="s">
        <v>6876</v>
      </c>
      <c r="D121" s="723" t="s">
        <v>23</v>
      </c>
      <c r="E121" s="733" t="s">
        <v>221</v>
      </c>
      <c r="F121" s="733" t="s">
        <v>6880</v>
      </c>
      <c r="G121" s="774">
        <v>33889</v>
      </c>
      <c r="H121" s="724">
        <f t="shared" ref="H121:H124" ca="1" si="1">DATEDIF(G121,TODAY(),"Y")</f>
        <v>27</v>
      </c>
      <c r="I121" s="725" t="s">
        <v>1403</v>
      </c>
      <c r="J121" s="733" t="s">
        <v>241</v>
      </c>
      <c r="K121" s="733" t="s">
        <v>165</v>
      </c>
      <c r="L121" s="726"/>
      <c r="M121" s="726" t="s">
        <v>6426</v>
      </c>
      <c r="N121" s="722" t="s">
        <v>2099</v>
      </c>
      <c r="O121" s="733" t="s">
        <v>222</v>
      </c>
      <c r="P121" s="727"/>
      <c r="Q121" s="741"/>
    </row>
    <row r="122" spans="1:17">
      <c r="A122" s="839"/>
      <c r="B122" s="721">
        <v>2</v>
      </c>
      <c r="C122" s="722" t="s">
        <v>6877</v>
      </c>
      <c r="D122" s="723" t="s">
        <v>16</v>
      </c>
      <c r="E122" s="733" t="s">
        <v>221</v>
      </c>
      <c r="F122" s="733" t="s">
        <v>524</v>
      </c>
      <c r="G122" s="774">
        <v>33625</v>
      </c>
      <c r="H122" s="724">
        <f t="shared" ca="1" si="1"/>
        <v>28</v>
      </c>
      <c r="I122" s="725" t="s">
        <v>1403</v>
      </c>
      <c r="J122" s="733" t="s">
        <v>241</v>
      </c>
      <c r="K122" s="733" t="s">
        <v>6621</v>
      </c>
      <c r="L122" s="726"/>
      <c r="M122" s="726" t="s">
        <v>6426</v>
      </c>
      <c r="N122" s="722" t="s">
        <v>2099</v>
      </c>
      <c r="O122" s="733" t="s">
        <v>245</v>
      </c>
      <c r="P122" s="727"/>
      <c r="Q122" s="741"/>
    </row>
    <row r="123" spans="1:17">
      <c r="A123" s="839"/>
      <c r="B123" s="721">
        <v>3</v>
      </c>
      <c r="C123" s="722" t="s">
        <v>7467</v>
      </c>
      <c r="D123" s="723" t="s">
        <v>23</v>
      </c>
      <c r="E123" s="733" t="s">
        <v>254</v>
      </c>
      <c r="F123" s="733" t="s">
        <v>229</v>
      </c>
      <c r="G123" s="774">
        <v>42147</v>
      </c>
      <c r="H123" s="724">
        <f t="shared" ca="1" si="1"/>
        <v>4</v>
      </c>
      <c r="I123" s="725" t="s">
        <v>1403</v>
      </c>
      <c r="J123" s="733" t="s">
        <v>6624</v>
      </c>
      <c r="K123" s="733" t="s">
        <v>6622</v>
      </c>
      <c r="L123" s="726"/>
      <c r="M123" s="726" t="s">
        <v>6426</v>
      </c>
      <c r="N123" s="722" t="s">
        <v>2099</v>
      </c>
      <c r="O123" s="733" t="s">
        <v>6640</v>
      </c>
      <c r="P123" s="727"/>
      <c r="Q123" s="741"/>
    </row>
    <row r="124" spans="1:17">
      <c r="A124" s="839"/>
      <c r="B124" s="721">
        <v>4</v>
      </c>
      <c r="C124" s="722" t="s">
        <v>6879</v>
      </c>
      <c r="D124" s="723" t="s">
        <v>16</v>
      </c>
      <c r="E124" s="733" t="s">
        <v>254</v>
      </c>
      <c r="F124" s="733" t="s">
        <v>229</v>
      </c>
      <c r="G124" s="774">
        <v>42717</v>
      </c>
      <c r="H124" s="724">
        <f t="shared" ca="1" si="1"/>
        <v>3</v>
      </c>
      <c r="I124" s="725" t="s">
        <v>1403</v>
      </c>
      <c r="J124" s="733" t="s">
        <v>6624</v>
      </c>
      <c r="K124" s="733" t="s">
        <v>6622</v>
      </c>
      <c r="L124" s="726"/>
      <c r="M124" s="726" t="s">
        <v>6426</v>
      </c>
      <c r="N124" s="722" t="s">
        <v>2099</v>
      </c>
      <c r="O124" s="733" t="s">
        <v>6640</v>
      </c>
      <c r="P124" s="727"/>
      <c r="Q124" s="741"/>
    </row>
    <row r="125" spans="1:17">
      <c r="A125" s="839">
        <v>36</v>
      </c>
      <c r="B125" s="721">
        <v>1</v>
      </c>
      <c r="C125" s="722" t="s">
        <v>2823</v>
      </c>
      <c r="D125" s="723" t="s">
        <v>23</v>
      </c>
      <c r="E125" s="721" t="s">
        <v>221</v>
      </c>
      <c r="F125" s="721" t="s">
        <v>2720</v>
      </c>
      <c r="G125" s="774">
        <v>25273</v>
      </c>
      <c r="H125" s="795">
        <v>48</v>
      </c>
      <c r="I125" s="725" t="s">
        <v>1403</v>
      </c>
      <c r="J125" s="721" t="s">
        <v>2491</v>
      </c>
      <c r="K125" s="721" t="s">
        <v>2497</v>
      </c>
      <c r="L125" s="726"/>
      <c r="M125" s="726" t="s">
        <v>6426</v>
      </c>
      <c r="N125" s="722" t="s">
        <v>2099</v>
      </c>
      <c r="O125" s="721" t="s">
        <v>222</v>
      </c>
      <c r="P125" s="727" t="s">
        <v>2822</v>
      </c>
      <c r="Q125" s="736" t="s">
        <v>2826</v>
      </c>
    </row>
    <row r="126" spans="1:17">
      <c r="A126" s="839"/>
      <c r="B126" s="721">
        <v>2</v>
      </c>
      <c r="C126" s="722" t="s">
        <v>2828</v>
      </c>
      <c r="D126" s="723" t="s">
        <v>16</v>
      </c>
      <c r="E126" s="721" t="s">
        <v>221</v>
      </c>
      <c r="F126" s="721" t="s">
        <v>2720</v>
      </c>
      <c r="G126" s="774">
        <v>26790</v>
      </c>
      <c r="H126" s="795">
        <v>44</v>
      </c>
      <c r="I126" s="725" t="s">
        <v>1403</v>
      </c>
      <c r="J126" s="721" t="s">
        <v>289</v>
      </c>
      <c r="K126" s="721" t="s">
        <v>246</v>
      </c>
      <c r="L126" s="726"/>
      <c r="M126" s="726" t="s">
        <v>6426</v>
      </c>
      <c r="N126" s="722" t="s">
        <v>2099</v>
      </c>
      <c r="O126" s="721" t="s">
        <v>245</v>
      </c>
      <c r="P126" s="727" t="s">
        <v>2827</v>
      </c>
      <c r="Q126" s="736" t="s">
        <v>2826</v>
      </c>
    </row>
    <row r="127" spans="1:17">
      <c r="A127" s="839"/>
      <c r="B127" s="721">
        <v>3</v>
      </c>
      <c r="C127" s="722" t="s">
        <v>2834</v>
      </c>
      <c r="D127" s="723" t="s">
        <v>23</v>
      </c>
      <c r="E127" s="721" t="s">
        <v>254</v>
      </c>
      <c r="F127" s="721" t="s">
        <v>2835</v>
      </c>
      <c r="G127" s="774">
        <v>39508</v>
      </c>
      <c r="H127" s="795">
        <v>9</v>
      </c>
      <c r="I127" s="725" t="s">
        <v>1403</v>
      </c>
      <c r="J127" s="721" t="s">
        <v>369</v>
      </c>
      <c r="K127" s="721" t="s">
        <v>266</v>
      </c>
      <c r="L127" s="726"/>
      <c r="M127" s="726" t="s">
        <v>6426</v>
      </c>
      <c r="N127" s="722" t="s">
        <v>2099</v>
      </c>
      <c r="O127" s="721" t="s">
        <v>255</v>
      </c>
      <c r="P127" s="727" t="s">
        <v>2833</v>
      </c>
      <c r="Q127" s="736" t="s">
        <v>2826</v>
      </c>
    </row>
    <row r="128" spans="1:17">
      <c r="A128" s="839">
        <v>37</v>
      </c>
      <c r="B128" s="738">
        <v>1</v>
      </c>
      <c r="C128" s="722" t="s">
        <v>7096</v>
      </c>
      <c r="D128" s="757" t="s">
        <v>23</v>
      </c>
      <c r="E128" s="738" t="s">
        <v>221</v>
      </c>
      <c r="F128" s="40"/>
      <c r="G128" s="948"/>
      <c r="H128" s="40"/>
      <c r="I128" s="40"/>
      <c r="J128" s="40"/>
      <c r="K128" s="738" t="s">
        <v>283</v>
      </c>
      <c r="L128" s="40"/>
      <c r="M128" s="726" t="s">
        <v>6426</v>
      </c>
      <c r="N128" s="722" t="s">
        <v>2099</v>
      </c>
      <c r="O128" s="738" t="s">
        <v>222</v>
      </c>
      <c r="P128" s="40"/>
      <c r="Q128" s="40"/>
    </row>
    <row r="129" spans="1:17">
      <c r="A129" s="839"/>
      <c r="B129" s="738">
        <v>2</v>
      </c>
      <c r="C129" s="722" t="s">
        <v>4663</v>
      </c>
      <c r="D129" s="757" t="s">
        <v>16</v>
      </c>
      <c r="E129" s="738" t="s">
        <v>221</v>
      </c>
      <c r="F129" s="40"/>
      <c r="G129" s="948"/>
      <c r="H129" s="40"/>
      <c r="I129" s="40"/>
      <c r="J129" s="40"/>
      <c r="K129" s="738" t="s">
        <v>6621</v>
      </c>
      <c r="L129" s="40"/>
      <c r="M129" s="726" t="s">
        <v>6426</v>
      </c>
      <c r="N129" s="722" t="s">
        <v>2099</v>
      </c>
      <c r="O129" s="738" t="s">
        <v>245</v>
      </c>
      <c r="P129" s="40"/>
      <c r="Q129" s="40"/>
    </row>
    <row r="130" spans="1:17" hidden="1">
      <c r="B130" s="738">
        <v>1</v>
      </c>
      <c r="C130" s="722" t="s">
        <v>7097</v>
      </c>
      <c r="D130" s="757" t="s">
        <v>23</v>
      </c>
      <c r="E130" s="738" t="s">
        <v>221</v>
      </c>
      <c r="F130" s="40"/>
      <c r="G130" s="948"/>
      <c r="H130" s="40"/>
      <c r="I130" s="40"/>
      <c r="J130" s="40"/>
      <c r="K130" s="738" t="s">
        <v>283</v>
      </c>
      <c r="L130" s="40"/>
      <c r="M130" s="726" t="s">
        <v>6426</v>
      </c>
      <c r="N130" s="722" t="s">
        <v>2099</v>
      </c>
      <c r="O130" s="738" t="s">
        <v>222</v>
      </c>
      <c r="P130" s="40"/>
      <c r="Q130" s="40"/>
    </row>
    <row r="131" spans="1:17" hidden="1">
      <c r="B131" s="738">
        <v>2</v>
      </c>
      <c r="C131" s="722" t="s">
        <v>2214</v>
      </c>
      <c r="D131" s="757" t="s">
        <v>16</v>
      </c>
      <c r="E131" s="738" t="s">
        <v>221</v>
      </c>
      <c r="F131" s="40"/>
      <c r="G131" s="948"/>
      <c r="H131" s="40"/>
      <c r="I131" s="40"/>
      <c r="J131" s="40"/>
      <c r="K131" s="738" t="s">
        <v>6621</v>
      </c>
      <c r="L131" s="40"/>
      <c r="M131" s="726" t="s">
        <v>6426</v>
      </c>
      <c r="N131" s="722" t="s">
        <v>2099</v>
      </c>
      <c r="O131" s="738" t="s">
        <v>245</v>
      </c>
      <c r="P131" s="40"/>
      <c r="Q131" s="40"/>
    </row>
    <row r="132" spans="1:17" hidden="1">
      <c r="C132" s="858" t="s">
        <v>49</v>
      </c>
      <c r="D132">
        <f>COUNTIF(D5:D131,"L")</f>
        <v>66</v>
      </c>
    </row>
    <row r="133" spans="1:17">
      <c r="A133" s="40"/>
      <c r="B133" s="738">
        <v>3</v>
      </c>
      <c r="C133" s="722" t="s">
        <v>7468</v>
      </c>
      <c r="D133" s="757" t="s">
        <v>23</v>
      </c>
      <c r="E133" s="738" t="s">
        <v>254</v>
      </c>
      <c r="F133" s="40"/>
      <c r="G133" s="948"/>
      <c r="H133" s="40"/>
      <c r="I133" s="40"/>
      <c r="J133" s="40"/>
      <c r="K133" s="40"/>
      <c r="L133" s="40"/>
      <c r="M133" s="726" t="s">
        <v>6426</v>
      </c>
      <c r="N133" s="722" t="s">
        <v>2099</v>
      </c>
      <c r="O133" s="738" t="s">
        <v>255</v>
      </c>
      <c r="P133" s="40"/>
      <c r="Q133" s="40"/>
    </row>
    <row r="134" spans="1:17">
      <c r="A134" s="839">
        <v>38</v>
      </c>
      <c r="B134" s="738">
        <v>1</v>
      </c>
      <c r="C134" s="722" t="s">
        <v>7469</v>
      </c>
      <c r="D134" s="757" t="s">
        <v>23</v>
      </c>
      <c r="E134" s="738" t="s">
        <v>221</v>
      </c>
      <c r="F134" s="40"/>
      <c r="G134" s="948"/>
      <c r="H134" s="40"/>
      <c r="I134" s="40"/>
      <c r="J134" s="40"/>
      <c r="K134" s="40"/>
      <c r="L134" s="40"/>
      <c r="M134" s="726" t="s">
        <v>6426</v>
      </c>
      <c r="N134" s="722" t="s">
        <v>2099</v>
      </c>
      <c r="O134" s="738" t="s">
        <v>222</v>
      </c>
      <c r="P134" s="40"/>
      <c r="Q134" s="40"/>
    </row>
    <row r="135" spans="1:17">
      <c r="A135" s="40"/>
      <c r="B135" s="738">
        <v>2</v>
      </c>
      <c r="C135" s="722" t="s">
        <v>2214</v>
      </c>
      <c r="D135" s="757" t="s">
        <v>16</v>
      </c>
      <c r="E135" s="738" t="s">
        <v>221</v>
      </c>
      <c r="F135" s="40"/>
      <c r="G135" s="948"/>
      <c r="H135" s="40"/>
      <c r="I135" s="40"/>
      <c r="J135" s="40"/>
      <c r="K135" s="40"/>
      <c r="L135" s="40"/>
      <c r="M135" s="726" t="s">
        <v>6426</v>
      </c>
      <c r="N135" s="722" t="s">
        <v>2099</v>
      </c>
      <c r="O135" s="738" t="s">
        <v>245</v>
      </c>
      <c r="P135" s="40"/>
      <c r="Q135" s="40"/>
    </row>
    <row r="136" spans="1:17">
      <c r="A136" s="40"/>
      <c r="B136" s="738">
        <v>3</v>
      </c>
      <c r="C136" s="722" t="s">
        <v>7470</v>
      </c>
      <c r="D136" s="757" t="s">
        <v>23</v>
      </c>
      <c r="E136" s="738" t="s">
        <v>254</v>
      </c>
      <c r="F136" s="40"/>
      <c r="G136" s="948"/>
      <c r="H136" s="40"/>
      <c r="I136" s="40"/>
      <c r="J136" s="40"/>
      <c r="K136" s="40"/>
      <c r="L136" s="40"/>
      <c r="M136" s="726" t="s">
        <v>6426</v>
      </c>
      <c r="N136" s="722" t="s">
        <v>2099</v>
      </c>
      <c r="O136" s="738" t="s">
        <v>255</v>
      </c>
      <c r="P136" s="40"/>
      <c r="Q136" s="40"/>
    </row>
    <row r="137" spans="1:17">
      <c r="C137" s="858" t="s">
        <v>45</v>
      </c>
      <c r="D137">
        <f>COUNTIF(D5:D131,"L")</f>
        <v>66</v>
      </c>
    </row>
    <row r="138" spans="1:17">
      <c r="D138">
        <f>SUM(D132:D137)</f>
        <v>132</v>
      </c>
      <c r="H138">
        <f>COUNTIF(O5:O131,"KEPALA KELUARGA")</f>
        <v>35</v>
      </c>
    </row>
  </sheetData>
  <autoFilter ref="A3:Q132">
    <filterColumn colId="1" showButton="0"/>
    <filterColumn colId="3">
      <filters>
        <filter val="L"/>
        <filter val="P"/>
      </filters>
    </filterColumn>
    <filterColumn colId="5" showButton="0"/>
  </autoFilter>
  <mergeCells count="15">
    <mergeCell ref="H3:H4"/>
    <mergeCell ref="A3:A4"/>
    <mergeCell ref="B3:C4"/>
    <mergeCell ref="D3:D4"/>
    <mergeCell ref="E3:E4"/>
    <mergeCell ref="F3:G3"/>
    <mergeCell ref="O3:O4"/>
    <mergeCell ref="P3:P4"/>
    <mergeCell ref="Q3:Q4"/>
    <mergeCell ref="I3:I4"/>
    <mergeCell ref="J3:J4"/>
    <mergeCell ref="K3:K4"/>
    <mergeCell ref="L3:L4"/>
    <mergeCell ref="M3:M4"/>
    <mergeCell ref="N3:N4"/>
  </mergeCells>
  <pageMargins left="1.25" right="0" top="0.75" bottom="0.75" header="0.3" footer="0.3"/>
  <pageSetup paperSize="5" scale="8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5:Q144"/>
  <sheetViews>
    <sheetView topLeftCell="A143" workbookViewId="0">
      <selection activeCell="A7" sqref="A7:Q144"/>
    </sheetView>
  </sheetViews>
  <sheetFormatPr defaultRowHeight="9"/>
  <cols>
    <col min="1" max="1" width="3.85546875" style="707" customWidth="1"/>
    <col min="2" max="2" width="4.140625" style="707" customWidth="1"/>
    <col min="3" max="3" width="24" style="707" customWidth="1"/>
    <col min="4" max="4" width="7.42578125" style="707" customWidth="1"/>
    <col min="5" max="5" width="10.85546875" style="707" customWidth="1"/>
    <col min="6" max="6" width="11.5703125" style="707" customWidth="1"/>
    <col min="7" max="7" width="9.140625" style="814" customWidth="1"/>
    <col min="8" max="8" width="6" style="707" customWidth="1"/>
    <col min="9" max="9" width="6.7109375" style="707" customWidth="1"/>
    <col min="10" max="10" width="13.140625" style="707" customWidth="1"/>
    <col min="11" max="11" width="21.140625" style="707" customWidth="1"/>
    <col min="12" max="12" width="8.5703125" style="707" customWidth="1"/>
    <col min="13" max="13" width="8.28515625" style="707" customWidth="1"/>
    <col min="14" max="14" width="10.5703125" style="707" customWidth="1"/>
    <col min="15" max="15" width="14.85546875" style="707" customWidth="1"/>
    <col min="16" max="16" width="12.5703125" style="707" customWidth="1"/>
    <col min="17" max="17" width="11.85546875" style="707" customWidth="1"/>
    <col min="18" max="16384" width="9.140625" style="707"/>
  </cols>
  <sheetData>
    <row r="5" spans="1:17">
      <c r="A5" s="1164" t="s">
        <v>70</v>
      </c>
      <c r="B5" s="1165" t="s">
        <v>151</v>
      </c>
      <c r="C5" s="1165"/>
      <c r="D5" s="1166" t="s">
        <v>2</v>
      </c>
      <c r="E5" s="1167" t="s">
        <v>6416</v>
      </c>
      <c r="F5" s="1168" t="s">
        <v>6417</v>
      </c>
      <c r="G5" s="1169"/>
      <c r="H5" s="1163" t="s">
        <v>6418</v>
      </c>
      <c r="I5" s="1172" t="s">
        <v>187</v>
      </c>
      <c r="J5" s="1171" t="s">
        <v>6419</v>
      </c>
      <c r="K5" s="1171" t="s">
        <v>154</v>
      </c>
      <c r="L5" s="1173" t="s">
        <v>6420</v>
      </c>
      <c r="M5" s="1173" t="s">
        <v>6421</v>
      </c>
      <c r="N5" s="1170" t="s">
        <v>6422</v>
      </c>
      <c r="O5" s="1170" t="s">
        <v>6423</v>
      </c>
      <c r="P5" s="1171" t="s">
        <v>180</v>
      </c>
      <c r="Q5" s="1171" t="s">
        <v>194</v>
      </c>
    </row>
    <row r="6" spans="1:17">
      <c r="A6" s="1164"/>
      <c r="B6" s="1165"/>
      <c r="C6" s="1165"/>
      <c r="D6" s="1166"/>
      <c r="E6" s="1167"/>
      <c r="F6" s="791" t="s">
        <v>6424</v>
      </c>
      <c r="G6" s="809" t="s">
        <v>8</v>
      </c>
      <c r="H6" s="1163"/>
      <c r="I6" s="1172"/>
      <c r="J6" s="1171"/>
      <c r="K6" s="1171"/>
      <c r="L6" s="1173"/>
      <c r="M6" s="1173"/>
      <c r="N6" s="1170"/>
      <c r="O6" s="1170"/>
      <c r="P6" s="1171"/>
      <c r="Q6" s="1171"/>
    </row>
    <row r="7" spans="1:17" s="810" customFormat="1">
      <c r="A7" s="722">
        <v>1</v>
      </c>
      <c r="B7" s="722">
        <v>1</v>
      </c>
      <c r="C7" s="722" t="s">
        <v>2521</v>
      </c>
      <c r="D7" s="744" t="s">
        <v>23</v>
      </c>
      <c r="E7" s="722" t="s">
        <v>221</v>
      </c>
      <c r="F7" s="722" t="s">
        <v>288</v>
      </c>
      <c r="G7" s="784">
        <v>27590</v>
      </c>
      <c r="H7" s="724">
        <v>42</v>
      </c>
      <c r="I7" s="769" t="s">
        <v>1403</v>
      </c>
      <c r="J7" s="722" t="s">
        <v>223</v>
      </c>
      <c r="K7" s="722" t="s">
        <v>283</v>
      </c>
      <c r="L7" s="770"/>
      <c r="M7" s="770" t="s">
        <v>6426</v>
      </c>
      <c r="N7" s="722" t="s">
        <v>2525</v>
      </c>
      <c r="O7" s="722" t="s">
        <v>222</v>
      </c>
      <c r="P7" s="727" t="s">
        <v>2520</v>
      </c>
      <c r="Q7" s="727" t="s">
        <v>2524</v>
      </c>
    </row>
    <row r="8" spans="1:17">
      <c r="A8" s="721"/>
      <c r="B8" s="721">
        <v>2</v>
      </c>
      <c r="C8" s="722" t="s">
        <v>1558</v>
      </c>
      <c r="D8" s="723" t="s">
        <v>16</v>
      </c>
      <c r="E8" s="721" t="s">
        <v>221</v>
      </c>
      <c r="F8" s="721" t="s">
        <v>2228</v>
      </c>
      <c r="G8" s="774">
        <v>28587</v>
      </c>
      <c r="H8" s="795">
        <v>39</v>
      </c>
      <c r="I8" s="725" t="s">
        <v>1403</v>
      </c>
      <c r="J8" s="721" t="s">
        <v>256</v>
      </c>
      <c r="K8" s="721" t="s">
        <v>246</v>
      </c>
      <c r="L8" s="726"/>
      <c r="M8" s="726" t="s">
        <v>6426</v>
      </c>
      <c r="N8" s="722" t="s">
        <v>2525</v>
      </c>
      <c r="O8" s="721" t="s">
        <v>245</v>
      </c>
      <c r="P8" s="727" t="s">
        <v>2527</v>
      </c>
      <c r="Q8" s="727" t="s">
        <v>2524</v>
      </c>
    </row>
    <row r="9" spans="1:17">
      <c r="A9" s="721"/>
      <c r="B9" s="721">
        <v>3</v>
      </c>
      <c r="C9" s="722" t="s">
        <v>2531</v>
      </c>
      <c r="D9" s="723" t="s">
        <v>16</v>
      </c>
      <c r="E9" s="721" t="s">
        <v>254</v>
      </c>
      <c r="F9" s="721" t="s">
        <v>2228</v>
      </c>
      <c r="G9" s="774">
        <v>36289</v>
      </c>
      <c r="H9" s="795">
        <v>18</v>
      </c>
      <c r="I9" s="725" t="s">
        <v>1403</v>
      </c>
      <c r="J9" s="721" t="s">
        <v>785</v>
      </c>
      <c r="K9" s="721" t="s">
        <v>266</v>
      </c>
      <c r="L9" s="726"/>
      <c r="M9" s="726" t="s">
        <v>6426</v>
      </c>
      <c r="N9" s="722" t="s">
        <v>2525</v>
      </c>
      <c r="O9" s="721" t="s">
        <v>255</v>
      </c>
      <c r="P9" s="727" t="s">
        <v>2530</v>
      </c>
      <c r="Q9" s="727" t="s">
        <v>2524</v>
      </c>
    </row>
    <row r="10" spans="1:17">
      <c r="A10" s="721"/>
      <c r="B10" s="721">
        <v>4</v>
      </c>
      <c r="C10" s="722" t="s">
        <v>2533</v>
      </c>
      <c r="D10" s="723" t="s">
        <v>23</v>
      </c>
      <c r="E10" s="721" t="s">
        <v>254</v>
      </c>
      <c r="F10" s="721" t="s">
        <v>230</v>
      </c>
      <c r="G10" s="774">
        <v>39508</v>
      </c>
      <c r="H10" s="795">
        <v>9</v>
      </c>
      <c r="I10" s="725" t="s">
        <v>1403</v>
      </c>
      <c r="J10" s="721" t="s">
        <v>369</v>
      </c>
      <c r="K10" s="721" t="s">
        <v>266</v>
      </c>
      <c r="L10" s="726"/>
      <c r="M10" s="726" t="s">
        <v>6426</v>
      </c>
      <c r="N10" s="722" t="s">
        <v>2525</v>
      </c>
      <c r="O10" s="721" t="s">
        <v>255</v>
      </c>
      <c r="P10" s="727" t="s">
        <v>2532</v>
      </c>
      <c r="Q10" s="727" t="s">
        <v>2524</v>
      </c>
    </row>
    <row r="11" spans="1:17">
      <c r="A11" s="721">
        <v>2</v>
      </c>
      <c r="B11" s="721">
        <v>1</v>
      </c>
      <c r="C11" s="722" t="s">
        <v>2538</v>
      </c>
      <c r="D11" s="723" t="s">
        <v>23</v>
      </c>
      <c r="E11" s="721" t="s">
        <v>221</v>
      </c>
      <c r="F11" s="721" t="s">
        <v>524</v>
      </c>
      <c r="G11" s="774">
        <v>24228</v>
      </c>
      <c r="H11" s="795">
        <v>51</v>
      </c>
      <c r="I11" s="725" t="s">
        <v>1403</v>
      </c>
      <c r="J11" s="721" t="s">
        <v>223</v>
      </c>
      <c r="K11" s="721" t="s">
        <v>283</v>
      </c>
      <c r="L11" s="726"/>
      <c r="M11" s="726" t="s">
        <v>6426</v>
      </c>
      <c r="N11" s="722" t="s">
        <v>2525</v>
      </c>
      <c r="O11" s="721" t="s">
        <v>222</v>
      </c>
      <c r="P11" s="722" t="s">
        <v>2537</v>
      </c>
      <c r="Q11" s="722" t="s">
        <v>2540</v>
      </c>
    </row>
    <row r="12" spans="1:17">
      <c r="A12" s="721"/>
      <c r="B12" s="721">
        <v>2</v>
      </c>
      <c r="C12" s="722" t="s">
        <v>2542</v>
      </c>
      <c r="D12" s="723" t="s">
        <v>16</v>
      </c>
      <c r="E12" s="721" t="s">
        <v>221</v>
      </c>
      <c r="F12" s="721" t="s">
        <v>1414</v>
      </c>
      <c r="G12" s="774">
        <v>25917</v>
      </c>
      <c r="H12" s="795">
        <v>46</v>
      </c>
      <c r="I12" s="725" t="s">
        <v>1403</v>
      </c>
      <c r="J12" s="721" t="s">
        <v>469</v>
      </c>
      <c r="K12" s="721" t="s">
        <v>470</v>
      </c>
      <c r="L12" s="726"/>
      <c r="M12" s="726" t="s">
        <v>6426</v>
      </c>
      <c r="N12" s="722" t="s">
        <v>2525</v>
      </c>
      <c r="O12" s="721" t="s">
        <v>245</v>
      </c>
      <c r="P12" s="722" t="s">
        <v>2541</v>
      </c>
      <c r="Q12" s="722" t="s">
        <v>2540</v>
      </c>
    </row>
    <row r="13" spans="1:17">
      <c r="A13" s="721"/>
      <c r="B13" s="721">
        <v>3</v>
      </c>
      <c r="C13" s="722" t="s">
        <v>2545</v>
      </c>
      <c r="D13" s="723" t="s">
        <v>16</v>
      </c>
      <c r="E13" s="721" t="s">
        <v>254</v>
      </c>
      <c r="F13" s="721" t="s">
        <v>524</v>
      </c>
      <c r="G13" s="774">
        <v>35509</v>
      </c>
      <c r="H13" s="795">
        <v>20</v>
      </c>
      <c r="I13" s="725" t="s">
        <v>1403</v>
      </c>
      <c r="J13" s="721" t="s">
        <v>344</v>
      </c>
      <c r="K13" s="721" t="s">
        <v>266</v>
      </c>
      <c r="L13" s="726"/>
      <c r="M13" s="726" t="s">
        <v>6426</v>
      </c>
      <c r="N13" s="722" t="s">
        <v>2525</v>
      </c>
      <c r="O13" s="721" t="s">
        <v>255</v>
      </c>
      <c r="P13" s="722" t="s">
        <v>2544</v>
      </c>
      <c r="Q13" s="722" t="s">
        <v>2540</v>
      </c>
    </row>
    <row r="14" spans="1:17">
      <c r="A14" s="721"/>
      <c r="B14" s="721">
        <v>4</v>
      </c>
      <c r="C14" s="722" t="s">
        <v>2547</v>
      </c>
      <c r="D14" s="723" t="s">
        <v>16</v>
      </c>
      <c r="E14" s="721" t="s">
        <v>254</v>
      </c>
      <c r="F14" s="721" t="s">
        <v>22</v>
      </c>
      <c r="G14" s="774">
        <v>38451</v>
      </c>
      <c r="H14" s="795">
        <v>12</v>
      </c>
      <c r="I14" s="725" t="s">
        <v>1403</v>
      </c>
      <c r="J14" s="721" t="s">
        <v>369</v>
      </c>
      <c r="K14" s="721" t="s">
        <v>266</v>
      </c>
      <c r="L14" s="726"/>
      <c r="M14" s="726" t="s">
        <v>6426</v>
      </c>
      <c r="N14" s="722" t="s">
        <v>2525</v>
      </c>
      <c r="O14" s="721" t="s">
        <v>255</v>
      </c>
      <c r="P14" s="722" t="s">
        <v>2546</v>
      </c>
      <c r="Q14" s="722" t="s">
        <v>2540</v>
      </c>
    </row>
    <row r="15" spans="1:17">
      <c r="A15" s="721">
        <v>3</v>
      </c>
      <c r="B15" s="721">
        <v>1</v>
      </c>
      <c r="C15" s="722" t="s">
        <v>2549</v>
      </c>
      <c r="D15" s="723" t="s">
        <v>23</v>
      </c>
      <c r="E15" s="721" t="s">
        <v>221</v>
      </c>
      <c r="F15" s="721" t="s">
        <v>288</v>
      </c>
      <c r="G15" s="774">
        <v>30196</v>
      </c>
      <c r="H15" s="795">
        <v>34</v>
      </c>
      <c r="I15" s="725" t="s">
        <v>1403</v>
      </c>
      <c r="J15" s="721" t="s">
        <v>256</v>
      </c>
      <c r="K15" s="721" t="s">
        <v>283</v>
      </c>
      <c r="L15" s="726"/>
      <c r="M15" s="726" t="s">
        <v>6426</v>
      </c>
      <c r="N15" s="722" t="s">
        <v>2525</v>
      </c>
      <c r="O15" s="721" t="s">
        <v>222</v>
      </c>
      <c r="P15" s="722" t="s">
        <v>2548</v>
      </c>
      <c r="Q15" s="722" t="s">
        <v>2550</v>
      </c>
    </row>
    <row r="16" spans="1:17">
      <c r="A16" s="721"/>
      <c r="B16" s="721">
        <v>2</v>
      </c>
      <c r="C16" s="722" t="s">
        <v>2552</v>
      </c>
      <c r="D16" s="723" t="s">
        <v>16</v>
      </c>
      <c r="E16" s="721" t="s">
        <v>221</v>
      </c>
      <c r="F16" s="721" t="s">
        <v>288</v>
      </c>
      <c r="G16" s="774">
        <v>30895</v>
      </c>
      <c r="H16" s="795">
        <v>33</v>
      </c>
      <c r="I16" s="725" t="s">
        <v>1403</v>
      </c>
      <c r="J16" s="721" t="s">
        <v>256</v>
      </c>
      <c r="K16" s="721" t="s">
        <v>246</v>
      </c>
      <c r="L16" s="726"/>
      <c r="M16" s="726" t="s">
        <v>6426</v>
      </c>
      <c r="N16" s="722" t="s">
        <v>2525</v>
      </c>
      <c r="O16" s="721" t="s">
        <v>245</v>
      </c>
      <c r="P16" s="722" t="s">
        <v>2551</v>
      </c>
      <c r="Q16" s="722" t="s">
        <v>2550</v>
      </c>
    </row>
    <row r="17" spans="1:17">
      <c r="A17" s="721"/>
      <c r="B17" s="721">
        <v>3</v>
      </c>
      <c r="C17" s="722" t="s">
        <v>2556</v>
      </c>
      <c r="D17" s="723" t="s">
        <v>16</v>
      </c>
      <c r="E17" s="721" t="s">
        <v>254</v>
      </c>
      <c r="F17" s="721" t="s">
        <v>230</v>
      </c>
      <c r="G17" s="774">
        <v>38336</v>
      </c>
      <c r="H17" s="795">
        <v>12</v>
      </c>
      <c r="I17" s="725" t="s">
        <v>1403</v>
      </c>
      <c r="J17" s="721" t="s">
        <v>348</v>
      </c>
      <c r="K17" s="721" t="s">
        <v>266</v>
      </c>
      <c r="L17" s="726"/>
      <c r="M17" s="726" t="s">
        <v>6426</v>
      </c>
      <c r="N17" s="722" t="s">
        <v>2525</v>
      </c>
      <c r="O17" s="721" t="s">
        <v>255</v>
      </c>
      <c r="P17" s="722" t="s">
        <v>2555</v>
      </c>
      <c r="Q17" s="722" t="s">
        <v>2550</v>
      </c>
    </row>
    <row r="18" spans="1:17">
      <c r="A18" s="721">
        <v>4</v>
      </c>
      <c r="B18" s="721">
        <v>1</v>
      </c>
      <c r="C18" s="722" t="s">
        <v>2558</v>
      </c>
      <c r="D18" s="723" t="s">
        <v>23</v>
      </c>
      <c r="E18" s="721" t="s">
        <v>221</v>
      </c>
      <c r="F18" s="721" t="s">
        <v>288</v>
      </c>
      <c r="G18" s="774">
        <v>23533</v>
      </c>
      <c r="H18" s="795">
        <v>53</v>
      </c>
      <c r="I18" s="725" t="s">
        <v>1403</v>
      </c>
      <c r="J18" s="721" t="s">
        <v>223</v>
      </c>
      <c r="K18" s="721" t="s">
        <v>2559</v>
      </c>
      <c r="L18" s="726"/>
      <c r="M18" s="726" t="s">
        <v>6426</v>
      </c>
      <c r="N18" s="722" t="s">
        <v>2525</v>
      </c>
      <c r="O18" s="721" t="s">
        <v>222</v>
      </c>
      <c r="P18" s="727" t="s">
        <v>2557</v>
      </c>
      <c r="Q18" s="722" t="s">
        <v>2562</v>
      </c>
    </row>
    <row r="19" spans="1:17">
      <c r="A19" s="721"/>
      <c r="B19" s="721">
        <v>2</v>
      </c>
      <c r="C19" s="722" t="s">
        <v>2564</v>
      </c>
      <c r="D19" s="723" t="s">
        <v>16</v>
      </c>
      <c r="E19" s="721" t="s">
        <v>221</v>
      </c>
      <c r="F19" s="721" t="s">
        <v>288</v>
      </c>
      <c r="G19" s="774">
        <v>26501</v>
      </c>
      <c r="H19" s="795">
        <v>45</v>
      </c>
      <c r="I19" s="725" t="s">
        <v>1403</v>
      </c>
      <c r="J19" s="721" t="s">
        <v>256</v>
      </c>
      <c r="K19" s="721" t="s">
        <v>246</v>
      </c>
      <c r="L19" s="726"/>
      <c r="M19" s="726" t="s">
        <v>6426</v>
      </c>
      <c r="N19" s="722" t="s">
        <v>2525</v>
      </c>
      <c r="O19" s="721" t="s">
        <v>245</v>
      </c>
      <c r="P19" s="722" t="s">
        <v>2563</v>
      </c>
      <c r="Q19" s="722" t="s">
        <v>2562</v>
      </c>
    </row>
    <row r="20" spans="1:17">
      <c r="A20" s="721">
        <v>5</v>
      </c>
      <c r="B20" s="721">
        <v>1</v>
      </c>
      <c r="C20" s="722" t="s">
        <v>2570</v>
      </c>
      <c r="D20" s="723" t="s">
        <v>23</v>
      </c>
      <c r="E20" s="721" t="s">
        <v>221</v>
      </c>
      <c r="F20" s="721" t="s">
        <v>2571</v>
      </c>
      <c r="G20" s="774">
        <v>27122</v>
      </c>
      <c r="H20" s="795">
        <v>43</v>
      </c>
      <c r="I20" s="725" t="s">
        <v>1403</v>
      </c>
      <c r="J20" s="721" t="s">
        <v>289</v>
      </c>
      <c r="K20" s="721" t="s">
        <v>674</v>
      </c>
      <c r="L20" s="726"/>
      <c r="M20" s="726" t="s">
        <v>6426</v>
      </c>
      <c r="N20" s="722" t="s">
        <v>2525</v>
      </c>
      <c r="O20" s="721" t="s">
        <v>222</v>
      </c>
      <c r="P20" s="722" t="s">
        <v>2569</v>
      </c>
      <c r="Q20" s="722" t="s">
        <v>2574</v>
      </c>
    </row>
    <row r="21" spans="1:17">
      <c r="A21" s="721"/>
      <c r="B21" s="721">
        <v>2</v>
      </c>
      <c r="C21" s="722" t="s">
        <v>2576</v>
      </c>
      <c r="D21" s="723" t="s">
        <v>16</v>
      </c>
      <c r="E21" s="721" t="s">
        <v>221</v>
      </c>
      <c r="F21" s="721" t="s">
        <v>288</v>
      </c>
      <c r="G21" s="774">
        <v>30476</v>
      </c>
      <c r="H21" s="795">
        <v>34</v>
      </c>
      <c r="I21" s="725" t="s">
        <v>1403</v>
      </c>
      <c r="J21" s="721" t="s">
        <v>223</v>
      </c>
      <c r="K21" s="721" t="s">
        <v>246</v>
      </c>
      <c r="L21" s="726"/>
      <c r="M21" s="726" t="s">
        <v>6426</v>
      </c>
      <c r="N21" s="722" t="s">
        <v>2525</v>
      </c>
      <c r="O21" s="721" t="s">
        <v>245</v>
      </c>
      <c r="P21" s="722" t="s">
        <v>2575</v>
      </c>
      <c r="Q21" s="722" t="s">
        <v>2574</v>
      </c>
    </row>
    <row r="22" spans="1:17">
      <c r="A22" s="721"/>
      <c r="B22" s="721">
        <v>3</v>
      </c>
      <c r="C22" s="722" t="s">
        <v>2580</v>
      </c>
      <c r="D22" s="723" t="s">
        <v>16</v>
      </c>
      <c r="E22" s="721" t="s">
        <v>254</v>
      </c>
      <c r="F22" s="721" t="s">
        <v>230</v>
      </c>
      <c r="G22" s="774">
        <v>38445</v>
      </c>
      <c r="H22" s="795">
        <v>12</v>
      </c>
      <c r="I22" s="725" t="s">
        <v>1403</v>
      </c>
      <c r="J22" s="721" t="s">
        <v>369</v>
      </c>
      <c r="K22" s="721" t="s">
        <v>266</v>
      </c>
      <c r="L22" s="726"/>
      <c r="M22" s="726" t="s">
        <v>6426</v>
      </c>
      <c r="N22" s="722" t="s">
        <v>2525</v>
      </c>
      <c r="O22" s="721" t="s">
        <v>255</v>
      </c>
      <c r="P22" s="722" t="s">
        <v>2579</v>
      </c>
      <c r="Q22" s="722" t="s">
        <v>2574</v>
      </c>
    </row>
    <row r="23" spans="1:17">
      <c r="A23" s="721"/>
      <c r="B23" s="721">
        <v>4</v>
      </c>
      <c r="C23" s="722" t="s">
        <v>2582</v>
      </c>
      <c r="D23" s="723" t="s">
        <v>23</v>
      </c>
      <c r="E23" s="721" t="s">
        <v>254</v>
      </c>
      <c r="F23" s="721" t="s">
        <v>230</v>
      </c>
      <c r="G23" s="774">
        <v>40498</v>
      </c>
      <c r="H23" s="795">
        <v>6</v>
      </c>
      <c r="I23" s="725" t="s">
        <v>1403</v>
      </c>
      <c r="J23" s="721" t="s">
        <v>265</v>
      </c>
      <c r="K23" s="721" t="s">
        <v>270</v>
      </c>
      <c r="L23" s="726"/>
      <c r="M23" s="726" t="s">
        <v>6426</v>
      </c>
      <c r="N23" s="722" t="s">
        <v>2525</v>
      </c>
      <c r="O23" s="721" t="s">
        <v>255</v>
      </c>
      <c r="P23" s="727" t="s">
        <v>2581</v>
      </c>
      <c r="Q23" s="722" t="s">
        <v>2574</v>
      </c>
    </row>
    <row r="24" spans="1:17">
      <c r="A24" s="721">
        <v>6</v>
      </c>
      <c r="B24" s="721">
        <v>1</v>
      </c>
      <c r="C24" s="722" t="s">
        <v>2595</v>
      </c>
      <c r="D24" s="723" t="s">
        <v>23</v>
      </c>
      <c r="E24" s="721" t="s">
        <v>221</v>
      </c>
      <c r="F24" s="721" t="s">
        <v>22</v>
      </c>
      <c r="G24" s="774">
        <v>22112</v>
      </c>
      <c r="H24" s="795">
        <v>57</v>
      </c>
      <c r="I24" s="725" t="s">
        <v>1403</v>
      </c>
      <c r="J24" s="721" t="s">
        <v>256</v>
      </c>
      <c r="K24" s="721" t="s">
        <v>283</v>
      </c>
      <c r="L24" s="726"/>
      <c r="M24" s="726" t="s">
        <v>6426</v>
      </c>
      <c r="N24" s="722" t="s">
        <v>2525</v>
      </c>
      <c r="O24" s="721" t="s">
        <v>222</v>
      </c>
      <c r="P24" s="722" t="s">
        <v>2594</v>
      </c>
      <c r="Q24" s="722" t="s">
        <v>2598</v>
      </c>
    </row>
    <row r="25" spans="1:17">
      <c r="A25" s="721"/>
      <c r="B25" s="721">
        <v>2</v>
      </c>
      <c r="C25" s="722" t="s">
        <v>496</v>
      </c>
      <c r="D25" s="723" t="s">
        <v>7184</v>
      </c>
      <c r="E25" s="721" t="s">
        <v>221</v>
      </c>
      <c r="F25" s="721" t="s">
        <v>22</v>
      </c>
      <c r="G25" s="774">
        <v>23542</v>
      </c>
      <c r="H25" s="795"/>
      <c r="I25" s="725"/>
      <c r="J25" s="721" t="s">
        <v>1291</v>
      </c>
      <c r="K25" s="721" t="s">
        <v>246</v>
      </c>
      <c r="L25" s="726"/>
      <c r="M25" s="726" t="s">
        <v>6426</v>
      </c>
      <c r="N25" s="722" t="s">
        <v>2525</v>
      </c>
      <c r="O25" s="721" t="s">
        <v>245</v>
      </c>
      <c r="P25" s="727" t="s">
        <v>7322</v>
      </c>
      <c r="Q25" s="722"/>
    </row>
    <row r="26" spans="1:17">
      <c r="A26" s="721"/>
      <c r="B26" s="721">
        <v>2</v>
      </c>
      <c r="C26" s="722" t="s">
        <v>2605</v>
      </c>
      <c r="D26" s="723" t="s">
        <v>23</v>
      </c>
      <c r="E26" s="721" t="s">
        <v>254</v>
      </c>
      <c r="F26" s="721" t="s">
        <v>22</v>
      </c>
      <c r="G26" s="774">
        <v>31761</v>
      </c>
      <c r="H26" s="795">
        <v>30</v>
      </c>
      <c r="I26" s="725" t="s">
        <v>1403</v>
      </c>
      <c r="J26" s="721" t="s">
        <v>289</v>
      </c>
      <c r="K26" s="721" t="s">
        <v>283</v>
      </c>
      <c r="L26" s="726"/>
      <c r="M26" s="726" t="s">
        <v>6426</v>
      </c>
      <c r="N26" s="722" t="s">
        <v>2525</v>
      </c>
      <c r="O26" s="721" t="s">
        <v>255</v>
      </c>
      <c r="P26" s="722" t="s">
        <v>2604</v>
      </c>
      <c r="Q26" s="722" t="s">
        <v>2598</v>
      </c>
    </row>
    <row r="27" spans="1:17">
      <c r="A27" s="721"/>
      <c r="B27" s="721">
        <v>3</v>
      </c>
      <c r="C27" s="722" t="s">
        <v>2593</v>
      </c>
      <c r="D27" s="723" t="s">
        <v>23</v>
      </c>
      <c r="E27" s="721" t="s">
        <v>254</v>
      </c>
      <c r="F27" s="721" t="s">
        <v>22</v>
      </c>
      <c r="G27" s="774">
        <v>32241</v>
      </c>
      <c r="H27" s="795">
        <v>29</v>
      </c>
      <c r="I27" s="725" t="s">
        <v>1403</v>
      </c>
      <c r="J27" s="721" t="s">
        <v>289</v>
      </c>
      <c r="K27" s="721" t="s">
        <v>283</v>
      </c>
      <c r="L27" s="726"/>
      <c r="M27" s="726" t="s">
        <v>6426</v>
      </c>
      <c r="N27" s="722" t="s">
        <v>2525</v>
      </c>
      <c r="O27" s="721" t="s">
        <v>255</v>
      </c>
      <c r="P27" s="722" t="s">
        <v>2606</v>
      </c>
      <c r="Q27" s="722" t="s">
        <v>2598</v>
      </c>
    </row>
    <row r="28" spans="1:17">
      <c r="A28" s="721"/>
      <c r="B28" s="721">
        <v>4</v>
      </c>
      <c r="C28" s="722" t="s">
        <v>2611</v>
      </c>
      <c r="D28" s="723" t="s">
        <v>23</v>
      </c>
      <c r="E28" s="721" t="s">
        <v>254</v>
      </c>
      <c r="F28" s="721" t="s">
        <v>22</v>
      </c>
      <c r="G28" s="774">
        <v>34641</v>
      </c>
      <c r="H28" s="795">
        <v>22</v>
      </c>
      <c r="I28" s="725" t="s">
        <v>1403</v>
      </c>
      <c r="J28" s="721" t="s">
        <v>256</v>
      </c>
      <c r="K28" s="721" t="s">
        <v>266</v>
      </c>
      <c r="L28" s="726"/>
      <c r="M28" s="726" t="s">
        <v>6426</v>
      </c>
      <c r="N28" s="722" t="s">
        <v>2525</v>
      </c>
      <c r="O28" s="721" t="s">
        <v>255</v>
      </c>
      <c r="P28" s="722" t="s">
        <v>2610</v>
      </c>
      <c r="Q28" s="722" t="s">
        <v>2598</v>
      </c>
    </row>
    <row r="29" spans="1:17">
      <c r="A29" s="721"/>
      <c r="B29" s="721">
        <v>5</v>
      </c>
      <c r="C29" s="722" t="s">
        <v>2613</v>
      </c>
      <c r="D29" s="723" t="s">
        <v>23</v>
      </c>
      <c r="E29" s="721" t="s">
        <v>254</v>
      </c>
      <c r="F29" s="721" t="s">
        <v>22</v>
      </c>
      <c r="G29" s="774">
        <v>35251</v>
      </c>
      <c r="H29" s="795">
        <v>21</v>
      </c>
      <c r="I29" s="725" t="s">
        <v>1403</v>
      </c>
      <c r="J29" s="721" t="s">
        <v>256</v>
      </c>
      <c r="K29" s="721" t="s">
        <v>266</v>
      </c>
      <c r="L29" s="726"/>
      <c r="M29" s="726" t="s">
        <v>6426</v>
      </c>
      <c r="N29" s="722" t="s">
        <v>2525</v>
      </c>
      <c r="O29" s="721" t="s">
        <v>255</v>
      </c>
      <c r="P29" s="722" t="s">
        <v>2612</v>
      </c>
      <c r="Q29" s="722" t="s">
        <v>2598</v>
      </c>
    </row>
    <row r="30" spans="1:17">
      <c r="A30" s="721"/>
      <c r="B30" s="721">
        <v>6</v>
      </c>
      <c r="C30" s="722" t="s">
        <v>2615</v>
      </c>
      <c r="D30" s="723" t="s">
        <v>16</v>
      </c>
      <c r="E30" s="721" t="s">
        <v>254</v>
      </c>
      <c r="F30" s="721" t="s">
        <v>22</v>
      </c>
      <c r="G30" s="774">
        <v>36432</v>
      </c>
      <c r="H30" s="795">
        <v>17</v>
      </c>
      <c r="I30" s="725" t="s">
        <v>1403</v>
      </c>
      <c r="J30" s="721" t="s">
        <v>289</v>
      </c>
      <c r="K30" s="721" t="s">
        <v>266</v>
      </c>
      <c r="L30" s="726"/>
      <c r="M30" s="726" t="s">
        <v>6426</v>
      </c>
      <c r="N30" s="722" t="s">
        <v>2525</v>
      </c>
      <c r="O30" s="721" t="s">
        <v>255</v>
      </c>
      <c r="P30" s="722" t="s">
        <v>2614</v>
      </c>
      <c r="Q30" s="722" t="s">
        <v>2598</v>
      </c>
    </row>
    <row r="31" spans="1:17">
      <c r="A31" s="721"/>
      <c r="B31" s="721">
        <v>7</v>
      </c>
      <c r="C31" s="722" t="s">
        <v>2617</v>
      </c>
      <c r="D31" s="723" t="s">
        <v>23</v>
      </c>
      <c r="E31" s="721" t="s">
        <v>254</v>
      </c>
      <c r="F31" s="721" t="s">
        <v>22</v>
      </c>
      <c r="G31" s="774">
        <v>36947</v>
      </c>
      <c r="H31" s="795">
        <v>16</v>
      </c>
      <c r="I31" s="725" t="s">
        <v>1403</v>
      </c>
      <c r="J31" s="721" t="s">
        <v>289</v>
      </c>
      <c r="K31" s="721" t="s">
        <v>270</v>
      </c>
      <c r="L31" s="726"/>
      <c r="M31" s="726" t="s">
        <v>6426</v>
      </c>
      <c r="N31" s="722" t="s">
        <v>2525</v>
      </c>
      <c r="O31" s="721" t="s">
        <v>255</v>
      </c>
      <c r="P31" s="722" t="s">
        <v>2616</v>
      </c>
      <c r="Q31" s="722" t="s">
        <v>2598</v>
      </c>
    </row>
    <row r="32" spans="1:17">
      <c r="A32" s="721">
        <v>7</v>
      </c>
      <c r="B32" s="721">
        <v>1</v>
      </c>
      <c r="C32" s="722" t="s">
        <v>2619</v>
      </c>
      <c r="D32" s="723" t="s">
        <v>23</v>
      </c>
      <c r="E32" s="721" t="s">
        <v>221</v>
      </c>
      <c r="F32" s="721" t="s">
        <v>1500</v>
      </c>
      <c r="G32" s="774">
        <v>23543</v>
      </c>
      <c r="H32" s="795">
        <v>53</v>
      </c>
      <c r="I32" s="725" t="s">
        <v>1403</v>
      </c>
      <c r="J32" s="721" t="s">
        <v>289</v>
      </c>
      <c r="K32" s="721" t="s">
        <v>283</v>
      </c>
      <c r="L32" s="726"/>
      <c r="M32" s="726" t="s">
        <v>6426</v>
      </c>
      <c r="N32" s="722" t="s">
        <v>2525</v>
      </c>
      <c r="O32" s="721" t="s">
        <v>222</v>
      </c>
      <c r="P32" s="722" t="s">
        <v>2618</v>
      </c>
      <c r="Q32" s="722" t="s">
        <v>2622</v>
      </c>
    </row>
    <row r="33" spans="1:17">
      <c r="A33" s="721"/>
      <c r="B33" s="721">
        <v>2</v>
      </c>
      <c r="C33" s="722" t="s">
        <v>2625</v>
      </c>
      <c r="D33" s="723" t="s">
        <v>16</v>
      </c>
      <c r="E33" s="721" t="s">
        <v>221</v>
      </c>
      <c r="F33" s="721" t="s">
        <v>1500</v>
      </c>
      <c r="G33" s="774">
        <v>22683</v>
      </c>
      <c r="H33" s="795">
        <v>55</v>
      </c>
      <c r="I33" s="725" t="s">
        <v>1403</v>
      </c>
      <c r="J33" s="721" t="s">
        <v>256</v>
      </c>
      <c r="K33" s="721" t="s">
        <v>246</v>
      </c>
      <c r="L33" s="726"/>
      <c r="M33" s="726" t="s">
        <v>6426</v>
      </c>
      <c r="N33" s="722" t="s">
        <v>2525</v>
      </c>
      <c r="O33" s="721" t="s">
        <v>245</v>
      </c>
      <c r="P33" s="722" t="s">
        <v>2624</v>
      </c>
      <c r="Q33" s="722" t="s">
        <v>2622</v>
      </c>
    </row>
    <row r="34" spans="1:17">
      <c r="A34" s="721"/>
      <c r="B34" s="721">
        <v>3</v>
      </c>
      <c r="C34" s="722" t="s">
        <v>2629</v>
      </c>
      <c r="D34" s="723" t="s">
        <v>23</v>
      </c>
      <c r="E34" s="721" t="s">
        <v>254</v>
      </c>
      <c r="F34" s="721" t="s">
        <v>1500</v>
      </c>
      <c r="G34" s="774">
        <v>31376</v>
      </c>
      <c r="H34" s="795">
        <v>31</v>
      </c>
      <c r="I34" s="725" t="s">
        <v>1403</v>
      </c>
      <c r="J34" s="721" t="s">
        <v>223</v>
      </c>
      <c r="K34" s="721" t="s">
        <v>2559</v>
      </c>
      <c r="L34" s="726"/>
      <c r="M34" s="726" t="s">
        <v>6426</v>
      </c>
      <c r="N34" s="722" t="s">
        <v>2525</v>
      </c>
      <c r="O34" s="721" t="s">
        <v>255</v>
      </c>
      <c r="P34" s="722" t="s">
        <v>2628</v>
      </c>
      <c r="Q34" s="722" t="s">
        <v>2622</v>
      </c>
    </row>
    <row r="35" spans="1:17">
      <c r="A35" s="721"/>
      <c r="B35" s="721">
        <v>4</v>
      </c>
      <c r="C35" s="722" t="s">
        <v>2631</v>
      </c>
      <c r="D35" s="723" t="s">
        <v>16</v>
      </c>
      <c r="E35" s="721" t="s">
        <v>254</v>
      </c>
      <c r="F35" s="721" t="s">
        <v>1500</v>
      </c>
      <c r="G35" s="774">
        <v>33308</v>
      </c>
      <c r="H35" s="795">
        <v>26</v>
      </c>
      <c r="I35" s="725" t="s">
        <v>1403</v>
      </c>
      <c r="J35" s="721" t="s">
        <v>344</v>
      </c>
      <c r="K35" s="721" t="s">
        <v>266</v>
      </c>
      <c r="L35" s="726"/>
      <c r="M35" s="726" t="s">
        <v>6426</v>
      </c>
      <c r="N35" s="722" t="s">
        <v>2525</v>
      </c>
      <c r="O35" s="721" t="s">
        <v>255</v>
      </c>
      <c r="P35" s="722" t="s">
        <v>2630</v>
      </c>
      <c r="Q35" s="722" t="s">
        <v>2622</v>
      </c>
    </row>
    <row r="36" spans="1:17">
      <c r="A36" s="721">
        <v>8</v>
      </c>
      <c r="B36" s="721">
        <v>1</v>
      </c>
      <c r="C36" s="722" t="s">
        <v>2633</v>
      </c>
      <c r="D36" s="723" t="s">
        <v>16</v>
      </c>
      <c r="E36" s="721" t="s">
        <v>2634</v>
      </c>
      <c r="F36" s="721" t="s">
        <v>244</v>
      </c>
      <c r="G36" s="774">
        <v>19211</v>
      </c>
      <c r="H36" s="795">
        <v>65</v>
      </c>
      <c r="I36" s="725" t="s">
        <v>1403</v>
      </c>
      <c r="J36" s="721" t="s">
        <v>289</v>
      </c>
      <c r="K36" s="721" t="s">
        <v>246</v>
      </c>
      <c r="L36" s="726"/>
      <c r="M36" s="726" t="s">
        <v>6426</v>
      </c>
      <c r="N36" s="722" t="s">
        <v>2525</v>
      </c>
      <c r="O36" s="721" t="s">
        <v>222</v>
      </c>
      <c r="P36" s="722" t="s">
        <v>2632</v>
      </c>
      <c r="Q36" s="722" t="s">
        <v>2637</v>
      </c>
    </row>
    <row r="37" spans="1:17">
      <c r="A37" s="721"/>
      <c r="B37" s="721">
        <v>2</v>
      </c>
      <c r="C37" s="722" t="s">
        <v>2247</v>
      </c>
      <c r="D37" s="723" t="s">
        <v>23</v>
      </c>
      <c r="E37" s="721" t="s">
        <v>254</v>
      </c>
      <c r="F37" s="721" t="s">
        <v>244</v>
      </c>
      <c r="G37" s="774">
        <v>28826</v>
      </c>
      <c r="H37" s="795">
        <v>38</v>
      </c>
      <c r="I37" s="725" t="s">
        <v>1403</v>
      </c>
      <c r="J37" s="721" t="s">
        <v>256</v>
      </c>
      <c r="K37" s="721" t="s">
        <v>283</v>
      </c>
      <c r="L37" s="726"/>
      <c r="M37" s="726" t="s">
        <v>6426</v>
      </c>
      <c r="N37" s="722" t="s">
        <v>2525</v>
      </c>
      <c r="O37" s="721" t="s">
        <v>255</v>
      </c>
      <c r="P37" s="722" t="s">
        <v>2639</v>
      </c>
      <c r="Q37" s="722" t="s">
        <v>2637</v>
      </c>
    </row>
    <row r="38" spans="1:17">
      <c r="A38" s="721">
        <v>9</v>
      </c>
      <c r="B38" s="721">
        <v>1</v>
      </c>
      <c r="C38" s="722" t="s">
        <v>2641</v>
      </c>
      <c r="D38" s="723" t="s">
        <v>23</v>
      </c>
      <c r="E38" s="721" t="s">
        <v>221</v>
      </c>
      <c r="F38" s="721" t="s">
        <v>915</v>
      </c>
      <c r="G38" s="774">
        <v>29914</v>
      </c>
      <c r="H38" s="795">
        <v>35</v>
      </c>
      <c r="I38" s="725" t="s">
        <v>1403</v>
      </c>
      <c r="J38" s="721" t="s">
        <v>289</v>
      </c>
      <c r="K38" s="721" t="s">
        <v>283</v>
      </c>
      <c r="L38" s="726"/>
      <c r="M38" s="726" t="s">
        <v>6426</v>
      </c>
      <c r="N38" s="722" t="s">
        <v>2525</v>
      </c>
      <c r="O38" s="721" t="s">
        <v>222</v>
      </c>
      <c r="P38" s="722" t="s">
        <v>2640</v>
      </c>
      <c r="Q38" s="722" t="s">
        <v>2643</v>
      </c>
    </row>
    <row r="39" spans="1:17">
      <c r="A39" s="721"/>
      <c r="B39" s="721">
        <v>2</v>
      </c>
      <c r="C39" s="722" t="s">
        <v>1129</v>
      </c>
      <c r="D39" s="723" t="s">
        <v>16</v>
      </c>
      <c r="E39" s="721" t="s">
        <v>221</v>
      </c>
      <c r="F39" s="721" t="s">
        <v>2645</v>
      </c>
      <c r="G39" s="774">
        <v>31908</v>
      </c>
      <c r="H39" s="795">
        <v>30</v>
      </c>
      <c r="I39" s="725" t="s">
        <v>1403</v>
      </c>
      <c r="J39" s="721" t="s">
        <v>223</v>
      </c>
      <c r="K39" s="721" t="s">
        <v>246</v>
      </c>
      <c r="L39" s="726"/>
      <c r="M39" s="726" t="s">
        <v>6426</v>
      </c>
      <c r="N39" s="722" t="s">
        <v>2525</v>
      </c>
      <c r="O39" s="721" t="s">
        <v>245</v>
      </c>
      <c r="P39" s="727" t="s">
        <v>2644</v>
      </c>
      <c r="Q39" s="722" t="s">
        <v>2643</v>
      </c>
    </row>
    <row r="40" spans="1:17">
      <c r="A40" s="721"/>
      <c r="B40" s="721">
        <v>3</v>
      </c>
      <c r="C40" s="722" t="s">
        <v>2649</v>
      </c>
      <c r="D40" s="723" t="s">
        <v>23</v>
      </c>
      <c r="E40" s="721" t="s">
        <v>254</v>
      </c>
      <c r="F40" s="721" t="s">
        <v>230</v>
      </c>
      <c r="G40" s="774">
        <v>39337</v>
      </c>
      <c r="H40" s="795">
        <v>9</v>
      </c>
      <c r="I40" s="725" t="s">
        <v>1403</v>
      </c>
      <c r="J40" s="721" t="s">
        <v>369</v>
      </c>
      <c r="K40" s="721" t="s">
        <v>266</v>
      </c>
      <c r="L40" s="726"/>
      <c r="M40" s="726" t="s">
        <v>6426</v>
      </c>
      <c r="N40" s="722" t="s">
        <v>2525</v>
      </c>
      <c r="O40" s="721" t="s">
        <v>255</v>
      </c>
      <c r="P40" s="727" t="s">
        <v>2648</v>
      </c>
      <c r="Q40" s="722" t="s">
        <v>2643</v>
      </c>
    </row>
    <row r="41" spans="1:17">
      <c r="A41" s="721"/>
      <c r="B41" s="721">
        <v>4</v>
      </c>
      <c r="C41" s="722" t="s">
        <v>2651</v>
      </c>
      <c r="D41" s="723" t="s">
        <v>16</v>
      </c>
      <c r="E41" s="721" t="s">
        <v>254</v>
      </c>
      <c r="F41" s="721" t="s">
        <v>229</v>
      </c>
      <c r="G41" s="774">
        <v>41128</v>
      </c>
      <c r="H41" s="795">
        <v>4</v>
      </c>
      <c r="I41" s="725" t="s">
        <v>1403</v>
      </c>
      <c r="J41" s="721" t="s">
        <v>265</v>
      </c>
      <c r="K41" s="721" t="s">
        <v>270</v>
      </c>
      <c r="L41" s="726"/>
      <c r="M41" s="726" t="s">
        <v>6426</v>
      </c>
      <c r="N41" s="722" t="s">
        <v>2525</v>
      </c>
      <c r="O41" s="721" t="s">
        <v>255</v>
      </c>
      <c r="P41" s="727" t="s">
        <v>2650</v>
      </c>
      <c r="Q41" s="722" t="s">
        <v>2643</v>
      </c>
    </row>
    <row r="42" spans="1:17">
      <c r="A42" s="721">
        <v>10</v>
      </c>
      <c r="B42" s="721">
        <v>1</v>
      </c>
      <c r="C42" s="722" t="s">
        <v>362</v>
      </c>
      <c r="D42" s="723" t="s">
        <v>23</v>
      </c>
      <c r="E42" s="721" t="s">
        <v>221</v>
      </c>
      <c r="F42" s="721" t="s">
        <v>297</v>
      </c>
      <c r="G42" s="774">
        <v>23781</v>
      </c>
      <c r="H42" s="795">
        <v>52</v>
      </c>
      <c r="I42" s="725" t="s">
        <v>1403</v>
      </c>
      <c r="J42" s="721" t="s">
        <v>256</v>
      </c>
      <c r="K42" s="721" t="s">
        <v>283</v>
      </c>
      <c r="L42" s="726"/>
      <c r="M42" s="726" t="s">
        <v>6426</v>
      </c>
      <c r="N42" s="722" t="s">
        <v>2525</v>
      </c>
      <c r="O42" s="721" t="s">
        <v>222</v>
      </c>
      <c r="P42" s="722" t="s">
        <v>2652</v>
      </c>
      <c r="Q42" s="722" t="s">
        <v>2653</v>
      </c>
    </row>
    <row r="43" spans="1:17">
      <c r="A43" s="721"/>
      <c r="B43" s="721">
        <v>2</v>
      </c>
      <c r="C43" s="722" t="s">
        <v>2646</v>
      </c>
      <c r="D43" s="723" t="s">
        <v>16</v>
      </c>
      <c r="E43" s="721" t="s">
        <v>221</v>
      </c>
      <c r="F43" s="721" t="s">
        <v>297</v>
      </c>
      <c r="G43" s="774">
        <v>24659</v>
      </c>
      <c r="H43" s="795">
        <v>50</v>
      </c>
      <c r="I43" s="725" t="s">
        <v>1403</v>
      </c>
      <c r="J43" s="721" t="s">
        <v>256</v>
      </c>
      <c r="K43" s="721" t="s">
        <v>246</v>
      </c>
      <c r="L43" s="726"/>
      <c r="M43" s="726" t="s">
        <v>6426</v>
      </c>
      <c r="N43" s="722" t="s">
        <v>2525</v>
      </c>
      <c r="O43" s="721" t="s">
        <v>245</v>
      </c>
      <c r="P43" s="722" t="s">
        <v>2654</v>
      </c>
      <c r="Q43" s="722" t="s">
        <v>2653</v>
      </c>
    </row>
    <row r="44" spans="1:17">
      <c r="A44" s="721"/>
      <c r="B44" s="721">
        <v>3</v>
      </c>
      <c r="C44" s="722" t="s">
        <v>2656</v>
      </c>
      <c r="D44" s="723" t="s">
        <v>23</v>
      </c>
      <c r="E44" s="721" t="s">
        <v>254</v>
      </c>
      <c r="F44" s="721" t="s">
        <v>2657</v>
      </c>
      <c r="G44" s="774">
        <v>37564</v>
      </c>
      <c r="H44" s="795">
        <v>14</v>
      </c>
      <c r="I44" s="725" t="s">
        <v>1403</v>
      </c>
      <c r="J44" s="721" t="s">
        <v>262</v>
      </c>
      <c r="K44" s="721" t="s">
        <v>266</v>
      </c>
      <c r="L44" s="726"/>
      <c r="M44" s="726" t="s">
        <v>6426</v>
      </c>
      <c r="N44" s="722" t="s">
        <v>2525</v>
      </c>
      <c r="O44" s="721" t="s">
        <v>255</v>
      </c>
      <c r="P44" s="722" t="s">
        <v>2655</v>
      </c>
      <c r="Q44" s="722" t="s">
        <v>2653</v>
      </c>
    </row>
    <row r="45" spans="1:17">
      <c r="A45" s="721">
        <v>11</v>
      </c>
      <c r="B45" s="721">
        <v>1</v>
      </c>
      <c r="C45" s="722" t="s">
        <v>2659</v>
      </c>
      <c r="D45" s="723" t="s">
        <v>16</v>
      </c>
      <c r="E45" s="721" t="s">
        <v>2634</v>
      </c>
      <c r="F45" s="721" t="s">
        <v>452</v>
      </c>
      <c r="G45" s="774">
        <v>17039</v>
      </c>
      <c r="H45" s="795">
        <v>70</v>
      </c>
      <c r="I45" s="725" t="s">
        <v>1403</v>
      </c>
      <c r="J45" s="721" t="s">
        <v>256</v>
      </c>
      <c r="K45" s="721" t="s">
        <v>283</v>
      </c>
      <c r="L45" s="726"/>
      <c r="M45" s="726" t="s">
        <v>6426</v>
      </c>
      <c r="N45" s="722" t="s">
        <v>2525</v>
      </c>
      <c r="O45" s="721" t="s">
        <v>222</v>
      </c>
      <c r="P45" s="722" t="s">
        <v>2658</v>
      </c>
      <c r="Q45" s="722" t="s">
        <v>2662</v>
      </c>
    </row>
    <row r="46" spans="1:17">
      <c r="A46" s="721"/>
      <c r="B46" s="721">
        <v>2</v>
      </c>
      <c r="C46" s="722" t="s">
        <v>2663</v>
      </c>
      <c r="D46" s="723" t="s">
        <v>23</v>
      </c>
      <c r="E46" s="721" t="s">
        <v>254</v>
      </c>
      <c r="F46" s="740" t="s">
        <v>288</v>
      </c>
      <c r="G46" s="774">
        <v>27186</v>
      </c>
      <c r="H46" s="795">
        <v>43</v>
      </c>
      <c r="I46" s="725" t="s">
        <v>1403</v>
      </c>
      <c r="J46" s="721" t="s">
        <v>256</v>
      </c>
      <c r="K46" s="721" t="s">
        <v>283</v>
      </c>
      <c r="L46" s="726"/>
      <c r="M46" s="726" t="s">
        <v>6426</v>
      </c>
      <c r="N46" s="722" t="s">
        <v>2525</v>
      </c>
      <c r="O46" s="721" t="s">
        <v>1845</v>
      </c>
      <c r="P46" s="760" t="s">
        <v>2662</v>
      </c>
      <c r="Q46" s="722" t="s">
        <v>2662</v>
      </c>
    </row>
    <row r="47" spans="1:17">
      <c r="A47" s="721">
        <v>12</v>
      </c>
      <c r="B47" s="721">
        <v>1</v>
      </c>
      <c r="C47" s="722" t="s">
        <v>2665</v>
      </c>
      <c r="D47" s="723" t="s">
        <v>23</v>
      </c>
      <c r="E47" s="721" t="s">
        <v>221</v>
      </c>
      <c r="F47" s="721" t="s">
        <v>288</v>
      </c>
      <c r="G47" s="774">
        <v>24522</v>
      </c>
      <c r="H47" s="795">
        <v>50</v>
      </c>
      <c r="I47" s="725" t="s">
        <v>1403</v>
      </c>
      <c r="J47" s="721" t="s">
        <v>223</v>
      </c>
      <c r="K47" s="721" t="s">
        <v>283</v>
      </c>
      <c r="L47" s="726"/>
      <c r="M47" s="726" t="s">
        <v>6426</v>
      </c>
      <c r="N47" s="722" t="s">
        <v>2525</v>
      </c>
      <c r="O47" s="721" t="s">
        <v>222</v>
      </c>
      <c r="P47" s="722" t="s">
        <v>2664</v>
      </c>
      <c r="Q47" s="722" t="s">
        <v>2667</v>
      </c>
    </row>
    <row r="48" spans="1:17">
      <c r="A48" s="721"/>
      <c r="B48" s="721">
        <v>2</v>
      </c>
      <c r="C48" s="722" t="s">
        <v>2669</v>
      </c>
      <c r="D48" s="723" t="s">
        <v>16</v>
      </c>
      <c r="E48" s="721" t="s">
        <v>221</v>
      </c>
      <c r="F48" s="721" t="s">
        <v>288</v>
      </c>
      <c r="G48" s="774">
        <v>26775</v>
      </c>
      <c r="H48" s="795">
        <v>44</v>
      </c>
      <c r="I48" s="725" t="s">
        <v>1403</v>
      </c>
      <c r="J48" s="721" t="s">
        <v>223</v>
      </c>
      <c r="K48" s="721" t="s">
        <v>246</v>
      </c>
      <c r="L48" s="726"/>
      <c r="M48" s="726" t="s">
        <v>6426</v>
      </c>
      <c r="N48" s="722" t="s">
        <v>2525</v>
      </c>
      <c r="O48" s="721" t="s">
        <v>245</v>
      </c>
      <c r="P48" s="722" t="s">
        <v>2668</v>
      </c>
      <c r="Q48" s="722" t="s">
        <v>2667</v>
      </c>
    </row>
    <row r="49" spans="1:17">
      <c r="A49" s="721"/>
      <c r="B49" s="738">
        <v>3</v>
      </c>
      <c r="C49" s="722" t="s">
        <v>2674</v>
      </c>
      <c r="D49" s="723" t="s">
        <v>16</v>
      </c>
      <c r="E49" s="721" t="s">
        <v>254</v>
      </c>
      <c r="F49" s="721" t="s">
        <v>230</v>
      </c>
      <c r="G49" s="774">
        <v>36138</v>
      </c>
      <c r="H49" s="795">
        <v>18</v>
      </c>
      <c r="I49" s="725" t="s">
        <v>1403</v>
      </c>
      <c r="J49" s="721" t="s">
        <v>344</v>
      </c>
      <c r="K49" s="721" t="s">
        <v>266</v>
      </c>
      <c r="L49" s="726"/>
      <c r="M49" s="726" t="s">
        <v>6426</v>
      </c>
      <c r="N49" s="722" t="s">
        <v>2525</v>
      </c>
      <c r="O49" s="721" t="s">
        <v>255</v>
      </c>
      <c r="P49" s="722" t="s">
        <v>2673</v>
      </c>
      <c r="Q49" s="722" t="s">
        <v>2667</v>
      </c>
    </row>
    <row r="50" spans="1:17">
      <c r="A50" s="721">
        <v>13</v>
      </c>
      <c r="B50" s="721">
        <v>1</v>
      </c>
      <c r="C50" s="722" t="s">
        <v>2676</v>
      </c>
      <c r="D50" s="723" t="s">
        <v>23</v>
      </c>
      <c r="E50" s="721" t="s">
        <v>221</v>
      </c>
      <c r="F50" s="721" t="s">
        <v>288</v>
      </c>
      <c r="G50" s="774">
        <v>26902</v>
      </c>
      <c r="H50" s="795">
        <v>43</v>
      </c>
      <c r="I50" s="725" t="s">
        <v>1403</v>
      </c>
      <c r="J50" s="721" t="s">
        <v>289</v>
      </c>
      <c r="K50" s="721" t="s">
        <v>283</v>
      </c>
      <c r="L50" s="726"/>
      <c r="M50" s="726" t="s">
        <v>6426</v>
      </c>
      <c r="N50" s="722" t="s">
        <v>2525</v>
      </c>
      <c r="O50" s="721" t="s">
        <v>222</v>
      </c>
      <c r="P50" s="722" t="s">
        <v>2675</v>
      </c>
      <c r="Q50" s="722" t="s">
        <v>2677</v>
      </c>
    </row>
    <row r="51" spans="1:17">
      <c r="A51" s="721"/>
      <c r="B51" s="721">
        <v>2</v>
      </c>
      <c r="C51" s="722" t="s">
        <v>2679</v>
      </c>
      <c r="D51" s="723" t="s">
        <v>16</v>
      </c>
      <c r="E51" s="721" t="s">
        <v>221</v>
      </c>
      <c r="F51" s="721" t="s">
        <v>2680</v>
      </c>
      <c r="G51" s="774">
        <v>27531</v>
      </c>
      <c r="H51" s="795">
        <v>42</v>
      </c>
      <c r="I51" s="725" t="s">
        <v>1403</v>
      </c>
      <c r="J51" s="721" t="s">
        <v>256</v>
      </c>
      <c r="K51" s="721" t="s">
        <v>246</v>
      </c>
      <c r="L51" s="726"/>
      <c r="M51" s="726" t="s">
        <v>6426</v>
      </c>
      <c r="N51" s="722" t="s">
        <v>2525</v>
      </c>
      <c r="O51" s="721" t="s">
        <v>245</v>
      </c>
      <c r="P51" s="722" t="s">
        <v>2678</v>
      </c>
      <c r="Q51" s="722" t="s">
        <v>2677</v>
      </c>
    </row>
    <row r="52" spans="1:17">
      <c r="A52" s="721"/>
      <c r="B52" s="721">
        <v>3</v>
      </c>
      <c r="C52" s="722" t="s">
        <v>2684</v>
      </c>
      <c r="D52" s="723" t="s">
        <v>23</v>
      </c>
      <c r="E52" s="721" t="s">
        <v>254</v>
      </c>
      <c r="F52" s="721" t="s">
        <v>2680</v>
      </c>
      <c r="G52" s="774">
        <v>35180</v>
      </c>
      <c r="H52" s="795">
        <v>21</v>
      </c>
      <c r="I52" s="725" t="s">
        <v>1403</v>
      </c>
      <c r="J52" s="721" t="s">
        <v>223</v>
      </c>
      <c r="K52" s="721" t="s">
        <v>270</v>
      </c>
      <c r="L52" s="726"/>
      <c r="M52" s="726" t="s">
        <v>6426</v>
      </c>
      <c r="N52" s="722" t="s">
        <v>2525</v>
      </c>
      <c r="O52" s="721" t="s">
        <v>255</v>
      </c>
      <c r="P52" s="722" t="s">
        <v>2683</v>
      </c>
      <c r="Q52" s="722" t="s">
        <v>2677</v>
      </c>
    </row>
    <row r="53" spans="1:17">
      <c r="A53" s="721"/>
      <c r="B53" s="721">
        <v>4</v>
      </c>
      <c r="C53" s="722" t="s">
        <v>2686</v>
      </c>
      <c r="D53" s="723" t="s">
        <v>23</v>
      </c>
      <c r="E53" s="721" t="s">
        <v>254</v>
      </c>
      <c r="F53" s="721" t="s">
        <v>230</v>
      </c>
      <c r="G53" s="774">
        <v>36309</v>
      </c>
      <c r="H53" s="795">
        <v>18</v>
      </c>
      <c r="I53" s="725" t="s">
        <v>1403</v>
      </c>
      <c r="J53" s="721" t="s">
        <v>886</v>
      </c>
      <c r="K53" s="721" t="s">
        <v>266</v>
      </c>
      <c r="L53" s="726"/>
      <c r="M53" s="726" t="s">
        <v>6426</v>
      </c>
      <c r="N53" s="722" t="s">
        <v>2525</v>
      </c>
      <c r="O53" s="721" t="s">
        <v>255</v>
      </c>
      <c r="P53" s="722" t="s">
        <v>2685</v>
      </c>
      <c r="Q53" s="722" t="s">
        <v>2677</v>
      </c>
    </row>
    <row r="54" spans="1:17">
      <c r="A54" s="721"/>
      <c r="B54" s="721">
        <v>5</v>
      </c>
      <c r="C54" s="722"/>
      <c r="D54" s="723" t="s">
        <v>16</v>
      </c>
      <c r="E54" s="721" t="s">
        <v>254</v>
      </c>
      <c r="F54" s="721"/>
      <c r="G54" s="774"/>
      <c r="H54" s="795"/>
      <c r="I54" s="725"/>
      <c r="J54" s="721"/>
      <c r="K54" s="721"/>
      <c r="L54" s="726"/>
      <c r="M54" s="726"/>
      <c r="N54" s="722"/>
      <c r="O54" s="721"/>
      <c r="P54" s="722"/>
      <c r="Q54" s="722"/>
    </row>
    <row r="55" spans="1:17">
      <c r="A55" s="721">
        <v>14</v>
      </c>
      <c r="B55" s="721">
        <v>1</v>
      </c>
      <c r="C55" s="722" t="s">
        <v>2688</v>
      </c>
      <c r="D55" s="723" t="s">
        <v>23</v>
      </c>
      <c r="E55" s="721" t="s">
        <v>221</v>
      </c>
      <c r="F55" s="721" t="s">
        <v>288</v>
      </c>
      <c r="G55" s="774">
        <v>32868</v>
      </c>
      <c r="H55" s="795">
        <v>27</v>
      </c>
      <c r="I55" s="725" t="s">
        <v>1403</v>
      </c>
      <c r="J55" s="721" t="s">
        <v>289</v>
      </c>
      <c r="K55" s="721" t="s">
        <v>674</v>
      </c>
      <c r="L55" s="726"/>
      <c r="M55" s="726" t="s">
        <v>6426</v>
      </c>
      <c r="N55" s="722" t="s">
        <v>2525</v>
      </c>
      <c r="O55" s="721" t="s">
        <v>222</v>
      </c>
      <c r="P55" s="722" t="s">
        <v>2687</v>
      </c>
      <c r="Q55" s="722" t="s">
        <v>2677</v>
      </c>
    </row>
    <row r="56" spans="1:17">
      <c r="A56" s="721"/>
      <c r="B56" s="721">
        <v>2</v>
      </c>
      <c r="C56" s="722" t="s">
        <v>2692</v>
      </c>
      <c r="D56" s="723" t="s">
        <v>16</v>
      </c>
      <c r="E56" s="738" t="s">
        <v>221</v>
      </c>
      <c r="F56" s="738" t="s">
        <v>22</v>
      </c>
      <c r="G56" s="774">
        <v>35012</v>
      </c>
      <c r="H56" s="795">
        <v>21</v>
      </c>
      <c r="I56" s="725" t="s">
        <v>1403</v>
      </c>
      <c r="J56" s="738" t="s">
        <v>223</v>
      </c>
      <c r="K56" s="738" t="s">
        <v>246</v>
      </c>
      <c r="L56" s="726"/>
      <c r="M56" s="726" t="s">
        <v>6426</v>
      </c>
      <c r="N56" s="722" t="s">
        <v>2525</v>
      </c>
      <c r="O56" s="738" t="s">
        <v>245</v>
      </c>
      <c r="P56" s="727" t="s">
        <v>2691</v>
      </c>
      <c r="Q56" s="722" t="s">
        <v>2677</v>
      </c>
    </row>
    <row r="57" spans="1:17">
      <c r="A57" s="721">
        <v>15</v>
      </c>
      <c r="B57" s="721">
        <v>1</v>
      </c>
      <c r="C57" s="722" t="s">
        <v>2698</v>
      </c>
      <c r="D57" s="723" t="s">
        <v>23</v>
      </c>
      <c r="E57" s="721" t="s">
        <v>221</v>
      </c>
      <c r="F57" s="721" t="s">
        <v>618</v>
      </c>
      <c r="G57" s="774">
        <v>21860</v>
      </c>
      <c r="H57" s="795">
        <v>57</v>
      </c>
      <c r="I57" s="725" t="s">
        <v>1403</v>
      </c>
      <c r="J57" s="721" t="s">
        <v>223</v>
      </c>
      <c r="K57" s="721" t="s">
        <v>283</v>
      </c>
      <c r="L57" s="726"/>
      <c r="M57" s="726" t="s">
        <v>6426</v>
      </c>
      <c r="N57" s="722" t="s">
        <v>2525</v>
      </c>
      <c r="O57" s="721" t="s">
        <v>222</v>
      </c>
      <c r="P57" s="722" t="s">
        <v>2697</v>
      </c>
      <c r="Q57" s="722" t="s">
        <v>2701</v>
      </c>
    </row>
    <row r="58" spans="1:17">
      <c r="A58" s="721"/>
      <c r="B58" s="721">
        <v>2</v>
      </c>
      <c r="C58" s="722" t="s">
        <v>2703</v>
      </c>
      <c r="D58" s="723" t="s">
        <v>16</v>
      </c>
      <c r="E58" s="721" t="s">
        <v>221</v>
      </c>
      <c r="F58" s="721" t="s">
        <v>288</v>
      </c>
      <c r="G58" s="774">
        <v>23905</v>
      </c>
      <c r="H58" s="795">
        <v>52</v>
      </c>
      <c r="I58" s="725" t="s">
        <v>1403</v>
      </c>
      <c r="J58" s="721" t="s">
        <v>256</v>
      </c>
      <c r="K58" s="721" t="s">
        <v>246</v>
      </c>
      <c r="L58" s="726"/>
      <c r="M58" s="726" t="s">
        <v>6426</v>
      </c>
      <c r="N58" s="722" t="s">
        <v>2525</v>
      </c>
      <c r="O58" s="721" t="s">
        <v>245</v>
      </c>
      <c r="P58" s="722" t="s">
        <v>2702</v>
      </c>
      <c r="Q58" s="722" t="s">
        <v>2701</v>
      </c>
    </row>
    <row r="59" spans="1:17">
      <c r="A59" s="721"/>
      <c r="B59" s="721">
        <v>3</v>
      </c>
      <c r="C59" s="722" t="s">
        <v>2705</v>
      </c>
      <c r="D59" s="723" t="s">
        <v>16</v>
      </c>
      <c r="E59" s="721" t="s">
        <v>254</v>
      </c>
      <c r="F59" s="721" t="s">
        <v>288</v>
      </c>
      <c r="G59" s="774">
        <v>36151</v>
      </c>
      <c r="H59" s="795">
        <v>18</v>
      </c>
      <c r="I59" s="725" t="s">
        <v>1403</v>
      </c>
      <c r="J59" s="721" t="s">
        <v>344</v>
      </c>
      <c r="K59" s="721" t="s">
        <v>266</v>
      </c>
      <c r="L59" s="726"/>
      <c r="M59" s="726" t="s">
        <v>6426</v>
      </c>
      <c r="N59" s="722" t="s">
        <v>2525</v>
      </c>
      <c r="O59" s="721" t="s">
        <v>255</v>
      </c>
      <c r="P59" s="727" t="s">
        <v>2704</v>
      </c>
      <c r="Q59" s="722" t="s">
        <v>2701</v>
      </c>
    </row>
    <row r="60" spans="1:17">
      <c r="A60" s="721">
        <v>16</v>
      </c>
      <c r="B60" s="721">
        <v>1</v>
      </c>
      <c r="C60" s="722" t="s">
        <v>2707</v>
      </c>
      <c r="D60" s="723" t="s">
        <v>23</v>
      </c>
      <c r="E60" s="721" t="s">
        <v>221</v>
      </c>
      <c r="F60" s="721" t="s">
        <v>288</v>
      </c>
      <c r="G60" s="774">
        <v>27561</v>
      </c>
      <c r="H60" s="795">
        <v>42</v>
      </c>
      <c r="I60" s="725" t="s">
        <v>1403</v>
      </c>
      <c r="J60" s="721" t="s">
        <v>289</v>
      </c>
      <c r="K60" s="721" t="s">
        <v>674</v>
      </c>
      <c r="L60" s="726"/>
      <c r="M60" s="726" t="s">
        <v>6426</v>
      </c>
      <c r="N60" s="722" t="s">
        <v>2525</v>
      </c>
      <c r="O60" s="721" t="s">
        <v>222</v>
      </c>
      <c r="P60" s="722" t="s">
        <v>2706</v>
      </c>
      <c r="Q60" s="722" t="s">
        <v>2708</v>
      </c>
    </row>
    <row r="61" spans="1:17">
      <c r="A61" s="721"/>
      <c r="B61" s="721">
        <v>2</v>
      </c>
      <c r="C61" s="722" t="s">
        <v>2710</v>
      </c>
      <c r="D61" s="723" t="s">
        <v>16</v>
      </c>
      <c r="E61" s="721" t="s">
        <v>221</v>
      </c>
      <c r="F61" s="721" t="s">
        <v>288</v>
      </c>
      <c r="G61" s="774">
        <v>30780</v>
      </c>
      <c r="H61" s="795">
        <v>33</v>
      </c>
      <c r="I61" s="725" t="s">
        <v>1403</v>
      </c>
      <c r="J61" s="721" t="s">
        <v>289</v>
      </c>
      <c r="K61" s="721" t="s">
        <v>246</v>
      </c>
      <c r="L61" s="726"/>
      <c r="M61" s="726" t="s">
        <v>6426</v>
      </c>
      <c r="N61" s="722" t="s">
        <v>2525</v>
      </c>
      <c r="O61" s="721" t="s">
        <v>245</v>
      </c>
      <c r="P61" s="722" t="s">
        <v>2709</v>
      </c>
      <c r="Q61" s="722" t="s">
        <v>2708</v>
      </c>
    </row>
    <row r="62" spans="1:17">
      <c r="A62" s="721"/>
      <c r="B62" s="721">
        <v>3</v>
      </c>
      <c r="C62" s="722" t="s">
        <v>2714</v>
      </c>
      <c r="D62" s="723" t="s">
        <v>16</v>
      </c>
      <c r="E62" s="721" t="s">
        <v>254</v>
      </c>
      <c r="F62" s="721" t="s">
        <v>22</v>
      </c>
      <c r="G62" s="774">
        <v>37299</v>
      </c>
      <c r="H62" s="795">
        <v>15</v>
      </c>
      <c r="I62" s="725" t="s">
        <v>1403</v>
      </c>
      <c r="J62" s="721" t="s">
        <v>348</v>
      </c>
      <c r="K62" s="721" t="s">
        <v>266</v>
      </c>
      <c r="L62" s="726"/>
      <c r="M62" s="726" t="s">
        <v>6426</v>
      </c>
      <c r="N62" s="722" t="s">
        <v>2525</v>
      </c>
      <c r="O62" s="721" t="s">
        <v>255</v>
      </c>
      <c r="P62" s="722" t="s">
        <v>2713</v>
      </c>
      <c r="Q62" s="722" t="s">
        <v>2708</v>
      </c>
    </row>
    <row r="63" spans="1:17">
      <c r="A63" s="721"/>
      <c r="B63" s="721">
        <v>4</v>
      </c>
      <c r="C63" s="722" t="s">
        <v>2717</v>
      </c>
      <c r="D63" s="723" t="s">
        <v>16</v>
      </c>
      <c r="E63" s="721" t="s">
        <v>254</v>
      </c>
      <c r="F63" s="721" t="s">
        <v>230</v>
      </c>
      <c r="G63" s="774">
        <v>38862</v>
      </c>
      <c r="H63" s="795">
        <v>11</v>
      </c>
      <c r="I63" s="725" t="s">
        <v>1403</v>
      </c>
      <c r="J63" s="721" t="s">
        <v>369</v>
      </c>
      <c r="K63" s="721" t="s">
        <v>266</v>
      </c>
      <c r="L63" s="726"/>
      <c r="M63" s="726" t="s">
        <v>6426</v>
      </c>
      <c r="N63" s="722" t="s">
        <v>2525</v>
      </c>
      <c r="O63" s="721" t="s">
        <v>255</v>
      </c>
      <c r="P63" s="722" t="s">
        <v>2716</v>
      </c>
      <c r="Q63" s="722" t="s">
        <v>2708</v>
      </c>
    </row>
    <row r="64" spans="1:17">
      <c r="A64" s="721">
        <v>17</v>
      </c>
      <c r="B64" s="721">
        <v>1</v>
      </c>
      <c r="C64" s="722" t="s">
        <v>2736</v>
      </c>
      <c r="D64" s="723" t="s">
        <v>23</v>
      </c>
      <c r="E64" s="721" t="s">
        <v>221</v>
      </c>
      <c r="F64" s="721" t="s">
        <v>727</v>
      </c>
      <c r="G64" s="774">
        <v>31968</v>
      </c>
      <c r="H64" s="795">
        <v>30</v>
      </c>
      <c r="I64" s="725" t="s">
        <v>1403</v>
      </c>
      <c r="J64" s="721" t="s">
        <v>223</v>
      </c>
      <c r="K64" s="721" t="s">
        <v>1172</v>
      </c>
      <c r="L64" s="726"/>
      <c r="M64" s="726" t="s">
        <v>6426</v>
      </c>
      <c r="N64" s="722" t="s">
        <v>2525</v>
      </c>
      <c r="O64" s="721" t="s">
        <v>222</v>
      </c>
      <c r="P64" s="727" t="s">
        <v>2735</v>
      </c>
      <c r="Q64" s="734" t="s">
        <v>2739</v>
      </c>
    </row>
    <row r="65" spans="1:17">
      <c r="A65" s="721"/>
      <c r="B65" s="721">
        <v>2</v>
      </c>
      <c r="C65" s="722" t="s">
        <v>2741</v>
      </c>
      <c r="D65" s="723" t="s">
        <v>16</v>
      </c>
      <c r="E65" s="721" t="s">
        <v>221</v>
      </c>
      <c r="F65" s="721" t="s">
        <v>2742</v>
      </c>
      <c r="G65" s="774">
        <v>31626</v>
      </c>
      <c r="H65" s="795">
        <v>31</v>
      </c>
      <c r="I65" s="725" t="s">
        <v>1403</v>
      </c>
      <c r="J65" s="721" t="s">
        <v>2743</v>
      </c>
      <c r="K65" s="721" t="s">
        <v>2744</v>
      </c>
      <c r="L65" s="726"/>
      <c r="M65" s="726" t="s">
        <v>6426</v>
      </c>
      <c r="N65" s="722" t="s">
        <v>2525</v>
      </c>
      <c r="O65" s="721" t="s">
        <v>245</v>
      </c>
      <c r="P65" s="727" t="s">
        <v>2740</v>
      </c>
      <c r="Q65" s="734" t="s">
        <v>2739</v>
      </c>
    </row>
    <row r="66" spans="1:17">
      <c r="A66" s="721"/>
      <c r="B66" s="721">
        <v>3</v>
      </c>
      <c r="C66" s="722" t="s">
        <v>2746</v>
      </c>
      <c r="D66" s="723" t="s">
        <v>23</v>
      </c>
      <c r="E66" s="721" t="s">
        <v>254</v>
      </c>
      <c r="F66" s="721" t="s">
        <v>22</v>
      </c>
      <c r="G66" s="774">
        <v>40429</v>
      </c>
      <c r="H66" s="795">
        <v>6</v>
      </c>
      <c r="I66" s="725" t="s">
        <v>1403</v>
      </c>
      <c r="J66" s="721" t="s">
        <v>265</v>
      </c>
      <c r="K66" s="721" t="s">
        <v>270</v>
      </c>
      <c r="L66" s="726"/>
      <c r="M66" s="726" t="s">
        <v>6426</v>
      </c>
      <c r="N66" s="722" t="s">
        <v>2525</v>
      </c>
      <c r="O66" s="721" t="s">
        <v>255</v>
      </c>
      <c r="P66" s="727" t="s">
        <v>2745</v>
      </c>
      <c r="Q66" s="734" t="s">
        <v>2739</v>
      </c>
    </row>
    <row r="67" spans="1:17">
      <c r="A67" s="721">
        <v>18</v>
      </c>
      <c r="B67" s="721">
        <v>1</v>
      </c>
      <c r="C67" s="722" t="s">
        <v>2748</v>
      </c>
      <c r="D67" s="723" t="s">
        <v>23</v>
      </c>
      <c r="E67" s="721" t="s">
        <v>254</v>
      </c>
      <c r="F67" s="721" t="s">
        <v>2720</v>
      </c>
      <c r="G67" s="774">
        <v>31711</v>
      </c>
      <c r="H67" s="795">
        <v>30</v>
      </c>
      <c r="I67" s="725" t="s">
        <v>1403</v>
      </c>
      <c r="J67" s="721" t="s">
        <v>223</v>
      </c>
      <c r="K67" s="721" t="s">
        <v>283</v>
      </c>
      <c r="L67" s="726"/>
      <c r="M67" s="726" t="s">
        <v>6426</v>
      </c>
      <c r="N67" s="722" t="s">
        <v>2525</v>
      </c>
      <c r="O67" s="721" t="s">
        <v>222</v>
      </c>
      <c r="P67" s="727" t="s">
        <v>2747</v>
      </c>
      <c r="Q67" s="734"/>
    </row>
    <row r="68" spans="1:17">
      <c r="A68" s="721"/>
      <c r="B68" s="721">
        <v>2</v>
      </c>
      <c r="C68" s="722" t="s">
        <v>2752</v>
      </c>
      <c r="D68" s="723" t="s">
        <v>16</v>
      </c>
      <c r="E68" s="721" t="s">
        <v>221</v>
      </c>
      <c r="F68" s="721" t="s">
        <v>288</v>
      </c>
      <c r="G68" s="774">
        <v>33793</v>
      </c>
      <c r="H68" s="795">
        <v>25</v>
      </c>
      <c r="I68" s="725" t="s">
        <v>1403</v>
      </c>
      <c r="J68" s="721" t="s">
        <v>223</v>
      </c>
      <c r="K68" s="721" t="s">
        <v>246</v>
      </c>
      <c r="L68" s="726"/>
      <c r="M68" s="726" t="s">
        <v>6426</v>
      </c>
      <c r="N68" s="722" t="s">
        <v>2525</v>
      </c>
      <c r="O68" s="721" t="s">
        <v>245</v>
      </c>
      <c r="P68" s="722" t="s">
        <v>2751</v>
      </c>
      <c r="Q68" s="734"/>
    </row>
    <row r="69" spans="1:17">
      <c r="A69" s="721"/>
      <c r="B69" s="721">
        <v>3</v>
      </c>
      <c r="C69" s="722" t="s">
        <v>2754</v>
      </c>
      <c r="D69" s="723" t="s">
        <v>23</v>
      </c>
      <c r="E69" s="721" t="s">
        <v>254</v>
      </c>
      <c r="F69" s="721" t="s">
        <v>230</v>
      </c>
      <c r="G69" s="774">
        <v>40701</v>
      </c>
      <c r="H69" s="795">
        <v>6</v>
      </c>
      <c r="I69" s="725" t="s">
        <v>1403</v>
      </c>
      <c r="J69" s="721" t="s">
        <v>265</v>
      </c>
      <c r="K69" s="721" t="s">
        <v>270</v>
      </c>
      <c r="L69" s="726"/>
      <c r="M69" s="726" t="s">
        <v>6426</v>
      </c>
      <c r="N69" s="722" t="s">
        <v>2525</v>
      </c>
      <c r="O69" s="721" t="s">
        <v>255</v>
      </c>
      <c r="P69" s="727" t="s">
        <v>2753</v>
      </c>
      <c r="Q69" s="734"/>
    </row>
    <row r="70" spans="1:17">
      <c r="A70" s="721">
        <v>19</v>
      </c>
      <c r="B70" s="721">
        <v>1</v>
      </c>
      <c r="C70" s="722" t="s">
        <v>7323</v>
      </c>
      <c r="D70" s="723" t="s">
        <v>23</v>
      </c>
      <c r="E70" s="721" t="s">
        <v>221</v>
      </c>
      <c r="F70" s="721" t="s">
        <v>288</v>
      </c>
      <c r="G70" s="774">
        <v>33803</v>
      </c>
      <c r="H70" s="795">
        <v>25</v>
      </c>
      <c r="I70" s="725" t="s">
        <v>1403</v>
      </c>
      <c r="J70" s="721" t="s">
        <v>256</v>
      </c>
      <c r="K70" s="721" t="s">
        <v>674</v>
      </c>
      <c r="L70" s="726"/>
      <c r="M70" s="726" t="s">
        <v>6426</v>
      </c>
      <c r="N70" s="722" t="s">
        <v>2525</v>
      </c>
      <c r="O70" s="721" t="s">
        <v>222</v>
      </c>
      <c r="P70" s="741" t="s">
        <v>2759</v>
      </c>
      <c r="Q70" s="771" t="s">
        <v>7327</v>
      </c>
    </row>
    <row r="71" spans="1:17">
      <c r="A71" s="721"/>
      <c r="B71" s="721">
        <v>2</v>
      </c>
      <c r="C71" s="722" t="s">
        <v>7324</v>
      </c>
      <c r="D71" s="723" t="s">
        <v>16</v>
      </c>
      <c r="E71" s="721" t="s">
        <v>221</v>
      </c>
      <c r="F71" s="721" t="s">
        <v>7325</v>
      </c>
      <c r="G71" s="774">
        <v>36953</v>
      </c>
      <c r="H71" s="795"/>
      <c r="I71" s="725" t="s">
        <v>1403</v>
      </c>
      <c r="J71" s="721" t="s">
        <v>2491</v>
      </c>
      <c r="K71" s="721" t="s">
        <v>246</v>
      </c>
      <c r="L71" s="726"/>
      <c r="M71" s="726" t="s">
        <v>6426</v>
      </c>
      <c r="N71" s="722" t="s">
        <v>2525</v>
      </c>
      <c r="O71" s="721" t="s">
        <v>245</v>
      </c>
      <c r="P71" s="771" t="s">
        <v>7326</v>
      </c>
      <c r="Q71" s="771" t="s">
        <v>7327</v>
      </c>
    </row>
    <row r="72" spans="1:17">
      <c r="A72" s="721"/>
      <c r="B72" s="721">
        <v>3</v>
      </c>
      <c r="C72" s="722"/>
      <c r="D72" s="723" t="s">
        <v>16</v>
      </c>
      <c r="E72" s="721" t="s">
        <v>254</v>
      </c>
      <c r="F72" s="721"/>
      <c r="G72" s="774"/>
      <c r="H72" s="795"/>
      <c r="I72" s="725"/>
      <c r="J72" s="721"/>
      <c r="K72" s="721"/>
      <c r="L72" s="726"/>
      <c r="M72" s="726"/>
      <c r="N72" s="722"/>
      <c r="O72" s="721"/>
      <c r="P72" s="771"/>
      <c r="Q72" s="771"/>
    </row>
    <row r="73" spans="1:17">
      <c r="A73" s="721">
        <v>20</v>
      </c>
      <c r="B73" s="721">
        <v>1</v>
      </c>
      <c r="C73" s="722" t="s">
        <v>2763</v>
      </c>
      <c r="D73" s="723" t="s">
        <v>23</v>
      </c>
      <c r="E73" s="721" t="s">
        <v>221</v>
      </c>
      <c r="F73" s="721" t="s">
        <v>727</v>
      </c>
      <c r="G73" s="774">
        <v>30676</v>
      </c>
      <c r="H73" s="795">
        <v>33</v>
      </c>
      <c r="I73" s="725" t="s">
        <v>1403</v>
      </c>
      <c r="J73" s="721" t="s">
        <v>256</v>
      </c>
      <c r="K73" s="721" t="s">
        <v>674</v>
      </c>
      <c r="L73" s="726"/>
      <c r="M73" s="726" t="s">
        <v>6426</v>
      </c>
      <c r="N73" s="722" t="s">
        <v>2525</v>
      </c>
      <c r="O73" s="721" t="s">
        <v>222</v>
      </c>
      <c r="P73" s="741" t="s">
        <v>2762</v>
      </c>
      <c r="Q73" s="734" t="s">
        <v>2766</v>
      </c>
    </row>
    <row r="74" spans="1:17">
      <c r="A74" s="721"/>
      <c r="B74" s="721">
        <v>2</v>
      </c>
      <c r="C74" s="722" t="s">
        <v>2768</v>
      </c>
      <c r="D74" s="723" t="s">
        <v>16</v>
      </c>
      <c r="E74" s="721" t="s">
        <v>221</v>
      </c>
      <c r="F74" s="721" t="s">
        <v>727</v>
      </c>
      <c r="G74" s="774">
        <v>31652</v>
      </c>
      <c r="H74" s="795">
        <v>30</v>
      </c>
      <c r="I74" s="725" t="s">
        <v>1403</v>
      </c>
      <c r="J74" s="721" t="s">
        <v>256</v>
      </c>
      <c r="K74" s="721" t="s">
        <v>246</v>
      </c>
      <c r="L74" s="726"/>
      <c r="M74" s="726" t="s">
        <v>6426</v>
      </c>
      <c r="N74" s="722" t="s">
        <v>2525</v>
      </c>
      <c r="O74" s="721" t="s">
        <v>245</v>
      </c>
      <c r="P74" s="741" t="s">
        <v>2767</v>
      </c>
      <c r="Q74" s="734" t="s">
        <v>2766</v>
      </c>
    </row>
    <row r="75" spans="1:17">
      <c r="A75" s="721"/>
      <c r="B75" s="721">
        <v>3</v>
      </c>
      <c r="C75" s="722" t="s">
        <v>2771</v>
      </c>
      <c r="D75" s="723" t="s">
        <v>16</v>
      </c>
      <c r="E75" s="721" t="s">
        <v>254</v>
      </c>
      <c r="F75" s="721" t="s">
        <v>727</v>
      </c>
      <c r="G75" s="774">
        <v>37892</v>
      </c>
      <c r="H75" s="795">
        <v>13</v>
      </c>
      <c r="I75" s="725" t="s">
        <v>1403</v>
      </c>
      <c r="J75" s="721" t="s">
        <v>348</v>
      </c>
      <c r="K75" s="721" t="s">
        <v>266</v>
      </c>
      <c r="L75" s="726"/>
      <c r="M75" s="726" t="s">
        <v>6426</v>
      </c>
      <c r="N75" s="722" t="s">
        <v>2525</v>
      </c>
      <c r="O75" s="721" t="s">
        <v>255</v>
      </c>
      <c r="P75" s="734" t="s">
        <v>2770</v>
      </c>
      <c r="Q75" s="734" t="s">
        <v>2766</v>
      </c>
    </row>
    <row r="76" spans="1:17">
      <c r="A76" s="721"/>
      <c r="B76" s="721">
        <v>4</v>
      </c>
      <c r="C76" s="722" t="s">
        <v>7328</v>
      </c>
      <c r="D76" s="723" t="s">
        <v>16</v>
      </c>
      <c r="E76" s="721" t="s">
        <v>254</v>
      </c>
      <c r="F76" s="721" t="s">
        <v>22</v>
      </c>
      <c r="G76" s="774">
        <v>42838</v>
      </c>
      <c r="H76" s="795"/>
      <c r="I76" s="725" t="s">
        <v>1403</v>
      </c>
      <c r="J76" s="721" t="s">
        <v>265</v>
      </c>
      <c r="K76" s="721" t="s">
        <v>270</v>
      </c>
      <c r="L76" s="726"/>
      <c r="M76" s="726" t="s">
        <v>6426</v>
      </c>
      <c r="N76" s="722" t="s">
        <v>2525</v>
      </c>
      <c r="O76" s="721" t="s">
        <v>255</v>
      </c>
      <c r="P76" s="736" t="s">
        <v>7329</v>
      </c>
      <c r="Q76" s="734"/>
    </row>
    <row r="77" spans="1:17">
      <c r="A77" s="721">
        <v>21</v>
      </c>
      <c r="B77" s="721">
        <v>1</v>
      </c>
      <c r="C77" s="722" t="s">
        <v>2777</v>
      </c>
      <c r="D77" s="723" t="s">
        <v>16</v>
      </c>
      <c r="E77" s="721" t="s">
        <v>221</v>
      </c>
      <c r="F77" s="721" t="s">
        <v>452</v>
      </c>
      <c r="G77" s="774">
        <v>23009</v>
      </c>
      <c r="H77" s="795">
        <v>54</v>
      </c>
      <c r="I77" s="725" t="s">
        <v>1403</v>
      </c>
      <c r="J77" s="721" t="s">
        <v>256</v>
      </c>
      <c r="K77" s="721" t="s">
        <v>246</v>
      </c>
      <c r="L77" s="726"/>
      <c r="M77" s="726" t="s">
        <v>6426</v>
      </c>
      <c r="N77" s="722" t="s">
        <v>2525</v>
      </c>
      <c r="O77" s="721" t="s">
        <v>245</v>
      </c>
      <c r="P77" s="727" t="s">
        <v>2776</v>
      </c>
      <c r="Q77" s="734" t="s">
        <v>2723</v>
      </c>
    </row>
    <row r="78" spans="1:17">
      <c r="A78" s="721"/>
      <c r="B78" s="721">
        <v>2</v>
      </c>
      <c r="C78" s="722" t="s">
        <v>2730</v>
      </c>
      <c r="D78" s="723" t="s">
        <v>16</v>
      </c>
      <c r="E78" s="721" t="s">
        <v>254</v>
      </c>
      <c r="F78" s="721" t="s">
        <v>288</v>
      </c>
      <c r="G78" s="774">
        <v>37605</v>
      </c>
      <c r="H78" s="795">
        <v>14</v>
      </c>
      <c r="I78" s="725" t="s">
        <v>1403</v>
      </c>
      <c r="J78" s="721" t="s">
        <v>262</v>
      </c>
      <c r="K78" s="721" t="s">
        <v>266</v>
      </c>
      <c r="L78" s="726"/>
      <c r="M78" s="726" t="s">
        <v>6426</v>
      </c>
      <c r="N78" s="722" t="s">
        <v>2525</v>
      </c>
      <c r="O78" s="721" t="s">
        <v>1445</v>
      </c>
      <c r="P78" s="727" t="s">
        <v>2780</v>
      </c>
      <c r="Q78" s="734" t="s">
        <v>2723</v>
      </c>
    </row>
    <row r="79" spans="1:17">
      <c r="A79" s="721">
        <v>22</v>
      </c>
      <c r="B79" s="721">
        <v>1</v>
      </c>
      <c r="C79" s="722" t="s">
        <v>2782</v>
      </c>
      <c r="D79" s="723" t="s">
        <v>23</v>
      </c>
      <c r="E79" s="721" t="s">
        <v>221</v>
      </c>
      <c r="F79" s="721" t="s">
        <v>2783</v>
      </c>
      <c r="G79" s="774">
        <v>28332</v>
      </c>
      <c r="H79" s="795">
        <v>40</v>
      </c>
      <c r="I79" s="725" t="s">
        <v>1403</v>
      </c>
      <c r="J79" s="721" t="s">
        <v>223</v>
      </c>
      <c r="K79" s="721" t="s">
        <v>674</v>
      </c>
      <c r="L79" s="726"/>
      <c r="M79" s="726" t="s">
        <v>6426</v>
      </c>
      <c r="N79" s="722" t="s">
        <v>2525</v>
      </c>
      <c r="O79" s="721" t="s">
        <v>222</v>
      </c>
      <c r="P79" s="727" t="s">
        <v>2781</v>
      </c>
      <c r="Q79" s="734" t="s">
        <v>2785</v>
      </c>
    </row>
    <row r="80" spans="1:17">
      <c r="A80" s="721"/>
      <c r="B80" s="721">
        <v>2</v>
      </c>
      <c r="C80" s="722" t="s">
        <v>2787</v>
      </c>
      <c r="D80" s="723" t="s">
        <v>16</v>
      </c>
      <c r="E80" s="721" t="s">
        <v>221</v>
      </c>
      <c r="F80" s="721" t="s">
        <v>288</v>
      </c>
      <c r="G80" s="774">
        <v>28950</v>
      </c>
      <c r="H80" s="795">
        <v>38</v>
      </c>
      <c r="I80" s="725" t="s">
        <v>1403</v>
      </c>
      <c r="J80" s="721" t="s">
        <v>289</v>
      </c>
      <c r="K80" s="721" t="s">
        <v>246</v>
      </c>
      <c r="L80" s="726"/>
      <c r="M80" s="726" t="s">
        <v>6426</v>
      </c>
      <c r="N80" s="722" t="s">
        <v>2525</v>
      </c>
      <c r="O80" s="721" t="s">
        <v>245</v>
      </c>
      <c r="P80" s="727" t="s">
        <v>2786</v>
      </c>
      <c r="Q80" s="734" t="s">
        <v>2785</v>
      </c>
    </row>
    <row r="81" spans="1:17">
      <c r="A81" s="721"/>
      <c r="B81" s="721">
        <v>3</v>
      </c>
      <c r="C81" s="722" t="s">
        <v>2791</v>
      </c>
      <c r="D81" s="723" t="s">
        <v>16</v>
      </c>
      <c r="E81" s="721" t="s">
        <v>254</v>
      </c>
      <c r="F81" s="721" t="s">
        <v>2792</v>
      </c>
      <c r="G81" s="774">
        <v>40274</v>
      </c>
      <c r="H81" s="795">
        <v>7</v>
      </c>
      <c r="I81" s="725" t="s">
        <v>1403</v>
      </c>
      <c r="J81" s="721" t="s">
        <v>369</v>
      </c>
      <c r="K81" s="721" t="s">
        <v>266</v>
      </c>
      <c r="L81" s="726"/>
      <c r="M81" s="726" t="s">
        <v>6426</v>
      </c>
      <c r="N81" s="722" t="s">
        <v>2525</v>
      </c>
      <c r="O81" s="721" t="s">
        <v>255</v>
      </c>
      <c r="P81" s="727" t="s">
        <v>2790</v>
      </c>
      <c r="Q81" s="734" t="s">
        <v>2785</v>
      </c>
    </row>
    <row r="82" spans="1:17">
      <c r="A82" s="721"/>
      <c r="B82" s="721">
        <v>4</v>
      </c>
      <c r="C82" s="722"/>
      <c r="D82" s="723" t="s">
        <v>16</v>
      </c>
      <c r="E82" s="721" t="s">
        <v>254</v>
      </c>
      <c r="F82" s="721"/>
      <c r="G82" s="774"/>
      <c r="H82" s="795"/>
      <c r="I82" s="725"/>
      <c r="J82" s="721"/>
      <c r="K82" s="721"/>
      <c r="L82" s="726"/>
      <c r="M82" s="726"/>
      <c r="N82" s="722"/>
      <c r="O82" s="721"/>
      <c r="P82" s="727"/>
      <c r="Q82" s="734"/>
    </row>
    <row r="83" spans="1:17">
      <c r="A83" s="721">
        <v>23</v>
      </c>
      <c r="B83" s="721">
        <v>1</v>
      </c>
      <c r="C83" s="722" t="s">
        <v>2794</v>
      </c>
      <c r="D83" s="723" t="s">
        <v>23</v>
      </c>
      <c r="E83" s="721" t="s">
        <v>221</v>
      </c>
      <c r="F83" s="721" t="s">
        <v>727</v>
      </c>
      <c r="G83" s="774">
        <v>29024</v>
      </c>
      <c r="H83" s="795">
        <v>38</v>
      </c>
      <c r="I83" s="725" t="s">
        <v>1403</v>
      </c>
      <c r="J83" s="721" t="s">
        <v>527</v>
      </c>
      <c r="K83" s="721" t="s">
        <v>283</v>
      </c>
      <c r="L83" s="726"/>
      <c r="M83" s="726" t="s">
        <v>6426</v>
      </c>
      <c r="N83" s="722" t="s">
        <v>2525</v>
      </c>
      <c r="O83" s="721" t="s">
        <v>222</v>
      </c>
      <c r="P83" s="727" t="s">
        <v>2793</v>
      </c>
      <c r="Q83" s="734" t="s">
        <v>2797</v>
      </c>
    </row>
    <row r="84" spans="1:17">
      <c r="A84" s="721"/>
      <c r="B84" s="721">
        <v>2</v>
      </c>
      <c r="C84" s="722" t="s">
        <v>2799</v>
      </c>
      <c r="D84" s="723" t="s">
        <v>16</v>
      </c>
      <c r="E84" s="721" t="s">
        <v>221</v>
      </c>
      <c r="F84" s="721" t="s">
        <v>315</v>
      </c>
      <c r="G84" s="774">
        <v>29355</v>
      </c>
      <c r="H84" s="795">
        <v>37</v>
      </c>
      <c r="I84" s="725" t="s">
        <v>1403</v>
      </c>
      <c r="J84" s="721" t="s">
        <v>223</v>
      </c>
      <c r="K84" s="721" t="s">
        <v>246</v>
      </c>
      <c r="L84" s="726"/>
      <c r="M84" s="726" t="s">
        <v>6426</v>
      </c>
      <c r="N84" s="722" t="s">
        <v>2525</v>
      </c>
      <c r="O84" s="721" t="s">
        <v>245</v>
      </c>
      <c r="P84" s="727" t="s">
        <v>2798</v>
      </c>
      <c r="Q84" s="734" t="s">
        <v>2797</v>
      </c>
    </row>
    <row r="85" spans="1:17">
      <c r="A85" s="721"/>
      <c r="B85" s="721">
        <v>3</v>
      </c>
      <c r="C85" s="722" t="s">
        <v>2803</v>
      </c>
      <c r="D85" s="723" t="s">
        <v>23</v>
      </c>
      <c r="E85" s="721" t="s">
        <v>254</v>
      </c>
      <c r="F85" s="721" t="s">
        <v>2804</v>
      </c>
      <c r="G85" s="774">
        <v>38815</v>
      </c>
      <c r="H85" s="795">
        <v>11</v>
      </c>
      <c r="I85" s="725" t="s">
        <v>1403</v>
      </c>
      <c r="J85" s="721" t="s">
        <v>369</v>
      </c>
      <c r="K85" s="721" t="s">
        <v>266</v>
      </c>
      <c r="L85" s="726"/>
      <c r="M85" s="726" t="s">
        <v>6426</v>
      </c>
      <c r="N85" s="722" t="s">
        <v>2525</v>
      </c>
      <c r="O85" s="721" t="s">
        <v>255</v>
      </c>
      <c r="P85" s="727" t="s">
        <v>2802</v>
      </c>
      <c r="Q85" s="734" t="s">
        <v>2797</v>
      </c>
    </row>
    <row r="86" spans="1:17">
      <c r="A86" s="721"/>
      <c r="B86" s="721">
        <v>4</v>
      </c>
      <c r="C86" s="722" t="s">
        <v>2806</v>
      </c>
      <c r="D86" s="723" t="s">
        <v>16</v>
      </c>
      <c r="E86" s="721" t="s">
        <v>254</v>
      </c>
      <c r="F86" s="721" t="s">
        <v>2804</v>
      </c>
      <c r="G86" s="774">
        <v>39228</v>
      </c>
      <c r="H86" s="795">
        <v>10</v>
      </c>
      <c r="I86" s="725" t="s">
        <v>1403</v>
      </c>
      <c r="J86" s="721" t="s">
        <v>369</v>
      </c>
      <c r="K86" s="721" t="s">
        <v>266</v>
      </c>
      <c r="L86" s="726"/>
      <c r="M86" s="726" t="s">
        <v>6426</v>
      </c>
      <c r="N86" s="722" t="s">
        <v>2525</v>
      </c>
      <c r="O86" s="721" t="s">
        <v>255</v>
      </c>
      <c r="P86" s="727" t="s">
        <v>2805</v>
      </c>
      <c r="Q86" s="734" t="s">
        <v>2797</v>
      </c>
    </row>
    <row r="87" spans="1:17">
      <c r="A87" s="721"/>
      <c r="B87" s="721">
        <v>5</v>
      </c>
      <c r="C87" s="722" t="s">
        <v>2808</v>
      </c>
      <c r="D87" s="723" t="s">
        <v>16</v>
      </c>
      <c r="E87" s="721" t="s">
        <v>254</v>
      </c>
      <c r="F87" s="721" t="s">
        <v>727</v>
      </c>
      <c r="G87" s="774">
        <v>39691</v>
      </c>
      <c r="H87" s="795">
        <v>8</v>
      </c>
      <c r="I87" s="725" t="s">
        <v>1403</v>
      </c>
      <c r="J87" s="721" t="s">
        <v>369</v>
      </c>
      <c r="K87" s="721" t="s">
        <v>266</v>
      </c>
      <c r="L87" s="726"/>
      <c r="M87" s="726" t="s">
        <v>6426</v>
      </c>
      <c r="N87" s="722" t="s">
        <v>2525</v>
      </c>
      <c r="O87" s="721" t="s">
        <v>255</v>
      </c>
      <c r="P87" s="727" t="s">
        <v>2807</v>
      </c>
      <c r="Q87" s="734" t="s">
        <v>2797</v>
      </c>
    </row>
    <row r="88" spans="1:17">
      <c r="A88" s="721">
        <v>24</v>
      </c>
      <c r="B88" s="721">
        <v>1</v>
      </c>
      <c r="C88" s="722" t="s">
        <v>2810</v>
      </c>
      <c r="D88" s="723" t="s">
        <v>23</v>
      </c>
      <c r="E88" s="721" t="s">
        <v>221</v>
      </c>
      <c r="F88" s="721" t="s">
        <v>309</v>
      </c>
      <c r="G88" s="774">
        <v>29409</v>
      </c>
      <c r="H88" s="795">
        <v>37</v>
      </c>
      <c r="I88" s="725" t="s">
        <v>1403</v>
      </c>
      <c r="J88" s="721" t="s">
        <v>289</v>
      </c>
      <c r="K88" s="721" t="s">
        <v>283</v>
      </c>
      <c r="L88" s="726"/>
      <c r="M88" s="726" t="s">
        <v>6426</v>
      </c>
      <c r="N88" s="722" t="s">
        <v>2525</v>
      </c>
      <c r="O88" s="721" t="s">
        <v>222</v>
      </c>
      <c r="P88" s="727" t="s">
        <v>2809</v>
      </c>
      <c r="Q88" s="734" t="s">
        <v>2813</v>
      </c>
    </row>
    <row r="89" spans="1:17">
      <c r="A89" s="721"/>
      <c r="B89" s="721">
        <v>2</v>
      </c>
      <c r="C89" s="722" t="s">
        <v>2815</v>
      </c>
      <c r="D89" s="723" t="s">
        <v>16</v>
      </c>
      <c r="E89" s="721" t="s">
        <v>221</v>
      </c>
      <c r="F89" s="721" t="s">
        <v>309</v>
      </c>
      <c r="G89" s="774">
        <v>31869</v>
      </c>
      <c r="H89" s="795">
        <v>30</v>
      </c>
      <c r="I89" s="725" t="s">
        <v>1403</v>
      </c>
      <c r="J89" s="721" t="s">
        <v>223</v>
      </c>
      <c r="K89" s="721" t="s">
        <v>246</v>
      </c>
      <c r="L89" s="726"/>
      <c r="M89" s="726" t="s">
        <v>6426</v>
      </c>
      <c r="N89" s="722" t="s">
        <v>2525</v>
      </c>
      <c r="O89" s="721" t="s">
        <v>245</v>
      </c>
      <c r="P89" s="727" t="s">
        <v>2814</v>
      </c>
      <c r="Q89" s="734" t="s">
        <v>2813</v>
      </c>
    </row>
    <row r="90" spans="1:17">
      <c r="A90" s="721"/>
      <c r="B90" s="721">
        <v>3</v>
      </c>
      <c r="C90" s="722" t="s">
        <v>2819</v>
      </c>
      <c r="D90" s="723" t="s">
        <v>16</v>
      </c>
      <c r="E90" s="721" t="s">
        <v>254</v>
      </c>
      <c r="F90" s="721" t="s">
        <v>309</v>
      </c>
      <c r="G90" s="774">
        <v>39835</v>
      </c>
      <c r="H90" s="795">
        <v>8</v>
      </c>
      <c r="I90" s="725" t="s">
        <v>1403</v>
      </c>
      <c r="J90" s="721" t="s">
        <v>369</v>
      </c>
      <c r="K90" s="721" t="s">
        <v>266</v>
      </c>
      <c r="L90" s="726"/>
      <c r="M90" s="726" t="s">
        <v>6426</v>
      </c>
      <c r="N90" s="722" t="s">
        <v>2525</v>
      </c>
      <c r="O90" s="721" t="s">
        <v>255</v>
      </c>
      <c r="P90" s="727" t="s">
        <v>2818</v>
      </c>
      <c r="Q90" s="734" t="s">
        <v>2813</v>
      </c>
    </row>
    <row r="91" spans="1:17">
      <c r="A91" s="721"/>
      <c r="B91" s="738">
        <v>4</v>
      </c>
      <c r="C91" s="722" t="s">
        <v>2821</v>
      </c>
      <c r="D91" s="723" t="s">
        <v>23</v>
      </c>
      <c r="E91" s="738" t="s">
        <v>254</v>
      </c>
      <c r="F91" s="738" t="s">
        <v>229</v>
      </c>
      <c r="G91" s="774">
        <v>42238</v>
      </c>
      <c r="H91" s="795">
        <v>1</v>
      </c>
      <c r="I91" s="725" t="s">
        <v>1403</v>
      </c>
      <c r="J91" s="738" t="s">
        <v>265</v>
      </c>
      <c r="K91" s="738" t="s">
        <v>270</v>
      </c>
      <c r="L91" s="726"/>
      <c r="M91" s="726" t="s">
        <v>6426</v>
      </c>
      <c r="N91" s="722" t="s">
        <v>2525</v>
      </c>
      <c r="O91" s="738" t="s">
        <v>255</v>
      </c>
      <c r="P91" s="727" t="s">
        <v>2820</v>
      </c>
      <c r="Q91" s="734" t="s">
        <v>2813</v>
      </c>
    </row>
    <row r="92" spans="1:17">
      <c r="A92" s="721">
        <v>25</v>
      </c>
      <c r="B92" s="721">
        <v>1</v>
      </c>
      <c r="C92" s="722" t="s">
        <v>1429</v>
      </c>
      <c r="D92" s="723" t="s">
        <v>23</v>
      </c>
      <c r="E92" s="721" t="s">
        <v>1440</v>
      </c>
      <c r="F92" s="721" t="s">
        <v>1785</v>
      </c>
      <c r="G92" s="774">
        <v>23774</v>
      </c>
      <c r="H92" s="795">
        <v>52</v>
      </c>
      <c r="I92" s="725" t="s">
        <v>1403</v>
      </c>
      <c r="J92" s="721" t="s">
        <v>223</v>
      </c>
      <c r="K92" s="721" t="s">
        <v>283</v>
      </c>
      <c r="L92" s="726"/>
      <c r="M92" s="726" t="s">
        <v>6426</v>
      </c>
      <c r="N92" s="722" t="s">
        <v>2525</v>
      </c>
      <c r="O92" s="721" t="s">
        <v>222</v>
      </c>
      <c r="P92" s="727" t="s">
        <v>2836</v>
      </c>
      <c r="Q92" s="734" t="s">
        <v>2839</v>
      </c>
    </row>
    <row r="93" spans="1:17">
      <c r="A93" s="721"/>
      <c r="B93" s="721">
        <v>2</v>
      </c>
      <c r="C93" s="722" t="s">
        <v>2841</v>
      </c>
      <c r="D93" s="723" t="s">
        <v>23</v>
      </c>
      <c r="E93" s="721" t="s">
        <v>254</v>
      </c>
      <c r="F93" s="721" t="s">
        <v>22</v>
      </c>
      <c r="G93" s="774">
        <v>35920</v>
      </c>
      <c r="H93" s="795">
        <v>19</v>
      </c>
      <c r="I93" s="725" t="s">
        <v>1403</v>
      </c>
      <c r="J93" s="721" t="s">
        <v>289</v>
      </c>
      <c r="K93" s="721" t="s">
        <v>266</v>
      </c>
      <c r="L93" s="726"/>
      <c r="M93" s="726" t="s">
        <v>6426</v>
      </c>
      <c r="N93" s="722" t="s">
        <v>2525</v>
      </c>
      <c r="O93" s="721" t="s">
        <v>255</v>
      </c>
      <c r="P93" s="727" t="s">
        <v>2840</v>
      </c>
      <c r="Q93" s="734" t="s">
        <v>2839</v>
      </c>
    </row>
    <row r="94" spans="1:17">
      <c r="A94" s="721">
        <v>26</v>
      </c>
      <c r="B94" s="721">
        <v>1</v>
      </c>
      <c r="C94" s="722" t="s">
        <v>2844</v>
      </c>
      <c r="D94" s="723" t="s">
        <v>23</v>
      </c>
      <c r="E94" s="721" t="s">
        <v>221</v>
      </c>
      <c r="F94" s="721" t="s">
        <v>2845</v>
      </c>
      <c r="G94" s="774">
        <v>31171</v>
      </c>
      <c r="H94" s="795">
        <v>32</v>
      </c>
      <c r="I94" s="725" t="s">
        <v>1403</v>
      </c>
      <c r="J94" s="721" t="s">
        <v>289</v>
      </c>
      <c r="K94" s="721" t="s">
        <v>674</v>
      </c>
      <c r="L94" s="726"/>
      <c r="M94" s="726" t="s">
        <v>6426</v>
      </c>
      <c r="N94" s="722" t="s">
        <v>2525</v>
      </c>
      <c r="O94" s="721" t="s">
        <v>222</v>
      </c>
      <c r="P94" s="727" t="s">
        <v>2843</v>
      </c>
      <c r="Q94" s="734" t="s">
        <v>2848</v>
      </c>
    </row>
    <row r="95" spans="1:17">
      <c r="A95" s="721"/>
      <c r="B95" s="721">
        <v>2</v>
      </c>
      <c r="C95" s="722" t="s">
        <v>451</v>
      </c>
      <c r="D95" s="723" t="s">
        <v>16</v>
      </c>
      <c r="E95" s="721" t="s">
        <v>221</v>
      </c>
      <c r="F95" s="721" t="s">
        <v>2720</v>
      </c>
      <c r="G95" s="774">
        <v>32738</v>
      </c>
      <c r="H95" s="795">
        <v>27</v>
      </c>
      <c r="I95" s="725" t="s">
        <v>1403</v>
      </c>
      <c r="J95" s="721" t="s">
        <v>223</v>
      </c>
      <c r="K95" s="721" t="s">
        <v>246</v>
      </c>
      <c r="L95" s="726"/>
      <c r="M95" s="726" t="s">
        <v>6426</v>
      </c>
      <c r="N95" s="722" t="s">
        <v>2525</v>
      </c>
      <c r="O95" s="721" t="s">
        <v>245</v>
      </c>
      <c r="P95" s="727" t="s">
        <v>2849</v>
      </c>
      <c r="Q95" s="734" t="s">
        <v>2848</v>
      </c>
    </row>
    <row r="96" spans="1:17">
      <c r="A96" s="721"/>
      <c r="B96" s="721">
        <v>3</v>
      </c>
      <c r="C96" s="722" t="s">
        <v>2853</v>
      </c>
      <c r="D96" s="723" t="s">
        <v>23</v>
      </c>
      <c r="E96" s="721" t="s">
        <v>254</v>
      </c>
      <c r="F96" s="721" t="s">
        <v>230</v>
      </c>
      <c r="G96" s="774">
        <v>40484</v>
      </c>
      <c r="H96" s="795">
        <v>6</v>
      </c>
      <c r="I96" s="725" t="s">
        <v>1403</v>
      </c>
      <c r="J96" s="721" t="s">
        <v>265</v>
      </c>
      <c r="K96" s="721" t="s">
        <v>270</v>
      </c>
      <c r="L96" s="726"/>
      <c r="M96" s="726" t="s">
        <v>6426</v>
      </c>
      <c r="N96" s="722" t="s">
        <v>2525</v>
      </c>
      <c r="O96" s="721" t="s">
        <v>255</v>
      </c>
      <c r="P96" s="727" t="s">
        <v>2852</v>
      </c>
      <c r="Q96" s="734" t="s">
        <v>2848</v>
      </c>
    </row>
    <row r="97" spans="1:17">
      <c r="A97" s="721"/>
      <c r="B97" s="721">
        <v>4</v>
      </c>
      <c r="C97" s="722"/>
      <c r="D97" s="723" t="s">
        <v>16</v>
      </c>
      <c r="E97" s="721" t="s">
        <v>254</v>
      </c>
      <c r="F97" s="721"/>
      <c r="G97" s="774"/>
      <c r="H97" s="795"/>
      <c r="I97" s="725" t="s">
        <v>1403</v>
      </c>
      <c r="J97" s="721" t="s">
        <v>265</v>
      </c>
      <c r="K97" s="721" t="s">
        <v>270</v>
      </c>
      <c r="L97" s="726"/>
      <c r="M97" s="726" t="s">
        <v>6426</v>
      </c>
      <c r="N97" s="722" t="s">
        <v>2525</v>
      </c>
      <c r="O97" s="721" t="s">
        <v>255</v>
      </c>
      <c r="P97" s="727"/>
      <c r="Q97" s="734"/>
    </row>
    <row r="98" spans="1:17">
      <c r="A98" s="721">
        <v>27</v>
      </c>
      <c r="B98" s="721">
        <v>1</v>
      </c>
      <c r="C98" s="722" t="s">
        <v>2855</v>
      </c>
      <c r="D98" s="723" t="s">
        <v>23</v>
      </c>
      <c r="E98" s="721" t="s">
        <v>221</v>
      </c>
      <c r="F98" s="721" t="s">
        <v>2856</v>
      </c>
      <c r="G98" s="774">
        <v>28980</v>
      </c>
      <c r="H98" s="795">
        <v>38</v>
      </c>
      <c r="I98" s="725" t="s">
        <v>1403</v>
      </c>
      <c r="J98" s="721" t="s">
        <v>256</v>
      </c>
      <c r="K98" s="721" t="s">
        <v>283</v>
      </c>
      <c r="L98" s="726"/>
      <c r="M98" s="726" t="s">
        <v>6426</v>
      </c>
      <c r="N98" s="722" t="s">
        <v>2525</v>
      </c>
      <c r="O98" s="721" t="s">
        <v>222</v>
      </c>
      <c r="P98" s="727" t="s">
        <v>2854</v>
      </c>
      <c r="Q98" s="734" t="s">
        <v>2859</v>
      </c>
    </row>
    <row r="99" spans="1:17">
      <c r="A99" s="721"/>
      <c r="B99" s="721">
        <v>2</v>
      </c>
      <c r="C99" s="722" t="s">
        <v>2861</v>
      </c>
      <c r="D99" s="723" t="s">
        <v>16</v>
      </c>
      <c r="E99" s="721" t="s">
        <v>221</v>
      </c>
      <c r="F99" s="721" t="s">
        <v>288</v>
      </c>
      <c r="G99" s="774">
        <v>29932</v>
      </c>
      <c r="H99" s="795">
        <v>35</v>
      </c>
      <c r="I99" s="725" t="s">
        <v>1403</v>
      </c>
      <c r="J99" s="721" t="s">
        <v>256</v>
      </c>
      <c r="K99" s="721" t="s">
        <v>246</v>
      </c>
      <c r="L99" s="726"/>
      <c r="M99" s="726" t="s">
        <v>6426</v>
      </c>
      <c r="N99" s="722" t="s">
        <v>2525</v>
      </c>
      <c r="O99" s="721" t="s">
        <v>245</v>
      </c>
      <c r="P99" s="727" t="s">
        <v>2860</v>
      </c>
      <c r="Q99" s="734" t="s">
        <v>2859</v>
      </c>
    </row>
    <row r="100" spans="1:17">
      <c r="A100" s="721"/>
      <c r="B100" s="721">
        <v>3</v>
      </c>
      <c r="C100" s="722" t="s">
        <v>2863</v>
      </c>
      <c r="D100" s="723" t="s">
        <v>16</v>
      </c>
      <c r="E100" s="721" t="s">
        <v>254</v>
      </c>
      <c r="F100" s="721" t="s">
        <v>288</v>
      </c>
      <c r="G100" s="774">
        <v>35964</v>
      </c>
      <c r="H100" s="795">
        <v>19</v>
      </c>
      <c r="I100" s="725" t="s">
        <v>1403</v>
      </c>
      <c r="J100" s="721" t="s">
        <v>344</v>
      </c>
      <c r="K100" s="721" t="s">
        <v>266</v>
      </c>
      <c r="L100" s="726"/>
      <c r="M100" s="726" t="s">
        <v>6426</v>
      </c>
      <c r="N100" s="722" t="s">
        <v>2525</v>
      </c>
      <c r="O100" s="721" t="s">
        <v>255</v>
      </c>
      <c r="P100" s="727" t="s">
        <v>2862</v>
      </c>
      <c r="Q100" s="734" t="s">
        <v>2859</v>
      </c>
    </row>
    <row r="101" spans="1:17">
      <c r="A101" s="721"/>
      <c r="B101" s="721">
        <v>4</v>
      </c>
      <c r="C101" s="722" t="s">
        <v>2865</v>
      </c>
      <c r="D101" s="723" t="s">
        <v>16</v>
      </c>
      <c r="E101" s="721" t="s">
        <v>254</v>
      </c>
      <c r="F101" s="721" t="s">
        <v>22</v>
      </c>
      <c r="G101" s="774">
        <v>37453</v>
      </c>
      <c r="H101" s="795">
        <v>15</v>
      </c>
      <c r="I101" s="725" t="s">
        <v>1403</v>
      </c>
      <c r="J101" s="721" t="s">
        <v>262</v>
      </c>
      <c r="K101" s="721" t="s">
        <v>266</v>
      </c>
      <c r="L101" s="726"/>
      <c r="M101" s="726" t="s">
        <v>6426</v>
      </c>
      <c r="N101" s="722" t="s">
        <v>2525</v>
      </c>
      <c r="O101" s="721" t="s">
        <v>255</v>
      </c>
      <c r="P101" s="727" t="s">
        <v>2864</v>
      </c>
      <c r="Q101" s="734" t="s">
        <v>2859</v>
      </c>
    </row>
    <row r="102" spans="1:17">
      <c r="A102" s="721"/>
      <c r="B102" s="721">
        <v>5</v>
      </c>
      <c r="C102" s="722" t="s">
        <v>2867</v>
      </c>
      <c r="D102" s="723" t="s">
        <v>16</v>
      </c>
      <c r="E102" s="721" t="s">
        <v>254</v>
      </c>
      <c r="F102" s="721" t="s">
        <v>22</v>
      </c>
      <c r="G102" s="774">
        <v>39201</v>
      </c>
      <c r="H102" s="795">
        <v>10</v>
      </c>
      <c r="I102" s="725" t="s">
        <v>1403</v>
      </c>
      <c r="J102" s="721" t="s">
        <v>369</v>
      </c>
      <c r="K102" s="721" t="s">
        <v>266</v>
      </c>
      <c r="L102" s="726"/>
      <c r="M102" s="726" t="s">
        <v>6426</v>
      </c>
      <c r="N102" s="722" t="s">
        <v>2525</v>
      </c>
      <c r="O102" s="721" t="s">
        <v>255</v>
      </c>
      <c r="P102" s="727" t="s">
        <v>2866</v>
      </c>
      <c r="Q102" s="734" t="s">
        <v>2859</v>
      </c>
    </row>
    <row r="103" spans="1:17">
      <c r="A103" s="721"/>
      <c r="B103" s="721">
        <v>6</v>
      </c>
      <c r="C103" s="734" t="s">
        <v>2869</v>
      </c>
      <c r="D103" s="723" t="s">
        <v>16</v>
      </c>
      <c r="E103" s="721" t="s">
        <v>254</v>
      </c>
      <c r="F103" s="721" t="s">
        <v>230</v>
      </c>
      <c r="G103" s="779" t="s">
        <v>2870</v>
      </c>
      <c r="H103" s="795">
        <v>1</v>
      </c>
      <c r="I103" s="725" t="s">
        <v>1403</v>
      </c>
      <c r="J103" s="721" t="s">
        <v>265</v>
      </c>
      <c r="K103" s="721" t="s">
        <v>270</v>
      </c>
      <c r="L103" s="726"/>
      <c r="M103" s="726" t="s">
        <v>6426</v>
      </c>
      <c r="N103" s="722" t="s">
        <v>2525</v>
      </c>
      <c r="O103" s="721" t="s">
        <v>255</v>
      </c>
      <c r="P103" s="727" t="s">
        <v>2868</v>
      </c>
      <c r="Q103" s="734" t="s">
        <v>2859</v>
      </c>
    </row>
    <row r="104" spans="1:17">
      <c r="A104" s="721"/>
      <c r="B104" s="721">
        <v>7</v>
      </c>
      <c r="C104" s="722" t="s">
        <v>2858</v>
      </c>
      <c r="D104" s="723" t="s">
        <v>23</v>
      </c>
      <c r="E104" s="721" t="s">
        <v>1440</v>
      </c>
      <c r="F104" s="721" t="s">
        <v>1290</v>
      </c>
      <c r="G104" s="774">
        <v>18617</v>
      </c>
      <c r="H104" s="795">
        <v>66</v>
      </c>
      <c r="I104" s="725" t="s">
        <v>1403</v>
      </c>
      <c r="J104" s="721" t="s">
        <v>1291</v>
      </c>
      <c r="K104" s="721" t="s">
        <v>283</v>
      </c>
      <c r="L104" s="726"/>
      <c r="M104" s="726" t="s">
        <v>6426</v>
      </c>
      <c r="N104" s="722" t="s">
        <v>2525</v>
      </c>
      <c r="O104" s="721" t="s">
        <v>327</v>
      </c>
      <c r="P104" s="727" t="s">
        <v>2871</v>
      </c>
      <c r="Q104" s="734" t="s">
        <v>2859</v>
      </c>
    </row>
    <row r="105" spans="1:17">
      <c r="A105" s="721">
        <v>28</v>
      </c>
      <c r="B105" s="721">
        <v>1</v>
      </c>
      <c r="C105" s="722" t="s">
        <v>2873</v>
      </c>
      <c r="D105" s="723" t="s">
        <v>23</v>
      </c>
      <c r="E105" s="721" t="s">
        <v>221</v>
      </c>
      <c r="F105" s="721" t="s">
        <v>309</v>
      </c>
      <c r="G105" s="774">
        <v>29750</v>
      </c>
      <c r="H105" s="795">
        <v>36</v>
      </c>
      <c r="I105" s="725" t="s">
        <v>1403</v>
      </c>
      <c r="J105" s="721" t="s">
        <v>289</v>
      </c>
      <c r="K105" s="721" t="s">
        <v>283</v>
      </c>
      <c r="L105" s="726"/>
      <c r="M105" s="726" t="s">
        <v>6426</v>
      </c>
      <c r="N105" s="722" t="s">
        <v>2525</v>
      </c>
      <c r="O105" s="721" t="s">
        <v>222</v>
      </c>
      <c r="P105" s="727" t="s">
        <v>2872</v>
      </c>
      <c r="Q105" s="734" t="s">
        <v>2874</v>
      </c>
    </row>
    <row r="106" spans="1:17">
      <c r="A106" s="721"/>
      <c r="B106" s="721">
        <v>2</v>
      </c>
      <c r="C106" s="722" t="s">
        <v>2876</v>
      </c>
      <c r="D106" s="723" t="s">
        <v>23</v>
      </c>
      <c r="E106" s="721" t="s">
        <v>221</v>
      </c>
      <c r="F106" s="721" t="s">
        <v>309</v>
      </c>
      <c r="G106" s="774">
        <v>30430</v>
      </c>
      <c r="H106" s="795">
        <v>34</v>
      </c>
      <c r="I106" s="725" t="s">
        <v>1403</v>
      </c>
      <c r="J106" s="721" t="s">
        <v>289</v>
      </c>
      <c r="K106" s="721" t="s">
        <v>246</v>
      </c>
      <c r="L106" s="726"/>
      <c r="M106" s="726" t="s">
        <v>6426</v>
      </c>
      <c r="N106" s="722" t="s">
        <v>2525</v>
      </c>
      <c r="O106" s="721" t="s">
        <v>245</v>
      </c>
      <c r="P106" s="727" t="s">
        <v>2875</v>
      </c>
      <c r="Q106" s="734" t="s">
        <v>2874</v>
      </c>
    </row>
    <row r="107" spans="1:17">
      <c r="A107" s="721"/>
      <c r="B107" s="721">
        <v>3</v>
      </c>
      <c r="C107" s="722" t="s">
        <v>2880</v>
      </c>
      <c r="D107" s="723" t="s">
        <v>23</v>
      </c>
      <c r="E107" s="721" t="s">
        <v>254</v>
      </c>
      <c r="F107" s="721" t="s">
        <v>244</v>
      </c>
      <c r="G107" s="774">
        <v>37518</v>
      </c>
      <c r="H107" s="795">
        <v>14</v>
      </c>
      <c r="I107" s="725" t="s">
        <v>1403</v>
      </c>
      <c r="J107" s="721" t="s">
        <v>2325</v>
      </c>
      <c r="K107" s="721" t="s">
        <v>266</v>
      </c>
      <c r="L107" s="726"/>
      <c r="M107" s="726" t="s">
        <v>6426</v>
      </c>
      <c r="N107" s="722" t="s">
        <v>2525</v>
      </c>
      <c r="O107" s="721" t="s">
        <v>255</v>
      </c>
      <c r="P107" s="727" t="s">
        <v>2879</v>
      </c>
      <c r="Q107" s="734" t="s">
        <v>2874</v>
      </c>
    </row>
    <row r="108" spans="1:17">
      <c r="A108" s="721"/>
      <c r="B108" s="721">
        <v>4</v>
      </c>
      <c r="C108" s="722"/>
      <c r="D108" s="723" t="s">
        <v>16</v>
      </c>
      <c r="E108" s="721" t="s">
        <v>254</v>
      </c>
      <c r="F108" s="721"/>
      <c r="G108" s="774"/>
      <c r="H108" s="795"/>
      <c r="I108" s="725"/>
      <c r="J108" s="721"/>
      <c r="K108" s="721"/>
      <c r="L108" s="726"/>
      <c r="M108" s="726"/>
      <c r="N108" s="722"/>
      <c r="O108" s="721"/>
      <c r="P108" s="727"/>
      <c r="Q108" s="734"/>
    </row>
    <row r="109" spans="1:17">
      <c r="A109" s="721">
        <v>29</v>
      </c>
      <c r="B109" s="721">
        <v>1</v>
      </c>
      <c r="C109" s="722" t="s">
        <v>2882</v>
      </c>
      <c r="D109" s="723" t="s">
        <v>23</v>
      </c>
      <c r="E109" s="721" t="s">
        <v>221</v>
      </c>
      <c r="F109" s="721" t="s">
        <v>2883</v>
      </c>
      <c r="G109" s="774">
        <v>23742</v>
      </c>
      <c r="H109" s="795">
        <v>52</v>
      </c>
      <c r="I109" s="725" t="s">
        <v>1403</v>
      </c>
      <c r="J109" s="721" t="s">
        <v>2884</v>
      </c>
      <c r="K109" s="721" t="s">
        <v>283</v>
      </c>
      <c r="L109" s="726"/>
      <c r="M109" s="726" t="s">
        <v>6426</v>
      </c>
      <c r="N109" s="722" t="s">
        <v>2525</v>
      </c>
      <c r="O109" s="721" t="s">
        <v>222</v>
      </c>
      <c r="P109" s="741" t="s">
        <v>2881</v>
      </c>
      <c r="Q109" s="734" t="s">
        <v>2887</v>
      </c>
    </row>
    <row r="110" spans="1:17">
      <c r="A110" s="721"/>
      <c r="B110" s="721">
        <v>2</v>
      </c>
      <c r="C110" s="722" t="s">
        <v>2889</v>
      </c>
      <c r="D110" s="723" t="s">
        <v>16</v>
      </c>
      <c r="E110" s="721" t="s">
        <v>221</v>
      </c>
      <c r="F110" s="721" t="s">
        <v>727</v>
      </c>
      <c r="G110" s="774">
        <v>26459</v>
      </c>
      <c r="H110" s="795">
        <v>45</v>
      </c>
      <c r="I110" s="725" t="s">
        <v>1403</v>
      </c>
      <c r="J110" s="721" t="s">
        <v>2884</v>
      </c>
      <c r="K110" s="721" t="s">
        <v>246</v>
      </c>
      <c r="L110" s="726"/>
      <c r="M110" s="726" t="s">
        <v>6426</v>
      </c>
      <c r="N110" s="722" t="s">
        <v>2525</v>
      </c>
      <c r="O110" s="721" t="s">
        <v>245</v>
      </c>
      <c r="P110" s="741" t="s">
        <v>2888</v>
      </c>
      <c r="Q110" s="734" t="s">
        <v>2887</v>
      </c>
    </row>
    <row r="111" spans="1:17">
      <c r="A111" s="721"/>
      <c r="B111" s="721">
        <v>3</v>
      </c>
      <c r="C111" s="722" t="s">
        <v>2892</v>
      </c>
      <c r="D111" s="723" t="s">
        <v>16</v>
      </c>
      <c r="E111" s="721" t="s">
        <v>254</v>
      </c>
      <c r="F111" s="721" t="s">
        <v>727</v>
      </c>
      <c r="G111" s="774">
        <v>34727</v>
      </c>
      <c r="H111" s="795">
        <v>22</v>
      </c>
      <c r="I111" s="725" t="s">
        <v>1403</v>
      </c>
      <c r="J111" s="721" t="s">
        <v>223</v>
      </c>
      <c r="K111" s="721" t="s">
        <v>266</v>
      </c>
      <c r="L111" s="726"/>
      <c r="M111" s="726" t="s">
        <v>6426</v>
      </c>
      <c r="N111" s="722" t="s">
        <v>2525</v>
      </c>
      <c r="O111" s="721" t="s">
        <v>255</v>
      </c>
      <c r="P111" s="741" t="s">
        <v>2891</v>
      </c>
      <c r="Q111" s="734" t="s">
        <v>2887</v>
      </c>
    </row>
    <row r="112" spans="1:17">
      <c r="A112" s="721"/>
      <c r="B112" s="721">
        <v>4</v>
      </c>
      <c r="C112" s="722" t="s">
        <v>2893</v>
      </c>
      <c r="D112" s="723" t="s">
        <v>23</v>
      </c>
      <c r="E112" s="721" t="s">
        <v>254</v>
      </c>
      <c r="F112" s="721" t="s">
        <v>727</v>
      </c>
      <c r="G112" s="774">
        <v>40417</v>
      </c>
      <c r="H112" s="795">
        <v>6</v>
      </c>
      <c r="I112" s="725" t="s">
        <v>1403</v>
      </c>
      <c r="J112" s="721" t="s">
        <v>265</v>
      </c>
      <c r="K112" s="721" t="s">
        <v>266</v>
      </c>
      <c r="L112" s="726"/>
      <c r="M112" s="726" t="s">
        <v>6426</v>
      </c>
      <c r="N112" s="722" t="s">
        <v>2525</v>
      </c>
      <c r="O112" s="721" t="s">
        <v>255</v>
      </c>
      <c r="P112" s="722"/>
      <c r="Q112" s="734" t="s">
        <v>2887</v>
      </c>
    </row>
    <row r="113" spans="1:17">
      <c r="A113" s="721"/>
      <c r="B113" s="721">
        <v>5</v>
      </c>
      <c r="C113" s="722" t="s">
        <v>7267</v>
      </c>
      <c r="D113" s="723" t="s">
        <v>23</v>
      </c>
      <c r="E113" s="721" t="s">
        <v>254</v>
      </c>
      <c r="F113" s="721"/>
      <c r="G113" s="774"/>
      <c r="H113" s="795"/>
      <c r="I113" s="725"/>
      <c r="J113" s="721"/>
      <c r="K113" s="721"/>
      <c r="L113" s="726"/>
      <c r="M113" s="726"/>
      <c r="N113" s="722"/>
      <c r="O113" s="721"/>
      <c r="P113" s="722"/>
      <c r="Q113" s="734"/>
    </row>
    <row r="114" spans="1:17">
      <c r="A114" s="721">
        <v>30</v>
      </c>
      <c r="B114" s="721">
        <v>1</v>
      </c>
      <c r="C114" s="722" t="s">
        <v>2895</v>
      </c>
      <c r="D114" s="723" t="s">
        <v>23</v>
      </c>
      <c r="E114" s="721" t="s">
        <v>221</v>
      </c>
      <c r="F114" s="721" t="s">
        <v>970</v>
      </c>
      <c r="G114" s="774">
        <v>28725</v>
      </c>
      <c r="H114" s="795">
        <v>38</v>
      </c>
      <c r="I114" s="725" t="s">
        <v>1403</v>
      </c>
      <c r="J114" s="721" t="s">
        <v>289</v>
      </c>
      <c r="K114" s="721" t="s">
        <v>283</v>
      </c>
      <c r="L114" s="726"/>
      <c r="M114" s="726" t="s">
        <v>6426</v>
      </c>
      <c r="N114" s="722" t="s">
        <v>2525</v>
      </c>
      <c r="O114" s="721" t="s">
        <v>222</v>
      </c>
      <c r="P114" s="727" t="s">
        <v>2894</v>
      </c>
      <c r="Q114" s="734" t="s">
        <v>2898</v>
      </c>
    </row>
    <row r="115" spans="1:17">
      <c r="A115" s="721"/>
      <c r="B115" s="721">
        <v>2</v>
      </c>
      <c r="C115" s="722" t="s">
        <v>2857</v>
      </c>
      <c r="D115" s="723" t="s">
        <v>16</v>
      </c>
      <c r="E115" s="721" t="s">
        <v>221</v>
      </c>
      <c r="F115" s="721" t="s">
        <v>970</v>
      </c>
      <c r="G115" s="774">
        <v>26735</v>
      </c>
      <c r="H115" s="795">
        <v>44</v>
      </c>
      <c r="I115" s="725" t="s">
        <v>1403</v>
      </c>
      <c r="J115" s="721" t="s">
        <v>289</v>
      </c>
      <c r="K115" s="721" t="s">
        <v>246</v>
      </c>
      <c r="L115" s="726"/>
      <c r="M115" s="726" t="s">
        <v>6426</v>
      </c>
      <c r="N115" s="722" t="s">
        <v>2525</v>
      </c>
      <c r="O115" s="721" t="s">
        <v>245</v>
      </c>
      <c r="P115" s="727" t="s">
        <v>2899</v>
      </c>
      <c r="Q115" s="734" t="s">
        <v>2898</v>
      </c>
    </row>
    <row r="116" spans="1:17">
      <c r="A116" s="721"/>
      <c r="B116" s="721">
        <v>3</v>
      </c>
      <c r="C116" s="722" t="s">
        <v>2902</v>
      </c>
      <c r="D116" s="723" t="s">
        <v>16</v>
      </c>
      <c r="E116" s="721" t="s">
        <v>254</v>
      </c>
      <c r="F116" s="721" t="s">
        <v>230</v>
      </c>
      <c r="G116" s="777">
        <v>41336</v>
      </c>
      <c r="H116" s="798">
        <v>4</v>
      </c>
      <c r="I116" s="725" t="s">
        <v>1403</v>
      </c>
      <c r="J116" s="721" t="s">
        <v>265</v>
      </c>
      <c r="K116" s="721" t="s">
        <v>270</v>
      </c>
      <c r="L116" s="726"/>
      <c r="M116" s="726" t="s">
        <v>6426</v>
      </c>
      <c r="N116" s="722" t="s">
        <v>2525</v>
      </c>
      <c r="O116" s="721" t="s">
        <v>255</v>
      </c>
      <c r="P116" s="722"/>
      <c r="Q116" s="734" t="s">
        <v>2898</v>
      </c>
    </row>
    <row r="117" spans="1:17">
      <c r="A117" s="721">
        <v>31</v>
      </c>
      <c r="B117" s="721">
        <v>1</v>
      </c>
      <c r="C117" s="722" t="s">
        <v>2760</v>
      </c>
      <c r="D117" s="723" t="s">
        <v>23</v>
      </c>
      <c r="E117" s="721" t="s">
        <v>221</v>
      </c>
      <c r="F117" s="721" t="s">
        <v>315</v>
      </c>
      <c r="G117" s="774">
        <v>30483</v>
      </c>
      <c r="H117" s="795">
        <v>34</v>
      </c>
      <c r="I117" s="725" t="s">
        <v>1403</v>
      </c>
      <c r="J117" s="721" t="s">
        <v>256</v>
      </c>
      <c r="K117" s="721" t="s">
        <v>674</v>
      </c>
      <c r="L117" s="726"/>
      <c r="M117" s="726" t="s">
        <v>6426</v>
      </c>
      <c r="N117" s="722" t="s">
        <v>2525</v>
      </c>
      <c r="O117" s="721" t="s">
        <v>222</v>
      </c>
      <c r="P117" s="734" t="s">
        <v>2903</v>
      </c>
      <c r="Q117" s="734" t="s">
        <v>2905</v>
      </c>
    </row>
    <row r="118" spans="1:17">
      <c r="A118" s="721"/>
      <c r="B118" s="721">
        <v>2</v>
      </c>
      <c r="C118" s="722" t="s">
        <v>2907</v>
      </c>
      <c r="D118" s="723" t="s">
        <v>16</v>
      </c>
      <c r="E118" s="721" t="s">
        <v>221</v>
      </c>
      <c r="F118" s="721" t="s">
        <v>1605</v>
      </c>
      <c r="G118" s="774">
        <v>33429</v>
      </c>
      <c r="H118" s="795">
        <v>26</v>
      </c>
      <c r="I118" s="725" t="s">
        <v>1403</v>
      </c>
      <c r="J118" s="721" t="s">
        <v>223</v>
      </c>
      <c r="K118" s="721" t="s">
        <v>246</v>
      </c>
      <c r="L118" s="726"/>
      <c r="M118" s="726" t="s">
        <v>6426</v>
      </c>
      <c r="N118" s="722" t="s">
        <v>2525</v>
      </c>
      <c r="O118" s="721" t="s">
        <v>245</v>
      </c>
      <c r="P118" s="734" t="s">
        <v>2906</v>
      </c>
      <c r="Q118" s="734" t="s">
        <v>2905</v>
      </c>
    </row>
    <row r="119" spans="1:17">
      <c r="A119" s="721"/>
      <c r="B119" s="738">
        <v>3</v>
      </c>
      <c r="C119" s="722" t="s">
        <v>2910</v>
      </c>
      <c r="D119" s="723" t="s">
        <v>23</v>
      </c>
      <c r="E119" s="721" t="s">
        <v>254</v>
      </c>
      <c r="F119" s="721" t="s">
        <v>22</v>
      </c>
      <c r="G119" s="774">
        <v>40181</v>
      </c>
      <c r="H119" s="795">
        <v>7</v>
      </c>
      <c r="I119" s="725" t="s">
        <v>1403</v>
      </c>
      <c r="J119" s="721" t="s">
        <v>249</v>
      </c>
      <c r="K119" s="721" t="s">
        <v>266</v>
      </c>
      <c r="L119" s="726"/>
      <c r="M119" s="726" t="s">
        <v>6426</v>
      </c>
      <c r="N119" s="722" t="s">
        <v>2525</v>
      </c>
      <c r="O119" s="721" t="s">
        <v>255</v>
      </c>
      <c r="P119" s="734" t="s">
        <v>2909</v>
      </c>
      <c r="Q119" s="734" t="s">
        <v>2905</v>
      </c>
    </row>
    <row r="120" spans="1:17">
      <c r="A120" s="721"/>
      <c r="B120" s="738">
        <v>4</v>
      </c>
      <c r="C120" s="722"/>
      <c r="D120" s="723" t="s">
        <v>23</v>
      </c>
      <c r="E120" s="721" t="s">
        <v>254</v>
      </c>
      <c r="F120" s="721"/>
      <c r="G120" s="774"/>
      <c r="H120" s="795"/>
      <c r="I120" s="725"/>
      <c r="J120" s="721"/>
      <c r="K120" s="721"/>
      <c r="L120" s="726"/>
      <c r="M120" s="726"/>
      <c r="N120" s="722"/>
      <c r="O120" s="721"/>
      <c r="P120" s="734"/>
      <c r="Q120" s="734"/>
    </row>
    <row r="121" spans="1:17">
      <c r="A121" s="721">
        <v>32</v>
      </c>
      <c r="B121" s="721">
        <v>1</v>
      </c>
      <c r="C121" s="722" t="s">
        <v>2912</v>
      </c>
      <c r="D121" s="723" t="s">
        <v>23</v>
      </c>
      <c r="E121" s="721" t="s">
        <v>221</v>
      </c>
      <c r="F121" s="721" t="s">
        <v>288</v>
      </c>
      <c r="G121" s="774">
        <v>33300</v>
      </c>
      <c r="H121" s="795">
        <v>26</v>
      </c>
      <c r="I121" s="725" t="s">
        <v>1403</v>
      </c>
      <c r="J121" s="721" t="s">
        <v>223</v>
      </c>
      <c r="K121" s="721" t="s">
        <v>674</v>
      </c>
      <c r="L121" s="726"/>
      <c r="M121" s="726" t="s">
        <v>6426</v>
      </c>
      <c r="N121" s="722" t="s">
        <v>2525</v>
      </c>
      <c r="O121" s="721" t="s">
        <v>222</v>
      </c>
      <c r="P121" s="722" t="s">
        <v>2911</v>
      </c>
      <c r="Q121" s="734" t="s">
        <v>2915</v>
      </c>
    </row>
    <row r="122" spans="1:17">
      <c r="A122" s="721"/>
      <c r="B122" s="721">
        <v>2</v>
      </c>
      <c r="C122" s="722" t="s">
        <v>2917</v>
      </c>
      <c r="D122" s="723" t="s">
        <v>16</v>
      </c>
      <c r="E122" s="721" t="s">
        <v>221</v>
      </c>
      <c r="F122" s="721" t="s">
        <v>760</v>
      </c>
      <c r="G122" s="774">
        <v>32912</v>
      </c>
      <c r="H122" s="795">
        <v>27</v>
      </c>
      <c r="I122" s="725" t="s">
        <v>1403</v>
      </c>
      <c r="J122" s="721" t="s">
        <v>289</v>
      </c>
      <c r="K122" s="721" t="s">
        <v>246</v>
      </c>
      <c r="L122" s="726"/>
      <c r="M122" s="726" t="s">
        <v>6426</v>
      </c>
      <c r="N122" s="722" t="s">
        <v>2525</v>
      </c>
      <c r="O122" s="721" t="s">
        <v>245</v>
      </c>
      <c r="P122" s="727" t="s">
        <v>2916</v>
      </c>
      <c r="Q122" s="734" t="s">
        <v>2915</v>
      </c>
    </row>
    <row r="123" spans="1:17">
      <c r="A123" s="721">
        <v>33</v>
      </c>
      <c r="B123" s="738">
        <v>1</v>
      </c>
      <c r="C123" s="722" t="s">
        <v>2921</v>
      </c>
      <c r="D123" s="723" t="s">
        <v>23</v>
      </c>
      <c r="E123" s="721" t="s">
        <v>221</v>
      </c>
      <c r="F123" s="721" t="s">
        <v>1650</v>
      </c>
      <c r="G123" s="774">
        <v>28897</v>
      </c>
      <c r="H123" s="795">
        <v>38</v>
      </c>
      <c r="I123" s="725" t="s">
        <v>1403</v>
      </c>
      <c r="J123" s="721" t="s">
        <v>289</v>
      </c>
      <c r="K123" s="721" t="s">
        <v>283</v>
      </c>
      <c r="L123" s="726"/>
      <c r="M123" s="726" t="s">
        <v>6426</v>
      </c>
      <c r="N123" s="722" t="s">
        <v>2525</v>
      </c>
      <c r="O123" s="721" t="s">
        <v>222</v>
      </c>
      <c r="P123" s="727" t="s">
        <v>2920</v>
      </c>
      <c r="Q123" s="734" t="s">
        <v>2922</v>
      </c>
    </row>
    <row r="124" spans="1:17">
      <c r="A124" s="721"/>
      <c r="B124" s="738">
        <v>2</v>
      </c>
      <c r="C124" s="722" t="s">
        <v>2924</v>
      </c>
      <c r="D124" s="723" t="s">
        <v>16</v>
      </c>
      <c r="E124" s="721" t="s">
        <v>221</v>
      </c>
      <c r="F124" s="721" t="s">
        <v>376</v>
      </c>
      <c r="G124" s="774">
        <v>30971</v>
      </c>
      <c r="H124" s="795">
        <v>32</v>
      </c>
      <c r="I124" s="725" t="s">
        <v>1403</v>
      </c>
      <c r="J124" s="721" t="s">
        <v>289</v>
      </c>
      <c r="K124" s="721" t="s">
        <v>246</v>
      </c>
      <c r="L124" s="726"/>
      <c r="M124" s="726" t="s">
        <v>6426</v>
      </c>
      <c r="N124" s="722" t="s">
        <v>2525</v>
      </c>
      <c r="O124" s="721" t="s">
        <v>245</v>
      </c>
      <c r="P124" s="727" t="s">
        <v>2923</v>
      </c>
      <c r="Q124" s="734" t="s">
        <v>2922</v>
      </c>
    </row>
    <row r="125" spans="1:17">
      <c r="A125" s="721"/>
      <c r="B125" s="738">
        <v>3</v>
      </c>
      <c r="C125" s="722" t="s">
        <v>2091</v>
      </c>
      <c r="D125" s="723" t="s">
        <v>16</v>
      </c>
      <c r="E125" s="738" t="s">
        <v>254</v>
      </c>
      <c r="F125" s="738" t="s">
        <v>376</v>
      </c>
      <c r="G125" s="774">
        <v>39122</v>
      </c>
      <c r="H125" s="795">
        <v>10</v>
      </c>
      <c r="I125" s="725" t="s">
        <v>1403</v>
      </c>
      <c r="J125" s="738" t="s">
        <v>249</v>
      </c>
      <c r="K125" s="738" t="s">
        <v>266</v>
      </c>
      <c r="L125" s="726"/>
      <c r="M125" s="726" t="s">
        <v>6426</v>
      </c>
      <c r="N125" s="722" t="s">
        <v>2525</v>
      </c>
      <c r="O125" s="738" t="s">
        <v>255</v>
      </c>
      <c r="P125" s="727" t="s">
        <v>2090</v>
      </c>
      <c r="Q125" s="734" t="s">
        <v>2922</v>
      </c>
    </row>
    <row r="126" spans="1:17">
      <c r="A126" s="721"/>
      <c r="B126" s="738">
        <v>4</v>
      </c>
      <c r="C126" s="722" t="s">
        <v>2928</v>
      </c>
      <c r="D126" s="723" t="s">
        <v>16</v>
      </c>
      <c r="E126" s="738" t="s">
        <v>254</v>
      </c>
      <c r="F126" s="738" t="s">
        <v>376</v>
      </c>
      <c r="G126" s="774">
        <v>40897</v>
      </c>
      <c r="H126" s="795">
        <v>5</v>
      </c>
      <c r="I126" s="747" t="s">
        <v>1403</v>
      </c>
      <c r="J126" s="738" t="s">
        <v>265</v>
      </c>
      <c r="K126" s="738" t="s">
        <v>270</v>
      </c>
      <c r="L126" s="726"/>
      <c r="M126" s="726" t="s">
        <v>6426</v>
      </c>
      <c r="N126" s="722" t="s">
        <v>2525</v>
      </c>
      <c r="O126" s="738" t="s">
        <v>255</v>
      </c>
      <c r="P126" s="727" t="s">
        <v>2927</v>
      </c>
      <c r="Q126" s="734" t="s">
        <v>2922</v>
      </c>
    </row>
    <row r="127" spans="1:17">
      <c r="A127" s="721"/>
      <c r="B127" s="738">
        <v>5</v>
      </c>
      <c r="C127" s="722" t="s">
        <v>2930</v>
      </c>
      <c r="D127" s="723" t="s">
        <v>16</v>
      </c>
      <c r="E127" s="738" t="s">
        <v>254</v>
      </c>
      <c r="F127" s="738" t="s">
        <v>230</v>
      </c>
      <c r="G127" s="774">
        <v>42405</v>
      </c>
      <c r="H127" s="795">
        <v>1</v>
      </c>
      <c r="I127" s="747" t="s">
        <v>1403</v>
      </c>
      <c r="J127" s="738" t="s">
        <v>265</v>
      </c>
      <c r="K127" s="738" t="s">
        <v>270</v>
      </c>
      <c r="L127" s="726"/>
      <c r="M127" s="726" t="s">
        <v>6426</v>
      </c>
      <c r="N127" s="722" t="s">
        <v>2525</v>
      </c>
      <c r="O127" s="738" t="s">
        <v>255</v>
      </c>
      <c r="P127" s="727" t="s">
        <v>2929</v>
      </c>
      <c r="Q127" s="734" t="s">
        <v>2922</v>
      </c>
    </row>
    <row r="128" spans="1:17">
      <c r="A128" s="721">
        <v>34</v>
      </c>
      <c r="B128" s="738">
        <v>1</v>
      </c>
      <c r="C128" s="722" t="s">
        <v>2932</v>
      </c>
      <c r="D128" s="723" t="s">
        <v>23</v>
      </c>
      <c r="E128" s="721" t="s">
        <v>221</v>
      </c>
      <c r="F128" s="721" t="s">
        <v>2933</v>
      </c>
      <c r="G128" s="774">
        <v>27731</v>
      </c>
      <c r="H128" s="795">
        <v>41</v>
      </c>
      <c r="I128" s="725" t="s">
        <v>1403</v>
      </c>
      <c r="J128" s="721" t="s">
        <v>256</v>
      </c>
      <c r="K128" s="721" t="s">
        <v>360</v>
      </c>
      <c r="L128" s="726"/>
      <c r="M128" s="726" t="s">
        <v>6426</v>
      </c>
      <c r="N128" s="722" t="s">
        <v>2525</v>
      </c>
      <c r="O128" s="721" t="s">
        <v>222</v>
      </c>
      <c r="P128" s="722" t="s">
        <v>2931</v>
      </c>
      <c r="Q128" s="722" t="s">
        <v>2935</v>
      </c>
    </row>
    <row r="129" spans="1:17">
      <c r="A129" s="721"/>
      <c r="B129" s="738">
        <v>2</v>
      </c>
      <c r="C129" s="722" t="s">
        <v>2937</v>
      </c>
      <c r="D129" s="723" t="s">
        <v>16</v>
      </c>
      <c r="E129" s="721" t="s">
        <v>221</v>
      </c>
      <c r="F129" s="721" t="s">
        <v>2933</v>
      </c>
      <c r="G129" s="774">
        <v>27718</v>
      </c>
      <c r="H129" s="795">
        <v>41</v>
      </c>
      <c r="I129" s="725" t="s">
        <v>1403</v>
      </c>
      <c r="J129" s="721" t="s">
        <v>256</v>
      </c>
      <c r="K129" s="721" t="s">
        <v>246</v>
      </c>
      <c r="L129" s="726"/>
      <c r="M129" s="726" t="s">
        <v>6426</v>
      </c>
      <c r="N129" s="722" t="s">
        <v>2525</v>
      </c>
      <c r="O129" s="721" t="s">
        <v>245</v>
      </c>
      <c r="P129" s="722" t="s">
        <v>2936</v>
      </c>
      <c r="Q129" s="722" t="s">
        <v>2935</v>
      </c>
    </row>
    <row r="130" spans="1:17">
      <c r="A130" s="721"/>
      <c r="B130" s="738">
        <v>3</v>
      </c>
      <c r="C130" s="722" t="s">
        <v>2939</v>
      </c>
      <c r="D130" s="723" t="s">
        <v>16</v>
      </c>
      <c r="E130" s="721" t="s">
        <v>254</v>
      </c>
      <c r="F130" s="721" t="s">
        <v>22</v>
      </c>
      <c r="G130" s="774">
        <v>37699</v>
      </c>
      <c r="H130" s="795">
        <v>14</v>
      </c>
      <c r="I130" s="725" t="s">
        <v>1403</v>
      </c>
      <c r="J130" s="721" t="s">
        <v>262</v>
      </c>
      <c r="K130" s="721" t="s">
        <v>266</v>
      </c>
      <c r="L130" s="726"/>
      <c r="M130" s="726" t="s">
        <v>6426</v>
      </c>
      <c r="N130" s="722" t="s">
        <v>2525</v>
      </c>
      <c r="O130" s="721" t="s">
        <v>255</v>
      </c>
      <c r="P130" s="722" t="s">
        <v>2938</v>
      </c>
      <c r="Q130" s="722" t="s">
        <v>2935</v>
      </c>
    </row>
    <row r="131" spans="1:17">
      <c r="A131" s="721"/>
      <c r="B131" s="738">
        <v>4</v>
      </c>
      <c r="C131" s="722" t="s">
        <v>2941</v>
      </c>
      <c r="D131" s="723" t="s">
        <v>16</v>
      </c>
      <c r="E131" s="721" t="s">
        <v>254</v>
      </c>
      <c r="F131" s="721" t="s">
        <v>230</v>
      </c>
      <c r="G131" s="774">
        <v>39136</v>
      </c>
      <c r="H131" s="795">
        <v>10</v>
      </c>
      <c r="I131" s="725" t="s">
        <v>1403</v>
      </c>
      <c r="J131" s="721" t="s">
        <v>369</v>
      </c>
      <c r="K131" s="721" t="s">
        <v>266</v>
      </c>
      <c r="L131" s="726"/>
      <c r="M131" s="726" t="s">
        <v>6426</v>
      </c>
      <c r="N131" s="722" t="s">
        <v>2525</v>
      </c>
      <c r="O131" s="721" t="s">
        <v>255</v>
      </c>
      <c r="P131" s="722" t="s">
        <v>2940</v>
      </c>
      <c r="Q131" s="722" t="s">
        <v>2935</v>
      </c>
    </row>
    <row r="132" spans="1:17">
      <c r="A132" s="721"/>
      <c r="B132" s="738">
        <v>5</v>
      </c>
      <c r="C132" s="722" t="s">
        <v>2943</v>
      </c>
      <c r="D132" s="723" t="s">
        <v>23</v>
      </c>
      <c r="E132" s="721" t="s">
        <v>254</v>
      </c>
      <c r="F132" s="721" t="s">
        <v>230</v>
      </c>
      <c r="G132" s="774">
        <v>42363</v>
      </c>
      <c r="H132" s="795">
        <v>1</v>
      </c>
      <c r="I132" s="725" t="s">
        <v>1403</v>
      </c>
      <c r="J132" s="721" t="s">
        <v>265</v>
      </c>
      <c r="K132" s="721" t="s">
        <v>270</v>
      </c>
      <c r="L132" s="726"/>
      <c r="M132" s="726" t="s">
        <v>6426</v>
      </c>
      <c r="N132" s="722" t="s">
        <v>2525</v>
      </c>
      <c r="O132" s="721" t="s">
        <v>255</v>
      </c>
      <c r="P132" s="727" t="s">
        <v>2942</v>
      </c>
      <c r="Q132" s="722" t="s">
        <v>2935</v>
      </c>
    </row>
    <row r="133" spans="1:17">
      <c r="A133" s="721">
        <v>35</v>
      </c>
      <c r="B133" s="738">
        <v>1</v>
      </c>
      <c r="C133" s="722" t="s">
        <v>101</v>
      </c>
      <c r="D133" s="723" t="s">
        <v>23</v>
      </c>
      <c r="E133" s="738" t="s">
        <v>6684</v>
      </c>
      <c r="F133" s="738" t="s">
        <v>2945</v>
      </c>
      <c r="G133" s="774">
        <v>31650</v>
      </c>
      <c r="H133" s="795">
        <v>30</v>
      </c>
      <c r="I133" s="725" t="s">
        <v>1403</v>
      </c>
      <c r="J133" s="738" t="s">
        <v>289</v>
      </c>
      <c r="K133" s="738" t="s">
        <v>674</v>
      </c>
      <c r="L133" s="726"/>
      <c r="M133" s="726" t="s">
        <v>6426</v>
      </c>
      <c r="N133" s="722" t="s">
        <v>2525</v>
      </c>
      <c r="O133" s="738" t="s">
        <v>222</v>
      </c>
      <c r="P133" s="734" t="s">
        <v>2944</v>
      </c>
      <c r="Q133" s="734" t="s">
        <v>2947</v>
      </c>
    </row>
    <row r="134" spans="1:17">
      <c r="A134" s="721"/>
      <c r="B134" s="738">
        <v>2</v>
      </c>
      <c r="C134" s="722" t="s">
        <v>2949</v>
      </c>
      <c r="D134" s="723" t="s">
        <v>16</v>
      </c>
      <c r="E134" s="738" t="s">
        <v>221</v>
      </c>
      <c r="F134" s="738" t="s">
        <v>727</v>
      </c>
      <c r="G134" s="774">
        <v>34163</v>
      </c>
      <c r="H134" s="795">
        <v>24</v>
      </c>
      <c r="I134" s="725" t="s">
        <v>1403</v>
      </c>
      <c r="J134" s="738" t="s">
        <v>223</v>
      </c>
      <c r="K134" s="738" t="s">
        <v>2559</v>
      </c>
      <c r="L134" s="726"/>
      <c r="M134" s="726" t="s">
        <v>6426</v>
      </c>
      <c r="N134" s="722" t="s">
        <v>2525</v>
      </c>
      <c r="O134" s="738" t="s">
        <v>245</v>
      </c>
      <c r="P134" s="734" t="s">
        <v>2948</v>
      </c>
      <c r="Q134" s="734" t="s">
        <v>2947</v>
      </c>
    </row>
    <row r="135" spans="1:17">
      <c r="A135" s="721"/>
      <c r="B135" s="738">
        <v>3</v>
      </c>
      <c r="C135" s="722" t="s">
        <v>2952</v>
      </c>
      <c r="D135" s="723" t="s">
        <v>16</v>
      </c>
      <c r="E135" s="721" t="s">
        <v>254</v>
      </c>
      <c r="F135" s="721" t="s">
        <v>230</v>
      </c>
      <c r="G135" s="774">
        <v>41292</v>
      </c>
      <c r="H135" s="795">
        <v>4</v>
      </c>
      <c r="I135" s="725" t="s">
        <v>1403</v>
      </c>
      <c r="J135" s="721" t="s">
        <v>265</v>
      </c>
      <c r="K135" s="721" t="s">
        <v>270</v>
      </c>
      <c r="L135" s="726"/>
      <c r="M135" s="726" t="s">
        <v>6426</v>
      </c>
      <c r="N135" s="722" t="s">
        <v>2525</v>
      </c>
      <c r="O135" s="721" t="s">
        <v>255</v>
      </c>
      <c r="P135" s="734" t="s">
        <v>2951</v>
      </c>
      <c r="Q135" s="734" t="s">
        <v>2947</v>
      </c>
    </row>
    <row r="136" spans="1:17">
      <c r="A136" s="721"/>
      <c r="B136" s="738">
        <v>4</v>
      </c>
      <c r="C136" s="722" t="s">
        <v>7400</v>
      </c>
      <c r="D136" s="723" t="s">
        <v>23</v>
      </c>
      <c r="E136" s="721" t="s">
        <v>254</v>
      </c>
      <c r="F136" s="721"/>
      <c r="G136" s="774"/>
      <c r="H136" s="795"/>
      <c r="I136" s="725"/>
      <c r="J136" s="721"/>
      <c r="K136" s="721"/>
      <c r="L136" s="726"/>
      <c r="M136" s="726"/>
      <c r="N136" s="722"/>
      <c r="O136" s="721"/>
      <c r="P136" s="734"/>
      <c r="Q136" s="734"/>
    </row>
    <row r="137" spans="1:17">
      <c r="A137" s="721">
        <v>36</v>
      </c>
      <c r="B137" s="738">
        <v>1</v>
      </c>
      <c r="C137" s="722" t="s">
        <v>2954</v>
      </c>
      <c r="D137" s="723" t="s">
        <v>23</v>
      </c>
      <c r="E137" s="738" t="s">
        <v>221</v>
      </c>
      <c r="F137" s="721" t="s">
        <v>524</v>
      </c>
      <c r="G137" s="785">
        <v>32724</v>
      </c>
      <c r="H137" s="795">
        <v>28</v>
      </c>
      <c r="I137" s="725" t="s">
        <v>1403</v>
      </c>
      <c r="J137" s="738" t="s">
        <v>2491</v>
      </c>
      <c r="K137" s="738" t="s">
        <v>283</v>
      </c>
      <c r="L137" s="726"/>
      <c r="M137" s="726" t="s">
        <v>6426</v>
      </c>
      <c r="N137" s="722" t="s">
        <v>2525</v>
      </c>
      <c r="O137" s="738" t="s">
        <v>222</v>
      </c>
      <c r="P137" s="727" t="s">
        <v>2953</v>
      </c>
      <c r="Q137" s="722"/>
    </row>
    <row r="138" spans="1:17">
      <c r="A138" s="721"/>
      <c r="B138" s="738">
        <v>2</v>
      </c>
      <c r="C138" s="722" t="s">
        <v>2957</v>
      </c>
      <c r="D138" s="757" t="s">
        <v>16</v>
      </c>
      <c r="E138" s="738" t="s">
        <v>221</v>
      </c>
      <c r="F138" s="738" t="s">
        <v>1506</v>
      </c>
      <c r="G138" s="785">
        <v>34776</v>
      </c>
      <c r="H138" s="795">
        <v>22</v>
      </c>
      <c r="I138" s="747" t="s">
        <v>1403</v>
      </c>
      <c r="J138" s="738" t="s">
        <v>2491</v>
      </c>
      <c r="K138" s="738" t="s">
        <v>246</v>
      </c>
      <c r="L138" s="726"/>
      <c r="M138" s="726" t="s">
        <v>6426</v>
      </c>
      <c r="N138" s="722" t="s">
        <v>2525</v>
      </c>
      <c r="O138" s="738" t="s">
        <v>245</v>
      </c>
      <c r="P138" s="727" t="s">
        <v>2956</v>
      </c>
      <c r="Q138" s="722"/>
    </row>
    <row r="139" spans="1:17">
      <c r="A139" s="721"/>
      <c r="B139" s="738">
        <v>3</v>
      </c>
      <c r="C139" s="722"/>
      <c r="D139" s="757" t="s">
        <v>16</v>
      </c>
      <c r="E139" s="738" t="s">
        <v>254</v>
      </c>
      <c r="F139" s="738"/>
      <c r="G139" s="785"/>
      <c r="H139" s="795"/>
      <c r="I139" s="747" t="s">
        <v>1403</v>
      </c>
      <c r="J139" s="738" t="s">
        <v>265</v>
      </c>
      <c r="K139" s="738" t="s">
        <v>270</v>
      </c>
      <c r="L139" s="726"/>
      <c r="M139" s="726" t="s">
        <v>6426</v>
      </c>
      <c r="N139" s="722" t="s">
        <v>2525</v>
      </c>
      <c r="O139" s="738" t="s">
        <v>255</v>
      </c>
      <c r="P139" s="727"/>
      <c r="Q139" s="722"/>
    </row>
    <row r="140" spans="1:17">
      <c r="A140" s="721">
        <v>37</v>
      </c>
      <c r="B140" s="721">
        <v>1</v>
      </c>
      <c r="C140" s="722" t="s">
        <v>2832</v>
      </c>
      <c r="D140" s="723" t="s">
        <v>23</v>
      </c>
      <c r="E140" s="721" t="s">
        <v>221</v>
      </c>
      <c r="F140" s="721" t="s">
        <v>2720</v>
      </c>
      <c r="G140" s="774">
        <v>34226</v>
      </c>
      <c r="H140" s="795">
        <v>23</v>
      </c>
      <c r="I140" s="725" t="s">
        <v>1403</v>
      </c>
      <c r="J140" s="721" t="s">
        <v>223</v>
      </c>
      <c r="K140" s="721" t="s">
        <v>270</v>
      </c>
      <c r="L140" s="726"/>
      <c r="M140" s="726" t="s">
        <v>6426</v>
      </c>
      <c r="N140" s="722" t="s">
        <v>2525</v>
      </c>
      <c r="O140" s="721" t="s">
        <v>255</v>
      </c>
      <c r="P140" s="727" t="s">
        <v>2831</v>
      </c>
      <c r="Q140" s="736" t="s">
        <v>2826</v>
      </c>
    </row>
    <row r="141" spans="1:17" ht="12.75">
      <c r="A141" s="721"/>
      <c r="B141" s="738">
        <v>2</v>
      </c>
      <c r="C141" s="722" t="s">
        <v>6864</v>
      </c>
      <c r="D141" s="757" t="s">
        <v>16</v>
      </c>
      <c r="E141" s="738" t="s">
        <v>221</v>
      </c>
      <c r="F141" s="738" t="s">
        <v>2680</v>
      </c>
      <c r="G141" s="1064">
        <v>34770</v>
      </c>
      <c r="H141" s="795"/>
      <c r="I141" s="747" t="s">
        <v>1403</v>
      </c>
      <c r="J141" s="738" t="s">
        <v>265</v>
      </c>
      <c r="K141" s="738" t="s">
        <v>270</v>
      </c>
      <c r="L141" s="726"/>
      <c r="M141" s="726" t="s">
        <v>6426</v>
      </c>
      <c r="N141" s="722" t="s">
        <v>2525</v>
      </c>
      <c r="O141" s="738" t="s">
        <v>245</v>
      </c>
      <c r="P141" s="727"/>
      <c r="Q141" s="722"/>
    </row>
    <row r="142" spans="1:17" ht="12.75">
      <c r="A142" s="721"/>
      <c r="B142" s="738">
        <v>3</v>
      </c>
      <c r="C142" s="722" t="s">
        <v>7401</v>
      </c>
      <c r="D142" s="757" t="s">
        <v>16</v>
      </c>
      <c r="E142" s="738" t="s">
        <v>254</v>
      </c>
      <c r="F142" s="738" t="s">
        <v>22</v>
      </c>
      <c r="G142" s="1064">
        <v>43320</v>
      </c>
      <c r="H142" s="795"/>
      <c r="I142" s="747" t="s">
        <v>1403</v>
      </c>
      <c r="J142" s="738" t="s">
        <v>265</v>
      </c>
      <c r="K142" s="738" t="s">
        <v>270</v>
      </c>
      <c r="L142" s="726"/>
      <c r="M142" s="726" t="s">
        <v>6426</v>
      </c>
      <c r="N142" s="722" t="s">
        <v>2525</v>
      </c>
      <c r="O142" s="738" t="s">
        <v>255</v>
      </c>
      <c r="P142" s="727"/>
      <c r="Q142" s="722"/>
    </row>
    <row r="143" spans="1:17">
      <c r="A143" s="839">
        <v>38</v>
      </c>
      <c r="B143" s="839">
        <v>1</v>
      </c>
      <c r="C143" s="839" t="s">
        <v>2908</v>
      </c>
      <c r="D143" s="726" t="s">
        <v>23</v>
      </c>
      <c r="E143" s="839" t="s">
        <v>221</v>
      </c>
      <c r="F143" s="839"/>
      <c r="G143" s="840"/>
      <c r="H143" s="839"/>
      <c r="I143" s="839"/>
      <c r="J143" s="839"/>
      <c r="K143" s="839"/>
      <c r="L143" s="839"/>
      <c r="M143" s="839"/>
      <c r="N143" s="722" t="s">
        <v>2525</v>
      </c>
      <c r="O143" s="839" t="s">
        <v>222</v>
      </c>
      <c r="P143" s="839"/>
      <c r="Q143" s="839"/>
    </row>
    <row r="144" spans="1:17">
      <c r="A144" s="839"/>
      <c r="B144" s="839">
        <v>2</v>
      </c>
      <c r="C144" s="839" t="s">
        <v>7268</v>
      </c>
      <c r="D144" s="726" t="s">
        <v>16</v>
      </c>
      <c r="E144" s="839" t="s">
        <v>254</v>
      </c>
      <c r="F144" s="839"/>
      <c r="G144" s="840"/>
      <c r="H144" s="839"/>
      <c r="I144" s="839"/>
      <c r="J144" s="839"/>
      <c r="K144" s="839"/>
      <c r="L144" s="839"/>
      <c r="M144" s="839"/>
      <c r="N144" s="722" t="s">
        <v>2525</v>
      </c>
      <c r="O144" s="839" t="s">
        <v>255</v>
      </c>
      <c r="P144" s="839"/>
      <c r="Q144" s="839"/>
    </row>
  </sheetData>
  <mergeCells count="15">
    <mergeCell ref="H5:H6"/>
    <mergeCell ref="A5:A6"/>
    <mergeCell ref="B5:C6"/>
    <mergeCell ref="D5:D6"/>
    <mergeCell ref="E5:E6"/>
    <mergeCell ref="F5:G5"/>
    <mergeCell ref="O5:O6"/>
    <mergeCell ref="P5:P6"/>
    <mergeCell ref="Q5:Q6"/>
    <mergeCell ref="I5:I6"/>
    <mergeCell ref="J5:J6"/>
    <mergeCell ref="K5:K6"/>
    <mergeCell ref="L5:L6"/>
    <mergeCell ref="M5:M6"/>
    <mergeCell ref="N5:N6"/>
  </mergeCells>
  <pageMargins left="1.25" right="0" top="0.75" bottom="0.75" header="0.3" footer="0.3"/>
  <pageSetup paperSize="5" scale="85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5:Q137"/>
  <sheetViews>
    <sheetView topLeftCell="D108" zoomScale="106" zoomScaleNormal="106" workbookViewId="0">
      <selection activeCell="A7" sqref="A7:Q137"/>
    </sheetView>
  </sheetViews>
  <sheetFormatPr defaultRowHeight="9"/>
  <cols>
    <col min="1" max="1" width="3.42578125" style="707" customWidth="1"/>
    <col min="2" max="2" width="4" style="707" customWidth="1"/>
    <col min="3" max="3" width="22.28515625" style="707" customWidth="1"/>
    <col min="4" max="4" width="6.5703125" style="707" customWidth="1"/>
    <col min="5" max="5" width="10.5703125" style="707" customWidth="1"/>
    <col min="6" max="6" width="12.7109375" style="707" customWidth="1"/>
    <col min="7" max="7" width="10" style="814" customWidth="1"/>
    <col min="8" max="8" width="5.85546875" style="707" customWidth="1"/>
    <col min="9" max="9" width="7" style="707" customWidth="1"/>
    <col min="10" max="10" width="12.7109375" style="707" customWidth="1"/>
    <col min="11" max="11" width="21.5703125" style="707" customWidth="1"/>
    <col min="12" max="12" width="8.85546875" style="707" customWidth="1"/>
    <col min="13" max="13" width="9.28515625" style="707" customWidth="1"/>
    <col min="14" max="14" width="10.7109375" style="707" customWidth="1"/>
    <col min="15" max="15" width="14.7109375" style="707" customWidth="1"/>
    <col min="16" max="16" width="12.7109375" style="707" customWidth="1"/>
    <col min="17" max="17" width="12.140625" style="707" customWidth="1"/>
    <col min="18" max="16384" width="9.140625" style="707"/>
  </cols>
  <sheetData>
    <row r="5" spans="1:17">
      <c r="A5" s="1164" t="s">
        <v>70</v>
      </c>
      <c r="B5" s="1165" t="s">
        <v>151</v>
      </c>
      <c r="C5" s="1165"/>
      <c r="D5" s="1166" t="s">
        <v>2</v>
      </c>
      <c r="E5" s="1167" t="s">
        <v>6416</v>
      </c>
      <c r="F5" s="1168" t="s">
        <v>6417</v>
      </c>
      <c r="G5" s="1169"/>
      <c r="H5" s="1163" t="s">
        <v>6418</v>
      </c>
      <c r="I5" s="1172" t="s">
        <v>187</v>
      </c>
      <c r="J5" s="1171" t="s">
        <v>6419</v>
      </c>
      <c r="K5" s="1171" t="s">
        <v>154</v>
      </c>
      <c r="L5" s="1173" t="s">
        <v>6420</v>
      </c>
      <c r="M5" s="1173" t="s">
        <v>6421</v>
      </c>
      <c r="N5" s="1170" t="s">
        <v>6422</v>
      </c>
      <c r="O5" s="1170" t="s">
        <v>6423</v>
      </c>
      <c r="P5" s="1171" t="s">
        <v>180</v>
      </c>
      <c r="Q5" s="1171" t="s">
        <v>194</v>
      </c>
    </row>
    <row r="6" spans="1:17">
      <c r="A6" s="1164"/>
      <c r="B6" s="1165"/>
      <c r="C6" s="1165"/>
      <c r="D6" s="1166"/>
      <c r="E6" s="1167"/>
      <c r="F6" s="791" t="s">
        <v>6424</v>
      </c>
      <c r="G6" s="809" t="s">
        <v>8</v>
      </c>
      <c r="H6" s="1163"/>
      <c r="I6" s="1172"/>
      <c r="J6" s="1171"/>
      <c r="K6" s="1171"/>
      <c r="L6" s="1173"/>
      <c r="M6" s="1173"/>
      <c r="N6" s="1170"/>
      <c r="O6" s="1170"/>
      <c r="P6" s="1171"/>
      <c r="Q6" s="1171"/>
    </row>
    <row r="7" spans="1:17" s="810" customFormat="1">
      <c r="A7" s="722">
        <v>1</v>
      </c>
      <c r="B7" s="722">
        <v>1</v>
      </c>
      <c r="C7" s="722" t="s">
        <v>2962</v>
      </c>
      <c r="D7" s="744" t="s">
        <v>23</v>
      </c>
      <c r="E7" s="722" t="s">
        <v>221</v>
      </c>
      <c r="F7" s="722" t="s">
        <v>2963</v>
      </c>
      <c r="G7" s="784">
        <v>22955</v>
      </c>
      <c r="H7" s="724">
        <v>54</v>
      </c>
      <c r="I7" s="769" t="s">
        <v>1403</v>
      </c>
      <c r="J7" s="722" t="s">
        <v>256</v>
      </c>
      <c r="K7" s="722" t="s">
        <v>283</v>
      </c>
      <c r="L7" s="770"/>
      <c r="M7" s="770" t="s">
        <v>6426</v>
      </c>
      <c r="N7" s="722" t="s">
        <v>2967</v>
      </c>
      <c r="O7" s="722" t="s">
        <v>222</v>
      </c>
      <c r="P7" s="727" t="s">
        <v>2961</v>
      </c>
      <c r="Q7" s="727" t="s">
        <v>2966</v>
      </c>
    </row>
    <row r="8" spans="1:17">
      <c r="A8" s="721"/>
      <c r="B8" s="738">
        <v>2</v>
      </c>
      <c r="C8" s="722" t="s">
        <v>2970</v>
      </c>
      <c r="D8" s="723" t="s">
        <v>16</v>
      </c>
      <c r="E8" s="721" t="s">
        <v>221</v>
      </c>
      <c r="F8" s="721" t="s">
        <v>337</v>
      </c>
      <c r="G8" s="774">
        <v>24142</v>
      </c>
      <c r="H8" s="795">
        <v>51</v>
      </c>
      <c r="I8" s="725" t="s">
        <v>1403</v>
      </c>
      <c r="J8" s="721" t="s">
        <v>256</v>
      </c>
      <c r="K8" s="721" t="s">
        <v>246</v>
      </c>
      <c r="L8" s="726"/>
      <c r="M8" s="726" t="s">
        <v>6426</v>
      </c>
      <c r="N8" s="722" t="s">
        <v>2967</v>
      </c>
      <c r="O8" s="721" t="s">
        <v>245</v>
      </c>
      <c r="P8" s="727" t="s">
        <v>2969</v>
      </c>
      <c r="Q8" s="727" t="s">
        <v>2966</v>
      </c>
    </row>
    <row r="9" spans="1:17">
      <c r="A9" s="721">
        <v>2</v>
      </c>
      <c r="B9" s="721">
        <v>1</v>
      </c>
      <c r="C9" s="722" t="s">
        <v>2982</v>
      </c>
      <c r="D9" s="723" t="s">
        <v>23</v>
      </c>
      <c r="E9" s="721" t="s">
        <v>221</v>
      </c>
      <c r="F9" s="721" t="s">
        <v>733</v>
      </c>
      <c r="G9" s="774">
        <v>24329</v>
      </c>
      <c r="H9" s="795">
        <v>50</v>
      </c>
      <c r="I9" s="725" t="s">
        <v>1403</v>
      </c>
      <c r="J9" s="721" t="s">
        <v>256</v>
      </c>
      <c r="K9" s="721" t="s">
        <v>283</v>
      </c>
      <c r="L9" s="726"/>
      <c r="M9" s="726" t="s">
        <v>6426</v>
      </c>
      <c r="N9" s="722" t="s">
        <v>2967</v>
      </c>
      <c r="O9" s="721" t="s">
        <v>222</v>
      </c>
      <c r="P9" s="722" t="s">
        <v>2981</v>
      </c>
      <c r="Q9" s="722" t="s">
        <v>2984</v>
      </c>
    </row>
    <row r="10" spans="1:17">
      <c r="A10" s="721"/>
      <c r="B10" s="721">
        <v>2</v>
      </c>
      <c r="C10" s="722" t="s">
        <v>2987</v>
      </c>
      <c r="D10" s="723" t="s">
        <v>16</v>
      </c>
      <c r="E10" s="721" t="s">
        <v>221</v>
      </c>
      <c r="F10" s="721" t="s">
        <v>733</v>
      </c>
      <c r="G10" s="774">
        <v>25376</v>
      </c>
      <c r="H10" s="795">
        <v>48</v>
      </c>
      <c r="I10" s="725" t="s">
        <v>1403</v>
      </c>
      <c r="J10" s="721" t="s">
        <v>256</v>
      </c>
      <c r="K10" s="721" t="s">
        <v>246</v>
      </c>
      <c r="L10" s="726"/>
      <c r="M10" s="726" t="s">
        <v>6426</v>
      </c>
      <c r="N10" s="722" t="s">
        <v>2967</v>
      </c>
      <c r="O10" s="721" t="s">
        <v>245</v>
      </c>
      <c r="P10" s="722" t="s">
        <v>2986</v>
      </c>
      <c r="Q10" s="722" t="s">
        <v>2984</v>
      </c>
    </row>
    <row r="11" spans="1:17">
      <c r="A11" s="721"/>
      <c r="B11" s="721">
        <v>3</v>
      </c>
      <c r="C11" s="722" t="s">
        <v>2991</v>
      </c>
      <c r="D11" s="723" t="s">
        <v>23</v>
      </c>
      <c r="E11" s="721" t="s">
        <v>254</v>
      </c>
      <c r="F11" s="721" t="s">
        <v>733</v>
      </c>
      <c r="G11" s="774">
        <v>33675</v>
      </c>
      <c r="H11" s="795">
        <v>25</v>
      </c>
      <c r="I11" s="725" t="s">
        <v>1403</v>
      </c>
      <c r="J11" s="721" t="s">
        <v>289</v>
      </c>
      <c r="K11" s="721" t="s">
        <v>261</v>
      </c>
      <c r="L11" s="726"/>
      <c r="M11" s="726" t="s">
        <v>6426</v>
      </c>
      <c r="N11" s="722" t="s">
        <v>2967</v>
      </c>
      <c r="O11" s="721" t="s">
        <v>255</v>
      </c>
      <c r="P11" s="722" t="s">
        <v>2990</v>
      </c>
      <c r="Q11" s="722" t="s">
        <v>2984</v>
      </c>
    </row>
    <row r="12" spans="1:17">
      <c r="A12" s="721"/>
      <c r="B12" s="721">
        <v>4</v>
      </c>
      <c r="C12" s="722" t="s">
        <v>726</v>
      </c>
      <c r="D12" s="723" t="s">
        <v>23</v>
      </c>
      <c r="E12" s="721" t="s">
        <v>254</v>
      </c>
      <c r="F12" s="721" t="s">
        <v>733</v>
      </c>
      <c r="G12" s="774">
        <v>36340</v>
      </c>
      <c r="H12" s="795">
        <v>18</v>
      </c>
      <c r="I12" s="725" t="s">
        <v>1403</v>
      </c>
      <c r="J12" s="721" t="s">
        <v>289</v>
      </c>
      <c r="K12" s="721" t="s">
        <v>266</v>
      </c>
      <c r="L12" s="726"/>
      <c r="M12" s="726" t="s">
        <v>6426</v>
      </c>
      <c r="N12" s="722" t="s">
        <v>2967</v>
      </c>
      <c r="O12" s="721" t="s">
        <v>255</v>
      </c>
      <c r="P12" s="722" t="s">
        <v>2994</v>
      </c>
      <c r="Q12" s="722" t="s">
        <v>2984</v>
      </c>
    </row>
    <row r="13" spans="1:17">
      <c r="A13" s="721">
        <v>3</v>
      </c>
      <c r="B13" s="721">
        <v>1</v>
      </c>
      <c r="C13" s="722" t="s">
        <v>2996</v>
      </c>
      <c r="D13" s="723" t="s">
        <v>23</v>
      </c>
      <c r="E13" s="721" t="s">
        <v>221</v>
      </c>
      <c r="F13" s="721" t="s">
        <v>452</v>
      </c>
      <c r="G13" s="774">
        <v>22875</v>
      </c>
      <c r="H13" s="795">
        <v>54</v>
      </c>
      <c r="I13" s="725" t="s">
        <v>1403</v>
      </c>
      <c r="J13" s="721" t="s">
        <v>256</v>
      </c>
      <c r="K13" s="721" t="s">
        <v>428</v>
      </c>
      <c r="L13" s="726"/>
      <c r="M13" s="726" t="s">
        <v>6426</v>
      </c>
      <c r="N13" s="722" t="s">
        <v>2967</v>
      </c>
      <c r="O13" s="721" t="s">
        <v>222</v>
      </c>
      <c r="P13" s="722" t="s">
        <v>2995</v>
      </c>
      <c r="Q13" s="722" t="s">
        <v>2999</v>
      </c>
    </row>
    <row r="14" spans="1:17">
      <c r="A14" s="721"/>
      <c r="B14" s="721">
        <v>2</v>
      </c>
      <c r="C14" s="722" t="s">
        <v>3001</v>
      </c>
      <c r="D14" s="723" t="s">
        <v>16</v>
      </c>
      <c r="E14" s="721" t="s">
        <v>221</v>
      </c>
      <c r="F14" s="721" t="s">
        <v>452</v>
      </c>
      <c r="G14" s="774">
        <v>24936</v>
      </c>
      <c r="H14" s="795">
        <v>49</v>
      </c>
      <c r="I14" s="725" t="s">
        <v>1403</v>
      </c>
      <c r="J14" s="721" t="s">
        <v>256</v>
      </c>
      <c r="K14" s="721" t="s">
        <v>246</v>
      </c>
      <c r="L14" s="726"/>
      <c r="M14" s="726" t="s">
        <v>6426</v>
      </c>
      <c r="N14" s="722" t="s">
        <v>2967</v>
      </c>
      <c r="O14" s="721" t="s">
        <v>245</v>
      </c>
      <c r="P14" s="722" t="s">
        <v>3000</v>
      </c>
      <c r="Q14" s="722" t="s">
        <v>2999</v>
      </c>
    </row>
    <row r="15" spans="1:17">
      <c r="A15" s="721"/>
      <c r="B15" s="738">
        <v>3</v>
      </c>
      <c r="C15" s="722" t="s">
        <v>2049</v>
      </c>
      <c r="D15" s="723" t="s">
        <v>16</v>
      </c>
      <c r="E15" s="721" t="s">
        <v>254</v>
      </c>
      <c r="F15" s="721" t="s">
        <v>230</v>
      </c>
      <c r="G15" s="774">
        <v>36640</v>
      </c>
      <c r="H15" s="795">
        <v>17</v>
      </c>
      <c r="I15" s="725" t="s">
        <v>1403</v>
      </c>
      <c r="J15" s="721" t="s">
        <v>348</v>
      </c>
      <c r="K15" s="721" t="s">
        <v>266</v>
      </c>
      <c r="L15" s="726"/>
      <c r="M15" s="726" t="s">
        <v>6426</v>
      </c>
      <c r="N15" s="722" t="s">
        <v>2967</v>
      </c>
      <c r="O15" s="721" t="s">
        <v>255</v>
      </c>
      <c r="P15" s="722" t="s">
        <v>3004</v>
      </c>
      <c r="Q15" s="722" t="s">
        <v>2999</v>
      </c>
    </row>
    <row r="16" spans="1:17">
      <c r="A16" s="721"/>
      <c r="B16" s="738">
        <v>4</v>
      </c>
      <c r="C16" s="722" t="s">
        <v>7402</v>
      </c>
      <c r="D16" s="723" t="s">
        <v>16</v>
      </c>
      <c r="E16" s="721" t="s">
        <v>7404</v>
      </c>
      <c r="F16" s="721" t="s">
        <v>452</v>
      </c>
      <c r="G16" s="774">
        <v>11116</v>
      </c>
      <c r="H16" s="795"/>
      <c r="I16" s="725" t="s">
        <v>1403</v>
      </c>
      <c r="J16" s="721" t="s">
        <v>1291</v>
      </c>
      <c r="K16" s="721" t="s">
        <v>261</v>
      </c>
      <c r="L16" s="726"/>
      <c r="M16" s="726" t="s">
        <v>6426</v>
      </c>
      <c r="N16" s="722" t="s">
        <v>2967</v>
      </c>
      <c r="O16" s="721" t="s">
        <v>327</v>
      </c>
      <c r="P16" s="722"/>
      <c r="Q16" s="722"/>
    </row>
    <row r="17" spans="1:17">
      <c r="A17" s="721"/>
      <c r="B17" s="738">
        <v>5</v>
      </c>
      <c r="C17" s="722" t="s">
        <v>7403</v>
      </c>
      <c r="D17" s="723" t="s">
        <v>16</v>
      </c>
      <c r="E17" s="721" t="s">
        <v>327</v>
      </c>
      <c r="F17" s="721" t="s">
        <v>452</v>
      </c>
      <c r="G17" s="774">
        <v>14829</v>
      </c>
      <c r="H17" s="795"/>
      <c r="I17" s="725" t="s">
        <v>1403</v>
      </c>
      <c r="J17" s="721" t="s">
        <v>1291</v>
      </c>
      <c r="K17" s="721" t="s">
        <v>246</v>
      </c>
      <c r="L17" s="726"/>
      <c r="M17" s="726" t="s">
        <v>6426</v>
      </c>
      <c r="N17" s="722" t="s">
        <v>2967</v>
      </c>
      <c r="O17" s="721" t="s">
        <v>327</v>
      </c>
      <c r="P17" s="722"/>
      <c r="Q17" s="722"/>
    </row>
    <row r="18" spans="1:17">
      <c r="A18" s="721">
        <v>4</v>
      </c>
      <c r="B18" s="721">
        <v>1</v>
      </c>
      <c r="C18" s="722" t="s">
        <v>3006</v>
      </c>
      <c r="D18" s="723" t="s">
        <v>23</v>
      </c>
      <c r="E18" s="721" t="s">
        <v>221</v>
      </c>
      <c r="F18" s="721" t="s">
        <v>452</v>
      </c>
      <c r="G18" s="774">
        <v>33282</v>
      </c>
      <c r="H18" s="795">
        <v>26</v>
      </c>
      <c r="I18" s="725" t="s">
        <v>1403</v>
      </c>
      <c r="J18" s="721" t="s">
        <v>289</v>
      </c>
      <c r="K18" s="721" t="s">
        <v>283</v>
      </c>
      <c r="L18" s="726"/>
      <c r="M18" s="726" t="s">
        <v>6426</v>
      </c>
      <c r="N18" s="722" t="s">
        <v>2967</v>
      </c>
      <c r="O18" s="721" t="s">
        <v>222</v>
      </c>
      <c r="P18" s="722" t="s">
        <v>3005</v>
      </c>
      <c r="Q18" s="727" t="s">
        <v>3007</v>
      </c>
    </row>
    <row r="19" spans="1:17">
      <c r="A19" s="721"/>
      <c r="B19" s="738">
        <v>2</v>
      </c>
      <c r="C19" s="722" t="s">
        <v>3009</v>
      </c>
      <c r="D19" s="723" t="s">
        <v>16</v>
      </c>
      <c r="E19" s="738" t="s">
        <v>221</v>
      </c>
      <c r="F19" s="738" t="s">
        <v>3010</v>
      </c>
      <c r="G19" s="774">
        <v>34902</v>
      </c>
      <c r="H19" s="795">
        <v>22</v>
      </c>
      <c r="I19" s="725" t="s">
        <v>1403</v>
      </c>
      <c r="J19" s="738" t="s">
        <v>289</v>
      </c>
      <c r="K19" s="738" t="s">
        <v>246</v>
      </c>
      <c r="L19" s="726"/>
      <c r="M19" s="726" t="s">
        <v>6426</v>
      </c>
      <c r="N19" s="722" t="s">
        <v>2967</v>
      </c>
      <c r="O19" s="738" t="s">
        <v>245</v>
      </c>
      <c r="P19" s="727" t="s">
        <v>3008</v>
      </c>
      <c r="Q19" s="727" t="s">
        <v>3007</v>
      </c>
    </row>
    <row r="20" spans="1:17">
      <c r="A20" s="721"/>
      <c r="B20" s="738">
        <v>3</v>
      </c>
      <c r="C20" s="722" t="s">
        <v>3013</v>
      </c>
      <c r="D20" s="723" t="s">
        <v>16</v>
      </c>
      <c r="E20" s="738" t="s">
        <v>254</v>
      </c>
      <c r="F20" s="738" t="s">
        <v>1227</v>
      </c>
      <c r="G20" s="774">
        <v>42301</v>
      </c>
      <c r="H20" s="795">
        <v>1</v>
      </c>
      <c r="I20" s="725" t="s">
        <v>1403</v>
      </c>
      <c r="J20" s="738" t="s">
        <v>265</v>
      </c>
      <c r="K20" s="738" t="s">
        <v>270</v>
      </c>
      <c r="L20" s="726"/>
      <c r="M20" s="726" t="s">
        <v>6426</v>
      </c>
      <c r="N20" s="722" t="s">
        <v>2967</v>
      </c>
      <c r="O20" s="738" t="s">
        <v>255</v>
      </c>
      <c r="P20" s="727" t="s">
        <v>3012</v>
      </c>
      <c r="Q20" s="727" t="s">
        <v>3007</v>
      </c>
    </row>
    <row r="21" spans="1:17">
      <c r="A21" s="721"/>
      <c r="B21" s="738">
        <v>4</v>
      </c>
      <c r="C21" s="722" t="s">
        <v>7405</v>
      </c>
      <c r="D21" s="723" t="s">
        <v>23</v>
      </c>
      <c r="E21" s="738" t="s">
        <v>254</v>
      </c>
      <c r="F21" s="738" t="s">
        <v>22</v>
      </c>
      <c r="G21" s="774" t="s">
        <v>7227</v>
      </c>
      <c r="H21" s="795"/>
      <c r="I21" s="725" t="s">
        <v>1403</v>
      </c>
      <c r="J21" s="738" t="s">
        <v>265</v>
      </c>
      <c r="K21" s="738" t="s">
        <v>270</v>
      </c>
      <c r="L21" s="726"/>
      <c r="M21" s="726" t="s">
        <v>6426</v>
      </c>
      <c r="N21" s="722" t="s">
        <v>2967</v>
      </c>
      <c r="O21" s="738" t="s">
        <v>255</v>
      </c>
      <c r="P21" s="727"/>
      <c r="Q21" s="727"/>
    </row>
    <row r="22" spans="1:17">
      <c r="A22" s="721">
        <v>5</v>
      </c>
      <c r="B22" s="721">
        <v>1</v>
      </c>
      <c r="C22" s="722" t="s">
        <v>3015</v>
      </c>
      <c r="D22" s="723" t="s">
        <v>23</v>
      </c>
      <c r="E22" s="721" t="s">
        <v>221</v>
      </c>
      <c r="F22" s="721" t="s">
        <v>970</v>
      </c>
      <c r="G22" s="774">
        <v>21715</v>
      </c>
      <c r="H22" s="795">
        <v>58</v>
      </c>
      <c r="I22" s="725" t="s">
        <v>1403</v>
      </c>
      <c r="J22" s="721" t="s">
        <v>289</v>
      </c>
      <c r="K22" s="721" t="s">
        <v>283</v>
      </c>
      <c r="L22" s="726"/>
      <c r="M22" s="726" t="s">
        <v>6426</v>
      </c>
      <c r="N22" s="722" t="s">
        <v>2967</v>
      </c>
      <c r="O22" s="721" t="s">
        <v>222</v>
      </c>
      <c r="P22" s="722" t="s">
        <v>3014</v>
      </c>
      <c r="Q22" s="722" t="s">
        <v>3018</v>
      </c>
    </row>
    <row r="23" spans="1:17">
      <c r="A23" s="721"/>
      <c r="B23" s="721">
        <v>2</v>
      </c>
      <c r="C23" s="722" t="s">
        <v>3023</v>
      </c>
      <c r="D23" s="723" t="s">
        <v>23</v>
      </c>
      <c r="E23" s="721" t="s">
        <v>221</v>
      </c>
      <c r="F23" s="721" t="s">
        <v>970</v>
      </c>
      <c r="G23" s="774">
        <v>31378</v>
      </c>
      <c r="H23" s="795">
        <v>31</v>
      </c>
      <c r="I23" s="725" t="s">
        <v>1403</v>
      </c>
      <c r="J23" s="721" t="s">
        <v>289</v>
      </c>
      <c r="K23" s="721" t="s">
        <v>283</v>
      </c>
      <c r="L23" s="726"/>
      <c r="M23" s="726" t="s">
        <v>6426</v>
      </c>
      <c r="N23" s="722" t="s">
        <v>2967</v>
      </c>
      <c r="O23" s="721" t="s">
        <v>255</v>
      </c>
      <c r="P23" s="722" t="s">
        <v>3022</v>
      </c>
      <c r="Q23" s="722" t="s">
        <v>3018</v>
      </c>
    </row>
    <row r="24" spans="1:17">
      <c r="A24" s="721"/>
      <c r="B24" s="721">
        <v>3</v>
      </c>
      <c r="C24" s="722" t="s">
        <v>3025</v>
      </c>
      <c r="D24" s="723" t="s">
        <v>16</v>
      </c>
      <c r="E24" s="721" t="s">
        <v>254</v>
      </c>
      <c r="F24" s="721" t="s">
        <v>230</v>
      </c>
      <c r="G24" s="774">
        <v>36113</v>
      </c>
      <c r="H24" s="795">
        <v>18</v>
      </c>
      <c r="I24" s="725" t="s">
        <v>1403</v>
      </c>
      <c r="J24" s="721" t="s">
        <v>348</v>
      </c>
      <c r="K24" s="721" t="s">
        <v>266</v>
      </c>
      <c r="L24" s="726"/>
      <c r="M24" s="726" t="s">
        <v>6426</v>
      </c>
      <c r="N24" s="722" t="s">
        <v>2967</v>
      </c>
      <c r="O24" s="721" t="s">
        <v>255</v>
      </c>
      <c r="P24" s="722" t="s">
        <v>3024</v>
      </c>
      <c r="Q24" s="722" t="s">
        <v>3018</v>
      </c>
    </row>
    <row r="25" spans="1:17">
      <c r="A25" s="721">
        <v>6</v>
      </c>
      <c r="B25" s="721">
        <v>1</v>
      </c>
      <c r="C25" s="722" t="s">
        <v>3027</v>
      </c>
      <c r="D25" s="723" t="s">
        <v>23</v>
      </c>
      <c r="E25" s="721" t="s">
        <v>221</v>
      </c>
      <c r="F25" s="721" t="s">
        <v>1500</v>
      </c>
      <c r="G25" s="774">
        <v>22262</v>
      </c>
      <c r="H25" s="795">
        <v>56</v>
      </c>
      <c r="I25" s="725" t="s">
        <v>1403</v>
      </c>
      <c r="J25" s="721" t="s">
        <v>256</v>
      </c>
      <c r="K25" s="721" t="s">
        <v>2169</v>
      </c>
      <c r="L25" s="726"/>
      <c r="M25" s="726" t="s">
        <v>6426</v>
      </c>
      <c r="N25" s="722" t="s">
        <v>2967</v>
      </c>
      <c r="O25" s="721" t="s">
        <v>222</v>
      </c>
      <c r="P25" s="722" t="s">
        <v>3026</v>
      </c>
      <c r="Q25" s="722" t="s">
        <v>3030</v>
      </c>
    </row>
    <row r="26" spans="1:17">
      <c r="A26" s="721"/>
      <c r="B26" s="721">
        <v>2</v>
      </c>
      <c r="C26" s="722" t="s">
        <v>1469</v>
      </c>
      <c r="D26" s="723" t="s">
        <v>16</v>
      </c>
      <c r="E26" s="721" t="s">
        <v>221</v>
      </c>
      <c r="F26" s="721" t="s">
        <v>1500</v>
      </c>
      <c r="G26" s="774">
        <v>23357</v>
      </c>
      <c r="H26" s="795">
        <v>53</v>
      </c>
      <c r="I26" s="725" t="s">
        <v>1403</v>
      </c>
      <c r="J26" s="721" t="s">
        <v>256</v>
      </c>
      <c r="K26" s="721" t="s">
        <v>246</v>
      </c>
      <c r="L26" s="726"/>
      <c r="M26" s="726" t="s">
        <v>6426</v>
      </c>
      <c r="N26" s="722" t="s">
        <v>2967</v>
      </c>
      <c r="O26" s="721" t="s">
        <v>245</v>
      </c>
      <c r="P26" s="722" t="s">
        <v>3031</v>
      </c>
      <c r="Q26" s="722" t="s">
        <v>3030</v>
      </c>
    </row>
    <row r="27" spans="1:17">
      <c r="A27" s="721">
        <v>7</v>
      </c>
      <c r="B27" s="721">
        <v>1</v>
      </c>
      <c r="C27" s="732" t="s">
        <v>3035</v>
      </c>
      <c r="D27" s="723" t="s">
        <v>23</v>
      </c>
      <c r="E27" s="721" t="s">
        <v>221</v>
      </c>
      <c r="F27" s="721" t="s">
        <v>3036</v>
      </c>
      <c r="G27" s="774">
        <v>29961</v>
      </c>
      <c r="H27" s="795">
        <v>35</v>
      </c>
      <c r="I27" s="725" t="s">
        <v>1403</v>
      </c>
      <c r="J27" s="721" t="s">
        <v>256</v>
      </c>
      <c r="K27" s="721" t="s">
        <v>283</v>
      </c>
      <c r="L27" s="726"/>
      <c r="M27" s="726" t="s">
        <v>6426</v>
      </c>
      <c r="N27" s="722" t="s">
        <v>2967</v>
      </c>
      <c r="O27" s="721" t="s">
        <v>222</v>
      </c>
      <c r="P27" s="722" t="s">
        <v>3034</v>
      </c>
      <c r="Q27" s="722" t="s">
        <v>3039</v>
      </c>
    </row>
    <row r="28" spans="1:17">
      <c r="A28" s="721"/>
      <c r="B28" s="721">
        <v>2</v>
      </c>
      <c r="C28" s="732" t="s">
        <v>3041</v>
      </c>
      <c r="D28" s="723" t="s">
        <v>16</v>
      </c>
      <c r="E28" s="721" t="s">
        <v>221</v>
      </c>
      <c r="F28" s="721" t="s">
        <v>3042</v>
      </c>
      <c r="G28" s="774">
        <v>31114</v>
      </c>
      <c r="H28" s="795">
        <v>32</v>
      </c>
      <c r="I28" s="725" t="s">
        <v>1403</v>
      </c>
      <c r="J28" s="721" t="s">
        <v>256</v>
      </c>
      <c r="K28" s="733" t="s">
        <v>246</v>
      </c>
      <c r="L28" s="726"/>
      <c r="M28" s="726" t="s">
        <v>6426</v>
      </c>
      <c r="N28" s="722" t="s">
        <v>2967</v>
      </c>
      <c r="O28" s="721" t="s">
        <v>245</v>
      </c>
      <c r="P28" s="734" t="s">
        <v>3040</v>
      </c>
      <c r="Q28" s="722" t="s">
        <v>3039</v>
      </c>
    </row>
    <row r="29" spans="1:17">
      <c r="A29" s="721">
        <v>8</v>
      </c>
      <c r="B29" s="721">
        <v>1</v>
      </c>
      <c r="C29" s="722" t="s">
        <v>3048</v>
      </c>
      <c r="D29" s="723" t="s">
        <v>23</v>
      </c>
      <c r="E29" s="721" t="s">
        <v>254</v>
      </c>
      <c r="F29" s="721" t="s">
        <v>1605</v>
      </c>
      <c r="G29" s="774">
        <v>34495</v>
      </c>
      <c r="H29" s="795">
        <v>23</v>
      </c>
      <c r="I29" s="725" t="s">
        <v>1403</v>
      </c>
      <c r="J29" s="721" t="s">
        <v>256</v>
      </c>
      <c r="K29" s="721" t="s">
        <v>283</v>
      </c>
      <c r="L29" s="726"/>
      <c r="M29" s="726" t="s">
        <v>6426</v>
      </c>
      <c r="N29" s="722" t="s">
        <v>2967</v>
      </c>
      <c r="O29" s="721" t="s">
        <v>2761</v>
      </c>
      <c r="P29" s="722" t="s">
        <v>3047</v>
      </c>
      <c r="Q29" s="722"/>
    </row>
    <row r="30" spans="1:17">
      <c r="A30" s="721">
        <v>9</v>
      </c>
      <c r="B30" s="721">
        <v>1</v>
      </c>
      <c r="C30" s="722" t="s">
        <v>3052</v>
      </c>
      <c r="D30" s="723" t="s">
        <v>23</v>
      </c>
      <c r="E30" s="721" t="s">
        <v>221</v>
      </c>
      <c r="F30" s="721" t="s">
        <v>733</v>
      </c>
      <c r="G30" s="774">
        <v>21155</v>
      </c>
      <c r="H30" s="795">
        <v>59</v>
      </c>
      <c r="I30" s="725" t="s">
        <v>1403</v>
      </c>
      <c r="J30" s="721" t="s">
        <v>256</v>
      </c>
      <c r="K30" s="721" t="s">
        <v>283</v>
      </c>
      <c r="L30" s="726"/>
      <c r="M30" s="726" t="s">
        <v>6426</v>
      </c>
      <c r="N30" s="722" t="s">
        <v>2967</v>
      </c>
      <c r="O30" s="721" t="s">
        <v>222</v>
      </c>
      <c r="P30" s="722" t="s">
        <v>3051</v>
      </c>
      <c r="Q30" s="722" t="s">
        <v>3055</v>
      </c>
    </row>
    <row r="31" spans="1:17">
      <c r="A31" s="721"/>
      <c r="B31" s="721">
        <v>2</v>
      </c>
      <c r="C31" s="722" t="s">
        <v>2531</v>
      </c>
      <c r="D31" s="723" t="s">
        <v>16</v>
      </c>
      <c r="E31" s="721" t="s">
        <v>221</v>
      </c>
      <c r="F31" s="721" t="s">
        <v>733</v>
      </c>
      <c r="G31" s="774">
        <v>23595</v>
      </c>
      <c r="H31" s="795">
        <v>53</v>
      </c>
      <c r="I31" s="725" t="s">
        <v>1403</v>
      </c>
      <c r="J31" s="721" t="s">
        <v>256</v>
      </c>
      <c r="K31" s="721" t="s">
        <v>246</v>
      </c>
      <c r="L31" s="726"/>
      <c r="M31" s="726" t="s">
        <v>6426</v>
      </c>
      <c r="N31" s="722" t="s">
        <v>2967</v>
      </c>
      <c r="O31" s="721" t="s">
        <v>245</v>
      </c>
      <c r="P31" s="722" t="s">
        <v>3056</v>
      </c>
      <c r="Q31" s="722" t="s">
        <v>3055</v>
      </c>
    </row>
    <row r="32" spans="1:17">
      <c r="A32" s="721"/>
      <c r="B32" s="721">
        <v>3</v>
      </c>
      <c r="C32" s="722" t="s">
        <v>3053</v>
      </c>
      <c r="D32" s="723" t="s">
        <v>16</v>
      </c>
      <c r="E32" s="721" t="s">
        <v>2634</v>
      </c>
      <c r="F32" s="721" t="s">
        <v>733</v>
      </c>
      <c r="G32" s="774">
        <v>15322</v>
      </c>
      <c r="H32" s="795">
        <v>75</v>
      </c>
      <c r="I32" s="725" t="s">
        <v>1403</v>
      </c>
      <c r="J32" s="721" t="s">
        <v>256</v>
      </c>
      <c r="K32" s="721" t="s">
        <v>270</v>
      </c>
      <c r="L32" s="726"/>
      <c r="M32" s="726" t="s">
        <v>6426</v>
      </c>
      <c r="N32" s="722" t="s">
        <v>2967</v>
      </c>
      <c r="O32" s="721" t="s">
        <v>327</v>
      </c>
      <c r="P32" s="727" t="s">
        <v>3059</v>
      </c>
      <c r="Q32" s="722" t="s">
        <v>3055</v>
      </c>
    </row>
    <row r="33" spans="1:17">
      <c r="A33" s="721">
        <v>10</v>
      </c>
      <c r="B33" s="721">
        <v>1</v>
      </c>
      <c r="C33" s="722" t="s">
        <v>3062</v>
      </c>
      <c r="D33" s="723" t="s">
        <v>23</v>
      </c>
      <c r="E33" s="721" t="s">
        <v>221</v>
      </c>
      <c r="F33" s="721" t="s">
        <v>288</v>
      </c>
      <c r="G33" s="774">
        <v>27571</v>
      </c>
      <c r="H33" s="795">
        <v>42</v>
      </c>
      <c r="I33" s="725" t="s">
        <v>1403</v>
      </c>
      <c r="J33" s="721" t="s">
        <v>256</v>
      </c>
      <c r="K33" s="721" t="s">
        <v>2169</v>
      </c>
      <c r="L33" s="726"/>
      <c r="M33" s="726" t="s">
        <v>6426</v>
      </c>
      <c r="N33" s="722" t="s">
        <v>2967</v>
      </c>
      <c r="O33" s="721" t="s">
        <v>222</v>
      </c>
      <c r="P33" s="722" t="s">
        <v>3061</v>
      </c>
      <c r="Q33" s="722" t="s">
        <v>3065</v>
      </c>
    </row>
    <row r="34" spans="1:17">
      <c r="A34" s="721"/>
      <c r="B34" s="721">
        <v>2</v>
      </c>
      <c r="C34" s="722" t="s">
        <v>1742</v>
      </c>
      <c r="D34" s="723" t="s">
        <v>16</v>
      </c>
      <c r="E34" s="721" t="s">
        <v>221</v>
      </c>
      <c r="F34" s="721" t="s">
        <v>691</v>
      </c>
      <c r="G34" s="774">
        <v>29460</v>
      </c>
      <c r="H34" s="795">
        <v>36</v>
      </c>
      <c r="I34" s="725" t="s">
        <v>1403</v>
      </c>
      <c r="J34" s="721" t="s">
        <v>256</v>
      </c>
      <c r="K34" s="721" t="s">
        <v>246</v>
      </c>
      <c r="L34" s="726"/>
      <c r="M34" s="726" t="s">
        <v>6426</v>
      </c>
      <c r="N34" s="722" t="s">
        <v>2967</v>
      </c>
      <c r="O34" s="721" t="s">
        <v>245</v>
      </c>
      <c r="P34" s="722" t="s">
        <v>3066</v>
      </c>
      <c r="Q34" s="722" t="s">
        <v>3065</v>
      </c>
    </row>
    <row r="35" spans="1:17">
      <c r="A35" s="721"/>
      <c r="B35" s="721">
        <v>3</v>
      </c>
      <c r="C35" s="722" t="s">
        <v>3070</v>
      </c>
      <c r="D35" s="723" t="s">
        <v>23</v>
      </c>
      <c r="E35" s="721" t="s">
        <v>254</v>
      </c>
      <c r="F35" s="721" t="s">
        <v>288</v>
      </c>
      <c r="G35" s="774">
        <v>36675</v>
      </c>
      <c r="H35" s="795">
        <v>17</v>
      </c>
      <c r="I35" s="725" t="s">
        <v>1403</v>
      </c>
      <c r="J35" s="721" t="s">
        <v>348</v>
      </c>
      <c r="K35" s="721" t="s">
        <v>266</v>
      </c>
      <c r="L35" s="726"/>
      <c r="M35" s="726" t="s">
        <v>6426</v>
      </c>
      <c r="N35" s="722" t="s">
        <v>2967</v>
      </c>
      <c r="O35" s="721" t="s">
        <v>255</v>
      </c>
      <c r="P35" s="722" t="s">
        <v>3069</v>
      </c>
      <c r="Q35" s="722" t="s">
        <v>3065</v>
      </c>
    </row>
    <row r="36" spans="1:17">
      <c r="A36" s="721">
        <v>11</v>
      </c>
      <c r="B36" s="721">
        <v>1</v>
      </c>
      <c r="C36" s="722" t="s">
        <v>3072</v>
      </c>
      <c r="D36" s="723" t="s">
        <v>23</v>
      </c>
      <c r="E36" s="721" t="s">
        <v>221</v>
      </c>
      <c r="F36" s="721" t="s">
        <v>288</v>
      </c>
      <c r="G36" s="774">
        <v>26348</v>
      </c>
      <c r="H36" s="795">
        <v>45</v>
      </c>
      <c r="I36" s="725" t="s">
        <v>1403</v>
      </c>
      <c r="J36" s="721" t="s">
        <v>223</v>
      </c>
      <c r="K36" s="721" t="s">
        <v>283</v>
      </c>
      <c r="L36" s="726"/>
      <c r="M36" s="726" t="s">
        <v>6426</v>
      </c>
      <c r="N36" s="722" t="s">
        <v>2967</v>
      </c>
      <c r="O36" s="721" t="s">
        <v>222</v>
      </c>
      <c r="P36" s="722" t="s">
        <v>3071</v>
      </c>
      <c r="Q36" s="722" t="s">
        <v>3073</v>
      </c>
    </row>
    <row r="37" spans="1:17">
      <c r="A37" s="721"/>
      <c r="B37" s="721">
        <v>2</v>
      </c>
      <c r="C37" s="722" t="s">
        <v>3075</v>
      </c>
      <c r="D37" s="723" t="s">
        <v>16</v>
      </c>
      <c r="E37" s="721" t="s">
        <v>221</v>
      </c>
      <c r="F37" s="721" t="s">
        <v>288</v>
      </c>
      <c r="G37" s="774">
        <v>27431</v>
      </c>
      <c r="H37" s="795">
        <v>42</v>
      </c>
      <c r="I37" s="725" t="s">
        <v>1403</v>
      </c>
      <c r="J37" s="721" t="s">
        <v>289</v>
      </c>
      <c r="K37" s="721" t="s">
        <v>246</v>
      </c>
      <c r="L37" s="726"/>
      <c r="M37" s="726" t="s">
        <v>6426</v>
      </c>
      <c r="N37" s="722" t="s">
        <v>2967</v>
      </c>
      <c r="O37" s="721" t="s">
        <v>245</v>
      </c>
      <c r="P37" s="722" t="s">
        <v>3074</v>
      </c>
      <c r="Q37" s="722" t="s">
        <v>3073</v>
      </c>
    </row>
    <row r="38" spans="1:17">
      <c r="A38" s="721"/>
      <c r="B38" s="721">
        <v>3</v>
      </c>
      <c r="C38" s="722" t="s">
        <v>3079</v>
      </c>
      <c r="D38" s="723" t="s">
        <v>23</v>
      </c>
      <c r="E38" s="721" t="s">
        <v>254</v>
      </c>
      <c r="F38" s="721" t="s">
        <v>288</v>
      </c>
      <c r="G38" s="774">
        <v>34715</v>
      </c>
      <c r="H38" s="795">
        <v>22</v>
      </c>
      <c r="I38" s="725" t="s">
        <v>1403</v>
      </c>
      <c r="J38" s="721" t="s">
        <v>344</v>
      </c>
      <c r="K38" s="721" t="s">
        <v>266</v>
      </c>
      <c r="L38" s="726"/>
      <c r="M38" s="726" t="s">
        <v>6426</v>
      </c>
      <c r="N38" s="722" t="s">
        <v>2967</v>
      </c>
      <c r="O38" s="721" t="s">
        <v>255</v>
      </c>
      <c r="P38" s="722" t="s">
        <v>3078</v>
      </c>
      <c r="Q38" s="722" t="s">
        <v>3073</v>
      </c>
    </row>
    <row r="39" spans="1:17">
      <c r="A39" s="721"/>
      <c r="B39" s="721">
        <v>4</v>
      </c>
      <c r="C39" s="722" t="s">
        <v>3081</v>
      </c>
      <c r="D39" s="723" t="s">
        <v>16</v>
      </c>
      <c r="E39" s="721" t="s">
        <v>254</v>
      </c>
      <c r="F39" s="721" t="s">
        <v>22</v>
      </c>
      <c r="G39" s="774">
        <v>37788</v>
      </c>
      <c r="H39" s="795">
        <v>14</v>
      </c>
      <c r="I39" s="725" t="s">
        <v>1403</v>
      </c>
      <c r="J39" s="721" t="s">
        <v>369</v>
      </c>
      <c r="K39" s="721" t="s">
        <v>266</v>
      </c>
      <c r="L39" s="726"/>
      <c r="M39" s="726" t="s">
        <v>6426</v>
      </c>
      <c r="N39" s="722" t="s">
        <v>2967</v>
      </c>
      <c r="O39" s="721" t="s">
        <v>255</v>
      </c>
      <c r="P39" s="722" t="s">
        <v>3080</v>
      </c>
      <c r="Q39" s="722" t="s">
        <v>3073</v>
      </c>
    </row>
    <row r="40" spans="1:17">
      <c r="A40" s="721">
        <v>12</v>
      </c>
      <c r="B40" s="721">
        <v>1</v>
      </c>
      <c r="C40" s="722" t="s">
        <v>356</v>
      </c>
      <c r="D40" s="723" t="s">
        <v>16</v>
      </c>
      <c r="E40" s="721" t="s">
        <v>2634</v>
      </c>
      <c r="F40" s="721" t="s">
        <v>733</v>
      </c>
      <c r="G40" s="774">
        <v>22457</v>
      </c>
      <c r="H40" s="795">
        <v>56</v>
      </c>
      <c r="I40" s="725" t="s">
        <v>1403</v>
      </c>
      <c r="J40" s="721" t="s">
        <v>256</v>
      </c>
      <c r="K40" s="721" t="s">
        <v>246</v>
      </c>
      <c r="L40" s="726"/>
      <c r="M40" s="726" t="s">
        <v>6426</v>
      </c>
      <c r="N40" s="722" t="s">
        <v>2967</v>
      </c>
      <c r="O40" s="721" t="s">
        <v>222</v>
      </c>
      <c r="P40" s="722" t="s">
        <v>3082</v>
      </c>
      <c r="Q40" s="722" t="s">
        <v>3085</v>
      </c>
    </row>
    <row r="41" spans="1:17">
      <c r="A41" s="721"/>
      <c r="B41" s="721">
        <v>2</v>
      </c>
      <c r="C41" s="722" t="s">
        <v>3088</v>
      </c>
      <c r="D41" s="723" t="s">
        <v>23</v>
      </c>
      <c r="E41" s="721" t="s">
        <v>254</v>
      </c>
      <c r="F41" s="721" t="s">
        <v>733</v>
      </c>
      <c r="G41" s="774">
        <v>34502</v>
      </c>
      <c r="H41" s="795">
        <v>23</v>
      </c>
      <c r="I41" s="725" t="s">
        <v>1403</v>
      </c>
      <c r="J41" s="721" t="s">
        <v>223</v>
      </c>
      <c r="K41" s="721" t="s">
        <v>266</v>
      </c>
      <c r="L41" s="726"/>
      <c r="M41" s="726" t="s">
        <v>6426</v>
      </c>
      <c r="N41" s="722" t="s">
        <v>2967</v>
      </c>
      <c r="O41" s="721" t="s">
        <v>255</v>
      </c>
      <c r="P41" s="722" t="s">
        <v>3087</v>
      </c>
      <c r="Q41" s="722" t="s">
        <v>3085</v>
      </c>
    </row>
    <row r="42" spans="1:17">
      <c r="A42" s="721">
        <v>13</v>
      </c>
      <c r="B42" s="721">
        <v>1</v>
      </c>
      <c r="C42" s="722" t="s">
        <v>3090</v>
      </c>
      <c r="D42" s="723" t="s">
        <v>23</v>
      </c>
      <c r="E42" s="721" t="s">
        <v>221</v>
      </c>
      <c r="F42" s="721" t="s">
        <v>733</v>
      </c>
      <c r="G42" s="774">
        <v>30079</v>
      </c>
      <c r="H42" s="795">
        <v>35</v>
      </c>
      <c r="I42" s="725" t="s">
        <v>1403</v>
      </c>
      <c r="J42" s="721" t="s">
        <v>289</v>
      </c>
      <c r="K42" s="721" t="s">
        <v>283</v>
      </c>
      <c r="L42" s="726"/>
      <c r="M42" s="726" t="s">
        <v>6426</v>
      </c>
      <c r="N42" s="722" t="s">
        <v>2967</v>
      </c>
      <c r="O42" s="721" t="s">
        <v>222</v>
      </c>
      <c r="P42" s="727" t="s">
        <v>3089</v>
      </c>
      <c r="Q42" s="727" t="s">
        <v>3091</v>
      </c>
    </row>
    <row r="43" spans="1:17">
      <c r="A43" s="721"/>
      <c r="B43" s="738">
        <v>2</v>
      </c>
      <c r="C43" s="722" t="s">
        <v>3093</v>
      </c>
      <c r="D43" s="723" t="s">
        <v>16</v>
      </c>
      <c r="E43" s="721" t="s">
        <v>221</v>
      </c>
      <c r="F43" s="721" t="s">
        <v>22</v>
      </c>
      <c r="G43" s="774">
        <v>35125</v>
      </c>
      <c r="H43" s="795">
        <v>21</v>
      </c>
      <c r="I43" s="725" t="s">
        <v>1403</v>
      </c>
      <c r="J43" s="721" t="s">
        <v>289</v>
      </c>
      <c r="K43" s="721" t="s">
        <v>246</v>
      </c>
      <c r="L43" s="726"/>
      <c r="M43" s="726" t="s">
        <v>6426</v>
      </c>
      <c r="N43" s="722" t="s">
        <v>2967</v>
      </c>
      <c r="O43" s="721" t="s">
        <v>245</v>
      </c>
      <c r="P43" s="727" t="s">
        <v>3092</v>
      </c>
      <c r="Q43" s="727" t="s">
        <v>3091</v>
      </c>
    </row>
    <row r="44" spans="1:17">
      <c r="A44" s="721"/>
      <c r="B44" s="721">
        <v>3</v>
      </c>
      <c r="C44" s="722" t="s">
        <v>3097</v>
      </c>
      <c r="D44" s="723" t="s">
        <v>16</v>
      </c>
      <c r="E44" s="721" t="s">
        <v>254</v>
      </c>
      <c r="F44" s="721" t="s">
        <v>230</v>
      </c>
      <c r="G44" s="777">
        <v>42398</v>
      </c>
      <c r="H44" s="795">
        <v>1</v>
      </c>
      <c r="I44" s="725" t="s">
        <v>1403</v>
      </c>
      <c r="J44" s="721" t="s">
        <v>265</v>
      </c>
      <c r="K44" s="721" t="s">
        <v>270</v>
      </c>
      <c r="L44" s="726"/>
      <c r="M44" s="726" t="s">
        <v>6426</v>
      </c>
      <c r="N44" s="722" t="s">
        <v>2967</v>
      </c>
      <c r="O44" s="721" t="s">
        <v>255</v>
      </c>
      <c r="P44" s="727" t="s">
        <v>3096</v>
      </c>
      <c r="Q44" s="727" t="s">
        <v>3091</v>
      </c>
    </row>
    <row r="45" spans="1:17">
      <c r="A45" s="721"/>
      <c r="B45" s="721">
        <v>4</v>
      </c>
      <c r="C45" s="722" t="s">
        <v>7406</v>
      </c>
      <c r="D45" s="723" t="s">
        <v>16</v>
      </c>
      <c r="E45" s="721" t="s">
        <v>254</v>
      </c>
      <c r="F45" s="721" t="s">
        <v>22</v>
      </c>
      <c r="G45" s="777" t="s">
        <v>7407</v>
      </c>
      <c r="H45" s="795"/>
      <c r="I45" s="725" t="s">
        <v>1403</v>
      </c>
      <c r="J45" s="721" t="s">
        <v>265</v>
      </c>
      <c r="K45" s="721" t="s">
        <v>270</v>
      </c>
      <c r="L45" s="726"/>
      <c r="M45" s="726" t="s">
        <v>6426</v>
      </c>
      <c r="N45" s="722" t="s">
        <v>2967</v>
      </c>
      <c r="O45" s="721" t="s">
        <v>255</v>
      </c>
      <c r="P45" s="727" t="s">
        <v>7408</v>
      </c>
      <c r="Q45" s="727" t="s">
        <v>3091</v>
      </c>
    </row>
    <row r="46" spans="1:17">
      <c r="A46" s="721">
        <v>14</v>
      </c>
      <c r="B46" s="721">
        <v>1</v>
      </c>
      <c r="C46" s="722" t="s">
        <v>3099</v>
      </c>
      <c r="D46" s="723" t="s">
        <v>23</v>
      </c>
      <c r="E46" s="721" t="s">
        <v>221</v>
      </c>
      <c r="F46" s="721" t="s">
        <v>733</v>
      </c>
      <c r="G46" s="774">
        <v>25974</v>
      </c>
      <c r="H46" s="795">
        <v>46</v>
      </c>
      <c r="I46" s="725" t="s">
        <v>1403</v>
      </c>
      <c r="J46" s="721" t="s">
        <v>256</v>
      </c>
      <c r="K46" s="721" t="s">
        <v>283</v>
      </c>
      <c r="L46" s="726"/>
      <c r="M46" s="726" t="s">
        <v>6426</v>
      </c>
      <c r="N46" s="722" t="s">
        <v>2967</v>
      </c>
      <c r="O46" s="721" t="s">
        <v>222</v>
      </c>
      <c r="P46" s="722" t="s">
        <v>3098</v>
      </c>
      <c r="Q46" s="722" t="s">
        <v>3102</v>
      </c>
    </row>
    <row r="47" spans="1:17">
      <c r="A47" s="721"/>
      <c r="B47" s="721">
        <v>2</v>
      </c>
      <c r="C47" s="722" t="s">
        <v>3104</v>
      </c>
      <c r="D47" s="723" t="s">
        <v>16</v>
      </c>
      <c r="E47" s="721" t="s">
        <v>221</v>
      </c>
      <c r="F47" s="721" t="s">
        <v>733</v>
      </c>
      <c r="G47" s="774">
        <v>28937</v>
      </c>
      <c r="H47" s="795">
        <v>38</v>
      </c>
      <c r="I47" s="725" t="s">
        <v>1403</v>
      </c>
      <c r="J47" s="721" t="s">
        <v>256</v>
      </c>
      <c r="K47" s="721" t="s">
        <v>246</v>
      </c>
      <c r="L47" s="726"/>
      <c r="M47" s="726" t="s">
        <v>6426</v>
      </c>
      <c r="N47" s="722" t="s">
        <v>2967</v>
      </c>
      <c r="O47" s="721" t="s">
        <v>245</v>
      </c>
      <c r="P47" s="722" t="s">
        <v>3103</v>
      </c>
      <c r="Q47" s="722" t="s">
        <v>3102</v>
      </c>
    </row>
    <row r="48" spans="1:17">
      <c r="A48" s="721"/>
      <c r="B48" s="738">
        <v>3</v>
      </c>
      <c r="C48" s="722" t="s">
        <v>3107</v>
      </c>
      <c r="D48" s="723" t="s">
        <v>23</v>
      </c>
      <c r="E48" s="721" t="s">
        <v>254</v>
      </c>
      <c r="F48" s="721" t="s">
        <v>230</v>
      </c>
      <c r="G48" s="774">
        <v>37703</v>
      </c>
      <c r="H48" s="795">
        <v>14</v>
      </c>
      <c r="I48" s="725" t="s">
        <v>1403</v>
      </c>
      <c r="J48" s="721" t="s">
        <v>369</v>
      </c>
      <c r="K48" s="721" t="s">
        <v>266</v>
      </c>
      <c r="L48" s="726"/>
      <c r="M48" s="726" t="s">
        <v>6426</v>
      </c>
      <c r="N48" s="722" t="s">
        <v>2967</v>
      </c>
      <c r="O48" s="721" t="s">
        <v>255</v>
      </c>
      <c r="P48" s="722" t="s">
        <v>3106</v>
      </c>
      <c r="Q48" s="722" t="s">
        <v>3102</v>
      </c>
    </row>
    <row r="49" spans="1:17">
      <c r="A49" s="721">
        <v>15</v>
      </c>
      <c r="B49" s="721">
        <v>1</v>
      </c>
      <c r="C49" s="722" t="s">
        <v>3109</v>
      </c>
      <c r="D49" s="723" t="s">
        <v>23</v>
      </c>
      <c r="E49" s="721" t="s">
        <v>221</v>
      </c>
      <c r="F49" s="721" t="s">
        <v>22</v>
      </c>
      <c r="G49" s="774">
        <v>35264</v>
      </c>
      <c r="H49" s="795">
        <v>21</v>
      </c>
      <c r="I49" s="725" t="s">
        <v>1403</v>
      </c>
      <c r="J49" s="721" t="s">
        <v>289</v>
      </c>
      <c r="K49" s="721" t="s">
        <v>266</v>
      </c>
      <c r="L49" s="726"/>
      <c r="M49" s="726" t="s">
        <v>6426</v>
      </c>
      <c r="N49" s="722" t="s">
        <v>2967</v>
      </c>
      <c r="O49" s="721" t="s">
        <v>222</v>
      </c>
      <c r="P49" s="722" t="s">
        <v>3108</v>
      </c>
      <c r="Q49" s="734" t="s">
        <v>3110</v>
      </c>
    </row>
    <row r="50" spans="1:17">
      <c r="A50" s="721"/>
      <c r="B50" s="721">
        <v>2</v>
      </c>
      <c r="C50" s="722" t="s">
        <v>3112</v>
      </c>
      <c r="D50" s="723" t="s">
        <v>16</v>
      </c>
      <c r="E50" s="738" t="s">
        <v>221</v>
      </c>
      <c r="F50" s="738" t="s">
        <v>733</v>
      </c>
      <c r="G50" s="774">
        <v>35301</v>
      </c>
      <c r="H50" s="795">
        <v>20</v>
      </c>
      <c r="I50" s="725" t="s">
        <v>1403</v>
      </c>
      <c r="J50" s="738" t="s">
        <v>289</v>
      </c>
      <c r="K50" s="738" t="s">
        <v>246</v>
      </c>
      <c r="L50" s="726"/>
      <c r="M50" s="726" t="s">
        <v>6426</v>
      </c>
      <c r="N50" s="722" t="s">
        <v>2967</v>
      </c>
      <c r="O50" s="738" t="s">
        <v>245</v>
      </c>
      <c r="P50" s="727" t="s">
        <v>3111</v>
      </c>
      <c r="Q50" s="734" t="s">
        <v>3110</v>
      </c>
    </row>
    <row r="51" spans="1:17">
      <c r="A51" s="721"/>
      <c r="B51" s="721">
        <v>3</v>
      </c>
      <c r="C51" s="722" t="s">
        <v>24</v>
      </c>
      <c r="D51" s="723" t="s">
        <v>16</v>
      </c>
      <c r="E51" s="738" t="s">
        <v>254</v>
      </c>
      <c r="F51" s="738" t="s">
        <v>22</v>
      </c>
      <c r="G51" s="774">
        <v>42748</v>
      </c>
      <c r="H51" s="795">
        <v>0</v>
      </c>
      <c r="I51" s="747" t="s">
        <v>1403</v>
      </c>
      <c r="J51" s="738" t="s">
        <v>265</v>
      </c>
      <c r="K51" s="738" t="s">
        <v>270</v>
      </c>
      <c r="L51" s="726"/>
      <c r="M51" s="726" t="s">
        <v>6426</v>
      </c>
      <c r="N51" s="722" t="s">
        <v>2967</v>
      </c>
      <c r="O51" s="738" t="s">
        <v>255</v>
      </c>
      <c r="P51" s="727"/>
      <c r="Q51" s="734" t="s">
        <v>3110</v>
      </c>
    </row>
    <row r="52" spans="1:17">
      <c r="A52" s="721">
        <v>16</v>
      </c>
      <c r="B52" s="721">
        <v>1</v>
      </c>
      <c r="C52" s="722" t="s">
        <v>3116</v>
      </c>
      <c r="D52" s="723" t="s">
        <v>23</v>
      </c>
      <c r="E52" s="721" t="s">
        <v>221</v>
      </c>
      <c r="F52" s="721" t="s">
        <v>756</v>
      </c>
      <c r="G52" s="774">
        <v>25022</v>
      </c>
      <c r="H52" s="795">
        <v>49</v>
      </c>
      <c r="I52" s="725" t="s">
        <v>1403</v>
      </c>
      <c r="J52" s="721" t="s">
        <v>256</v>
      </c>
      <c r="K52" s="721" t="s">
        <v>224</v>
      </c>
      <c r="L52" s="726"/>
      <c r="M52" s="726" t="s">
        <v>6426</v>
      </c>
      <c r="N52" s="722" t="s">
        <v>2967</v>
      </c>
      <c r="O52" s="721" t="s">
        <v>222</v>
      </c>
      <c r="P52" s="727" t="s">
        <v>3115</v>
      </c>
      <c r="Q52" s="722" t="s">
        <v>3119</v>
      </c>
    </row>
    <row r="53" spans="1:17">
      <c r="A53" s="721"/>
      <c r="B53" s="721">
        <v>2</v>
      </c>
      <c r="C53" s="722" t="s">
        <v>3121</v>
      </c>
      <c r="D53" s="723" t="s">
        <v>16</v>
      </c>
      <c r="E53" s="721" t="s">
        <v>221</v>
      </c>
      <c r="F53" s="721" t="s">
        <v>536</v>
      </c>
      <c r="G53" s="774">
        <v>27581</v>
      </c>
      <c r="H53" s="795">
        <v>42</v>
      </c>
      <c r="I53" s="725" t="s">
        <v>1403</v>
      </c>
      <c r="J53" s="721" t="s">
        <v>256</v>
      </c>
      <c r="K53" s="721" t="s">
        <v>246</v>
      </c>
      <c r="L53" s="726"/>
      <c r="M53" s="726" t="s">
        <v>6426</v>
      </c>
      <c r="N53" s="722" t="s">
        <v>2967</v>
      </c>
      <c r="O53" s="721" t="s">
        <v>245</v>
      </c>
      <c r="P53" s="727" t="s">
        <v>3120</v>
      </c>
      <c r="Q53" s="722" t="s">
        <v>3119</v>
      </c>
    </row>
    <row r="54" spans="1:17">
      <c r="A54" s="721"/>
      <c r="B54" s="721">
        <v>3</v>
      </c>
      <c r="C54" s="722" t="s">
        <v>3126</v>
      </c>
      <c r="D54" s="723" t="s">
        <v>23</v>
      </c>
      <c r="E54" s="721" t="s">
        <v>254</v>
      </c>
      <c r="F54" s="721" t="s">
        <v>22</v>
      </c>
      <c r="G54" s="774">
        <v>36746</v>
      </c>
      <c r="H54" s="795">
        <v>16</v>
      </c>
      <c r="I54" s="725" t="s">
        <v>1403</v>
      </c>
      <c r="J54" s="721" t="s">
        <v>348</v>
      </c>
      <c r="K54" s="721" t="s">
        <v>266</v>
      </c>
      <c r="L54" s="726"/>
      <c r="M54" s="726" t="s">
        <v>6426</v>
      </c>
      <c r="N54" s="722" t="s">
        <v>2967</v>
      </c>
      <c r="O54" s="721" t="s">
        <v>255</v>
      </c>
      <c r="P54" s="727" t="s">
        <v>3125</v>
      </c>
      <c r="Q54" s="722" t="s">
        <v>3119</v>
      </c>
    </row>
    <row r="55" spans="1:17">
      <c r="A55" s="721"/>
      <c r="B55" s="721">
        <v>4</v>
      </c>
      <c r="C55" s="722" t="s">
        <v>3128</v>
      </c>
      <c r="D55" s="723" t="s">
        <v>23</v>
      </c>
      <c r="E55" s="721" t="s">
        <v>254</v>
      </c>
      <c r="F55" s="721" t="s">
        <v>22</v>
      </c>
      <c r="G55" s="774">
        <v>40068</v>
      </c>
      <c r="H55" s="795">
        <v>7</v>
      </c>
      <c r="I55" s="725" t="s">
        <v>1403</v>
      </c>
      <c r="J55" s="721" t="s">
        <v>369</v>
      </c>
      <c r="K55" s="721" t="s">
        <v>266</v>
      </c>
      <c r="L55" s="726"/>
      <c r="M55" s="726" t="s">
        <v>6426</v>
      </c>
      <c r="N55" s="722" t="s">
        <v>2967</v>
      </c>
      <c r="O55" s="721" t="s">
        <v>255</v>
      </c>
      <c r="P55" s="727" t="s">
        <v>3127</v>
      </c>
      <c r="Q55" s="722" t="s">
        <v>3119</v>
      </c>
    </row>
    <row r="56" spans="1:17">
      <c r="A56" s="721">
        <v>17</v>
      </c>
      <c r="B56" s="721">
        <v>1</v>
      </c>
      <c r="C56" s="722" t="s">
        <v>3130</v>
      </c>
      <c r="D56" s="723" t="s">
        <v>23</v>
      </c>
      <c r="E56" s="721" t="s">
        <v>221</v>
      </c>
      <c r="F56" s="721" t="s">
        <v>1500</v>
      </c>
      <c r="G56" s="774">
        <v>27403</v>
      </c>
      <c r="H56" s="795">
        <v>42</v>
      </c>
      <c r="I56" s="725" t="s">
        <v>1403</v>
      </c>
      <c r="J56" s="721" t="s">
        <v>223</v>
      </c>
      <c r="K56" s="721" t="s">
        <v>283</v>
      </c>
      <c r="L56" s="726"/>
      <c r="M56" s="726" t="s">
        <v>6426</v>
      </c>
      <c r="N56" s="722" t="s">
        <v>2967</v>
      </c>
      <c r="O56" s="721" t="s">
        <v>222</v>
      </c>
      <c r="P56" s="722" t="s">
        <v>3129</v>
      </c>
      <c r="Q56" s="727" t="s">
        <v>7411</v>
      </c>
    </row>
    <row r="57" spans="1:17">
      <c r="A57" s="721"/>
      <c r="B57" s="721">
        <v>2</v>
      </c>
      <c r="C57" s="722" t="s">
        <v>3135</v>
      </c>
      <c r="D57" s="723" t="s">
        <v>16</v>
      </c>
      <c r="E57" s="721" t="s">
        <v>221</v>
      </c>
      <c r="F57" s="721" t="s">
        <v>1500</v>
      </c>
      <c r="G57" s="774">
        <v>29711</v>
      </c>
      <c r="H57" s="795">
        <v>36</v>
      </c>
      <c r="I57" s="725" t="s">
        <v>1403</v>
      </c>
      <c r="J57" s="721" t="s">
        <v>289</v>
      </c>
      <c r="K57" s="721" t="s">
        <v>246</v>
      </c>
      <c r="L57" s="726"/>
      <c r="M57" s="726" t="s">
        <v>6426</v>
      </c>
      <c r="N57" s="722" t="s">
        <v>2967</v>
      </c>
      <c r="O57" s="721" t="s">
        <v>245</v>
      </c>
      <c r="P57" s="722" t="s">
        <v>3134</v>
      </c>
      <c r="Q57" s="727" t="s">
        <v>7411</v>
      </c>
    </row>
    <row r="58" spans="1:17">
      <c r="A58" s="721"/>
      <c r="B58" s="721">
        <v>3</v>
      </c>
      <c r="C58" s="722" t="s">
        <v>3137</v>
      </c>
      <c r="D58" s="723" t="s">
        <v>23</v>
      </c>
      <c r="E58" s="721" t="s">
        <v>254</v>
      </c>
      <c r="F58" s="721" t="s">
        <v>1500</v>
      </c>
      <c r="G58" s="774">
        <v>35980</v>
      </c>
      <c r="H58" s="795">
        <v>19</v>
      </c>
      <c r="I58" s="725" t="s">
        <v>1403</v>
      </c>
      <c r="J58" s="721" t="s">
        <v>223</v>
      </c>
      <c r="K58" s="721" t="s">
        <v>266</v>
      </c>
      <c r="L58" s="726"/>
      <c r="M58" s="726" t="s">
        <v>6426</v>
      </c>
      <c r="N58" s="722" t="s">
        <v>2967</v>
      </c>
      <c r="O58" s="721" t="s">
        <v>255</v>
      </c>
      <c r="P58" s="722" t="s">
        <v>3136</v>
      </c>
      <c r="Q58" s="727" t="s">
        <v>7411</v>
      </c>
    </row>
    <row r="59" spans="1:17">
      <c r="A59" s="721"/>
      <c r="B59" s="721">
        <v>4</v>
      </c>
      <c r="C59" s="722" t="s">
        <v>3139</v>
      </c>
      <c r="D59" s="723" t="s">
        <v>16</v>
      </c>
      <c r="E59" s="721" t="s">
        <v>254</v>
      </c>
      <c r="F59" s="721" t="s">
        <v>22</v>
      </c>
      <c r="G59" s="774">
        <v>38045</v>
      </c>
      <c r="H59" s="795">
        <v>13</v>
      </c>
      <c r="I59" s="725" t="s">
        <v>1403</v>
      </c>
      <c r="J59" s="721" t="s">
        <v>3140</v>
      </c>
      <c r="K59" s="721" t="s">
        <v>266</v>
      </c>
      <c r="L59" s="726"/>
      <c r="M59" s="726" t="s">
        <v>6426</v>
      </c>
      <c r="N59" s="722" t="s">
        <v>2967</v>
      </c>
      <c r="O59" s="721" t="s">
        <v>255</v>
      </c>
      <c r="P59" s="722" t="s">
        <v>3138</v>
      </c>
      <c r="Q59" s="727" t="s">
        <v>7411</v>
      </c>
    </row>
    <row r="60" spans="1:17">
      <c r="A60" s="721"/>
      <c r="B60" s="738">
        <v>5</v>
      </c>
      <c r="C60" s="722" t="s">
        <v>21</v>
      </c>
      <c r="D60" s="723" t="s">
        <v>16</v>
      </c>
      <c r="E60" s="721" t="s">
        <v>254</v>
      </c>
      <c r="F60" s="721" t="s">
        <v>22</v>
      </c>
      <c r="G60" s="774">
        <v>42744</v>
      </c>
      <c r="H60" s="795">
        <v>0</v>
      </c>
      <c r="I60" s="725" t="s">
        <v>1403</v>
      </c>
      <c r="J60" s="721" t="s">
        <v>265</v>
      </c>
      <c r="K60" s="721" t="s">
        <v>270</v>
      </c>
      <c r="L60" s="726"/>
      <c r="M60" s="726" t="s">
        <v>6426</v>
      </c>
      <c r="N60" s="722" t="s">
        <v>2967</v>
      </c>
      <c r="O60" s="721" t="s">
        <v>255</v>
      </c>
      <c r="P60" s="722"/>
      <c r="Q60" s="727" t="s">
        <v>7411</v>
      </c>
    </row>
    <row r="61" spans="1:17">
      <c r="A61" s="721"/>
      <c r="B61" s="738">
        <v>6</v>
      </c>
      <c r="C61" s="722" t="s">
        <v>7409</v>
      </c>
      <c r="D61" s="723" t="s">
        <v>16</v>
      </c>
      <c r="E61" s="721" t="s">
        <v>254</v>
      </c>
      <c r="F61" s="721" t="s">
        <v>22</v>
      </c>
      <c r="G61" s="774">
        <v>43137</v>
      </c>
      <c r="H61" s="795"/>
      <c r="I61" s="725" t="s">
        <v>1403</v>
      </c>
      <c r="J61" s="721" t="s">
        <v>265</v>
      </c>
      <c r="K61" s="721" t="s">
        <v>270</v>
      </c>
      <c r="L61" s="726"/>
      <c r="M61" s="726" t="s">
        <v>6426</v>
      </c>
      <c r="N61" s="722" t="s">
        <v>2967</v>
      </c>
      <c r="O61" s="721" t="s">
        <v>255</v>
      </c>
      <c r="P61" s="727" t="s">
        <v>7410</v>
      </c>
      <c r="Q61" s="727" t="s">
        <v>7411</v>
      </c>
    </row>
    <row r="62" spans="1:17">
      <c r="A62" s="721">
        <v>18</v>
      </c>
      <c r="B62" s="721">
        <v>1</v>
      </c>
      <c r="C62" s="722" t="s">
        <v>3142</v>
      </c>
      <c r="D62" s="723" t="s">
        <v>23</v>
      </c>
      <c r="E62" s="721" t="s">
        <v>221</v>
      </c>
      <c r="F62" s="721" t="s">
        <v>3143</v>
      </c>
      <c r="G62" s="774">
        <v>24215</v>
      </c>
      <c r="H62" s="795">
        <v>51</v>
      </c>
      <c r="I62" s="725" t="s">
        <v>1403</v>
      </c>
      <c r="J62" s="721" t="s">
        <v>256</v>
      </c>
      <c r="K62" s="721" t="s">
        <v>283</v>
      </c>
      <c r="L62" s="726"/>
      <c r="M62" s="726" t="s">
        <v>6426</v>
      </c>
      <c r="N62" s="722" t="s">
        <v>2967</v>
      </c>
      <c r="O62" s="721" t="s">
        <v>222</v>
      </c>
      <c r="P62" s="722" t="s">
        <v>3141</v>
      </c>
      <c r="Q62" s="722" t="s">
        <v>3146</v>
      </c>
    </row>
    <row r="63" spans="1:17">
      <c r="A63" s="721"/>
      <c r="B63" s="721">
        <v>2</v>
      </c>
      <c r="C63" s="722" t="s">
        <v>1044</v>
      </c>
      <c r="D63" s="723" t="s">
        <v>16</v>
      </c>
      <c r="E63" s="721" t="s">
        <v>221</v>
      </c>
      <c r="F63" s="721" t="s">
        <v>3143</v>
      </c>
      <c r="G63" s="774">
        <v>26027</v>
      </c>
      <c r="H63" s="795">
        <v>46</v>
      </c>
      <c r="I63" s="725" t="s">
        <v>1403</v>
      </c>
      <c r="J63" s="721" t="s">
        <v>256</v>
      </c>
      <c r="K63" s="721" t="s">
        <v>246</v>
      </c>
      <c r="L63" s="726"/>
      <c r="M63" s="726" t="s">
        <v>6426</v>
      </c>
      <c r="N63" s="722" t="s">
        <v>2967</v>
      </c>
      <c r="O63" s="721" t="s">
        <v>245</v>
      </c>
      <c r="P63" s="722" t="s">
        <v>3147</v>
      </c>
      <c r="Q63" s="722" t="s">
        <v>3146</v>
      </c>
    </row>
    <row r="64" spans="1:17">
      <c r="A64" s="721"/>
      <c r="B64" s="721">
        <v>3</v>
      </c>
      <c r="C64" s="722" t="s">
        <v>3150</v>
      </c>
      <c r="D64" s="723" t="s">
        <v>23</v>
      </c>
      <c r="E64" s="721" t="s">
        <v>254</v>
      </c>
      <c r="F64" s="721" t="s">
        <v>3143</v>
      </c>
      <c r="G64" s="774">
        <v>35765</v>
      </c>
      <c r="H64" s="795">
        <v>19</v>
      </c>
      <c r="I64" s="725" t="s">
        <v>1403</v>
      </c>
      <c r="J64" s="721" t="s">
        <v>886</v>
      </c>
      <c r="K64" s="721" t="s">
        <v>266</v>
      </c>
      <c r="L64" s="726"/>
      <c r="M64" s="726" t="s">
        <v>6426</v>
      </c>
      <c r="N64" s="722" t="s">
        <v>2967</v>
      </c>
      <c r="O64" s="721" t="s">
        <v>255</v>
      </c>
      <c r="P64" s="722" t="s">
        <v>3149</v>
      </c>
      <c r="Q64" s="722" t="s">
        <v>3146</v>
      </c>
    </row>
    <row r="65" spans="1:17">
      <c r="A65" s="721">
        <v>19</v>
      </c>
      <c r="B65" s="721">
        <v>1</v>
      </c>
      <c r="C65" s="722" t="s">
        <v>3152</v>
      </c>
      <c r="D65" s="723" t="s">
        <v>23</v>
      </c>
      <c r="E65" s="721" t="s">
        <v>221</v>
      </c>
      <c r="F65" s="721" t="s">
        <v>288</v>
      </c>
      <c r="G65" s="774">
        <v>29030</v>
      </c>
      <c r="H65" s="795">
        <v>38</v>
      </c>
      <c r="I65" s="725" t="s">
        <v>1403</v>
      </c>
      <c r="J65" s="721" t="s">
        <v>223</v>
      </c>
      <c r="K65" s="721" t="s">
        <v>224</v>
      </c>
      <c r="L65" s="726"/>
      <c r="M65" s="726" t="s">
        <v>6426</v>
      </c>
      <c r="N65" s="722" t="s">
        <v>2967</v>
      </c>
      <c r="O65" s="721" t="s">
        <v>222</v>
      </c>
      <c r="P65" s="727" t="s">
        <v>3151</v>
      </c>
      <c r="Q65" s="722" t="s">
        <v>3154</v>
      </c>
    </row>
    <row r="66" spans="1:17">
      <c r="A66" s="721"/>
      <c r="B66" s="721">
        <v>2</v>
      </c>
      <c r="C66" s="722" t="s">
        <v>7412</v>
      </c>
      <c r="D66" s="723" t="s">
        <v>16</v>
      </c>
      <c r="E66" s="721" t="s">
        <v>221</v>
      </c>
      <c r="F66" s="721"/>
      <c r="G66" s="774"/>
      <c r="H66" s="795"/>
      <c r="I66" s="725"/>
      <c r="J66" s="721"/>
      <c r="K66" s="721"/>
      <c r="L66" s="726"/>
      <c r="M66" s="726"/>
      <c r="N66" s="722"/>
      <c r="O66" s="721" t="s">
        <v>245</v>
      </c>
      <c r="P66" s="727"/>
      <c r="Q66" s="722"/>
    </row>
    <row r="67" spans="1:17">
      <c r="A67" s="721"/>
      <c r="B67" s="721">
        <v>3</v>
      </c>
      <c r="C67" s="722"/>
      <c r="D67" s="723" t="s">
        <v>16</v>
      </c>
      <c r="E67" s="721" t="s">
        <v>254</v>
      </c>
      <c r="F67" s="721"/>
      <c r="G67" s="774"/>
      <c r="H67" s="795"/>
      <c r="I67" s="725"/>
      <c r="J67" s="721"/>
      <c r="K67" s="721"/>
      <c r="L67" s="726"/>
      <c r="M67" s="726"/>
      <c r="N67" s="722"/>
      <c r="O67" s="721" t="s">
        <v>255</v>
      </c>
      <c r="P67" s="727"/>
      <c r="Q67" s="722"/>
    </row>
    <row r="68" spans="1:17">
      <c r="A68" s="721"/>
      <c r="B68" s="721">
        <v>4</v>
      </c>
      <c r="C68" s="722" t="s">
        <v>316</v>
      </c>
      <c r="D68" s="723" t="s">
        <v>23</v>
      </c>
      <c r="E68" s="721" t="s">
        <v>254</v>
      </c>
      <c r="F68" s="721" t="s">
        <v>288</v>
      </c>
      <c r="G68" s="774">
        <v>31016</v>
      </c>
      <c r="H68" s="795">
        <v>32</v>
      </c>
      <c r="I68" s="725" t="s">
        <v>1403</v>
      </c>
      <c r="J68" s="721" t="s">
        <v>223</v>
      </c>
      <c r="K68" s="721" t="s">
        <v>283</v>
      </c>
      <c r="L68" s="726"/>
      <c r="M68" s="726" t="s">
        <v>6426</v>
      </c>
      <c r="N68" s="722" t="s">
        <v>2967</v>
      </c>
      <c r="O68" s="721" t="s">
        <v>2761</v>
      </c>
      <c r="P68" s="727" t="s">
        <v>3156</v>
      </c>
      <c r="Q68" s="722" t="s">
        <v>3154</v>
      </c>
    </row>
    <row r="69" spans="1:17">
      <c r="A69" s="721">
        <v>20</v>
      </c>
      <c r="B69" s="721">
        <v>1</v>
      </c>
      <c r="C69" s="722" t="s">
        <v>3162</v>
      </c>
      <c r="D69" s="723" t="s">
        <v>23</v>
      </c>
      <c r="E69" s="721" t="s">
        <v>221</v>
      </c>
      <c r="F69" s="721" t="s">
        <v>288</v>
      </c>
      <c r="G69" s="774">
        <v>31425</v>
      </c>
      <c r="H69" s="795">
        <v>31</v>
      </c>
      <c r="I69" s="725" t="s">
        <v>1403</v>
      </c>
      <c r="J69" s="721" t="s">
        <v>256</v>
      </c>
      <c r="K69" s="721" t="s">
        <v>674</v>
      </c>
      <c r="L69" s="726"/>
      <c r="M69" s="726" t="s">
        <v>6426</v>
      </c>
      <c r="N69" s="722" t="s">
        <v>2967</v>
      </c>
      <c r="O69" s="721" t="s">
        <v>222</v>
      </c>
      <c r="P69" s="722" t="s">
        <v>3161</v>
      </c>
      <c r="Q69" s="722" t="s">
        <v>3164</v>
      </c>
    </row>
    <row r="70" spans="1:17">
      <c r="A70" s="721"/>
      <c r="B70" s="721">
        <v>2</v>
      </c>
      <c r="C70" s="722" t="s">
        <v>3166</v>
      </c>
      <c r="D70" s="723" t="s">
        <v>16</v>
      </c>
      <c r="E70" s="721" t="s">
        <v>221</v>
      </c>
      <c r="F70" s="721" t="s">
        <v>230</v>
      </c>
      <c r="G70" s="774">
        <v>32422</v>
      </c>
      <c r="H70" s="795">
        <v>28</v>
      </c>
      <c r="I70" s="725" t="s">
        <v>1403</v>
      </c>
      <c r="J70" s="721" t="s">
        <v>289</v>
      </c>
      <c r="K70" s="721" t="s">
        <v>246</v>
      </c>
      <c r="L70" s="726"/>
      <c r="M70" s="726" t="s">
        <v>6426</v>
      </c>
      <c r="N70" s="722" t="s">
        <v>2967</v>
      </c>
      <c r="O70" s="721" t="s">
        <v>245</v>
      </c>
      <c r="P70" s="734" t="s">
        <v>3165</v>
      </c>
      <c r="Q70" s="722" t="s">
        <v>3164</v>
      </c>
    </row>
    <row r="71" spans="1:17">
      <c r="A71" s="721"/>
      <c r="B71" s="721">
        <v>3</v>
      </c>
      <c r="C71" s="722" t="s">
        <v>3169</v>
      </c>
      <c r="D71" s="723" t="s">
        <v>16</v>
      </c>
      <c r="E71" s="721" t="s">
        <v>254</v>
      </c>
      <c r="F71" s="721" t="s">
        <v>22</v>
      </c>
      <c r="G71" s="774">
        <v>39973</v>
      </c>
      <c r="H71" s="795">
        <v>8</v>
      </c>
      <c r="I71" s="725" t="s">
        <v>1403</v>
      </c>
      <c r="J71" s="721" t="s">
        <v>265</v>
      </c>
      <c r="K71" s="721" t="s">
        <v>266</v>
      </c>
      <c r="L71" s="726"/>
      <c r="M71" s="726" t="s">
        <v>6426</v>
      </c>
      <c r="N71" s="722" t="s">
        <v>2967</v>
      </c>
      <c r="O71" s="721" t="s">
        <v>255</v>
      </c>
      <c r="P71" s="727" t="s">
        <v>3168</v>
      </c>
      <c r="Q71" s="722" t="s">
        <v>3164</v>
      </c>
    </row>
    <row r="72" spans="1:17">
      <c r="A72" s="721"/>
      <c r="B72" s="721">
        <v>4</v>
      </c>
      <c r="C72" s="722" t="s">
        <v>3171</v>
      </c>
      <c r="D72" s="723" t="s">
        <v>16</v>
      </c>
      <c r="E72" s="721" t="s">
        <v>254</v>
      </c>
      <c r="F72" s="721" t="s">
        <v>230</v>
      </c>
      <c r="G72" s="774">
        <v>42166</v>
      </c>
      <c r="H72" s="795">
        <v>2</v>
      </c>
      <c r="I72" s="725" t="s">
        <v>1403</v>
      </c>
      <c r="J72" s="721" t="s">
        <v>265</v>
      </c>
      <c r="K72" s="721" t="s">
        <v>270</v>
      </c>
      <c r="L72" s="726"/>
      <c r="M72" s="726" t="s">
        <v>6426</v>
      </c>
      <c r="N72" s="722" t="s">
        <v>2967</v>
      </c>
      <c r="O72" s="721" t="s">
        <v>255</v>
      </c>
      <c r="P72" s="727" t="s">
        <v>3170</v>
      </c>
      <c r="Q72" s="722" t="s">
        <v>3164</v>
      </c>
    </row>
    <row r="73" spans="1:17">
      <c r="A73" s="721">
        <v>21</v>
      </c>
      <c r="B73" s="721">
        <v>1</v>
      </c>
      <c r="C73" s="722" t="s">
        <v>3173</v>
      </c>
      <c r="D73" s="723" t="s">
        <v>23</v>
      </c>
      <c r="E73" s="721" t="s">
        <v>221</v>
      </c>
      <c r="F73" s="721" t="s">
        <v>288</v>
      </c>
      <c r="G73" s="774">
        <v>32951</v>
      </c>
      <c r="H73" s="795">
        <v>27</v>
      </c>
      <c r="I73" s="725" t="s">
        <v>1403</v>
      </c>
      <c r="J73" s="721" t="s">
        <v>256</v>
      </c>
      <c r="K73" s="721" t="s">
        <v>674</v>
      </c>
      <c r="L73" s="726"/>
      <c r="M73" s="726" t="s">
        <v>6426</v>
      </c>
      <c r="N73" s="722" t="s">
        <v>2967</v>
      </c>
      <c r="O73" s="721" t="s">
        <v>222</v>
      </c>
      <c r="P73" s="722" t="s">
        <v>3172</v>
      </c>
      <c r="Q73" s="727" t="s">
        <v>7416</v>
      </c>
    </row>
    <row r="74" spans="1:17">
      <c r="A74" s="721"/>
      <c r="B74" s="721">
        <v>2</v>
      </c>
      <c r="C74" s="722" t="s">
        <v>3175</v>
      </c>
      <c r="D74" s="723" t="s">
        <v>16</v>
      </c>
      <c r="E74" s="721" t="s">
        <v>221</v>
      </c>
      <c r="F74" s="721" t="s">
        <v>288</v>
      </c>
      <c r="G74" s="774">
        <v>33678</v>
      </c>
      <c r="H74" s="795">
        <v>25</v>
      </c>
      <c r="I74" s="725" t="s">
        <v>1403</v>
      </c>
      <c r="J74" s="721" t="s">
        <v>256</v>
      </c>
      <c r="K74" s="721" t="s">
        <v>246</v>
      </c>
      <c r="L74" s="726"/>
      <c r="M74" s="726" t="s">
        <v>6426</v>
      </c>
      <c r="N74" s="722" t="s">
        <v>2967</v>
      </c>
      <c r="O74" s="721" t="s">
        <v>245</v>
      </c>
      <c r="P74" s="727" t="s">
        <v>3174</v>
      </c>
      <c r="Q74" s="727" t="s">
        <v>7416</v>
      </c>
    </row>
    <row r="75" spans="1:17">
      <c r="A75" s="721"/>
      <c r="B75" s="721">
        <v>3</v>
      </c>
      <c r="C75" s="722" t="s">
        <v>3179</v>
      </c>
      <c r="D75" s="723" t="s">
        <v>23</v>
      </c>
      <c r="E75" s="721" t="s">
        <v>254</v>
      </c>
      <c r="F75" s="721" t="s">
        <v>230</v>
      </c>
      <c r="G75" s="774">
        <v>40423</v>
      </c>
      <c r="H75" s="795">
        <v>6</v>
      </c>
      <c r="I75" s="725" t="s">
        <v>1403</v>
      </c>
      <c r="J75" s="721" t="s">
        <v>265</v>
      </c>
      <c r="K75" s="721" t="s">
        <v>270</v>
      </c>
      <c r="L75" s="726"/>
      <c r="M75" s="726" t="s">
        <v>6426</v>
      </c>
      <c r="N75" s="722" t="s">
        <v>2967</v>
      </c>
      <c r="O75" s="721" t="s">
        <v>255</v>
      </c>
      <c r="P75" s="727" t="s">
        <v>3178</v>
      </c>
      <c r="Q75" s="727" t="s">
        <v>7416</v>
      </c>
    </row>
    <row r="76" spans="1:17">
      <c r="A76" s="721"/>
      <c r="B76" s="721">
        <v>4</v>
      </c>
      <c r="C76" s="722" t="s">
        <v>7413</v>
      </c>
      <c r="D76" s="723" t="s">
        <v>23</v>
      </c>
      <c r="E76" s="721" t="s">
        <v>254</v>
      </c>
      <c r="F76" s="721" t="s">
        <v>229</v>
      </c>
      <c r="G76" s="774" t="s">
        <v>7414</v>
      </c>
      <c r="H76" s="795"/>
      <c r="I76" s="725" t="s">
        <v>1403</v>
      </c>
      <c r="J76" s="721" t="s">
        <v>265</v>
      </c>
      <c r="K76" s="721" t="s">
        <v>270</v>
      </c>
      <c r="L76" s="726"/>
      <c r="M76" s="726"/>
      <c r="N76" s="722"/>
      <c r="O76" s="721" t="s">
        <v>255</v>
      </c>
      <c r="P76" s="727" t="s">
        <v>7415</v>
      </c>
      <c r="Q76" s="727" t="s">
        <v>7416</v>
      </c>
    </row>
    <row r="77" spans="1:17">
      <c r="A77" s="721">
        <v>22</v>
      </c>
      <c r="B77" s="721">
        <v>1</v>
      </c>
      <c r="C77" s="722" t="s">
        <v>3181</v>
      </c>
      <c r="D77" s="723" t="s">
        <v>23</v>
      </c>
      <c r="E77" s="721" t="s">
        <v>221</v>
      </c>
      <c r="F77" s="721" t="s">
        <v>452</v>
      </c>
      <c r="G77" s="774">
        <v>31235</v>
      </c>
      <c r="H77" s="795">
        <v>32</v>
      </c>
      <c r="I77" s="725" t="s">
        <v>1403</v>
      </c>
      <c r="J77" s="721" t="s">
        <v>289</v>
      </c>
      <c r="K77" s="721" t="s">
        <v>674</v>
      </c>
      <c r="L77" s="726"/>
      <c r="M77" s="726" t="s">
        <v>6426</v>
      </c>
      <c r="N77" s="722" t="s">
        <v>2967</v>
      </c>
      <c r="O77" s="721" t="s">
        <v>222</v>
      </c>
      <c r="P77" s="722" t="s">
        <v>3180</v>
      </c>
      <c r="Q77" s="722" t="s">
        <v>2999</v>
      </c>
    </row>
    <row r="78" spans="1:17">
      <c r="A78" s="721"/>
      <c r="B78" s="721">
        <v>2</v>
      </c>
      <c r="C78" s="722" t="s">
        <v>3183</v>
      </c>
      <c r="D78" s="723" t="s">
        <v>16</v>
      </c>
      <c r="E78" s="721" t="s">
        <v>221</v>
      </c>
      <c r="F78" s="721" t="s">
        <v>970</v>
      </c>
      <c r="G78" s="774">
        <v>33493</v>
      </c>
      <c r="H78" s="795">
        <v>25</v>
      </c>
      <c r="I78" s="725" t="s">
        <v>1403</v>
      </c>
      <c r="J78" s="721" t="s">
        <v>289</v>
      </c>
      <c r="K78" s="721" t="s">
        <v>246</v>
      </c>
      <c r="L78" s="726"/>
      <c r="M78" s="726" t="s">
        <v>6426</v>
      </c>
      <c r="N78" s="722" t="s">
        <v>2967</v>
      </c>
      <c r="O78" s="721" t="s">
        <v>245</v>
      </c>
      <c r="P78" s="727" t="s">
        <v>3182</v>
      </c>
      <c r="Q78" s="722" t="s">
        <v>2999</v>
      </c>
    </row>
    <row r="79" spans="1:17">
      <c r="A79" s="721"/>
      <c r="B79" s="721">
        <v>3</v>
      </c>
      <c r="C79" s="722" t="s">
        <v>3187</v>
      </c>
      <c r="D79" s="723" t="s">
        <v>16</v>
      </c>
      <c r="E79" s="721" t="s">
        <v>254</v>
      </c>
      <c r="F79" s="721" t="s">
        <v>22</v>
      </c>
      <c r="G79" s="774">
        <v>39955</v>
      </c>
      <c r="H79" s="795">
        <v>8</v>
      </c>
      <c r="I79" s="725" t="s">
        <v>1403</v>
      </c>
      <c r="J79" s="721" t="s">
        <v>265</v>
      </c>
      <c r="K79" s="721" t="s">
        <v>266</v>
      </c>
      <c r="L79" s="726"/>
      <c r="M79" s="726" t="s">
        <v>6426</v>
      </c>
      <c r="N79" s="722" t="s">
        <v>2967</v>
      </c>
      <c r="O79" s="721" t="s">
        <v>255</v>
      </c>
      <c r="P79" s="727" t="s">
        <v>3186</v>
      </c>
      <c r="Q79" s="722" t="s">
        <v>2999</v>
      </c>
    </row>
    <row r="80" spans="1:17">
      <c r="A80" s="721"/>
      <c r="B80" s="721">
        <v>4</v>
      </c>
      <c r="C80" s="722" t="s">
        <v>3189</v>
      </c>
      <c r="D80" s="723" t="s">
        <v>16</v>
      </c>
      <c r="E80" s="721" t="s">
        <v>254</v>
      </c>
      <c r="F80" s="721" t="s">
        <v>230</v>
      </c>
      <c r="G80" s="774">
        <v>42303</v>
      </c>
      <c r="H80" s="795">
        <v>1</v>
      </c>
      <c r="I80" s="725" t="s">
        <v>1403</v>
      </c>
      <c r="J80" s="721" t="s">
        <v>265</v>
      </c>
      <c r="K80" s="721" t="s">
        <v>270</v>
      </c>
      <c r="L80" s="726"/>
      <c r="M80" s="726" t="s">
        <v>6426</v>
      </c>
      <c r="N80" s="722" t="s">
        <v>2967</v>
      </c>
      <c r="O80" s="721" t="s">
        <v>255</v>
      </c>
      <c r="P80" s="727" t="s">
        <v>3188</v>
      </c>
      <c r="Q80" s="722" t="s">
        <v>2999</v>
      </c>
    </row>
    <row r="81" spans="1:17">
      <c r="A81" s="721">
        <v>23</v>
      </c>
      <c r="B81" s="721">
        <v>1</v>
      </c>
      <c r="C81" s="722" t="s">
        <v>3191</v>
      </c>
      <c r="D81" s="723" t="s">
        <v>23</v>
      </c>
      <c r="E81" s="721" t="s">
        <v>221</v>
      </c>
      <c r="F81" s="721" t="s">
        <v>3192</v>
      </c>
      <c r="G81" s="774">
        <v>30845</v>
      </c>
      <c r="H81" s="795">
        <v>33</v>
      </c>
      <c r="I81" s="725" t="s">
        <v>1403</v>
      </c>
      <c r="J81" s="721" t="s">
        <v>289</v>
      </c>
      <c r="K81" s="721" t="s">
        <v>674</v>
      </c>
      <c r="L81" s="726"/>
      <c r="M81" s="726" t="s">
        <v>6426</v>
      </c>
      <c r="N81" s="722" t="s">
        <v>2967</v>
      </c>
      <c r="O81" s="721" t="s">
        <v>222</v>
      </c>
      <c r="P81" s="727" t="s">
        <v>3190</v>
      </c>
      <c r="Q81" s="722" t="s">
        <v>3030</v>
      </c>
    </row>
    <row r="82" spans="1:17">
      <c r="A82" s="721"/>
      <c r="B82" s="721">
        <v>2</v>
      </c>
      <c r="C82" s="722" t="s">
        <v>3196</v>
      </c>
      <c r="D82" s="723" t="s">
        <v>16</v>
      </c>
      <c r="E82" s="721" t="s">
        <v>221</v>
      </c>
      <c r="F82" s="721" t="s">
        <v>1500</v>
      </c>
      <c r="G82" s="774">
        <v>31856</v>
      </c>
      <c r="H82" s="795">
        <v>30</v>
      </c>
      <c r="I82" s="725" t="s">
        <v>1403</v>
      </c>
      <c r="J82" s="721" t="s">
        <v>289</v>
      </c>
      <c r="K82" s="721" t="s">
        <v>246</v>
      </c>
      <c r="L82" s="726"/>
      <c r="M82" s="726" t="s">
        <v>6426</v>
      </c>
      <c r="N82" s="722" t="s">
        <v>2967</v>
      </c>
      <c r="O82" s="721" t="s">
        <v>245</v>
      </c>
      <c r="P82" s="727" t="s">
        <v>3195</v>
      </c>
      <c r="Q82" s="722" t="s">
        <v>3030</v>
      </c>
    </row>
    <row r="83" spans="1:17">
      <c r="A83" s="721"/>
      <c r="B83" s="721">
        <v>3</v>
      </c>
      <c r="C83" s="722" t="s">
        <v>3198</v>
      </c>
      <c r="D83" s="723" t="s">
        <v>23</v>
      </c>
      <c r="E83" s="721" t="s">
        <v>254</v>
      </c>
      <c r="F83" s="721" t="s">
        <v>22</v>
      </c>
      <c r="G83" s="774">
        <v>40413</v>
      </c>
      <c r="H83" s="795">
        <v>6</v>
      </c>
      <c r="I83" s="725" t="s">
        <v>1403</v>
      </c>
      <c r="J83" s="721" t="s">
        <v>265</v>
      </c>
      <c r="K83" s="721" t="s">
        <v>270</v>
      </c>
      <c r="L83" s="726"/>
      <c r="M83" s="726" t="s">
        <v>6426</v>
      </c>
      <c r="N83" s="722" t="s">
        <v>2967</v>
      </c>
      <c r="O83" s="721" t="s">
        <v>255</v>
      </c>
      <c r="P83" s="727" t="s">
        <v>3197</v>
      </c>
      <c r="Q83" s="722" t="s">
        <v>3030</v>
      </c>
    </row>
    <row r="84" spans="1:17">
      <c r="A84" s="721"/>
      <c r="B84" s="721">
        <v>4</v>
      </c>
      <c r="C84" s="722" t="s">
        <v>7105</v>
      </c>
      <c r="D84" s="723" t="s">
        <v>16</v>
      </c>
      <c r="E84" s="721" t="s">
        <v>254</v>
      </c>
      <c r="F84" s="721" t="s">
        <v>230</v>
      </c>
      <c r="G84" s="774">
        <v>43346</v>
      </c>
      <c r="H84" s="795"/>
      <c r="I84" s="725" t="s">
        <v>1403</v>
      </c>
      <c r="J84" s="721" t="s">
        <v>265</v>
      </c>
      <c r="K84" s="721" t="s">
        <v>270</v>
      </c>
      <c r="L84" s="726"/>
      <c r="M84" s="726" t="s">
        <v>6426</v>
      </c>
      <c r="N84" s="722" t="s">
        <v>2967</v>
      </c>
      <c r="O84" s="721" t="s">
        <v>255</v>
      </c>
      <c r="P84" s="727"/>
      <c r="Q84" s="722"/>
    </row>
    <row r="85" spans="1:17">
      <c r="A85" s="721">
        <v>24</v>
      </c>
      <c r="B85" s="721">
        <v>1</v>
      </c>
      <c r="C85" s="722" t="s">
        <v>3201</v>
      </c>
      <c r="D85" s="723" t="s">
        <v>23</v>
      </c>
      <c r="E85" s="721" t="s">
        <v>221</v>
      </c>
      <c r="F85" s="721" t="s">
        <v>452</v>
      </c>
      <c r="G85" s="774">
        <v>30474</v>
      </c>
      <c r="H85" s="795">
        <v>34</v>
      </c>
      <c r="I85" s="725" t="s">
        <v>1403</v>
      </c>
      <c r="J85" s="721" t="s">
        <v>256</v>
      </c>
      <c r="K85" s="721" t="s">
        <v>1179</v>
      </c>
      <c r="L85" s="726"/>
      <c r="M85" s="726" t="s">
        <v>6426</v>
      </c>
      <c r="N85" s="722" t="s">
        <v>2967</v>
      </c>
      <c r="O85" s="721" t="s">
        <v>222</v>
      </c>
      <c r="P85" s="727" t="s">
        <v>3200</v>
      </c>
      <c r="Q85" s="727" t="s">
        <v>3204</v>
      </c>
    </row>
    <row r="86" spans="1:17">
      <c r="A86" s="721"/>
      <c r="B86" s="721">
        <v>2</v>
      </c>
      <c r="C86" s="722" t="s">
        <v>3206</v>
      </c>
      <c r="D86" s="723" t="s">
        <v>16</v>
      </c>
      <c r="E86" s="721" t="s">
        <v>221</v>
      </c>
      <c r="F86" s="721" t="s">
        <v>3046</v>
      </c>
      <c r="G86" s="774">
        <v>33125</v>
      </c>
      <c r="H86" s="795">
        <v>26</v>
      </c>
      <c r="I86" s="725" t="s">
        <v>1403</v>
      </c>
      <c r="J86" s="721" t="s">
        <v>256</v>
      </c>
      <c r="K86" s="721" t="s">
        <v>283</v>
      </c>
      <c r="L86" s="726"/>
      <c r="M86" s="726" t="s">
        <v>6426</v>
      </c>
      <c r="N86" s="722" t="s">
        <v>2967</v>
      </c>
      <c r="O86" s="721" t="s">
        <v>245</v>
      </c>
      <c r="P86" s="727" t="s">
        <v>3205</v>
      </c>
      <c r="Q86" s="727" t="s">
        <v>3204</v>
      </c>
    </row>
    <row r="87" spans="1:17">
      <c r="A87" s="721"/>
      <c r="B87" s="721">
        <v>3</v>
      </c>
      <c r="C87" s="722" t="s">
        <v>3208</v>
      </c>
      <c r="D87" s="723" t="s">
        <v>16</v>
      </c>
      <c r="E87" s="721" t="s">
        <v>254</v>
      </c>
      <c r="F87" s="721" t="s">
        <v>22</v>
      </c>
      <c r="G87" s="774">
        <v>39764</v>
      </c>
      <c r="H87" s="795">
        <v>8</v>
      </c>
      <c r="I87" s="725" t="s">
        <v>1403</v>
      </c>
      <c r="J87" s="721" t="s">
        <v>265</v>
      </c>
      <c r="K87" s="721" t="s">
        <v>266</v>
      </c>
      <c r="L87" s="726"/>
      <c r="M87" s="726" t="s">
        <v>6426</v>
      </c>
      <c r="N87" s="722" t="s">
        <v>2967</v>
      </c>
      <c r="O87" s="721" t="s">
        <v>255</v>
      </c>
      <c r="P87" s="727" t="s">
        <v>3207</v>
      </c>
      <c r="Q87" s="727" t="s">
        <v>3204</v>
      </c>
    </row>
    <row r="88" spans="1:17">
      <c r="A88" s="721"/>
      <c r="B88" s="738">
        <v>4</v>
      </c>
      <c r="C88" s="722" t="s">
        <v>3211</v>
      </c>
      <c r="D88" s="757" t="s">
        <v>23</v>
      </c>
      <c r="E88" s="738" t="s">
        <v>254</v>
      </c>
      <c r="F88" s="738" t="s">
        <v>229</v>
      </c>
      <c r="G88" s="777">
        <v>41440</v>
      </c>
      <c r="H88" s="811">
        <v>4</v>
      </c>
      <c r="I88" s="725" t="s">
        <v>1403</v>
      </c>
      <c r="J88" s="738" t="s">
        <v>265</v>
      </c>
      <c r="K88" s="738" t="s">
        <v>270</v>
      </c>
      <c r="L88" s="726"/>
      <c r="M88" s="726" t="s">
        <v>6426</v>
      </c>
      <c r="N88" s="722" t="s">
        <v>2967</v>
      </c>
      <c r="O88" s="738" t="s">
        <v>255</v>
      </c>
      <c r="P88" s="727" t="s">
        <v>3210</v>
      </c>
      <c r="Q88" s="727" t="s">
        <v>3204</v>
      </c>
    </row>
    <row r="89" spans="1:17">
      <c r="A89" s="721">
        <v>25</v>
      </c>
      <c r="B89" s="721">
        <v>1</v>
      </c>
      <c r="C89" s="722" t="s">
        <v>7421</v>
      </c>
      <c r="D89" s="723" t="s">
        <v>23</v>
      </c>
      <c r="E89" s="721" t="s">
        <v>221</v>
      </c>
      <c r="F89" s="721" t="s">
        <v>733</v>
      </c>
      <c r="G89" s="774">
        <v>29944</v>
      </c>
      <c r="H89" s="795">
        <v>35</v>
      </c>
      <c r="I89" s="725" t="s">
        <v>1403</v>
      </c>
      <c r="J89" s="721" t="s">
        <v>223</v>
      </c>
      <c r="K89" s="721" t="s">
        <v>283</v>
      </c>
      <c r="L89" s="726"/>
      <c r="M89" s="726" t="s">
        <v>6426</v>
      </c>
      <c r="N89" s="722" t="s">
        <v>2967</v>
      </c>
      <c r="O89" s="721" t="s">
        <v>222</v>
      </c>
      <c r="P89" s="722" t="s">
        <v>3212</v>
      </c>
      <c r="Q89" s="727" t="s">
        <v>7420</v>
      </c>
    </row>
    <row r="90" spans="1:17">
      <c r="A90" s="721"/>
      <c r="B90" s="721">
        <v>2</v>
      </c>
      <c r="C90" s="722" t="s">
        <v>3216</v>
      </c>
      <c r="D90" s="723" t="s">
        <v>16</v>
      </c>
      <c r="E90" s="721" t="s">
        <v>221</v>
      </c>
      <c r="F90" s="721" t="s">
        <v>733</v>
      </c>
      <c r="G90" s="774">
        <v>29944</v>
      </c>
      <c r="H90" s="795">
        <v>35</v>
      </c>
      <c r="I90" s="725" t="s">
        <v>1403</v>
      </c>
      <c r="J90" s="721" t="s">
        <v>223</v>
      </c>
      <c r="K90" s="721" t="s">
        <v>246</v>
      </c>
      <c r="L90" s="726"/>
      <c r="M90" s="726" t="s">
        <v>6426</v>
      </c>
      <c r="N90" s="722" t="s">
        <v>2967</v>
      </c>
      <c r="O90" s="721" t="s">
        <v>245</v>
      </c>
      <c r="P90" s="734" t="s">
        <v>3215</v>
      </c>
      <c r="Q90" s="727" t="s">
        <v>7420</v>
      </c>
    </row>
    <row r="91" spans="1:17">
      <c r="A91" s="721"/>
      <c r="B91" s="721">
        <v>3</v>
      </c>
      <c r="C91" s="722" t="s">
        <v>3219</v>
      </c>
      <c r="D91" s="723" t="s">
        <v>23</v>
      </c>
      <c r="E91" s="721" t="s">
        <v>254</v>
      </c>
      <c r="F91" s="721" t="s">
        <v>230</v>
      </c>
      <c r="G91" s="774">
        <v>40322</v>
      </c>
      <c r="H91" s="795">
        <v>7</v>
      </c>
      <c r="I91" s="725" t="s">
        <v>1403</v>
      </c>
      <c r="J91" s="721" t="s">
        <v>265</v>
      </c>
      <c r="K91" s="721" t="s">
        <v>270</v>
      </c>
      <c r="L91" s="726"/>
      <c r="M91" s="726" t="s">
        <v>6426</v>
      </c>
      <c r="N91" s="722" t="s">
        <v>2967</v>
      </c>
      <c r="O91" s="721" t="s">
        <v>255</v>
      </c>
      <c r="P91" s="734" t="s">
        <v>3218</v>
      </c>
      <c r="Q91" s="727" t="s">
        <v>7420</v>
      </c>
    </row>
    <row r="92" spans="1:17">
      <c r="A92" s="721"/>
      <c r="B92" s="721">
        <v>4</v>
      </c>
      <c r="C92" s="722" t="s">
        <v>3221</v>
      </c>
      <c r="D92" s="723" t="s">
        <v>23</v>
      </c>
      <c r="E92" s="721" t="s">
        <v>254</v>
      </c>
      <c r="F92" s="721" t="s">
        <v>230</v>
      </c>
      <c r="G92" s="774">
        <v>41943</v>
      </c>
      <c r="H92" s="795">
        <v>2</v>
      </c>
      <c r="I92" s="725" t="s">
        <v>1403</v>
      </c>
      <c r="J92" s="721" t="s">
        <v>265</v>
      </c>
      <c r="K92" s="721" t="s">
        <v>270</v>
      </c>
      <c r="L92" s="726"/>
      <c r="M92" s="726" t="s">
        <v>6426</v>
      </c>
      <c r="N92" s="722" t="s">
        <v>2967</v>
      </c>
      <c r="O92" s="721" t="s">
        <v>255</v>
      </c>
      <c r="P92" s="727" t="s">
        <v>3220</v>
      </c>
      <c r="Q92" s="727" t="s">
        <v>7420</v>
      </c>
    </row>
    <row r="93" spans="1:17">
      <c r="A93" s="721"/>
      <c r="B93" s="721">
        <v>5</v>
      </c>
      <c r="C93" s="722" t="s">
        <v>7417</v>
      </c>
      <c r="D93" s="723" t="s">
        <v>23</v>
      </c>
      <c r="E93" s="721" t="s">
        <v>254</v>
      </c>
      <c r="F93" s="721" t="s">
        <v>22</v>
      </c>
      <c r="G93" s="774" t="s">
        <v>7418</v>
      </c>
      <c r="H93" s="795"/>
      <c r="I93" s="725" t="s">
        <v>1403</v>
      </c>
      <c r="J93" s="721" t="s">
        <v>265</v>
      </c>
      <c r="K93" s="721" t="s">
        <v>270</v>
      </c>
      <c r="L93" s="726"/>
      <c r="M93" s="726" t="s">
        <v>6426</v>
      </c>
      <c r="N93" s="722" t="s">
        <v>2967</v>
      </c>
      <c r="O93" s="721" t="s">
        <v>255</v>
      </c>
      <c r="P93" s="727" t="s">
        <v>7419</v>
      </c>
      <c r="Q93" s="727" t="s">
        <v>7420</v>
      </c>
    </row>
    <row r="94" spans="1:17">
      <c r="A94" s="721">
        <v>26</v>
      </c>
      <c r="B94" s="721">
        <v>1</v>
      </c>
      <c r="C94" s="722" t="s">
        <v>3223</v>
      </c>
      <c r="D94" s="723" t="s">
        <v>23</v>
      </c>
      <c r="E94" s="721" t="s">
        <v>221</v>
      </c>
      <c r="F94" s="721" t="s">
        <v>583</v>
      </c>
      <c r="G94" s="774">
        <v>32331</v>
      </c>
      <c r="H94" s="795">
        <v>29</v>
      </c>
      <c r="I94" s="725" t="s">
        <v>1403</v>
      </c>
      <c r="J94" s="721" t="s">
        <v>223</v>
      </c>
      <c r="K94" s="721" t="s">
        <v>674</v>
      </c>
      <c r="L94" s="726"/>
      <c r="M94" s="726" t="s">
        <v>6426</v>
      </c>
      <c r="N94" s="722" t="s">
        <v>2967</v>
      </c>
      <c r="O94" s="721" t="s">
        <v>222</v>
      </c>
      <c r="P94" s="727" t="s">
        <v>3222</v>
      </c>
      <c r="Q94" s="734" t="s">
        <v>3226</v>
      </c>
    </row>
    <row r="95" spans="1:17">
      <c r="A95" s="721"/>
      <c r="B95" s="721">
        <v>2</v>
      </c>
      <c r="C95" s="722" t="s">
        <v>3228</v>
      </c>
      <c r="D95" s="723" t="s">
        <v>16</v>
      </c>
      <c r="E95" s="721" t="s">
        <v>221</v>
      </c>
      <c r="F95" s="721" t="s">
        <v>3229</v>
      </c>
      <c r="G95" s="774">
        <v>33481</v>
      </c>
      <c r="H95" s="795">
        <v>25</v>
      </c>
      <c r="I95" s="725" t="s">
        <v>1403</v>
      </c>
      <c r="J95" s="721" t="s">
        <v>223</v>
      </c>
      <c r="K95" s="721" t="s">
        <v>246</v>
      </c>
      <c r="L95" s="726"/>
      <c r="M95" s="726" t="s">
        <v>6426</v>
      </c>
      <c r="N95" s="722" t="s">
        <v>2967</v>
      </c>
      <c r="O95" s="721" t="s">
        <v>245</v>
      </c>
      <c r="P95" s="727" t="s">
        <v>3227</v>
      </c>
      <c r="Q95" s="734" t="s">
        <v>3226</v>
      </c>
    </row>
    <row r="96" spans="1:17">
      <c r="A96" s="721"/>
      <c r="B96" s="721">
        <v>3</v>
      </c>
      <c r="C96" s="722" t="s">
        <v>3231</v>
      </c>
      <c r="D96" s="723" t="s">
        <v>16</v>
      </c>
      <c r="E96" s="721" t="s">
        <v>254</v>
      </c>
      <c r="F96" s="721" t="s">
        <v>22</v>
      </c>
      <c r="G96" s="774">
        <v>40661</v>
      </c>
      <c r="H96" s="795">
        <v>6</v>
      </c>
      <c r="I96" s="725" t="s">
        <v>1403</v>
      </c>
      <c r="J96" s="721" t="s">
        <v>265</v>
      </c>
      <c r="K96" s="721" t="s">
        <v>270</v>
      </c>
      <c r="L96" s="726"/>
      <c r="M96" s="726" t="s">
        <v>6426</v>
      </c>
      <c r="N96" s="722" t="s">
        <v>2967</v>
      </c>
      <c r="O96" s="721" t="s">
        <v>255</v>
      </c>
      <c r="P96" s="727" t="s">
        <v>3230</v>
      </c>
      <c r="Q96" s="734" t="s">
        <v>3226</v>
      </c>
    </row>
    <row r="97" spans="1:17">
      <c r="A97" s="721"/>
      <c r="B97" s="721">
        <v>4</v>
      </c>
      <c r="C97" s="722" t="s">
        <v>7422</v>
      </c>
      <c r="D97" s="723" t="s">
        <v>16</v>
      </c>
      <c r="E97" s="721" t="s">
        <v>254</v>
      </c>
      <c r="F97" s="721"/>
      <c r="G97" s="774"/>
      <c r="H97" s="795"/>
      <c r="I97" s="725"/>
      <c r="J97" s="721"/>
      <c r="K97" s="721"/>
      <c r="L97" s="726"/>
      <c r="M97" s="726" t="s">
        <v>6426</v>
      </c>
      <c r="N97" s="722" t="s">
        <v>2967</v>
      </c>
      <c r="O97" s="721" t="s">
        <v>255</v>
      </c>
      <c r="P97" s="727"/>
      <c r="Q97" s="734"/>
    </row>
    <row r="98" spans="1:17">
      <c r="A98" s="721">
        <v>27</v>
      </c>
      <c r="B98" s="721">
        <v>1</v>
      </c>
      <c r="C98" s="722" t="s">
        <v>3233</v>
      </c>
      <c r="D98" s="723" t="s">
        <v>23</v>
      </c>
      <c r="E98" s="721" t="s">
        <v>221</v>
      </c>
      <c r="F98" s="721" t="s">
        <v>288</v>
      </c>
      <c r="G98" s="774">
        <v>32061</v>
      </c>
      <c r="H98" s="795">
        <v>29</v>
      </c>
      <c r="I98" s="725" t="s">
        <v>1403</v>
      </c>
      <c r="J98" s="721" t="s">
        <v>223</v>
      </c>
      <c r="K98" s="721" t="s">
        <v>674</v>
      </c>
      <c r="L98" s="726"/>
      <c r="M98" s="726" t="s">
        <v>6426</v>
      </c>
      <c r="N98" s="722" t="s">
        <v>2967</v>
      </c>
      <c r="O98" s="721" t="s">
        <v>222</v>
      </c>
      <c r="P98" s="727" t="s">
        <v>3232</v>
      </c>
      <c r="Q98" s="734" t="s">
        <v>3234</v>
      </c>
    </row>
    <row r="99" spans="1:17">
      <c r="A99" s="721"/>
      <c r="B99" s="721">
        <v>2</v>
      </c>
      <c r="C99" s="722" t="s">
        <v>3237</v>
      </c>
      <c r="D99" s="723" t="s">
        <v>16</v>
      </c>
      <c r="E99" s="721" t="s">
        <v>221</v>
      </c>
      <c r="F99" s="721" t="s">
        <v>288</v>
      </c>
      <c r="G99" s="774">
        <v>33937</v>
      </c>
      <c r="H99" s="795">
        <v>24</v>
      </c>
      <c r="I99" s="725" t="s">
        <v>1403</v>
      </c>
      <c r="J99" s="721" t="s">
        <v>289</v>
      </c>
      <c r="K99" s="721" t="s">
        <v>246</v>
      </c>
      <c r="L99" s="726"/>
      <c r="M99" s="726" t="s">
        <v>6426</v>
      </c>
      <c r="N99" s="722" t="s">
        <v>2967</v>
      </c>
      <c r="O99" s="721" t="s">
        <v>245</v>
      </c>
      <c r="P99" s="727" t="s">
        <v>3236</v>
      </c>
      <c r="Q99" s="734" t="s">
        <v>3234</v>
      </c>
    </row>
    <row r="100" spans="1:17">
      <c r="A100" s="721"/>
      <c r="B100" s="738">
        <v>3</v>
      </c>
      <c r="C100" s="722" t="s">
        <v>3241</v>
      </c>
      <c r="D100" s="723" t="s">
        <v>16</v>
      </c>
      <c r="E100" s="721" t="s">
        <v>254</v>
      </c>
      <c r="F100" s="721" t="s">
        <v>2792</v>
      </c>
      <c r="G100" s="774">
        <v>40965</v>
      </c>
      <c r="H100" s="795">
        <v>5</v>
      </c>
      <c r="I100" s="725" t="s">
        <v>1403</v>
      </c>
      <c r="J100" s="721" t="s">
        <v>265</v>
      </c>
      <c r="K100" s="738" t="s">
        <v>270</v>
      </c>
      <c r="L100" s="726"/>
      <c r="M100" s="726" t="s">
        <v>6426</v>
      </c>
      <c r="N100" s="722" t="s">
        <v>2967</v>
      </c>
      <c r="O100" s="721" t="s">
        <v>255</v>
      </c>
      <c r="P100" s="727" t="s">
        <v>3240</v>
      </c>
      <c r="Q100" s="734" t="s">
        <v>3234</v>
      </c>
    </row>
    <row r="101" spans="1:17">
      <c r="A101" s="721"/>
      <c r="B101" s="738">
        <v>4</v>
      </c>
      <c r="C101" s="722" t="s">
        <v>7270</v>
      </c>
      <c r="D101" s="723" t="s">
        <v>23</v>
      </c>
      <c r="E101" s="721" t="s">
        <v>254</v>
      </c>
      <c r="F101" s="721"/>
      <c r="G101" s="774"/>
      <c r="H101" s="795"/>
      <c r="I101" s="725" t="s">
        <v>1403</v>
      </c>
      <c r="J101" s="721" t="s">
        <v>265</v>
      </c>
      <c r="K101" s="738" t="s">
        <v>270</v>
      </c>
      <c r="L101" s="726"/>
      <c r="M101" s="726" t="s">
        <v>6426</v>
      </c>
      <c r="N101" s="722" t="s">
        <v>2967</v>
      </c>
      <c r="O101" s="721" t="s">
        <v>255</v>
      </c>
      <c r="P101" s="727"/>
      <c r="Q101" s="734"/>
    </row>
    <row r="102" spans="1:17">
      <c r="A102" s="721">
        <v>28</v>
      </c>
      <c r="B102" s="721">
        <v>1</v>
      </c>
      <c r="C102" s="722" t="s">
        <v>2750</v>
      </c>
      <c r="D102" s="723" t="s">
        <v>23</v>
      </c>
      <c r="E102" s="721" t="s">
        <v>221</v>
      </c>
      <c r="F102" s="721" t="s">
        <v>2720</v>
      </c>
      <c r="G102" s="774">
        <v>23997</v>
      </c>
      <c r="H102" s="795">
        <v>51</v>
      </c>
      <c r="I102" s="725" t="s">
        <v>1403</v>
      </c>
      <c r="J102" s="721" t="s">
        <v>256</v>
      </c>
      <c r="K102" s="721" t="s">
        <v>674</v>
      </c>
      <c r="L102" s="726"/>
      <c r="M102" s="726" t="s">
        <v>6426</v>
      </c>
      <c r="N102" s="722" t="s">
        <v>2967</v>
      </c>
      <c r="O102" s="721" t="s">
        <v>222</v>
      </c>
      <c r="P102" s="727" t="s">
        <v>3243</v>
      </c>
      <c r="Q102" s="734" t="s">
        <v>3245</v>
      </c>
    </row>
    <row r="103" spans="1:17">
      <c r="A103" s="721"/>
      <c r="B103" s="721">
        <v>2</v>
      </c>
      <c r="C103" s="722" t="s">
        <v>2749</v>
      </c>
      <c r="D103" s="723" t="s">
        <v>16</v>
      </c>
      <c r="E103" s="721" t="s">
        <v>221</v>
      </c>
      <c r="F103" s="721" t="s">
        <v>2720</v>
      </c>
      <c r="G103" s="774">
        <v>24964</v>
      </c>
      <c r="H103" s="795">
        <v>49</v>
      </c>
      <c r="I103" s="725" t="s">
        <v>1403</v>
      </c>
      <c r="J103" s="721" t="s">
        <v>289</v>
      </c>
      <c r="K103" s="721" t="s">
        <v>246</v>
      </c>
      <c r="L103" s="726"/>
      <c r="M103" s="726" t="s">
        <v>6426</v>
      </c>
      <c r="N103" s="722" t="s">
        <v>2967</v>
      </c>
      <c r="O103" s="721" t="s">
        <v>245</v>
      </c>
      <c r="P103" s="727" t="s">
        <v>3246</v>
      </c>
      <c r="Q103" s="734" t="s">
        <v>3245</v>
      </c>
    </row>
    <row r="104" spans="1:17">
      <c r="A104" s="721"/>
      <c r="B104" s="721">
        <v>3</v>
      </c>
      <c r="C104" s="722" t="s">
        <v>3250</v>
      </c>
      <c r="D104" s="723" t="s">
        <v>23</v>
      </c>
      <c r="E104" s="721" t="s">
        <v>254</v>
      </c>
      <c r="F104" s="721" t="s">
        <v>288</v>
      </c>
      <c r="G104" s="774">
        <v>34851</v>
      </c>
      <c r="H104" s="795">
        <v>22</v>
      </c>
      <c r="I104" s="725" t="s">
        <v>1403</v>
      </c>
      <c r="J104" s="721" t="s">
        <v>344</v>
      </c>
      <c r="K104" s="721" t="s">
        <v>266</v>
      </c>
      <c r="L104" s="726"/>
      <c r="M104" s="726" t="s">
        <v>6426</v>
      </c>
      <c r="N104" s="722" t="s">
        <v>2967</v>
      </c>
      <c r="O104" s="721" t="s">
        <v>255</v>
      </c>
      <c r="P104" s="727" t="s">
        <v>3249</v>
      </c>
      <c r="Q104" s="734" t="s">
        <v>3245</v>
      </c>
    </row>
    <row r="105" spans="1:17">
      <c r="A105" s="721">
        <v>29</v>
      </c>
      <c r="B105" s="721">
        <v>1</v>
      </c>
      <c r="C105" s="722" t="s">
        <v>104</v>
      </c>
      <c r="D105" s="723" t="s">
        <v>23</v>
      </c>
      <c r="E105" s="721" t="s">
        <v>221</v>
      </c>
      <c r="F105" s="721" t="s">
        <v>1154</v>
      </c>
      <c r="G105" s="774">
        <v>30407</v>
      </c>
      <c r="H105" s="795">
        <v>34</v>
      </c>
      <c r="I105" s="725" t="s">
        <v>1403</v>
      </c>
      <c r="J105" s="721" t="s">
        <v>289</v>
      </c>
      <c r="K105" s="721" t="s">
        <v>674</v>
      </c>
      <c r="L105" s="726"/>
      <c r="M105" s="726" t="s">
        <v>6426</v>
      </c>
      <c r="N105" s="722" t="s">
        <v>2967</v>
      </c>
      <c r="O105" s="721" t="s">
        <v>222</v>
      </c>
      <c r="P105" s="727" t="s">
        <v>3251</v>
      </c>
      <c r="Q105" s="734" t="s">
        <v>3254</v>
      </c>
    </row>
    <row r="106" spans="1:17">
      <c r="A106" s="721"/>
      <c r="B106" s="738">
        <v>2</v>
      </c>
      <c r="C106" s="722" t="s">
        <v>3256</v>
      </c>
      <c r="D106" s="723" t="s">
        <v>16</v>
      </c>
      <c r="E106" s="721" t="s">
        <v>221</v>
      </c>
      <c r="F106" s="721" t="s">
        <v>3257</v>
      </c>
      <c r="G106" s="774">
        <v>32370</v>
      </c>
      <c r="H106" s="795">
        <v>28</v>
      </c>
      <c r="I106" s="725" t="s">
        <v>1403</v>
      </c>
      <c r="J106" s="721" t="s">
        <v>289</v>
      </c>
      <c r="K106" s="721" t="s">
        <v>246</v>
      </c>
      <c r="L106" s="726"/>
      <c r="M106" s="726" t="s">
        <v>6426</v>
      </c>
      <c r="N106" s="722" t="s">
        <v>2967</v>
      </c>
      <c r="O106" s="721" t="s">
        <v>245</v>
      </c>
      <c r="P106" s="727" t="s">
        <v>3255</v>
      </c>
      <c r="Q106" s="734" t="s">
        <v>3254</v>
      </c>
    </row>
    <row r="107" spans="1:17">
      <c r="A107" s="721"/>
      <c r="B107" s="721">
        <v>3</v>
      </c>
      <c r="C107" s="722" t="s">
        <v>3261</v>
      </c>
      <c r="D107" s="723" t="s">
        <v>23</v>
      </c>
      <c r="E107" s="738" t="s">
        <v>254</v>
      </c>
      <c r="F107" s="721" t="s">
        <v>3257</v>
      </c>
      <c r="G107" s="774">
        <v>40983</v>
      </c>
      <c r="H107" s="795">
        <v>5</v>
      </c>
      <c r="I107" s="725" t="s">
        <v>1403</v>
      </c>
      <c r="J107" s="738" t="s">
        <v>265</v>
      </c>
      <c r="K107" s="738" t="s">
        <v>270</v>
      </c>
      <c r="L107" s="726"/>
      <c r="M107" s="726" t="s">
        <v>6426</v>
      </c>
      <c r="N107" s="722" t="s">
        <v>2967</v>
      </c>
      <c r="O107" s="738" t="s">
        <v>255</v>
      </c>
      <c r="P107" s="727" t="s">
        <v>3260</v>
      </c>
      <c r="Q107" s="734" t="s">
        <v>3254</v>
      </c>
    </row>
    <row r="108" spans="1:17">
      <c r="A108" s="721"/>
      <c r="B108" s="721">
        <v>4</v>
      </c>
      <c r="C108" s="722" t="s">
        <v>3262</v>
      </c>
      <c r="D108" s="723" t="s">
        <v>23</v>
      </c>
      <c r="E108" s="738" t="s">
        <v>254</v>
      </c>
      <c r="F108" s="721" t="s">
        <v>3257</v>
      </c>
      <c r="G108" s="774">
        <v>42089</v>
      </c>
      <c r="H108" s="795">
        <v>2</v>
      </c>
      <c r="I108" s="725" t="s">
        <v>1403</v>
      </c>
      <c r="J108" s="738" t="s">
        <v>265</v>
      </c>
      <c r="K108" s="738" t="s">
        <v>270</v>
      </c>
      <c r="L108" s="726"/>
      <c r="M108" s="726" t="s">
        <v>6426</v>
      </c>
      <c r="N108" s="722" t="s">
        <v>2967</v>
      </c>
      <c r="O108" s="738" t="s">
        <v>255</v>
      </c>
      <c r="P108" s="722"/>
      <c r="Q108" s="734" t="s">
        <v>3254</v>
      </c>
    </row>
    <row r="109" spans="1:17">
      <c r="A109" s="721">
        <v>30</v>
      </c>
      <c r="B109" s="721">
        <v>1</v>
      </c>
      <c r="C109" s="722" t="s">
        <v>3264</v>
      </c>
      <c r="D109" s="723" t="s">
        <v>23</v>
      </c>
      <c r="E109" s="738" t="s">
        <v>221</v>
      </c>
      <c r="F109" s="721" t="s">
        <v>3265</v>
      </c>
      <c r="G109" s="774">
        <v>36068</v>
      </c>
      <c r="H109" s="795">
        <v>18</v>
      </c>
      <c r="I109" s="725" t="s">
        <v>1403</v>
      </c>
      <c r="J109" s="721" t="s">
        <v>256</v>
      </c>
      <c r="K109" s="738" t="s">
        <v>283</v>
      </c>
      <c r="L109" s="726"/>
      <c r="M109" s="726" t="s">
        <v>6426</v>
      </c>
      <c r="N109" s="722" t="s">
        <v>2967</v>
      </c>
      <c r="O109" s="738" t="s">
        <v>222</v>
      </c>
      <c r="P109" s="727" t="s">
        <v>3263</v>
      </c>
      <c r="Q109" s="734" t="s">
        <v>3266</v>
      </c>
    </row>
    <row r="110" spans="1:17">
      <c r="A110" s="721"/>
      <c r="B110" s="721">
        <v>2</v>
      </c>
      <c r="C110" s="722" t="s">
        <v>3268</v>
      </c>
      <c r="D110" s="723" t="s">
        <v>16</v>
      </c>
      <c r="E110" s="721" t="s">
        <v>221</v>
      </c>
      <c r="F110" s="721" t="s">
        <v>389</v>
      </c>
      <c r="G110" s="774">
        <v>33709</v>
      </c>
      <c r="H110" s="795">
        <v>25</v>
      </c>
      <c r="I110" s="725" t="s">
        <v>1403</v>
      </c>
      <c r="J110" s="721" t="s">
        <v>223</v>
      </c>
      <c r="K110" s="721" t="s">
        <v>246</v>
      </c>
      <c r="L110" s="726"/>
      <c r="M110" s="726" t="s">
        <v>6426</v>
      </c>
      <c r="N110" s="722" t="s">
        <v>2967</v>
      </c>
      <c r="O110" s="721" t="s">
        <v>245</v>
      </c>
      <c r="P110" s="727" t="s">
        <v>3267</v>
      </c>
      <c r="Q110" s="734" t="s">
        <v>3266</v>
      </c>
    </row>
    <row r="111" spans="1:17">
      <c r="A111" s="721"/>
      <c r="B111" s="738">
        <v>3</v>
      </c>
      <c r="C111" s="722" t="s">
        <v>3270</v>
      </c>
      <c r="D111" s="723" t="s">
        <v>16</v>
      </c>
      <c r="E111" s="721" t="s">
        <v>254</v>
      </c>
      <c r="F111" s="721" t="s">
        <v>1227</v>
      </c>
      <c r="G111" s="774">
        <v>42694</v>
      </c>
      <c r="H111" s="795">
        <v>0</v>
      </c>
      <c r="I111" s="725" t="s">
        <v>1403</v>
      </c>
      <c r="J111" s="721" t="s">
        <v>265</v>
      </c>
      <c r="K111" s="721" t="s">
        <v>270</v>
      </c>
      <c r="L111" s="726"/>
      <c r="M111" s="726" t="s">
        <v>6426</v>
      </c>
      <c r="N111" s="722" t="s">
        <v>2967</v>
      </c>
      <c r="O111" s="721" t="s">
        <v>255</v>
      </c>
      <c r="P111" s="727" t="s">
        <v>3269</v>
      </c>
      <c r="Q111" s="734" t="s">
        <v>3266</v>
      </c>
    </row>
    <row r="112" spans="1:17">
      <c r="A112" s="721">
        <v>31</v>
      </c>
      <c r="B112" s="738">
        <v>1</v>
      </c>
      <c r="C112" s="722" t="s">
        <v>3272</v>
      </c>
      <c r="D112" s="723" t="s">
        <v>23</v>
      </c>
      <c r="E112" s="721" t="s">
        <v>221</v>
      </c>
      <c r="F112" s="721" t="s">
        <v>541</v>
      </c>
      <c r="G112" s="774">
        <v>26570</v>
      </c>
      <c r="H112" s="795">
        <v>44</v>
      </c>
      <c r="I112" s="725" t="s">
        <v>1403</v>
      </c>
      <c r="J112" s="721" t="s">
        <v>256</v>
      </c>
      <c r="K112" s="721" t="s">
        <v>283</v>
      </c>
      <c r="L112" s="726"/>
      <c r="M112" s="726" t="s">
        <v>6426</v>
      </c>
      <c r="N112" s="722" t="s">
        <v>2967</v>
      </c>
      <c r="O112" s="721" t="s">
        <v>222</v>
      </c>
      <c r="P112" s="727" t="s">
        <v>3271</v>
      </c>
      <c r="Q112" s="734" t="s">
        <v>3275</v>
      </c>
    </row>
    <row r="113" spans="1:17">
      <c r="A113" s="721"/>
      <c r="B113" s="738">
        <v>2</v>
      </c>
      <c r="C113" s="722" t="s">
        <v>3277</v>
      </c>
      <c r="D113" s="723" t="s">
        <v>16</v>
      </c>
      <c r="E113" s="721" t="s">
        <v>221</v>
      </c>
      <c r="F113" s="721" t="s">
        <v>3265</v>
      </c>
      <c r="G113" s="774">
        <v>30665</v>
      </c>
      <c r="H113" s="795">
        <v>33</v>
      </c>
      <c r="I113" s="725" t="s">
        <v>1403</v>
      </c>
      <c r="J113" s="721" t="s">
        <v>256</v>
      </c>
      <c r="K113" s="721" t="s">
        <v>246</v>
      </c>
      <c r="L113" s="726"/>
      <c r="M113" s="726" t="s">
        <v>6426</v>
      </c>
      <c r="N113" s="722" t="s">
        <v>2967</v>
      </c>
      <c r="O113" s="721" t="s">
        <v>245</v>
      </c>
      <c r="P113" s="727" t="s">
        <v>3276</v>
      </c>
      <c r="Q113" s="734" t="s">
        <v>3275</v>
      </c>
    </row>
    <row r="114" spans="1:17">
      <c r="A114" s="721"/>
      <c r="B114" s="738">
        <v>3</v>
      </c>
      <c r="C114" s="722" t="s">
        <v>3281</v>
      </c>
      <c r="D114" s="723" t="s">
        <v>23</v>
      </c>
      <c r="E114" s="721" t="s">
        <v>254</v>
      </c>
      <c r="F114" s="721" t="s">
        <v>541</v>
      </c>
      <c r="G114" s="774">
        <v>38874</v>
      </c>
      <c r="H114" s="795">
        <v>11</v>
      </c>
      <c r="I114" s="725" t="s">
        <v>1403</v>
      </c>
      <c r="J114" s="721" t="s">
        <v>369</v>
      </c>
      <c r="K114" s="721" t="s">
        <v>266</v>
      </c>
      <c r="L114" s="726"/>
      <c r="M114" s="726" t="s">
        <v>6426</v>
      </c>
      <c r="N114" s="722" t="s">
        <v>2967</v>
      </c>
      <c r="O114" s="721" t="s">
        <v>255</v>
      </c>
      <c r="P114" s="727" t="s">
        <v>3280</v>
      </c>
      <c r="Q114" s="734" t="s">
        <v>3275</v>
      </c>
    </row>
    <row r="115" spans="1:17">
      <c r="A115" s="721"/>
      <c r="B115" s="738">
        <v>4</v>
      </c>
      <c r="C115" s="722" t="s">
        <v>3283</v>
      </c>
      <c r="D115" s="723" t="s">
        <v>16</v>
      </c>
      <c r="E115" s="721" t="s">
        <v>254</v>
      </c>
      <c r="F115" s="721" t="s">
        <v>22</v>
      </c>
      <c r="G115" s="774">
        <v>41954</v>
      </c>
      <c r="H115" s="795">
        <v>2</v>
      </c>
      <c r="I115" s="725" t="s">
        <v>1403</v>
      </c>
      <c r="J115" s="721" t="s">
        <v>265</v>
      </c>
      <c r="K115" s="721" t="s">
        <v>270</v>
      </c>
      <c r="L115" s="726"/>
      <c r="M115" s="726" t="s">
        <v>6426</v>
      </c>
      <c r="N115" s="722" t="s">
        <v>2967</v>
      </c>
      <c r="O115" s="721" t="s">
        <v>255</v>
      </c>
      <c r="P115" s="727" t="s">
        <v>3282</v>
      </c>
      <c r="Q115" s="734" t="s">
        <v>3275</v>
      </c>
    </row>
    <row r="116" spans="1:17">
      <c r="A116" s="721">
        <v>32</v>
      </c>
      <c r="B116" s="721">
        <v>1</v>
      </c>
      <c r="C116" s="722" t="s">
        <v>3292</v>
      </c>
      <c r="D116" s="723" t="s">
        <v>23</v>
      </c>
      <c r="E116" s="721" t="s">
        <v>221</v>
      </c>
      <c r="F116" s="721" t="s">
        <v>219</v>
      </c>
      <c r="G116" s="774">
        <v>32753</v>
      </c>
      <c r="H116" s="795">
        <v>27</v>
      </c>
      <c r="I116" s="725" t="s">
        <v>1403</v>
      </c>
      <c r="J116" s="721" t="s">
        <v>289</v>
      </c>
      <c r="K116" s="721" t="s">
        <v>674</v>
      </c>
      <c r="L116" s="726"/>
      <c r="M116" s="726" t="s">
        <v>6426</v>
      </c>
      <c r="N116" s="722" t="s">
        <v>2967</v>
      </c>
      <c r="O116" s="721" t="s">
        <v>222</v>
      </c>
      <c r="P116" s="727" t="s">
        <v>3291</v>
      </c>
      <c r="Q116" s="734" t="s">
        <v>3293</v>
      </c>
    </row>
    <row r="117" spans="1:17">
      <c r="A117" s="721"/>
      <c r="B117" s="721">
        <v>2</v>
      </c>
      <c r="C117" s="722" t="s">
        <v>3295</v>
      </c>
      <c r="D117" s="723" t="s">
        <v>16</v>
      </c>
      <c r="E117" s="721" t="s">
        <v>221</v>
      </c>
      <c r="F117" s="721" t="s">
        <v>1136</v>
      </c>
      <c r="G117" s="774">
        <v>34744</v>
      </c>
      <c r="H117" s="795">
        <v>22</v>
      </c>
      <c r="I117" s="725" t="s">
        <v>1403</v>
      </c>
      <c r="J117" s="721" t="s">
        <v>289</v>
      </c>
      <c r="K117" s="721" t="s">
        <v>246</v>
      </c>
      <c r="L117" s="726"/>
      <c r="M117" s="726" t="s">
        <v>6426</v>
      </c>
      <c r="N117" s="722" t="s">
        <v>2967</v>
      </c>
      <c r="O117" s="721" t="s">
        <v>245</v>
      </c>
      <c r="P117" s="727" t="s">
        <v>3294</v>
      </c>
      <c r="Q117" s="734" t="s">
        <v>3293</v>
      </c>
    </row>
    <row r="118" spans="1:17">
      <c r="A118" s="721"/>
      <c r="B118" s="721">
        <v>3</v>
      </c>
      <c r="C118" s="722" t="s">
        <v>3298</v>
      </c>
      <c r="D118" s="723" t="s">
        <v>23</v>
      </c>
      <c r="E118" s="721" t="s">
        <v>254</v>
      </c>
      <c r="F118" s="721" t="s">
        <v>1227</v>
      </c>
      <c r="G118" s="774">
        <v>41003</v>
      </c>
      <c r="H118" s="795">
        <v>5</v>
      </c>
      <c r="I118" s="725" t="s">
        <v>1403</v>
      </c>
      <c r="J118" s="721" t="s">
        <v>265</v>
      </c>
      <c r="K118" s="721" t="s">
        <v>270</v>
      </c>
      <c r="L118" s="726"/>
      <c r="M118" s="726" t="s">
        <v>6426</v>
      </c>
      <c r="N118" s="722" t="s">
        <v>2967</v>
      </c>
      <c r="O118" s="721" t="s">
        <v>255</v>
      </c>
      <c r="P118" s="727" t="s">
        <v>3297</v>
      </c>
      <c r="Q118" s="734" t="s">
        <v>3293</v>
      </c>
    </row>
    <row r="119" spans="1:17">
      <c r="A119" s="721">
        <v>33</v>
      </c>
      <c r="B119" s="721">
        <v>1</v>
      </c>
      <c r="C119" s="722" t="s">
        <v>3301</v>
      </c>
      <c r="D119" s="723" t="s">
        <v>23</v>
      </c>
      <c r="E119" s="721" t="s">
        <v>221</v>
      </c>
      <c r="F119" s="721" t="s">
        <v>3302</v>
      </c>
      <c r="G119" s="774">
        <v>29575</v>
      </c>
      <c r="H119" s="795">
        <v>36</v>
      </c>
      <c r="I119" s="725" t="s">
        <v>4508</v>
      </c>
      <c r="J119" s="738" t="s">
        <v>223</v>
      </c>
      <c r="K119" s="738" t="s">
        <v>283</v>
      </c>
      <c r="L119" s="726"/>
      <c r="M119" s="726" t="s">
        <v>6426</v>
      </c>
      <c r="N119" s="722" t="s">
        <v>2967</v>
      </c>
      <c r="O119" s="738" t="s">
        <v>222</v>
      </c>
      <c r="P119" s="734" t="s">
        <v>3300</v>
      </c>
      <c r="Q119" s="734" t="s">
        <v>3305</v>
      </c>
    </row>
    <row r="120" spans="1:17">
      <c r="A120" s="721"/>
      <c r="B120" s="721">
        <v>2</v>
      </c>
      <c r="C120" s="722" t="s">
        <v>3308</v>
      </c>
      <c r="D120" s="723" t="s">
        <v>16</v>
      </c>
      <c r="E120" s="721" t="s">
        <v>221</v>
      </c>
      <c r="F120" s="721" t="s">
        <v>3309</v>
      </c>
      <c r="G120" s="774">
        <v>30483</v>
      </c>
      <c r="H120" s="795">
        <v>34</v>
      </c>
      <c r="I120" s="725" t="s">
        <v>4508</v>
      </c>
      <c r="J120" s="738" t="s">
        <v>223</v>
      </c>
      <c r="K120" s="738" t="s">
        <v>246</v>
      </c>
      <c r="L120" s="726"/>
      <c r="M120" s="726" t="s">
        <v>6426</v>
      </c>
      <c r="N120" s="722" t="s">
        <v>2967</v>
      </c>
      <c r="O120" s="738" t="s">
        <v>245</v>
      </c>
      <c r="P120" s="734" t="s">
        <v>3307</v>
      </c>
      <c r="Q120" s="734" t="s">
        <v>3305</v>
      </c>
    </row>
    <row r="121" spans="1:17">
      <c r="A121" s="721"/>
      <c r="B121" s="738">
        <v>3</v>
      </c>
      <c r="C121" s="722" t="s">
        <v>3313</v>
      </c>
      <c r="D121" s="723" t="s">
        <v>23</v>
      </c>
      <c r="E121" s="721" t="s">
        <v>254</v>
      </c>
      <c r="F121" s="721" t="s">
        <v>376</v>
      </c>
      <c r="G121" s="774">
        <v>39180</v>
      </c>
      <c r="H121" s="795">
        <v>10</v>
      </c>
      <c r="I121" s="725" t="s">
        <v>4508</v>
      </c>
      <c r="J121" s="738" t="s">
        <v>369</v>
      </c>
      <c r="K121" s="738" t="s">
        <v>266</v>
      </c>
      <c r="L121" s="726"/>
      <c r="M121" s="726" t="s">
        <v>6426</v>
      </c>
      <c r="N121" s="722" t="s">
        <v>2967</v>
      </c>
      <c r="O121" s="738" t="s">
        <v>255</v>
      </c>
      <c r="P121" s="734" t="s">
        <v>3312</v>
      </c>
      <c r="Q121" s="734" t="s">
        <v>3305</v>
      </c>
    </row>
    <row r="122" spans="1:17">
      <c r="A122" s="721"/>
      <c r="B122" s="721">
        <v>4</v>
      </c>
      <c r="C122" s="722" t="s">
        <v>3315</v>
      </c>
      <c r="D122" s="723" t="s">
        <v>23</v>
      </c>
      <c r="E122" s="721" t="s">
        <v>254</v>
      </c>
      <c r="F122" s="721" t="s">
        <v>376</v>
      </c>
      <c r="G122" s="774">
        <v>41368</v>
      </c>
      <c r="H122" s="795">
        <v>4</v>
      </c>
      <c r="I122" s="725" t="s">
        <v>4508</v>
      </c>
      <c r="J122" s="738" t="s">
        <v>265</v>
      </c>
      <c r="K122" s="738" t="s">
        <v>270</v>
      </c>
      <c r="L122" s="726"/>
      <c r="M122" s="726" t="s">
        <v>6426</v>
      </c>
      <c r="N122" s="722" t="s">
        <v>2967</v>
      </c>
      <c r="O122" s="738" t="s">
        <v>255</v>
      </c>
      <c r="P122" s="736" t="s">
        <v>3314</v>
      </c>
      <c r="Q122" s="734" t="s">
        <v>3305</v>
      </c>
    </row>
    <row r="123" spans="1:17">
      <c r="A123" s="721">
        <v>34</v>
      </c>
      <c r="B123" s="722">
        <v>1</v>
      </c>
      <c r="C123" s="722" t="s">
        <v>3317</v>
      </c>
      <c r="D123" s="723" t="s">
        <v>23</v>
      </c>
      <c r="E123" s="738" t="s">
        <v>221</v>
      </c>
      <c r="F123" s="738" t="s">
        <v>733</v>
      </c>
      <c r="G123" s="774">
        <v>32489</v>
      </c>
      <c r="H123" s="795">
        <v>28</v>
      </c>
      <c r="I123" s="747" t="s">
        <v>1403</v>
      </c>
      <c r="J123" s="738" t="s">
        <v>289</v>
      </c>
      <c r="K123" s="738" t="s">
        <v>283</v>
      </c>
      <c r="L123" s="726"/>
      <c r="M123" s="726" t="s">
        <v>6426</v>
      </c>
      <c r="N123" s="722" t="s">
        <v>2967</v>
      </c>
      <c r="O123" s="738" t="s">
        <v>222</v>
      </c>
      <c r="P123" s="736" t="s">
        <v>3316</v>
      </c>
      <c r="Q123" s="736" t="s">
        <v>3318</v>
      </c>
    </row>
    <row r="124" spans="1:17">
      <c r="A124" s="721"/>
      <c r="B124" s="738">
        <v>2</v>
      </c>
      <c r="C124" s="722" t="s">
        <v>3320</v>
      </c>
      <c r="D124" s="723" t="s">
        <v>16</v>
      </c>
      <c r="E124" s="721" t="s">
        <v>221</v>
      </c>
      <c r="F124" s="721" t="s">
        <v>733</v>
      </c>
      <c r="G124" s="777">
        <v>34097</v>
      </c>
      <c r="H124" s="795">
        <v>24</v>
      </c>
      <c r="I124" s="725" t="s">
        <v>1403</v>
      </c>
      <c r="J124" s="721" t="s">
        <v>289</v>
      </c>
      <c r="K124" s="721" t="s">
        <v>246</v>
      </c>
      <c r="L124" s="726"/>
      <c r="M124" s="726" t="s">
        <v>6426</v>
      </c>
      <c r="N124" s="722" t="s">
        <v>2967</v>
      </c>
      <c r="O124" s="721" t="s">
        <v>245</v>
      </c>
      <c r="P124" s="727" t="s">
        <v>3319</v>
      </c>
      <c r="Q124" s="736" t="s">
        <v>3318</v>
      </c>
    </row>
    <row r="125" spans="1:17">
      <c r="A125" s="721"/>
      <c r="B125" s="738">
        <v>3</v>
      </c>
      <c r="C125" s="722" t="s">
        <v>3324</v>
      </c>
      <c r="D125" s="723" t="s">
        <v>23</v>
      </c>
      <c r="E125" s="738" t="s">
        <v>254</v>
      </c>
      <c r="F125" s="738" t="s">
        <v>230</v>
      </c>
      <c r="G125" s="774">
        <v>40369</v>
      </c>
      <c r="H125" s="795">
        <v>7</v>
      </c>
      <c r="I125" s="747" t="s">
        <v>1403</v>
      </c>
      <c r="J125" s="738" t="s">
        <v>265</v>
      </c>
      <c r="K125" s="738" t="s">
        <v>270</v>
      </c>
      <c r="L125" s="726"/>
      <c r="M125" s="726" t="s">
        <v>6426</v>
      </c>
      <c r="N125" s="722" t="s">
        <v>2967</v>
      </c>
      <c r="O125" s="738" t="s">
        <v>255</v>
      </c>
      <c r="P125" s="727" t="s">
        <v>3323</v>
      </c>
      <c r="Q125" s="736" t="s">
        <v>3318</v>
      </c>
    </row>
    <row r="126" spans="1:17">
      <c r="A126" s="721">
        <v>35</v>
      </c>
      <c r="B126" s="722">
        <v>1</v>
      </c>
      <c r="C126" s="722" t="s">
        <v>3326</v>
      </c>
      <c r="D126" s="723" t="s">
        <v>23</v>
      </c>
      <c r="E126" s="738" t="s">
        <v>1440</v>
      </c>
      <c r="F126" s="738" t="s">
        <v>1154</v>
      </c>
      <c r="G126" s="774">
        <v>28784</v>
      </c>
      <c r="H126" s="795">
        <v>38</v>
      </c>
      <c r="I126" s="747" t="s">
        <v>1403</v>
      </c>
      <c r="J126" s="738" t="s">
        <v>223</v>
      </c>
      <c r="K126" s="738" t="s">
        <v>261</v>
      </c>
      <c r="L126" s="726"/>
      <c r="M126" s="726" t="s">
        <v>6426</v>
      </c>
      <c r="N126" s="722" t="s">
        <v>2967</v>
      </c>
      <c r="O126" s="738" t="s">
        <v>222</v>
      </c>
      <c r="P126" s="727" t="s">
        <v>3325</v>
      </c>
      <c r="Q126" s="727" t="s">
        <v>3327</v>
      </c>
    </row>
    <row r="127" spans="1:17">
      <c r="A127" s="721"/>
      <c r="B127" s="738">
        <v>2</v>
      </c>
      <c r="C127" s="722" t="s">
        <v>3329</v>
      </c>
      <c r="D127" s="723" t="s">
        <v>23</v>
      </c>
      <c r="E127" s="738" t="s">
        <v>254</v>
      </c>
      <c r="F127" s="738" t="s">
        <v>376</v>
      </c>
      <c r="G127" s="774">
        <v>36584</v>
      </c>
      <c r="H127" s="795">
        <v>17</v>
      </c>
      <c r="I127" s="747" t="s">
        <v>1403</v>
      </c>
      <c r="J127" s="738" t="s">
        <v>289</v>
      </c>
      <c r="K127" s="738" t="s">
        <v>270</v>
      </c>
      <c r="L127" s="726"/>
      <c r="M127" s="726" t="s">
        <v>6426</v>
      </c>
      <c r="N127" s="722" t="s">
        <v>2967</v>
      </c>
      <c r="O127" s="738" t="s">
        <v>255</v>
      </c>
      <c r="P127" s="727" t="s">
        <v>3328</v>
      </c>
      <c r="Q127" s="727" t="s">
        <v>3327</v>
      </c>
    </row>
    <row r="128" spans="1:17">
      <c r="A128" s="839">
        <v>36</v>
      </c>
      <c r="B128" s="839">
        <v>1</v>
      </c>
      <c r="C128" s="839" t="s">
        <v>2974</v>
      </c>
      <c r="D128" s="726" t="s">
        <v>23</v>
      </c>
      <c r="E128" s="839" t="s">
        <v>221</v>
      </c>
      <c r="F128" s="839" t="s">
        <v>230</v>
      </c>
      <c r="G128" s="1065">
        <v>35615</v>
      </c>
      <c r="H128" s="839"/>
      <c r="I128" s="839" t="s">
        <v>1403</v>
      </c>
      <c r="J128" s="839" t="s">
        <v>785</v>
      </c>
      <c r="K128" s="839" t="s">
        <v>283</v>
      </c>
      <c r="L128" s="839"/>
      <c r="M128" s="726" t="s">
        <v>6426</v>
      </c>
      <c r="N128" s="722" t="s">
        <v>2967</v>
      </c>
      <c r="O128" s="839" t="s">
        <v>222</v>
      </c>
      <c r="P128" s="1066" t="s">
        <v>2973</v>
      </c>
      <c r="Q128" s="1066" t="s">
        <v>7428</v>
      </c>
    </row>
    <row r="129" spans="1:17">
      <c r="A129" s="839"/>
      <c r="B129" s="839">
        <v>2</v>
      </c>
      <c r="C129" s="839" t="s">
        <v>7269</v>
      </c>
      <c r="D129" s="726" t="s">
        <v>16</v>
      </c>
      <c r="E129" s="839" t="s">
        <v>221</v>
      </c>
      <c r="F129" s="839" t="s">
        <v>7424</v>
      </c>
      <c r="G129" s="840" t="s">
        <v>7425</v>
      </c>
      <c r="H129" s="839"/>
      <c r="I129" s="839" t="s">
        <v>1403</v>
      </c>
      <c r="J129" s="839" t="s">
        <v>785</v>
      </c>
      <c r="K129" s="839" t="s">
        <v>246</v>
      </c>
      <c r="L129" s="839"/>
      <c r="M129" s="726" t="s">
        <v>6426</v>
      </c>
      <c r="N129" s="722" t="s">
        <v>2967</v>
      </c>
      <c r="O129" s="839" t="s">
        <v>245</v>
      </c>
      <c r="P129" s="1066" t="s">
        <v>7426</v>
      </c>
      <c r="Q129" s="1066" t="s">
        <v>7428</v>
      </c>
    </row>
    <row r="130" spans="1:17">
      <c r="A130" s="839"/>
      <c r="B130" s="839">
        <v>3</v>
      </c>
      <c r="C130" s="839" t="s">
        <v>7423</v>
      </c>
      <c r="D130" s="726" t="s">
        <v>16</v>
      </c>
      <c r="E130" s="839" t="s">
        <v>254</v>
      </c>
      <c r="F130" s="839" t="s">
        <v>229</v>
      </c>
      <c r="G130" s="1065">
        <v>43563</v>
      </c>
      <c r="H130" s="839"/>
      <c r="I130" s="839" t="s">
        <v>1403</v>
      </c>
      <c r="J130" s="839" t="s">
        <v>265</v>
      </c>
      <c r="K130" s="839" t="s">
        <v>270</v>
      </c>
      <c r="L130" s="839"/>
      <c r="M130" s="726" t="s">
        <v>6426</v>
      </c>
      <c r="N130" s="722" t="s">
        <v>2967</v>
      </c>
      <c r="O130" s="839" t="s">
        <v>255</v>
      </c>
      <c r="P130" s="1066" t="s">
        <v>7427</v>
      </c>
      <c r="Q130" s="1066" t="s">
        <v>7428</v>
      </c>
    </row>
    <row r="131" spans="1:17">
      <c r="A131" s="839">
        <v>37</v>
      </c>
      <c r="B131" s="839">
        <v>1</v>
      </c>
      <c r="C131" s="839" t="s">
        <v>7137</v>
      </c>
      <c r="D131" s="726" t="s">
        <v>23</v>
      </c>
      <c r="E131" s="839" t="s">
        <v>221</v>
      </c>
      <c r="F131" s="839" t="s">
        <v>452</v>
      </c>
      <c r="G131" s="1065">
        <v>27799</v>
      </c>
      <c r="H131" s="839"/>
      <c r="I131" s="839" t="s">
        <v>1403</v>
      </c>
      <c r="J131" s="839" t="s">
        <v>1291</v>
      </c>
      <c r="K131" s="839" t="s">
        <v>283</v>
      </c>
      <c r="L131" s="839"/>
      <c r="M131" s="726" t="s">
        <v>6426</v>
      </c>
      <c r="N131" s="722" t="s">
        <v>2967</v>
      </c>
      <c r="O131" s="839" t="s">
        <v>222</v>
      </c>
      <c r="P131" s="839"/>
      <c r="Q131" s="839"/>
    </row>
    <row r="132" spans="1:17">
      <c r="A132" s="839"/>
      <c r="B132" s="839">
        <v>2</v>
      </c>
      <c r="C132" s="839" t="s">
        <v>3206</v>
      </c>
      <c r="D132" s="726" t="s">
        <v>16</v>
      </c>
      <c r="E132" s="839" t="s">
        <v>221</v>
      </c>
      <c r="F132" s="839" t="s">
        <v>452</v>
      </c>
      <c r="G132" s="840" t="s">
        <v>7429</v>
      </c>
      <c r="H132" s="839"/>
      <c r="I132" s="839" t="s">
        <v>1403</v>
      </c>
      <c r="J132" s="839" t="s">
        <v>1291</v>
      </c>
      <c r="K132" s="839" t="s">
        <v>246</v>
      </c>
      <c r="L132" s="839"/>
      <c r="M132" s="726" t="s">
        <v>6426</v>
      </c>
      <c r="N132" s="722" t="s">
        <v>2967</v>
      </c>
      <c r="O132" s="839" t="s">
        <v>245</v>
      </c>
      <c r="P132" s="839"/>
      <c r="Q132" s="839"/>
    </row>
    <row r="133" spans="1:17">
      <c r="A133" s="839"/>
      <c r="B133" s="839">
        <v>3</v>
      </c>
      <c r="C133" s="839" t="s">
        <v>7139</v>
      </c>
      <c r="D133" s="726" t="s">
        <v>16</v>
      </c>
      <c r="E133" s="839" t="s">
        <v>254</v>
      </c>
      <c r="F133" s="839" t="s">
        <v>452</v>
      </c>
      <c r="G133" s="840" t="s">
        <v>7430</v>
      </c>
      <c r="H133" s="839"/>
      <c r="I133" s="839" t="s">
        <v>1403</v>
      </c>
      <c r="J133" s="839"/>
      <c r="K133" s="839" t="s">
        <v>270</v>
      </c>
      <c r="L133" s="839"/>
      <c r="M133" s="726" t="s">
        <v>6426</v>
      </c>
      <c r="N133" s="722" t="s">
        <v>2967</v>
      </c>
      <c r="O133" s="839" t="s">
        <v>255</v>
      </c>
      <c r="P133" s="839"/>
      <c r="Q133" s="839"/>
    </row>
    <row r="134" spans="1:17">
      <c r="A134" s="839"/>
      <c r="B134" s="839">
        <v>4</v>
      </c>
      <c r="C134" s="839" t="s">
        <v>7140</v>
      </c>
      <c r="D134" s="726" t="s">
        <v>23</v>
      </c>
      <c r="E134" s="839" t="s">
        <v>254</v>
      </c>
      <c r="F134" s="839" t="s">
        <v>452</v>
      </c>
      <c r="G134" s="840" t="s">
        <v>6554</v>
      </c>
      <c r="H134" s="839"/>
      <c r="I134" s="839" t="s">
        <v>1403</v>
      </c>
      <c r="J134" s="839"/>
      <c r="K134" s="839" t="s">
        <v>270</v>
      </c>
      <c r="L134" s="839"/>
      <c r="M134" s="726" t="s">
        <v>6426</v>
      </c>
      <c r="N134" s="722" t="s">
        <v>2967</v>
      </c>
      <c r="O134" s="839" t="s">
        <v>255</v>
      </c>
      <c r="P134" s="839"/>
      <c r="Q134" s="839"/>
    </row>
    <row r="135" spans="1:17">
      <c r="A135" s="839">
        <v>38</v>
      </c>
      <c r="B135" s="839">
        <v>1</v>
      </c>
      <c r="C135" s="839" t="s">
        <v>7431</v>
      </c>
      <c r="D135" s="726" t="s">
        <v>23</v>
      </c>
      <c r="E135" s="839" t="s">
        <v>221</v>
      </c>
      <c r="F135" s="839" t="s">
        <v>7432</v>
      </c>
      <c r="G135" s="840" t="s">
        <v>7433</v>
      </c>
      <c r="H135" s="839"/>
      <c r="I135" s="839" t="s">
        <v>1403</v>
      </c>
      <c r="J135" s="839" t="s">
        <v>785</v>
      </c>
      <c r="K135" s="839" t="s">
        <v>283</v>
      </c>
      <c r="L135" s="839"/>
      <c r="M135" s="726" t="s">
        <v>6426</v>
      </c>
      <c r="N135" s="722" t="s">
        <v>2967</v>
      </c>
      <c r="O135" s="839" t="s">
        <v>222</v>
      </c>
      <c r="P135" s="839"/>
      <c r="Q135" s="839"/>
    </row>
    <row r="136" spans="1:17">
      <c r="A136" s="839"/>
      <c r="B136" s="839">
        <v>2</v>
      </c>
      <c r="C136" s="839" t="s">
        <v>3050</v>
      </c>
      <c r="D136" s="726" t="s">
        <v>16</v>
      </c>
      <c r="E136" s="839" t="s">
        <v>221</v>
      </c>
      <c r="F136" s="839" t="s">
        <v>1605</v>
      </c>
      <c r="G136" s="1065">
        <v>34460</v>
      </c>
      <c r="H136" s="839"/>
      <c r="I136" s="839" t="s">
        <v>1403</v>
      </c>
      <c r="J136" s="839" t="s">
        <v>785</v>
      </c>
      <c r="K136" s="839" t="s">
        <v>246</v>
      </c>
      <c r="L136" s="839"/>
      <c r="M136" s="726" t="s">
        <v>6426</v>
      </c>
      <c r="N136" s="722" t="s">
        <v>2967</v>
      </c>
      <c r="O136" s="839" t="s">
        <v>222</v>
      </c>
      <c r="P136" s="839"/>
      <c r="Q136" s="839"/>
    </row>
    <row r="137" spans="1:17">
      <c r="A137" s="839"/>
      <c r="B137" s="839"/>
      <c r="C137" s="839"/>
      <c r="D137" s="839"/>
      <c r="E137" s="839"/>
      <c r="F137" s="839"/>
      <c r="G137" s="840"/>
      <c r="H137" s="839"/>
      <c r="I137" s="839"/>
      <c r="J137" s="839"/>
      <c r="K137" s="839"/>
      <c r="L137" s="839"/>
      <c r="M137" s="726" t="s">
        <v>6426</v>
      </c>
      <c r="N137" s="722" t="s">
        <v>2967</v>
      </c>
      <c r="O137" s="839" t="s">
        <v>245</v>
      </c>
      <c r="P137" s="839"/>
      <c r="Q137" s="839"/>
    </row>
  </sheetData>
  <mergeCells count="15">
    <mergeCell ref="H5:H6"/>
    <mergeCell ref="A5:A6"/>
    <mergeCell ref="B5:C6"/>
    <mergeCell ref="D5:D6"/>
    <mergeCell ref="E5:E6"/>
    <mergeCell ref="F5:G5"/>
    <mergeCell ref="O5:O6"/>
    <mergeCell ref="P5:P6"/>
    <mergeCell ref="Q5:Q6"/>
    <mergeCell ref="I5:I6"/>
    <mergeCell ref="J5:J6"/>
    <mergeCell ref="K5:K6"/>
    <mergeCell ref="L5:L6"/>
    <mergeCell ref="M5:M6"/>
    <mergeCell ref="N5:N6"/>
  </mergeCells>
  <pageMargins left="1.5" right="0" top="0.75" bottom="0.75" header="0.3" footer="0.3"/>
  <pageSetup paperSize="5" scale="80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5:Q97"/>
  <sheetViews>
    <sheetView topLeftCell="A67" zoomScaleNormal="100" workbookViewId="0">
      <selection activeCell="A7" sqref="A7:Q97"/>
    </sheetView>
  </sheetViews>
  <sheetFormatPr defaultRowHeight="9"/>
  <cols>
    <col min="1" max="1" width="3.5703125" style="707" customWidth="1"/>
    <col min="2" max="2" width="3.85546875" style="707" customWidth="1"/>
    <col min="3" max="3" width="20.85546875" style="707" customWidth="1"/>
    <col min="4" max="4" width="6.5703125" style="707" customWidth="1"/>
    <col min="5" max="5" width="10.7109375" style="707" customWidth="1"/>
    <col min="6" max="6" width="12.85546875" style="707" customWidth="1"/>
    <col min="7" max="7" width="8.85546875" style="814" customWidth="1"/>
    <col min="8" max="8" width="5.28515625" style="707" customWidth="1"/>
    <col min="9" max="9" width="6.140625" style="707" customWidth="1"/>
    <col min="10" max="10" width="15.140625" style="707" customWidth="1"/>
    <col min="11" max="11" width="20.5703125" style="707" customWidth="1"/>
    <col min="12" max="12" width="8" style="707" customWidth="1"/>
    <col min="13" max="13" width="9.42578125" style="707" customWidth="1"/>
    <col min="14" max="14" width="10.85546875" style="707" customWidth="1"/>
    <col min="15" max="15" width="14.85546875" style="707" customWidth="1"/>
    <col min="16" max="16" width="12.7109375" style="707" customWidth="1"/>
    <col min="17" max="17" width="11.7109375" style="707" customWidth="1"/>
    <col min="18" max="16384" width="9.140625" style="707"/>
  </cols>
  <sheetData>
    <row r="5" spans="1:17">
      <c r="A5" s="1164" t="s">
        <v>70</v>
      </c>
      <c r="B5" s="1165" t="s">
        <v>151</v>
      </c>
      <c r="C5" s="1165"/>
      <c r="D5" s="1166" t="s">
        <v>2</v>
      </c>
      <c r="E5" s="1167" t="s">
        <v>6416</v>
      </c>
      <c r="F5" s="1168" t="s">
        <v>6417</v>
      </c>
      <c r="G5" s="1169"/>
      <c r="H5" s="1163" t="s">
        <v>6418</v>
      </c>
      <c r="I5" s="1172" t="s">
        <v>187</v>
      </c>
      <c r="J5" s="1171" t="s">
        <v>6419</v>
      </c>
      <c r="K5" s="1171" t="s">
        <v>154</v>
      </c>
      <c r="L5" s="1173" t="s">
        <v>6420</v>
      </c>
      <c r="M5" s="1173" t="s">
        <v>6421</v>
      </c>
      <c r="N5" s="1170" t="s">
        <v>6422</v>
      </c>
      <c r="O5" s="1170" t="s">
        <v>6423</v>
      </c>
      <c r="P5" s="1171" t="s">
        <v>180</v>
      </c>
      <c r="Q5" s="1171" t="s">
        <v>194</v>
      </c>
    </row>
    <row r="6" spans="1:17">
      <c r="A6" s="1164"/>
      <c r="B6" s="1165"/>
      <c r="C6" s="1165"/>
      <c r="D6" s="1166"/>
      <c r="E6" s="1167"/>
      <c r="F6" s="791" t="s">
        <v>6424</v>
      </c>
      <c r="G6" s="809" t="s">
        <v>8</v>
      </c>
      <c r="H6" s="1163"/>
      <c r="I6" s="1172"/>
      <c r="J6" s="1171"/>
      <c r="K6" s="1171"/>
      <c r="L6" s="1173"/>
      <c r="M6" s="1173"/>
      <c r="N6" s="1170"/>
      <c r="O6" s="1170"/>
      <c r="P6" s="1171"/>
      <c r="Q6" s="1171"/>
    </row>
    <row r="7" spans="1:17" s="810" customFormat="1">
      <c r="A7" s="722">
        <v>1</v>
      </c>
      <c r="B7" s="722">
        <v>1</v>
      </c>
      <c r="C7" s="722" t="s">
        <v>2858</v>
      </c>
      <c r="D7" s="744" t="s">
        <v>23</v>
      </c>
      <c r="E7" s="722" t="s">
        <v>221</v>
      </c>
      <c r="F7" s="722" t="s">
        <v>524</v>
      </c>
      <c r="G7" s="784">
        <v>17897</v>
      </c>
      <c r="H7" s="724">
        <v>68</v>
      </c>
      <c r="I7" s="769" t="s">
        <v>1403</v>
      </c>
      <c r="J7" s="722" t="s">
        <v>256</v>
      </c>
      <c r="K7" s="722" t="s">
        <v>283</v>
      </c>
      <c r="L7" s="770"/>
      <c r="M7" s="770" t="s">
        <v>6426</v>
      </c>
      <c r="N7" s="722" t="s">
        <v>3334</v>
      </c>
      <c r="O7" s="722" t="s">
        <v>222</v>
      </c>
      <c r="P7" s="727" t="s">
        <v>3332</v>
      </c>
      <c r="Q7" s="734" t="s">
        <v>3333</v>
      </c>
    </row>
    <row r="8" spans="1:17">
      <c r="A8" s="721"/>
      <c r="B8" s="721">
        <v>2</v>
      </c>
      <c r="C8" s="722" t="s">
        <v>3337</v>
      </c>
      <c r="D8" s="723" t="s">
        <v>16</v>
      </c>
      <c r="E8" s="721" t="s">
        <v>221</v>
      </c>
      <c r="F8" s="721" t="s">
        <v>524</v>
      </c>
      <c r="G8" s="774">
        <v>20285</v>
      </c>
      <c r="H8" s="795">
        <v>62</v>
      </c>
      <c r="I8" s="725" t="s">
        <v>1403</v>
      </c>
      <c r="J8" s="721" t="s">
        <v>256</v>
      </c>
      <c r="K8" s="721" t="s">
        <v>246</v>
      </c>
      <c r="L8" s="726"/>
      <c r="M8" s="726" t="s">
        <v>6426</v>
      </c>
      <c r="N8" s="722" t="s">
        <v>3334</v>
      </c>
      <c r="O8" s="721" t="s">
        <v>245</v>
      </c>
      <c r="P8" s="722" t="s">
        <v>3336</v>
      </c>
      <c r="Q8" s="734" t="s">
        <v>3333</v>
      </c>
    </row>
    <row r="9" spans="1:17">
      <c r="A9" s="721">
        <v>2</v>
      </c>
      <c r="B9" s="721">
        <v>1</v>
      </c>
      <c r="C9" s="722" t="s">
        <v>3366</v>
      </c>
      <c r="D9" s="723" t="s">
        <v>23</v>
      </c>
      <c r="E9" s="721" t="s">
        <v>221</v>
      </c>
      <c r="F9" s="721" t="s">
        <v>22</v>
      </c>
      <c r="G9" s="774">
        <v>27130</v>
      </c>
      <c r="H9" s="795">
        <v>43</v>
      </c>
      <c r="I9" s="725" t="s">
        <v>1403</v>
      </c>
      <c r="J9" s="721" t="s">
        <v>289</v>
      </c>
      <c r="K9" s="721" t="s">
        <v>283</v>
      </c>
      <c r="L9" s="726"/>
      <c r="M9" s="726" t="s">
        <v>6426</v>
      </c>
      <c r="N9" s="722" t="s">
        <v>3334</v>
      </c>
      <c r="O9" s="721" t="s">
        <v>222</v>
      </c>
      <c r="P9" s="722" t="s">
        <v>3365</v>
      </c>
      <c r="Q9" s="722" t="s">
        <v>3367</v>
      </c>
    </row>
    <row r="10" spans="1:17">
      <c r="A10" s="721"/>
      <c r="B10" s="721">
        <v>2</v>
      </c>
      <c r="C10" s="722" t="s">
        <v>3369</v>
      </c>
      <c r="D10" s="723" t="s">
        <v>16</v>
      </c>
      <c r="E10" s="721" t="s">
        <v>221</v>
      </c>
      <c r="F10" s="721" t="s">
        <v>524</v>
      </c>
      <c r="G10" s="774">
        <v>29230</v>
      </c>
      <c r="H10" s="795">
        <v>37</v>
      </c>
      <c r="I10" s="725" t="s">
        <v>1403</v>
      </c>
      <c r="J10" s="721" t="s">
        <v>256</v>
      </c>
      <c r="K10" s="721" t="s">
        <v>283</v>
      </c>
      <c r="L10" s="726"/>
      <c r="M10" s="726" t="s">
        <v>6426</v>
      </c>
      <c r="N10" s="722" t="s">
        <v>3334</v>
      </c>
      <c r="O10" s="721" t="s">
        <v>245</v>
      </c>
      <c r="P10" s="722" t="s">
        <v>3368</v>
      </c>
      <c r="Q10" s="722" t="s">
        <v>3367</v>
      </c>
    </row>
    <row r="11" spans="1:17">
      <c r="A11" s="721"/>
      <c r="B11" s="721">
        <v>3</v>
      </c>
      <c r="C11" s="722" t="s">
        <v>3373</v>
      </c>
      <c r="D11" s="723" t="s">
        <v>16</v>
      </c>
      <c r="E11" s="721" t="s">
        <v>254</v>
      </c>
      <c r="F11" s="721" t="s">
        <v>524</v>
      </c>
      <c r="G11" s="774">
        <v>35274</v>
      </c>
      <c r="H11" s="795">
        <v>21</v>
      </c>
      <c r="I11" s="725" t="s">
        <v>1403</v>
      </c>
      <c r="J11" s="721" t="s">
        <v>344</v>
      </c>
      <c r="K11" s="721" t="s">
        <v>266</v>
      </c>
      <c r="L11" s="726"/>
      <c r="M11" s="726" t="s">
        <v>6426</v>
      </c>
      <c r="N11" s="722" t="s">
        <v>3334</v>
      </c>
      <c r="O11" s="721" t="s">
        <v>255</v>
      </c>
      <c r="P11" s="722" t="s">
        <v>3372</v>
      </c>
      <c r="Q11" s="722" t="s">
        <v>3367</v>
      </c>
    </row>
    <row r="12" spans="1:17">
      <c r="A12" s="721"/>
      <c r="B12" s="721">
        <v>4</v>
      </c>
      <c r="C12" s="722" t="s">
        <v>3376</v>
      </c>
      <c r="D12" s="723" t="s">
        <v>23</v>
      </c>
      <c r="E12" s="721" t="s">
        <v>221</v>
      </c>
      <c r="F12" s="721" t="s">
        <v>524</v>
      </c>
      <c r="G12" s="774">
        <v>38989</v>
      </c>
      <c r="H12" s="795">
        <v>10</v>
      </c>
      <c r="I12" s="725" t="s">
        <v>1403</v>
      </c>
      <c r="J12" s="721" t="s">
        <v>369</v>
      </c>
      <c r="K12" s="721" t="s">
        <v>266</v>
      </c>
      <c r="L12" s="726"/>
      <c r="M12" s="726" t="s">
        <v>6426</v>
      </c>
      <c r="N12" s="722" t="s">
        <v>3334</v>
      </c>
      <c r="O12" s="721" t="s">
        <v>255</v>
      </c>
      <c r="P12" s="722" t="s">
        <v>3375</v>
      </c>
      <c r="Q12" s="722" t="s">
        <v>3367</v>
      </c>
    </row>
    <row r="13" spans="1:17">
      <c r="A13" s="721">
        <v>3</v>
      </c>
      <c r="B13" s="721">
        <v>1</v>
      </c>
      <c r="C13" s="722" t="s">
        <v>3416</v>
      </c>
      <c r="D13" s="723" t="s">
        <v>23</v>
      </c>
      <c r="E13" s="721" t="s">
        <v>221</v>
      </c>
      <c r="F13" s="721" t="s">
        <v>22</v>
      </c>
      <c r="G13" s="774">
        <v>22746</v>
      </c>
      <c r="H13" s="795">
        <v>55</v>
      </c>
      <c r="I13" s="725" t="s">
        <v>1403</v>
      </c>
      <c r="J13" s="721" t="s">
        <v>289</v>
      </c>
      <c r="K13" s="721" t="s">
        <v>283</v>
      </c>
      <c r="L13" s="726"/>
      <c r="M13" s="726" t="s">
        <v>6426</v>
      </c>
      <c r="N13" s="722" t="s">
        <v>3334</v>
      </c>
      <c r="O13" s="721" t="s">
        <v>222</v>
      </c>
      <c r="P13" s="722" t="s">
        <v>3415</v>
      </c>
      <c r="Q13" s="722" t="s">
        <v>3418</v>
      </c>
    </row>
    <row r="14" spans="1:17">
      <c r="A14" s="721"/>
      <c r="B14" s="721">
        <v>2</v>
      </c>
      <c r="C14" s="722" t="s">
        <v>3409</v>
      </c>
      <c r="D14" s="723" t="s">
        <v>16</v>
      </c>
      <c r="E14" s="721" t="s">
        <v>221</v>
      </c>
      <c r="F14" s="721" t="s">
        <v>524</v>
      </c>
      <c r="G14" s="774">
        <v>25034</v>
      </c>
      <c r="H14" s="795">
        <v>49</v>
      </c>
      <c r="I14" s="725" t="s">
        <v>1403</v>
      </c>
      <c r="J14" s="721" t="s">
        <v>256</v>
      </c>
      <c r="K14" s="721" t="s">
        <v>246</v>
      </c>
      <c r="L14" s="726"/>
      <c r="M14" s="726" t="s">
        <v>6426</v>
      </c>
      <c r="N14" s="722" t="s">
        <v>3334</v>
      </c>
      <c r="O14" s="721" t="s">
        <v>245</v>
      </c>
      <c r="P14" s="722" t="s">
        <v>3419</v>
      </c>
      <c r="Q14" s="722" t="s">
        <v>3418</v>
      </c>
    </row>
    <row r="15" spans="1:17">
      <c r="A15" s="721">
        <v>4</v>
      </c>
      <c r="B15" s="721">
        <v>1</v>
      </c>
      <c r="C15" s="722" t="s">
        <v>3422</v>
      </c>
      <c r="D15" s="723" t="s">
        <v>23</v>
      </c>
      <c r="E15" s="721" t="s">
        <v>221</v>
      </c>
      <c r="F15" s="721" t="s">
        <v>524</v>
      </c>
      <c r="G15" s="774">
        <v>29781</v>
      </c>
      <c r="H15" s="795">
        <v>36</v>
      </c>
      <c r="I15" s="725" t="s">
        <v>1403</v>
      </c>
      <c r="J15" s="721" t="s">
        <v>850</v>
      </c>
      <c r="K15" s="721" t="s">
        <v>3423</v>
      </c>
      <c r="L15" s="726"/>
      <c r="M15" s="726" t="s">
        <v>6426</v>
      </c>
      <c r="N15" s="722" t="s">
        <v>3334</v>
      </c>
      <c r="O15" s="721" t="s">
        <v>222</v>
      </c>
      <c r="P15" s="722" t="s">
        <v>3421</v>
      </c>
      <c r="Q15" s="722" t="s">
        <v>3360</v>
      </c>
    </row>
    <row r="16" spans="1:17">
      <c r="A16" s="721"/>
      <c r="B16" s="721">
        <v>2</v>
      </c>
      <c r="C16" s="722" t="s">
        <v>3425</v>
      </c>
      <c r="D16" s="723" t="s">
        <v>16</v>
      </c>
      <c r="E16" s="721" t="s">
        <v>221</v>
      </c>
      <c r="F16" s="721" t="s">
        <v>524</v>
      </c>
      <c r="G16" s="774">
        <v>31754</v>
      </c>
      <c r="H16" s="795">
        <v>30</v>
      </c>
      <c r="I16" s="725" t="s">
        <v>1403</v>
      </c>
      <c r="J16" s="721" t="s">
        <v>3426</v>
      </c>
      <c r="K16" s="721" t="s">
        <v>246</v>
      </c>
      <c r="L16" s="726"/>
      <c r="M16" s="726" t="s">
        <v>6426</v>
      </c>
      <c r="N16" s="722" t="s">
        <v>3334</v>
      </c>
      <c r="O16" s="721" t="s">
        <v>245</v>
      </c>
      <c r="P16" s="734" t="s">
        <v>3424</v>
      </c>
      <c r="Q16" s="722" t="s">
        <v>3360</v>
      </c>
    </row>
    <row r="17" spans="1:17">
      <c r="A17" s="721"/>
      <c r="B17" s="721">
        <v>3</v>
      </c>
      <c r="C17" s="722" t="s">
        <v>3429</v>
      </c>
      <c r="D17" s="723" t="s">
        <v>23</v>
      </c>
      <c r="E17" s="721" t="s">
        <v>254</v>
      </c>
      <c r="F17" s="721" t="s">
        <v>3430</v>
      </c>
      <c r="G17" s="774">
        <v>40138</v>
      </c>
      <c r="H17" s="795">
        <v>7</v>
      </c>
      <c r="I17" s="725" t="s">
        <v>1403</v>
      </c>
      <c r="J17" s="721" t="s">
        <v>265</v>
      </c>
      <c r="K17" s="721" t="s">
        <v>270</v>
      </c>
      <c r="L17" s="726"/>
      <c r="M17" s="726" t="s">
        <v>6426</v>
      </c>
      <c r="N17" s="722" t="s">
        <v>3334</v>
      </c>
      <c r="O17" s="721" t="s">
        <v>255</v>
      </c>
      <c r="P17" s="722"/>
      <c r="Q17" s="722" t="s">
        <v>3360</v>
      </c>
    </row>
    <row r="18" spans="1:17">
      <c r="A18" s="721">
        <v>5</v>
      </c>
      <c r="B18" s="721">
        <v>1</v>
      </c>
      <c r="C18" s="722" t="s">
        <v>3437</v>
      </c>
      <c r="D18" s="723" t="s">
        <v>23</v>
      </c>
      <c r="E18" s="721" t="s">
        <v>221</v>
      </c>
      <c r="F18" s="721" t="s">
        <v>3010</v>
      </c>
      <c r="G18" s="774">
        <v>25756</v>
      </c>
      <c r="H18" s="795">
        <v>47</v>
      </c>
      <c r="I18" s="725" t="s">
        <v>1403</v>
      </c>
      <c r="J18" s="721" t="s">
        <v>289</v>
      </c>
      <c r="K18" s="721" t="s">
        <v>283</v>
      </c>
      <c r="L18" s="726"/>
      <c r="M18" s="726" t="s">
        <v>6426</v>
      </c>
      <c r="N18" s="722" t="s">
        <v>3334</v>
      </c>
      <c r="O18" s="721" t="s">
        <v>222</v>
      </c>
      <c r="P18" s="722" t="s">
        <v>3436</v>
      </c>
      <c r="Q18" s="722" t="s">
        <v>3438</v>
      </c>
    </row>
    <row r="19" spans="1:17">
      <c r="A19" s="721"/>
      <c r="B19" s="721">
        <v>2</v>
      </c>
      <c r="C19" s="722" t="s">
        <v>3440</v>
      </c>
      <c r="D19" s="723" t="s">
        <v>16</v>
      </c>
      <c r="E19" s="721" t="s">
        <v>221</v>
      </c>
      <c r="F19" s="721" t="s">
        <v>3441</v>
      </c>
      <c r="G19" s="774">
        <v>30004</v>
      </c>
      <c r="H19" s="795">
        <v>35</v>
      </c>
      <c r="I19" s="725" t="s">
        <v>1403</v>
      </c>
      <c r="J19" s="721" t="s">
        <v>289</v>
      </c>
      <c r="K19" s="721" t="s">
        <v>246</v>
      </c>
      <c r="L19" s="726"/>
      <c r="M19" s="726" t="s">
        <v>6426</v>
      </c>
      <c r="N19" s="722" t="s">
        <v>3334</v>
      </c>
      <c r="O19" s="721" t="s">
        <v>245</v>
      </c>
      <c r="P19" s="722" t="s">
        <v>3439</v>
      </c>
      <c r="Q19" s="722" t="s">
        <v>3438</v>
      </c>
    </row>
    <row r="20" spans="1:17">
      <c r="A20" s="721"/>
      <c r="B20" s="721">
        <v>3</v>
      </c>
      <c r="C20" s="722" t="s">
        <v>3445</v>
      </c>
      <c r="D20" s="723" t="s">
        <v>23</v>
      </c>
      <c r="E20" s="721" t="s">
        <v>254</v>
      </c>
      <c r="F20" s="721" t="s">
        <v>288</v>
      </c>
      <c r="G20" s="774">
        <v>36786</v>
      </c>
      <c r="H20" s="795">
        <v>16</v>
      </c>
      <c r="I20" s="725" t="s">
        <v>1403</v>
      </c>
      <c r="J20" s="721" t="s">
        <v>256</v>
      </c>
      <c r="K20" s="721" t="s">
        <v>266</v>
      </c>
      <c r="L20" s="726"/>
      <c r="M20" s="726" t="s">
        <v>6426</v>
      </c>
      <c r="N20" s="722" t="s">
        <v>3334</v>
      </c>
      <c r="O20" s="721" t="s">
        <v>255</v>
      </c>
      <c r="P20" s="722" t="s">
        <v>3444</v>
      </c>
      <c r="Q20" s="722" t="s">
        <v>3438</v>
      </c>
    </row>
    <row r="21" spans="1:17">
      <c r="A21" s="721"/>
      <c r="B21" s="721">
        <v>4</v>
      </c>
      <c r="C21" s="722" t="s">
        <v>3447</v>
      </c>
      <c r="D21" s="723" t="s">
        <v>23</v>
      </c>
      <c r="E21" s="721" t="s">
        <v>254</v>
      </c>
      <c r="F21" s="721" t="s">
        <v>230</v>
      </c>
      <c r="G21" s="774">
        <v>38927</v>
      </c>
      <c r="H21" s="795">
        <v>11</v>
      </c>
      <c r="I21" s="725" t="s">
        <v>1403</v>
      </c>
      <c r="J21" s="721" t="s">
        <v>369</v>
      </c>
      <c r="K21" s="721" t="s">
        <v>266</v>
      </c>
      <c r="L21" s="726"/>
      <c r="M21" s="726" t="s">
        <v>6426</v>
      </c>
      <c r="N21" s="722" t="s">
        <v>3334</v>
      </c>
      <c r="O21" s="721" t="s">
        <v>255</v>
      </c>
      <c r="P21" s="722" t="s">
        <v>3446</v>
      </c>
      <c r="Q21" s="722" t="s">
        <v>3438</v>
      </c>
    </row>
    <row r="22" spans="1:17">
      <c r="A22" s="721"/>
      <c r="B22" s="721">
        <v>5</v>
      </c>
      <c r="C22" s="722" t="s">
        <v>3449</v>
      </c>
      <c r="D22" s="723" t="s">
        <v>16</v>
      </c>
      <c r="E22" s="721" t="s">
        <v>254</v>
      </c>
      <c r="F22" s="721" t="s">
        <v>230</v>
      </c>
      <c r="G22" s="774">
        <v>40721</v>
      </c>
      <c r="H22" s="795">
        <v>6</v>
      </c>
      <c r="I22" s="725" t="s">
        <v>1403</v>
      </c>
      <c r="J22" s="721" t="s">
        <v>265</v>
      </c>
      <c r="K22" s="721" t="s">
        <v>270</v>
      </c>
      <c r="L22" s="726"/>
      <c r="M22" s="726" t="s">
        <v>6426</v>
      </c>
      <c r="N22" s="722" t="s">
        <v>3334</v>
      </c>
      <c r="O22" s="721" t="s">
        <v>255</v>
      </c>
      <c r="P22" s="734" t="s">
        <v>3448</v>
      </c>
      <c r="Q22" s="722" t="s">
        <v>3438</v>
      </c>
    </row>
    <row r="23" spans="1:17">
      <c r="A23" s="721">
        <v>6</v>
      </c>
      <c r="B23" s="721">
        <v>1</v>
      </c>
      <c r="C23" s="722" t="s">
        <v>3454</v>
      </c>
      <c r="D23" s="723" t="s">
        <v>23</v>
      </c>
      <c r="E23" s="721" t="s">
        <v>254</v>
      </c>
      <c r="F23" s="721" t="s">
        <v>524</v>
      </c>
      <c r="G23" s="774">
        <v>29313</v>
      </c>
      <c r="H23" s="795">
        <v>37</v>
      </c>
      <c r="I23" s="725" t="s">
        <v>1403</v>
      </c>
      <c r="J23" s="721" t="s">
        <v>850</v>
      </c>
      <c r="K23" s="721" t="s">
        <v>3423</v>
      </c>
      <c r="L23" s="726"/>
      <c r="M23" s="726" t="s">
        <v>6426</v>
      </c>
      <c r="N23" s="722" t="s">
        <v>3334</v>
      </c>
      <c r="O23" s="721" t="s">
        <v>222</v>
      </c>
      <c r="P23" s="727" t="s">
        <v>3453</v>
      </c>
      <c r="Q23" s="722" t="s">
        <v>3457</v>
      </c>
    </row>
    <row r="24" spans="1:17">
      <c r="A24" s="721">
        <v>7</v>
      </c>
      <c r="B24" s="721">
        <v>1</v>
      </c>
      <c r="C24" s="722" t="s">
        <v>3481</v>
      </c>
      <c r="D24" s="723" t="s">
        <v>23</v>
      </c>
      <c r="E24" s="721" t="s">
        <v>221</v>
      </c>
      <c r="F24" s="721" t="s">
        <v>22</v>
      </c>
      <c r="G24" s="774">
        <v>25808</v>
      </c>
      <c r="H24" s="795">
        <v>46</v>
      </c>
      <c r="I24" s="725" t="s">
        <v>1403</v>
      </c>
      <c r="J24" s="721" t="s">
        <v>223</v>
      </c>
      <c r="K24" s="721" t="s">
        <v>2559</v>
      </c>
      <c r="L24" s="726"/>
      <c r="M24" s="726" t="s">
        <v>6426</v>
      </c>
      <c r="N24" s="722" t="s">
        <v>3334</v>
      </c>
      <c r="O24" s="721" t="s">
        <v>222</v>
      </c>
      <c r="P24" s="722" t="s">
        <v>3480</v>
      </c>
      <c r="Q24" s="722" t="s">
        <v>3482</v>
      </c>
    </row>
    <row r="25" spans="1:17">
      <c r="A25" s="721"/>
      <c r="B25" s="721">
        <v>2</v>
      </c>
      <c r="C25" s="722" t="s">
        <v>3484</v>
      </c>
      <c r="D25" s="723" t="s">
        <v>16</v>
      </c>
      <c r="E25" s="721" t="s">
        <v>221</v>
      </c>
      <c r="F25" s="721" t="s">
        <v>22</v>
      </c>
      <c r="G25" s="774">
        <v>28205</v>
      </c>
      <c r="H25" s="795">
        <v>40</v>
      </c>
      <c r="I25" s="725" t="s">
        <v>1403</v>
      </c>
      <c r="J25" s="721" t="s">
        <v>850</v>
      </c>
      <c r="K25" s="721" t="s">
        <v>3485</v>
      </c>
      <c r="L25" s="726"/>
      <c r="M25" s="726" t="s">
        <v>6426</v>
      </c>
      <c r="N25" s="722" t="s">
        <v>3334</v>
      </c>
      <c r="O25" s="721" t="s">
        <v>245</v>
      </c>
      <c r="P25" s="734" t="s">
        <v>3483</v>
      </c>
      <c r="Q25" s="722" t="s">
        <v>3482</v>
      </c>
    </row>
    <row r="26" spans="1:17">
      <c r="A26" s="721"/>
      <c r="B26" s="738">
        <v>3</v>
      </c>
      <c r="C26" s="722" t="s">
        <v>3489</v>
      </c>
      <c r="D26" s="723" t="s">
        <v>16</v>
      </c>
      <c r="E26" s="738" t="s">
        <v>221</v>
      </c>
      <c r="F26" s="738" t="s">
        <v>22</v>
      </c>
      <c r="G26" s="774">
        <v>42219</v>
      </c>
      <c r="H26" s="795">
        <v>2</v>
      </c>
      <c r="I26" s="725" t="s">
        <v>1403</v>
      </c>
      <c r="J26" s="738" t="s">
        <v>265</v>
      </c>
      <c r="K26" s="738" t="s">
        <v>270</v>
      </c>
      <c r="L26" s="726"/>
      <c r="M26" s="726" t="s">
        <v>6426</v>
      </c>
      <c r="N26" s="722" t="s">
        <v>3334</v>
      </c>
      <c r="O26" s="738" t="s">
        <v>255</v>
      </c>
      <c r="P26" s="734" t="s">
        <v>3488</v>
      </c>
      <c r="Q26" s="722" t="s">
        <v>3482</v>
      </c>
    </row>
    <row r="27" spans="1:17">
      <c r="A27" s="721">
        <v>8</v>
      </c>
      <c r="B27" s="721">
        <v>1</v>
      </c>
      <c r="C27" s="722" t="s">
        <v>3491</v>
      </c>
      <c r="D27" s="723" t="s">
        <v>23</v>
      </c>
      <c r="E27" s="721" t="s">
        <v>221</v>
      </c>
      <c r="F27" s="721" t="s">
        <v>1280</v>
      </c>
      <c r="G27" s="774">
        <v>26165</v>
      </c>
      <c r="H27" s="795">
        <v>45</v>
      </c>
      <c r="I27" s="725" t="s">
        <v>1403</v>
      </c>
      <c r="J27" s="721" t="s">
        <v>469</v>
      </c>
      <c r="K27" s="721" t="s">
        <v>470</v>
      </c>
      <c r="L27" s="726"/>
      <c r="M27" s="726" t="s">
        <v>6426</v>
      </c>
      <c r="N27" s="722" t="s">
        <v>3334</v>
      </c>
      <c r="O27" s="721" t="s">
        <v>222</v>
      </c>
      <c r="P27" s="722" t="s">
        <v>3490</v>
      </c>
      <c r="Q27" s="722" t="s">
        <v>3493</v>
      </c>
    </row>
    <row r="28" spans="1:17">
      <c r="A28" s="721"/>
      <c r="B28" s="721">
        <v>2</v>
      </c>
      <c r="C28" s="722" t="s">
        <v>3495</v>
      </c>
      <c r="D28" s="723" t="s">
        <v>16</v>
      </c>
      <c r="E28" s="721" t="s">
        <v>221</v>
      </c>
      <c r="F28" s="721" t="s">
        <v>524</v>
      </c>
      <c r="G28" s="774">
        <v>27218</v>
      </c>
      <c r="H28" s="795">
        <v>43</v>
      </c>
      <c r="I28" s="725" t="s">
        <v>1403</v>
      </c>
      <c r="J28" s="721" t="s">
        <v>469</v>
      </c>
      <c r="K28" s="721" t="s">
        <v>470</v>
      </c>
      <c r="L28" s="726"/>
      <c r="M28" s="726" t="s">
        <v>6426</v>
      </c>
      <c r="N28" s="722" t="s">
        <v>3334</v>
      </c>
      <c r="O28" s="721" t="s">
        <v>245</v>
      </c>
      <c r="P28" s="722" t="s">
        <v>3494</v>
      </c>
      <c r="Q28" s="722" t="s">
        <v>3493</v>
      </c>
    </row>
    <row r="29" spans="1:17">
      <c r="A29" s="721"/>
      <c r="B29" s="721">
        <v>3</v>
      </c>
      <c r="C29" s="722" t="s">
        <v>3499</v>
      </c>
      <c r="D29" s="723" t="s">
        <v>16</v>
      </c>
      <c r="E29" s="721" t="s">
        <v>254</v>
      </c>
      <c r="F29" s="721" t="s">
        <v>524</v>
      </c>
      <c r="G29" s="774">
        <v>35936</v>
      </c>
      <c r="H29" s="795">
        <v>19</v>
      </c>
      <c r="I29" s="725" t="s">
        <v>1403</v>
      </c>
      <c r="J29" s="721" t="s">
        <v>886</v>
      </c>
      <c r="K29" s="721" t="s">
        <v>266</v>
      </c>
      <c r="L29" s="726"/>
      <c r="M29" s="726" t="s">
        <v>6426</v>
      </c>
      <c r="N29" s="722" t="s">
        <v>3334</v>
      </c>
      <c r="O29" s="721" t="s">
        <v>255</v>
      </c>
      <c r="P29" s="722" t="s">
        <v>3498</v>
      </c>
      <c r="Q29" s="722" t="s">
        <v>3493</v>
      </c>
    </row>
    <row r="30" spans="1:17">
      <c r="A30" s="721"/>
      <c r="B30" s="721">
        <v>4</v>
      </c>
      <c r="C30" s="722" t="s">
        <v>3501</v>
      </c>
      <c r="D30" s="723" t="s">
        <v>23</v>
      </c>
      <c r="E30" s="721" t="s">
        <v>254</v>
      </c>
      <c r="F30" s="721" t="s">
        <v>230</v>
      </c>
      <c r="G30" s="784">
        <v>39794</v>
      </c>
      <c r="H30" s="795">
        <v>8</v>
      </c>
      <c r="I30" s="725" t="s">
        <v>1403</v>
      </c>
      <c r="J30" s="721" t="s">
        <v>369</v>
      </c>
      <c r="K30" s="721" t="s">
        <v>266</v>
      </c>
      <c r="L30" s="726"/>
      <c r="M30" s="726" t="s">
        <v>6426</v>
      </c>
      <c r="N30" s="722" t="s">
        <v>3334</v>
      </c>
      <c r="O30" s="721" t="s">
        <v>255</v>
      </c>
      <c r="P30" s="734" t="s">
        <v>3500</v>
      </c>
      <c r="Q30" s="722" t="s">
        <v>3493</v>
      </c>
    </row>
    <row r="31" spans="1:17">
      <c r="A31" s="721">
        <v>9</v>
      </c>
      <c r="B31" s="721">
        <v>1</v>
      </c>
      <c r="C31" s="722" t="s">
        <v>3503</v>
      </c>
      <c r="D31" s="723" t="s">
        <v>23</v>
      </c>
      <c r="E31" s="721" t="s">
        <v>221</v>
      </c>
      <c r="F31" s="721" t="s">
        <v>673</v>
      </c>
      <c r="G31" s="774">
        <v>28921</v>
      </c>
      <c r="H31" s="795">
        <v>38</v>
      </c>
      <c r="I31" s="725" t="s">
        <v>1403</v>
      </c>
      <c r="J31" s="721" t="s">
        <v>469</v>
      </c>
      <c r="K31" s="721" t="s">
        <v>470</v>
      </c>
      <c r="L31" s="726"/>
      <c r="M31" s="726" t="s">
        <v>6426</v>
      </c>
      <c r="N31" s="722" t="s">
        <v>3334</v>
      </c>
      <c r="O31" s="721" t="s">
        <v>222</v>
      </c>
      <c r="P31" s="722" t="s">
        <v>3502</v>
      </c>
      <c r="Q31" s="722" t="s">
        <v>3504</v>
      </c>
    </row>
    <row r="32" spans="1:17">
      <c r="A32" s="721"/>
      <c r="B32" s="721">
        <v>2</v>
      </c>
      <c r="C32" s="722" t="s">
        <v>943</v>
      </c>
      <c r="D32" s="723" t="s">
        <v>16</v>
      </c>
      <c r="E32" s="721" t="s">
        <v>221</v>
      </c>
      <c r="F32" s="721" t="s">
        <v>673</v>
      </c>
      <c r="G32" s="774">
        <v>30484</v>
      </c>
      <c r="H32" s="795">
        <v>34</v>
      </c>
      <c r="I32" s="725" t="s">
        <v>1403</v>
      </c>
      <c r="J32" s="721" t="s">
        <v>469</v>
      </c>
      <c r="K32" s="721" t="s">
        <v>246</v>
      </c>
      <c r="L32" s="726"/>
      <c r="M32" s="726" t="s">
        <v>6426</v>
      </c>
      <c r="N32" s="722" t="s">
        <v>3334</v>
      </c>
      <c r="O32" s="721" t="s">
        <v>245</v>
      </c>
      <c r="P32" s="722" t="s">
        <v>3505</v>
      </c>
      <c r="Q32" s="722" t="s">
        <v>3504</v>
      </c>
    </row>
    <row r="33" spans="1:17">
      <c r="A33" s="721"/>
      <c r="B33" s="721">
        <v>3</v>
      </c>
      <c r="C33" s="722" t="s">
        <v>3508</v>
      </c>
      <c r="D33" s="723" t="s">
        <v>16</v>
      </c>
      <c r="E33" s="721" t="s">
        <v>254</v>
      </c>
      <c r="F33" s="721" t="s">
        <v>230</v>
      </c>
      <c r="G33" s="774">
        <v>38835</v>
      </c>
      <c r="H33" s="795">
        <v>11</v>
      </c>
      <c r="I33" s="725" t="s">
        <v>1403</v>
      </c>
      <c r="J33" s="721" t="s">
        <v>369</v>
      </c>
      <c r="K33" s="721" t="s">
        <v>266</v>
      </c>
      <c r="L33" s="726"/>
      <c r="M33" s="726" t="s">
        <v>6426</v>
      </c>
      <c r="N33" s="722" t="s">
        <v>3334</v>
      </c>
      <c r="O33" s="721" t="s">
        <v>255</v>
      </c>
      <c r="P33" s="722" t="s">
        <v>3507</v>
      </c>
      <c r="Q33" s="722" t="s">
        <v>3504</v>
      </c>
    </row>
    <row r="34" spans="1:17">
      <c r="A34" s="721">
        <v>10</v>
      </c>
      <c r="B34" s="721">
        <v>1</v>
      </c>
      <c r="C34" s="722" t="s">
        <v>1914</v>
      </c>
      <c r="D34" s="723" t="s">
        <v>16</v>
      </c>
      <c r="E34" s="721" t="s">
        <v>221</v>
      </c>
      <c r="F34" s="721" t="s">
        <v>3511</v>
      </c>
      <c r="G34" s="774">
        <v>19162</v>
      </c>
      <c r="H34" s="795">
        <v>65</v>
      </c>
      <c r="I34" s="725" t="s">
        <v>1403</v>
      </c>
      <c r="J34" s="721" t="s">
        <v>256</v>
      </c>
      <c r="K34" s="721" t="s">
        <v>246</v>
      </c>
      <c r="L34" s="726"/>
      <c r="M34" s="726" t="s">
        <v>6426</v>
      </c>
      <c r="N34" s="722" t="s">
        <v>3334</v>
      </c>
      <c r="O34" s="738" t="s">
        <v>222</v>
      </c>
      <c r="P34" s="722" t="s">
        <v>3515</v>
      </c>
      <c r="Q34" s="722" t="s">
        <v>3514</v>
      </c>
    </row>
    <row r="35" spans="1:17">
      <c r="A35" s="721"/>
      <c r="B35" s="721">
        <v>2</v>
      </c>
      <c r="C35" s="722" t="s">
        <v>3518</v>
      </c>
      <c r="D35" s="723" t="s">
        <v>23</v>
      </c>
      <c r="E35" s="721" t="s">
        <v>254</v>
      </c>
      <c r="F35" s="721" t="s">
        <v>22</v>
      </c>
      <c r="G35" s="774">
        <v>37986</v>
      </c>
      <c r="H35" s="795">
        <v>13</v>
      </c>
      <c r="I35" s="725" t="s">
        <v>1403</v>
      </c>
      <c r="J35" s="721" t="s">
        <v>369</v>
      </c>
      <c r="K35" s="721" t="s">
        <v>266</v>
      </c>
      <c r="L35" s="726"/>
      <c r="M35" s="726" t="s">
        <v>6426</v>
      </c>
      <c r="N35" s="722" t="s">
        <v>3334</v>
      </c>
      <c r="O35" s="721" t="s">
        <v>1445</v>
      </c>
      <c r="P35" s="727" t="s">
        <v>7365</v>
      </c>
      <c r="Q35" s="722" t="s">
        <v>3514</v>
      </c>
    </row>
    <row r="36" spans="1:17">
      <c r="A36" s="721">
        <v>11</v>
      </c>
      <c r="B36" s="721">
        <v>1</v>
      </c>
      <c r="C36" s="722" t="s">
        <v>115</v>
      </c>
      <c r="D36" s="723" t="s">
        <v>23</v>
      </c>
      <c r="E36" s="721" t="s">
        <v>221</v>
      </c>
      <c r="F36" s="721" t="s">
        <v>524</v>
      </c>
      <c r="G36" s="774">
        <v>28286</v>
      </c>
      <c r="H36" s="795">
        <v>40</v>
      </c>
      <c r="I36" s="725" t="s">
        <v>1403</v>
      </c>
      <c r="J36" s="721" t="s">
        <v>223</v>
      </c>
      <c r="K36" s="721" t="s">
        <v>283</v>
      </c>
      <c r="L36" s="726"/>
      <c r="M36" s="726" t="s">
        <v>6426</v>
      </c>
      <c r="N36" s="722" t="s">
        <v>3334</v>
      </c>
      <c r="O36" s="721" t="s">
        <v>222</v>
      </c>
      <c r="P36" s="734" t="s">
        <v>3554</v>
      </c>
      <c r="Q36" s="734" t="s">
        <v>3557</v>
      </c>
    </row>
    <row r="37" spans="1:17">
      <c r="A37" s="721"/>
      <c r="B37" s="721">
        <v>2</v>
      </c>
      <c r="C37" s="722" t="s">
        <v>3559</v>
      </c>
      <c r="D37" s="723" t="s">
        <v>16</v>
      </c>
      <c r="E37" s="721" t="s">
        <v>221</v>
      </c>
      <c r="F37" s="721" t="s">
        <v>524</v>
      </c>
      <c r="G37" s="774">
        <v>30325</v>
      </c>
      <c r="H37" s="795">
        <v>34</v>
      </c>
      <c r="I37" s="725" t="s">
        <v>1403</v>
      </c>
      <c r="J37" s="721" t="s">
        <v>289</v>
      </c>
      <c r="K37" s="721" t="s">
        <v>246</v>
      </c>
      <c r="L37" s="726"/>
      <c r="M37" s="726" t="s">
        <v>6426</v>
      </c>
      <c r="N37" s="722" t="s">
        <v>3334</v>
      </c>
      <c r="O37" s="721" t="s">
        <v>245</v>
      </c>
      <c r="P37" s="734" t="s">
        <v>3558</v>
      </c>
      <c r="Q37" s="734" t="s">
        <v>3557</v>
      </c>
    </row>
    <row r="38" spans="1:17">
      <c r="A38" s="721"/>
      <c r="B38" s="721">
        <v>3</v>
      </c>
      <c r="C38" s="722" t="s">
        <v>7471</v>
      </c>
      <c r="D38" s="723" t="s">
        <v>23</v>
      </c>
      <c r="E38" s="721" t="s">
        <v>254</v>
      </c>
      <c r="F38" s="721" t="s">
        <v>524</v>
      </c>
      <c r="G38" s="774">
        <v>37473</v>
      </c>
      <c r="H38" s="795">
        <v>15</v>
      </c>
      <c r="I38" s="725" t="s">
        <v>1403</v>
      </c>
      <c r="J38" s="721" t="s">
        <v>369</v>
      </c>
      <c r="K38" s="721" t="s">
        <v>266</v>
      </c>
      <c r="L38" s="726"/>
      <c r="M38" s="726" t="s">
        <v>6426</v>
      </c>
      <c r="N38" s="722" t="s">
        <v>3334</v>
      </c>
      <c r="O38" s="721" t="s">
        <v>255</v>
      </c>
      <c r="P38" s="734" t="s">
        <v>3561</v>
      </c>
      <c r="Q38" s="734" t="s">
        <v>3557</v>
      </c>
    </row>
    <row r="39" spans="1:17">
      <c r="A39" s="721"/>
      <c r="B39" s="721">
        <v>4</v>
      </c>
      <c r="C39" s="722" t="s">
        <v>3564</v>
      </c>
      <c r="D39" s="723" t="s">
        <v>16</v>
      </c>
      <c r="E39" s="721" t="s">
        <v>254</v>
      </c>
      <c r="F39" s="721" t="s">
        <v>524</v>
      </c>
      <c r="G39" s="774">
        <v>39185</v>
      </c>
      <c r="H39" s="795">
        <v>10</v>
      </c>
      <c r="I39" s="725" t="s">
        <v>1403</v>
      </c>
      <c r="J39" s="721" t="s">
        <v>369</v>
      </c>
      <c r="K39" s="721" t="s">
        <v>266</v>
      </c>
      <c r="L39" s="726"/>
      <c r="M39" s="726" t="s">
        <v>6426</v>
      </c>
      <c r="N39" s="722" t="s">
        <v>3334</v>
      </c>
      <c r="O39" s="721" t="s">
        <v>255</v>
      </c>
      <c r="P39" s="734" t="s">
        <v>3563</v>
      </c>
      <c r="Q39" s="734" t="s">
        <v>3557</v>
      </c>
    </row>
    <row r="40" spans="1:17">
      <c r="A40" s="721">
        <v>12</v>
      </c>
      <c r="B40" s="721">
        <v>1</v>
      </c>
      <c r="C40" s="722" t="s">
        <v>3566</v>
      </c>
      <c r="D40" s="723" t="s">
        <v>23</v>
      </c>
      <c r="E40" s="721" t="s">
        <v>221</v>
      </c>
      <c r="F40" s="721" t="s">
        <v>524</v>
      </c>
      <c r="G40" s="774">
        <v>29428</v>
      </c>
      <c r="H40" s="795">
        <v>37</v>
      </c>
      <c r="I40" s="725" t="s">
        <v>1403</v>
      </c>
      <c r="J40" s="721" t="s">
        <v>289</v>
      </c>
      <c r="K40" s="721" t="s">
        <v>283</v>
      </c>
      <c r="L40" s="726"/>
      <c r="M40" s="726" t="s">
        <v>6426</v>
      </c>
      <c r="N40" s="722" t="s">
        <v>3334</v>
      </c>
      <c r="O40" s="721" t="s">
        <v>222</v>
      </c>
      <c r="P40" s="734" t="s">
        <v>3565</v>
      </c>
      <c r="Q40" s="734" t="s">
        <v>3569</v>
      </c>
    </row>
    <row r="41" spans="1:17">
      <c r="A41" s="721"/>
      <c r="B41" s="721">
        <v>2</v>
      </c>
      <c r="C41" s="722" t="s">
        <v>3571</v>
      </c>
      <c r="D41" s="723" t="s">
        <v>16</v>
      </c>
      <c r="E41" s="721" t="s">
        <v>221</v>
      </c>
      <c r="F41" s="721" t="s">
        <v>524</v>
      </c>
      <c r="G41" s="774">
        <v>30047</v>
      </c>
      <c r="H41" s="795">
        <v>35</v>
      </c>
      <c r="I41" s="725" t="s">
        <v>1403</v>
      </c>
      <c r="J41" s="721" t="s">
        <v>256</v>
      </c>
      <c r="K41" s="721" t="s">
        <v>246</v>
      </c>
      <c r="L41" s="726"/>
      <c r="M41" s="726" t="s">
        <v>6426</v>
      </c>
      <c r="N41" s="722" t="s">
        <v>3334</v>
      </c>
      <c r="O41" s="721" t="s">
        <v>245</v>
      </c>
      <c r="P41" s="734" t="s">
        <v>3570</v>
      </c>
      <c r="Q41" s="734" t="s">
        <v>3569</v>
      </c>
    </row>
    <row r="42" spans="1:17">
      <c r="A42" s="721"/>
      <c r="B42" s="721">
        <v>3</v>
      </c>
      <c r="C42" s="722" t="s">
        <v>3573</v>
      </c>
      <c r="D42" s="723" t="s">
        <v>16</v>
      </c>
      <c r="E42" s="721" t="s">
        <v>254</v>
      </c>
      <c r="F42" s="721" t="s">
        <v>524</v>
      </c>
      <c r="G42" s="774">
        <v>36638</v>
      </c>
      <c r="H42" s="795">
        <v>17</v>
      </c>
      <c r="I42" s="725" t="s">
        <v>1403</v>
      </c>
      <c r="J42" s="721" t="s">
        <v>256</v>
      </c>
      <c r="K42" s="721" t="s">
        <v>266</v>
      </c>
      <c r="L42" s="726"/>
      <c r="M42" s="726" t="s">
        <v>6426</v>
      </c>
      <c r="N42" s="722" t="s">
        <v>3334</v>
      </c>
      <c r="O42" s="721" t="s">
        <v>255</v>
      </c>
      <c r="P42" s="734" t="s">
        <v>3572</v>
      </c>
      <c r="Q42" s="734" t="s">
        <v>3569</v>
      </c>
    </row>
    <row r="43" spans="1:17">
      <c r="A43" s="721"/>
      <c r="B43" s="721">
        <v>4</v>
      </c>
      <c r="C43" s="722" t="s">
        <v>3575</v>
      </c>
      <c r="D43" s="723" t="s">
        <v>23</v>
      </c>
      <c r="E43" s="721" t="s">
        <v>254</v>
      </c>
      <c r="F43" s="721" t="s">
        <v>3392</v>
      </c>
      <c r="G43" s="774">
        <v>41092</v>
      </c>
      <c r="H43" s="795">
        <v>5</v>
      </c>
      <c r="I43" s="725" t="s">
        <v>1403</v>
      </c>
      <c r="J43" s="721" t="s">
        <v>265</v>
      </c>
      <c r="K43" s="721" t="s">
        <v>270</v>
      </c>
      <c r="L43" s="726"/>
      <c r="M43" s="726" t="s">
        <v>6426</v>
      </c>
      <c r="N43" s="722" t="s">
        <v>3334</v>
      </c>
      <c r="O43" s="721" t="s">
        <v>255</v>
      </c>
      <c r="P43" s="734" t="s">
        <v>3574</v>
      </c>
      <c r="Q43" s="734" t="s">
        <v>3569</v>
      </c>
    </row>
    <row r="44" spans="1:17">
      <c r="A44" s="721">
        <v>13</v>
      </c>
      <c r="B44" s="721">
        <v>1</v>
      </c>
      <c r="C44" s="722" t="s">
        <v>1220</v>
      </c>
      <c r="D44" s="723" t="s">
        <v>16</v>
      </c>
      <c r="E44" s="721" t="s">
        <v>2634</v>
      </c>
      <c r="F44" s="721" t="s">
        <v>22</v>
      </c>
      <c r="G44" s="774">
        <v>13496</v>
      </c>
      <c r="H44" s="795">
        <v>80</v>
      </c>
      <c r="I44" s="725" t="s">
        <v>1403</v>
      </c>
      <c r="J44" s="721" t="s">
        <v>256</v>
      </c>
      <c r="K44" s="721" t="s">
        <v>246</v>
      </c>
      <c r="L44" s="726"/>
      <c r="M44" s="726" t="s">
        <v>6426</v>
      </c>
      <c r="N44" s="722" t="s">
        <v>3334</v>
      </c>
      <c r="O44" s="721" t="s">
        <v>222</v>
      </c>
      <c r="P44" s="741" t="s">
        <v>3576</v>
      </c>
      <c r="Q44" s="734" t="s">
        <v>3579</v>
      </c>
    </row>
    <row r="45" spans="1:17">
      <c r="A45" s="721">
        <v>14</v>
      </c>
      <c r="B45" s="721">
        <v>1</v>
      </c>
      <c r="C45" s="722" t="s">
        <v>3191</v>
      </c>
      <c r="D45" s="723" t="s">
        <v>23</v>
      </c>
      <c r="E45" s="721" t="s">
        <v>221</v>
      </c>
      <c r="F45" s="721" t="s">
        <v>3592</v>
      </c>
      <c r="G45" s="774">
        <v>26979</v>
      </c>
      <c r="H45" s="795">
        <v>43</v>
      </c>
      <c r="I45" s="725" t="s">
        <v>1403</v>
      </c>
      <c r="J45" s="721" t="s">
        <v>256</v>
      </c>
      <c r="K45" s="721" t="s">
        <v>283</v>
      </c>
      <c r="L45" s="726"/>
      <c r="M45" s="726" t="s">
        <v>6426</v>
      </c>
      <c r="N45" s="722" t="s">
        <v>3334</v>
      </c>
      <c r="O45" s="721" t="s">
        <v>222</v>
      </c>
      <c r="P45" s="734" t="s">
        <v>3591</v>
      </c>
      <c r="Q45" s="734" t="s">
        <v>3593</v>
      </c>
    </row>
    <row r="46" spans="1:17">
      <c r="A46" s="721"/>
      <c r="B46" s="721">
        <v>2</v>
      </c>
      <c r="C46" s="722" t="s">
        <v>3595</v>
      </c>
      <c r="D46" s="723" t="s">
        <v>16</v>
      </c>
      <c r="E46" s="721" t="s">
        <v>221</v>
      </c>
      <c r="F46" s="721" t="s">
        <v>524</v>
      </c>
      <c r="G46" s="774">
        <v>27153</v>
      </c>
      <c r="H46" s="795">
        <v>43</v>
      </c>
      <c r="I46" s="725" t="s">
        <v>1403</v>
      </c>
      <c r="J46" s="721" t="s">
        <v>256</v>
      </c>
      <c r="K46" s="721" t="s">
        <v>246</v>
      </c>
      <c r="L46" s="726"/>
      <c r="M46" s="726" t="s">
        <v>6426</v>
      </c>
      <c r="N46" s="722" t="s">
        <v>3334</v>
      </c>
      <c r="O46" s="721" t="s">
        <v>245</v>
      </c>
      <c r="P46" s="734" t="s">
        <v>3594</v>
      </c>
      <c r="Q46" s="734" t="s">
        <v>3593</v>
      </c>
    </row>
    <row r="47" spans="1:17">
      <c r="A47" s="721"/>
      <c r="B47" s="721">
        <v>4</v>
      </c>
      <c r="C47" s="722" t="s">
        <v>3599</v>
      </c>
      <c r="D47" s="723" t="s">
        <v>16</v>
      </c>
      <c r="E47" s="721" t="s">
        <v>254</v>
      </c>
      <c r="F47" s="721" t="s">
        <v>230</v>
      </c>
      <c r="G47" s="774">
        <v>39527</v>
      </c>
      <c r="H47" s="795">
        <v>9</v>
      </c>
      <c r="I47" s="725" t="s">
        <v>1403</v>
      </c>
      <c r="J47" s="721" t="s">
        <v>369</v>
      </c>
      <c r="K47" s="721" t="s">
        <v>266</v>
      </c>
      <c r="L47" s="726"/>
      <c r="M47" s="726" t="s">
        <v>6426</v>
      </c>
      <c r="N47" s="722" t="s">
        <v>3334</v>
      </c>
      <c r="O47" s="721" t="s">
        <v>255</v>
      </c>
      <c r="P47" s="734" t="s">
        <v>3598</v>
      </c>
      <c r="Q47" s="734" t="s">
        <v>3593</v>
      </c>
    </row>
    <row r="48" spans="1:17">
      <c r="A48" s="721">
        <v>15</v>
      </c>
      <c r="B48" s="721">
        <v>1</v>
      </c>
      <c r="C48" s="722" t="s">
        <v>3601</v>
      </c>
      <c r="D48" s="723" t="s">
        <v>23</v>
      </c>
      <c r="E48" s="721" t="s">
        <v>221</v>
      </c>
      <c r="F48" s="721" t="s">
        <v>524</v>
      </c>
      <c r="G48" s="774">
        <v>30757</v>
      </c>
      <c r="H48" s="795">
        <v>33</v>
      </c>
      <c r="I48" s="725" t="s">
        <v>1403</v>
      </c>
      <c r="J48" s="721" t="s">
        <v>527</v>
      </c>
      <c r="K48" s="721" t="s">
        <v>3423</v>
      </c>
      <c r="L48" s="726"/>
      <c r="M48" s="726" t="s">
        <v>6426</v>
      </c>
      <c r="N48" s="722" t="s">
        <v>3334</v>
      </c>
      <c r="O48" s="721" t="s">
        <v>222</v>
      </c>
      <c r="P48" s="734" t="s">
        <v>3600</v>
      </c>
      <c r="Q48" s="741" t="s">
        <v>3603</v>
      </c>
    </row>
    <row r="49" spans="1:17">
      <c r="A49" s="721"/>
      <c r="B49" s="721">
        <v>2</v>
      </c>
      <c r="C49" s="722" t="s">
        <v>3605</v>
      </c>
      <c r="D49" s="723" t="s">
        <v>16</v>
      </c>
      <c r="E49" s="721" t="s">
        <v>221</v>
      </c>
      <c r="F49" s="721" t="s">
        <v>3392</v>
      </c>
      <c r="G49" s="774">
        <v>32719</v>
      </c>
      <c r="H49" s="795">
        <v>28</v>
      </c>
      <c r="I49" s="725" t="s">
        <v>1403</v>
      </c>
      <c r="J49" s="721" t="s">
        <v>527</v>
      </c>
      <c r="K49" s="721" t="s">
        <v>246</v>
      </c>
      <c r="L49" s="726"/>
      <c r="M49" s="726" t="s">
        <v>6426</v>
      </c>
      <c r="N49" s="722" t="s">
        <v>3334</v>
      </c>
      <c r="O49" s="721" t="s">
        <v>245</v>
      </c>
      <c r="P49" s="741" t="s">
        <v>3604</v>
      </c>
      <c r="Q49" s="741" t="s">
        <v>3603</v>
      </c>
    </row>
    <row r="50" spans="1:17">
      <c r="A50" s="721"/>
      <c r="B50" s="721">
        <v>3</v>
      </c>
      <c r="C50" s="722" t="s">
        <v>6884</v>
      </c>
      <c r="D50" s="723" t="s">
        <v>16</v>
      </c>
      <c r="E50" s="721" t="s">
        <v>254</v>
      </c>
      <c r="F50" s="721" t="s">
        <v>524</v>
      </c>
      <c r="G50" s="774">
        <v>41640</v>
      </c>
      <c r="H50" s="795"/>
      <c r="I50" s="725" t="s">
        <v>1403</v>
      </c>
      <c r="J50" s="721" t="s">
        <v>265</v>
      </c>
      <c r="K50" s="721" t="s">
        <v>270</v>
      </c>
      <c r="L50" s="726"/>
      <c r="M50" s="726" t="s">
        <v>6426</v>
      </c>
      <c r="N50" s="722" t="s">
        <v>3334</v>
      </c>
      <c r="O50" s="721" t="s">
        <v>255</v>
      </c>
      <c r="P50" s="741"/>
      <c r="Q50" s="741"/>
    </row>
    <row r="51" spans="1:17">
      <c r="A51" s="721"/>
      <c r="B51" s="721">
        <v>4</v>
      </c>
      <c r="C51" s="722" t="s">
        <v>6885</v>
      </c>
      <c r="D51" s="723" t="s">
        <v>16</v>
      </c>
      <c r="E51" s="721" t="s">
        <v>254</v>
      </c>
      <c r="F51" s="721" t="s">
        <v>524</v>
      </c>
      <c r="G51" s="774" t="s">
        <v>7473</v>
      </c>
      <c r="H51" s="795"/>
      <c r="I51" s="725" t="s">
        <v>1403</v>
      </c>
      <c r="J51" s="721" t="s">
        <v>265</v>
      </c>
      <c r="K51" s="721" t="s">
        <v>270</v>
      </c>
      <c r="L51" s="726"/>
      <c r="M51" s="726" t="s">
        <v>6426</v>
      </c>
      <c r="N51" s="722" t="s">
        <v>3334</v>
      </c>
      <c r="O51" s="721" t="s">
        <v>255</v>
      </c>
      <c r="P51" s="741"/>
      <c r="Q51" s="741"/>
    </row>
    <row r="52" spans="1:17">
      <c r="A52" s="721">
        <v>16</v>
      </c>
      <c r="B52" s="738">
        <v>1</v>
      </c>
      <c r="C52" s="722" t="s">
        <v>3609</v>
      </c>
      <c r="D52" s="723" t="s">
        <v>23</v>
      </c>
      <c r="E52" s="738" t="s">
        <v>221</v>
      </c>
      <c r="F52" s="738" t="s">
        <v>3610</v>
      </c>
      <c r="G52" s="774">
        <v>23566</v>
      </c>
      <c r="H52" s="795">
        <v>53</v>
      </c>
      <c r="I52" s="725" t="s">
        <v>1403</v>
      </c>
      <c r="J52" s="738" t="s">
        <v>223</v>
      </c>
      <c r="K52" s="738" t="s">
        <v>283</v>
      </c>
      <c r="L52" s="726"/>
      <c r="M52" s="726" t="s">
        <v>6426</v>
      </c>
      <c r="N52" s="722" t="s">
        <v>3334</v>
      </c>
      <c r="O52" s="738" t="s">
        <v>222</v>
      </c>
      <c r="P52" s="741" t="s">
        <v>3608</v>
      </c>
      <c r="Q52" s="741" t="s">
        <v>3613</v>
      </c>
    </row>
    <row r="53" spans="1:17">
      <c r="A53" s="721"/>
      <c r="B53" s="738">
        <v>2</v>
      </c>
      <c r="C53" s="722" t="s">
        <v>3615</v>
      </c>
      <c r="D53" s="723" t="s">
        <v>16</v>
      </c>
      <c r="E53" s="738" t="s">
        <v>221</v>
      </c>
      <c r="F53" s="738" t="s">
        <v>3610</v>
      </c>
      <c r="G53" s="774">
        <v>25615</v>
      </c>
      <c r="H53" s="795">
        <v>47</v>
      </c>
      <c r="I53" s="725" t="s">
        <v>1403</v>
      </c>
      <c r="J53" s="738" t="s">
        <v>289</v>
      </c>
      <c r="K53" s="738" t="s">
        <v>246</v>
      </c>
      <c r="L53" s="726"/>
      <c r="M53" s="726" t="s">
        <v>6426</v>
      </c>
      <c r="N53" s="722" t="s">
        <v>3334</v>
      </c>
      <c r="O53" s="738" t="s">
        <v>245</v>
      </c>
      <c r="P53" s="741" t="s">
        <v>3614</v>
      </c>
      <c r="Q53" s="741" t="s">
        <v>3613</v>
      </c>
    </row>
    <row r="54" spans="1:17">
      <c r="A54" s="721"/>
      <c r="B54" s="738">
        <v>3</v>
      </c>
      <c r="C54" s="722" t="s">
        <v>3619</v>
      </c>
      <c r="D54" s="723" t="s">
        <v>23</v>
      </c>
      <c r="E54" s="738" t="s">
        <v>254</v>
      </c>
      <c r="F54" s="738" t="s">
        <v>3610</v>
      </c>
      <c r="G54" s="774">
        <v>34354</v>
      </c>
      <c r="H54" s="795">
        <v>23</v>
      </c>
      <c r="I54" s="725" t="s">
        <v>1403</v>
      </c>
      <c r="J54" s="738" t="s">
        <v>223</v>
      </c>
      <c r="K54" s="738" t="s">
        <v>266</v>
      </c>
      <c r="L54" s="726"/>
      <c r="M54" s="726" t="s">
        <v>6426</v>
      </c>
      <c r="N54" s="722" t="s">
        <v>3334</v>
      </c>
      <c r="O54" s="738" t="s">
        <v>255</v>
      </c>
      <c r="P54" s="741" t="s">
        <v>3618</v>
      </c>
      <c r="Q54" s="741" t="s">
        <v>3613</v>
      </c>
    </row>
    <row r="55" spans="1:17">
      <c r="A55" s="721">
        <v>17</v>
      </c>
      <c r="B55" s="721">
        <v>1</v>
      </c>
      <c r="C55" s="722" t="s">
        <v>3621</v>
      </c>
      <c r="D55" s="723" t="s">
        <v>16</v>
      </c>
      <c r="E55" s="721" t="s">
        <v>254</v>
      </c>
      <c r="F55" s="721" t="s">
        <v>3622</v>
      </c>
      <c r="G55" s="774">
        <v>31743</v>
      </c>
      <c r="H55" s="795">
        <v>30</v>
      </c>
      <c r="I55" s="725" t="s">
        <v>4508</v>
      </c>
      <c r="J55" s="721" t="s">
        <v>527</v>
      </c>
      <c r="K55" s="721" t="s">
        <v>3423</v>
      </c>
      <c r="L55" s="726"/>
      <c r="M55" s="726" t="s">
        <v>6426</v>
      </c>
      <c r="N55" s="722" t="s">
        <v>3334</v>
      </c>
      <c r="O55" s="721" t="s">
        <v>222</v>
      </c>
      <c r="P55" s="736" t="s">
        <v>3620</v>
      </c>
      <c r="Q55" s="727" t="s">
        <v>3625</v>
      </c>
    </row>
    <row r="56" spans="1:17">
      <c r="A56" s="721">
        <v>18</v>
      </c>
      <c r="B56" s="732">
        <v>1</v>
      </c>
      <c r="C56" s="722" t="s">
        <v>29</v>
      </c>
      <c r="D56" s="744" t="s">
        <v>23</v>
      </c>
      <c r="E56" s="738" t="s">
        <v>221</v>
      </c>
      <c r="F56" s="738" t="s">
        <v>524</v>
      </c>
      <c r="G56" s="783">
        <v>23638</v>
      </c>
      <c r="H56" s="811">
        <v>52</v>
      </c>
      <c r="I56" s="747" t="s">
        <v>1403</v>
      </c>
      <c r="J56" s="738" t="s">
        <v>223</v>
      </c>
      <c r="K56" s="738" t="s">
        <v>3641</v>
      </c>
      <c r="L56" s="726"/>
      <c r="M56" s="726" t="s">
        <v>6426</v>
      </c>
      <c r="N56" s="722" t="s">
        <v>3334</v>
      </c>
      <c r="O56" s="738" t="s">
        <v>222</v>
      </c>
      <c r="P56" s="732" t="s">
        <v>3640</v>
      </c>
      <c r="Q56" s="727" t="s">
        <v>3642</v>
      </c>
    </row>
    <row r="57" spans="1:17">
      <c r="A57" s="721"/>
      <c r="B57" s="733">
        <v>2</v>
      </c>
      <c r="C57" s="732" t="s">
        <v>3644</v>
      </c>
      <c r="D57" s="723" t="s">
        <v>16</v>
      </c>
      <c r="E57" s="733" t="s">
        <v>221</v>
      </c>
      <c r="F57" s="733" t="s">
        <v>2479</v>
      </c>
      <c r="G57" s="775">
        <v>27121</v>
      </c>
      <c r="H57" s="795">
        <v>43</v>
      </c>
      <c r="I57" s="725" t="s">
        <v>1403</v>
      </c>
      <c r="J57" s="733" t="s">
        <v>223</v>
      </c>
      <c r="K57" s="733" t="s">
        <v>246</v>
      </c>
      <c r="L57" s="726"/>
      <c r="M57" s="726" t="s">
        <v>6426</v>
      </c>
      <c r="N57" s="722" t="s">
        <v>3334</v>
      </c>
      <c r="O57" s="733" t="s">
        <v>245</v>
      </c>
      <c r="P57" s="732" t="s">
        <v>3643</v>
      </c>
      <c r="Q57" s="727" t="s">
        <v>3642</v>
      </c>
    </row>
    <row r="58" spans="1:17">
      <c r="A58" s="721"/>
      <c r="B58" s="733">
        <v>3</v>
      </c>
      <c r="C58" s="732" t="s">
        <v>3647</v>
      </c>
      <c r="D58" s="723" t="s">
        <v>16</v>
      </c>
      <c r="E58" s="733" t="s">
        <v>254</v>
      </c>
      <c r="F58" s="733" t="s">
        <v>230</v>
      </c>
      <c r="G58" s="775">
        <v>37926</v>
      </c>
      <c r="H58" s="795">
        <v>13</v>
      </c>
      <c r="I58" s="725" t="s">
        <v>1403</v>
      </c>
      <c r="J58" s="733" t="s">
        <v>369</v>
      </c>
      <c r="K58" s="733" t="s">
        <v>266</v>
      </c>
      <c r="L58" s="726"/>
      <c r="M58" s="726" t="s">
        <v>6426</v>
      </c>
      <c r="N58" s="722" t="s">
        <v>3334</v>
      </c>
      <c r="O58" s="733" t="s">
        <v>255</v>
      </c>
      <c r="P58" s="732" t="s">
        <v>3646</v>
      </c>
      <c r="Q58" s="727" t="s">
        <v>3642</v>
      </c>
    </row>
    <row r="59" spans="1:17">
      <c r="A59" s="721"/>
      <c r="B59" s="721">
        <v>4</v>
      </c>
      <c r="C59" s="722" t="s">
        <v>3650</v>
      </c>
      <c r="D59" s="723" t="s">
        <v>23</v>
      </c>
      <c r="E59" s="721" t="s">
        <v>254</v>
      </c>
      <c r="F59" s="721" t="s">
        <v>230</v>
      </c>
      <c r="G59" s="774">
        <v>38602</v>
      </c>
      <c r="H59" s="795">
        <v>11</v>
      </c>
      <c r="I59" s="725" t="s">
        <v>1403</v>
      </c>
      <c r="J59" s="721" t="s">
        <v>369</v>
      </c>
      <c r="K59" s="721" t="s">
        <v>266</v>
      </c>
      <c r="L59" s="726"/>
      <c r="M59" s="726" t="s">
        <v>6426</v>
      </c>
      <c r="N59" s="722" t="s">
        <v>3334</v>
      </c>
      <c r="O59" s="721" t="s">
        <v>255</v>
      </c>
      <c r="P59" s="748" t="s">
        <v>3649</v>
      </c>
      <c r="Q59" s="727" t="s">
        <v>3642</v>
      </c>
    </row>
    <row r="60" spans="1:17">
      <c r="A60" s="721"/>
      <c r="B60" s="721">
        <v>5</v>
      </c>
      <c r="C60" s="722" t="s">
        <v>3652</v>
      </c>
      <c r="D60" s="723" t="s">
        <v>23</v>
      </c>
      <c r="E60" s="721" t="s">
        <v>254</v>
      </c>
      <c r="F60" s="721" t="s">
        <v>230</v>
      </c>
      <c r="G60" s="783">
        <v>40489</v>
      </c>
      <c r="H60" s="795">
        <v>6</v>
      </c>
      <c r="I60" s="725" t="s">
        <v>1403</v>
      </c>
      <c r="J60" s="721" t="s">
        <v>265</v>
      </c>
      <c r="K60" s="721" t="s">
        <v>270</v>
      </c>
      <c r="L60" s="726"/>
      <c r="M60" s="726" t="s">
        <v>6426</v>
      </c>
      <c r="N60" s="722" t="s">
        <v>3334</v>
      </c>
      <c r="O60" s="721" t="s">
        <v>255</v>
      </c>
      <c r="P60" s="748" t="s">
        <v>3651</v>
      </c>
      <c r="Q60" s="727" t="s">
        <v>3642</v>
      </c>
    </row>
    <row r="61" spans="1:17">
      <c r="A61" s="721">
        <v>19</v>
      </c>
      <c r="B61" s="721">
        <v>1</v>
      </c>
      <c r="C61" s="734" t="s">
        <v>3659</v>
      </c>
      <c r="D61" s="742" t="s">
        <v>23</v>
      </c>
      <c r="E61" s="737" t="s">
        <v>221</v>
      </c>
      <c r="F61" s="737" t="s">
        <v>1259</v>
      </c>
      <c r="G61" s="779" t="s">
        <v>3660</v>
      </c>
      <c r="H61" s="795">
        <v>48</v>
      </c>
      <c r="I61" s="725" t="s">
        <v>1403</v>
      </c>
      <c r="J61" s="737" t="s">
        <v>850</v>
      </c>
      <c r="K61" s="737" t="s">
        <v>3423</v>
      </c>
      <c r="L61" s="726"/>
      <c r="M61" s="726" t="s">
        <v>6426</v>
      </c>
      <c r="N61" s="722" t="s">
        <v>3334</v>
      </c>
      <c r="O61" s="737" t="s">
        <v>222</v>
      </c>
      <c r="P61" s="734" t="s">
        <v>3658</v>
      </c>
      <c r="Q61" s="734" t="s">
        <v>3663</v>
      </c>
    </row>
    <row r="62" spans="1:17">
      <c r="A62" s="721"/>
      <c r="B62" s="738">
        <v>2</v>
      </c>
      <c r="C62" s="734" t="s">
        <v>2924</v>
      </c>
      <c r="D62" s="742" t="s">
        <v>16</v>
      </c>
      <c r="E62" s="737" t="s">
        <v>221</v>
      </c>
      <c r="F62" s="737" t="s">
        <v>22</v>
      </c>
      <c r="G62" s="779" t="s">
        <v>3665</v>
      </c>
      <c r="H62" s="795">
        <v>46</v>
      </c>
      <c r="I62" s="725" t="s">
        <v>1403</v>
      </c>
      <c r="J62" s="737" t="s">
        <v>3667</v>
      </c>
      <c r="K62" s="737" t="s">
        <v>246</v>
      </c>
      <c r="L62" s="726"/>
      <c r="M62" s="726" t="s">
        <v>6426</v>
      </c>
      <c r="N62" s="722" t="s">
        <v>3334</v>
      </c>
      <c r="O62" s="737" t="s">
        <v>245</v>
      </c>
      <c r="P62" s="734" t="s">
        <v>3664</v>
      </c>
      <c r="Q62" s="734" t="s">
        <v>3663</v>
      </c>
    </row>
    <row r="63" spans="1:17">
      <c r="A63" s="721"/>
      <c r="B63" s="738">
        <v>3</v>
      </c>
      <c r="C63" s="734" t="s">
        <v>3670</v>
      </c>
      <c r="D63" s="742" t="s">
        <v>23</v>
      </c>
      <c r="E63" s="737" t="s">
        <v>254</v>
      </c>
      <c r="F63" s="737" t="s">
        <v>22</v>
      </c>
      <c r="G63" s="779" t="s">
        <v>3671</v>
      </c>
      <c r="H63" s="795">
        <v>20</v>
      </c>
      <c r="I63" s="725" t="s">
        <v>1403</v>
      </c>
      <c r="J63" s="737" t="s">
        <v>3667</v>
      </c>
      <c r="K63" s="737" t="s">
        <v>266</v>
      </c>
      <c r="L63" s="726"/>
      <c r="M63" s="726" t="s">
        <v>6426</v>
      </c>
      <c r="N63" s="722" t="s">
        <v>3334</v>
      </c>
      <c r="O63" s="737" t="s">
        <v>255</v>
      </c>
      <c r="P63" s="734" t="s">
        <v>3669</v>
      </c>
      <c r="Q63" s="734" t="s">
        <v>3663</v>
      </c>
    </row>
    <row r="64" spans="1:17">
      <c r="A64" s="721"/>
      <c r="B64" s="738">
        <v>4</v>
      </c>
      <c r="C64" s="734" t="s">
        <v>3675</v>
      </c>
      <c r="D64" s="742" t="s">
        <v>16</v>
      </c>
      <c r="E64" s="737" t="s">
        <v>254</v>
      </c>
      <c r="F64" s="737" t="s">
        <v>22</v>
      </c>
      <c r="G64" s="779" t="s">
        <v>3676</v>
      </c>
      <c r="H64" s="795">
        <v>18</v>
      </c>
      <c r="I64" s="725" t="s">
        <v>1403</v>
      </c>
      <c r="J64" s="737" t="s">
        <v>3677</v>
      </c>
      <c r="K64" s="737" t="s">
        <v>266</v>
      </c>
      <c r="L64" s="726"/>
      <c r="M64" s="726" t="s">
        <v>6426</v>
      </c>
      <c r="N64" s="722" t="s">
        <v>3334</v>
      </c>
      <c r="O64" s="737" t="s">
        <v>255</v>
      </c>
      <c r="P64" s="734" t="s">
        <v>3674</v>
      </c>
      <c r="Q64" s="734" t="s">
        <v>3663</v>
      </c>
    </row>
    <row r="65" spans="1:17">
      <c r="A65" s="721"/>
      <c r="B65" s="738">
        <v>5</v>
      </c>
      <c r="C65" s="734" t="s">
        <v>3679</v>
      </c>
      <c r="D65" s="742" t="s">
        <v>23</v>
      </c>
      <c r="E65" s="737" t="s">
        <v>254</v>
      </c>
      <c r="F65" s="737" t="s">
        <v>22</v>
      </c>
      <c r="G65" s="779" t="s">
        <v>3680</v>
      </c>
      <c r="H65" s="795">
        <v>9</v>
      </c>
      <c r="I65" s="725" t="s">
        <v>1403</v>
      </c>
      <c r="J65" s="737" t="s">
        <v>369</v>
      </c>
      <c r="K65" s="737" t="s">
        <v>266</v>
      </c>
      <c r="L65" s="726"/>
      <c r="M65" s="726" t="s">
        <v>6426</v>
      </c>
      <c r="N65" s="722" t="s">
        <v>3334</v>
      </c>
      <c r="O65" s="737" t="s">
        <v>255</v>
      </c>
      <c r="P65" s="734" t="s">
        <v>3678</v>
      </c>
      <c r="Q65" s="734" t="s">
        <v>3663</v>
      </c>
    </row>
    <row r="66" spans="1:17">
      <c r="A66" s="721"/>
      <c r="B66" s="738">
        <v>6</v>
      </c>
      <c r="C66" s="734" t="s">
        <v>3682</v>
      </c>
      <c r="D66" s="742" t="s">
        <v>16</v>
      </c>
      <c r="E66" s="737" t="s">
        <v>254</v>
      </c>
      <c r="F66" s="737" t="s">
        <v>22</v>
      </c>
      <c r="G66" s="779" t="s">
        <v>3683</v>
      </c>
      <c r="H66" s="795">
        <v>6</v>
      </c>
      <c r="I66" s="725" t="s">
        <v>1403</v>
      </c>
      <c r="J66" s="737" t="s">
        <v>3684</v>
      </c>
      <c r="K66" s="737" t="s">
        <v>270</v>
      </c>
      <c r="L66" s="726"/>
      <c r="M66" s="726" t="s">
        <v>6426</v>
      </c>
      <c r="N66" s="722" t="s">
        <v>3334</v>
      </c>
      <c r="O66" s="737" t="s">
        <v>255</v>
      </c>
      <c r="P66" s="734" t="s">
        <v>3681</v>
      </c>
      <c r="Q66" s="734" t="s">
        <v>3663</v>
      </c>
    </row>
    <row r="67" spans="1:17">
      <c r="A67" s="738">
        <v>20</v>
      </c>
      <c r="B67" s="738">
        <v>1</v>
      </c>
      <c r="C67" s="722" t="s">
        <v>3707</v>
      </c>
      <c r="D67" s="757" t="s">
        <v>23</v>
      </c>
      <c r="E67" s="738" t="s">
        <v>221</v>
      </c>
      <c r="F67" s="738" t="s">
        <v>273</v>
      </c>
      <c r="G67" s="783">
        <v>30134</v>
      </c>
      <c r="H67" s="811">
        <v>35</v>
      </c>
      <c r="I67" s="747" t="s">
        <v>1403</v>
      </c>
      <c r="J67" s="738" t="s">
        <v>223</v>
      </c>
      <c r="K67" s="738" t="s">
        <v>283</v>
      </c>
      <c r="L67" s="726"/>
      <c r="M67" s="726" t="s">
        <v>6426</v>
      </c>
      <c r="N67" s="722" t="s">
        <v>3334</v>
      </c>
      <c r="O67" s="738" t="s">
        <v>222</v>
      </c>
      <c r="P67" s="722" t="s">
        <v>3706</v>
      </c>
      <c r="Q67" s="722" t="s">
        <v>3709</v>
      </c>
    </row>
    <row r="68" spans="1:17">
      <c r="A68" s="721"/>
      <c r="B68" s="721">
        <v>2</v>
      </c>
      <c r="C68" s="722" t="s">
        <v>3711</v>
      </c>
      <c r="D68" s="723" t="s">
        <v>16</v>
      </c>
      <c r="E68" s="721" t="s">
        <v>221</v>
      </c>
      <c r="F68" s="721" t="s">
        <v>1375</v>
      </c>
      <c r="G68" s="774">
        <v>30118</v>
      </c>
      <c r="H68" s="795">
        <v>35</v>
      </c>
      <c r="I68" s="725" t="s">
        <v>1403</v>
      </c>
      <c r="J68" s="721" t="s">
        <v>289</v>
      </c>
      <c r="K68" s="721" t="s">
        <v>246</v>
      </c>
      <c r="L68" s="726"/>
      <c r="M68" s="726" t="s">
        <v>6426</v>
      </c>
      <c r="N68" s="722" t="s">
        <v>3334</v>
      </c>
      <c r="O68" s="721" t="s">
        <v>245</v>
      </c>
      <c r="P68" s="722" t="s">
        <v>3710</v>
      </c>
      <c r="Q68" s="722" t="s">
        <v>3709</v>
      </c>
    </row>
    <row r="69" spans="1:17">
      <c r="A69" s="721"/>
      <c r="B69" s="721">
        <v>3</v>
      </c>
      <c r="C69" s="722" t="s">
        <v>3713</v>
      </c>
      <c r="D69" s="723" t="s">
        <v>16</v>
      </c>
      <c r="E69" s="721" t="s">
        <v>254</v>
      </c>
      <c r="F69" s="721" t="s">
        <v>273</v>
      </c>
      <c r="G69" s="774">
        <v>38235</v>
      </c>
      <c r="H69" s="795">
        <v>12</v>
      </c>
      <c r="I69" s="725" t="s">
        <v>1403</v>
      </c>
      <c r="J69" s="721" t="s">
        <v>369</v>
      </c>
      <c r="K69" s="721" t="s">
        <v>266</v>
      </c>
      <c r="L69" s="726"/>
      <c r="M69" s="726" t="s">
        <v>6426</v>
      </c>
      <c r="N69" s="722" t="s">
        <v>3334</v>
      </c>
      <c r="O69" s="721" t="s">
        <v>255</v>
      </c>
      <c r="P69" s="722" t="s">
        <v>3712</v>
      </c>
      <c r="Q69" s="722" t="s">
        <v>3709</v>
      </c>
    </row>
    <row r="70" spans="1:17">
      <c r="A70" s="721">
        <v>21</v>
      </c>
      <c r="B70" s="721">
        <v>1</v>
      </c>
      <c r="C70" s="722" t="s">
        <v>502</v>
      </c>
      <c r="D70" s="723" t="s">
        <v>23</v>
      </c>
      <c r="E70" s="721" t="s">
        <v>221</v>
      </c>
      <c r="F70" s="721" t="s">
        <v>1178</v>
      </c>
      <c r="G70" s="774">
        <v>25542</v>
      </c>
      <c r="H70" s="795">
        <v>47</v>
      </c>
      <c r="I70" s="725" t="s">
        <v>1403</v>
      </c>
      <c r="J70" s="721" t="s">
        <v>256</v>
      </c>
      <c r="K70" s="721" t="s">
        <v>283</v>
      </c>
      <c r="L70" s="726"/>
      <c r="M70" s="726" t="s">
        <v>6426</v>
      </c>
      <c r="N70" s="722" t="s">
        <v>3334</v>
      </c>
      <c r="O70" s="721" t="s">
        <v>222</v>
      </c>
      <c r="P70" s="734" t="s">
        <v>3714</v>
      </c>
      <c r="Q70" s="734" t="s">
        <v>3717</v>
      </c>
    </row>
    <row r="71" spans="1:17">
      <c r="A71" s="721"/>
      <c r="B71" s="721">
        <v>2</v>
      </c>
      <c r="C71" s="722" t="s">
        <v>3719</v>
      </c>
      <c r="D71" s="723" t="s">
        <v>16</v>
      </c>
      <c r="E71" s="721" t="s">
        <v>221</v>
      </c>
      <c r="F71" s="721" t="s">
        <v>1178</v>
      </c>
      <c r="G71" s="774">
        <v>26104</v>
      </c>
      <c r="H71" s="795">
        <v>46</v>
      </c>
      <c r="I71" s="725" t="s">
        <v>1403</v>
      </c>
      <c r="J71" s="721" t="s">
        <v>256</v>
      </c>
      <c r="K71" s="721" t="s">
        <v>246</v>
      </c>
      <c r="L71" s="726"/>
      <c r="M71" s="726" t="s">
        <v>6426</v>
      </c>
      <c r="N71" s="722" t="s">
        <v>3334</v>
      </c>
      <c r="O71" s="721" t="s">
        <v>245</v>
      </c>
      <c r="P71" s="734" t="s">
        <v>3718</v>
      </c>
      <c r="Q71" s="734" t="s">
        <v>3717</v>
      </c>
    </row>
    <row r="72" spans="1:17">
      <c r="A72" s="721"/>
      <c r="B72" s="721">
        <v>3</v>
      </c>
      <c r="C72" s="722" t="s">
        <v>3723</v>
      </c>
      <c r="D72" s="723" t="s">
        <v>16</v>
      </c>
      <c r="E72" s="721" t="s">
        <v>254</v>
      </c>
      <c r="F72" s="721" t="s">
        <v>22</v>
      </c>
      <c r="G72" s="774">
        <v>37031</v>
      </c>
      <c r="H72" s="795">
        <v>16</v>
      </c>
      <c r="I72" s="725" t="s">
        <v>1403</v>
      </c>
      <c r="J72" s="721" t="s">
        <v>348</v>
      </c>
      <c r="K72" s="721" t="s">
        <v>266</v>
      </c>
      <c r="L72" s="726"/>
      <c r="M72" s="726" t="s">
        <v>6426</v>
      </c>
      <c r="N72" s="722" t="s">
        <v>3334</v>
      </c>
      <c r="O72" s="721" t="s">
        <v>255</v>
      </c>
      <c r="P72" s="734" t="s">
        <v>3722</v>
      </c>
      <c r="Q72" s="734" t="s">
        <v>3717</v>
      </c>
    </row>
    <row r="73" spans="1:17">
      <c r="A73" s="721">
        <v>22</v>
      </c>
      <c r="B73" s="738">
        <v>1</v>
      </c>
      <c r="C73" s="722" t="s">
        <v>3725</v>
      </c>
      <c r="D73" s="723" t="s">
        <v>23</v>
      </c>
      <c r="E73" s="738" t="s">
        <v>221</v>
      </c>
      <c r="F73" s="738" t="s">
        <v>3726</v>
      </c>
      <c r="G73" s="774">
        <v>23451</v>
      </c>
      <c r="H73" s="795">
        <v>53</v>
      </c>
      <c r="I73" s="747" t="s">
        <v>1403</v>
      </c>
      <c r="J73" s="738" t="s">
        <v>1291</v>
      </c>
      <c r="K73" s="738" t="s">
        <v>360</v>
      </c>
      <c r="L73" s="726"/>
      <c r="M73" s="726" t="s">
        <v>6426</v>
      </c>
      <c r="N73" s="722" t="s">
        <v>3334</v>
      </c>
      <c r="O73" s="738" t="s">
        <v>222</v>
      </c>
      <c r="P73" s="727" t="s">
        <v>3724</v>
      </c>
      <c r="Q73" s="727" t="s">
        <v>3729</v>
      </c>
    </row>
    <row r="74" spans="1:17">
      <c r="A74" s="721"/>
      <c r="B74" s="738">
        <v>2</v>
      </c>
      <c r="C74" s="722" t="s">
        <v>3731</v>
      </c>
      <c r="D74" s="723" t="s">
        <v>16</v>
      </c>
      <c r="E74" s="738" t="s">
        <v>221</v>
      </c>
      <c r="F74" s="738" t="s">
        <v>3726</v>
      </c>
      <c r="G74" s="774">
        <v>26498</v>
      </c>
      <c r="H74" s="795">
        <v>45</v>
      </c>
      <c r="I74" s="747" t="s">
        <v>1403</v>
      </c>
      <c r="J74" s="738" t="s">
        <v>1291</v>
      </c>
      <c r="K74" s="738" t="s">
        <v>360</v>
      </c>
      <c r="L74" s="726"/>
      <c r="M74" s="726" t="s">
        <v>6426</v>
      </c>
      <c r="N74" s="722" t="s">
        <v>3334</v>
      </c>
      <c r="O74" s="738" t="s">
        <v>245</v>
      </c>
      <c r="P74" s="727" t="s">
        <v>3730</v>
      </c>
      <c r="Q74" s="727" t="s">
        <v>3729</v>
      </c>
    </row>
    <row r="75" spans="1:17">
      <c r="A75" s="721"/>
      <c r="B75" s="738">
        <v>3</v>
      </c>
      <c r="C75" s="722" t="s">
        <v>3734</v>
      </c>
      <c r="D75" s="723" t="s">
        <v>23</v>
      </c>
      <c r="E75" s="738" t="s">
        <v>254</v>
      </c>
      <c r="F75" s="738" t="s">
        <v>252</v>
      </c>
      <c r="G75" s="774">
        <v>37064</v>
      </c>
      <c r="H75" s="795">
        <v>16</v>
      </c>
      <c r="I75" s="747" t="s">
        <v>1403</v>
      </c>
      <c r="J75" s="738" t="s">
        <v>886</v>
      </c>
      <c r="K75" s="738" t="s">
        <v>266</v>
      </c>
      <c r="L75" s="726"/>
      <c r="M75" s="726" t="s">
        <v>6426</v>
      </c>
      <c r="N75" s="722" t="s">
        <v>3334</v>
      </c>
      <c r="O75" s="738" t="s">
        <v>255</v>
      </c>
      <c r="P75" s="727" t="s">
        <v>3733</v>
      </c>
      <c r="Q75" s="727" t="s">
        <v>3729</v>
      </c>
    </row>
    <row r="76" spans="1:17">
      <c r="A76" s="721"/>
      <c r="B76" s="738">
        <v>4</v>
      </c>
      <c r="C76" s="722" t="s">
        <v>3736</v>
      </c>
      <c r="D76" s="723" t="s">
        <v>23</v>
      </c>
      <c r="E76" s="738" t="s">
        <v>254</v>
      </c>
      <c r="F76" s="738" t="s">
        <v>252</v>
      </c>
      <c r="G76" s="774">
        <v>39066</v>
      </c>
      <c r="H76" s="795">
        <v>10</v>
      </c>
      <c r="I76" s="747" t="s">
        <v>1403</v>
      </c>
      <c r="J76" s="738" t="s">
        <v>369</v>
      </c>
      <c r="K76" s="738" t="s">
        <v>266</v>
      </c>
      <c r="L76" s="726"/>
      <c r="M76" s="726" t="s">
        <v>6426</v>
      </c>
      <c r="N76" s="722" t="s">
        <v>3334</v>
      </c>
      <c r="O76" s="738" t="s">
        <v>255</v>
      </c>
      <c r="P76" s="727" t="s">
        <v>3735</v>
      </c>
      <c r="Q76" s="727" t="s">
        <v>3729</v>
      </c>
    </row>
    <row r="77" spans="1:17">
      <c r="A77" s="839">
        <v>23</v>
      </c>
      <c r="B77" s="733">
        <v>1</v>
      </c>
      <c r="C77" s="722" t="s">
        <v>3960</v>
      </c>
      <c r="D77" s="757" t="s">
        <v>23</v>
      </c>
      <c r="E77" s="738" t="s">
        <v>221</v>
      </c>
      <c r="F77" s="738" t="s">
        <v>376</v>
      </c>
      <c r="G77" s="783">
        <v>26200</v>
      </c>
      <c r="H77" s="811">
        <v>45</v>
      </c>
      <c r="I77" s="725" t="s">
        <v>4508</v>
      </c>
      <c r="J77" s="738" t="s">
        <v>223</v>
      </c>
      <c r="K77" s="738" t="s">
        <v>283</v>
      </c>
      <c r="L77" s="813"/>
      <c r="M77" s="813" t="s">
        <v>6426</v>
      </c>
      <c r="N77" s="722" t="s">
        <v>3334</v>
      </c>
      <c r="O77" s="738" t="s">
        <v>222</v>
      </c>
      <c r="P77" s="722" t="s">
        <v>3959</v>
      </c>
      <c r="Q77" s="722" t="s">
        <v>3963</v>
      </c>
    </row>
    <row r="78" spans="1:17">
      <c r="A78" s="839"/>
      <c r="B78" s="721">
        <v>2</v>
      </c>
      <c r="C78" s="722" t="s">
        <v>3965</v>
      </c>
      <c r="D78" s="723" t="s">
        <v>16</v>
      </c>
      <c r="E78" s="721" t="s">
        <v>221</v>
      </c>
      <c r="F78" s="721" t="s">
        <v>376</v>
      </c>
      <c r="G78" s="774">
        <v>25961</v>
      </c>
      <c r="H78" s="795">
        <v>46</v>
      </c>
      <c r="I78" s="725" t="s">
        <v>4508</v>
      </c>
      <c r="J78" s="721" t="s">
        <v>223</v>
      </c>
      <c r="K78" s="721" t="s">
        <v>470</v>
      </c>
      <c r="L78" s="813"/>
      <c r="M78" s="813" t="s">
        <v>6426</v>
      </c>
      <c r="N78" s="722" t="s">
        <v>3334</v>
      </c>
      <c r="O78" s="721" t="s">
        <v>245</v>
      </c>
      <c r="P78" s="722" t="s">
        <v>3964</v>
      </c>
      <c r="Q78" s="722" t="s">
        <v>3963</v>
      </c>
    </row>
    <row r="79" spans="1:17">
      <c r="A79" s="839"/>
      <c r="B79" s="721">
        <v>3</v>
      </c>
      <c r="C79" s="722" t="s">
        <v>3969</v>
      </c>
      <c r="D79" s="723" t="s">
        <v>23</v>
      </c>
      <c r="E79" s="721" t="s">
        <v>254</v>
      </c>
      <c r="F79" s="721" t="s">
        <v>22</v>
      </c>
      <c r="G79" s="774">
        <v>35071</v>
      </c>
      <c r="H79" s="795">
        <v>21</v>
      </c>
      <c r="I79" s="725" t="s">
        <v>4508</v>
      </c>
      <c r="J79" s="721" t="s">
        <v>344</v>
      </c>
      <c r="K79" s="721" t="s">
        <v>266</v>
      </c>
      <c r="L79" s="813"/>
      <c r="M79" s="813" t="s">
        <v>6426</v>
      </c>
      <c r="N79" s="722" t="s">
        <v>3334</v>
      </c>
      <c r="O79" s="721" t="s">
        <v>255</v>
      </c>
      <c r="P79" s="734" t="s">
        <v>3968</v>
      </c>
      <c r="Q79" s="722" t="s">
        <v>3963</v>
      </c>
    </row>
    <row r="80" spans="1:17">
      <c r="A80" s="839"/>
      <c r="B80" s="721">
        <v>4</v>
      </c>
      <c r="C80" s="722" t="s">
        <v>3971</v>
      </c>
      <c r="D80" s="723" t="s">
        <v>23</v>
      </c>
      <c r="E80" s="721" t="s">
        <v>254</v>
      </c>
      <c r="F80" s="721" t="s">
        <v>22</v>
      </c>
      <c r="G80" s="774">
        <v>36254</v>
      </c>
      <c r="H80" s="795">
        <v>18</v>
      </c>
      <c r="I80" s="725" t="s">
        <v>4508</v>
      </c>
      <c r="J80" s="721" t="s">
        <v>223</v>
      </c>
      <c r="K80" s="721" t="s">
        <v>266</v>
      </c>
      <c r="L80" s="813"/>
      <c r="M80" s="813" t="s">
        <v>6426</v>
      </c>
      <c r="N80" s="722" t="s">
        <v>3334</v>
      </c>
      <c r="O80" s="721" t="s">
        <v>255</v>
      </c>
      <c r="P80" s="734" t="s">
        <v>3970</v>
      </c>
      <c r="Q80" s="722" t="s">
        <v>3963</v>
      </c>
    </row>
    <row r="81" spans="1:17">
      <c r="A81" s="839"/>
      <c r="B81" s="721">
        <v>5</v>
      </c>
      <c r="C81" s="722" t="s">
        <v>3973</v>
      </c>
      <c r="D81" s="723" t="s">
        <v>23</v>
      </c>
      <c r="E81" s="721" t="s">
        <v>254</v>
      </c>
      <c r="F81" s="721" t="s">
        <v>22</v>
      </c>
      <c r="G81" s="774">
        <v>37251</v>
      </c>
      <c r="H81" s="795">
        <v>15</v>
      </c>
      <c r="I81" s="725" t="s">
        <v>4508</v>
      </c>
      <c r="J81" s="721" t="s">
        <v>369</v>
      </c>
      <c r="K81" s="721" t="s">
        <v>266</v>
      </c>
      <c r="L81" s="813"/>
      <c r="M81" s="813" t="s">
        <v>6426</v>
      </c>
      <c r="N81" s="722" t="s">
        <v>3334</v>
      </c>
      <c r="O81" s="721" t="s">
        <v>255</v>
      </c>
      <c r="P81" s="734" t="s">
        <v>3972</v>
      </c>
      <c r="Q81" s="722" t="s">
        <v>3963</v>
      </c>
    </row>
    <row r="82" spans="1:17">
      <c r="A82" s="839"/>
      <c r="B82" s="721">
        <v>6</v>
      </c>
      <c r="C82" s="722" t="s">
        <v>3975</v>
      </c>
      <c r="D82" s="723" t="s">
        <v>16</v>
      </c>
      <c r="E82" s="721" t="s">
        <v>254</v>
      </c>
      <c r="F82" s="721" t="s">
        <v>230</v>
      </c>
      <c r="G82" s="774">
        <v>39809</v>
      </c>
      <c r="H82" s="795">
        <v>8</v>
      </c>
      <c r="I82" s="725" t="s">
        <v>4508</v>
      </c>
      <c r="J82" s="721" t="s">
        <v>369</v>
      </c>
      <c r="K82" s="721" t="s">
        <v>266</v>
      </c>
      <c r="L82" s="813"/>
      <c r="M82" s="813" t="s">
        <v>6426</v>
      </c>
      <c r="N82" s="722" t="s">
        <v>3334</v>
      </c>
      <c r="O82" s="721" t="s">
        <v>255</v>
      </c>
      <c r="P82" s="734" t="s">
        <v>3974</v>
      </c>
      <c r="Q82" s="722" t="s">
        <v>3963</v>
      </c>
    </row>
    <row r="83" spans="1:17" s="1043" customFormat="1">
      <c r="A83" s="1042"/>
      <c r="B83" s="738">
        <v>7</v>
      </c>
      <c r="C83" s="738" t="s">
        <v>7362</v>
      </c>
      <c r="D83" s="757" t="s">
        <v>16</v>
      </c>
      <c r="E83" s="738" t="s">
        <v>254</v>
      </c>
      <c r="F83" s="738" t="s">
        <v>7363</v>
      </c>
      <c r="G83" s="783">
        <v>35343</v>
      </c>
      <c r="H83" s="811"/>
      <c r="I83" s="747" t="s">
        <v>4508</v>
      </c>
      <c r="J83" s="738" t="s">
        <v>527</v>
      </c>
      <c r="K83" s="738" t="s">
        <v>261</v>
      </c>
      <c r="L83" s="824"/>
      <c r="M83" s="824" t="s">
        <v>6426</v>
      </c>
      <c r="N83" s="738" t="s">
        <v>3744</v>
      </c>
      <c r="O83" s="738" t="s">
        <v>3979</v>
      </c>
      <c r="P83" s="1044" t="s">
        <v>7364</v>
      </c>
      <c r="Q83" s="738" t="s">
        <v>3963</v>
      </c>
    </row>
    <row r="84" spans="1:17">
      <c r="A84" s="721">
        <v>24</v>
      </c>
      <c r="B84" s="738">
        <v>1</v>
      </c>
      <c r="C84" s="722" t="s">
        <v>2578</v>
      </c>
      <c r="D84" s="723" t="s">
        <v>23</v>
      </c>
      <c r="E84" s="738" t="s">
        <v>221</v>
      </c>
      <c r="F84" s="738" t="s">
        <v>1870</v>
      </c>
      <c r="G84" s="774">
        <v>32670</v>
      </c>
      <c r="H84" s="795">
        <v>28</v>
      </c>
      <c r="I84" s="747" t="s">
        <v>1403</v>
      </c>
      <c r="J84" s="738" t="s">
        <v>2491</v>
      </c>
      <c r="K84" s="738" t="s">
        <v>283</v>
      </c>
      <c r="L84" s="726"/>
      <c r="M84" s="726" t="s">
        <v>6426</v>
      </c>
      <c r="N84" s="722" t="s">
        <v>3334</v>
      </c>
      <c r="O84" s="738" t="s">
        <v>222</v>
      </c>
      <c r="P84" s="727" t="s">
        <v>3737</v>
      </c>
      <c r="Q84" s="727" t="s">
        <v>3729</v>
      </c>
    </row>
    <row r="85" spans="1:17">
      <c r="A85" s="721"/>
      <c r="B85" s="738">
        <v>2</v>
      </c>
      <c r="C85" s="722" t="s">
        <v>7359</v>
      </c>
      <c r="D85" s="723" t="s">
        <v>16</v>
      </c>
      <c r="E85" s="738" t="s">
        <v>221</v>
      </c>
      <c r="F85" s="738" t="s">
        <v>3726</v>
      </c>
      <c r="G85" s="774">
        <v>34655</v>
      </c>
      <c r="H85" s="795"/>
      <c r="I85" s="747" t="s">
        <v>1403</v>
      </c>
      <c r="J85" s="738" t="s">
        <v>785</v>
      </c>
      <c r="K85" s="738" t="s">
        <v>246</v>
      </c>
      <c r="L85" s="726"/>
      <c r="M85" s="726" t="s">
        <v>6426</v>
      </c>
      <c r="N85" s="722" t="s">
        <v>3334</v>
      </c>
      <c r="O85" s="738" t="s">
        <v>245</v>
      </c>
      <c r="P85" s="727" t="s">
        <v>7360</v>
      </c>
      <c r="Q85" s="727" t="s">
        <v>3729</v>
      </c>
    </row>
    <row r="86" spans="1:17">
      <c r="A86" s="721"/>
      <c r="B86" s="738">
        <v>3</v>
      </c>
      <c r="C86" s="722" t="s">
        <v>7304</v>
      </c>
      <c r="D86" s="723" t="s">
        <v>16</v>
      </c>
      <c r="E86" s="738" t="s">
        <v>254</v>
      </c>
      <c r="F86" s="738" t="s">
        <v>3726</v>
      </c>
      <c r="G86" s="774">
        <v>42608</v>
      </c>
      <c r="H86" s="795"/>
      <c r="I86" s="747" t="s">
        <v>1403</v>
      </c>
      <c r="J86" s="738" t="s">
        <v>265</v>
      </c>
      <c r="K86" s="738" t="s">
        <v>270</v>
      </c>
      <c r="L86" s="726"/>
      <c r="M86" s="726" t="s">
        <v>6426</v>
      </c>
      <c r="N86" s="722" t="s">
        <v>3334</v>
      </c>
      <c r="O86" s="738" t="s">
        <v>255</v>
      </c>
      <c r="P86" s="727" t="s">
        <v>7361</v>
      </c>
      <c r="Q86" s="727" t="s">
        <v>3729</v>
      </c>
    </row>
    <row r="87" spans="1:17">
      <c r="A87" s="721">
        <v>25</v>
      </c>
      <c r="B87" s="738">
        <v>1</v>
      </c>
      <c r="C87" s="722" t="s">
        <v>7307</v>
      </c>
      <c r="D87" s="723" t="s">
        <v>23</v>
      </c>
      <c r="E87" s="738" t="s">
        <v>221</v>
      </c>
      <c r="F87" s="738" t="s">
        <v>3392</v>
      </c>
      <c r="G87" s="774">
        <v>22207</v>
      </c>
      <c r="H87" s="795"/>
      <c r="I87" s="747" t="s">
        <v>1403</v>
      </c>
      <c r="J87" s="738" t="s">
        <v>1291</v>
      </c>
      <c r="K87" s="738" t="s">
        <v>283</v>
      </c>
      <c r="L87" s="726"/>
      <c r="M87" s="726" t="s">
        <v>6426</v>
      </c>
      <c r="N87" s="722" t="s">
        <v>3334</v>
      </c>
      <c r="O87" s="738" t="s">
        <v>222</v>
      </c>
      <c r="P87" s="727"/>
      <c r="Q87" s="727"/>
    </row>
    <row r="88" spans="1:17">
      <c r="A88" s="721"/>
      <c r="B88" s="738">
        <v>2</v>
      </c>
      <c r="C88" s="722" t="s">
        <v>7308</v>
      </c>
      <c r="D88" s="723" t="s">
        <v>16</v>
      </c>
      <c r="E88" s="738" t="s">
        <v>221</v>
      </c>
      <c r="F88" s="738" t="s">
        <v>3392</v>
      </c>
      <c r="G88" s="774">
        <v>29504</v>
      </c>
      <c r="H88" s="795"/>
      <c r="I88" s="747" t="s">
        <v>1403</v>
      </c>
      <c r="J88" s="738" t="s">
        <v>1291</v>
      </c>
      <c r="K88" s="738" t="s">
        <v>6621</v>
      </c>
      <c r="L88" s="726"/>
      <c r="M88" s="726" t="s">
        <v>6426</v>
      </c>
      <c r="N88" s="722" t="s">
        <v>3334</v>
      </c>
      <c r="O88" s="738" t="s">
        <v>245</v>
      </c>
      <c r="P88" s="727"/>
      <c r="Q88" s="727"/>
    </row>
    <row r="89" spans="1:17">
      <c r="A89" s="721"/>
      <c r="B89" s="738">
        <v>3</v>
      </c>
      <c r="C89" s="722" t="s">
        <v>7309</v>
      </c>
      <c r="D89" s="723" t="s">
        <v>16</v>
      </c>
      <c r="E89" s="738" t="s">
        <v>254</v>
      </c>
      <c r="F89" s="738" t="s">
        <v>524</v>
      </c>
      <c r="G89" s="774" t="s">
        <v>7089</v>
      </c>
      <c r="H89" s="795"/>
      <c r="I89" s="747" t="s">
        <v>1403</v>
      </c>
      <c r="J89" s="738" t="s">
        <v>1291</v>
      </c>
      <c r="K89" s="738" t="s">
        <v>266</v>
      </c>
      <c r="L89" s="726"/>
      <c r="M89" s="726" t="s">
        <v>6426</v>
      </c>
      <c r="N89" s="722" t="s">
        <v>3334</v>
      </c>
      <c r="O89" s="738" t="s">
        <v>255</v>
      </c>
      <c r="P89" s="727"/>
      <c r="Q89" s="727"/>
    </row>
    <row r="90" spans="1:17">
      <c r="A90" s="721">
        <v>26</v>
      </c>
      <c r="B90" s="738">
        <v>1</v>
      </c>
      <c r="C90" s="722" t="s">
        <v>7090</v>
      </c>
      <c r="D90" s="723" t="s">
        <v>23</v>
      </c>
      <c r="E90" s="738" t="s">
        <v>221</v>
      </c>
      <c r="F90" s="738" t="s">
        <v>7092</v>
      </c>
      <c r="G90" s="774">
        <v>32240</v>
      </c>
      <c r="H90" s="795"/>
      <c r="I90" s="747" t="s">
        <v>1403</v>
      </c>
      <c r="J90" s="738"/>
      <c r="K90" s="738" t="s">
        <v>283</v>
      </c>
      <c r="L90" s="726"/>
      <c r="M90" s="726" t="s">
        <v>6426</v>
      </c>
      <c r="N90" s="722" t="s">
        <v>3334</v>
      </c>
      <c r="O90" s="738" t="s">
        <v>222</v>
      </c>
      <c r="P90" s="727"/>
      <c r="Q90" s="727"/>
    </row>
    <row r="91" spans="1:17">
      <c r="A91" s="721"/>
      <c r="B91" s="738">
        <v>2</v>
      </c>
      <c r="C91" s="722" t="s">
        <v>7091</v>
      </c>
      <c r="D91" s="723" t="s">
        <v>16</v>
      </c>
      <c r="E91" s="738" t="s">
        <v>221</v>
      </c>
      <c r="F91" s="738" t="s">
        <v>3265</v>
      </c>
      <c r="G91" s="774">
        <v>35983</v>
      </c>
      <c r="H91" s="795"/>
      <c r="I91" s="747" t="s">
        <v>1403</v>
      </c>
      <c r="J91" s="738" t="s">
        <v>527</v>
      </c>
      <c r="K91" s="738" t="s">
        <v>3423</v>
      </c>
      <c r="L91" s="726"/>
      <c r="M91" s="726" t="s">
        <v>6426</v>
      </c>
      <c r="N91" s="722" t="s">
        <v>3334</v>
      </c>
      <c r="O91" s="738" t="s">
        <v>245</v>
      </c>
      <c r="P91" s="727"/>
      <c r="Q91" s="727"/>
    </row>
    <row r="92" spans="1:17">
      <c r="A92" s="721"/>
      <c r="B92" s="738">
        <v>3</v>
      </c>
      <c r="C92" s="722" t="s">
        <v>7472</v>
      </c>
      <c r="D92" s="723" t="s">
        <v>23</v>
      </c>
      <c r="E92" s="738" t="s">
        <v>254</v>
      </c>
      <c r="F92" s="738" t="s">
        <v>230</v>
      </c>
      <c r="G92" s="774" t="s">
        <v>60</v>
      </c>
      <c r="H92" s="795"/>
      <c r="I92" s="747" t="s">
        <v>1403</v>
      </c>
      <c r="J92" s="738"/>
      <c r="K92" s="738"/>
      <c r="L92" s="726"/>
      <c r="M92" s="726" t="s">
        <v>6426</v>
      </c>
      <c r="N92" s="722" t="s">
        <v>3334</v>
      </c>
      <c r="O92" s="738" t="s">
        <v>255</v>
      </c>
      <c r="P92" s="727"/>
      <c r="Q92" s="727"/>
    </row>
    <row r="93" spans="1:17">
      <c r="A93" s="721">
        <v>27</v>
      </c>
      <c r="B93" s="738">
        <v>1</v>
      </c>
      <c r="C93" s="722" t="s">
        <v>3432</v>
      </c>
      <c r="D93" s="723" t="s">
        <v>16</v>
      </c>
      <c r="E93" s="738" t="s">
        <v>221</v>
      </c>
      <c r="F93" s="738" t="s">
        <v>524</v>
      </c>
      <c r="G93" s="774">
        <v>21746</v>
      </c>
      <c r="H93" s="795"/>
      <c r="I93" s="747" t="s">
        <v>1403</v>
      </c>
      <c r="J93" s="738" t="s">
        <v>1291</v>
      </c>
      <c r="K93" s="738" t="s">
        <v>246</v>
      </c>
      <c r="L93" s="726"/>
      <c r="M93" s="726" t="s">
        <v>6426</v>
      </c>
      <c r="N93" s="722" t="s">
        <v>3334</v>
      </c>
      <c r="O93" s="738" t="s">
        <v>222</v>
      </c>
      <c r="P93" s="727" t="s">
        <v>3431</v>
      </c>
      <c r="Q93" s="727" t="s">
        <v>3435</v>
      </c>
    </row>
    <row r="94" spans="1:17">
      <c r="A94" s="839">
        <v>28</v>
      </c>
      <c r="B94" s="722">
        <v>1</v>
      </c>
      <c r="C94" s="722" t="s">
        <v>3693</v>
      </c>
      <c r="D94" s="723" t="s">
        <v>23</v>
      </c>
      <c r="E94" s="721" t="s">
        <v>221</v>
      </c>
      <c r="F94" s="721" t="s">
        <v>524</v>
      </c>
      <c r="G94" s="774">
        <v>22627</v>
      </c>
      <c r="H94" s="795">
        <v>55</v>
      </c>
      <c r="I94" s="725" t="s">
        <v>1403</v>
      </c>
      <c r="J94" s="721" t="s">
        <v>256</v>
      </c>
      <c r="K94" s="721" t="s">
        <v>283</v>
      </c>
      <c r="L94" s="726"/>
      <c r="M94" s="726" t="s">
        <v>6426</v>
      </c>
      <c r="N94" s="722" t="s">
        <v>3334</v>
      </c>
      <c r="O94" s="721" t="s">
        <v>222</v>
      </c>
      <c r="P94" s="722" t="s">
        <v>3696</v>
      </c>
      <c r="Q94" s="722" t="s">
        <v>3699</v>
      </c>
    </row>
    <row r="95" spans="1:17">
      <c r="A95" s="839"/>
      <c r="B95" s="738">
        <v>2</v>
      </c>
      <c r="C95" s="722" t="s">
        <v>3701</v>
      </c>
      <c r="D95" s="723" t="s">
        <v>16</v>
      </c>
      <c r="E95" s="721" t="s">
        <v>221</v>
      </c>
      <c r="F95" s="721" t="s">
        <v>524</v>
      </c>
      <c r="G95" s="774">
        <v>24453</v>
      </c>
      <c r="H95" s="795">
        <v>50</v>
      </c>
      <c r="I95" s="725" t="s">
        <v>1403</v>
      </c>
      <c r="J95" s="721" t="s">
        <v>256</v>
      </c>
      <c r="K95" s="721" t="s">
        <v>246</v>
      </c>
      <c r="L95" s="726"/>
      <c r="M95" s="726" t="s">
        <v>6426</v>
      </c>
      <c r="N95" s="722" t="s">
        <v>3334</v>
      </c>
      <c r="O95" s="721" t="s">
        <v>245</v>
      </c>
      <c r="P95" s="722" t="s">
        <v>3700</v>
      </c>
      <c r="Q95" s="722" t="s">
        <v>3699</v>
      </c>
    </row>
    <row r="96" spans="1:17">
      <c r="A96" s="839"/>
      <c r="B96" s="738">
        <v>3</v>
      </c>
      <c r="C96" s="722" t="s">
        <v>3695</v>
      </c>
      <c r="D96" s="723" t="s">
        <v>23</v>
      </c>
      <c r="E96" s="738" t="s">
        <v>221</v>
      </c>
      <c r="F96" s="738" t="s">
        <v>230</v>
      </c>
      <c r="G96" s="774">
        <v>38333</v>
      </c>
      <c r="H96" s="795">
        <v>12</v>
      </c>
      <c r="I96" s="747" t="s">
        <v>1403</v>
      </c>
      <c r="J96" s="738" t="s">
        <v>369</v>
      </c>
      <c r="K96" s="738" t="s">
        <v>266</v>
      </c>
      <c r="L96" s="726"/>
      <c r="M96" s="726" t="s">
        <v>6426</v>
      </c>
      <c r="N96" s="722" t="s">
        <v>3334</v>
      </c>
      <c r="O96" s="738" t="s">
        <v>255</v>
      </c>
      <c r="P96" s="727" t="s">
        <v>3694</v>
      </c>
      <c r="Q96" s="736" t="s">
        <v>3689</v>
      </c>
    </row>
    <row r="97" spans="1:17">
      <c r="A97" s="839"/>
      <c r="B97" s="738">
        <v>4</v>
      </c>
      <c r="C97" s="722" t="s">
        <v>3705</v>
      </c>
      <c r="D97" s="723" t="s">
        <v>23</v>
      </c>
      <c r="E97" s="721" t="s">
        <v>254</v>
      </c>
      <c r="F97" s="721" t="s">
        <v>22</v>
      </c>
      <c r="G97" s="774">
        <v>36141</v>
      </c>
      <c r="H97" s="795">
        <v>18</v>
      </c>
      <c r="I97" s="725" t="s">
        <v>1403</v>
      </c>
      <c r="J97" s="721" t="s">
        <v>289</v>
      </c>
      <c r="K97" s="721" t="s">
        <v>266</v>
      </c>
      <c r="L97" s="726"/>
      <c r="M97" s="726" t="s">
        <v>6426</v>
      </c>
      <c r="N97" s="722" t="s">
        <v>3334</v>
      </c>
      <c r="O97" s="721" t="s">
        <v>255</v>
      </c>
      <c r="P97" s="722" t="s">
        <v>3704</v>
      </c>
      <c r="Q97" s="722" t="s">
        <v>3699</v>
      </c>
    </row>
  </sheetData>
  <autoFilter ref="A5:Q97">
    <filterColumn colId="1" showButton="0"/>
    <filterColumn colId="5" showButton="0"/>
  </autoFilter>
  <mergeCells count="15">
    <mergeCell ref="H5:H6"/>
    <mergeCell ref="A5:A6"/>
    <mergeCell ref="B5:C6"/>
    <mergeCell ref="D5:D6"/>
    <mergeCell ref="E5:E6"/>
    <mergeCell ref="F5:G5"/>
    <mergeCell ref="O5:O6"/>
    <mergeCell ref="P5:P6"/>
    <mergeCell ref="Q5:Q6"/>
    <mergeCell ref="I5:I6"/>
    <mergeCell ref="J5:J6"/>
    <mergeCell ref="K5:K6"/>
    <mergeCell ref="L5:L6"/>
    <mergeCell ref="M5:M6"/>
    <mergeCell ref="N5:N6"/>
  </mergeCells>
  <pageMargins left="1.25" right="0" top="0.75" bottom="0.75" header="0.3" footer="0.3"/>
  <pageSetup paperSize="5" scale="85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131"/>
  <sheetViews>
    <sheetView topLeftCell="A116" zoomScale="98" zoomScaleNormal="98" workbookViewId="0">
      <selection activeCell="A5" sqref="A5:Q131"/>
    </sheetView>
  </sheetViews>
  <sheetFormatPr defaultColWidth="3.7109375" defaultRowHeight="9"/>
  <cols>
    <col min="1" max="1" width="3.7109375" style="815"/>
    <col min="2" max="2" width="3.140625" style="815" customWidth="1"/>
    <col min="3" max="3" width="23.85546875" style="815" customWidth="1"/>
    <col min="4" max="4" width="6.42578125" style="815" customWidth="1"/>
    <col min="5" max="5" width="10.42578125" style="815" customWidth="1"/>
    <col min="6" max="6" width="11.85546875" style="815" customWidth="1"/>
    <col min="7" max="7" width="9.85546875" style="826" customWidth="1"/>
    <col min="8" max="8" width="5.7109375" style="815" customWidth="1"/>
    <col min="9" max="9" width="6.5703125" style="815" customWidth="1"/>
    <col min="10" max="10" width="12.28515625" style="815" customWidth="1"/>
    <col min="11" max="11" width="19.7109375" style="815" customWidth="1"/>
    <col min="12" max="12" width="6.28515625" style="815" customWidth="1"/>
    <col min="13" max="13" width="6.85546875" style="815" customWidth="1"/>
    <col min="14" max="14" width="10.7109375" style="815" customWidth="1"/>
    <col min="15" max="15" width="14.140625" style="815" customWidth="1"/>
    <col min="16" max="16" width="13.5703125" style="815" customWidth="1"/>
    <col min="17" max="17" width="12.7109375" style="815" customWidth="1"/>
    <col min="18" max="16384" width="3.7109375" style="815"/>
  </cols>
  <sheetData>
    <row r="1" spans="1:17">
      <c r="I1" s="1209"/>
      <c r="J1" s="1209"/>
      <c r="K1" s="1209"/>
      <c r="L1" s="1209"/>
      <c r="M1" s="1209"/>
      <c r="N1" s="1209"/>
    </row>
    <row r="3" spans="1:17">
      <c r="A3" s="1164" t="s">
        <v>70</v>
      </c>
      <c r="B3" s="1165" t="s">
        <v>151</v>
      </c>
      <c r="C3" s="1165"/>
      <c r="D3" s="1166" t="s">
        <v>2</v>
      </c>
      <c r="E3" s="1167" t="s">
        <v>6416</v>
      </c>
      <c r="F3" s="1168" t="s">
        <v>6417</v>
      </c>
      <c r="G3" s="1169"/>
      <c r="H3" s="1163" t="s">
        <v>6418</v>
      </c>
      <c r="I3" s="1172" t="s">
        <v>187</v>
      </c>
      <c r="J3" s="1171" t="s">
        <v>6419</v>
      </c>
      <c r="K3" s="1171" t="s">
        <v>154</v>
      </c>
      <c r="L3" s="1173" t="s">
        <v>6420</v>
      </c>
      <c r="M3" s="1173" t="s">
        <v>6421</v>
      </c>
      <c r="N3" s="1170" t="s">
        <v>6422</v>
      </c>
      <c r="O3" s="1170" t="s">
        <v>6423</v>
      </c>
      <c r="P3" s="1171" t="s">
        <v>180</v>
      </c>
      <c r="Q3" s="1171" t="s">
        <v>194</v>
      </c>
    </row>
    <row r="4" spans="1:17">
      <c r="A4" s="1164"/>
      <c r="B4" s="1165"/>
      <c r="C4" s="1165"/>
      <c r="D4" s="1166"/>
      <c r="E4" s="1167"/>
      <c r="F4" s="791" t="s">
        <v>6424</v>
      </c>
      <c r="G4" s="809" t="s">
        <v>8</v>
      </c>
      <c r="H4" s="1163"/>
      <c r="I4" s="1172"/>
      <c r="J4" s="1171"/>
      <c r="K4" s="1171"/>
      <c r="L4" s="1173"/>
      <c r="M4" s="1173"/>
      <c r="N4" s="1170"/>
      <c r="O4" s="1170"/>
      <c r="P4" s="1171"/>
      <c r="Q4" s="1171"/>
    </row>
    <row r="5" spans="1:17" s="822" customFormat="1">
      <c r="A5" s="722">
        <v>1</v>
      </c>
      <c r="B5" s="722">
        <v>1</v>
      </c>
      <c r="C5" s="722" t="s">
        <v>3740</v>
      </c>
      <c r="D5" s="744" t="s">
        <v>23</v>
      </c>
      <c r="E5" s="722" t="s">
        <v>221</v>
      </c>
      <c r="F5" s="722" t="s">
        <v>3741</v>
      </c>
      <c r="G5" s="784">
        <v>26412</v>
      </c>
      <c r="H5" s="724">
        <v>45</v>
      </c>
      <c r="I5" s="769" t="s">
        <v>1403</v>
      </c>
      <c r="J5" s="722" t="s">
        <v>289</v>
      </c>
      <c r="K5" s="722" t="s">
        <v>283</v>
      </c>
      <c r="L5" s="812"/>
      <c r="M5" s="812" t="s">
        <v>6426</v>
      </c>
      <c r="N5" s="722" t="s">
        <v>3744</v>
      </c>
      <c r="O5" s="722" t="s">
        <v>222</v>
      </c>
      <c r="P5" s="722" t="s">
        <v>3739</v>
      </c>
      <c r="Q5" s="722" t="s">
        <v>3743</v>
      </c>
    </row>
    <row r="6" spans="1:17">
      <c r="A6" s="721"/>
      <c r="B6" s="721">
        <v>2</v>
      </c>
      <c r="C6" s="722" t="s">
        <v>3691</v>
      </c>
      <c r="D6" s="723" t="s">
        <v>16</v>
      </c>
      <c r="E6" s="721" t="s">
        <v>221</v>
      </c>
      <c r="F6" s="721" t="s">
        <v>3741</v>
      </c>
      <c r="G6" s="774">
        <v>28924</v>
      </c>
      <c r="H6" s="795">
        <v>38</v>
      </c>
      <c r="I6" s="725" t="s">
        <v>1403</v>
      </c>
      <c r="J6" s="721" t="s">
        <v>223</v>
      </c>
      <c r="K6" s="721" t="s">
        <v>246</v>
      </c>
      <c r="L6" s="813"/>
      <c r="M6" s="813" t="s">
        <v>6426</v>
      </c>
      <c r="N6" s="722" t="s">
        <v>3744</v>
      </c>
      <c r="O6" s="721" t="s">
        <v>245</v>
      </c>
      <c r="P6" s="722" t="s">
        <v>3746</v>
      </c>
      <c r="Q6" s="722" t="s">
        <v>3743</v>
      </c>
    </row>
    <row r="7" spans="1:17">
      <c r="A7" s="721"/>
      <c r="B7" s="721">
        <v>3</v>
      </c>
      <c r="C7" s="722" t="s">
        <v>3750</v>
      </c>
      <c r="D7" s="723" t="s">
        <v>23</v>
      </c>
      <c r="E7" s="721" t="s">
        <v>254</v>
      </c>
      <c r="F7" s="721" t="s">
        <v>22</v>
      </c>
      <c r="G7" s="774">
        <v>39037</v>
      </c>
      <c r="H7" s="795">
        <v>10</v>
      </c>
      <c r="I7" s="725" t="s">
        <v>1403</v>
      </c>
      <c r="J7" s="721" t="s">
        <v>369</v>
      </c>
      <c r="K7" s="721" t="s">
        <v>266</v>
      </c>
      <c r="L7" s="813"/>
      <c r="M7" s="813" t="s">
        <v>6426</v>
      </c>
      <c r="N7" s="722" t="s">
        <v>3744</v>
      </c>
      <c r="O7" s="721" t="s">
        <v>255</v>
      </c>
      <c r="P7" s="734" t="s">
        <v>3749</v>
      </c>
      <c r="Q7" s="722" t="s">
        <v>3743</v>
      </c>
    </row>
    <row r="8" spans="1:17">
      <c r="A8" s="721"/>
      <c r="B8" s="721">
        <v>4</v>
      </c>
      <c r="C8" s="722"/>
      <c r="D8" s="723" t="s">
        <v>23</v>
      </c>
      <c r="E8" s="721" t="s">
        <v>254</v>
      </c>
      <c r="F8" s="721"/>
      <c r="G8" s="774"/>
      <c r="H8" s="795"/>
      <c r="I8" s="725"/>
      <c r="J8" s="721"/>
      <c r="K8" s="721"/>
      <c r="L8" s="813"/>
      <c r="M8" s="813"/>
      <c r="N8" s="722"/>
      <c r="O8" s="721"/>
      <c r="P8" s="734"/>
      <c r="Q8" s="722"/>
    </row>
    <row r="9" spans="1:17">
      <c r="A9" s="721">
        <v>2</v>
      </c>
      <c r="B9" s="721">
        <v>1</v>
      </c>
      <c r="C9" s="722" t="s">
        <v>3752</v>
      </c>
      <c r="D9" s="723" t="s">
        <v>23</v>
      </c>
      <c r="E9" s="721" t="s">
        <v>221</v>
      </c>
      <c r="F9" s="721" t="s">
        <v>524</v>
      </c>
      <c r="G9" s="774">
        <v>25306</v>
      </c>
      <c r="H9" s="795">
        <v>48</v>
      </c>
      <c r="I9" s="725" t="s">
        <v>1403</v>
      </c>
      <c r="J9" s="721" t="s">
        <v>223</v>
      </c>
      <c r="K9" s="721" t="s">
        <v>283</v>
      </c>
      <c r="L9" s="813"/>
      <c r="M9" s="813" t="s">
        <v>6426</v>
      </c>
      <c r="N9" s="722" t="s">
        <v>3744</v>
      </c>
      <c r="O9" s="721" t="s">
        <v>222</v>
      </c>
      <c r="P9" s="722" t="s">
        <v>3751</v>
      </c>
      <c r="Q9" s="722" t="s">
        <v>3755</v>
      </c>
    </row>
    <row r="10" spans="1:17">
      <c r="A10" s="721"/>
      <c r="B10" s="721">
        <v>2</v>
      </c>
      <c r="C10" s="722" t="s">
        <v>3757</v>
      </c>
      <c r="D10" s="723" t="s">
        <v>16</v>
      </c>
      <c r="E10" s="721" t="s">
        <v>221</v>
      </c>
      <c r="F10" s="721" t="s">
        <v>337</v>
      </c>
      <c r="G10" s="774">
        <v>29786</v>
      </c>
      <c r="H10" s="795">
        <v>36</v>
      </c>
      <c r="I10" s="725" t="s">
        <v>1403</v>
      </c>
      <c r="J10" s="721" t="s">
        <v>289</v>
      </c>
      <c r="K10" s="721" t="s">
        <v>246</v>
      </c>
      <c r="L10" s="813"/>
      <c r="M10" s="813" t="s">
        <v>6426</v>
      </c>
      <c r="N10" s="722" t="s">
        <v>3744</v>
      </c>
      <c r="O10" s="721" t="s">
        <v>245</v>
      </c>
      <c r="P10" s="722" t="s">
        <v>3756</v>
      </c>
      <c r="Q10" s="722" t="s">
        <v>3755</v>
      </c>
    </row>
    <row r="11" spans="1:17">
      <c r="A11" s="721"/>
      <c r="B11" s="721">
        <v>3</v>
      </c>
      <c r="C11" s="722" t="s">
        <v>3761</v>
      </c>
      <c r="D11" s="723" t="s">
        <v>23</v>
      </c>
      <c r="E11" s="721" t="s">
        <v>254</v>
      </c>
      <c r="F11" s="721" t="s">
        <v>230</v>
      </c>
      <c r="G11" s="774">
        <v>37519</v>
      </c>
      <c r="H11" s="795">
        <v>14</v>
      </c>
      <c r="I11" s="725" t="s">
        <v>1403</v>
      </c>
      <c r="J11" s="721" t="s">
        <v>348</v>
      </c>
      <c r="K11" s="721" t="s">
        <v>266</v>
      </c>
      <c r="L11" s="813"/>
      <c r="M11" s="813" t="s">
        <v>6426</v>
      </c>
      <c r="N11" s="722" t="s">
        <v>3744</v>
      </c>
      <c r="O11" s="721" t="s">
        <v>255</v>
      </c>
      <c r="P11" s="722" t="s">
        <v>3760</v>
      </c>
      <c r="Q11" s="722" t="s">
        <v>3755</v>
      </c>
    </row>
    <row r="12" spans="1:17">
      <c r="A12" s="721"/>
      <c r="B12" s="721">
        <v>4</v>
      </c>
      <c r="C12" s="722" t="s">
        <v>3763</v>
      </c>
      <c r="D12" s="723" t="s">
        <v>23</v>
      </c>
      <c r="E12" s="721" t="s">
        <v>254</v>
      </c>
      <c r="F12" s="721" t="s">
        <v>230</v>
      </c>
      <c r="G12" s="774">
        <v>40166</v>
      </c>
      <c r="H12" s="795">
        <v>7</v>
      </c>
      <c r="I12" s="725" t="s">
        <v>1403</v>
      </c>
      <c r="J12" s="721" t="s">
        <v>265</v>
      </c>
      <c r="K12" s="721" t="s">
        <v>270</v>
      </c>
      <c r="L12" s="813"/>
      <c r="M12" s="813" t="s">
        <v>6426</v>
      </c>
      <c r="N12" s="722" t="s">
        <v>3744</v>
      </c>
      <c r="O12" s="721" t="s">
        <v>255</v>
      </c>
      <c r="P12" s="734" t="s">
        <v>3762</v>
      </c>
      <c r="Q12" s="722" t="s">
        <v>3755</v>
      </c>
    </row>
    <row r="13" spans="1:17">
      <c r="A13" s="721">
        <v>3</v>
      </c>
      <c r="B13" s="721">
        <v>1</v>
      </c>
      <c r="C13" s="722" t="s">
        <v>1142</v>
      </c>
      <c r="D13" s="723" t="s">
        <v>16</v>
      </c>
      <c r="E13" s="721" t="s">
        <v>221</v>
      </c>
      <c r="F13" s="721" t="s">
        <v>727</v>
      </c>
      <c r="G13" s="774">
        <v>27168</v>
      </c>
      <c r="H13" s="795">
        <v>43</v>
      </c>
      <c r="I13" s="725" t="s">
        <v>1403</v>
      </c>
      <c r="J13" s="721" t="s">
        <v>256</v>
      </c>
      <c r="K13" s="721" t="s">
        <v>246</v>
      </c>
      <c r="L13" s="813"/>
      <c r="M13" s="813" t="s">
        <v>6426</v>
      </c>
      <c r="N13" s="722" t="s">
        <v>3744</v>
      </c>
      <c r="O13" s="721" t="s">
        <v>222</v>
      </c>
      <c r="P13" s="722" t="s">
        <v>3764</v>
      </c>
      <c r="Q13" s="722" t="s">
        <v>3767</v>
      </c>
    </row>
    <row r="14" spans="1:17">
      <c r="A14" s="721">
        <v>4</v>
      </c>
      <c r="B14" s="721">
        <v>1</v>
      </c>
      <c r="C14" s="722" t="s">
        <v>113</v>
      </c>
      <c r="D14" s="723" t="s">
        <v>23</v>
      </c>
      <c r="E14" s="721" t="s">
        <v>221</v>
      </c>
      <c r="F14" s="721" t="s">
        <v>244</v>
      </c>
      <c r="G14" s="774">
        <v>30368</v>
      </c>
      <c r="H14" s="795">
        <v>34</v>
      </c>
      <c r="I14" s="725" t="s">
        <v>1403</v>
      </c>
      <c r="J14" s="721" t="s">
        <v>223</v>
      </c>
      <c r="K14" s="721" t="s">
        <v>283</v>
      </c>
      <c r="L14" s="813"/>
      <c r="M14" s="813" t="s">
        <v>6426</v>
      </c>
      <c r="N14" s="722" t="s">
        <v>3744</v>
      </c>
      <c r="O14" s="721" t="s">
        <v>222</v>
      </c>
      <c r="P14" s="722" t="s">
        <v>3770</v>
      </c>
      <c r="Q14" s="722" t="s">
        <v>3771</v>
      </c>
    </row>
    <row r="15" spans="1:17">
      <c r="A15" s="721"/>
      <c r="B15" s="721">
        <v>2</v>
      </c>
      <c r="C15" s="722" t="s">
        <v>2089</v>
      </c>
      <c r="D15" s="723" t="s">
        <v>16</v>
      </c>
      <c r="E15" s="721" t="s">
        <v>221</v>
      </c>
      <c r="F15" s="721" t="s">
        <v>244</v>
      </c>
      <c r="G15" s="774">
        <v>31951</v>
      </c>
      <c r="H15" s="795">
        <v>30</v>
      </c>
      <c r="I15" s="725" t="s">
        <v>1403</v>
      </c>
      <c r="J15" s="721" t="s">
        <v>289</v>
      </c>
      <c r="K15" s="721" t="s">
        <v>246</v>
      </c>
      <c r="L15" s="813"/>
      <c r="M15" s="813" t="s">
        <v>6426</v>
      </c>
      <c r="N15" s="722" t="s">
        <v>3744</v>
      </c>
      <c r="O15" s="721" t="s">
        <v>245</v>
      </c>
      <c r="P15" s="722" t="s">
        <v>3772</v>
      </c>
      <c r="Q15" s="722" t="s">
        <v>3771</v>
      </c>
    </row>
    <row r="16" spans="1:17">
      <c r="A16" s="721"/>
      <c r="B16" s="721">
        <v>3</v>
      </c>
      <c r="C16" s="722" t="s">
        <v>3774</v>
      </c>
      <c r="D16" s="723" t="s">
        <v>23</v>
      </c>
      <c r="E16" s="721" t="s">
        <v>254</v>
      </c>
      <c r="F16" s="721" t="s">
        <v>230</v>
      </c>
      <c r="G16" s="774">
        <v>38705</v>
      </c>
      <c r="H16" s="795">
        <v>11</v>
      </c>
      <c r="I16" s="725" t="s">
        <v>1403</v>
      </c>
      <c r="J16" s="721" t="s">
        <v>369</v>
      </c>
      <c r="K16" s="721" t="s">
        <v>266</v>
      </c>
      <c r="L16" s="813"/>
      <c r="M16" s="813" t="s">
        <v>6426</v>
      </c>
      <c r="N16" s="722" t="s">
        <v>3744</v>
      </c>
      <c r="O16" s="721" t="s">
        <v>255</v>
      </c>
      <c r="P16" s="722" t="s">
        <v>3773</v>
      </c>
      <c r="Q16" s="722" t="s">
        <v>3771</v>
      </c>
    </row>
    <row r="17" spans="1:17">
      <c r="A17" s="721"/>
      <c r="B17" s="738">
        <v>4</v>
      </c>
      <c r="C17" s="734" t="s">
        <v>3776</v>
      </c>
      <c r="D17" s="723" t="s">
        <v>23</v>
      </c>
      <c r="E17" s="738" t="s">
        <v>254</v>
      </c>
      <c r="F17" s="737" t="s">
        <v>230</v>
      </c>
      <c r="G17" s="779" t="s">
        <v>3777</v>
      </c>
      <c r="H17" s="795">
        <v>1</v>
      </c>
      <c r="I17" s="725" t="s">
        <v>1403</v>
      </c>
      <c r="J17" s="738" t="s">
        <v>265</v>
      </c>
      <c r="K17" s="738" t="s">
        <v>270</v>
      </c>
      <c r="L17" s="813"/>
      <c r="M17" s="813" t="s">
        <v>6426</v>
      </c>
      <c r="N17" s="722" t="s">
        <v>3744</v>
      </c>
      <c r="O17" s="738" t="s">
        <v>255</v>
      </c>
      <c r="P17" s="734" t="s">
        <v>3775</v>
      </c>
      <c r="Q17" s="722" t="s">
        <v>3771</v>
      </c>
    </row>
    <row r="18" spans="1:17">
      <c r="A18" s="721">
        <v>5</v>
      </c>
      <c r="B18" s="721">
        <v>1</v>
      </c>
      <c r="C18" s="722" t="s">
        <v>3225</v>
      </c>
      <c r="D18" s="723" t="s">
        <v>23</v>
      </c>
      <c r="E18" s="721" t="s">
        <v>221</v>
      </c>
      <c r="F18" s="721" t="s">
        <v>583</v>
      </c>
      <c r="G18" s="774">
        <v>21834</v>
      </c>
      <c r="H18" s="795">
        <v>57</v>
      </c>
      <c r="I18" s="725" t="s">
        <v>1403</v>
      </c>
      <c r="J18" s="721" t="s">
        <v>256</v>
      </c>
      <c r="K18" s="721" t="s">
        <v>283</v>
      </c>
      <c r="L18" s="813"/>
      <c r="M18" s="813" t="s">
        <v>6426</v>
      </c>
      <c r="N18" s="722" t="s">
        <v>3744</v>
      </c>
      <c r="O18" s="721" t="s">
        <v>222</v>
      </c>
      <c r="P18" s="722" t="s">
        <v>3778</v>
      </c>
      <c r="Q18" s="722" t="s">
        <v>3781</v>
      </c>
    </row>
    <row r="19" spans="1:17">
      <c r="A19" s="721"/>
      <c r="B19" s="721">
        <v>2</v>
      </c>
      <c r="C19" s="722" t="s">
        <v>3224</v>
      </c>
      <c r="D19" s="723" t="s">
        <v>16</v>
      </c>
      <c r="E19" s="721" t="s">
        <v>221</v>
      </c>
      <c r="F19" s="721" t="s">
        <v>583</v>
      </c>
      <c r="G19" s="774">
        <v>26007</v>
      </c>
      <c r="H19" s="795">
        <v>46</v>
      </c>
      <c r="I19" s="725" t="s">
        <v>1403</v>
      </c>
      <c r="J19" s="721" t="s">
        <v>256</v>
      </c>
      <c r="K19" s="721" t="s">
        <v>246</v>
      </c>
      <c r="L19" s="813"/>
      <c r="M19" s="813" t="s">
        <v>6426</v>
      </c>
      <c r="N19" s="722" t="s">
        <v>3744</v>
      </c>
      <c r="O19" s="721" t="s">
        <v>245</v>
      </c>
      <c r="P19" s="722" t="s">
        <v>3782</v>
      </c>
      <c r="Q19" s="722" t="s">
        <v>3781</v>
      </c>
    </row>
    <row r="20" spans="1:17">
      <c r="A20" s="721">
        <v>6</v>
      </c>
      <c r="B20" s="721">
        <v>1</v>
      </c>
      <c r="C20" s="722" t="s">
        <v>1264</v>
      </c>
      <c r="D20" s="723" t="s">
        <v>23</v>
      </c>
      <c r="E20" s="721" t="s">
        <v>221</v>
      </c>
      <c r="F20" s="721" t="s">
        <v>452</v>
      </c>
      <c r="G20" s="774">
        <v>19225</v>
      </c>
      <c r="H20" s="795">
        <v>64</v>
      </c>
      <c r="I20" s="725" t="s">
        <v>1403</v>
      </c>
      <c r="J20" s="721" t="s">
        <v>256</v>
      </c>
      <c r="K20" s="721" t="s">
        <v>283</v>
      </c>
      <c r="L20" s="813"/>
      <c r="M20" s="813" t="s">
        <v>6426</v>
      </c>
      <c r="N20" s="722" t="s">
        <v>3744</v>
      </c>
      <c r="O20" s="721" t="s">
        <v>222</v>
      </c>
      <c r="P20" s="722" t="s">
        <v>3787</v>
      </c>
      <c r="Q20" s="722" t="s">
        <v>3790</v>
      </c>
    </row>
    <row r="21" spans="1:17">
      <c r="A21" s="721"/>
      <c r="B21" s="721">
        <v>2</v>
      </c>
      <c r="C21" s="722" t="s">
        <v>2535</v>
      </c>
      <c r="D21" s="723" t="s">
        <v>16</v>
      </c>
      <c r="E21" s="721" t="s">
        <v>221</v>
      </c>
      <c r="F21" s="721" t="s">
        <v>452</v>
      </c>
      <c r="G21" s="774">
        <v>21235</v>
      </c>
      <c r="H21" s="795">
        <v>59</v>
      </c>
      <c r="I21" s="725" t="s">
        <v>1403</v>
      </c>
      <c r="J21" s="721" t="s">
        <v>256</v>
      </c>
      <c r="K21" s="721" t="s">
        <v>246</v>
      </c>
      <c r="L21" s="813"/>
      <c r="M21" s="813" t="s">
        <v>6426</v>
      </c>
      <c r="N21" s="722" t="s">
        <v>3744</v>
      </c>
      <c r="O21" s="721" t="s">
        <v>245</v>
      </c>
      <c r="P21" s="722" t="s">
        <v>3791</v>
      </c>
      <c r="Q21" s="722" t="s">
        <v>3790</v>
      </c>
    </row>
    <row r="22" spans="1:17">
      <c r="A22" s="721"/>
      <c r="B22" s="721">
        <v>3</v>
      </c>
      <c r="C22" s="722" t="s">
        <v>3795</v>
      </c>
      <c r="D22" s="723" t="s">
        <v>23</v>
      </c>
      <c r="E22" s="721" t="s">
        <v>254</v>
      </c>
      <c r="F22" s="721" t="s">
        <v>230</v>
      </c>
      <c r="G22" s="774">
        <v>36225</v>
      </c>
      <c r="H22" s="795">
        <v>18</v>
      </c>
      <c r="I22" s="725" t="s">
        <v>1403</v>
      </c>
      <c r="J22" s="721" t="s">
        <v>886</v>
      </c>
      <c r="K22" s="721" t="s">
        <v>266</v>
      </c>
      <c r="L22" s="813"/>
      <c r="M22" s="813" t="s">
        <v>6426</v>
      </c>
      <c r="N22" s="722" t="s">
        <v>3744</v>
      </c>
      <c r="O22" s="721" t="s">
        <v>255</v>
      </c>
      <c r="P22" s="722" t="s">
        <v>3794</v>
      </c>
      <c r="Q22" s="722" t="s">
        <v>3790</v>
      </c>
    </row>
    <row r="23" spans="1:17">
      <c r="A23" s="721">
        <v>7</v>
      </c>
      <c r="B23" s="721">
        <v>1</v>
      </c>
      <c r="C23" s="722" t="s">
        <v>3797</v>
      </c>
      <c r="D23" s="723" t="s">
        <v>23</v>
      </c>
      <c r="E23" s="721" t="s">
        <v>221</v>
      </c>
      <c r="F23" s="721" t="s">
        <v>1290</v>
      </c>
      <c r="G23" s="774">
        <v>21220</v>
      </c>
      <c r="H23" s="795">
        <v>59</v>
      </c>
      <c r="I23" s="725" t="s">
        <v>1403</v>
      </c>
      <c r="J23" s="721" t="s">
        <v>256</v>
      </c>
      <c r="K23" s="721" t="s">
        <v>283</v>
      </c>
      <c r="L23" s="813"/>
      <c r="M23" s="813" t="s">
        <v>6426</v>
      </c>
      <c r="N23" s="722" t="s">
        <v>3744</v>
      </c>
      <c r="O23" s="721" t="s">
        <v>222</v>
      </c>
      <c r="P23" s="722" t="s">
        <v>3796</v>
      </c>
      <c r="Q23" s="722" t="s">
        <v>3800</v>
      </c>
    </row>
    <row r="24" spans="1:17">
      <c r="A24" s="721"/>
      <c r="B24" s="721">
        <v>2</v>
      </c>
      <c r="C24" s="722" t="s">
        <v>3802</v>
      </c>
      <c r="D24" s="723" t="s">
        <v>16</v>
      </c>
      <c r="E24" s="721" t="s">
        <v>221</v>
      </c>
      <c r="F24" s="721" t="s">
        <v>1290</v>
      </c>
      <c r="G24" s="774">
        <v>21916</v>
      </c>
      <c r="H24" s="795">
        <v>57</v>
      </c>
      <c r="I24" s="725" t="s">
        <v>1403</v>
      </c>
      <c r="J24" s="721" t="s">
        <v>256</v>
      </c>
      <c r="K24" s="721" t="s">
        <v>246</v>
      </c>
      <c r="L24" s="813"/>
      <c r="M24" s="813" t="s">
        <v>6426</v>
      </c>
      <c r="N24" s="722" t="s">
        <v>3744</v>
      </c>
      <c r="O24" s="721" t="s">
        <v>245</v>
      </c>
      <c r="P24" s="722" t="s">
        <v>3801</v>
      </c>
      <c r="Q24" s="722" t="s">
        <v>3800</v>
      </c>
    </row>
    <row r="25" spans="1:17">
      <c r="A25" s="721">
        <v>8</v>
      </c>
      <c r="B25" s="721">
        <v>1</v>
      </c>
      <c r="C25" s="722" t="s">
        <v>3806</v>
      </c>
      <c r="D25" s="723" t="s">
        <v>23</v>
      </c>
      <c r="E25" s="721" t="s">
        <v>221</v>
      </c>
      <c r="F25" s="721" t="s">
        <v>2470</v>
      </c>
      <c r="G25" s="774">
        <v>23583</v>
      </c>
      <c r="H25" s="795">
        <v>53</v>
      </c>
      <c r="I25" s="725" t="s">
        <v>1403</v>
      </c>
      <c r="J25" s="721" t="s">
        <v>256</v>
      </c>
      <c r="K25" s="721" t="s">
        <v>283</v>
      </c>
      <c r="L25" s="813"/>
      <c r="M25" s="813" t="s">
        <v>6426</v>
      </c>
      <c r="N25" s="722" t="s">
        <v>3744</v>
      </c>
      <c r="O25" s="721" t="s">
        <v>222</v>
      </c>
      <c r="P25" s="722" t="s">
        <v>3805</v>
      </c>
      <c r="Q25" s="722" t="s">
        <v>3808</v>
      </c>
    </row>
    <row r="26" spans="1:17">
      <c r="A26" s="721"/>
      <c r="B26" s="721">
        <v>2</v>
      </c>
      <c r="C26" s="722" t="s">
        <v>3810</v>
      </c>
      <c r="D26" s="723" t="s">
        <v>16</v>
      </c>
      <c r="E26" s="721" t="s">
        <v>221</v>
      </c>
      <c r="F26" s="721" t="s">
        <v>3811</v>
      </c>
      <c r="G26" s="774">
        <v>25069</v>
      </c>
      <c r="H26" s="795">
        <v>48</v>
      </c>
      <c r="I26" s="725" t="s">
        <v>1403</v>
      </c>
      <c r="J26" s="721" t="s">
        <v>256</v>
      </c>
      <c r="K26" s="721" t="s">
        <v>246</v>
      </c>
      <c r="L26" s="813"/>
      <c r="M26" s="813" t="s">
        <v>6426</v>
      </c>
      <c r="N26" s="722" t="s">
        <v>3744</v>
      </c>
      <c r="O26" s="721" t="s">
        <v>245</v>
      </c>
      <c r="P26" s="722" t="s">
        <v>3809</v>
      </c>
      <c r="Q26" s="722" t="s">
        <v>3808</v>
      </c>
    </row>
    <row r="27" spans="1:17">
      <c r="A27" s="721"/>
      <c r="B27" s="721">
        <v>3</v>
      </c>
      <c r="C27" s="722" t="s">
        <v>3815</v>
      </c>
      <c r="D27" s="723" t="s">
        <v>23</v>
      </c>
      <c r="E27" s="721" t="s">
        <v>254</v>
      </c>
      <c r="F27" s="721" t="s">
        <v>230</v>
      </c>
      <c r="G27" s="774">
        <v>35670</v>
      </c>
      <c r="H27" s="795">
        <v>19</v>
      </c>
      <c r="I27" s="725" t="s">
        <v>1403</v>
      </c>
      <c r="J27" s="721" t="s">
        <v>886</v>
      </c>
      <c r="K27" s="721" t="s">
        <v>266</v>
      </c>
      <c r="L27" s="813"/>
      <c r="M27" s="813" t="s">
        <v>6426</v>
      </c>
      <c r="N27" s="722" t="s">
        <v>3744</v>
      </c>
      <c r="O27" s="721" t="s">
        <v>255</v>
      </c>
      <c r="P27" s="722" t="s">
        <v>3814</v>
      </c>
      <c r="Q27" s="722" t="s">
        <v>3808</v>
      </c>
    </row>
    <row r="28" spans="1:17">
      <c r="A28" s="721">
        <v>9</v>
      </c>
      <c r="B28" s="721">
        <v>1</v>
      </c>
      <c r="C28" s="722" t="s">
        <v>3830</v>
      </c>
      <c r="D28" s="723" t="s">
        <v>23</v>
      </c>
      <c r="E28" s="721" t="s">
        <v>221</v>
      </c>
      <c r="F28" s="721" t="s">
        <v>452</v>
      </c>
      <c r="G28" s="774">
        <v>21678</v>
      </c>
      <c r="H28" s="795">
        <v>58</v>
      </c>
      <c r="I28" s="725" t="s">
        <v>1403</v>
      </c>
      <c r="J28" s="721" t="s">
        <v>256</v>
      </c>
      <c r="K28" s="721" t="s">
        <v>283</v>
      </c>
      <c r="L28" s="813"/>
      <c r="M28" s="813" t="s">
        <v>6426</v>
      </c>
      <c r="N28" s="722" t="s">
        <v>3744</v>
      </c>
      <c r="O28" s="721" t="s">
        <v>222</v>
      </c>
      <c r="P28" s="734" t="s">
        <v>3829</v>
      </c>
      <c r="Q28" s="722" t="s">
        <v>3833</v>
      </c>
    </row>
    <row r="29" spans="1:17">
      <c r="A29" s="721"/>
      <c r="B29" s="721">
        <v>2</v>
      </c>
      <c r="C29" s="722" t="s">
        <v>3835</v>
      </c>
      <c r="D29" s="723" t="s">
        <v>16</v>
      </c>
      <c r="E29" s="721" t="s">
        <v>221</v>
      </c>
      <c r="F29" s="721" t="s">
        <v>452</v>
      </c>
      <c r="G29" s="774">
        <v>22114</v>
      </c>
      <c r="H29" s="795">
        <v>57</v>
      </c>
      <c r="I29" s="725" t="s">
        <v>1403</v>
      </c>
      <c r="J29" s="721" t="s">
        <v>256</v>
      </c>
      <c r="K29" s="721" t="s">
        <v>246</v>
      </c>
      <c r="L29" s="813"/>
      <c r="M29" s="813" t="s">
        <v>6426</v>
      </c>
      <c r="N29" s="722" t="s">
        <v>3744</v>
      </c>
      <c r="O29" s="721" t="s">
        <v>245</v>
      </c>
      <c r="P29" s="722" t="s">
        <v>3834</v>
      </c>
      <c r="Q29" s="722" t="s">
        <v>3833</v>
      </c>
    </row>
    <row r="30" spans="1:17">
      <c r="A30" s="721">
        <v>10</v>
      </c>
      <c r="B30" s="721">
        <v>1</v>
      </c>
      <c r="C30" s="722" t="s">
        <v>3839</v>
      </c>
      <c r="D30" s="723" t="s">
        <v>23</v>
      </c>
      <c r="E30" s="721" t="s">
        <v>221</v>
      </c>
      <c r="F30" s="721" t="s">
        <v>733</v>
      </c>
      <c r="G30" s="774">
        <v>24778</v>
      </c>
      <c r="H30" s="795">
        <v>49</v>
      </c>
      <c r="I30" s="725" t="s">
        <v>1403</v>
      </c>
      <c r="J30" s="721" t="s">
        <v>223</v>
      </c>
      <c r="K30" s="721" t="s">
        <v>470</v>
      </c>
      <c r="L30" s="813"/>
      <c r="M30" s="813" t="s">
        <v>6426</v>
      </c>
      <c r="N30" s="722" t="s">
        <v>3744</v>
      </c>
      <c r="O30" s="721" t="s">
        <v>222</v>
      </c>
      <c r="P30" s="722" t="s">
        <v>3838</v>
      </c>
      <c r="Q30" s="722" t="s">
        <v>3842</v>
      </c>
    </row>
    <row r="31" spans="1:17">
      <c r="A31" s="721"/>
      <c r="B31" s="721">
        <v>2</v>
      </c>
      <c r="C31" s="722" t="s">
        <v>3844</v>
      </c>
      <c r="D31" s="723" t="s">
        <v>16</v>
      </c>
      <c r="E31" s="721" t="s">
        <v>221</v>
      </c>
      <c r="F31" s="721" t="s">
        <v>733</v>
      </c>
      <c r="G31" s="774">
        <v>25549</v>
      </c>
      <c r="H31" s="795">
        <v>47</v>
      </c>
      <c r="I31" s="725" t="s">
        <v>1403</v>
      </c>
      <c r="J31" s="721" t="s">
        <v>289</v>
      </c>
      <c r="K31" s="721" t="s">
        <v>246</v>
      </c>
      <c r="L31" s="813"/>
      <c r="M31" s="813" t="s">
        <v>6426</v>
      </c>
      <c r="N31" s="722" t="s">
        <v>3744</v>
      </c>
      <c r="O31" s="721" t="s">
        <v>245</v>
      </c>
      <c r="P31" s="722" t="s">
        <v>3843</v>
      </c>
      <c r="Q31" s="722" t="s">
        <v>3842</v>
      </c>
    </row>
    <row r="32" spans="1:17">
      <c r="A32" s="721"/>
      <c r="B32" s="721">
        <v>3</v>
      </c>
      <c r="C32" s="722" t="s">
        <v>3850</v>
      </c>
      <c r="D32" s="723" t="s">
        <v>16</v>
      </c>
      <c r="E32" s="721" t="s">
        <v>254</v>
      </c>
      <c r="F32" s="721" t="s">
        <v>252</v>
      </c>
      <c r="G32" s="774">
        <v>34995</v>
      </c>
      <c r="H32" s="795">
        <v>21</v>
      </c>
      <c r="I32" s="725" t="s">
        <v>1403</v>
      </c>
      <c r="J32" s="721" t="s">
        <v>223</v>
      </c>
      <c r="K32" s="721" t="s">
        <v>270</v>
      </c>
      <c r="L32" s="813"/>
      <c r="M32" s="813" t="s">
        <v>6426</v>
      </c>
      <c r="N32" s="722" t="s">
        <v>3744</v>
      </c>
      <c r="O32" s="721" t="s">
        <v>255</v>
      </c>
      <c r="P32" s="722" t="s">
        <v>3849</v>
      </c>
      <c r="Q32" s="722" t="s">
        <v>3842</v>
      </c>
    </row>
    <row r="33" spans="1:17">
      <c r="A33" s="721">
        <v>11</v>
      </c>
      <c r="B33" s="721">
        <v>1</v>
      </c>
      <c r="C33" s="722" t="s">
        <v>3852</v>
      </c>
      <c r="D33" s="723" t="s">
        <v>23</v>
      </c>
      <c r="E33" s="721" t="s">
        <v>221</v>
      </c>
      <c r="F33" s="721" t="s">
        <v>219</v>
      </c>
      <c r="G33" s="774">
        <v>22682</v>
      </c>
      <c r="H33" s="795">
        <v>55</v>
      </c>
      <c r="I33" s="725" t="s">
        <v>1403</v>
      </c>
      <c r="J33" s="721" t="s">
        <v>256</v>
      </c>
      <c r="K33" s="721" t="s">
        <v>283</v>
      </c>
      <c r="L33" s="813"/>
      <c r="M33" s="813" t="s">
        <v>6426</v>
      </c>
      <c r="N33" s="722" t="s">
        <v>3744</v>
      </c>
      <c r="O33" s="721" t="s">
        <v>222</v>
      </c>
      <c r="P33" s="722" t="s">
        <v>3851</v>
      </c>
      <c r="Q33" s="722" t="s">
        <v>3853</v>
      </c>
    </row>
    <row r="34" spans="1:17">
      <c r="A34" s="721"/>
      <c r="B34" s="721">
        <v>2</v>
      </c>
      <c r="C34" s="722" t="s">
        <v>2846</v>
      </c>
      <c r="D34" s="723" t="s">
        <v>16</v>
      </c>
      <c r="E34" s="721" t="s">
        <v>221</v>
      </c>
      <c r="F34" s="721" t="s">
        <v>219</v>
      </c>
      <c r="G34" s="774">
        <v>24333</v>
      </c>
      <c r="H34" s="795">
        <v>50</v>
      </c>
      <c r="I34" s="725" t="s">
        <v>1403</v>
      </c>
      <c r="J34" s="721" t="s">
        <v>256</v>
      </c>
      <c r="K34" s="721" t="s">
        <v>246</v>
      </c>
      <c r="L34" s="813"/>
      <c r="M34" s="813" t="s">
        <v>6426</v>
      </c>
      <c r="N34" s="722" t="s">
        <v>3744</v>
      </c>
      <c r="O34" s="721" t="s">
        <v>245</v>
      </c>
      <c r="P34" s="722" t="s">
        <v>3854</v>
      </c>
      <c r="Q34" s="722" t="s">
        <v>3853</v>
      </c>
    </row>
    <row r="35" spans="1:17">
      <c r="A35" s="721">
        <v>12</v>
      </c>
      <c r="B35" s="721">
        <v>1</v>
      </c>
      <c r="C35" s="722" t="s">
        <v>3859</v>
      </c>
      <c r="D35" s="723" t="s">
        <v>23</v>
      </c>
      <c r="E35" s="721" t="s">
        <v>221</v>
      </c>
      <c r="F35" s="721" t="s">
        <v>467</v>
      </c>
      <c r="G35" s="774">
        <v>22283</v>
      </c>
      <c r="H35" s="795">
        <v>56</v>
      </c>
      <c r="I35" s="725" t="s">
        <v>1403</v>
      </c>
      <c r="J35" s="721" t="s">
        <v>223</v>
      </c>
      <c r="K35" s="721" t="s">
        <v>283</v>
      </c>
      <c r="L35" s="813"/>
      <c r="M35" s="813" t="s">
        <v>6426</v>
      </c>
      <c r="N35" s="722" t="s">
        <v>3744</v>
      </c>
      <c r="O35" s="721" t="s">
        <v>222</v>
      </c>
      <c r="P35" s="722" t="s">
        <v>3858</v>
      </c>
      <c r="Q35" s="722" t="s">
        <v>3862</v>
      </c>
    </row>
    <row r="36" spans="1:17">
      <c r="A36" s="721"/>
      <c r="B36" s="721">
        <v>2</v>
      </c>
      <c r="C36" s="722" t="s">
        <v>3864</v>
      </c>
      <c r="D36" s="723" t="s">
        <v>16</v>
      </c>
      <c r="E36" s="721" t="s">
        <v>221</v>
      </c>
      <c r="F36" s="721" t="s">
        <v>219</v>
      </c>
      <c r="G36" s="774">
        <v>23867</v>
      </c>
      <c r="H36" s="795">
        <v>52</v>
      </c>
      <c r="I36" s="725" t="s">
        <v>1403</v>
      </c>
      <c r="J36" s="721" t="s">
        <v>223</v>
      </c>
      <c r="K36" s="721" t="s">
        <v>246</v>
      </c>
      <c r="L36" s="813"/>
      <c r="M36" s="813" t="s">
        <v>6426</v>
      </c>
      <c r="N36" s="722" t="s">
        <v>3744</v>
      </c>
      <c r="O36" s="721" t="s">
        <v>245</v>
      </c>
      <c r="P36" s="722" t="s">
        <v>3863</v>
      </c>
      <c r="Q36" s="722" t="s">
        <v>3862</v>
      </c>
    </row>
    <row r="37" spans="1:17">
      <c r="A37" s="721"/>
      <c r="B37" s="721">
        <v>3</v>
      </c>
      <c r="C37" s="722" t="s">
        <v>3870</v>
      </c>
      <c r="D37" s="723" t="s">
        <v>16</v>
      </c>
      <c r="E37" s="721" t="s">
        <v>254</v>
      </c>
      <c r="F37" s="721" t="s">
        <v>230</v>
      </c>
      <c r="G37" s="774">
        <v>35991</v>
      </c>
      <c r="H37" s="795">
        <v>19</v>
      </c>
      <c r="I37" s="725" t="s">
        <v>1403</v>
      </c>
      <c r="J37" s="721" t="s">
        <v>348</v>
      </c>
      <c r="K37" s="721" t="s">
        <v>266</v>
      </c>
      <c r="L37" s="813"/>
      <c r="M37" s="813" t="s">
        <v>6426</v>
      </c>
      <c r="N37" s="722" t="s">
        <v>3744</v>
      </c>
      <c r="O37" s="721" t="s">
        <v>255</v>
      </c>
      <c r="P37" s="722" t="s">
        <v>3869</v>
      </c>
      <c r="Q37" s="722" t="s">
        <v>3862</v>
      </c>
    </row>
    <row r="38" spans="1:17">
      <c r="A38" s="721">
        <v>13</v>
      </c>
      <c r="B38" s="721">
        <v>1</v>
      </c>
      <c r="C38" s="722" t="s">
        <v>3872</v>
      </c>
      <c r="D38" s="723" t="s">
        <v>23</v>
      </c>
      <c r="E38" s="721" t="s">
        <v>221</v>
      </c>
      <c r="F38" s="721" t="s">
        <v>1913</v>
      </c>
      <c r="G38" s="774">
        <v>26764</v>
      </c>
      <c r="H38" s="795">
        <v>44</v>
      </c>
      <c r="I38" s="725" t="s">
        <v>1403</v>
      </c>
      <c r="J38" s="721" t="s">
        <v>289</v>
      </c>
      <c r="K38" s="721" t="s">
        <v>360</v>
      </c>
      <c r="L38" s="813"/>
      <c r="M38" s="813" t="s">
        <v>6426</v>
      </c>
      <c r="N38" s="722" t="s">
        <v>3744</v>
      </c>
      <c r="O38" s="721" t="s">
        <v>222</v>
      </c>
      <c r="P38" s="722" t="s">
        <v>3871</v>
      </c>
      <c r="Q38" s="722" t="s">
        <v>3874</v>
      </c>
    </row>
    <row r="39" spans="1:17">
      <c r="A39" s="721"/>
      <c r="B39" s="721">
        <v>2</v>
      </c>
      <c r="C39" s="722" t="s">
        <v>3876</v>
      </c>
      <c r="D39" s="723" t="s">
        <v>16</v>
      </c>
      <c r="E39" s="721" t="s">
        <v>221</v>
      </c>
      <c r="F39" s="721" t="s">
        <v>1913</v>
      </c>
      <c r="G39" s="774">
        <v>29070</v>
      </c>
      <c r="H39" s="795">
        <v>38</v>
      </c>
      <c r="I39" s="725" t="s">
        <v>1403</v>
      </c>
      <c r="J39" s="721" t="s">
        <v>289</v>
      </c>
      <c r="K39" s="721" t="s">
        <v>246</v>
      </c>
      <c r="L39" s="813"/>
      <c r="M39" s="813" t="s">
        <v>6426</v>
      </c>
      <c r="N39" s="722" t="s">
        <v>3744</v>
      </c>
      <c r="O39" s="721" t="s">
        <v>245</v>
      </c>
      <c r="P39" s="722" t="s">
        <v>3875</v>
      </c>
      <c r="Q39" s="722" t="s">
        <v>3874</v>
      </c>
    </row>
    <row r="40" spans="1:17">
      <c r="A40" s="721"/>
      <c r="B40" s="721">
        <v>3</v>
      </c>
      <c r="C40" s="722" t="s">
        <v>3881</v>
      </c>
      <c r="D40" s="723" t="s">
        <v>16</v>
      </c>
      <c r="E40" s="721" t="s">
        <v>254</v>
      </c>
      <c r="F40" s="721" t="s">
        <v>230</v>
      </c>
      <c r="G40" s="774">
        <v>37963</v>
      </c>
      <c r="H40" s="795">
        <v>13</v>
      </c>
      <c r="I40" s="725" t="s">
        <v>1403</v>
      </c>
      <c r="J40" s="721" t="s">
        <v>348</v>
      </c>
      <c r="K40" s="721" t="s">
        <v>266</v>
      </c>
      <c r="L40" s="813"/>
      <c r="M40" s="813" t="s">
        <v>6426</v>
      </c>
      <c r="N40" s="722" t="s">
        <v>3744</v>
      </c>
      <c r="O40" s="721" t="s">
        <v>255</v>
      </c>
      <c r="P40" s="722" t="s">
        <v>3880</v>
      </c>
      <c r="Q40" s="722" t="s">
        <v>3874</v>
      </c>
    </row>
    <row r="41" spans="1:17">
      <c r="A41" s="721">
        <v>14</v>
      </c>
      <c r="B41" s="721">
        <v>1</v>
      </c>
      <c r="C41" s="722" t="s">
        <v>3883</v>
      </c>
      <c r="D41" s="723" t="s">
        <v>23</v>
      </c>
      <c r="E41" s="721" t="s">
        <v>221</v>
      </c>
      <c r="F41" s="721" t="s">
        <v>727</v>
      </c>
      <c r="G41" s="774">
        <v>21625</v>
      </c>
      <c r="H41" s="795">
        <v>58</v>
      </c>
      <c r="I41" s="725" t="s">
        <v>1403</v>
      </c>
      <c r="J41" s="721" t="s">
        <v>256</v>
      </c>
      <c r="K41" s="721" t="s">
        <v>283</v>
      </c>
      <c r="L41" s="813"/>
      <c r="M41" s="813" t="s">
        <v>6426</v>
      </c>
      <c r="N41" s="722" t="s">
        <v>3744</v>
      </c>
      <c r="O41" s="721" t="s">
        <v>222</v>
      </c>
      <c r="P41" s="722" t="s">
        <v>3882</v>
      </c>
      <c r="Q41" s="722" t="s">
        <v>3886</v>
      </c>
    </row>
    <row r="42" spans="1:17">
      <c r="A42" s="721"/>
      <c r="B42" s="721">
        <v>2</v>
      </c>
      <c r="C42" s="722" t="s">
        <v>3888</v>
      </c>
      <c r="D42" s="723" t="s">
        <v>16</v>
      </c>
      <c r="E42" s="721" t="s">
        <v>221</v>
      </c>
      <c r="F42" s="721" t="s">
        <v>727</v>
      </c>
      <c r="G42" s="774">
        <v>24572</v>
      </c>
      <c r="H42" s="795">
        <v>50</v>
      </c>
      <c r="I42" s="725" t="s">
        <v>1403</v>
      </c>
      <c r="J42" s="721" t="s">
        <v>256</v>
      </c>
      <c r="K42" s="721" t="s">
        <v>246</v>
      </c>
      <c r="L42" s="813"/>
      <c r="M42" s="813" t="s">
        <v>6426</v>
      </c>
      <c r="N42" s="722" t="s">
        <v>3744</v>
      </c>
      <c r="O42" s="721" t="s">
        <v>245</v>
      </c>
      <c r="P42" s="722" t="s">
        <v>3887</v>
      </c>
      <c r="Q42" s="722" t="s">
        <v>3886</v>
      </c>
    </row>
    <row r="43" spans="1:17">
      <c r="A43" s="721"/>
      <c r="B43" s="721">
        <v>3</v>
      </c>
      <c r="C43" s="722" t="s">
        <v>3890</v>
      </c>
      <c r="D43" s="723" t="s">
        <v>23</v>
      </c>
      <c r="E43" s="721" t="s">
        <v>254</v>
      </c>
      <c r="F43" s="721" t="s">
        <v>727</v>
      </c>
      <c r="G43" s="774">
        <v>31369</v>
      </c>
      <c r="H43" s="795">
        <v>31</v>
      </c>
      <c r="I43" s="725" t="s">
        <v>1403</v>
      </c>
      <c r="J43" s="721" t="s">
        <v>256</v>
      </c>
      <c r="K43" s="721" t="s">
        <v>283</v>
      </c>
      <c r="L43" s="813"/>
      <c r="M43" s="813" t="s">
        <v>6426</v>
      </c>
      <c r="N43" s="722" t="s">
        <v>3744</v>
      </c>
      <c r="O43" s="721" t="s">
        <v>255</v>
      </c>
      <c r="P43" s="722" t="s">
        <v>3889</v>
      </c>
      <c r="Q43" s="722" t="s">
        <v>3886</v>
      </c>
    </row>
    <row r="44" spans="1:17">
      <c r="A44" s="721">
        <v>15</v>
      </c>
      <c r="B44" s="721">
        <v>1</v>
      </c>
      <c r="C44" s="722" t="s">
        <v>3894</v>
      </c>
      <c r="D44" s="723" t="s">
        <v>23</v>
      </c>
      <c r="E44" s="721" t="s">
        <v>221</v>
      </c>
      <c r="F44" s="721" t="s">
        <v>2470</v>
      </c>
      <c r="G44" s="774">
        <v>27587</v>
      </c>
      <c r="H44" s="795">
        <v>42</v>
      </c>
      <c r="I44" s="725" t="s">
        <v>1403</v>
      </c>
      <c r="J44" s="721" t="s">
        <v>256</v>
      </c>
      <c r="K44" s="721" t="s">
        <v>360</v>
      </c>
      <c r="L44" s="813"/>
      <c r="M44" s="813" t="s">
        <v>6426</v>
      </c>
      <c r="N44" s="722" t="s">
        <v>3744</v>
      </c>
      <c r="O44" s="721" t="s">
        <v>222</v>
      </c>
      <c r="P44" s="734" t="s">
        <v>3893</v>
      </c>
      <c r="Q44" s="722" t="s">
        <v>3897</v>
      </c>
    </row>
    <row r="45" spans="1:17">
      <c r="A45" s="721"/>
      <c r="B45" s="721">
        <v>2</v>
      </c>
      <c r="C45" s="722" t="s">
        <v>3899</v>
      </c>
      <c r="D45" s="723" t="s">
        <v>16</v>
      </c>
      <c r="E45" s="721" t="s">
        <v>221</v>
      </c>
      <c r="F45" s="721" t="s">
        <v>337</v>
      </c>
      <c r="G45" s="774">
        <v>30509</v>
      </c>
      <c r="H45" s="795">
        <v>34</v>
      </c>
      <c r="I45" s="725" t="s">
        <v>1403</v>
      </c>
      <c r="J45" s="721" t="s">
        <v>256</v>
      </c>
      <c r="K45" s="721" t="s">
        <v>246</v>
      </c>
      <c r="L45" s="813"/>
      <c r="M45" s="813" t="s">
        <v>6426</v>
      </c>
      <c r="N45" s="722" t="s">
        <v>3744</v>
      </c>
      <c r="O45" s="721" t="s">
        <v>245</v>
      </c>
      <c r="P45" s="722" t="s">
        <v>3898</v>
      </c>
      <c r="Q45" s="722" t="s">
        <v>3897</v>
      </c>
    </row>
    <row r="46" spans="1:17">
      <c r="A46" s="721"/>
      <c r="B46" s="721">
        <v>3</v>
      </c>
      <c r="C46" s="722" t="s">
        <v>3901</v>
      </c>
      <c r="D46" s="723" t="s">
        <v>23</v>
      </c>
      <c r="E46" s="721" t="s">
        <v>254</v>
      </c>
      <c r="F46" s="721" t="s">
        <v>230</v>
      </c>
      <c r="G46" s="774">
        <v>37128</v>
      </c>
      <c r="H46" s="795">
        <v>15</v>
      </c>
      <c r="I46" s="725" t="s">
        <v>1403</v>
      </c>
      <c r="J46" s="721" t="s">
        <v>348</v>
      </c>
      <c r="K46" s="721" t="s">
        <v>266</v>
      </c>
      <c r="L46" s="813"/>
      <c r="M46" s="813" t="s">
        <v>6426</v>
      </c>
      <c r="N46" s="722" t="s">
        <v>3744</v>
      </c>
      <c r="O46" s="721" t="s">
        <v>255</v>
      </c>
      <c r="P46" s="722" t="s">
        <v>3900</v>
      </c>
      <c r="Q46" s="722" t="s">
        <v>3897</v>
      </c>
    </row>
    <row r="47" spans="1:17">
      <c r="A47" s="721"/>
      <c r="B47" s="721">
        <v>4</v>
      </c>
      <c r="C47" s="722" t="s">
        <v>3496</v>
      </c>
      <c r="D47" s="723" t="s">
        <v>16</v>
      </c>
      <c r="E47" s="721" t="s">
        <v>254</v>
      </c>
      <c r="F47" s="721"/>
      <c r="G47" s="774"/>
      <c r="H47" s="795"/>
      <c r="I47" s="725" t="s">
        <v>1403</v>
      </c>
      <c r="J47" s="721" t="s">
        <v>265</v>
      </c>
      <c r="K47" s="721" t="s">
        <v>270</v>
      </c>
      <c r="L47" s="813"/>
      <c r="M47" s="813" t="s">
        <v>6426</v>
      </c>
      <c r="N47" s="722" t="s">
        <v>3744</v>
      </c>
      <c r="O47" s="721" t="s">
        <v>255</v>
      </c>
      <c r="P47" s="722"/>
      <c r="Q47" s="722"/>
    </row>
    <row r="48" spans="1:17">
      <c r="A48" s="721"/>
      <c r="B48" s="721">
        <v>5</v>
      </c>
      <c r="C48" s="722" t="s">
        <v>7076</v>
      </c>
      <c r="D48" s="723" t="s">
        <v>16</v>
      </c>
      <c r="E48" s="721" t="s">
        <v>254</v>
      </c>
      <c r="F48" s="721"/>
      <c r="G48" s="774"/>
      <c r="H48" s="795"/>
      <c r="I48" s="725" t="s">
        <v>1403</v>
      </c>
      <c r="J48" s="721" t="s">
        <v>265</v>
      </c>
      <c r="K48" s="721" t="s">
        <v>270</v>
      </c>
      <c r="L48" s="813"/>
      <c r="M48" s="813" t="s">
        <v>6426</v>
      </c>
      <c r="N48" s="722" t="s">
        <v>3744</v>
      </c>
      <c r="O48" s="721" t="s">
        <v>255</v>
      </c>
      <c r="P48" s="722"/>
      <c r="Q48" s="722"/>
    </row>
    <row r="49" spans="1:17">
      <c r="A49" s="721">
        <v>16</v>
      </c>
      <c r="B49" s="721">
        <v>1</v>
      </c>
      <c r="C49" s="722" t="s">
        <v>3907</v>
      </c>
      <c r="D49" s="723" t="s">
        <v>16</v>
      </c>
      <c r="E49" s="721" t="s">
        <v>221</v>
      </c>
      <c r="F49" s="721" t="s">
        <v>309</v>
      </c>
      <c r="G49" s="774">
        <v>24668</v>
      </c>
      <c r="H49" s="795">
        <v>50</v>
      </c>
      <c r="I49" s="725" t="s">
        <v>1403</v>
      </c>
      <c r="J49" s="721" t="s">
        <v>256</v>
      </c>
      <c r="K49" s="721" t="s">
        <v>246</v>
      </c>
      <c r="L49" s="813"/>
      <c r="M49" s="813" t="s">
        <v>6426</v>
      </c>
      <c r="N49" s="722" t="s">
        <v>3744</v>
      </c>
      <c r="O49" s="721" t="s">
        <v>222</v>
      </c>
      <c r="P49" s="722" t="s">
        <v>3906</v>
      </c>
      <c r="Q49" s="722" t="s">
        <v>3905</v>
      </c>
    </row>
    <row r="50" spans="1:17">
      <c r="A50" s="721">
        <v>17</v>
      </c>
      <c r="B50" s="721">
        <v>1</v>
      </c>
      <c r="C50" s="722" t="s">
        <v>3920</v>
      </c>
      <c r="D50" s="723" t="s">
        <v>23</v>
      </c>
      <c r="E50" s="721" t="s">
        <v>221</v>
      </c>
      <c r="F50" s="721" t="s">
        <v>288</v>
      </c>
      <c r="G50" s="774">
        <v>29314</v>
      </c>
      <c r="H50" s="795">
        <v>37</v>
      </c>
      <c r="I50" s="725" t="s">
        <v>1403</v>
      </c>
      <c r="J50" s="721" t="s">
        <v>256</v>
      </c>
      <c r="K50" s="721" t="s">
        <v>283</v>
      </c>
      <c r="L50" s="813"/>
      <c r="M50" s="813" t="s">
        <v>6426</v>
      </c>
      <c r="N50" s="722" t="s">
        <v>3744</v>
      </c>
      <c r="O50" s="721" t="s">
        <v>222</v>
      </c>
      <c r="P50" s="722" t="s">
        <v>3919</v>
      </c>
      <c r="Q50" s="722" t="s">
        <v>3922</v>
      </c>
    </row>
    <row r="51" spans="1:17">
      <c r="A51" s="721"/>
      <c r="B51" s="721">
        <v>2</v>
      </c>
      <c r="C51" s="722" t="s">
        <v>3924</v>
      </c>
      <c r="D51" s="723" t="s">
        <v>16</v>
      </c>
      <c r="E51" s="721" t="s">
        <v>221</v>
      </c>
      <c r="F51" s="721" t="s">
        <v>288</v>
      </c>
      <c r="G51" s="774">
        <v>30476</v>
      </c>
      <c r="H51" s="795">
        <v>34</v>
      </c>
      <c r="I51" s="725" t="s">
        <v>1403</v>
      </c>
      <c r="J51" s="721" t="s">
        <v>256</v>
      </c>
      <c r="K51" s="721" t="s">
        <v>246</v>
      </c>
      <c r="L51" s="813"/>
      <c r="M51" s="813" t="s">
        <v>6426</v>
      </c>
      <c r="N51" s="722" t="s">
        <v>3744</v>
      </c>
      <c r="O51" s="721" t="s">
        <v>245</v>
      </c>
      <c r="P51" s="722" t="s">
        <v>3923</v>
      </c>
      <c r="Q51" s="722" t="s">
        <v>3922</v>
      </c>
    </row>
    <row r="52" spans="1:17">
      <c r="A52" s="721"/>
      <c r="B52" s="721">
        <v>3</v>
      </c>
      <c r="C52" s="722" t="s">
        <v>3926</v>
      </c>
      <c r="D52" s="723" t="s">
        <v>23</v>
      </c>
      <c r="E52" s="721" t="s">
        <v>254</v>
      </c>
      <c r="F52" s="721" t="s">
        <v>288</v>
      </c>
      <c r="G52" s="774">
        <v>37440</v>
      </c>
      <c r="H52" s="795">
        <v>15</v>
      </c>
      <c r="I52" s="725" t="s">
        <v>1403</v>
      </c>
      <c r="J52" s="721" t="s">
        <v>369</v>
      </c>
      <c r="K52" s="721" t="s">
        <v>266</v>
      </c>
      <c r="L52" s="813"/>
      <c r="M52" s="813" t="s">
        <v>6426</v>
      </c>
      <c r="N52" s="722" t="s">
        <v>3744</v>
      </c>
      <c r="O52" s="721" t="s">
        <v>255</v>
      </c>
      <c r="P52" s="722" t="s">
        <v>3925</v>
      </c>
      <c r="Q52" s="722" t="s">
        <v>3922</v>
      </c>
    </row>
    <row r="53" spans="1:17">
      <c r="A53" s="721">
        <v>18</v>
      </c>
      <c r="B53" s="721">
        <v>1</v>
      </c>
      <c r="C53" s="722" t="s">
        <v>3928</v>
      </c>
      <c r="D53" s="723" t="s">
        <v>23</v>
      </c>
      <c r="E53" s="721" t="s">
        <v>221</v>
      </c>
      <c r="F53" s="721" t="s">
        <v>288</v>
      </c>
      <c r="G53" s="774">
        <v>31758</v>
      </c>
      <c r="H53" s="795">
        <v>30</v>
      </c>
      <c r="I53" s="725" t="s">
        <v>1403</v>
      </c>
      <c r="J53" s="721" t="s">
        <v>289</v>
      </c>
      <c r="K53" s="721" t="s">
        <v>674</v>
      </c>
      <c r="L53" s="813"/>
      <c r="M53" s="813" t="s">
        <v>6426</v>
      </c>
      <c r="N53" s="722" t="s">
        <v>3744</v>
      </c>
      <c r="O53" s="721" t="s">
        <v>222</v>
      </c>
      <c r="P53" s="734" t="s">
        <v>3927</v>
      </c>
      <c r="Q53" s="734" t="s">
        <v>3930</v>
      </c>
    </row>
    <row r="54" spans="1:17">
      <c r="A54" s="721"/>
      <c r="B54" s="721">
        <v>2</v>
      </c>
      <c r="C54" s="722"/>
      <c r="D54" s="723" t="s">
        <v>16</v>
      </c>
      <c r="E54" s="721" t="s">
        <v>221</v>
      </c>
      <c r="F54" s="721"/>
      <c r="G54" s="774"/>
      <c r="H54" s="795"/>
      <c r="I54" s="725"/>
      <c r="J54" s="721"/>
      <c r="K54" s="721"/>
      <c r="L54" s="813"/>
      <c r="M54" s="813"/>
      <c r="N54" s="722"/>
      <c r="O54" s="721"/>
      <c r="P54" s="734"/>
      <c r="Q54" s="734"/>
    </row>
    <row r="55" spans="1:17">
      <c r="A55" s="721"/>
      <c r="B55" s="721">
        <v>3</v>
      </c>
      <c r="C55" s="722" t="s">
        <v>3932</v>
      </c>
      <c r="D55" s="723" t="s">
        <v>16</v>
      </c>
      <c r="E55" s="721" t="s">
        <v>254</v>
      </c>
      <c r="F55" s="721" t="s">
        <v>230</v>
      </c>
      <c r="G55" s="774">
        <v>40192</v>
      </c>
      <c r="H55" s="795">
        <v>7</v>
      </c>
      <c r="I55" s="725" t="s">
        <v>1403</v>
      </c>
      <c r="J55" s="721" t="s">
        <v>265</v>
      </c>
      <c r="K55" s="721" t="s">
        <v>270</v>
      </c>
      <c r="L55" s="813"/>
      <c r="M55" s="813" t="s">
        <v>6426</v>
      </c>
      <c r="N55" s="722" t="s">
        <v>3744</v>
      </c>
      <c r="O55" s="721" t="s">
        <v>255</v>
      </c>
      <c r="P55" s="734" t="s">
        <v>3931</v>
      </c>
      <c r="Q55" s="734" t="s">
        <v>3930</v>
      </c>
    </row>
    <row r="56" spans="1:17">
      <c r="A56" s="721"/>
      <c r="B56" s="721">
        <v>4</v>
      </c>
      <c r="C56" s="762" t="s">
        <v>3935</v>
      </c>
      <c r="D56" s="742" t="s">
        <v>16</v>
      </c>
      <c r="E56" s="737" t="s">
        <v>254</v>
      </c>
      <c r="F56" s="737" t="s">
        <v>229</v>
      </c>
      <c r="G56" s="779" t="s">
        <v>3936</v>
      </c>
      <c r="H56" s="795">
        <v>2</v>
      </c>
      <c r="I56" s="747" t="s">
        <v>1403</v>
      </c>
      <c r="J56" s="737" t="s">
        <v>3684</v>
      </c>
      <c r="K56" s="737" t="s">
        <v>270</v>
      </c>
      <c r="L56" s="813"/>
      <c r="M56" s="813" t="s">
        <v>6426</v>
      </c>
      <c r="N56" s="722" t="s">
        <v>3744</v>
      </c>
      <c r="O56" s="737" t="s">
        <v>255</v>
      </c>
      <c r="P56" s="734" t="s">
        <v>3934</v>
      </c>
      <c r="Q56" s="734" t="s">
        <v>3930</v>
      </c>
    </row>
    <row r="57" spans="1:17">
      <c r="A57" s="721">
        <v>19</v>
      </c>
      <c r="B57" s="721">
        <v>1</v>
      </c>
      <c r="C57" s="722" t="s">
        <v>3939</v>
      </c>
      <c r="D57" s="723" t="s">
        <v>23</v>
      </c>
      <c r="E57" s="721" t="s">
        <v>221</v>
      </c>
      <c r="F57" s="721" t="s">
        <v>288</v>
      </c>
      <c r="G57" s="774">
        <v>31548</v>
      </c>
      <c r="H57" s="795">
        <v>31</v>
      </c>
      <c r="I57" s="725" t="s">
        <v>1403</v>
      </c>
      <c r="J57" s="721" t="s">
        <v>223</v>
      </c>
      <c r="K57" s="721" t="s">
        <v>674</v>
      </c>
      <c r="L57" s="813"/>
      <c r="M57" s="813" t="s">
        <v>6426</v>
      </c>
      <c r="N57" s="722" t="s">
        <v>3744</v>
      </c>
      <c r="O57" s="721" t="s">
        <v>222</v>
      </c>
      <c r="P57" s="727" t="s">
        <v>3938</v>
      </c>
      <c r="Q57" s="727" t="s">
        <v>3940</v>
      </c>
    </row>
    <row r="58" spans="1:17">
      <c r="A58" s="721"/>
      <c r="B58" s="721">
        <v>2</v>
      </c>
      <c r="C58" s="722" t="s">
        <v>3942</v>
      </c>
      <c r="D58" s="723" t="s">
        <v>16</v>
      </c>
      <c r="E58" s="721" t="s">
        <v>221</v>
      </c>
      <c r="F58" s="721" t="s">
        <v>22</v>
      </c>
      <c r="G58" s="774">
        <v>31413</v>
      </c>
      <c r="H58" s="795">
        <v>31</v>
      </c>
      <c r="I58" s="725" t="s">
        <v>1403</v>
      </c>
      <c r="J58" s="721" t="s">
        <v>223</v>
      </c>
      <c r="K58" s="721" t="s">
        <v>246</v>
      </c>
      <c r="L58" s="813"/>
      <c r="M58" s="813" t="s">
        <v>6426</v>
      </c>
      <c r="N58" s="722" t="s">
        <v>3744</v>
      </c>
      <c r="O58" s="721" t="s">
        <v>245</v>
      </c>
      <c r="P58" s="727" t="s">
        <v>3941</v>
      </c>
      <c r="Q58" s="727" t="s">
        <v>3940</v>
      </c>
    </row>
    <row r="59" spans="1:17">
      <c r="A59" s="721"/>
      <c r="B59" s="721">
        <v>3</v>
      </c>
      <c r="C59" s="722" t="s">
        <v>3945</v>
      </c>
      <c r="D59" s="723" t="s">
        <v>16</v>
      </c>
      <c r="E59" s="721" t="s">
        <v>254</v>
      </c>
      <c r="F59" s="721" t="s">
        <v>22</v>
      </c>
      <c r="G59" s="774">
        <v>39795</v>
      </c>
      <c r="H59" s="795">
        <v>8</v>
      </c>
      <c r="I59" s="725" t="s">
        <v>1403</v>
      </c>
      <c r="J59" s="721" t="s">
        <v>369</v>
      </c>
      <c r="K59" s="721" t="s">
        <v>266</v>
      </c>
      <c r="L59" s="813"/>
      <c r="M59" s="813" t="s">
        <v>6426</v>
      </c>
      <c r="N59" s="722" t="s">
        <v>3744</v>
      </c>
      <c r="O59" s="721" t="s">
        <v>255</v>
      </c>
      <c r="P59" s="727" t="s">
        <v>3944</v>
      </c>
      <c r="Q59" s="727" t="s">
        <v>3940</v>
      </c>
    </row>
    <row r="60" spans="1:17">
      <c r="A60" s="721"/>
      <c r="B60" s="721">
        <v>4</v>
      </c>
      <c r="C60" s="722" t="s">
        <v>3947</v>
      </c>
      <c r="D60" s="723" t="s">
        <v>16</v>
      </c>
      <c r="E60" s="721" t="s">
        <v>254</v>
      </c>
      <c r="F60" s="721" t="s">
        <v>22</v>
      </c>
      <c r="G60" s="774">
        <v>41816</v>
      </c>
      <c r="H60" s="795">
        <v>3</v>
      </c>
      <c r="I60" s="725" t="s">
        <v>1403</v>
      </c>
      <c r="J60" s="721" t="s">
        <v>265</v>
      </c>
      <c r="K60" s="721" t="s">
        <v>270</v>
      </c>
      <c r="L60" s="813"/>
      <c r="M60" s="813" t="s">
        <v>6426</v>
      </c>
      <c r="N60" s="722" t="s">
        <v>3744</v>
      </c>
      <c r="O60" s="721" t="s">
        <v>255</v>
      </c>
      <c r="P60" s="734" t="s">
        <v>3946</v>
      </c>
      <c r="Q60" s="727" t="s">
        <v>3940</v>
      </c>
    </row>
    <row r="61" spans="1:17">
      <c r="A61" s="721">
        <v>20</v>
      </c>
      <c r="B61" s="721">
        <v>1</v>
      </c>
      <c r="C61" s="722" t="s">
        <v>3949</v>
      </c>
      <c r="D61" s="723" t="s">
        <v>23</v>
      </c>
      <c r="E61" s="721" t="s">
        <v>221</v>
      </c>
      <c r="F61" s="721" t="s">
        <v>524</v>
      </c>
      <c r="G61" s="774">
        <v>29461</v>
      </c>
      <c r="H61" s="795">
        <v>36</v>
      </c>
      <c r="I61" s="725" t="s">
        <v>1403</v>
      </c>
      <c r="J61" s="721" t="s">
        <v>223</v>
      </c>
      <c r="K61" s="721" t="s">
        <v>261</v>
      </c>
      <c r="L61" s="813"/>
      <c r="M61" s="813" t="s">
        <v>6426</v>
      </c>
      <c r="N61" s="722" t="s">
        <v>3744</v>
      </c>
      <c r="O61" s="721" t="s">
        <v>222</v>
      </c>
      <c r="P61" s="722" t="s">
        <v>3948</v>
      </c>
      <c r="Q61" s="722" t="s">
        <v>3950</v>
      </c>
    </row>
    <row r="62" spans="1:17">
      <c r="A62" s="721"/>
      <c r="B62" s="721">
        <v>2</v>
      </c>
      <c r="C62" s="722" t="s">
        <v>3952</v>
      </c>
      <c r="D62" s="723" t="s">
        <v>16</v>
      </c>
      <c r="E62" s="721" t="s">
        <v>221</v>
      </c>
      <c r="F62" s="721" t="s">
        <v>524</v>
      </c>
      <c r="G62" s="774">
        <v>31248</v>
      </c>
      <c r="H62" s="795">
        <v>32</v>
      </c>
      <c r="I62" s="725" t="s">
        <v>1403</v>
      </c>
      <c r="J62" s="721" t="s">
        <v>223</v>
      </c>
      <c r="K62" s="721" t="s">
        <v>246</v>
      </c>
      <c r="L62" s="813"/>
      <c r="M62" s="813" t="s">
        <v>6426</v>
      </c>
      <c r="N62" s="722" t="s">
        <v>3744</v>
      </c>
      <c r="O62" s="721" t="s">
        <v>245</v>
      </c>
      <c r="P62" s="722" t="s">
        <v>3951</v>
      </c>
      <c r="Q62" s="722" t="s">
        <v>3950</v>
      </c>
    </row>
    <row r="63" spans="1:17">
      <c r="A63" s="721"/>
      <c r="B63" s="721">
        <v>3</v>
      </c>
      <c r="C63" s="722" t="s">
        <v>3956</v>
      </c>
      <c r="D63" s="723" t="s">
        <v>16</v>
      </c>
      <c r="E63" s="721" t="s">
        <v>254</v>
      </c>
      <c r="F63" s="721" t="s">
        <v>3430</v>
      </c>
      <c r="G63" s="774">
        <v>39247</v>
      </c>
      <c r="H63" s="795">
        <v>10</v>
      </c>
      <c r="I63" s="725" t="s">
        <v>1403</v>
      </c>
      <c r="J63" s="721" t="s">
        <v>369</v>
      </c>
      <c r="K63" s="721" t="s">
        <v>266</v>
      </c>
      <c r="L63" s="813"/>
      <c r="M63" s="813" t="s">
        <v>6426</v>
      </c>
      <c r="N63" s="722" t="s">
        <v>3744</v>
      </c>
      <c r="O63" s="721" t="s">
        <v>255</v>
      </c>
      <c r="P63" s="722" t="s">
        <v>3955</v>
      </c>
      <c r="Q63" s="722" t="s">
        <v>3950</v>
      </c>
    </row>
    <row r="64" spans="1:17">
      <c r="A64" s="721"/>
      <c r="B64" s="721">
        <v>4</v>
      </c>
      <c r="C64" s="722" t="s">
        <v>3958</v>
      </c>
      <c r="D64" s="723" t="s">
        <v>16</v>
      </c>
      <c r="E64" s="721" t="s">
        <v>254</v>
      </c>
      <c r="F64" s="721" t="s">
        <v>22</v>
      </c>
      <c r="G64" s="774">
        <v>42012</v>
      </c>
      <c r="H64" s="795">
        <v>2</v>
      </c>
      <c r="I64" s="725" t="s">
        <v>1403</v>
      </c>
      <c r="J64" s="721" t="s">
        <v>265</v>
      </c>
      <c r="K64" s="721" t="s">
        <v>270</v>
      </c>
      <c r="L64" s="813"/>
      <c r="M64" s="813" t="s">
        <v>6426</v>
      </c>
      <c r="N64" s="722" t="s">
        <v>3744</v>
      </c>
      <c r="O64" s="721" t="s">
        <v>255</v>
      </c>
      <c r="P64" s="734" t="s">
        <v>3957</v>
      </c>
      <c r="Q64" s="722" t="s">
        <v>3950</v>
      </c>
    </row>
    <row r="65" spans="1:17">
      <c r="A65" s="721">
        <v>21</v>
      </c>
      <c r="B65" s="721">
        <v>1</v>
      </c>
      <c r="C65" s="722" t="s">
        <v>3991</v>
      </c>
      <c r="D65" s="723" t="s">
        <v>16</v>
      </c>
      <c r="E65" s="721" t="s">
        <v>947</v>
      </c>
      <c r="F65" s="721" t="s">
        <v>524</v>
      </c>
      <c r="G65" s="774">
        <v>22596</v>
      </c>
      <c r="H65" s="795">
        <v>55</v>
      </c>
      <c r="I65" s="725" t="s">
        <v>1403</v>
      </c>
      <c r="J65" s="721" t="s">
        <v>256</v>
      </c>
      <c r="K65" s="721" t="s">
        <v>246</v>
      </c>
      <c r="L65" s="813"/>
      <c r="M65" s="813" t="s">
        <v>6426</v>
      </c>
      <c r="N65" s="722" t="s">
        <v>3744</v>
      </c>
      <c r="O65" s="721" t="s">
        <v>222</v>
      </c>
      <c r="P65" s="722" t="s">
        <v>3990</v>
      </c>
      <c r="Q65" s="722" t="s">
        <v>3994</v>
      </c>
    </row>
    <row r="66" spans="1:17">
      <c r="A66" s="721"/>
      <c r="B66" s="721">
        <v>2</v>
      </c>
      <c r="C66" s="722" t="s">
        <v>3996</v>
      </c>
      <c r="D66" s="723" t="s">
        <v>23</v>
      </c>
      <c r="E66" s="721" t="s">
        <v>254</v>
      </c>
      <c r="F66" s="721" t="s">
        <v>524</v>
      </c>
      <c r="G66" s="774">
        <v>35226</v>
      </c>
      <c r="H66" s="795">
        <v>21</v>
      </c>
      <c r="I66" s="725" t="s">
        <v>1403</v>
      </c>
      <c r="J66" s="721" t="s">
        <v>223</v>
      </c>
      <c r="K66" s="721" t="s">
        <v>266</v>
      </c>
      <c r="L66" s="813"/>
      <c r="M66" s="813" t="s">
        <v>6426</v>
      </c>
      <c r="N66" s="722" t="s">
        <v>3744</v>
      </c>
      <c r="O66" s="721" t="s">
        <v>255</v>
      </c>
      <c r="P66" s="722" t="s">
        <v>3995</v>
      </c>
      <c r="Q66" s="722" t="s">
        <v>3994</v>
      </c>
    </row>
    <row r="67" spans="1:17">
      <c r="A67" s="721">
        <v>22</v>
      </c>
      <c r="B67" s="721">
        <v>1</v>
      </c>
      <c r="C67" s="722" t="s">
        <v>4003</v>
      </c>
      <c r="D67" s="723" t="s">
        <v>23</v>
      </c>
      <c r="E67" s="721" t="s">
        <v>221</v>
      </c>
      <c r="F67" s="721" t="s">
        <v>376</v>
      </c>
      <c r="G67" s="774">
        <v>22411</v>
      </c>
      <c r="H67" s="795">
        <v>56</v>
      </c>
      <c r="I67" s="725" t="s">
        <v>4508</v>
      </c>
      <c r="J67" s="721" t="s">
        <v>289</v>
      </c>
      <c r="K67" s="721" t="s">
        <v>283</v>
      </c>
      <c r="L67" s="813"/>
      <c r="M67" s="813" t="s">
        <v>6426</v>
      </c>
      <c r="N67" s="722" t="s">
        <v>3744</v>
      </c>
      <c r="O67" s="721" t="s">
        <v>222</v>
      </c>
      <c r="P67" s="722" t="s">
        <v>4002</v>
      </c>
      <c r="Q67" s="722" t="s">
        <v>4006</v>
      </c>
    </row>
    <row r="68" spans="1:17">
      <c r="A68" s="721"/>
      <c r="B68" s="721">
        <v>2</v>
      </c>
      <c r="C68" s="722" t="s">
        <v>4008</v>
      </c>
      <c r="D68" s="723" t="s">
        <v>16</v>
      </c>
      <c r="E68" s="721" t="s">
        <v>221</v>
      </c>
      <c r="F68" s="721" t="s">
        <v>376</v>
      </c>
      <c r="G68" s="774">
        <v>23171</v>
      </c>
      <c r="H68" s="795">
        <v>54</v>
      </c>
      <c r="I68" s="725" t="s">
        <v>4508</v>
      </c>
      <c r="J68" s="721" t="s">
        <v>289</v>
      </c>
      <c r="K68" s="721" t="s">
        <v>246</v>
      </c>
      <c r="L68" s="813"/>
      <c r="M68" s="813" t="s">
        <v>6426</v>
      </c>
      <c r="N68" s="722" t="s">
        <v>3744</v>
      </c>
      <c r="O68" s="721" t="s">
        <v>245</v>
      </c>
      <c r="P68" s="722" t="s">
        <v>4007</v>
      </c>
      <c r="Q68" s="722" t="s">
        <v>4006</v>
      </c>
    </row>
    <row r="69" spans="1:17">
      <c r="A69" s="721">
        <v>23</v>
      </c>
      <c r="B69" s="721">
        <v>1</v>
      </c>
      <c r="C69" s="722" t="s">
        <v>4019</v>
      </c>
      <c r="D69" s="723" t="s">
        <v>23</v>
      </c>
      <c r="E69" s="721" t="s">
        <v>221</v>
      </c>
      <c r="F69" s="721" t="s">
        <v>524</v>
      </c>
      <c r="G69" s="774">
        <v>32186</v>
      </c>
      <c r="H69" s="795">
        <v>29</v>
      </c>
      <c r="I69" s="725" t="s">
        <v>1403</v>
      </c>
      <c r="J69" s="721" t="s">
        <v>223</v>
      </c>
      <c r="K69" s="721" t="s">
        <v>283</v>
      </c>
      <c r="L69" s="813"/>
      <c r="M69" s="813" t="s">
        <v>6426</v>
      </c>
      <c r="N69" s="722" t="s">
        <v>3744</v>
      </c>
      <c r="O69" s="721" t="s">
        <v>222</v>
      </c>
      <c r="P69" s="734" t="s">
        <v>4018</v>
      </c>
      <c r="Q69" s="734" t="s">
        <v>4020</v>
      </c>
    </row>
    <row r="70" spans="1:17">
      <c r="A70" s="721"/>
      <c r="B70" s="721">
        <v>2</v>
      </c>
      <c r="C70" s="722" t="s">
        <v>4022</v>
      </c>
      <c r="D70" s="723" t="s">
        <v>16</v>
      </c>
      <c r="E70" s="721" t="s">
        <v>221</v>
      </c>
      <c r="F70" s="721" t="s">
        <v>524</v>
      </c>
      <c r="G70" s="774">
        <v>32975</v>
      </c>
      <c r="H70" s="795">
        <v>27</v>
      </c>
      <c r="I70" s="725" t="s">
        <v>1403</v>
      </c>
      <c r="J70" s="721" t="s">
        <v>223</v>
      </c>
      <c r="K70" s="721" t="s">
        <v>246</v>
      </c>
      <c r="L70" s="813"/>
      <c r="M70" s="813" t="s">
        <v>6426</v>
      </c>
      <c r="N70" s="722" t="s">
        <v>3744</v>
      </c>
      <c r="O70" s="721" t="s">
        <v>245</v>
      </c>
      <c r="P70" s="734" t="s">
        <v>4021</v>
      </c>
      <c r="Q70" s="734" t="s">
        <v>4020</v>
      </c>
    </row>
    <row r="71" spans="1:17">
      <c r="A71" s="721"/>
      <c r="B71" s="721">
        <v>3</v>
      </c>
      <c r="C71" s="722" t="s">
        <v>4026</v>
      </c>
      <c r="D71" s="723" t="s">
        <v>16</v>
      </c>
      <c r="E71" s="721" t="s">
        <v>254</v>
      </c>
      <c r="F71" s="721" t="s">
        <v>22</v>
      </c>
      <c r="G71" s="774">
        <v>40353</v>
      </c>
      <c r="H71" s="795">
        <v>7</v>
      </c>
      <c r="I71" s="725" t="s">
        <v>1403</v>
      </c>
      <c r="J71" s="721" t="s">
        <v>265</v>
      </c>
      <c r="K71" s="721" t="s">
        <v>270</v>
      </c>
      <c r="L71" s="813"/>
      <c r="M71" s="813" t="s">
        <v>6426</v>
      </c>
      <c r="N71" s="722" t="s">
        <v>3744</v>
      </c>
      <c r="O71" s="721" t="s">
        <v>255</v>
      </c>
      <c r="P71" s="734" t="s">
        <v>4025</v>
      </c>
      <c r="Q71" s="734" t="s">
        <v>4020</v>
      </c>
    </row>
    <row r="72" spans="1:17">
      <c r="A72" s="721">
        <v>24</v>
      </c>
      <c r="B72" s="721">
        <v>1</v>
      </c>
      <c r="C72" s="722" t="s">
        <v>3758</v>
      </c>
      <c r="D72" s="723" t="s">
        <v>16</v>
      </c>
      <c r="E72" s="721" t="s">
        <v>221</v>
      </c>
      <c r="F72" s="721" t="s">
        <v>337</v>
      </c>
      <c r="G72" s="774">
        <v>22504</v>
      </c>
      <c r="H72" s="795">
        <v>55</v>
      </c>
      <c r="I72" s="725" t="s">
        <v>1403</v>
      </c>
      <c r="J72" s="721" t="s">
        <v>256</v>
      </c>
      <c r="K72" s="721" t="s">
        <v>246</v>
      </c>
      <c r="L72" s="813"/>
      <c r="M72" s="813" t="s">
        <v>6426</v>
      </c>
      <c r="N72" s="722" t="s">
        <v>3744</v>
      </c>
      <c r="O72" s="721" t="s">
        <v>245</v>
      </c>
      <c r="P72" s="722" t="s">
        <v>4029</v>
      </c>
      <c r="Q72" s="722" t="s">
        <v>4028</v>
      </c>
    </row>
    <row r="73" spans="1:17">
      <c r="A73" s="721">
        <v>25</v>
      </c>
      <c r="B73" s="721">
        <v>1</v>
      </c>
      <c r="C73" s="722" t="s">
        <v>4033</v>
      </c>
      <c r="D73" s="723" t="s">
        <v>23</v>
      </c>
      <c r="E73" s="721" t="s">
        <v>254</v>
      </c>
      <c r="F73" s="721" t="s">
        <v>1913</v>
      </c>
      <c r="G73" s="774">
        <v>29548</v>
      </c>
      <c r="H73" s="795">
        <v>36</v>
      </c>
      <c r="I73" s="725" t="s">
        <v>1403</v>
      </c>
      <c r="J73" s="721" t="s">
        <v>256</v>
      </c>
      <c r="K73" s="721" t="s">
        <v>283</v>
      </c>
      <c r="L73" s="813"/>
      <c r="M73" s="813" t="s">
        <v>6426</v>
      </c>
      <c r="N73" s="722" t="s">
        <v>3744</v>
      </c>
      <c r="O73" s="721" t="s">
        <v>222</v>
      </c>
      <c r="P73" s="734" t="s">
        <v>4032</v>
      </c>
      <c r="Q73" s="734" t="s">
        <v>4035</v>
      </c>
    </row>
    <row r="74" spans="1:17">
      <c r="A74" s="721"/>
      <c r="B74" s="721">
        <v>2</v>
      </c>
      <c r="C74" s="722" t="s">
        <v>4037</v>
      </c>
      <c r="D74" s="723" t="s">
        <v>16</v>
      </c>
      <c r="E74" s="721" t="s">
        <v>221</v>
      </c>
      <c r="F74" s="721" t="s">
        <v>1913</v>
      </c>
      <c r="G74" s="774">
        <v>31940</v>
      </c>
      <c r="H74" s="795">
        <v>30</v>
      </c>
      <c r="I74" s="725" t="s">
        <v>1403</v>
      </c>
      <c r="J74" s="721" t="s">
        <v>289</v>
      </c>
      <c r="K74" s="721" t="s">
        <v>246</v>
      </c>
      <c r="L74" s="813"/>
      <c r="M74" s="813" t="s">
        <v>6426</v>
      </c>
      <c r="N74" s="722" t="s">
        <v>3744</v>
      </c>
      <c r="O74" s="721" t="s">
        <v>245</v>
      </c>
      <c r="P74" s="734" t="s">
        <v>4036</v>
      </c>
      <c r="Q74" s="734" t="s">
        <v>4035</v>
      </c>
    </row>
    <row r="75" spans="1:17">
      <c r="A75" s="721"/>
      <c r="B75" s="721">
        <v>3</v>
      </c>
      <c r="C75" s="722" t="s">
        <v>4040</v>
      </c>
      <c r="D75" s="723" t="s">
        <v>23</v>
      </c>
      <c r="E75" s="721" t="s">
        <v>221</v>
      </c>
      <c r="F75" s="721" t="s">
        <v>230</v>
      </c>
      <c r="G75" s="774">
        <v>40101</v>
      </c>
      <c r="H75" s="795">
        <v>7</v>
      </c>
      <c r="I75" s="725" t="s">
        <v>1403</v>
      </c>
      <c r="J75" s="721" t="s">
        <v>265</v>
      </c>
      <c r="K75" s="721" t="s">
        <v>266</v>
      </c>
      <c r="L75" s="813"/>
      <c r="M75" s="813" t="s">
        <v>6426</v>
      </c>
      <c r="N75" s="722" t="s">
        <v>3744</v>
      </c>
      <c r="O75" s="721" t="s">
        <v>255</v>
      </c>
      <c r="P75" s="734" t="s">
        <v>4039</v>
      </c>
      <c r="Q75" s="734" t="s">
        <v>4035</v>
      </c>
    </row>
    <row r="76" spans="1:17">
      <c r="A76" s="721"/>
      <c r="B76" s="721">
        <v>4</v>
      </c>
      <c r="C76" s="722" t="s">
        <v>7077</v>
      </c>
      <c r="D76" s="723" t="s">
        <v>16</v>
      </c>
      <c r="E76" s="721" t="s">
        <v>254</v>
      </c>
      <c r="F76" s="721"/>
      <c r="G76" s="774"/>
      <c r="H76" s="795"/>
      <c r="I76" s="725" t="s">
        <v>1403</v>
      </c>
      <c r="J76" s="721" t="s">
        <v>265</v>
      </c>
      <c r="K76" s="721" t="s">
        <v>270</v>
      </c>
      <c r="L76" s="813"/>
      <c r="M76" s="813" t="s">
        <v>6426</v>
      </c>
      <c r="N76" s="722" t="s">
        <v>3744</v>
      </c>
      <c r="O76" s="721" t="s">
        <v>255</v>
      </c>
      <c r="P76" s="734"/>
      <c r="Q76" s="734"/>
    </row>
    <row r="77" spans="1:17">
      <c r="A77" s="721">
        <v>26</v>
      </c>
      <c r="B77" s="721">
        <v>1</v>
      </c>
      <c r="C77" s="722" t="s">
        <v>4042</v>
      </c>
      <c r="D77" s="723" t="s">
        <v>23</v>
      </c>
      <c r="E77" s="721" t="s">
        <v>221</v>
      </c>
      <c r="F77" s="721" t="s">
        <v>727</v>
      </c>
      <c r="G77" s="774">
        <v>29391</v>
      </c>
      <c r="H77" s="795">
        <v>37</v>
      </c>
      <c r="I77" s="725" t="s">
        <v>1403</v>
      </c>
      <c r="J77" s="721" t="s">
        <v>256</v>
      </c>
      <c r="K77" s="721" t="s">
        <v>283</v>
      </c>
      <c r="L77" s="813"/>
      <c r="M77" s="813" t="s">
        <v>6426</v>
      </c>
      <c r="N77" s="722" t="s">
        <v>3744</v>
      </c>
      <c r="O77" s="721" t="s">
        <v>222</v>
      </c>
      <c r="P77" s="734" t="s">
        <v>4041</v>
      </c>
      <c r="Q77" s="734" t="s">
        <v>4045</v>
      </c>
    </row>
    <row r="78" spans="1:17">
      <c r="A78" s="721"/>
      <c r="B78" s="721">
        <v>2</v>
      </c>
      <c r="C78" s="722" t="s">
        <v>4047</v>
      </c>
      <c r="D78" s="723" t="s">
        <v>16</v>
      </c>
      <c r="E78" s="721" t="s">
        <v>221</v>
      </c>
      <c r="F78" s="721" t="s">
        <v>524</v>
      </c>
      <c r="G78" s="774">
        <v>31641</v>
      </c>
      <c r="H78" s="795">
        <v>30</v>
      </c>
      <c r="I78" s="725" t="s">
        <v>1403</v>
      </c>
      <c r="J78" s="721" t="s">
        <v>289</v>
      </c>
      <c r="K78" s="721" t="s">
        <v>246</v>
      </c>
      <c r="L78" s="813"/>
      <c r="M78" s="813" t="s">
        <v>6426</v>
      </c>
      <c r="N78" s="722" t="s">
        <v>3744</v>
      </c>
      <c r="O78" s="721" t="s">
        <v>245</v>
      </c>
      <c r="P78" s="734" t="s">
        <v>4046</v>
      </c>
      <c r="Q78" s="734" t="s">
        <v>4045</v>
      </c>
    </row>
    <row r="79" spans="1:17">
      <c r="A79" s="721"/>
      <c r="B79" s="721">
        <v>3</v>
      </c>
      <c r="C79" s="722" t="s">
        <v>4050</v>
      </c>
      <c r="D79" s="723" t="s">
        <v>16</v>
      </c>
      <c r="E79" s="721" t="s">
        <v>254</v>
      </c>
      <c r="F79" s="721" t="s">
        <v>727</v>
      </c>
      <c r="G79" s="774">
        <v>38241</v>
      </c>
      <c r="H79" s="795">
        <v>12</v>
      </c>
      <c r="I79" s="725" t="s">
        <v>1403</v>
      </c>
      <c r="J79" s="721" t="s">
        <v>369</v>
      </c>
      <c r="K79" s="721" t="s">
        <v>266</v>
      </c>
      <c r="L79" s="813"/>
      <c r="M79" s="813" t="s">
        <v>6426</v>
      </c>
      <c r="N79" s="722" t="s">
        <v>3744</v>
      </c>
      <c r="O79" s="721" t="s">
        <v>255</v>
      </c>
      <c r="P79" s="734" t="s">
        <v>4049</v>
      </c>
      <c r="Q79" s="734" t="s">
        <v>4045</v>
      </c>
    </row>
    <row r="80" spans="1:17">
      <c r="A80" s="721"/>
      <c r="B80" s="721">
        <v>4</v>
      </c>
      <c r="C80" s="722" t="s">
        <v>4052</v>
      </c>
      <c r="D80" s="723" t="s">
        <v>23</v>
      </c>
      <c r="E80" s="721" t="s">
        <v>254</v>
      </c>
      <c r="F80" s="721" t="s">
        <v>230</v>
      </c>
      <c r="G80" s="774">
        <v>41463</v>
      </c>
      <c r="H80" s="795">
        <v>4</v>
      </c>
      <c r="I80" s="725" t="s">
        <v>1403</v>
      </c>
      <c r="J80" s="721" t="s">
        <v>265</v>
      </c>
      <c r="K80" s="721" t="s">
        <v>270</v>
      </c>
      <c r="L80" s="813"/>
      <c r="M80" s="813" t="s">
        <v>6426</v>
      </c>
      <c r="N80" s="722" t="s">
        <v>3744</v>
      </c>
      <c r="O80" s="721" t="s">
        <v>255</v>
      </c>
      <c r="P80" s="722"/>
      <c r="Q80" s="734" t="s">
        <v>4045</v>
      </c>
    </row>
    <row r="81" spans="1:17">
      <c r="A81" s="721">
        <v>27</v>
      </c>
      <c r="B81" s="721">
        <v>1</v>
      </c>
      <c r="C81" s="722" t="s">
        <v>496</v>
      </c>
      <c r="D81" s="723" t="s">
        <v>16</v>
      </c>
      <c r="E81" s="721" t="s">
        <v>221</v>
      </c>
      <c r="F81" s="721" t="s">
        <v>288</v>
      </c>
      <c r="G81" s="774">
        <v>28105</v>
      </c>
      <c r="H81" s="795">
        <v>40</v>
      </c>
      <c r="I81" s="725" t="s">
        <v>1403</v>
      </c>
      <c r="J81" s="721" t="s">
        <v>256</v>
      </c>
      <c r="K81" s="721" t="s">
        <v>246</v>
      </c>
      <c r="L81" s="813"/>
      <c r="M81" s="813" t="s">
        <v>6426</v>
      </c>
      <c r="N81" s="722" t="s">
        <v>3744</v>
      </c>
      <c r="O81" s="721" t="s">
        <v>245</v>
      </c>
      <c r="P81" s="734" t="s">
        <v>4057</v>
      </c>
      <c r="Q81" s="734" t="s">
        <v>4056</v>
      </c>
    </row>
    <row r="82" spans="1:17">
      <c r="A82" s="721"/>
      <c r="B82" s="721">
        <v>2</v>
      </c>
      <c r="C82" s="722" t="s">
        <v>4060</v>
      </c>
      <c r="D82" s="723" t="s">
        <v>16</v>
      </c>
      <c r="E82" s="721" t="s">
        <v>254</v>
      </c>
      <c r="F82" s="721" t="s">
        <v>1605</v>
      </c>
      <c r="G82" s="774">
        <v>36549</v>
      </c>
      <c r="H82" s="795">
        <v>17</v>
      </c>
      <c r="I82" s="725" t="s">
        <v>1403</v>
      </c>
      <c r="J82" s="721" t="s">
        <v>348</v>
      </c>
      <c r="K82" s="721" t="s">
        <v>266</v>
      </c>
      <c r="L82" s="813"/>
      <c r="M82" s="813" t="s">
        <v>6426</v>
      </c>
      <c r="N82" s="722" t="s">
        <v>3744</v>
      </c>
      <c r="O82" s="721" t="s">
        <v>255</v>
      </c>
      <c r="P82" s="734" t="s">
        <v>4059</v>
      </c>
      <c r="Q82" s="734" t="s">
        <v>4056</v>
      </c>
    </row>
    <row r="83" spans="1:17">
      <c r="A83" s="721"/>
      <c r="B83" s="721">
        <v>3</v>
      </c>
      <c r="C83" s="722" t="s">
        <v>4062</v>
      </c>
      <c r="D83" s="723" t="s">
        <v>23</v>
      </c>
      <c r="E83" s="721" t="s">
        <v>254</v>
      </c>
      <c r="F83" s="721" t="s">
        <v>22</v>
      </c>
      <c r="G83" s="774">
        <v>38366</v>
      </c>
      <c r="H83" s="795">
        <v>12</v>
      </c>
      <c r="I83" s="725" t="s">
        <v>1403</v>
      </c>
      <c r="J83" s="721" t="s">
        <v>369</v>
      </c>
      <c r="K83" s="721" t="s">
        <v>266</v>
      </c>
      <c r="L83" s="813"/>
      <c r="M83" s="813" t="s">
        <v>6426</v>
      </c>
      <c r="N83" s="722" t="s">
        <v>3744</v>
      </c>
      <c r="O83" s="721" t="s">
        <v>255</v>
      </c>
      <c r="P83" s="734" t="s">
        <v>4061</v>
      </c>
      <c r="Q83" s="734" t="s">
        <v>4056</v>
      </c>
    </row>
    <row r="84" spans="1:17">
      <c r="A84" s="721"/>
      <c r="B84" s="721">
        <v>4</v>
      </c>
      <c r="C84" s="722" t="s">
        <v>4064</v>
      </c>
      <c r="D84" s="723" t="s">
        <v>23</v>
      </c>
      <c r="E84" s="721" t="s">
        <v>254</v>
      </c>
      <c r="F84" s="721" t="s">
        <v>22</v>
      </c>
      <c r="G84" s="774">
        <v>38366</v>
      </c>
      <c r="H84" s="795">
        <v>12</v>
      </c>
      <c r="I84" s="725" t="s">
        <v>1403</v>
      </c>
      <c r="J84" s="721" t="s">
        <v>369</v>
      </c>
      <c r="K84" s="721" t="s">
        <v>266</v>
      </c>
      <c r="L84" s="813"/>
      <c r="M84" s="813" t="s">
        <v>6426</v>
      </c>
      <c r="N84" s="722" t="s">
        <v>3744</v>
      </c>
      <c r="O84" s="721" t="s">
        <v>255</v>
      </c>
      <c r="P84" s="734" t="s">
        <v>4063</v>
      </c>
      <c r="Q84" s="734" t="s">
        <v>4056</v>
      </c>
    </row>
    <row r="85" spans="1:17">
      <c r="A85" s="721">
        <v>28</v>
      </c>
      <c r="B85" s="721">
        <v>1</v>
      </c>
      <c r="C85" s="722" t="s">
        <v>4066</v>
      </c>
      <c r="D85" s="723" t="s">
        <v>23</v>
      </c>
      <c r="E85" s="738" t="s">
        <v>221</v>
      </c>
      <c r="F85" s="738" t="s">
        <v>452</v>
      </c>
      <c r="G85" s="774">
        <v>32804</v>
      </c>
      <c r="H85" s="795">
        <v>27</v>
      </c>
      <c r="I85" s="725" t="s">
        <v>1403</v>
      </c>
      <c r="J85" s="738" t="s">
        <v>223</v>
      </c>
      <c r="K85" s="738" t="s">
        <v>2559</v>
      </c>
      <c r="L85" s="813"/>
      <c r="M85" s="813" t="s">
        <v>6426</v>
      </c>
      <c r="N85" s="722" t="s">
        <v>3744</v>
      </c>
      <c r="O85" s="738" t="s">
        <v>222</v>
      </c>
      <c r="P85" s="734" t="s">
        <v>4065</v>
      </c>
      <c r="Q85" s="734" t="s">
        <v>4067</v>
      </c>
    </row>
    <row r="86" spans="1:17">
      <c r="A86" s="721"/>
      <c r="B86" s="721">
        <v>2</v>
      </c>
      <c r="C86" s="722" t="s">
        <v>4069</v>
      </c>
      <c r="D86" s="723" t="s">
        <v>16</v>
      </c>
      <c r="E86" s="721" t="s">
        <v>221</v>
      </c>
      <c r="F86" s="721" t="s">
        <v>288</v>
      </c>
      <c r="G86" s="774">
        <v>33618</v>
      </c>
      <c r="H86" s="795">
        <v>25</v>
      </c>
      <c r="I86" s="725" t="s">
        <v>1403</v>
      </c>
      <c r="J86" s="721" t="s">
        <v>223</v>
      </c>
      <c r="K86" s="721" t="s">
        <v>246</v>
      </c>
      <c r="L86" s="813"/>
      <c r="M86" s="813" t="s">
        <v>6426</v>
      </c>
      <c r="N86" s="722" t="s">
        <v>3744</v>
      </c>
      <c r="O86" s="738" t="s">
        <v>245</v>
      </c>
      <c r="P86" s="734" t="s">
        <v>4068</v>
      </c>
      <c r="Q86" s="734" t="s">
        <v>4067</v>
      </c>
    </row>
    <row r="87" spans="1:17">
      <c r="A87" s="721"/>
      <c r="B87" s="721">
        <v>3</v>
      </c>
      <c r="C87" s="722" t="s">
        <v>4073</v>
      </c>
      <c r="D87" s="723" t="s">
        <v>23</v>
      </c>
      <c r="E87" s="721" t="s">
        <v>254</v>
      </c>
      <c r="F87" s="721" t="s">
        <v>230</v>
      </c>
      <c r="G87" s="774">
        <v>40380</v>
      </c>
      <c r="H87" s="795">
        <v>7</v>
      </c>
      <c r="I87" s="725" t="s">
        <v>1403</v>
      </c>
      <c r="J87" s="721" t="s">
        <v>265</v>
      </c>
      <c r="K87" s="721" t="s">
        <v>270</v>
      </c>
      <c r="L87" s="813"/>
      <c r="M87" s="813" t="s">
        <v>6426</v>
      </c>
      <c r="N87" s="722" t="s">
        <v>3744</v>
      </c>
      <c r="O87" s="721" t="s">
        <v>255</v>
      </c>
      <c r="P87" s="734" t="s">
        <v>4072</v>
      </c>
      <c r="Q87" s="734" t="s">
        <v>4067</v>
      </c>
    </row>
    <row r="88" spans="1:17">
      <c r="A88" s="721">
        <v>29</v>
      </c>
      <c r="B88" s="738">
        <v>1</v>
      </c>
      <c r="C88" s="722" t="s">
        <v>4076</v>
      </c>
      <c r="D88" s="723" t="s">
        <v>23</v>
      </c>
      <c r="E88" s="721" t="s">
        <v>221</v>
      </c>
      <c r="F88" s="721" t="s">
        <v>4077</v>
      </c>
      <c r="G88" s="774">
        <v>34686</v>
      </c>
      <c r="H88" s="795">
        <v>22</v>
      </c>
      <c r="I88" s="725" t="s">
        <v>1403</v>
      </c>
      <c r="J88" s="721" t="s">
        <v>223</v>
      </c>
      <c r="K88" s="721" t="s">
        <v>674</v>
      </c>
      <c r="L88" s="813"/>
      <c r="M88" s="813" t="s">
        <v>6426</v>
      </c>
      <c r="N88" s="722" t="s">
        <v>3744</v>
      </c>
      <c r="O88" s="721" t="s">
        <v>222</v>
      </c>
      <c r="P88" s="734" t="s">
        <v>4075</v>
      </c>
      <c r="Q88" s="734" t="s">
        <v>4078</v>
      </c>
    </row>
    <row r="89" spans="1:17">
      <c r="A89" s="721"/>
      <c r="B89" s="721">
        <v>2</v>
      </c>
      <c r="C89" s="722" t="s">
        <v>4080</v>
      </c>
      <c r="D89" s="723" t="s">
        <v>16</v>
      </c>
      <c r="E89" s="721" t="s">
        <v>221</v>
      </c>
      <c r="F89" s="721" t="s">
        <v>230</v>
      </c>
      <c r="G89" s="774">
        <v>35106</v>
      </c>
      <c r="H89" s="795">
        <v>21</v>
      </c>
      <c r="I89" s="725" t="s">
        <v>1403</v>
      </c>
      <c r="J89" s="721" t="s">
        <v>223</v>
      </c>
      <c r="K89" s="721" t="s">
        <v>246</v>
      </c>
      <c r="L89" s="813"/>
      <c r="M89" s="813" t="s">
        <v>6426</v>
      </c>
      <c r="N89" s="722" t="s">
        <v>3744</v>
      </c>
      <c r="O89" s="721" t="s">
        <v>245</v>
      </c>
      <c r="P89" s="734" t="s">
        <v>4079</v>
      </c>
      <c r="Q89" s="734" t="s">
        <v>4078</v>
      </c>
    </row>
    <row r="90" spans="1:17">
      <c r="A90" s="721"/>
      <c r="B90" s="721">
        <v>3</v>
      </c>
      <c r="C90" s="722" t="s">
        <v>4084</v>
      </c>
      <c r="D90" s="723" t="s">
        <v>16</v>
      </c>
      <c r="E90" s="738" t="s">
        <v>254</v>
      </c>
      <c r="F90" s="738" t="s">
        <v>230</v>
      </c>
      <c r="G90" s="774">
        <v>42211</v>
      </c>
      <c r="H90" s="795">
        <v>2</v>
      </c>
      <c r="I90" s="725" t="s">
        <v>1403</v>
      </c>
      <c r="J90" s="738" t="s">
        <v>265</v>
      </c>
      <c r="K90" s="738" t="s">
        <v>270</v>
      </c>
      <c r="L90" s="813"/>
      <c r="M90" s="813" t="s">
        <v>6426</v>
      </c>
      <c r="N90" s="722" t="s">
        <v>3744</v>
      </c>
      <c r="O90" s="738" t="s">
        <v>255</v>
      </c>
      <c r="P90" s="734" t="s">
        <v>4083</v>
      </c>
      <c r="Q90" s="734" t="s">
        <v>4078</v>
      </c>
    </row>
    <row r="91" spans="1:17">
      <c r="A91" s="721"/>
      <c r="B91" s="721">
        <v>4</v>
      </c>
      <c r="C91" s="722"/>
      <c r="D91" s="723" t="s">
        <v>16</v>
      </c>
      <c r="E91" s="738" t="s">
        <v>254</v>
      </c>
      <c r="F91" s="738"/>
      <c r="G91" s="774"/>
      <c r="H91" s="795"/>
      <c r="I91" s="725"/>
      <c r="J91" s="738"/>
      <c r="K91" s="738"/>
      <c r="L91" s="813"/>
      <c r="M91" s="813"/>
      <c r="N91" s="722"/>
      <c r="O91" s="738"/>
      <c r="P91" s="734"/>
      <c r="Q91" s="734"/>
    </row>
    <row r="92" spans="1:17">
      <c r="A92" s="721">
        <v>30</v>
      </c>
      <c r="B92" s="738">
        <v>1</v>
      </c>
      <c r="C92" s="722" t="s">
        <v>4102</v>
      </c>
      <c r="D92" s="723" t="s">
        <v>16</v>
      </c>
      <c r="E92" s="721" t="s">
        <v>221</v>
      </c>
      <c r="F92" s="721" t="s">
        <v>1605</v>
      </c>
      <c r="G92" s="774">
        <v>21746</v>
      </c>
      <c r="H92" s="795">
        <v>58</v>
      </c>
      <c r="I92" s="725" t="s">
        <v>1403</v>
      </c>
      <c r="J92" s="721" t="s">
        <v>256</v>
      </c>
      <c r="K92" s="721" t="s">
        <v>246</v>
      </c>
      <c r="L92" s="813"/>
      <c r="M92" s="813" t="s">
        <v>6426</v>
      </c>
      <c r="N92" s="722" t="s">
        <v>3744</v>
      </c>
      <c r="O92" s="721" t="s">
        <v>222</v>
      </c>
      <c r="P92" s="722" t="s">
        <v>4101</v>
      </c>
      <c r="Q92" s="722" t="s">
        <v>4104</v>
      </c>
    </row>
    <row r="93" spans="1:17">
      <c r="A93" s="721"/>
      <c r="B93" s="738">
        <v>2</v>
      </c>
      <c r="C93" s="722" t="s">
        <v>4107</v>
      </c>
      <c r="D93" s="723" t="s">
        <v>16</v>
      </c>
      <c r="E93" s="721" t="s">
        <v>254</v>
      </c>
      <c r="F93" s="721" t="s">
        <v>22</v>
      </c>
      <c r="G93" s="774">
        <v>31134</v>
      </c>
      <c r="H93" s="795">
        <v>32</v>
      </c>
      <c r="I93" s="725" t="s">
        <v>1403</v>
      </c>
      <c r="J93" s="721" t="s">
        <v>527</v>
      </c>
      <c r="K93" s="738" t="s">
        <v>266</v>
      </c>
      <c r="L93" s="813"/>
      <c r="M93" s="813" t="s">
        <v>6426</v>
      </c>
      <c r="N93" s="722" t="s">
        <v>3744</v>
      </c>
      <c r="O93" s="721" t="s">
        <v>255</v>
      </c>
      <c r="P93" s="734" t="s">
        <v>4106</v>
      </c>
      <c r="Q93" s="722" t="s">
        <v>4104</v>
      </c>
    </row>
    <row r="94" spans="1:17">
      <c r="A94" s="721"/>
      <c r="B94" s="738">
        <v>3</v>
      </c>
      <c r="C94" s="722" t="s">
        <v>4109</v>
      </c>
      <c r="D94" s="723" t="s">
        <v>16</v>
      </c>
      <c r="E94" s="721" t="s">
        <v>254</v>
      </c>
      <c r="F94" s="721" t="s">
        <v>230</v>
      </c>
      <c r="G94" s="774">
        <v>35337</v>
      </c>
      <c r="H94" s="795">
        <v>20</v>
      </c>
      <c r="I94" s="725" t="s">
        <v>1403</v>
      </c>
      <c r="J94" s="721" t="s">
        <v>344</v>
      </c>
      <c r="K94" s="721" t="s">
        <v>266</v>
      </c>
      <c r="L94" s="813"/>
      <c r="M94" s="813" t="s">
        <v>6426</v>
      </c>
      <c r="N94" s="722" t="s">
        <v>3744</v>
      </c>
      <c r="O94" s="721" t="s">
        <v>255</v>
      </c>
      <c r="P94" s="722" t="s">
        <v>4108</v>
      </c>
      <c r="Q94" s="722" t="s">
        <v>4104</v>
      </c>
    </row>
    <row r="95" spans="1:17">
      <c r="A95" s="721">
        <v>31</v>
      </c>
      <c r="B95" s="722">
        <v>1</v>
      </c>
      <c r="C95" s="722" t="s">
        <v>4111</v>
      </c>
      <c r="D95" s="723" t="s">
        <v>23</v>
      </c>
      <c r="E95" s="721" t="s">
        <v>221</v>
      </c>
      <c r="F95" s="721" t="s">
        <v>2657</v>
      </c>
      <c r="G95" s="774">
        <v>30788</v>
      </c>
      <c r="H95" s="795">
        <v>33</v>
      </c>
      <c r="I95" s="725" t="s">
        <v>1403</v>
      </c>
      <c r="J95" s="721" t="s">
        <v>223</v>
      </c>
      <c r="K95" s="721" t="s">
        <v>283</v>
      </c>
      <c r="L95" s="813"/>
      <c r="M95" s="813" t="s">
        <v>6426</v>
      </c>
      <c r="N95" s="722" t="s">
        <v>3744</v>
      </c>
      <c r="O95" s="721" t="s">
        <v>222</v>
      </c>
      <c r="P95" s="722" t="s">
        <v>4110</v>
      </c>
      <c r="Q95" s="722" t="s">
        <v>3800</v>
      </c>
    </row>
    <row r="96" spans="1:17">
      <c r="A96" s="721"/>
      <c r="B96" s="721">
        <v>2</v>
      </c>
      <c r="C96" s="722" t="s">
        <v>4113</v>
      </c>
      <c r="D96" s="723" t="s">
        <v>16</v>
      </c>
      <c r="E96" s="721" t="s">
        <v>221</v>
      </c>
      <c r="F96" s="721" t="s">
        <v>22</v>
      </c>
      <c r="G96" s="774">
        <v>31334</v>
      </c>
      <c r="H96" s="795">
        <v>31</v>
      </c>
      <c r="I96" s="725" t="s">
        <v>1403</v>
      </c>
      <c r="J96" s="721" t="s">
        <v>527</v>
      </c>
      <c r="K96" s="721" t="s">
        <v>470</v>
      </c>
      <c r="L96" s="813"/>
      <c r="M96" s="813" t="s">
        <v>6426</v>
      </c>
      <c r="N96" s="722" t="s">
        <v>3744</v>
      </c>
      <c r="O96" s="721" t="s">
        <v>245</v>
      </c>
      <c r="P96" s="722" t="s">
        <v>4112</v>
      </c>
      <c r="Q96" s="722" t="s">
        <v>3800</v>
      </c>
    </row>
    <row r="97" spans="1:17">
      <c r="A97" s="721"/>
      <c r="B97" s="721">
        <v>3</v>
      </c>
      <c r="C97" s="722" t="s">
        <v>4117</v>
      </c>
      <c r="D97" s="723" t="s">
        <v>16</v>
      </c>
      <c r="E97" s="721" t="s">
        <v>254</v>
      </c>
      <c r="F97" s="721" t="s">
        <v>230</v>
      </c>
      <c r="G97" s="774">
        <v>39447</v>
      </c>
      <c r="H97" s="795">
        <v>9</v>
      </c>
      <c r="I97" s="725" t="s">
        <v>1403</v>
      </c>
      <c r="J97" s="721" t="s">
        <v>369</v>
      </c>
      <c r="K97" s="721" t="s">
        <v>266</v>
      </c>
      <c r="L97" s="813"/>
      <c r="M97" s="813" t="s">
        <v>6426</v>
      </c>
      <c r="N97" s="722" t="s">
        <v>3744</v>
      </c>
      <c r="O97" s="721" t="s">
        <v>255</v>
      </c>
      <c r="P97" s="727" t="s">
        <v>4116</v>
      </c>
      <c r="Q97" s="722" t="s">
        <v>3800</v>
      </c>
    </row>
    <row r="98" spans="1:17">
      <c r="A98" s="721"/>
      <c r="B98" s="721">
        <v>4</v>
      </c>
      <c r="C98" s="722" t="s">
        <v>4119</v>
      </c>
      <c r="D98" s="723" t="s">
        <v>16</v>
      </c>
      <c r="E98" s="721" t="s">
        <v>254</v>
      </c>
      <c r="F98" s="721" t="s">
        <v>22</v>
      </c>
      <c r="G98" s="774">
        <v>41827</v>
      </c>
      <c r="H98" s="795">
        <v>3</v>
      </c>
      <c r="I98" s="725" t="s">
        <v>1403</v>
      </c>
      <c r="J98" s="721" t="s">
        <v>265</v>
      </c>
      <c r="K98" s="721" t="s">
        <v>270</v>
      </c>
      <c r="L98" s="813"/>
      <c r="M98" s="813" t="s">
        <v>6426</v>
      </c>
      <c r="N98" s="722" t="s">
        <v>3744</v>
      </c>
      <c r="O98" s="721" t="s">
        <v>255</v>
      </c>
      <c r="P98" s="727" t="s">
        <v>4118</v>
      </c>
      <c r="Q98" s="722" t="s">
        <v>3800</v>
      </c>
    </row>
    <row r="99" spans="1:17">
      <c r="A99" s="721">
        <v>32</v>
      </c>
      <c r="B99" s="738">
        <v>1</v>
      </c>
      <c r="C99" s="722" t="s">
        <v>4120</v>
      </c>
      <c r="D99" s="723" t="s">
        <v>23</v>
      </c>
      <c r="E99" s="738" t="s">
        <v>221</v>
      </c>
      <c r="F99" s="738" t="s">
        <v>4121</v>
      </c>
      <c r="G99" s="774">
        <v>30189</v>
      </c>
      <c r="H99" s="795">
        <v>34</v>
      </c>
      <c r="I99" s="725" t="s">
        <v>1403</v>
      </c>
      <c r="J99" s="738" t="s">
        <v>223</v>
      </c>
      <c r="K99" s="738" t="s">
        <v>261</v>
      </c>
      <c r="L99" s="813"/>
      <c r="M99" s="813" t="s">
        <v>6426</v>
      </c>
      <c r="N99" s="722" t="s">
        <v>3744</v>
      </c>
      <c r="O99" s="738" t="s">
        <v>222</v>
      </c>
      <c r="P99" s="741" t="s">
        <v>3994</v>
      </c>
      <c r="Q99" s="741" t="s">
        <v>4122</v>
      </c>
    </row>
    <row r="100" spans="1:17">
      <c r="A100" s="721"/>
      <c r="B100" s="738">
        <v>2</v>
      </c>
      <c r="C100" s="722" t="s">
        <v>4125</v>
      </c>
      <c r="D100" s="723" t="s">
        <v>16</v>
      </c>
      <c r="E100" s="738" t="s">
        <v>221</v>
      </c>
      <c r="F100" s="738" t="s">
        <v>4126</v>
      </c>
      <c r="G100" s="774">
        <v>33578</v>
      </c>
      <c r="H100" s="795">
        <v>25</v>
      </c>
      <c r="I100" s="725" t="s">
        <v>1403</v>
      </c>
      <c r="J100" s="738" t="s">
        <v>223</v>
      </c>
      <c r="K100" s="738" t="s">
        <v>246</v>
      </c>
      <c r="L100" s="813"/>
      <c r="M100" s="813" t="s">
        <v>6426</v>
      </c>
      <c r="N100" s="722" t="s">
        <v>3744</v>
      </c>
      <c r="O100" s="738" t="s">
        <v>245</v>
      </c>
      <c r="P100" s="741" t="s">
        <v>4124</v>
      </c>
      <c r="Q100" s="741" t="s">
        <v>4122</v>
      </c>
    </row>
    <row r="101" spans="1:17">
      <c r="A101" s="721"/>
      <c r="B101" s="738">
        <v>3</v>
      </c>
      <c r="C101" s="722" t="s">
        <v>4129</v>
      </c>
      <c r="D101" s="723" t="s">
        <v>16</v>
      </c>
      <c r="E101" s="738" t="s">
        <v>254</v>
      </c>
      <c r="F101" s="738" t="s">
        <v>4130</v>
      </c>
      <c r="G101" s="774">
        <v>41159</v>
      </c>
      <c r="H101" s="795">
        <v>4</v>
      </c>
      <c r="I101" s="725" t="s">
        <v>1403</v>
      </c>
      <c r="J101" s="738" t="s">
        <v>265</v>
      </c>
      <c r="K101" s="738" t="s">
        <v>270</v>
      </c>
      <c r="L101" s="813"/>
      <c r="M101" s="813" t="s">
        <v>6426</v>
      </c>
      <c r="N101" s="722" t="s">
        <v>3744</v>
      </c>
      <c r="O101" s="738" t="s">
        <v>255</v>
      </c>
      <c r="P101" s="764"/>
      <c r="Q101" s="741" t="s">
        <v>4122</v>
      </c>
    </row>
    <row r="102" spans="1:17">
      <c r="A102" s="721"/>
      <c r="B102" s="738">
        <v>4</v>
      </c>
      <c r="C102" s="722"/>
      <c r="D102" s="723" t="s">
        <v>16</v>
      </c>
      <c r="E102" s="738" t="s">
        <v>254</v>
      </c>
      <c r="F102" s="738"/>
      <c r="G102" s="774"/>
      <c r="H102" s="795"/>
      <c r="I102" s="725"/>
      <c r="J102" s="738"/>
      <c r="K102" s="738"/>
      <c r="L102" s="813"/>
      <c r="M102" s="813"/>
      <c r="N102" s="722"/>
      <c r="O102" s="738"/>
      <c r="P102" s="764"/>
      <c r="Q102" s="741"/>
    </row>
    <row r="103" spans="1:17">
      <c r="A103" s="721">
        <v>33</v>
      </c>
      <c r="B103" s="738">
        <v>1</v>
      </c>
      <c r="C103" s="722" t="s">
        <v>4132</v>
      </c>
      <c r="D103" s="723" t="s">
        <v>23</v>
      </c>
      <c r="E103" s="738" t="s">
        <v>221</v>
      </c>
      <c r="F103" s="738" t="s">
        <v>4133</v>
      </c>
      <c r="G103" s="774">
        <v>27927</v>
      </c>
      <c r="H103" s="795">
        <v>41</v>
      </c>
      <c r="I103" s="747" t="s">
        <v>1403</v>
      </c>
      <c r="J103" s="738" t="s">
        <v>256</v>
      </c>
      <c r="K103" s="738" t="s">
        <v>283</v>
      </c>
      <c r="L103" s="813"/>
      <c r="M103" s="813" t="s">
        <v>6426</v>
      </c>
      <c r="N103" s="722" t="s">
        <v>3744</v>
      </c>
      <c r="O103" s="738" t="s">
        <v>222</v>
      </c>
      <c r="P103" s="736" t="s">
        <v>4131</v>
      </c>
      <c r="Q103" s="736" t="s">
        <v>4136</v>
      </c>
    </row>
    <row r="104" spans="1:17">
      <c r="A104" s="721"/>
      <c r="B104" s="721">
        <v>2</v>
      </c>
      <c r="C104" s="722" t="s">
        <v>4139</v>
      </c>
      <c r="D104" s="723" t="s">
        <v>16</v>
      </c>
      <c r="E104" s="721" t="s">
        <v>221</v>
      </c>
      <c r="F104" s="721" t="s">
        <v>22</v>
      </c>
      <c r="G104" s="774">
        <v>26979</v>
      </c>
      <c r="H104" s="795">
        <v>43</v>
      </c>
      <c r="I104" s="725" t="s">
        <v>1403</v>
      </c>
      <c r="J104" s="721" t="s">
        <v>256</v>
      </c>
      <c r="K104" s="721" t="s">
        <v>246</v>
      </c>
      <c r="L104" s="813"/>
      <c r="M104" s="813" t="s">
        <v>6426</v>
      </c>
      <c r="N104" s="722" t="s">
        <v>3744</v>
      </c>
      <c r="O104" s="721" t="s">
        <v>245</v>
      </c>
      <c r="P104" s="736" t="s">
        <v>4138</v>
      </c>
      <c r="Q104" s="736" t="s">
        <v>4136</v>
      </c>
    </row>
    <row r="105" spans="1:17">
      <c r="A105" s="721"/>
      <c r="B105" s="721">
        <v>3</v>
      </c>
      <c r="C105" s="722" t="s">
        <v>4142</v>
      </c>
      <c r="D105" s="723" t="s">
        <v>23</v>
      </c>
      <c r="E105" s="721" t="s">
        <v>254</v>
      </c>
      <c r="F105" s="721" t="s">
        <v>230</v>
      </c>
      <c r="G105" s="774">
        <v>39443</v>
      </c>
      <c r="H105" s="795">
        <v>9</v>
      </c>
      <c r="I105" s="725" t="s">
        <v>1403</v>
      </c>
      <c r="J105" s="721" t="s">
        <v>369</v>
      </c>
      <c r="K105" s="721" t="s">
        <v>266</v>
      </c>
      <c r="L105" s="813"/>
      <c r="M105" s="813" t="s">
        <v>6426</v>
      </c>
      <c r="N105" s="722" t="s">
        <v>3744</v>
      </c>
      <c r="O105" s="721" t="s">
        <v>255</v>
      </c>
      <c r="P105" s="734" t="s">
        <v>4141</v>
      </c>
      <c r="Q105" s="736" t="s">
        <v>4136</v>
      </c>
    </row>
    <row r="106" spans="1:17">
      <c r="A106" s="721">
        <v>34</v>
      </c>
      <c r="B106" s="738">
        <v>1</v>
      </c>
      <c r="C106" s="722" t="s">
        <v>4145</v>
      </c>
      <c r="D106" s="723" t="s">
        <v>23</v>
      </c>
      <c r="E106" s="738" t="s">
        <v>221</v>
      </c>
      <c r="F106" s="738" t="s">
        <v>288</v>
      </c>
      <c r="G106" s="774">
        <v>27571</v>
      </c>
      <c r="H106" s="795">
        <v>42</v>
      </c>
      <c r="I106" s="747" t="s">
        <v>1403</v>
      </c>
      <c r="J106" s="738" t="s">
        <v>2491</v>
      </c>
      <c r="K106" s="738" t="s">
        <v>283</v>
      </c>
      <c r="L106" s="813"/>
      <c r="M106" s="813" t="s">
        <v>6426</v>
      </c>
      <c r="N106" s="722" t="s">
        <v>3744</v>
      </c>
      <c r="O106" s="738" t="s">
        <v>222</v>
      </c>
      <c r="P106" s="736" t="s">
        <v>4144</v>
      </c>
      <c r="Q106" s="736" t="s">
        <v>4147</v>
      </c>
    </row>
    <row r="107" spans="1:17">
      <c r="A107" s="721"/>
      <c r="B107" s="738">
        <v>2</v>
      </c>
      <c r="C107" s="722" t="s">
        <v>4149</v>
      </c>
      <c r="D107" s="723" t="s">
        <v>16</v>
      </c>
      <c r="E107" s="738" t="s">
        <v>221</v>
      </c>
      <c r="F107" s="738" t="s">
        <v>288</v>
      </c>
      <c r="G107" s="774">
        <v>28282</v>
      </c>
      <c r="H107" s="795">
        <v>40</v>
      </c>
      <c r="I107" s="747" t="s">
        <v>1403</v>
      </c>
      <c r="J107" s="738" t="s">
        <v>785</v>
      </c>
      <c r="K107" s="738" t="s">
        <v>246</v>
      </c>
      <c r="L107" s="813"/>
      <c r="M107" s="813" t="s">
        <v>6426</v>
      </c>
      <c r="N107" s="722" t="s">
        <v>3744</v>
      </c>
      <c r="O107" s="738" t="s">
        <v>245</v>
      </c>
      <c r="P107" s="736" t="s">
        <v>4148</v>
      </c>
      <c r="Q107" s="736" t="s">
        <v>4147</v>
      </c>
    </row>
    <row r="108" spans="1:17">
      <c r="A108" s="721"/>
      <c r="B108" s="738">
        <v>3</v>
      </c>
      <c r="C108" s="722" t="s">
        <v>4153</v>
      </c>
      <c r="D108" s="723" t="s">
        <v>16</v>
      </c>
      <c r="E108" s="738" t="s">
        <v>254</v>
      </c>
      <c r="F108" s="738" t="s">
        <v>2720</v>
      </c>
      <c r="G108" s="774">
        <v>36551</v>
      </c>
      <c r="H108" s="795">
        <v>17</v>
      </c>
      <c r="I108" s="747" t="s">
        <v>1403</v>
      </c>
      <c r="J108" s="738" t="s">
        <v>886</v>
      </c>
      <c r="K108" s="738" t="s">
        <v>266</v>
      </c>
      <c r="L108" s="813"/>
      <c r="M108" s="813" t="s">
        <v>6426</v>
      </c>
      <c r="N108" s="722" t="s">
        <v>3744</v>
      </c>
      <c r="O108" s="738" t="s">
        <v>255</v>
      </c>
      <c r="P108" s="736" t="s">
        <v>4152</v>
      </c>
      <c r="Q108" s="736" t="s">
        <v>4147</v>
      </c>
    </row>
    <row r="109" spans="1:17">
      <c r="A109" s="721"/>
      <c r="B109" s="738">
        <v>4</v>
      </c>
      <c r="C109" s="722" t="s">
        <v>4155</v>
      </c>
      <c r="D109" s="723" t="s">
        <v>23</v>
      </c>
      <c r="E109" s="738" t="s">
        <v>254</v>
      </c>
      <c r="F109" s="738" t="s">
        <v>2720</v>
      </c>
      <c r="G109" s="774">
        <v>40298</v>
      </c>
      <c r="H109" s="795">
        <v>7</v>
      </c>
      <c r="I109" s="747" t="s">
        <v>1403</v>
      </c>
      <c r="J109" s="738" t="s">
        <v>369</v>
      </c>
      <c r="K109" s="738" t="s">
        <v>266</v>
      </c>
      <c r="L109" s="813"/>
      <c r="M109" s="813" t="s">
        <v>6426</v>
      </c>
      <c r="N109" s="722" t="s">
        <v>3744</v>
      </c>
      <c r="O109" s="738" t="s">
        <v>255</v>
      </c>
      <c r="P109" s="736" t="s">
        <v>4154</v>
      </c>
      <c r="Q109" s="736" t="s">
        <v>4147</v>
      </c>
    </row>
    <row r="110" spans="1:17">
      <c r="A110" s="721">
        <v>35</v>
      </c>
      <c r="B110" s="738">
        <v>1</v>
      </c>
      <c r="C110" s="722" t="s">
        <v>4157</v>
      </c>
      <c r="D110" s="723" t="s">
        <v>23</v>
      </c>
      <c r="E110" s="738" t="s">
        <v>221</v>
      </c>
      <c r="F110" s="738" t="s">
        <v>452</v>
      </c>
      <c r="G110" s="774">
        <v>27421</v>
      </c>
      <c r="H110" s="795">
        <v>42</v>
      </c>
      <c r="I110" s="747" t="s">
        <v>1403</v>
      </c>
      <c r="J110" s="738" t="s">
        <v>785</v>
      </c>
      <c r="K110" s="738" t="s">
        <v>283</v>
      </c>
      <c r="L110" s="813"/>
      <c r="M110" s="813" t="s">
        <v>6426</v>
      </c>
      <c r="N110" s="722" t="s">
        <v>3744</v>
      </c>
      <c r="O110" s="738" t="s">
        <v>222</v>
      </c>
      <c r="P110" s="736" t="s">
        <v>4156</v>
      </c>
      <c r="Q110" s="736" t="s">
        <v>4159</v>
      </c>
    </row>
    <row r="111" spans="1:17">
      <c r="A111" s="721"/>
      <c r="B111" s="738">
        <v>2</v>
      </c>
      <c r="C111" s="722" t="s">
        <v>4161</v>
      </c>
      <c r="D111" s="723" t="s">
        <v>16</v>
      </c>
      <c r="E111" s="738" t="s">
        <v>221</v>
      </c>
      <c r="F111" s="738" t="s">
        <v>452</v>
      </c>
      <c r="G111" s="774">
        <v>28594</v>
      </c>
      <c r="H111" s="795">
        <v>39</v>
      </c>
      <c r="I111" s="747" t="s">
        <v>1403</v>
      </c>
      <c r="J111" s="738" t="s">
        <v>1291</v>
      </c>
      <c r="K111" s="738" t="s">
        <v>246</v>
      </c>
      <c r="L111" s="813"/>
      <c r="M111" s="813" t="s">
        <v>6426</v>
      </c>
      <c r="N111" s="722" t="s">
        <v>3744</v>
      </c>
      <c r="O111" s="738" t="s">
        <v>245</v>
      </c>
      <c r="P111" s="736" t="s">
        <v>4160</v>
      </c>
      <c r="Q111" s="736" t="s">
        <v>4159</v>
      </c>
    </row>
    <row r="112" spans="1:17">
      <c r="A112" s="721"/>
      <c r="B112" s="738">
        <v>3</v>
      </c>
      <c r="C112" s="722" t="s">
        <v>4165</v>
      </c>
      <c r="D112" s="723" t="s">
        <v>23</v>
      </c>
      <c r="E112" s="738" t="s">
        <v>254</v>
      </c>
      <c r="F112" s="738" t="s">
        <v>452</v>
      </c>
      <c r="G112" s="774">
        <v>38897</v>
      </c>
      <c r="H112" s="795">
        <v>11</v>
      </c>
      <c r="I112" s="747" t="s">
        <v>1403</v>
      </c>
      <c r="J112" s="738" t="s">
        <v>1709</v>
      </c>
      <c r="K112" s="738" t="s">
        <v>266</v>
      </c>
      <c r="L112" s="813"/>
      <c r="M112" s="813" t="s">
        <v>6426</v>
      </c>
      <c r="N112" s="722" t="s">
        <v>3744</v>
      </c>
      <c r="O112" s="738" t="s">
        <v>255</v>
      </c>
      <c r="P112" s="736" t="s">
        <v>4164</v>
      </c>
      <c r="Q112" s="736" t="s">
        <v>4159</v>
      </c>
    </row>
    <row r="113" spans="1:17">
      <c r="A113" s="721"/>
      <c r="B113" s="738">
        <v>4</v>
      </c>
      <c r="C113" s="722" t="s">
        <v>4168</v>
      </c>
      <c r="D113" s="723" t="s">
        <v>16</v>
      </c>
      <c r="E113" s="738" t="s">
        <v>254</v>
      </c>
      <c r="F113" s="738" t="s">
        <v>230</v>
      </c>
      <c r="G113" s="774">
        <v>40637</v>
      </c>
      <c r="H113" s="795">
        <v>6</v>
      </c>
      <c r="I113" s="747" t="s">
        <v>1403</v>
      </c>
      <c r="J113" s="738" t="s">
        <v>265</v>
      </c>
      <c r="K113" s="738" t="s">
        <v>270</v>
      </c>
      <c r="L113" s="813"/>
      <c r="M113" s="813" t="s">
        <v>6426</v>
      </c>
      <c r="N113" s="722" t="s">
        <v>3744</v>
      </c>
      <c r="O113" s="738" t="s">
        <v>255</v>
      </c>
      <c r="P113" s="736" t="s">
        <v>4167</v>
      </c>
      <c r="Q113" s="736" t="s">
        <v>4159</v>
      </c>
    </row>
    <row r="114" spans="1:17">
      <c r="A114" s="721">
        <v>36</v>
      </c>
      <c r="B114" s="738">
        <v>1</v>
      </c>
      <c r="C114" s="722" t="s">
        <v>3817</v>
      </c>
      <c r="D114" s="723" t="s">
        <v>23</v>
      </c>
      <c r="E114" s="738" t="s">
        <v>221</v>
      </c>
      <c r="F114" s="738"/>
      <c r="G114" s="774"/>
      <c r="H114" s="795"/>
      <c r="I114" s="747"/>
      <c r="J114" s="738" t="s">
        <v>1291</v>
      </c>
      <c r="K114" s="738" t="s">
        <v>283</v>
      </c>
      <c r="L114" s="813"/>
      <c r="M114" s="813" t="s">
        <v>6426</v>
      </c>
      <c r="N114" s="722" t="s">
        <v>3744</v>
      </c>
      <c r="O114" s="738" t="s">
        <v>222</v>
      </c>
      <c r="P114" s="736"/>
      <c r="Q114" s="736"/>
    </row>
    <row r="115" spans="1:17">
      <c r="A115" s="721"/>
      <c r="B115" s="738">
        <v>2</v>
      </c>
      <c r="C115" s="722" t="s">
        <v>3822</v>
      </c>
      <c r="D115" s="723" t="s">
        <v>16</v>
      </c>
      <c r="E115" s="738" t="s">
        <v>221</v>
      </c>
      <c r="F115" s="738"/>
      <c r="G115" s="774"/>
      <c r="H115" s="795"/>
      <c r="I115" s="747"/>
      <c r="J115" s="738" t="s">
        <v>1291</v>
      </c>
      <c r="K115" s="738" t="s">
        <v>246</v>
      </c>
      <c r="L115" s="813"/>
      <c r="M115" s="813" t="s">
        <v>6426</v>
      </c>
      <c r="N115" s="722" t="s">
        <v>3744</v>
      </c>
      <c r="O115" s="738" t="s">
        <v>245</v>
      </c>
      <c r="P115" s="736"/>
      <c r="Q115" s="736"/>
    </row>
    <row r="116" spans="1:17">
      <c r="A116" s="823">
        <v>37</v>
      </c>
      <c r="B116" s="738">
        <v>1</v>
      </c>
      <c r="C116" s="722" t="s">
        <v>6448</v>
      </c>
      <c r="D116" s="757" t="s">
        <v>23</v>
      </c>
      <c r="E116" s="738" t="s">
        <v>221</v>
      </c>
      <c r="F116" s="738" t="s">
        <v>6451</v>
      </c>
      <c r="G116" s="827" t="s">
        <v>6452</v>
      </c>
      <c r="H116" s="811">
        <v>33</v>
      </c>
      <c r="I116" s="747" t="s">
        <v>1403</v>
      </c>
      <c r="J116" s="738" t="s">
        <v>2491</v>
      </c>
      <c r="K116" s="738" t="s">
        <v>283</v>
      </c>
      <c r="L116" s="823"/>
      <c r="M116" s="824" t="s">
        <v>6426</v>
      </c>
      <c r="N116" s="722" t="s">
        <v>3744</v>
      </c>
      <c r="O116" s="738" t="s">
        <v>222</v>
      </c>
      <c r="P116" s="736" t="s">
        <v>6455</v>
      </c>
      <c r="Q116" s="736" t="s">
        <v>6458</v>
      </c>
    </row>
    <row r="117" spans="1:17">
      <c r="A117" s="823"/>
      <c r="B117" s="738">
        <v>2</v>
      </c>
      <c r="C117" s="722" t="s">
        <v>6449</v>
      </c>
      <c r="D117" s="757" t="s">
        <v>16</v>
      </c>
      <c r="E117" s="738" t="s">
        <v>221</v>
      </c>
      <c r="F117" s="738" t="s">
        <v>288</v>
      </c>
      <c r="G117" s="827" t="s">
        <v>6453</v>
      </c>
      <c r="H117" s="811">
        <v>28</v>
      </c>
      <c r="I117" s="747" t="s">
        <v>1403</v>
      </c>
      <c r="J117" s="738" t="s">
        <v>2491</v>
      </c>
      <c r="K117" s="738" t="s">
        <v>246</v>
      </c>
      <c r="L117" s="823"/>
      <c r="M117" s="824" t="s">
        <v>6426</v>
      </c>
      <c r="N117" s="722" t="s">
        <v>3744</v>
      </c>
      <c r="O117" s="738" t="s">
        <v>245</v>
      </c>
      <c r="P117" s="825" t="s">
        <v>6457</v>
      </c>
      <c r="Q117" s="736" t="s">
        <v>6458</v>
      </c>
    </row>
    <row r="118" spans="1:17">
      <c r="A118" s="823"/>
      <c r="B118" s="738">
        <v>3</v>
      </c>
      <c r="C118" s="722" t="s">
        <v>6450</v>
      </c>
      <c r="D118" s="757" t="s">
        <v>23</v>
      </c>
      <c r="E118" s="738" t="s">
        <v>254</v>
      </c>
      <c r="F118" s="738" t="s">
        <v>230</v>
      </c>
      <c r="G118" s="827" t="s">
        <v>6454</v>
      </c>
      <c r="H118" s="811">
        <v>4</v>
      </c>
      <c r="I118" s="747" t="s">
        <v>1403</v>
      </c>
      <c r="J118" s="738" t="s">
        <v>265</v>
      </c>
      <c r="K118" s="738" t="s">
        <v>270</v>
      </c>
      <c r="L118" s="823"/>
      <c r="M118" s="824" t="s">
        <v>6426</v>
      </c>
      <c r="N118" s="722" t="s">
        <v>3744</v>
      </c>
      <c r="O118" s="738" t="s">
        <v>255</v>
      </c>
      <c r="P118" s="736" t="s">
        <v>6456</v>
      </c>
      <c r="Q118" s="736" t="s">
        <v>6458</v>
      </c>
    </row>
    <row r="119" spans="1:17">
      <c r="A119" s="1030"/>
      <c r="B119" s="738">
        <v>4</v>
      </c>
      <c r="C119" s="722" t="s">
        <v>7474</v>
      </c>
      <c r="D119" s="757" t="s">
        <v>16</v>
      </c>
      <c r="E119" s="738" t="s">
        <v>254</v>
      </c>
      <c r="F119" s="738"/>
      <c r="G119" s="827"/>
      <c r="H119" s="811"/>
      <c r="I119" s="747"/>
      <c r="J119" s="738"/>
      <c r="K119" s="738"/>
      <c r="L119" s="823"/>
      <c r="M119" s="824"/>
      <c r="N119" s="722"/>
      <c r="O119" s="738"/>
      <c r="P119" s="736"/>
      <c r="Q119" s="736"/>
    </row>
    <row r="120" spans="1:17">
      <c r="A120" s="1030">
        <v>38</v>
      </c>
      <c r="B120" s="738">
        <v>1</v>
      </c>
      <c r="C120" s="722" t="s">
        <v>7475</v>
      </c>
      <c r="D120" s="757" t="s">
        <v>23</v>
      </c>
      <c r="E120" s="738" t="s">
        <v>221</v>
      </c>
      <c r="F120" s="738"/>
      <c r="G120" s="827"/>
      <c r="H120" s="811"/>
      <c r="I120" s="747"/>
      <c r="J120" s="738"/>
      <c r="K120" s="738"/>
      <c r="L120" s="823"/>
      <c r="M120" s="824"/>
      <c r="N120" s="722"/>
      <c r="O120" s="738"/>
      <c r="P120" s="736"/>
      <c r="Q120" s="736"/>
    </row>
    <row r="121" spans="1:17">
      <c r="B121" s="1013">
        <v>2</v>
      </c>
      <c r="C121" s="1014" t="s">
        <v>3769</v>
      </c>
      <c r="D121" s="938" t="s">
        <v>16</v>
      </c>
      <c r="E121" s="1013" t="s">
        <v>221</v>
      </c>
      <c r="F121" s="1013" t="s">
        <v>230</v>
      </c>
      <c r="G121" s="1067">
        <v>35223</v>
      </c>
      <c r="H121" s="1016">
        <v>21</v>
      </c>
      <c r="I121" s="1017" t="s">
        <v>1403</v>
      </c>
      <c r="J121" s="1013" t="s">
        <v>223</v>
      </c>
      <c r="K121" s="1013" t="s">
        <v>270</v>
      </c>
      <c r="L121" s="1068"/>
      <c r="M121" s="1068" t="s">
        <v>6426</v>
      </c>
      <c r="N121" s="1014" t="s">
        <v>3744</v>
      </c>
      <c r="O121" s="1013" t="s">
        <v>255</v>
      </c>
      <c r="P121" s="1014" t="s">
        <v>3768</v>
      </c>
      <c r="Q121" s="1014" t="s">
        <v>3767</v>
      </c>
    </row>
    <row r="122" spans="1:17">
      <c r="A122" s="823"/>
      <c r="B122" s="823">
        <v>3</v>
      </c>
      <c r="C122" s="823" t="s">
        <v>7476</v>
      </c>
      <c r="D122" s="813" t="s">
        <v>23</v>
      </c>
      <c r="E122" s="823" t="s">
        <v>254</v>
      </c>
      <c r="F122" s="823"/>
      <c r="G122" s="1020"/>
      <c r="H122" s="823"/>
      <c r="I122" s="823"/>
      <c r="J122" s="823"/>
      <c r="K122" s="823"/>
      <c r="L122" s="823"/>
      <c r="M122" s="823"/>
      <c r="N122" s="823"/>
      <c r="O122" s="823"/>
      <c r="P122" s="823"/>
      <c r="Q122" s="823"/>
    </row>
    <row r="123" spans="1:17">
      <c r="A123" s="823">
        <v>39</v>
      </c>
      <c r="B123" s="823">
        <v>1</v>
      </c>
      <c r="C123" s="823" t="s">
        <v>7477</v>
      </c>
      <c r="D123" s="813" t="s">
        <v>23</v>
      </c>
      <c r="E123" s="823" t="s">
        <v>221</v>
      </c>
      <c r="F123" s="823" t="s">
        <v>7478</v>
      </c>
      <c r="G123" s="1020" t="s">
        <v>7479</v>
      </c>
      <c r="H123" s="823"/>
      <c r="I123" s="823"/>
      <c r="J123" s="823"/>
      <c r="K123" s="823"/>
      <c r="L123" s="823"/>
      <c r="M123" s="823"/>
      <c r="N123" s="823"/>
      <c r="O123" s="823"/>
      <c r="P123" s="823"/>
      <c r="Q123" s="823"/>
    </row>
    <row r="124" spans="1:17">
      <c r="A124" s="823"/>
      <c r="B124" s="823">
        <v>2</v>
      </c>
      <c r="C124" s="823" t="s">
        <v>3892</v>
      </c>
      <c r="D124" s="813" t="s">
        <v>16</v>
      </c>
      <c r="E124" s="823" t="s">
        <v>221</v>
      </c>
      <c r="F124" s="823"/>
      <c r="G124" s="1020"/>
      <c r="H124" s="823"/>
      <c r="I124" s="823"/>
      <c r="J124" s="823"/>
      <c r="K124" s="823"/>
      <c r="L124" s="823"/>
      <c r="M124" s="823"/>
      <c r="N124" s="823"/>
      <c r="O124" s="823"/>
      <c r="P124" s="823"/>
      <c r="Q124" s="823"/>
    </row>
    <row r="125" spans="1:17">
      <c r="A125" s="823"/>
      <c r="B125" s="823">
        <v>3</v>
      </c>
      <c r="C125" s="823"/>
      <c r="D125" s="823"/>
      <c r="E125" s="823"/>
      <c r="F125" s="823"/>
      <c r="G125" s="1020"/>
      <c r="H125" s="823"/>
      <c r="I125" s="823"/>
      <c r="J125" s="823"/>
      <c r="K125" s="823"/>
      <c r="L125" s="823"/>
      <c r="M125" s="823"/>
      <c r="N125" s="823"/>
      <c r="O125" s="823"/>
      <c r="P125" s="823"/>
      <c r="Q125" s="823"/>
    </row>
    <row r="126" spans="1:17">
      <c r="A126" s="823">
        <v>40</v>
      </c>
      <c r="B126" s="823">
        <v>1</v>
      </c>
      <c r="C126" s="823" t="s">
        <v>108</v>
      </c>
      <c r="D126" s="813" t="s">
        <v>23</v>
      </c>
      <c r="E126" s="823" t="s">
        <v>221</v>
      </c>
      <c r="F126" s="823"/>
      <c r="G126" s="1020"/>
      <c r="H126" s="823"/>
      <c r="I126" s="823"/>
      <c r="J126" s="823"/>
      <c r="K126" s="823"/>
      <c r="L126" s="823"/>
      <c r="M126" s="823"/>
      <c r="N126" s="823"/>
      <c r="O126" s="823"/>
      <c r="P126" s="823"/>
      <c r="Q126" s="823"/>
    </row>
    <row r="127" spans="1:17">
      <c r="A127" s="823"/>
      <c r="B127" s="823">
        <v>2</v>
      </c>
      <c r="C127" s="823" t="s">
        <v>7480</v>
      </c>
      <c r="D127" s="813" t="s">
        <v>16</v>
      </c>
      <c r="E127" s="823" t="s">
        <v>221</v>
      </c>
      <c r="F127" s="823"/>
      <c r="G127" s="1020"/>
      <c r="H127" s="823"/>
      <c r="I127" s="823"/>
      <c r="J127" s="823"/>
      <c r="K127" s="823"/>
      <c r="L127" s="823"/>
      <c r="M127" s="823"/>
      <c r="N127" s="823"/>
      <c r="O127" s="823"/>
      <c r="P127" s="823"/>
      <c r="Q127" s="823"/>
    </row>
    <row r="128" spans="1:17">
      <c r="A128" s="823"/>
      <c r="B128" s="823">
        <v>3</v>
      </c>
      <c r="C128" s="823" t="s">
        <v>7481</v>
      </c>
      <c r="D128" s="813" t="s">
        <v>23</v>
      </c>
      <c r="E128" s="823" t="s">
        <v>254</v>
      </c>
      <c r="F128" s="823"/>
      <c r="G128" s="1020"/>
      <c r="H128" s="823"/>
      <c r="I128" s="823"/>
      <c r="J128" s="823"/>
      <c r="K128" s="823"/>
      <c r="L128" s="823"/>
      <c r="M128" s="823"/>
      <c r="N128" s="823"/>
      <c r="O128" s="823"/>
      <c r="P128" s="823"/>
      <c r="Q128" s="823"/>
    </row>
    <row r="129" spans="1:17">
      <c r="A129" s="823">
        <v>41</v>
      </c>
      <c r="B129" s="823">
        <v>1</v>
      </c>
      <c r="C129" s="823" t="s">
        <v>6447</v>
      </c>
      <c r="D129" s="813" t="s">
        <v>23</v>
      </c>
      <c r="E129" s="823" t="s">
        <v>221</v>
      </c>
      <c r="F129" s="823" t="s">
        <v>288</v>
      </c>
      <c r="G129" s="1020" t="s">
        <v>7482</v>
      </c>
      <c r="H129" s="823"/>
      <c r="I129" s="823"/>
      <c r="J129" s="823" t="s">
        <v>2491</v>
      </c>
      <c r="K129" s="823"/>
      <c r="L129" s="823"/>
      <c r="M129" s="823"/>
      <c r="N129" s="823"/>
      <c r="O129" s="823"/>
      <c r="P129" s="823"/>
      <c r="Q129" s="823"/>
    </row>
    <row r="130" spans="1:17">
      <c r="A130" s="823"/>
      <c r="B130" s="823">
        <v>2</v>
      </c>
      <c r="C130" s="823" t="s">
        <v>7483</v>
      </c>
      <c r="D130" s="813" t="s">
        <v>16</v>
      </c>
      <c r="E130" s="823" t="s">
        <v>221</v>
      </c>
      <c r="F130" s="823" t="s">
        <v>452</v>
      </c>
      <c r="G130" s="1020"/>
      <c r="H130" s="823"/>
      <c r="I130" s="823"/>
      <c r="J130" s="823"/>
      <c r="K130" s="823"/>
      <c r="L130" s="823"/>
      <c r="M130" s="823"/>
      <c r="N130" s="823"/>
      <c r="O130" s="823"/>
      <c r="P130" s="823"/>
      <c r="Q130" s="823"/>
    </row>
    <row r="131" spans="1:17">
      <c r="A131" s="823"/>
      <c r="B131" s="823">
        <v>3</v>
      </c>
      <c r="C131" s="823" t="s">
        <v>7484</v>
      </c>
      <c r="D131" s="813" t="s">
        <v>16</v>
      </c>
      <c r="E131" s="823" t="s">
        <v>254</v>
      </c>
      <c r="F131" s="823"/>
      <c r="G131" s="1020"/>
      <c r="H131" s="823"/>
      <c r="I131" s="823"/>
      <c r="J131" s="823"/>
      <c r="K131" s="823"/>
      <c r="L131" s="823"/>
      <c r="M131" s="823"/>
      <c r="N131" s="823"/>
      <c r="O131" s="823"/>
      <c r="P131" s="823"/>
      <c r="Q131" s="823"/>
    </row>
  </sheetData>
  <autoFilter ref="A3:Q118">
    <filterColumn colId="1" showButton="0"/>
    <filterColumn colId="5" showButton="0"/>
  </autoFilter>
  <mergeCells count="16">
    <mergeCell ref="I1:N1"/>
    <mergeCell ref="H3:H4"/>
    <mergeCell ref="A3:A4"/>
    <mergeCell ref="B3:C4"/>
    <mergeCell ref="D3:D4"/>
    <mergeCell ref="E3:E4"/>
    <mergeCell ref="F3:G3"/>
    <mergeCell ref="O3:O4"/>
    <mergeCell ref="P3:P4"/>
    <mergeCell ref="Q3:Q4"/>
    <mergeCell ref="I3:I4"/>
    <mergeCell ref="J3:J4"/>
    <mergeCell ref="K3:K4"/>
    <mergeCell ref="L3:L4"/>
    <mergeCell ref="M3:M4"/>
    <mergeCell ref="N3:N4"/>
  </mergeCells>
  <printOptions horizontalCentered="1"/>
  <pageMargins left="1.5" right="0" top="0.75" bottom="0.75" header="0.3" footer="0.3"/>
  <pageSetup paperSize="5" scale="85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5:R117"/>
  <sheetViews>
    <sheetView topLeftCell="D114" workbookViewId="0">
      <selection activeCell="A7" sqref="A7:Q117"/>
    </sheetView>
  </sheetViews>
  <sheetFormatPr defaultColWidth="16.5703125" defaultRowHeight="9"/>
  <cols>
    <col min="1" max="1" width="4.140625" style="707" customWidth="1"/>
    <col min="2" max="2" width="3.42578125" style="707" customWidth="1"/>
    <col min="3" max="3" width="28.5703125" style="707" customWidth="1"/>
    <col min="4" max="4" width="6.7109375" style="707" customWidth="1"/>
    <col min="5" max="5" width="10.5703125" style="707" customWidth="1"/>
    <col min="6" max="6" width="13.7109375" style="707" customWidth="1"/>
    <col min="7" max="7" width="9" style="814" customWidth="1"/>
    <col min="8" max="8" width="5" style="707" bestFit="1" customWidth="1"/>
    <col min="9" max="9" width="9.42578125" style="707" customWidth="1"/>
    <col min="10" max="10" width="12.42578125" style="707" customWidth="1"/>
    <col min="11" max="11" width="20.5703125" style="707" customWidth="1"/>
    <col min="12" max="12" width="8.42578125" style="707" customWidth="1"/>
    <col min="13" max="13" width="8.7109375" style="707" customWidth="1"/>
    <col min="14" max="14" width="11" style="707" customWidth="1"/>
    <col min="15" max="15" width="14.28515625" style="707" customWidth="1"/>
    <col min="16" max="16" width="12.7109375" style="707" customWidth="1"/>
    <col min="17" max="17" width="12" style="707" customWidth="1"/>
    <col min="18" max="16384" width="16.5703125" style="707"/>
  </cols>
  <sheetData>
    <row r="5" spans="1:17">
      <c r="A5" s="1164" t="s">
        <v>70</v>
      </c>
      <c r="B5" s="1165" t="s">
        <v>151</v>
      </c>
      <c r="C5" s="1165"/>
      <c r="D5" s="1166" t="s">
        <v>2</v>
      </c>
      <c r="E5" s="1167" t="s">
        <v>6416</v>
      </c>
      <c r="F5" s="1168" t="s">
        <v>6417</v>
      </c>
      <c r="G5" s="1169"/>
      <c r="H5" s="1163" t="s">
        <v>6418</v>
      </c>
      <c r="I5" s="1172" t="s">
        <v>187</v>
      </c>
      <c r="J5" s="1171" t="s">
        <v>6419</v>
      </c>
      <c r="K5" s="1171" t="s">
        <v>154</v>
      </c>
      <c r="L5" s="1173" t="s">
        <v>6420</v>
      </c>
      <c r="M5" s="1173" t="s">
        <v>6421</v>
      </c>
      <c r="N5" s="1170" t="s">
        <v>6422</v>
      </c>
      <c r="O5" s="1170" t="s">
        <v>6423</v>
      </c>
      <c r="P5" s="1171" t="s">
        <v>180</v>
      </c>
      <c r="Q5" s="1171" t="s">
        <v>194</v>
      </c>
    </row>
    <row r="6" spans="1:17">
      <c r="A6" s="1164"/>
      <c r="B6" s="1165"/>
      <c r="C6" s="1165"/>
      <c r="D6" s="1166"/>
      <c r="E6" s="1167"/>
      <c r="F6" s="791" t="s">
        <v>6424</v>
      </c>
      <c r="G6" s="809" t="s">
        <v>8</v>
      </c>
      <c r="H6" s="1163"/>
      <c r="I6" s="1172"/>
      <c r="J6" s="1171"/>
      <c r="K6" s="1171"/>
      <c r="L6" s="1173"/>
      <c r="M6" s="1173"/>
      <c r="N6" s="1170"/>
      <c r="O6" s="1170"/>
      <c r="P6" s="1171"/>
      <c r="Q6" s="1171"/>
    </row>
    <row r="7" spans="1:17" s="810" customFormat="1">
      <c r="A7" s="722">
        <v>1</v>
      </c>
      <c r="B7" s="722">
        <v>1</v>
      </c>
      <c r="C7" s="722" t="s">
        <v>3296</v>
      </c>
      <c r="D7" s="744" t="s">
        <v>23</v>
      </c>
      <c r="E7" s="722" t="s">
        <v>221</v>
      </c>
      <c r="F7" s="722" t="s">
        <v>288</v>
      </c>
      <c r="G7" s="784">
        <v>27520</v>
      </c>
      <c r="H7" s="724">
        <v>42</v>
      </c>
      <c r="I7" s="769" t="s">
        <v>1403</v>
      </c>
      <c r="J7" s="722" t="s">
        <v>289</v>
      </c>
      <c r="K7" s="722" t="s">
        <v>283</v>
      </c>
      <c r="L7" s="770"/>
      <c r="M7" s="770" t="s">
        <v>6426</v>
      </c>
      <c r="N7" s="722" t="s">
        <v>4179</v>
      </c>
      <c r="O7" s="722" t="s">
        <v>222</v>
      </c>
      <c r="P7" s="727" t="s">
        <v>4175</v>
      </c>
      <c r="Q7" s="722" t="s">
        <v>4178</v>
      </c>
    </row>
    <row r="8" spans="1:17">
      <c r="A8" s="721"/>
      <c r="B8" s="721">
        <v>2</v>
      </c>
      <c r="C8" s="722" t="s">
        <v>4183</v>
      </c>
      <c r="D8" s="723" t="s">
        <v>16</v>
      </c>
      <c r="E8" s="721" t="s">
        <v>221</v>
      </c>
      <c r="F8" s="721" t="s">
        <v>1136</v>
      </c>
      <c r="G8" s="774">
        <v>30534</v>
      </c>
      <c r="H8" s="795">
        <v>34</v>
      </c>
      <c r="I8" s="725" t="s">
        <v>1403</v>
      </c>
      <c r="J8" s="721" t="s">
        <v>289</v>
      </c>
      <c r="K8" s="721" t="s">
        <v>246</v>
      </c>
      <c r="L8" s="726"/>
      <c r="M8" s="726" t="s">
        <v>6426</v>
      </c>
      <c r="N8" s="722" t="s">
        <v>4179</v>
      </c>
      <c r="O8" s="721" t="s">
        <v>245</v>
      </c>
      <c r="P8" s="722" t="s">
        <v>4182</v>
      </c>
      <c r="Q8" s="722" t="s">
        <v>4178</v>
      </c>
    </row>
    <row r="9" spans="1:17">
      <c r="A9" s="721"/>
      <c r="B9" s="721">
        <v>3</v>
      </c>
      <c r="C9" s="722" t="s">
        <v>4186</v>
      </c>
      <c r="D9" s="723" t="s">
        <v>16</v>
      </c>
      <c r="E9" s="721" t="s">
        <v>254</v>
      </c>
      <c r="F9" s="721" t="s">
        <v>288</v>
      </c>
      <c r="G9" s="774">
        <v>37581</v>
      </c>
      <c r="H9" s="795">
        <v>14</v>
      </c>
      <c r="I9" s="725" t="s">
        <v>1403</v>
      </c>
      <c r="J9" s="721" t="s">
        <v>369</v>
      </c>
      <c r="K9" s="721" t="s">
        <v>266</v>
      </c>
      <c r="L9" s="726"/>
      <c r="M9" s="726" t="s">
        <v>6426</v>
      </c>
      <c r="N9" s="722" t="s">
        <v>4179</v>
      </c>
      <c r="O9" s="721" t="s">
        <v>255</v>
      </c>
      <c r="P9" s="722" t="s">
        <v>4185</v>
      </c>
      <c r="Q9" s="722" t="s">
        <v>4178</v>
      </c>
    </row>
    <row r="10" spans="1:17">
      <c r="A10" s="721"/>
      <c r="B10" s="721">
        <v>4</v>
      </c>
      <c r="C10" s="762" t="s">
        <v>4188</v>
      </c>
      <c r="D10" s="742" t="s">
        <v>16</v>
      </c>
      <c r="E10" s="738" t="s">
        <v>254</v>
      </c>
      <c r="F10" s="737" t="s">
        <v>1227</v>
      </c>
      <c r="G10" s="779" t="s">
        <v>4189</v>
      </c>
      <c r="H10" s="795">
        <v>5</v>
      </c>
      <c r="I10" s="725" t="s">
        <v>1403</v>
      </c>
      <c r="J10" s="738" t="s">
        <v>265</v>
      </c>
      <c r="K10" s="738" t="s">
        <v>270</v>
      </c>
      <c r="L10" s="726"/>
      <c r="M10" s="726" t="s">
        <v>6426</v>
      </c>
      <c r="N10" s="722" t="s">
        <v>4179</v>
      </c>
      <c r="O10" s="738" t="s">
        <v>255</v>
      </c>
      <c r="P10" s="734" t="s">
        <v>4187</v>
      </c>
      <c r="Q10" s="722" t="s">
        <v>4178</v>
      </c>
    </row>
    <row r="11" spans="1:17">
      <c r="A11" s="721">
        <v>2</v>
      </c>
      <c r="B11" s="721">
        <v>1</v>
      </c>
      <c r="C11" s="722" t="s">
        <v>4191</v>
      </c>
      <c r="D11" s="723" t="s">
        <v>23</v>
      </c>
      <c r="E11" s="721" t="s">
        <v>221</v>
      </c>
      <c r="F11" s="721" t="s">
        <v>22</v>
      </c>
      <c r="G11" s="774">
        <v>25672</v>
      </c>
      <c r="H11" s="795">
        <v>47</v>
      </c>
      <c r="I11" s="725" t="s">
        <v>1403</v>
      </c>
      <c r="J11" s="721" t="s">
        <v>289</v>
      </c>
      <c r="K11" s="721" t="s">
        <v>283</v>
      </c>
      <c r="L11" s="726"/>
      <c r="M11" s="726" t="s">
        <v>6426</v>
      </c>
      <c r="N11" s="722" t="s">
        <v>4179</v>
      </c>
      <c r="O11" s="721" t="s">
        <v>222</v>
      </c>
      <c r="P11" s="722" t="s">
        <v>4190</v>
      </c>
      <c r="Q11" s="722" t="s">
        <v>4192</v>
      </c>
    </row>
    <row r="12" spans="1:17">
      <c r="A12" s="721"/>
      <c r="B12" s="721">
        <v>2</v>
      </c>
      <c r="C12" s="722" t="s">
        <v>4194</v>
      </c>
      <c r="D12" s="723" t="s">
        <v>16</v>
      </c>
      <c r="E12" s="721" t="s">
        <v>221</v>
      </c>
      <c r="F12" s="721" t="s">
        <v>3741</v>
      </c>
      <c r="G12" s="774">
        <v>27947</v>
      </c>
      <c r="H12" s="795">
        <v>41</v>
      </c>
      <c r="I12" s="725" t="s">
        <v>1403</v>
      </c>
      <c r="J12" s="721" t="s">
        <v>223</v>
      </c>
      <c r="K12" s="721" t="s">
        <v>246</v>
      </c>
      <c r="L12" s="726"/>
      <c r="M12" s="726" t="s">
        <v>6426</v>
      </c>
      <c r="N12" s="722" t="s">
        <v>4179</v>
      </c>
      <c r="O12" s="721" t="s">
        <v>245</v>
      </c>
      <c r="P12" s="722" t="s">
        <v>4193</v>
      </c>
      <c r="Q12" s="722" t="s">
        <v>4192</v>
      </c>
    </row>
    <row r="13" spans="1:17">
      <c r="A13" s="721"/>
      <c r="B13" s="721">
        <v>3</v>
      </c>
      <c r="C13" s="722" t="s">
        <v>4198</v>
      </c>
      <c r="D13" s="723" t="s">
        <v>16</v>
      </c>
      <c r="E13" s="721" t="s">
        <v>254</v>
      </c>
      <c r="F13" s="721" t="s">
        <v>22</v>
      </c>
      <c r="G13" s="774">
        <v>38351</v>
      </c>
      <c r="H13" s="795">
        <v>12</v>
      </c>
      <c r="I13" s="725" t="s">
        <v>1403</v>
      </c>
      <c r="J13" s="721" t="s">
        <v>369</v>
      </c>
      <c r="K13" s="721" t="s">
        <v>266</v>
      </c>
      <c r="L13" s="726"/>
      <c r="M13" s="726" t="s">
        <v>6426</v>
      </c>
      <c r="N13" s="722" t="s">
        <v>4179</v>
      </c>
      <c r="O13" s="721" t="s">
        <v>255</v>
      </c>
      <c r="P13" s="722" t="s">
        <v>4197</v>
      </c>
      <c r="Q13" s="722" t="s">
        <v>4192</v>
      </c>
    </row>
    <row r="14" spans="1:17">
      <c r="A14" s="721"/>
      <c r="B14" s="721">
        <v>4</v>
      </c>
      <c r="C14" s="722" t="s">
        <v>7250</v>
      </c>
      <c r="D14" s="723" t="s">
        <v>23</v>
      </c>
      <c r="E14" s="721" t="s">
        <v>254</v>
      </c>
      <c r="F14" s="721"/>
      <c r="G14" s="774"/>
      <c r="H14" s="795"/>
      <c r="I14" s="725"/>
      <c r="J14" s="721"/>
      <c r="K14" s="721"/>
      <c r="L14" s="726"/>
      <c r="M14" s="726"/>
      <c r="N14" s="722"/>
      <c r="O14" s="721"/>
      <c r="P14" s="722"/>
      <c r="Q14" s="722"/>
    </row>
    <row r="15" spans="1:17">
      <c r="A15" s="721">
        <v>3</v>
      </c>
      <c r="B15" s="721">
        <v>1</v>
      </c>
      <c r="C15" s="722" t="s">
        <v>4200</v>
      </c>
      <c r="D15" s="723" t="s">
        <v>23</v>
      </c>
      <c r="E15" s="721" t="s">
        <v>221</v>
      </c>
      <c r="F15" s="721" t="s">
        <v>4201</v>
      </c>
      <c r="G15" s="774">
        <v>25018</v>
      </c>
      <c r="H15" s="795">
        <v>49</v>
      </c>
      <c r="I15" s="725" t="s">
        <v>4508</v>
      </c>
      <c r="J15" s="721" t="s">
        <v>289</v>
      </c>
      <c r="K15" s="721" t="s">
        <v>283</v>
      </c>
      <c r="L15" s="726"/>
      <c r="M15" s="726" t="s">
        <v>6426</v>
      </c>
      <c r="N15" s="722" t="s">
        <v>4179</v>
      </c>
      <c r="O15" s="721" t="s">
        <v>222</v>
      </c>
      <c r="P15" s="722" t="s">
        <v>4199</v>
      </c>
      <c r="Q15" s="722" t="s">
        <v>4204</v>
      </c>
    </row>
    <row r="16" spans="1:17">
      <c r="A16" s="721"/>
      <c r="B16" s="721">
        <v>2</v>
      </c>
      <c r="C16" s="722" t="s">
        <v>4207</v>
      </c>
      <c r="D16" s="723" t="s">
        <v>16</v>
      </c>
      <c r="E16" s="721" t="s">
        <v>221</v>
      </c>
      <c r="F16" s="721" t="s">
        <v>4201</v>
      </c>
      <c r="G16" s="774">
        <v>25169</v>
      </c>
      <c r="H16" s="795">
        <v>48</v>
      </c>
      <c r="I16" s="725" t="s">
        <v>4508</v>
      </c>
      <c r="J16" s="721" t="s">
        <v>289</v>
      </c>
      <c r="K16" s="721" t="s">
        <v>246</v>
      </c>
      <c r="L16" s="726"/>
      <c r="M16" s="726" t="s">
        <v>6426</v>
      </c>
      <c r="N16" s="722" t="s">
        <v>4179</v>
      </c>
      <c r="O16" s="721" t="s">
        <v>245</v>
      </c>
      <c r="P16" s="722" t="s">
        <v>4206</v>
      </c>
      <c r="Q16" s="722" t="s">
        <v>4204</v>
      </c>
    </row>
    <row r="17" spans="1:17">
      <c r="A17" s="721"/>
      <c r="B17" s="721">
        <v>3</v>
      </c>
      <c r="C17" s="722" t="s">
        <v>4211</v>
      </c>
      <c r="D17" s="723" t="s">
        <v>16</v>
      </c>
      <c r="E17" s="721" t="s">
        <v>254</v>
      </c>
      <c r="F17" s="721" t="s">
        <v>22</v>
      </c>
      <c r="G17" s="774">
        <v>35410</v>
      </c>
      <c r="H17" s="795">
        <v>20</v>
      </c>
      <c r="I17" s="725" t="s">
        <v>4508</v>
      </c>
      <c r="J17" s="721" t="s">
        <v>344</v>
      </c>
      <c r="K17" s="721" t="s">
        <v>270</v>
      </c>
      <c r="L17" s="726"/>
      <c r="M17" s="726" t="s">
        <v>6426</v>
      </c>
      <c r="N17" s="722" t="s">
        <v>4179</v>
      </c>
      <c r="O17" s="721" t="s">
        <v>255</v>
      </c>
      <c r="P17" s="727" t="s">
        <v>4210</v>
      </c>
      <c r="Q17" s="722" t="s">
        <v>4204</v>
      </c>
    </row>
    <row r="18" spans="1:17">
      <c r="A18" s="721"/>
      <c r="B18" s="721">
        <v>4</v>
      </c>
      <c r="C18" s="722" t="s">
        <v>4213</v>
      </c>
      <c r="D18" s="723" t="s">
        <v>16</v>
      </c>
      <c r="E18" s="721" t="s">
        <v>254</v>
      </c>
      <c r="F18" s="721" t="s">
        <v>22</v>
      </c>
      <c r="G18" s="774">
        <v>36047</v>
      </c>
      <c r="H18" s="795">
        <v>18</v>
      </c>
      <c r="I18" s="725" t="s">
        <v>4508</v>
      </c>
      <c r="J18" s="721" t="s">
        <v>886</v>
      </c>
      <c r="K18" s="721" t="s">
        <v>266</v>
      </c>
      <c r="L18" s="726"/>
      <c r="M18" s="726" t="s">
        <v>6426</v>
      </c>
      <c r="N18" s="722" t="s">
        <v>4179</v>
      </c>
      <c r="O18" s="721" t="s">
        <v>255</v>
      </c>
      <c r="P18" s="722" t="s">
        <v>4212</v>
      </c>
      <c r="Q18" s="722" t="s">
        <v>4204</v>
      </c>
    </row>
    <row r="19" spans="1:17">
      <c r="A19" s="721"/>
      <c r="B19" s="721">
        <v>5</v>
      </c>
      <c r="C19" s="722" t="s">
        <v>4215</v>
      </c>
      <c r="D19" s="723" t="s">
        <v>16</v>
      </c>
      <c r="E19" s="721" t="s">
        <v>254</v>
      </c>
      <c r="F19" s="721" t="s">
        <v>22</v>
      </c>
      <c r="G19" s="774">
        <v>39354</v>
      </c>
      <c r="H19" s="795">
        <v>9</v>
      </c>
      <c r="I19" s="725" t="s">
        <v>4508</v>
      </c>
      <c r="J19" s="721" t="s">
        <v>369</v>
      </c>
      <c r="K19" s="721" t="s">
        <v>266</v>
      </c>
      <c r="L19" s="726"/>
      <c r="M19" s="726" t="s">
        <v>6426</v>
      </c>
      <c r="N19" s="722" t="s">
        <v>4179</v>
      </c>
      <c r="O19" s="721" t="s">
        <v>255</v>
      </c>
      <c r="P19" s="722" t="s">
        <v>4214</v>
      </c>
      <c r="Q19" s="722" t="s">
        <v>4204</v>
      </c>
    </row>
    <row r="20" spans="1:17">
      <c r="A20" s="721"/>
      <c r="B20" s="721">
        <v>6</v>
      </c>
      <c r="C20" s="722" t="s">
        <v>4217</v>
      </c>
      <c r="D20" s="723" t="s">
        <v>23</v>
      </c>
      <c r="E20" s="721" t="s">
        <v>254</v>
      </c>
      <c r="F20" s="721" t="s">
        <v>22</v>
      </c>
      <c r="G20" s="774">
        <v>38481</v>
      </c>
      <c r="H20" s="795">
        <v>12</v>
      </c>
      <c r="I20" s="725" t="s">
        <v>4508</v>
      </c>
      <c r="J20" s="721" t="s">
        <v>369</v>
      </c>
      <c r="K20" s="721" t="s">
        <v>266</v>
      </c>
      <c r="L20" s="726"/>
      <c r="M20" s="726" t="s">
        <v>6426</v>
      </c>
      <c r="N20" s="722" t="s">
        <v>4179</v>
      </c>
      <c r="O20" s="721" t="s">
        <v>255</v>
      </c>
      <c r="P20" s="722" t="s">
        <v>4216</v>
      </c>
      <c r="Q20" s="722" t="s">
        <v>4204</v>
      </c>
    </row>
    <row r="21" spans="1:17">
      <c r="A21" s="721">
        <v>4</v>
      </c>
      <c r="B21" s="721">
        <v>1</v>
      </c>
      <c r="C21" s="722" t="s">
        <v>4219</v>
      </c>
      <c r="D21" s="723" t="s">
        <v>23</v>
      </c>
      <c r="E21" s="721" t="s">
        <v>221</v>
      </c>
      <c r="F21" s="721" t="s">
        <v>309</v>
      </c>
      <c r="G21" s="774">
        <v>26025</v>
      </c>
      <c r="H21" s="795">
        <v>46</v>
      </c>
      <c r="I21" s="725" t="s">
        <v>1403</v>
      </c>
      <c r="J21" s="721" t="s">
        <v>256</v>
      </c>
      <c r="K21" s="721" t="s">
        <v>283</v>
      </c>
      <c r="L21" s="726"/>
      <c r="M21" s="726" t="s">
        <v>6426</v>
      </c>
      <c r="N21" s="722" t="s">
        <v>4179</v>
      </c>
      <c r="O21" s="721" t="s">
        <v>222</v>
      </c>
      <c r="P21" s="722" t="s">
        <v>4218</v>
      </c>
      <c r="Q21" s="722" t="s">
        <v>4222</v>
      </c>
    </row>
    <row r="22" spans="1:17">
      <c r="A22" s="721"/>
      <c r="B22" s="721">
        <v>2</v>
      </c>
      <c r="C22" s="722" t="s">
        <v>4224</v>
      </c>
      <c r="D22" s="723" t="s">
        <v>16</v>
      </c>
      <c r="E22" s="721" t="s">
        <v>221</v>
      </c>
      <c r="F22" s="721" t="s">
        <v>3441</v>
      </c>
      <c r="G22" s="774">
        <v>25519</v>
      </c>
      <c r="H22" s="795">
        <v>47</v>
      </c>
      <c r="I22" s="725" t="s">
        <v>1403</v>
      </c>
      <c r="J22" s="721" t="s">
        <v>256</v>
      </c>
      <c r="K22" s="721" t="s">
        <v>246</v>
      </c>
      <c r="L22" s="726"/>
      <c r="M22" s="726" t="s">
        <v>6426</v>
      </c>
      <c r="N22" s="722" t="s">
        <v>4179</v>
      </c>
      <c r="O22" s="721" t="s">
        <v>245</v>
      </c>
      <c r="P22" s="722" t="s">
        <v>4223</v>
      </c>
      <c r="Q22" s="722" t="s">
        <v>4222</v>
      </c>
    </row>
    <row r="23" spans="1:17">
      <c r="A23" s="721"/>
      <c r="B23" s="721">
        <v>3</v>
      </c>
      <c r="C23" s="722" t="s">
        <v>4227</v>
      </c>
      <c r="D23" s="723" t="s">
        <v>16</v>
      </c>
      <c r="E23" s="721" t="s">
        <v>254</v>
      </c>
      <c r="F23" s="721" t="s">
        <v>22</v>
      </c>
      <c r="G23" s="774">
        <v>35052</v>
      </c>
      <c r="H23" s="795">
        <v>21</v>
      </c>
      <c r="I23" s="725" t="s">
        <v>1403</v>
      </c>
      <c r="J23" s="721" t="s">
        <v>344</v>
      </c>
      <c r="K23" s="721" t="s">
        <v>270</v>
      </c>
      <c r="L23" s="726"/>
      <c r="M23" s="726" t="s">
        <v>6426</v>
      </c>
      <c r="N23" s="722" t="s">
        <v>4179</v>
      </c>
      <c r="O23" s="721" t="s">
        <v>255</v>
      </c>
      <c r="P23" s="722" t="s">
        <v>4226</v>
      </c>
      <c r="Q23" s="722" t="s">
        <v>4222</v>
      </c>
    </row>
    <row r="24" spans="1:17">
      <c r="A24" s="721"/>
      <c r="B24" s="721">
        <v>4</v>
      </c>
      <c r="C24" s="722" t="s">
        <v>4229</v>
      </c>
      <c r="D24" s="723" t="s">
        <v>23</v>
      </c>
      <c r="E24" s="721" t="s">
        <v>254</v>
      </c>
      <c r="F24" s="721" t="s">
        <v>22</v>
      </c>
      <c r="G24" s="774">
        <v>36159</v>
      </c>
      <c r="H24" s="795">
        <v>18</v>
      </c>
      <c r="I24" s="725" t="s">
        <v>1403</v>
      </c>
      <c r="J24" s="721" t="s">
        <v>886</v>
      </c>
      <c r="K24" s="721" t="s">
        <v>266</v>
      </c>
      <c r="L24" s="726"/>
      <c r="M24" s="726" t="s">
        <v>6426</v>
      </c>
      <c r="N24" s="722" t="s">
        <v>4179</v>
      </c>
      <c r="O24" s="721" t="s">
        <v>255</v>
      </c>
      <c r="P24" s="722" t="s">
        <v>4228</v>
      </c>
      <c r="Q24" s="722" t="s">
        <v>4222</v>
      </c>
    </row>
    <row r="25" spans="1:17">
      <c r="A25" s="721">
        <v>5</v>
      </c>
      <c r="B25" s="721">
        <v>1</v>
      </c>
      <c r="C25" s="722" t="s">
        <v>4231</v>
      </c>
      <c r="D25" s="723" t="s">
        <v>23</v>
      </c>
      <c r="E25" s="721" t="s">
        <v>221</v>
      </c>
      <c r="F25" s="721" t="s">
        <v>4232</v>
      </c>
      <c r="G25" s="774">
        <v>23626</v>
      </c>
      <c r="H25" s="795">
        <v>52</v>
      </c>
      <c r="I25" s="725" t="s">
        <v>1403</v>
      </c>
      <c r="J25" s="721" t="s">
        <v>289</v>
      </c>
      <c r="K25" s="721" t="s">
        <v>283</v>
      </c>
      <c r="L25" s="726"/>
      <c r="M25" s="726" t="s">
        <v>6426</v>
      </c>
      <c r="N25" s="722" t="s">
        <v>4179</v>
      </c>
      <c r="O25" s="721" t="s">
        <v>222</v>
      </c>
      <c r="P25" s="722" t="s">
        <v>4230</v>
      </c>
      <c r="Q25" s="722" t="s">
        <v>4235</v>
      </c>
    </row>
    <row r="26" spans="1:17">
      <c r="A26" s="721"/>
      <c r="B26" s="721">
        <v>2</v>
      </c>
      <c r="C26" s="722" t="s">
        <v>4237</v>
      </c>
      <c r="D26" s="723" t="s">
        <v>16</v>
      </c>
      <c r="E26" s="721" t="s">
        <v>221</v>
      </c>
      <c r="F26" s="721" t="s">
        <v>4238</v>
      </c>
      <c r="G26" s="774">
        <v>26304</v>
      </c>
      <c r="H26" s="795">
        <v>45</v>
      </c>
      <c r="I26" s="725" t="s">
        <v>1403</v>
      </c>
      <c r="J26" s="721" t="s">
        <v>289</v>
      </c>
      <c r="K26" s="721" t="s">
        <v>246</v>
      </c>
      <c r="L26" s="726"/>
      <c r="M26" s="726" t="s">
        <v>6426</v>
      </c>
      <c r="N26" s="722" t="s">
        <v>4179</v>
      </c>
      <c r="O26" s="721" t="s">
        <v>245</v>
      </c>
      <c r="P26" s="722" t="s">
        <v>4236</v>
      </c>
      <c r="Q26" s="722" t="s">
        <v>4235</v>
      </c>
    </row>
    <row r="27" spans="1:17">
      <c r="A27" s="721"/>
      <c r="B27" s="721">
        <v>3</v>
      </c>
      <c r="C27" s="722" t="s">
        <v>4240</v>
      </c>
      <c r="D27" s="723" t="s">
        <v>23</v>
      </c>
      <c r="E27" s="721" t="s">
        <v>254</v>
      </c>
      <c r="F27" s="721" t="s">
        <v>22</v>
      </c>
      <c r="G27" s="774">
        <v>38085</v>
      </c>
      <c r="H27" s="795">
        <v>13</v>
      </c>
      <c r="I27" s="725" t="s">
        <v>1403</v>
      </c>
      <c r="J27" s="721" t="s">
        <v>369</v>
      </c>
      <c r="K27" s="721" t="s">
        <v>266</v>
      </c>
      <c r="L27" s="726"/>
      <c r="M27" s="726" t="s">
        <v>6426</v>
      </c>
      <c r="N27" s="722" t="s">
        <v>4179</v>
      </c>
      <c r="O27" s="721" t="s">
        <v>255</v>
      </c>
      <c r="P27" s="722" t="s">
        <v>4239</v>
      </c>
      <c r="Q27" s="722" t="s">
        <v>4235</v>
      </c>
    </row>
    <row r="28" spans="1:17">
      <c r="A28" s="721">
        <v>6</v>
      </c>
      <c r="B28" s="721">
        <v>1</v>
      </c>
      <c r="C28" s="722" t="s">
        <v>4257</v>
      </c>
      <c r="D28" s="723" t="s">
        <v>23</v>
      </c>
      <c r="E28" s="721" t="s">
        <v>221</v>
      </c>
      <c r="F28" s="721" t="s">
        <v>1055</v>
      </c>
      <c r="G28" s="774">
        <v>18720</v>
      </c>
      <c r="H28" s="795">
        <v>66</v>
      </c>
      <c r="I28" s="725" t="s">
        <v>1403</v>
      </c>
      <c r="J28" s="721" t="s">
        <v>256</v>
      </c>
      <c r="K28" s="721" t="s">
        <v>283</v>
      </c>
      <c r="L28" s="726"/>
      <c r="M28" s="726" t="s">
        <v>6426</v>
      </c>
      <c r="N28" s="722" t="s">
        <v>4179</v>
      </c>
      <c r="O28" s="721" t="s">
        <v>222</v>
      </c>
      <c r="P28" s="722" t="s">
        <v>4256</v>
      </c>
      <c r="Q28" s="722" t="s">
        <v>4259</v>
      </c>
    </row>
    <row r="29" spans="1:17">
      <c r="A29" s="721"/>
      <c r="B29" s="721">
        <v>2</v>
      </c>
      <c r="C29" s="722" t="s">
        <v>4261</v>
      </c>
      <c r="D29" s="723" t="s">
        <v>16</v>
      </c>
      <c r="E29" s="721" t="s">
        <v>221</v>
      </c>
      <c r="F29" s="721" t="s">
        <v>1055</v>
      </c>
      <c r="G29" s="774">
        <v>20526</v>
      </c>
      <c r="H29" s="795">
        <v>61</v>
      </c>
      <c r="I29" s="725" t="s">
        <v>1403</v>
      </c>
      <c r="J29" s="721" t="s">
        <v>256</v>
      </c>
      <c r="K29" s="721" t="s">
        <v>246</v>
      </c>
      <c r="L29" s="726"/>
      <c r="M29" s="726" t="s">
        <v>6426</v>
      </c>
      <c r="N29" s="722" t="s">
        <v>4179</v>
      </c>
      <c r="O29" s="721" t="s">
        <v>245</v>
      </c>
      <c r="P29" s="722" t="s">
        <v>4260</v>
      </c>
      <c r="Q29" s="722" t="s">
        <v>4259</v>
      </c>
    </row>
    <row r="30" spans="1:17">
      <c r="A30" s="721">
        <v>7</v>
      </c>
      <c r="B30" s="721">
        <v>1</v>
      </c>
      <c r="C30" s="722" t="s">
        <v>1129</v>
      </c>
      <c r="D30" s="723" t="s">
        <v>16</v>
      </c>
      <c r="E30" s="721" t="s">
        <v>2634</v>
      </c>
      <c r="F30" s="721" t="s">
        <v>4267</v>
      </c>
      <c r="G30" s="774">
        <v>22169</v>
      </c>
      <c r="H30" s="795">
        <v>56</v>
      </c>
      <c r="I30" s="725" t="s">
        <v>1403</v>
      </c>
      <c r="J30" s="721" t="s">
        <v>256</v>
      </c>
      <c r="K30" s="721" t="s">
        <v>246</v>
      </c>
      <c r="L30" s="726"/>
      <c r="M30" s="726" t="s">
        <v>6426</v>
      </c>
      <c r="N30" s="722" t="s">
        <v>4179</v>
      </c>
      <c r="O30" s="721" t="s">
        <v>222</v>
      </c>
      <c r="P30" s="722" t="s">
        <v>4266</v>
      </c>
      <c r="Q30" s="722" t="s">
        <v>4270</v>
      </c>
    </row>
    <row r="31" spans="1:17">
      <c r="A31" s="721"/>
      <c r="B31" s="721">
        <v>2</v>
      </c>
      <c r="C31" s="722" t="s">
        <v>4274</v>
      </c>
      <c r="D31" s="723" t="s">
        <v>23</v>
      </c>
      <c r="E31" s="721" t="s">
        <v>254</v>
      </c>
      <c r="F31" s="721" t="s">
        <v>4267</v>
      </c>
      <c r="G31" s="774">
        <v>30567</v>
      </c>
      <c r="H31" s="795">
        <v>33</v>
      </c>
      <c r="I31" s="725" t="s">
        <v>1403</v>
      </c>
      <c r="J31" s="721" t="s">
        <v>289</v>
      </c>
      <c r="K31" s="721" t="s">
        <v>283</v>
      </c>
      <c r="L31" s="726"/>
      <c r="M31" s="726" t="s">
        <v>6426</v>
      </c>
      <c r="N31" s="722" t="s">
        <v>4179</v>
      </c>
      <c r="O31" s="721" t="s">
        <v>255</v>
      </c>
      <c r="P31" s="722" t="s">
        <v>4273</v>
      </c>
      <c r="Q31" s="722" t="s">
        <v>4270</v>
      </c>
    </row>
    <row r="32" spans="1:17">
      <c r="A32" s="721"/>
      <c r="B32" s="721">
        <v>3</v>
      </c>
      <c r="C32" s="722" t="s">
        <v>4276</v>
      </c>
      <c r="D32" s="723" t="s">
        <v>23</v>
      </c>
      <c r="E32" s="721" t="s">
        <v>254</v>
      </c>
      <c r="F32" s="721" t="s">
        <v>4267</v>
      </c>
      <c r="G32" s="774">
        <v>32086</v>
      </c>
      <c r="H32" s="795">
        <v>29</v>
      </c>
      <c r="I32" s="725" t="s">
        <v>1403</v>
      </c>
      <c r="J32" s="721" t="s">
        <v>289</v>
      </c>
      <c r="K32" s="721" t="s">
        <v>283</v>
      </c>
      <c r="L32" s="726"/>
      <c r="M32" s="726" t="s">
        <v>6426</v>
      </c>
      <c r="N32" s="722" t="s">
        <v>4179</v>
      </c>
      <c r="O32" s="721" t="s">
        <v>255</v>
      </c>
      <c r="P32" s="722" t="s">
        <v>4275</v>
      </c>
      <c r="Q32" s="722" t="s">
        <v>4270</v>
      </c>
    </row>
    <row r="33" spans="1:17">
      <c r="A33" s="721"/>
      <c r="B33" s="721">
        <v>4</v>
      </c>
      <c r="C33" s="722" t="s">
        <v>4278</v>
      </c>
      <c r="D33" s="723" t="s">
        <v>23</v>
      </c>
      <c r="E33" s="721" t="s">
        <v>254</v>
      </c>
      <c r="F33" s="721" t="s">
        <v>4267</v>
      </c>
      <c r="G33" s="774">
        <v>35697</v>
      </c>
      <c r="H33" s="795">
        <v>19</v>
      </c>
      <c r="I33" s="725" t="s">
        <v>1403</v>
      </c>
      <c r="J33" s="721" t="s">
        <v>256</v>
      </c>
      <c r="K33" s="721" t="s">
        <v>266</v>
      </c>
      <c r="L33" s="726"/>
      <c r="M33" s="726" t="s">
        <v>6426</v>
      </c>
      <c r="N33" s="722" t="s">
        <v>4179</v>
      </c>
      <c r="O33" s="721" t="s">
        <v>255</v>
      </c>
      <c r="P33" s="722" t="s">
        <v>4277</v>
      </c>
      <c r="Q33" s="722" t="s">
        <v>4270</v>
      </c>
    </row>
    <row r="34" spans="1:17">
      <c r="A34" s="721">
        <v>8</v>
      </c>
      <c r="B34" s="721">
        <v>1</v>
      </c>
      <c r="C34" s="722" t="s">
        <v>4280</v>
      </c>
      <c r="D34" s="723" t="s">
        <v>23</v>
      </c>
      <c r="E34" s="721" t="s">
        <v>221</v>
      </c>
      <c r="F34" s="721" t="s">
        <v>4281</v>
      </c>
      <c r="G34" s="774">
        <v>19481</v>
      </c>
      <c r="H34" s="795">
        <v>64</v>
      </c>
      <c r="I34" s="725" t="s">
        <v>1403</v>
      </c>
      <c r="J34" s="721" t="s">
        <v>256</v>
      </c>
      <c r="K34" s="721" t="s">
        <v>283</v>
      </c>
      <c r="L34" s="726"/>
      <c r="M34" s="726" t="s">
        <v>6426</v>
      </c>
      <c r="N34" s="722" t="s">
        <v>4179</v>
      </c>
      <c r="O34" s="721" t="s">
        <v>222</v>
      </c>
      <c r="P34" s="722" t="s">
        <v>4279</v>
      </c>
      <c r="Q34" s="722" t="s">
        <v>4284</v>
      </c>
    </row>
    <row r="35" spans="1:17">
      <c r="A35" s="721"/>
      <c r="B35" s="721">
        <v>2</v>
      </c>
      <c r="C35" s="722" t="s">
        <v>4286</v>
      </c>
      <c r="D35" s="723" t="s">
        <v>16</v>
      </c>
      <c r="E35" s="721" t="s">
        <v>221</v>
      </c>
      <c r="F35" s="721" t="s">
        <v>4281</v>
      </c>
      <c r="G35" s="774">
        <v>25034</v>
      </c>
      <c r="H35" s="795">
        <v>49</v>
      </c>
      <c r="I35" s="725" t="s">
        <v>1403</v>
      </c>
      <c r="J35" s="721" t="s">
        <v>256</v>
      </c>
      <c r="K35" s="721" t="s">
        <v>246</v>
      </c>
      <c r="L35" s="726"/>
      <c r="M35" s="726" t="s">
        <v>6426</v>
      </c>
      <c r="N35" s="722" t="s">
        <v>4179</v>
      </c>
      <c r="O35" s="721" t="s">
        <v>245</v>
      </c>
      <c r="P35" s="722" t="s">
        <v>4285</v>
      </c>
      <c r="Q35" s="722" t="s">
        <v>4284</v>
      </c>
    </row>
    <row r="36" spans="1:17">
      <c r="A36" s="721"/>
      <c r="B36" s="721">
        <v>3</v>
      </c>
      <c r="C36" s="722" t="s">
        <v>333</v>
      </c>
      <c r="D36" s="723" t="s">
        <v>23</v>
      </c>
      <c r="E36" s="721" t="s">
        <v>221</v>
      </c>
      <c r="F36" s="721" t="s">
        <v>4281</v>
      </c>
      <c r="G36" s="774">
        <v>33031</v>
      </c>
      <c r="H36" s="795">
        <v>23</v>
      </c>
      <c r="I36" s="725" t="s">
        <v>1403</v>
      </c>
      <c r="J36" s="721" t="s">
        <v>223</v>
      </c>
      <c r="K36" s="721" t="s">
        <v>283</v>
      </c>
      <c r="L36" s="726"/>
      <c r="M36" s="726" t="s">
        <v>6426</v>
      </c>
      <c r="N36" s="722" t="s">
        <v>4179</v>
      </c>
      <c r="O36" s="721" t="s">
        <v>255</v>
      </c>
      <c r="P36" s="741" t="s">
        <v>4289</v>
      </c>
      <c r="Q36" s="722" t="s">
        <v>4284</v>
      </c>
    </row>
    <row r="37" spans="1:17">
      <c r="A37" s="721">
        <v>9</v>
      </c>
      <c r="B37" s="721">
        <v>1</v>
      </c>
      <c r="C37" s="722" t="s">
        <v>4291</v>
      </c>
      <c r="D37" s="723" t="s">
        <v>23</v>
      </c>
      <c r="E37" s="721" t="s">
        <v>221</v>
      </c>
      <c r="F37" s="721" t="s">
        <v>4292</v>
      </c>
      <c r="G37" s="774">
        <v>23091</v>
      </c>
      <c r="H37" s="795">
        <v>54</v>
      </c>
      <c r="I37" s="725" t="s">
        <v>1403</v>
      </c>
      <c r="J37" s="721" t="s">
        <v>223</v>
      </c>
      <c r="K37" s="721" t="s">
        <v>283</v>
      </c>
      <c r="L37" s="726"/>
      <c r="M37" s="726" t="s">
        <v>6426</v>
      </c>
      <c r="N37" s="722" t="s">
        <v>4179</v>
      </c>
      <c r="O37" s="721" t="s">
        <v>222</v>
      </c>
      <c r="P37" s="722" t="s">
        <v>4290</v>
      </c>
      <c r="Q37" s="722" t="s">
        <v>4294</v>
      </c>
    </row>
    <row r="38" spans="1:17">
      <c r="A38" s="721"/>
      <c r="B38" s="721">
        <v>2</v>
      </c>
      <c r="C38" s="722" t="s">
        <v>4296</v>
      </c>
      <c r="D38" s="723" t="s">
        <v>16</v>
      </c>
      <c r="E38" s="721" t="s">
        <v>221</v>
      </c>
      <c r="F38" s="721" t="s">
        <v>4297</v>
      </c>
      <c r="G38" s="774">
        <v>28047</v>
      </c>
      <c r="H38" s="795">
        <v>40</v>
      </c>
      <c r="I38" s="725" t="s">
        <v>1403</v>
      </c>
      <c r="J38" s="721" t="s">
        <v>289</v>
      </c>
      <c r="K38" s="721" t="s">
        <v>246</v>
      </c>
      <c r="L38" s="726"/>
      <c r="M38" s="726" t="s">
        <v>6426</v>
      </c>
      <c r="N38" s="722" t="s">
        <v>4179</v>
      </c>
      <c r="O38" s="721" t="s">
        <v>245</v>
      </c>
      <c r="P38" s="722" t="s">
        <v>4295</v>
      </c>
      <c r="Q38" s="722" t="s">
        <v>4294</v>
      </c>
    </row>
    <row r="39" spans="1:17">
      <c r="A39" s="721"/>
      <c r="B39" s="721">
        <v>3</v>
      </c>
      <c r="C39" s="722" t="s">
        <v>4301</v>
      </c>
      <c r="D39" s="723" t="s">
        <v>23</v>
      </c>
      <c r="E39" s="721" t="s">
        <v>254</v>
      </c>
      <c r="F39" s="721" t="s">
        <v>22</v>
      </c>
      <c r="G39" s="774">
        <v>35090</v>
      </c>
      <c r="H39" s="795">
        <v>21</v>
      </c>
      <c r="I39" s="725" t="s">
        <v>1403</v>
      </c>
      <c r="J39" s="721" t="s">
        <v>223</v>
      </c>
      <c r="K39" s="721" t="s">
        <v>266</v>
      </c>
      <c r="L39" s="726"/>
      <c r="M39" s="726" t="s">
        <v>6426</v>
      </c>
      <c r="N39" s="722" t="s">
        <v>4179</v>
      </c>
      <c r="O39" s="721" t="s">
        <v>255</v>
      </c>
      <c r="P39" s="722" t="s">
        <v>4300</v>
      </c>
      <c r="Q39" s="722" t="s">
        <v>4294</v>
      </c>
    </row>
    <row r="40" spans="1:17">
      <c r="A40" s="721"/>
      <c r="B40" s="721">
        <v>4</v>
      </c>
      <c r="C40" s="722" t="s">
        <v>4303</v>
      </c>
      <c r="D40" s="723" t="s">
        <v>23</v>
      </c>
      <c r="E40" s="721" t="s">
        <v>254</v>
      </c>
      <c r="F40" s="721" t="s">
        <v>2109</v>
      </c>
      <c r="G40" s="774">
        <v>36499</v>
      </c>
      <c r="H40" s="795">
        <v>17</v>
      </c>
      <c r="I40" s="725" t="s">
        <v>1403</v>
      </c>
      <c r="J40" s="721" t="s">
        <v>348</v>
      </c>
      <c r="K40" s="721" t="s">
        <v>266</v>
      </c>
      <c r="L40" s="726"/>
      <c r="M40" s="726" t="s">
        <v>6426</v>
      </c>
      <c r="N40" s="722" t="s">
        <v>4179</v>
      </c>
      <c r="O40" s="721" t="s">
        <v>255</v>
      </c>
      <c r="P40" s="722" t="s">
        <v>4302</v>
      </c>
      <c r="Q40" s="722" t="s">
        <v>4294</v>
      </c>
    </row>
    <row r="41" spans="1:17">
      <c r="A41" s="721"/>
      <c r="B41" s="721">
        <v>5</v>
      </c>
      <c r="C41" s="722" t="s">
        <v>4305</v>
      </c>
      <c r="D41" s="723" t="s">
        <v>16</v>
      </c>
      <c r="E41" s="721" t="s">
        <v>254</v>
      </c>
      <c r="F41" s="721" t="s">
        <v>230</v>
      </c>
      <c r="G41" s="774">
        <v>38739</v>
      </c>
      <c r="H41" s="795">
        <v>11</v>
      </c>
      <c r="I41" s="725" t="s">
        <v>1403</v>
      </c>
      <c r="J41" s="721" t="s">
        <v>369</v>
      </c>
      <c r="K41" s="721" t="s">
        <v>266</v>
      </c>
      <c r="L41" s="726"/>
      <c r="M41" s="726" t="s">
        <v>6426</v>
      </c>
      <c r="N41" s="722" t="s">
        <v>4179</v>
      </c>
      <c r="O41" s="721" t="s">
        <v>255</v>
      </c>
      <c r="P41" s="722" t="s">
        <v>4304</v>
      </c>
      <c r="Q41" s="722" t="s">
        <v>4294</v>
      </c>
    </row>
    <row r="42" spans="1:17">
      <c r="A42" s="721">
        <v>10</v>
      </c>
      <c r="B42" s="721">
        <v>1</v>
      </c>
      <c r="C42" s="722" t="s">
        <v>4307</v>
      </c>
      <c r="D42" s="723" t="s">
        <v>23</v>
      </c>
      <c r="E42" s="721" t="s">
        <v>221</v>
      </c>
      <c r="F42" s="721" t="s">
        <v>4308</v>
      </c>
      <c r="G42" s="774">
        <v>26964</v>
      </c>
      <c r="H42" s="795">
        <v>43</v>
      </c>
      <c r="I42" s="725" t="s">
        <v>4508</v>
      </c>
      <c r="J42" s="721" t="s">
        <v>223</v>
      </c>
      <c r="K42" s="721" t="s">
        <v>283</v>
      </c>
      <c r="L42" s="726"/>
      <c r="M42" s="726" t="s">
        <v>6426</v>
      </c>
      <c r="N42" s="722" t="s">
        <v>4179</v>
      </c>
      <c r="O42" s="721" t="s">
        <v>222</v>
      </c>
      <c r="P42" s="722" t="s">
        <v>4306</v>
      </c>
      <c r="Q42" s="722" t="s">
        <v>4311</v>
      </c>
    </row>
    <row r="43" spans="1:17">
      <c r="A43" s="721"/>
      <c r="B43" s="721">
        <v>2</v>
      </c>
      <c r="C43" s="722" t="s">
        <v>4314</v>
      </c>
      <c r="D43" s="723" t="s">
        <v>16</v>
      </c>
      <c r="E43" s="721" t="s">
        <v>221</v>
      </c>
      <c r="F43" s="721" t="s">
        <v>4315</v>
      </c>
      <c r="G43" s="774">
        <v>27346</v>
      </c>
      <c r="H43" s="795">
        <v>42</v>
      </c>
      <c r="I43" s="725" t="s">
        <v>4508</v>
      </c>
      <c r="J43" s="721" t="s">
        <v>223</v>
      </c>
      <c r="K43" s="721" t="s">
        <v>246</v>
      </c>
      <c r="L43" s="726"/>
      <c r="M43" s="726" t="s">
        <v>6426</v>
      </c>
      <c r="N43" s="722" t="s">
        <v>4179</v>
      </c>
      <c r="O43" s="721" t="s">
        <v>245</v>
      </c>
      <c r="P43" s="722" t="s">
        <v>4313</v>
      </c>
      <c r="Q43" s="722" t="s">
        <v>4311</v>
      </c>
    </row>
    <row r="44" spans="1:17">
      <c r="A44" s="721"/>
      <c r="B44" s="721">
        <v>3</v>
      </c>
      <c r="C44" s="722" t="s">
        <v>4319</v>
      </c>
      <c r="D44" s="723" t="s">
        <v>16</v>
      </c>
      <c r="E44" s="721" t="s">
        <v>254</v>
      </c>
      <c r="F44" s="721" t="s">
        <v>376</v>
      </c>
      <c r="G44" s="774">
        <v>35962</v>
      </c>
      <c r="H44" s="795">
        <v>19</v>
      </c>
      <c r="I44" s="725" t="s">
        <v>4508</v>
      </c>
      <c r="J44" s="721" t="s">
        <v>785</v>
      </c>
      <c r="K44" s="721" t="s">
        <v>266</v>
      </c>
      <c r="L44" s="726"/>
      <c r="M44" s="726" t="s">
        <v>6426</v>
      </c>
      <c r="N44" s="722" t="s">
        <v>4179</v>
      </c>
      <c r="O44" s="721" t="s">
        <v>255</v>
      </c>
      <c r="P44" s="722" t="s">
        <v>4318</v>
      </c>
      <c r="Q44" s="722" t="s">
        <v>4311</v>
      </c>
    </row>
    <row r="45" spans="1:17">
      <c r="A45" s="721"/>
      <c r="B45" s="721">
        <v>4</v>
      </c>
      <c r="C45" s="722" t="s">
        <v>4321</v>
      </c>
      <c r="D45" s="723" t="s">
        <v>16</v>
      </c>
      <c r="E45" s="721" t="s">
        <v>254</v>
      </c>
      <c r="F45" s="721" t="s">
        <v>4308</v>
      </c>
      <c r="G45" s="774">
        <v>36800</v>
      </c>
      <c r="H45" s="795">
        <v>16</v>
      </c>
      <c r="I45" s="725" t="s">
        <v>4508</v>
      </c>
      <c r="J45" s="721" t="s">
        <v>886</v>
      </c>
      <c r="K45" s="721" t="s">
        <v>266</v>
      </c>
      <c r="L45" s="726"/>
      <c r="M45" s="726" t="s">
        <v>6426</v>
      </c>
      <c r="N45" s="722" t="s">
        <v>4179</v>
      </c>
      <c r="O45" s="721" t="s">
        <v>255</v>
      </c>
      <c r="P45" s="722" t="s">
        <v>4320</v>
      </c>
      <c r="Q45" s="722" t="s">
        <v>4311</v>
      </c>
    </row>
    <row r="46" spans="1:17">
      <c r="A46" s="721"/>
      <c r="B46" s="721">
        <v>5</v>
      </c>
      <c r="C46" s="722" t="s">
        <v>4323</v>
      </c>
      <c r="D46" s="723" t="s">
        <v>23</v>
      </c>
      <c r="E46" s="721" t="s">
        <v>254</v>
      </c>
      <c r="F46" s="721" t="s">
        <v>22</v>
      </c>
      <c r="G46" s="774">
        <v>38843</v>
      </c>
      <c r="H46" s="795">
        <v>11</v>
      </c>
      <c r="I46" s="725" t="s">
        <v>4508</v>
      </c>
      <c r="J46" s="721" t="s">
        <v>369</v>
      </c>
      <c r="K46" s="721" t="s">
        <v>266</v>
      </c>
      <c r="L46" s="726"/>
      <c r="M46" s="726" t="s">
        <v>6426</v>
      </c>
      <c r="N46" s="722" t="s">
        <v>4179</v>
      </c>
      <c r="O46" s="721" t="s">
        <v>255</v>
      </c>
      <c r="P46" s="722" t="s">
        <v>4322</v>
      </c>
      <c r="Q46" s="722" t="s">
        <v>4311</v>
      </c>
    </row>
    <row r="47" spans="1:17">
      <c r="A47" s="721"/>
      <c r="B47" s="721">
        <v>6</v>
      </c>
      <c r="C47" s="722" t="s">
        <v>4325</v>
      </c>
      <c r="D47" s="723" t="s">
        <v>16</v>
      </c>
      <c r="E47" s="721" t="s">
        <v>254</v>
      </c>
      <c r="F47" s="721" t="s">
        <v>22</v>
      </c>
      <c r="G47" s="774">
        <v>39577</v>
      </c>
      <c r="H47" s="795">
        <v>9</v>
      </c>
      <c r="I47" s="725" t="s">
        <v>4508</v>
      </c>
      <c r="J47" s="721" t="s">
        <v>369</v>
      </c>
      <c r="K47" s="721" t="s">
        <v>266</v>
      </c>
      <c r="L47" s="726"/>
      <c r="M47" s="726" t="s">
        <v>6426</v>
      </c>
      <c r="N47" s="722" t="s">
        <v>4179</v>
      </c>
      <c r="O47" s="721" t="s">
        <v>255</v>
      </c>
      <c r="P47" s="734" t="s">
        <v>4324</v>
      </c>
      <c r="Q47" s="722" t="s">
        <v>4311</v>
      </c>
    </row>
    <row r="48" spans="1:17">
      <c r="A48" s="721"/>
      <c r="B48" s="721">
        <v>7</v>
      </c>
      <c r="C48" s="722" t="s">
        <v>4327</v>
      </c>
      <c r="D48" s="723" t="s">
        <v>23</v>
      </c>
      <c r="E48" s="721" t="s">
        <v>254</v>
      </c>
      <c r="F48" s="721" t="s">
        <v>22</v>
      </c>
      <c r="G48" s="774">
        <v>40205</v>
      </c>
      <c r="H48" s="795">
        <v>7</v>
      </c>
      <c r="I48" s="725" t="s">
        <v>4508</v>
      </c>
      <c r="J48" s="721" t="s">
        <v>369</v>
      </c>
      <c r="K48" s="721" t="s">
        <v>266</v>
      </c>
      <c r="L48" s="726"/>
      <c r="M48" s="726" t="s">
        <v>6426</v>
      </c>
      <c r="N48" s="722" t="s">
        <v>4179</v>
      </c>
      <c r="O48" s="721" t="s">
        <v>255</v>
      </c>
      <c r="P48" s="734" t="s">
        <v>4326</v>
      </c>
      <c r="Q48" s="722" t="s">
        <v>4311</v>
      </c>
    </row>
    <row r="49" spans="1:17">
      <c r="A49" s="721">
        <v>11</v>
      </c>
      <c r="B49" s="721">
        <v>1</v>
      </c>
      <c r="C49" s="722" t="s">
        <v>2900</v>
      </c>
      <c r="D49" s="723" t="s">
        <v>23</v>
      </c>
      <c r="E49" s="721" t="s">
        <v>221</v>
      </c>
      <c r="F49" s="721" t="s">
        <v>297</v>
      </c>
      <c r="G49" s="774">
        <v>24603</v>
      </c>
      <c r="H49" s="795">
        <v>50</v>
      </c>
      <c r="I49" s="725" t="s">
        <v>1403</v>
      </c>
      <c r="J49" s="721" t="s">
        <v>256</v>
      </c>
      <c r="K49" s="721" t="s">
        <v>283</v>
      </c>
      <c r="L49" s="726"/>
      <c r="M49" s="726" t="s">
        <v>6426</v>
      </c>
      <c r="N49" s="722" t="s">
        <v>4179</v>
      </c>
      <c r="O49" s="721" t="s">
        <v>222</v>
      </c>
      <c r="P49" s="722" t="s">
        <v>4328</v>
      </c>
      <c r="Q49" s="722" t="s">
        <v>4330</v>
      </c>
    </row>
    <row r="50" spans="1:17">
      <c r="A50" s="721"/>
      <c r="B50" s="738">
        <v>2</v>
      </c>
      <c r="C50" s="722" t="s">
        <v>4333</v>
      </c>
      <c r="D50" s="723" t="s">
        <v>16</v>
      </c>
      <c r="E50" s="721" t="s">
        <v>221</v>
      </c>
      <c r="F50" s="721" t="s">
        <v>297</v>
      </c>
      <c r="G50" s="774">
        <v>24603</v>
      </c>
      <c r="H50" s="795">
        <v>50</v>
      </c>
      <c r="I50" s="725" t="s">
        <v>1403</v>
      </c>
      <c r="J50" s="721" t="s">
        <v>256</v>
      </c>
      <c r="K50" s="721" t="s">
        <v>246</v>
      </c>
      <c r="L50" s="726"/>
      <c r="M50" s="726" t="s">
        <v>6426</v>
      </c>
      <c r="N50" s="722" t="s">
        <v>4179</v>
      </c>
      <c r="O50" s="721" t="s">
        <v>245</v>
      </c>
      <c r="P50" s="722" t="s">
        <v>4332</v>
      </c>
      <c r="Q50" s="722" t="s">
        <v>4330</v>
      </c>
    </row>
    <row r="51" spans="1:17">
      <c r="A51" s="721">
        <v>12</v>
      </c>
      <c r="B51" s="721">
        <v>1</v>
      </c>
      <c r="C51" s="722" t="s">
        <v>4336</v>
      </c>
      <c r="D51" s="723" t="s">
        <v>23</v>
      </c>
      <c r="E51" s="721" t="s">
        <v>221</v>
      </c>
      <c r="F51" s="721" t="s">
        <v>4337</v>
      </c>
      <c r="G51" s="774">
        <v>28304</v>
      </c>
      <c r="H51" s="795">
        <v>40</v>
      </c>
      <c r="I51" s="725" t="s">
        <v>1403</v>
      </c>
      <c r="J51" s="721" t="s">
        <v>256</v>
      </c>
      <c r="K51" s="721" t="s">
        <v>674</v>
      </c>
      <c r="L51" s="726"/>
      <c r="M51" s="726" t="s">
        <v>6426</v>
      </c>
      <c r="N51" s="722" t="s">
        <v>4179</v>
      </c>
      <c r="O51" s="721" t="s">
        <v>222</v>
      </c>
      <c r="P51" s="734" t="s">
        <v>4335</v>
      </c>
      <c r="Q51" s="734" t="s">
        <v>4340</v>
      </c>
    </row>
    <row r="52" spans="1:17">
      <c r="A52" s="721"/>
      <c r="B52" s="721">
        <v>2</v>
      </c>
      <c r="C52" s="722" t="s">
        <v>4342</v>
      </c>
      <c r="D52" s="723" t="s">
        <v>16</v>
      </c>
      <c r="E52" s="721" t="s">
        <v>221</v>
      </c>
      <c r="F52" s="721" t="s">
        <v>733</v>
      </c>
      <c r="G52" s="774">
        <v>32151</v>
      </c>
      <c r="H52" s="795">
        <v>29</v>
      </c>
      <c r="I52" s="725" t="s">
        <v>1403</v>
      </c>
      <c r="J52" s="721" t="s">
        <v>289</v>
      </c>
      <c r="K52" s="721" t="s">
        <v>246</v>
      </c>
      <c r="L52" s="726"/>
      <c r="M52" s="726" t="s">
        <v>6426</v>
      </c>
      <c r="N52" s="722" t="s">
        <v>4179</v>
      </c>
      <c r="O52" s="721" t="s">
        <v>245</v>
      </c>
      <c r="P52" s="734" t="s">
        <v>4341</v>
      </c>
      <c r="Q52" s="734" t="s">
        <v>4340</v>
      </c>
    </row>
    <row r="53" spans="1:17">
      <c r="A53" s="721"/>
      <c r="B53" s="721">
        <v>3</v>
      </c>
      <c r="C53" s="722" t="s">
        <v>4344</v>
      </c>
      <c r="D53" s="723" t="s">
        <v>23</v>
      </c>
      <c r="E53" s="721" t="s">
        <v>254</v>
      </c>
      <c r="F53" s="721" t="s">
        <v>4345</v>
      </c>
      <c r="G53" s="774">
        <v>38867</v>
      </c>
      <c r="H53" s="795">
        <v>11</v>
      </c>
      <c r="I53" s="725" t="s">
        <v>1403</v>
      </c>
      <c r="J53" s="721" t="s">
        <v>369</v>
      </c>
      <c r="K53" s="721" t="s">
        <v>266</v>
      </c>
      <c r="L53" s="726"/>
      <c r="M53" s="726" t="s">
        <v>6426</v>
      </c>
      <c r="N53" s="722" t="s">
        <v>4179</v>
      </c>
      <c r="O53" s="721" t="s">
        <v>255</v>
      </c>
      <c r="P53" s="734" t="s">
        <v>4343</v>
      </c>
      <c r="Q53" s="734" t="s">
        <v>4340</v>
      </c>
    </row>
    <row r="54" spans="1:17">
      <c r="A54" s="721">
        <v>13</v>
      </c>
      <c r="B54" s="721">
        <v>1</v>
      </c>
      <c r="C54" s="722" t="s">
        <v>3177</v>
      </c>
      <c r="D54" s="723" t="s">
        <v>23</v>
      </c>
      <c r="E54" s="721" t="s">
        <v>221</v>
      </c>
      <c r="F54" s="721" t="s">
        <v>4349</v>
      </c>
      <c r="G54" s="774">
        <v>20760</v>
      </c>
      <c r="H54" s="795">
        <v>60</v>
      </c>
      <c r="I54" s="725" t="s">
        <v>1403</v>
      </c>
      <c r="J54" s="721" t="s">
        <v>289</v>
      </c>
      <c r="K54" s="721" t="s">
        <v>283</v>
      </c>
      <c r="L54" s="726"/>
      <c r="M54" s="726" t="s">
        <v>6426</v>
      </c>
      <c r="N54" s="722" t="s">
        <v>4179</v>
      </c>
      <c r="O54" s="721" t="s">
        <v>222</v>
      </c>
      <c r="P54" s="734" t="s">
        <v>4348</v>
      </c>
      <c r="Q54" s="734" t="s">
        <v>4352</v>
      </c>
    </row>
    <row r="55" spans="1:17">
      <c r="A55" s="721"/>
      <c r="B55" s="721">
        <v>2</v>
      </c>
      <c r="C55" s="722" t="s">
        <v>1296</v>
      </c>
      <c r="D55" s="723" t="s">
        <v>16</v>
      </c>
      <c r="E55" s="721" t="s">
        <v>221</v>
      </c>
      <c r="F55" s="721" t="s">
        <v>22</v>
      </c>
      <c r="G55" s="774">
        <v>22262</v>
      </c>
      <c r="H55" s="795">
        <v>56</v>
      </c>
      <c r="I55" s="725" t="s">
        <v>1403</v>
      </c>
      <c r="J55" s="721" t="s">
        <v>256</v>
      </c>
      <c r="K55" s="721" t="s">
        <v>246</v>
      </c>
      <c r="L55" s="726"/>
      <c r="M55" s="726" t="s">
        <v>6426</v>
      </c>
      <c r="N55" s="722" t="s">
        <v>4179</v>
      </c>
      <c r="O55" s="721" t="s">
        <v>245</v>
      </c>
      <c r="P55" s="734" t="s">
        <v>4353</v>
      </c>
      <c r="Q55" s="734" t="s">
        <v>4352</v>
      </c>
    </row>
    <row r="56" spans="1:17">
      <c r="A56" s="721"/>
      <c r="B56" s="721">
        <v>3</v>
      </c>
      <c r="C56" s="722" t="s">
        <v>4357</v>
      </c>
      <c r="D56" s="723" t="s">
        <v>16</v>
      </c>
      <c r="E56" s="721" t="s">
        <v>254</v>
      </c>
      <c r="F56" s="721" t="s">
        <v>22</v>
      </c>
      <c r="G56" s="774">
        <v>31758</v>
      </c>
      <c r="H56" s="795">
        <v>30</v>
      </c>
      <c r="I56" s="725" t="s">
        <v>1403</v>
      </c>
      <c r="J56" s="721" t="s">
        <v>223</v>
      </c>
      <c r="K56" s="738" t="s">
        <v>270</v>
      </c>
      <c r="L56" s="726"/>
      <c r="M56" s="726" t="s">
        <v>6426</v>
      </c>
      <c r="N56" s="722" t="s">
        <v>4179</v>
      </c>
      <c r="O56" s="721" t="s">
        <v>255</v>
      </c>
      <c r="P56" s="734" t="s">
        <v>4356</v>
      </c>
      <c r="Q56" s="734" t="s">
        <v>4352</v>
      </c>
    </row>
    <row r="57" spans="1:17">
      <c r="A57" s="721"/>
      <c r="B57" s="721">
        <v>4</v>
      </c>
      <c r="C57" s="722" t="s">
        <v>4360</v>
      </c>
      <c r="D57" s="723" t="s">
        <v>16</v>
      </c>
      <c r="E57" s="721" t="s">
        <v>254</v>
      </c>
      <c r="F57" s="721" t="s">
        <v>22</v>
      </c>
      <c r="G57" s="774">
        <v>33950</v>
      </c>
      <c r="H57" s="795">
        <v>24</v>
      </c>
      <c r="I57" s="725" t="s">
        <v>1403</v>
      </c>
      <c r="J57" s="721" t="s">
        <v>344</v>
      </c>
      <c r="K57" s="721" t="s">
        <v>266</v>
      </c>
      <c r="L57" s="726"/>
      <c r="M57" s="726" t="s">
        <v>6426</v>
      </c>
      <c r="N57" s="722" t="s">
        <v>4179</v>
      </c>
      <c r="O57" s="721" t="s">
        <v>255</v>
      </c>
      <c r="P57" s="734" t="s">
        <v>4359</v>
      </c>
      <c r="Q57" s="734" t="s">
        <v>4352</v>
      </c>
    </row>
    <row r="58" spans="1:17">
      <c r="A58" s="721">
        <v>14</v>
      </c>
      <c r="B58" s="733">
        <v>1</v>
      </c>
      <c r="C58" s="732" t="s">
        <v>123</v>
      </c>
      <c r="D58" s="723" t="s">
        <v>23</v>
      </c>
      <c r="E58" s="733" t="s">
        <v>221</v>
      </c>
      <c r="F58" s="733" t="s">
        <v>877</v>
      </c>
      <c r="G58" s="775">
        <v>24506</v>
      </c>
      <c r="H58" s="807">
        <v>50</v>
      </c>
      <c r="I58" s="725" t="s">
        <v>1403</v>
      </c>
      <c r="J58" s="733" t="s">
        <v>289</v>
      </c>
      <c r="K58" s="733" t="s">
        <v>283</v>
      </c>
      <c r="L58" s="726"/>
      <c r="M58" s="726" t="s">
        <v>6426</v>
      </c>
      <c r="N58" s="722" t="s">
        <v>4179</v>
      </c>
      <c r="O58" s="733" t="s">
        <v>222</v>
      </c>
      <c r="P58" s="732" t="s">
        <v>4361</v>
      </c>
      <c r="Q58" s="732" t="s">
        <v>4364</v>
      </c>
    </row>
    <row r="59" spans="1:17">
      <c r="A59" s="721"/>
      <c r="B59" s="733">
        <v>2</v>
      </c>
      <c r="C59" s="732" t="s">
        <v>1446</v>
      </c>
      <c r="D59" s="723" t="s">
        <v>16</v>
      </c>
      <c r="E59" s="733" t="s">
        <v>221</v>
      </c>
      <c r="F59" s="733" t="s">
        <v>877</v>
      </c>
      <c r="G59" s="775">
        <v>26848</v>
      </c>
      <c r="H59" s="795">
        <v>44</v>
      </c>
      <c r="I59" s="725" t="s">
        <v>1403</v>
      </c>
      <c r="J59" s="733" t="s">
        <v>256</v>
      </c>
      <c r="K59" s="733" t="s">
        <v>246</v>
      </c>
      <c r="L59" s="726"/>
      <c r="M59" s="726" t="s">
        <v>6426</v>
      </c>
      <c r="N59" s="722" t="s">
        <v>4179</v>
      </c>
      <c r="O59" s="733" t="s">
        <v>245</v>
      </c>
      <c r="P59" s="732" t="s">
        <v>4365</v>
      </c>
      <c r="Q59" s="732" t="s">
        <v>4364</v>
      </c>
    </row>
    <row r="60" spans="1:17">
      <c r="A60" s="721"/>
      <c r="B60" s="733">
        <v>3</v>
      </c>
      <c r="C60" s="732" t="s">
        <v>4369</v>
      </c>
      <c r="D60" s="723" t="s">
        <v>23</v>
      </c>
      <c r="E60" s="733" t="s">
        <v>254</v>
      </c>
      <c r="F60" s="733" t="s">
        <v>4370</v>
      </c>
      <c r="G60" s="775">
        <v>34373</v>
      </c>
      <c r="H60" s="807">
        <v>23</v>
      </c>
      <c r="I60" s="725" t="s">
        <v>1403</v>
      </c>
      <c r="J60" s="733" t="s">
        <v>223</v>
      </c>
      <c r="K60" s="733" t="s">
        <v>266</v>
      </c>
      <c r="L60" s="726"/>
      <c r="M60" s="726" t="s">
        <v>6426</v>
      </c>
      <c r="N60" s="722" t="s">
        <v>4179</v>
      </c>
      <c r="O60" s="733" t="s">
        <v>255</v>
      </c>
      <c r="P60" s="732" t="s">
        <v>4368</v>
      </c>
      <c r="Q60" s="732" t="s">
        <v>4364</v>
      </c>
    </row>
    <row r="61" spans="1:17">
      <c r="A61" s="721">
        <v>15</v>
      </c>
      <c r="B61" s="721">
        <v>1</v>
      </c>
      <c r="C61" s="734" t="s">
        <v>4372</v>
      </c>
      <c r="D61" s="742" t="s">
        <v>23</v>
      </c>
      <c r="E61" s="737" t="s">
        <v>221</v>
      </c>
      <c r="F61" s="737" t="s">
        <v>4373</v>
      </c>
      <c r="G61" s="779" t="s">
        <v>4374</v>
      </c>
      <c r="H61" s="807">
        <v>23</v>
      </c>
      <c r="I61" s="725" t="s">
        <v>1403</v>
      </c>
      <c r="J61" s="737" t="s">
        <v>3667</v>
      </c>
      <c r="K61" s="737" t="s">
        <v>261</v>
      </c>
      <c r="L61" s="726"/>
      <c r="M61" s="726" t="s">
        <v>6426</v>
      </c>
      <c r="N61" s="722" t="s">
        <v>4179</v>
      </c>
      <c r="O61" s="737" t="s">
        <v>222</v>
      </c>
      <c r="P61" s="734" t="s">
        <v>4371</v>
      </c>
      <c r="Q61" s="734" t="s">
        <v>4376</v>
      </c>
    </row>
    <row r="62" spans="1:17">
      <c r="A62" s="721"/>
      <c r="B62" s="721">
        <v>2</v>
      </c>
      <c r="C62" s="734" t="s">
        <v>4378</v>
      </c>
      <c r="D62" s="742" t="s">
        <v>16</v>
      </c>
      <c r="E62" s="737" t="s">
        <v>221</v>
      </c>
      <c r="F62" s="737" t="s">
        <v>288</v>
      </c>
      <c r="G62" s="779" t="s">
        <v>4379</v>
      </c>
      <c r="H62" s="807">
        <v>22</v>
      </c>
      <c r="I62" s="725" t="s">
        <v>1403</v>
      </c>
      <c r="J62" s="737" t="s">
        <v>3667</v>
      </c>
      <c r="K62" s="737" t="s">
        <v>246</v>
      </c>
      <c r="L62" s="726"/>
      <c r="M62" s="726" t="s">
        <v>6426</v>
      </c>
      <c r="N62" s="722" t="s">
        <v>4179</v>
      </c>
      <c r="O62" s="737" t="s">
        <v>245</v>
      </c>
      <c r="P62" s="734" t="s">
        <v>4377</v>
      </c>
      <c r="Q62" s="734" t="s">
        <v>4376</v>
      </c>
    </row>
    <row r="63" spans="1:17">
      <c r="A63" s="721"/>
      <c r="B63" s="721">
        <v>3</v>
      </c>
      <c r="C63" s="734" t="s">
        <v>4381</v>
      </c>
      <c r="D63" s="742" t="s">
        <v>23</v>
      </c>
      <c r="E63" s="737" t="s">
        <v>254</v>
      </c>
      <c r="F63" s="737" t="s">
        <v>22</v>
      </c>
      <c r="G63" s="779" t="s">
        <v>4382</v>
      </c>
      <c r="H63" s="807">
        <v>3</v>
      </c>
      <c r="I63" s="725" t="s">
        <v>1403</v>
      </c>
      <c r="J63" s="737" t="s">
        <v>3684</v>
      </c>
      <c r="K63" s="737" t="s">
        <v>270</v>
      </c>
      <c r="L63" s="726"/>
      <c r="M63" s="726" t="s">
        <v>6426</v>
      </c>
      <c r="N63" s="722" t="s">
        <v>4179</v>
      </c>
      <c r="O63" s="737" t="s">
        <v>255</v>
      </c>
      <c r="P63" s="734" t="s">
        <v>4380</v>
      </c>
      <c r="Q63" s="734" t="s">
        <v>4376</v>
      </c>
    </row>
    <row r="64" spans="1:17">
      <c r="A64" s="721">
        <v>16</v>
      </c>
      <c r="B64" s="733">
        <v>1</v>
      </c>
      <c r="C64" s="732" t="s">
        <v>4397</v>
      </c>
      <c r="D64" s="723" t="s">
        <v>23</v>
      </c>
      <c r="E64" s="733" t="s">
        <v>221</v>
      </c>
      <c r="F64" s="733" t="s">
        <v>288</v>
      </c>
      <c r="G64" s="775">
        <v>25846</v>
      </c>
      <c r="H64" s="807">
        <v>46</v>
      </c>
      <c r="I64" s="725" t="s">
        <v>1403</v>
      </c>
      <c r="J64" s="733" t="s">
        <v>256</v>
      </c>
      <c r="K64" s="733" t="s">
        <v>674</v>
      </c>
      <c r="L64" s="726"/>
      <c r="M64" s="726" t="s">
        <v>6426</v>
      </c>
      <c r="N64" s="722" t="s">
        <v>4179</v>
      </c>
      <c r="O64" s="733" t="s">
        <v>222</v>
      </c>
      <c r="P64" s="732" t="s">
        <v>4396</v>
      </c>
      <c r="Q64" s="732" t="s">
        <v>4399</v>
      </c>
    </row>
    <row r="65" spans="1:17">
      <c r="A65" s="721"/>
      <c r="B65" s="733">
        <v>2</v>
      </c>
      <c r="C65" s="732" t="s">
        <v>4401</v>
      </c>
      <c r="D65" s="723" t="s">
        <v>16</v>
      </c>
      <c r="E65" s="733" t="s">
        <v>221</v>
      </c>
      <c r="F65" s="733" t="s">
        <v>288</v>
      </c>
      <c r="G65" s="775">
        <v>29051</v>
      </c>
      <c r="H65" s="795">
        <v>38</v>
      </c>
      <c r="I65" s="725" t="s">
        <v>1403</v>
      </c>
      <c r="J65" s="733" t="s">
        <v>256</v>
      </c>
      <c r="K65" s="733" t="s">
        <v>246</v>
      </c>
      <c r="L65" s="726"/>
      <c r="M65" s="726" t="s">
        <v>6426</v>
      </c>
      <c r="N65" s="722" t="s">
        <v>4179</v>
      </c>
      <c r="O65" s="733" t="s">
        <v>245</v>
      </c>
      <c r="P65" s="732" t="s">
        <v>4400</v>
      </c>
      <c r="Q65" s="732" t="s">
        <v>4399</v>
      </c>
    </row>
    <row r="66" spans="1:17">
      <c r="A66" s="721"/>
      <c r="B66" s="733">
        <v>4</v>
      </c>
      <c r="C66" s="732" t="s">
        <v>3075</v>
      </c>
      <c r="D66" s="723" t="s">
        <v>16</v>
      </c>
      <c r="E66" s="733" t="s">
        <v>254</v>
      </c>
      <c r="F66" s="733" t="s">
        <v>288</v>
      </c>
      <c r="G66" s="775">
        <v>36440</v>
      </c>
      <c r="H66" s="795">
        <v>17</v>
      </c>
      <c r="I66" s="725" t="s">
        <v>1403</v>
      </c>
      <c r="J66" s="733" t="s">
        <v>785</v>
      </c>
      <c r="K66" s="733" t="s">
        <v>270</v>
      </c>
      <c r="L66" s="726"/>
      <c r="M66" s="726" t="s">
        <v>6426</v>
      </c>
      <c r="N66" s="722" t="s">
        <v>4179</v>
      </c>
      <c r="O66" s="733" t="s">
        <v>255</v>
      </c>
      <c r="P66" s="732" t="s">
        <v>4404</v>
      </c>
      <c r="Q66" s="732" t="s">
        <v>4399</v>
      </c>
    </row>
    <row r="67" spans="1:17">
      <c r="A67" s="721"/>
      <c r="B67" s="721">
        <v>5</v>
      </c>
      <c r="C67" s="722" t="s">
        <v>4406</v>
      </c>
      <c r="D67" s="723" t="s">
        <v>16</v>
      </c>
      <c r="E67" s="721" t="s">
        <v>254</v>
      </c>
      <c r="F67" s="721" t="s">
        <v>22</v>
      </c>
      <c r="G67" s="774">
        <v>39391</v>
      </c>
      <c r="H67" s="795">
        <v>9</v>
      </c>
      <c r="I67" s="725" t="s">
        <v>1403</v>
      </c>
      <c r="J67" s="721" t="s">
        <v>265</v>
      </c>
      <c r="K67" s="721" t="s">
        <v>266</v>
      </c>
      <c r="L67" s="726"/>
      <c r="M67" s="726" t="s">
        <v>6426</v>
      </c>
      <c r="N67" s="722" t="s">
        <v>4179</v>
      </c>
      <c r="O67" s="721" t="s">
        <v>255</v>
      </c>
      <c r="P67" s="734" t="s">
        <v>4405</v>
      </c>
      <c r="Q67" s="732" t="s">
        <v>4399</v>
      </c>
    </row>
    <row r="68" spans="1:17">
      <c r="A68" s="721">
        <v>17</v>
      </c>
      <c r="B68" s="733">
        <v>1</v>
      </c>
      <c r="C68" s="722" t="s">
        <v>4408</v>
      </c>
      <c r="D68" s="723" t="s">
        <v>23</v>
      </c>
      <c r="E68" s="733" t="s">
        <v>221</v>
      </c>
      <c r="F68" s="733" t="s">
        <v>4409</v>
      </c>
      <c r="G68" s="774">
        <v>27566</v>
      </c>
      <c r="H68" s="807">
        <v>42</v>
      </c>
      <c r="I68" s="725" t="s">
        <v>4508</v>
      </c>
      <c r="J68" s="733" t="s">
        <v>223</v>
      </c>
      <c r="K68" s="733" t="s">
        <v>283</v>
      </c>
      <c r="L68" s="726"/>
      <c r="M68" s="726" t="s">
        <v>6426</v>
      </c>
      <c r="N68" s="722" t="s">
        <v>4179</v>
      </c>
      <c r="O68" s="733" t="s">
        <v>222</v>
      </c>
      <c r="P68" s="734" t="s">
        <v>4407</v>
      </c>
      <c r="Q68" s="734" t="s">
        <v>4412</v>
      </c>
    </row>
    <row r="69" spans="1:17">
      <c r="A69" s="721"/>
      <c r="B69" s="733">
        <v>2</v>
      </c>
      <c r="C69" s="722" t="s">
        <v>4414</v>
      </c>
      <c r="D69" s="723" t="s">
        <v>16</v>
      </c>
      <c r="E69" s="733" t="s">
        <v>221</v>
      </c>
      <c r="F69" s="733" t="s">
        <v>4415</v>
      </c>
      <c r="G69" s="774">
        <v>27857</v>
      </c>
      <c r="H69" s="795">
        <v>41</v>
      </c>
      <c r="I69" s="725" t="s">
        <v>4508</v>
      </c>
      <c r="J69" s="733" t="s">
        <v>289</v>
      </c>
      <c r="K69" s="733" t="s">
        <v>246</v>
      </c>
      <c r="L69" s="726"/>
      <c r="M69" s="726" t="s">
        <v>6426</v>
      </c>
      <c r="N69" s="722" t="s">
        <v>4179</v>
      </c>
      <c r="O69" s="733" t="s">
        <v>245</v>
      </c>
      <c r="P69" s="734" t="s">
        <v>4413</v>
      </c>
      <c r="Q69" s="734" t="s">
        <v>4412</v>
      </c>
    </row>
    <row r="70" spans="1:17">
      <c r="A70" s="721"/>
      <c r="B70" s="733">
        <v>3</v>
      </c>
      <c r="C70" s="722" t="s">
        <v>4419</v>
      </c>
      <c r="D70" s="723" t="s">
        <v>16</v>
      </c>
      <c r="E70" s="733" t="s">
        <v>254</v>
      </c>
      <c r="F70" s="733" t="s">
        <v>4409</v>
      </c>
      <c r="G70" s="774">
        <v>36858</v>
      </c>
      <c r="H70" s="795">
        <v>16</v>
      </c>
      <c r="I70" s="725" t="s">
        <v>4508</v>
      </c>
      <c r="J70" s="733" t="s">
        <v>348</v>
      </c>
      <c r="K70" s="733" t="s">
        <v>266</v>
      </c>
      <c r="L70" s="726"/>
      <c r="M70" s="726" t="s">
        <v>6426</v>
      </c>
      <c r="N70" s="722" t="s">
        <v>4179</v>
      </c>
      <c r="O70" s="733" t="s">
        <v>255</v>
      </c>
      <c r="P70" s="734" t="s">
        <v>4418</v>
      </c>
      <c r="Q70" s="734" t="s">
        <v>4412</v>
      </c>
    </row>
    <row r="71" spans="1:17">
      <c r="A71" s="721"/>
      <c r="B71" s="733">
        <v>4</v>
      </c>
      <c r="C71" s="722" t="s">
        <v>4421</v>
      </c>
      <c r="D71" s="723" t="s">
        <v>23</v>
      </c>
      <c r="E71" s="733" t="s">
        <v>254</v>
      </c>
      <c r="F71" s="733" t="s">
        <v>4409</v>
      </c>
      <c r="G71" s="774">
        <v>37383</v>
      </c>
      <c r="H71" s="807">
        <v>15</v>
      </c>
      <c r="I71" s="725" t="s">
        <v>4508</v>
      </c>
      <c r="J71" s="733" t="s">
        <v>369</v>
      </c>
      <c r="K71" s="733" t="s">
        <v>266</v>
      </c>
      <c r="L71" s="726"/>
      <c r="M71" s="726" t="s">
        <v>6426</v>
      </c>
      <c r="N71" s="722" t="s">
        <v>4179</v>
      </c>
      <c r="O71" s="733" t="s">
        <v>255</v>
      </c>
      <c r="P71" s="734" t="s">
        <v>4420</v>
      </c>
      <c r="Q71" s="734" t="s">
        <v>4412</v>
      </c>
    </row>
    <row r="72" spans="1:17">
      <c r="A72" s="721"/>
      <c r="B72" s="733">
        <v>5</v>
      </c>
      <c r="C72" s="722" t="s">
        <v>4423</v>
      </c>
      <c r="D72" s="723" t="s">
        <v>23</v>
      </c>
      <c r="E72" s="733" t="s">
        <v>254</v>
      </c>
      <c r="F72" s="733" t="s">
        <v>4409</v>
      </c>
      <c r="G72" s="774">
        <v>38041</v>
      </c>
      <c r="H72" s="807">
        <v>13</v>
      </c>
      <c r="I72" s="725" t="s">
        <v>4508</v>
      </c>
      <c r="J72" s="733" t="s">
        <v>369</v>
      </c>
      <c r="K72" s="733" t="s">
        <v>266</v>
      </c>
      <c r="L72" s="726"/>
      <c r="M72" s="726" t="s">
        <v>6426</v>
      </c>
      <c r="N72" s="722" t="s">
        <v>4179</v>
      </c>
      <c r="O72" s="733" t="s">
        <v>255</v>
      </c>
      <c r="P72" s="734" t="s">
        <v>4422</v>
      </c>
      <c r="Q72" s="734" t="s">
        <v>4412</v>
      </c>
    </row>
    <row r="73" spans="1:17">
      <c r="A73" s="721"/>
      <c r="B73" s="733">
        <v>6</v>
      </c>
      <c r="C73" s="722" t="s">
        <v>4425</v>
      </c>
      <c r="D73" s="723" t="s">
        <v>23</v>
      </c>
      <c r="E73" s="733" t="s">
        <v>254</v>
      </c>
      <c r="F73" s="733" t="s">
        <v>4409</v>
      </c>
      <c r="G73" s="774">
        <v>39091</v>
      </c>
      <c r="H73" s="807">
        <v>10</v>
      </c>
      <c r="I73" s="725" t="s">
        <v>4508</v>
      </c>
      <c r="J73" s="733" t="s">
        <v>369</v>
      </c>
      <c r="K73" s="733" t="s">
        <v>266</v>
      </c>
      <c r="L73" s="726"/>
      <c r="M73" s="726" t="s">
        <v>6426</v>
      </c>
      <c r="N73" s="722" t="s">
        <v>4179</v>
      </c>
      <c r="O73" s="733" t="s">
        <v>255</v>
      </c>
      <c r="P73" s="734" t="s">
        <v>4424</v>
      </c>
      <c r="Q73" s="734" t="s">
        <v>4412</v>
      </c>
    </row>
    <row r="74" spans="1:17">
      <c r="A74" s="721"/>
      <c r="B74" s="733">
        <v>7</v>
      </c>
      <c r="C74" s="722" t="s">
        <v>4427</v>
      </c>
      <c r="D74" s="723" t="s">
        <v>23</v>
      </c>
      <c r="E74" s="733" t="s">
        <v>254</v>
      </c>
      <c r="F74" s="733" t="s">
        <v>4409</v>
      </c>
      <c r="G74" s="774">
        <v>40005</v>
      </c>
      <c r="H74" s="807">
        <v>8</v>
      </c>
      <c r="I74" s="725" t="s">
        <v>4508</v>
      </c>
      <c r="J74" s="733" t="s">
        <v>265</v>
      </c>
      <c r="K74" s="733" t="s">
        <v>266</v>
      </c>
      <c r="L74" s="726"/>
      <c r="M74" s="726" t="s">
        <v>6426</v>
      </c>
      <c r="N74" s="722" t="s">
        <v>4179</v>
      </c>
      <c r="O74" s="733" t="s">
        <v>255</v>
      </c>
      <c r="P74" s="734" t="s">
        <v>4426</v>
      </c>
      <c r="Q74" s="734" t="s">
        <v>4412</v>
      </c>
    </row>
    <row r="75" spans="1:17">
      <c r="A75" s="721">
        <v>18</v>
      </c>
      <c r="B75" s="721">
        <v>1</v>
      </c>
      <c r="C75" s="722" t="s">
        <v>4429</v>
      </c>
      <c r="D75" s="723" t="s">
        <v>23</v>
      </c>
      <c r="E75" s="733" t="s">
        <v>221</v>
      </c>
      <c r="F75" s="733" t="s">
        <v>376</v>
      </c>
      <c r="G75" s="774">
        <v>26470</v>
      </c>
      <c r="H75" s="795">
        <v>45</v>
      </c>
      <c r="I75" s="725" t="s">
        <v>4508</v>
      </c>
      <c r="J75" s="733" t="s">
        <v>289</v>
      </c>
      <c r="K75" s="733" t="s">
        <v>283</v>
      </c>
      <c r="L75" s="726"/>
      <c r="M75" s="726" t="s">
        <v>6426</v>
      </c>
      <c r="N75" s="722" t="s">
        <v>4179</v>
      </c>
      <c r="O75" s="733" t="s">
        <v>222</v>
      </c>
      <c r="P75" s="734" t="s">
        <v>4428</v>
      </c>
      <c r="Q75" s="734" t="s">
        <v>4432</v>
      </c>
    </row>
    <row r="76" spans="1:17">
      <c r="A76" s="721"/>
      <c r="B76" s="738">
        <v>2</v>
      </c>
      <c r="C76" s="722" t="s">
        <v>4434</v>
      </c>
      <c r="D76" s="723" t="s">
        <v>16</v>
      </c>
      <c r="E76" s="733" t="s">
        <v>221</v>
      </c>
      <c r="F76" s="733" t="s">
        <v>376</v>
      </c>
      <c r="G76" s="774">
        <v>26634</v>
      </c>
      <c r="H76" s="795">
        <v>44</v>
      </c>
      <c r="I76" s="725" t="s">
        <v>4508</v>
      </c>
      <c r="J76" s="733" t="s">
        <v>289</v>
      </c>
      <c r="K76" s="733" t="s">
        <v>246</v>
      </c>
      <c r="L76" s="726"/>
      <c r="M76" s="726" t="s">
        <v>6426</v>
      </c>
      <c r="N76" s="722" t="s">
        <v>4179</v>
      </c>
      <c r="O76" s="733" t="s">
        <v>245</v>
      </c>
      <c r="P76" s="734" t="s">
        <v>4433</v>
      </c>
      <c r="Q76" s="734" t="s">
        <v>4432</v>
      </c>
    </row>
    <row r="77" spans="1:17">
      <c r="A77" s="721"/>
      <c r="B77" s="721">
        <v>3</v>
      </c>
      <c r="C77" s="722" t="s">
        <v>4438</v>
      </c>
      <c r="D77" s="723" t="s">
        <v>23</v>
      </c>
      <c r="E77" s="733" t="s">
        <v>254</v>
      </c>
      <c r="F77" s="733" t="s">
        <v>376</v>
      </c>
      <c r="G77" s="774">
        <v>35526</v>
      </c>
      <c r="H77" s="795">
        <v>20</v>
      </c>
      <c r="I77" s="725" t="s">
        <v>4508</v>
      </c>
      <c r="J77" s="733" t="s">
        <v>886</v>
      </c>
      <c r="K77" s="733" t="s">
        <v>266</v>
      </c>
      <c r="L77" s="726"/>
      <c r="M77" s="726" t="s">
        <v>6426</v>
      </c>
      <c r="N77" s="722" t="s">
        <v>4179</v>
      </c>
      <c r="O77" s="733" t="s">
        <v>255</v>
      </c>
      <c r="P77" s="734" t="s">
        <v>4437</v>
      </c>
      <c r="Q77" s="734" t="s">
        <v>4432</v>
      </c>
    </row>
    <row r="78" spans="1:17">
      <c r="A78" s="721"/>
      <c r="B78" s="738">
        <v>4</v>
      </c>
      <c r="C78" s="722" t="s">
        <v>4440</v>
      </c>
      <c r="D78" s="723" t="s">
        <v>16</v>
      </c>
      <c r="E78" s="733" t="s">
        <v>254</v>
      </c>
      <c r="F78" s="733" t="s">
        <v>376</v>
      </c>
      <c r="G78" s="774">
        <v>36249</v>
      </c>
      <c r="H78" s="795">
        <v>18</v>
      </c>
      <c r="I78" s="725" t="s">
        <v>4508</v>
      </c>
      <c r="J78" s="733" t="s">
        <v>348</v>
      </c>
      <c r="K78" s="733" t="s">
        <v>266</v>
      </c>
      <c r="L78" s="726"/>
      <c r="M78" s="726" t="s">
        <v>6426</v>
      </c>
      <c r="N78" s="722" t="s">
        <v>4179</v>
      </c>
      <c r="O78" s="733" t="s">
        <v>255</v>
      </c>
      <c r="P78" s="734" t="s">
        <v>4439</v>
      </c>
      <c r="Q78" s="734" t="s">
        <v>4432</v>
      </c>
    </row>
    <row r="79" spans="1:17">
      <c r="A79" s="721"/>
      <c r="B79" s="721">
        <v>5</v>
      </c>
      <c r="C79" s="722" t="s">
        <v>4442</v>
      </c>
      <c r="D79" s="723" t="s">
        <v>16</v>
      </c>
      <c r="E79" s="733" t="s">
        <v>254</v>
      </c>
      <c r="F79" s="733" t="s">
        <v>22</v>
      </c>
      <c r="G79" s="774">
        <v>37133</v>
      </c>
      <c r="H79" s="795">
        <v>15</v>
      </c>
      <c r="I79" s="725" t="s">
        <v>4508</v>
      </c>
      <c r="J79" s="733" t="s">
        <v>348</v>
      </c>
      <c r="K79" s="733" t="s">
        <v>266</v>
      </c>
      <c r="L79" s="726"/>
      <c r="M79" s="726" t="s">
        <v>6426</v>
      </c>
      <c r="N79" s="722" t="s">
        <v>4179</v>
      </c>
      <c r="O79" s="733" t="s">
        <v>255</v>
      </c>
      <c r="P79" s="734" t="s">
        <v>4441</v>
      </c>
      <c r="Q79" s="734" t="s">
        <v>4432</v>
      </c>
    </row>
    <row r="80" spans="1:17">
      <c r="A80" s="721"/>
      <c r="B80" s="738">
        <v>6</v>
      </c>
      <c r="C80" s="722" t="s">
        <v>4444</v>
      </c>
      <c r="D80" s="723" t="s">
        <v>23</v>
      </c>
      <c r="E80" s="733" t="s">
        <v>254</v>
      </c>
      <c r="F80" s="733" t="s">
        <v>22</v>
      </c>
      <c r="G80" s="774">
        <v>38608</v>
      </c>
      <c r="H80" s="795">
        <v>11</v>
      </c>
      <c r="I80" s="725" t="s">
        <v>4508</v>
      </c>
      <c r="J80" s="733" t="s">
        <v>369</v>
      </c>
      <c r="K80" s="733" t="s">
        <v>266</v>
      </c>
      <c r="L80" s="726"/>
      <c r="M80" s="726" t="s">
        <v>6426</v>
      </c>
      <c r="N80" s="722" t="s">
        <v>4179</v>
      </c>
      <c r="O80" s="733" t="s">
        <v>255</v>
      </c>
      <c r="P80" s="734" t="s">
        <v>4443</v>
      </c>
      <c r="Q80" s="734" t="s">
        <v>4432</v>
      </c>
    </row>
    <row r="81" spans="1:17">
      <c r="A81" s="721"/>
      <c r="B81" s="721">
        <v>7</v>
      </c>
      <c r="C81" s="722" t="s">
        <v>4446</v>
      </c>
      <c r="D81" s="723" t="s">
        <v>16</v>
      </c>
      <c r="E81" s="733" t="s">
        <v>254</v>
      </c>
      <c r="F81" s="733" t="s">
        <v>22</v>
      </c>
      <c r="G81" s="774">
        <v>39428</v>
      </c>
      <c r="H81" s="795">
        <v>9</v>
      </c>
      <c r="I81" s="725" t="s">
        <v>4508</v>
      </c>
      <c r="J81" s="733" t="s">
        <v>369</v>
      </c>
      <c r="K81" s="733" t="s">
        <v>266</v>
      </c>
      <c r="L81" s="726"/>
      <c r="M81" s="726" t="s">
        <v>6426</v>
      </c>
      <c r="N81" s="722" t="s">
        <v>4179</v>
      </c>
      <c r="O81" s="733" t="s">
        <v>255</v>
      </c>
      <c r="P81" s="734" t="s">
        <v>4445</v>
      </c>
      <c r="Q81" s="734" t="s">
        <v>4432</v>
      </c>
    </row>
    <row r="82" spans="1:17">
      <c r="A82" s="721"/>
      <c r="B82" s="738">
        <v>8</v>
      </c>
      <c r="C82" s="722" t="s">
        <v>4448</v>
      </c>
      <c r="D82" s="723" t="s">
        <v>16</v>
      </c>
      <c r="E82" s="733" t="s">
        <v>254</v>
      </c>
      <c r="F82" s="733" t="s">
        <v>22</v>
      </c>
      <c r="G82" s="774">
        <v>40624</v>
      </c>
      <c r="H82" s="795">
        <v>6</v>
      </c>
      <c r="I82" s="725" t="s">
        <v>4508</v>
      </c>
      <c r="J82" s="721" t="s">
        <v>265</v>
      </c>
      <c r="K82" s="721" t="s">
        <v>270</v>
      </c>
      <c r="L82" s="726"/>
      <c r="M82" s="726" t="s">
        <v>6426</v>
      </c>
      <c r="N82" s="722" t="s">
        <v>4179</v>
      </c>
      <c r="O82" s="733" t="s">
        <v>255</v>
      </c>
      <c r="P82" s="734" t="s">
        <v>4447</v>
      </c>
      <c r="Q82" s="734" t="s">
        <v>4432</v>
      </c>
    </row>
    <row r="83" spans="1:17">
      <c r="A83" s="721">
        <v>19</v>
      </c>
      <c r="B83" s="738">
        <v>1</v>
      </c>
      <c r="C83" s="722" t="s">
        <v>4450</v>
      </c>
      <c r="D83" s="723" t="s">
        <v>23</v>
      </c>
      <c r="E83" s="721" t="s">
        <v>221</v>
      </c>
      <c r="F83" s="721" t="s">
        <v>4451</v>
      </c>
      <c r="G83" s="774">
        <v>30397</v>
      </c>
      <c r="H83" s="795">
        <v>34</v>
      </c>
      <c r="I83" s="725" t="s">
        <v>4508</v>
      </c>
      <c r="J83" s="721" t="s">
        <v>223</v>
      </c>
      <c r="K83" s="721" t="s">
        <v>2559</v>
      </c>
      <c r="L83" s="726"/>
      <c r="M83" s="726" t="s">
        <v>6426</v>
      </c>
      <c r="N83" s="722" t="s">
        <v>4179</v>
      </c>
      <c r="O83" s="721" t="s">
        <v>222</v>
      </c>
      <c r="P83" s="734" t="s">
        <v>4449</v>
      </c>
      <c r="Q83" s="741" t="s">
        <v>4453</v>
      </c>
    </row>
    <row r="84" spans="1:17">
      <c r="A84" s="721"/>
      <c r="B84" s="738">
        <v>2</v>
      </c>
      <c r="C84" s="722" t="s">
        <v>4455</v>
      </c>
      <c r="D84" s="723" t="s">
        <v>16</v>
      </c>
      <c r="E84" s="745" t="s">
        <v>221</v>
      </c>
      <c r="F84" s="745" t="s">
        <v>4456</v>
      </c>
      <c r="G84" s="774">
        <v>32856</v>
      </c>
      <c r="H84" s="795">
        <v>27</v>
      </c>
      <c r="I84" s="747" t="s">
        <v>4508</v>
      </c>
      <c r="J84" s="745" t="s">
        <v>223</v>
      </c>
      <c r="K84" s="745" t="s">
        <v>246</v>
      </c>
      <c r="L84" s="726"/>
      <c r="M84" s="726" t="s">
        <v>6426</v>
      </c>
      <c r="N84" s="722" t="s">
        <v>4179</v>
      </c>
      <c r="O84" s="745" t="s">
        <v>245</v>
      </c>
      <c r="P84" s="734" t="s">
        <v>4454</v>
      </c>
      <c r="Q84" s="741" t="s">
        <v>4453</v>
      </c>
    </row>
    <row r="85" spans="1:17">
      <c r="A85" s="721"/>
      <c r="B85" s="738">
        <v>3</v>
      </c>
      <c r="C85" s="722" t="s">
        <v>4459</v>
      </c>
      <c r="D85" s="723" t="s">
        <v>23</v>
      </c>
      <c r="E85" s="745" t="s">
        <v>254</v>
      </c>
      <c r="F85" s="745" t="s">
        <v>230</v>
      </c>
      <c r="G85" s="774">
        <v>41419</v>
      </c>
      <c r="H85" s="795">
        <v>4</v>
      </c>
      <c r="I85" s="747" t="s">
        <v>4508</v>
      </c>
      <c r="J85" s="745" t="s">
        <v>265</v>
      </c>
      <c r="K85" s="745" t="s">
        <v>270</v>
      </c>
      <c r="L85" s="726"/>
      <c r="M85" s="726" t="s">
        <v>6426</v>
      </c>
      <c r="N85" s="722" t="s">
        <v>4179</v>
      </c>
      <c r="O85" s="745" t="s">
        <v>255</v>
      </c>
      <c r="P85" s="734"/>
      <c r="Q85" s="741" t="s">
        <v>4453</v>
      </c>
    </row>
    <row r="86" spans="1:17">
      <c r="A86" s="721"/>
      <c r="B86" s="738">
        <v>4</v>
      </c>
      <c r="C86" s="722" t="s">
        <v>4460</v>
      </c>
      <c r="D86" s="723" t="s">
        <v>16</v>
      </c>
      <c r="E86" s="745" t="s">
        <v>254</v>
      </c>
      <c r="F86" s="745" t="s">
        <v>230</v>
      </c>
      <c r="G86" s="774">
        <v>42456</v>
      </c>
      <c r="H86" s="795">
        <v>1</v>
      </c>
      <c r="I86" s="747" t="s">
        <v>4508</v>
      </c>
      <c r="J86" s="745" t="s">
        <v>265</v>
      </c>
      <c r="K86" s="745" t="s">
        <v>270</v>
      </c>
      <c r="L86" s="726"/>
      <c r="M86" s="726" t="s">
        <v>6426</v>
      </c>
      <c r="N86" s="722" t="s">
        <v>4179</v>
      </c>
      <c r="O86" s="745" t="s">
        <v>255</v>
      </c>
      <c r="P86" s="734"/>
      <c r="Q86" s="741" t="s">
        <v>4453</v>
      </c>
    </row>
    <row r="87" spans="1:17">
      <c r="A87" s="721">
        <v>20</v>
      </c>
      <c r="B87" s="721">
        <v>1</v>
      </c>
      <c r="C87" s="722" t="s">
        <v>4462</v>
      </c>
      <c r="D87" s="723" t="s">
        <v>23</v>
      </c>
      <c r="E87" s="745" t="s">
        <v>221</v>
      </c>
      <c r="F87" s="745" t="s">
        <v>297</v>
      </c>
      <c r="G87" s="774">
        <v>29054</v>
      </c>
      <c r="H87" s="795">
        <v>38</v>
      </c>
      <c r="I87" s="747" t="s">
        <v>1403</v>
      </c>
      <c r="J87" s="745" t="s">
        <v>256</v>
      </c>
      <c r="K87" s="745" t="s">
        <v>283</v>
      </c>
      <c r="L87" s="726"/>
      <c r="M87" s="726" t="s">
        <v>6426</v>
      </c>
      <c r="N87" s="722" t="s">
        <v>4179</v>
      </c>
      <c r="O87" s="745" t="s">
        <v>222</v>
      </c>
      <c r="P87" s="736" t="s">
        <v>4461</v>
      </c>
      <c r="Q87" s="727" t="s">
        <v>4464</v>
      </c>
    </row>
    <row r="88" spans="1:17">
      <c r="A88" s="721"/>
      <c r="B88" s="738">
        <v>2</v>
      </c>
      <c r="C88" s="722" t="s">
        <v>4466</v>
      </c>
      <c r="D88" s="723" t="s">
        <v>16</v>
      </c>
      <c r="E88" s="745" t="s">
        <v>221</v>
      </c>
      <c r="F88" s="745" t="s">
        <v>464</v>
      </c>
      <c r="G88" s="774">
        <v>30115</v>
      </c>
      <c r="H88" s="795">
        <v>35</v>
      </c>
      <c r="I88" s="747" t="s">
        <v>1403</v>
      </c>
      <c r="J88" s="745" t="s">
        <v>256</v>
      </c>
      <c r="K88" s="745" t="s">
        <v>246</v>
      </c>
      <c r="L88" s="726"/>
      <c r="M88" s="726" t="s">
        <v>6426</v>
      </c>
      <c r="N88" s="722" t="s">
        <v>4179</v>
      </c>
      <c r="O88" s="745" t="s">
        <v>245</v>
      </c>
      <c r="P88" s="736" t="s">
        <v>4465</v>
      </c>
      <c r="Q88" s="727" t="s">
        <v>4464</v>
      </c>
    </row>
    <row r="89" spans="1:17">
      <c r="A89" s="721"/>
      <c r="B89" s="738">
        <v>3</v>
      </c>
      <c r="C89" s="722" t="s">
        <v>4470</v>
      </c>
      <c r="D89" s="723" t="s">
        <v>16</v>
      </c>
      <c r="E89" s="745" t="s">
        <v>254</v>
      </c>
      <c r="F89" s="745" t="s">
        <v>22</v>
      </c>
      <c r="G89" s="774">
        <v>37858</v>
      </c>
      <c r="H89" s="795">
        <v>13</v>
      </c>
      <c r="I89" s="747" t="s">
        <v>1403</v>
      </c>
      <c r="J89" s="745" t="s">
        <v>369</v>
      </c>
      <c r="K89" s="745" t="s">
        <v>266</v>
      </c>
      <c r="L89" s="726"/>
      <c r="M89" s="726" t="s">
        <v>6426</v>
      </c>
      <c r="N89" s="722" t="s">
        <v>4179</v>
      </c>
      <c r="O89" s="745" t="s">
        <v>255</v>
      </c>
      <c r="P89" s="736" t="s">
        <v>4469</v>
      </c>
      <c r="Q89" s="727" t="s">
        <v>4464</v>
      </c>
    </row>
    <row r="90" spans="1:17">
      <c r="A90" s="721"/>
      <c r="B90" s="738">
        <v>4</v>
      </c>
      <c r="C90" s="722" t="s">
        <v>4472</v>
      </c>
      <c r="D90" s="723" t="s">
        <v>23</v>
      </c>
      <c r="E90" s="745" t="s">
        <v>254</v>
      </c>
      <c r="F90" s="745" t="s">
        <v>22</v>
      </c>
      <c r="G90" s="774">
        <v>40461</v>
      </c>
      <c r="H90" s="795">
        <v>6</v>
      </c>
      <c r="I90" s="747" t="s">
        <v>1403</v>
      </c>
      <c r="J90" s="745" t="s">
        <v>265</v>
      </c>
      <c r="K90" s="745" t="s">
        <v>270</v>
      </c>
      <c r="L90" s="726"/>
      <c r="M90" s="726" t="s">
        <v>6426</v>
      </c>
      <c r="N90" s="722" t="s">
        <v>4179</v>
      </c>
      <c r="O90" s="745" t="s">
        <v>255</v>
      </c>
      <c r="P90" s="736" t="s">
        <v>4471</v>
      </c>
      <c r="Q90" s="727" t="s">
        <v>4464</v>
      </c>
    </row>
    <row r="91" spans="1:17">
      <c r="A91" s="721">
        <v>21</v>
      </c>
      <c r="B91" s="738">
        <v>1</v>
      </c>
      <c r="C91" s="722" t="s">
        <v>4474</v>
      </c>
      <c r="D91" s="723" t="s">
        <v>23</v>
      </c>
      <c r="E91" s="745" t="s">
        <v>221</v>
      </c>
      <c r="F91" s="745" t="s">
        <v>4475</v>
      </c>
      <c r="G91" s="774">
        <v>30287</v>
      </c>
      <c r="H91" s="795">
        <v>34</v>
      </c>
      <c r="I91" s="747" t="s">
        <v>1403</v>
      </c>
      <c r="J91" s="745" t="s">
        <v>4476</v>
      </c>
      <c r="K91" s="745" t="s">
        <v>283</v>
      </c>
      <c r="L91" s="726"/>
      <c r="M91" s="726" t="s">
        <v>6426</v>
      </c>
      <c r="N91" s="722" t="s">
        <v>4179</v>
      </c>
      <c r="O91" s="745" t="s">
        <v>222</v>
      </c>
      <c r="P91" s="736" t="s">
        <v>4473</v>
      </c>
      <c r="Q91" s="727" t="s">
        <v>4479</v>
      </c>
    </row>
    <row r="92" spans="1:17">
      <c r="A92" s="721"/>
      <c r="B92" s="738">
        <v>2</v>
      </c>
      <c r="C92" s="722" t="s">
        <v>4481</v>
      </c>
      <c r="D92" s="723" t="s">
        <v>16</v>
      </c>
      <c r="E92" s="745" t="s">
        <v>221</v>
      </c>
      <c r="F92" s="745" t="s">
        <v>219</v>
      </c>
      <c r="G92" s="774">
        <v>30590</v>
      </c>
      <c r="H92" s="795">
        <v>33</v>
      </c>
      <c r="I92" s="747" t="s">
        <v>1403</v>
      </c>
      <c r="J92" s="745" t="s">
        <v>2491</v>
      </c>
      <c r="K92" s="745" t="s">
        <v>246</v>
      </c>
      <c r="L92" s="726"/>
      <c r="M92" s="726" t="s">
        <v>6426</v>
      </c>
      <c r="N92" s="722" t="s">
        <v>4179</v>
      </c>
      <c r="O92" s="745" t="s">
        <v>245</v>
      </c>
      <c r="P92" s="736" t="s">
        <v>4480</v>
      </c>
      <c r="Q92" s="727" t="s">
        <v>4479</v>
      </c>
    </row>
    <row r="93" spans="1:17">
      <c r="A93" s="721"/>
      <c r="B93" s="738">
        <v>3</v>
      </c>
      <c r="C93" s="722" t="s">
        <v>4485</v>
      </c>
      <c r="D93" s="723" t="s">
        <v>23</v>
      </c>
      <c r="E93" s="745" t="s">
        <v>254</v>
      </c>
      <c r="F93" s="745" t="s">
        <v>4475</v>
      </c>
      <c r="G93" s="774">
        <v>37899</v>
      </c>
      <c r="H93" s="795">
        <v>13</v>
      </c>
      <c r="I93" s="747" t="s">
        <v>1403</v>
      </c>
      <c r="J93" s="745" t="s">
        <v>369</v>
      </c>
      <c r="K93" s="745" t="s">
        <v>266</v>
      </c>
      <c r="L93" s="726"/>
      <c r="M93" s="726" t="s">
        <v>6426</v>
      </c>
      <c r="N93" s="722" t="s">
        <v>4179</v>
      </c>
      <c r="O93" s="745" t="s">
        <v>255</v>
      </c>
      <c r="P93" s="736" t="s">
        <v>4484</v>
      </c>
      <c r="Q93" s="727" t="s">
        <v>4479</v>
      </c>
    </row>
    <row r="94" spans="1:17">
      <c r="A94" s="721"/>
      <c r="B94" s="738">
        <v>4</v>
      </c>
      <c r="C94" s="722" t="s">
        <v>4487</v>
      </c>
      <c r="D94" s="723" t="s">
        <v>23</v>
      </c>
      <c r="E94" s="745" t="s">
        <v>254</v>
      </c>
      <c r="F94" s="745" t="s">
        <v>229</v>
      </c>
      <c r="G94" s="774">
        <v>41280</v>
      </c>
      <c r="H94" s="795">
        <v>4</v>
      </c>
      <c r="I94" s="747" t="s">
        <v>1403</v>
      </c>
      <c r="J94" s="745" t="s">
        <v>265</v>
      </c>
      <c r="K94" s="745" t="s">
        <v>270</v>
      </c>
      <c r="L94" s="726"/>
      <c r="M94" s="726" t="s">
        <v>6426</v>
      </c>
      <c r="N94" s="722" t="s">
        <v>4179</v>
      </c>
      <c r="O94" s="745" t="s">
        <v>255</v>
      </c>
      <c r="P94" s="736" t="s">
        <v>4486</v>
      </c>
      <c r="Q94" s="727" t="s">
        <v>4479</v>
      </c>
    </row>
    <row r="95" spans="1:17">
      <c r="A95" s="721">
        <v>22</v>
      </c>
      <c r="B95" s="738">
        <v>1</v>
      </c>
      <c r="C95" s="722" t="s">
        <v>4489</v>
      </c>
      <c r="D95" s="723" t="s">
        <v>23</v>
      </c>
      <c r="E95" s="738" t="s">
        <v>221</v>
      </c>
      <c r="F95" s="738" t="s">
        <v>376</v>
      </c>
      <c r="G95" s="774">
        <v>30969</v>
      </c>
      <c r="H95" s="795">
        <v>32</v>
      </c>
      <c r="I95" s="747" t="s">
        <v>4508</v>
      </c>
      <c r="J95" s="738" t="s">
        <v>785</v>
      </c>
      <c r="K95" s="738" t="s">
        <v>283</v>
      </c>
      <c r="L95" s="726"/>
      <c r="M95" s="726" t="s">
        <v>6426</v>
      </c>
      <c r="N95" s="722" t="s">
        <v>4179</v>
      </c>
      <c r="O95" s="738" t="s">
        <v>222</v>
      </c>
      <c r="P95" s="727" t="s">
        <v>4488</v>
      </c>
      <c r="Q95" s="727" t="s">
        <v>4492</v>
      </c>
    </row>
    <row r="96" spans="1:17">
      <c r="A96" s="721"/>
      <c r="B96" s="738">
        <v>2</v>
      </c>
      <c r="C96" s="722" t="s">
        <v>4495</v>
      </c>
      <c r="D96" s="723" t="s">
        <v>16</v>
      </c>
      <c r="E96" s="745" t="s">
        <v>221</v>
      </c>
      <c r="F96" s="745" t="s">
        <v>4496</v>
      </c>
      <c r="G96" s="774">
        <v>32752</v>
      </c>
      <c r="H96" s="795">
        <v>27</v>
      </c>
      <c r="I96" s="747" t="s">
        <v>4508</v>
      </c>
      <c r="J96" s="745" t="s">
        <v>785</v>
      </c>
      <c r="K96" s="745" t="s">
        <v>246</v>
      </c>
      <c r="L96" s="726"/>
      <c r="M96" s="726" t="s">
        <v>6426</v>
      </c>
      <c r="N96" s="722" t="s">
        <v>4179</v>
      </c>
      <c r="O96" s="745" t="s">
        <v>245</v>
      </c>
      <c r="P96" s="736" t="s">
        <v>4494</v>
      </c>
      <c r="Q96" s="727" t="s">
        <v>4492</v>
      </c>
    </row>
    <row r="97" spans="1:18">
      <c r="A97" s="721"/>
      <c r="B97" s="738">
        <v>3</v>
      </c>
      <c r="C97" s="722" t="s">
        <v>4499</v>
      </c>
      <c r="D97" s="723" t="s">
        <v>23</v>
      </c>
      <c r="E97" s="745" t="s">
        <v>254</v>
      </c>
      <c r="F97" s="745" t="s">
        <v>231</v>
      </c>
      <c r="G97" s="774">
        <v>40322</v>
      </c>
      <c r="H97" s="795">
        <v>7</v>
      </c>
      <c r="I97" s="747" t="s">
        <v>4508</v>
      </c>
      <c r="J97" s="745" t="s">
        <v>265</v>
      </c>
      <c r="K97" s="745" t="s">
        <v>270</v>
      </c>
      <c r="L97" s="726"/>
      <c r="M97" s="726" t="s">
        <v>6426</v>
      </c>
      <c r="N97" s="722" t="s">
        <v>4179</v>
      </c>
      <c r="O97" s="745" t="s">
        <v>255</v>
      </c>
      <c r="P97" s="736" t="s">
        <v>4498</v>
      </c>
      <c r="Q97" s="727" t="s">
        <v>4492</v>
      </c>
    </row>
    <row r="98" spans="1:18">
      <c r="A98" s="721"/>
      <c r="B98" s="738">
        <v>4</v>
      </c>
      <c r="C98" s="722" t="s">
        <v>4501</v>
      </c>
      <c r="D98" s="723" t="s">
        <v>16</v>
      </c>
      <c r="E98" s="745" t="s">
        <v>254</v>
      </c>
      <c r="F98" s="745" t="s">
        <v>4502</v>
      </c>
      <c r="G98" s="774">
        <v>41539</v>
      </c>
      <c r="H98" s="795">
        <v>3</v>
      </c>
      <c r="I98" s="747" t="s">
        <v>4508</v>
      </c>
      <c r="J98" s="745" t="s">
        <v>265</v>
      </c>
      <c r="K98" s="745" t="s">
        <v>270</v>
      </c>
      <c r="L98" s="726"/>
      <c r="M98" s="726" t="s">
        <v>6426</v>
      </c>
      <c r="N98" s="722" t="s">
        <v>4179</v>
      </c>
      <c r="O98" s="745" t="s">
        <v>255</v>
      </c>
      <c r="P98" s="736" t="s">
        <v>4500</v>
      </c>
      <c r="Q98" s="727" t="s">
        <v>4492</v>
      </c>
    </row>
    <row r="99" spans="1:18">
      <c r="A99" s="721"/>
      <c r="B99" s="738">
        <v>5</v>
      </c>
      <c r="C99" s="722" t="s">
        <v>4504</v>
      </c>
      <c r="D99" s="723" t="s">
        <v>23</v>
      </c>
      <c r="E99" s="745" t="s">
        <v>254</v>
      </c>
      <c r="F99" s="745" t="s">
        <v>1870</v>
      </c>
      <c r="G99" s="774">
        <v>38313</v>
      </c>
      <c r="H99" s="795">
        <v>12</v>
      </c>
      <c r="I99" s="747" t="s">
        <v>4508</v>
      </c>
      <c r="J99" s="745" t="s">
        <v>369</v>
      </c>
      <c r="K99" s="745" t="s">
        <v>266</v>
      </c>
      <c r="L99" s="726"/>
      <c r="M99" s="726" t="s">
        <v>6426</v>
      </c>
      <c r="N99" s="722" t="s">
        <v>4179</v>
      </c>
      <c r="O99" s="745" t="s">
        <v>1845</v>
      </c>
      <c r="P99" s="736" t="s">
        <v>4503</v>
      </c>
      <c r="Q99" s="727" t="s">
        <v>4492</v>
      </c>
    </row>
    <row r="100" spans="1:18">
      <c r="A100" s="721"/>
      <c r="B100" s="738">
        <v>6</v>
      </c>
      <c r="C100" s="722" t="s">
        <v>7075</v>
      </c>
      <c r="D100" s="723" t="s">
        <v>16</v>
      </c>
      <c r="E100" s="745" t="s">
        <v>254</v>
      </c>
      <c r="F100" s="745" t="s">
        <v>22</v>
      </c>
      <c r="G100" s="774">
        <v>43192</v>
      </c>
      <c r="H100" s="795"/>
      <c r="I100" s="747" t="s">
        <v>4508</v>
      </c>
      <c r="J100" s="745" t="s">
        <v>265</v>
      </c>
      <c r="K100" s="745" t="s">
        <v>6622</v>
      </c>
      <c r="L100" s="726"/>
      <c r="M100" s="726" t="s">
        <v>6426</v>
      </c>
      <c r="N100" s="722" t="s">
        <v>4179</v>
      </c>
      <c r="O100" s="745"/>
      <c r="P100" s="736"/>
      <c r="Q100" s="727"/>
    </row>
    <row r="101" spans="1:18" customFormat="1" ht="15">
      <c r="A101" s="721">
        <v>23</v>
      </c>
      <c r="B101" s="738">
        <v>1</v>
      </c>
      <c r="C101" s="722" t="s">
        <v>6734</v>
      </c>
      <c r="D101" s="723" t="s">
        <v>23</v>
      </c>
      <c r="E101" s="745" t="s">
        <v>221</v>
      </c>
      <c r="F101" s="745"/>
      <c r="G101" s="774">
        <v>31307</v>
      </c>
      <c r="H101" s="724">
        <f t="shared" ref="H101:H112" ca="1" si="0">DATEDIF(G101,TODAY(),"Y")</f>
        <v>34</v>
      </c>
      <c r="I101" s="747" t="s">
        <v>4508</v>
      </c>
      <c r="J101" s="745" t="s">
        <v>267</v>
      </c>
      <c r="K101" s="745" t="s">
        <v>6822</v>
      </c>
      <c r="L101" s="726"/>
      <c r="M101" s="726" t="s">
        <v>6426</v>
      </c>
      <c r="N101" s="722" t="s">
        <v>4179</v>
      </c>
      <c r="O101" s="745" t="s">
        <v>222</v>
      </c>
      <c r="P101" s="736"/>
      <c r="Q101" s="727"/>
      <c r="R101" t="s">
        <v>6966</v>
      </c>
    </row>
    <row r="102" spans="1:18" customFormat="1" ht="15">
      <c r="A102" s="721"/>
      <c r="B102" s="738">
        <v>2</v>
      </c>
      <c r="C102" s="722" t="s">
        <v>6735</v>
      </c>
      <c r="D102" s="723" t="s">
        <v>16</v>
      </c>
      <c r="E102" s="745" t="s">
        <v>221</v>
      </c>
      <c r="F102" s="745"/>
      <c r="G102" s="774">
        <v>31753</v>
      </c>
      <c r="H102" s="724">
        <f t="shared" ca="1" si="0"/>
        <v>33</v>
      </c>
      <c r="I102" s="747" t="s">
        <v>4508</v>
      </c>
      <c r="J102" s="745" t="s">
        <v>267</v>
      </c>
      <c r="K102" s="745" t="s">
        <v>6621</v>
      </c>
      <c r="L102" s="726"/>
      <c r="M102" s="726" t="s">
        <v>6426</v>
      </c>
      <c r="N102" s="722" t="s">
        <v>4179</v>
      </c>
      <c r="O102" s="745" t="s">
        <v>245</v>
      </c>
      <c r="P102" s="736"/>
      <c r="Q102" s="727"/>
      <c r="R102" t="s">
        <v>6966</v>
      </c>
    </row>
    <row r="103" spans="1:18" customFormat="1" ht="15">
      <c r="A103" s="721"/>
      <c r="B103" s="738">
        <v>3</v>
      </c>
      <c r="C103" s="722" t="s">
        <v>6736</v>
      </c>
      <c r="D103" s="723" t="s">
        <v>23</v>
      </c>
      <c r="E103" s="745" t="s">
        <v>254</v>
      </c>
      <c r="F103" s="745"/>
      <c r="G103" s="774">
        <v>42910</v>
      </c>
      <c r="H103" s="724">
        <f t="shared" ca="1" si="0"/>
        <v>2</v>
      </c>
      <c r="I103" s="747" t="s">
        <v>4508</v>
      </c>
      <c r="J103" s="745" t="s">
        <v>6624</v>
      </c>
      <c r="K103" s="745" t="s">
        <v>6622</v>
      </c>
      <c r="L103" s="726"/>
      <c r="M103" s="726" t="s">
        <v>6426</v>
      </c>
      <c r="N103" s="722" t="s">
        <v>4179</v>
      </c>
      <c r="O103" s="745" t="s">
        <v>6640</v>
      </c>
      <c r="P103" s="736"/>
      <c r="Q103" s="727"/>
      <c r="R103" t="s">
        <v>6966</v>
      </c>
    </row>
    <row r="104" spans="1:18" customFormat="1" ht="15">
      <c r="A104" s="721">
        <v>24</v>
      </c>
      <c r="B104" s="738">
        <v>1</v>
      </c>
      <c r="C104" s="722" t="s">
        <v>6737</v>
      </c>
      <c r="D104" s="723" t="s">
        <v>23</v>
      </c>
      <c r="E104" s="745" t="s">
        <v>221</v>
      </c>
      <c r="F104" s="745"/>
      <c r="G104" s="774">
        <v>29335</v>
      </c>
      <c r="H104" s="724">
        <f t="shared" ca="1" si="0"/>
        <v>39</v>
      </c>
      <c r="I104" s="747" t="s">
        <v>1403</v>
      </c>
      <c r="J104" s="745" t="s">
        <v>258</v>
      </c>
      <c r="K104" s="745" t="s">
        <v>6822</v>
      </c>
      <c r="L104" s="726"/>
      <c r="M104" s="726" t="s">
        <v>6426</v>
      </c>
      <c r="N104" s="722" t="s">
        <v>4179</v>
      </c>
      <c r="O104" s="745" t="s">
        <v>222</v>
      </c>
      <c r="P104" s="736"/>
      <c r="Q104" s="727"/>
      <c r="R104" t="s">
        <v>6966</v>
      </c>
    </row>
    <row r="105" spans="1:18" customFormat="1" ht="15">
      <c r="A105" s="721"/>
      <c r="B105" s="738">
        <v>2</v>
      </c>
      <c r="C105" s="722" t="s">
        <v>6738</v>
      </c>
      <c r="D105" s="723" t="s">
        <v>16</v>
      </c>
      <c r="E105" s="745" t="s">
        <v>221</v>
      </c>
      <c r="F105" s="745"/>
      <c r="G105" s="774">
        <v>29469</v>
      </c>
      <c r="H105" s="724">
        <f t="shared" ca="1" si="0"/>
        <v>39</v>
      </c>
      <c r="I105" s="747" t="s">
        <v>1403</v>
      </c>
      <c r="J105" s="745" t="s">
        <v>258</v>
      </c>
      <c r="K105" s="745" t="s">
        <v>6621</v>
      </c>
      <c r="L105" s="726"/>
      <c r="M105" s="726" t="s">
        <v>6426</v>
      </c>
      <c r="N105" s="722" t="s">
        <v>4179</v>
      </c>
      <c r="O105" s="745" t="s">
        <v>245</v>
      </c>
      <c r="P105" s="736"/>
      <c r="Q105" s="727"/>
      <c r="R105" t="s">
        <v>6966</v>
      </c>
    </row>
    <row r="106" spans="1:18" customFormat="1" ht="15">
      <c r="A106" s="721"/>
      <c r="B106" s="738">
        <v>3</v>
      </c>
      <c r="C106" s="722" t="s">
        <v>6739</v>
      </c>
      <c r="D106" s="723" t="s">
        <v>16</v>
      </c>
      <c r="E106" s="745" t="s">
        <v>254</v>
      </c>
      <c r="F106" s="745"/>
      <c r="G106" s="774">
        <v>38732</v>
      </c>
      <c r="H106" s="724">
        <f t="shared" ca="1" si="0"/>
        <v>14</v>
      </c>
      <c r="I106" s="747" t="s">
        <v>1403</v>
      </c>
      <c r="J106" s="745" t="s">
        <v>249</v>
      </c>
      <c r="K106" s="745" t="s">
        <v>6622</v>
      </c>
      <c r="L106" s="726"/>
      <c r="M106" s="726" t="s">
        <v>6426</v>
      </c>
      <c r="N106" s="722" t="s">
        <v>4179</v>
      </c>
      <c r="O106" s="745" t="s">
        <v>6640</v>
      </c>
      <c r="P106" s="736"/>
      <c r="Q106" s="727"/>
      <c r="R106" t="s">
        <v>6966</v>
      </c>
    </row>
    <row r="107" spans="1:18" customFormat="1" ht="15">
      <c r="A107" s="721"/>
      <c r="B107" s="738">
        <v>4</v>
      </c>
      <c r="C107" s="722" t="s">
        <v>6740</v>
      </c>
      <c r="D107" s="723" t="s">
        <v>23</v>
      </c>
      <c r="E107" s="745" t="s">
        <v>254</v>
      </c>
      <c r="F107" s="745"/>
      <c r="G107" s="774">
        <v>41193</v>
      </c>
      <c r="H107" s="724">
        <f t="shared" ca="1" si="0"/>
        <v>7</v>
      </c>
      <c r="I107" s="747" t="s">
        <v>1403</v>
      </c>
      <c r="J107" s="745" t="s">
        <v>6624</v>
      </c>
      <c r="K107" s="745" t="s">
        <v>6622</v>
      </c>
      <c r="L107" s="726"/>
      <c r="M107" s="726" t="s">
        <v>6426</v>
      </c>
      <c r="N107" s="722" t="s">
        <v>4179</v>
      </c>
      <c r="O107" s="745" t="s">
        <v>6640</v>
      </c>
      <c r="P107" s="736"/>
      <c r="Q107" s="727"/>
      <c r="R107" t="s">
        <v>6966</v>
      </c>
    </row>
    <row r="108" spans="1:18" customFormat="1" ht="15">
      <c r="A108" s="721">
        <v>25</v>
      </c>
      <c r="B108" s="738">
        <v>1</v>
      </c>
      <c r="C108" s="722" t="s">
        <v>6741</v>
      </c>
      <c r="D108" s="723" t="s">
        <v>23</v>
      </c>
      <c r="E108" s="745" t="s">
        <v>221</v>
      </c>
      <c r="F108" s="745"/>
      <c r="G108" s="774">
        <v>34847</v>
      </c>
      <c r="H108" s="724">
        <f t="shared" ca="1" si="0"/>
        <v>24</v>
      </c>
      <c r="I108" s="747" t="s">
        <v>1403</v>
      </c>
      <c r="J108" s="745" t="s">
        <v>267</v>
      </c>
      <c r="K108" s="745" t="s">
        <v>6822</v>
      </c>
      <c r="L108" s="726"/>
      <c r="M108" s="726" t="s">
        <v>6426</v>
      </c>
      <c r="N108" s="722" t="s">
        <v>4179</v>
      </c>
      <c r="O108" s="745" t="s">
        <v>222</v>
      </c>
      <c r="P108" s="736"/>
      <c r="Q108" s="727"/>
      <c r="R108" t="s">
        <v>6966</v>
      </c>
    </row>
    <row r="109" spans="1:18" customFormat="1" ht="15">
      <c r="A109" s="721"/>
      <c r="B109" s="738">
        <v>2</v>
      </c>
      <c r="C109" s="722" t="s">
        <v>6742</v>
      </c>
      <c r="D109" s="723" t="s">
        <v>16</v>
      </c>
      <c r="E109" s="745" t="s">
        <v>221</v>
      </c>
      <c r="F109" s="745"/>
      <c r="G109" s="774">
        <v>34653</v>
      </c>
      <c r="H109" s="724">
        <f t="shared" ca="1" si="0"/>
        <v>25</v>
      </c>
      <c r="I109" s="747" t="s">
        <v>1403</v>
      </c>
      <c r="J109" s="745" t="s">
        <v>267</v>
      </c>
      <c r="K109" s="745" t="s">
        <v>6621</v>
      </c>
      <c r="L109" s="726"/>
      <c r="M109" s="726" t="s">
        <v>6426</v>
      </c>
      <c r="N109" s="722" t="s">
        <v>4179</v>
      </c>
      <c r="O109" s="745" t="s">
        <v>245</v>
      </c>
      <c r="P109" s="736"/>
      <c r="Q109" s="727"/>
      <c r="R109" t="s">
        <v>6966</v>
      </c>
    </row>
    <row r="110" spans="1:18" customFormat="1" ht="15">
      <c r="A110" s="721">
        <v>26</v>
      </c>
      <c r="B110" s="738">
        <v>1</v>
      </c>
      <c r="C110" s="722" t="s">
        <v>7072</v>
      </c>
      <c r="D110" s="723" t="s">
        <v>23</v>
      </c>
      <c r="E110" s="745" t="s">
        <v>221</v>
      </c>
      <c r="F110" s="745"/>
      <c r="G110" s="774">
        <v>24937</v>
      </c>
      <c r="H110" s="724">
        <f t="shared" ca="1" si="0"/>
        <v>52</v>
      </c>
      <c r="I110" s="747" t="s">
        <v>1403</v>
      </c>
      <c r="J110" s="745" t="s">
        <v>258</v>
      </c>
      <c r="K110" s="745" t="s">
        <v>165</v>
      </c>
      <c r="L110" s="726"/>
      <c r="M110" s="726" t="s">
        <v>6426</v>
      </c>
      <c r="N110" s="722" t="s">
        <v>4179</v>
      </c>
      <c r="O110" s="745" t="s">
        <v>222</v>
      </c>
      <c r="P110" s="736"/>
      <c r="Q110" s="727"/>
      <c r="R110" t="s">
        <v>6966</v>
      </c>
    </row>
    <row r="111" spans="1:18" customFormat="1" ht="15">
      <c r="A111" s="721"/>
      <c r="B111" s="738">
        <v>2</v>
      </c>
      <c r="C111" s="722" t="s">
        <v>6188</v>
      </c>
      <c r="D111" s="723" t="s">
        <v>16</v>
      </c>
      <c r="E111" s="745" t="s">
        <v>221</v>
      </c>
      <c r="F111" s="745"/>
      <c r="G111" s="774">
        <v>24383</v>
      </c>
      <c r="H111" s="724">
        <f t="shared" ca="1" si="0"/>
        <v>53</v>
      </c>
      <c r="I111" s="747" t="s">
        <v>1403</v>
      </c>
      <c r="J111" s="745" t="s">
        <v>258</v>
      </c>
      <c r="K111" s="745" t="s">
        <v>6621</v>
      </c>
      <c r="L111" s="726"/>
      <c r="M111" s="726" t="s">
        <v>6426</v>
      </c>
      <c r="N111" s="722" t="s">
        <v>4179</v>
      </c>
      <c r="O111" s="745" t="s">
        <v>245</v>
      </c>
      <c r="P111" s="736"/>
      <c r="Q111" s="727"/>
      <c r="R111" t="s">
        <v>6966</v>
      </c>
    </row>
    <row r="112" spans="1:18" s="622" customFormat="1" ht="15">
      <c r="A112" s="721"/>
      <c r="B112" s="738">
        <v>3</v>
      </c>
      <c r="C112" s="722" t="s">
        <v>6847</v>
      </c>
      <c r="D112" s="723" t="s">
        <v>23</v>
      </c>
      <c r="E112" s="745" t="s">
        <v>254</v>
      </c>
      <c r="F112" s="745" t="s">
        <v>230</v>
      </c>
      <c r="G112" s="774">
        <v>36944</v>
      </c>
      <c r="H112" s="724">
        <f t="shared" ca="1" si="0"/>
        <v>19</v>
      </c>
      <c r="I112" s="747" t="s">
        <v>1403</v>
      </c>
      <c r="J112" s="745" t="s">
        <v>258</v>
      </c>
      <c r="K112" s="745" t="s">
        <v>6622</v>
      </c>
      <c r="L112" s="726"/>
      <c r="M112" s="726" t="s">
        <v>6426</v>
      </c>
      <c r="N112" s="722" t="s">
        <v>4179</v>
      </c>
      <c r="O112" s="745" t="s">
        <v>6640</v>
      </c>
      <c r="P112" s="736"/>
      <c r="Q112" s="727"/>
      <c r="R112" t="s">
        <v>6966</v>
      </c>
    </row>
    <row r="113" spans="1:18" customFormat="1" ht="15">
      <c r="A113" s="721">
        <v>27</v>
      </c>
      <c r="B113" s="738">
        <v>1</v>
      </c>
      <c r="C113" s="722" t="s">
        <v>6848</v>
      </c>
      <c r="D113" s="723" t="s">
        <v>23</v>
      </c>
      <c r="E113" s="745" t="s">
        <v>221</v>
      </c>
      <c r="F113" s="745"/>
      <c r="G113" s="774"/>
      <c r="H113" s="724"/>
      <c r="I113" s="747" t="s">
        <v>1403</v>
      </c>
      <c r="J113" s="745" t="s">
        <v>241</v>
      </c>
      <c r="K113" s="745" t="s">
        <v>6822</v>
      </c>
      <c r="L113" s="726"/>
      <c r="M113" s="726" t="s">
        <v>6426</v>
      </c>
      <c r="N113" s="722" t="s">
        <v>4179</v>
      </c>
      <c r="O113" s="745" t="s">
        <v>222</v>
      </c>
      <c r="P113" s="736"/>
      <c r="Q113" s="727"/>
      <c r="R113" t="s">
        <v>6966</v>
      </c>
    </row>
    <row r="114" spans="1:18" customFormat="1" ht="15">
      <c r="A114" s="721"/>
      <c r="B114" s="738">
        <v>2</v>
      </c>
      <c r="C114" s="722" t="s">
        <v>6849</v>
      </c>
      <c r="D114" s="723" t="s">
        <v>16</v>
      </c>
      <c r="E114" s="745" t="s">
        <v>221</v>
      </c>
      <c r="F114" s="745"/>
      <c r="G114" s="774"/>
      <c r="H114" s="724"/>
      <c r="I114" s="747" t="s">
        <v>1403</v>
      </c>
      <c r="J114" s="745" t="s">
        <v>241</v>
      </c>
      <c r="K114" s="745" t="s">
        <v>6621</v>
      </c>
      <c r="L114" s="726"/>
      <c r="M114" s="726" t="s">
        <v>6426</v>
      </c>
      <c r="N114" s="722" t="s">
        <v>4179</v>
      </c>
      <c r="O114" s="745" t="s">
        <v>245</v>
      </c>
      <c r="P114" s="736"/>
      <c r="Q114" s="727"/>
      <c r="R114" t="s">
        <v>6966</v>
      </c>
    </row>
    <row r="115" spans="1:18" customFormat="1" ht="15">
      <c r="A115" s="721"/>
      <c r="B115" s="738">
        <v>3</v>
      </c>
      <c r="C115" s="722" t="s">
        <v>6850</v>
      </c>
      <c r="D115" s="723" t="s">
        <v>23</v>
      </c>
      <c r="E115" s="745" t="s">
        <v>254</v>
      </c>
      <c r="F115" s="745"/>
      <c r="G115" s="774"/>
      <c r="H115" s="724"/>
      <c r="I115" s="747" t="s">
        <v>1403</v>
      </c>
      <c r="J115" s="745" t="s">
        <v>6624</v>
      </c>
      <c r="K115" s="745" t="s">
        <v>6622</v>
      </c>
      <c r="L115" s="726"/>
      <c r="M115" s="726" t="s">
        <v>6426</v>
      </c>
      <c r="N115" s="722" t="s">
        <v>4179</v>
      </c>
      <c r="O115" s="745" t="s">
        <v>6640</v>
      </c>
      <c r="P115" s="736"/>
      <c r="Q115" s="727"/>
      <c r="R115" t="s">
        <v>6966</v>
      </c>
    </row>
    <row r="116" spans="1:18" customFormat="1" ht="15">
      <c r="A116" s="721"/>
      <c r="B116" s="738">
        <v>4</v>
      </c>
      <c r="C116" s="722" t="s">
        <v>7073</v>
      </c>
      <c r="D116" s="723" t="s">
        <v>16</v>
      </c>
      <c r="E116" s="745" t="s">
        <v>254</v>
      </c>
      <c r="F116" s="745"/>
      <c r="G116" s="774"/>
      <c r="H116" s="724"/>
      <c r="I116" s="747" t="s">
        <v>1403</v>
      </c>
      <c r="J116" s="745" t="s">
        <v>6733</v>
      </c>
      <c r="K116" s="745"/>
      <c r="L116" s="726"/>
      <c r="M116" s="726" t="s">
        <v>6426</v>
      </c>
      <c r="N116" s="722" t="s">
        <v>4179</v>
      </c>
      <c r="O116" s="745" t="s">
        <v>6640</v>
      </c>
      <c r="P116" s="736"/>
      <c r="Q116" s="727"/>
    </row>
    <row r="117" spans="1:18" customFormat="1" ht="15">
      <c r="A117" s="721"/>
      <c r="B117" s="738">
        <v>5</v>
      </c>
      <c r="C117" s="722" t="s">
        <v>7074</v>
      </c>
      <c r="D117" s="723" t="s">
        <v>16</v>
      </c>
      <c r="E117" s="745" t="s">
        <v>254</v>
      </c>
      <c r="F117" s="745"/>
      <c r="G117" s="774"/>
      <c r="H117" s="724"/>
      <c r="I117" s="747" t="s">
        <v>1403</v>
      </c>
      <c r="J117" s="745" t="s">
        <v>6624</v>
      </c>
      <c r="K117" s="745" t="s">
        <v>6622</v>
      </c>
      <c r="L117" s="726"/>
      <c r="M117" s="726" t="s">
        <v>6426</v>
      </c>
      <c r="N117" s="722" t="s">
        <v>4179</v>
      </c>
      <c r="O117" s="745" t="s">
        <v>6640</v>
      </c>
      <c r="P117" s="736"/>
      <c r="Q117" s="727"/>
      <c r="R117" t="s">
        <v>6966</v>
      </c>
    </row>
  </sheetData>
  <mergeCells count="15">
    <mergeCell ref="H5:H6"/>
    <mergeCell ref="A5:A6"/>
    <mergeCell ref="B5:C6"/>
    <mergeCell ref="D5:D6"/>
    <mergeCell ref="E5:E6"/>
    <mergeCell ref="F5:G5"/>
    <mergeCell ref="O5:O6"/>
    <mergeCell ref="P5:P6"/>
    <mergeCell ref="Q5:Q6"/>
    <mergeCell ref="I5:I6"/>
    <mergeCell ref="J5:J6"/>
    <mergeCell ref="K5:K6"/>
    <mergeCell ref="L5:L6"/>
    <mergeCell ref="M5:M6"/>
    <mergeCell ref="N5:N6"/>
  </mergeCells>
  <pageMargins left="1.25" right="0" top="0.75" bottom="0.75" header="0.3" footer="0.3"/>
  <pageSetup paperSize="5" scale="80" orientation="landscape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6:Q110"/>
  <sheetViews>
    <sheetView topLeftCell="D78" workbookViewId="0">
      <selection activeCell="A8" sqref="A8:Q110"/>
    </sheetView>
  </sheetViews>
  <sheetFormatPr defaultRowHeight="9"/>
  <cols>
    <col min="1" max="1" width="3.85546875" style="707" customWidth="1"/>
    <col min="2" max="2" width="3.5703125" style="707" customWidth="1"/>
    <col min="3" max="3" width="27.5703125" style="707" customWidth="1"/>
    <col min="4" max="4" width="6.7109375" style="707" customWidth="1"/>
    <col min="5" max="5" width="10.42578125" style="707" customWidth="1"/>
    <col min="6" max="6" width="14.42578125" style="707" customWidth="1"/>
    <col min="7" max="7" width="9.140625" style="814" customWidth="1"/>
    <col min="8" max="8" width="4.85546875" style="707" customWidth="1"/>
    <col min="9" max="9" width="7.5703125" style="707" customWidth="1"/>
    <col min="10" max="10" width="12.7109375" style="707" customWidth="1"/>
    <col min="11" max="11" width="21" style="707" customWidth="1"/>
    <col min="12" max="12" width="10" style="707" customWidth="1"/>
    <col min="13" max="13" width="7.7109375" style="707" customWidth="1"/>
    <col min="14" max="14" width="10" style="707" customWidth="1"/>
    <col min="15" max="15" width="15" style="707" customWidth="1"/>
    <col min="16" max="16" width="12.42578125" style="707" customWidth="1"/>
    <col min="17" max="17" width="12.140625" style="707" customWidth="1"/>
    <col min="18" max="16384" width="9.140625" style="707"/>
  </cols>
  <sheetData>
    <row r="6" spans="1:17">
      <c r="A6" s="1164" t="s">
        <v>70</v>
      </c>
      <c r="B6" s="1165" t="s">
        <v>151</v>
      </c>
      <c r="C6" s="1165"/>
      <c r="D6" s="1166" t="s">
        <v>2</v>
      </c>
      <c r="E6" s="1167" t="s">
        <v>6416</v>
      </c>
      <c r="F6" s="1168" t="s">
        <v>6417</v>
      </c>
      <c r="G6" s="1169"/>
      <c r="H6" s="1163" t="s">
        <v>6418</v>
      </c>
      <c r="I6" s="1172" t="s">
        <v>187</v>
      </c>
      <c r="J6" s="1171" t="s">
        <v>6419</v>
      </c>
      <c r="K6" s="1171" t="s">
        <v>154</v>
      </c>
      <c r="L6" s="1173" t="s">
        <v>6420</v>
      </c>
      <c r="M6" s="1173" t="s">
        <v>6421</v>
      </c>
      <c r="N6" s="1170" t="s">
        <v>6422</v>
      </c>
      <c r="O6" s="1170" t="s">
        <v>6423</v>
      </c>
      <c r="P6" s="1171" t="s">
        <v>180</v>
      </c>
      <c r="Q6" s="1171" t="s">
        <v>194</v>
      </c>
    </row>
    <row r="7" spans="1:17">
      <c r="A7" s="1164"/>
      <c r="B7" s="1165"/>
      <c r="C7" s="1165"/>
      <c r="D7" s="1166"/>
      <c r="E7" s="1167"/>
      <c r="F7" s="791" t="s">
        <v>6424</v>
      </c>
      <c r="G7" s="809" t="s">
        <v>8</v>
      </c>
      <c r="H7" s="1163"/>
      <c r="I7" s="1172"/>
      <c r="J7" s="1171"/>
      <c r="K7" s="1171"/>
      <c r="L7" s="1173"/>
      <c r="M7" s="1173"/>
      <c r="N7" s="1170"/>
      <c r="O7" s="1170"/>
      <c r="P7" s="1171"/>
      <c r="Q7" s="1171"/>
    </row>
    <row r="8" spans="1:17" s="810" customFormat="1">
      <c r="A8" s="722">
        <v>1</v>
      </c>
      <c r="B8" s="722">
        <v>1</v>
      </c>
      <c r="C8" s="722" t="s">
        <v>4516</v>
      </c>
      <c r="D8" s="744" t="s">
        <v>23</v>
      </c>
      <c r="E8" s="722" t="s">
        <v>221</v>
      </c>
      <c r="F8" s="722" t="s">
        <v>376</v>
      </c>
      <c r="G8" s="784">
        <v>25272</v>
      </c>
      <c r="H8" s="724">
        <v>48</v>
      </c>
      <c r="I8" s="769" t="s">
        <v>4508</v>
      </c>
      <c r="J8" s="722" t="s">
        <v>289</v>
      </c>
      <c r="K8" s="722" t="s">
        <v>283</v>
      </c>
      <c r="L8" s="770"/>
      <c r="M8" s="770" t="s">
        <v>6426</v>
      </c>
      <c r="N8" s="722" t="s">
        <v>4521</v>
      </c>
      <c r="O8" s="722" t="s">
        <v>222</v>
      </c>
      <c r="P8" s="722" t="s">
        <v>4515</v>
      </c>
      <c r="Q8" s="722" t="s">
        <v>4519</v>
      </c>
    </row>
    <row r="9" spans="1:17">
      <c r="A9" s="721"/>
      <c r="B9" s="721">
        <v>2</v>
      </c>
      <c r="C9" s="722" t="s">
        <v>4524</v>
      </c>
      <c r="D9" s="723" t="s">
        <v>16</v>
      </c>
      <c r="E9" s="721" t="s">
        <v>221</v>
      </c>
      <c r="F9" s="721" t="s">
        <v>376</v>
      </c>
      <c r="G9" s="774">
        <v>26784</v>
      </c>
      <c r="H9" s="795">
        <v>44</v>
      </c>
      <c r="I9" s="725" t="s">
        <v>4508</v>
      </c>
      <c r="J9" s="721" t="s">
        <v>223</v>
      </c>
      <c r="K9" s="721" t="s">
        <v>246</v>
      </c>
      <c r="L9" s="726"/>
      <c r="M9" s="726" t="s">
        <v>6426</v>
      </c>
      <c r="N9" s="722" t="s">
        <v>4521</v>
      </c>
      <c r="O9" s="721" t="s">
        <v>245</v>
      </c>
      <c r="P9" s="722" t="s">
        <v>4523</v>
      </c>
      <c r="Q9" s="722" t="s">
        <v>4519</v>
      </c>
    </row>
    <row r="10" spans="1:17">
      <c r="A10" s="721"/>
      <c r="B10" s="721">
        <v>3</v>
      </c>
      <c r="C10" s="722" t="s">
        <v>4528</v>
      </c>
      <c r="D10" s="723" t="s">
        <v>23</v>
      </c>
      <c r="E10" s="721" t="s">
        <v>254</v>
      </c>
      <c r="F10" s="721" t="s">
        <v>4529</v>
      </c>
      <c r="G10" s="774">
        <v>34392</v>
      </c>
      <c r="H10" s="795">
        <v>23</v>
      </c>
      <c r="I10" s="725" t="s">
        <v>4508</v>
      </c>
      <c r="J10" s="721" t="s">
        <v>344</v>
      </c>
      <c r="K10" s="721" t="s">
        <v>266</v>
      </c>
      <c r="L10" s="726"/>
      <c r="M10" s="726" t="s">
        <v>6426</v>
      </c>
      <c r="N10" s="722" t="s">
        <v>4521</v>
      </c>
      <c r="O10" s="721" t="s">
        <v>255</v>
      </c>
      <c r="P10" s="722" t="s">
        <v>4527</v>
      </c>
      <c r="Q10" s="722" t="s">
        <v>4519</v>
      </c>
    </row>
    <row r="11" spans="1:17">
      <c r="A11" s="721"/>
      <c r="B11" s="721">
        <v>4</v>
      </c>
      <c r="C11" s="722" t="s">
        <v>4531</v>
      </c>
      <c r="D11" s="723" t="s">
        <v>16</v>
      </c>
      <c r="E11" s="721" t="s">
        <v>254</v>
      </c>
      <c r="F11" s="721" t="s">
        <v>4532</v>
      </c>
      <c r="G11" s="774">
        <v>36242</v>
      </c>
      <c r="H11" s="795">
        <v>18</v>
      </c>
      <c r="I11" s="725" t="s">
        <v>4508</v>
      </c>
      <c r="J11" s="721" t="s">
        <v>348</v>
      </c>
      <c r="K11" s="721" t="s">
        <v>266</v>
      </c>
      <c r="L11" s="726"/>
      <c r="M11" s="726" t="s">
        <v>6426</v>
      </c>
      <c r="N11" s="722" t="s">
        <v>4521</v>
      </c>
      <c r="O11" s="721" t="s">
        <v>255</v>
      </c>
      <c r="P11" s="722" t="s">
        <v>4530</v>
      </c>
      <c r="Q11" s="722" t="s">
        <v>4519</v>
      </c>
    </row>
    <row r="12" spans="1:17">
      <c r="A12" s="721"/>
      <c r="B12" s="721">
        <v>5</v>
      </c>
      <c r="C12" s="722" t="s">
        <v>4534</v>
      </c>
      <c r="D12" s="723" t="s">
        <v>16</v>
      </c>
      <c r="E12" s="721" t="s">
        <v>254</v>
      </c>
      <c r="F12" s="721" t="s">
        <v>230</v>
      </c>
      <c r="G12" s="774">
        <v>37995</v>
      </c>
      <c r="H12" s="795">
        <v>13</v>
      </c>
      <c r="I12" s="725" t="s">
        <v>4508</v>
      </c>
      <c r="J12" s="721" t="s">
        <v>369</v>
      </c>
      <c r="K12" s="721" t="s">
        <v>266</v>
      </c>
      <c r="L12" s="726"/>
      <c r="M12" s="726" t="s">
        <v>6426</v>
      </c>
      <c r="N12" s="722" t="s">
        <v>4521</v>
      </c>
      <c r="O12" s="721" t="s">
        <v>255</v>
      </c>
      <c r="P12" s="722" t="s">
        <v>4533</v>
      </c>
      <c r="Q12" s="722" t="s">
        <v>4519</v>
      </c>
    </row>
    <row r="13" spans="1:17">
      <c r="A13" s="721"/>
      <c r="B13" s="721">
        <v>6</v>
      </c>
      <c r="C13" s="722" t="s">
        <v>4536</v>
      </c>
      <c r="D13" s="723" t="s">
        <v>16</v>
      </c>
      <c r="E13" s="721" t="s">
        <v>254</v>
      </c>
      <c r="F13" s="721" t="s">
        <v>230</v>
      </c>
      <c r="G13" s="774">
        <v>38940</v>
      </c>
      <c r="H13" s="795">
        <v>10</v>
      </c>
      <c r="I13" s="725" t="s">
        <v>4508</v>
      </c>
      <c r="J13" s="721" t="s">
        <v>369</v>
      </c>
      <c r="K13" s="721" t="s">
        <v>266</v>
      </c>
      <c r="L13" s="726"/>
      <c r="M13" s="726" t="s">
        <v>6426</v>
      </c>
      <c r="N13" s="722" t="s">
        <v>4521</v>
      </c>
      <c r="O13" s="721" t="s">
        <v>255</v>
      </c>
      <c r="P13" s="722" t="s">
        <v>4535</v>
      </c>
      <c r="Q13" s="722" t="s">
        <v>4519</v>
      </c>
    </row>
    <row r="14" spans="1:17">
      <c r="A14" s="721">
        <v>2</v>
      </c>
      <c r="B14" s="721">
        <v>1</v>
      </c>
      <c r="C14" s="722" t="s">
        <v>4538</v>
      </c>
      <c r="D14" s="723" t="s">
        <v>23</v>
      </c>
      <c r="E14" s="721" t="s">
        <v>221</v>
      </c>
      <c r="F14" s="721" t="s">
        <v>376</v>
      </c>
      <c r="G14" s="774">
        <v>19343</v>
      </c>
      <c r="H14" s="795">
        <v>64</v>
      </c>
      <c r="I14" s="725" t="s">
        <v>1403</v>
      </c>
      <c r="J14" s="721" t="s">
        <v>256</v>
      </c>
      <c r="K14" s="721" t="s">
        <v>283</v>
      </c>
      <c r="L14" s="726"/>
      <c r="M14" s="726" t="s">
        <v>6426</v>
      </c>
      <c r="N14" s="722" t="s">
        <v>4521</v>
      </c>
      <c r="O14" s="721" t="s">
        <v>222</v>
      </c>
      <c r="P14" s="722" t="s">
        <v>4537</v>
      </c>
      <c r="Q14" s="722" t="s">
        <v>4540</v>
      </c>
    </row>
    <row r="15" spans="1:17">
      <c r="A15" s="721"/>
      <c r="B15" s="721">
        <v>2</v>
      </c>
      <c r="C15" s="722" t="s">
        <v>4542</v>
      </c>
      <c r="D15" s="723" t="s">
        <v>16</v>
      </c>
      <c r="E15" s="721" t="s">
        <v>221</v>
      </c>
      <c r="F15" s="721" t="s">
        <v>376</v>
      </c>
      <c r="G15" s="774">
        <v>21715</v>
      </c>
      <c r="H15" s="795">
        <v>58</v>
      </c>
      <c r="I15" s="725" t="s">
        <v>1403</v>
      </c>
      <c r="J15" s="721" t="s">
        <v>256</v>
      </c>
      <c r="K15" s="721" t="s">
        <v>246</v>
      </c>
      <c r="L15" s="726"/>
      <c r="M15" s="726" t="s">
        <v>6426</v>
      </c>
      <c r="N15" s="722" t="s">
        <v>4521</v>
      </c>
      <c r="O15" s="721" t="s">
        <v>245</v>
      </c>
      <c r="P15" s="722" t="s">
        <v>4541</v>
      </c>
      <c r="Q15" s="722" t="s">
        <v>4540</v>
      </c>
    </row>
    <row r="16" spans="1:17">
      <c r="A16" s="721">
        <v>3</v>
      </c>
      <c r="B16" s="721">
        <v>1</v>
      </c>
      <c r="C16" s="722" t="s">
        <v>118</v>
      </c>
      <c r="D16" s="723" t="s">
        <v>23</v>
      </c>
      <c r="E16" s="721" t="s">
        <v>221</v>
      </c>
      <c r="F16" s="721" t="s">
        <v>376</v>
      </c>
      <c r="G16" s="774">
        <v>25756</v>
      </c>
      <c r="H16" s="795">
        <v>47</v>
      </c>
      <c r="I16" s="725" t="s">
        <v>1403</v>
      </c>
      <c r="J16" s="721" t="s">
        <v>289</v>
      </c>
      <c r="K16" s="721" t="s">
        <v>224</v>
      </c>
      <c r="L16" s="726"/>
      <c r="M16" s="726" t="s">
        <v>6426</v>
      </c>
      <c r="N16" s="722" t="s">
        <v>4521</v>
      </c>
      <c r="O16" s="721" t="s">
        <v>222</v>
      </c>
      <c r="P16" s="722" t="s">
        <v>4545</v>
      </c>
      <c r="Q16" s="722" t="s">
        <v>4548</v>
      </c>
    </row>
    <row r="17" spans="1:17">
      <c r="A17" s="721"/>
      <c r="B17" s="721">
        <v>2</v>
      </c>
      <c r="C17" s="722" t="s">
        <v>4550</v>
      </c>
      <c r="D17" s="723" t="s">
        <v>16</v>
      </c>
      <c r="E17" s="721" t="s">
        <v>221</v>
      </c>
      <c r="F17" s="721" t="s">
        <v>376</v>
      </c>
      <c r="G17" s="774">
        <v>27628</v>
      </c>
      <c r="H17" s="795">
        <v>41</v>
      </c>
      <c r="I17" s="725" t="s">
        <v>1403</v>
      </c>
      <c r="J17" s="721" t="s">
        <v>256</v>
      </c>
      <c r="K17" s="721" t="s">
        <v>246</v>
      </c>
      <c r="L17" s="726"/>
      <c r="M17" s="726" t="s">
        <v>6426</v>
      </c>
      <c r="N17" s="722" t="s">
        <v>4521</v>
      </c>
      <c r="O17" s="721" t="s">
        <v>245</v>
      </c>
      <c r="P17" s="722" t="s">
        <v>4549</v>
      </c>
      <c r="Q17" s="722" t="s">
        <v>4548</v>
      </c>
    </row>
    <row r="18" spans="1:17">
      <c r="A18" s="721"/>
      <c r="B18" s="721">
        <v>3</v>
      </c>
      <c r="C18" s="722" t="s">
        <v>4553</v>
      </c>
      <c r="D18" s="723" t="s">
        <v>23</v>
      </c>
      <c r="E18" s="721" t="s">
        <v>254</v>
      </c>
      <c r="F18" s="721" t="s">
        <v>230</v>
      </c>
      <c r="G18" s="774">
        <v>35983</v>
      </c>
      <c r="H18" s="795">
        <v>19</v>
      </c>
      <c r="I18" s="725" t="s">
        <v>1403</v>
      </c>
      <c r="J18" s="721" t="s">
        <v>886</v>
      </c>
      <c r="K18" s="721" t="s">
        <v>266</v>
      </c>
      <c r="L18" s="726"/>
      <c r="M18" s="726" t="s">
        <v>6426</v>
      </c>
      <c r="N18" s="722" t="s">
        <v>4521</v>
      </c>
      <c r="O18" s="721" t="s">
        <v>255</v>
      </c>
      <c r="P18" s="722" t="s">
        <v>4552</v>
      </c>
      <c r="Q18" s="722" t="s">
        <v>4548</v>
      </c>
    </row>
    <row r="19" spans="1:17">
      <c r="A19" s="721"/>
      <c r="B19" s="721">
        <v>4</v>
      </c>
      <c r="C19" s="722" t="s">
        <v>4555</v>
      </c>
      <c r="D19" s="723" t="s">
        <v>16</v>
      </c>
      <c r="E19" s="721" t="s">
        <v>254</v>
      </c>
      <c r="F19" s="721" t="s">
        <v>230</v>
      </c>
      <c r="G19" s="774">
        <v>38736</v>
      </c>
      <c r="H19" s="795">
        <v>11</v>
      </c>
      <c r="I19" s="725" t="s">
        <v>1403</v>
      </c>
      <c r="J19" s="721" t="s">
        <v>369</v>
      </c>
      <c r="K19" s="721" t="s">
        <v>266</v>
      </c>
      <c r="L19" s="726"/>
      <c r="M19" s="726" t="s">
        <v>6426</v>
      </c>
      <c r="N19" s="722" t="s">
        <v>4521</v>
      </c>
      <c r="O19" s="721" t="s">
        <v>255</v>
      </c>
      <c r="P19" s="722" t="s">
        <v>4554</v>
      </c>
      <c r="Q19" s="722" t="s">
        <v>4548</v>
      </c>
    </row>
    <row r="20" spans="1:17">
      <c r="A20" s="721"/>
      <c r="B20" s="721">
        <v>5</v>
      </c>
      <c r="C20" s="722" t="s">
        <v>4557</v>
      </c>
      <c r="D20" s="723" t="s">
        <v>16</v>
      </c>
      <c r="E20" s="721" t="s">
        <v>254</v>
      </c>
      <c r="F20" s="721" t="s">
        <v>230</v>
      </c>
      <c r="G20" s="774">
        <v>40020</v>
      </c>
      <c r="H20" s="795">
        <v>8</v>
      </c>
      <c r="I20" s="725" t="s">
        <v>1403</v>
      </c>
      <c r="J20" s="721" t="s">
        <v>4558</v>
      </c>
      <c r="K20" s="721" t="s">
        <v>266</v>
      </c>
      <c r="L20" s="726"/>
      <c r="M20" s="726" t="s">
        <v>6426</v>
      </c>
      <c r="N20" s="722" t="s">
        <v>4521</v>
      </c>
      <c r="O20" s="721" t="s">
        <v>255</v>
      </c>
      <c r="P20" s="734" t="s">
        <v>4556</v>
      </c>
      <c r="Q20" s="722" t="s">
        <v>4548</v>
      </c>
    </row>
    <row r="21" spans="1:17">
      <c r="A21" s="721">
        <v>4</v>
      </c>
      <c r="B21" s="721">
        <v>1</v>
      </c>
      <c r="C21" s="722" t="s">
        <v>4560</v>
      </c>
      <c r="D21" s="723" t="s">
        <v>23</v>
      </c>
      <c r="E21" s="721" t="s">
        <v>221</v>
      </c>
      <c r="F21" s="721" t="s">
        <v>376</v>
      </c>
      <c r="G21" s="774">
        <v>29409</v>
      </c>
      <c r="H21" s="795">
        <v>37</v>
      </c>
      <c r="I21" s="725" t="s">
        <v>1403</v>
      </c>
      <c r="J21" s="721" t="s">
        <v>289</v>
      </c>
      <c r="K21" s="721" t="s">
        <v>224</v>
      </c>
      <c r="L21" s="726"/>
      <c r="M21" s="726" t="s">
        <v>6426</v>
      </c>
      <c r="N21" s="722" t="s">
        <v>4521</v>
      </c>
      <c r="O21" s="721" t="s">
        <v>222</v>
      </c>
      <c r="P21" s="722" t="s">
        <v>4559</v>
      </c>
      <c r="Q21" s="722" t="s">
        <v>4561</v>
      </c>
    </row>
    <row r="22" spans="1:17">
      <c r="A22" s="721"/>
      <c r="B22" s="721">
        <v>2</v>
      </c>
      <c r="C22" s="722" t="s">
        <v>4563</v>
      </c>
      <c r="D22" s="723" t="s">
        <v>16</v>
      </c>
      <c r="E22" s="721" t="s">
        <v>221</v>
      </c>
      <c r="F22" s="721" t="s">
        <v>524</v>
      </c>
      <c r="G22" s="774">
        <v>29540</v>
      </c>
      <c r="H22" s="795">
        <v>36</v>
      </c>
      <c r="I22" s="725" t="s">
        <v>1403</v>
      </c>
      <c r="J22" s="721" t="s">
        <v>289</v>
      </c>
      <c r="K22" s="721" t="s">
        <v>246</v>
      </c>
      <c r="L22" s="726"/>
      <c r="M22" s="726" t="s">
        <v>6426</v>
      </c>
      <c r="N22" s="722" t="s">
        <v>4521</v>
      </c>
      <c r="O22" s="721" t="s">
        <v>245</v>
      </c>
      <c r="P22" s="722" t="s">
        <v>4562</v>
      </c>
      <c r="Q22" s="722" t="s">
        <v>4561</v>
      </c>
    </row>
    <row r="23" spans="1:17">
      <c r="A23" s="721"/>
      <c r="B23" s="721">
        <v>3</v>
      </c>
      <c r="C23" s="722" t="s">
        <v>4567</v>
      </c>
      <c r="D23" s="723" t="s">
        <v>16</v>
      </c>
      <c r="E23" s="721" t="s">
        <v>254</v>
      </c>
      <c r="F23" s="721" t="s">
        <v>230</v>
      </c>
      <c r="G23" s="774">
        <v>37304</v>
      </c>
      <c r="H23" s="795">
        <v>15</v>
      </c>
      <c r="I23" s="725" t="s">
        <v>1403</v>
      </c>
      <c r="J23" s="721" t="s">
        <v>369</v>
      </c>
      <c r="K23" s="721" t="s">
        <v>266</v>
      </c>
      <c r="L23" s="726"/>
      <c r="M23" s="726" t="s">
        <v>6426</v>
      </c>
      <c r="N23" s="722" t="s">
        <v>4521</v>
      </c>
      <c r="O23" s="721" t="s">
        <v>255</v>
      </c>
      <c r="P23" s="722" t="s">
        <v>4566</v>
      </c>
      <c r="Q23" s="722" t="s">
        <v>4561</v>
      </c>
    </row>
    <row r="24" spans="1:17">
      <c r="A24" s="721"/>
      <c r="B24" s="721">
        <v>4</v>
      </c>
      <c r="C24" s="722" t="s">
        <v>4569</v>
      </c>
      <c r="D24" s="723" t="s">
        <v>23</v>
      </c>
      <c r="E24" s="721" t="s">
        <v>254</v>
      </c>
      <c r="F24" s="721" t="s">
        <v>230</v>
      </c>
      <c r="G24" s="774">
        <v>39976</v>
      </c>
      <c r="H24" s="795">
        <v>8</v>
      </c>
      <c r="I24" s="725" t="s">
        <v>1403</v>
      </c>
      <c r="J24" s="721" t="s">
        <v>369</v>
      </c>
      <c r="K24" s="721" t="s">
        <v>266</v>
      </c>
      <c r="L24" s="726"/>
      <c r="M24" s="726" t="s">
        <v>6426</v>
      </c>
      <c r="N24" s="722" t="s">
        <v>4521</v>
      </c>
      <c r="O24" s="721" t="s">
        <v>255</v>
      </c>
      <c r="P24" s="734" t="s">
        <v>4568</v>
      </c>
      <c r="Q24" s="722" t="s">
        <v>4561</v>
      </c>
    </row>
    <row r="25" spans="1:17">
      <c r="A25" s="721">
        <v>5</v>
      </c>
      <c r="B25" s="721">
        <v>1</v>
      </c>
      <c r="C25" s="722" t="s">
        <v>4588</v>
      </c>
      <c r="D25" s="723" t="s">
        <v>16</v>
      </c>
      <c r="E25" s="721" t="s">
        <v>254</v>
      </c>
      <c r="F25" s="721" t="s">
        <v>288</v>
      </c>
      <c r="G25" s="774">
        <v>26399</v>
      </c>
      <c r="H25" s="795">
        <v>45</v>
      </c>
      <c r="I25" s="725" t="s">
        <v>1403</v>
      </c>
      <c r="J25" s="721" t="s">
        <v>256</v>
      </c>
      <c r="K25" s="721" t="s">
        <v>266</v>
      </c>
      <c r="L25" s="726"/>
      <c r="M25" s="726" t="s">
        <v>6426</v>
      </c>
      <c r="N25" s="722" t="s">
        <v>4521</v>
      </c>
      <c r="O25" s="721" t="s">
        <v>255</v>
      </c>
      <c r="P25" s="722" t="s">
        <v>4587</v>
      </c>
      <c r="Q25" s="722" t="s">
        <v>4584</v>
      </c>
    </row>
    <row r="26" spans="1:17">
      <c r="A26" s="721"/>
      <c r="B26" s="721">
        <v>2</v>
      </c>
      <c r="C26" s="722" t="s">
        <v>4590</v>
      </c>
      <c r="D26" s="723" t="s">
        <v>23</v>
      </c>
      <c r="E26" s="721" t="s">
        <v>254</v>
      </c>
      <c r="F26" s="721" t="s">
        <v>288</v>
      </c>
      <c r="G26" s="774">
        <v>32259</v>
      </c>
      <c r="H26" s="795">
        <v>29</v>
      </c>
      <c r="I26" s="725" t="s">
        <v>1403</v>
      </c>
      <c r="J26" s="721" t="s">
        <v>256</v>
      </c>
      <c r="K26" s="721" t="s">
        <v>261</v>
      </c>
      <c r="L26" s="726"/>
      <c r="M26" s="726" t="s">
        <v>6426</v>
      </c>
      <c r="N26" s="722" t="s">
        <v>4521</v>
      </c>
      <c r="O26" s="721" t="s">
        <v>255</v>
      </c>
      <c r="P26" s="722" t="s">
        <v>4589</v>
      </c>
      <c r="Q26" s="722" t="s">
        <v>4584</v>
      </c>
    </row>
    <row r="27" spans="1:17">
      <c r="A27" s="721">
        <v>6</v>
      </c>
      <c r="B27" s="721">
        <v>1</v>
      </c>
      <c r="C27" s="722" t="s">
        <v>4592</v>
      </c>
      <c r="D27" s="723" t="s">
        <v>23</v>
      </c>
      <c r="E27" s="721" t="s">
        <v>221</v>
      </c>
      <c r="F27" s="721" t="s">
        <v>464</v>
      </c>
      <c r="G27" s="774">
        <v>28849</v>
      </c>
      <c r="H27" s="795">
        <v>38</v>
      </c>
      <c r="I27" s="725" t="s">
        <v>1403</v>
      </c>
      <c r="J27" s="721" t="s">
        <v>289</v>
      </c>
      <c r="K27" s="721" t="s">
        <v>283</v>
      </c>
      <c r="L27" s="726"/>
      <c r="M27" s="726" t="s">
        <v>6426</v>
      </c>
      <c r="N27" s="722" t="s">
        <v>4521</v>
      </c>
      <c r="O27" s="721" t="s">
        <v>222</v>
      </c>
      <c r="P27" s="722" t="s">
        <v>4591</v>
      </c>
      <c r="Q27" s="722" t="s">
        <v>4595</v>
      </c>
    </row>
    <row r="28" spans="1:17">
      <c r="A28" s="721"/>
      <c r="B28" s="721">
        <v>2</v>
      </c>
      <c r="C28" s="722" t="s">
        <v>4597</v>
      </c>
      <c r="D28" s="723" t="s">
        <v>16</v>
      </c>
      <c r="E28" s="721" t="s">
        <v>254</v>
      </c>
      <c r="F28" s="721" t="s">
        <v>4598</v>
      </c>
      <c r="G28" s="774">
        <v>37009</v>
      </c>
      <c r="H28" s="795">
        <v>16</v>
      </c>
      <c r="I28" s="725" t="s">
        <v>1403</v>
      </c>
      <c r="J28" s="721" t="s">
        <v>348</v>
      </c>
      <c r="K28" s="721" t="s">
        <v>266</v>
      </c>
      <c r="L28" s="726"/>
      <c r="M28" s="726" t="s">
        <v>6426</v>
      </c>
      <c r="N28" s="722" t="s">
        <v>4521</v>
      </c>
      <c r="O28" s="721" t="s">
        <v>255</v>
      </c>
      <c r="P28" s="722" t="s">
        <v>4596</v>
      </c>
      <c r="Q28" s="722" t="s">
        <v>4595</v>
      </c>
    </row>
    <row r="29" spans="1:17">
      <c r="A29" s="721"/>
      <c r="B29" s="721">
        <v>3</v>
      </c>
      <c r="C29" s="722" t="s">
        <v>4601</v>
      </c>
      <c r="D29" s="723" t="s">
        <v>23</v>
      </c>
      <c r="E29" s="721" t="s">
        <v>254</v>
      </c>
      <c r="F29" s="721" t="s">
        <v>230</v>
      </c>
      <c r="G29" s="774">
        <v>39892</v>
      </c>
      <c r="H29" s="795">
        <v>8</v>
      </c>
      <c r="I29" s="725" t="s">
        <v>1403</v>
      </c>
      <c r="J29" s="721" t="s">
        <v>369</v>
      </c>
      <c r="K29" s="721" t="s">
        <v>266</v>
      </c>
      <c r="L29" s="726"/>
      <c r="M29" s="726" t="s">
        <v>6426</v>
      </c>
      <c r="N29" s="722" t="s">
        <v>4521</v>
      </c>
      <c r="O29" s="721" t="s">
        <v>255</v>
      </c>
      <c r="P29" s="734" t="s">
        <v>4600</v>
      </c>
      <c r="Q29" s="722" t="s">
        <v>4595</v>
      </c>
    </row>
    <row r="30" spans="1:17">
      <c r="A30" s="721">
        <v>7</v>
      </c>
      <c r="B30" s="721">
        <v>1</v>
      </c>
      <c r="C30" s="722" t="s">
        <v>4603</v>
      </c>
      <c r="D30" s="723" t="s">
        <v>23</v>
      </c>
      <c r="E30" s="721" t="s">
        <v>221</v>
      </c>
      <c r="F30" s="721" t="s">
        <v>376</v>
      </c>
      <c r="G30" s="774">
        <v>19210</v>
      </c>
      <c r="H30" s="795">
        <v>65</v>
      </c>
      <c r="I30" s="725" t="s">
        <v>1403</v>
      </c>
      <c r="J30" s="721" t="s">
        <v>256</v>
      </c>
      <c r="K30" s="721" t="s">
        <v>283</v>
      </c>
      <c r="L30" s="726"/>
      <c r="M30" s="726" t="s">
        <v>6426</v>
      </c>
      <c r="N30" s="722" t="s">
        <v>4521</v>
      </c>
      <c r="O30" s="721" t="s">
        <v>222</v>
      </c>
      <c r="P30" s="722" t="s">
        <v>4602</v>
      </c>
      <c r="Q30" s="722" t="s">
        <v>4605</v>
      </c>
    </row>
    <row r="31" spans="1:17">
      <c r="A31" s="721"/>
      <c r="B31" s="721">
        <v>2</v>
      </c>
      <c r="C31" s="722" t="s">
        <v>1129</v>
      </c>
      <c r="D31" s="723" t="s">
        <v>16</v>
      </c>
      <c r="E31" s="721" t="s">
        <v>254</v>
      </c>
      <c r="F31" s="721" t="s">
        <v>230</v>
      </c>
      <c r="G31" s="774">
        <v>35100</v>
      </c>
      <c r="H31" s="795">
        <v>21</v>
      </c>
      <c r="I31" s="725" t="s">
        <v>1403</v>
      </c>
      <c r="J31" s="721" t="s">
        <v>289</v>
      </c>
      <c r="K31" s="721" t="s">
        <v>270</v>
      </c>
      <c r="L31" s="726"/>
      <c r="M31" s="726" t="s">
        <v>6426</v>
      </c>
      <c r="N31" s="722" t="s">
        <v>4521</v>
      </c>
      <c r="O31" s="721" t="s">
        <v>255</v>
      </c>
      <c r="P31" s="722" t="s">
        <v>4606</v>
      </c>
      <c r="Q31" s="722" t="s">
        <v>4605</v>
      </c>
    </row>
    <row r="32" spans="1:17">
      <c r="A32" s="721"/>
      <c r="B32" s="721">
        <v>3</v>
      </c>
      <c r="C32" s="722" t="s">
        <v>4609</v>
      </c>
      <c r="D32" s="723" t="s">
        <v>23</v>
      </c>
      <c r="E32" s="721" t="s">
        <v>254</v>
      </c>
      <c r="F32" s="721" t="s">
        <v>230</v>
      </c>
      <c r="G32" s="774">
        <v>36801</v>
      </c>
      <c r="H32" s="795">
        <v>16</v>
      </c>
      <c r="I32" s="725" t="s">
        <v>1403</v>
      </c>
      <c r="J32" s="721" t="s">
        <v>348</v>
      </c>
      <c r="K32" s="721" t="s">
        <v>266</v>
      </c>
      <c r="L32" s="726"/>
      <c r="M32" s="726" t="s">
        <v>6426</v>
      </c>
      <c r="N32" s="722" t="s">
        <v>4521</v>
      </c>
      <c r="O32" s="721" t="s">
        <v>255</v>
      </c>
      <c r="P32" s="722" t="s">
        <v>4608</v>
      </c>
      <c r="Q32" s="722" t="s">
        <v>4605</v>
      </c>
    </row>
    <row r="33" spans="1:17">
      <c r="A33" s="721">
        <v>8</v>
      </c>
      <c r="B33" s="721">
        <v>1</v>
      </c>
      <c r="C33" s="722" t="s">
        <v>4611</v>
      </c>
      <c r="D33" s="723" t="s">
        <v>23</v>
      </c>
      <c r="E33" s="721" t="s">
        <v>221</v>
      </c>
      <c r="F33" s="721" t="s">
        <v>288</v>
      </c>
      <c r="G33" s="774">
        <v>30181</v>
      </c>
      <c r="H33" s="795">
        <v>34</v>
      </c>
      <c r="I33" s="725" t="s">
        <v>1403</v>
      </c>
      <c r="J33" s="721" t="s">
        <v>256</v>
      </c>
      <c r="K33" s="721" t="s">
        <v>224</v>
      </c>
      <c r="L33" s="726"/>
      <c r="M33" s="726" t="s">
        <v>6426</v>
      </c>
      <c r="N33" s="722" t="s">
        <v>4521</v>
      </c>
      <c r="O33" s="721" t="s">
        <v>222</v>
      </c>
      <c r="P33" s="722" t="s">
        <v>4610</v>
      </c>
      <c r="Q33" s="727" t="s">
        <v>4612</v>
      </c>
    </row>
    <row r="34" spans="1:17">
      <c r="A34" s="721"/>
      <c r="B34" s="721">
        <v>2</v>
      </c>
      <c r="C34" s="722" t="s">
        <v>3992</v>
      </c>
      <c r="D34" s="723" t="s">
        <v>16</v>
      </c>
      <c r="E34" s="721" t="s">
        <v>221</v>
      </c>
      <c r="F34" s="721" t="s">
        <v>376</v>
      </c>
      <c r="G34" s="774">
        <v>30286</v>
      </c>
      <c r="H34" s="795">
        <v>34</v>
      </c>
      <c r="I34" s="725" t="s">
        <v>1403</v>
      </c>
      <c r="J34" s="721" t="s">
        <v>289</v>
      </c>
      <c r="K34" s="721" t="s">
        <v>246</v>
      </c>
      <c r="L34" s="726"/>
      <c r="M34" s="726" t="s">
        <v>6426</v>
      </c>
      <c r="N34" s="722" t="s">
        <v>4521</v>
      </c>
      <c r="O34" s="721" t="s">
        <v>245</v>
      </c>
      <c r="P34" s="722" t="s">
        <v>4613</v>
      </c>
      <c r="Q34" s="727" t="s">
        <v>4612</v>
      </c>
    </row>
    <row r="35" spans="1:17">
      <c r="A35" s="721"/>
      <c r="B35" s="721">
        <v>3</v>
      </c>
      <c r="C35" s="722" t="s">
        <v>4616</v>
      </c>
      <c r="D35" s="723" t="s">
        <v>23</v>
      </c>
      <c r="E35" s="721" t="s">
        <v>254</v>
      </c>
      <c r="F35" s="721" t="s">
        <v>230</v>
      </c>
      <c r="G35" s="774">
        <v>38800</v>
      </c>
      <c r="H35" s="795">
        <v>11</v>
      </c>
      <c r="I35" s="725" t="s">
        <v>1403</v>
      </c>
      <c r="J35" s="721" t="s">
        <v>369</v>
      </c>
      <c r="K35" s="721" t="s">
        <v>266</v>
      </c>
      <c r="L35" s="726"/>
      <c r="M35" s="726" t="s">
        <v>6426</v>
      </c>
      <c r="N35" s="722" t="s">
        <v>4521</v>
      </c>
      <c r="O35" s="721" t="s">
        <v>255</v>
      </c>
      <c r="P35" s="722" t="s">
        <v>4615</v>
      </c>
      <c r="Q35" s="727" t="s">
        <v>4612</v>
      </c>
    </row>
    <row r="36" spans="1:17">
      <c r="A36" s="721"/>
      <c r="B36" s="721">
        <v>4</v>
      </c>
      <c r="C36" s="722" t="s">
        <v>4618</v>
      </c>
      <c r="D36" s="723" t="s">
        <v>23</v>
      </c>
      <c r="E36" s="721" t="s">
        <v>254</v>
      </c>
      <c r="F36" s="721" t="s">
        <v>22</v>
      </c>
      <c r="G36" s="774">
        <v>41972</v>
      </c>
      <c r="H36" s="795">
        <v>2</v>
      </c>
      <c r="I36" s="725" t="s">
        <v>1403</v>
      </c>
      <c r="J36" s="721" t="s">
        <v>265</v>
      </c>
      <c r="K36" s="721" t="s">
        <v>270</v>
      </c>
      <c r="L36" s="726"/>
      <c r="M36" s="726" t="s">
        <v>6426</v>
      </c>
      <c r="N36" s="722" t="s">
        <v>4619</v>
      </c>
      <c r="O36" s="721" t="s">
        <v>255</v>
      </c>
      <c r="P36" s="734" t="s">
        <v>4617</v>
      </c>
      <c r="Q36" s="727" t="s">
        <v>4612</v>
      </c>
    </row>
    <row r="37" spans="1:17">
      <c r="A37" s="721">
        <v>9</v>
      </c>
      <c r="B37" s="721">
        <v>1</v>
      </c>
      <c r="C37" s="722" t="s">
        <v>4621</v>
      </c>
      <c r="D37" s="723" t="s">
        <v>23</v>
      </c>
      <c r="E37" s="721" t="s">
        <v>221</v>
      </c>
      <c r="F37" s="721" t="s">
        <v>376</v>
      </c>
      <c r="G37" s="774">
        <v>22244</v>
      </c>
      <c r="H37" s="795">
        <v>56</v>
      </c>
      <c r="I37" s="725" t="s">
        <v>4508</v>
      </c>
      <c r="J37" s="721" t="s">
        <v>289</v>
      </c>
      <c r="K37" s="721" t="s">
        <v>283</v>
      </c>
      <c r="L37" s="726"/>
      <c r="M37" s="726" t="s">
        <v>6426</v>
      </c>
      <c r="N37" s="722" t="s">
        <v>4521</v>
      </c>
      <c r="O37" s="721" t="s">
        <v>222</v>
      </c>
      <c r="P37" s="722" t="s">
        <v>4620</v>
      </c>
      <c r="Q37" s="722" t="s">
        <v>4623</v>
      </c>
    </row>
    <row r="38" spans="1:17">
      <c r="A38" s="721"/>
      <c r="B38" s="721">
        <v>2</v>
      </c>
      <c r="C38" s="722" t="s">
        <v>4625</v>
      </c>
      <c r="D38" s="723" t="s">
        <v>16</v>
      </c>
      <c r="E38" s="721" t="s">
        <v>221</v>
      </c>
      <c r="F38" s="721" t="s">
        <v>376</v>
      </c>
      <c r="G38" s="774">
        <v>23729</v>
      </c>
      <c r="H38" s="795">
        <v>52</v>
      </c>
      <c r="I38" s="725" t="s">
        <v>4508</v>
      </c>
      <c r="J38" s="721" t="s">
        <v>223</v>
      </c>
      <c r="K38" s="721" t="s">
        <v>246</v>
      </c>
      <c r="L38" s="726"/>
      <c r="M38" s="726" t="s">
        <v>6426</v>
      </c>
      <c r="N38" s="722" t="s">
        <v>4521</v>
      </c>
      <c r="O38" s="721" t="s">
        <v>245</v>
      </c>
      <c r="P38" s="722" t="s">
        <v>4624</v>
      </c>
      <c r="Q38" s="722" t="s">
        <v>4623</v>
      </c>
    </row>
    <row r="39" spans="1:17">
      <c r="A39" s="721"/>
      <c r="B39" s="721">
        <v>3</v>
      </c>
      <c r="C39" s="722" t="s">
        <v>4635</v>
      </c>
      <c r="D39" s="723" t="s">
        <v>16</v>
      </c>
      <c r="E39" s="721" t="s">
        <v>254</v>
      </c>
      <c r="F39" s="721" t="s">
        <v>231</v>
      </c>
      <c r="G39" s="774">
        <v>35499</v>
      </c>
      <c r="H39" s="795">
        <v>20</v>
      </c>
      <c r="I39" s="725" t="s">
        <v>4508</v>
      </c>
      <c r="J39" s="721" t="s">
        <v>344</v>
      </c>
      <c r="K39" s="721" t="s">
        <v>270</v>
      </c>
      <c r="L39" s="726"/>
      <c r="M39" s="726" t="s">
        <v>6426</v>
      </c>
      <c r="N39" s="722" t="s">
        <v>4521</v>
      </c>
      <c r="O39" s="721" t="s">
        <v>255</v>
      </c>
      <c r="P39" s="722" t="s">
        <v>4634</v>
      </c>
      <c r="Q39" s="722" t="s">
        <v>4623</v>
      </c>
    </row>
    <row r="40" spans="1:17">
      <c r="A40" s="721">
        <v>10</v>
      </c>
      <c r="B40" s="721">
        <v>1</v>
      </c>
      <c r="C40" s="722" t="s">
        <v>4637</v>
      </c>
      <c r="D40" s="723" t="s">
        <v>23</v>
      </c>
      <c r="E40" s="721" t="s">
        <v>221</v>
      </c>
      <c r="F40" s="721" t="s">
        <v>376</v>
      </c>
      <c r="G40" s="774">
        <v>28725</v>
      </c>
      <c r="H40" s="795">
        <v>38</v>
      </c>
      <c r="I40" s="725" t="s">
        <v>4508</v>
      </c>
      <c r="J40" s="721" t="s">
        <v>1782</v>
      </c>
      <c r="K40" s="721" t="s">
        <v>2330</v>
      </c>
      <c r="L40" s="726"/>
      <c r="M40" s="726" t="s">
        <v>6426</v>
      </c>
      <c r="N40" s="722" t="s">
        <v>4521</v>
      </c>
      <c r="O40" s="721" t="s">
        <v>222</v>
      </c>
      <c r="P40" s="722" t="s">
        <v>4636</v>
      </c>
      <c r="Q40" s="722" t="s">
        <v>4640</v>
      </c>
    </row>
    <row r="41" spans="1:17">
      <c r="A41" s="721"/>
      <c r="B41" s="721">
        <v>2</v>
      </c>
      <c r="C41" s="722" t="s">
        <v>4642</v>
      </c>
      <c r="D41" s="723" t="s">
        <v>16</v>
      </c>
      <c r="E41" s="721" t="s">
        <v>221</v>
      </c>
      <c r="F41" s="721" t="s">
        <v>376</v>
      </c>
      <c r="G41" s="774">
        <v>29914</v>
      </c>
      <c r="H41" s="795">
        <v>35</v>
      </c>
      <c r="I41" s="725" t="s">
        <v>4508</v>
      </c>
      <c r="J41" s="721" t="s">
        <v>223</v>
      </c>
      <c r="K41" s="721" t="s">
        <v>246</v>
      </c>
      <c r="L41" s="726"/>
      <c r="M41" s="726" t="s">
        <v>6426</v>
      </c>
      <c r="N41" s="722" t="s">
        <v>4521</v>
      </c>
      <c r="O41" s="721" t="s">
        <v>245</v>
      </c>
      <c r="P41" s="722" t="s">
        <v>4641</v>
      </c>
      <c r="Q41" s="722" t="s">
        <v>4640</v>
      </c>
    </row>
    <row r="42" spans="1:17">
      <c r="A42" s="721"/>
      <c r="B42" s="721">
        <v>3</v>
      </c>
      <c r="C42" s="722" t="s">
        <v>4646</v>
      </c>
      <c r="D42" s="723" t="s">
        <v>23</v>
      </c>
      <c r="E42" s="721" t="s">
        <v>254</v>
      </c>
      <c r="F42" s="721" t="s">
        <v>4647</v>
      </c>
      <c r="G42" s="774">
        <v>39048</v>
      </c>
      <c r="H42" s="795">
        <v>10</v>
      </c>
      <c r="I42" s="725" t="s">
        <v>4508</v>
      </c>
      <c r="J42" s="721" t="s">
        <v>369</v>
      </c>
      <c r="K42" s="721" t="s">
        <v>266</v>
      </c>
      <c r="L42" s="726"/>
      <c r="M42" s="726" t="s">
        <v>6426</v>
      </c>
      <c r="N42" s="722" t="s">
        <v>4521</v>
      </c>
      <c r="O42" s="721" t="s">
        <v>255</v>
      </c>
      <c r="P42" s="722" t="s">
        <v>4645</v>
      </c>
      <c r="Q42" s="722" t="s">
        <v>4640</v>
      </c>
    </row>
    <row r="43" spans="1:17">
      <c r="A43" s="721"/>
      <c r="B43" s="721">
        <v>4</v>
      </c>
      <c r="C43" s="722" t="s">
        <v>4649</v>
      </c>
      <c r="D43" s="723" t="s">
        <v>16</v>
      </c>
      <c r="E43" s="721" t="s">
        <v>254</v>
      </c>
      <c r="F43" s="721" t="s">
        <v>22</v>
      </c>
      <c r="G43" s="774">
        <v>40395</v>
      </c>
      <c r="H43" s="795">
        <v>7</v>
      </c>
      <c r="I43" s="725" t="s">
        <v>4508</v>
      </c>
      <c r="J43" s="721" t="s">
        <v>265</v>
      </c>
      <c r="K43" s="721" t="s">
        <v>270</v>
      </c>
      <c r="L43" s="726"/>
      <c r="M43" s="726" t="s">
        <v>6426</v>
      </c>
      <c r="N43" s="722" t="s">
        <v>4521</v>
      </c>
      <c r="O43" s="721" t="s">
        <v>255</v>
      </c>
      <c r="P43" s="734" t="s">
        <v>4648</v>
      </c>
      <c r="Q43" s="722" t="s">
        <v>4640</v>
      </c>
    </row>
    <row r="44" spans="1:17">
      <c r="A44" s="721"/>
      <c r="B44" s="721">
        <v>5</v>
      </c>
      <c r="C44" s="734" t="s">
        <v>4651</v>
      </c>
      <c r="D44" s="742" t="s">
        <v>16</v>
      </c>
      <c r="E44" s="721" t="s">
        <v>254</v>
      </c>
      <c r="F44" s="737" t="s">
        <v>22</v>
      </c>
      <c r="G44" s="779" t="s">
        <v>4652</v>
      </c>
      <c r="H44" s="795">
        <v>2</v>
      </c>
      <c r="I44" s="725" t="s">
        <v>4508</v>
      </c>
      <c r="J44" s="721" t="s">
        <v>265</v>
      </c>
      <c r="K44" s="721" t="s">
        <v>270</v>
      </c>
      <c r="L44" s="726"/>
      <c r="M44" s="726" t="s">
        <v>6426</v>
      </c>
      <c r="N44" s="722" t="s">
        <v>4521</v>
      </c>
      <c r="O44" s="721" t="s">
        <v>255</v>
      </c>
      <c r="P44" s="734" t="s">
        <v>4650</v>
      </c>
      <c r="Q44" s="722" t="s">
        <v>4640</v>
      </c>
    </row>
    <row r="45" spans="1:17">
      <c r="A45" s="721">
        <v>11</v>
      </c>
      <c r="B45" s="721">
        <v>1</v>
      </c>
      <c r="C45" s="722" t="s">
        <v>4654</v>
      </c>
      <c r="D45" s="723" t="s">
        <v>23</v>
      </c>
      <c r="E45" s="721" t="s">
        <v>221</v>
      </c>
      <c r="F45" s="721" t="s">
        <v>4655</v>
      </c>
      <c r="G45" s="774">
        <v>22268</v>
      </c>
      <c r="H45" s="795">
        <v>56</v>
      </c>
      <c r="I45" s="725" t="s">
        <v>1403</v>
      </c>
      <c r="J45" s="721" t="s">
        <v>223</v>
      </c>
      <c r="K45" s="721" t="s">
        <v>283</v>
      </c>
      <c r="L45" s="726"/>
      <c r="M45" s="726" t="s">
        <v>6426</v>
      </c>
      <c r="N45" s="722" t="s">
        <v>4521</v>
      </c>
      <c r="O45" s="721" t="s">
        <v>222</v>
      </c>
      <c r="P45" s="727" t="s">
        <v>4653</v>
      </c>
      <c r="Q45" s="727" t="s">
        <v>4657</v>
      </c>
    </row>
    <row r="46" spans="1:17">
      <c r="A46" s="721"/>
      <c r="B46" s="721">
        <v>2</v>
      </c>
      <c r="C46" s="722" t="s">
        <v>4659</v>
      </c>
      <c r="D46" s="723" t="s">
        <v>16</v>
      </c>
      <c r="E46" s="721" t="s">
        <v>221</v>
      </c>
      <c r="F46" s="721" t="s">
        <v>288</v>
      </c>
      <c r="G46" s="774">
        <v>25549</v>
      </c>
      <c r="H46" s="795">
        <v>47</v>
      </c>
      <c r="I46" s="725" t="s">
        <v>1403</v>
      </c>
      <c r="J46" s="721" t="s">
        <v>223</v>
      </c>
      <c r="K46" s="721" t="s">
        <v>246</v>
      </c>
      <c r="L46" s="726"/>
      <c r="M46" s="726" t="s">
        <v>6426</v>
      </c>
      <c r="N46" s="722" t="s">
        <v>4521</v>
      </c>
      <c r="O46" s="721" t="s">
        <v>245</v>
      </c>
      <c r="P46" s="727" t="s">
        <v>4658</v>
      </c>
      <c r="Q46" s="727" t="s">
        <v>4657</v>
      </c>
    </row>
    <row r="47" spans="1:17">
      <c r="A47" s="721"/>
      <c r="B47" s="721">
        <v>3</v>
      </c>
      <c r="C47" s="722" t="s">
        <v>4665</v>
      </c>
      <c r="D47" s="723" t="s">
        <v>16</v>
      </c>
      <c r="E47" s="721" t="s">
        <v>254</v>
      </c>
      <c r="F47" s="721" t="s">
        <v>2792</v>
      </c>
      <c r="G47" s="774">
        <v>37307</v>
      </c>
      <c r="H47" s="795">
        <v>15</v>
      </c>
      <c r="I47" s="725" t="s">
        <v>1403</v>
      </c>
      <c r="J47" s="721" t="s">
        <v>348</v>
      </c>
      <c r="K47" s="721" t="s">
        <v>266</v>
      </c>
      <c r="L47" s="726"/>
      <c r="M47" s="726" t="s">
        <v>6426</v>
      </c>
      <c r="N47" s="722" t="s">
        <v>4521</v>
      </c>
      <c r="O47" s="721" t="s">
        <v>255</v>
      </c>
      <c r="P47" s="727" t="s">
        <v>4664</v>
      </c>
      <c r="Q47" s="727" t="s">
        <v>4657</v>
      </c>
    </row>
    <row r="48" spans="1:17">
      <c r="A48" s="721">
        <v>12</v>
      </c>
      <c r="B48" s="721">
        <v>1</v>
      </c>
      <c r="C48" s="722" t="s">
        <v>4667</v>
      </c>
      <c r="D48" s="723" t="s">
        <v>23</v>
      </c>
      <c r="E48" s="721" t="s">
        <v>221</v>
      </c>
      <c r="F48" s="721" t="s">
        <v>4668</v>
      </c>
      <c r="G48" s="774">
        <v>15522</v>
      </c>
      <c r="H48" s="795">
        <v>75</v>
      </c>
      <c r="I48" s="725" t="s">
        <v>1403</v>
      </c>
      <c r="J48" s="721" t="s">
        <v>256</v>
      </c>
      <c r="K48" s="721" t="s">
        <v>283</v>
      </c>
      <c r="L48" s="726"/>
      <c r="M48" s="726" t="s">
        <v>6426</v>
      </c>
      <c r="N48" s="722" t="s">
        <v>4521</v>
      </c>
      <c r="O48" s="721" t="s">
        <v>222</v>
      </c>
      <c r="P48" s="722" t="s">
        <v>4666</v>
      </c>
      <c r="Q48" s="722" t="s">
        <v>4671</v>
      </c>
    </row>
    <row r="49" spans="1:17">
      <c r="A49" s="721"/>
      <c r="B49" s="721">
        <v>2</v>
      </c>
      <c r="C49" s="722" t="s">
        <v>1008</v>
      </c>
      <c r="D49" s="723" t="s">
        <v>16</v>
      </c>
      <c r="E49" s="721" t="s">
        <v>221</v>
      </c>
      <c r="F49" s="721" t="s">
        <v>4668</v>
      </c>
      <c r="G49" s="774">
        <v>17325</v>
      </c>
      <c r="H49" s="795">
        <v>70</v>
      </c>
      <c r="I49" s="725" t="s">
        <v>1403</v>
      </c>
      <c r="J49" s="721" t="s">
        <v>256</v>
      </c>
      <c r="K49" s="721" t="s">
        <v>246</v>
      </c>
      <c r="L49" s="726"/>
      <c r="M49" s="726" t="s">
        <v>6426</v>
      </c>
      <c r="N49" s="722" t="s">
        <v>4521</v>
      </c>
      <c r="O49" s="721" t="s">
        <v>245</v>
      </c>
      <c r="P49" s="722" t="s">
        <v>4672</v>
      </c>
      <c r="Q49" s="722" t="s">
        <v>4671</v>
      </c>
    </row>
    <row r="50" spans="1:17">
      <c r="A50" s="721">
        <v>13</v>
      </c>
      <c r="B50" s="721">
        <v>1</v>
      </c>
      <c r="C50" s="722" t="s">
        <v>4676</v>
      </c>
      <c r="D50" s="723" t="s">
        <v>16</v>
      </c>
      <c r="E50" s="721" t="s">
        <v>221</v>
      </c>
      <c r="F50" s="721" t="s">
        <v>376</v>
      </c>
      <c r="G50" s="774">
        <v>24993</v>
      </c>
      <c r="H50" s="795">
        <v>49</v>
      </c>
      <c r="I50" s="725" t="s">
        <v>4508</v>
      </c>
      <c r="J50" s="721" t="s">
        <v>223</v>
      </c>
      <c r="K50" s="721" t="s">
        <v>246</v>
      </c>
      <c r="L50" s="726"/>
      <c r="M50" s="726" t="s">
        <v>6426</v>
      </c>
      <c r="N50" s="722" t="s">
        <v>4521</v>
      </c>
      <c r="O50" s="721" t="s">
        <v>222</v>
      </c>
      <c r="P50" s="722" t="s">
        <v>4675</v>
      </c>
      <c r="Q50" s="722" t="s">
        <v>4679</v>
      </c>
    </row>
    <row r="51" spans="1:17">
      <c r="A51" s="721"/>
      <c r="B51" s="721">
        <v>2</v>
      </c>
      <c r="C51" s="722" t="s">
        <v>4682</v>
      </c>
      <c r="D51" s="723" t="s">
        <v>23</v>
      </c>
      <c r="E51" s="721" t="s">
        <v>254</v>
      </c>
      <c r="F51" s="721" t="s">
        <v>4683</v>
      </c>
      <c r="G51" s="774">
        <v>33732</v>
      </c>
      <c r="H51" s="795">
        <v>25</v>
      </c>
      <c r="I51" s="725" t="s">
        <v>4508</v>
      </c>
      <c r="J51" s="721" t="s">
        <v>223</v>
      </c>
      <c r="K51" s="721" t="s">
        <v>270</v>
      </c>
      <c r="L51" s="726"/>
      <c r="M51" s="726" t="s">
        <v>6426</v>
      </c>
      <c r="N51" s="722" t="s">
        <v>4521</v>
      </c>
      <c r="O51" s="721" t="s">
        <v>255</v>
      </c>
      <c r="P51" s="722" t="s">
        <v>4681</v>
      </c>
      <c r="Q51" s="722" t="s">
        <v>4679</v>
      </c>
    </row>
    <row r="52" spans="1:17">
      <c r="A52" s="721"/>
      <c r="B52" s="721">
        <v>3</v>
      </c>
      <c r="C52" s="722" t="s">
        <v>4685</v>
      </c>
      <c r="D52" s="723" t="s">
        <v>16</v>
      </c>
      <c r="E52" s="721" t="s">
        <v>254</v>
      </c>
      <c r="F52" s="721" t="s">
        <v>1605</v>
      </c>
      <c r="G52" s="774">
        <v>34364</v>
      </c>
      <c r="H52" s="795">
        <v>23</v>
      </c>
      <c r="I52" s="725" t="s">
        <v>4508</v>
      </c>
      <c r="J52" s="721" t="s">
        <v>344</v>
      </c>
      <c r="K52" s="721" t="s">
        <v>266</v>
      </c>
      <c r="L52" s="726"/>
      <c r="M52" s="726" t="s">
        <v>6426</v>
      </c>
      <c r="N52" s="722" t="s">
        <v>4521</v>
      </c>
      <c r="O52" s="721" t="s">
        <v>255</v>
      </c>
      <c r="P52" s="722" t="s">
        <v>4684</v>
      </c>
      <c r="Q52" s="722" t="s">
        <v>4679</v>
      </c>
    </row>
    <row r="53" spans="1:17">
      <c r="A53" s="721"/>
      <c r="B53" s="721">
        <v>4</v>
      </c>
      <c r="C53" s="722" t="s">
        <v>4687</v>
      </c>
      <c r="D53" s="723" t="s">
        <v>16</v>
      </c>
      <c r="E53" s="721" t="s">
        <v>254</v>
      </c>
      <c r="F53" s="721" t="s">
        <v>1605</v>
      </c>
      <c r="G53" s="774">
        <v>35248</v>
      </c>
      <c r="H53" s="795">
        <v>21</v>
      </c>
      <c r="I53" s="725" t="s">
        <v>4508</v>
      </c>
      <c r="J53" s="721" t="s">
        <v>344</v>
      </c>
      <c r="K53" s="721" t="s">
        <v>266</v>
      </c>
      <c r="L53" s="726"/>
      <c r="M53" s="726" t="s">
        <v>6426</v>
      </c>
      <c r="N53" s="722" t="s">
        <v>4521</v>
      </c>
      <c r="O53" s="721" t="s">
        <v>255</v>
      </c>
      <c r="P53" s="722" t="s">
        <v>4686</v>
      </c>
      <c r="Q53" s="722" t="s">
        <v>4679</v>
      </c>
    </row>
    <row r="54" spans="1:17">
      <c r="A54" s="721"/>
      <c r="B54" s="721">
        <v>5</v>
      </c>
      <c r="C54" s="722" t="s">
        <v>4689</v>
      </c>
      <c r="D54" s="723" t="s">
        <v>16</v>
      </c>
      <c r="E54" s="721" t="s">
        <v>254</v>
      </c>
      <c r="F54" s="721" t="s">
        <v>4683</v>
      </c>
      <c r="G54" s="774">
        <v>37885</v>
      </c>
      <c r="H54" s="795">
        <v>13</v>
      </c>
      <c r="I54" s="725" t="s">
        <v>4508</v>
      </c>
      <c r="J54" s="721" t="s">
        <v>369</v>
      </c>
      <c r="K54" s="721" t="s">
        <v>266</v>
      </c>
      <c r="L54" s="726"/>
      <c r="M54" s="726" t="s">
        <v>6426</v>
      </c>
      <c r="N54" s="722" t="s">
        <v>4521</v>
      </c>
      <c r="O54" s="721" t="s">
        <v>255</v>
      </c>
      <c r="P54" s="722" t="s">
        <v>4688</v>
      </c>
      <c r="Q54" s="722" t="s">
        <v>4679</v>
      </c>
    </row>
    <row r="55" spans="1:17">
      <c r="A55" s="721">
        <v>15</v>
      </c>
      <c r="B55" s="721">
        <v>1</v>
      </c>
      <c r="C55" s="722" t="s">
        <v>4691</v>
      </c>
      <c r="D55" s="723" t="s">
        <v>23</v>
      </c>
      <c r="E55" s="721" t="s">
        <v>221</v>
      </c>
      <c r="F55" s="721" t="s">
        <v>3441</v>
      </c>
      <c r="G55" s="774">
        <v>25180</v>
      </c>
      <c r="H55" s="795">
        <v>48</v>
      </c>
      <c r="I55" s="725" t="s">
        <v>1403</v>
      </c>
      <c r="J55" s="721" t="s">
        <v>289</v>
      </c>
      <c r="K55" s="721" t="s">
        <v>283</v>
      </c>
      <c r="L55" s="726"/>
      <c r="M55" s="726" t="s">
        <v>6426</v>
      </c>
      <c r="N55" s="722" t="s">
        <v>4521</v>
      </c>
      <c r="O55" s="721" t="s">
        <v>222</v>
      </c>
      <c r="P55" s="722" t="s">
        <v>4690</v>
      </c>
      <c r="Q55" s="722" t="s">
        <v>4694</v>
      </c>
    </row>
    <row r="56" spans="1:17">
      <c r="A56" s="721"/>
      <c r="B56" s="721">
        <v>2</v>
      </c>
      <c r="C56" s="722" t="s">
        <v>4696</v>
      </c>
      <c r="D56" s="723" t="s">
        <v>16</v>
      </c>
      <c r="E56" s="721" t="s">
        <v>221</v>
      </c>
      <c r="F56" s="721" t="s">
        <v>3441</v>
      </c>
      <c r="G56" s="774">
        <v>27643</v>
      </c>
      <c r="H56" s="795">
        <v>41</v>
      </c>
      <c r="I56" s="725" t="s">
        <v>1403</v>
      </c>
      <c r="J56" s="721" t="s">
        <v>289</v>
      </c>
      <c r="K56" s="721" t="s">
        <v>246</v>
      </c>
      <c r="L56" s="726"/>
      <c r="M56" s="726" t="s">
        <v>6426</v>
      </c>
      <c r="N56" s="722" t="s">
        <v>4521</v>
      </c>
      <c r="O56" s="721" t="s">
        <v>245</v>
      </c>
      <c r="P56" s="722" t="s">
        <v>4695</v>
      </c>
      <c r="Q56" s="722" t="s">
        <v>4694</v>
      </c>
    </row>
    <row r="57" spans="1:17">
      <c r="A57" s="721"/>
      <c r="B57" s="721">
        <v>3</v>
      </c>
      <c r="C57" s="722" t="s">
        <v>4699</v>
      </c>
      <c r="D57" s="723" t="s">
        <v>23</v>
      </c>
      <c r="E57" s="721" t="s">
        <v>254</v>
      </c>
      <c r="F57" s="721" t="s">
        <v>230</v>
      </c>
      <c r="G57" s="774">
        <v>36215</v>
      </c>
      <c r="H57" s="795">
        <v>18</v>
      </c>
      <c r="I57" s="725" t="s">
        <v>1403</v>
      </c>
      <c r="J57" s="721" t="s">
        <v>369</v>
      </c>
      <c r="K57" s="721" t="s">
        <v>266</v>
      </c>
      <c r="L57" s="726"/>
      <c r="M57" s="726" t="s">
        <v>6426</v>
      </c>
      <c r="N57" s="722" t="s">
        <v>4521</v>
      </c>
      <c r="O57" s="721" t="s">
        <v>255</v>
      </c>
      <c r="P57" s="722" t="s">
        <v>4698</v>
      </c>
      <c r="Q57" s="722" t="s">
        <v>4694</v>
      </c>
    </row>
    <row r="58" spans="1:17">
      <c r="A58" s="721">
        <v>16</v>
      </c>
      <c r="B58" s="721">
        <v>1</v>
      </c>
      <c r="C58" s="722" t="s">
        <v>4701</v>
      </c>
      <c r="D58" s="723" t="s">
        <v>23</v>
      </c>
      <c r="E58" s="721" t="s">
        <v>221</v>
      </c>
      <c r="F58" s="721" t="s">
        <v>288</v>
      </c>
      <c r="G58" s="774">
        <v>33561</v>
      </c>
      <c r="H58" s="795">
        <v>25</v>
      </c>
      <c r="I58" s="725" t="s">
        <v>1403</v>
      </c>
      <c r="J58" s="721" t="s">
        <v>289</v>
      </c>
      <c r="K58" s="721" t="s">
        <v>283</v>
      </c>
      <c r="L58" s="726"/>
      <c r="M58" s="726" t="s">
        <v>6426</v>
      </c>
      <c r="N58" s="722" t="s">
        <v>4521</v>
      </c>
      <c r="O58" s="721" t="s">
        <v>222</v>
      </c>
      <c r="P58" s="734" t="s">
        <v>4700</v>
      </c>
      <c r="Q58" s="734" t="s">
        <v>4702</v>
      </c>
    </row>
    <row r="59" spans="1:17">
      <c r="A59" s="721"/>
      <c r="B59" s="721">
        <v>2</v>
      </c>
      <c r="C59" s="722" t="s">
        <v>4704</v>
      </c>
      <c r="D59" s="723" t="s">
        <v>16</v>
      </c>
      <c r="E59" s="721" t="s">
        <v>221</v>
      </c>
      <c r="F59" s="721" t="s">
        <v>230</v>
      </c>
      <c r="G59" s="774">
        <v>34178</v>
      </c>
      <c r="H59" s="795">
        <v>24</v>
      </c>
      <c r="I59" s="725" t="s">
        <v>1403</v>
      </c>
      <c r="J59" s="721" t="s">
        <v>289</v>
      </c>
      <c r="K59" s="721" t="s">
        <v>246</v>
      </c>
      <c r="L59" s="726"/>
      <c r="M59" s="726" t="s">
        <v>6426</v>
      </c>
      <c r="N59" s="722" t="s">
        <v>4521</v>
      </c>
      <c r="O59" s="721" t="s">
        <v>245</v>
      </c>
      <c r="P59" s="734" t="s">
        <v>4703</v>
      </c>
      <c r="Q59" s="734" t="s">
        <v>4702</v>
      </c>
    </row>
    <row r="60" spans="1:17">
      <c r="A60" s="721"/>
      <c r="B60" s="721">
        <v>3</v>
      </c>
      <c r="C60" s="722" t="s">
        <v>4708</v>
      </c>
      <c r="D60" s="723" t="s">
        <v>23</v>
      </c>
      <c r="E60" s="721" t="s">
        <v>254</v>
      </c>
      <c r="F60" s="721" t="s">
        <v>230</v>
      </c>
      <c r="G60" s="774">
        <v>40764</v>
      </c>
      <c r="H60" s="795">
        <v>5</v>
      </c>
      <c r="I60" s="725" t="s">
        <v>1403</v>
      </c>
      <c r="J60" s="721" t="s">
        <v>265</v>
      </c>
      <c r="K60" s="721" t="s">
        <v>270</v>
      </c>
      <c r="L60" s="726"/>
      <c r="M60" s="726" t="s">
        <v>6426</v>
      </c>
      <c r="N60" s="722" t="s">
        <v>4521</v>
      </c>
      <c r="O60" s="721" t="s">
        <v>255</v>
      </c>
      <c r="P60" s="734" t="s">
        <v>4707</v>
      </c>
      <c r="Q60" s="734" t="s">
        <v>4702</v>
      </c>
    </row>
    <row r="61" spans="1:17">
      <c r="A61" s="721"/>
      <c r="B61" s="721">
        <v>4</v>
      </c>
      <c r="C61" s="722" t="s">
        <v>4710</v>
      </c>
      <c r="D61" s="723" t="s">
        <v>16</v>
      </c>
      <c r="E61" s="721" t="s">
        <v>254</v>
      </c>
      <c r="F61" s="721" t="s">
        <v>22</v>
      </c>
      <c r="G61" s="774">
        <v>41849</v>
      </c>
      <c r="H61" s="795">
        <v>3</v>
      </c>
      <c r="I61" s="725" t="s">
        <v>1403</v>
      </c>
      <c r="J61" s="721" t="s">
        <v>265</v>
      </c>
      <c r="K61" s="721" t="s">
        <v>270</v>
      </c>
      <c r="L61" s="726"/>
      <c r="M61" s="726" t="s">
        <v>6426</v>
      </c>
      <c r="N61" s="722" t="s">
        <v>4521</v>
      </c>
      <c r="O61" s="721" t="s">
        <v>255</v>
      </c>
      <c r="P61" s="734" t="s">
        <v>4709</v>
      </c>
      <c r="Q61" s="734" t="s">
        <v>4702</v>
      </c>
    </row>
    <row r="62" spans="1:17">
      <c r="A62" s="721">
        <v>17</v>
      </c>
      <c r="B62" s="721">
        <v>1</v>
      </c>
      <c r="C62" s="722" t="s">
        <v>4712</v>
      </c>
      <c r="D62" s="723" t="s">
        <v>23</v>
      </c>
      <c r="E62" s="721" t="s">
        <v>221</v>
      </c>
      <c r="F62" s="721" t="s">
        <v>376</v>
      </c>
      <c r="G62" s="774">
        <v>30324</v>
      </c>
      <c r="H62" s="795">
        <v>34</v>
      </c>
      <c r="I62" s="725" t="s">
        <v>1403</v>
      </c>
      <c r="J62" s="721" t="s">
        <v>256</v>
      </c>
      <c r="K62" s="721" t="s">
        <v>224</v>
      </c>
      <c r="L62" s="726"/>
      <c r="M62" s="726" t="s">
        <v>6426</v>
      </c>
      <c r="N62" s="722" t="s">
        <v>4521</v>
      </c>
      <c r="O62" s="721" t="s">
        <v>222</v>
      </c>
      <c r="P62" s="734" t="s">
        <v>4711</v>
      </c>
      <c r="Q62" s="734" t="s">
        <v>4713</v>
      </c>
    </row>
    <row r="63" spans="1:17">
      <c r="A63" s="721"/>
      <c r="B63" s="738">
        <v>2</v>
      </c>
      <c r="C63" s="722" t="s">
        <v>4716</v>
      </c>
      <c r="D63" s="723" t="s">
        <v>16</v>
      </c>
      <c r="E63" s="721" t="s">
        <v>221</v>
      </c>
      <c r="F63" s="721" t="s">
        <v>376</v>
      </c>
      <c r="G63" s="774">
        <v>32664</v>
      </c>
      <c r="H63" s="795">
        <v>28</v>
      </c>
      <c r="I63" s="725" t="s">
        <v>1403</v>
      </c>
      <c r="J63" s="721" t="s">
        <v>223</v>
      </c>
      <c r="K63" s="721" t="s">
        <v>246</v>
      </c>
      <c r="L63" s="726"/>
      <c r="M63" s="726" t="s">
        <v>6426</v>
      </c>
      <c r="N63" s="722" t="s">
        <v>4521</v>
      </c>
      <c r="O63" s="721" t="s">
        <v>245</v>
      </c>
      <c r="P63" s="734" t="s">
        <v>4715</v>
      </c>
      <c r="Q63" s="734" t="s">
        <v>4713</v>
      </c>
    </row>
    <row r="64" spans="1:17">
      <c r="A64" s="721"/>
      <c r="B64" s="721">
        <v>3</v>
      </c>
      <c r="C64" s="722" t="s">
        <v>4720</v>
      </c>
      <c r="D64" s="723" t="s">
        <v>16</v>
      </c>
      <c r="E64" s="721" t="s">
        <v>254</v>
      </c>
      <c r="F64" s="721" t="s">
        <v>376</v>
      </c>
      <c r="G64" s="774">
        <v>39979</v>
      </c>
      <c r="H64" s="795">
        <v>8</v>
      </c>
      <c r="I64" s="725" t="s">
        <v>1403</v>
      </c>
      <c r="J64" s="721" t="s">
        <v>369</v>
      </c>
      <c r="K64" s="721" t="s">
        <v>266</v>
      </c>
      <c r="L64" s="726"/>
      <c r="M64" s="726" t="s">
        <v>6426</v>
      </c>
      <c r="N64" s="722" t="s">
        <v>4521</v>
      </c>
      <c r="O64" s="721" t="s">
        <v>255</v>
      </c>
      <c r="P64" s="734" t="s">
        <v>4719</v>
      </c>
      <c r="Q64" s="734" t="s">
        <v>4713</v>
      </c>
    </row>
    <row r="65" spans="1:17">
      <c r="A65" s="721"/>
      <c r="B65" s="721">
        <v>4</v>
      </c>
      <c r="C65" s="722" t="s">
        <v>4722</v>
      </c>
      <c r="D65" s="723" t="s">
        <v>23</v>
      </c>
      <c r="E65" s="721" t="s">
        <v>254</v>
      </c>
      <c r="F65" s="721" t="s">
        <v>376</v>
      </c>
      <c r="G65" s="774">
        <v>40570</v>
      </c>
      <c r="H65" s="795">
        <v>6</v>
      </c>
      <c r="I65" s="725" t="s">
        <v>1403</v>
      </c>
      <c r="J65" s="721" t="s">
        <v>265</v>
      </c>
      <c r="K65" s="721" t="s">
        <v>270</v>
      </c>
      <c r="L65" s="726"/>
      <c r="M65" s="726" t="s">
        <v>6426</v>
      </c>
      <c r="N65" s="722" t="s">
        <v>4521</v>
      </c>
      <c r="O65" s="721" t="s">
        <v>255</v>
      </c>
      <c r="P65" s="734" t="s">
        <v>4721</v>
      </c>
      <c r="Q65" s="734" t="s">
        <v>4713</v>
      </c>
    </row>
    <row r="66" spans="1:17">
      <c r="A66" s="721">
        <v>18</v>
      </c>
      <c r="B66" s="721">
        <v>1</v>
      </c>
      <c r="C66" s="722" t="s">
        <v>4724</v>
      </c>
      <c r="D66" s="723" t="s">
        <v>23</v>
      </c>
      <c r="E66" s="721" t="s">
        <v>221</v>
      </c>
      <c r="F66" s="721" t="s">
        <v>4725</v>
      </c>
      <c r="G66" s="774">
        <v>27304</v>
      </c>
      <c r="H66" s="795">
        <v>42</v>
      </c>
      <c r="I66" s="725" t="s">
        <v>4508</v>
      </c>
      <c r="J66" s="721" t="s">
        <v>289</v>
      </c>
      <c r="K66" s="721" t="s">
        <v>283</v>
      </c>
      <c r="L66" s="726"/>
      <c r="M66" s="726" t="s">
        <v>6426</v>
      </c>
      <c r="N66" s="722" t="s">
        <v>4521</v>
      </c>
      <c r="O66" s="721" t="s">
        <v>222</v>
      </c>
      <c r="P66" s="734" t="s">
        <v>4723</v>
      </c>
      <c r="Q66" s="734" t="s">
        <v>4728</v>
      </c>
    </row>
    <row r="67" spans="1:17">
      <c r="A67" s="721"/>
      <c r="B67" s="721">
        <v>2</v>
      </c>
      <c r="C67" s="722" t="s">
        <v>4730</v>
      </c>
      <c r="D67" s="723" t="s">
        <v>16</v>
      </c>
      <c r="E67" s="721" t="s">
        <v>221</v>
      </c>
      <c r="F67" s="721" t="s">
        <v>376</v>
      </c>
      <c r="G67" s="774">
        <v>28774</v>
      </c>
      <c r="H67" s="795">
        <v>38</v>
      </c>
      <c r="I67" s="725" t="s">
        <v>4508</v>
      </c>
      <c r="J67" s="721" t="s">
        <v>223</v>
      </c>
      <c r="K67" s="721" t="s">
        <v>246</v>
      </c>
      <c r="L67" s="726"/>
      <c r="M67" s="726" t="s">
        <v>6426</v>
      </c>
      <c r="N67" s="722" t="s">
        <v>4521</v>
      </c>
      <c r="O67" s="721" t="s">
        <v>245</v>
      </c>
      <c r="P67" s="734" t="s">
        <v>4729</v>
      </c>
      <c r="Q67" s="734" t="s">
        <v>4728</v>
      </c>
    </row>
    <row r="68" spans="1:17">
      <c r="A68" s="721"/>
      <c r="B68" s="721">
        <v>3</v>
      </c>
      <c r="C68" s="722" t="s">
        <v>4734</v>
      </c>
      <c r="D68" s="723" t="s">
        <v>16</v>
      </c>
      <c r="E68" s="721" t="s">
        <v>254</v>
      </c>
      <c r="F68" s="721" t="s">
        <v>230</v>
      </c>
      <c r="G68" s="774">
        <v>37797</v>
      </c>
      <c r="H68" s="795">
        <v>14</v>
      </c>
      <c r="I68" s="725" t="s">
        <v>4508</v>
      </c>
      <c r="J68" s="721" t="s">
        <v>369</v>
      </c>
      <c r="K68" s="721" t="s">
        <v>266</v>
      </c>
      <c r="L68" s="726"/>
      <c r="M68" s="726" t="s">
        <v>6426</v>
      </c>
      <c r="N68" s="722" t="s">
        <v>4521</v>
      </c>
      <c r="O68" s="721" t="s">
        <v>255</v>
      </c>
      <c r="P68" s="734" t="s">
        <v>4733</v>
      </c>
      <c r="Q68" s="734" t="s">
        <v>4728</v>
      </c>
    </row>
    <row r="69" spans="1:17">
      <c r="A69" s="721"/>
      <c r="B69" s="721">
        <v>4</v>
      </c>
      <c r="C69" s="722" t="s">
        <v>4737</v>
      </c>
      <c r="D69" s="723" t="s">
        <v>16</v>
      </c>
      <c r="E69" s="721" t="s">
        <v>254</v>
      </c>
      <c r="F69" s="721" t="s">
        <v>230</v>
      </c>
      <c r="G69" s="774">
        <v>39240</v>
      </c>
      <c r="H69" s="795">
        <v>10</v>
      </c>
      <c r="I69" s="725" t="s">
        <v>4508</v>
      </c>
      <c r="J69" s="721" t="s">
        <v>369</v>
      </c>
      <c r="K69" s="721" t="s">
        <v>266</v>
      </c>
      <c r="L69" s="726"/>
      <c r="M69" s="726" t="s">
        <v>6426</v>
      </c>
      <c r="N69" s="722" t="s">
        <v>4521</v>
      </c>
      <c r="O69" s="721" t="s">
        <v>255</v>
      </c>
      <c r="P69" s="734" t="s">
        <v>4736</v>
      </c>
      <c r="Q69" s="734" t="s">
        <v>4728</v>
      </c>
    </row>
    <row r="70" spans="1:17">
      <c r="A70" s="721"/>
      <c r="B70" s="721">
        <v>5</v>
      </c>
      <c r="C70" s="722" t="s">
        <v>4739</v>
      </c>
      <c r="D70" s="723" t="s">
        <v>23</v>
      </c>
      <c r="E70" s="721" t="s">
        <v>254</v>
      </c>
      <c r="F70" s="721" t="s">
        <v>230</v>
      </c>
      <c r="G70" s="774">
        <v>40269</v>
      </c>
      <c r="H70" s="795">
        <v>7</v>
      </c>
      <c r="I70" s="725" t="s">
        <v>4508</v>
      </c>
      <c r="J70" s="721" t="s">
        <v>265</v>
      </c>
      <c r="K70" s="721" t="s">
        <v>270</v>
      </c>
      <c r="L70" s="726"/>
      <c r="M70" s="726" t="s">
        <v>6426</v>
      </c>
      <c r="N70" s="722" t="s">
        <v>4521</v>
      </c>
      <c r="O70" s="721" t="s">
        <v>255</v>
      </c>
      <c r="P70" s="734" t="s">
        <v>4738</v>
      </c>
      <c r="Q70" s="734" t="s">
        <v>4728</v>
      </c>
    </row>
    <row r="71" spans="1:17">
      <c r="A71" s="721">
        <v>19</v>
      </c>
      <c r="B71" s="721">
        <v>1</v>
      </c>
      <c r="C71" s="722" t="s">
        <v>4741</v>
      </c>
      <c r="D71" s="723" t="s">
        <v>23</v>
      </c>
      <c r="E71" s="721" t="s">
        <v>221</v>
      </c>
      <c r="F71" s="721" t="s">
        <v>4742</v>
      </c>
      <c r="G71" s="774">
        <v>29253</v>
      </c>
      <c r="H71" s="795">
        <v>37</v>
      </c>
      <c r="I71" s="725" t="s">
        <v>1403</v>
      </c>
      <c r="J71" s="721" t="s">
        <v>289</v>
      </c>
      <c r="K71" s="721" t="s">
        <v>283</v>
      </c>
      <c r="L71" s="726"/>
      <c r="M71" s="726" t="s">
        <v>6426</v>
      </c>
      <c r="N71" s="722" t="s">
        <v>4521</v>
      </c>
      <c r="O71" s="721" t="s">
        <v>222</v>
      </c>
      <c r="P71" s="722" t="s">
        <v>4740</v>
      </c>
      <c r="Q71" s="727" t="s">
        <v>4745</v>
      </c>
    </row>
    <row r="72" spans="1:17">
      <c r="A72" s="721"/>
      <c r="B72" s="721">
        <v>2</v>
      </c>
      <c r="C72" s="722" t="s">
        <v>4747</v>
      </c>
      <c r="D72" s="723" t="s">
        <v>16</v>
      </c>
      <c r="E72" s="721" t="s">
        <v>221</v>
      </c>
      <c r="F72" s="721" t="s">
        <v>1514</v>
      </c>
      <c r="G72" s="774">
        <v>30786</v>
      </c>
      <c r="H72" s="795">
        <v>33</v>
      </c>
      <c r="I72" s="725" t="s">
        <v>1403</v>
      </c>
      <c r="J72" s="721" t="s">
        <v>223</v>
      </c>
      <c r="K72" s="721" t="s">
        <v>246</v>
      </c>
      <c r="L72" s="726"/>
      <c r="M72" s="726" t="s">
        <v>6426</v>
      </c>
      <c r="N72" s="722" t="s">
        <v>4521</v>
      </c>
      <c r="O72" s="721" t="s">
        <v>245</v>
      </c>
      <c r="P72" s="722" t="s">
        <v>4746</v>
      </c>
      <c r="Q72" s="727" t="s">
        <v>4745</v>
      </c>
    </row>
    <row r="73" spans="1:17">
      <c r="A73" s="721"/>
      <c r="B73" s="721">
        <v>3</v>
      </c>
      <c r="C73" s="722" t="s">
        <v>4751</v>
      </c>
      <c r="D73" s="723" t="s">
        <v>23</v>
      </c>
      <c r="E73" s="721" t="s">
        <v>254</v>
      </c>
      <c r="F73" s="721" t="s">
        <v>1514</v>
      </c>
      <c r="G73" s="774">
        <v>38484</v>
      </c>
      <c r="H73" s="795">
        <v>12</v>
      </c>
      <c r="I73" s="725" t="s">
        <v>1403</v>
      </c>
      <c r="J73" s="721" t="s">
        <v>369</v>
      </c>
      <c r="K73" s="721" t="s">
        <v>266</v>
      </c>
      <c r="L73" s="726"/>
      <c r="M73" s="726" t="s">
        <v>6426</v>
      </c>
      <c r="N73" s="722" t="s">
        <v>4521</v>
      </c>
      <c r="O73" s="721" t="s">
        <v>255</v>
      </c>
      <c r="P73" s="722" t="s">
        <v>4750</v>
      </c>
      <c r="Q73" s="727" t="s">
        <v>4745</v>
      </c>
    </row>
    <row r="74" spans="1:17">
      <c r="A74" s="721"/>
      <c r="B74" s="721">
        <v>4</v>
      </c>
      <c r="C74" s="722" t="s">
        <v>4753</v>
      </c>
      <c r="D74" s="723" t="s">
        <v>16</v>
      </c>
      <c r="E74" s="721" t="s">
        <v>254</v>
      </c>
      <c r="F74" s="721" t="s">
        <v>230</v>
      </c>
      <c r="G74" s="774">
        <v>41998</v>
      </c>
      <c r="H74" s="795">
        <v>2</v>
      </c>
      <c r="I74" s="725" t="s">
        <v>1403</v>
      </c>
      <c r="J74" s="721" t="s">
        <v>265</v>
      </c>
      <c r="K74" s="721" t="s">
        <v>270</v>
      </c>
      <c r="L74" s="726"/>
      <c r="M74" s="726" t="s">
        <v>6426</v>
      </c>
      <c r="N74" s="722" t="s">
        <v>4521</v>
      </c>
      <c r="O74" s="721" t="s">
        <v>255</v>
      </c>
      <c r="P74" s="734" t="s">
        <v>4752</v>
      </c>
      <c r="Q74" s="727" t="s">
        <v>4745</v>
      </c>
    </row>
    <row r="75" spans="1:17">
      <c r="A75" s="721">
        <v>20</v>
      </c>
      <c r="B75" s="721">
        <v>1</v>
      </c>
      <c r="C75" s="722" t="s">
        <v>4755</v>
      </c>
      <c r="D75" s="723" t="s">
        <v>23</v>
      </c>
      <c r="E75" s="721" t="s">
        <v>221</v>
      </c>
      <c r="F75" s="721" t="s">
        <v>376</v>
      </c>
      <c r="G75" s="774">
        <v>23899</v>
      </c>
      <c r="H75" s="795">
        <v>52</v>
      </c>
      <c r="I75" s="725" t="s">
        <v>4508</v>
      </c>
      <c r="J75" s="721" t="s">
        <v>223</v>
      </c>
      <c r="K75" s="721" t="s">
        <v>283</v>
      </c>
      <c r="L75" s="726"/>
      <c r="M75" s="726" t="s">
        <v>6426</v>
      </c>
      <c r="N75" s="722" t="s">
        <v>4521</v>
      </c>
      <c r="O75" s="721" t="s">
        <v>222</v>
      </c>
      <c r="P75" s="734" t="s">
        <v>4754</v>
      </c>
      <c r="Q75" s="734" t="s">
        <v>4758</v>
      </c>
    </row>
    <row r="76" spans="1:17">
      <c r="A76" s="721"/>
      <c r="B76" s="721">
        <v>2</v>
      </c>
      <c r="C76" s="722" t="s">
        <v>4761</v>
      </c>
      <c r="D76" s="723" t="s">
        <v>16</v>
      </c>
      <c r="E76" s="721" t="s">
        <v>221</v>
      </c>
      <c r="F76" s="721" t="s">
        <v>376</v>
      </c>
      <c r="G76" s="774">
        <v>27406</v>
      </c>
      <c r="H76" s="795">
        <v>42</v>
      </c>
      <c r="I76" s="725" t="s">
        <v>4508</v>
      </c>
      <c r="J76" s="721" t="s">
        <v>223</v>
      </c>
      <c r="K76" s="721" t="s">
        <v>246</v>
      </c>
      <c r="L76" s="726"/>
      <c r="M76" s="726" t="s">
        <v>6426</v>
      </c>
      <c r="N76" s="722" t="s">
        <v>4521</v>
      </c>
      <c r="O76" s="721" t="s">
        <v>245</v>
      </c>
      <c r="P76" s="734" t="s">
        <v>4760</v>
      </c>
      <c r="Q76" s="734" t="s">
        <v>4758</v>
      </c>
    </row>
    <row r="77" spans="1:17">
      <c r="A77" s="721"/>
      <c r="B77" s="721">
        <v>3</v>
      </c>
      <c r="C77" s="722" t="s">
        <v>4767</v>
      </c>
      <c r="D77" s="723" t="s">
        <v>16</v>
      </c>
      <c r="E77" s="721" t="s">
        <v>254</v>
      </c>
      <c r="F77" s="721" t="s">
        <v>230</v>
      </c>
      <c r="G77" s="774">
        <v>36414</v>
      </c>
      <c r="H77" s="795">
        <v>17</v>
      </c>
      <c r="I77" s="725" t="s">
        <v>4508</v>
      </c>
      <c r="J77" s="721" t="s">
        <v>886</v>
      </c>
      <c r="K77" s="721" t="s">
        <v>266</v>
      </c>
      <c r="L77" s="726"/>
      <c r="M77" s="726" t="s">
        <v>6426</v>
      </c>
      <c r="N77" s="722" t="s">
        <v>4521</v>
      </c>
      <c r="O77" s="721" t="s">
        <v>255</v>
      </c>
      <c r="P77" s="734" t="s">
        <v>4766</v>
      </c>
      <c r="Q77" s="734" t="s">
        <v>4758</v>
      </c>
    </row>
    <row r="78" spans="1:17">
      <c r="A78" s="721"/>
      <c r="B78" s="721">
        <v>4</v>
      </c>
      <c r="C78" s="722" t="s">
        <v>4769</v>
      </c>
      <c r="D78" s="723" t="s">
        <v>23</v>
      </c>
      <c r="E78" s="721" t="s">
        <v>254</v>
      </c>
      <c r="F78" s="721" t="s">
        <v>230</v>
      </c>
      <c r="G78" s="774">
        <v>38070</v>
      </c>
      <c r="H78" s="795">
        <v>13</v>
      </c>
      <c r="I78" s="725" t="s">
        <v>4508</v>
      </c>
      <c r="J78" s="721" t="s">
        <v>369</v>
      </c>
      <c r="K78" s="721" t="s">
        <v>266</v>
      </c>
      <c r="L78" s="726"/>
      <c r="M78" s="726" t="s">
        <v>6426</v>
      </c>
      <c r="N78" s="722" t="s">
        <v>4521</v>
      </c>
      <c r="O78" s="721" t="s">
        <v>255</v>
      </c>
      <c r="P78" s="734" t="s">
        <v>4768</v>
      </c>
      <c r="Q78" s="734" t="s">
        <v>4758</v>
      </c>
    </row>
    <row r="79" spans="1:17">
      <c r="A79" s="721"/>
      <c r="B79" s="721">
        <v>5</v>
      </c>
      <c r="C79" s="722" t="s">
        <v>4771</v>
      </c>
      <c r="D79" s="723" t="s">
        <v>23</v>
      </c>
      <c r="E79" s="721" t="s">
        <v>254</v>
      </c>
      <c r="F79" s="721" t="s">
        <v>230</v>
      </c>
      <c r="G79" s="774">
        <v>38706</v>
      </c>
      <c r="H79" s="795">
        <v>11</v>
      </c>
      <c r="I79" s="725" t="s">
        <v>4508</v>
      </c>
      <c r="J79" s="721" t="s">
        <v>369</v>
      </c>
      <c r="K79" s="721" t="s">
        <v>266</v>
      </c>
      <c r="L79" s="726"/>
      <c r="M79" s="726" t="s">
        <v>6426</v>
      </c>
      <c r="N79" s="722" t="s">
        <v>4521</v>
      </c>
      <c r="O79" s="721" t="s">
        <v>255</v>
      </c>
      <c r="P79" s="734" t="s">
        <v>4770</v>
      </c>
      <c r="Q79" s="734" t="s">
        <v>4758</v>
      </c>
    </row>
    <row r="80" spans="1:17">
      <c r="A80" s="721">
        <v>21</v>
      </c>
      <c r="B80" s="738">
        <v>1</v>
      </c>
      <c r="C80" s="722" t="s">
        <v>4773</v>
      </c>
      <c r="D80" s="723" t="s">
        <v>23</v>
      </c>
      <c r="E80" s="738" t="s">
        <v>221</v>
      </c>
      <c r="F80" s="738" t="s">
        <v>1650</v>
      </c>
      <c r="G80" s="774">
        <v>33964</v>
      </c>
      <c r="H80" s="795">
        <v>24</v>
      </c>
      <c r="I80" s="725" t="s">
        <v>1403</v>
      </c>
      <c r="J80" s="738" t="s">
        <v>223</v>
      </c>
      <c r="K80" s="738" t="s">
        <v>261</v>
      </c>
      <c r="L80" s="726"/>
      <c r="M80" s="726" t="s">
        <v>6426</v>
      </c>
      <c r="N80" s="722" t="s">
        <v>4521</v>
      </c>
      <c r="O80" s="738" t="s">
        <v>222</v>
      </c>
      <c r="P80" s="736" t="s">
        <v>4772</v>
      </c>
      <c r="Q80" s="727" t="s">
        <v>4775</v>
      </c>
    </row>
    <row r="81" spans="1:17">
      <c r="A81" s="721"/>
      <c r="B81" s="738">
        <v>2</v>
      </c>
      <c r="C81" s="722" t="s">
        <v>4777</v>
      </c>
      <c r="D81" s="723" t="s">
        <v>16</v>
      </c>
      <c r="E81" s="738" t="s">
        <v>221</v>
      </c>
      <c r="F81" s="738" t="s">
        <v>4778</v>
      </c>
      <c r="G81" s="774">
        <v>35149</v>
      </c>
      <c r="H81" s="795">
        <v>21</v>
      </c>
      <c r="I81" s="725" t="s">
        <v>1403</v>
      </c>
      <c r="J81" s="738" t="s">
        <v>223</v>
      </c>
      <c r="K81" s="738" t="s">
        <v>246</v>
      </c>
      <c r="L81" s="726"/>
      <c r="M81" s="726" t="s">
        <v>6426</v>
      </c>
      <c r="N81" s="722" t="s">
        <v>4521</v>
      </c>
      <c r="O81" s="738" t="s">
        <v>245</v>
      </c>
      <c r="P81" s="736" t="s">
        <v>4776</v>
      </c>
      <c r="Q81" s="727" t="s">
        <v>4775</v>
      </c>
    </row>
    <row r="82" spans="1:17">
      <c r="A82" s="721"/>
      <c r="B82" s="738">
        <v>3</v>
      </c>
      <c r="C82" s="722" t="s">
        <v>4781</v>
      </c>
      <c r="D82" s="723" t="s">
        <v>23</v>
      </c>
      <c r="E82" s="738" t="s">
        <v>254</v>
      </c>
      <c r="F82" s="738" t="s">
        <v>4782</v>
      </c>
      <c r="G82" s="774">
        <v>42244</v>
      </c>
      <c r="H82" s="795">
        <v>1</v>
      </c>
      <c r="I82" s="725" t="s">
        <v>1403</v>
      </c>
      <c r="J82" s="738" t="s">
        <v>265</v>
      </c>
      <c r="K82" s="738" t="s">
        <v>270</v>
      </c>
      <c r="L82" s="726"/>
      <c r="M82" s="726" t="s">
        <v>6426</v>
      </c>
      <c r="N82" s="722" t="s">
        <v>4521</v>
      </c>
      <c r="O82" s="738" t="s">
        <v>255</v>
      </c>
      <c r="P82" s="736"/>
      <c r="Q82" s="727" t="s">
        <v>4775</v>
      </c>
    </row>
    <row r="83" spans="1:17">
      <c r="A83" s="721">
        <v>22</v>
      </c>
      <c r="B83" s="738">
        <v>1</v>
      </c>
      <c r="C83" s="722" t="s">
        <v>4784</v>
      </c>
      <c r="D83" s="723" t="s">
        <v>23</v>
      </c>
      <c r="E83" s="745" t="s">
        <v>221</v>
      </c>
      <c r="F83" s="745" t="s">
        <v>4785</v>
      </c>
      <c r="G83" s="774">
        <v>26736</v>
      </c>
      <c r="H83" s="795">
        <v>44</v>
      </c>
      <c r="I83" s="747" t="s">
        <v>4508</v>
      </c>
      <c r="J83" s="745" t="s">
        <v>223</v>
      </c>
      <c r="K83" s="745" t="s">
        <v>283</v>
      </c>
      <c r="L83" s="726"/>
      <c r="M83" s="726" t="s">
        <v>6426</v>
      </c>
      <c r="N83" s="722" t="s">
        <v>4521</v>
      </c>
      <c r="O83" s="745" t="s">
        <v>222</v>
      </c>
      <c r="P83" s="736" t="s">
        <v>4783</v>
      </c>
      <c r="Q83" s="727" t="s">
        <v>4788</v>
      </c>
    </row>
    <row r="84" spans="1:17">
      <c r="A84" s="721"/>
      <c r="B84" s="738">
        <v>2</v>
      </c>
      <c r="C84" s="722" t="s">
        <v>4790</v>
      </c>
      <c r="D84" s="723" t="s">
        <v>16</v>
      </c>
      <c r="E84" s="745" t="s">
        <v>221</v>
      </c>
      <c r="F84" s="745" t="s">
        <v>4791</v>
      </c>
      <c r="G84" s="774">
        <v>28537</v>
      </c>
      <c r="H84" s="795">
        <v>39</v>
      </c>
      <c r="I84" s="747" t="s">
        <v>4508</v>
      </c>
      <c r="J84" s="745" t="s">
        <v>223</v>
      </c>
      <c r="K84" s="745" t="s">
        <v>246</v>
      </c>
      <c r="L84" s="726"/>
      <c r="M84" s="726" t="s">
        <v>6426</v>
      </c>
      <c r="N84" s="722" t="s">
        <v>4521</v>
      </c>
      <c r="O84" s="745" t="s">
        <v>245</v>
      </c>
      <c r="P84" s="736" t="s">
        <v>4789</v>
      </c>
      <c r="Q84" s="727" t="s">
        <v>4788</v>
      </c>
    </row>
    <row r="85" spans="1:17">
      <c r="A85" s="721"/>
      <c r="B85" s="738">
        <v>3</v>
      </c>
      <c r="C85" s="722" t="s">
        <v>4794</v>
      </c>
      <c r="D85" s="723" t="s">
        <v>16</v>
      </c>
      <c r="E85" s="745" t="s">
        <v>254</v>
      </c>
      <c r="F85" s="745" t="s">
        <v>376</v>
      </c>
      <c r="G85" s="774">
        <v>37520</v>
      </c>
      <c r="H85" s="795">
        <v>14</v>
      </c>
      <c r="I85" s="747" t="s">
        <v>4508</v>
      </c>
      <c r="J85" s="745" t="s">
        <v>348</v>
      </c>
      <c r="K85" s="745" t="s">
        <v>266</v>
      </c>
      <c r="L85" s="726"/>
      <c r="M85" s="726" t="s">
        <v>6426</v>
      </c>
      <c r="N85" s="722" t="s">
        <v>4521</v>
      </c>
      <c r="O85" s="745" t="s">
        <v>255</v>
      </c>
      <c r="P85" s="736" t="s">
        <v>4793</v>
      </c>
      <c r="Q85" s="727" t="s">
        <v>4788</v>
      </c>
    </row>
    <row r="86" spans="1:17">
      <c r="A86" s="721"/>
      <c r="B86" s="738">
        <v>4</v>
      </c>
      <c r="C86" s="722" t="s">
        <v>4798</v>
      </c>
      <c r="D86" s="723" t="s">
        <v>23</v>
      </c>
      <c r="E86" s="745" t="s">
        <v>254</v>
      </c>
      <c r="F86" s="745" t="s">
        <v>22</v>
      </c>
      <c r="G86" s="774">
        <v>39207</v>
      </c>
      <c r="H86" s="795">
        <v>10</v>
      </c>
      <c r="I86" s="747" t="s">
        <v>4508</v>
      </c>
      <c r="J86" s="745" t="s">
        <v>369</v>
      </c>
      <c r="K86" s="745" t="s">
        <v>266</v>
      </c>
      <c r="L86" s="726"/>
      <c r="M86" s="726" t="s">
        <v>6426</v>
      </c>
      <c r="N86" s="722" t="s">
        <v>4521</v>
      </c>
      <c r="O86" s="745" t="s">
        <v>255</v>
      </c>
      <c r="P86" s="736" t="s">
        <v>4797</v>
      </c>
      <c r="Q86" s="727" t="s">
        <v>4788</v>
      </c>
    </row>
    <row r="87" spans="1:17">
      <c r="A87" s="721"/>
      <c r="B87" s="738">
        <v>5</v>
      </c>
      <c r="C87" s="722" t="s">
        <v>4800</v>
      </c>
      <c r="D87" s="723" t="s">
        <v>23</v>
      </c>
      <c r="E87" s="745" t="s">
        <v>254</v>
      </c>
      <c r="F87" s="745" t="s">
        <v>4801</v>
      </c>
      <c r="G87" s="774">
        <v>40011</v>
      </c>
      <c r="H87" s="795">
        <v>8</v>
      </c>
      <c r="I87" s="747" t="s">
        <v>4508</v>
      </c>
      <c r="J87" s="745" t="s">
        <v>369</v>
      </c>
      <c r="K87" s="745" t="s">
        <v>266</v>
      </c>
      <c r="L87" s="726"/>
      <c r="M87" s="726" t="s">
        <v>6426</v>
      </c>
      <c r="N87" s="722" t="s">
        <v>4521</v>
      </c>
      <c r="O87" s="745" t="s">
        <v>255</v>
      </c>
      <c r="P87" s="736" t="s">
        <v>4799</v>
      </c>
      <c r="Q87" s="727" t="s">
        <v>4788</v>
      </c>
    </row>
    <row r="88" spans="1:17">
      <c r="A88" s="721"/>
      <c r="B88" s="738">
        <v>6</v>
      </c>
      <c r="C88" s="722" t="s">
        <v>4802</v>
      </c>
      <c r="D88" s="723" t="s">
        <v>16</v>
      </c>
      <c r="E88" s="745" t="s">
        <v>254</v>
      </c>
      <c r="F88" s="745" t="s">
        <v>2792</v>
      </c>
      <c r="G88" s="774">
        <v>42569</v>
      </c>
      <c r="H88" s="795">
        <v>1</v>
      </c>
      <c r="I88" s="747" t="s">
        <v>4508</v>
      </c>
      <c r="J88" s="745" t="s">
        <v>265</v>
      </c>
      <c r="K88" s="745" t="s">
        <v>270</v>
      </c>
      <c r="L88" s="726"/>
      <c r="M88" s="726" t="s">
        <v>6426</v>
      </c>
      <c r="N88" s="722" t="s">
        <v>4521</v>
      </c>
      <c r="O88" s="745" t="s">
        <v>255</v>
      </c>
      <c r="P88" s="734"/>
      <c r="Q88" s="727" t="s">
        <v>4788</v>
      </c>
    </row>
    <row r="89" spans="1:17">
      <c r="A89" s="721">
        <v>23</v>
      </c>
      <c r="B89" s="738">
        <v>1</v>
      </c>
      <c r="C89" s="722" t="s">
        <v>4804</v>
      </c>
      <c r="D89" s="723" t="s">
        <v>23</v>
      </c>
      <c r="E89" s="745" t="s">
        <v>221</v>
      </c>
      <c r="F89" s="745" t="s">
        <v>877</v>
      </c>
      <c r="G89" s="774">
        <v>27743</v>
      </c>
      <c r="H89" s="795">
        <v>41</v>
      </c>
      <c r="I89" s="747" t="s">
        <v>1403</v>
      </c>
      <c r="J89" s="745" t="s">
        <v>1291</v>
      </c>
      <c r="K89" s="745" t="s">
        <v>283</v>
      </c>
      <c r="L89" s="726"/>
      <c r="M89" s="726" t="s">
        <v>6426</v>
      </c>
      <c r="N89" s="722" t="s">
        <v>4521</v>
      </c>
      <c r="O89" s="745" t="s">
        <v>222</v>
      </c>
      <c r="P89" s="736" t="s">
        <v>4803</v>
      </c>
      <c r="Q89" s="727" t="s">
        <v>4807</v>
      </c>
    </row>
    <row r="90" spans="1:17">
      <c r="A90" s="721"/>
      <c r="B90" s="738">
        <v>2</v>
      </c>
      <c r="C90" s="722" t="s">
        <v>4809</v>
      </c>
      <c r="D90" s="723" t="s">
        <v>16</v>
      </c>
      <c r="E90" s="745" t="s">
        <v>221</v>
      </c>
      <c r="F90" s="745" t="s">
        <v>376</v>
      </c>
      <c r="G90" s="774">
        <v>29587</v>
      </c>
      <c r="H90" s="795">
        <v>36</v>
      </c>
      <c r="I90" s="747" t="s">
        <v>1403</v>
      </c>
      <c r="J90" s="745" t="s">
        <v>2491</v>
      </c>
      <c r="K90" s="745" t="s">
        <v>246</v>
      </c>
      <c r="L90" s="726"/>
      <c r="M90" s="726" t="s">
        <v>6426</v>
      </c>
      <c r="N90" s="722" t="s">
        <v>4521</v>
      </c>
      <c r="O90" s="745" t="s">
        <v>245</v>
      </c>
      <c r="P90" s="736" t="s">
        <v>4808</v>
      </c>
      <c r="Q90" s="727" t="s">
        <v>4807</v>
      </c>
    </row>
    <row r="91" spans="1:17">
      <c r="A91" s="721"/>
      <c r="B91" s="738">
        <v>3</v>
      </c>
      <c r="C91" s="722" t="s">
        <v>4812</v>
      </c>
      <c r="D91" s="723" t="s">
        <v>23</v>
      </c>
      <c r="E91" s="745" t="s">
        <v>254</v>
      </c>
      <c r="F91" s="745" t="s">
        <v>877</v>
      </c>
      <c r="G91" s="774">
        <v>37012</v>
      </c>
      <c r="H91" s="795">
        <v>16</v>
      </c>
      <c r="I91" s="747" t="s">
        <v>1403</v>
      </c>
      <c r="J91" s="745" t="s">
        <v>348</v>
      </c>
      <c r="K91" s="745" t="s">
        <v>266</v>
      </c>
      <c r="L91" s="726"/>
      <c r="M91" s="726" t="s">
        <v>6426</v>
      </c>
      <c r="N91" s="722" t="s">
        <v>4521</v>
      </c>
      <c r="O91" s="745" t="s">
        <v>255</v>
      </c>
      <c r="P91" s="736" t="s">
        <v>4811</v>
      </c>
      <c r="Q91" s="727" t="s">
        <v>4807</v>
      </c>
    </row>
    <row r="92" spans="1:17">
      <c r="A92" s="721"/>
      <c r="B92" s="738">
        <v>4</v>
      </c>
      <c r="C92" s="722" t="s">
        <v>4815</v>
      </c>
      <c r="D92" s="723" t="s">
        <v>16</v>
      </c>
      <c r="E92" s="745" t="s">
        <v>254</v>
      </c>
      <c r="F92" s="745" t="s">
        <v>376</v>
      </c>
      <c r="G92" s="774">
        <v>38449</v>
      </c>
      <c r="H92" s="795">
        <v>12</v>
      </c>
      <c r="I92" s="747" t="s">
        <v>1403</v>
      </c>
      <c r="J92" s="745" t="s">
        <v>369</v>
      </c>
      <c r="K92" s="745" t="s">
        <v>266</v>
      </c>
      <c r="L92" s="726"/>
      <c r="M92" s="726" t="s">
        <v>6426</v>
      </c>
      <c r="N92" s="722" t="s">
        <v>4521</v>
      </c>
      <c r="O92" s="745" t="s">
        <v>255</v>
      </c>
      <c r="P92" s="736" t="s">
        <v>4814</v>
      </c>
      <c r="Q92" s="727" t="s">
        <v>4807</v>
      </c>
    </row>
    <row r="93" spans="1:17">
      <c r="A93" s="721"/>
      <c r="B93" s="738">
        <v>5</v>
      </c>
      <c r="C93" s="722"/>
      <c r="D93" s="723" t="s">
        <v>7184</v>
      </c>
      <c r="E93" s="745" t="s">
        <v>254</v>
      </c>
      <c r="F93" s="745"/>
      <c r="G93" s="774"/>
      <c r="H93" s="795"/>
      <c r="I93" s="747"/>
      <c r="J93" s="745"/>
      <c r="K93" s="745"/>
      <c r="L93" s="726"/>
      <c r="M93" s="726"/>
      <c r="N93" s="722"/>
      <c r="O93" s="745"/>
      <c r="P93" s="736"/>
      <c r="Q93" s="727"/>
    </row>
    <row r="94" spans="1:17">
      <c r="A94" s="721">
        <v>24</v>
      </c>
      <c r="B94" s="721">
        <v>1</v>
      </c>
      <c r="C94" s="722" t="s">
        <v>4818</v>
      </c>
      <c r="D94" s="723" t="s">
        <v>23</v>
      </c>
      <c r="E94" s="721" t="s">
        <v>221</v>
      </c>
      <c r="F94" s="721" t="s">
        <v>4819</v>
      </c>
      <c r="G94" s="774">
        <v>33623</v>
      </c>
      <c r="H94" s="795">
        <v>25</v>
      </c>
      <c r="I94" s="725" t="s">
        <v>1403</v>
      </c>
      <c r="J94" s="721" t="s">
        <v>289</v>
      </c>
      <c r="K94" s="721" t="s">
        <v>224</v>
      </c>
      <c r="L94" s="726"/>
      <c r="M94" s="726" t="s">
        <v>6426</v>
      </c>
      <c r="N94" s="722" t="s">
        <v>4521</v>
      </c>
      <c r="O94" s="721" t="s">
        <v>222</v>
      </c>
      <c r="P94" s="722" t="s">
        <v>4817</v>
      </c>
      <c r="Q94" s="727" t="s">
        <v>4821</v>
      </c>
    </row>
    <row r="95" spans="1:17">
      <c r="A95" s="721"/>
      <c r="B95" s="721">
        <v>2</v>
      </c>
      <c r="C95" s="722" t="s">
        <v>4823</v>
      </c>
      <c r="D95" s="723" t="s">
        <v>16</v>
      </c>
      <c r="E95" s="745" t="s">
        <v>221</v>
      </c>
      <c r="F95" s="745" t="s">
        <v>4824</v>
      </c>
      <c r="G95" s="774">
        <v>34528</v>
      </c>
      <c r="H95" s="795">
        <v>23</v>
      </c>
      <c r="I95" s="725" t="s">
        <v>1403</v>
      </c>
      <c r="J95" s="745" t="s">
        <v>289</v>
      </c>
      <c r="K95" s="745" t="s">
        <v>246</v>
      </c>
      <c r="L95" s="726"/>
      <c r="M95" s="726" t="s">
        <v>6426</v>
      </c>
      <c r="N95" s="722" t="s">
        <v>4521</v>
      </c>
      <c r="O95" s="745" t="s">
        <v>245</v>
      </c>
      <c r="P95" s="727" t="s">
        <v>4822</v>
      </c>
      <c r="Q95" s="727" t="s">
        <v>4821</v>
      </c>
    </row>
    <row r="96" spans="1:17">
      <c r="A96" s="721"/>
      <c r="B96" s="721">
        <v>3</v>
      </c>
      <c r="C96" s="722" t="s">
        <v>4828</v>
      </c>
      <c r="D96" s="723" t="s">
        <v>16</v>
      </c>
      <c r="E96" s="745" t="s">
        <v>254</v>
      </c>
      <c r="F96" s="745" t="s">
        <v>4829</v>
      </c>
      <c r="G96" s="774">
        <v>41113</v>
      </c>
      <c r="H96" s="795">
        <v>5</v>
      </c>
      <c r="I96" s="725" t="s">
        <v>1403</v>
      </c>
      <c r="J96" s="745" t="s">
        <v>265</v>
      </c>
      <c r="K96" s="745" t="s">
        <v>270</v>
      </c>
      <c r="L96" s="726"/>
      <c r="M96" s="726" t="s">
        <v>6426</v>
      </c>
      <c r="N96" s="722" t="s">
        <v>4521</v>
      </c>
      <c r="O96" s="745" t="s">
        <v>255</v>
      </c>
      <c r="P96" s="727" t="s">
        <v>4827</v>
      </c>
      <c r="Q96" s="727" t="s">
        <v>4821</v>
      </c>
    </row>
    <row r="97" spans="1:17">
      <c r="A97" s="721">
        <v>25</v>
      </c>
      <c r="B97" s="721">
        <v>1</v>
      </c>
      <c r="C97" s="722" t="s">
        <v>4831</v>
      </c>
      <c r="D97" s="723" t="s">
        <v>23</v>
      </c>
      <c r="E97" s="721" t="s">
        <v>221</v>
      </c>
      <c r="F97" s="721" t="s">
        <v>288</v>
      </c>
      <c r="G97" s="774">
        <v>34973</v>
      </c>
      <c r="H97" s="795">
        <v>21</v>
      </c>
      <c r="I97" s="725" t="s">
        <v>1403</v>
      </c>
      <c r="J97" s="721" t="s">
        <v>289</v>
      </c>
      <c r="K97" s="721" t="s">
        <v>283</v>
      </c>
      <c r="L97" s="726"/>
      <c r="M97" s="726" t="s">
        <v>6426</v>
      </c>
      <c r="N97" s="722" t="s">
        <v>4521</v>
      </c>
      <c r="O97" s="721" t="s">
        <v>222</v>
      </c>
      <c r="P97" s="722" t="s">
        <v>4830</v>
      </c>
      <c r="Q97" s="722" t="s">
        <v>4694</v>
      </c>
    </row>
    <row r="98" spans="1:17">
      <c r="A98" s="721">
        <v>26</v>
      </c>
      <c r="B98" s="721">
        <v>1</v>
      </c>
      <c r="C98" s="732" t="s">
        <v>4834</v>
      </c>
      <c r="D98" s="723" t="s">
        <v>23</v>
      </c>
      <c r="E98" s="733" t="s">
        <v>221</v>
      </c>
      <c r="F98" s="733" t="s">
        <v>577</v>
      </c>
      <c r="G98" s="774">
        <v>20298</v>
      </c>
      <c r="H98" s="795">
        <v>62</v>
      </c>
      <c r="I98" s="725" t="s">
        <v>1403</v>
      </c>
      <c r="J98" s="733" t="s">
        <v>256</v>
      </c>
      <c r="K98" s="733" t="s">
        <v>283</v>
      </c>
      <c r="L98" s="726"/>
      <c r="M98" s="726" t="s">
        <v>6426</v>
      </c>
      <c r="N98" s="722" t="s">
        <v>4521</v>
      </c>
      <c r="O98" s="733" t="s">
        <v>222</v>
      </c>
      <c r="P98" s="734" t="s">
        <v>4833</v>
      </c>
      <c r="Q98" s="734" t="s">
        <v>4837</v>
      </c>
    </row>
    <row r="99" spans="1:17">
      <c r="A99" s="721"/>
      <c r="B99" s="738">
        <v>2</v>
      </c>
      <c r="C99" s="722" t="s">
        <v>4839</v>
      </c>
      <c r="D99" s="723" t="s">
        <v>16</v>
      </c>
      <c r="E99" s="733" t="s">
        <v>221</v>
      </c>
      <c r="F99" s="733" t="s">
        <v>577</v>
      </c>
      <c r="G99" s="774">
        <v>23231</v>
      </c>
      <c r="H99" s="795">
        <v>53</v>
      </c>
      <c r="I99" s="725" t="s">
        <v>1403</v>
      </c>
      <c r="J99" s="733" t="s">
        <v>256</v>
      </c>
      <c r="K99" s="733" t="s">
        <v>246</v>
      </c>
      <c r="L99" s="726"/>
      <c r="M99" s="726" t="s">
        <v>6426</v>
      </c>
      <c r="N99" s="722" t="s">
        <v>4521</v>
      </c>
      <c r="O99" s="733" t="s">
        <v>245</v>
      </c>
      <c r="P99" s="734" t="s">
        <v>4838</v>
      </c>
      <c r="Q99" s="734" t="s">
        <v>4837</v>
      </c>
    </row>
    <row r="100" spans="1:17">
      <c r="A100" s="721"/>
      <c r="B100" s="738">
        <v>4</v>
      </c>
      <c r="C100" s="722" t="s">
        <v>4843</v>
      </c>
      <c r="D100" s="723" t="s">
        <v>23</v>
      </c>
      <c r="E100" s="733" t="s">
        <v>254</v>
      </c>
      <c r="F100" s="733" t="s">
        <v>244</v>
      </c>
      <c r="G100" s="774">
        <v>35431</v>
      </c>
      <c r="H100" s="795">
        <v>20</v>
      </c>
      <c r="I100" s="725" t="s">
        <v>1403</v>
      </c>
      <c r="J100" s="733" t="s">
        <v>289</v>
      </c>
      <c r="K100" s="733" t="s">
        <v>266</v>
      </c>
      <c r="L100" s="726"/>
      <c r="M100" s="726" t="s">
        <v>6426</v>
      </c>
      <c r="N100" s="722" t="s">
        <v>4521</v>
      </c>
      <c r="O100" s="733" t="s">
        <v>255</v>
      </c>
      <c r="P100" s="734" t="s">
        <v>4842</v>
      </c>
      <c r="Q100" s="734" t="s">
        <v>4837</v>
      </c>
    </row>
    <row r="101" spans="1:17">
      <c r="A101" s="721"/>
      <c r="B101" s="721">
        <v>5</v>
      </c>
      <c r="C101" s="722" t="s">
        <v>4845</v>
      </c>
      <c r="D101" s="723" t="s">
        <v>23</v>
      </c>
      <c r="E101" s="733" t="s">
        <v>254</v>
      </c>
      <c r="F101" s="733" t="s">
        <v>244</v>
      </c>
      <c r="G101" s="774">
        <v>36124</v>
      </c>
      <c r="H101" s="795">
        <v>18</v>
      </c>
      <c r="I101" s="725" t="s">
        <v>1403</v>
      </c>
      <c r="J101" s="733" t="s">
        <v>289</v>
      </c>
      <c r="K101" s="733" t="s">
        <v>261</v>
      </c>
      <c r="L101" s="726"/>
      <c r="M101" s="726" t="s">
        <v>6426</v>
      </c>
      <c r="N101" s="722" t="s">
        <v>4521</v>
      </c>
      <c r="O101" s="733" t="s">
        <v>255</v>
      </c>
      <c r="P101" s="734" t="s">
        <v>4844</v>
      </c>
      <c r="Q101" s="734" t="s">
        <v>4837</v>
      </c>
    </row>
    <row r="102" spans="1:17">
      <c r="A102" s="721">
        <v>27</v>
      </c>
      <c r="B102" s="721">
        <v>1</v>
      </c>
      <c r="C102" s="722" t="s">
        <v>4847</v>
      </c>
      <c r="D102" s="723" t="s">
        <v>23</v>
      </c>
      <c r="E102" s="721" t="s">
        <v>221</v>
      </c>
      <c r="F102" s="721" t="s">
        <v>524</v>
      </c>
      <c r="G102" s="774">
        <v>28102</v>
      </c>
      <c r="H102" s="795">
        <v>40</v>
      </c>
      <c r="I102" s="725" t="s">
        <v>1403</v>
      </c>
      <c r="J102" s="721" t="s">
        <v>289</v>
      </c>
      <c r="K102" s="721" t="s">
        <v>283</v>
      </c>
      <c r="L102" s="726"/>
      <c r="M102" s="726" t="s">
        <v>6426</v>
      </c>
      <c r="N102" s="722" t="s">
        <v>4521</v>
      </c>
      <c r="O102" s="721" t="s">
        <v>222</v>
      </c>
      <c r="P102" s="741" t="s">
        <v>4846</v>
      </c>
      <c r="Q102" s="722" t="s">
        <v>3699</v>
      </c>
    </row>
    <row r="103" spans="1:17">
      <c r="A103" s="721"/>
      <c r="B103" s="721">
        <v>2</v>
      </c>
      <c r="C103" s="722" t="s">
        <v>4851</v>
      </c>
      <c r="D103" s="723" t="s">
        <v>16</v>
      </c>
      <c r="E103" s="721" t="s">
        <v>221</v>
      </c>
      <c r="F103" s="721" t="s">
        <v>524</v>
      </c>
      <c r="G103" s="774">
        <v>28288</v>
      </c>
      <c r="H103" s="795">
        <v>40</v>
      </c>
      <c r="I103" s="725" t="s">
        <v>1403</v>
      </c>
      <c r="J103" s="721" t="s">
        <v>223</v>
      </c>
      <c r="K103" s="721" t="s">
        <v>246</v>
      </c>
      <c r="L103" s="726"/>
      <c r="M103" s="726" t="s">
        <v>6426</v>
      </c>
      <c r="N103" s="722" t="s">
        <v>4521</v>
      </c>
      <c r="O103" s="721" t="s">
        <v>245</v>
      </c>
      <c r="P103" s="741" t="s">
        <v>4850</v>
      </c>
      <c r="Q103" s="722" t="s">
        <v>3699</v>
      </c>
    </row>
    <row r="104" spans="1:17">
      <c r="A104" s="721"/>
      <c r="B104" s="721">
        <v>3</v>
      </c>
      <c r="C104" s="722" t="s">
        <v>4857</v>
      </c>
      <c r="D104" s="723" t="s">
        <v>23</v>
      </c>
      <c r="E104" s="721" t="s">
        <v>254</v>
      </c>
      <c r="F104" s="721" t="s">
        <v>524</v>
      </c>
      <c r="G104" s="774">
        <v>40882</v>
      </c>
      <c r="H104" s="795">
        <v>5</v>
      </c>
      <c r="I104" s="725" t="s">
        <v>1403</v>
      </c>
      <c r="J104" s="721" t="s">
        <v>265</v>
      </c>
      <c r="K104" s="721" t="s">
        <v>270</v>
      </c>
      <c r="L104" s="726"/>
      <c r="M104" s="726" t="s">
        <v>6426</v>
      </c>
      <c r="N104" s="722" t="s">
        <v>4521</v>
      </c>
      <c r="O104" s="721" t="s">
        <v>255</v>
      </c>
      <c r="P104" s="734" t="s">
        <v>4856</v>
      </c>
      <c r="Q104" s="722" t="s">
        <v>3699</v>
      </c>
    </row>
    <row r="105" spans="1:17">
      <c r="A105" s="721">
        <v>28</v>
      </c>
      <c r="B105" s="721">
        <v>1</v>
      </c>
      <c r="C105" s="722" t="s">
        <v>6991</v>
      </c>
      <c r="D105" s="723" t="s">
        <v>23</v>
      </c>
      <c r="E105" s="721" t="s">
        <v>221</v>
      </c>
      <c r="F105" s="721"/>
      <c r="G105" s="774"/>
      <c r="H105" s="795"/>
      <c r="I105" s="725" t="s">
        <v>4508</v>
      </c>
      <c r="J105" s="721"/>
      <c r="K105" s="721"/>
      <c r="L105" s="726"/>
      <c r="M105" s="726" t="s">
        <v>6426</v>
      </c>
      <c r="N105" s="722" t="s">
        <v>4521</v>
      </c>
      <c r="O105" s="721" t="s">
        <v>222</v>
      </c>
      <c r="P105" s="734"/>
      <c r="Q105" s="722"/>
    </row>
    <row r="106" spans="1:17">
      <c r="A106" s="721"/>
      <c r="B106" s="721">
        <v>2</v>
      </c>
      <c r="C106" s="722"/>
      <c r="D106" s="723" t="s">
        <v>16</v>
      </c>
      <c r="E106" s="721" t="s">
        <v>221</v>
      </c>
      <c r="F106" s="721"/>
      <c r="G106" s="774"/>
      <c r="H106" s="795"/>
      <c r="I106" s="725" t="s">
        <v>4508</v>
      </c>
      <c r="J106" s="721"/>
      <c r="K106" s="721"/>
      <c r="L106" s="726"/>
      <c r="M106" s="726" t="s">
        <v>6426</v>
      </c>
      <c r="N106" s="722" t="s">
        <v>4521</v>
      </c>
      <c r="O106" s="721" t="s">
        <v>245</v>
      </c>
      <c r="P106" s="734"/>
      <c r="Q106" s="722"/>
    </row>
    <row r="107" spans="1:17">
      <c r="A107" s="721"/>
      <c r="B107" s="721">
        <v>3</v>
      </c>
      <c r="C107" s="722"/>
      <c r="D107" s="723" t="s">
        <v>16</v>
      </c>
      <c r="E107" s="721" t="s">
        <v>254</v>
      </c>
      <c r="F107" s="721"/>
      <c r="G107" s="774"/>
      <c r="H107" s="795"/>
      <c r="I107" s="725" t="s">
        <v>4508</v>
      </c>
      <c r="J107" s="721"/>
      <c r="K107" s="721"/>
      <c r="L107" s="726"/>
      <c r="M107" s="726" t="s">
        <v>6426</v>
      </c>
      <c r="N107" s="722" t="s">
        <v>4521</v>
      </c>
      <c r="O107" s="721" t="s">
        <v>255</v>
      </c>
      <c r="P107" s="734"/>
      <c r="Q107" s="722"/>
    </row>
    <row r="108" spans="1:17">
      <c r="A108" s="721"/>
      <c r="B108" s="721">
        <v>4</v>
      </c>
      <c r="C108" s="722"/>
      <c r="D108" s="723" t="s">
        <v>16</v>
      </c>
      <c r="E108" s="721" t="s">
        <v>254</v>
      </c>
      <c r="F108" s="721"/>
      <c r="G108" s="1003"/>
      <c r="H108" s="795"/>
      <c r="I108" s="725" t="s">
        <v>4508</v>
      </c>
      <c r="J108" s="721"/>
      <c r="K108" s="721"/>
      <c r="L108" s="726"/>
      <c r="M108" s="726" t="s">
        <v>6426</v>
      </c>
      <c r="N108" s="722" t="s">
        <v>4521</v>
      </c>
      <c r="O108" s="721" t="s">
        <v>255</v>
      </c>
      <c r="P108" s="734"/>
      <c r="Q108" s="722"/>
    </row>
    <row r="109" spans="1:17">
      <c r="A109" s="721">
        <v>29</v>
      </c>
      <c r="B109" s="721">
        <v>1</v>
      </c>
      <c r="C109" s="722" t="s">
        <v>7251</v>
      </c>
      <c r="D109" s="723" t="s">
        <v>23</v>
      </c>
      <c r="E109" s="721" t="s">
        <v>221</v>
      </c>
      <c r="F109" s="721" t="s">
        <v>7252</v>
      </c>
      <c r="G109" s="885">
        <v>32917</v>
      </c>
      <c r="H109" s="1001"/>
      <c r="I109" s="935" t="s">
        <v>4508</v>
      </c>
      <c r="J109" s="1000" t="s">
        <v>785</v>
      </c>
      <c r="K109" s="1000" t="s">
        <v>261</v>
      </c>
      <c r="L109" s="947"/>
      <c r="M109" s="947" t="s">
        <v>6426</v>
      </c>
      <c r="N109" s="722" t="s">
        <v>4521</v>
      </c>
      <c r="O109" s="1000" t="s">
        <v>222</v>
      </c>
      <c r="P109" s="1002"/>
      <c r="Q109" s="858"/>
    </row>
    <row r="110" spans="1:17">
      <c r="A110" s="721"/>
      <c r="B110" s="721">
        <v>2</v>
      </c>
      <c r="C110" s="722" t="s">
        <v>4765</v>
      </c>
      <c r="D110" s="723" t="s">
        <v>16</v>
      </c>
      <c r="E110" s="721" t="s">
        <v>221</v>
      </c>
      <c r="F110" s="721" t="s">
        <v>1605</v>
      </c>
      <c r="G110" s="1003">
        <v>35073</v>
      </c>
      <c r="H110" s="795">
        <v>21</v>
      </c>
      <c r="I110" s="725" t="s">
        <v>4508</v>
      </c>
      <c r="J110" s="721" t="s">
        <v>785</v>
      </c>
      <c r="K110" s="721" t="s">
        <v>246</v>
      </c>
      <c r="L110" s="726"/>
      <c r="M110" s="726" t="s">
        <v>6426</v>
      </c>
      <c r="N110" s="722" t="s">
        <v>4521</v>
      </c>
      <c r="O110" s="721" t="s">
        <v>245</v>
      </c>
      <c r="P110" s="734" t="s">
        <v>4764</v>
      </c>
      <c r="Q110" s="734" t="s">
        <v>4758</v>
      </c>
    </row>
  </sheetData>
  <mergeCells count="15">
    <mergeCell ref="H6:H7"/>
    <mergeCell ref="A6:A7"/>
    <mergeCell ref="B6:C7"/>
    <mergeCell ref="D6:D7"/>
    <mergeCell ref="E6:E7"/>
    <mergeCell ref="F6:G6"/>
    <mergeCell ref="O6:O7"/>
    <mergeCell ref="P6:P7"/>
    <mergeCell ref="Q6:Q7"/>
    <mergeCell ref="I6:I7"/>
    <mergeCell ref="J6:J7"/>
    <mergeCell ref="K6:K7"/>
    <mergeCell ref="L6:L7"/>
    <mergeCell ref="M6:M7"/>
    <mergeCell ref="N6:N7"/>
  </mergeCells>
  <pageMargins left="1.25" right="0" top="0.75" bottom="0.75" header="0.3" footer="0.3"/>
  <pageSetup paperSize="5" scale="8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6:Q159"/>
  <sheetViews>
    <sheetView workbookViewId="0">
      <selection activeCell="Q159" sqref="A8:Q159"/>
    </sheetView>
  </sheetViews>
  <sheetFormatPr defaultRowHeight="9"/>
  <cols>
    <col min="1" max="1" width="3.42578125" style="707" customWidth="1"/>
    <col min="2" max="2" width="3.5703125" style="707" customWidth="1"/>
    <col min="3" max="3" width="20.7109375" style="707" customWidth="1"/>
    <col min="4" max="4" width="7.28515625" style="707" customWidth="1"/>
    <col min="5" max="5" width="11" style="707" customWidth="1"/>
    <col min="6" max="6" width="12.42578125" style="707" customWidth="1"/>
    <col min="7" max="7" width="9.42578125" style="814" customWidth="1"/>
    <col min="8" max="8" width="5.42578125" style="707" customWidth="1"/>
    <col min="9" max="9" width="6.140625" style="707" customWidth="1"/>
    <col min="10" max="10" width="15.42578125" style="707" customWidth="1"/>
    <col min="11" max="11" width="20.7109375" style="707" customWidth="1"/>
    <col min="12" max="12" width="8.85546875" style="707" customWidth="1"/>
    <col min="13" max="13" width="10.140625" style="707" customWidth="1"/>
    <col min="14" max="14" width="10.7109375" style="707" customWidth="1"/>
    <col min="15" max="15" width="14.7109375" style="707" customWidth="1"/>
    <col min="16" max="16" width="12.5703125" style="707" customWidth="1"/>
    <col min="17" max="17" width="11.7109375" style="707" customWidth="1"/>
    <col min="18" max="16384" width="9.140625" style="707"/>
  </cols>
  <sheetData>
    <row r="6" spans="1:17">
      <c r="A6" s="1164" t="s">
        <v>70</v>
      </c>
      <c r="B6" s="1165" t="s">
        <v>151</v>
      </c>
      <c r="C6" s="1165"/>
      <c r="D6" s="1166" t="s">
        <v>2</v>
      </c>
      <c r="E6" s="1167" t="s">
        <v>6416</v>
      </c>
      <c r="F6" s="1168" t="s">
        <v>6417</v>
      </c>
      <c r="G6" s="1169"/>
      <c r="H6" s="1163" t="s">
        <v>6418</v>
      </c>
      <c r="I6" s="1172" t="s">
        <v>187</v>
      </c>
      <c r="J6" s="1171" t="s">
        <v>6419</v>
      </c>
      <c r="K6" s="1171" t="s">
        <v>154</v>
      </c>
      <c r="L6" s="1173" t="s">
        <v>6420</v>
      </c>
      <c r="M6" s="1173" t="s">
        <v>6421</v>
      </c>
      <c r="N6" s="1170" t="s">
        <v>6422</v>
      </c>
      <c r="O6" s="1170" t="s">
        <v>6423</v>
      </c>
      <c r="P6" s="1171" t="s">
        <v>180</v>
      </c>
      <c r="Q6" s="1171" t="s">
        <v>194</v>
      </c>
    </row>
    <row r="7" spans="1:17">
      <c r="A7" s="1164"/>
      <c r="B7" s="1165"/>
      <c r="C7" s="1165"/>
      <c r="D7" s="1166"/>
      <c r="E7" s="1167"/>
      <c r="F7" s="791" t="s">
        <v>6424</v>
      </c>
      <c r="G7" s="809" t="s">
        <v>8</v>
      </c>
      <c r="H7" s="1163"/>
      <c r="I7" s="1172"/>
      <c r="J7" s="1171"/>
      <c r="K7" s="1171"/>
      <c r="L7" s="1173"/>
      <c r="M7" s="1173"/>
      <c r="N7" s="1170"/>
      <c r="O7" s="1170"/>
      <c r="P7" s="1171"/>
      <c r="Q7" s="1171"/>
    </row>
    <row r="8" spans="1:17" s="810" customFormat="1">
      <c r="A8" s="722">
        <v>1</v>
      </c>
      <c r="B8" s="722">
        <v>1</v>
      </c>
      <c r="C8" s="722" t="s">
        <v>2539</v>
      </c>
      <c r="D8" s="744" t="s">
        <v>23</v>
      </c>
      <c r="E8" s="722" t="s">
        <v>221</v>
      </c>
      <c r="F8" s="722" t="s">
        <v>524</v>
      </c>
      <c r="G8" s="784">
        <v>25956</v>
      </c>
      <c r="H8" s="724">
        <v>46</v>
      </c>
      <c r="I8" s="769" t="s">
        <v>1403</v>
      </c>
      <c r="J8" s="722" t="s">
        <v>256</v>
      </c>
      <c r="K8" s="722" t="s">
        <v>283</v>
      </c>
      <c r="L8" s="770"/>
      <c r="M8" s="770" t="s">
        <v>6426</v>
      </c>
      <c r="N8" s="722" t="s">
        <v>4862</v>
      </c>
      <c r="O8" s="722" t="s">
        <v>222</v>
      </c>
      <c r="P8" s="722" t="s">
        <v>4859</v>
      </c>
      <c r="Q8" s="722" t="s">
        <v>4861</v>
      </c>
    </row>
    <row r="9" spans="1:17">
      <c r="A9" s="721"/>
      <c r="B9" s="721">
        <v>2</v>
      </c>
      <c r="C9" s="722" t="s">
        <v>4865</v>
      </c>
      <c r="D9" s="723" t="s">
        <v>16</v>
      </c>
      <c r="E9" s="721" t="s">
        <v>221</v>
      </c>
      <c r="F9" s="721" t="s">
        <v>524</v>
      </c>
      <c r="G9" s="774">
        <v>27740</v>
      </c>
      <c r="H9" s="795">
        <v>41</v>
      </c>
      <c r="I9" s="725" t="s">
        <v>1403</v>
      </c>
      <c r="J9" s="721" t="s">
        <v>256</v>
      </c>
      <c r="K9" s="721" t="s">
        <v>246</v>
      </c>
      <c r="L9" s="726"/>
      <c r="M9" s="726" t="s">
        <v>6426</v>
      </c>
      <c r="N9" s="722" t="s">
        <v>4862</v>
      </c>
      <c r="O9" s="721" t="s">
        <v>245</v>
      </c>
      <c r="P9" s="722" t="s">
        <v>4864</v>
      </c>
      <c r="Q9" s="722" t="s">
        <v>4861</v>
      </c>
    </row>
    <row r="10" spans="1:17">
      <c r="A10" s="721"/>
      <c r="B10" s="721">
        <v>3</v>
      </c>
      <c r="C10" s="722" t="s">
        <v>4867</v>
      </c>
      <c r="D10" s="723" t="s">
        <v>23</v>
      </c>
      <c r="E10" s="721" t="s">
        <v>254</v>
      </c>
      <c r="F10" s="721" t="s">
        <v>524</v>
      </c>
      <c r="G10" s="774">
        <v>34222</v>
      </c>
      <c r="H10" s="795">
        <v>23</v>
      </c>
      <c r="I10" s="725" t="s">
        <v>1403</v>
      </c>
      <c r="J10" s="721" t="s">
        <v>223</v>
      </c>
      <c r="K10" s="721" t="s">
        <v>266</v>
      </c>
      <c r="L10" s="726"/>
      <c r="M10" s="726" t="s">
        <v>6426</v>
      </c>
      <c r="N10" s="722" t="s">
        <v>4862</v>
      </c>
      <c r="O10" s="721" t="s">
        <v>255</v>
      </c>
      <c r="P10" s="722" t="s">
        <v>4866</v>
      </c>
      <c r="Q10" s="722" t="s">
        <v>4861</v>
      </c>
    </row>
    <row r="11" spans="1:17">
      <c r="A11" s="721"/>
      <c r="B11" s="721">
        <v>4</v>
      </c>
      <c r="C11" s="722" t="s">
        <v>4869</v>
      </c>
      <c r="D11" s="723" t="s">
        <v>23</v>
      </c>
      <c r="E11" s="721" t="s">
        <v>254</v>
      </c>
      <c r="F11" s="721" t="s">
        <v>524</v>
      </c>
      <c r="G11" s="774">
        <v>34378</v>
      </c>
      <c r="H11" s="795">
        <v>23</v>
      </c>
      <c r="I11" s="725" t="s">
        <v>1403</v>
      </c>
      <c r="J11" s="721" t="s">
        <v>256</v>
      </c>
      <c r="K11" s="721" t="s">
        <v>266</v>
      </c>
      <c r="L11" s="726"/>
      <c r="M11" s="726" t="s">
        <v>6426</v>
      </c>
      <c r="N11" s="722" t="s">
        <v>4862</v>
      </c>
      <c r="O11" s="721" t="s">
        <v>255</v>
      </c>
      <c r="P11" s="722" t="s">
        <v>4868</v>
      </c>
      <c r="Q11" s="722" t="s">
        <v>4861</v>
      </c>
    </row>
    <row r="12" spans="1:17">
      <c r="A12" s="721"/>
      <c r="B12" s="721">
        <v>5</v>
      </c>
      <c r="C12" s="722" t="s">
        <v>4871</v>
      </c>
      <c r="D12" s="723" t="s">
        <v>16</v>
      </c>
      <c r="E12" s="721" t="s">
        <v>254</v>
      </c>
      <c r="F12" s="721" t="s">
        <v>524</v>
      </c>
      <c r="G12" s="774">
        <v>37900</v>
      </c>
      <c r="H12" s="795">
        <v>13</v>
      </c>
      <c r="I12" s="725" t="s">
        <v>1403</v>
      </c>
      <c r="J12" s="721" t="s">
        <v>369</v>
      </c>
      <c r="K12" s="721" t="s">
        <v>266</v>
      </c>
      <c r="L12" s="726"/>
      <c r="M12" s="726" t="s">
        <v>6426</v>
      </c>
      <c r="N12" s="722" t="s">
        <v>4862</v>
      </c>
      <c r="O12" s="721" t="s">
        <v>255</v>
      </c>
      <c r="P12" s="722" t="s">
        <v>4870</v>
      </c>
      <c r="Q12" s="722" t="s">
        <v>4861</v>
      </c>
    </row>
    <row r="13" spans="1:17">
      <c r="A13" s="721">
        <v>2</v>
      </c>
      <c r="B13" s="721">
        <v>1</v>
      </c>
      <c r="C13" s="722" t="s">
        <v>4890</v>
      </c>
      <c r="D13" s="723" t="s">
        <v>23</v>
      </c>
      <c r="E13" s="721" t="s">
        <v>221</v>
      </c>
      <c r="F13" s="721" t="s">
        <v>1514</v>
      </c>
      <c r="G13" s="774">
        <v>27835</v>
      </c>
      <c r="H13" s="795">
        <v>41</v>
      </c>
      <c r="I13" s="725" t="s">
        <v>1403</v>
      </c>
      <c r="J13" s="721" t="s">
        <v>256</v>
      </c>
      <c r="K13" s="721" t="s">
        <v>283</v>
      </c>
      <c r="L13" s="726"/>
      <c r="M13" s="726" t="s">
        <v>6426</v>
      </c>
      <c r="N13" s="722" t="s">
        <v>4862</v>
      </c>
      <c r="O13" s="721" t="s">
        <v>222</v>
      </c>
      <c r="P13" s="722" t="s">
        <v>4889</v>
      </c>
      <c r="Q13" s="722" t="s">
        <v>4893</v>
      </c>
    </row>
    <row r="14" spans="1:17">
      <c r="A14" s="721"/>
      <c r="B14" s="721">
        <v>2</v>
      </c>
      <c r="C14" s="722" t="s">
        <v>4895</v>
      </c>
      <c r="D14" s="723" t="s">
        <v>16</v>
      </c>
      <c r="E14" s="721" t="s">
        <v>221</v>
      </c>
      <c r="F14" s="721" t="s">
        <v>2657</v>
      </c>
      <c r="G14" s="774">
        <v>29690</v>
      </c>
      <c r="H14" s="795">
        <v>36</v>
      </c>
      <c r="I14" s="725" t="s">
        <v>1403</v>
      </c>
      <c r="J14" s="721" t="s">
        <v>256</v>
      </c>
      <c r="K14" s="721" t="s">
        <v>246</v>
      </c>
      <c r="L14" s="726"/>
      <c r="M14" s="726" t="s">
        <v>6426</v>
      </c>
      <c r="N14" s="722" t="s">
        <v>4862</v>
      </c>
      <c r="O14" s="721" t="s">
        <v>245</v>
      </c>
      <c r="P14" s="722" t="s">
        <v>4894</v>
      </c>
      <c r="Q14" s="722" t="s">
        <v>4893</v>
      </c>
    </row>
    <row r="15" spans="1:17">
      <c r="A15" s="721"/>
      <c r="B15" s="721">
        <v>3</v>
      </c>
      <c r="C15" s="722" t="s">
        <v>4899</v>
      </c>
      <c r="D15" s="723" t="s">
        <v>23</v>
      </c>
      <c r="E15" s="721" t="s">
        <v>254</v>
      </c>
      <c r="F15" s="721" t="s">
        <v>1514</v>
      </c>
      <c r="G15" s="774">
        <v>35335</v>
      </c>
      <c r="H15" s="795">
        <v>20</v>
      </c>
      <c r="I15" s="725" t="s">
        <v>1403</v>
      </c>
      <c r="J15" s="721" t="s">
        <v>289</v>
      </c>
      <c r="K15" s="721" t="s">
        <v>266</v>
      </c>
      <c r="L15" s="726"/>
      <c r="M15" s="726" t="s">
        <v>6426</v>
      </c>
      <c r="N15" s="722" t="s">
        <v>4862</v>
      </c>
      <c r="O15" s="721" t="s">
        <v>255</v>
      </c>
      <c r="P15" s="722" t="s">
        <v>4898</v>
      </c>
      <c r="Q15" s="722" t="s">
        <v>4893</v>
      </c>
    </row>
    <row r="16" spans="1:17">
      <c r="A16" s="721"/>
      <c r="B16" s="721">
        <v>4</v>
      </c>
      <c r="C16" s="722" t="s">
        <v>4901</v>
      </c>
      <c r="D16" s="723" t="s">
        <v>16</v>
      </c>
      <c r="E16" s="721" t="s">
        <v>254</v>
      </c>
      <c r="F16" s="721" t="s">
        <v>230</v>
      </c>
      <c r="G16" s="774">
        <v>38400</v>
      </c>
      <c r="H16" s="795">
        <v>12</v>
      </c>
      <c r="I16" s="725" t="s">
        <v>1403</v>
      </c>
      <c r="J16" s="721" t="s">
        <v>369</v>
      </c>
      <c r="K16" s="721" t="s">
        <v>266</v>
      </c>
      <c r="L16" s="726"/>
      <c r="M16" s="726" t="s">
        <v>6426</v>
      </c>
      <c r="N16" s="722" t="s">
        <v>4862</v>
      </c>
      <c r="O16" s="721" t="s">
        <v>255</v>
      </c>
      <c r="P16" s="722" t="s">
        <v>4900</v>
      </c>
      <c r="Q16" s="722" t="s">
        <v>4893</v>
      </c>
    </row>
    <row r="17" spans="1:17">
      <c r="A17" s="721"/>
      <c r="B17" s="721">
        <v>5</v>
      </c>
      <c r="C17" s="722" t="s">
        <v>4902</v>
      </c>
      <c r="D17" s="723" t="s">
        <v>23</v>
      </c>
      <c r="E17" s="721" t="s">
        <v>254</v>
      </c>
      <c r="F17" s="721" t="s">
        <v>230</v>
      </c>
      <c r="G17" s="774">
        <v>41353</v>
      </c>
      <c r="H17" s="795">
        <v>4</v>
      </c>
      <c r="I17" s="725" t="s">
        <v>1403</v>
      </c>
      <c r="J17" s="721" t="s">
        <v>265</v>
      </c>
      <c r="K17" s="721" t="s">
        <v>270</v>
      </c>
      <c r="L17" s="726"/>
      <c r="M17" s="726" t="s">
        <v>6426</v>
      </c>
      <c r="N17" s="722" t="s">
        <v>4862</v>
      </c>
      <c r="O17" s="721" t="s">
        <v>255</v>
      </c>
      <c r="P17" s="722"/>
      <c r="Q17" s="722" t="s">
        <v>4893</v>
      </c>
    </row>
    <row r="18" spans="1:17">
      <c r="A18" s="721">
        <v>3</v>
      </c>
      <c r="B18" s="721">
        <v>1</v>
      </c>
      <c r="C18" s="722" t="s">
        <v>4915</v>
      </c>
      <c r="D18" s="723" t="s">
        <v>23</v>
      </c>
      <c r="E18" s="721" t="s">
        <v>221</v>
      </c>
      <c r="F18" s="721" t="s">
        <v>4916</v>
      </c>
      <c r="G18" s="774">
        <v>25116</v>
      </c>
      <c r="H18" s="795">
        <v>48</v>
      </c>
      <c r="I18" s="725" t="s">
        <v>1403</v>
      </c>
      <c r="J18" s="721" t="s">
        <v>256</v>
      </c>
      <c r="K18" s="721" t="s">
        <v>283</v>
      </c>
      <c r="L18" s="726"/>
      <c r="M18" s="726" t="s">
        <v>6426</v>
      </c>
      <c r="N18" s="722" t="s">
        <v>4862</v>
      </c>
      <c r="O18" s="721" t="s">
        <v>222</v>
      </c>
      <c r="P18" s="722" t="s">
        <v>4914</v>
      </c>
      <c r="Q18" s="722" t="s">
        <v>4919</v>
      </c>
    </row>
    <row r="19" spans="1:17">
      <c r="A19" s="721"/>
      <c r="B19" s="721">
        <v>2</v>
      </c>
      <c r="C19" s="722" t="s">
        <v>3370</v>
      </c>
      <c r="D19" s="723" t="s">
        <v>16</v>
      </c>
      <c r="E19" s="721" t="s">
        <v>221</v>
      </c>
      <c r="F19" s="721" t="s">
        <v>4921</v>
      </c>
      <c r="G19" s="774">
        <v>28249</v>
      </c>
      <c r="H19" s="795">
        <v>40</v>
      </c>
      <c r="I19" s="725" t="s">
        <v>1403</v>
      </c>
      <c r="J19" s="721" t="s">
        <v>256</v>
      </c>
      <c r="K19" s="721" t="s">
        <v>246</v>
      </c>
      <c r="L19" s="726"/>
      <c r="M19" s="726" t="s">
        <v>6426</v>
      </c>
      <c r="N19" s="722" t="s">
        <v>4862</v>
      </c>
      <c r="O19" s="721" t="s">
        <v>245</v>
      </c>
      <c r="P19" s="722" t="s">
        <v>4920</v>
      </c>
      <c r="Q19" s="722" t="s">
        <v>4919</v>
      </c>
    </row>
    <row r="20" spans="1:17">
      <c r="A20" s="721"/>
      <c r="B20" s="721">
        <v>3</v>
      </c>
      <c r="C20" s="722" t="s">
        <v>4925</v>
      </c>
      <c r="D20" s="723" t="s">
        <v>16</v>
      </c>
      <c r="E20" s="721" t="s">
        <v>254</v>
      </c>
      <c r="F20" s="721" t="s">
        <v>1514</v>
      </c>
      <c r="G20" s="774">
        <v>35390</v>
      </c>
      <c r="H20" s="795">
        <v>20</v>
      </c>
      <c r="I20" s="725" t="s">
        <v>1403</v>
      </c>
      <c r="J20" s="721" t="s">
        <v>344</v>
      </c>
      <c r="K20" s="721" t="s">
        <v>266</v>
      </c>
      <c r="L20" s="726"/>
      <c r="M20" s="726" t="s">
        <v>6426</v>
      </c>
      <c r="N20" s="722" t="s">
        <v>4862</v>
      </c>
      <c r="O20" s="721" t="s">
        <v>255</v>
      </c>
      <c r="P20" s="722" t="s">
        <v>4924</v>
      </c>
      <c r="Q20" s="722" t="s">
        <v>4919</v>
      </c>
    </row>
    <row r="21" spans="1:17">
      <c r="A21" s="721"/>
      <c r="B21" s="721">
        <v>4</v>
      </c>
      <c r="C21" s="722" t="s">
        <v>4928</v>
      </c>
      <c r="D21" s="723" t="s">
        <v>23</v>
      </c>
      <c r="E21" s="721" t="s">
        <v>254</v>
      </c>
      <c r="F21" s="721" t="s">
        <v>376</v>
      </c>
      <c r="G21" s="774">
        <v>36732</v>
      </c>
      <c r="H21" s="795">
        <v>17</v>
      </c>
      <c r="I21" s="725" t="s">
        <v>1403</v>
      </c>
      <c r="J21" s="721" t="s">
        <v>348</v>
      </c>
      <c r="K21" s="721" t="s">
        <v>266</v>
      </c>
      <c r="L21" s="726"/>
      <c r="M21" s="726" t="s">
        <v>6426</v>
      </c>
      <c r="N21" s="722" t="s">
        <v>4862</v>
      </c>
      <c r="O21" s="721" t="s">
        <v>255</v>
      </c>
      <c r="P21" s="722" t="s">
        <v>4927</v>
      </c>
      <c r="Q21" s="722" t="s">
        <v>4919</v>
      </c>
    </row>
    <row r="22" spans="1:17">
      <c r="A22" s="721"/>
      <c r="B22" s="721">
        <v>5</v>
      </c>
      <c r="C22" s="722" t="s">
        <v>4931</v>
      </c>
      <c r="D22" s="723" t="s">
        <v>23</v>
      </c>
      <c r="E22" s="721" t="s">
        <v>254</v>
      </c>
      <c r="F22" s="721" t="s">
        <v>22</v>
      </c>
      <c r="G22" s="774">
        <v>39038</v>
      </c>
      <c r="H22" s="795">
        <v>10</v>
      </c>
      <c r="I22" s="725" t="s">
        <v>1403</v>
      </c>
      <c r="J22" s="721" t="s">
        <v>369</v>
      </c>
      <c r="K22" s="721" t="s">
        <v>266</v>
      </c>
      <c r="L22" s="726"/>
      <c r="M22" s="726" t="s">
        <v>6426</v>
      </c>
      <c r="N22" s="722" t="s">
        <v>4862</v>
      </c>
      <c r="O22" s="721" t="s">
        <v>255</v>
      </c>
      <c r="P22" s="734" t="s">
        <v>4930</v>
      </c>
      <c r="Q22" s="722" t="s">
        <v>4919</v>
      </c>
    </row>
    <row r="23" spans="1:17">
      <c r="A23" s="721">
        <v>4</v>
      </c>
      <c r="B23" s="721">
        <v>1</v>
      </c>
      <c r="C23" s="722" t="s">
        <v>4933</v>
      </c>
      <c r="D23" s="723" t="s">
        <v>23</v>
      </c>
      <c r="E23" s="721" t="s">
        <v>221</v>
      </c>
      <c r="F23" s="721" t="s">
        <v>1514</v>
      </c>
      <c r="G23" s="774">
        <v>30599</v>
      </c>
      <c r="H23" s="795">
        <v>33</v>
      </c>
      <c r="I23" s="725" t="s">
        <v>1403</v>
      </c>
      <c r="J23" s="721" t="s">
        <v>256</v>
      </c>
      <c r="K23" s="721" t="s">
        <v>283</v>
      </c>
      <c r="L23" s="726"/>
      <c r="M23" s="726" t="s">
        <v>6426</v>
      </c>
      <c r="N23" s="722" t="s">
        <v>4862</v>
      </c>
      <c r="O23" s="721" t="s">
        <v>222</v>
      </c>
      <c r="P23" s="722" t="s">
        <v>4932</v>
      </c>
      <c r="Q23" s="722" t="s">
        <v>4936</v>
      </c>
    </row>
    <row r="24" spans="1:17">
      <c r="A24" s="721"/>
      <c r="B24" s="721">
        <v>2</v>
      </c>
      <c r="C24" s="722" t="s">
        <v>4938</v>
      </c>
      <c r="D24" s="723" t="s">
        <v>16</v>
      </c>
      <c r="E24" s="721" t="s">
        <v>221</v>
      </c>
      <c r="F24" s="721" t="s">
        <v>618</v>
      </c>
      <c r="G24" s="774">
        <v>26729</v>
      </c>
      <c r="H24" s="795">
        <v>44</v>
      </c>
      <c r="I24" s="725" t="s">
        <v>1403</v>
      </c>
      <c r="J24" s="721" t="s">
        <v>223</v>
      </c>
      <c r="K24" s="721" t="s">
        <v>246</v>
      </c>
      <c r="L24" s="726"/>
      <c r="M24" s="726" t="s">
        <v>6426</v>
      </c>
      <c r="N24" s="722" t="s">
        <v>4862</v>
      </c>
      <c r="O24" s="721" t="s">
        <v>245</v>
      </c>
      <c r="P24" s="722" t="s">
        <v>4937</v>
      </c>
      <c r="Q24" s="722" t="s">
        <v>4936</v>
      </c>
    </row>
    <row r="25" spans="1:17">
      <c r="A25" s="721"/>
      <c r="B25" s="721">
        <v>3</v>
      </c>
      <c r="C25" s="722" t="s">
        <v>4941</v>
      </c>
      <c r="D25" s="723" t="s">
        <v>16</v>
      </c>
      <c r="E25" s="721" t="s">
        <v>254</v>
      </c>
      <c r="F25" s="721" t="s">
        <v>230</v>
      </c>
      <c r="G25" s="774">
        <v>38233</v>
      </c>
      <c r="H25" s="795">
        <v>12</v>
      </c>
      <c r="I25" s="725" t="s">
        <v>1403</v>
      </c>
      <c r="J25" s="721" t="s">
        <v>369</v>
      </c>
      <c r="K25" s="721" t="s">
        <v>266</v>
      </c>
      <c r="L25" s="726"/>
      <c r="M25" s="726" t="s">
        <v>6426</v>
      </c>
      <c r="N25" s="722" t="s">
        <v>4862</v>
      </c>
      <c r="O25" s="721" t="s">
        <v>255</v>
      </c>
      <c r="P25" s="722" t="s">
        <v>4940</v>
      </c>
      <c r="Q25" s="722" t="s">
        <v>4936</v>
      </c>
    </row>
    <row r="26" spans="1:17">
      <c r="A26" s="721"/>
      <c r="B26" s="721">
        <v>4</v>
      </c>
      <c r="C26" s="722" t="s">
        <v>4943</v>
      </c>
      <c r="D26" s="723" t="s">
        <v>23</v>
      </c>
      <c r="E26" s="721" t="s">
        <v>254</v>
      </c>
      <c r="F26" s="721" t="s">
        <v>230</v>
      </c>
      <c r="G26" s="774">
        <v>39891</v>
      </c>
      <c r="H26" s="795">
        <v>8</v>
      </c>
      <c r="I26" s="725" t="s">
        <v>1403</v>
      </c>
      <c r="J26" s="721" t="s">
        <v>4944</v>
      </c>
      <c r="K26" s="721" t="s">
        <v>266</v>
      </c>
      <c r="L26" s="726"/>
      <c r="M26" s="726" t="s">
        <v>6426</v>
      </c>
      <c r="N26" s="722" t="s">
        <v>4862</v>
      </c>
      <c r="O26" s="721" t="s">
        <v>255</v>
      </c>
      <c r="P26" s="727" t="s">
        <v>4942</v>
      </c>
      <c r="Q26" s="722" t="s">
        <v>4936</v>
      </c>
    </row>
    <row r="27" spans="1:17">
      <c r="A27" s="721">
        <v>5</v>
      </c>
      <c r="B27" s="721">
        <v>1</v>
      </c>
      <c r="C27" s="722" t="s">
        <v>4946</v>
      </c>
      <c r="D27" s="723" t="s">
        <v>23</v>
      </c>
      <c r="E27" s="721" t="s">
        <v>221</v>
      </c>
      <c r="F27" s="721" t="s">
        <v>4947</v>
      </c>
      <c r="G27" s="774">
        <v>28095</v>
      </c>
      <c r="H27" s="795">
        <v>40</v>
      </c>
      <c r="I27" s="725" t="s">
        <v>1403</v>
      </c>
      <c r="J27" s="721" t="s">
        <v>256</v>
      </c>
      <c r="K27" s="721" t="s">
        <v>283</v>
      </c>
      <c r="L27" s="726"/>
      <c r="M27" s="726" t="s">
        <v>6426</v>
      </c>
      <c r="N27" s="722" t="s">
        <v>4862</v>
      </c>
      <c r="O27" s="721" t="s">
        <v>222</v>
      </c>
      <c r="P27" s="722" t="s">
        <v>4945</v>
      </c>
      <c r="Q27" s="722" t="s">
        <v>4949</v>
      </c>
    </row>
    <row r="28" spans="1:17">
      <c r="A28" s="721"/>
      <c r="B28" s="721">
        <v>2</v>
      </c>
      <c r="C28" s="722" t="s">
        <v>4951</v>
      </c>
      <c r="D28" s="723" t="s">
        <v>16</v>
      </c>
      <c r="E28" s="721" t="s">
        <v>221</v>
      </c>
      <c r="F28" s="721" t="s">
        <v>970</v>
      </c>
      <c r="G28" s="774">
        <v>30482</v>
      </c>
      <c r="H28" s="795">
        <v>34</v>
      </c>
      <c r="I28" s="725" t="s">
        <v>1403</v>
      </c>
      <c r="J28" s="721" t="s">
        <v>223</v>
      </c>
      <c r="K28" s="721" t="s">
        <v>246</v>
      </c>
      <c r="L28" s="726"/>
      <c r="M28" s="726" t="s">
        <v>6426</v>
      </c>
      <c r="N28" s="722" t="s">
        <v>4862</v>
      </c>
      <c r="O28" s="721" t="s">
        <v>245</v>
      </c>
      <c r="P28" s="722" t="s">
        <v>4950</v>
      </c>
      <c r="Q28" s="722" t="s">
        <v>4949</v>
      </c>
    </row>
    <row r="29" spans="1:17">
      <c r="A29" s="721"/>
      <c r="B29" s="721">
        <v>3</v>
      </c>
      <c r="C29" s="722" t="s">
        <v>4953</v>
      </c>
      <c r="D29" s="723" t="s">
        <v>23</v>
      </c>
      <c r="E29" s="721" t="s">
        <v>254</v>
      </c>
      <c r="F29" s="721" t="s">
        <v>22</v>
      </c>
      <c r="G29" s="774">
        <v>35824</v>
      </c>
      <c r="H29" s="795">
        <v>19</v>
      </c>
      <c r="I29" s="725" t="s">
        <v>1403</v>
      </c>
      <c r="J29" s="721" t="s">
        <v>886</v>
      </c>
      <c r="K29" s="721" t="s">
        <v>266</v>
      </c>
      <c r="L29" s="726"/>
      <c r="M29" s="726" t="s">
        <v>6426</v>
      </c>
      <c r="N29" s="722" t="s">
        <v>4862</v>
      </c>
      <c r="O29" s="721" t="s">
        <v>255</v>
      </c>
      <c r="P29" s="734" t="s">
        <v>4952</v>
      </c>
      <c r="Q29" s="722" t="s">
        <v>4949</v>
      </c>
    </row>
    <row r="30" spans="1:17">
      <c r="A30" s="721"/>
      <c r="B30" s="733">
        <v>4</v>
      </c>
      <c r="C30" s="722" t="s">
        <v>4956</v>
      </c>
      <c r="D30" s="723" t="s">
        <v>16</v>
      </c>
      <c r="E30" s="721" t="s">
        <v>254</v>
      </c>
      <c r="F30" s="721" t="s">
        <v>22</v>
      </c>
      <c r="G30" s="774">
        <v>40272</v>
      </c>
      <c r="H30" s="795">
        <v>7</v>
      </c>
      <c r="I30" s="725" t="s">
        <v>1403</v>
      </c>
      <c r="J30" s="721" t="s">
        <v>265</v>
      </c>
      <c r="K30" s="721" t="s">
        <v>270</v>
      </c>
      <c r="L30" s="726"/>
      <c r="M30" s="726" t="s">
        <v>6426</v>
      </c>
      <c r="N30" s="722" t="s">
        <v>4862</v>
      </c>
      <c r="O30" s="721" t="s">
        <v>255</v>
      </c>
      <c r="P30" s="734" t="s">
        <v>4955</v>
      </c>
      <c r="Q30" s="722" t="s">
        <v>4949</v>
      </c>
    </row>
    <row r="31" spans="1:17">
      <c r="A31" s="721">
        <v>6</v>
      </c>
      <c r="B31" s="733">
        <v>1</v>
      </c>
      <c r="C31" s="722" t="s">
        <v>4958</v>
      </c>
      <c r="D31" s="723" t="s">
        <v>23</v>
      </c>
      <c r="E31" s="733" t="s">
        <v>221</v>
      </c>
      <c r="F31" s="733" t="s">
        <v>1375</v>
      </c>
      <c r="G31" s="774">
        <v>32229</v>
      </c>
      <c r="H31" s="795">
        <v>29</v>
      </c>
      <c r="I31" s="725" t="s">
        <v>1403</v>
      </c>
      <c r="J31" s="733" t="s">
        <v>256</v>
      </c>
      <c r="K31" s="733" t="s">
        <v>283</v>
      </c>
      <c r="L31" s="726"/>
      <c r="M31" s="726" t="s">
        <v>6426</v>
      </c>
      <c r="N31" s="722" t="s">
        <v>4862</v>
      </c>
      <c r="O31" s="733" t="s">
        <v>222</v>
      </c>
      <c r="P31" s="727" t="s">
        <v>4957</v>
      </c>
      <c r="Q31" s="727" t="s">
        <v>4961</v>
      </c>
    </row>
    <row r="32" spans="1:17">
      <c r="A32" s="721"/>
      <c r="B32" s="733">
        <v>2</v>
      </c>
      <c r="C32" s="722" t="s">
        <v>4963</v>
      </c>
      <c r="D32" s="723" t="s">
        <v>16</v>
      </c>
      <c r="E32" s="733" t="s">
        <v>221</v>
      </c>
      <c r="F32" s="733" t="s">
        <v>4964</v>
      </c>
      <c r="G32" s="774">
        <v>32761</v>
      </c>
      <c r="H32" s="795">
        <v>27</v>
      </c>
      <c r="I32" s="725" t="s">
        <v>1403</v>
      </c>
      <c r="J32" s="733" t="s">
        <v>256</v>
      </c>
      <c r="K32" s="733" t="s">
        <v>246</v>
      </c>
      <c r="L32" s="726"/>
      <c r="M32" s="726" t="s">
        <v>6426</v>
      </c>
      <c r="N32" s="722" t="s">
        <v>4862</v>
      </c>
      <c r="O32" s="733" t="s">
        <v>245</v>
      </c>
      <c r="P32" s="727" t="s">
        <v>4962</v>
      </c>
      <c r="Q32" s="727" t="s">
        <v>4961</v>
      </c>
    </row>
    <row r="33" spans="1:17">
      <c r="A33" s="721"/>
      <c r="B33" s="733">
        <v>3</v>
      </c>
      <c r="C33" s="722" t="s">
        <v>4968</v>
      </c>
      <c r="D33" s="723" t="s">
        <v>16</v>
      </c>
      <c r="E33" s="733" t="s">
        <v>254</v>
      </c>
      <c r="F33" s="733" t="s">
        <v>244</v>
      </c>
      <c r="G33" s="774">
        <v>41151</v>
      </c>
      <c r="H33" s="795">
        <v>4</v>
      </c>
      <c r="I33" s="725" t="s">
        <v>1403</v>
      </c>
      <c r="J33" s="733" t="s">
        <v>265</v>
      </c>
      <c r="K33" s="733" t="s">
        <v>270</v>
      </c>
      <c r="L33" s="726"/>
      <c r="M33" s="726" t="s">
        <v>6426</v>
      </c>
      <c r="N33" s="722" t="s">
        <v>4862</v>
      </c>
      <c r="O33" s="733" t="s">
        <v>255</v>
      </c>
      <c r="P33" s="727" t="s">
        <v>4967</v>
      </c>
      <c r="Q33" s="727" t="s">
        <v>4961</v>
      </c>
    </row>
    <row r="34" spans="1:17">
      <c r="A34" s="721">
        <v>7</v>
      </c>
      <c r="B34" s="721">
        <v>1</v>
      </c>
      <c r="C34" s="722" t="s">
        <v>119</v>
      </c>
      <c r="D34" s="723" t="s">
        <v>23</v>
      </c>
      <c r="E34" s="733" t="s">
        <v>221</v>
      </c>
      <c r="F34" s="733" t="s">
        <v>4970</v>
      </c>
      <c r="G34" s="774">
        <v>29135</v>
      </c>
      <c r="H34" s="795">
        <v>37</v>
      </c>
      <c r="I34" s="725" t="s">
        <v>1403</v>
      </c>
      <c r="J34" s="733" t="s">
        <v>256</v>
      </c>
      <c r="K34" s="733" t="s">
        <v>283</v>
      </c>
      <c r="L34" s="726"/>
      <c r="M34" s="726" t="s">
        <v>6426</v>
      </c>
      <c r="N34" s="722" t="s">
        <v>4862</v>
      </c>
      <c r="O34" s="733" t="s">
        <v>222</v>
      </c>
      <c r="P34" s="734" t="s">
        <v>4969</v>
      </c>
      <c r="Q34" s="727" t="s">
        <v>4973</v>
      </c>
    </row>
    <row r="35" spans="1:17">
      <c r="A35" s="721"/>
      <c r="B35" s="733">
        <v>2</v>
      </c>
      <c r="C35" s="722" t="s">
        <v>4975</v>
      </c>
      <c r="D35" s="723" t="s">
        <v>16</v>
      </c>
      <c r="E35" s="733" t="s">
        <v>221</v>
      </c>
      <c r="F35" s="733" t="s">
        <v>4970</v>
      </c>
      <c r="G35" s="774">
        <v>30800</v>
      </c>
      <c r="H35" s="795">
        <v>33</v>
      </c>
      <c r="I35" s="725" t="s">
        <v>1403</v>
      </c>
      <c r="J35" s="733" t="s">
        <v>256</v>
      </c>
      <c r="K35" s="733" t="s">
        <v>246</v>
      </c>
      <c r="L35" s="726"/>
      <c r="M35" s="726" t="s">
        <v>6426</v>
      </c>
      <c r="N35" s="722" t="s">
        <v>4862</v>
      </c>
      <c r="O35" s="733" t="s">
        <v>245</v>
      </c>
      <c r="P35" s="734" t="s">
        <v>4974</v>
      </c>
      <c r="Q35" s="727" t="s">
        <v>4973</v>
      </c>
    </row>
    <row r="36" spans="1:17">
      <c r="A36" s="721"/>
      <c r="B36" s="733">
        <v>3</v>
      </c>
      <c r="C36" s="734" t="s">
        <v>4977</v>
      </c>
      <c r="D36" s="723" t="s">
        <v>16</v>
      </c>
      <c r="E36" s="733" t="s">
        <v>254</v>
      </c>
      <c r="F36" s="733" t="s">
        <v>4970</v>
      </c>
      <c r="G36" s="774">
        <v>37985</v>
      </c>
      <c r="H36" s="795">
        <v>13</v>
      </c>
      <c r="I36" s="725" t="s">
        <v>1403</v>
      </c>
      <c r="J36" s="733" t="s">
        <v>369</v>
      </c>
      <c r="K36" s="733" t="s">
        <v>266</v>
      </c>
      <c r="L36" s="726"/>
      <c r="M36" s="726" t="s">
        <v>6426</v>
      </c>
      <c r="N36" s="722" t="s">
        <v>4862</v>
      </c>
      <c r="O36" s="733" t="s">
        <v>255</v>
      </c>
      <c r="P36" s="734" t="s">
        <v>4976</v>
      </c>
      <c r="Q36" s="727" t="s">
        <v>4973</v>
      </c>
    </row>
    <row r="37" spans="1:17">
      <c r="A37" s="721"/>
      <c r="B37" s="733">
        <v>4</v>
      </c>
      <c r="C37" s="734" t="s">
        <v>4979</v>
      </c>
      <c r="D37" s="723" t="s">
        <v>16</v>
      </c>
      <c r="E37" s="733" t="s">
        <v>254</v>
      </c>
      <c r="F37" s="733" t="s">
        <v>4970</v>
      </c>
      <c r="G37" s="774">
        <v>40155</v>
      </c>
      <c r="H37" s="795">
        <v>7</v>
      </c>
      <c r="I37" s="725" t="s">
        <v>1403</v>
      </c>
      <c r="J37" s="745" t="s">
        <v>265</v>
      </c>
      <c r="K37" s="745" t="s">
        <v>270</v>
      </c>
      <c r="L37" s="726"/>
      <c r="M37" s="726" t="s">
        <v>6426</v>
      </c>
      <c r="N37" s="722" t="s">
        <v>4862</v>
      </c>
      <c r="O37" s="733" t="s">
        <v>255</v>
      </c>
      <c r="P37" s="734" t="s">
        <v>4978</v>
      </c>
      <c r="Q37" s="727" t="s">
        <v>4973</v>
      </c>
    </row>
    <row r="38" spans="1:17">
      <c r="A38" s="721"/>
      <c r="B38" s="733">
        <v>5</v>
      </c>
      <c r="C38" s="734" t="s">
        <v>7094</v>
      </c>
      <c r="D38" s="723" t="s">
        <v>23</v>
      </c>
      <c r="E38" s="733" t="s">
        <v>254</v>
      </c>
      <c r="F38" s="733"/>
      <c r="G38" s="774"/>
      <c r="H38" s="795"/>
      <c r="I38" s="725" t="s">
        <v>1403</v>
      </c>
      <c r="J38" s="745" t="s">
        <v>265</v>
      </c>
      <c r="K38" s="745" t="s">
        <v>270</v>
      </c>
      <c r="L38" s="726"/>
      <c r="M38" s="726" t="s">
        <v>6426</v>
      </c>
      <c r="N38" s="722" t="s">
        <v>4862</v>
      </c>
      <c r="O38" s="733" t="s">
        <v>255</v>
      </c>
      <c r="P38" s="734"/>
      <c r="Q38" s="727"/>
    </row>
    <row r="39" spans="1:17">
      <c r="A39" s="721">
        <v>8</v>
      </c>
      <c r="B39" s="721">
        <v>1</v>
      </c>
      <c r="C39" s="722" t="s">
        <v>4981</v>
      </c>
      <c r="D39" s="723" t="s">
        <v>23</v>
      </c>
      <c r="E39" s="733" t="s">
        <v>221</v>
      </c>
      <c r="F39" s="733" t="s">
        <v>4982</v>
      </c>
      <c r="G39" s="774">
        <v>24068</v>
      </c>
      <c r="H39" s="795">
        <v>51</v>
      </c>
      <c r="I39" s="725" t="s">
        <v>1403</v>
      </c>
      <c r="J39" s="733" t="s">
        <v>223</v>
      </c>
      <c r="K39" s="733" t="s">
        <v>283</v>
      </c>
      <c r="L39" s="726"/>
      <c r="M39" s="726" t="s">
        <v>6426</v>
      </c>
      <c r="N39" s="722" t="s">
        <v>4862</v>
      </c>
      <c r="O39" s="733" t="s">
        <v>222</v>
      </c>
      <c r="P39" s="727" t="s">
        <v>4980</v>
      </c>
      <c r="Q39" s="727" t="s">
        <v>4985</v>
      </c>
    </row>
    <row r="40" spans="1:17">
      <c r="A40" s="721"/>
      <c r="B40" s="721">
        <v>2</v>
      </c>
      <c r="C40" s="722" t="s">
        <v>4779</v>
      </c>
      <c r="D40" s="723" t="s">
        <v>16</v>
      </c>
      <c r="E40" s="733" t="s">
        <v>221</v>
      </c>
      <c r="F40" s="733" t="s">
        <v>4916</v>
      </c>
      <c r="G40" s="774">
        <v>25019</v>
      </c>
      <c r="H40" s="795">
        <v>49</v>
      </c>
      <c r="I40" s="725" t="s">
        <v>1403</v>
      </c>
      <c r="J40" s="733" t="s">
        <v>256</v>
      </c>
      <c r="K40" s="733" t="s">
        <v>246</v>
      </c>
      <c r="L40" s="726"/>
      <c r="M40" s="726" t="s">
        <v>6426</v>
      </c>
      <c r="N40" s="722" t="s">
        <v>4862</v>
      </c>
      <c r="O40" s="733" t="s">
        <v>245</v>
      </c>
      <c r="P40" s="727" t="s">
        <v>4986</v>
      </c>
      <c r="Q40" s="727" t="s">
        <v>4985</v>
      </c>
    </row>
    <row r="41" spans="1:17">
      <c r="A41" s="721">
        <v>9</v>
      </c>
      <c r="B41" s="738">
        <v>1</v>
      </c>
      <c r="C41" s="722" t="s">
        <v>4959</v>
      </c>
      <c r="D41" s="723" t="s">
        <v>16</v>
      </c>
      <c r="E41" s="733" t="s">
        <v>221</v>
      </c>
      <c r="F41" s="733" t="s">
        <v>1375</v>
      </c>
      <c r="G41" s="774">
        <v>22440</v>
      </c>
      <c r="H41" s="795">
        <v>56</v>
      </c>
      <c r="I41" s="725" t="s">
        <v>1403</v>
      </c>
      <c r="J41" s="733" t="s">
        <v>256</v>
      </c>
      <c r="K41" s="733" t="s">
        <v>246</v>
      </c>
      <c r="L41" s="726"/>
      <c r="M41" s="726" t="s">
        <v>6426</v>
      </c>
      <c r="N41" s="722" t="s">
        <v>4862</v>
      </c>
      <c r="O41" s="733" t="s">
        <v>222</v>
      </c>
      <c r="P41" s="734" t="s">
        <v>4988</v>
      </c>
      <c r="Q41" s="734" t="s">
        <v>4991</v>
      </c>
    </row>
    <row r="42" spans="1:17">
      <c r="A42" s="721"/>
      <c r="B42" s="721">
        <v>2</v>
      </c>
      <c r="C42" s="722" t="s">
        <v>4994</v>
      </c>
      <c r="D42" s="723" t="s">
        <v>16</v>
      </c>
      <c r="E42" s="733" t="s">
        <v>254</v>
      </c>
      <c r="F42" s="733" t="s">
        <v>1375</v>
      </c>
      <c r="G42" s="774">
        <v>35996</v>
      </c>
      <c r="H42" s="795">
        <v>19</v>
      </c>
      <c r="I42" s="725" t="s">
        <v>1403</v>
      </c>
      <c r="J42" s="733" t="s">
        <v>289</v>
      </c>
      <c r="K42" s="733" t="s">
        <v>266</v>
      </c>
      <c r="L42" s="726"/>
      <c r="M42" s="726" t="s">
        <v>6426</v>
      </c>
      <c r="N42" s="722" t="s">
        <v>4862</v>
      </c>
      <c r="O42" s="733" t="s">
        <v>255</v>
      </c>
      <c r="P42" s="734" t="s">
        <v>4993</v>
      </c>
      <c r="Q42" s="734" t="s">
        <v>4991</v>
      </c>
    </row>
    <row r="43" spans="1:17">
      <c r="A43" s="721"/>
      <c r="B43" s="738">
        <v>3</v>
      </c>
      <c r="C43" s="722" t="s">
        <v>4996</v>
      </c>
      <c r="D43" s="723" t="s">
        <v>16</v>
      </c>
      <c r="E43" s="721" t="s">
        <v>254</v>
      </c>
      <c r="F43" s="733" t="s">
        <v>1375</v>
      </c>
      <c r="G43" s="774">
        <v>36766</v>
      </c>
      <c r="H43" s="795">
        <v>16</v>
      </c>
      <c r="I43" s="725" t="s">
        <v>1403</v>
      </c>
      <c r="J43" s="733" t="s">
        <v>348</v>
      </c>
      <c r="K43" s="733" t="s">
        <v>266</v>
      </c>
      <c r="L43" s="726"/>
      <c r="M43" s="726" t="s">
        <v>6426</v>
      </c>
      <c r="N43" s="722" t="s">
        <v>4862</v>
      </c>
      <c r="O43" s="733" t="s">
        <v>255</v>
      </c>
      <c r="P43" s="734" t="s">
        <v>4995</v>
      </c>
      <c r="Q43" s="734" t="s">
        <v>4991</v>
      </c>
    </row>
    <row r="44" spans="1:17">
      <c r="A44" s="721">
        <v>10</v>
      </c>
      <c r="B44" s="721">
        <v>1</v>
      </c>
      <c r="C44" s="722" t="s">
        <v>4998</v>
      </c>
      <c r="D44" s="723" t="s">
        <v>23</v>
      </c>
      <c r="E44" s="733" t="s">
        <v>221</v>
      </c>
      <c r="F44" s="733" t="s">
        <v>4916</v>
      </c>
      <c r="G44" s="774">
        <v>29314</v>
      </c>
      <c r="H44" s="795">
        <v>37</v>
      </c>
      <c r="I44" s="725" t="s">
        <v>1403</v>
      </c>
      <c r="J44" s="733" t="s">
        <v>256</v>
      </c>
      <c r="K44" s="733" t="s">
        <v>283</v>
      </c>
      <c r="L44" s="726"/>
      <c r="M44" s="726" t="s">
        <v>6426</v>
      </c>
      <c r="N44" s="722" t="s">
        <v>4862</v>
      </c>
      <c r="O44" s="733" t="s">
        <v>222</v>
      </c>
      <c r="P44" s="734" t="s">
        <v>4997</v>
      </c>
      <c r="Q44" s="734" t="s">
        <v>5001</v>
      </c>
    </row>
    <row r="45" spans="1:17">
      <c r="A45" s="721"/>
      <c r="B45" s="738">
        <v>2</v>
      </c>
      <c r="C45" s="722" t="s">
        <v>5003</v>
      </c>
      <c r="D45" s="723" t="s">
        <v>16</v>
      </c>
      <c r="E45" s="733" t="s">
        <v>221</v>
      </c>
      <c r="F45" s="733" t="s">
        <v>1375</v>
      </c>
      <c r="G45" s="774">
        <v>30317</v>
      </c>
      <c r="H45" s="795">
        <v>34</v>
      </c>
      <c r="I45" s="725" t="s">
        <v>1403</v>
      </c>
      <c r="J45" s="733" t="s">
        <v>256</v>
      </c>
      <c r="K45" s="733" t="s">
        <v>246</v>
      </c>
      <c r="L45" s="726"/>
      <c r="M45" s="726" t="s">
        <v>6426</v>
      </c>
      <c r="N45" s="722" t="s">
        <v>4862</v>
      </c>
      <c r="O45" s="733" t="s">
        <v>245</v>
      </c>
      <c r="P45" s="734" t="s">
        <v>5002</v>
      </c>
      <c r="Q45" s="734" t="s">
        <v>5001</v>
      </c>
    </row>
    <row r="46" spans="1:17">
      <c r="A46" s="721"/>
      <c r="B46" s="721">
        <v>3</v>
      </c>
      <c r="C46" s="734" t="s">
        <v>5006</v>
      </c>
      <c r="D46" s="742" t="s">
        <v>16</v>
      </c>
      <c r="E46" s="733" t="s">
        <v>254</v>
      </c>
      <c r="F46" s="737" t="s">
        <v>524</v>
      </c>
      <c r="G46" s="779" t="s">
        <v>5007</v>
      </c>
      <c r="H46" s="795">
        <v>16</v>
      </c>
      <c r="I46" s="725" t="s">
        <v>1403</v>
      </c>
      <c r="J46" s="733" t="s">
        <v>348</v>
      </c>
      <c r="K46" s="733" t="s">
        <v>266</v>
      </c>
      <c r="L46" s="726"/>
      <c r="M46" s="726" t="s">
        <v>6426</v>
      </c>
      <c r="N46" s="722" t="s">
        <v>4862</v>
      </c>
      <c r="O46" s="733" t="s">
        <v>255</v>
      </c>
      <c r="P46" s="734" t="s">
        <v>5005</v>
      </c>
      <c r="Q46" s="734" t="s">
        <v>5001</v>
      </c>
    </row>
    <row r="47" spans="1:17">
      <c r="A47" s="721"/>
      <c r="B47" s="738">
        <v>4</v>
      </c>
      <c r="C47" s="722" t="s">
        <v>5009</v>
      </c>
      <c r="D47" s="723" t="s">
        <v>16</v>
      </c>
      <c r="E47" s="733" t="s">
        <v>254</v>
      </c>
      <c r="F47" s="733" t="s">
        <v>22</v>
      </c>
      <c r="G47" s="774">
        <v>38090</v>
      </c>
      <c r="H47" s="795">
        <v>13</v>
      </c>
      <c r="I47" s="725" t="s">
        <v>1403</v>
      </c>
      <c r="J47" s="733" t="s">
        <v>369</v>
      </c>
      <c r="K47" s="733" t="s">
        <v>266</v>
      </c>
      <c r="L47" s="726"/>
      <c r="M47" s="726" t="s">
        <v>6426</v>
      </c>
      <c r="N47" s="722" t="s">
        <v>4862</v>
      </c>
      <c r="O47" s="733" t="s">
        <v>255</v>
      </c>
      <c r="P47" s="734" t="s">
        <v>5008</v>
      </c>
      <c r="Q47" s="734" t="s">
        <v>5001</v>
      </c>
    </row>
    <row r="48" spans="1:17">
      <c r="A48" s="721"/>
      <c r="B48" s="721">
        <v>5</v>
      </c>
      <c r="C48" s="722" t="s">
        <v>5011</v>
      </c>
      <c r="D48" s="723" t="s">
        <v>16</v>
      </c>
      <c r="E48" s="733" t="s">
        <v>254</v>
      </c>
      <c r="F48" s="733" t="s">
        <v>22</v>
      </c>
      <c r="G48" s="774">
        <v>40563</v>
      </c>
      <c r="H48" s="795">
        <v>6</v>
      </c>
      <c r="I48" s="725" t="s">
        <v>1403</v>
      </c>
      <c r="J48" s="733" t="s">
        <v>265</v>
      </c>
      <c r="K48" s="733" t="s">
        <v>270</v>
      </c>
      <c r="L48" s="726"/>
      <c r="M48" s="726" t="s">
        <v>6426</v>
      </c>
      <c r="N48" s="722" t="s">
        <v>4862</v>
      </c>
      <c r="O48" s="733" t="s">
        <v>255</v>
      </c>
      <c r="P48" s="734" t="s">
        <v>5010</v>
      </c>
      <c r="Q48" s="734" t="s">
        <v>5001</v>
      </c>
    </row>
    <row r="49" spans="1:17">
      <c r="A49" s="721">
        <v>11</v>
      </c>
      <c r="B49" s="738">
        <v>1</v>
      </c>
      <c r="C49" s="722" t="s">
        <v>3095</v>
      </c>
      <c r="D49" s="723" t="s">
        <v>23</v>
      </c>
      <c r="E49" s="733" t="s">
        <v>221</v>
      </c>
      <c r="F49" s="733" t="s">
        <v>2057</v>
      </c>
      <c r="G49" s="774">
        <v>25617</v>
      </c>
      <c r="H49" s="795">
        <v>47</v>
      </c>
      <c r="I49" s="725" t="s">
        <v>1403</v>
      </c>
      <c r="J49" s="733" t="s">
        <v>223</v>
      </c>
      <c r="K49" s="733" t="s">
        <v>283</v>
      </c>
      <c r="L49" s="726"/>
      <c r="M49" s="726" t="s">
        <v>6426</v>
      </c>
      <c r="N49" s="722" t="s">
        <v>4862</v>
      </c>
      <c r="O49" s="733" t="s">
        <v>222</v>
      </c>
      <c r="P49" s="734" t="s">
        <v>5012</v>
      </c>
      <c r="Q49" s="734" t="s">
        <v>5014</v>
      </c>
    </row>
    <row r="50" spans="1:17">
      <c r="A50" s="721"/>
      <c r="B50" s="721">
        <v>2</v>
      </c>
      <c r="C50" s="722" t="s">
        <v>5016</v>
      </c>
      <c r="D50" s="723" t="s">
        <v>23</v>
      </c>
      <c r="E50" s="733" t="s">
        <v>254</v>
      </c>
      <c r="F50" s="733" t="s">
        <v>5017</v>
      </c>
      <c r="G50" s="774">
        <v>36320</v>
      </c>
      <c r="H50" s="795">
        <v>18</v>
      </c>
      <c r="I50" s="725" t="s">
        <v>1403</v>
      </c>
      <c r="J50" s="733" t="s">
        <v>348</v>
      </c>
      <c r="K50" s="733" t="s">
        <v>266</v>
      </c>
      <c r="L50" s="726"/>
      <c r="M50" s="726" t="s">
        <v>6426</v>
      </c>
      <c r="N50" s="722" t="s">
        <v>4862</v>
      </c>
      <c r="O50" s="733" t="s">
        <v>255</v>
      </c>
      <c r="P50" s="734" t="s">
        <v>5015</v>
      </c>
      <c r="Q50" s="734" t="s">
        <v>5014</v>
      </c>
    </row>
    <row r="51" spans="1:17">
      <c r="A51" s="721"/>
      <c r="B51" s="738">
        <v>3</v>
      </c>
      <c r="C51" s="722" t="s">
        <v>5020</v>
      </c>
      <c r="D51" s="723" t="s">
        <v>23</v>
      </c>
      <c r="E51" s="733" t="s">
        <v>254</v>
      </c>
      <c r="F51" s="733" t="s">
        <v>230</v>
      </c>
      <c r="G51" s="774">
        <v>38635</v>
      </c>
      <c r="H51" s="795">
        <v>11</v>
      </c>
      <c r="I51" s="725" t="s">
        <v>1403</v>
      </c>
      <c r="J51" s="733" t="s">
        <v>369</v>
      </c>
      <c r="K51" s="733" t="s">
        <v>266</v>
      </c>
      <c r="L51" s="726"/>
      <c r="M51" s="726" t="s">
        <v>6426</v>
      </c>
      <c r="N51" s="722" t="s">
        <v>4862</v>
      </c>
      <c r="O51" s="733" t="s">
        <v>255</v>
      </c>
      <c r="P51" s="734" t="s">
        <v>5019</v>
      </c>
      <c r="Q51" s="734" t="s">
        <v>5014</v>
      </c>
    </row>
    <row r="52" spans="1:17">
      <c r="A52" s="721">
        <v>12</v>
      </c>
      <c r="B52" s="721">
        <v>1</v>
      </c>
      <c r="C52" s="722" t="s">
        <v>1608</v>
      </c>
      <c r="D52" s="723" t="s">
        <v>23</v>
      </c>
      <c r="E52" s="733" t="s">
        <v>221</v>
      </c>
      <c r="F52" s="733" t="s">
        <v>244</v>
      </c>
      <c r="G52" s="774">
        <v>29711</v>
      </c>
      <c r="H52" s="795">
        <v>36</v>
      </c>
      <c r="I52" s="725" t="s">
        <v>1403</v>
      </c>
      <c r="J52" s="733" t="s">
        <v>289</v>
      </c>
      <c r="K52" s="733" t="s">
        <v>283</v>
      </c>
      <c r="L52" s="726"/>
      <c r="M52" s="726" t="s">
        <v>6426</v>
      </c>
      <c r="N52" s="722" t="s">
        <v>4862</v>
      </c>
      <c r="O52" s="733" t="s">
        <v>222</v>
      </c>
      <c r="P52" s="734" t="s">
        <v>5021</v>
      </c>
      <c r="Q52" s="734" t="s">
        <v>5024</v>
      </c>
    </row>
    <row r="53" spans="1:17">
      <c r="A53" s="721"/>
      <c r="B53" s="738">
        <v>2</v>
      </c>
      <c r="C53" s="722" t="s">
        <v>5026</v>
      </c>
      <c r="D53" s="723" t="s">
        <v>16</v>
      </c>
      <c r="E53" s="733" t="s">
        <v>221</v>
      </c>
      <c r="F53" s="733" t="s">
        <v>288</v>
      </c>
      <c r="G53" s="774">
        <v>32245</v>
      </c>
      <c r="H53" s="795">
        <v>29</v>
      </c>
      <c r="I53" s="725" t="s">
        <v>1403</v>
      </c>
      <c r="J53" s="733" t="s">
        <v>289</v>
      </c>
      <c r="K53" s="733" t="s">
        <v>246</v>
      </c>
      <c r="L53" s="726"/>
      <c r="M53" s="726" t="s">
        <v>6426</v>
      </c>
      <c r="N53" s="722" t="s">
        <v>4862</v>
      </c>
      <c r="O53" s="733" t="s">
        <v>245</v>
      </c>
      <c r="P53" s="734" t="s">
        <v>5025</v>
      </c>
      <c r="Q53" s="734" t="s">
        <v>5024</v>
      </c>
    </row>
    <row r="54" spans="1:17">
      <c r="A54" s="721"/>
      <c r="B54" s="721">
        <v>3</v>
      </c>
      <c r="C54" s="722" t="s">
        <v>5030</v>
      </c>
      <c r="D54" s="723" t="s">
        <v>16</v>
      </c>
      <c r="E54" s="733" t="s">
        <v>254</v>
      </c>
      <c r="F54" s="733" t="s">
        <v>288</v>
      </c>
      <c r="G54" s="774">
        <v>38831</v>
      </c>
      <c r="H54" s="795">
        <v>11</v>
      </c>
      <c r="I54" s="725" t="s">
        <v>1403</v>
      </c>
      <c r="J54" s="733" t="s">
        <v>369</v>
      </c>
      <c r="K54" s="733" t="s">
        <v>266</v>
      </c>
      <c r="L54" s="726"/>
      <c r="M54" s="726" t="s">
        <v>6426</v>
      </c>
      <c r="N54" s="722" t="s">
        <v>4862</v>
      </c>
      <c r="O54" s="733" t="s">
        <v>255</v>
      </c>
      <c r="P54" s="734" t="s">
        <v>5029</v>
      </c>
      <c r="Q54" s="734" t="s">
        <v>5024</v>
      </c>
    </row>
    <row r="55" spans="1:17">
      <c r="A55" s="721"/>
      <c r="B55" s="738">
        <v>4</v>
      </c>
      <c r="C55" s="722" t="s">
        <v>5033</v>
      </c>
      <c r="D55" s="723" t="s">
        <v>23</v>
      </c>
      <c r="E55" s="733" t="s">
        <v>254</v>
      </c>
      <c r="F55" s="733" t="s">
        <v>22</v>
      </c>
      <c r="G55" s="774">
        <v>40751</v>
      </c>
      <c r="H55" s="795">
        <v>6</v>
      </c>
      <c r="I55" s="725" t="s">
        <v>1403</v>
      </c>
      <c r="J55" s="733" t="s">
        <v>265</v>
      </c>
      <c r="K55" s="733" t="s">
        <v>270</v>
      </c>
      <c r="L55" s="726"/>
      <c r="M55" s="726" t="s">
        <v>6426</v>
      </c>
      <c r="N55" s="722" t="s">
        <v>4862</v>
      </c>
      <c r="O55" s="733" t="s">
        <v>255</v>
      </c>
      <c r="P55" s="734" t="s">
        <v>5032</v>
      </c>
      <c r="Q55" s="734" t="s">
        <v>5024</v>
      </c>
    </row>
    <row r="56" spans="1:17">
      <c r="A56" s="721">
        <v>13</v>
      </c>
      <c r="B56" s="721">
        <v>1</v>
      </c>
      <c r="C56" s="722" t="s">
        <v>3929</v>
      </c>
      <c r="D56" s="723" t="s">
        <v>23</v>
      </c>
      <c r="E56" s="733" t="s">
        <v>221</v>
      </c>
      <c r="F56" s="765" t="s">
        <v>1375</v>
      </c>
      <c r="G56" s="774">
        <v>24715</v>
      </c>
      <c r="H56" s="795">
        <v>49</v>
      </c>
      <c r="I56" s="725" t="s">
        <v>1403</v>
      </c>
      <c r="J56" s="733" t="s">
        <v>256</v>
      </c>
      <c r="K56" s="733" t="s">
        <v>283</v>
      </c>
      <c r="L56" s="726"/>
      <c r="M56" s="726" t="s">
        <v>6426</v>
      </c>
      <c r="N56" s="722" t="s">
        <v>4862</v>
      </c>
      <c r="O56" s="733" t="s">
        <v>222</v>
      </c>
      <c r="P56" s="727" t="s">
        <v>5034</v>
      </c>
      <c r="Q56" s="734" t="s">
        <v>5037</v>
      </c>
    </row>
    <row r="57" spans="1:17">
      <c r="A57" s="721"/>
      <c r="B57" s="738">
        <v>2</v>
      </c>
      <c r="C57" s="722" t="s">
        <v>5039</v>
      </c>
      <c r="D57" s="723" t="s">
        <v>16</v>
      </c>
      <c r="E57" s="733" t="s">
        <v>221</v>
      </c>
      <c r="F57" s="733" t="s">
        <v>1375</v>
      </c>
      <c r="G57" s="774">
        <v>26746</v>
      </c>
      <c r="H57" s="795">
        <v>44</v>
      </c>
      <c r="I57" s="725" t="s">
        <v>1403</v>
      </c>
      <c r="J57" s="733" t="s">
        <v>256</v>
      </c>
      <c r="K57" s="733" t="s">
        <v>246</v>
      </c>
      <c r="L57" s="726"/>
      <c r="M57" s="726" t="s">
        <v>6426</v>
      </c>
      <c r="N57" s="722" t="s">
        <v>4862</v>
      </c>
      <c r="O57" s="733" t="s">
        <v>245</v>
      </c>
      <c r="P57" s="727" t="s">
        <v>5038</v>
      </c>
      <c r="Q57" s="734" t="s">
        <v>5037</v>
      </c>
    </row>
    <row r="58" spans="1:17">
      <c r="A58" s="721"/>
      <c r="B58" s="721">
        <v>3</v>
      </c>
      <c r="C58" s="722" t="s">
        <v>5041</v>
      </c>
      <c r="D58" s="723" t="s">
        <v>23</v>
      </c>
      <c r="E58" s="733" t="s">
        <v>254</v>
      </c>
      <c r="F58" s="733" t="s">
        <v>1375</v>
      </c>
      <c r="G58" s="774">
        <v>34393</v>
      </c>
      <c r="H58" s="795">
        <v>23</v>
      </c>
      <c r="I58" s="725" t="s">
        <v>1403</v>
      </c>
      <c r="J58" s="733" t="s">
        <v>223</v>
      </c>
      <c r="K58" s="733" t="s">
        <v>1660</v>
      </c>
      <c r="L58" s="726"/>
      <c r="M58" s="726" t="s">
        <v>6426</v>
      </c>
      <c r="N58" s="722" t="s">
        <v>4862</v>
      </c>
      <c r="O58" s="733" t="s">
        <v>255</v>
      </c>
      <c r="P58" s="727" t="s">
        <v>5040</v>
      </c>
      <c r="Q58" s="734" t="s">
        <v>5037</v>
      </c>
    </row>
    <row r="59" spans="1:17">
      <c r="A59" s="721"/>
      <c r="B59" s="738">
        <v>4</v>
      </c>
      <c r="C59" s="722" t="s">
        <v>5044</v>
      </c>
      <c r="D59" s="723" t="s">
        <v>16</v>
      </c>
      <c r="E59" s="733" t="s">
        <v>254</v>
      </c>
      <c r="F59" s="733" t="s">
        <v>22</v>
      </c>
      <c r="G59" s="774">
        <v>36943</v>
      </c>
      <c r="H59" s="795">
        <v>16</v>
      </c>
      <c r="I59" s="725" t="s">
        <v>1403</v>
      </c>
      <c r="J59" s="733" t="s">
        <v>348</v>
      </c>
      <c r="K59" s="733" t="s">
        <v>266</v>
      </c>
      <c r="L59" s="726"/>
      <c r="M59" s="726" t="s">
        <v>6426</v>
      </c>
      <c r="N59" s="722" t="s">
        <v>4862</v>
      </c>
      <c r="O59" s="733" t="s">
        <v>255</v>
      </c>
      <c r="P59" s="727" t="s">
        <v>5043</v>
      </c>
      <c r="Q59" s="734" t="s">
        <v>5037</v>
      </c>
    </row>
    <row r="60" spans="1:17">
      <c r="A60" s="721">
        <v>14</v>
      </c>
      <c r="B60" s="721">
        <v>1</v>
      </c>
      <c r="C60" s="722" t="s">
        <v>5046</v>
      </c>
      <c r="D60" s="723" t="s">
        <v>23</v>
      </c>
      <c r="E60" s="733" t="s">
        <v>221</v>
      </c>
      <c r="F60" s="733" t="s">
        <v>1055</v>
      </c>
      <c r="G60" s="774">
        <v>26599</v>
      </c>
      <c r="H60" s="795">
        <v>44</v>
      </c>
      <c r="I60" s="725" t="s">
        <v>1403</v>
      </c>
      <c r="J60" s="733" t="s">
        <v>256</v>
      </c>
      <c r="K60" s="733" t="s">
        <v>283</v>
      </c>
      <c r="L60" s="726"/>
      <c r="M60" s="726" t="s">
        <v>6426</v>
      </c>
      <c r="N60" s="722" t="s">
        <v>4862</v>
      </c>
      <c r="O60" s="733" t="s">
        <v>222</v>
      </c>
      <c r="P60" s="727" t="s">
        <v>5045</v>
      </c>
      <c r="Q60" s="734" t="s">
        <v>5049</v>
      </c>
    </row>
    <row r="61" spans="1:17">
      <c r="A61" s="721"/>
      <c r="B61" s="738">
        <v>2</v>
      </c>
      <c r="C61" s="722" t="s">
        <v>5051</v>
      </c>
      <c r="D61" s="723" t="s">
        <v>16</v>
      </c>
      <c r="E61" s="733" t="s">
        <v>221</v>
      </c>
      <c r="F61" s="733" t="s">
        <v>1055</v>
      </c>
      <c r="G61" s="774">
        <v>28671</v>
      </c>
      <c r="H61" s="795">
        <v>39</v>
      </c>
      <c r="I61" s="725" t="s">
        <v>1403</v>
      </c>
      <c r="J61" s="733" t="s">
        <v>256</v>
      </c>
      <c r="K61" s="733" t="s">
        <v>246</v>
      </c>
      <c r="L61" s="726"/>
      <c r="M61" s="726" t="s">
        <v>6426</v>
      </c>
      <c r="N61" s="722" t="s">
        <v>4862</v>
      </c>
      <c r="O61" s="733" t="s">
        <v>245</v>
      </c>
      <c r="P61" s="727" t="s">
        <v>5050</v>
      </c>
      <c r="Q61" s="734" t="s">
        <v>5049</v>
      </c>
    </row>
    <row r="62" spans="1:17">
      <c r="A62" s="721"/>
      <c r="B62" s="721">
        <v>3</v>
      </c>
      <c r="C62" s="722" t="s">
        <v>5055</v>
      </c>
      <c r="D62" s="723" t="s">
        <v>16</v>
      </c>
      <c r="E62" s="733" t="s">
        <v>254</v>
      </c>
      <c r="F62" s="733" t="s">
        <v>1055</v>
      </c>
      <c r="G62" s="774">
        <v>38222</v>
      </c>
      <c r="H62" s="795">
        <v>12</v>
      </c>
      <c r="I62" s="725" t="s">
        <v>1403</v>
      </c>
      <c r="J62" s="733" t="s">
        <v>369</v>
      </c>
      <c r="K62" s="733" t="s">
        <v>266</v>
      </c>
      <c r="L62" s="726"/>
      <c r="M62" s="726" t="s">
        <v>6426</v>
      </c>
      <c r="N62" s="722" t="s">
        <v>4862</v>
      </c>
      <c r="O62" s="733" t="s">
        <v>255</v>
      </c>
      <c r="P62" s="727" t="s">
        <v>5054</v>
      </c>
      <c r="Q62" s="734" t="s">
        <v>5049</v>
      </c>
    </row>
    <row r="63" spans="1:17">
      <c r="A63" s="721"/>
      <c r="B63" s="738">
        <v>4</v>
      </c>
      <c r="C63" s="722" t="s">
        <v>5058</v>
      </c>
      <c r="D63" s="723" t="s">
        <v>23</v>
      </c>
      <c r="E63" s="733" t="s">
        <v>254</v>
      </c>
      <c r="F63" s="733" t="s">
        <v>22</v>
      </c>
      <c r="G63" s="774">
        <v>40388</v>
      </c>
      <c r="H63" s="795">
        <v>7</v>
      </c>
      <c r="I63" s="725" t="s">
        <v>1403</v>
      </c>
      <c r="J63" s="733" t="s">
        <v>265</v>
      </c>
      <c r="K63" s="721" t="s">
        <v>270</v>
      </c>
      <c r="L63" s="726"/>
      <c r="M63" s="726" t="s">
        <v>6426</v>
      </c>
      <c r="N63" s="722" t="s">
        <v>4862</v>
      </c>
      <c r="O63" s="733" t="s">
        <v>255</v>
      </c>
      <c r="P63" s="727" t="s">
        <v>5057</v>
      </c>
      <c r="Q63" s="734" t="s">
        <v>5049</v>
      </c>
    </row>
    <row r="64" spans="1:17">
      <c r="A64" s="721">
        <v>15</v>
      </c>
      <c r="B64" s="721">
        <v>1</v>
      </c>
      <c r="C64" s="722" t="s">
        <v>5060</v>
      </c>
      <c r="D64" s="723" t="s">
        <v>23</v>
      </c>
      <c r="E64" s="733" t="s">
        <v>221</v>
      </c>
      <c r="F64" s="733" t="s">
        <v>376</v>
      </c>
      <c r="G64" s="774">
        <v>30264</v>
      </c>
      <c r="H64" s="795">
        <v>34</v>
      </c>
      <c r="I64" s="725" t="s">
        <v>4508</v>
      </c>
      <c r="J64" s="733" t="s">
        <v>223</v>
      </c>
      <c r="K64" s="733" t="s">
        <v>283</v>
      </c>
      <c r="L64" s="726"/>
      <c r="M64" s="726" t="s">
        <v>6426</v>
      </c>
      <c r="N64" s="722" t="s">
        <v>4862</v>
      </c>
      <c r="O64" s="733" t="s">
        <v>222</v>
      </c>
      <c r="P64" s="727" t="s">
        <v>5059</v>
      </c>
      <c r="Q64" s="734" t="s">
        <v>5063</v>
      </c>
    </row>
    <row r="65" spans="1:17">
      <c r="A65" s="721"/>
      <c r="B65" s="738">
        <v>2</v>
      </c>
      <c r="C65" s="722" t="s">
        <v>5065</v>
      </c>
      <c r="D65" s="723" t="s">
        <v>16</v>
      </c>
      <c r="E65" s="733" t="s">
        <v>221</v>
      </c>
      <c r="F65" s="733" t="s">
        <v>376</v>
      </c>
      <c r="G65" s="774">
        <v>31307</v>
      </c>
      <c r="H65" s="795">
        <v>31</v>
      </c>
      <c r="I65" s="725" t="s">
        <v>4508</v>
      </c>
      <c r="J65" s="733" t="s">
        <v>223</v>
      </c>
      <c r="K65" s="733" t="s">
        <v>246</v>
      </c>
      <c r="L65" s="726"/>
      <c r="M65" s="726" t="s">
        <v>6426</v>
      </c>
      <c r="N65" s="722" t="s">
        <v>4862</v>
      </c>
      <c r="O65" s="733" t="s">
        <v>245</v>
      </c>
      <c r="P65" s="727" t="s">
        <v>5064</v>
      </c>
      <c r="Q65" s="734" t="s">
        <v>5063</v>
      </c>
    </row>
    <row r="66" spans="1:17">
      <c r="A66" s="721"/>
      <c r="B66" s="721">
        <v>3</v>
      </c>
      <c r="C66" s="722" t="s">
        <v>5069</v>
      </c>
      <c r="D66" s="723" t="s">
        <v>23</v>
      </c>
      <c r="E66" s="733" t="s">
        <v>254</v>
      </c>
      <c r="F66" s="733" t="s">
        <v>22</v>
      </c>
      <c r="G66" s="774">
        <v>40083</v>
      </c>
      <c r="H66" s="795">
        <v>7</v>
      </c>
      <c r="I66" s="725" t="s">
        <v>4508</v>
      </c>
      <c r="J66" s="733" t="s">
        <v>265</v>
      </c>
      <c r="K66" s="733" t="s">
        <v>266</v>
      </c>
      <c r="L66" s="726"/>
      <c r="M66" s="726" t="s">
        <v>6426</v>
      </c>
      <c r="N66" s="722" t="s">
        <v>4862</v>
      </c>
      <c r="O66" s="733" t="s">
        <v>255</v>
      </c>
      <c r="P66" s="727" t="s">
        <v>5068</v>
      </c>
      <c r="Q66" s="734" t="s">
        <v>5063</v>
      </c>
    </row>
    <row r="67" spans="1:17">
      <c r="A67" s="721"/>
      <c r="B67" s="738">
        <v>4</v>
      </c>
      <c r="C67" s="722" t="s">
        <v>5071</v>
      </c>
      <c r="D67" s="723" t="s">
        <v>16</v>
      </c>
      <c r="E67" s="733" t="s">
        <v>254</v>
      </c>
      <c r="F67" s="733" t="s">
        <v>22</v>
      </c>
      <c r="G67" s="774">
        <v>41383</v>
      </c>
      <c r="H67" s="795">
        <v>4</v>
      </c>
      <c r="I67" s="725" t="s">
        <v>4508</v>
      </c>
      <c r="J67" s="733" t="s">
        <v>265</v>
      </c>
      <c r="K67" s="733" t="s">
        <v>270</v>
      </c>
      <c r="L67" s="726"/>
      <c r="M67" s="726" t="s">
        <v>6426</v>
      </c>
      <c r="N67" s="722" t="s">
        <v>4862</v>
      </c>
      <c r="O67" s="733" t="s">
        <v>255</v>
      </c>
      <c r="P67" s="727" t="s">
        <v>5070</v>
      </c>
      <c r="Q67" s="734" t="s">
        <v>5063</v>
      </c>
    </row>
    <row r="68" spans="1:17">
      <c r="A68" s="721">
        <v>16</v>
      </c>
      <c r="B68" s="721">
        <v>1</v>
      </c>
      <c r="C68" s="722" t="s">
        <v>5084</v>
      </c>
      <c r="D68" s="723" t="s">
        <v>23</v>
      </c>
      <c r="E68" s="733" t="s">
        <v>221</v>
      </c>
      <c r="F68" s="733" t="s">
        <v>376</v>
      </c>
      <c r="G68" s="774">
        <v>29376</v>
      </c>
      <c r="H68" s="795">
        <v>37</v>
      </c>
      <c r="I68" s="725" t="s">
        <v>4508</v>
      </c>
      <c r="J68" s="733" t="s">
        <v>223</v>
      </c>
      <c r="K68" s="733" t="s">
        <v>283</v>
      </c>
      <c r="L68" s="726"/>
      <c r="M68" s="726" t="s">
        <v>6426</v>
      </c>
      <c r="N68" s="722" t="s">
        <v>4862</v>
      </c>
      <c r="O68" s="733" t="s">
        <v>222</v>
      </c>
      <c r="P68" s="734" t="s">
        <v>5083</v>
      </c>
      <c r="Q68" s="734" t="s">
        <v>5086</v>
      </c>
    </row>
    <row r="69" spans="1:17">
      <c r="A69" s="721"/>
      <c r="B69" s="738">
        <v>2</v>
      </c>
      <c r="C69" s="722" t="s">
        <v>5089</v>
      </c>
      <c r="D69" s="723" t="s">
        <v>16</v>
      </c>
      <c r="E69" s="733" t="s">
        <v>221</v>
      </c>
      <c r="F69" s="733" t="s">
        <v>376</v>
      </c>
      <c r="G69" s="774">
        <v>32212</v>
      </c>
      <c r="H69" s="795">
        <v>29</v>
      </c>
      <c r="I69" s="725" t="s">
        <v>4508</v>
      </c>
      <c r="J69" s="733" t="s">
        <v>223</v>
      </c>
      <c r="K69" s="733" t="s">
        <v>246</v>
      </c>
      <c r="L69" s="726"/>
      <c r="M69" s="726" t="s">
        <v>6426</v>
      </c>
      <c r="N69" s="722" t="s">
        <v>4862</v>
      </c>
      <c r="O69" s="733" t="s">
        <v>245</v>
      </c>
      <c r="P69" s="734" t="s">
        <v>5088</v>
      </c>
      <c r="Q69" s="734" t="s">
        <v>5086</v>
      </c>
    </row>
    <row r="70" spans="1:17">
      <c r="A70" s="721"/>
      <c r="B70" s="721">
        <v>3</v>
      </c>
      <c r="C70" s="722" t="s">
        <v>5093</v>
      </c>
      <c r="D70" s="723" t="s">
        <v>23</v>
      </c>
      <c r="E70" s="733" t="s">
        <v>254</v>
      </c>
      <c r="F70" s="733" t="s">
        <v>22</v>
      </c>
      <c r="G70" s="774">
        <v>39964</v>
      </c>
      <c r="H70" s="795">
        <v>8</v>
      </c>
      <c r="I70" s="725" t="s">
        <v>4508</v>
      </c>
      <c r="J70" s="721" t="s">
        <v>369</v>
      </c>
      <c r="K70" s="733" t="s">
        <v>266</v>
      </c>
      <c r="L70" s="726"/>
      <c r="M70" s="726" t="s">
        <v>6426</v>
      </c>
      <c r="N70" s="722" t="s">
        <v>4862</v>
      </c>
      <c r="O70" s="733" t="s">
        <v>255</v>
      </c>
      <c r="P70" s="727" t="s">
        <v>5092</v>
      </c>
      <c r="Q70" s="734" t="s">
        <v>5086</v>
      </c>
    </row>
    <row r="71" spans="1:17">
      <c r="A71" s="721"/>
      <c r="B71" s="738">
        <v>4</v>
      </c>
      <c r="C71" s="722" t="s">
        <v>5096</v>
      </c>
      <c r="D71" s="723" t="s">
        <v>23</v>
      </c>
      <c r="E71" s="733" t="s">
        <v>254</v>
      </c>
      <c r="F71" s="733" t="s">
        <v>230</v>
      </c>
      <c r="G71" s="774">
        <v>40965</v>
      </c>
      <c r="H71" s="795">
        <v>5</v>
      </c>
      <c r="I71" s="725" t="s">
        <v>4508</v>
      </c>
      <c r="J71" s="733" t="s">
        <v>265</v>
      </c>
      <c r="K71" s="733" t="s">
        <v>270</v>
      </c>
      <c r="L71" s="726"/>
      <c r="M71" s="726" t="s">
        <v>6426</v>
      </c>
      <c r="N71" s="722" t="s">
        <v>4862</v>
      </c>
      <c r="O71" s="733" t="s">
        <v>255</v>
      </c>
      <c r="P71" s="727" t="s">
        <v>5095</v>
      </c>
      <c r="Q71" s="734" t="s">
        <v>5086</v>
      </c>
    </row>
    <row r="72" spans="1:17">
      <c r="A72" s="721">
        <v>17</v>
      </c>
      <c r="B72" s="721">
        <v>1</v>
      </c>
      <c r="C72" s="722" t="s">
        <v>5098</v>
      </c>
      <c r="D72" s="723" t="s">
        <v>23</v>
      </c>
      <c r="E72" s="721" t="s">
        <v>221</v>
      </c>
      <c r="F72" s="721" t="s">
        <v>2470</v>
      </c>
      <c r="G72" s="774">
        <v>29996</v>
      </c>
      <c r="H72" s="795">
        <v>35</v>
      </c>
      <c r="I72" s="725" t="s">
        <v>1403</v>
      </c>
      <c r="J72" s="721" t="s">
        <v>223</v>
      </c>
      <c r="K72" s="721" t="s">
        <v>283</v>
      </c>
      <c r="L72" s="726"/>
      <c r="M72" s="726" t="s">
        <v>6426</v>
      </c>
      <c r="N72" s="722" t="s">
        <v>4862</v>
      </c>
      <c r="O72" s="721" t="s">
        <v>222</v>
      </c>
      <c r="P72" s="734" t="s">
        <v>5097</v>
      </c>
      <c r="Q72" s="734" t="s">
        <v>5100</v>
      </c>
    </row>
    <row r="73" spans="1:17">
      <c r="A73" s="721"/>
      <c r="B73" s="738">
        <v>2</v>
      </c>
      <c r="C73" s="722" t="s">
        <v>5102</v>
      </c>
      <c r="D73" s="723" t="s">
        <v>16</v>
      </c>
      <c r="E73" s="733" t="s">
        <v>221</v>
      </c>
      <c r="F73" s="733" t="s">
        <v>452</v>
      </c>
      <c r="G73" s="774">
        <v>32314</v>
      </c>
      <c r="H73" s="795">
        <v>29</v>
      </c>
      <c r="I73" s="725" t="s">
        <v>1403</v>
      </c>
      <c r="J73" s="733" t="s">
        <v>289</v>
      </c>
      <c r="K73" s="733" t="s">
        <v>246</v>
      </c>
      <c r="L73" s="726"/>
      <c r="M73" s="726" t="s">
        <v>6426</v>
      </c>
      <c r="N73" s="722" t="s">
        <v>4862</v>
      </c>
      <c r="O73" s="733" t="s">
        <v>245</v>
      </c>
      <c r="P73" s="734" t="s">
        <v>5101</v>
      </c>
      <c r="Q73" s="734" t="s">
        <v>5100</v>
      </c>
    </row>
    <row r="74" spans="1:17">
      <c r="A74" s="721"/>
      <c r="B74" s="721">
        <v>3</v>
      </c>
      <c r="C74" s="722" t="s">
        <v>5106</v>
      </c>
      <c r="D74" s="723" t="s">
        <v>16</v>
      </c>
      <c r="E74" s="733" t="s">
        <v>254</v>
      </c>
      <c r="F74" s="733" t="s">
        <v>2442</v>
      </c>
      <c r="G74" s="774">
        <v>39955</v>
      </c>
      <c r="H74" s="795">
        <v>8</v>
      </c>
      <c r="I74" s="725" t="s">
        <v>1403</v>
      </c>
      <c r="J74" s="733" t="s">
        <v>369</v>
      </c>
      <c r="K74" s="733" t="s">
        <v>266</v>
      </c>
      <c r="L74" s="726"/>
      <c r="M74" s="726" t="s">
        <v>6426</v>
      </c>
      <c r="N74" s="722" t="s">
        <v>4862</v>
      </c>
      <c r="O74" s="733" t="s">
        <v>255</v>
      </c>
      <c r="P74" s="734" t="s">
        <v>5105</v>
      </c>
      <c r="Q74" s="734" t="s">
        <v>5100</v>
      </c>
    </row>
    <row r="75" spans="1:17">
      <c r="A75" s="721"/>
      <c r="B75" s="738">
        <v>4</v>
      </c>
      <c r="C75" s="722" t="s">
        <v>5108</v>
      </c>
      <c r="D75" s="723" t="s">
        <v>23</v>
      </c>
      <c r="E75" s="733" t="s">
        <v>254</v>
      </c>
      <c r="F75" s="733" t="s">
        <v>452</v>
      </c>
      <c r="G75" s="774">
        <v>42301</v>
      </c>
      <c r="H75" s="795">
        <v>1</v>
      </c>
      <c r="I75" s="747" t="s">
        <v>1403</v>
      </c>
      <c r="J75" s="733" t="s">
        <v>265</v>
      </c>
      <c r="K75" s="733" t="s">
        <v>270</v>
      </c>
      <c r="L75" s="726"/>
      <c r="M75" s="726" t="s">
        <v>6426</v>
      </c>
      <c r="N75" s="722" t="s">
        <v>4862</v>
      </c>
      <c r="O75" s="733" t="s">
        <v>255</v>
      </c>
      <c r="P75" s="736" t="s">
        <v>5107</v>
      </c>
      <c r="Q75" s="734" t="s">
        <v>5100</v>
      </c>
    </row>
    <row r="76" spans="1:17">
      <c r="A76" s="721">
        <v>18</v>
      </c>
      <c r="B76" s="721">
        <v>1</v>
      </c>
      <c r="C76" s="722" t="s">
        <v>5110</v>
      </c>
      <c r="D76" s="723" t="s">
        <v>23</v>
      </c>
      <c r="E76" s="733" t="s">
        <v>221</v>
      </c>
      <c r="F76" s="733" t="s">
        <v>5111</v>
      </c>
      <c r="G76" s="774">
        <v>30082</v>
      </c>
      <c r="H76" s="795">
        <v>35</v>
      </c>
      <c r="I76" s="725" t="s">
        <v>1403</v>
      </c>
      <c r="J76" s="733" t="s">
        <v>256</v>
      </c>
      <c r="K76" s="733" t="s">
        <v>283</v>
      </c>
      <c r="L76" s="726"/>
      <c r="M76" s="726" t="s">
        <v>6426</v>
      </c>
      <c r="N76" s="722" t="s">
        <v>4862</v>
      </c>
      <c r="O76" s="733" t="s">
        <v>222</v>
      </c>
      <c r="P76" s="734" t="s">
        <v>5109</v>
      </c>
      <c r="Q76" s="734" t="s">
        <v>5114</v>
      </c>
    </row>
    <row r="77" spans="1:17">
      <c r="A77" s="721"/>
      <c r="B77" s="721">
        <v>2</v>
      </c>
      <c r="C77" s="722" t="s">
        <v>5116</v>
      </c>
      <c r="D77" s="723" t="s">
        <v>16</v>
      </c>
      <c r="E77" s="733" t="s">
        <v>221</v>
      </c>
      <c r="F77" s="733" t="s">
        <v>1055</v>
      </c>
      <c r="G77" s="774">
        <v>30079</v>
      </c>
      <c r="H77" s="795">
        <v>35</v>
      </c>
      <c r="I77" s="725" t="s">
        <v>1403</v>
      </c>
      <c r="J77" s="733" t="s">
        <v>256</v>
      </c>
      <c r="K77" s="733" t="s">
        <v>283</v>
      </c>
      <c r="L77" s="726"/>
      <c r="M77" s="726" t="s">
        <v>6426</v>
      </c>
      <c r="N77" s="722" t="s">
        <v>4862</v>
      </c>
      <c r="O77" s="733" t="s">
        <v>245</v>
      </c>
      <c r="P77" s="734" t="s">
        <v>5115</v>
      </c>
      <c r="Q77" s="734" t="s">
        <v>5114</v>
      </c>
    </row>
    <row r="78" spans="1:17">
      <c r="A78" s="721"/>
      <c r="B78" s="721">
        <v>3</v>
      </c>
      <c r="C78" s="722" t="s">
        <v>5118</v>
      </c>
      <c r="D78" s="723" t="s">
        <v>16</v>
      </c>
      <c r="E78" s="733" t="s">
        <v>254</v>
      </c>
      <c r="F78" s="733" t="s">
        <v>5119</v>
      </c>
      <c r="G78" s="774">
        <v>39568</v>
      </c>
      <c r="H78" s="795">
        <v>9</v>
      </c>
      <c r="I78" s="725" t="s">
        <v>1403</v>
      </c>
      <c r="J78" s="733" t="s">
        <v>369</v>
      </c>
      <c r="K78" s="733" t="s">
        <v>266</v>
      </c>
      <c r="L78" s="726"/>
      <c r="M78" s="726" t="s">
        <v>6426</v>
      </c>
      <c r="N78" s="722" t="s">
        <v>4862</v>
      </c>
      <c r="O78" s="733" t="s">
        <v>255</v>
      </c>
      <c r="P78" s="734" t="s">
        <v>5117</v>
      </c>
      <c r="Q78" s="734" t="s">
        <v>5114</v>
      </c>
    </row>
    <row r="79" spans="1:17">
      <c r="A79" s="721"/>
      <c r="B79" s="721">
        <v>4</v>
      </c>
      <c r="C79" s="722" t="s">
        <v>5121</v>
      </c>
      <c r="D79" s="723" t="s">
        <v>16</v>
      </c>
      <c r="E79" s="733" t="s">
        <v>254</v>
      </c>
      <c r="F79" s="733" t="s">
        <v>2792</v>
      </c>
      <c r="G79" s="774">
        <v>41678</v>
      </c>
      <c r="H79" s="795">
        <v>3</v>
      </c>
      <c r="I79" s="725" t="s">
        <v>1403</v>
      </c>
      <c r="J79" s="733" t="s">
        <v>265</v>
      </c>
      <c r="K79" s="733" t="s">
        <v>270</v>
      </c>
      <c r="L79" s="726"/>
      <c r="M79" s="726" t="s">
        <v>6426</v>
      </c>
      <c r="N79" s="722" t="s">
        <v>4862</v>
      </c>
      <c r="O79" s="733" t="s">
        <v>255</v>
      </c>
      <c r="P79" s="736" t="s">
        <v>5120</v>
      </c>
      <c r="Q79" s="734" t="s">
        <v>5114</v>
      </c>
    </row>
    <row r="80" spans="1:17">
      <c r="A80" s="721">
        <v>19</v>
      </c>
      <c r="B80" s="766">
        <v>1</v>
      </c>
      <c r="C80" s="722" t="s">
        <v>5123</v>
      </c>
      <c r="D80" s="723" t="s">
        <v>16</v>
      </c>
      <c r="E80" s="733" t="s">
        <v>221</v>
      </c>
      <c r="F80" s="733" t="s">
        <v>376</v>
      </c>
      <c r="G80" s="774">
        <v>25005</v>
      </c>
      <c r="H80" s="795">
        <v>49</v>
      </c>
      <c r="I80" s="747" t="s">
        <v>4508</v>
      </c>
      <c r="J80" s="733" t="s">
        <v>223</v>
      </c>
      <c r="K80" s="733" t="s">
        <v>246</v>
      </c>
      <c r="L80" s="726"/>
      <c r="M80" s="726" t="s">
        <v>6426</v>
      </c>
      <c r="N80" s="722" t="s">
        <v>4862</v>
      </c>
      <c r="O80" s="733" t="s">
        <v>222</v>
      </c>
      <c r="P80" s="734" t="s">
        <v>5122</v>
      </c>
      <c r="Q80" s="734" t="s">
        <v>5126</v>
      </c>
    </row>
    <row r="81" spans="1:17">
      <c r="A81" s="721"/>
      <c r="B81" s="766">
        <v>2</v>
      </c>
      <c r="C81" s="722" t="s">
        <v>5129</v>
      </c>
      <c r="D81" s="723" t="s">
        <v>23</v>
      </c>
      <c r="E81" s="733" t="s">
        <v>254</v>
      </c>
      <c r="F81" s="733" t="s">
        <v>376</v>
      </c>
      <c r="G81" s="774">
        <v>33405</v>
      </c>
      <c r="H81" s="795">
        <v>26</v>
      </c>
      <c r="I81" s="747" t="s">
        <v>4508</v>
      </c>
      <c r="J81" s="733" t="s">
        <v>289</v>
      </c>
      <c r="K81" s="733" t="s">
        <v>266</v>
      </c>
      <c r="L81" s="726"/>
      <c r="M81" s="726" t="s">
        <v>6426</v>
      </c>
      <c r="N81" s="722" t="s">
        <v>4862</v>
      </c>
      <c r="O81" s="733" t="s">
        <v>255</v>
      </c>
      <c r="P81" s="734" t="s">
        <v>5128</v>
      </c>
      <c r="Q81" s="734" t="s">
        <v>5126</v>
      </c>
    </row>
    <row r="82" spans="1:17">
      <c r="A82" s="721"/>
      <c r="B82" s="766">
        <v>3</v>
      </c>
      <c r="C82" s="722" t="s">
        <v>5132</v>
      </c>
      <c r="D82" s="723" t="s">
        <v>23</v>
      </c>
      <c r="E82" s="733" t="s">
        <v>254</v>
      </c>
      <c r="F82" s="733" t="s">
        <v>230</v>
      </c>
      <c r="G82" s="774">
        <v>36670</v>
      </c>
      <c r="H82" s="795">
        <v>17</v>
      </c>
      <c r="I82" s="747" t="s">
        <v>4508</v>
      </c>
      <c r="J82" s="733" t="s">
        <v>348</v>
      </c>
      <c r="K82" s="733" t="s">
        <v>266</v>
      </c>
      <c r="L82" s="726"/>
      <c r="M82" s="726" t="s">
        <v>6426</v>
      </c>
      <c r="N82" s="722" t="s">
        <v>4862</v>
      </c>
      <c r="O82" s="733" t="s">
        <v>255</v>
      </c>
      <c r="P82" s="734" t="s">
        <v>5131</v>
      </c>
      <c r="Q82" s="734" t="s">
        <v>5126</v>
      </c>
    </row>
    <row r="83" spans="1:17">
      <c r="A83" s="721"/>
      <c r="B83" s="766">
        <v>4</v>
      </c>
      <c r="C83" s="722" t="s">
        <v>5134</v>
      </c>
      <c r="D83" s="723" t="s">
        <v>16</v>
      </c>
      <c r="E83" s="733" t="s">
        <v>254</v>
      </c>
      <c r="F83" s="733" t="s">
        <v>230</v>
      </c>
      <c r="G83" s="774">
        <v>37636</v>
      </c>
      <c r="H83" s="795">
        <v>14</v>
      </c>
      <c r="I83" s="747" t="s">
        <v>4508</v>
      </c>
      <c r="J83" s="733" t="s">
        <v>369</v>
      </c>
      <c r="K83" s="733" t="s">
        <v>266</v>
      </c>
      <c r="L83" s="726"/>
      <c r="M83" s="726" t="s">
        <v>6426</v>
      </c>
      <c r="N83" s="722" t="s">
        <v>4862</v>
      </c>
      <c r="O83" s="733" t="s">
        <v>255</v>
      </c>
      <c r="P83" s="734" t="s">
        <v>5133</v>
      </c>
      <c r="Q83" s="734" t="s">
        <v>5126</v>
      </c>
    </row>
    <row r="84" spans="1:17">
      <c r="A84" s="721"/>
      <c r="B84" s="766">
        <v>5</v>
      </c>
      <c r="C84" s="722" t="s">
        <v>5136</v>
      </c>
      <c r="D84" s="723" t="s">
        <v>23</v>
      </c>
      <c r="E84" s="733" t="s">
        <v>254</v>
      </c>
      <c r="F84" s="733" t="s">
        <v>230</v>
      </c>
      <c r="G84" s="774">
        <v>38544</v>
      </c>
      <c r="H84" s="795">
        <v>12</v>
      </c>
      <c r="I84" s="747" t="s">
        <v>4508</v>
      </c>
      <c r="J84" s="733" t="s">
        <v>369</v>
      </c>
      <c r="K84" s="733" t="s">
        <v>266</v>
      </c>
      <c r="L84" s="726"/>
      <c r="M84" s="726" t="s">
        <v>6426</v>
      </c>
      <c r="N84" s="722" t="s">
        <v>4862</v>
      </c>
      <c r="O84" s="733" t="s">
        <v>255</v>
      </c>
      <c r="P84" s="734" t="s">
        <v>5135</v>
      </c>
      <c r="Q84" s="734" t="s">
        <v>5126</v>
      </c>
    </row>
    <row r="85" spans="1:17">
      <c r="A85" s="721">
        <v>20</v>
      </c>
      <c r="B85" s="721">
        <v>1</v>
      </c>
      <c r="C85" s="722" t="s">
        <v>5138</v>
      </c>
      <c r="D85" s="723" t="s">
        <v>23</v>
      </c>
      <c r="E85" s="733" t="s">
        <v>221</v>
      </c>
      <c r="F85" s="733" t="s">
        <v>5139</v>
      </c>
      <c r="G85" s="774">
        <v>28307</v>
      </c>
      <c r="H85" s="795">
        <v>40</v>
      </c>
      <c r="I85" s="747" t="s">
        <v>1403</v>
      </c>
      <c r="J85" s="733" t="s">
        <v>256</v>
      </c>
      <c r="K85" s="733" t="s">
        <v>283</v>
      </c>
      <c r="L85" s="726"/>
      <c r="M85" s="726" t="s">
        <v>6426</v>
      </c>
      <c r="N85" s="722" t="s">
        <v>4862</v>
      </c>
      <c r="O85" s="733" t="s">
        <v>222</v>
      </c>
      <c r="P85" s="736" t="s">
        <v>5137</v>
      </c>
      <c r="Q85" s="734" t="s">
        <v>5141</v>
      </c>
    </row>
    <row r="86" spans="1:17">
      <c r="A86" s="721"/>
      <c r="B86" s="721">
        <v>2</v>
      </c>
      <c r="C86" s="722" t="s">
        <v>5143</v>
      </c>
      <c r="D86" s="723" t="s">
        <v>16</v>
      </c>
      <c r="E86" s="733" t="s">
        <v>221</v>
      </c>
      <c r="F86" s="733" t="s">
        <v>5144</v>
      </c>
      <c r="G86" s="774">
        <v>28672</v>
      </c>
      <c r="H86" s="795">
        <v>39</v>
      </c>
      <c r="I86" s="747" t="s">
        <v>1403</v>
      </c>
      <c r="J86" s="733" t="s">
        <v>256</v>
      </c>
      <c r="K86" s="733" t="s">
        <v>283</v>
      </c>
      <c r="L86" s="726"/>
      <c r="M86" s="726" t="s">
        <v>6426</v>
      </c>
      <c r="N86" s="722" t="s">
        <v>4862</v>
      </c>
      <c r="O86" s="733" t="s">
        <v>245</v>
      </c>
      <c r="P86" s="736" t="s">
        <v>5142</v>
      </c>
      <c r="Q86" s="734" t="s">
        <v>5141</v>
      </c>
    </row>
    <row r="87" spans="1:17">
      <c r="A87" s="721"/>
      <c r="B87" s="721">
        <v>3</v>
      </c>
      <c r="C87" s="722" t="s">
        <v>5148</v>
      </c>
      <c r="D87" s="723" t="s">
        <v>16</v>
      </c>
      <c r="E87" s="733" t="s">
        <v>254</v>
      </c>
      <c r="F87" s="733" t="s">
        <v>5144</v>
      </c>
      <c r="G87" s="774">
        <v>35940</v>
      </c>
      <c r="H87" s="795">
        <v>19</v>
      </c>
      <c r="I87" s="747" t="s">
        <v>1403</v>
      </c>
      <c r="J87" s="733" t="s">
        <v>886</v>
      </c>
      <c r="K87" s="733" t="s">
        <v>266</v>
      </c>
      <c r="L87" s="726"/>
      <c r="M87" s="726" t="s">
        <v>6426</v>
      </c>
      <c r="N87" s="722" t="s">
        <v>4862</v>
      </c>
      <c r="O87" s="733" t="s">
        <v>255</v>
      </c>
      <c r="P87" s="736" t="s">
        <v>5147</v>
      </c>
      <c r="Q87" s="734" t="s">
        <v>5141</v>
      </c>
    </row>
    <row r="88" spans="1:17">
      <c r="A88" s="721"/>
      <c r="B88" s="721">
        <v>4</v>
      </c>
      <c r="C88" s="722" t="s">
        <v>5151</v>
      </c>
      <c r="D88" s="723" t="s">
        <v>23</v>
      </c>
      <c r="E88" s="733" t="s">
        <v>254</v>
      </c>
      <c r="F88" s="733" t="s">
        <v>5144</v>
      </c>
      <c r="G88" s="774">
        <v>37199</v>
      </c>
      <c r="H88" s="795">
        <v>15</v>
      </c>
      <c r="I88" s="747" t="s">
        <v>1403</v>
      </c>
      <c r="J88" s="733" t="s">
        <v>886</v>
      </c>
      <c r="K88" s="733" t="s">
        <v>266</v>
      </c>
      <c r="L88" s="726"/>
      <c r="M88" s="726" t="s">
        <v>6426</v>
      </c>
      <c r="N88" s="722" t="s">
        <v>4862</v>
      </c>
      <c r="O88" s="733" t="s">
        <v>255</v>
      </c>
      <c r="P88" s="736" t="s">
        <v>5150</v>
      </c>
      <c r="Q88" s="734" t="s">
        <v>5141</v>
      </c>
    </row>
    <row r="89" spans="1:17">
      <c r="A89" s="721"/>
      <c r="B89" s="738">
        <v>5</v>
      </c>
      <c r="C89" s="722" t="s">
        <v>5153</v>
      </c>
      <c r="D89" s="723" t="s">
        <v>23</v>
      </c>
      <c r="E89" s="733" t="s">
        <v>254</v>
      </c>
      <c r="F89" s="733" t="s">
        <v>5144</v>
      </c>
      <c r="G89" s="774">
        <v>38737</v>
      </c>
      <c r="H89" s="795">
        <v>11</v>
      </c>
      <c r="I89" s="747" t="s">
        <v>1403</v>
      </c>
      <c r="J89" s="733" t="s">
        <v>369</v>
      </c>
      <c r="K89" s="733" t="s">
        <v>266</v>
      </c>
      <c r="L89" s="726"/>
      <c r="M89" s="726" t="s">
        <v>6426</v>
      </c>
      <c r="N89" s="722" t="s">
        <v>4862</v>
      </c>
      <c r="O89" s="733" t="s">
        <v>255</v>
      </c>
      <c r="P89" s="736" t="s">
        <v>5152</v>
      </c>
      <c r="Q89" s="734" t="s">
        <v>5141</v>
      </c>
    </row>
    <row r="90" spans="1:17">
      <c r="A90" s="721">
        <v>21</v>
      </c>
      <c r="B90" s="738">
        <v>1</v>
      </c>
      <c r="C90" s="722" t="s">
        <v>5155</v>
      </c>
      <c r="D90" s="723" t="s">
        <v>23</v>
      </c>
      <c r="E90" s="721" t="s">
        <v>221</v>
      </c>
      <c r="F90" s="721" t="s">
        <v>288</v>
      </c>
      <c r="G90" s="774">
        <v>27551</v>
      </c>
      <c r="H90" s="795">
        <v>42</v>
      </c>
      <c r="I90" s="725" t="s">
        <v>1403</v>
      </c>
      <c r="J90" s="721" t="s">
        <v>289</v>
      </c>
      <c r="K90" s="721" t="s">
        <v>224</v>
      </c>
      <c r="L90" s="726"/>
      <c r="M90" s="726" t="s">
        <v>6426</v>
      </c>
      <c r="N90" s="722" t="s">
        <v>4862</v>
      </c>
      <c r="O90" s="721" t="s">
        <v>222</v>
      </c>
      <c r="P90" s="722" t="s">
        <v>5154</v>
      </c>
      <c r="Q90" s="722" t="s">
        <v>5156</v>
      </c>
    </row>
    <row r="91" spans="1:17">
      <c r="A91" s="721"/>
      <c r="B91" s="738">
        <v>2</v>
      </c>
      <c r="C91" s="722" t="s">
        <v>5159</v>
      </c>
      <c r="D91" s="723" t="s">
        <v>16</v>
      </c>
      <c r="E91" s="721" t="s">
        <v>221</v>
      </c>
      <c r="F91" s="721" t="s">
        <v>288</v>
      </c>
      <c r="G91" s="774">
        <v>27710</v>
      </c>
      <c r="H91" s="795">
        <v>41</v>
      </c>
      <c r="I91" s="725" t="s">
        <v>1403</v>
      </c>
      <c r="J91" s="721" t="s">
        <v>256</v>
      </c>
      <c r="K91" s="721" t="s">
        <v>246</v>
      </c>
      <c r="L91" s="726"/>
      <c r="M91" s="726" t="s">
        <v>6426</v>
      </c>
      <c r="N91" s="722" t="s">
        <v>4862</v>
      </c>
      <c r="O91" s="721" t="s">
        <v>245</v>
      </c>
      <c r="P91" s="722" t="s">
        <v>5158</v>
      </c>
      <c r="Q91" s="722" t="s">
        <v>5156</v>
      </c>
    </row>
    <row r="92" spans="1:17">
      <c r="A92" s="721"/>
      <c r="B92" s="738">
        <v>3</v>
      </c>
      <c r="C92" s="722" t="s">
        <v>5162</v>
      </c>
      <c r="D92" s="723" t="s">
        <v>23</v>
      </c>
      <c r="E92" s="721" t="s">
        <v>254</v>
      </c>
      <c r="F92" s="721" t="s">
        <v>288</v>
      </c>
      <c r="G92" s="774">
        <v>37187</v>
      </c>
      <c r="H92" s="795">
        <v>15</v>
      </c>
      <c r="I92" s="725" t="s">
        <v>1403</v>
      </c>
      <c r="J92" s="721" t="s">
        <v>256</v>
      </c>
      <c r="K92" s="721" t="s">
        <v>266</v>
      </c>
      <c r="L92" s="726"/>
      <c r="M92" s="726" t="s">
        <v>6426</v>
      </c>
      <c r="N92" s="722" t="s">
        <v>4862</v>
      </c>
      <c r="O92" s="721" t="s">
        <v>255</v>
      </c>
      <c r="P92" s="722" t="s">
        <v>5161</v>
      </c>
      <c r="Q92" s="722" t="s">
        <v>5156</v>
      </c>
    </row>
    <row r="93" spans="1:17">
      <c r="A93" s="721"/>
      <c r="B93" s="738">
        <v>4</v>
      </c>
      <c r="C93" s="722" t="s">
        <v>5164</v>
      </c>
      <c r="D93" s="723" t="s">
        <v>23</v>
      </c>
      <c r="E93" s="721" t="s">
        <v>254</v>
      </c>
      <c r="F93" s="721" t="s">
        <v>22</v>
      </c>
      <c r="G93" s="774">
        <v>37708</v>
      </c>
      <c r="H93" s="795">
        <v>14</v>
      </c>
      <c r="I93" s="725" t="s">
        <v>1403</v>
      </c>
      <c r="J93" s="721" t="s">
        <v>369</v>
      </c>
      <c r="K93" s="721" t="s">
        <v>266</v>
      </c>
      <c r="L93" s="726"/>
      <c r="M93" s="726" t="s">
        <v>6426</v>
      </c>
      <c r="N93" s="722" t="s">
        <v>4862</v>
      </c>
      <c r="O93" s="721" t="s">
        <v>255</v>
      </c>
      <c r="P93" s="722" t="s">
        <v>5163</v>
      </c>
      <c r="Q93" s="722" t="s">
        <v>5156</v>
      </c>
    </row>
    <row r="94" spans="1:17">
      <c r="A94" s="721"/>
      <c r="B94" s="738">
        <v>5</v>
      </c>
      <c r="C94" s="722" t="s">
        <v>5166</v>
      </c>
      <c r="D94" s="723" t="s">
        <v>23</v>
      </c>
      <c r="E94" s="721" t="s">
        <v>254</v>
      </c>
      <c r="F94" s="721" t="s">
        <v>22</v>
      </c>
      <c r="G94" s="774">
        <v>40243</v>
      </c>
      <c r="H94" s="795">
        <v>7</v>
      </c>
      <c r="I94" s="725" t="s">
        <v>1403</v>
      </c>
      <c r="J94" s="721" t="s">
        <v>265</v>
      </c>
      <c r="K94" s="721" t="s">
        <v>270</v>
      </c>
      <c r="L94" s="726"/>
      <c r="M94" s="726" t="s">
        <v>6426</v>
      </c>
      <c r="N94" s="722" t="s">
        <v>4862</v>
      </c>
      <c r="O94" s="721" t="s">
        <v>255</v>
      </c>
      <c r="P94" s="734" t="s">
        <v>5165</v>
      </c>
      <c r="Q94" s="722" t="s">
        <v>5156</v>
      </c>
    </row>
    <row r="95" spans="1:17">
      <c r="A95" s="721">
        <v>22</v>
      </c>
      <c r="B95" s="738">
        <v>1</v>
      </c>
      <c r="C95" s="722" t="s">
        <v>5168</v>
      </c>
      <c r="D95" s="723" t="s">
        <v>23</v>
      </c>
      <c r="E95" s="733" t="s">
        <v>221</v>
      </c>
      <c r="F95" s="733" t="s">
        <v>376</v>
      </c>
      <c r="G95" s="774">
        <v>28738</v>
      </c>
      <c r="H95" s="795">
        <v>38</v>
      </c>
      <c r="I95" s="747" t="s">
        <v>4508</v>
      </c>
      <c r="J95" s="733"/>
      <c r="K95" s="733" t="s">
        <v>283</v>
      </c>
      <c r="L95" s="726"/>
      <c r="M95" s="726" t="s">
        <v>6426</v>
      </c>
      <c r="N95" s="722" t="s">
        <v>4862</v>
      </c>
      <c r="O95" s="733" t="s">
        <v>222</v>
      </c>
      <c r="P95" s="736" t="s">
        <v>5167</v>
      </c>
      <c r="Q95" s="736" t="s">
        <v>5169</v>
      </c>
    </row>
    <row r="96" spans="1:17">
      <c r="A96" s="721"/>
      <c r="B96" s="738">
        <v>2</v>
      </c>
      <c r="C96" s="722" t="s">
        <v>5171</v>
      </c>
      <c r="D96" s="723" t="s">
        <v>16</v>
      </c>
      <c r="E96" s="733" t="s">
        <v>221</v>
      </c>
      <c r="F96" s="733" t="s">
        <v>376</v>
      </c>
      <c r="G96" s="774">
        <v>30693</v>
      </c>
      <c r="H96" s="795">
        <v>33</v>
      </c>
      <c r="I96" s="747" t="s">
        <v>4508</v>
      </c>
      <c r="J96" s="733"/>
      <c r="K96" s="733" t="s">
        <v>246</v>
      </c>
      <c r="L96" s="726"/>
      <c r="M96" s="726" t="s">
        <v>6426</v>
      </c>
      <c r="N96" s="722" t="s">
        <v>4862</v>
      </c>
      <c r="O96" s="733" t="s">
        <v>245</v>
      </c>
      <c r="P96" s="736" t="s">
        <v>5170</v>
      </c>
      <c r="Q96" s="736" t="s">
        <v>5169</v>
      </c>
    </row>
    <row r="97" spans="1:17">
      <c r="A97" s="721"/>
      <c r="B97" s="738">
        <v>3</v>
      </c>
      <c r="C97" s="722" t="s">
        <v>5173</v>
      </c>
      <c r="D97" s="723" t="s">
        <v>16</v>
      </c>
      <c r="E97" s="721" t="s">
        <v>254</v>
      </c>
      <c r="F97" s="721" t="s">
        <v>22</v>
      </c>
      <c r="G97" s="774">
        <v>39393</v>
      </c>
      <c r="H97" s="795">
        <v>9</v>
      </c>
      <c r="I97" s="747" t="s">
        <v>4508</v>
      </c>
      <c r="J97" s="738" t="s">
        <v>369</v>
      </c>
      <c r="K97" s="738" t="s">
        <v>266</v>
      </c>
      <c r="L97" s="726"/>
      <c r="M97" s="726" t="s">
        <v>6426</v>
      </c>
      <c r="N97" s="722" t="s">
        <v>4862</v>
      </c>
      <c r="O97" s="721" t="s">
        <v>255</v>
      </c>
      <c r="P97" s="727" t="s">
        <v>5172</v>
      </c>
      <c r="Q97" s="736" t="s">
        <v>5169</v>
      </c>
    </row>
    <row r="98" spans="1:17">
      <c r="A98" s="721"/>
      <c r="B98" s="738">
        <v>4</v>
      </c>
      <c r="C98" s="722" t="s">
        <v>5176</v>
      </c>
      <c r="D98" s="723" t="s">
        <v>23</v>
      </c>
      <c r="E98" s="738" t="s">
        <v>254</v>
      </c>
      <c r="F98" s="738" t="s">
        <v>22</v>
      </c>
      <c r="G98" s="774">
        <v>41588</v>
      </c>
      <c r="H98" s="795">
        <v>3</v>
      </c>
      <c r="I98" s="747" t="s">
        <v>4508</v>
      </c>
      <c r="J98" s="738" t="s">
        <v>265</v>
      </c>
      <c r="K98" s="738" t="s">
        <v>270</v>
      </c>
      <c r="L98" s="726"/>
      <c r="M98" s="726" t="s">
        <v>6426</v>
      </c>
      <c r="N98" s="722" t="s">
        <v>4862</v>
      </c>
      <c r="O98" s="738" t="s">
        <v>255</v>
      </c>
      <c r="P98" s="727" t="s">
        <v>5175</v>
      </c>
      <c r="Q98" s="736" t="s">
        <v>5169</v>
      </c>
    </row>
    <row r="99" spans="1:17">
      <c r="A99" s="721">
        <v>23</v>
      </c>
      <c r="B99" s="738">
        <v>1</v>
      </c>
      <c r="C99" s="722" t="s">
        <v>2425</v>
      </c>
      <c r="D99" s="723" t="s">
        <v>23</v>
      </c>
      <c r="E99" s="738" t="s">
        <v>221</v>
      </c>
      <c r="F99" s="738" t="s">
        <v>4916</v>
      </c>
      <c r="G99" s="774">
        <v>24169</v>
      </c>
      <c r="H99" s="795">
        <v>51</v>
      </c>
      <c r="I99" s="747" t="s">
        <v>1403</v>
      </c>
      <c r="J99" s="721"/>
      <c r="K99" s="738" t="s">
        <v>283</v>
      </c>
      <c r="L99" s="726"/>
      <c r="M99" s="726" t="s">
        <v>6426</v>
      </c>
      <c r="N99" s="722" t="s">
        <v>4862</v>
      </c>
      <c r="O99" s="738" t="s">
        <v>222</v>
      </c>
      <c r="P99" s="727" t="s">
        <v>5177</v>
      </c>
      <c r="Q99" s="727" t="s">
        <v>5180</v>
      </c>
    </row>
    <row r="100" spans="1:17">
      <c r="A100" s="721">
        <v>24</v>
      </c>
      <c r="B100" s="738">
        <v>1</v>
      </c>
      <c r="C100" s="722" t="s">
        <v>5182</v>
      </c>
      <c r="D100" s="723" t="s">
        <v>23</v>
      </c>
      <c r="E100" s="738" t="s">
        <v>221</v>
      </c>
      <c r="F100" s="738" t="s">
        <v>4921</v>
      </c>
      <c r="G100" s="774">
        <v>28720</v>
      </c>
      <c r="H100" s="795">
        <v>38</v>
      </c>
      <c r="I100" s="747" t="s">
        <v>1403</v>
      </c>
      <c r="J100" s="721"/>
      <c r="K100" s="738" t="s">
        <v>283</v>
      </c>
      <c r="L100" s="726"/>
      <c r="M100" s="726" t="s">
        <v>6426</v>
      </c>
      <c r="N100" s="722" t="s">
        <v>4862</v>
      </c>
      <c r="O100" s="738" t="s">
        <v>222</v>
      </c>
      <c r="P100" s="741" t="s">
        <v>5181</v>
      </c>
      <c r="Q100" s="767" t="s">
        <v>5184</v>
      </c>
    </row>
    <row r="101" spans="1:17">
      <c r="A101" s="721"/>
      <c r="B101" s="738">
        <v>2</v>
      </c>
      <c r="C101" s="722" t="s">
        <v>5186</v>
      </c>
      <c r="D101" s="723" t="s">
        <v>16</v>
      </c>
      <c r="E101" s="738" t="s">
        <v>221</v>
      </c>
      <c r="F101" s="738" t="s">
        <v>1514</v>
      </c>
      <c r="G101" s="774">
        <v>29677</v>
      </c>
      <c r="H101" s="795">
        <v>36</v>
      </c>
      <c r="I101" s="747" t="s">
        <v>1403</v>
      </c>
      <c r="J101" s="721"/>
      <c r="K101" s="738" t="s">
        <v>246</v>
      </c>
      <c r="L101" s="726"/>
      <c r="M101" s="726" t="s">
        <v>6426</v>
      </c>
      <c r="N101" s="722" t="s">
        <v>4862</v>
      </c>
      <c r="O101" s="738" t="s">
        <v>245</v>
      </c>
      <c r="P101" s="741" t="s">
        <v>5185</v>
      </c>
      <c r="Q101" s="767" t="s">
        <v>5184</v>
      </c>
    </row>
    <row r="102" spans="1:17">
      <c r="A102" s="721"/>
      <c r="B102" s="738">
        <v>3</v>
      </c>
      <c r="C102" s="722" t="s">
        <v>5187</v>
      </c>
      <c r="D102" s="723" t="s">
        <v>16</v>
      </c>
      <c r="E102" s="738" t="s">
        <v>254</v>
      </c>
      <c r="F102" s="738" t="s">
        <v>22</v>
      </c>
      <c r="G102" s="774">
        <v>40552</v>
      </c>
      <c r="H102" s="795">
        <v>6</v>
      </c>
      <c r="I102" s="747" t="s">
        <v>1403</v>
      </c>
      <c r="J102" s="721"/>
      <c r="K102" s="738" t="s">
        <v>270</v>
      </c>
      <c r="L102" s="726"/>
      <c r="M102" s="726" t="s">
        <v>6426</v>
      </c>
      <c r="N102" s="722" t="s">
        <v>4862</v>
      </c>
      <c r="O102" s="738" t="s">
        <v>255</v>
      </c>
      <c r="P102" s="722"/>
      <c r="Q102" s="767" t="s">
        <v>5184</v>
      </c>
    </row>
    <row r="103" spans="1:17">
      <c r="A103" s="721">
        <v>25</v>
      </c>
      <c r="B103" s="721">
        <v>1</v>
      </c>
      <c r="C103" s="722" t="s">
        <v>5189</v>
      </c>
      <c r="D103" s="723" t="s">
        <v>23</v>
      </c>
      <c r="E103" s="721" t="s">
        <v>221</v>
      </c>
      <c r="F103" s="721" t="s">
        <v>376</v>
      </c>
      <c r="G103" s="774">
        <v>27008</v>
      </c>
      <c r="H103" s="795">
        <v>43</v>
      </c>
      <c r="I103" s="725" t="s">
        <v>4508</v>
      </c>
      <c r="J103" s="721" t="s">
        <v>223</v>
      </c>
      <c r="K103" s="721" t="s">
        <v>283</v>
      </c>
      <c r="L103" s="726"/>
      <c r="M103" s="726" t="s">
        <v>6426</v>
      </c>
      <c r="N103" s="722" t="s">
        <v>4862</v>
      </c>
      <c r="O103" s="721" t="s">
        <v>222</v>
      </c>
      <c r="P103" s="741" t="s">
        <v>5188</v>
      </c>
      <c r="Q103" s="722"/>
    </row>
    <row r="104" spans="1:17">
      <c r="A104" s="721"/>
      <c r="B104" s="721">
        <v>2</v>
      </c>
      <c r="C104" s="722" t="s">
        <v>5194</v>
      </c>
      <c r="D104" s="723" t="s">
        <v>16</v>
      </c>
      <c r="E104" s="721" t="s">
        <v>221</v>
      </c>
      <c r="F104" s="721" t="s">
        <v>376</v>
      </c>
      <c r="G104" s="774">
        <v>28106</v>
      </c>
      <c r="H104" s="795">
        <v>40</v>
      </c>
      <c r="I104" s="725" t="s">
        <v>4508</v>
      </c>
      <c r="J104" s="721" t="s">
        <v>289</v>
      </c>
      <c r="K104" s="721" t="s">
        <v>246</v>
      </c>
      <c r="L104" s="726"/>
      <c r="M104" s="726" t="s">
        <v>6426</v>
      </c>
      <c r="N104" s="722" t="s">
        <v>4862</v>
      </c>
      <c r="O104" s="721" t="s">
        <v>245</v>
      </c>
      <c r="P104" s="741" t="s">
        <v>5193</v>
      </c>
      <c r="Q104" s="722"/>
    </row>
    <row r="105" spans="1:17">
      <c r="A105" s="721"/>
      <c r="B105" s="721">
        <v>3</v>
      </c>
      <c r="C105" s="722" t="s">
        <v>5198</v>
      </c>
      <c r="D105" s="723" t="s">
        <v>16</v>
      </c>
      <c r="E105" s="721" t="s">
        <v>254</v>
      </c>
      <c r="F105" s="721" t="s">
        <v>376</v>
      </c>
      <c r="G105" s="774">
        <v>34682</v>
      </c>
      <c r="H105" s="795">
        <v>22</v>
      </c>
      <c r="I105" s="725" t="s">
        <v>4508</v>
      </c>
      <c r="J105" s="721" t="s">
        <v>256</v>
      </c>
      <c r="K105" s="721" t="s">
        <v>283</v>
      </c>
      <c r="L105" s="726"/>
      <c r="M105" s="726" t="s">
        <v>6426</v>
      </c>
      <c r="N105" s="722" t="s">
        <v>4862</v>
      </c>
      <c r="O105" s="721" t="s">
        <v>255</v>
      </c>
      <c r="P105" s="741" t="s">
        <v>5197</v>
      </c>
      <c r="Q105" s="722"/>
    </row>
    <row r="106" spans="1:17">
      <c r="A106" s="721"/>
      <c r="B106" s="721">
        <v>4</v>
      </c>
      <c r="C106" s="722" t="s">
        <v>5201</v>
      </c>
      <c r="D106" s="723" t="s">
        <v>23</v>
      </c>
      <c r="E106" s="721" t="s">
        <v>254</v>
      </c>
      <c r="F106" s="721" t="s">
        <v>376</v>
      </c>
      <c r="G106" s="774">
        <v>36263</v>
      </c>
      <c r="H106" s="795">
        <v>18</v>
      </c>
      <c r="I106" s="725" t="s">
        <v>4508</v>
      </c>
      <c r="J106" s="721" t="s">
        <v>348</v>
      </c>
      <c r="K106" s="721" t="s">
        <v>266</v>
      </c>
      <c r="L106" s="726"/>
      <c r="M106" s="726" t="s">
        <v>6426</v>
      </c>
      <c r="N106" s="722" t="s">
        <v>4862</v>
      </c>
      <c r="O106" s="721" t="s">
        <v>255</v>
      </c>
      <c r="P106" s="741" t="s">
        <v>5200</v>
      </c>
      <c r="Q106" s="722"/>
    </row>
    <row r="107" spans="1:17">
      <c r="A107" s="721"/>
      <c r="B107" s="721">
        <v>5</v>
      </c>
      <c r="C107" s="722" t="s">
        <v>5202</v>
      </c>
      <c r="D107" s="723" t="s">
        <v>16</v>
      </c>
      <c r="E107" s="721" t="s">
        <v>254</v>
      </c>
      <c r="F107" s="721" t="s">
        <v>376</v>
      </c>
      <c r="G107" s="774">
        <v>37170</v>
      </c>
      <c r="H107" s="795">
        <v>15</v>
      </c>
      <c r="I107" s="725" t="s">
        <v>4508</v>
      </c>
      <c r="J107" s="721" t="s">
        <v>348</v>
      </c>
      <c r="K107" s="721" t="s">
        <v>266</v>
      </c>
      <c r="L107" s="726"/>
      <c r="M107" s="726" t="s">
        <v>6426</v>
      </c>
      <c r="N107" s="722" t="s">
        <v>4862</v>
      </c>
      <c r="O107" s="721" t="s">
        <v>255</v>
      </c>
      <c r="P107" s="722"/>
      <c r="Q107" s="722"/>
    </row>
    <row r="108" spans="1:17">
      <c r="A108" s="721"/>
      <c r="B108" s="721">
        <v>6</v>
      </c>
      <c r="C108" s="722" t="s">
        <v>5203</v>
      </c>
      <c r="D108" s="723" t="s">
        <v>16</v>
      </c>
      <c r="E108" s="721" t="s">
        <v>254</v>
      </c>
      <c r="F108" s="721" t="s">
        <v>376</v>
      </c>
      <c r="G108" s="774">
        <v>38850</v>
      </c>
      <c r="H108" s="795">
        <v>11</v>
      </c>
      <c r="I108" s="725" t="s">
        <v>4508</v>
      </c>
      <c r="J108" s="721" t="s">
        <v>369</v>
      </c>
      <c r="K108" s="721" t="s">
        <v>266</v>
      </c>
      <c r="L108" s="726"/>
      <c r="M108" s="726" t="s">
        <v>6426</v>
      </c>
      <c r="N108" s="722" t="s">
        <v>4862</v>
      </c>
      <c r="O108" s="721" t="s">
        <v>255</v>
      </c>
      <c r="P108" s="722"/>
      <c r="Q108" s="722"/>
    </row>
    <row r="109" spans="1:17">
      <c r="A109" s="721"/>
      <c r="B109" s="721">
        <v>7</v>
      </c>
      <c r="C109" s="722" t="s">
        <v>5204</v>
      </c>
      <c r="D109" s="723" t="s">
        <v>16</v>
      </c>
      <c r="E109" s="721" t="s">
        <v>254</v>
      </c>
      <c r="F109" s="721" t="s">
        <v>22</v>
      </c>
      <c r="G109" s="774">
        <v>40615</v>
      </c>
      <c r="H109" s="795">
        <v>6</v>
      </c>
      <c r="I109" s="725" t="s">
        <v>4508</v>
      </c>
      <c r="J109" s="721" t="s">
        <v>265</v>
      </c>
      <c r="K109" s="721" t="s">
        <v>270</v>
      </c>
      <c r="L109" s="726"/>
      <c r="M109" s="726" t="s">
        <v>6426</v>
      </c>
      <c r="N109" s="722" t="s">
        <v>4862</v>
      </c>
      <c r="O109" s="721" t="s">
        <v>255</v>
      </c>
      <c r="P109" s="722"/>
      <c r="Q109" s="722"/>
    </row>
    <row r="110" spans="1:17">
      <c r="A110" s="738">
        <v>26</v>
      </c>
      <c r="B110" s="738">
        <v>1</v>
      </c>
      <c r="C110" s="722" t="s">
        <v>5206</v>
      </c>
      <c r="D110" s="723" t="s">
        <v>23</v>
      </c>
      <c r="E110" s="737" t="s">
        <v>221</v>
      </c>
      <c r="F110" s="768" t="s">
        <v>5207</v>
      </c>
      <c r="G110" s="777">
        <v>30779</v>
      </c>
      <c r="H110" s="795">
        <v>33</v>
      </c>
      <c r="I110" s="747" t="s">
        <v>1403</v>
      </c>
      <c r="J110" s="737" t="s">
        <v>1291</v>
      </c>
      <c r="K110" s="737" t="s">
        <v>1172</v>
      </c>
      <c r="L110" s="726"/>
      <c r="M110" s="726" t="s">
        <v>6426</v>
      </c>
      <c r="N110" s="722" t="s">
        <v>4862</v>
      </c>
      <c r="O110" s="737" t="s">
        <v>222</v>
      </c>
      <c r="P110" s="727" t="s">
        <v>5205</v>
      </c>
      <c r="Q110" s="727"/>
    </row>
    <row r="111" spans="1:17">
      <c r="A111" s="738"/>
      <c r="B111" s="738">
        <v>2</v>
      </c>
      <c r="C111" s="722" t="s">
        <v>5211</v>
      </c>
      <c r="D111" s="723" t="s">
        <v>16</v>
      </c>
      <c r="E111" s="737" t="s">
        <v>221</v>
      </c>
      <c r="F111" s="721" t="s">
        <v>1375</v>
      </c>
      <c r="G111" s="777">
        <v>30865</v>
      </c>
      <c r="H111" s="795">
        <v>33</v>
      </c>
      <c r="I111" s="747" t="s">
        <v>1403</v>
      </c>
      <c r="J111" s="737" t="s">
        <v>1291</v>
      </c>
      <c r="K111" s="737" t="s">
        <v>1172</v>
      </c>
      <c r="L111" s="726"/>
      <c r="M111" s="726" t="s">
        <v>6426</v>
      </c>
      <c r="N111" s="722" t="s">
        <v>4862</v>
      </c>
      <c r="O111" s="737" t="s">
        <v>245</v>
      </c>
      <c r="P111" s="727" t="s">
        <v>5210</v>
      </c>
      <c r="Q111" s="727"/>
    </row>
    <row r="112" spans="1:17">
      <c r="A112" s="738"/>
      <c r="B112" s="738">
        <v>3</v>
      </c>
      <c r="C112" s="722" t="s">
        <v>5214</v>
      </c>
      <c r="D112" s="723" t="s">
        <v>23</v>
      </c>
      <c r="E112" s="737" t="s">
        <v>254</v>
      </c>
      <c r="F112" s="738" t="s">
        <v>22</v>
      </c>
      <c r="G112" s="777">
        <v>38458</v>
      </c>
      <c r="H112" s="795">
        <v>12</v>
      </c>
      <c r="I112" s="747" t="s">
        <v>1403</v>
      </c>
      <c r="J112" s="737" t="s">
        <v>369</v>
      </c>
      <c r="K112" s="737" t="s">
        <v>266</v>
      </c>
      <c r="L112" s="726"/>
      <c r="M112" s="726" t="s">
        <v>6426</v>
      </c>
      <c r="N112" s="722" t="s">
        <v>4862</v>
      </c>
      <c r="O112" s="737" t="s">
        <v>255</v>
      </c>
      <c r="P112" s="727" t="s">
        <v>5213</v>
      </c>
      <c r="Q112" s="727"/>
    </row>
    <row r="113" spans="1:17">
      <c r="A113" s="738"/>
      <c r="B113" s="738">
        <v>4</v>
      </c>
      <c r="C113" s="722" t="s">
        <v>5216</v>
      </c>
      <c r="D113" s="723" t="s">
        <v>16</v>
      </c>
      <c r="E113" s="737" t="s">
        <v>254</v>
      </c>
      <c r="F113" s="738" t="s">
        <v>5217</v>
      </c>
      <c r="G113" s="777">
        <v>39704</v>
      </c>
      <c r="H113" s="795">
        <v>8</v>
      </c>
      <c r="I113" s="747" t="s">
        <v>1403</v>
      </c>
      <c r="J113" s="737" t="s">
        <v>369</v>
      </c>
      <c r="K113" s="737" t="s">
        <v>266</v>
      </c>
      <c r="L113" s="726"/>
      <c r="M113" s="726" t="s">
        <v>6426</v>
      </c>
      <c r="N113" s="722" t="s">
        <v>4862</v>
      </c>
      <c r="O113" s="737" t="s">
        <v>255</v>
      </c>
      <c r="P113" s="727" t="s">
        <v>5215</v>
      </c>
      <c r="Q113" s="727"/>
    </row>
    <row r="114" spans="1:17">
      <c r="A114" s="738"/>
      <c r="B114" s="738">
        <v>5</v>
      </c>
      <c r="C114" s="722" t="s">
        <v>5219</v>
      </c>
      <c r="D114" s="723" t="s">
        <v>16</v>
      </c>
      <c r="E114" s="737" t="s">
        <v>254</v>
      </c>
      <c r="F114" s="738" t="s">
        <v>5220</v>
      </c>
      <c r="G114" s="777">
        <v>41503</v>
      </c>
      <c r="H114" s="795">
        <v>3</v>
      </c>
      <c r="I114" s="747" t="s">
        <v>1403</v>
      </c>
      <c r="J114" s="737" t="s">
        <v>265</v>
      </c>
      <c r="K114" s="737" t="s">
        <v>270</v>
      </c>
      <c r="L114" s="726"/>
      <c r="M114" s="726" t="s">
        <v>6426</v>
      </c>
      <c r="N114" s="722" t="s">
        <v>4862</v>
      </c>
      <c r="O114" s="737" t="s">
        <v>255</v>
      </c>
      <c r="P114" s="727" t="s">
        <v>5218</v>
      </c>
      <c r="Q114" s="727"/>
    </row>
    <row r="115" spans="1:17">
      <c r="A115" s="738"/>
      <c r="B115" s="738">
        <v>6</v>
      </c>
      <c r="C115" s="722" t="s">
        <v>5222</v>
      </c>
      <c r="D115" s="723" t="s">
        <v>16</v>
      </c>
      <c r="E115" s="737" t="s">
        <v>254</v>
      </c>
      <c r="F115" s="738" t="s">
        <v>5220</v>
      </c>
      <c r="G115" s="777">
        <v>42713</v>
      </c>
      <c r="H115" s="795">
        <v>0</v>
      </c>
      <c r="I115" s="747" t="s">
        <v>1403</v>
      </c>
      <c r="J115" s="737" t="s">
        <v>265</v>
      </c>
      <c r="K115" s="737" t="s">
        <v>270</v>
      </c>
      <c r="L115" s="726"/>
      <c r="M115" s="726" t="s">
        <v>6426</v>
      </c>
      <c r="N115" s="722" t="s">
        <v>4862</v>
      </c>
      <c r="O115" s="737" t="s">
        <v>255</v>
      </c>
      <c r="P115" s="727" t="s">
        <v>5221</v>
      </c>
      <c r="Q115" s="727"/>
    </row>
    <row r="116" spans="1:17">
      <c r="A116" s="721">
        <v>27</v>
      </c>
      <c r="B116" s="721">
        <v>1</v>
      </c>
      <c r="C116" s="732" t="s">
        <v>5224</v>
      </c>
      <c r="D116" s="723" t="s">
        <v>23</v>
      </c>
      <c r="E116" s="721" t="s">
        <v>221</v>
      </c>
      <c r="F116" s="721" t="s">
        <v>5225</v>
      </c>
      <c r="G116" s="774">
        <v>25657</v>
      </c>
      <c r="H116" s="795">
        <v>47</v>
      </c>
      <c r="I116" s="725" t="s">
        <v>4508</v>
      </c>
      <c r="J116" s="721" t="s">
        <v>223</v>
      </c>
      <c r="K116" s="721" t="s">
        <v>283</v>
      </c>
      <c r="L116" s="726"/>
      <c r="M116" s="726" t="s">
        <v>6426</v>
      </c>
      <c r="N116" s="722" t="s">
        <v>4862</v>
      </c>
      <c r="O116" s="721" t="s">
        <v>222</v>
      </c>
      <c r="P116" s="734" t="s">
        <v>5223</v>
      </c>
      <c r="Q116" s="734" t="s">
        <v>5228</v>
      </c>
    </row>
    <row r="117" spans="1:17">
      <c r="A117" s="721"/>
      <c r="B117" s="721">
        <v>2</v>
      </c>
      <c r="C117" s="732" t="s">
        <v>5231</v>
      </c>
      <c r="D117" s="723" t="s">
        <v>16</v>
      </c>
      <c r="E117" s="721" t="s">
        <v>221</v>
      </c>
      <c r="F117" s="721" t="s">
        <v>376</v>
      </c>
      <c r="G117" s="774">
        <v>26272</v>
      </c>
      <c r="H117" s="795">
        <v>45</v>
      </c>
      <c r="I117" s="725" t="s">
        <v>4508</v>
      </c>
      <c r="J117" s="721" t="s">
        <v>289</v>
      </c>
      <c r="K117" s="721" t="s">
        <v>246</v>
      </c>
      <c r="L117" s="726"/>
      <c r="M117" s="726" t="s">
        <v>6426</v>
      </c>
      <c r="N117" s="722" t="s">
        <v>5234</v>
      </c>
      <c r="O117" s="721" t="s">
        <v>245</v>
      </c>
      <c r="P117" s="734" t="s">
        <v>5230</v>
      </c>
      <c r="Q117" s="734" t="s">
        <v>5228</v>
      </c>
    </row>
    <row r="118" spans="1:17">
      <c r="A118" s="721"/>
      <c r="B118" s="721">
        <v>3</v>
      </c>
      <c r="C118" s="732" t="s">
        <v>5236</v>
      </c>
      <c r="D118" s="723" t="s">
        <v>23</v>
      </c>
      <c r="E118" s="721" t="s">
        <v>254</v>
      </c>
      <c r="F118" s="721" t="s">
        <v>5237</v>
      </c>
      <c r="G118" s="774">
        <v>34227</v>
      </c>
      <c r="H118" s="795">
        <v>23</v>
      </c>
      <c r="I118" s="725" t="s">
        <v>4508</v>
      </c>
      <c r="J118" s="721" t="s">
        <v>223</v>
      </c>
      <c r="K118" s="721" t="s">
        <v>266</v>
      </c>
      <c r="L118" s="726"/>
      <c r="M118" s="726" t="s">
        <v>6426</v>
      </c>
      <c r="N118" s="722" t="s">
        <v>5238</v>
      </c>
      <c r="O118" s="721" t="s">
        <v>255</v>
      </c>
      <c r="P118" s="734" t="s">
        <v>5235</v>
      </c>
      <c r="Q118" s="734" t="s">
        <v>5228</v>
      </c>
    </row>
    <row r="119" spans="1:17">
      <c r="A119" s="721"/>
      <c r="B119" s="721">
        <v>4</v>
      </c>
      <c r="C119" s="732" t="s">
        <v>5240</v>
      </c>
      <c r="D119" s="723" t="s">
        <v>16</v>
      </c>
      <c r="E119" s="721" t="s">
        <v>254</v>
      </c>
      <c r="F119" s="721" t="s">
        <v>5237</v>
      </c>
      <c r="G119" s="774">
        <v>35805</v>
      </c>
      <c r="H119" s="795">
        <v>19</v>
      </c>
      <c r="I119" s="725" t="s">
        <v>4508</v>
      </c>
      <c r="J119" s="721" t="s">
        <v>886</v>
      </c>
      <c r="K119" s="721" t="s">
        <v>266</v>
      </c>
      <c r="L119" s="726"/>
      <c r="M119" s="726" t="s">
        <v>6426</v>
      </c>
      <c r="N119" s="722" t="s">
        <v>5241</v>
      </c>
      <c r="O119" s="721" t="s">
        <v>255</v>
      </c>
      <c r="P119" s="734" t="s">
        <v>5239</v>
      </c>
      <c r="Q119" s="734" t="s">
        <v>5228</v>
      </c>
    </row>
    <row r="120" spans="1:17">
      <c r="A120" s="721"/>
      <c r="B120" s="721">
        <v>5</v>
      </c>
      <c r="C120" s="732" t="s">
        <v>5243</v>
      </c>
      <c r="D120" s="723" t="s">
        <v>23</v>
      </c>
      <c r="E120" s="721" t="s">
        <v>254</v>
      </c>
      <c r="F120" s="721" t="s">
        <v>5244</v>
      </c>
      <c r="G120" s="774">
        <v>39452</v>
      </c>
      <c r="H120" s="795">
        <v>9</v>
      </c>
      <c r="I120" s="725" t="s">
        <v>4508</v>
      </c>
      <c r="J120" s="721" t="s">
        <v>369</v>
      </c>
      <c r="K120" s="721" t="s">
        <v>266</v>
      </c>
      <c r="L120" s="726"/>
      <c r="M120" s="726" t="s">
        <v>6426</v>
      </c>
      <c r="N120" s="722" t="s">
        <v>5245</v>
      </c>
      <c r="O120" s="721" t="s">
        <v>255</v>
      </c>
      <c r="P120" s="734" t="s">
        <v>5242</v>
      </c>
      <c r="Q120" s="734" t="s">
        <v>5228</v>
      </c>
    </row>
    <row r="121" spans="1:17">
      <c r="A121" s="738">
        <v>28</v>
      </c>
      <c r="B121" s="766">
        <v>1</v>
      </c>
      <c r="C121" s="722" t="s">
        <v>5247</v>
      </c>
      <c r="D121" s="723" t="s">
        <v>23</v>
      </c>
      <c r="E121" s="733" t="s">
        <v>221</v>
      </c>
      <c r="F121" s="733" t="s">
        <v>376</v>
      </c>
      <c r="G121" s="774">
        <v>32931</v>
      </c>
      <c r="H121" s="795">
        <v>27</v>
      </c>
      <c r="I121" s="747" t="s">
        <v>4508</v>
      </c>
      <c r="J121" s="733" t="s">
        <v>289</v>
      </c>
      <c r="K121" s="733" t="s">
        <v>1172</v>
      </c>
      <c r="L121" s="726"/>
      <c r="M121" s="726" t="s">
        <v>6426</v>
      </c>
      <c r="N121" s="722" t="s">
        <v>4862</v>
      </c>
      <c r="O121" s="733" t="s">
        <v>222</v>
      </c>
      <c r="P121" s="734" t="s">
        <v>5246</v>
      </c>
      <c r="Q121" s="736" t="s">
        <v>5248</v>
      </c>
    </row>
    <row r="122" spans="1:17">
      <c r="A122" s="721"/>
      <c r="B122" s="738">
        <v>2</v>
      </c>
      <c r="C122" s="722" t="s">
        <v>5250</v>
      </c>
      <c r="D122" s="723" t="s">
        <v>16</v>
      </c>
      <c r="E122" s="733" t="s">
        <v>221</v>
      </c>
      <c r="F122" s="733" t="s">
        <v>5251</v>
      </c>
      <c r="G122" s="774">
        <v>33377</v>
      </c>
      <c r="H122" s="795">
        <v>26</v>
      </c>
      <c r="I122" s="747" t="s">
        <v>4508</v>
      </c>
      <c r="J122" s="733" t="s">
        <v>223</v>
      </c>
      <c r="K122" s="733" t="s">
        <v>1172</v>
      </c>
      <c r="L122" s="726"/>
      <c r="M122" s="726" t="s">
        <v>6426</v>
      </c>
      <c r="N122" s="722" t="s">
        <v>4862</v>
      </c>
      <c r="O122" s="733" t="s">
        <v>245</v>
      </c>
      <c r="P122" s="736" t="s">
        <v>5249</v>
      </c>
      <c r="Q122" s="736" t="s">
        <v>5248</v>
      </c>
    </row>
    <row r="123" spans="1:17">
      <c r="A123" s="839">
        <v>29</v>
      </c>
      <c r="B123" s="721">
        <v>1</v>
      </c>
      <c r="C123" s="722" t="s">
        <v>4953</v>
      </c>
      <c r="D123" s="723" t="s">
        <v>23</v>
      </c>
      <c r="E123" s="721" t="s">
        <v>221</v>
      </c>
      <c r="F123" s="721" t="s">
        <v>22</v>
      </c>
      <c r="G123" s="774">
        <v>35824</v>
      </c>
      <c r="H123" s="795">
        <v>19</v>
      </c>
      <c r="I123" s="725" t="s">
        <v>1403</v>
      </c>
      <c r="J123" s="721" t="s">
        <v>785</v>
      </c>
      <c r="K123" s="721" t="s">
        <v>266</v>
      </c>
      <c r="L123" s="726"/>
      <c r="M123" s="726" t="s">
        <v>6426</v>
      </c>
      <c r="N123" s="722" t="s">
        <v>4862</v>
      </c>
      <c r="O123" s="721" t="s">
        <v>222</v>
      </c>
      <c r="P123" s="734" t="s">
        <v>4952</v>
      </c>
      <c r="Q123" s="722"/>
    </row>
    <row r="124" spans="1:17">
      <c r="A124" s="839"/>
      <c r="B124" s="721">
        <v>2</v>
      </c>
      <c r="C124" s="722" t="s">
        <v>1922</v>
      </c>
      <c r="D124" s="723" t="s">
        <v>16</v>
      </c>
      <c r="E124" s="721" t="s">
        <v>221</v>
      </c>
      <c r="F124" s="721" t="s">
        <v>230</v>
      </c>
      <c r="G124" s="774">
        <v>36671</v>
      </c>
      <c r="H124" s="724">
        <f t="shared" ref="H124:H151" ca="1" si="0">DATEDIF(G124,TODAY(),"Y")</f>
        <v>19</v>
      </c>
      <c r="I124" s="725" t="s">
        <v>1403</v>
      </c>
      <c r="J124" s="721" t="s">
        <v>785</v>
      </c>
      <c r="K124" s="721" t="s">
        <v>6623</v>
      </c>
      <c r="L124" s="726"/>
      <c r="M124" s="726" t="s">
        <v>6426</v>
      </c>
      <c r="N124" s="722" t="s">
        <v>4862</v>
      </c>
      <c r="O124" s="721" t="s">
        <v>245</v>
      </c>
      <c r="P124" s="722" t="s">
        <v>1921</v>
      </c>
      <c r="Q124" s="722"/>
    </row>
    <row r="125" spans="1:17">
      <c r="A125" s="839">
        <v>30</v>
      </c>
      <c r="B125" s="738">
        <v>1</v>
      </c>
      <c r="C125" s="722" t="s">
        <v>6751</v>
      </c>
      <c r="D125" s="723" t="s">
        <v>23</v>
      </c>
      <c r="E125" s="733" t="s">
        <v>221</v>
      </c>
      <c r="F125" s="733" t="s">
        <v>1178</v>
      </c>
      <c r="G125" s="774">
        <v>27590</v>
      </c>
      <c r="H125" s="724">
        <f t="shared" ca="1" si="0"/>
        <v>44</v>
      </c>
      <c r="I125" s="747" t="s">
        <v>1403</v>
      </c>
      <c r="J125" s="733" t="s">
        <v>267</v>
      </c>
      <c r="K125" s="733" t="s">
        <v>6757</v>
      </c>
      <c r="L125" s="726"/>
      <c r="M125" s="726" t="s">
        <v>6426</v>
      </c>
      <c r="N125" s="722" t="s">
        <v>4862</v>
      </c>
      <c r="O125" s="733" t="s">
        <v>222</v>
      </c>
      <c r="P125" s="736"/>
      <c r="Q125" s="736"/>
    </row>
    <row r="126" spans="1:17">
      <c r="A126" s="839"/>
      <c r="B126" s="738">
        <v>2</v>
      </c>
      <c r="C126" s="722" t="s">
        <v>6144</v>
      </c>
      <c r="D126" s="723" t="s">
        <v>16</v>
      </c>
      <c r="E126" s="733" t="s">
        <v>221</v>
      </c>
      <c r="F126" s="733" t="s">
        <v>1178</v>
      </c>
      <c r="G126" s="774">
        <v>28939</v>
      </c>
      <c r="H126" s="724">
        <f t="shared" ca="1" si="0"/>
        <v>41</v>
      </c>
      <c r="I126" s="747" t="s">
        <v>1403</v>
      </c>
      <c r="J126" s="733" t="s">
        <v>258</v>
      </c>
      <c r="K126" s="733" t="s">
        <v>6621</v>
      </c>
      <c r="L126" s="726"/>
      <c r="M126" s="726" t="s">
        <v>6426</v>
      </c>
      <c r="N126" s="722" t="s">
        <v>4862</v>
      </c>
      <c r="O126" s="733" t="s">
        <v>245</v>
      </c>
      <c r="P126" s="736"/>
      <c r="Q126" s="736"/>
    </row>
    <row r="127" spans="1:17">
      <c r="A127" s="839"/>
      <c r="B127" s="738">
        <v>3</v>
      </c>
      <c r="C127" s="722" t="s">
        <v>6752</v>
      </c>
      <c r="D127" s="723" t="s">
        <v>23</v>
      </c>
      <c r="E127" s="733" t="s">
        <v>254</v>
      </c>
      <c r="F127" s="733" t="s">
        <v>230</v>
      </c>
      <c r="G127" s="774">
        <v>36140</v>
      </c>
      <c r="H127" s="724">
        <f t="shared" ca="1" si="0"/>
        <v>21</v>
      </c>
      <c r="I127" s="747" t="s">
        <v>1403</v>
      </c>
      <c r="J127" s="733" t="s">
        <v>320</v>
      </c>
      <c r="K127" s="733" t="s">
        <v>6623</v>
      </c>
      <c r="L127" s="726"/>
      <c r="M127" s="726" t="s">
        <v>6426</v>
      </c>
      <c r="N127" s="722" t="s">
        <v>4862</v>
      </c>
      <c r="O127" s="733" t="s">
        <v>6640</v>
      </c>
      <c r="P127" s="736"/>
      <c r="Q127" s="736"/>
    </row>
    <row r="128" spans="1:17">
      <c r="A128" s="839"/>
      <c r="B128" s="738">
        <v>4</v>
      </c>
      <c r="C128" s="722" t="s">
        <v>6753</v>
      </c>
      <c r="D128" s="723" t="s">
        <v>23</v>
      </c>
      <c r="E128" s="733" t="s">
        <v>254</v>
      </c>
      <c r="F128" s="733" t="s">
        <v>230</v>
      </c>
      <c r="G128" s="774">
        <v>38478</v>
      </c>
      <c r="H128" s="724">
        <f t="shared" ca="1" si="0"/>
        <v>14</v>
      </c>
      <c r="I128" s="747" t="s">
        <v>1403</v>
      </c>
      <c r="J128" s="733" t="s">
        <v>249</v>
      </c>
      <c r="K128" s="733" t="s">
        <v>6623</v>
      </c>
      <c r="L128" s="726"/>
      <c r="M128" s="726" t="s">
        <v>6426</v>
      </c>
      <c r="N128" s="722" t="s">
        <v>4862</v>
      </c>
      <c r="O128" s="733" t="s">
        <v>6640</v>
      </c>
      <c r="P128" s="736"/>
      <c r="Q128" s="736"/>
    </row>
    <row r="129" spans="1:17">
      <c r="A129" s="839"/>
      <c r="B129" s="738">
        <v>5</v>
      </c>
      <c r="C129" s="722" t="s">
        <v>6754</v>
      </c>
      <c r="D129" s="723" t="s">
        <v>16</v>
      </c>
      <c r="E129" s="733" t="s">
        <v>254</v>
      </c>
      <c r="F129" s="733" t="s">
        <v>230</v>
      </c>
      <c r="G129" s="774">
        <v>39726</v>
      </c>
      <c r="H129" s="724">
        <f t="shared" ca="1" si="0"/>
        <v>11</v>
      </c>
      <c r="I129" s="747" t="s">
        <v>1403</v>
      </c>
      <c r="J129" s="733" t="s">
        <v>6624</v>
      </c>
      <c r="K129" s="733" t="s">
        <v>6622</v>
      </c>
      <c r="L129" s="726"/>
      <c r="M129" s="726" t="s">
        <v>6426</v>
      </c>
      <c r="N129" s="722" t="s">
        <v>4862</v>
      </c>
      <c r="O129" s="733" t="s">
        <v>6640</v>
      </c>
      <c r="P129" s="736"/>
      <c r="Q129" s="736"/>
    </row>
    <row r="130" spans="1:17">
      <c r="A130" s="839"/>
      <c r="B130" s="738">
        <v>6</v>
      </c>
      <c r="C130" s="722" t="s">
        <v>6755</v>
      </c>
      <c r="D130" s="723" t="s">
        <v>16</v>
      </c>
      <c r="E130" s="733" t="s">
        <v>254</v>
      </c>
      <c r="F130" s="733" t="s">
        <v>6756</v>
      </c>
      <c r="G130" s="774">
        <v>41976</v>
      </c>
      <c r="H130" s="724">
        <f t="shared" ca="1" si="0"/>
        <v>5</v>
      </c>
      <c r="I130" s="747" t="s">
        <v>1403</v>
      </c>
      <c r="J130" s="733" t="s">
        <v>6624</v>
      </c>
      <c r="K130" s="733" t="s">
        <v>6622</v>
      </c>
      <c r="L130" s="726"/>
      <c r="M130" s="726" t="s">
        <v>6426</v>
      </c>
      <c r="N130" s="722" t="s">
        <v>4862</v>
      </c>
      <c r="O130" s="733" t="s">
        <v>6640</v>
      </c>
      <c r="P130" s="736"/>
      <c r="Q130" s="736"/>
    </row>
    <row r="131" spans="1:17">
      <c r="A131" s="839">
        <v>31</v>
      </c>
      <c r="B131" s="738">
        <v>1</v>
      </c>
      <c r="C131" s="722" t="s">
        <v>6758</v>
      </c>
      <c r="D131" s="723" t="s">
        <v>23</v>
      </c>
      <c r="E131" s="733" t="s">
        <v>221</v>
      </c>
      <c r="F131" s="733" t="s">
        <v>1375</v>
      </c>
      <c r="G131" s="774">
        <v>34393</v>
      </c>
      <c r="H131" s="724">
        <f t="shared" ca="1" si="0"/>
        <v>26</v>
      </c>
      <c r="I131" s="747" t="s">
        <v>1403</v>
      </c>
      <c r="J131" s="733" t="s">
        <v>267</v>
      </c>
      <c r="K131" s="733" t="s">
        <v>261</v>
      </c>
      <c r="L131" s="726"/>
      <c r="M131" s="726" t="s">
        <v>6426</v>
      </c>
      <c r="N131" s="722" t="s">
        <v>4862</v>
      </c>
      <c r="O131" s="733" t="s">
        <v>222</v>
      </c>
      <c r="P131" s="736" t="s">
        <v>6759</v>
      </c>
      <c r="Q131" s="736" t="s">
        <v>6760</v>
      </c>
    </row>
    <row r="132" spans="1:17">
      <c r="A132" s="839"/>
      <c r="B132" s="738">
        <v>2</v>
      </c>
      <c r="C132" s="722" t="s">
        <v>870</v>
      </c>
      <c r="D132" s="723" t="s">
        <v>16</v>
      </c>
      <c r="E132" s="733" t="s">
        <v>221</v>
      </c>
      <c r="F132" s="733" t="s">
        <v>1844</v>
      </c>
      <c r="G132" s="774">
        <v>35400</v>
      </c>
      <c r="H132" s="724">
        <f t="shared" ca="1" si="0"/>
        <v>23</v>
      </c>
      <c r="I132" s="747" t="s">
        <v>1403</v>
      </c>
      <c r="J132" s="733" t="s">
        <v>267</v>
      </c>
      <c r="K132" s="733" t="s">
        <v>6621</v>
      </c>
      <c r="L132" s="726"/>
      <c r="M132" s="726" t="s">
        <v>6426</v>
      </c>
      <c r="N132" s="722" t="s">
        <v>4862</v>
      </c>
      <c r="O132" s="733" t="s">
        <v>245</v>
      </c>
      <c r="P132" s="736" t="s">
        <v>1843</v>
      </c>
      <c r="Q132" s="736" t="s">
        <v>6760</v>
      </c>
    </row>
    <row r="133" spans="1:17">
      <c r="A133" s="839"/>
      <c r="B133" s="738">
        <v>1</v>
      </c>
      <c r="C133" s="722" t="s">
        <v>6761</v>
      </c>
      <c r="D133" s="723" t="s">
        <v>23</v>
      </c>
      <c r="E133" s="733" t="s">
        <v>221</v>
      </c>
      <c r="F133" s="733" t="s">
        <v>6763</v>
      </c>
      <c r="G133" s="774">
        <v>29984</v>
      </c>
      <c r="H133" s="724">
        <f t="shared" ca="1" si="0"/>
        <v>38</v>
      </c>
      <c r="I133" s="747" t="s">
        <v>1403</v>
      </c>
      <c r="J133" s="733" t="s">
        <v>241</v>
      </c>
      <c r="K133" s="733" t="s">
        <v>283</v>
      </c>
      <c r="L133" s="726"/>
      <c r="M133" s="726" t="s">
        <v>6426</v>
      </c>
      <c r="N133" s="722" t="s">
        <v>4862</v>
      </c>
      <c r="O133" s="733" t="s">
        <v>222</v>
      </c>
      <c r="P133" s="736"/>
      <c r="Q133" s="736"/>
    </row>
    <row r="134" spans="1:17">
      <c r="A134" s="839"/>
      <c r="B134" s="738">
        <v>2</v>
      </c>
      <c r="C134" s="722" t="s">
        <v>6762</v>
      </c>
      <c r="D134" s="723" t="s">
        <v>23</v>
      </c>
      <c r="E134" s="733" t="s">
        <v>254</v>
      </c>
      <c r="F134" s="733" t="s">
        <v>6764</v>
      </c>
      <c r="G134" s="774">
        <v>40256</v>
      </c>
      <c r="H134" s="724">
        <f t="shared" ca="1" si="0"/>
        <v>10</v>
      </c>
      <c r="I134" s="747" t="s">
        <v>1403</v>
      </c>
      <c r="J134" s="733" t="s">
        <v>249</v>
      </c>
      <c r="K134" s="733" t="s">
        <v>6623</v>
      </c>
      <c r="L134" s="726"/>
      <c r="M134" s="726" t="s">
        <v>6426</v>
      </c>
      <c r="N134" s="722" t="s">
        <v>4862</v>
      </c>
      <c r="O134" s="733" t="s">
        <v>6640</v>
      </c>
      <c r="P134" s="736"/>
      <c r="Q134" s="736"/>
    </row>
    <row r="135" spans="1:17">
      <c r="A135" s="839">
        <v>32</v>
      </c>
      <c r="B135" s="738">
        <v>1</v>
      </c>
      <c r="C135" s="722" t="s">
        <v>6765</v>
      </c>
      <c r="D135" s="723" t="s">
        <v>23</v>
      </c>
      <c r="E135" s="733" t="s">
        <v>221</v>
      </c>
      <c r="F135" s="733" t="s">
        <v>452</v>
      </c>
      <c r="G135" s="774">
        <v>29063</v>
      </c>
      <c r="H135" s="724">
        <f t="shared" ca="1" si="0"/>
        <v>40</v>
      </c>
      <c r="I135" s="747" t="s">
        <v>1403</v>
      </c>
      <c r="J135" s="733" t="s">
        <v>267</v>
      </c>
      <c r="K135" s="733" t="s">
        <v>283</v>
      </c>
      <c r="L135" s="726"/>
      <c r="M135" s="726" t="s">
        <v>6426</v>
      </c>
      <c r="N135" s="722" t="s">
        <v>4862</v>
      </c>
      <c r="O135" s="733" t="s">
        <v>222</v>
      </c>
      <c r="P135" s="736"/>
      <c r="Q135" s="736"/>
    </row>
    <row r="136" spans="1:17">
      <c r="A136" s="839"/>
      <c r="B136" s="738">
        <v>2</v>
      </c>
      <c r="C136" s="722" t="s">
        <v>6766</v>
      </c>
      <c r="D136" s="723" t="s">
        <v>16</v>
      </c>
      <c r="E136" s="733" t="s">
        <v>221</v>
      </c>
      <c r="F136" s="733" t="s">
        <v>288</v>
      </c>
      <c r="G136" s="774">
        <v>30878</v>
      </c>
      <c r="H136" s="724">
        <f t="shared" ca="1" si="0"/>
        <v>35</v>
      </c>
      <c r="I136" s="747" t="s">
        <v>1403</v>
      </c>
      <c r="J136" s="733" t="s">
        <v>258</v>
      </c>
      <c r="K136" s="733" t="s">
        <v>6621</v>
      </c>
      <c r="L136" s="726"/>
      <c r="M136" s="726" t="s">
        <v>6426</v>
      </c>
      <c r="N136" s="722" t="s">
        <v>4862</v>
      </c>
      <c r="O136" s="733" t="s">
        <v>245</v>
      </c>
      <c r="P136" s="736"/>
      <c r="Q136" s="736"/>
    </row>
    <row r="137" spans="1:17">
      <c r="A137" s="839"/>
      <c r="B137" s="738">
        <v>3</v>
      </c>
      <c r="C137" s="722" t="s">
        <v>6767</v>
      </c>
      <c r="D137" s="723" t="s">
        <v>23</v>
      </c>
      <c r="E137" s="733" t="s">
        <v>254</v>
      </c>
      <c r="F137" s="733" t="s">
        <v>229</v>
      </c>
      <c r="G137" s="774">
        <v>42874</v>
      </c>
      <c r="H137" s="724">
        <f t="shared" ca="1" si="0"/>
        <v>2</v>
      </c>
      <c r="I137" s="747" t="s">
        <v>1403</v>
      </c>
      <c r="J137" s="733" t="s">
        <v>6624</v>
      </c>
      <c r="K137" s="733" t="s">
        <v>6622</v>
      </c>
      <c r="L137" s="726"/>
      <c r="M137" s="726" t="s">
        <v>6426</v>
      </c>
      <c r="N137" s="722" t="s">
        <v>4862</v>
      </c>
      <c r="O137" s="733" t="s">
        <v>6640</v>
      </c>
      <c r="P137" s="736"/>
      <c r="Q137" s="736"/>
    </row>
    <row r="138" spans="1:17">
      <c r="A138" s="839">
        <v>33</v>
      </c>
      <c r="B138" s="738">
        <v>1</v>
      </c>
      <c r="C138" s="722" t="s">
        <v>6768</v>
      </c>
      <c r="D138" s="723" t="s">
        <v>23</v>
      </c>
      <c r="E138" s="733" t="s">
        <v>221</v>
      </c>
      <c r="F138" s="733" t="s">
        <v>1375</v>
      </c>
      <c r="G138" s="774">
        <v>31028</v>
      </c>
      <c r="H138" s="724">
        <f t="shared" ca="1" si="0"/>
        <v>35</v>
      </c>
      <c r="I138" s="747" t="s">
        <v>1403</v>
      </c>
      <c r="J138" s="733" t="s">
        <v>267</v>
      </c>
      <c r="K138" s="733" t="s">
        <v>1172</v>
      </c>
      <c r="L138" s="726"/>
      <c r="M138" s="726" t="s">
        <v>6426</v>
      </c>
      <c r="N138" s="722" t="s">
        <v>4862</v>
      </c>
      <c r="O138" s="733" t="s">
        <v>222</v>
      </c>
      <c r="P138" s="736"/>
      <c r="Q138" s="736"/>
    </row>
    <row r="139" spans="1:17">
      <c r="A139" s="839"/>
      <c r="B139" s="738">
        <v>2</v>
      </c>
      <c r="C139" s="722" t="s">
        <v>4030</v>
      </c>
      <c r="D139" s="723" t="s">
        <v>16</v>
      </c>
      <c r="E139" s="733" t="s">
        <v>221</v>
      </c>
      <c r="F139" s="733" t="s">
        <v>2422</v>
      </c>
      <c r="G139" s="774">
        <v>30971</v>
      </c>
      <c r="H139" s="724">
        <f t="shared" ca="1" si="0"/>
        <v>35</v>
      </c>
      <c r="I139" s="747" t="s">
        <v>1403</v>
      </c>
      <c r="J139" s="733" t="s">
        <v>241</v>
      </c>
      <c r="K139" s="733" t="s">
        <v>1172</v>
      </c>
      <c r="L139" s="726"/>
      <c r="M139" s="726" t="s">
        <v>6426</v>
      </c>
      <c r="N139" s="722" t="s">
        <v>4862</v>
      </c>
      <c r="O139" s="733" t="s">
        <v>245</v>
      </c>
      <c r="P139" s="736"/>
      <c r="Q139" s="736"/>
    </row>
    <row r="140" spans="1:17">
      <c r="A140" s="839"/>
      <c r="B140" s="738">
        <v>3</v>
      </c>
      <c r="C140" s="722" t="s">
        <v>6769</v>
      </c>
      <c r="D140" s="723" t="s">
        <v>16</v>
      </c>
      <c r="E140" s="733" t="s">
        <v>254</v>
      </c>
      <c r="F140" s="733" t="s">
        <v>6772</v>
      </c>
      <c r="G140" s="774">
        <v>39426</v>
      </c>
      <c r="H140" s="724">
        <f t="shared" ca="1" si="0"/>
        <v>12</v>
      </c>
      <c r="I140" s="747" t="s">
        <v>1403</v>
      </c>
      <c r="J140" s="733" t="s">
        <v>249</v>
      </c>
      <c r="K140" s="733" t="s">
        <v>6622</v>
      </c>
      <c r="L140" s="726"/>
      <c r="M140" s="726" t="s">
        <v>6426</v>
      </c>
      <c r="N140" s="722" t="s">
        <v>4862</v>
      </c>
      <c r="O140" s="733" t="s">
        <v>6640</v>
      </c>
      <c r="P140" s="736"/>
      <c r="Q140" s="736"/>
    </row>
    <row r="141" spans="1:17">
      <c r="A141" s="839"/>
      <c r="B141" s="738">
        <v>4</v>
      </c>
      <c r="C141" s="722" t="s">
        <v>6770</v>
      </c>
      <c r="D141" s="723" t="s">
        <v>23</v>
      </c>
      <c r="E141" s="733" t="s">
        <v>254</v>
      </c>
      <c r="F141" s="733" t="s">
        <v>5220</v>
      </c>
      <c r="G141" s="774">
        <v>41274</v>
      </c>
      <c r="H141" s="724">
        <f t="shared" ca="1" si="0"/>
        <v>7</v>
      </c>
      <c r="I141" s="747" t="s">
        <v>1403</v>
      </c>
      <c r="J141" s="733" t="s">
        <v>6624</v>
      </c>
      <c r="K141" s="733" t="s">
        <v>6622</v>
      </c>
      <c r="L141" s="726"/>
      <c r="M141" s="726" t="s">
        <v>6426</v>
      </c>
      <c r="N141" s="722" t="s">
        <v>4862</v>
      </c>
      <c r="O141" s="733" t="s">
        <v>6640</v>
      </c>
      <c r="P141" s="736"/>
      <c r="Q141" s="736"/>
    </row>
    <row r="142" spans="1:17">
      <c r="A142" s="839"/>
      <c r="B142" s="738">
        <v>5</v>
      </c>
      <c r="C142" s="722" t="s">
        <v>6771</v>
      </c>
      <c r="D142" s="723" t="s">
        <v>23</v>
      </c>
      <c r="E142" s="733" t="s">
        <v>254</v>
      </c>
      <c r="F142" s="733" t="s">
        <v>5220</v>
      </c>
      <c r="G142" s="774">
        <v>42498</v>
      </c>
      <c r="H142" s="724">
        <f t="shared" ca="1" si="0"/>
        <v>3</v>
      </c>
      <c r="I142" s="747" t="s">
        <v>1403</v>
      </c>
      <c r="J142" s="733" t="s">
        <v>6624</v>
      </c>
      <c r="K142" s="733" t="s">
        <v>6622</v>
      </c>
      <c r="L142" s="726"/>
      <c r="M142" s="726" t="s">
        <v>6426</v>
      </c>
      <c r="N142" s="722" t="s">
        <v>4862</v>
      </c>
      <c r="O142" s="733" t="s">
        <v>6640</v>
      </c>
      <c r="P142" s="736"/>
      <c r="Q142" s="736"/>
    </row>
    <row r="143" spans="1:17">
      <c r="A143" s="839">
        <v>34</v>
      </c>
      <c r="B143" s="738">
        <v>1</v>
      </c>
      <c r="C143" s="722" t="s">
        <v>6773</v>
      </c>
      <c r="D143" s="723" t="s">
        <v>23</v>
      </c>
      <c r="E143" s="733" t="s">
        <v>221</v>
      </c>
      <c r="F143" s="733" t="s">
        <v>6776</v>
      </c>
      <c r="G143" s="774">
        <v>30439</v>
      </c>
      <c r="H143" s="724">
        <f t="shared" ca="1" si="0"/>
        <v>36</v>
      </c>
      <c r="I143" s="747" t="s">
        <v>4508</v>
      </c>
      <c r="J143" s="733" t="s">
        <v>258</v>
      </c>
      <c r="K143" s="733" t="s">
        <v>283</v>
      </c>
      <c r="L143" s="726"/>
      <c r="M143" s="726" t="s">
        <v>6426</v>
      </c>
      <c r="N143" s="722" t="s">
        <v>4862</v>
      </c>
      <c r="O143" s="733" t="s">
        <v>222</v>
      </c>
      <c r="P143" s="736"/>
      <c r="Q143" s="736"/>
    </row>
    <row r="144" spans="1:17">
      <c r="A144" s="839"/>
      <c r="B144" s="738">
        <v>2</v>
      </c>
      <c r="C144" s="722" t="s">
        <v>6774</v>
      </c>
      <c r="D144" s="723" t="s">
        <v>16</v>
      </c>
      <c r="E144" s="733" t="s">
        <v>221</v>
      </c>
      <c r="F144" s="733" t="s">
        <v>376</v>
      </c>
      <c r="G144" s="774">
        <v>35022</v>
      </c>
      <c r="H144" s="724">
        <f t="shared" ca="1" si="0"/>
        <v>24</v>
      </c>
      <c r="I144" s="747" t="s">
        <v>4508</v>
      </c>
      <c r="J144" s="733" t="s">
        <v>258</v>
      </c>
      <c r="K144" s="733" t="s">
        <v>6621</v>
      </c>
      <c r="L144" s="726"/>
      <c r="M144" s="726" t="s">
        <v>6426</v>
      </c>
      <c r="N144" s="722" t="s">
        <v>4862</v>
      </c>
      <c r="O144" s="733" t="s">
        <v>245</v>
      </c>
      <c r="P144" s="736"/>
      <c r="Q144" s="736"/>
    </row>
    <row r="145" spans="1:17">
      <c r="A145" s="839"/>
      <c r="B145" s="738">
        <v>3</v>
      </c>
      <c r="C145" s="722" t="s">
        <v>6775</v>
      </c>
      <c r="D145" s="723" t="s">
        <v>23</v>
      </c>
      <c r="E145" s="733" t="s">
        <v>254</v>
      </c>
      <c r="F145" s="733" t="s">
        <v>230</v>
      </c>
      <c r="G145" s="774">
        <v>42725</v>
      </c>
      <c r="H145" s="724">
        <f t="shared" ca="1" si="0"/>
        <v>3</v>
      </c>
      <c r="I145" s="747" t="s">
        <v>4508</v>
      </c>
      <c r="J145" s="733" t="s">
        <v>6624</v>
      </c>
      <c r="K145" s="733" t="s">
        <v>6622</v>
      </c>
      <c r="L145" s="726"/>
      <c r="M145" s="726" t="s">
        <v>6426</v>
      </c>
      <c r="N145" s="722" t="s">
        <v>4862</v>
      </c>
      <c r="O145" s="733" t="s">
        <v>6640</v>
      </c>
      <c r="P145" s="736"/>
      <c r="Q145" s="736"/>
    </row>
    <row r="146" spans="1:17">
      <c r="A146" s="839">
        <v>35</v>
      </c>
      <c r="B146" s="738">
        <v>1</v>
      </c>
      <c r="C146" s="722" t="s">
        <v>6777</v>
      </c>
      <c r="D146" s="723" t="s">
        <v>16</v>
      </c>
      <c r="E146" s="733" t="s">
        <v>221</v>
      </c>
      <c r="F146" s="733" t="s">
        <v>4916</v>
      </c>
      <c r="G146" s="774">
        <v>26840</v>
      </c>
      <c r="H146" s="724">
        <f t="shared" ca="1" si="0"/>
        <v>46</v>
      </c>
      <c r="I146" s="747" t="s">
        <v>1403</v>
      </c>
      <c r="J146" s="733" t="s">
        <v>241</v>
      </c>
      <c r="K146" s="733" t="s">
        <v>261</v>
      </c>
      <c r="L146" s="726"/>
      <c r="M146" s="726" t="s">
        <v>6426</v>
      </c>
      <c r="N146" s="722" t="s">
        <v>4862</v>
      </c>
      <c r="O146" s="733" t="s">
        <v>222</v>
      </c>
      <c r="P146" s="736"/>
      <c r="Q146" s="736"/>
    </row>
    <row r="147" spans="1:17">
      <c r="A147" s="839"/>
      <c r="B147" s="738">
        <v>2</v>
      </c>
      <c r="C147" s="722" t="s">
        <v>6778</v>
      </c>
      <c r="D147" s="723" t="s">
        <v>16</v>
      </c>
      <c r="E147" s="733" t="s">
        <v>254</v>
      </c>
      <c r="F147" s="733" t="s">
        <v>4916</v>
      </c>
      <c r="G147" s="774">
        <v>37614</v>
      </c>
      <c r="H147" s="724">
        <f t="shared" ca="1" si="0"/>
        <v>17</v>
      </c>
      <c r="I147" s="747" t="s">
        <v>1403</v>
      </c>
      <c r="J147" s="733" t="s">
        <v>262</v>
      </c>
      <c r="K147" s="733" t="s">
        <v>6622</v>
      </c>
      <c r="L147" s="726"/>
      <c r="M147" s="726" t="s">
        <v>6426</v>
      </c>
      <c r="N147" s="722" t="s">
        <v>4862</v>
      </c>
      <c r="O147" s="733" t="s">
        <v>6640</v>
      </c>
      <c r="P147" s="736"/>
      <c r="Q147" s="736"/>
    </row>
    <row r="148" spans="1:17">
      <c r="A148" s="839">
        <v>36</v>
      </c>
      <c r="B148" s="738">
        <v>1</v>
      </c>
      <c r="C148" s="722" t="s">
        <v>5028</v>
      </c>
      <c r="D148" s="723" t="s">
        <v>23</v>
      </c>
      <c r="E148" s="733" t="s">
        <v>221</v>
      </c>
      <c r="F148" s="733" t="s">
        <v>6858</v>
      </c>
      <c r="G148" s="774">
        <v>22497</v>
      </c>
      <c r="H148" s="724">
        <f t="shared" ca="1" si="0"/>
        <v>58</v>
      </c>
      <c r="I148" s="747" t="s">
        <v>1403</v>
      </c>
      <c r="J148" s="733" t="s">
        <v>241</v>
      </c>
      <c r="K148" s="733" t="s">
        <v>6822</v>
      </c>
      <c r="L148" s="726"/>
      <c r="M148" s="726" t="s">
        <v>6426</v>
      </c>
      <c r="N148" s="722" t="s">
        <v>4862</v>
      </c>
      <c r="O148" s="733" t="s">
        <v>222</v>
      </c>
      <c r="P148" s="736"/>
      <c r="Q148" s="736"/>
    </row>
    <row r="149" spans="1:17">
      <c r="A149" s="839"/>
      <c r="B149" s="738">
        <v>2</v>
      </c>
      <c r="C149" s="722" t="s">
        <v>6854</v>
      </c>
      <c r="D149" s="723" t="s">
        <v>16</v>
      </c>
      <c r="E149" s="733" t="s">
        <v>221</v>
      </c>
      <c r="F149" s="733" t="s">
        <v>6858</v>
      </c>
      <c r="G149" s="774">
        <v>23323</v>
      </c>
      <c r="H149" s="724">
        <f t="shared" ca="1" si="0"/>
        <v>56</v>
      </c>
      <c r="I149" s="747" t="s">
        <v>1403</v>
      </c>
      <c r="J149" s="733" t="s">
        <v>241</v>
      </c>
      <c r="K149" s="733" t="s">
        <v>6621</v>
      </c>
      <c r="L149" s="726"/>
      <c r="M149" s="726" t="s">
        <v>6426</v>
      </c>
      <c r="N149" s="722" t="s">
        <v>4862</v>
      </c>
      <c r="O149" s="733" t="s">
        <v>245</v>
      </c>
      <c r="P149" s="736"/>
      <c r="Q149" s="736"/>
    </row>
    <row r="150" spans="1:17">
      <c r="A150" s="839"/>
      <c r="B150" s="738">
        <v>3</v>
      </c>
      <c r="C150" s="722" t="s">
        <v>6855</v>
      </c>
      <c r="D150" s="723" t="s">
        <v>16</v>
      </c>
      <c r="E150" s="733" t="s">
        <v>254</v>
      </c>
      <c r="F150" s="733" t="s">
        <v>6857</v>
      </c>
      <c r="G150" s="774">
        <v>36356</v>
      </c>
      <c r="H150" s="724">
        <f t="shared" ca="1" si="0"/>
        <v>20</v>
      </c>
      <c r="I150" s="747" t="s">
        <v>1403</v>
      </c>
      <c r="J150" s="733" t="s">
        <v>258</v>
      </c>
      <c r="K150" s="733" t="s">
        <v>6622</v>
      </c>
      <c r="L150" s="726"/>
      <c r="M150" s="726" t="s">
        <v>6426</v>
      </c>
      <c r="N150" s="722" t="s">
        <v>4862</v>
      </c>
      <c r="O150" s="733" t="s">
        <v>6640</v>
      </c>
      <c r="P150" s="736"/>
      <c r="Q150" s="736"/>
    </row>
    <row r="151" spans="1:17">
      <c r="A151" s="839"/>
      <c r="B151" s="738">
        <v>4</v>
      </c>
      <c r="C151" s="722" t="s">
        <v>6856</v>
      </c>
      <c r="D151" s="723" t="s">
        <v>23</v>
      </c>
      <c r="E151" s="733" t="s">
        <v>254</v>
      </c>
      <c r="F151" s="733" t="s">
        <v>6857</v>
      </c>
      <c r="G151" s="774">
        <v>38885</v>
      </c>
      <c r="H151" s="724">
        <f t="shared" ca="1" si="0"/>
        <v>13</v>
      </c>
      <c r="I151" s="747" t="s">
        <v>1403</v>
      </c>
      <c r="J151" s="733" t="s">
        <v>249</v>
      </c>
      <c r="K151" s="733" t="s">
        <v>6622</v>
      </c>
      <c r="L151" s="726"/>
      <c r="M151" s="726" t="s">
        <v>6426</v>
      </c>
      <c r="N151" s="722" t="s">
        <v>4862</v>
      </c>
      <c r="O151" s="733" t="s">
        <v>6640</v>
      </c>
      <c r="P151" s="736"/>
      <c r="Q151" s="736"/>
    </row>
    <row r="152" spans="1:17">
      <c r="A152" s="839">
        <v>37</v>
      </c>
      <c r="B152" s="721">
        <v>1</v>
      </c>
      <c r="C152" s="722" t="s">
        <v>4953</v>
      </c>
      <c r="D152" s="723" t="s">
        <v>23</v>
      </c>
      <c r="E152" s="721" t="s">
        <v>254</v>
      </c>
      <c r="F152" s="721" t="s">
        <v>22</v>
      </c>
      <c r="G152" s="774">
        <v>35824</v>
      </c>
      <c r="H152" s="795">
        <v>19</v>
      </c>
      <c r="I152" s="725" t="s">
        <v>1403</v>
      </c>
      <c r="J152" s="721" t="s">
        <v>785</v>
      </c>
      <c r="K152" s="721" t="s">
        <v>261</v>
      </c>
      <c r="L152" s="726"/>
      <c r="M152" s="726" t="s">
        <v>6426</v>
      </c>
      <c r="N152" s="722" t="s">
        <v>4862</v>
      </c>
      <c r="O152" s="721" t="s">
        <v>222</v>
      </c>
      <c r="P152" s="734" t="s">
        <v>4952</v>
      </c>
      <c r="Q152" s="722" t="s">
        <v>4949</v>
      </c>
    </row>
    <row r="153" spans="1:17">
      <c r="A153" s="839"/>
      <c r="B153" s="738">
        <v>2</v>
      </c>
      <c r="C153" s="750" t="s">
        <v>6300</v>
      </c>
      <c r="D153" s="1004" t="s">
        <v>16</v>
      </c>
      <c r="E153" s="1005" t="s">
        <v>45</v>
      </c>
      <c r="F153" s="1006" t="s">
        <v>230</v>
      </c>
      <c r="G153" s="1007">
        <v>36671</v>
      </c>
      <c r="H153" s="1008"/>
      <c r="I153" s="1006" t="s">
        <v>1403</v>
      </c>
      <c r="J153" s="1009" t="s">
        <v>785</v>
      </c>
      <c r="K153" s="1006" t="s">
        <v>246</v>
      </c>
      <c r="L153" s="1006"/>
      <c r="M153" s="1010" t="s">
        <v>6426</v>
      </c>
      <c r="N153" s="722" t="s">
        <v>4862</v>
      </c>
      <c r="O153" s="733" t="s">
        <v>245</v>
      </c>
      <c r="P153" s="736"/>
      <c r="Q153" s="736"/>
    </row>
    <row r="154" spans="1:17">
      <c r="A154" s="839"/>
      <c r="B154" s="738">
        <v>3</v>
      </c>
      <c r="C154" s="750" t="s">
        <v>7253</v>
      </c>
      <c r="D154" s="1004" t="s">
        <v>23</v>
      </c>
      <c r="E154" s="1005" t="s">
        <v>49</v>
      </c>
      <c r="F154" s="1006" t="s">
        <v>22</v>
      </c>
      <c r="G154" s="1007">
        <v>43420</v>
      </c>
      <c r="H154" s="1008"/>
      <c r="I154" s="1006" t="s">
        <v>1403</v>
      </c>
      <c r="J154" s="1009" t="s">
        <v>6624</v>
      </c>
      <c r="K154" s="1006" t="s">
        <v>6622</v>
      </c>
      <c r="L154" s="1006"/>
      <c r="M154" s="1010" t="s">
        <v>6426</v>
      </c>
      <c r="N154" s="722" t="s">
        <v>4862</v>
      </c>
      <c r="O154" s="733" t="s">
        <v>6640</v>
      </c>
      <c r="P154" s="736"/>
      <c r="Q154" s="736"/>
    </row>
    <row r="155" spans="1:17">
      <c r="A155" s="839">
        <v>38</v>
      </c>
      <c r="B155" s="839">
        <v>1</v>
      </c>
      <c r="C155" s="839" t="s">
        <v>2206</v>
      </c>
      <c r="D155" s="726" t="s">
        <v>23</v>
      </c>
      <c r="E155" s="839" t="s">
        <v>49</v>
      </c>
      <c r="F155" s="839"/>
      <c r="G155" s="840"/>
      <c r="H155" s="839"/>
      <c r="I155" s="1006" t="s">
        <v>1403</v>
      </c>
      <c r="J155" s="839" t="s">
        <v>1291</v>
      </c>
      <c r="K155" s="839"/>
      <c r="L155" s="839"/>
      <c r="M155" s="1010" t="s">
        <v>6426</v>
      </c>
      <c r="N155" s="722" t="s">
        <v>4862</v>
      </c>
      <c r="O155" s="839" t="s">
        <v>222</v>
      </c>
      <c r="P155" s="839"/>
      <c r="Q155" s="839"/>
    </row>
    <row r="156" spans="1:17">
      <c r="A156" s="839"/>
      <c r="B156" s="839">
        <v>2</v>
      </c>
      <c r="C156" s="839" t="s">
        <v>7271</v>
      </c>
      <c r="D156" s="726" t="s">
        <v>16</v>
      </c>
      <c r="E156" s="839" t="s">
        <v>45</v>
      </c>
      <c r="F156" s="839"/>
      <c r="G156" s="840"/>
      <c r="H156" s="839"/>
      <c r="I156" s="1006" t="s">
        <v>1403</v>
      </c>
      <c r="J156" s="839" t="s">
        <v>1291</v>
      </c>
      <c r="K156" s="839"/>
      <c r="L156" s="839"/>
      <c r="M156" s="1010" t="s">
        <v>6426</v>
      </c>
      <c r="N156" s="722" t="s">
        <v>4862</v>
      </c>
      <c r="O156" s="839" t="s">
        <v>245</v>
      </c>
      <c r="P156" s="839"/>
      <c r="Q156" s="839"/>
    </row>
    <row r="157" spans="1:17">
      <c r="A157" s="839"/>
      <c r="B157" s="839">
        <v>3</v>
      </c>
      <c r="C157" s="839" t="s">
        <v>7272</v>
      </c>
      <c r="D157" s="726" t="s">
        <v>23</v>
      </c>
      <c r="E157" s="839" t="s">
        <v>49</v>
      </c>
      <c r="F157" s="839"/>
      <c r="G157" s="840"/>
      <c r="H157" s="839"/>
      <c r="I157" s="1006" t="s">
        <v>1403</v>
      </c>
      <c r="J157" s="839" t="s">
        <v>785</v>
      </c>
      <c r="K157" s="839"/>
      <c r="L157" s="839"/>
      <c r="M157" s="1010" t="s">
        <v>6426</v>
      </c>
      <c r="N157" s="722" t="s">
        <v>4862</v>
      </c>
      <c r="O157" s="839" t="s">
        <v>6640</v>
      </c>
      <c r="P157" s="839"/>
      <c r="Q157" s="839"/>
    </row>
    <row r="158" spans="1:17">
      <c r="A158" s="839"/>
      <c r="B158" s="839">
        <v>4</v>
      </c>
      <c r="C158" s="839" t="s">
        <v>7273</v>
      </c>
      <c r="D158" s="726" t="s">
        <v>23</v>
      </c>
      <c r="E158" s="839" t="s">
        <v>49</v>
      </c>
      <c r="F158" s="839"/>
      <c r="G158" s="840"/>
      <c r="H158" s="839"/>
      <c r="I158" s="1006" t="s">
        <v>1403</v>
      </c>
      <c r="J158" s="839" t="s">
        <v>785</v>
      </c>
      <c r="K158" s="839"/>
      <c r="L158" s="839"/>
      <c r="M158" s="1010" t="s">
        <v>6426</v>
      </c>
      <c r="N158" s="722" t="s">
        <v>4862</v>
      </c>
      <c r="O158" s="839" t="s">
        <v>6640</v>
      </c>
      <c r="P158" s="839"/>
      <c r="Q158" s="839"/>
    </row>
    <row r="159" spans="1:17">
      <c r="A159" s="839"/>
      <c r="B159" s="839">
        <v>5</v>
      </c>
      <c r="C159" s="839" t="s">
        <v>7274</v>
      </c>
      <c r="D159" s="726" t="s">
        <v>16</v>
      </c>
      <c r="E159" s="839" t="s">
        <v>45</v>
      </c>
      <c r="F159" s="839"/>
      <c r="G159" s="840"/>
      <c r="H159" s="839"/>
      <c r="I159" s="1006" t="s">
        <v>1403</v>
      </c>
      <c r="J159" s="839" t="s">
        <v>785</v>
      </c>
      <c r="K159" s="839"/>
      <c r="L159" s="839"/>
      <c r="M159" s="1010" t="s">
        <v>6426</v>
      </c>
      <c r="N159" s="722" t="s">
        <v>4862</v>
      </c>
      <c r="O159" s="839" t="s">
        <v>6640</v>
      </c>
      <c r="P159" s="839"/>
      <c r="Q159" s="839"/>
    </row>
  </sheetData>
  <mergeCells count="15">
    <mergeCell ref="H6:H7"/>
    <mergeCell ref="A6:A7"/>
    <mergeCell ref="B6:C7"/>
    <mergeCell ref="D6:D7"/>
    <mergeCell ref="E6:E7"/>
    <mergeCell ref="F6:G6"/>
    <mergeCell ref="O6:O7"/>
    <mergeCell ref="P6:P7"/>
    <mergeCell ref="Q6:Q7"/>
    <mergeCell ref="I6:I7"/>
    <mergeCell ref="J6:J7"/>
    <mergeCell ref="K6:K7"/>
    <mergeCell ref="L6:L7"/>
    <mergeCell ref="M6:M7"/>
    <mergeCell ref="N6:N7"/>
  </mergeCells>
  <conditionalFormatting sqref="J153:J154">
    <cfRule type="cellIs" dxfId="13" priority="1" operator="equal">
      <formula>""""""</formula>
    </cfRule>
  </conditionalFormatting>
  <pageMargins left="1.25" right="0" top="0.75" bottom="0.75" header="0.3" footer="0.3"/>
  <pageSetup paperSize="5" scale="85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XFD87"/>
  <sheetViews>
    <sheetView topLeftCell="A66" workbookViewId="0">
      <selection activeCell="A8" sqref="A8:Q87"/>
    </sheetView>
  </sheetViews>
  <sheetFormatPr defaultRowHeight="9"/>
  <cols>
    <col min="1" max="1" width="4.28515625" style="707" customWidth="1"/>
    <col min="2" max="2" width="3.42578125" style="707" customWidth="1"/>
    <col min="3" max="3" width="21.42578125" style="707" customWidth="1"/>
    <col min="4" max="4" width="7" style="707" customWidth="1"/>
    <col min="5" max="5" width="10.85546875" style="707" customWidth="1"/>
    <col min="6" max="6" width="11.85546875" style="707" customWidth="1"/>
    <col min="7" max="7" width="8.5703125" style="814" customWidth="1"/>
    <col min="8" max="8" width="5.42578125" style="707" customWidth="1"/>
    <col min="9" max="9" width="7.42578125" style="707" customWidth="1"/>
    <col min="10" max="10" width="13" style="707" customWidth="1"/>
    <col min="11" max="11" width="22" style="707" customWidth="1"/>
    <col min="12" max="13" width="8.140625" style="707" customWidth="1"/>
    <col min="14" max="14" width="10.7109375" style="707" customWidth="1"/>
    <col min="15" max="15" width="14.28515625" style="707" customWidth="1"/>
    <col min="16" max="16" width="13.140625" style="707" customWidth="1"/>
    <col min="17" max="17" width="11.85546875" style="707" customWidth="1"/>
    <col min="18" max="16384" width="9.140625" style="707"/>
  </cols>
  <sheetData>
    <row r="2" spans="1:17">
      <c r="E2" s="1210"/>
      <c r="F2" s="1210"/>
      <c r="G2" s="1210"/>
      <c r="H2" s="1210"/>
      <c r="I2" s="1210"/>
      <c r="J2" s="1210"/>
      <c r="K2" s="1210"/>
      <c r="L2" s="1210"/>
      <c r="M2" s="1210"/>
    </row>
    <row r="3" spans="1:17">
      <c r="E3" s="1210"/>
      <c r="F3" s="1210"/>
      <c r="G3" s="1210"/>
      <c r="H3" s="1210"/>
      <c r="I3" s="1210"/>
      <c r="J3" s="1210"/>
      <c r="K3" s="1210"/>
      <c r="L3" s="1210"/>
      <c r="M3" s="1210"/>
    </row>
    <row r="4" spans="1:17">
      <c r="E4" s="1210"/>
      <c r="F4" s="1210"/>
      <c r="G4" s="1210"/>
      <c r="H4" s="1210"/>
      <c r="I4" s="1210"/>
      <c r="J4" s="1210"/>
      <c r="K4" s="1210"/>
      <c r="L4" s="1210"/>
      <c r="M4" s="1210"/>
    </row>
    <row r="6" spans="1:17">
      <c r="A6" s="1164" t="s">
        <v>70</v>
      </c>
      <c r="B6" s="1165" t="s">
        <v>151</v>
      </c>
      <c r="C6" s="1165"/>
      <c r="D6" s="1166" t="s">
        <v>2</v>
      </c>
      <c r="E6" s="1167" t="s">
        <v>6416</v>
      </c>
      <c r="F6" s="1168" t="s">
        <v>6417</v>
      </c>
      <c r="G6" s="1169"/>
      <c r="H6" s="1163" t="s">
        <v>6418</v>
      </c>
      <c r="I6" s="1172" t="s">
        <v>187</v>
      </c>
      <c r="J6" s="1171" t="s">
        <v>6419</v>
      </c>
      <c r="K6" s="1171" t="s">
        <v>154</v>
      </c>
      <c r="L6" s="1173" t="s">
        <v>6420</v>
      </c>
      <c r="M6" s="1173" t="s">
        <v>6421</v>
      </c>
      <c r="N6" s="1170" t="s">
        <v>6422</v>
      </c>
      <c r="O6" s="1170" t="s">
        <v>6423</v>
      </c>
      <c r="P6" s="1171" t="s">
        <v>180</v>
      </c>
      <c r="Q6" s="1171" t="s">
        <v>194</v>
      </c>
    </row>
    <row r="7" spans="1:17">
      <c r="A7" s="1164"/>
      <c r="B7" s="1165"/>
      <c r="C7" s="1165"/>
      <c r="D7" s="1166"/>
      <c r="E7" s="1167"/>
      <c r="F7" s="791" t="s">
        <v>6424</v>
      </c>
      <c r="G7" s="809" t="s">
        <v>8</v>
      </c>
      <c r="H7" s="1163"/>
      <c r="I7" s="1172"/>
      <c r="J7" s="1171"/>
      <c r="K7" s="1171"/>
      <c r="L7" s="1173"/>
      <c r="M7" s="1173"/>
      <c r="N7" s="1170"/>
      <c r="O7" s="1170"/>
      <c r="P7" s="1171"/>
      <c r="Q7" s="1171"/>
    </row>
    <row r="8" spans="1:17" s="810" customFormat="1">
      <c r="A8" s="722">
        <v>1</v>
      </c>
      <c r="B8" s="722">
        <v>1</v>
      </c>
      <c r="C8" s="722" t="s">
        <v>5256</v>
      </c>
      <c r="D8" s="744" t="s">
        <v>23</v>
      </c>
      <c r="E8" s="722" t="s">
        <v>221</v>
      </c>
      <c r="F8" s="722" t="s">
        <v>452</v>
      </c>
      <c r="G8" s="784">
        <v>25636</v>
      </c>
      <c r="H8" s="724">
        <v>47</v>
      </c>
      <c r="I8" s="769" t="s">
        <v>1403</v>
      </c>
      <c r="J8" s="722" t="s">
        <v>256</v>
      </c>
      <c r="K8" s="722" t="s">
        <v>283</v>
      </c>
      <c r="L8" s="770"/>
      <c r="M8" s="770" t="s">
        <v>6426</v>
      </c>
      <c r="N8" s="722" t="s">
        <v>5260</v>
      </c>
      <c r="O8" s="722" t="s">
        <v>222</v>
      </c>
      <c r="P8" s="722" t="s">
        <v>5255</v>
      </c>
      <c r="Q8" s="722" t="s">
        <v>5259</v>
      </c>
    </row>
    <row r="9" spans="1:17">
      <c r="A9" s="721"/>
      <c r="B9" s="721">
        <v>2</v>
      </c>
      <c r="C9" s="722" t="s">
        <v>5262</v>
      </c>
      <c r="D9" s="723" t="s">
        <v>16</v>
      </c>
      <c r="E9" s="721" t="s">
        <v>221</v>
      </c>
      <c r="F9" s="721" t="s">
        <v>622</v>
      </c>
      <c r="G9" s="774">
        <v>27159</v>
      </c>
      <c r="H9" s="795">
        <v>43</v>
      </c>
      <c r="I9" s="725" t="s">
        <v>1403</v>
      </c>
      <c r="J9" s="721" t="s">
        <v>256</v>
      </c>
      <c r="K9" s="721" t="s">
        <v>246</v>
      </c>
      <c r="L9" s="726"/>
      <c r="M9" s="726" t="s">
        <v>6426</v>
      </c>
      <c r="N9" s="722" t="s">
        <v>5260</v>
      </c>
      <c r="O9" s="721" t="s">
        <v>245</v>
      </c>
      <c r="P9" s="722" t="s">
        <v>5261</v>
      </c>
      <c r="Q9" s="722" t="s">
        <v>5259</v>
      </c>
    </row>
    <row r="10" spans="1:17">
      <c r="A10" s="721"/>
      <c r="B10" s="721">
        <v>3</v>
      </c>
      <c r="C10" s="722" t="s">
        <v>5266</v>
      </c>
      <c r="D10" s="723" t="s">
        <v>16</v>
      </c>
      <c r="E10" s="721" t="s">
        <v>254</v>
      </c>
      <c r="F10" s="721" t="s">
        <v>5225</v>
      </c>
      <c r="G10" s="774">
        <v>34612</v>
      </c>
      <c r="H10" s="795">
        <v>22</v>
      </c>
      <c r="I10" s="725" t="s">
        <v>1403</v>
      </c>
      <c r="J10" s="721" t="s">
        <v>223</v>
      </c>
      <c r="K10" s="721" t="s">
        <v>270</v>
      </c>
      <c r="L10" s="726"/>
      <c r="M10" s="726" t="s">
        <v>6426</v>
      </c>
      <c r="N10" s="722" t="s">
        <v>5260</v>
      </c>
      <c r="O10" s="721" t="s">
        <v>255</v>
      </c>
      <c r="P10" s="722" t="s">
        <v>5265</v>
      </c>
      <c r="Q10" s="722" t="s">
        <v>5259</v>
      </c>
    </row>
    <row r="11" spans="1:17">
      <c r="A11" s="721">
        <v>2</v>
      </c>
      <c r="B11" s="721">
        <v>1</v>
      </c>
      <c r="C11" s="722" t="s">
        <v>5268</v>
      </c>
      <c r="D11" s="723" t="s">
        <v>23</v>
      </c>
      <c r="E11" s="721" t="s">
        <v>254</v>
      </c>
      <c r="F11" s="721" t="s">
        <v>5269</v>
      </c>
      <c r="G11" s="774">
        <v>37528</v>
      </c>
      <c r="H11" s="795">
        <v>14</v>
      </c>
      <c r="I11" s="725" t="s">
        <v>1403</v>
      </c>
      <c r="J11" s="721" t="s">
        <v>369</v>
      </c>
      <c r="K11" s="721" t="s">
        <v>266</v>
      </c>
      <c r="L11" s="726"/>
      <c r="M11" s="726" t="s">
        <v>6426</v>
      </c>
      <c r="N11" s="722" t="s">
        <v>5260</v>
      </c>
      <c r="O11" s="721" t="s">
        <v>255</v>
      </c>
      <c r="P11" s="722" t="s">
        <v>5267</v>
      </c>
      <c r="Q11" s="722" t="s">
        <v>5259</v>
      </c>
    </row>
    <row r="12" spans="1:17">
      <c r="A12" s="721"/>
      <c r="B12" s="721">
        <v>2</v>
      </c>
      <c r="C12" s="722" t="s">
        <v>5271</v>
      </c>
      <c r="D12" s="723" t="s">
        <v>23</v>
      </c>
      <c r="E12" s="721" t="s">
        <v>254</v>
      </c>
      <c r="F12" s="721" t="s">
        <v>230</v>
      </c>
      <c r="G12" s="774">
        <v>40674</v>
      </c>
      <c r="H12" s="795">
        <v>6</v>
      </c>
      <c r="I12" s="725" t="s">
        <v>1403</v>
      </c>
      <c r="J12" s="721" t="s">
        <v>265</v>
      </c>
      <c r="K12" s="721" t="s">
        <v>270</v>
      </c>
      <c r="L12" s="726"/>
      <c r="M12" s="726" t="s">
        <v>6426</v>
      </c>
      <c r="N12" s="722" t="s">
        <v>5260</v>
      </c>
      <c r="O12" s="721" t="s">
        <v>255</v>
      </c>
      <c r="P12" s="734" t="s">
        <v>5270</v>
      </c>
      <c r="Q12" s="722" t="s">
        <v>5259</v>
      </c>
    </row>
    <row r="13" spans="1:17">
      <c r="A13" s="721">
        <v>3</v>
      </c>
      <c r="B13" s="721">
        <v>1</v>
      </c>
      <c r="C13" s="722" t="s">
        <v>5273</v>
      </c>
      <c r="D13" s="723" t="s">
        <v>23</v>
      </c>
      <c r="E13" s="721" t="s">
        <v>221</v>
      </c>
      <c r="F13" s="721" t="s">
        <v>22</v>
      </c>
      <c r="G13" s="774">
        <v>26528</v>
      </c>
      <c r="H13" s="795">
        <v>44</v>
      </c>
      <c r="I13" s="725" t="s">
        <v>1403</v>
      </c>
      <c r="J13" s="721" t="s">
        <v>223</v>
      </c>
      <c r="K13" s="721" t="s">
        <v>283</v>
      </c>
      <c r="L13" s="726"/>
      <c r="M13" s="726" t="s">
        <v>6426</v>
      </c>
      <c r="N13" s="722" t="s">
        <v>5260</v>
      </c>
      <c r="O13" s="721" t="s">
        <v>222</v>
      </c>
      <c r="P13" s="722" t="s">
        <v>5272</v>
      </c>
      <c r="Q13" s="722" t="s">
        <v>5276</v>
      </c>
    </row>
    <row r="14" spans="1:17">
      <c r="A14" s="721"/>
      <c r="B14" s="721">
        <v>2</v>
      </c>
      <c r="C14" s="722" t="s">
        <v>3992</v>
      </c>
      <c r="D14" s="723" t="s">
        <v>16</v>
      </c>
      <c r="E14" s="721" t="s">
        <v>221</v>
      </c>
      <c r="F14" s="721" t="s">
        <v>5279</v>
      </c>
      <c r="G14" s="774">
        <v>28314</v>
      </c>
      <c r="H14" s="795">
        <v>40</v>
      </c>
      <c r="I14" s="725" t="s">
        <v>1403</v>
      </c>
      <c r="J14" s="721" t="s">
        <v>289</v>
      </c>
      <c r="K14" s="721" t="s">
        <v>246</v>
      </c>
      <c r="L14" s="726"/>
      <c r="M14" s="726" t="s">
        <v>6426</v>
      </c>
      <c r="N14" s="722" t="s">
        <v>5260</v>
      </c>
      <c r="O14" s="721" t="s">
        <v>245</v>
      </c>
      <c r="P14" s="722" t="s">
        <v>5278</v>
      </c>
      <c r="Q14" s="722" t="s">
        <v>5276</v>
      </c>
    </row>
    <row r="15" spans="1:17">
      <c r="A15" s="721"/>
      <c r="B15" s="721">
        <v>3</v>
      </c>
      <c r="C15" s="722" t="s">
        <v>5282</v>
      </c>
      <c r="D15" s="723" t="s">
        <v>23</v>
      </c>
      <c r="E15" s="721" t="s">
        <v>254</v>
      </c>
      <c r="F15" s="721" t="s">
        <v>22</v>
      </c>
      <c r="G15" s="774">
        <v>36874</v>
      </c>
      <c r="H15" s="795">
        <v>16</v>
      </c>
      <c r="I15" s="725" t="s">
        <v>1403</v>
      </c>
      <c r="J15" s="721" t="s">
        <v>348</v>
      </c>
      <c r="K15" s="721" t="s">
        <v>266</v>
      </c>
      <c r="L15" s="726"/>
      <c r="M15" s="726" t="s">
        <v>6426</v>
      </c>
      <c r="N15" s="722" t="s">
        <v>5260</v>
      </c>
      <c r="O15" s="721" t="s">
        <v>255</v>
      </c>
      <c r="P15" s="722" t="s">
        <v>5281</v>
      </c>
      <c r="Q15" s="722" t="s">
        <v>5276</v>
      </c>
    </row>
    <row r="16" spans="1:17">
      <c r="A16" s="721">
        <v>4</v>
      </c>
      <c r="B16" s="721">
        <v>1</v>
      </c>
      <c r="C16" s="722" t="s">
        <v>5284</v>
      </c>
      <c r="D16" s="723" t="s">
        <v>23</v>
      </c>
      <c r="E16" s="721" t="s">
        <v>221</v>
      </c>
      <c r="F16" s="721" t="s">
        <v>4916</v>
      </c>
      <c r="G16" s="774">
        <v>25929</v>
      </c>
      <c r="H16" s="795">
        <v>46</v>
      </c>
      <c r="I16" s="725" t="s">
        <v>1403</v>
      </c>
      <c r="J16" s="721" t="s">
        <v>223</v>
      </c>
      <c r="K16" s="721" t="s">
        <v>283</v>
      </c>
      <c r="L16" s="726"/>
      <c r="M16" s="726" t="s">
        <v>6426</v>
      </c>
      <c r="N16" s="722" t="s">
        <v>5260</v>
      </c>
      <c r="O16" s="721" t="s">
        <v>222</v>
      </c>
      <c r="P16" s="722" t="s">
        <v>5283</v>
      </c>
      <c r="Q16" s="722" t="s">
        <v>5287</v>
      </c>
    </row>
    <row r="17" spans="1:17">
      <c r="A17" s="721"/>
      <c r="B17" s="721">
        <v>2</v>
      </c>
      <c r="C17" s="722" t="s">
        <v>5289</v>
      </c>
      <c r="D17" s="723" t="s">
        <v>16</v>
      </c>
      <c r="E17" s="721" t="s">
        <v>221</v>
      </c>
      <c r="F17" s="721" t="s">
        <v>4916</v>
      </c>
      <c r="G17" s="774">
        <v>26964</v>
      </c>
      <c r="H17" s="795">
        <v>43</v>
      </c>
      <c r="I17" s="725" t="s">
        <v>1403</v>
      </c>
      <c r="J17" s="721" t="s">
        <v>223</v>
      </c>
      <c r="K17" s="721" t="s">
        <v>246</v>
      </c>
      <c r="L17" s="726"/>
      <c r="M17" s="726" t="s">
        <v>6426</v>
      </c>
      <c r="N17" s="722" t="s">
        <v>5260</v>
      </c>
      <c r="O17" s="721" t="s">
        <v>245</v>
      </c>
      <c r="P17" s="722" t="s">
        <v>5288</v>
      </c>
      <c r="Q17" s="722" t="s">
        <v>5287</v>
      </c>
    </row>
    <row r="18" spans="1:17">
      <c r="A18" s="721"/>
      <c r="B18" s="721">
        <v>3</v>
      </c>
      <c r="C18" s="722" t="s">
        <v>5292</v>
      </c>
      <c r="D18" s="723" t="s">
        <v>23</v>
      </c>
      <c r="E18" s="721" t="s">
        <v>254</v>
      </c>
      <c r="F18" s="721" t="s">
        <v>4916</v>
      </c>
      <c r="G18" s="774">
        <v>36109</v>
      </c>
      <c r="H18" s="795">
        <v>18</v>
      </c>
      <c r="I18" s="725" t="s">
        <v>1403</v>
      </c>
      <c r="J18" s="721" t="s">
        <v>886</v>
      </c>
      <c r="K18" s="721" t="s">
        <v>266</v>
      </c>
      <c r="L18" s="726"/>
      <c r="M18" s="726" t="s">
        <v>6426</v>
      </c>
      <c r="N18" s="722" t="s">
        <v>5260</v>
      </c>
      <c r="O18" s="721" t="s">
        <v>255</v>
      </c>
      <c r="P18" s="722" t="s">
        <v>5291</v>
      </c>
      <c r="Q18" s="722" t="s">
        <v>5287</v>
      </c>
    </row>
    <row r="19" spans="1:17">
      <c r="A19" s="721"/>
      <c r="B19" s="721">
        <v>4</v>
      </c>
      <c r="C19" s="722" t="s">
        <v>5294</v>
      </c>
      <c r="D19" s="723" t="s">
        <v>23</v>
      </c>
      <c r="E19" s="721" t="s">
        <v>254</v>
      </c>
      <c r="F19" s="721" t="s">
        <v>22</v>
      </c>
      <c r="G19" s="774">
        <v>38874</v>
      </c>
      <c r="H19" s="795">
        <v>11</v>
      </c>
      <c r="I19" s="725" t="s">
        <v>1403</v>
      </c>
      <c r="J19" s="721" t="s">
        <v>369</v>
      </c>
      <c r="K19" s="721" t="s">
        <v>266</v>
      </c>
      <c r="L19" s="726"/>
      <c r="M19" s="726" t="s">
        <v>6426</v>
      </c>
      <c r="N19" s="722" t="s">
        <v>5260</v>
      </c>
      <c r="O19" s="721" t="s">
        <v>255</v>
      </c>
      <c r="P19" s="722" t="s">
        <v>5293</v>
      </c>
      <c r="Q19" s="722" t="s">
        <v>5287</v>
      </c>
    </row>
    <row r="20" spans="1:17">
      <c r="A20" s="721">
        <v>5</v>
      </c>
      <c r="B20" s="721">
        <v>1</v>
      </c>
      <c r="C20" s="722" t="s">
        <v>5296</v>
      </c>
      <c r="D20" s="723" t="s">
        <v>23</v>
      </c>
      <c r="E20" s="721" t="s">
        <v>221</v>
      </c>
      <c r="F20" s="721" t="s">
        <v>938</v>
      </c>
      <c r="G20" s="774">
        <v>26007</v>
      </c>
      <c r="H20" s="795">
        <v>46</v>
      </c>
      <c r="I20" s="725" t="s">
        <v>1403</v>
      </c>
      <c r="J20" s="721" t="s">
        <v>289</v>
      </c>
      <c r="K20" s="721" t="s">
        <v>283</v>
      </c>
      <c r="L20" s="726"/>
      <c r="M20" s="726" t="s">
        <v>6426</v>
      </c>
      <c r="N20" s="722" t="s">
        <v>5260</v>
      </c>
      <c r="O20" s="721" t="s">
        <v>222</v>
      </c>
      <c r="P20" s="722" t="s">
        <v>5295</v>
      </c>
      <c r="Q20" s="722" t="s">
        <v>5299</v>
      </c>
    </row>
    <row r="21" spans="1:17">
      <c r="A21" s="721"/>
      <c r="B21" s="721">
        <v>2</v>
      </c>
      <c r="C21" s="722" t="s">
        <v>2285</v>
      </c>
      <c r="D21" s="723" t="s">
        <v>16</v>
      </c>
      <c r="E21" s="721" t="s">
        <v>221</v>
      </c>
      <c r="F21" s="721" t="s">
        <v>938</v>
      </c>
      <c r="G21" s="774">
        <v>28737</v>
      </c>
      <c r="H21" s="795">
        <v>38</v>
      </c>
      <c r="I21" s="725" t="s">
        <v>1403</v>
      </c>
      <c r="J21" s="721" t="s">
        <v>256</v>
      </c>
      <c r="K21" s="721" t="s">
        <v>246</v>
      </c>
      <c r="L21" s="726"/>
      <c r="M21" s="726" t="s">
        <v>6426</v>
      </c>
      <c r="N21" s="722" t="s">
        <v>5260</v>
      </c>
      <c r="O21" s="721" t="s">
        <v>245</v>
      </c>
      <c r="P21" s="722" t="s">
        <v>5300</v>
      </c>
      <c r="Q21" s="722" t="s">
        <v>5299</v>
      </c>
    </row>
    <row r="22" spans="1:17">
      <c r="A22" s="721"/>
      <c r="B22" s="721">
        <v>3</v>
      </c>
      <c r="C22" s="722" t="s">
        <v>5302</v>
      </c>
      <c r="D22" s="723" t="s">
        <v>16</v>
      </c>
      <c r="E22" s="721" t="s">
        <v>254</v>
      </c>
      <c r="F22" s="721" t="s">
        <v>230</v>
      </c>
      <c r="G22" s="774">
        <v>37056</v>
      </c>
      <c r="H22" s="795">
        <v>16</v>
      </c>
      <c r="I22" s="725" t="s">
        <v>1403</v>
      </c>
      <c r="J22" s="721" t="s">
        <v>348</v>
      </c>
      <c r="K22" s="721" t="s">
        <v>266</v>
      </c>
      <c r="L22" s="726"/>
      <c r="M22" s="726" t="s">
        <v>6426</v>
      </c>
      <c r="N22" s="722" t="s">
        <v>5260</v>
      </c>
      <c r="O22" s="721" t="s">
        <v>255</v>
      </c>
      <c r="P22" s="722" t="s">
        <v>5301</v>
      </c>
      <c r="Q22" s="722" t="s">
        <v>5299</v>
      </c>
    </row>
    <row r="23" spans="1:17">
      <c r="A23" s="721"/>
      <c r="B23" s="721">
        <v>4</v>
      </c>
      <c r="C23" s="722" t="s">
        <v>5304</v>
      </c>
      <c r="D23" s="723" t="s">
        <v>16</v>
      </c>
      <c r="E23" s="721" t="s">
        <v>254</v>
      </c>
      <c r="F23" s="721" t="s">
        <v>230</v>
      </c>
      <c r="G23" s="774">
        <v>40524</v>
      </c>
      <c r="H23" s="795">
        <v>6</v>
      </c>
      <c r="I23" s="725" t="s">
        <v>1403</v>
      </c>
      <c r="J23" s="721" t="s">
        <v>265</v>
      </c>
      <c r="K23" s="721" t="s">
        <v>270</v>
      </c>
      <c r="L23" s="726"/>
      <c r="M23" s="726" t="s">
        <v>6426</v>
      </c>
      <c r="N23" s="722" t="s">
        <v>5260</v>
      </c>
      <c r="O23" s="721" t="s">
        <v>255</v>
      </c>
      <c r="P23" s="734" t="s">
        <v>5303</v>
      </c>
      <c r="Q23" s="722" t="s">
        <v>5299</v>
      </c>
    </row>
    <row r="24" spans="1:17">
      <c r="A24" s="721">
        <v>6</v>
      </c>
      <c r="B24" s="721">
        <v>1</v>
      </c>
      <c r="C24" s="722" t="s">
        <v>5311</v>
      </c>
      <c r="D24" s="723" t="s">
        <v>16</v>
      </c>
      <c r="E24" s="721" t="s">
        <v>221</v>
      </c>
      <c r="F24" s="721" t="s">
        <v>5312</v>
      </c>
      <c r="G24" s="774">
        <v>26050</v>
      </c>
      <c r="H24" s="795">
        <v>46</v>
      </c>
      <c r="I24" s="725" t="s">
        <v>1403</v>
      </c>
      <c r="J24" s="721" t="s">
        <v>289</v>
      </c>
      <c r="K24" s="721" t="s">
        <v>246</v>
      </c>
      <c r="L24" s="726"/>
      <c r="M24" s="726" t="s">
        <v>6426</v>
      </c>
      <c r="N24" s="722" t="s">
        <v>5260</v>
      </c>
      <c r="O24" s="721" t="s">
        <v>245</v>
      </c>
      <c r="P24" s="722" t="s">
        <v>5310</v>
      </c>
      <c r="Q24" s="722" t="s">
        <v>5309</v>
      </c>
    </row>
    <row r="25" spans="1:17">
      <c r="A25" s="721"/>
      <c r="B25" s="721">
        <v>2</v>
      </c>
      <c r="C25" s="722" t="s">
        <v>5316</v>
      </c>
      <c r="D25" s="723" t="s">
        <v>23</v>
      </c>
      <c r="E25" s="721" t="s">
        <v>254</v>
      </c>
      <c r="F25" s="721" t="s">
        <v>1514</v>
      </c>
      <c r="G25" s="774">
        <v>35862</v>
      </c>
      <c r="H25" s="795">
        <v>19</v>
      </c>
      <c r="I25" s="725" t="s">
        <v>1403</v>
      </c>
      <c r="J25" s="721" t="s">
        <v>886</v>
      </c>
      <c r="K25" s="721" t="s">
        <v>266</v>
      </c>
      <c r="L25" s="726"/>
      <c r="M25" s="726" t="s">
        <v>6426</v>
      </c>
      <c r="N25" s="722" t="s">
        <v>5260</v>
      </c>
      <c r="O25" s="721" t="s">
        <v>255</v>
      </c>
      <c r="P25" s="722" t="s">
        <v>5315</v>
      </c>
      <c r="Q25" s="722" t="s">
        <v>5309</v>
      </c>
    </row>
    <row r="26" spans="1:17">
      <c r="A26" s="721">
        <v>7</v>
      </c>
      <c r="B26" s="721">
        <v>1</v>
      </c>
      <c r="C26" s="722" t="s">
        <v>5318</v>
      </c>
      <c r="D26" s="723" t="s">
        <v>23</v>
      </c>
      <c r="E26" s="721" t="s">
        <v>221</v>
      </c>
      <c r="F26" s="721" t="s">
        <v>877</v>
      </c>
      <c r="G26" s="774">
        <v>23982</v>
      </c>
      <c r="H26" s="795">
        <v>51</v>
      </c>
      <c r="I26" s="725" t="s">
        <v>1403</v>
      </c>
      <c r="J26" s="721" t="s">
        <v>289</v>
      </c>
      <c r="K26" s="721" t="s">
        <v>428</v>
      </c>
      <c r="L26" s="726"/>
      <c r="M26" s="726" t="s">
        <v>6426</v>
      </c>
      <c r="N26" s="722" t="s">
        <v>5260</v>
      </c>
      <c r="O26" s="721" t="s">
        <v>222</v>
      </c>
      <c r="P26" s="722" t="s">
        <v>5317</v>
      </c>
      <c r="Q26" s="722" t="s">
        <v>5319</v>
      </c>
    </row>
    <row r="27" spans="1:17">
      <c r="A27" s="721"/>
      <c r="B27" s="721">
        <v>2</v>
      </c>
      <c r="C27" s="722" t="s">
        <v>2353</v>
      </c>
      <c r="D27" s="723" t="s">
        <v>16</v>
      </c>
      <c r="E27" s="721" t="s">
        <v>221</v>
      </c>
      <c r="F27" s="721" t="s">
        <v>877</v>
      </c>
      <c r="G27" s="774">
        <v>25569</v>
      </c>
      <c r="H27" s="795">
        <v>47</v>
      </c>
      <c r="I27" s="725" t="s">
        <v>1403</v>
      </c>
      <c r="J27" s="721" t="s">
        <v>256</v>
      </c>
      <c r="K27" s="721" t="s">
        <v>246</v>
      </c>
      <c r="L27" s="726"/>
      <c r="M27" s="726" t="s">
        <v>6426</v>
      </c>
      <c r="N27" s="722" t="s">
        <v>5260</v>
      </c>
      <c r="O27" s="721" t="s">
        <v>245</v>
      </c>
      <c r="P27" s="722" t="s">
        <v>5320</v>
      </c>
      <c r="Q27" s="722" t="s">
        <v>5319</v>
      </c>
    </row>
    <row r="28" spans="1:17">
      <c r="A28" s="721"/>
      <c r="B28" s="721">
        <v>3</v>
      </c>
      <c r="C28" s="722" t="s">
        <v>5326</v>
      </c>
      <c r="D28" s="723" t="s">
        <v>23</v>
      </c>
      <c r="E28" s="721" t="s">
        <v>254</v>
      </c>
      <c r="F28" s="721" t="s">
        <v>230</v>
      </c>
      <c r="G28" s="774">
        <v>38185</v>
      </c>
      <c r="H28" s="795">
        <v>13</v>
      </c>
      <c r="I28" s="725" t="s">
        <v>1403</v>
      </c>
      <c r="J28" s="721" t="s">
        <v>369</v>
      </c>
      <c r="K28" s="721" t="s">
        <v>266</v>
      </c>
      <c r="L28" s="726"/>
      <c r="M28" s="726" t="s">
        <v>6426</v>
      </c>
      <c r="N28" s="722" t="s">
        <v>5260</v>
      </c>
      <c r="O28" s="721" t="s">
        <v>255</v>
      </c>
      <c r="P28" s="734" t="s">
        <v>5325</v>
      </c>
      <c r="Q28" s="722" t="s">
        <v>5319</v>
      </c>
    </row>
    <row r="29" spans="1:17">
      <c r="A29" s="721">
        <v>8</v>
      </c>
      <c r="B29" s="721">
        <v>1</v>
      </c>
      <c r="C29" s="722" t="s">
        <v>5328</v>
      </c>
      <c r="D29" s="723" t="s">
        <v>23</v>
      </c>
      <c r="E29" s="721" t="s">
        <v>221</v>
      </c>
      <c r="F29" s="721" t="s">
        <v>452</v>
      </c>
      <c r="G29" s="774">
        <v>16020</v>
      </c>
      <c r="H29" s="795">
        <v>73</v>
      </c>
      <c r="I29" s="725" t="s">
        <v>1403</v>
      </c>
      <c r="J29" s="721" t="s">
        <v>289</v>
      </c>
      <c r="K29" s="721" t="s">
        <v>283</v>
      </c>
      <c r="L29" s="726"/>
      <c r="M29" s="726" t="s">
        <v>6426</v>
      </c>
      <c r="N29" s="722" t="s">
        <v>5260</v>
      </c>
      <c r="O29" s="721" t="s">
        <v>222</v>
      </c>
      <c r="P29" s="722" t="s">
        <v>5327</v>
      </c>
      <c r="Q29" s="722" t="s">
        <v>5331</v>
      </c>
    </row>
    <row r="30" spans="1:17">
      <c r="A30" s="721"/>
      <c r="B30" s="721">
        <v>2</v>
      </c>
      <c r="C30" s="722" t="s">
        <v>5333</v>
      </c>
      <c r="D30" s="723" t="s">
        <v>16</v>
      </c>
      <c r="E30" s="721" t="s">
        <v>221</v>
      </c>
      <c r="F30" s="721" t="s">
        <v>452</v>
      </c>
      <c r="G30" s="774">
        <v>18368</v>
      </c>
      <c r="H30" s="795">
        <v>67</v>
      </c>
      <c r="I30" s="725" t="s">
        <v>1403</v>
      </c>
      <c r="J30" s="721" t="s">
        <v>289</v>
      </c>
      <c r="K30" s="721" t="s">
        <v>246</v>
      </c>
      <c r="L30" s="726"/>
      <c r="M30" s="726" t="s">
        <v>6426</v>
      </c>
      <c r="N30" s="722" t="s">
        <v>5260</v>
      </c>
      <c r="O30" s="721" t="s">
        <v>245</v>
      </c>
      <c r="P30" s="722" t="s">
        <v>5332</v>
      </c>
      <c r="Q30" s="722" t="s">
        <v>5331</v>
      </c>
    </row>
    <row r="31" spans="1:17">
      <c r="A31" s="721">
        <v>9</v>
      </c>
      <c r="B31" s="721">
        <v>1</v>
      </c>
      <c r="C31" s="722" t="s">
        <v>5337</v>
      </c>
      <c r="D31" s="723" t="s">
        <v>23</v>
      </c>
      <c r="E31" s="721" t="s">
        <v>221</v>
      </c>
      <c r="F31" s="721" t="s">
        <v>3010</v>
      </c>
      <c r="G31" s="774">
        <v>25726</v>
      </c>
      <c r="H31" s="795">
        <v>47</v>
      </c>
      <c r="I31" s="725" t="s">
        <v>1403</v>
      </c>
      <c r="J31" s="721" t="s">
        <v>256</v>
      </c>
      <c r="K31" s="721" t="s">
        <v>283</v>
      </c>
      <c r="L31" s="726"/>
      <c r="M31" s="726" t="s">
        <v>6426</v>
      </c>
      <c r="N31" s="722" t="s">
        <v>5260</v>
      </c>
      <c r="O31" s="721" t="s">
        <v>222</v>
      </c>
      <c r="P31" s="722" t="s">
        <v>5336</v>
      </c>
      <c r="Q31" s="722" t="s">
        <v>5339</v>
      </c>
    </row>
    <row r="32" spans="1:17">
      <c r="A32" s="721"/>
      <c r="B32" s="721">
        <v>2</v>
      </c>
      <c r="C32" s="722" t="s">
        <v>5341</v>
      </c>
      <c r="D32" s="723" t="s">
        <v>16</v>
      </c>
      <c r="E32" s="721" t="s">
        <v>221</v>
      </c>
      <c r="F32" s="721" t="s">
        <v>376</v>
      </c>
      <c r="G32" s="774">
        <v>28219</v>
      </c>
      <c r="H32" s="795">
        <v>40</v>
      </c>
      <c r="I32" s="725" t="s">
        <v>1403</v>
      </c>
      <c r="J32" s="721" t="s">
        <v>256</v>
      </c>
      <c r="K32" s="721" t="s">
        <v>246</v>
      </c>
      <c r="L32" s="726"/>
      <c r="M32" s="726" t="s">
        <v>6426</v>
      </c>
      <c r="N32" s="722" t="s">
        <v>5260</v>
      </c>
      <c r="O32" s="721" t="s">
        <v>245</v>
      </c>
      <c r="P32" s="722" t="s">
        <v>5340</v>
      </c>
      <c r="Q32" s="722" t="s">
        <v>5339</v>
      </c>
    </row>
    <row r="33" spans="1:17">
      <c r="A33" s="721"/>
      <c r="B33" s="721">
        <v>3</v>
      </c>
      <c r="C33" s="722" t="s">
        <v>5343</v>
      </c>
      <c r="D33" s="723" t="s">
        <v>16</v>
      </c>
      <c r="E33" s="721" t="s">
        <v>254</v>
      </c>
      <c r="F33" s="721" t="s">
        <v>230</v>
      </c>
      <c r="G33" s="774">
        <v>35859</v>
      </c>
      <c r="H33" s="795">
        <v>19</v>
      </c>
      <c r="I33" s="725" t="s">
        <v>1403</v>
      </c>
      <c r="J33" s="721" t="s">
        <v>223</v>
      </c>
      <c r="K33" s="721" t="s">
        <v>266</v>
      </c>
      <c r="L33" s="726"/>
      <c r="M33" s="726" t="s">
        <v>6426</v>
      </c>
      <c r="N33" s="722" t="s">
        <v>5260</v>
      </c>
      <c r="O33" s="721" t="s">
        <v>255</v>
      </c>
      <c r="P33" s="722" t="s">
        <v>5342</v>
      </c>
      <c r="Q33" s="722" t="s">
        <v>5339</v>
      </c>
    </row>
    <row r="34" spans="1:17">
      <c r="A34" s="721"/>
      <c r="B34" s="721">
        <v>4</v>
      </c>
      <c r="C34" s="722" t="s">
        <v>5345</v>
      </c>
      <c r="D34" s="723" t="s">
        <v>16</v>
      </c>
      <c r="E34" s="721" t="s">
        <v>254</v>
      </c>
      <c r="F34" s="721" t="s">
        <v>230</v>
      </c>
      <c r="G34" s="774">
        <v>38075</v>
      </c>
      <c r="H34" s="795">
        <v>13</v>
      </c>
      <c r="I34" s="725" t="s">
        <v>1403</v>
      </c>
      <c r="J34" s="721" t="s">
        <v>369</v>
      </c>
      <c r="K34" s="721" t="s">
        <v>266</v>
      </c>
      <c r="L34" s="726"/>
      <c r="M34" s="726" t="s">
        <v>6426</v>
      </c>
      <c r="N34" s="722" t="s">
        <v>5260</v>
      </c>
      <c r="O34" s="721" t="s">
        <v>255</v>
      </c>
      <c r="P34" s="722" t="s">
        <v>5344</v>
      </c>
      <c r="Q34" s="722" t="s">
        <v>5339</v>
      </c>
    </row>
    <row r="35" spans="1:17">
      <c r="A35" s="721"/>
      <c r="B35" s="721">
        <v>5</v>
      </c>
      <c r="C35" s="722" t="s">
        <v>1231</v>
      </c>
      <c r="D35" s="723" t="s">
        <v>23</v>
      </c>
      <c r="E35" s="721" t="s">
        <v>254</v>
      </c>
      <c r="F35" s="721" t="s">
        <v>230</v>
      </c>
      <c r="G35" s="774">
        <v>38497</v>
      </c>
      <c r="H35" s="795">
        <v>12</v>
      </c>
      <c r="I35" s="725" t="s">
        <v>1403</v>
      </c>
      <c r="J35" s="721" t="s">
        <v>369</v>
      </c>
      <c r="K35" s="721" t="s">
        <v>266</v>
      </c>
      <c r="L35" s="726"/>
      <c r="M35" s="726" t="s">
        <v>6426</v>
      </c>
      <c r="N35" s="722" t="s">
        <v>5260</v>
      </c>
      <c r="O35" s="721" t="s">
        <v>255</v>
      </c>
      <c r="P35" s="722" t="s">
        <v>5346</v>
      </c>
      <c r="Q35" s="722" t="s">
        <v>5339</v>
      </c>
    </row>
    <row r="36" spans="1:17">
      <c r="A36" s="721">
        <v>10</v>
      </c>
      <c r="B36" s="721">
        <v>1</v>
      </c>
      <c r="C36" s="722" t="s">
        <v>5348</v>
      </c>
      <c r="D36" s="723" t="s">
        <v>23</v>
      </c>
      <c r="E36" s="721" t="s">
        <v>221</v>
      </c>
      <c r="F36" s="721" t="s">
        <v>1609</v>
      </c>
      <c r="G36" s="774">
        <v>28697</v>
      </c>
      <c r="H36" s="795">
        <v>39</v>
      </c>
      <c r="I36" s="725" t="s">
        <v>1403</v>
      </c>
      <c r="J36" s="721" t="s">
        <v>223</v>
      </c>
      <c r="K36" s="721" t="s">
        <v>428</v>
      </c>
      <c r="L36" s="726"/>
      <c r="M36" s="726" t="s">
        <v>6426</v>
      </c>
      <c r="N36" s="722" t="s">
        <v>5260</v>
      </c>
      <c r="O36" s="721" t="s">
        <v>222</v>
      </c>
      <c r="P36" s="722" t="s">
        <v>5347</v>
      </c>
      <c r="Q36" s="722" t="s">
        <v>5350</v>
      </c>
    </row>
    <row r="37" spans="1:17">
      <c r="A37" s="721"/>
      <c r="B37" s="721">
        <v>2</v>
      </c>
      <c r="C37" s="722" t="s">
        <v>5352</v>
      </c>
      <c r="D37" s="723" t="s">
        <v>16</v>
      </c>
      <c r="E37" s="721" t="s">
        <v>221</v>
      </c>
      <c r="F37" s="721" t="s">
        <v>1609</v>
      </c>
      <c r="G37" s="774">
        <v>29994</v>
      </c>
      <c r="H37" s="795">
        <v>35</v>
      </c>
      <c r="I37" s="725" t="s">
        <v>1403</v>
      </c>
      <c r="J37" s="721" t="s">
        <v>289</v>
      </c>
      <c r="K37" s="721" t="s">
        <v>246</v>
      </c>
      <c r="L37" s="726"/>
      <c r="M37" s="726" t="s">
        <v>6426</v>
      </c>
      <c r="N37" s="722" t="s">
        <v>5260</v>
      </c>
      <c r="O37" s="721" t="s">
        <v>245</v>
      </c>
      <c r="P37" s="722" t="s">
        <v>5351</v>
      </c>
      <c r="Q37" s="722" t="s">
        <v>5350</v>
      </c>
    </row>
    <row r="38" spans="1:17">
      <c r="A38" s="721"/>
      <c r="B38" s="721">
        <v>3</v>
      </c>
      <c r="C38" s="722" t="s">
        <v>5354</v>
      </c>
      <c r="D38" s="723" t="s">
        <v>23</v>
      </c>
      <c r="E38" s="721" t="s">
        <v>254</v>
      </c>
      <c r="F38" s="721" t="s">
        <v>230</v>
      </c>
      <c r="G38" s="774">
        <v>37001</v>
      </c>
      <c r="H38" s="795">
        <v>16</v>
      </c>
      <c r="I38" s="725" t="s">
        <v>1403</v>
      </c>
      <c r="J38" s="721" t="s">
        <v>348</v>
      </c>
      <c r="K38" s="721" t="s">
        <v>266</v>
      </c>
      <c r="L38" s="726"/>
      <c r="M38" s="726" t="s">
        <v>6426</v>
      </c>
      <c r="N38" s="722" t="s">
        <v>5260</v>
      </c>
      <c r="O38" s="721" t="s">
        <v>255</v>
      </c>
      <c r="P38" s="722" t="s">
        <v>5353</v>
      </c>
      <c r="Q38" s="722" t="s">
        <v>5350</v>
      </c>
    </row>
    <row r="39" spans="1:17">
      <c r="A39" s="721"/>
      <c r="B39" s="721">
        <v>4</v>
      </c>
      <c r="C39" s="722" t="s">
        <v>5356</v>
      </c>
      <c r="D39" s="723" t="s">
        <v>23</v>
      </c>
      <c r="E39" s="721" t="s">
        <v>254</v>
      </c>
      <c r="F39" s="721" t="s">
        <v>230</v>
      </c>
      <c r="G39" s="774">
        <v>38685</v>
      </c>
      <c r="H39" s="795">
        <v>11</v>
      </c>
      <c r="I39" s="725" t="s">
        <v>1403</v>
      </c>
      <c r="J39" s="721" t="s">
        <v>369</v>
      </c>
      <c r="K39" s="721" t="s">
        <v>266</v>
      </c>
      <c r="L39" s="726"/>
      <c r="M39" s="726" t="s">
        <v>6426</v>
      </c>
      <c r="N39" s="722" t="s">
        <v>5260</v>
      </c>
      <c r="O39" s="721" t="s">
        <v>255</v>
      </c>
      <c r="P39" s="722" t="s">
        <v>5355</v>
      </c>
      <c r="Q39" s="722" t="s">
        <v>5350</v>
      </c>
    </row>
    <row r="40" spans="1:17">
      <c r="A40" s="721"/>
      <c r="B40" s="721">
        <v>5</v>
      </c>
      <c r="C40" s="722" t="s">
        <v>5358</v>
      </c>
      <c r="D40" s="723" t="s">
        <v>23</v>
      </c>
      <c r="E40" s="721" t="s">
        <v>254</v>
      </c>
      <c r="F40" s="721" t="s">
        <v>22</v>
      </c>
      <c r="G40" s="774">
        <v>41937</v>
      </c>
      <c r="H40" s="795">
        <v>2</v>
      </c>
      <c r="I40" s="725" t="s">
        <v>1403</v>
      </c>
      <c r="J40" s="721" t="s">
        <v>265</v>
      </c>
      <c r="K40" s="721" t="s">
        <v>270</v>
      </c>
      <c r="L40" s="726"/>
      <c r="M40" s="726" t="s">
        <v>6426</v>
      </c>
      <c r="N40" s="722" t="s">
        <v>5359</v>
      </c>
      <c r="O40" s="721" t="s">
        <v>255</v>
      </c>
      <c r="P40" s="734" t="s">
        <v>5357</v>
      </c>
      <c r="Q40" s="722" t="s">
        <v>5350</v>
      </c>
    </row>
    <row r="41" spans="1:17">
      <c r="A41" s="721">
        <v>11</v>
      </c>
      <c r="B41" s="721">
        <v>1</v>
      </c>
      <c r="C41" s="722" t="s">
        <v>5361</v>
      </c>
      <c r="D41" s="723" t="s">
        <v>23</v>
      </c>
      <c r="E41" s="721" t="s">
        <v>221</v>
      </c>
      <c r="F41" s="721" t="s">
        <v>1290</v>
      </c>
      <c r="G41" s="774">
        <v>27744</v>
      </c>
      <c r="H41" s="795">
        <v>41</v>
      </c>
      <c r="I41" s="725" t="s">
        <v>1403</v>
      </c>
      <c r="J41" s="721" t="s">
        <v>289</v>
      </c>
      <c r="K41" s="721" t="s">
        <v>283</v>
      </c>
      <c r="L41" s="726"/>
      <c r="M41" s="726" t="s">
        <v>6426</v>
      </c>
      <c r="N41" s="722" t="s">
        <v>5260</v>
      </c>
      <c r="O41" s="721" t="s">
        <v>222</v>
      </c>
      <c r="P41" s="722" t="s">
        <v>5360</v>
      </c>
      <c r="Q41" s="722" t="s">
        <v>5363</v>
      </c>
    </row>
    <row r="42" spans="1:17">
      <c r="A42" s="721"/>
      <c r="B42" s="721">
        <v>2</v>
      </c>
      <c r="C42" s="722" t="s">
        <v>5365</v>
      </c>
      <c r="D42" s="723" t="s">
        <v>16</v>
      </c>
      <c r="E42" s="721" t="s">
        <v>221</v>
      </c>
      <c r="F42" s="721" t="s">
        <v>376</v>
      </c>
      <c r="G42" s="774">
        <v>31060</v>
      </c>
      <c r="H42" s="795">
        <v>32</v>
      </c>
      <c r="I42" s="725" t="s">
        <v>1403</v>
      </c>
      <c r="J42" s="721" t="s">
        <v>289</v>
      </c>
      <c r="K42" s="721" t="s">
        <v>246</v>
      </c>
      <c r="L42" s="726"/>
      <c r="M42" s="726" t="s">
        <v>6426</v>
      </c>
      <c r="N42" s="722" t="s">
        <v>5260</v>
      </c>
      <c r="O42" s="721" t="s">
        <v>245</v>
      </c>
      <c r="P42" s="722" t="s">
        <v>5364</v>
      </c>
      <c r="Q42" s="722" t="s">
        <v>5363</v>
      </c>
    </row>
    <row r="43" spans="1:17">
      <c r="A43" s="721"/>
      <c r="B43" s="721">
        <v>3</v>
      </c>
      <c r="C43" s="722" t="s">
        <v>5367</v>
      </c>
      <c r="D43" s="723" t="s">
        <v>16</v>
      </c>
      <c r="E43" s="721" t="s">
        <v>254</v>
      </c>
      <c r="F43" s="721" t="s">
        <v>230</v>
      </c>
      <c r="G43" s="774">
        <v>38874</v>
      </c>
      <c r="H43" s="795">
        <v>11</v>
      </c>
      <c r="I43" s="725" t="s">
        <v>1403</v>
      </c>
      <c r="J43" s="721" t="s">
        <v>369</v>
      </c>
      <c r="K43" s="721" t="s">
        <v>266</v>
      </c>
      <c r="L43" s="726"/>
      <c r="M43" s="726" t="s">
        <v>6426</v>
      </c>
      <c r="N43" s="722" t="s">
        <v>5260</v>
      </c>
      <c r="O43" s="721" t="s">
        <v>255</v>
      </c>
      <c r="P43" s="722" t="s">
        <v>5366</v>
      </c>
      <c r="Q43" s="722" t="s">
        <v>5363</v>
      </c>
    </row>
    <row r="44" spans="1:17">
      <c r="A44" s="721"/>
      <c r="B44" s="721">
        <v>4</v>
      </c>
      <c r="C44" s="722" t="s">
        <v>5369</v>
      </c>
      <c r="D44" s="723" t="s">
        <v>23</v>
      </c>
      <c r="E44" s="721" t="s">
        <v>254</v>
      </c>
      <c r="F44" s="721" t="s">
        <v>230</v>
      </c>
      <c r="G44" s="774">
        <v>40637</v>
      </c>
      <c r="H44" s="795">
        <v>6</v>
      </c>
      <c r="I44" s="725" t="s">
        <v>1403</v>
      </c>
      <c r="J44" s="721" t="s">
        <v>265</v>
      </c>
      <c r="K44" s="721" t="s">
        <v>270</v>
      </c>
      <c r="L44" s="726"/>
      <c r="M44" s="726" t="s">
        <v>6426</v>
      </c>
      <c r="N44" s="722" t="s">
        <v>5260</v>
      </c>
      <c r="O44" s="721" t="s">
        <v>255</v>
      </c>
      <c r="P44" s="727" t="s">
        <v>5368</v>
      </c>
      <c r="Q44" s="722" t="s">
        <v>5363</v>
      </c>
    </row>
    <row r="45" spans="1:17">
      <c r="A45" s="721"/>
      <c r="B45" s="721">
        <v>5</v>
      </c>
      <c r="C45" s="722" t="s">
        <v>5371</v>
      </c>
      <c r="D45" s="723" t="s">
        <v>23</v>
      </c>
      <c r="E45" s="721" t="s">
        <v>254</v>
      </c>
      <c r="F45" s="721" t="s">
        <v>1055</v>
      </c>
      <c r="G45" s="774">
        <v>33092</v>
      </c>
      <c r="H45" s="795">
        <v>26</v>
      </c>
      <c r="I45" s="725" t="s">
        <v>1403</v>
      </c>
      <c r="J45" s="721" t="s">
        <v>223</v>
      </c>
      <c r="K45" s="721" t="s">
        <v>283</v>
      </c>
      <c r="L45" s="726"/>
      <c r="M45" s="726" t="s">
        <v>6426</v>
      </c>
      <c r="N45" s="722" t="s">
        <v>5260</v>
      </c>
      <c r="O45" s="721" t="s">
        <v>1845</v>
      </c>
      <c r="P45" s="727" t="s">
        <v>5370</v>
      </c>
      <c r="Q45" s="722" t="s">
        <v>5363</v>
      </c>
    </row>
    <row r="46" spans="1:17">
      <c r="A46" s="721">
        <v>12</v>
      </c>
      <c r="B46" s="721">
        <v>1</v>
      </c>
      <c r="C46" s="722" t="s">
        <v>5375</v>
      </c>
      <c r="D46" s="723" t="s">
        <v>23</v>
      </c>
      <c r="E46" s="721" t="s">
        <v>221</v>
      </c>
      <c r="F46" s="721" t="s">
        <v>376</v>
      </c>
      <c r="G46" s="774">
        <v>28451</v>
      </c>
      <c r="H46" s="795">
        <v>39</v>
      </c>
      <c r="I46" s="725" t="s">
        <v>4508</v>
      </c>
      <c r="J46" s="721" t="s">
        <v>289</v>
      </c>
      <c r="K46" s="721" t="s">
        <v>283</v>
      </c>
      <c r="L46" s="726"/>
      <c r="M46" s="726" t="s">
        <v>6426</v>
      </c>
      <c r="N46" s="722" t="s">
        <v>5260</v>
      </c>
      <c r="O46" s="721" t="s">
        <v>222</v>
      </c>
      <c r="P46" s="734" t="s">
        <v>5374</v>
      </c>
      <c r="Q46" s="734" t="s">
        <v>5377</v>
      </c>
    </row>
    <row r="47" spans="1:17">
      <c r="A47" s="721"/>
      <c r="B47" s="721">
        <v>2</v>
      </c>
      <c r="C47" s="722" t="s">
        <v>5379</v>
      </c>
      <c r="D47" s="723" t="s">
        <v>16</v>
      </c>
      <c r="E47" s="721" t="s">
        <v>221</v>
      </c>
      <c r="F47" s="721" t="s">
        <v>376</v>
      </c>
      <c r="G47" s="774">
        <v>28607</v>
      </c>
      <c r="H47" s="795">
        <v>39</v>
      </c>
      <c r="I47" s="725" t="s">
        <v>4508</v>
      </c>
      <c r="J47" s="721" t="s">
        <v>289</v>
      </c>
      <c r="K47" s="721" t="s">
        <v>246</v>
      </c>
      <c r="L47" s="726"/>
      <c r="M47" s="726" t="s">
        <v>6426</v>
      </c>
      <c r="N47" s="722" t="s">
        <v>5260</v>
      </c>
      <c r="O47" s="721" t="s">
        <v>245</v>
      </c>
      <c r="P47" s="734" t="s">
        <v>5378</v>
      </c>
      <c r="Q47" s="734" t="s">
        <v>5377</v>
      </c>
    </row>
    <row r="48" spans="1:17">
      <c r="A48" s="721"/>
      <c r="B48" s="721">
        <v>3</v>
      </c>
      <c r="C48" s="722" t="s">
        <v>5383</v>
      </c>
      <c r="D48" s="723" t="s">
        <v>23</v>
      </c>
      <c r="E48" s="721" t="s">
        <v>254</v>
      </c>
      <c r="F48" s="721" t="s">
        <v>376</v>
      </c>
      <c r="G48" s="774">
        <v>38320</v>
      </c>
      <c r="H48" s="795">
        <v>12</v>
      </c>
      <c r="I48" s="725" t="s">
        <v>4508</v>
      </c>
      <c r="J48" s="721" t="s">
        <v>369</v>
      </c>
      <c r="K48" s="721" t="s">
        <v>266</v>
      </c>
      <c r="L48" s="726"/>
      <c r="M48" s="726" t="s">
        <v>6426</v>
      </c>
      <c r="N48" s="722" t="s">
        <v>5260</v>
      </c>
      <c r="O48" s="721" t="s">
        <v>255</v>
      </c>
      <c r="P48" s="734" t="s">
        <v>5382</v>
      </c>
      <c r="Q48" s="734" t="s">
        <v>5377</v>
      </c>
    </row>
    <row r="49" spans="1:17">
      <c r="A49" s="721"/>
      <c r="B49" s="721">
        <v>4</v>
      </c>
      <c r="C49" s="722" t="s">
        <v>5385</v>
      </c>
      <c r="D49" s="723" t="s">
        <v>16</v>
      </c>
      <c r="E49" s="721" t="s">
        <v>254</v>
      </c>
      <c r="F49" s="721" t="s">
        <v>376</v>
      </c>
      <c r="G49" s="774">
        <v>39407</v>
      </c>
      <c r="H49" s="795">
        <v>9</v>
      </c>
      <c r="I49" s="725" t="s">
        <v>4508</v>
      </c>
      <c r="J49" s="721" t="s">
        <v>369</v>
      </c>
      <c r="K49" s="721" t="s">
        <v>266</v>
      </c>
      <c r="L49" s="726"/>
      <c r="M49" s="726" t="s">
        <v>6426</v>
      </c>
      <c r="N49" s="722" t="s">
        <v>5260</v>
      </c>
      <c r="O49" s="721" t="s">
        <v>255</v>
      </c>
      <c r="P49" s="734" t="s">
        <v>5384</v>
      </c>
      <c r="Q49" s="734" t="s">
        <v>5377</v>
      </c>
    </row>
    <row r="50" spans="1:17">
      <c r="A50" s="721">
        <v>13</v>
      </c>
      <c r="B50" s="721">
        <v>1</v>
      </c>
      <c r="C50" s="722" t="s">
        <v>5387</v>
      </c>
      <c r="D50" s="723" t="s">
        <v>23</v>
      </c>
      <c r="E50" s="721" t="s">
        <v>221</v>
      </c>
      <c r="F50" s="721" t="s">
        <v>970</v>
      </c>
      <c r="G50" s="774">
        <v>30973</v>
      </c>
      <c r="H50" s="795">
        <v>32</v>
      </c>
      <c r="I50" s="725" t="s">
        <v>1403</v>
      </c>
      <c r="J50" s="721" t="s">
        <v>289</v>
      </c>
      <c r="K50" s="721" t="s">
        <v>674</v>
      </c>
      <c r="L50" s="726"/>
      <c r="M50" s="726" t="s">
        <v>6426</v>
      </c>
      <c r="N50" s="722" t="s">
        <v>5260</v>
      </c>
      <c r="O50" s="721" t="s">
        <v>222</v>
      </c>
      <c r="P50" s="734" t="s">
        <v>5386</v>
      </c>
      <c r="Q50" s="736" t="s">
        <v>5390</v>
      </c>
    </row>
    <row r="51" spans="1:17">
      <c r="A51" s="721"/>
      <c r="B51" s="721">
        <v>2</v>
      </c>
      <c r="C51" s="722" t="s">
        <v>5392</v>
      </c>
      <c r="D51" s="723" t="s">
        <v>16</v>
      </c>
      <c r="E51" s="721" t="s">
        <v>221</v>
      </c>
      <c r="F51" s="721" t="s">
        <v>970</v>
      </c>
      <c r="G51" s="774">
        <v>31776</v>
      </c>
      <c r="H51" s="795">
        <v>30</v>
      </c>
      <c r="I51" s="725" t="s">
        <v>1403</v>
      </c>
      <c r="J51" s="721" t="s">
        <v>289</v>
      </c>
      <c r="K51" s="721" t="s">
        <v>246</v>
      </c>
      <c r="L51" s="726"/>
      <c r="M51" s="726" t="s">
        <v>6426</v>
      </c>
      <c r="N51" s="722" t="s">
        <v>5260</v>
      </c>
      <c r="O51" s="721" t="s">
        <v>245</v>
      </c>
      <c r="P51" s="734" t="s">
        <v>5391</v>
      </c>
      <c r="Q51" s="736" t="s">
        <v>5390</v>
      </c>
    </row>
    <row r="52" spans="1:17">
      <c r="A52" s="721"/>
      <c r="B52" s="721">
        <v>3</v>
      </c>
      <c r="C52" s="722" t="s">
        <v>5395</v>
      </c>
      <c r="D52" s="723" t="s">
        <v>16</v>
      </c>
      <c r="E52" s="721" t="s">
        <v>254</v>
      </c>
      <c r="F52" s="721" t="s">
        <v>970</v>
      </c>
      <c r="G52" s="774">
        <v>38924</v>
      </c>
      <c r="H52" s="795">
        <v>11</v>
      </c>
      <c r="I52" s="725" t="s">
        <v>1403</v>
      </c>
      <c r="J52" s="721" t="s">
        <v>369</v>
      </c>
      <c r="K52" s="721" t="s">
        <v>266</v>
      </c>
      <c r="L52" s="726"/>
      <c r="M52" s="726" t="s">
        <v>6426</v>
      </c>
      <c r="N52" s="722" t="s">
        <v>5260</v>
      </c>
      <c r="O52" s="721" t="s">
        <v>255</v>
      </c>
      <c r="P52" s="727" t="s">
        <v>5394</v>
      </c>
      <c r="Q52" s="736" t="s">
        <v>5390</v>
      </c>
    </row>
    <row r="53" spans="1:17">
      <c r="A53" s="721"/>
      <c r="B53" s="721">
        <v>4</v>
      </c>
      <c r="C53" s="722" t="s">
        <v>5397</v>
      </c>
      <c r="D53" s="723" t="s">
        <v>16</v>
      </c>
      <c r="E53" s="721" t="s">
        <v>254</v>
      </c>
      <c r="F53" s="721" t="s">
        <v>229</v>
      </c>
      <c r="G53" s="774">
        <v>41377</v>
      </c>
      <c r="H53" s="795">
        <v>4</v>
      </c>
      <c r="I53" s="725" t="s">
        <v>1403</v>
      </c>
      <c r="J53" s="721" t="s">
        <v>265</v>
      </c>
      <c r="K53" s="721" t="s">
        <v>270</v>
      </c>
      <c r="L53" s="726"/>
      <c r="M53" s="726" t="s">
        <v>6426</v>
      </c>
      <c r="N53" s="722" t="s">
        <v>5260</v>
      </c>
      <c r="O53" s="721" t="s">
        <v>255</v>
      </c>
      <c r="P53" s="727" t="s">
        <v>5396</v>
      </c>
      <c r="Q53" s="736" t="s">
        <v>5390</v>
      </c>
    </row>
    <row r="54" spans="1:17">
      <c r="A54" s="721">
        <v>14</v>
      </c>
      <c r="B54" s="721">
        <v>1</v>
      </c>
      <c r="C54" s="722" t="s">
        <v>5399</v>
      </c>
      <c r="D54" s="723" t="s">
        <v>23</v>
      </c>
      <c r="E54" s="721" t="s">
        <v>221</v>
      </c>
      <c r="F54" s="721" t="s">
        <v>376</v>
      </c>
      <c r="G54" s="774">
        <v>23617</v>
      </c>
      <c r="H54" s="795">
        <v>52</v>
      </c>
      <c r="I54" s="725" t="s">
        <v>1403</v>
      </c>
      <c r="J54" s="721" t="s">
        <v>223</v>
      </c>
      <c r="K54" s="721" t="s">
        <v>283</v>
      </c>
      <c r="L54" s="726"/>
      <c r="M54" s="726" t="s">
        <v>6426</v>
      </c>
      <c r="N54" s="722" t="s">
        <v>5260</v>
      </c>
      <c r="O54" s="721" t="s">
        <v>222</v>
      </c>
      <c r="P54" s="734" t="s">
        <v>5398</v>
      </c>
      <c r="Q54" s="734" t="s">
        <v>5402</v>
      </c>
    </row>
    <row r="55" spans="1:17">
      <c r="A55" s="721"/>
      <c r="B55" s="721">
        <v>2</v>
      </c>
      <c r="C55" s="722" t="s">
        <v>5404</v>
      </c>
      <c r="D55" s="723" t="s">
        <v>16</v>
      </c>
      <c r="E55" s="721" t="s">
        <v>221</v>
      </c>
      <c r="F55" s="721" t="s">
        <v>1582</v>
      </c>
      <c r="G55" s="774">
        <v>24967</v>
      </c>
      <c r="H55" s="795">
        <v>49</v>
      </c>
      <c r="I55" s="725" t="s">
        <v>1403</v>
      </c>
      <c r="J55" s="721" t="s">
        <v>223</v>
      </c>
      <c r="K55" s="721" t="s">
        <v>246</v>
      </c>
      <c r="L55" s="726"/>
      <c r="M55" s="726" t="s">
        <v>6426</v>
      </c>
      <c r="N55" s="722" t="s">
        <v>5260</v>
      </c>
      <c r="O55" s="721" t="s">
        <v>245</v>
      </c>
      <c r="P55" s="734" t="s">
        <v>5403</v>
      </c>
      <c r="Q55" s="734" t="s">
        <v>5402</v>
      </c>
    </row>
    <row r="56" spans="1:17">
      <c r="A56" s="721"/>
      <c r="B56" s="721">
        <v>3</v>
      </c>
      <c r="C56" s="722" t="s">
        <v>5408</v>
      </c>
      <c r="D56" s="723" t="s">
        <v>23</v>
      </c>
      <c r="E56" s="721" t="s">
        <v>254</v>
      </c>
      <c r="F56" s="721" t="s">
        <v>230</v>
      </c>
      <c r="G56" s="774">
        <v>35244</v>
      </c>
      <c r="H56" s="795">
        <v>21</v>
      </c>
      <c r="I56" s="725" t="s">
        <v>1403</v>
      </c>
      <c r="J56" s="721" t="s">
        <v>886</v>
      </c>
      <c r="K56" s="721" t="s">
        <v>266</v>
      </c>
      <c r="L56" s="726"/>
      <c r="M56" s="726" t="s">
        <v>6426</v>
      </c>
      <c r="N56" s="722" t="s">
        <v>5260</v>
      </c>
      <c r="O56" s="721" t="s">
        <v>255</v>
      </c>
      <c r="P56" s="734" t="s">
        <v>5407</v>
      </c>
      <c r="Q56" s="734" t="s">
        <v>5402</v>
      </c>
    </row>
    <row r="57" spans="1:17">
      <c r="A57" s="721"/>
      <c r="B57" s="721">
        <v>4</v>
      </c>
      <c r="C57" s="722" t="s">
        <v>5411</v>
      </c>
      <c r="D57" s="723" t="s">
        <v>23</v>
      </c>
      <c r="E57" s="721" t="s">
        <v>254</v>
      </c>
      <c r="F57" s="721" t="s">
        <v>230</v>
      </c>
      <c r="G57" s="774">
        <v>35912</v>
      </c>
      <c r="H57" s="795">
        <v>19</v>
      </c>
      <c r="I57" s="725" t="s">
        <v>1403</v>
      </c>
      <c r="J57" s="721" t="s">
        <v>886</v>
      </c>
      <c r="K57" s="721" t="s">
        <v>266</v>
      </c>
      <c r="L57" s="726"/>
      <c r="M57" s="726" t="s">
        <v>6426</v>
      </c>
      <c r="N57" s="722" t="s">
        <v>5260</v>
      </c>
      <c r="O57" s="721" t="s">
        <v>255</v>
      </c>
      <c r="P57" s="734" t="s">
        <v>5410</v>
      </c>
      <c r="Q57" s="734" t="s">
        <v>5402</v>
      </c>
    </row>
    <row r="58" spans="1:17">
      <c r="A58" s="721"/>
      <c r="B58" s="721">
        <v>5</v>
      </c>
      <c r="C58" s="722" t="s">
        <v>5413</v>
      </c>
      <c r="D58" s="723" t="s">
        <v>16</v>
      </c>
      <c r="E58" s="721" t="s">
        <v>254</v>
      </c>
      <c r="F58" s="721" t="s">
        <v>22</v>
      </c>
      <c r="G58" s="774">
        <v>36558</v>
      </c>
      <c r="H58" s="795">
        <v>17</v>
      </c>
      <c r="I58" s="725" t="s">
        <v>1403</v>
      </c>
      <c r="J58" s="721" t="s">
        <v>348</v>
      </c>
      <c r="K58" s="721" t="s">
        <v>266</v>
      </c>
      <c r="L58" s="726"/>
      <c r="M58" s="726" t="s">
        <v>6426</v>
      </c>
      <c r="N58" s="722" t="s">
        <v>5260</v>
      </c>
      <c r="O58" s="721" t="s">
        <v>255</v>
      </c>
      <c r="P58" s="734" t="s">
        <v>5412</v>
      </c>
      <c r="Q58" s="734" t="s">
        <v>5402</v>
      </c>
    </row>
    <row r="59" spans="1:17">
      <c r="A59" s="721">
        <v>15</v>
      </c>
      <c r="B59" s="721">
        <v>1</v>
      </c>
      <c r="C59" s="722" t="s">
        <v>5415</v>
      </c>
      <c r="D59" s="723" t="s">
        <v>23</v>
      </c>
      <c r="E59" s="721" t="s">
        <v>221</v>
      </c>
      <c r="F59" s="721" t="s">
        <v>297</v>
      </c>
      <c r="G59" s="774">
        <v>23626</v>
      </c>
      <c r="H59" s="795">
        <v>52</v>
      </c>
      <c r="I59" s="725" t="s">
        <v>1403</v>
      </c>
      <c r="J59" s="721" t="s">
        <v>256</v>
      </c>
      <c r="K59" s="721" t="s">
        <v>283</v>
      </c>
      <c r="L59" s="726"/>
      <c r="M59" s="726" t="s">
        <v>6426</v>
      </c>
      <c r="N59" s="722" t="s">
        <v>5260</v>
      </c>
      <c r="O59" s="721" t="s">
        <v>222</v>
      </c>
      <c r="P59" s="722" t="s">
        <v>5414</v>
      </c>
      <c r="Q59" s="722" t="s">
        <v>5417</v>
      </c>
    </row>
    <row r="60" spans="1:17">
      <c r="A60" s="721"/>
      <c r="B60" s="721">
        <v>2</v>
      </c>
      <c r="C60" s="722" t="s">
        <v>4463</v>
      </c>
      <c r="D60" s="723" t="s">
        <v>16</v>
      </c>
      <c r="E60" s="721" t="s">
        <v>221</v>
      </c>
      <c r="F60" s="721" t="s">
        <v>938</v>
      </c>
      <c r="G60" s="774">
        <v>24221</v>
      </c>
      <c r="H60" s="795">
        <v>51</v>
      </c>
      <c r="I60" s="725" t="s">
        <v>1403</v>
      </c>
      <c r="J60" s="721" t="s">
        <v>256</v>
      </c>
      <c r="K60" s="721" t="s">
        <v>246</v>
      </c>
      <c r="L60" s="726"/>
      <c r="M60" s="726" t="s">
        <v>6426</v>
      </c>
      <c r="N60" s="722" t="s">
        <v>5260</v>
      </c>
      <c r="O60" s="721" t="s">
        <v>245</v>
      </c>
      <c r="P60" s="722" t="s">
        <v>5418</v>
      </c>
      <c r="Q60" s="722" t="s">
        <v>5417</v>
      </c>
    </row>
    <row r="61" spans="1:17">
      <c r="A61" s="721"/>
      <c r="B61" s="721">
        <v>3</v>
      </c>
      <c r="C61" s="722" t="s">
        <v>5422</v>
      </c>
      <c r="D61" s="723" t="s">
        <v>23</v>
      </c>
      <c r="E61" s="721" t="s">
        <v>254</v>
      </c>
      <c r="F61" s="721" t="s">
        <v>938</v>
      </c>
      <c r="G61" s="774">
        <v>31659</v>
      </c>
      <c r="H61" s="795">
        <v>30</v>
      </c>
      <c r="I61" s="725" t="s">
        <v>1403</v>
      </c>
      <c r="J61" s="721" t="s">
        <v>223</v>
      </c>
      <c r="K61" s="721" t="s">
        <v>261</v>
      </c>
      <c r="L61" s="726"/>
      <c r="M61" s="726" t="s">
        <v>6426</v>
      </c>
      <c r="N61" s="722" t="s">
        <v>5260</v>
      </c>
      <c r="O61" s="721" t="s">
        <v>255</v>
      </c>
      <c r="P61" s="722" t="s">
        <v>5421</v>
      </c>
      <c r="Q61" s="722" t="s">
        <v>5417</v>
      </c>
    </row>
    <row r="62" spans="1:17">
      <c r="A62" s="721"/>
      <c r="B62" s="721">
        <v>4</v>
      </c>
      <c r="C62" s="722" t="s">
        <v>5424</v>
      </c>
      <c r="D62" s="723" t="s">
        <v>23</v>
      </c>
      <c r="E62" s="721" t="s">
        <v>254</v>
      </c>
      <c r="F62" s="721" t="s">
        <v>22</v>
      </c>
      <c r="G62" s="774">
        <v>33849</v>
      </c>
      <c r="H62" s="795">
        <v>24</v>
      </c>
      <c r="I62" s="725" t="s">
        <v>1403</v>
      </c>
      <c r="J62" s="721" t="s">
        <v>223</v>
      </c>
      <c r="K62" s="721" t="s">
        <v>261</v>
      </c>
      <c r="L62" s="726"/>
      <c r="M62" s="726" t="s">
        <v>6426</v>
      </c>
      <c r="N62" s="722" t="s">
        <v>5260</v>
      </c>
      <c r="O62" s="721" t="s">
        <v>255</v>
      </c>
      <c r="P62" s="722" t="s">
        <v>5423</v>
      </c>
      <c r="Q62" s="722" t="s">
        <v>5417</v>
      </c>
    </row>
    <row r="63" spans="1:17">
      <c r="A63" s="721">
        <v>16</v>
      </c>
      <c r="B63" s="738">
        <v>1</v>
      </c>
      <c r="C63" s="722" t="s">
        <v>5426</v>
      </c>
      <c r="D63" s="723" t="s">
        <v>23</v>
      </c>
      <c r="E63" s="721" t="s">
        <v>221</v>
      </c>
      <c r="F63" s="721" t="s">
        <v>288</v>
      </c>
      <c r="G63" s="774">
        <v>27124</v>
      </c>
      <c r="H63" s="795">
        <v>43</v>
      </c>
      <c r="I63" s="725" t="s">
        <v>1403</v>
      </c>
      <c r="J63" s="721" t="s">
        <v>1291</v>
      </c>
      <c r="K63" s="721" t="s">
        <v>283</v>
      </c>
      <c r="L63" s="726"/>
      <c r="M63" s="726" t="s">
        <v>6426</v>
      </c>
      <c r="N63" s="722" t="s">
        <v>5260</v>
      </c>
      <c r="O63" s="721" t="s">
        <v>222</v>
      </c>
      <c r="P63" s="727" t="s">
        <v>5425</v>
      </c>
      <c r="Q63" s="727" t="s">
        <v>5427</v>
      </c>
    </row>
    <row r="64" spans="1:17">
      <c r="A64" s="721"/>
      <c r="B64" s="738">
        <v>2</v>
      </c>
      <c r="C64" s="722" t="s">
        <v>5429</v>
      </c>
      <c r="D64" s="723" t="s">
        <v>16</v>
      </c>
      <c r="E64" s="721" t="s">
        <v>221</v>
      </c>
      <c r="F64" s="721" t="s">
        <v>337</v>
      </c>
      <c r="G64" s="774">
        <v>27364</v>
      </c>
      <c r="H64" s="795">
        <v>42</v>
      </c>
      <c r="I64" s="725" t="s">
        <v>1403</v>
      </c>
      <c r="J64" s="721" t="s">
        <v>1291</v>
      </c>
      <c r="K64" s="721" t="s">
        <v>246</v>
      </c>
      <c r="L64" s="726"/>
      <c r="M64" s="726" t="s">
        <v>6426</v>
      </c>
      <c r="N64" s="722" t="s">
        <v>5260</v>
      </c>
      <c r="O64" s="721" t="s">
        <v>245</v>
      </c>
      <c r="P64" s="727" t="s">
        <v>5428</v>
      </c>
      <c r="Q64" s="727" t="s">
        <v>5427</v>
      </c>
    </row>
    <row r="65" spans="1:17">
      <c r="A65" s="721"/>
      <c r="B65" s="738">
        <v>3</v>
      </c>
      <c r="C65" s="722" t="s">
        <v>5432</v>
      </c>
      <c r="D65" s="723" t="s">
        <v>23</v>
      </c>
      <c r="E65" s="721" t="s">
        <v>254</v>
      </c>
      <c r="F65" s="721" t="s">
        <v>230</v>
      </c>
      <c r="G65" s="774">
        <v>36711</v>
      </c>
      <c r="H65" s="795">
        <v>17</v>
      </c>
      <c r="I65" s="725" t="s">
        <v>1403</v>
      </c>
      <c r="J65" s="721" t="s">
        <v>2491</v>
      </c>
      <c r="K65" s="721" t="s">
        <v>261</v>
      </c>
      <c r="L65" s="726"/>
      <c r="M65" s="726" t="s">
        <v>6426</v>
      </c>
      <c r="N65" s="722" t="s">
        <v>5260</v>
      </c>
      <c r="O65" s="721" t="s">
        <v>255</v>
      </c>
      <c r="P65" s="727" t="s">
        <v>5431</v>
      </c>
      <c r="Q65" s="727" t="s">
        <v>5427</v>
      </c>
    </row>
    <row r="66" spans="1:17">
      <c r="A66" s="721">
        <v>17</v>
      </c>
      <c r="B66" s="738">
        <v>1</v>
      </c>
      <c r="C66" s="762" t="s">
        <v>5435</v>
      </c>
      <c r="D66" s="742" t="s">
        <v>23</v>
      </c>
      <c r="E66" s="737" t="s">
        <v>221</v>
      </c>
      <c r="F66" s="737" t="s">
        <v>2470</v>
      </c>
      <c r="G66" s="779" t="s">
        <v>5436</v>
      </c>
      <c r="H66" s="795">
        <v>39</v>
      </c>
      <c r="I66" s="725" t="s">
        <v>1403</v>
      </c>
      <c r="J66" s="737" t="s">
        <v>3677</v>
      </c>
      <c r="K66" s="737" t="s">
        <v>261</v>
      </c>
      <c r="L66" s="726"/>
      <c r="M66" s="726" t="s">
        <v>6426</v>
      </c>
      <c r="N66" s="722" t="s">
        <v>5260</v>
      </c>
      <c r="O66" s="737" t="s">
        <v>222</v>
      </c>
      <c r="P66" s="734" t="s">
        <v>5434</v>
      </c>
      <c r="Q66" s="734" t="s">
        <v>5439</v>
      </c>
    </row>
    <row r="67" spans="1:17">
      <c r="A67" s="721"/>
      <c r="B67" s="738">
        <v>2</v>
      </c>
      <c r="C67" s="734" t="s">
        <v>5441</v>
      </c>
      <c r="D67" s="742" t="s">
        <v>16</v>
      </c>
      <c r="E67" s="737" t="s">
        <v>221</v>
      </c>
      <c r="F67" s="737" t="s">
        <v>5442</v>
      </c>
      <c r="G67" s="779" t="s">
        <v>5443</v>
      </c>
      <c r="H67" s="795">
        <v>26</v>
      </c>
      <c r="I67" s="725" t="s">
        <v>1403</v>
      </c>
      <c r="J67" s="737" t="s">
        <v>3677</v>
      </c>
      <c r="K67" s="737" t="s">
        <v>246</v>
      </c>
      <c r="L67" s="726"/>
      <c r="M67" s="726" t="s">
        <v>6426</v>
      </c>
      <c r="N67" s="722" t="s">
        <v>5260</v>
      </c>
      <c r="O67" s="737" t="s">
        <v>245</v>
      </c>
      <c r="P67" s="734" t="s">
        <v>5440</v>
      </c>
      <c r="Q67" s="734" t="s">
        <v>5439</v>
      </c>
    </row>
    <row r="68" spans="1:17">
      <c r="A68" s="738"/>
      <c r="B68" s="738">
        <v>3</v>
      </c>
      <c r="C68" s="734" t="s">
        <v>5447</v>
      </c>
      <c r="D68" s="742" t="s">
        <v>23</v>
      </c>
      <c r="E68" s="737" t="s">
        <v>254</v>
      </c>
      <c r="F68" s="737" t="s">
        <v>2470</v>
      </c>
      <c r="G68" s="779" t="s">
        <v>5448</v>
      </c>
      <c r="H68" s="795">
        <v>5</v>
      </c>
      <c r="I68" s="725" t="s">
        <v>1403</v>
      </c>
      <c r="J68" s="737" t="s">
        <v>3684</v>
      </c>
      <c r="K68" s="737" t="s">
        <v>270</v>
      </c>
      <c r="L68" s="726"/>
      <c r="M68" s="726" t="s">
        <v>6426</v>
      </c>
      <c r="N68" s="722" t="s">
        <v>5260</v>
      </c>
      <c r="O68" s="737" t="s">
        <v>255</v>
      </c>
      <c r="P68" s="734" t="s">
        <v>5446</v>
      </c>
      <c r="Q68" s="734" t="s">
        <v>5439</v>
      </c>
    </row>
    <row r="69" spans="1:17">
      <c r="A69" s="738">
        <v>18</v>
      </c>
      <c r="B69" s="738">
        <v>1</v>
      </c>
      <c r="C69" s="734" t="s">
        <v>1264</v>
      </c>
      <c r="D69" s="742" t="s">
        <v>23</v>
      </c>
      <c r="E69" s="737" t="s">
        <v>221</v>
      </c>
      <c r="F69" s="737" t="s">
        <v>5450</v>
      </c>
      <c r="G69" s="779" t="s">
        <v>5451</v>
      </c>
      <c r="H69" s="795">
        <v>39</v>
      </c>
      <c r="I69" s="725" t="s">
        <v>1403</v>
      </c>
      <c r="J69" s="737" t="s">
        <v>2491</v>
      </c>
      <c r="K69" s="737" t="s">
        <v>1172</v>
      </c>
      <c r="L69" s="726"/>
      <c r="M69" s="726" t="s">
        <v>6426</v>
      </c>
      <c r="N69" s="722" t="s">
        <v>5260</v>
      </c>
      <c r="O69" s="737" t="s">
        <v>222</v>
      </c>
      <c r="P69" s="736" t="s">
        <v>5449</v>
      </c>
      <c r="Q69" s="736" t="s">
        <v>5454</v>
      </c>
    </row>
    <row r="70" spans="1:17">
      <c r="A70" s="738"/>
      <c r="B70" s="738">
        <v>2</v>
      </c>
      <c r="C70" s="734" t="s">
        <v>5456</v>
      </c>
      <c r="D70" s="742" t="s">
        <v>16</v>
      </c>
      <c r="E70" s="737" t="s">
        <v>221</v>
      </c>
      <c r="F70" s="737" t="s">
        <v>452</v>
      </c>
      <c r="G70" s="779" t="s">
        <v>5457</v>
      </c>
      <c r="H70" s="795">
        <v>38</v>
      </c>
      <c r="I70" s="725" t="s">
        <v>1403</v>
      </c>
      <c r="J70" s="737" t="s">
        <v>785</v>
      </c>
      <c r="K70" s="737" t="s">
        <v>246</v>
      </c>
      <c r="L70" s="726"/>
      <c r="M70" s="726" t="s">
        <v>6426</v>
      </c>
      <c r="N70" s="722" t="s">
        <v>5260</v>
      </c>
      <c r="O70" s="737" t="s">
        <v>245</v>
      </c>
      <c r="P70" s="736" t="s">
        <v>5455</v>
      </c>
      <c r="Q70" s="736" t="s">
        <v>5454</v>
      </c>
    </row>
    <row r="71" spans="1:17">
      <c r="A71" s="738"/>
      <c r="B71" s="738">
        <v>3</v>
      </c>
      <c r="C71" s="734" t="s">
        <v>5459</v>
      </c>
      <c r="D71" s="742" t="s">
        <v>16</v>
      </c>
      <c r="E71" s="737" t="s">
        <v>254</v>
      </c>
      <c r="F71" s="737" t="s">
        <v>230</v>
      </c>
      <c r="G71" s="779" t="s">
        <v>5460</v>
      </c>
      <c r="H71" s="795">
        <v>15</v>
      </c>
      <c r="I71" s="725" t="s">
        <v>1403</v>
      </c>
      <c r="J71" s="737" t="s">
        <v>348</v>
      </c>
      <c r="K71" s="737" t="s">
        <v>266</v>
      </c>
      <c r="L71" s="726"/>
      <c r="M71" s="726" t="s">
        <v>6426</v>
      </c>
      <c r="N71" s="722" t="s">
        <v>5260</v>
      </c>
      <c r="O71" s="737" t="s">
        <v>255</v>
      </c>
      <c r="P71" s="736" t="s">
        <v>5458</v>
      </c>
      <c r="Q71" s="736" t="s">
        <v>5454</v>
      </c>
    </row>
    <row r="72" spans="1:17">
      <c r="A72" s="738"/>
      <c r="B72" s="738">
        <v>4</v>
      </c>
      <c r="C72" s="734" t="s">
        <v>5462</v>
      </c>
      <c r="D72" s="742" t="s">
        <v>16</v>
      </c>
      <c r="E72" s="737" t="s">
        <v>254</v>
      </c>
      <c r="F72" s="737" t="s">
        <v>230</v>
      </c>
      <c r="G72" s="779" t="s">
        <v>5463</v>
      </c>
      <c r="H72" s="795">
        <v>11</v>
      </c>
      <c r="I72" s="725" t="s">
        <v>1403</v>
      </c>
      <c r="J72" s="737" t="s">
        <v>369</v>
      </c>
      <c r="K72" s="737" t="s">
        <v>266</v>
      </c>
      <c r="L72" s="726"/>
      <c r="M72" s="726" t="s">
        <v>6426</v>
      </c>
      <c r="N72" s="722" t="s">
        <v>5260</v>
      </c>
      <c r="O72" s="737" t="s">
        <v>255</v>
      </c>
      <c r="P72" s="736" t="s">
        <v>5461</v>
      </c>
      <c r="Q72" s="736" t="s">
        <v>5454</v>
      </c>
    </row>
    <row r="73" spans="1:17">
      <c r="A73" s="738"/>
      <c r="B73" s="738">
        <v>5</v>
      </c>
      <c r="C73" s="734" t="s">
        <v>5465</v>
      </c>
      <c r="D73" s="742" t="s">
        <v>23</v>
      </c>
      <c r="E73" s="737" t="s">
        <v>254</v>
      </c>
      <c r="F73" s="737" t="s">
        <v>230</v>
      </c>
      <c r="G73" s="779" t="s">
        <v>5466</v>
      </c>
      <c r="H73" s="795">
        <v>7</v>
      </c>
      <c r="I73" s="725" t="s">
        <v>1403</v>
      </c>
      <c r="J73" s="737" t="s">
        <v>369</v>
      </c>
      <c r="K73" s="737" t="s">
        <v>266</v>
      </c>
      <c r="L73" s="726"/>
      <c r="M73" s="726" t="s">
        <v>6426</v>
      </c>
      <c r="N73" s="722" t="s">
        <v>5260</v>
      </c>
      <c r="O73" s="737" t="s">
        <v>255</v>
      </c>
      <c r="P73" s="736" t="s">
        <v>5464</v>
      </c>
      <c r="Q73" s="736" t="s">
        <v>5454</v>
      </c>
    </row>
    <row r="74" spans="1:17">
      <c r="A74" s="738">
        <v>19</v>
      </c>
      <c r="B74" s="738">
        <v>1</v>
      </c>
      <c r="C74" s="734" t="s">
        <v>5468</v>
      </c>
      <c r="D74" s="742" t="s">
        <v>23</v>
      </c>
      <c r="E74" s="737" t="s">
        <v>221</v>
      </c>
      <c r="F74" s="737" t="s">
        <v>5469</v>
      </c>
      <c r="G74" s="779" t="s">
        <v>5470</v>
      </c>
      <c r="H74" s="795">
        <v>60</v>
      </c>
      <c r="I74" s="747" t="s">
        <v>4508</v>
      </c>
      <c r="J74" s="737"/>
      <c r="K74" s="737" t="s">
        <v>283</v>
      </c>
      <c r="L74" s="726"/>
      <c r="M74" s="726" t="s">
        <v>6426</v>
      </c>
      <c r="N74" s="722" t="s">
        <v>5260</v>
      </c>
      <c r="O74" s="737" t="s">
        <v>222</v>
      </c>
      <c r="P74" s="736" t="s">
        <v>5467</v>
      </c>
      <c r="Q74" s="736"/>
    </row>
    <row r="75" spans="1:17">
      <c r="A75" s="738"/>
      <c r="B75" s="738">
        <v>2</v>
      </c>
      <c r="C75" s="734" t="s">
        <v>5474</v>
      </c>
      <c r="D75" s="742" t="s">
        <v>16</v>
      </c>
      <c r="E75" s="737" t="s">
        <v>221</v>
      </c>
      <c r="F75" s="737" t="s">
        <v>230</v>
      </c>
      <c r="G75" s="779" t="s">
        <v>5475</v>
      </c>
      <c r="H75" s="795">
        <v>24</v>
      </c>
      <c r="I75" s="747" t="s">
        <v>4508</v>
      </c>
      <c r="J75" s="737"/>
      <c r="K75" s="737" t="s">
        <v>246</v>
      </c>
      <c r="L75" s="726"/>
      <c r="M75" s="726" t="s">
        <v>6426</v>
      </c>
      <c r="N75" s="722" t="s">
        <v>5260</v>
      </c>
      <c r="O75" s="737" t="s">
        <v>255</v>
      </c>
      <c r="P75" s="741" t="s">
        <v>5473</v>
      </c>
      <c r="Q75" s="736"/>
    </row>
    <row r="76" spans="1:17">
      <c r="A76" s="738">
        <v>20</v>
      </c>
      <c r="B76" s="738">
        <v>1</v>
      </c>
      <c r="C76" s="734" t="s">
        <v>5476</v>
      </c>
      <c r="D76" s="742" t="s">
        <v>23</v>
      </c>
      <c r="E76" s="737" t="s">
        <v>221</v>
      </c>
      <c r="F76" s="737" t="s">
        <v>1402</v>
      </c>
      <c r="G76" s="779" t="s">
        <v>5477</v>
      </c>
      <c r="H76" s="795">
        <v>46</v>
      </c>
      <c r="I76" s="747" t="s">
        <v>1403</v>
      </c>
      <c r="J76" s="737"/>
      <c r="K76" s="737" t="s">
        <v>283</v>
      </c>
      <c r="L76" s="726"/>
      <c r="M76" s="726" t="s">
        <v>6426</v>
      </c>
      <c r="N76" s="722" t="s">
        <v>5260</v>
      </c>
      <c r="O76" s="737" t="s">
        <v>222</v>
      </c>
      <c r="P76" s="736" t="s">
        <v>2096</v>
      </c>
      <c r="Q76" s="736"/>
    </row>
    <row r="77" spans="1:17">
      <c r="A77" s="738">
        <v>21</v>
      </c>
      <c r="B77" s="738">
        <v>1</v>
      </c>
      <c r="C77" s="734" t="s">
        <v>5484</v>
      </c>
      <c r="D77" s="742" t="s">
        <v>23</v>
      </c>
      <c r="E77" s="737" t="s">
        <v>221</v>
      </c>
      <c r="F77" s="737" t="s">
        <v>376</v>
      </c>
      <c r="G77" s="779" t="s">
        <v>5485</v>
      </c>
      <c r="H77" s="795">
        <v>36</v>
      </c>
      <c r="I77" s="725" t="s">
        <v>4508</v>
      </c>
      <c r="J77" s="737"/>
      <c r="K77" s="737" t="s">
        <v>283</v>
      </c>
      <c r="L77" s="726"/>
      <c r="M77" s="726" t="s">
        <v>6426</v>
      </c>
      <c r="N77" s="722" t="s">
        <v>5260</v>
      </c>
      <c r="O77" s="737" t="s">
        <v>222</v>
      </c>
      <c r="P77" s="736"/>
      <c r="Q77" s="736"/>
    </row>
    <row r="78" spans="1:17">
      <c r="A78" s="738"/>
      <c r="B78" s="738">
        <v>2</v>
      </c>
      <c r="C78" s="734" t="s">
        <v>5487</v>
      </c>
      <c r="D78" s="742" t="s">
        <v>16</v>
      </c>
      <c r="E78" s="737" t="s">
        <v>221</v>
      </c>
      <c r="F78" s="737" t="s">
        <v>376</v>
      </c>
      <c r="G78" s="779" t="s">
        <v>5488</v>
      </c>
      <c r="H78" s="795">
        <v>39</v>
      </c>
      <c r="I78" s="747" t="s">
        <v>4508</v>
      </c>
      <c r="J78" s="737"/>
      <c r="K78" s="737" t="s">
        <v>246</v>
      </c>
      <c r="L78" s="726"/>
      <c r="M78" s="726" t="s">
        <v>6426</v>
      </c>
      <c r="N78" s="722" t="s">
        <v>5260</v>
      </c>
      <c r="O78" s="737" t="s">
        <v>245</v>
      </c>
      <c r="P78" s="736"/>
      <c r="Q78" s="736"/>
    </row>
    <row r="79" spans="1:17">
      <c r="A79" s="839">
        <v>22</v>
      </c>
      <c r="B79" s="839">
        <v>1</v>
      </c>
      <c r="C79" s="839" t="s">
        <v>5611</v>
      </c>
      <c r="D79" s="726" t="s">
        <v>23</v>
      </c>
      <c r="E79" s="839" t="s">
        <v>221</v>
      </c>
      <c r="F79" s="839"/>
      <c r="G79" s="840"/>
      <c r="H79" s="839"/>
      <c r="I79" s="839" t="s">
        <v>1403</v>
      </c>
      <c r="J79" s="839"/>
      <c r="K79" s="839" t="s">
        <v>283</v>
      </c>
      <c r="L79" s="839"/>
      <c r="M79" s="726" t="s">
        <v>6426</v>
      </c>
      <c r="N79" s="722" t="s">
        <v>5260</v>
      </c>
      <c r="O79" s="839" t="s">
        <v>222</v>
      </c>
      <c r="P79" s="839"/>
      <c r="Q79" s="839"/>
    </row>
    <row r="80" spans="1:17">
      <c r="A80" s="839"/>
      <c r="B80" s="839">
        <v>2</v>
      </c>
      <c r="C80" s="839" t="s">
        <v>1159</v>
      </c>
      <c r="D80" s="726" t="s">
        <v>16</v>
      </c>
      <c r="E80" s="839" t="s">
        <v>221</v>
      </c>
      <c r="F80" s="839"/>
      <c r="G80" s="726"/>
      <c r="H80" s="839"/>
      <c r="I80" s="839" t="s">
        <v>1403</v>
      </c>
      <c r="J80" s="839"/>
      <c r="K80" s="839" t="s">
        <v>246</v>
      </c>
      <c r="L80" s="839"/>
      <c r="M80" s="726" t="s">
        <v>6426</v>
      </c>
      <c r="N80" s="722" t="s">
        <v>5260</v>
      </c>
      <c r="O80" s="839" t="s">
        <v>245</v>
      </c>
      <c r="P80" s="839"/>
      <c r="Q80" s="839"/>
    </row>
    <row r="81" spans="1:16384">
      <c r="A81" s="839"/>
      <c r="B81" s="839">
        <v>3</v>
      </c>
      <c r="C81" s="839" t="s">
        <v>7071</v>
      </c>
      <c r="D81" s="726" t="s">
        <v>23</v>
      </c>
      <c r="E81" s="839" t="s">
        <v>254</v>
      </c>
      <c r="F81" s="839"/>
      <c r="G81" s="726"/>
      <c r="H81" s="839"/>
      <c r="I81" s="839" t="s">
        <v>1403</v>
      </c>
      <c r="J81" s="839"/>
      <c r="K81" s="839"/>
      <c r="L81" s="839"/>
      <c r="M81" s="726" t="s">
        <v>6426</v>
      </c>
      <c r="N81" s="722" t="s">
        <v>5260</v>
      </c>
      <c r="O81" s="839" t="s">
        <v>255</v>
      </c>
      <c r="P81" s="839"/>
      <c r="Q81" s="839"/>
    </row>
    <row r="82" spans="1:16384">
      <c r="A82" s="839">
        <v>23</v>
      </c>
      <c r="B82" s="738">
        <v>1</v>
      </c>
      <c r="C82" s="722" t="s">
        <v>4507</v>
      </c>
      <c r="D82" s="723" t="s">
        <v>23</v>
      </c>
      <c r="E82" s="745" t="s">
        <v>221</v>
      </c>
      <c r="F82" s="745" t="s">
        <v>376</v>
      </c>
      <c r="G82" s="956">
        <v>30248</v>
      </c>
      <c r="H82" s="795">
        <v>34</v>
      </c>
      <c r="I82" s="747" t="s">
        <v>4508</v>
      </c>
      <c r="J82" s="745" t="s">
        <v>785</v>
      </c>
      <c r="K82" s="745" t="s">
        <v>283</v>
      </c>
      <c r="L82" s="726"/>
      <c r="M82" s="726" t="s">
        <v>6426</v>
      </c>
      <c r="N82" s="722" t="s">
        <v>4179</v>
      </c>
      <c r="O82" s="745" t="s">
        <v>222</v>
      </c>
      <c r="P82" s="736" t="s">
        <v>4506</v>
      </c>
      <c r="Q82" s="727"/>
    </row>
    <row r="83" spans="1:16384">
      <c r="A83" s="839"/>
      <c r="B83" s="738">
        <v>2</v>
      </c>
      <c r="C83" s="722" t="s">
        <v>4511</v>
      </c>
      <c r="D83" s="723" t="s">
        <v>16</v>
      </c>
      <c r="E83" s="745" t="s">
        <v>221</v>
      </c>
      <c r="F83" s="745" t="s">
        <v>376</v>
      </c>
      <c r="G83" s="774">
        <v>31138</v>
      </c>
      <c r="H83" s="795">
        <v>32</v>
      </c>
      <c r="I83" s="747" t="s">
        <v>4508</v>
      </c>
      <c r="J83" s="745" t="s">
        <v>785</v>
      </c>
      <c r="K83" s="745" t="s">
        <v>246</v>
      </c>
      <c r="L83" s="726"/>
      <c r="M83" s="726" t="s">
        <v>6426</v>
      </c>
      <c r="N83" s="722" t="s">
        <v>4179</v>
      </c>
      <c r="O83" s="745" t="s">
        <v>245</v>
      </c>
      <c r="P83" s="736"/>
      <c r="Q83" s="738"/>
      <c r="AA83" s="726"/>
      <c r="AB83" s="726"/>
      <c r="AC83" s="722"/>
      <c r="AD83" s="745"/>
      <c r="AE83" s="736"/>
      <c r="AF83" s="727"/>
      <c r="AG83" s="738"/>
      <c r="AH83" s="722"/>
      <c r="AI83" s="723"/>
      <c r="AJ83" s="745"/>
      <c r="AK83" s="745"/>
      <c r="AL83" s="774"/>
      <c r="AM83" s="795"/>
      <c r="AN83" s="747"/>
      <c r="AO83" s="745"/>
      <c r="AP83" s="745"/>
      <c r="AQ83" s="726"/>
      <c r="AR83" s="726"/>
      <c r="AS83" s="722" t="s">
        <v>4179</v>
      </c>
      <c r="AT83" s="745" t="s">
        <v>245</v>
      </c>
      <c r="AU83" s="736"/>
      <c r="AV83" s="727"/>
      <c r="AW83" s="738">
        <v>2</v>
      </c>
      <c r="AX83" s="722" t="s">
        <v>4511</v>
      </c>
      <c r="AY83" s="723" t="s">
        <v>16</v>
      </c>
      <c r="AZ83" s="745" t="s">
        <v>221</v>
      </c>
      <c r="BA83" s="745" t="s">
        <v>376</v>
      </c>
      <c r="BB83" s="774">
        <v>31138</v>
      </c>
      <c r="BC83" s="795">
        <v>32</v>
      </c>
      <c r="BD83" s="747" t="s">
        <v>4508</v>
      </c>
      <c r="BE83" s="745" t="s">
        <v>785</v>
      </c>
      <c r="BF83" s="745" t="s">
        <v>246</v>
      </c>
      <c r="BG83" s="726"/>
      <c r="BH83" s="726" t="s">
        <v>6426</v>
      </c>
      <c r="BI83" s="722" t="s">
        <v>4179</v>
      </c>
      <c r="BJ83" s="745" t="s">
        <v>245</v>
      </c>
      <c r="BK83" s="736"/>
      <c r="BL83" s="727"/>
      <c r="BM83" s="738">
        <v>2</v>
      </c>
      <c r="BN83" s="722" t="s">
        <v>4511</v>
      </c>
      <c r="BO83" s="723" t="s">
        <v>16</v>
      </c>
      <c r="BP83" s="745" t="s">
        <v>221</v>
      </c>
      <c r="BQ83" s="745" t="s">
        <v>376</v>
      </c>
      <c r="BR83" s="774">
        <v>31138</v>
      </c>
      <c r="BS83" s="795">
        <v>32</v>
      </c>
      <c r="BT83" s="747" t="s">
        <v>4508</v>
      </c>
      <c r="BU83" s="745" t="s">
        <v>785</v>
      </c>
      <c r="BV83" s="745" t="s">
        <v>246</v>
      </c>
      <c r="BW83" s="726"/>
      <c r="BX83" s="726" t="s">
        <v>6426</v>
      </c>
      <c r="BY83" s="722" t="s">
        <v>4179</v>
      </c>
      <c r="BZ83" s="745" t="s">
        <v>245</v>
      </c>
      <c r="CA83" s="736"/>
      <c r="CB83" s="727"/>
      <c r="CC83" s="738">
        <v>2</v>
      </c>
      <c r="CD83" s="722" t="s">
        <v>4511</v>
      </c>
      <c r="CE83" s="723" t="s">
        <v>16</v>
      </c>
      <c r="CF83" s="745" t="s">
        <v>221</v>
      </c>
      <c r="CG83" s="745" t="s">
        <v>376</v>
      </c>
      <c r="CH83" s="774">
        <v>31138</v>
      </c>
      <c r="CI83" s="795">
        <v>32</v>
      </c>
      <c r="CJ83" s="747" t="s">
        <v>4508</v>
      </c>
      <c r="CK83" s="745" t="s">
        <v>785</v>
      </c>
      <c r="CL83" s="745" t="s">
        <v>246</v>
      </c>
      <c r="CM83" s="726"/>
      <c r="CN83" s="726" t="s">
        <v>6426</v>
      </c>
      <c r="CO83" s="722" t="s">
        <v>4179</v>
      </c>
      <c r="CP83" s="745" t="s">
        <v>245</v>
      </c>
      <c r="CQ83" s="736"/>
      <c r="CR83" s="727"/>
      <c r="CS83" s="738">
        <v>2</v>
      </c>
      <c r="CT83" s="722" t="s">
        <v>4511</v>
      </c>
      <c r="CU83" s="723" t="s">
        <v>16</v>
      </c>
      <c r="CV83" s="745" t="s">
        <v>221</v>
      </c>
      <c r="CW83" s="745" t="s">
        <v>376</v>
      </c>
      <c r="CX83" s="774">
        <v>31138</v>
      </c>
      <c r="CY83" s="795">
        <v>32</v>
      </c>
      <c r="CZ83" s="747" t="s">
        <v>4508</v>
      </c>
      <c r="DA83" s="745" t="s">
        <v>785</v>
      </c>
      <c r="DB83" s="745" t="s">
        <v>246</v>
      </c>
      <c r="DC83" s="726"/>
      <c r="DD83" s="726" t="s">
        <v>6426</v>
      </c>
      <c r="DE83" s="722" t="s">
        <v>4179</v>
      </c>
      <c r="DF83" s="745" t="s">
        <v>245</v>
      </c>
      <c r="DG83" s="736"/>
      <c r="DH83" s="727"/>
      <c r="DI83" s="738">
        <v>2</v>
      </c>
      <c r="DJ83" s="722" t="s">
        <v>4511</v>
      </c>
      <c r="DK83" s="723" t="s">
        <v>16</v>
      </c>
      <c r="DL83" s="745" t="s">
        <v>221</v>
      </c>
      <c r="DM83" s="745" t="s">
        <v>376</v>
      </c>
      <c r="DN83" s="774">
        <v>31138</v>
      </c>
      <c r="DO83" s="795">
        <v>32</v>
      </c>
      <c r="DP83" s="747" t="s">
        <v>4508</v>
      </c>
      <c r="DQ83" s="745" t="s">
        <v>785</v>
      </c>
      <c r="DR83" s="745" t="s">
        <v>246</v>
      </c>
      <c r="DS83" s="726"/>
      <c r="DT83" s="726" t="s">
        <v>6426</v>
      </c>
      <c r="DU83" s="722" t="s">
        <v>4179</v>
      </c>
      <c r="DV83" s="745" t="s">
        <v>245</v>
      </c>
      <c r="DW83" s="736"/>
      <c r="DX83" s="727"/>
      <c r="DY83" s="738">
        <v>2</v>
      </c>
      <c r="DZ83" s="722" t="s">
        <v>4511</v>
      </c>
      <c r="EA83" s="723" t="s">
        <v>16</v>
      </c>
      <c r="EB83" s="745" t="s">
        <v>221</v>
      </c>
      <c r="EC83" s="745" t="s">
        <v>376</v>
      </c>
      <c r="ED83" s="774">
        <v>31138</v>
      </c>
      <c r="EE83" s="795">
        <v>32</v>
      </c>
      <c r="EF83" s="747" t="s">
        <v>4508</v>
      </c>
      <c r="EG83" s="745" t="s">
        <v>785</v>
      </c>
      <c r="EH83" s="745" t="s">
        <v>246</v>
      </c>
      <c r="EI83" s="726"/>
      <c r="EJ83" s="726" t="s">
        <v>6426</v>
      </c>
      <c r="EK83" s="722" t="s">
        <v>4179</v>
      </c>
      <c r="EL83" s="745" t="s">
        <v>245</v>
      </c>
      <c r="EM83" s="736"/>
      <c r="EN83" s="727"/>
      <c r="EO83" s="738">
        <v>2</v>
      </c>
      <c r="EP83" s="722" t="s">
        <v>4511</v>
      </c>
      <c r="EQ83" s="723" t="s">
        <v>16</v>
      </c>
      <c r="ER83" s="745" t="s">
        <v>221</v>
      </c>
      <c r="ES83" s="745" t="s">
        <v>376</v>
      </c>
      <c r="ET83" s="774">
        <v>31138</v>
      </c>
      <c r="EU83" s="795">
        <v>32</v>
      </c>
      <c r="EV83" s="747" t="s">
        <v>4508</v>
      </c>
      <c r="EW83" s="745" t="s">
        <v>785</v>
      </c>
      <c r="EX83" s="745" t="s">
        <v>246</v>
      </c>
      <c r="EY83" s="726"/>
      <c r="EZ83" s="726" t="s">
        <v>6426</v>
      </c>
      <c r="FA83" s="722" t="s">
        <v>4179</v>
      </c>
      <c r="FB83" s="745" t="s">
        <v>245</v>
      </c>
      <c r="FC83" s="736"/>
      <c r="FD83" s="727"/>
      <c r="FE83" s="738">
        <v>2</v>
      </c>
      <c r="FF83" s="722" t="s">
        <v>4511</v>
      </c>
      <c r="FG83" s="723" t="s">
        <v>16</v>
      </c>
      <c r="FH83" s="745" t="s">
        <v>221</v>
      </c>
      <c r="FI83" s="745" t="s">
        <v>376</v>
      </c>
      <c r="FJ83" s="774">
        <v>31138</v>
      </c>
      <c r="FK83" s="795">
        <v>32</v>
      </c>
      <c r="FL83" s="747" t="s">
        <v>4508</v>
      </c>
      <c r="FM83" s="745" t="s">
        <v>785</v>
      </c>
      <c r="FN83" s="745" t="s">
        <v>246</v>
      </c>
      <c r="FO83" s="726"/>
      <c r="FP83" s="726" t="s">
        <v>6426</v>
      </c>
      <c r="FQ83" s="722" t="s">
        <v>4179</v>
      </c>
      <c r="FR83" s="745" t="s">
        <v>245</v>
      </c>
      <c r="FS83" s="736"/>
      <c r="FT83" s="727"/>
      <c r="FU83" s="738">
        <v>2</v>
      </c>
      <c r="FV83" s="722" t="s">
        <v>4511</v>
      </c>
      <c r="FW83" s="723" t="s">
        <v>16</v>
      </c>
      <c r="FX83" s="745" t="s">
        <v>221</v>
      </c>
      <c r="FY83" s="745" t="s">
        <v>376</v>
      </c>
      <c r="FZ83" s="774">
        <v>31138</v>
      </c>
      <c r="GA83" s="795">
        <v>32</v>
      </c>
      <c r="GB83" s="747" t="s">
        <v>4508</v>
      </c>
      <c r="GC83" s="745" t="s">
        <v>785</v>
      </c>
      <c r="GD83" s="745" t="s">
        <v>246</v>
      </c>
      <c r="GE83" s="726"/>
      <c r="GF83" s="726" t="s">
        <v>6426</v>
      </c>
      <c r="GG83" s="722" t="s">
        <v>4179</v>
      </c>
      <c r="GH83" s="745" t="s">
        <v>245</v>
      </c>
      <c r="GI83" s="736"/>
      <c r="GJ83" s="727"/>
      <c r="GK83" s="738">
        <v>2</v>
      </c>
      <c r="GL83" s="722" t="s">
        <v>4511</v>
      </c>
      <c r="GM83" s="723" t="s">
        <v>16</v>
      </c>
      <c r="GN83" s="745" t="s">
        <v>221</v>
      </c>
      <c r="GO83" s="745" t="s">
        <v>376</v>
      </c>
      <c r="GP83" s="774">
        <v>31138</v>
      </c>
      <c r="GQ83" s="795">
        <v>32</v>
      </c>
      <c r="GR83" s="747" t="s">
        <v>4508</v>
      </c>
      <c r="GS83" s="745" t="s">
        <v>785</v>
      </c>
      <c r="GT83" s="745" t="s">
        <v>246</v>
      </c>
      <c r="GU83" s="726"/>
      <c r="GV83" s="726" t="s">
        <v>6426</v>
      </c>
      <c r="GW83" s="722" t="s">
        <v>4179</v>
      </c>
      <c r="GX83" s="745" t="s">
        <v>245</v>
      </c>
      <c r="GY83" s="736"/>
      <c r="GZ83" s="727"/>
      <c r="HA83" s="738">
        <v>2</v>
      </c>
      <c r="HB83" s="722" t="s">
        <v>4511</v>
      </c>
      <c r="HC83" s="723" t="s">
        <v>16</v>
      </c>
      <c r="HD83" s="745" t="s">
        <v>221</v>
      </c>
      <c r="HE83" s="745" t="s">
        <v>376</v>
      </c>
      <c r="HF83" s="774">
        <v>31138</v>
      </c>
      <c r="HG83" s="795">
        <v>32</v>
      </c>
      <c r="HH83" s="747" t="s">
        <v>4508</v>
      </c>
      <c r="HI83" s="745" t="s">
        <v>785</v>
      </c>
      <c r="HJ83" s="745" t="s">
        <v>246</v>
      </c>
      <c r="HK83" s="726"/>
      <c r="HL83" s="726" t="s">
        <v>6426</v>
      </c>
      <c r="HM83" s="722" t="s">
        <v>4179</v>
      </c>
      <c r="HN83" s="745" t="s">
        <v>245</v>
      </c>
      <c r="HO83" s="736"/>
      <c r="HP83" s="727"/>
      <c r="HQ83" s="738">
        <v>2</v>
      </c>
      <c r="HR83" s="722" t="s">
        <v>4511</v>
      </c>
      <c r="HS83" s="723" t="s">
        <v>16</v>
      </c>
      <c r="HT83" s="745" t="s">
        <v>221</v>
      </c>
      <c r="HU83" s="745" t="s">
        <v>376</v>
      </c>
      <c r="HV83" s="774">
        <v>31138</v>
      </c>
      <c r="HW83" s="795">
        <v>32</v>
      </c>
      <c r="HX83" s="747" t="s">
        <v>4508</v>
      </c>
      <c r="HY83" s="745" t="s">
        <v>785</v>
      </c>
      <c r="HZ83" s="745" t="s">
        <v>246</v>
      </c>
      <c r="IA83" s="726"/>
      <c r="IB83" s="726" t="s">
        <v>6426</v>
      </c>
      <c r="IC83" s="722" t="s">
        <v>4179</v>
      </c>
      <c r="ID83" s="745" t="s">
        <v>245</v>
      </c>
      <c r="IE83" s="736"/>
      <c r="IF83" s="727"/>
      <c r="IG83" s="738">
        <v>2</v>
      </c>
      <c r="IH83" s="722" t="s">
        <v>4511</v>
      </c>
      <c r="II83" s="723" t="s">
        <v>16</v>
      </c>
      <c r="IJ83" s="745" t="s">
        <v>221</v>
      </c>
      <c r="IK83" s="745" t="s">
        <v>376</v>
      </c>
      <c r="IL83" s="774">
        <v>31138</v>
      </c>
      <c r="IM83" s="795">
        <v>32</v>
      </c>
      <c r="IN83" s="747" t="s">
        <v>4508</v>
      </c>
      <c r="IO83" s="745" t="s">
        <v>785</v>
      </c>
      <c r="IP83" s="745" t="s">
        <v>246</v>
      </c>
      <c r="IQ83" s="726"/>
      <c r="IR83" s="726" t="s">
        <v>6426</v>
      </c>
      <c r="IS83" s="722" t="s">
        <v>4179</v>
      </c>
      <c r="IT83" s="745" t="s">
        <v>245</v>
      </c>
      <c r="IU83" s="736"/>
      <c r="IV83" s="727"/>
      <c r="IW83" s="738">
        <v>2</v>
      </c>
      <c r="IX83" s="722" t="s">
        <v>4511</v>
      </c>
      <c r="IY83" s="723" t="s">
        <v>16</v>
      </c>
      <c r="IZ83" s="745" t="s">
        <v>221</v>
      </c>
      <c r="JA83" s="745" t="s">
        <v>376</v>
      </c>
      <c r="JB83" s="774">
        <v>31138</v>
      </c>
      <c r="JC83" s="795">
        <v>32</v>
      </c>
      <c r="JD83" s="747" t="s">
        <v>4508</v>
      </c>
      <c r="JE83" s="745" t="s">
        <v>785</v>
      </c>
      <c r="JF83" s="745" t="s">
        <v>246</v>
      </c>
      <c r="JG83" s="726"/>
      <c r="JH83" s="726" t="s">
        <v>6426</v>
      </c>
      <c r="JI83" s="722" t="s">
        <v>4179</v>
      </c>
      <c r="JJ83" s="745" t="s">
        <v>245</v>
      </c>
      <c r="JK83" s="736"/>
      <c r="JL83" s="727"/>
      <c r="JM83" s="738">
        <v>2</v>
      </c>
      <c r="JN83" s="722" t="s">
        <v>4511</v>
      </c>
      <c r="JO83" s="723" t="s">
        <v>16</v>
      </c>
      <c r="JP83" s="745" t="s">
        <v>221</v>
      </c>
      <c r="JQ83" s="745" t="s">
        <v>376</v>
      </c>
      <c r="JR83" s="774">
        <v>31138</v>
      </c>
      <c r="JS83" s="795">
        <v>32</v>
      </c>
      <c r="JT83" s="747" t="s">
        <v>4508</v>
      </c>
      <c r="JU83" s="745" t="s">
        <v>785</v>
      </c>
      <c r="JV83" s="745" t="s">
        <v>246</v>
      </c>
      <c r="JW83" s="726"/>
      <c r="JX83" s="726" t="s">
        <v>6426</v>
      </c>
      <c r="JY83" s="722" t="s">
        <v>4179</v>
      </c>
      <c r="JZ83" s="745" t="s">
        <v>245</v>
      </c>
      <c r="KA83" s="736"/>
      <c r="KB83" s="727"/>
      <c r="KC83" s="738">
        <v>2</v>
      </c>
      <c r="KD83" s="722" t="s">
        <v>4511</v>
      </c>
      <c r="KE83" s="723" t="s">
        <v>16</v>
      </c>
      <c r="KF83" s="745" t="s">
        <v>221</v>
      </c>
      <c r="KG83" s="745" t="s">
        <v>376</v>
      </c>
      <c r="KH83" s="774">
        <v>31138</v>
      </c>
      <c r="KI83" s="795">
        <v>32</v>
      </c>
      <c r="KJ83" s="747" t="s">
        <v>4508</v>
      </c>
      <c r="KK83" s="745" t="s">
        <v>785</v>
      </c>
      <c r="KL83" s="745" t="s">
        <v>246</v>
      </c>
      <c r="KM83" s="726"/>
      <c r="KN83" s="726" t="s">
        <v>6426</v>
      </c>
      <c r="KO83" s="722" t="s">
        <v>4179</v>
      </c>
      <c r="KP83" s="745" t="s">
        <v>245</v>
      </c>
      <c r="KQ83" s="736"/>
      <c r="KR83" s="727"/>
      <c r="KS83" s="738">
        <v>2</v>
      </c>
      <c r="KT83" s="722" t="s">
        <v>4511</v>
      </c>
      <c r="KU83" s="723" t="s">
        <v>16</v>
      </c>
      <c r="KV83" s="745" t="s">
        <v>221</v>
      </c>
      <c r="KW83" s="745" t="s">
        <v>376</v>
      </c>
      <c r="KX83" s="774">
        <v>31138</v>
      </c>
      <c r="KY83" s="795">
        <v>32</v>
      </c>
      <c r="KZ83" s="747" t="s">
        <v>4508</v>
      </c>
      <c r="LA83" s="745" t="s">
        <v>785</v>
      </c>
      <c r="LB83" s="745" t="s">
        <v>246</v>
      </c>
      <c r="LC83" s="726"/>
      <c r="LD83" s="726" t="s">
        <v>6426</v>
      </c>
      <c r="LE83" s="722" t="s">
        <v>4179</v>
      </c>
      <c r="LF83" s="745" t="s">
        <v>245</v>
      </c>
      <c r="LG83" s="736"/>
      <c r="LH83" s="727"/>
      <c r="LI83" s="738">
        <v>2</v>
      </c>
      <c r="LJ83" s="722" t="s">
        <v>4511</v>
      </c>
      <c r="LK83" s="723" t="s">
        <v>16</v>
      </c>
      <c r="LL83" s="745" t="s">
        <v>221</v>
      </c>
      <c r="LM83" s="745" t="s">
        <v>376</v>
      </c>
      <c r="LN83" s="774">
        <v>31138</v>
      </c>
      <c r="LO83" s="795">
        <v>32</v>
      </c>
      <c r="LP83" s="747" t="s">
        <v>4508</v>
      </c>
      <c r="LQ83" s="745" t="s">
        <v>785</v>
      </c>
      <c r="LR83" s="745" t="s">
        <v>246</v>
      </c>
      <c r="LS83" s="726"/>
      <c r="LT83" s="726" t="s">
        <v>6426</v>
      </c>
      <c r="LU83" s="722" t="s">
        <v>4179</v>
      </c>
      <c r="LV83" s="745" t="s">
        <v>245</v>
      </c>
      <c r="LW83" s="736"/>
      <c r="LX83" s="727"/>
      <c r="LY83" s="738">
        <v>2</v>
      </c>
      <c r="LZ83" s="722" t="s">
        <v>4511</v>
      </c>
      <c r="MA83" s="723" t="s">
        <v>16</v>
      </c>
      <c r="MB83" s="745" t="s">
        <v>221</v>
      </c>
      <c r="MC83" s="745" t="s">
        <v>376</v>
      </c>
      <c r="MD83" s="774">
        <v>31138</v>
      </c>
      <c r="ME83" s="795">
        <v>32</v>
      </c>
      <c r="MF83" s="747" t="s">
        <v>4508</v>
      </c>
      <c r="MG83" s="745" t="s">
        <v>785</v>
      </c>
      <c r="MH83" s="745" t="s">
        <v>246</v>
      </c>
      <c r="MI83" s="726"/>
      <c r="MJ83" s="726" t="s">
        <v>6426</v>
      </c>
      <c r="MK83" s="722" t="s">
        <v>4179</v>
      </c>
      <c r="ML83" s="745" t="s">
        <v>245</v>
      </c>
      <c r="MM83" s="736"/>
      <c r="MN83" s="727"/>
      <c r="MO83" s="738">
        <v>2</v>
      </c>
      <c r="MP83" s="722" t="s">
        <v>4511</v>
      </c>
      <c r="MQ83" s="723" t="s">
        <v>16</v>
      </c>
      <c r="MR83" s="745" t="s">
        <v>221</v>
      </c>
      <c r="MS83" s="745" t="s">
        <v>376</v>
      </c>
      <c r="MT83" s="774">
        <v>31138</v>
      </c>
      <c r="MU83" s="795">
        <v>32</v>
      </c>
      <c r="MV83" s="747" t="s">
        <v>4508</v>
      </c>
      <c r="MW83" s="745" t="s">
        <v>785</v>
      </c>
      <c r="MX83" s="745" t="s">
        <v>246</v>
      </c>
      <c r="MY83" s="726"/>
      <c r="MZ83" s="726" t="s">
        <v>6426</v>
      </c>
      <c r="NA83" s="722" t="s">
        <v>4179</v>
      </c>
      <c r="NB83" s="745" t="s">
        <v>245</v>
      </c>
      <c r="NC83" s="736"/>
      <c r="ND83" s="727"/>
      <c r="NE83" s="738">
        <v>2</v>
      </c>
      <c r="NF83" s="722" t="s">
        <v>4511</v>
      </c>
      <c r="NG83" s="723" t="s">
        <v>16</v>
      </c>
      <c r="NH83" s="745" t="s">
        <v>221</v>
      </c>
      <c r="NI83" s="745" t="s">
        <v>376</v>
      </c>
      <c r="NJ83" s="774">
        <v>31138</v>
      </c>
      <c r="NK83" s="795">
        <v>32</v>
      </c>
      <c r="NL83" s="747" t="s">
        <v>4508</v>
      </c>
      <c r="NM83" s="745" t="s">
        <v>785</v>
      </c>
      <c r="NN83" s="745" t="s">
        <v>246</v>
      </c>
      <c r="NO83" s="726"/>
      <c r="NP83" s="726" t="s">
        <v>6426</v>
      </c>
      <c r="NQ83" s="722" t="s">
        <v>4179</v>
      </c>
      <c r="NR83" s="745" t="s">
        <v>245</v>
      </c>
      <c r="NS83" s="736"/>
      <c r="NT83" s="727"/>
      <c r="NU83" s="738">
        <v>2</v>
      </c>
      <c r="NV83" s="722" t="s">
        <v>4511</v>
      </c>
      <c r="NW83" s="723" t="s">
        <v>16</v>
      </c>
      <c r="NX83" s="745" t="s">
        <v>221</v>
      </c>
      <c r="NY83" s="745" t="s">
        <v>376</v>
      </c>
      <c r="NZ83" s="774">
        <v>31138</v>
      </c>
      <c r="OA83" s="795">
        <v>32</v>
      </c>
      <c r="OB83" s="747" t="s">
        <v>4508</v>
      </c>
      <c r="OC83" s="745" t="s">
        <v>785</v>
      </c>
      <c r="OD83" s="745" t="s">
        <v>246</v>
      </c>
      <c r="OE83" s="726"/>
      <c r="OF83" s="726" t="s">
        <v>6426</v>
      </c>
      <c r="OG83" s="722" t="s">
        <v>4179</v>
      </c>
      <c r="OH83" s="745" t="s">
        <v>245</v>
      </c>
      <c r="OI83" s="736"/>
      <c r="OJ83" s="727"/>
      <c r="OK83" s="738">
        <v>2</v>
      </c>
      <c r="OL83" s="722" t="s">
        <v>4511</v>
      </c>
      <c r="OM83" s="723" t="s">
        <v>16</v>
      </c>
      <c r="ON83" s="745" t="s">
        <v>221</v>
      </c>
      <c r="OO83" s="745" t="s">
        <v>376</v>
      </c>
      <c r="OP83" s="774">
        <v>31138</v>
      </c>
      <c r="OQ83" s="795">
        <v>32</v>
      </c>
      <c r="OR83" s="747" t="s">
        <v>4508</v>
      </c>
      <c r="OS83" s="745" t="s">
        <v>785</v>
      </c>
      <c r="OT83" s="745" t="s">
        <v>246</v>
      </c>
      <c r="OU83" s="726"/>
      <c r="OV83" s="726" t="s">
        <v>6426</v>
      </c>
      <c r="OW83" s="722" t="s">
        <v>4179</v>
      </c>
      <c r="OX83" s="745" t="s">
        <v>245</v>
      </c>
      <c r="OY83" s="736"/>
      <c r="OZ83" s="727"/>
      <c r="PA83" s="738">
        <v>2</v>
      </c>
      <c r="PB83" s="722" t="s">
        <v>4511</v>
      </c>
      <c r="PC83" s="723" t="s">
        <v>16</v>
      </c>
      <c r="PD83" s="745" t="s">
        <v>221</v>
      </c>
      <c r="PE83" s="745" t="s">
        <v>376</v>
      </c>
      <c r="PF83" s="774">
        <v>31138</v>
      </c>
      <c r="PG83" s="795">
        <v>32</v>
      </c>
      <c r="PH83" s="747" t="s">
        <v>4508</v>
      </c>
      <c r="PI83" s="745" t="s">
        <v>785</v>
      </c>
      <c r="PJ83" s="745" t="s">
        <v>246</v>
      </c>
      <c r="PK83" s="726"/>
      <c r="PL83" s="726" t="s">
        <v>6426</v>
      </c>
      <c r="PM83" s="722" t="s">
        <v>4179</v>
      </c>
      <c r="PN83" s="745" t="s">
        <v>245</v>
      </c>
      <c r="PO83" s="736"/>
      <c r="PP83" s="727"/>
      <c r="PQ83" s="738">
        <v>2</v>
      </c>
      <c r="PR83" s="722" t="s">
        <v>4511</v>
      </c>
      <c r="PS83" s="723" t="s">
        <v>16</v>
      </c>
      <c r="PT83" s="745" t="s">
        <v>221</v>
      </c>
      <c r="PU83" s="745" t="s">
        <v>376</v>
      </c>
      <c r="PV83" s="774">
        <v>31138</v>
      </c>
      <c r="PW83" s="795">
        <v>32</v>
      </c>
      <c r="PX83" s="747" t="s">
        <v>4508</v>
      </c>
      <c r="PY83" s="745" t="s">
        <v>785</v>
      </c>
      <c r="PZ83" s="745" t="s">
        <v>246</v>
      </c>
      <c r="QA83" s="726"/>
      <c r="QB83" s="726" t="s">
        <v>6426</v>
      </c>
      <c r="QC83" s="722" t="s">
        <v>4179</v>
      </c>
      <c r="QD83" s="745" t="s">
        <v>245</v>
      </c>
      <c r="QE83" s="736"/>
      <c r="QF83" s="727"/>
      <c r="QG83" s="738">
        <v>2</v>
      </c>
      <c r="QH83" s="722" t="s">
        <v>4511</v>
      </c>
      <c r="QI83" s="723" t="s">
        <v>16</v>
      </c>
      <c r="QJ83" s="745" t="s">
        <v>221</v>
      </c>
      <c r="QK83" s="745" t="s">
        <v>376</v>
      </c>
      <c r="QL83" s="774">
        <v>31138</v>
      </c>
      <c r="QM83" s="795">
        <v>32</v>
      </c>
      <c r="QN83" s="747" t="s">
        <v>4508</v>
      </c>
      <c r="QO83" s="745" t="s">
        <v>785</v>
      </c>
      <c r="QP83" s="745" t="s">
        <v>246</v>
      </c>
      <c r="QQ83" s="726"/>
      <c r="QR83" s="726" t="s">
        <v>6426</v>
      </c>
      <c r="QS83" s="722" t="s">
        <v>4179</v>
      </c>
      <c r="QT83" s="745" t="s">
        <v>245</v>
      </c>
      <c r="QU83" s="736"/>
      <c r="QV83" s="727"/>
      <c r="QW83" s="738">
        <v>2</v>
      </c>
      <c r="QX83" s="722" t="s">
        <v>4511</v>
      </c>
      <c r="QY83" s="723" t="s">
        <v>16</v>
      </c>
      <c r="QZ83" s="745" t="s">
        <v>221</v>
      </c>
      <c r="RA83" s="745" t="s">
        <v>376</v>
      </c>
      <c r="RB83" s="774">
        <v>31138</v>
      </c>
      <c r="RC83" s="795">
        <v>32</v>
      </c>
      <c r="RD83" s="747" t="s">
        <v>4508</v>
      </c>
      <c r="RE83" s="745" t="s">
        <v>785</v>
      </c>
      <c r="RF83" s="745" t="s">
        <v>246</v>
      </c>
      <c r="RG83" s="726"/>
      <c r="RH83" s="726" t="s">
        <v>6426</v>
      </c>
      <c r="RI83" s="722" t="s">
        <v>4179</v>
      </c>
      <c r="RJ83" s="745" t="s">
        <v>245</v>
      </c>
      <c r="RK83" s="736"/>
      <c r="RL83" s="727"/>
      <c r="RM83" s="738">
        <v>2</v>
      </c>
      <c r="RN83" s="722" t="s">
        <v>4511</v>
      </c>
      <c r="RO83" s="723" t="s">
        <v>16</v>
      </c>
      <c r="RP83" s="745" t="s">
        <v>221</v>
      </c>
      <c r="RQ83" s="745" t="s">
        <v>376</v>
      </c>
      <c r="RR83" s="774">
        <v>31138</v>
      </c>
      <c r="RS83" s="795">
        <v>32</v>
      </c>
      <c r="RT83" s="747" t="s">
        <v>4508</v>
      </c>
      <c r="RU83" s="745" t="s">
        <v>785</v>
      </c>
      <c r="RV83" s="745" t="s">
        <v>246</v>
      </c>
      <c r="RW83" s="726"/>
      <c r="RX83" s="726" t="s">
        <v>6426</v>
      </c>
      <c r="RY83" s="722" t="s">
        <v>4179</v>
      </c>
      <c r="RZ83" s="745" t="s">
        <v>245</v>
      </c>
      <c r="SA83" s="736"/>
      <c r="SB83" s="727"/>
      <c r="SC83" s="738">
        <v>2</v>
      </c>
      <c r="SD83" s="722" t="s">
        <v>4511</v>
      </c>
      <c r="SE83" s="723" t="s">
        <v>16</v>
      </c>
      <c r="SF83" s="745" t="s">
        <v>221</v>
      </c>
      <c r="SG83" s="745" t="s">
        <v>376</v>
      </c>
      <c r="SH83" s="774">
        <v>31138</v>
      </c>
      <c r="SI83" s="795">
        <v>32</v>
      </c>
      <c r="SJ83" s="747" t="s">
        <v>4508</v>
      </c>
      <c r="SK83" s="745" t="s">
        <v>785</v>
      </c>
      <c r="SL83" s="745" t="s">
        <v>246</v>
      </c>
      <c r="SM83" s="726"/>
      <c r="SN83" s="726" t="s">
        <v>6426</v>
      </c>
      <c r="SO83" s="722" t="s">
        <v>4179</v>
      </c>
      <c r="SP83" s="745" t="s">
        <v>245</v>
      </c>
      <c r="SQ83" s="736"/>
      <c r="SR83" s="727"/>
      <c r="SS83" s="738">
        <v>2</v>
      </c>
      <c r="ST83" s="722" t="s">
        <v>4511</v>
      </c>
      <c r="SU83" s="723" t="s">
        <v>16</v>
      </c>
      <c r="SV83" s="745" t="s">
        <v>221</v>
      </c>
      <c r="SW83" s="745" t="s">
        <v>376</v>
      </c>
      <c r="SX83" s="774">
        <v>31138</v>
      </c>
      <c r="SY83" s="795">
        <v>32</v>
      </c>
      <c r="SZ83" s="747" t="s">
        <v>4508</v>
      </c>
      <c r="TA83" s="745" t="s">
        <v>785</v>
      </c>
      <c r="TB83" s="745" t="s">
        <v>246</v>
      </c>
      <c r="TC83" s="726"/>
      <c r="TD83" s="726" t="s">
        <v>6426</v>
      </c>
      <c r="TE83" s="722" t="s">
        <v>4179</v>
      </c>
      <c r="TF83" s="745" t="s">
        <v>245</v>
      </c>
      <c r="TG83" s="736"/>
      <c r="TH83" s="727"/>
      <c r="TI83" s="738">
        <v>2</v>
      </c>
      <c r="TJ83" s="722" t="s">
        <v>4511</v>
      </c>
      <c r="TK83" s="723" t="s">
        <v>16</v>
      </c>
      <c r="TL83" s="745" t="s">
        <v>221</v>
      </c>
      <c r="TM83" s="745" t="s">
        <v>376</v>
      </c>
      <c r="TN83" s="774">
        <v>31138</v>
      </c>
      <c r="TO83" s="795">
        <v>32</v>
      </c>
      <c r="TP83" s="747" t="s">
        <v>4508</v>
      </c>
      <c r="TQ83" s="745" t="s">
        <v>785</v>
      </c>
      <c r="TR83" s="745" t="s">
        <v>246</v>
      </c>
      <c r="TS83" s="726"/>
      <c r="TT83" s="726" t="s">
        <v>6426</v>
      </c>
      <c r="TU83" s="722" t="s">
        <v>4179</v>
      </c>
      <c r="TV83" s="745" t="s">
        <v>245</v>
      </c>
      <c r="TW83" s="736"/>
      <c r="TX83" s="727"/>
      <c r="TY83" s="738">
        <v>2</v>
      </c>
      <c r="TZ83" s="722" t="s">
        <v>4511</v>
      </c>
      <c r="UA83" s="723" t="s">
        <v>16</v>
      </c>
      <c r="UB83" s="745" t="s">
        <v>221</v>
      </c>
      <c r="UC83" s="745" t="s">
        <v>376</v>
      </c>
      <c r="UD83" s="774">
        <v>31138</v>
      </c>
      <c r="UE83" s="795">
        <v>32</v>
      </c>
      <c r="UF83" s="747" t="s">
        <v>4508</v>
      </c>
      <c r="UG83" s="745" t="s">
        <v>785</v>
      </c>
      <c r="UH83" s="745" t="s">
        <v>246</v>
      </c>
      <c r="UI83" s="726"/>
      <c r="UJ83" s="726" t="s">
        <v>6426</v>
      </c>
      <c r="UK83" s="722" t="s">
        <v>4179</v>
      </c>
      <c r="UL83" s="745" t="s">
        <v>245</v>
      </c>
      <c r="UM83" s="736"/>
      <c r="UN83" s="727"/>
      <c r="UO83" s="738">
        <v>2</v>
      </c>
      <c r="UP83" s="722" t="s">
        <v>4511</v>
      </c>
      <c r="UQ83" s="723" t="s">
        <v>16</v>
      </c>
      <c r="UR83" s="745" t="s">
        <v>221</v>
      </c>
      <c r="US83" s="745" t="s">
        <v>376</v>
      </c>
      <c r="UT83" s="774">
        <v>31138</v>
      </c>
      <c r="UU83" s="795">
        <v>32</v>
      </c>
      <c r="UV83" s="747" t="s">
        <v>4508</v>
      </c>
      <c r="UW83" s="745" t="s">
        <v>785</v>
      </c>
      <c r="UX83" s="745" t="s">
        <v>246</v>
      </c>
      <c r="UY83" s="726"/>
      <c r="UZ83" s="726" t="s">
        <v>6426</v>
      </c>
      <c r="VA83" s="722" t="s">
        <v>4179</v>
      </c>
      <c r="VB83" s="745" t="s">
        <v>245</v>
      </c>
      <c r="VC83" s="736"/>
      <c r="VD83" s="727"/>
      <c r="VE83" s="738">
        <v>2</v>
      </c>
      <c r="VF83" s="722" t="s">
        <v>4511</v>
      </c>
      <c r="VG83" s="723" t="s">
        <v>16</v>
      </c>
      <c r="VH83" s="745" t="s">
        <v>221</v>
      </c>
      <c r="VI83" s="745" t="s">
        <v>376</v>
      </c>
      <c r="VJ83" s="774">
        <v>31138</v>
      </c>
      <c r="VK83" s="795">
        <v>32</v>
      </c>
      <c r="VL83" s="747" t="s">
        <v>4508</v>
      </c>
      <c r="VM83" s="745" t="s">
        <v>785</v>
      </c>
      <c r="VN83" s="745" t="s">
        <v>246</v>
      </c>
      <c r="VO83" s="726"/>
      <c r="VP83" s="726" t="s">
        <v>6426</v>
      </c>
      <c r="VQ83" s="722" t="s">
        <v>4179</v>
      </c>
      <c r="VR83" s="745" t="s">
        <v>245</v>
      </c>
      <c r="VS83" s="736"/>
      <c r="VT83" s="727"/>
      <c r="VU83" s="738">
        <v>2</v>
      </c>
      <c r="VV83" s="722" t="s">
        <v>4511</v>
      </c>
      <c r="VW83" s="723" t="s">
        <v>16</v>
      </c>
      <c r="VX83" s="745" t="s">
        <v>221</v>
      </c>
      <c r="VY83" s="745" t="s">
        <v>376</v>
      </c>
      <c r="VZ83" s="774">
        <v>31138</v>
      </c>
      <c r="WA83" s="795">
        <v>32</v>
      </c>
      <c r="WB83" s="747" t="s">
        <v>4508</v>
      </c>
      <c r="WC83" s="745" t="s">
        <v>785</v>
      </c>
      <c r="WD83" s="745" t="s">
        <v>246</v>
      </c>
      <c r="WE83" s="726"/>
      <c r="WF83" s="726" t="s">
        <v>6426</v>
      </c>
      <c r="WG83" s="722" t="s">
        <v>4179</v>
      </c>
      <c r="WH83" s="745" t="s">
        <v>245</v>
      </c>
      <c r="WI83" s="736"/>
      <c r="WJ83" s="727"/>
      <c r="WK83" s="738">
        <v>2</v>
      </c>
      <c r="WL83" s="722" t="s">
        <v>4511</v>
      </c>
      <c r="WM83" s="723" t="s">
        <v>16</v>
      </c>
      <c r="WN83" s="745" t="s">
        <v>221</v>
      </c>
      <c r="WO83" s="745" t="s">
        <v>376</v>
      </c>
      <c r="WP83" s="774">
        <v>31138</v>
      </c>
      <c r="WQ83" s="795">
        <v>32</v>
      </c>
      <c r="WR83" s="747" t="s">
        <v>4508</v>
      </c>
      <c r="WS83" s="745" t="s">
        <v>785</v>
      </c>
      <c r="WT83" s="745" t="s">
        <v>246</v>
      </c>
      <c r="WU83" s="726"/>
      <c r="WV83" s="726" t="s">
        <v>6426</v>
      </c>
      <c r="WW83" s="722" t="s">
        <v>4179</v>
      </c>
      <c r="WX83" s="745" t="s">
        <v>245</v>
      </c>
      <c r="WY83" s="736"/>
      <c r="WZ83" s="727"/>
      <c r="XA83" s="738">
        <v>2</v>
      </c>
      <c r="XB83" s="722" t="s">
        <v>4511</v>
      </c>
      <c r="XC83" s="723" t="s">
        <v>16</v>
      </c>
      <c r="XD83" s="745" t="s">
        <v>221</v>
      </c>
      <c r="XE83" s="745" t="s">
        <v>376</v>
      </c>
      <c r="XF83" s="774">
        <v>31138</v>
      </c>
      <c r="XG83" s="795">
        <v>32</v>
      </c>
      <c r="XH83" s="747" t="s">
        <v>4508</v>
      </c>
      <c r="XI83" s="745" t="s">
        <v>785</v>
      </c>
      <c r="XJ83" s="745" t="s">
        <v>246</v>
      </c>
      <c r="XK83" s="726"/>
      <c r="XL83" s="726" t="s">
        <v>6426</v>
      </c>
      <c r="XM83" s="722" t="s">
        <v>4179</v>
      </c>
      <c r="XN83" s="745" t="s">
        <v>245</v>
      </c>
      <c r="XO83" s="736"/>
      <c r="XP83" s="727"/>
      <c r="XQ83" s="738">
        <v>2</v>
      </c>
      <c r="XR83" s="722" t="s">
        <v>4511</v>
      </c>
      <c r="XS83" s="723" t="s">
        <v>16</v>
      </c>
      <c r="XT83" s="745" t="s">
        <v>221</v>
      </c>
      <c r="XU83" s="745" t="s">
        <v>376</v>
      </c>
      <c r="XV83" s="774">
        <v>31138</v>
      </c>
      <c r="XW83" s="795">
        <v>32</v>
      </c>
      <c r="XX83" s="747" t="s">
        <v>4508</v>
      </c>
      <c r="XY83" s="745" t="s">
        <v>785</v>
      </c>
      <c r="XZ83" s="745" t="s">
        <v>246</v>
      </c>
      <c r="YA83" s="726"/>
      <c r="YB83" s="726" t="s">
        <v>6426</v>
      </c>
      <c r="YC83" s="722" t="s">
        <v>4179</v>
      </c>
      <c r="YD83" s="745" t="s">
        <v>245</v>
      </c>
      <c r="YE83" s="736"/>
      <c r="YF83" s="727"/>
      <c r="YG83" s="738">
        <v>2</v>
      </c>
      <c r="YH83" s="722" t="s">
        <v>4511</v>
      </c>
      <c r="YI83" s="723" t="s">
        <v>16</v>
      </c>
      <c r="YJ83" s="745" t="s">
        <v>221</v>
      </c>
      <c r="YK83" s="745" t="s">
        <v>376</v>
      </c>
      <c r="YL83" s="774">
        <v>31138</v>
      </c>
      <c r="YM83" s="795">
        <v>32</v>
      </c>
      <c r="YN83" s="747" t="s">
        <v>4508</v>
      </c>
      <c r="YO83" s="745" t="s">
        <v>785</v>
      </c>
      <c r="YP83" s="745" t="s">
        <v>246</v>
      </c>
      <c r="YQ83" s="726"/>
      <c r="YR83" s="726" t="s">
        <v>6426</v>
      </c>
      <c r="YS83" s="722" t="s">
        <v>4179</v>
      </c>
      <c r="YT83" s="745" t="s">
        <v>245</v>
      </c>
      <c r="YU83" s="736"/>
      <c r="YV83" s="727"/>
      <c r="YW83" s="738">
        <v>2</v>
      </c>
      <c r="YX83" s="722" t="s">
        <v>4511</v>
      </c>
      <c r="YY83" s="723" t="s">
        <v>16</v>
      </c>
      <c r="YZ83" s="745" t="s">
        <v>221</v>
      </c>
      <c r="ZA83" s="745" t="s">
        <v>376</v>
      </c>
      <c r="ZB83" s="774">
        <v>31138</v>
      </c>
      <c r="ZC83" s="795">
        <v>32</v>
      </c>
      <c r="ZD83" s="747" t="s">
        <v>4508</v>
      </c>
      <c r="ZE83" s="745" t="s">
        <v>785</v>
      </c>
      <c r="ZF83" s="745" t="s">
        <v>246</v>
      </c>
      <c r="ZG83" s="726"/>
      <c r="ZH83" s="726" t="s">
        <v>6426</v>
      </c>
      <c r="ZI83" s="722" t="s">
        <v>4179</v>
      </c>
      <c r="ZJ83" s="745" t="s">
        <v>245</v>
      </c>
      <c r="ZK83" s="736"/>
      <c r="ZL83" s="727"/>
      <c r="ZM83" s="738">
        <v>2</v>
      </c>
      <c r="ZN83" s="722" t="s">
        <v>4511</v>
      </c>
      <c r="ZO83" s="723" t="s">
        <v>16</v>
      </c>
      <c r="ZP83" s="745" t="s">
        <v>221</v>
      </c>
      <c r="ZQ83" s="745" t="s">
        <v>376</v>
      </c>
      <c r="ZR83" s="774">
        <v>31138</v>
      </c>
      <c r="ZS83" s="795">
        <v>32</v>
      </c>
      <c r="ZT83" s="747" t="s">
        <v>4508</v>
      </c>
      <c r="ZU83" s="745" t="s">
        <v>785</v>
      </c>
      <c r="ZV83" s="745" t="s">
        <v>246</v>
      </c>
      <c r="ZW83" s="726"/>
      <c r="ZX83" s="726" t="s">
        <v>6426</v>
      </c>
      <c r="ZY83" s="722" t="s">
        <v>4179</v>
      </c>
      <c r="ZZ83" s="745" t="s">
        <v>245</v>
      </c>
      <c r="AAA83" s="736"/>
      <c r="AAB83" s="727"/>
      <c r="AAC83" s="738">
        <v>2</v>
      </c>
      <c r="AAD83" s="722" t="s">
        <v>4511</v>
      </c>
      <c r="AAE83" s="723" t="s">
        <v>16</v>
      </c>
      <c r="AAF83" s="745" t="s">
        <v>221</v>
      </c>
      <c r="AAG83" s="745" t="s">
        <v>376</v>
      </c>
      <c r="AAH83" s="774">
        <v>31138</v>
      </c>
      <c r="AAI83" s="795">
        <v>32</v>
      </c>
      <c r="AAJ83" s="747" t="s">
        <v>4508</v>
      </c>
      <c r="AAK83" s="745" t="s">
        <v>785</v>
      </c>
      <c r="AAL83" s="745" t="s">
        <v>246</v>
      </c>
      <c r="AAM83" s="726"/>
      <c r="AAN83" s="726" t="s">
        <v>6426</v>
      </c>
      <c r="AAO83" s="722" t="s">
        <v>4179</v>
      </c>
      <c r="AAP83" s="745" t="s">
        <v>245</v>
      </c>
      <c r="AAQ83" s="736"/>
      <c r="AAR83" s="727"/>
      <c r="AAS83" s="738">
        <v>2</v>
      </c>
      <c r="AAT83" s="722" t="s">
        <v>4511</v>
      </c>
      <c r="AAU83" s="723" t="s">
        <v>16</v>
      </c>
      <c r="AAV83" s="745" t="s">
        <v>221</v>
      </c>
      <c r="AAW83" s="745" t="s">
        <v>376</v>
      </c>
      <c r="AAX83" s="774">
        <v>31138</v>
      </c>
      <c r="AAY83" s="795">
        <v>32</v>
      </c>
      <c r="AAZ83" s="747" t="s">
        <v>4508</v>
      </c>
      <c r="ABA83" s="745" t="s">
        <v>785</v>
      </c>
      <c r="ABB83" s="745" t="s">
        <v>246</v>
      </c>
      <c r="ABC83" s="726"/>
      <c r="ABD83" s="726" t="s">
        <v>6426</v>
      </c>
      <c r="ABE83" s="722" t="s">
        <v>4179</v>
      </c>
      <c r="ABF83" s="745" t="s">
        <v>245</v>
      </c>
      <c r="ABG83" s="736"/>
      <c r="ABH83" s="727"/>
      <c r="ABI83" s="738">
        <v>2</v>
      </c>
      <c r="ABJ83" s="722" t="s">
        <v>4511</v>
      </c>
      <c r="ABK83" s="723" t="s">
        <v>16</v>
      </c>
      <c r="ABL83" s="745" t="s">
        <v>221</v>
      </c>
      <c r="ABM83" s="745" t="s">
        <v>376</v>
      </c>
      <c r="ABN83" s="774">
        <v>31138</v>
      </c>
      <c r="ABO83" s="795">
        <v>32</v>
      </c>
      <c r="ABP83" s="747" t="s">
        <v>4508</v>
      </c>
      <c r="ABQ83" s="745" t="s">
        <v>785</v>
      </c>
      <c r="ABR83" s="745" t="s">
        <v>246</v>
      </c>
      <c r="ABS83" s="726"/>
      <c r="ABT83" s="726" t="s">
        <v>6426</v>
      </c>
      <c r="ABU83" s="722" t="s">
        <v>4179</v>
      </c>
      <c r="ABV83" s="745" t="s">
        <v>245</v>
      </c>
      <c r="ABW83" s="736"/>
      <c r="ABX83" s="727"/>
      <c r="ABY83" s="738">
        <v>2</v>
      </c>
      <c r="ABZ83" s="722" t="s">
        <v>4511</v>
      </c>
      <c r="ACA83" s="723" t="s">
        <v>16</v>
      </c>
      <c r="ACB83" s="745" t="s">
        <v>221</v>
      </c>
      <c r="ACC83" s="745" t="s">
        <v>376</v>
      </c>
      <c r="ACD83" s="774">
        <v>31138</v>
      </c>
      <c r="ACE83" s="795">
        <v>32</v>
      </c>
      <c r="ACF83" s="747" t="s">
        <v>4508</v>
      </c>
      <c r="ACG83" s="745" t="s">
        <v>785</v>
      </c>
      <c r="ACH83" s="745" t="s">
        <v>246</v>
      </c>
      <c r="ACI83" s="726"/>
      <c r="ACJ83" s="726" t="s">
        <v>6426</v>
      </c>
      <c r="ACK83" s="722" t="s">
        <v>4179</v>
      </c>
      <c r="ACL83" s="745" t="s">
        <v>245</v>
      </c>
      <c r="ACM83" s="736"/>
      <c r="ACN83" s="727"/>
      <c r="ACO83" s="738">
        <v>2</v>
      </c>
      <c r="ACP83" s="722" t="s">
        <v>4511</v>
      </c>
      <c r="ACQ83" s="723" t="s">
        <v>16</v>
      </c>
      <c r="ACR83" s="745" t="s">
        <v>221</v>
      </c>
      <c r="ACS83" s="745" t="s">
        <v>376</v>
      </c>
      <c r="ACT83" s="774">
        <v>31138</v>
      </c>
      <c r="ACU83" s="795">
        <v>32</v>
      </c>
      <c r="ACV83" s="747" t="s">
        <v>4508</v>
      </c>
      <c r="ACW83" s="745" t="s">
        <v>785</v>
      </c>
      <c r="ACX83" s="745" t="s">
        <v>246</v>
      </c>
      <c r="ACY83" s="726"/>
      <c r="ACZ83" s="726" t="s">
        <v>6426</v>
      </c>
      <c r="ADA83" s="722" t="s">
        <v>4179</v>
      </c>
      <c r="ADB83" s="745" t="s">
        <v>245</v>
      </c>
      <c r="ADC83" s="736"/>
      <c r="ADD83" s="727"/>
      <c r="ADE83" s="738">
        <v>2</v>
      </c>
      <c r="ADF83" s="722" t="s">
        <v>4511</v>
      </c>
      <c r="ADG83" s="723" t="s">
        <v>16</v>
      </c>
      <c r="ADH83" s="745" t="s">
        <v>221</v>
      </c>
      <c r="ADI83" s="745" t="s">
        <v>376</v>
      </c>
      <c r="ADJ83" s="774">
        <v>31138</v>
      </c>
      <c r="ADK83" s="795">
        <v>32</v>
      </c>
      <c r="ADL83" s="747" t="s">
        <v>4508</v>
      </c>
      <c r="ADM83" s="745" t="s">
        <v>785</v>
      </c>
      <c r="ADN83" s="745" t="s">
        <v>246</v>
      </c>
      <c r="ADO83" s="726"/>
      <c r="ADP83" s="726" t="s">
        <v>6426</v>
      </c>
      <c r="ADQ83" s="722" t="s">
        <v>4179</v>
      </c>
      <c r="ADR83" s="745" t="s">
        <v>245</v>
      </c>
      <c r="ADS83" s="736"/>
      <c r="ADT83" s="727"/>
      <c r="ADU83" s="738">
        <v>2</v>
      </c>
      <c r="ADV83" s="722" t="s">
        <v>4511</v>
      </c>
      <c r="ADW83" s="723" t="s">
        <v>16</v>
      </c>
      <c r="ADX83" s="745" t="s">
        <v>221</v>
      </c>
      <c r="ADY83" s="745" t="s">
        <v>376</v>
      </c>
      <c r="ADZ83" s="774">
        <v>31138</v>
      </c>
      <c r="AEA83" s="795">
        <v>32</v>
      </c>
      <c r="AEB83" s="747" t="s">
        <v>4508</v>
      </c>
      <c r="AEC83" s="745" t="s">
        <v>785</v>
      </c>
      <c r="AED83" s="745" t="s">
        <v>246</v>
      </c>
      <c r="AEE83" s="726"/>
      <c r="AEF83" s="726" t="s">
        <v>6426</v>
      </c>
      <c r="AEG83" s="722" t="s">
        <v>4179</v>
      </c>
      <c r="AEH83" s="745" t="s">
        <v>245</v>
      </c>
      <c r="AEI83" s="736"/>
      <c r="AEJ83" s="727"/>
      <c r="AEK83" s="738">
        <v>2</v>
      </c>
      <c r="AEL83" s="722" t="s">
        <v>4511</v>
      </c>
      <c r="AEM83" s="723" t="s">
        <v>16</v>
      </c>
      <c r="AEN83" s="745" t="s">
        <v>221</v>
      </c>
      <c r="AEO83" s="745" t="s">
        <v>376</v>
      </c>
      <c r="AEP83" s="774">
        <v>31138</v>
      </c>
      <c r="AEQ83" s="795">
        <v>32</v>
      </c>
      <c r="AER83" s="747" t="s">
        <v>4508</v>
      </c>
      <c r="AES83" s="745" t="s">
        <v>785</v>
      </c>
      <c r="AET83" s="745" t="s">
        <v>246</v>
      </c>
      <c r="AEU83" s="726"/>
      <c r="AEV83" s="726" t="s">
        <v>6426</v>
      </c>
      <c r="AEW83" s="722" t="s">
        <v>4179</v>
      </c>
      <c r="AEX83" s="745" t="s">
        <v>245</v>
      </c>
      <c r="AEY83" s="736"/>
      <c r="AEZ83" s="727"/>
      <c r="AFA83" s="738">
        <v>2</v>
      </c>
      <c r="AFB83" s="722" t="s">
        <v>4511</v>
      </c>
      <c r="AFC83" s="723" t="s">
        <v>16</v>
      </c>
      <c r="AFD83" s="745" t="s">
        <v>221</v>
      </c>
      <c r="AFE83" s="745" t="s">
        <v>376</v>
      </c>
      <c r="AFF83" s="774">
        <v>31138</v>
      </c>
      <c r="AFG83" s="795">
        <v>32</v>
      </c>
      <c r="AFH83" s="747" t="s">
        <v>4508</v>
      </c>
      <c r="AFI83" s="745" t="s">
        <v>785</v>
      </c>
      <c r="AFJ83" s="745" t="s">
        <v>246</v>
      </c>
      <c r="AFK83" s="726"/>
      <c r="AFL83" s="726" t="s">
        <v>6426</v>
      </c>
      <c r="AFM83" s="722" t="s">
        <v>4179</v>
      </c>
      <c r="AFN83" s="745" t="s">
        <v>245</v>
      </c>
      <c r="AFO83" s="736"/>
      <c r="AFP83" s="727"/>
      <c r="AFQ83" s="738">
        <v>2</v>
      </c>
      <c r="AFR83" s="722" t="s">
        <v>4511</v>
      </c>
      <c r="AFS83" s="723" t="s">
        <v>16</v>
      </c>
      <c r="AFT83" s="745" t="s">
        <v>221</v>
      </c>
      <c r="AFU83" s="745" t="s">
        <v>376</v>
      </c>
      <c r="AFV83" s="774">
        <v>31138</v>
      </c>
      <c r="AFW83" s="795">
        <v>32</v>
      </c>
      <c r="AFX83" s="747" t="s">
        <v>4508</v>
      </c>
      <c r="AFY83" s="745" t="s">
        <v>785</v>
      </c>
      <c r="AFZ83" s="745" t="s">
        <v>246</v>
      </c>
      <c r="AGA83" s="726"/>
      <c r="AGB83" s="726" t="s">
        <v>6426</v>
      </c>
      <c r="AGC83" s="722" t="s">
        <v>4179</v>
      </c>
      <c r="AGD83" s="745" t="s">
        <v>245</v>
      </c>
      <c r="AGE83" s="736"/>
      <c r="AGF83" s="727"/>
      <c r="AGG83" s="738">
        <v>2</v>
      </c>
      <c r="AGH83" s="722" t="s">
        <v>4511</v>
      </c>
      <c r="AGI83" s="723" t="s">
        <v>16</v>
      </c>
      <c r="AGJ83" s="745" t="s">
        <v>221</v>
      </c>
      <c r="AGK83" s="745" t="s">
        <v>376</v>
      </c>
      <c r="AGL83" s="774">
        <v>31138</v>
      </c>
      <c r="AGM83" s="795">
        <v>32</v>
      </c>
      <c r="AGN83" s="747" t="s">
        <v>4508</v>
      </c>
      <c r="AGO83" s="745" t="s">
        <v>785</v>
      </c>
      <c r="AGP83" s="745" t="s">
        <v>246</v>
      </c>
      <c r="AGQ83" s="726"/>
      <c r="AGR83" s="726" t="s">
        <v>6426</v>
      </c>
      <c r="AGS83" s="722" t="s">
        <v>4179</v>
      </c>
      <c r="AGT83" s="745" t="s">
        <v>245</v>
      </c>
      <c r="AGU83" s="736"/>
      <c r="AGV83" s="727"/>
      <c r="AGW83" s="738">
        <v>2</v>
      </c>
      <c r="AGX83" s="722" t="s">
        <v>4511</v>
      </c>
      <c r="AGY83" s="723" t="s">
        <v>16</v>
      </c>
      <c r="AGZ83" s="745" t="s">
        <v>221</v>
      </c>
      <c r="AHA83" s="745" t="s">
        <v>376</v>
      </c>
      <c r="AHB83" s="774">
        <v>31138</v>
      </c>
      <c r="AHC83" s="795">
        <v>32</v>
      </c>
      <c r="AHD83" s="747" t="s">
        <v>4508</v>
      </c>
      <c r="AHE83" s="745" t="s">
        <v>785</v>
      </c>
      <c r="AHF83" s="745" t="s">
        <v>246</v>
      </c>
      <c r="AHG83" s="726"/>
      <c r="AHH83" s="726" t="s">
        <v>6426</v>
      </c>
      <c r="AHI83" s="722" t="s">
        <v>4179</v>
      </c>
      <c r="AHJ83" s="745" t="s">
        <v>245</v>
      </c>
      <c r="AHK83" s="736"/>
      <c r="AHL83" s="727"/>
      <c r="AHM83" s="738">
        <v>2</v>
      </c>
      <c r="AHN83" s="722" t="s">
        <v>4511</v>
      </c>
      <c r="AHO83" s="723" t="s">
        <v>16</v>
      </c>
      <c r="AHP83" s="745" t="s">
        <v>221</v>
      </c>
      <c r="AHQ83" s="745" t="s">
        <v>376</v>
      </c>
      <c r="AHR83" s="774">
        <v>31138</v>
      </c>
      <c r="AHS83" s="795">
        <v>32</v>
      </c>
      <c r="AHT83" s="747" t="s">
        <v>4508</v>
      </c>
      <c r="AHU83" s="745" t="s">
        <v>785</v>
      </c>
      <c r="AHV83" s="745" t="s">
        <v>246</v>
      </c>
      <c r="AHW83" s="726"/>
      <c r="AHX83" s="726" t="s">
        <v>6426</v>
      </c>
      <c r="AHY83" s="722" t="s">
        <v>4179</v>
      </c>
      <c r="AHZ83" s="745" t="s">
        <v>245</v>
      </c>
      <c r="AIA83" s="736"/>
      <c r="AIB83" s="727"/>
      <c r="AIC83" s="738">
        <v>2</v>
      </c>
      <c r="AID83" s="722" t="s">
        <v>4511</v>
      </c>
      <c r="AIE83" s="723" t="s">
        <v>16</v>
      </c>
      <c r="AIF83" s="745" t="s">
        <v>221</v>
      </c>
      <c r="AIG83" s="745" t="s">
        <v>376</v>
      </c>
      <c r="AIH83" s="774">
        <v>31138</v>
      </c>
      <c r="AII83" s="795">
        <v>32</v>
      </c>
      <c r="AIJ83" s="747" t="s">
        <v>4508</v>
      </c>
      <c r="AIK83" s="745" t="s">
        <v>785</v>
      </c>
      <c r="AIL83" s="745" t="s">
        <v>246</v>
      </c>
      <c r="AIM83" s="726"/>
      <c r="AIN83" s="726" t="s">
        <v>6426</v>
      </c>
      <c r="AIO83" s="722" t="s">
        <v>4179</v>
      </c>
      <c r="AIP83" s="745" t="s">
        <v>245</v>
      </c>
      <c r="AIQ83" s="736"/>
      <c r="AIR83" s="727"/>
      <c r="AIS83" s="738">
        <v>2</v>
      </c>
      <c r="AIT83" s="722" t="s">
        <v>4511</v>
      </c>
      <c r="AIU83" s="723" t="s">
        <v>16</v>
      </c>
      <c r="AIV83" s="745" t="s">
        <v>221</v>
      </c>
      <c r="AIW83" s="745" t="s">
        <v>376</v>
      </c>
      <c r="AIX83" s="774">
        <v>31138</v>
      </c>
      <c r="AIY83" s="795">
        <v>32</v>
      </c>
      <c r="AIZ83" s="747" t="s">
        <v>4508</v>
      </c>
      <c r="AJA83" s="745" t="s">
        <v>785</v>
      </c>
      <c r="AJB83" s="745" t="s">
        <v>246</v>
      </c>
      <c r="AJC83" s="726"/>
      <c r="AJD83" s="726" t="s">
        <v>6426</v>
      </c>
      <c r="AJE83" s="722" t="s">
        <v>4179</v>
      </c>
      <c r="AJF83" s="745" t="s">
        <v>245</v>
      </c>
      <c r="AJG83" s="736"/>
      <c r="AJH83" s="727"/>
      <c r="AJI83" s="738">
        <v>2</v>
      </c>
      <c r="AJJ83" s="722" t="s">
        <v>4511</v>
      </c>
      <c r="AJK83" s="723" t="s">
        <v>16</v>
      </c>
      <c r="AJL83" s="745" t="s">
        <v>221</v>
      </c>
      <c r="AJM83" s="745" t="s">
        <v>376</v>
      </c>
      <c r="AJN83" s="774">
        <v>31138</v>
      </c>
      <c r="AJO83" s="795">
        <v>32</v>
      </c>
      <c r="AJP83" s="747" t="s">
        <v>4508</v>
      </c>
      <c r="AJQ83" s="745" t="s">
        <v>785</v>
      </c>
      <c r="AJR83" s="745" t="s">
        <v>246</v>
      </c>
      <c r="AJS83" s="726"/>
      <c r="AJT83" s="726" t="s">
        <v>6426</v>
      </c>
      <c r="AJU83" s="722" t="s">
        <v>4179</v>
      </c>
      <c r="AJV83" s="745" t="s">
        <v>245</v>
      </c>
      <c r="AJW83" s="736"/>
      <c r="AJX83" s="727"/>
      <c r="AJY83" s="738">
        <v>2</v>
      </c>
      <c r="AJZ83" s="722" t="s">
        <v>4511</v>
      </c>
      <c r="AKA83" s="723" t="s">
        <v>16</v>
      </c>
      <c r="AKB83" s="745" t="s">
        <v>221</v>
      </c>
      <c r="AKC83" s="745" t="s">
        <v>376</v>
      </c>
      <c r="AKD83" s="774">
        <v>31138</v>
      </c>
      <c r="AKE83" s="795">
        <v>32</v>
      </c>
      <c r="AKF83" s="747" t="s">
        <v>4508</v>
      </c>
      <c r="AKG83" s="745" t="s">
        <v>785</v>
      </c>
      <c r="AKH83" s="745" t="s">
        <v>246</v>
      </c>
      <c r="AKI83" s="726"/>
      <c r="AKJ83" s="726" t="s">
        <v>6426</v>
      </c>
      <c r="AKK83" s="722" t="s">
        <v>4179</v>
      </c>
      <c r="AKL83" s="745" t="s">
        <v>245</v>
      </c>
      <c r="AKM83" s="736"/>
      <c r="AKN83" s="727"/>
      <c r="AKO83" s="738">
        <v>2</v>
      </c>
      <c r="AKP83" s="722" t="s">
        <v>4511</v>
      </c>
      <c r="AKQ83" s="723" t="s">
        <v>16</v>
      </c>
      <c r="AKR83" s="745" t="s">
        <v>221</v>
      </c>
      <c r="AKS83" s="745" t="s">
        <v>376</v>
      </c>
      <c r="AKT83" s="774">
        <v>31138</v>
      </c>
      <c r="AKU83" s="795">
        <v>32</v>
      </c>
      <c r="AKV83" s="747" t="s">
        <v>4508</v>
      </c>
      <c r="AKW83" s="745" t="s">
        <v>785</v>
      </c>
      <c r="AKX83" s="745" t="s">
        <v>246</v>
      </c>
      <c r="AKY83" s="726"/>
      <c r="AKZ83" s="726" t="s">
        <v>6426</v>
      </c>
      <c r="ALA83" s="722" t="s">
        <v>4179</v>
      </c>
      <c r="ALB83" s="745" t="s">
        <v>245</v>
      </c>
      <c r="ALC83" s="736"/>
      <c r="ALD83" s="727"/>
      <c r="ALE83" s="738">
        <v>2</v>
      </c>
      <c r="ALF83" s="722" t="s">
        <v>4511</v>
      </c>
      <c r="ALG83" s="723" t="s">
        <v>16</v>
      </c>
      <c r="ALH83" s="745" t="s">
        <v>221</v>
      </c>
      <c r="ALI83" s="745" t="s">
        <v>376</v>
      </c>
      <c r="ALJ83" s="774">
        <v>31138</v>
      </c>
      <c r="ALK83" s="795">
        <v>32</v>
      </c>
      <c r="ALL83" s="747" t="s">
        <v>4508</v>
      </c>
      <c r="ALM83" s="745" t="s">
        <v>785</v>
      </c>
      <c r="ALN83" s="745" t="s">
        <v>246</v>
      </c>
      <c r="ALO83" s="726"/>
      <c r="ALP83" s="726" t="s">
        <v>6426</v>
      </c>
      <c r="ALQ83" s="722" t="s">
        <v>4179</v>
      </c>
      <c r="ALR83" s="745" t="s">
        <v>245</v>
      </c>
      <c r="ALS83" s="736"/>
      <c r="ALT83" s="727"/>
      <c r="ALU83" s="738">
        <v>2</v>
      </c>
      <c r="ALV83" s="722" t="s">
        <v>4511</v>
      </c>
      <c r="ALW83" s="723" t="s">
        <v>16</v>
      </c>
      <c r="ALX83" s="745" t="s">
        <v>221</v>
      </c>
      <c r="ALY83" s="745" t="s">
        <v>376</v>
      </c>
      <c r="ALZ83" s="774">
        <v>31138</v>
      </c>
      <c r="AMA83" s="795">
        <v>32</v>
      </c>
      <c r="AMB83" s="747" t="s">
        <v>4508</v>
      </c>
      <c r="AMC83" s="745" t="s">
        <v>785</v>
      </c>
      <c r="AMD83" s="745" t="s">
        <v>246</v>
      </c>
      <c r="AME83" s="726"/>
      <c r="AMF83" s="726" t="s">
        <v>6426</v>
      </c>
      <c r="AMG83" s="722" t="s">
        <v>4179</v>
      </c>
      <c r="AMH83" s="745" t="s">
        <v>245</v>
      </c>
      <c r="AMI83" s="736"/>
      <c r="AMJ83" s="727"/>
      <c r="AMK83" s="738">
        <v>2</v>
      </c>
      <c r="AML83" s="722" t="s">
        <v>4511</v>
      </c>
      <c r="AMM83" s="723" t="s">
        <v>16</v>
      </c>
      <c r="AMN83" s="745" t="s">
        <v>221</v>
      </c>
      <c r="AMO83" s="745" t="s">
        <v>376</v>
      </c>
      <c r="AMP83" s="774">
        <v>31138</v>
      </c>
      <c r="AMQ83" s="795">
        <v>32</v>
      </c>
      <c r="AMR83" s="747" t="s">
        <v>4508</v>
      </c>
      <c r="AMS83" s="745" t="s">
        <v>785</v>
      </c>
      <c r="AMT83" s="745" t="s">
        <v>246</v>
      </c>
      <c r="AMU83" s="726"/>
      <c r="AMV83" s="726" t="s">
        <v>6426</v>
      </c>
      <c r="AMW83" s="722" t="s">
        <v>4179</v>
      </c>
      <c r="AMX83" s="745" t="s">
        <v>245</v>
      </c>
      <c r="AMY83" s="736"/>
      <c r="AMZ83" s="727"/>
      <c r="ANA83" s="738">
        <v>2</v>
      </c>
      <c r="ANB83" s="722" t="s">
        <v>4511</v>
      </c>
      <c r="ANC83" s="723" t="s">
        <v>16</v>
      </c>
      <c r="AND83" s="745" t="s">
        <v>221</v>
      </c>
      <c r="ANE83" s="745" t="s">
        <v>376</v>
      </c>
      <c r="ANF83" s="774">
        <v>31138</v>
      </c>
      <c r="ANG83" s="795">
        <v>32</v>
      </c>
      <c r="ANH83" s="747" t="s">
        <v>4508</v>
      </c>
      <c r="ANI83" s="745" t="s">
        <v>785</v>
      </c>
      <c r="ANJ83" s="745" t="s">
        <v>246</v>
      </c>
      <c r="ANK83" s="726"/>
      <c r="ANL83" s="726" t="s">
        <v>6426</v>
      </c>
      <c r="ANM83" s="722" t="s">
        <v>4179</v>
      </c>
      <c r="ANN83" s="745" t="s">
        <v>245</v>
      </c>
      <c r="ANO83" s="736"/>
      <c r="ANP83" s="727"/>
      <c r="ANQ83" s="738">
        <v>2</v>
      </c>
      <c r="ANR83" s="722" t="s">
        <v>4511</v>
      </c>
      <c r="ANS83" s="723" t="s">
        <v>16</v>
      </c>
      <c r="ANT83" s="745" t="s">
        <v>221</v>
      </c>
      <c r="ANU83" s="745" t="s">
        <v>376</v>
      </c>
      <c r="ANV83" s="774">
        <v>31138</v>
      </c>
      <c r="ANW83" s="795">
        <v>32</v>
      </c>
      <c r="ANX83" s="747" t="s">
        <v>4508</v>
      </c>
      <c r="ANY83" s="745" t="s">
        <v>785</v>
      </c>
      <c r="ANZ83" s="745" t="s">
        <v>246</v>
      </c>
      <c r="AOA83" s="726"/>
      <c r="AOB83" s="726" t="s">
        <v>6426</v>
      </c>
      <c r="AOC83" s="722" t="s">
        <v>4179</v>
      </c>
      <c r="AOD83" s="745" t="s">
        <v>245</v>
      </c>
      <c r="AOE83" s="736"/>
      <c r="AOF83" s="727"/>
      <c r="AOG83" s="738">
        <v>2</v>
      </c>
      <c r="AOH83" s="722" t="s">
        <v>4511</v>
      </c>
      <c r="AOI83" s="723" t="s">
        <v>16</v>
      </c>
      <c r="AOJ83" s="745" t="s">
        <v>221</v>
      </c>
      <c r="AOK83" s="745" t="s">
        <v>376</v>
      </c>
      <c r="AOL83" s="774">
        <v>31138</v>
      </c>
      <c r="AOM83" s="795">
        <v>32</v>
      </c>
      <c r="AON83" s="747" t="s">
        <v>4508</v>
      </c>
      <c r="AOO83" s="745" t="s">
        <v>785</v>
      </c>
      <c r="AOP83" s="745" t="s">
        <v>246</v>
      </c>
      <c r="AOQ83" s="726"/>
      <c r="AOR83" s="726" t="s">
        <v>6426</v>
      </c>
      <c r="AOS83" s="722" t="s">
        <v>4179</v>
      </c>
      <c r="AOT83" s="745" t="s">
        <v>245</v>
      </c>
      <c r="AOU83" s="736"/>
      <c r="AOV83" s="727"/>
      <c r="AOW83" s="738">
        <v>2</v>
      </c>
      <c r="AOX83" s="722" t="s">
        <v>4511</v>
      </c>
      <c r="AOY83" s="723" t="s">
        <v>16</v>
      </c>
      <c r="AOZ83" s="745" t="s">
        <v>221</v>
      </c>
      <c r="APA83" s="745" t="s">
        <v>376</v>
      </c>
      <c r="APB83" s="774">
        <v>31138</v>
      </c>
      <c r="APC83" s="795">
        <v>32</v>
      </c>
      <c r="APD83" s="747" t="s">
        <v>4508</v>
      </c>
      <c r="APE83" s="745" t="s">
        <v>785</v>
      </c>
      <c r="APF83" s="745" t="s">
        <v>246</v>
      </c>
      <c r="APG83" s="726"/>
      <c r="APH83" s="726" t="s">
        <v>6426</v>
      </c>
      <c r="API83" s="722" t="s">
        <v>4179</v>
      </c>
      <c r="APJ83" s="745" t="s">
        <v>245</v>
      </c>
      <c r="APK83" s="736"/>
      <c r="APL83" s="727"/>
      <c r="APM83" s="738">
        <v>2</v>
      </c>
      <c r="APN83" s="722" t="s">
        <v>4511</v>
      </c>
      <c r="APO83" s="723" t="s">
        <v>16</v>
      </c>
      <c r="APP83" s="745" t="s">
        <v>221</v>
      </c>
      <c r="APQ83" s="745" t="s">
        <v>376</v>
      </c>
      <c r="APR83" s="774">
        <v>31138</v>
      </c>
      <c r="APS83" s="795">
        <v>32</v>
      </c>
      <c r="APT83" s="747" t="s">
        <v>4508</v>
      </c>
      <c r="APU83" s="745" t="s">
        <v>785</v>
      </c>
      <c r="APV83" s="745" t="s">
        <v>246</v>
      </c>
      <c r="APW83" s="726"/>
      <c r="APX83" s="726" t="s">
        <v>6426</v>
      </c>
      <c r="APY83" s="722" t="s">
        <v>4179</v>
      </c>
      <c r="APZ83" s="745" t="s">
        <v>245</v>
      </c>
      <c r="AQA83" s="736"/>
      <c r="AQB83" s="727"/>
      <c r="AQC83" s="738">
        <v>2</v>
      </c>
      <c r="AQD83" s="722" t="s">
        <v>4511</v>
      </c>
      <c r="AQE83" s="723" t="s">
        <v>16</v>
      </c>
      <c r="AQF83" s="745" t="s">
        <v>221</v>
      </c>
      <c r="AQG83" s="745" t="s">
        <v>376</v>
      </c>
      <c r="AQH83" s="774">
        <v>31138</v>
      </c>
      <c r="AQI83" s="795">
        <v>32</v>
      </c>
      <c r="AQJ83" s="747" t="s">
        <v>4508</v>
      </c>
      <c r="AQK83" s="745" t="s">
        <v>785</v>
      </c>
      <c r="AQL83" s="745" t="s">
        <v>246</v>
      </c>
      <c r="AQM83" s="726"/>
      <c r="AQN83" s="726" t="s">
        <v>6426</v>
      </c>
      <c r="AQO83" s="722" t="s">
        <v>4179</v>
      </c>
      <c r="AQP83" s="745" t="s">
        <v>245</v>
      </c>
      <c r="AQQ83" s="736"/>
      <c r="AQR83" s="727"/>
      <c r="AQS83" s="738">
        <v>2</v>
      </c>
      <c r="AQT83" s="722" t="s">
        <v>4511</v>
      </c>
      <c r="AQU83" s="723" t="s">
        <v>16</v>
      </c>
      <c r="AQV83" s="745" t="s">
        <v>221</v>
      </c>
      <c r="AQW83" s="745" t="s">
        <v>376</v>
      </c>
      <c r="AQX83" s="774">
        <v>31138</v>
      </c>
      <c r="AQY83" s="795">
        <v>32</v>
      </c>
      <c r="AQZ83" s="747" t="s">
        <v>4508</v>
      </c>
      <c r="ARA83" s="745" t="s">
        <v>785</v>
      </c>
      <c r="ARB83" s="745" t="s">
        <v>246</v>
      </c>
      <c r="ARC83" s="726"/>
      <c r="ARD83" s="726" t="s">
        <v>6426</v>
      </c>
      <c r="ARE83" s="722" t="s">
        <v>4179</v>
      </c>
      <c r="ARF83" s="745" t="s">
        <v>245</v>
      </c>
      <c r="ARG83" s="736"/>
      <c r="ARH83" s="727"/>
      <c r="ARI83" s="738">
        <v>2</v>
      </c>
      <c r="ARJ83" s="722" t="s">
        <v>4511</v>
      </c>
      <c r="ARK83" s="723" t="s">
        <v>16</v>
      </c>
      <c r="ARL83" s="745" t="s">
        <v>221</v>
      </c>
      <c r="ARM83" s="745" t="s">
        <v>376</v>
      </c>
      <c r="ARN83" s="774">
        <v>31138</v>
      </c>
      <c r="ARO83" s="795">
        <v>32</v>
      </c>
      <c r="ARP83" s="747" t="s">
        <v>4508</v>
      </c>
      <c r="ARQ83" s="745" t="s">
        <v>785</v>
      </c>
      <c r="ARR83" s="745" t="s">
        <v>246</v>
      </c>
      <c r="ARS83" s="726"/>
      <c r="ART83" s="726" t="s">
        <v>6426</v>
      </c>
      <c r="ARU83" s="722" t="s">
        <v>4179</v>
      </c>
      <c r="ARV83" s="745" t="s">
        <v>245</v>
      </c>
      <c r="ARW83" s="736"/>
      <c r="ARX83" s="727"/>
      <c r="ARY83" s="738">
        <v>2</v>
      </c>
      <c r="ARZ83" s="722" t="s">
        <v>4511</v>
      </c>
      <c r="ASA83" s="723" t="s">
        <v>16</v>
      </c>
      <c r="ASB83" s="745" t="s">
        <v>221</v>
      </c>
      <c r="ASC83" s="745" t="s">
        <v>376</v>
      </c>
      <c r="ASD83" s="774">
        <v>31138</v>
      </c>
      <c r="ASE83" s="795">
        <v>32</v>
      </c>
      <c r="ASF83" s="747" t="s">
        <v>4508</v>
      </c>
      <c r="ASG83" s="745" t="s">
        <v>785</v>
      </c>
      <c r="ASH83" s="745" t="s">
        <v>246</v>
      </c>
      <c r="ASI83" s="726"/>
      <c r="ASJ83" s="726" t="s">
        <v>6426</v>
      </c>
      <c r="ASK83" s="722" t="s">
        <v>4179</v>
      </c>
      <c r="ASL83" s="745" t="s">
        <v>245</v>
      </c>
      <c r="ASM83" s="736"/>
      <c r="ASN83" s="727"/>
      <c r="ASO83" s="738">
        <v>2</v>
      </c>
      <c r="ASP83" s="722" t="s">
        <v>4511</v>
      </c>
      <c r="ASQ83" s="723" t="s">
        <v>16</v>
      </c>
      <c r="ASR83" s="745" t="s">
        <v>221</v>
      </c>
      <c r="ASS83" s="745" t="s">
        <v>376</v>
      </c>
      <c r="AST83" s="774">
        <v>31138</v>
      </c>
      <c r="ASU83" s="795">
        <v>32</v>
      </c>
      <c r="ASV83" s="747" t="s">
        <v>4508</v>
      </c>
      <c r="ASW83" s="745" t="s">
        <v>785</v>
      </c>
      <c r="ASX83" s="745" t="s">
        <v>246</v>
      </c>
      <c r="ASY83" s="726"/>
      <c r="ASZ83" s="726" t="s">
        <v>6426</v>
      </c>
      <c r="ATA83" s="722" t="s">
        <v>4179</v>
      </c>
      <c r="ATB83" s="745" t="s">
        <v>245</v>
      </c>
      <c r="ATC83" s="736"/>
      <c r="ATD83" s="727"/>
      <c r="ATE83" s="738">
        <v>2</v>
      </c>
      <c r="ATF83" s="722" t="s">
        <v>4511</v>
      </c>
      <c r="ATG83" s="723" t="s">
        <v>16</v>
      </c>
      <c r="ATH83" s="745" t="s">
        <v>221</v>
      </c>
      <c r="ATI83" s="745" t="s">
        <v>376</v>
      </c>
      <c r="ATJ83" s="774">
        <v>31138</v>
      </c>
      <c r="ATK83" s="795">
        <v>32</v>
      </c>
      <c r="ATL83" s="747" t="s">
        <v>4508</v>
      </c>
      <c r="ATM83" s="745" t="s">
        <v>785</v>
      </c>
      <c r="ATN83" s="745" t="s">
        <v>246</v>
      </c>
      <c r="ATO83" s="726"/>
      <c r="ATP83" s="726" t="s">
        <v>6426</v>
      </c>
      <c r="ATQ83" s="722" t="s">
        <v>4179</v>
      </c>
      <c r="ATR83" s="745" t="s">
        <v>245</v>
      </c>
      <c r="ATS83" s="736"/>
      <c r="ATT83" s="727"/>
      <c r="ATU83" s="738">
        <v>2</v>
      </c>
      <c r="ATV83" s="722" t="s">
        <v>4511</v>
      </c>
      <c r="ATW83" s="723" t="s">
        <v>16</v>
      </c>
      <c r="ATX83" s="745" t="s">
        <v>221</v>
      </c>
      <c r="ATY83" s="745" t="s">
        <v>376</v>
      </c>
      <c r="ATZ83" s="774">
        <v>31138</v>
      </c>
      <c r="AUA83" s="795">
        <v>32</v>
      </c>
      <c r="AUB83" s="747" t="s">
        <v>4508</v>
      </c>
      <c r="AUC83" s="745" t="s">
        <v>785</v>
      </c>
      <c r="AUD83" s="745" t="s">
        <v>246</v>
      </c>
      <c r="AUE83" s="726"/>
      <c r="AUF83" s="726" t="s">
        <v>6426</v>
      </c>
      <c r="AUG83" s="722" t="s">
        <v>4179</v>
      </c>
      <c r="AUH83" s="745" t="s">
        <v>245</v>
      </c>
      <c r="AUI83" s="736"/>
      <c r="AUJ83" s="727"/>
      <c r="AUK83" s="738">
        <v>2</v>
      </c>
      <c r="AUL83" s="722" t="s">
        <v>4511</v>
      </c>
      <c r="AUM83" s="723" t="s">
        <v>16</v>
      </c>
      <c r="AUN83" s="745" t="s">
        <v>221</v>
      </c>
      <c r="AUO83" s="745" t="s">
        <v>376</v>
      </c>
      <c r="AUP83" s="774">
        <v>31138</v>
      </c>
      <c r="AUQ83" s="795">
        <v>32</v>
      </c>
      <c r="AUR83" s="747" t="s">
        <v>4508</v>
      </c>
      <c r="AUS83" s="745" t="s">
        <v>785</v>
      </c>
      <c r="AUT83" s="745" t="s">
        <v>246</v>
      </c>
      <c r="AUU83" s="726"/>
      <c r="AUV83" s="726" t="s">
        <v>6426</v>
      </c>
      <c r="AUW83" s="722" t="s">
        <v>4179</v>
      </c>
      <c r="AUX83" s="745" t="s">
        <v>245</v>
      </c>
      <c r="AUY83" s="736"/>
      <c r="AUZ83" s="727"/>
      <c r="AVA83" s="738">
        <v>2</v>
      </c>
      <c r="AVB83" s="722" t="s">
        <v>4511</v>
      </c>
      <c r="AVC83" s="723" t="s">
        <v>16</v>
      </c>
      <c r="AVD83" s="745" t="s">
        <v>221</v>
      </c>
      <c r="AVE83" s="745" t="s">
        <v>376</v>
      </c>
      <c r="AVF83" s="774">
        <v>31138</v>
      </c>
      <c r="AVG83" s="795">
        <v>32</v>
      </c>
      <c r="AVH83" s="747" t="s">
        <v>4508</v>
      </c>
      <c r="AVI83" s="745" t="s">
        <v>785</v>
      </c>
      <c r="AVJ83" s="745" t="s">
        <v>246</v>
      </c>
      <c r="AVK83" s="726"/>
      <c r="AVL83" s="726" t="s">
        <v>6426</v>
      </c>
      <c r="AVM83" s="722" t="s">
        <v>4179</v>
      </c>
      <c r="AVN83" s="745" t="s">
        <v>245</v>
      </c>
      <c r="AVO83" s="736"/>
      <c r="AVP83" s="727"/>
      <c r="AVQ83" s="738">
        <v>2</v>
      </c>
      <c r="AVR83" s="722" t="s">
        <v>4511</v>
      </c>
      <c r="AVS83" s="723" t="s">
        <v>16</v>
      </c>
      <c r="AVT83" s="745" t="s">
        <v>221</v>
      </c>
      <c r="AVU83" s="745" t="s">
        <v>376</v>
      </c>
      <c r="AVV83" s="774">
        <v>31138</v>
      </c>
      <c r="AVW83" s="795">
        <v>32</v>
      </c>
      <c r="AVX83" s="747" t="s">
        <v>4508</v>
      </c>
      <c r="AVY83" s="745" t="s">
        <v>785</v>
      </c>
      <c r="AVZ83" s="745" t="s">
        <v>246</v>
      </c>
      <c r="AWA83" s="726"/>
      <c r="AWB83" s="726" t="s">
        <v>6426</v>
      </c>
      <c r="AWC83" s="722" t="s">
        <v>4179</v>
      </c>
      <c r="AWD83" s="745" t="s">
        <v>245</v>
      </c>
      <c r="AWE83" s="736"/>
      <c r="AWF83" s="727"/>
      <c r="AWG83" s="738">
        <v>2</v>
      </c>
      <c r="AWH83" s="722" t="s">
        <v>4511</v>
      </c>
      <c r="AWI83" s="723" t="s">
        <v>16</v>
      </c>
      <c r="AWJ83" s="745" t="s">
        <v>221</v>
      </c>
      <c r="AWK83" s="745" t="s">
        <v>376</v>
      </c>
      <c r="AWL83" s="774">
        <v>31138</v>
      </c>
      <c r="AWM83" s="795">
        <v>32</v>
      </c>
      <c r="AWN83" s="747" t="s">
        <v>4508</v>
      </c>
      <c r="AWO83" s="745" t="s">
        <v>785</v>
      </c>
      <c r="AWP83" s="745" t="s">
        <v>246</v>
      </c>
      <c r="AWQ83" s="726"/>
      <c r="AWR83" s="726" t="s">
        <v>6426</v>
      </c>
      <c r="AWS83" s="722" t="s">
        <v>4179</v>
      </c>
      <c r="AWT83" s="745" t="s">
        <v>245</v>
      </c>
      <c r="AWU83" s="736"/>
      <c r="AWV83" s="727"/>
      <c r="AWW83" s="738">
        <v>2</v>
      </c>
      <c r="AWX83" s="722" t="s">
        <v>4511</v>
      </c>
      <c r="AWY83" s="723" t="s">
        <v>16</v>
      </c>
      <c r="AWZ83" s="745" t="s">
        <v>221</v>
      </c>
      <c r="AXA83" s="745" t="s">
        <v>376</v>
      </c>
      <c r="AXB83" s="774">
        <v>31138</v>
      </c>
      <c r="AXC83" s="795">
        <v>32</v>
      </c>
      <c r="AXD83" s="747" t="s">
        <v>4508</v>
      </c>
      <c r="AXE83" s="745" t="s">
        <v>785</v>
      </c>
      <c r="AXF83" s="745" t="s">
        <v>246</v>
      </c>
      <c r="AXG83" s="726"/>
      <c r="AXH83" s="726" t="s">
        <v>6426</v>
      </c>
      <c r="AXI83" s="722" t="s">
        <v>4179</v>
      </c>
      <c r="AXJ83" s="745" t="s">
        <v>245</v>
      </c>
      <c r="AXK83" s="736"/>
      <c r="AXL83" s="727"/>
      <c r="AXM83" s="738">
        <v>2</v>
      </c>
      <c r="AXN83" s="722" t="s">
        <v>4511</v>
      </c>
      <c r="AXO83" s="723" t="s">
        <v>16</v>
      </c>
      <c r="AXP83" s="745" t="s">
        <v>221</v>
      </c>
      <c r="AXQ83" s="745" t="s">
        <v>376</v>
      </c>
      <c r="AXR83" s="774">
        <v>31138</v>
      </c>
      <c r="AXS83" s="795">
        <v>32</v>
      </c>
      <c r="AXT83" s="747" t="s">
        <v>4508</v>
      </c>
      <c r="AXU83" s="745" t="s">
        <v>785</v>
      </c>
      <c r="AXV83" s="745" t="s">
        <v>246</v>
      </c>
      <c r="AXW83" s="726"/>
      <c r="AXX83" s="726" t="s">
        <v>6426</v>
      </c>
      <c r="AXY83" s="722" t="s">
        <v>4179</v>
      </c>
      <c r="AXZ83" s="745" t="s">
        <v>245</v>
      </c>
      <c r="AYA83" s="736"/>
      <c r="AYB83" s="727"/>
      <c r="AYC83" s="738">
        <v>2</v>
      </c>
      <c r="AYD83" s="722" t="s">
        <v>4511</v>
      </c>
      <c r="AYE83" s="723" t="s">
        <v>16</v>
      </c>
      <c r="AYF83" s="745" t="s">
        <v>221</v>
      </c>
      <c r="AYG83" s="745" t="s">
        <v>376</v>
      </c>
      <c r="AYH83" s="774">
        <v>31138</v>
      </c>
      <c r="AYI83" s="795">
        <v>32</v>
      </c>
      <c r="AYJ83" s="747" t="s">
        <v>4508</v>
      </c>
      <c r="AYK83" s="745" t="s">
        <v>785</v>
      </c>
      <c r="AYL83" s="745" t="s">
        <v>246</v>
      </c>
      <c r="AYM83" s="726"/>
      <c r="AYN83" s="726" t="s">
        <v>6426</v>
      </c>
      <c r="AYO83" s="722" t="s">
        <v>4179</v>
      </c>
      <c r="AYP83" s="745" t="s">
        <v>245</v>
      </c>
      <c r="AYQ83" s="736"/>
      <c r="AYR83" s="727"/>
      <c r="AYS83" s="738">
        <v>2</v>
      </c>
      <c r="AYT83" s="722" t="s">
        <v>4511</v>
      </c>
      <c r="AYU83" s="723" t="s">
        <v>16</v>
      </c>
      <c r="AYV83" s="745" t="s">
        <v>221</v>
      </c>
      <c r="AYW83" s="745" t="s">
        <v>376</v>
      </c>
      <c r="AYX83" s="774">
        <v>31138</v>
      </c>
      <c r="AYY83" s="795">
        <v>32</v>
      </c>
      <c r="AYZ83" s="747" t="s">
        <v>4508</v>
      </c>
      <c r="AZA83" s="745" t="s">
        <v>785</v>
      </c>
      <c r="AZB83" s="745" t="s">
        <v>246</v>
      </c>
      <c r="AZC83" s="726"/>
      <c r="AZD83" s="726" t="s">
        <v>6426</v>
      </c>
      <c r="AZE83" s="722" t="s">
        <v>4179</v>
      </c>
      <c r="AZF83" s="745" t="s">
        <v>245</v>
      </c>
      <c r="AZG83" s="736"/>
      <c r="AZH83" s="727"/>
      <c r="AZI83" s="738">
        <v>2</v>
      </c>
      <c r="AZJ83" s="722" t="s">
        <v>4511</v>
      </c>
      <c r="AZK83" s="723" t="s">
        <v>16</v>
      </c>
      <c r="AZL83" s="745" t="s">
        <v>221</v>
      </c>
      <c r="AZM83" s="745" t="s">
        <v>376</v>
      </c>
      <c r="AZN83" s="774">
        <v>31138</v>
      </c>
      <c r="AZO83" s="795">
        <v>32</v>
      </c>
      <c r="AZP83" s="747" t="s">
        <v>4508</v>
      </c>
      <c r="AZQ83" s="745" t="s">
        <v>785</v>
      </c>
      <c r="AZR83" s="745" t="s">
        <v>246</v>
      </c>
      <c r="AZS83" s="726"/>
      <c r="AZT83" s="726" t="s">
        <v>6426</v>
      </c>
      <c r="AZU83" s="722" t="s">
        <v>4179</v>
      </c>
      <c r="AZV83" s="745" t="s">
        <v>245</v>
      </c>
      <c r="AZW83" s="736"/>
      <c r="AZX83" s="727"/>
      <c r="AZY83" s="738">
        <v>2</v>
      </c>
      <c r="AZZ83" s="722" t="s">
        <v>4511</v>
      </c>
      <c r="BAA83" s="723" t="s">
        <v>16</v>
      </c>
      <c r="BAB83" s="745" t="s">
        <v>221</v>
      </c>
      <c r="BAC83" s="745" t="s">
        <v>376</v>
      </c>
      <c r="BAD83" s="774">
        <v>31138</v>
      </c>
      <c r="BAE83" s="795">
        <v>32</v>
      </c>
      <c r="BAF83" s="747" t="s">
        <v>4508</v>
      </c>
      <c r="BAG83" s="745" t="s">
        <v>785</v>
      </c>
      <c r="BAH83" s="745" t="s">
        <v>246</v>
      </c>
      <c r="BAI83" s="726"/>
      <c r="BAJ83" s="726" t="s">
        <v>6426</v>
      </c>
      <c r="BAK83" s="722" t="s">
        <v>4179</v>
      </c>
      <c r="BAL83" s="745" t="s">
        <v>245</v>
      </c>
      <c r="BAM83" s="736"/>
      <c r="BAN83" s="727"/>
      <c r="BAO83" s="738">
        <v>2</v>
      </c>
      <c r="BAP83" s="722" t="s">
        <v>4511</v>
      </c>
      <c r="BAQ83" s="723" t="s">
        <v>16</v>
      </c>
      <c r="BAR83" s="745" t="s">
        <v>221</v>
      </c>
      <c r="BAS83" s="745" t="s">
        <v>376</v>
      </c>
      <c r="BAT83" s="774">
        <v>31138</v>
      </c>
      <c r="BAU83" s="795">
        <v>32</v>
      </c>
      <c r="BAV83" s="747" t="s">
        <v>4508</v>
      </c>
      <c r="BAW83" s="745" t="s">
        <v>785</v>
      </c>
      <c r="BAX83" s="745" t="s">
        <v>246</v>
      </c>
      <c r="BAY83" s="726"/>
      <c r="BAZ83" s="726" t="s">
        <v>6426</v>
      </c>
      <c r="BBA83" s="722" t="s">
        <v>4179</v>
      </c>
      <c r="BBB83" s="745" t="s">
        <v>245</v>
      </c>
      <c r="BBC83" s="736"/>
      <c r="BBD83" s="727"/>
      <c r="BBE83" s="738">
        <v>2</v>
      </c>
      <c r="BBF83" s="722" t="s">
        <v>4511</v>
      </c>
      <c r="BBG83" s="723" t="s">
        <v>16</v>
      </c>
      <c r="BBH83" s="745" t="s">
        <v>221</v>
      </c>
      <c r="BBI83" s="745" t="s">
        <v>376</v>
      </c>
      <c r="BBJ83" s="774">
        <v>31138</v>
      </c>
      <c r="BBK83" s="795">
        <v>32</v>
      </c>
      <c r="BBL83" s="747" t="s">
        <v>4508</v>
      </c>
      <c r="BBM83" s="745" t="s">
        <v>785</v>
      </c>
      <c r="BBN83" s="745" t="s">
        <v>246</v>
      </c>
      <c r="BBO83" s="726"/>
      <c r="BBP83" s="726" t="s">
        <v>6426</v>
      </c>
      <c r="BBQ83" s="722" t="s">
        <v>4179</v>
      </c>
      <c r="BBR83" s="745" t="s">
        <v>245</v>
      </c>
      <c r="BBS83" s="736"/>
      <c r="BBT83" s="727"/>
      <c r="BBU83" s="738">
        <v>2</v>
      </c>
      <c r="BBV83" s="722" t="s">
        <v>4511</v>
      </c>
      <c r="BBW83" s="723" t="s">
        <v>16</v>
      </c>
      <c r="BBX83" s="745" t="s">
        <v>221</v>
      </c>
      <c r="BBY83" s="745" t="s">
        <v>376</v>
      </c>
      <c r="BBZ83" s="774">
        <v>31138</v>
      </c>
      <c r="BCA83" s="795">
        <v>32</v>
      </c>
      <c r="BCB83" s="747" t="s">
        <v>4508</v>
      </c>
      <c r="BCC83" s="745" t="s">
        <v>785</v>
      </c>
      <c r="BCD83" s="745" t="s">
        <v>246</v>
      </c>
      <c r="BCE83" s="726"/>
      <c r="BCF83" s="726" t="s">
        <v>6426</v>
      </c>
      <c r="BCG83" s="722" t="s">
        <v>4179</v>
      </c>
      <c r="BCH83" s="745" t="s">
        <v>245</v>
      </c>
      <c r="BCI83" s="736"/>
      <c r="BCJ83" s="727"/>
      <c r="BCK83" s="738">
        <v>2</v>
      </c>
      <c r="BCL83" s="722" t="s">
        <v>4511</v>
      </c>
      <c r="BCM83" s="723" t="s">
        <v>16</v>
      </c>
      <c r="BCN83" s="745" t="s">
        <v>221</v>
      </c>
      <c r="BCO83" s="745" t="s">
        <v>376</v>
      </c>
      <c r="BCP83" s="774">
        <v>31138</v>
      </c>
      <c r="BCQ83" s="795">
        <v>32</v>
      </c>
      <c r="BCR83" s="747" t="s">
        <v>4508</v>
      </c>
      <c r="BCS83" s="745" t="s">
        <v>785</v>
      </c>
      <c r="BCT83" s="745" t="s">
        <v>246</v>
      </c>
      <c r="BCU83" s="726"/>
      <c r="BCV83" s="726" t="s">
        <v>6426</v>
      </c>
      <c r="BCW83" s="722" t="s">
        <v>4179</v>
      </c>
      <c r="BCX83" s="745" t="s">
        <v>245</v>
      </c>
      <c r="BCY83" s="736"/>
      <c r="BCZ83" s="727"/>
      <c r="BDA83" s="738">
        <v>2</v>
      </c>
      <c r="BDB83" s="722" t="s">
        <v>4511</v>
      </c>
      <c r="BDC83" s="723" t="s">
        <v>16</v>
      </c>
      <c r="BDD83" s="745" t="s">
        <v>221</v>
      </c>
      <c r="BDE83" s="745" t="s">
        <v>376</v>
      </c>
      <c r="BDF83" s="774">
        <v>31138</v>
      </c>
      <c r="BDG83" s="795">
        <v>32</v>
      </c>
      <c r="BDH83" s="747" t="s">
        <v>4508</v>
      </c>
      <c r="BDI83" s="745" t="s">
        <v>785</v>
      </c>
      <c r="BDJ83" s="745" t="s">
        <v>246</v>
      </c>
      <c r="BDK83" s="726"/>
      <c r="BDL83" s="726" t="s">
        <v>6426</v>
      </c>
      <c r="BDM83" s="722" t="s">
        <v>4179</v>
      </c>
      <c r="BDN83" s="745" t="s">
        <v>245</v>
      </c>
      <c r="BDO83" s="736"/>
      <c r="BDP83" s="727"/>
      <c r="BDQ83" s="738">
        <v>2</v>
      </c>
      <c r="BDR83" s="722" t="s">
        <v>4511</v>
      </c>
      <c r="BDS83" s="723" t="s">
        <v>16</v>
      </c>
      <c r="BDT83" s="745" t="s">
        <v>221</v>
      </c>
      <c r="BDU83" s="745" t="s">
        <v>376</v>
      </c>
      <c r="BDV83" s="774">
        <v>31138</v>
      </c>
      <c r="BDW83" s="795">
        <v>32</v>
      </c>
      <c r="BDX83" s="747" t="s">
        <v>4508</v>
      </c>
      <c r="BDY83" s="745" t="s">
        <v>785</v>
      </c>
      <c r="BDZ83" s="745" t="s">
        <v>246</v>
      </c>
      <c r="BEA83" s="726"/>
      <c r="BEB83" s="726" t="s">
        <v>6426</v>
      </c>
      <c r="BEC83" s="722" t="s">
        <v>4179</v>
      </c>
      <c r="BED83" s="745" t="s">
        <v>245</v>
      </c>
      <c r="BEE83" s="736"/>
      <c r="BEF83" s="727"/>
      <c r="BEG83" s="738">
        <v>2</v>
      </c>
      <c r="BEH83" s="722" t="s">
        <v>4511</v>
      </c>
      <c r="BEI83" s="723" t="s">
        <v>16</v>
      </c>
      <c r="BEJ83" s="745" t="s">
        <v>221</v>
      </c>
      <c r="BEK83" s="745" t="s">
        <v>376</v>
      </c>
      <c r="BEL83" s="774">
        <v>31138</v>
      </c>
      <c r="BEM83" s="795">
        <v>32</v>
      </c>
      <c r="BEN83" s="747" t="s">
        <v>4508</v>
      </c>
      <c r="BEO83" s="745" t="s">
        <v>785</v>
      </c>
      <c r="BEP83" s="745" t="s">
        <v>246</v>
      </c>
      <c r="BEQ83" s="726"/>
      <c r="BER83" s="726" t="s">
        <v>6426</v>
      </c>
      <c r="BES83" s="722" t="s">
        <v>4179</v>
      </c>
      <c r="BET83" s="745" t="s">
        <v>245</v>
      </c>
      <c r="BEU83" s="736"/>
      <c r="BEV83" s="727"/>
      <c r="BEW83" s="738">
        <v>2</v>
      </c>
      <c r="BEX83" s="722" t="s">
        <v>4511</v>
      </c>
      <c r="BEY83" s="723" t="s">
        <v>16</v>
      </c>
      <c r="BEZ83" s="745" t="s">
        <v>221</v>
      </c>
      <c r="BFA83" s="745" t="s">
        <v>376</v>
      </c>
      <c r="BFB83" s="774">
        <v>31138</v>
      </c>
      <c r="BFC83" s="795">
        <v>32</v>
      </c>
      <c r="BFD83" s="747" t="s">
        <v>4508</v>
      </c>
      <c r="BFE83" s="745" t="s">
        <v>785</v>
      </c>
      <c r="BFF83" s="745" t="s">
        <v>246</v>
      </c>
      <c r="BFG83" s="726"/>
      <c r="BFH83" s="726" t="s">
        <v>6426</v>
      </c>
      <c r="BFI83" s="722" t="s">
        <v>4179</v>
      </c>
      <c r="BFJ83" s="745" t="s">
        <v>245</v>
      </c>
      <c r="BFK83" s="736"/>
      <c r="BFL83" s="727"/>
      <c r="BFM83" s="738">
        <v>2</v>
      </c>
      <c r="BFN83" s="722" t="s">
        <v>4511</v>
      </c>
      <c r="BFO83" s="723" t="s">
        <v>16</v>
      </c>
      <c r="BFP83" s="745" t="s">
        <v>221</v>
      </c>
      <c r="BFQ83" s="745" t="s">
        <v>376</v>
      </c>
      <c r="BFR83" s="774">
        <v>31138</v>
      </c>
      <c r="BFS83" s="795">
        <v>32</v>
      </c>
      <c r="BFT83" s="747" t="s">
        <v>4508</v>
      </c>
      <c r="BFU83" s="745" t="s">
        <v>785</v>
      </c>
      <c r="BFV83" s="745" t="s">
        <v>246</v>
      </c>
      <c r="BFW83" s="726"/>
      <c r="BFX83" s="726" t="s">
        <v>6426</v>
      </c>
      <c r="BFY83" s="722" t="s">
        <v>4179</v>
      </c>
      <c r="BFZ83" s="745" t="s">
        <v>245</v>
      </c>
      <c r="BGA83" s="736"/>
      <c r="BGB83" s="727"/>
      <c r="BGC83" s="738">
        <v>2</v>
      </c>
      <c r="BGD83" s="722" t="s">
        <v>4511</v>
      </c>
      <c r="BGE83" s="723" t="s">
        <v>16</v>
      </c>
      <c r="BGF83" s="745" t="s">
        <v>221</v>
      </c>
      <c r="BGG83" s="745" t="s">
        <v>376</v>
      </c>
      <c r="BGH83" s="774">
        <v>31138</v>
      </c>
      <c r="BGI83" s="795">
        <v>32</v>
      </c>
      <c r="BGJ83" s="747" t="s">
        <v>4508</v>
      </c>
      <c r="BGK83" s="745" t="s">
        <v>785</v>
      </c>
      <c r="BGL83" s="745" t="s">
        <v>246</v>
      </c>
      <c r="BGM83" s="726"/>
      <c r="BGN83" s="726" t="s">
        <v>6426</v>
      </c>
      <c r="BGO83" s="722" t="s">
        <v>4179</v>
      </c>
      <c r="BGP83" s="745" t="s">
        <v>245</v>
      </c>
      <c r="BGQ83" s="736"/>
      <c r="BGR83" s="727"/>
      <c r="BGS83" s="738">
        <v>2</v>
      </c>
      <c r="BGT83" s="722" t="s">
        <v>4511</v>
      </c>
      <c r="BGU83" s="723" t="s">
        <v>16</v>
      </c>
      <c r="BGV83" s="745" t="s">
        <v>221</v>
      </c>
      <c r="BGW83" s="745" t="s">
        <v>376</v>
      </c>
      <c r="BGX83" s="774">
        <v>31138</v>
      </c>
      <c r="BGY83" s="795">
        <v>32</v>
      </c>
      <c r="BGZ83" s="747" t="s">
        <v>4508</v>
      </c>
      <c r="BHA83" s="745" t="s">
        <v>785</v>
      </c>
      <c r="BHB83" s="745" t="s">
        <v>246</v>
      </c>
      <c r="BHC83" s="726"/>
      <c r="BHD83" s="726" t="s">
        <v>6426</v>
      </c>
      <c r="BHE83" s="722" t="s">
        <v>4179</v>
      </c>
      <c r="BHF83" s="745" t="s">
        <v>245</v>
      </c>
      <c r="BHG83" s="736"/>
      <c r="BHH83" s="727"/>
      <c r="BHI83" s="738">
        <v>2</v>
      </c>
      <c r="BHJ83" s="722" t="s">
        <v>4511</v>
      </c>
      <c r="BHK83" s="723" t="s">
        <v>16</v>
      </c>
      <c r="BHL83" s="745" t="s">
        <v>221</v>
      </c>
      <c r="BHM83" s="745" t="s">
        <v>376</v>
      </c>
      <c r="BHN83" s="774">
        <v>31138</v>
      </c>
      <c r="BHO83" s="795">
        <v>32</v>
      </c>
      <c r="BHP83" s="747" t="s">
        <v>4508</v>
      </c>
      <c r="BHQ83" s="745" t="s">
        <v>785</v>
      </c>
      <c r="BHR83" s="745" t="s">
        <v>246</v>
      </c>
      <c r="BHS83" s="726"/>
      <c r="BHT83" s="726" t="s">
        <v>6426</v>
      </c>
      <c r="BHU83" s="722" t="s">
        <v>4179</v>
      </c>
      <c r="BHV83" s="745" t="s">
        <v>245</v>
      </c>
      <c r="BHW83" s="736"/>
      <c r="BHX83" s="727"/>
      <c r="BHY83" s="738">
        <v>2</v>
      </c>
      <c r="BHZ83" s="722" t="s">
        <v>4511</v>
      </c>
      <c r="BIA83" s="723" t="s">
        <v>16</v>
      </c>
      <c r="BIB83" s="745" t="s">
        <v>221</v>
      </c>
      <c r="BIC83" s="745" t="s">
        <v>376</v>
      </c>
      <c r="BID83" s="774">
        <v>31138</v>
      </c>
      <c r="BIE83" s="795">
        <v>32</v>
      </c>
      <c r="BIF83" s="747" t="s">
        <v>4508</v>
      </c>
      <c r="BIG83" s="745" t="s">
        <v>785</v>
      </c>
      <c r="BIH83" s="745" t="s">
        <v>246</v>
      </c>
      <c r="BII83" s="726"/>
      <c r="BIJ83" s="726" t="s">
        <v>6426</v>
      </c>
      <c r="BIK83" s="722" t="s">
        <v>4179</v>
      </c>
      <c r="BIL83" s="745" t="s">
        <v>245</v>
      </c>
      <c r="BIM83" s="736"/>
      <c r="BIN83" s="727"/>
      <c r="BIO83" s="738">
        <v>2</v>
      </c>
      <c r="BIP83" s="722" t="s">
        <v>4511</v>
      </c>
      <c r="BIQ83" s="723" t="s">
        <v>16</v>
      </c>
      <c r="BIR83" s="745" t="s">
        <v>221</v>
      </c>
      <c r="BIS83" s="745" t="s">
        <v>376</v>
      </c>
      <c r="BIT83" s="774">
        <v>31138</v>
      </c>
      <c r="BIU83" s="795">
        <v>32</v>
      </c>
      <c r="BIV83" s="747" t="s">
        <v>4508</v>
      </c>
      <c r="BIW83" s="745" t="s">
        <v>785</v>
      </c>
      <c r="BIX83" s="745" t="s">
        <v>246</v>
      </c>
      <c r="BIY83" s="726"/>
      <c r="BIZ83" s="726" t="s">
        <v>6426</v>
      </c>
      <c r="BJA83" s="722" t="s">
        <v>4179</v>
      </c>
      <c r="BJB83" s="745" t="s">
        <v>245</v>
      </c>
      <c r="BJC83" s="736"/>
      <c r="BJD83" s="727"/>
      <c r="BJE83" s="738">
        <v>2</v>
      </c>
      <c r="BJF83" s="722" t="s">
        <v>4511</v>
      </c>
      <c r="BJG83" s="723" t="s">
        <v>16</v>
      </c>
      <c r="BJH83" s="745" t="s">
        <v>221</v>
      </c>
      <c r="BJI83" s="745" t="s">
        <v>376</v>
      </c>
      <c r="BJJ83" s="774">
        <v>31138</v>
      </c>
      <c r="BJK83" s="795">
        <v>32</v>
      </c>
      <c r="BJL83" s="747" t="s">
        <v>4508</v>
      </c>
      <c r="BJM83" s="745" t="s">
        <v>785</v>
      </c>
      <c r="BJN83" s="745" t="s">
        <v>246</v>
      </c>
      <c r="BJO83" s="726"/>
      <c r="BJP83" s="726" t="s">
        <v>6426</v>
      </c>
      <c r="BJQ83" s="722" t="s">
        <v>4179</v>
      </c>
      <c r="BJR83" s="745" t="s">
        <v>245</v>
      </c>
      <c r="BJS83" s="736"/>
      <c r="BJT83" s="727"/>
      <c r="BJU83" s="738">
        <v>2</v>
      </c>
      <c r="BJV83" s="722" t="s">
        <v>4511</v>
      </c>
      <c r="BJW83" s="723" t="s">
        <v>16</v>
      </c>
      <c r="BJX83" s="745" t="s">
        <v>221</v>
      </c>
      <c r="BJY83" s="745" t="s">
        <v>376</v>
      </c>
      <c r="BJZ83" s="774">
        <v>31138</v>
      </c>
      <c r="BKA83" s="795">
        <v>32</v>
      </c>
      <c r="BKB83" s="747" t="s">
        <v>4508</v>
      </c>
      <c r="BKC83" s="745" t="s">
        <v>785</v>
      </c>
      <c r="BKD83" s="745" t="s">
        <v>246</v>
      </c>
      <c r="BKE83" s="726"/>
      <c r="BKF83" s="726" t="s">
        <v>6426</v>
      </c>
      <c r="BKG83" s="722" t="s">
        <v>4179</v>
      </c>
      <c r="BKH83" s="745" t="s">
        <v>245</v>
      </c>
      <c r="BKI83" s="736"/>
      <c r="BKJ83" s="727"/>
      <c r="BKK83" s="738">
        <v>2</v>
      </c>
      <c r="BKL83" s="722" t="s">
        <v>4511</v>
      </c>
      <c r="BKM83" s="723" t="s">
        <v>16</v>
      </c>
      <c r="BKN83" s="745" t="s">
        <v>221</v>
      </c>
      <c r="BKO83" s="745" t="s">
        <v>376</v>
      </c>
      <c r="BKP83" s="774">
        <v>31138</v>
      </c>
      <c r="BKQ83" s="795">
        <v>32</v>
      </c>
      <c r="BKR83" s="747" t="s">
        <v>4508</v>
      </c>
      <c r="BKS83" s="745" t="s">
        <v>785</v>
      </c>
      <c r="BKT83" s="745" t="s">
        <v>246</v>
      </c>
      <c r="BKU83" s="726"/>
      <c r="BKV83" s="726" t="s">
        <v>6426</v>
      </c>
      <c r="BKW83" s="722" t="s">
        <v>4179</v>
      </c>
      <c r="BKX83" s="745" t="s">
        <v>245</v>
      </c>
      <c r="BKY83" s="736"/>
      <c r="BKZ83" s="727"/>
      <c r="BLA83" s="738">
        <v>2</v>
      </c>
      <c r="BLB83" s="722" t="s">
        <v>4511</v>
      </c>
      <c r="BLC83" s="723" t="s">
        <v>16</v>
      </c>
      <c r="BLD83" s="745" t="s">
        <v>221</v>
      </c>
      <c r="BLE83" s="745" t="s">
        <v>376</v>
      </c>
      <c r="BLF83" s="774">
        <v>31138</v>
      </c>
      <c r="BLG83" s="795">
        <v>32</v>
      </c>
      <c r="BLH83" s="747" t="s">
        <v>4508</v>
      </c>
      <c r="BLI83" s="745" t="s">
        <v>785</v>
      </c>
      <c r="BLJ83" s="745" t="s">
        <v>246</v>
      </c>
      <c r="BLK83" s="726"/>
      <c r="BLL83" s="726" t="s">
        <v>6426</v>
      </c>
      <c r="BLM83" s="722" t="s">
        <v>4179</v>
      </c>
      <c r="BLN83" s="745" t="s">
        <v>245</v>
      </c>
      <c r="BLO83" s="736"/>
      <c r="BLP83" s="727"/>
      <c r="BLQ83" s="738">
        <v>2</v>
      </c>
      <c r="BLR83" s="722" t="s">
        <v>4511</v>
      </c>
      <c r="BLS83" s="723" t="s">
        <v>16</v>
      </c>
      <c r="BLT83" s="745" t="s">
        <v>221</v>
      </c>
      <c r="BLU83" s="745" t="s">
        <v>376</v>
      </c>
      <c r="BLV83" s="774">
        <v>31138</v>
      </c>
      <c r="BLW83" s="795">
        <v>32</v>
      </c>
      <c r="BLX83" s="747" t="s">
        <v>4508</v>
      </c>
      <c r="BLY83" s="745" t="s">
        <v>785</v>
      </c>
      <c r="BLZ83" s="745" t="s">
        <v>246</v>
      </c>
      <c r="BMA83" s="726"/>
      <c r="BMB83" s="726" t="s">
        <v>6426</v>
      </c>
      <c r="BMC83" s="722" t="s">
        <v>4179</v>
      </c>
      <c r="BMD83" s="745" t="s">
        <v>245</v>
      </c>
      <c r="BME83" s="736"/>
      <c r="BMF83" s="727"/>
      <c r="BMG83" s="738">
        <v>2</v>
      </c>
      <c r="BMH83" s="722" t="s">
        <v>4511</v>
      </c>
      <c r="BMI83" s="723" t="s">
        <v>16</v>
      </c>
      <c r="BMJ83" s="745" t="s">
        <v>221</v>
      </c>
      <c r="BMK83" s="745" t="s">
        <v>376</v>
      </c>
      <c r="BML83" s="774">
        <v>31138</v>
      </c>
      <c r="BMM83" s="795">
        <v>32</v>
      </c>
      <c r="BMN83" s="747" t="s">
        <v>4508</v>
      </c>
      <c r="BMO83" s="745" t="s">
        <v>785</v>
      </c>
      <c r="BMP83" s="745" t="s">
        <v>246</v>
      </c>
      <c r="BMQ83" s="726"/>
      <c r="BMR83" s="726" t="s">
        <v>6426</v>
      </c>
      <c r="BMS83" s="722" t="s">
        <v>4179</v>
      </c>
      <c r="BMT83" s="745" t="s">
        <v>245</v>
      </c>
      <c r="BMU83" s="736"/>
      <c r="BMV83" s="727"/>
      <c r="BMW83" s="738">
        <v>2</v>
      </c>
      <c r="BMX83" s="722" t="s">
        <v>4511</v>
      </c>
      <c r="BMY83" s="723" t="s">
        <v>16</v>
      </c>
      <c r="BMZ83" s="745" t="s">
        <v>221</v>
      </c>
      <c r="BNA83" s="745" t="s">
        <v>376</v>
      </c>
      <c r="BNB83" s="774">
        <v>31138</v>
      </c>
      <c r="BNC83" s="795">
        <v>32</v>
      </c>
      <c r="BND83" s="747" t="s">
        <v>4508</v>
      </c>
      <c r="BNE83" s="745" t="s">
        <v>785</v>
      </c>
      <c r="BNF83" s="745" t="s">
        <v>246</v>
      </c>
      <c r="BNG83" s="726"/>
      <c r="BNH83" s="726" t="s">
        <v>6426</v>
      </c>
      <c r="BNI83" s="722" t="s">
        <v>4179</v>
      </c>
      <c r="BNJ83" s="745" t="s">
        <v>245</v>
      </c>
      <c r="BNK83" s="736"/>
      <c r="BNL83" s="727"/>
      <c r="BNM83" s="738">
        <v>2</v>
      </c>
      <c r="BNN83" s="722" t="s">
        <v>4511</v>
      </c>
      <c r="BNO83" s="723" t="s">
        <v>16</v>
      </c>
      <c r="BNP83" s="745" t="s">
        <v>221</v>
      </c>
      <c r="BNQ83" s="745" t="s">
        <v>376</v>
      </c>
      <c r="BNR83" s="774">
        <v>31138</v>
      </c>
      <c r="BNS83" s="795">
        <v>32</v>
      </c>
      <c r="BNT83" s="747" t="s">
        <v>4508</v>
      </c>
      <c r="BNU83" s="745" t="s">
        <v>785</v>
      </c>
      <c r="BNV83" s="745" t="s">
        <v>246</v>
      </c>
      <c r="BNW83" s="726"/>
      <c r="BNX83" s="726" t="s">
        <v>6426</v>
      </c>
      <c r="BNY83" s="722" t="s">
        <v>4179</v>
      </c>
      <c r="BNZ83" s="745" t="s">
        <v>245</v>
      </c>
      <c r="BOA83" s="736"/>
      <c r="BOB83" s="727"/>
      <c r="BOC83" s="738">
        <v>2</v>
      </c>
      <c r="BOD83" s="722" t="s">
        <v>4511</v>
      </c>
      <c r="BOE83" s="723" t="s">
        <v>16</v>
      </c>
      <c r="BOF83" s="745" t="s">
        <v>221</v>
      </c>
      <c r="BOG83" s="745" t="s">
        <v>376</v>
      </c>
      <c r="BOH83" s="774">
        <v>31138</v>
      </c>
      <c r="BOI83" s="795">
        <v>32</v>
      </c>
      <c r="BOJ83" s="747" t="s">
        <v>4508</v>
      </c>
      <c r="BOK83" s="745" t="s">
        <v>785</v>
      </c>
      <c r="BOL83" s="745" t="s">
        <v>246</v>
      </c>
      <c r="BOM83" s="726"/>
      <c r="BON83" s="726" t="s">
        <v>6426</v>
      </c>
      <c r="BOO83" s="722" t="s">
        <v>4179</v>
      </c>
      <c r="BOP83" s="745" t="s">
        <v>245</v>
      </c>
      <c r="BOQ83" s="736"/>
      <c r="BOR83" s="727"/>
      <c r="BOS83" s="738">
        <v>2</v>
      </c>
      <c r="BOT83" s="722" t="s">
        <v>4511</v>
      </c>
      <c r="BOU83" s="723" t="s">
        <v>16</v>
      </c>
      <c r="BOV83" s="745" t="s">
        <v>221</v>
      </c>
      <c r="BOW83" s="745" t="s">
        <v>376</v>
      </c>
      <c r="BOX83" s="774">
        <v>31138</v>
      </c>
      <c r="BOY83" s="795">
        <v>32</v>
      </c>
      <c r="BOZ83" s="747" t="s">
        <v>4508</v>
      </c>
      <c r="BPA83" s="745" t="s">
        <v>785</v>
      </c>
      <c r="BPB83" s="745" t="s">
        <v>246</v>
      </c>
      <c r="BPC83" s="726"/>
      <c r="BPD83" s="726" t="s">
        <v>6426</v>
      </c>
      <c r="BPE83" s="722" t="s">
        <v>4179</v>
      </c>
      <c r="BPF83" s="745" t="s">
        <v>245</v>
      </c>
      <c r="BPG83" s="736"/>
      <c r="BPH83" s="727"/>
      <c r="BPI83" s="738">
        <v>2</v>
      </c>
      <c r="BPJ83" s="722" t="s">
        <v>4511</v>
      </c>
      <c r="BPK83" s="723" t="s">
        <v>16</v>
      </c>
      <c r="BPL83" s="745" t="s">
        <v>221</v>
      </c>
      <c r="BPM83" s="745" t="s">
        <v>376</v>
      </c>
      <c r="BPN83" s="774">
        <v>31138</v>
      </c>
      <c r="BPO83" s="795">
        <v>32</v>
      </c>
      <c r="BPP83" s="747" t="s">
        <v>4508</v>
      </c>
      <c r="BPQ83" s="745" t="s">
        <v>785</v>
      </c>
      <c r="BPR83" s="745" t="s">
        <v>246</v>
      </c>
      <c r="BPS83" s="726"/>
      <c r="BPT83" s="726" t="s">
        <v>6426</v>
      </c>
      <c r="BPU83" s="722" t="s">
        <v>4179</v>
      </c>
      <c r="BPV83" s="745" t="s">
        <v>245</v>
      </c>
      <c r="BPW83" s="736"/>
      <c r="BPX83" s="727"/>
      <c r="BPY83" s="738">
        <v>2</v>
      </c>
      <c r="BPZ83" s="722" t="s">
        <v>4511</v>
      </c>
      <c r="BQA83" s="723" t="s">
        <v>16</v>
      </c>
      <c r="BQB83" s="745" t="s">
        <v>221</v>
      </c>
      <c r="BQC83" s="745" t="s">
        <v>376</v>
      </c>
      <c r="BQD83" s="774">
        <v>31138</v>
      </c>
      <c r="BQE83" s="795">
        <v>32</v>
      </c>
      <c r="BQF83" s="747" t="s">
        <v>4508</v>
      </c>
      <c r="BQG83" s="745" t="s">
        <v>785</v>
      </c>
      <c r="BQH83" s="745" t="s">
        <v>246</v>
      </c>
      <c r="BQI83" s="726"/>
      <c r="BQJ83" s="726" t="s">
        <v>6426</v>
      </c>
      <c r="BQK83" s="722" t="s">
        <v>4179</v>
      </c>
      <c r="BQL83" s="745" t="s">
        <v>245</v>
      </c>
      <c r="BQM83" s="736"/>
      <c r="BQN83" s="727"/>
      <c r="BQO83" s="738">
        <v>2</v>
      </c>
      <c r="BQP83" s="722" t="s">
        <v>4511</v>
      </c>
      <c r="BQQ83" s="723" t="s">
        <v>16</v>
      </c>
      <c r="BQR83" s="745" t="s">
        <v>221</v>
      </c>
      <c r="BQS83" s="745" t="s">
        <v>376</v>
      </c>
      <c r="BQT83" s="774">
        <v>31138</v>
      </c>
      <c r="BQU83" s="795">
        <v>32</v>
      </c>
      <c r="BQV83" s="747" t="s">
        <v>4508</v>
      </c>
      <c r="BQW83" s="745" t="s">
        <v>785</v>
      </c>
      <c r="BQX83" s="745" t="s">
        <v>246</v>
      </c>
      <c r="BQY83" s="726"/>
      <c r="BQZ83" s="726" t="s">
        <v>6426</v>
      </c>
      <c r="BRA83" s="722" t="s">
        <v>4179</v>
      </c>
      <c r="BRB83" s="745" t="s">
        <v>245</v>
      </c>
      <c r="BRC83" s="736"/>
      <c r="BRD83" s="727"/>
      <c r="BRE83" s="738">
        <v>2</v>
      </c>
      <c r="BRF83" s="722" t="s">
        <v>4511</v>
      </c>
      <c r="BRG83" s="723" t="s">
        <v>16</v>
      </c>
      <c r="BRH83" s="745" t="s">
        <v>221</v>
      </c>
      <c r="BRI83" s="745" t="s">
        <v>376</v>
      </c>
      <c r="BRJ83" s="774">
        <v>31138</v>
      </c>
      <c r="BRK83" s="795">
        <v>32</v>
      </c>
      <c r="BRL83" s="747" t="s">
        <v>4508</v>
      </c>
      <c r="BRM83" s="745" t="s">
        <v>785</v>
      </c>
      <c r="BRN83" s="745" t="s">
        <v>246</v>
      </c>
      <c r="BRO83" s="726"/>
      <c r="BRP83" s="726" t="s">
        <v>6426</v>
      </c>
      <c r="BRQ83" s="722" t="s">
        <v>4179</v>
      </c>
      <c r="BRR83" s="745" t="s">
        <v>245</v>
      </c>
      <c r="BRS83" s="736"/>
      <c r="BRT83" s="727"/>
      <c r="BRU83" s="738">
        <v>2</v>
      </c>
      <c r="BRV83" s="722" t="s">
        <v>4511</v>
      </c>
      <c r="BRW83" s="723" t="s">
        <v>16</v>
      </c>
      <c r="BRX83" s="745" t="s">
        <v>221</v>
      </c>
      <c r="BRY83" s="745" t="s">
        <v>376</v>
      </c>
      <c r="BRZ83" s="774">
        <v>31138</v>
      </c>
      <c r="BSA83" s="795">
        <v>32</v>
      </c>
      <c r="BSB83" s="747" t="s">
        <v>4508</v>
      </c>
      <c r="BSC83" s="745" t="s">
        <v>785</v>
      </c>
      <c r="BSD83" s="745" t="s">
        <v>246</v>
      </c>
      <c r="BSE83" s="726"/>
      <c r="BSF83" s="726" t="s">
        <v>6426</v>
      </c>
      <c r="BSG83" s="722" t="s">
        <v>4179</v>
      </c>
      <c r="BSH83" s="745" t="s">
        <v>245</v>
      </c>
      <c r="BSI83" s="736"/>
      <c r="BSJ83" s="727"/>
      <c r="BSK83" s="738">
        <v>2</v>
      </c>
      <c r="BSL83" s="722" t="s">
        <v>4511</v>
      </c>
      <c r="BSM83" s="723" t="s">
        <v>16</v>
      </c>
      <c r="BSN83" s="745" t="s">
        <v>221</v>
      </c>
      <c r="BSO83" s="745" t="s">
        <v>376</v>
      </c>
      <c r="BSP83" s="774">
        <v>31138</v>
      </c>
      <c r="BSQ83" s="795">
        <v>32</v>
      </c>
      <c r="BSR83" s="747" t="s">
        <v>4508</v>
      </c>
      <c r="BSS83" s="745" t="s">
        <v>785</v>
      </c>
      <c r="BST83" s="745" t="s">
        <v>246</v>
      </c>
      <c r="BSU83" s="726"/>
      <c r="BSV83" s="726" t="s">
        <v>6426</v>
      </c>
      <c r="BSW83" s="722" t="s">
        <v>4179</v>
      </c>
      <c r="BSX83" s="745" t="s">
        <v>245</v>
      </c>
      <c r="BSY83" s="736"/>
      <c r="BSZ83" s="727"/>
      <c r="BTA83" s="738">
        <v>2</v>
      </c>
      <c r="BTB83" s="722" t="s">
        <v>4511</v>
      </c>
      <c r="BTC83" s="723" t="s">
        <v>16</v>
      </c>
      <c r="BTD83" s="745" t="s">
        <v>221</v>
      </c>
      <c r="BTE83" s="745" t="s">
        <v>376</v>
      </c>
      <c r="BTF83" s="774">
        <v>31138</v>
      </c>
      <c r="BTG83" s="795">
        <v>32</v>
      </c>
      <c r="BTH83" s="747" t="s">
        <v>4508</v>
      </c>
      <c r="BTI83" s="745" t="s">
        <v>785</v>
      </c>
      <c r="BTJ83" s="745" t="s">
        <v>246</v>
      </c>
      <c r="BTK83" s="726"/>
      <c r="BTL83" s="726" t="s">
        <v>6426</v>
      </c>
      <c r="BTM83" s="722" t="s">
        <v>4179</v>
      </c>
      <c r="BTN83" s="745" t="s">
        <v>245</v>
      </c>
      <c r="BTO83" s="736"/>
      <c r="BTP83" s="727"/>
      <c r="BTQ83" s="738">
        <v>2</v>
      </c>
      <c r="BTR83" s="722" t="s">
        <v>4511</v>
      </c>
      <c r="BTS83" s="723" t="s">
        <v>16</v>
      </c>
      <c r="BTT83" s="745" t="s">
        <v>221</v>
      </c>
      <c r="BTU83" s="745" t="s">
        <v>376</v>
      </c>
      <c r="BTV83" s="774">
        <v>31138</v>
      </c>
      <c r="BTW83" s="795">
        <v>32</v>
      </c>
      <c r="BTX83" s="747" t="s">
        <v>4508</v>
      </c>
      <c r="BTY83" s="745" t="s">
        <v>785</v>
      </c>
      <c r="BTZ83" s="745" t="s">
        <v>246</v>
      </c>
      <c r="BUA83" s="726"/>
      <c r="BUB83" s="726" t="s">
        <v>6426</v>
      </c>
      <c r="BUC83" s="722" t="s">
        <v>4179</v>
      </c>
      <c r="BUD83" s="745" t="s">
        <v>245</v>
      </c>
      <c r="BUE83" s="736"/>
      <c r="BUF83" s="727"/>
      <c r="BUG83" s="738">
        <v>2</v>
      </c>
      <c r="BUH83" s="722" t="s">
        <v>4511</v>
      </c>
      <c r="BUI83" s="723" t="s">
        <v>16</v>
      </c>
      <c r="BUJ83" s="745" t="s">
        <v>221</v>
      </c>
      <c r="BUK83" s="745" t="s">
        <v>376</v>
      </c>
      <c r="BUL83" s="774">
        <v>31138</v>
      </c>
      <c r="BUM83" s="795">
        <v>32</v>
      </c>
      <c r="BUN83" s="747" t="s">
        <v>4508</v>
      </c>
      <c r="BUO83" s="745" t="s">
        <v>785</v>
      </c>
      <c r="BUP83" s="745" t="s">
        <v>246</v>
      </c>
      <c r="BUQ83" s="726"/>
      <c r="BUR83" s="726" t="s">
        <v>6426</v>
      </c>
      <c r="BUS83" s="722" t="s">
        <v>4179</v>
      </c>
      <c r="BUT83" s="745" t="s">
        <v>245</v>
      </c>
      <c r="BUU83" s="736"/>
      <c r="BUV83" s="727"/>
      <c r="BUW83" s="738">
        <v>2</v>
      </c>
      <c r="BUX83" s="722" t="s">
        <v>4511</v>
      </c>
      <c r="BUY83" s="723" t="s">
        <v>16</v>
      </c>
      <c r="BUZ83" s="745" t="s">
        <v>221</v>
      </c>
      <c r="BVA83" s="745" t="s">
        <v>376</v>
      </c>
      <c r="BVB83" s="774">
        <v>31138</v>
      </c>
      <c r="BVC83" s="795">
        <v>32</v>
      </c>
      <c r="BVD83" s="747" t="s">
        <v>4508</v>
      </c>
      <c r="BVE83" s="745" t="s">
        <v>785</v>
      </c>
      <c r="BVF83" s="745" t="s">
        <v>246</v>
      </c>
      <c r="BVG83" s="726"/>
      <c r="BVH83" s="726" t="s">
        <v>6426</v>
      </c>
      <c r="BVI83" s="722" t="s">
        <v>4179</v>
      </c>
      <c r="BVJ83" s="745" t="s">
        <v>245</v>
      </c>
      <c r="BVK83" s="736"/>
      <c r="BVL83" s="727"/>
      <c r="BVM83" s="738">
        <v>2</v>
      </c>
      <c r="BVN83" s="722" t="s">
        <v>4511</v>
      </c>
      <c r="BVO83" s="723" t="s">
        <v>16</v>
      </c>
      <c r="BVP83" s="745" t="s">
        <v>221</v>
      </c>
      <c r="BVQ83" s="745" t="s">
        <v>376</v>
      </c>
      <c r="BVR83" s="774">
        <v>31138</v>
      </c>
      <c r="BVS83" s="795">
        <v>32</v>
      </c>
      <c r="BVT83" s="747" t="s">
        <v>4508</v>
      </c>
      <c r="BVU83" s="745" t="s">
        <v>785</v>
      </c>
      <c r="BVV83" s="745" t="s">
        <v>246</v>
      </c>
      <c r="BVW83" s="726"/>
      <c r="BVX83" s="726" t="s">
        <v>6426</v>
      </c>
      <c r="BVY83" s="722" t="s">
        <v>4179</v>
      </c>
      <c r="BVZ83" s="745" t="s">
        <v>245</v>
      </c>
      <c r="BWA83" s="736"/>
      <c r="BWB83" s="727"/>
      <c r="BWC83" s="738">
        <v>2</v>
      </c>
      <c r="BWD83" s="722" t="s">
        <v>4511</v>
      </c>
      <c r="BWE83" s="723" t="s">
        <v>16</v>
      </c>
      <c r="BWF83" s="745" t="s">
        <v>221</v>
      </c>
      <c r="BWG83" s="745" t="s">
        <v>376</v>
      </c>
      <c r="BWH83" s="774">
        <v>31138</v>
      </c>
      <c r="BWI83" s="795">
        <v>32</v>
      </c>
      <c r="BWJ83" s="747" t="s">
        <v>4508</v>
      </c>
      <c r="BWK83" s="745" t="s">
        <v>785</v>
      </c>
      <c r="BWL83" s="745" t="s">
        <v>246</v>
      </c>
      <c r="BWM83" s="726"/>
      <c r="BWN83" s="726" t="s">
        <v>6426</v>
      </c>
      <c r="BWO83" s="722" t="s">
        <v>4179</v>
      </c>
      <c r="BWP83" s="745" t="s">
        <v>245</v>
      </c>
      <c r="BWQ83" s="736"/>
      <c r="BWR83" s="727"/>
      <c r="BWS83" s="738">
        <v>2</v>
      </c>
      <c r="BWT83" s="722" t="s">
        <v>4511</v>
      </c>
      <c r="BWU83" s="723" t="s">
        <v>16</v>
      </c>
      <c r="BWV83" s="745" t="s">
        <v>221</v>
      </c>
      <c r="BWW83" s="745" t="s">
        <v>376</v>
      </c>
      <c r="BWX83" s="774">
        <v>31138</v>
      </c>
      <c r="BWY83" s="795">
        <v>32</v>
      </c>
      <c r="BWZ83" s="747" t="s">
        <v>4508</v>
      </c>
      <c r="BXA83" s="745" t="s">
        <v>785</v>
      </c>
      <c r="BXB83" s="745" t="s">
        <v>246</v>
      </c>
      <c r="BXC83" s="726"/>
      <c r="BXD83" s="726" t="s">
        <v>6426</v>
      </c>
      <c r="BXE83" s="722" t="s">
        <v>4179</v>
      </c>
      <c r="BXF83" s="745" t="s">
        <v>245</v>
      </c>
      <c r="BXG83" s="736"/>
      <c r="BXH83" s="727"/>
      <c r="BXI83" s="738">
        <v>2</v>
      </c>
      <c r="BXJ83" s="722" t="s">
        <v>4511</v>
      </c>
      <c r="BXK83" s="723" t="s">
        <v>16</v>
      </c>
      <c r="BXL83" s="745" t="s">
        <v>221</v>
      </c>
      <c r="BXM83" s="745" t="s">
        <v>376</v>
      </c>
      <c r="BXN83" s="774">
        <v>31138</v>
      </c>
      <c r="BXO83" s="795">
        <v>32</v>
      </c>
      <c r="BXP83" s="747" t="s">
        <v>4508</v>
      </c>
      <c r="BXQ83" s="745" t="s">
        <v>785</v>
      </c>
      <c r="BXR83" s="745" t="s">
        <v>246</v>
      </c>
      <c r="BXS83" s="726"/>
      <c r="BXT83" s="726" t="s">
        <v>6426</v>
      </c>
      <c r="BXU83" s="722" t="s">
        <v>4179</v>
      </c>
      <c r="BXV83" s="745" t="s">
        <v>245</v>
      </c>
      <c r="BXW83" s="736"/>
      <c r="BXX83" s="727"/>
      <c r="BXY83" s="738">
        <v>2</v>
      </c>
      <c r="BXZ83" s="722" t="s">
        <v>4511</v>
      </c>
      <c r="BYA83" s="723" t="s">
        <v>16</v>
      </c>
      <c r="BYB83" s="745" t="s">
        <v>221</v>
      </c>
      <c r="BYC83" s="745" t="s">
        <v>376</v>
      </c>
      <c r="BYD83" s="774">
        <v>31138</v>
      </c>
      <c r="BYE83" s="795">
        <v>32</v>
      </c>
      <c r="BYF83" s="747" t="s">
        <v>4508</v>
      </c>
      <c r="BYG83" s="745" t="s">
        <v>785</v>
      </c>
      <c r="BYH83" s="745" t="s">
        <v>246</v>
      </c>
      <c r="BYI83" s="726"/>
      <c r="BYJ83" s="726" t="s">
        <v>6426</v>
      </c>
      <c r="BYK83" s="722" t="s">
        <v>4179</v>
      </c>
      <c r="BYL83" s="745" t="s">
        <v>245</v>
      </c>
      <c r="BYM83" s="736"/>
      <c r="BYN83" s="727"/>
      <c r="BYO83" s="738">
        <v>2</v>
      </c>
      <c r="BYP83" s="722" t="s">
        <v>4511</v>
      </c>
      <c r="BYQ83" s="723" t="s">
        <v>16</v>
      </c>
      <c r="BYR83" s="745" t="s">
        <v>221</v>
      </c>
      <c r="BYS83" s="745" t="s">
        <v>376</v>
      </c>
      <c r="BYT83" s="774">
        <v>31138</v>
      </c>
      <c r="BYU83" s="795">
        <v>32</v>
      </c>
      <c r="BYV83" s="747" t="s">
        <v>4508</v>
      </c>
      <c r="BYW83" s="745" t="s">
        <v>785</v>
      </c>
      <c r="BYX83" s="745" t="s">
        <v>246</v>
      </c>
      <c r="BYY83" s="726"/>
      <c r="BYZ83" s="726" t="s">
        <v>6426</v>
      </c>
      <c r="BZA83" s="722" t="s">
        <v>4179</v>
      </c>
      <c r="BZB83" s="745" t="s">
        <v>245</v>
      </c>
      <c r="BZC83" s="736"/>
      <c r="BZD83" s="727"/>
      <c r="BZE83" s="738">
        <v>2</v>
      </c>
      <c r="BZF83" s="722" t="s">
        <v>4511</v>
      </c>
      <c r="BZG83" s="723" t="s">
        <v>16</v>
      </c>
      <c r="BZH83" s="745" t="s">
        <v>221</v>
      </c>
      <c r="BZI83" s="745" t="s">
        <v>376</v>
      </c>
      <c r="BZJ83" s="774">
        <v>31138</v>
      </c>
      <c r="BZK83" s="795">
        <v>32</v>
      </c>
      <c r="BZL83" s="747" t="s">
        <v>4508</v>
      </c>
      <c r="BZM83" s="745" t="s">
        <v>785</v>
      </c>
      <c r="BZN83" s="745" t="s">
        <v>246</v>
      </c>
      <c r="BZO83" s="726"/>
      <c r="BZP83" s="726" t="s">
        <v>6426</v>
      </c>
      <c r="BZQ83" s="722" t="s">
        <v>4179</v>
      </c>
      <c r="BZR83" s="745" t="s">
        <v>245</v>
      </c>
      <c r="BZS83" s="736"/>
      <c r="BZT83" s="727"/>
      <c r="BZU83" s="738">
        <v>2</v>
      </c>
      <c r="BZV83" s="722" t="s">
        <v>4511</v>
      </c>
      <c r="BZW83" s="723" t="s">
        <v>16</v>
      </c>
      <c r="BZX83" s="745" t="s">
        <v>221</v>
      </c>
      <c r="BZY83" s="745" t="s">
        <v>376</v>
      </c>
      <c r="BZZ83" s="774">
        <v>31138</v>
      </c>
      <c r="CAA83" s="795">
        <v>32</v>
      </c>
      <c r="CAB83" s="747" t="s">
        <v>4508</v>
      </c>
      <c r="CAC83" s="745" t="s">
        <v>785</v>
      </c>
      <c r="CAD83" s="745" t="s">
        <v>246</v>
      </c>
      <c r="CAE83" s="726"/>
      <c r="CAF83" s="726" t="s">
        <v>6426</v>
      </c>
      <c r="CAG83" s="722" t="s">
        <v>4179</v>
      </c>
      <c r="CAH83" s="745" t="s">
        <v>245</v>
      </c>
      <c r="CAI83" s="736"/>
      <c r="CAJ83" s="727"/>
      <c r="CAK83" s="738">
        <v>2</v>
      </c>
      <c r="CAL83" s="722" t="s">
        <v>4511</v>
      </c>
      <c r="CAM83" s="723" t="s">
        <v>16</v>
      </c>
      <c r="CAN83" s="745" t="s">
        <v>221</v>
      </c>
      <c r="CAO83" s="745" t="s">
        <v>376</v>
      </c>
      <c r="CAP83" s="774">
        <v>31138</v>
      </c>
      <c r="CAQ83" s="795">
        <v>32</v>
      </c>
      <c r="CAR83" s="747" t="s">
        <v>4508</v>
      </c>
      <c r="CAS83" s="745" t="s">
        <v>785</v>
      </c>
      <c r="CAT83" s="745" t="s">
        <v>246</v>
      </c>
      <c r="CAU83" s="726"/>
      <c r="CAV83" s="726" t="s">
        <v>6426</v>
      </c>
      <c r="CAW83" s="722" t="s">
        <v>4179</v>
      </c>
      <c r="CAX83" s="745" t="s">
        <v>245</v>
      </c>
      <c r="CAY83" s="736"/>
      <c r="CAZ83" s="727"/>
      <c r="CBA83" s="738">
        <v>2</v>
      </c>
      <c r="CBB83" s="722" t="s">
        <v>4511</v>
      </c>
      <c r="CBC83" s="723" t="s">
        <v>16</v>
      </c>
      <c r="CBD83" s="745" t="s">
        <v>221</v>
      </c>
      <c r="CBE83" s="745" t="s">
        <v>376</v>
      </c>
      <c r="CBF83" s="774">
        <v>31138</v>
      </c>
      <c r="CBG83" s="795">
        <v>32</v>
      </c>
      <c r="CBH83" s="747" t="s">
        <v>4508</v>
      </c>
      <c r="CBI83" s="745" t="s">
        <v>785</v>
      </c>
      <c r="CBJ83" s="745" t="s">
        <v>246</v>
      </c>
      <c r="CBK83" s="726"/>
      <c r="CBL83" s="726" t="s">
        <v>6426</v>
      </c>
      <c r="CBM83" s="722" t="s">
        <v>4179</v>
      </c>
      <c r="CBN83" s="745" t="s">
        <v>245</v>
      </c>
      <c r="CBO83" s="736"/>
      <c r="CBP83" s="727"/>
      <c r="CBQ83" s="738">
        <v>2</v>
      </c>
      <c r="CBR83" s="722" t="s">
        <v>4511</v>
      </c>
      <c r="CBS83" s="723" t="s">
        <v>16</v>
      </c>
      <c r="CBT83" s="745" t="s">
        <v>221</v>
      </c>
      <c r="CBU83" s="745" t="s">
        <v>376</v>
      </c>
      <c r="CBV83" s="774">
        <v>31138</v>
      </c>
      <c r="CBW83" s="795">
        <v>32</v>
      </c>
      <c r="CBX83" s="747" t="s">
        <v>4508</v>
      </c>
      <c r="CBY83" s="745" t="s">
        <v>785</v>
      </c>
      <c r="CBZ83" s="745" t="s">
        <v>246</v>
      </c>
      <c r="CCA83" s="726"/>
      <c r="CCB83" s="726" t="s">
        <v>6426</v>
      </c>
      <c r="CCC83" s="722" t="s">
        <v>4179</v>
      </c>
      <c r="CCD83" s="745" t="s">
        <v>245</v>
      </c>
      <c r="CCE83" s="736"/>
      <c r="CCF83" s="727"/>
      <c r="CCG83" s="738">
        <v>2</v>
      </c>
      <c r="CCH83" s="722" t="s">
        <v>4511</v>
      </c>
      <c r="CCI83" s="723" t="s">
        <v>16</v>
      </c>
      <c r="CCJ83" s="745" t="s">
        <v>221</v>
      </c>
      <c r="CCK83" s="745" t="s">
        <v>376</v>
      </c>
      <c r="CCL83" s="774">
        <v>31138</v>
      </c>
      <c r="CCM83" s="795">
        <v>32</v>
      </c>
      <c r="CCN83" s="747" t="s">
        <v>4508</v>
      </c>
      <c r="CCO83" s="745" t="s">
        <v>785</v>
      </c>
      <c r="CCP83" s="745" t="s">
        <v>246</v>
      </c>
      <c r="CCQ83" s="726"/>
      <c r="CCR83" s="726" t="s">
        <v>6426</v>
      </c>
      <c r="CCS83" s="722" t="s">
        <v>4179</v>
      </c>
      <c r="CCT83" s="745" t="s">
        <v>245</v>
      </c>
      <c r="CCU83" s="736"/>
      <c r="CCV83" s="727"/>
      <c r="CCW83" s="738">
        <v>2</v>
      </c>
      <c r="CCX83" s="722" t="s">
        <v>4511</v>
      </c>
      <c r="CCY83" s="723" t="s">
        <v>16</v>
      </c>
      <c r="CCZ83" s="745" t="s">
        <v>221</v>
      </c>
      <c r="CDA83" s="745" t="s">
        <v>376</v>
      </c>
      <c r="CDB83" s="774">
        <v>31138</v>
      </c>
      <c r="CDC83" s="795">
        <v>32</v>
      </c>
      <c r="CDD83" s="747" t="s">
        <v>4508</v>
      </c>
      <c r="CDE83" s="745" t="s">
        <v>785</v>
      </c>
      <c r="CDF83" s="745" t="s">
        <v>246</v>
      </c>
      <c r="CDG83" s="726"/>
      <c r="CDH83" s="726" t="s">
        <v>6426</v>
      </c>
      <c r="CDI83" s="722" t="s">
        <v>4179</v>
      </c>
      <c r="CDJ83" s="745" t="s">
        <v>245</v>
      </c>
      <c r="CDK83" s="736"/>
      <c r="CDL83" s="727"/>
      <c r="CDM83" s="738">
        <v>2</v>
      </c>
      <c r="CDN83" s="722" t="s">
        <v>4511</v>
      </c>
      <c r="CDO83" s="723" t="s">
        <v>16</v>
      </c>
      <c r="CDP83" s="745" t="s">
        <v>221</v>
      </c>
      <c r="CDQ83" s="745" t="s">
        <v>376</v>
      </c>
      <c r="CDR83" s="774">
        <v>31138</v>
      </c>
      <c r="CDS83" s="795">
        <v>32</v>
      </c>
      <c r="CDT83" s="747" t="s">
        <v>4508</v>
      </c>
      <c r="CDU83" s="745" t="s">
        <v>785</v>
      </c>
      <c r="CDV83" s="745" t="s">
        <v>246</v>
      </c>
      <c r="CDW83" s="726"/>
      <c r="CDX83" s="726" t="s">
        <v>6426</v>
      </c>
      <c r="CDY83" s="722" t="s">
        <v>4179</v>
      </c>
      <c r="CDZ83" s="745" t="s">
        <v>245</v>
      </c>
      <c r="CEA83" s="736"/>
      <c r="CEB83" s="727"/>
      <c r="CEC83" s="738">
        <v>2</v>
      </c>
      <c r="CED83" s="722" t="s">
        <v>4511</v>
      </c>
      <c r="CEE83" s="723" t="s">
        <v>16</v>
      </c>
      <c r="CEF83" s="745" t="s">
        <v>221</v>
      </c>
      <c r="CEG83" s="745" t="s">
        <v>376</v>
      </c>
      <c r="CEH83" s="774">
        <v>31138</v>
      </c>
      <c r="CEI83" s="795">
        <v>32</v>
      </c>
      <c r="CEJ83" s="747" t="s">
        <v>4508</v>
      </c>
      <c r="CEK83" s="745" t="s">
        <v>785</v>
      </c>
      <c r="CEL83" s="745" t="s">
        <v>246</v>
      </c>
      <c r="CEM83" s="726"/>
      <c r="CEN83" s="726" t="s">
        <v>6426</v>
      </c>
      <c r="CEO83" s="722" t="s">
        <v>4179</v>
      </c>
      <c r="CEP83" s="745" t="s">
        <v>245</v>
      </c>
      <c r="CEQ83" s="736"/>
      <c r="CER83" s="727"/>
      <c r="CES83" s="738">
        <v>2</v>
      </c>
      <c r="CET83" s="722" t="s">
        <v>4511</v>
      </c>
      <c r="CEU83" s="723" t="s">
        <v>16</v>
      </c>
      <c r="CEV83" s="745" t="s">
        <v>221</v>
      </c>
      <c r="CEW83" s="745" t="s">
        <v>376</v>
      </c>
      <c r="CEX83" s="774">
        <v>31138</v>
      </c>
      <c r="CEY83" s="795">
        <v>32</v>
      </c>
      <c r="CEZ83" s="747" t="s">
        <v>4508</v>
      </c>
      <c r="CFA83" s="745" t="s">
        <v>785</v>
      </c>
      <c r="CFB83" s="745" t="s">
        <v>246</v>
      </c>
      <c r="CFC83" s="726"/>
      <c r="CFD83" s="726" t="s">
        <v>6426</v>
      </c>
      <c r="CFE83" s="722" t="s">
        <v>4179</v>
      </c>
      <c r="CFF83" s="745" t="s">
        <v>245</v>
      </c>
      <c r="CFG83" s="736"/>
      <c r="CFH83" s="727"/>
      <c r="CFI83" s="738">
        <v>2</v>
      </c>
      <c r="CFJ83" s="722" t="s">
        <v>4511</v>
      </c>
      <c r="CFK83" s="723" t="s">
        <v>16</v>
      </c>
      <c r="CFL83" s="745" t="s">
        <v>221</v>
      </c>
      <c r="CFM83" s="745" t="s">
        <v>376</v>
      </c>
      <c r="CFN83" s="774">
        <v>31138</v>
      </c>
      <c r="CFO83" s="795">
        <v>32</v>
      </c>
      <c r="CFP83" s="747" t="s">
        <v>4508</v>
      </c>
      <c r="CFQ83" s="745" t="s">
        <v>785</v>
      </c>
      <c r="CFR83" s="745" t="s">
        <v>246</v>
      </c>
      <c r="CFS83" s="726"/>
      <c r="CFT83" s="726" t="s">
        <v>6426</v>
      </c>
      <c r="CFU83" s="722" t="s">
        <v>4179</v>
      </c>
      <c r="CFV83" s="745" t="s">
        <v>245</v>
      </c>
      <c r="CFW83" s="736"/>
      <c r="CFX83" s="727"/>
      <c r="CFY83" s="738">
        <v>2</v>
      </c>
      <c r="CFZ83" s="722" t="s">
        <v>4511</v>
      </c>
      <c r="CGA83" s="723" t="s">
        <v>16</v>
      </c>
      <c r="CGB83" s="745" t="s">
        <v>221</v>
      </c>
      <c r="CGC83" s="745" t="s">
        <v>376</v>
      </c>
      <c r="CGD83" s="774">
        <v>31138</v>
      </c>
      <c r="CGE83" s="795">
        <v>32</v>
      </c>
      <c r="CGF83" s="747" t="s">
        <v>4508</v>
      </c>
      <c r="CGG83" s="745" t="s">
        <v>785</v>
      </c>
      <c r="CGH83" s="745" t="s">
        <v>246</v>
      </c>
      <c r="CGI83" s="726"/>
      <c r="CGJ83" s="726" t="s">
        <v>6426</v>
      </c>
      <c r="CGK83" s="722" t="s">
        <v>4179</v>
      </c>
      <c r="CGL83" s="745" t="s">
        <v>245</v>
      </c>
      <c r="CGM83" s="736"/>
      <c r="CGN83" s="727"/>
      <c r="CGO83" s="738">
        <v>2</v>
      </c>
      <c r="CGP83" s="722" t="s">
        <v>4511</v>
      </c>
      <c r="CGQ83" s="723" t="s">
        <v>16</v>
      </c>
      <c r="CGR83" s="745" t="s">
        <v>221</v>
      </c>
      <c r="CGS83" s="745" t="s">
        <v>376</v>
      </c>
      <c r="CGT83" s="774">
        <v>31138</v>
      </c>
      <c r="CGU83" s="795">
        <v>32</v>
      </c>
      <c r="CGV83" s="747" t="s">
        <v>4508</v>
      </c>
      <c r="CGW83" s="745" t="s">
        <v>785</v>
      </c>
      <c r="CGX83" s="745" t="s">
        <v>246</v>
      </c>
      <c r="CGY83" s="726"/>
      <c r="CGZ83" s="726" t="s">
        <v>6426</v>
      </c>
      <c r="CHA83" s="722" t="s">
        <v>4179</v>
      </c>
      <c r="CHB83" s="745" t="s">
        <v>245</v>
      </c>
      <c r="CHC83" s="736"/>
      <c r="CHD83" s="727"/>
      <c r="CHE83" s="738">
        <v>2</v>
      </c>
      <c r="CHF83" s="722" t="s">
        <v>4511</v>
      </c>
      <c r="CHG83" s="723" t="s">
        <v>16</v>
      </c>
      <c r="CHH83" s="745" t="s">
        <v>221</v>
      </c>
      <c r="CHI83" s="745" t="s">
        <v>376</v>
      </c>
      <c r="CHJ83" s="774">
        <v>31138</v>
      </c>
      <c r="CHK83" s="795">
        <v>32</v>
      </c>
      <c r="CHL83" s="747" t="s">
        <v>4508</v>
      </c>
      <c r="CHM83" s="745" t="s">
        <v>785</v>
      </c>
      <c r="CHN83" s="745" t="s">
        <v>246</v>
      </c>
      <c r="CHO83" s="726"/>
      <c r="CHP83" s="726" t="s">
        <v>6426</v>
      </c>
      <c r="CHQ83" s="722" t="s">
        <v>4179</v>
      </c>
      <c r="CHR83" s="745" t="s">
        <v>245</v>
      </c>
      <c r="CHS83" s="736"/>
      <c r="CHT83" s="727"/>
      <c r="CHU83" s="738">
        <v>2</v>
      </c>
      <c r="CHV83" s="722" t="s">
        <v>4511</v>
      </c>
      <c r="CHW83" s="723" t="s">
        <v>16</v>
      </c>
      <c r="CHX83" s="745" t="s">
        <v>221</v>
      </c>
      <c r="CHY83" s="745" t="s">
        <v>376</v>
      </c>
      <c r="CHZ83" s="774">
        <v>31138</v>
      </c>
      <c r="CIA83" s="795">
        <v>32</v>
      </c>
      <c r="CIB83" s="747" t="s">
        <v>4508</v>
      </c>
      <c r="CIC83" s="745" t="s">
        <v>785</v>
      </c>
      <c r="CID83" s="745" t="s">
        <v>246</v>
      </c>
      <c r="CIE83" s="726"/>
      <c r="CIF83" s="726" t="s">
        <v>6426</v>
      </c>
      <c r="CIG83" s="722" t="s">
        <v>4179</v>
      </c>
      <c r="CIH83" s="745" t="s">
        <v>245</v>
      </c>
      <c r="CII83" s="736"/>
      <c r="CIJ83" s="727"/>
      <c r="CIK83" s="738">
        <v>2</v>
      </c>
      <c r="CIL83" s="722" t="s">
        <v>4511</v>
      </c>
      <c r="CIM83" s="723" t="s">
        <v>16</v>
      </c>
      <c r="CIN83" s="745" t="s">
        <v>221</v>
      </c>
      <c r="CIO83" s="745" t="s">
        <v>376</v>
      </c>
      <c r="CIP83" s="774">
        <v>31138</v>
      </c>
      <c r="CIQ83" s="795">
        <v>32</v>
      </c>
      <c r="CIR83" s="747" t="s">
        <v>4508</v>
      </c>
      <c r="CIS83" s="745" t="s">
        <v>785</v>
      </c>
      <c r="CIT83" s="745" t="s">
        <v>246</v>
      </c>
      <c r="CIU83" s="726"/>
      <c r="CIV83" s="726" t="s">
        <v>6426</v>
      </c>
      <c r="CIW83" s="722" t="s">
        <v>4179</v>
      </c>
      <c r="CIX83" s="745" t="s">
        <v>245</v>
      </c>
      <c r="CIY83" s="736"/>
      <c r="CIZ83" s="727"/>
      <c r="CJA83" s="738">
        <v>2</v>
      </c>
      <c r="CJB83" s="722" t="s">
        <v>4511</v>
      </c>
      <c r="CJC83" s="723" t="s">
        <v>16</v>
      </c>
      <c r="CJD83" s="745" t="s">
        <v>221</v>
      </c>
      <c r="CJE83" s="745" t="s">
        <v>376</v>
      </c>
      <c r="CJF83" s="774">
        <v>31138</v>
      </c>
      <c r="CJG83" s="795">
        <v>32</v>
      </c>
      <c r="CJH83" s="747" t="s">
        <v>4508</v>
      </c>
      <c r="CJI83" s="745" t="s">
        <v>785</v>
      </c>
      <c r="CJJ83" s="745" t="s">
        <v>246</v>
      </c>
      <c r="CJK83" s="726"/>
      <c r="CJL83" s="726" t="s">
        <v>6426</v>
      </c>
      <c r="CJM83" s="722" t="s">
        <v>4179</v>
      </c>
      <c r="CJN83" s="745" t="s">
        <v>245</v>
      </c>
      <c r="CJO83" s="736"/>
      <c r="CJP83" s="727"/>
      <c r="CJQ83" s="738">
        <v>2</v>
      </c>
      <c r="CJR83" s="722" t="s">
        <v>4511</v>
      </c>
      <c r="CJS83" s="723" t="s">
        <v>16</v>
      </c>
      <c r="CJT83" s="745" t="s">
        <v>221</v>
      </c>
      <c r="CJU83" s="745" t="s">
        <v>376</v>
      </c>
      <c r="CJV83" s="774">
        <v>31138</v>
      </c>
      <c r="CJW83" s="795">
        <v>32</v>
      </c>
      <c r="CJX83" s="747" t="s">
        <v>4508</v>
      </c>
      <c r="CJY83" s="745" t="s">
        <v>785</v>
      </c>
      <c r="CJZ83" s="745" t="s">
        <v>246</v>
      </c>
      <c r="CKA83" s="726"/>
      <c r="CKB83" s="726" t="s">
        <v>6426</v>
      </c>
      <c r="CKC83" s="722" t="s">
        <v>4179</v>
      </c>
      <c r="CKD83" s="745" t="s">
        <v>245</v>
      </c>
      <c r="CKE83" s="736"/>
      <c r="CKF83" s="727"/>
      <c r="CKG83" s="738">
        <v>2</v>
      </c>
      <c r="CKH83" s="722" t="s">
        <v>4511</v>
      </c>
      <c r="CKI83" s="723" t="s">
        <v>16</v>
      </c>
      <c r="CKJ83" s="745" t="s">
        <v>221</v>
      </c>
      <c r="CKK83" s="745" t="s">
        <v>376</v>
      </c>
      <c r="CKL83" s="774">
        <v>31138</v>
      </c>
      <c r="CKM83" s="795">
        <v>32</v>
      </c>
      <c r="CKN83" s="747" t="s">
        <v>4508</v>
      </c>
      <c r="CKO83" s="745" t="s">
        <v>785</v>
      </c>
      <c r="CKP83" s="745" t="s">
        <v>246</v>
      </c>
      <c r="CKQ83" s="726"/>
      <c r="CKR83" s="726" t="s">
        <v>6426</v>
      </c>
      <c r="CKS83" s="722" t="s">
        <v>4179</v>
      </c>
      <c r="CKT83" s="745" t="s">
        <v>245</v>
      </c>
      <c r="CKU83" s="736"/>
      <c r="CKV83" s="727"/>
      <c r="CKW83" s="738">
        <v>2</v>
      </c>
      <c r="CKX83" s="722" t="s">
        <v>4511</v>
      </c>
      <c r="CKY83" s="723" t="s">
        <v>16</v>
      </c>
      <c r="CKZ83" s="745" t="s">
        <v>221</v>
      </c>
      <c r="CLA83" s="745" t="s">
        <v>376</v>
      </c>
      <c r="CLB83" s="774">
        <v>31138</v>
      </c>
      <c r="CLC83" s="795">
        <v>32</v>
      </c>
      <c r="CLD83" s="747" t="s">
        <v>4508</v>
      </c>
      <c r="CLE83" s="745" t="s">
        <v>785</v>
      </c>
      <c r="CLF83" s="745" t="s">
        <v>246</v>
      </c>
      <c r="CLG83" s="726"/>
      <c r="CLH83" s="726" t="s">
        <v>6426</v>
      </c>
      <c r="CLI83" s="722" t="s">
        <v>4179</v>
      </c>
      <c r="CLJ83" s="745" t="s">
        <v>245</v>
      </c>
      <c r="CLK83" s="736"/>
      <c r="CLL83" s="727"/>
      <c r="CLM83" s="738">
        <v>2</v>
      </c>
      <c r="CLN83" s="722" t="s">
        <v>4511</v>
      </c>
      <c r="CLO83" s="723" t="s">
        <v>16</v>
      </c>
      <c r="CLP83" s="745" t="s">
        <v>221</v>
      </c>
      <c r="CLQ83" s="745" t="s">
        <v>376</v>
      </c>
      <c r="CLR83" s="774">
        <v>31138</v>
      </c>
      <c r="CLS83" s="795">
        <v>32</v>
      </c>
      <c r="CLT83" s="747" t="s">
        <v>4508</v>
      </c>
      <c r="CLU83" s="745" t="s">
        <v>785</v>
      </c>
      <c r="CLV83" s="745" t="s">
        <v>246</v>
      </c>
      <c r="CLW83" s="726"/>
      <c r="CLX83" s="726" t="s">
        <v>6426</v>
      </c>
      <c r="CLY83" s="722" t="s">
        <v>4179</v>
      </c>
      <c r="CLZ83" s="745" t="s">
        <v>245</v>
      </c>
      <c r="CMA83" s="736"/>
      <c r="CMB83" s="727"/>
      <c r="CMC83" s="738">
        <v>2</v>
      </c>
      <c r="CMD83" s="722" t="s">
        <v>4511</v>
      </c>
      <c r="CME83" s="723" t="s">
        <v>16</v>
      </c>
      <c r="CMF83" s="745" t="s">
        <v>221</v>
      </c>
      <c r="CMG83" s="745" t="s">
        <v>376</v>
      </c>
      <c r="CMH83" s="774">
        <v>31138</v>
      </c>
      <c r="CMI83" s="795">
        <v>32</v>
      </c>
      <c r="CMJ83" s="747" t="s">
        <v>4508</v>
      </c>
      <c r="CMK83" s="745" t="s">
        <v>785</v>
      </c>
      <c r="CML83" s="745" t="s">
        <v>246</v>
      </c>
      <c r="CMM83" s="726"/>
      <c r="CMN83" s="726" t="s">
        <v>6426</v>
      </c>
      <c r="CMO83" s="722" t="s">
        <v>4179</v>
      </c>
      <c r="CMP83" s="745" t="s">
        <v>245</v>
      </c>
      <c r="CMQ83" s="736"/>
      <c r="CMR83" s="727"/>
      <c r="CMS83" s="738">
        <v>2</v>
      </c>
      <c r="CMT83" s="722" t="s">
        <v>4511</v>
      </c>
      <c r="CMU83" s="723" t="s">
        <v>16</v>
      </c>
      <c r="CMV83" s="745" t="s">
        <v>221</v>
      </c>
      <c r="CMW83" s="745" t="s">
        <v>376</v>
      </c>
      <c r="CMX83" s="774">
        <v>31138</v>
      </c>
      <c r="CMY83" s="795">
        <v>32</v>
      </c>
      <c r="CMZ83" s="747" t="s">
        <v>4508</v>
      </c>
      <c r="CNA83" s="745" t="s">
        <v>785</v>
      </c>
      <c r="CNB83" s="745" t="s">
        <v>246</v>
      </c>
      <c r="CNC83" s="726"/>
      <c r="CND83" s="726" t="s">
        <v>6426</v>
      </c>
      <c r="CNE83" s="722" t="s">
        <v>4179</v>
      </c>
      <c r="CNF83" s="745" t="s">
        <v>245</v>
      </c>
      <c r="CNG83" s="736"/>
      <c r="CNH83" s="727"/>
      <c r="CNI83" s="738">
        <v>2</v>
      </c>
      <c r="CNJ83" s="722" t="s">
        <v>4511</v>
      </c>
      <c r="CNK83" s="723" t="s">
        <v>16</v>
      </c>
      <c r="CNL83" s="745" t="s">
        <v>221</v>
      </c>
      <c r="CNM83" s="745" t="s">
        <v>376</v>
      </c>
      <c r="CNN83" s="774">
        <v>31138</v>
      </c>
      <c r="CNO83" s="795">
        <v>32</v>
      </c>
      <c r="CNP83" s="747" t="s">
        <v>4508</v>
      </c>
      <c r="CNQ83" s="745" t="s">
        <v>785</v>
      </c>
      <c r="CNR83" s="745" t="s">
        <v>246</v>
      </c>
      <c r="CNS83" s="726"/>
      <c r="CNT83" s="726" t="s">
        <v>6426</v>
      </c>
      <c r="CNU83" s="722" t="s">
        <v>4179</v>
      </c>
      <c r="CNV83" s="745" t="s">
        <v>245</v>
      </c>
      <c r="CNW83" s="736"/>
      <c r="CNX83" s="727"/>
      <c r="CNY83" s="738">
        <v>2</v>
      </c>
      <c r="CNZ83" s="722" t="s">
        <v>4511</v>
      </c>
      <c r="COA83" s="723" t="s">
        <v>16</v>
      </c>
      <c r="COB83" s="745" t="s">
        <v>221</v>
      </c>
      <c r="COC83" s="745" t="s">
        <v>376</v>
      </c>
      <c r="COD83" s="774">
        <v>31138</v>
      </c>
      <c r="COE83" s="795">
        <v>32</v>
      </c>
      <c r="COF83" s="747" t="s">
        <v>4508</v>
      </c>
      <c r="COG83" s="745" t="s">
        <v>785</v>
      </c>
      <c r="COH83" s="745" t="s">
        <v>246</v>
      </c>
      <c r="COI83" s="726"/>
      <c r="COJ83" s="726" t="s">
        <v>6426</v>
      </c>
      <c r="COK83" s="722" t="s">
        <v>4179</v>
      </c>
      <c r="COL83" s="745" t="s">
        <v>245</v>
      </c>
      <c r="COM83" s="736"/>
      <c r="CON83" s="727"/>
      <c r="COO83" s="738">
        <v>2</v>
      </c>
      <c r="COP83" s="722" t="s">
        <v>4511</v>
      </c>
      <c r="COQ83" s="723" t="s">
        <v>16</v>
      </c>
      <c r="COR83" s="745" t="s">
        <v>221</v>
      </c>
      <c r="COS83" s="745" t="s">
        <v>376</v>
      </c>
      <c r="COT83" s="774">
        <v>31138</v>
      </c>
      <c r="COU83" s="795">
        <v>32</v>
      </c>
      <c r="COV83" s="747" t="s">
        <v>4508</v>
      </c>
      <c r="COW83" s="745" t="s">
        <v>785</v>
      </c>
      <c r="COX83" s="745" t="s">
        <v>246</v>
      </c>
      <c r="COY83" s="726"/>
      <c r="COZ83" s="726" t="s">
        <v>6426</v>
      </c>
      <c r="CPA83" s="722" t="s">
        <v>4179</v>
      </c>
      <c r="CPB83" s="745" t="s">
        <v>245</v>
      </c>
      <c r="CPC83" s="736"/>
      <c r="CPD83" s="727"/>
      <c r="CPE83" s="738">
        <v>2</v>
      </c>
      <c r="CPF83" s="722" t="s">
        <v>4511</v>
      </c>
      <c r="CPG83" s="723" t="s">
        <v>16</v>
      </c>
      <c r="CPH83" s="745" t="s">
        <v>221</v>
      </c>
      <c r="CPI83" s="745" t="s">
        <v>376</v>
      </c>
      <c r="CPJ83" s="774">
        <v>31138</v>
      </c>
      <c r="CPK83" s="795">
        <v>32</v>
      </c>
      <c r="CPL83" s="747" t="s">
        <v>4508</v>
      </c>
      <c r="CPM83" s="745" t="s">
        <v>785</v>
      </c>
      <c r="CPN83" s="745" t="s">
        <v>246</v>
      </c>
      <c r="CPO83" s="726"/>
      <c r="CPP83" s="726" t="s">
        <v>6426</v>
      </c>
      <c r="CPQ83" s="722" t="s">
        <v>4179</v>
      </c>
      <c r="CPR83" s="745" t="s">
        <v>245</v>
      </c>
      <c r="CPS83" s="736"/>
      <c r="CPT83" s="727"/>
      <c r="CPU83" s="738">
        <v>2</v>
      </c>
      <c r="CPV83" s="722" t="s">
        <v>4511</v>
      </c>
      <c r="CPW83" s="723" t="s">
        <v>16</v>
      </c>
      <c r="CPX83" s="745" t="s">
        <v>221</v>
      </c>
      <c r="CPY83" s="745" t="s">
        <v>376</v>
      </c>
      <c r="CPZ83" s="774">
        <v>31138</v>
      </c>
      <c r="CQA83" s="795">
        <v>32</v>
      </c>
      <c r="CQB83" s="747" t="s">
        <v>4508</v>
      </c>
      <c r="CQC83" s="745" t="s">
        <v>785</v>
      </c>
      <c r="CQD83" s="745" t="s">
        <v>246</v>
      </c>
      <c r="CQE83" s="726"/>
      <c r="CQF83" s="726" t="s">
        <v>6426</v>
      </c>
      <c r="CQG83" s="722" t="s">
        <v>4179</v>
      </c>
      <c r="CQH83" s="745" t="s">
        <v>245</v>
      </c>
      <c r="CQI83" s="736"/>
      <c r="CQJ83" s="727"/>
      <c r="CQK83" s="738">
        <v>2</v>
      </c>
      <c r="CQL83" s="722" t="s">
        <v>4511</v>
      </c>
      <c r="CQM83" s="723" t="s">
        <v>16</v>
      </c>
      <c r="CQN83" s="745" t="s">
        <v>221</v>
      </c>
      <c r="CQO83" s="745" t="s">
        <v>376</v>
      </c>
      <c r="CQP83" s="774">
        <v>31138</v>
      </c>
      <c r="CQQ83" s="795">
        <v>32</v>
      </c>
      <c r="CQR83" s="747" t="s">
        <v>4508</v>
      </c>
      <c r="CQS83" s="745" t="s">
        <v>785</v>
      </c>
      <c r="CQT83" s="745" t="s">
        <v>246</v>
      </c>
      <c r="CQU83" s="726"/>
      <c r="CQV83" s="726" t="s">
        <v>6426</v>
      </c>
      <c r="CQW83" s="722" t="s">
        <v>4179</v>
      </c>
      <c r="CQX83" s="745" t="s">
        <v>245</v>
      </c>
      <c r="CQY83" s="736"/>
      <c r="CQZ83" s="727"/>
      <c r="CRA83" s="738">
        <v>2</v>
      </c>
      <c r="CRB83" s="722" t="s">
        <v>4511</v>
      </c>
      <c r="CRC83" s="723" t="s">
        <v>16</v>
      </c>
      <c r="CRD83" s="745" t="s">
        <v>221</v>
      </c>
      <c r="CRE83" s="745" t="s">
        <v>376</v>
      </c>
      <c r="CRF83" s="774">
        <v>31138</v>
      </c>
      <c r="CRG83" s="795">
        <v>32</v>
      </c>
      <c r="CRH83" s="747" t="s">
        <v>4508</v>
      </c>
      <c r="CRI83" s="745" t="s">
        <v>785</v>
      </c>
      <c r="CRJ83" s="745" t="s">
        <v>246</v>
      </c>
      <c r="CRK83" s="726"/>
      <c r="CRL83" s="726" t="s">
        <v>6426</v>
      </c>
      <c r="CRM83" s="722" t="s">
        <v>4179</v>
      </c>
      <c r="CRN83" s="745" t="s">
        <v>245</v>
      </c>
      <c r="CRO83" s="736"/>
      <c r="CRP83" s="727"/>
      <c r="CRQ83" s="738">
        <v>2</v>
      </c>
      <c r="CRR83" s="722" t="s">
        <v>4511</v>
      </c>
      <c r="CRS83" s="723" t="s">
        <v>16</v>
      </c>
      <c r="CRT83" s="745" t="s">
        <v>221</v>
      </c>
      <c r="CRU83" s="745" t="s">
        <v>376</v>
      </c>
      <c r="CRV83" s="774">
        <v>31138</v>
      </c>
      <c r="CRW83" s="795">
        <v>32</v>
      </c>
      <c r="CRX83" s="747" t="s">
        <v>4508</v>
      </c>
      <c r="CRY83" s="745" t="s">
        <v>785</v>
      </c>
      <c r="CRZ83" s="745" t="s">
        <v>246</v>
      </c>
      <c r="CSA83" s="726"/>
      <c r="CSB83" s="726" t="s">
        <v>6426</v>
      </c>
      <c r="CSC83" s="722" t="s">
        <v>4179</v>
      </c>
      <c r="CSD83" s="745" t="s">
        <v>245</v>
      </c>
      <c r="CSE83" s="736"/>
      <c r="CSF83" s="727"/>
      <c r="CSG83" s="738">
        <v>2</v>
      </c>
      <c r="CSH83" s="722" t="s">
        <v>4511</v>
      </c>
      <c r="CSI83" s="723" t="s">
        <v>16</v>
      </c>
      <c r="CSJ83" s="745" t="s">
        <v>221</v>
      </c>
      <c r="CSK83" s="745" t="s">
        <v>376</v>
      </c>
      <c r="CSL83" s="774">
        <v>31138</v>
      </c>
      <c r="CSM83" s="795">
        <v>32</v>
      </c>
      <c r="CSN83" s="747" t="s">
        <v>4508</v>
      </c>
      <c r="CSO83" s="745" t="s">
        <v>785</v>
      </c>
      <c r="CSP83" s="745" t="s">
        <v>246</v>
      </c>
      <c r="CSQ83" s="726"/>
      <c r="CSR83" s="726" t="s">
        <v>6426</v>
      </c>
      <c r="CSS83" s="722" t="s">
        <v>4179</v>
      </c>
      <c r="CST83" s="745" t="s">
        <v>245</v>
      </c>
      <c r="CSU83" s="736"/>
      <c r="CSV83" s="727"/>
      <c r="CSW83" s="738">
        <v>2</v>
      </c>
      <c r="CSX83" s="722" t="s">
        <v>4511</v>
      </c>
      <c r="CSY83" s="723" t="s">
        <v>16</v>
      </c>
      <c r="CSZ83" s="745" t="s">
        <v>221</v>
      </c>
      <c r="CTA83" s="745" t="s">
        <v>376</v>
      </c>
      <c r="CTB83" s="774">
        <v>31138</v>
      </c>
      <c r="CTC83" s="795">
        <v>32</v>
      </c>
      <c r="CTD83" s="747" t="s">
        <v>4508</v>
      </c>
      <c r="CTE83" s="745" t="s">
        <v>785</v>
      </c>
      <c r="CTF83" s="745" t="s">
        <v>246</v>
      </c>
      <c r="CTG83" s="726"/>
      <c r="CTH83" s="726" t="s">
        <v>6426</v>
      </c>
      <c r="CTI83" s="722" t="s">
        <v>4179</v>
      </c>
      <c r="CTJ83" s="745" t="s">
        <v>245</v>
      </c>
      <c r="CTK83" s="736"/>
      <c r="CTL83" s="727"/>
      <c r="CTM83" s="738">
        <v>2</v>
      </c>
      <c r="CTN83" s="722" t="s">
        <v>4511</v>
      </c>
      <c r="CTO83" s="723" t="s">
        <v>16</v>
      </c>
      <c r="CTP83" s="745" t="s">
        <v>221</v>
      </c>
      <c r="CTQ83" s="745" t="s">
        <v>376</v>
      </c>
      <c r="CTR83" s="774">
        <v>31138</v>
      </c>
      <c r="CTS83" s="795">
        <v>32</v>
      </c>
      <c r="CTT83" s="747" t="s">
        <v>4508</v>
      </c>
      <c r="CTU83" s="745" t="s">
        <v>785</v>
      </c>
      <c r="CTV83" s="745" t="s">
        <v>246</v>
      </c>
      <c r="CTW83" s="726"/>
      <c r="CTX83" s="726" t="s">
        <v>6426</v>
      </c>
      <c r="CTY83" s="722" t="s">
        <v>4179</v>
      </c>
      <c r="CTZ83" s="745" t="s">
        <v>245</v>
      </c>
      <c r="CUA83" s="736"/>
      <c r="CUB83" s="727"/>
      <c r="CUC83" s="738">
        <v>2</v>
      </c>
      <c r="CUD83" s="722" t="s">
        <v>4511</v>
      </c>
      <c r="CUE83" s="723" t="s">
        <v>16</v>
      </c>
      <c r="CUF83" s="745" t="s">
        <v>221</v>
      </c>
      <c r="CUG83" s="745" t="s">
        <v>376</v>
      </c>
      <c r="CUH83" s="774">
        <v>31138</v>
      </c>
      <c r="CUI83" s="795">
        <v>32</v>
      </c>
      <c r="CUJ83" s="747" t="s">
        <v>4508</v>
      </c>
      <c r="CUK83" s="745" t="s">
        <v>785</v>
      </c>
      <c r="CUL83" s="745" t="s">
        <v>246</v>
      </c>
      <c r="CUM83" s="726"/>
      <c r="CUN83" s="726" t="s">
        <v>6426</v>
      </c>
      <c r="CUO83" s="722" t="s">
        <v>4179</v>
      </c>
      <c r="CUP83" s="745" t="s">
        <v>245</v>
      </c>
      <c r="CUQ83" s="736"/>
      <c r="CUR83" s="727"/>
      <c r="CUS83" s="738">
        <v>2</v>
      </c>
      <c r="CUT83" s="722" t="s">
        <v>4511</v>
      </c>
      <c r="CUU83" s="723" t="s">
        <v>16</v>
      </c>
      <c r="CUV83" s="745" t="s">
        <v>221</v>
      </c>
      <c r="CUW83" s="745" t="s">
        <v>376</v>
      </c>
      <c r="CUX83" s="774">
        <v>31138</v>
      </c>
      <c r="CUY83" s="795">
        <v>32</v>
      </c>
      <c r="CUZ83" s="747" t="s">
        <v>4508</v>
      </c>
      <c r="CVA83" s="745" t="s">
        <v>785</v>
      </c>
      <c r="CVB83" s="745" t="s">
        <v>246</v>
      </c>
      <c r="CVC83" s="726"/>
      <c r="CVD83" s="726" t="s">
        <v>6426</v>
      </c>
      <c r="CVE83" s="722" t="s">
        <v>4179</v>
      </c>
      <c r="CVF83" s="745" t="s">
        <v>245</v>
      </c>
      <c r="CVG83" s="736"/>
      <c r="CVH83" s="727"/>
      <c r="CVI83" s="738">
        <v>2</v>
      </c>
      <c r="CVJ83" s="722" t="s">
        <v>4511</v>
      </c>
      <c r="CVK83" s="723" t="s">
        <v>16</v>
      </c>
      <c r="CVL83" s="745" t="s">
        <v>221</v>
      </c>
      <c r="CVM83" s="745" t="s">
        <v>376</v>
      </c>
      <c r="CVN83" s="774">
        <v>31138</v>
      </c>
      <c r="CVO83" s="795">
        <v>32</v>
      </c>
      <c r="CVP83" s="747" t="s">
        <v>4508</v>
      </c>
      <c r="CVQ83" s="745" t="s">
        <v>785</v>
      </c>
      <c r="CVR83" s="745" t="s">
        <v>246</v>
      </c>
      <c r="CVS83" s="726"/>
      <c r="CVT83" s="726" t="s">
        <v>6426</v>
      </c>
      <c r="CVU83" s="722" t="s">
        <v>4179</v>
      </c>
      <c r="CVV83" s="745" t="s">
        <v>245</v>
      </c>
      <c r="CVW83" s="736"/>
      <c r="CVX83" s="727"/>
      <c r="CVY83" s="738">
        <v>2</v>
      </c>
      <c r="CVZ83" s="722" t="s">
        <v>4511</v>
      </c>
      <c r="CWA83" s="723" t="s">
        <v>16</v>
      </c>
      <c r="CWB83" s="745" t="s">
        <v>221</v>
      </c>
      <c r="CWC83" s="745" t="s">
        <v>376</v>
      </c>
      <c r="CWD83" s="774">
        <v>31138</v>
      </c>
      <c r="CWE83" s="795">
        <v>32</v>
      </c>
      <c r="CWF83" s="747" t="s">
        <v>4508</v>
      </c>
      <c r="CWG83" s="745" t="s">
        <v>785</v>
      </c>
      <c r="CWH83" s="745" t="s">
        <v>246</v>
      </c>
      <c r="CWI83" s="726"/>
      <c r="CWJ83" s="726" t="s">
        <v>6426</v>
      </c>
      <c r="CWK83" s="722" t="s">
        <v>4179</v>
      </c>
      <c r="CWL83" s="745" t="s">
        <v>245</v>
      </c>
      <c r="CWM83" s="736"/>
      <c r="CWN83" s="727"/>
      <c r="CWO83" s="738">
        <v>2</v>
      </c>
      <c r="CWP83" s="722" t="s">
        <v>4511</v>
      </c>
      <c r="CWQ83" s="723" t="s">
        <v>16</v>
      </c>
      <c r="CWR83" s="745" t="s">
        <v>221</v>
      </c>
      <c r="CWS83" s="745" t="s">
        <v>376</v>
      </c>
      <c r="CWT83" s="774">
        <v>31138</v>
      </c>
      <c r="CWU83" s="795">
        <v>32</v>
      </c>
      <c r="CWV83" s="747" t="s">
        <v>4508</v>
      </c>
      <c r="CWW83" s="745" t="s">
        <v>785</v>
      </c>
      <c r="CWX83" s="745" t="s">
        <v>246</v>
      </c>
      <c r="CWY83" s="726"/>
      <c r="CWZ83" s="726" t="s">
        <v>6426</v>
      </c>
      <c r="CXA83" s="722" t="s">
        <v>4179</v>
      </c>
      <c r="CXB83" s="745" t="s">
        <v>245</v>
      </c>
      <c r="CXC83" s="736"/>
      <c r="CXD83" s="727"/>
      <c r="CXE83" s="738">
        <v>2</v>
      </c>
      <c r="CXF83" s="722" t="s">
        <v>4511</v>
      </c>
      <c r="CXG83" s="723" t="s">
        <v>16</v>
      </c>
      <c r="CXH83" s="745" t="s">
        <v>221</v>
      </c>
      <c r="CXI83" s="745" t="s">
        <v>376</v>
      </c>
      <c r="CXJ83" s="774">
        <v>31138</v>
      </c>
      <c r="CXK83" s="795">
        <v>32</v>
      </c>
      <c r="CXL83" s="747" t="s">
        <v>4508</v>
      </c>
      <c r="CXM83" s="745" t="s">
        <v>785</v>
      </c>
      <c r="CXN83" s="745" t="s">
        <v>246</v>
      </c>
      <c r="CXO83" s="726"/>
      <c r="CXP83" s="726" t="s">
        <v>6426</v>
      </c>
      <c r="CXQ83" s="722" t="s">
        <v>4179</v>
      </c>
      <c r="CXR83" s="745" t="s">
        <v>245</v>
      </c>
      <c r="CXS83" s="736"/>
      <c r="CXT83" s="727"/>
      <c r="CXU83" s="738">
        <v>2</v>
      </c>
      <c r="CXV83" s="722" t="s">
        <v>4511</v>
      </c>
      <c r="CXW83" s="723" t="s">
        <v>16</v>
      </c>
      <c r="CXX83" s="745" t="s">
        <v>221</v>
      </c>
      <c r="CXY83" s="745" t="s">
        <v>376</v>
      </c>
      <c r="CXZ83" s="774">
        <v>31138</v>
      </c>
      <c r="CYA83" s="795">
        <v>32</v>
      </c>
      <c r="CYB83" s="747" t="s">
        <v>4508</v>
      </c>
      <c r="CYC83" s="745" t="s">
        <v>785</v>
      </c>
      <c r="CYD83" s="745" t="s">
        <v>246</v>
      </c>
      <c r="CYE83" s="726"/>
      <c r="CYF83" s="726" t="s">
        <v>6426</v>
      </c>
      <c r="CYG83" s="722" t="s">
        <v>4179</v>
      </c>
      <c r="CYH83" s="745" t="s">
        <v>245</v>
      </c>
      <c r="CYI83" s="736"/>
      <c r="CYJ83" s="727"/>
      <c r="CYK83" s="738">
        <v>2</v>
      </c>
      <c r="CYL83" s="722" t="s">
        <v>4511</v>
      </c>
      <c r="CYM83" s="723" t="s">
        <v>16</v>
      </c>
      <c r="CYN83" s="745" t="s">
        <v>221</v>
      </c>
      <c r="CYO83" s="745" t="s">
        <v>376</v>
      </c>
      <c r="CYP83" s="774">
        <v>31138</v>
      </c>
      <c r="CYQ83" s="795">
        <v>32</v>
      </c>
      <c r="CYR83" s="747" t="s">
        <v>4508</v>
      </c>
      <c r="CYS83" s="745" t="s">
        <v>785</v>
      </c>
      <c r="CYT83" s="745" t="s">
        <v>246</v>
      </c>
      <c r="CYU83" s="726"/>
      <c r="CYV83" s="726" t="s">
        <v>6426</v>
      </c>
      <c r="CYW83" s="722" t="s">
        <v>4179</v>
      </c>
      <c r="CYX83" s="745" t="s">
        <v>245</v>
      </c>
      <c r="CYY83" s="736"/>
      <c r="CYZ83" s="727"/>
      <c r="CZA83" s="738">
        <v>2</v>
      </c>
      <c r="CZB83" s="722" t="s">
        <v>4511</v>
      </c>
      <c r="CZC83" s="723" t="s">
        <v>16</v>
      </c>
      <c r="CZD83" s="745" t="s">
        <v>221</v>
      </c>
      <c r="CZE83" s="745" t="s">
        <v>376</v>
      </c>
      <c r="CZF83" s="774">
        <v>31138</v>
      </c>
      <c r="CZG83" s="795">
        <v>32</v>
      </c>
      <c r="CZH83" s="747" t="s">
        <v>4508</v>
      </c>
      <c r="CZI83" s="745" t="s">
        <v>785</v>
      </c>
      <c r="CZJ83" s="745" t="s">
        <v>246</v>
      </c>
      <c r="CZK83" s="726"/>
      <c r="CZL83" s="726" t="s">
        <v>6426</v>
      </c>
      <c r="CZM83" s="722" t="s">
        <v>4179</v>
      </c>
      <c r="CZN83" s="745" t="s">
        <v>245</v>
      </c>
      <c r="CZO83" s="736"/>
      <c r="CZP83" s="727"/>
      <c r="CZQ83" s="738">
        <v>2</v>
      </c>
      <c r="CZR83" s="722" t="s">
        <v>4511</v>
      </c>
      <c r="CZS83" s="723" t="s">
        <v>16</v>
      </c>
      <c r="CZT83" s="745" t="s">
        <v>221</v>
      </c>
      <c r="CZU83" s="745" t="s">
        <v>376</v>
      </c>
      <c r="CZV83" s="774">
        <v>31138</v>
      </c>
      <c r="CZW83" s="795">
        <v>32</v>
      </c>
      <c r="CZX83" s="747" t="s">
        <v>4508</v>
      </c>
      <c r="CZY83" s="745" t="s">
        <v>785</v>
      </c>
      <c r="CZZ83" s="745" t="s">
        <v>246</v>
      </c>
      <c r="DAA83" s="726"/>
      <c r="DAB83" s="726" t="s">
        <v>6426</v>
      </c>
      <c r="DAC83" s="722" t="s">
        <v>4179</v>
      </c>
      <c r="DAD83" s="745" t="s">
        <v>245</v>
      </c>
      <c r="DAE83" s="736"/>
      <c r="DAF83" s="727"/>
      <c r="DAG83" s="738">
        <v>2</v>
      </c>
      <c r="DAH83" s="722" t="s">
        <v>4511</v>
      </c>
      <c r="DAI83" s="723" t="s">
        <v>16</v>
      </c>
      <c r="DAJ83" s="745" t="s">
        <v>221</v>
      </c>
      <c r="DAK83" s="745" t="s">
        <v>376</v>
      </c>
      <c r="DAL83" s="774">
        <v>31138</v>
      </c>
      <c r="DAM83" s="795">
        <v>32</v>
      </c>
      <c r="DAN83" s="747" t="s">
        <v>4508</v>
      </c>
      <c r="DAO83" s="745" t="s">
        <v>785</v>
      </c>
      <c r="DAP83" s="745" t="s">
        <v>246</v>
      </c>
      <c r="DAQ83" s="726"/>
      <c r="DAR83" s="726" t="s">
        <v>6426</v>
      </c>
      <c r="DAS83" s="722" t="s">
        <v>4179</v>
      </c>
      <c r="DAT83" s="745" t="s">
        <v>245</v>
      </c>
      <c r="DAU83" s="736"/>
      <c r="DAV83" s="727"/>
      <c r="DAW83" s="738">
        <v>2</v>
      </c>
      <c r="DAX83" s="722" t="s">
        <v>4511</v>
      </c>
      <c r="DAY83" s="723" t="s">
        <v>16</v>
      </c>
      <c r="DAZ83" s="745" t="s">
        <v>221</v>
      </c>
      <c r="DBA83" s="745" t="s">
        <v>376</v>
      </c>
      <c r="DBB83" s="774">
        <v>31138</v>
      </c>
      <c r="DBC83" s="795">
        <v>32</v>
      </c>
      <c r="DBD83" s="747" t="s">
        <v>4508</v>
      </c>
      <c r="DBE83" s="745" t="s">
        <v>785</v>
      </c>
      <c r="DBF83" s="745" t="s">
        <v>246</v>
      </c>
      <c r="DBG83" s="726"/>
      <c r="DBH83" s="726" t="s">
        <v>6426</v>
      </c>
      <c r="DBI83" s="722" t="s">
        <v>4179</v>
      </c>
      <c r="DBJ83" s="745" t="s">
        <v>245</v>
      </c>
      <c r="DBK83" s="736"/>
      <c r="DBL83" s="727"/>
      <c r="DBM83" s="738">
        <v>2</v>
      </c>
      <c r="DBN83" s="722" t="s">
        <v>4511</v>
      </c>
      <c r="DBO83" s="723" t="s">
        <v>16</v>
      </c>
      <c r="DBP83" s="745" t="s">
        <v>221</v>
      </c>
      <c r="DBQ83" s="745" t="s">
        <v>376</v>
      </c>
      <c r="DBR83" s="774">
        <v>31138</v>
      </c>
      <c r="DBS83" s="795">
        <v>32</v>
      </c>
      <c r="DBT83" s="747" t="s">
        <v>4508</v>
      </c>
      <c r="DBU83" s="745" t="s">
        <v>785</v>
      </c>
      <c r="DBV83" s="745" t="s">
        <v>246</v>
      </c>
      <c r="DBW83" s="726"/>
      <c r="DBX83" s="726" t="s">
        <v>6426</v>
      </c>
      <c r="DBY83" s="722" t="s">
        <v>4179</v>
      </c>
      <c r="DBZ83" s="745" t="s">
        <v>245</v>
      </c>
      <c r="DCA83" s="736"/>
      <c r="DCB83" s="727"/>
      <c r="DCC83" s="738">
        <v>2</v>
      </c>
      <c r="DCD83" s="722" t="s">
        <v>4511</v>
      </c>
      <c r="DCE83" s="723" t="s">
        <v>16</v>
      </c>
      <c r="DCF83" s="745" t="s">
        <v>221</v>
      </c>
      <c r="DCG83" s="745" t="s">
        <v>376</v>
      </c>
      <c r="DCH83" s="774">
        <v>31138</v>
      </c>
      <c r="DCI83" s="795">
        <v>32</v>
      </c>
      <c r="DCJ83" s="747" t="s">
        <v>4508</v>
      </c>
      <c r="DCK83" s="745" t="s">
        <v>785</v>
      </c>
      <c r="DCL83" s="745" t="s">
        <v>246</v>
      </c>
      <c r="DCM83" s="726"/>
      <c r="DCN83" s="726" t="s">
        <v>6426</v>
      </c>
      <c r="DCO83" s="722" t="s">
        <v>4179</v>
      </c>
      <c r="DCP83" s="745" t="s">
        <v>245</v>
      </c>
      <c r="DCQ83" s="736"/>
      <c r="DCR83" s="727"/>
      <c r="DCS83" s="738">
        <v>2</v>
      </c>
      <c r="DCT83" s="722" t="s">
        <v>4511</v>
      </c>
      <c r="DCU83" s="723" t="s">
        <v>16</v>
      </c>
      <c r="DCV83" s="745" t="s">
        <v>221</v>
      </c>
      <c r="DCW83" s="745" t="s">
        <v>376</v>
      </c>
      <c r="DCX83" s="774">
        <v>31138</v>
      </c>
      <c r="DCY83" s="795">
        <v>32</v>
      </c>
      <c r="DCZ83" s="747" t="s">
        <v>4508</v>
      </c>
      <c r="DDA83" s="745" t="s">
        <v>785</v>
      </c>
      <c r="DDB83" s="745" t="s">
        <v>246</v>
      </c>
      <c r="DDC83" s="726"/>
      <c r="DDD83" s="726" t="s">
        <v>6426</v>
      </c>
      <c r="DDE83" s="722" t="s">
        <v>4179</v>
      </c>
      <c r="DDF83" s="745" t="s">
        <v>245</v>
      </c>
      <c r="DDG83" s="736"/>
      <c r="DDH83" s="727"/>
      <c r="DDI83" s="738">
        <v>2</v>
      </c>
      <c r="DDJ83" s="722" t="s">
        <v>4511</v>
      </c>
      <c r="DDK83" s="723" t="s">
        <v>16</v>
      </c>
      <c r="DDL83" s="745" t="s">
        <v>221</v>
      </c>
      <c r="DDM83" s="745" t="s">
        <v>376</v>
      </c>
      <c r="DDN83" s="774">
        <v>31138</v>
      </c>
      <c r="DDO83" s="795">
        <v>32</v>
      </c>
      <c r="DDP83" s="747" t="s">
        <v>4508</v>
      </c>
      <c r="DDQ83" s="745" t="s">
        <v>785</v>
      </c>
      <c r="DDR83" s="745" t="s">
        <v>246</v>
      </c>
      <c r="DDS83" s="726"/>
      <c r="DDT83" s="726" t="s">
        <v>6426</v>
      </c>
      <c r="DDU83" s="722" t="s">
        <v>4179</v>
      </c>
      <c r="DDV83" s="745" t="s">
        <v>245</v>
      </c>
      <c r="DDW83" s="736"/>
      <c r="DDX83" s="727"/>
      <c r="DDY83" s="738">
        <v>2</v>
      </c>
      <c r="DDZ83" s="722" t="s">
        <v>4511</v>
      </c>
      <c r="DEA83" s="723" t="s">
        <v>16</v>
      </c>
      <c r="DEB83" s="745" t="s">
        <v>221</v>
      </c>
      <c r="DEC83" s="745" t="s">
        <v>376</v>
      </c>
      <c r="DED83" s="774">
        <v>31138</v>
      </c>
      <c r="DEE83" s="795">
        <v>32</v>
      </c>
      <c r="DEF83" s="747" t="s">
        <v>4508</v>
      </c>
      <c r="DEG83" s="745" t="s">
        <v>785</v>
      </c>
      <c r="DEH83" s="745" t="s">
        <v>246</v>
      </c>
      <c r="DEI83" s="726"/>
      <c r="DEJ83" s="726" t="s">
        <v>6426</v>
      </c>
      <c r="DEK83" s="722" t="s">
        <v>4179</v>
      </c>
      <c r="DEL83" s="745" t="s">
        <v>245</v>
      </c>
      <c r="DEM83" s="736"/>
      <c r="DEN83" s="727"/>
      <c r="DEO83" s="738">
        <v>2</v>
      </c>
      <c r="DEP83" s="722" t="s">
        <v>4511</v>
      </c>
      <c r="DEQ83" s="723" t="s">
        <v>16</v>
      </c>
      <c r="DER83" s="745" t="s">
        <v>221</v>
      </c>
      <c r="DES83" s="745" t="s">
        <v>376</v>
      </c>
      <c r="DET83" s="774">
        <v>31138</v>
      </c>
      <c r="DEU83" s="795">
        <v>32</v>
      </c>
      <c r="DEV83" s="747" t="s">
        <v>4508</v>
      </c>
      <c r="DEW83" s="745" t="s">
        <v>785</v>
      </c>
      <c r="DEX83" s="745" t="s">
        <v>246</v>
      </c>
      <c r="DEY83" s="726"/>
      <c r="DEZ83" s="726" t="s">
        <v>6426</v>
      </c>
      <c r="DFA83" s="722" t="s">
        <v>4179</v>
      </c>
      <c r="DFB83" s="745" t="s">
        <v>245</v>
      </c>
      <c r="DFC83" s="736"/>
      <c r="DFD83" s="727"/>
      <c r="DFE83" s="738">
        <v>2</v>
      </c>
      <c r="DFF83" s="722" t="s">
        <v>4511</v>
      </c>
      <c r="DFG83" s="723" t="s">
        <v>16</v>
      </c>
      <c r="DFH83" s="745" t="s">
        <v>221</v>
      </c>
      <c r="DFI83" s="745" t="s">
        <v>376</v>
      </c>
      <c r="DFJ83" s="774">
        <v>31138</v>
      </c>
      <c r="DFK83" s="795">
        <v>32</v>
      </c>
      <c r="DFL83" s="747" t="s">
        <v>4508</v>
      </c>
      <c r="DFM83" s="745" t="s">
        <v>785</v>
      </c>
      <c r="DFN83" s="745" t="s">
        <v>246</v>
      </c>
      <c r="DFO83" s="726"/>
      <c r="DFP83" s="726" t="s">
        <v>6426</v>
      </c>
      <c r="DFQ83" s="722" t="s">
        <v>4179</v>
      </c>
      <c r="DFR83" s="745" t="s">
        <v>245</v>
      </c>
      <c r="DFS83" s="736"/>
      <c r="DFT83" s="727"/>
      <c r="DFU83" s="738">
        <v>2</v>
      </c>
      <c r="DFV83" s="722" t="s">
        <v>4511</v>
      </c>
      <c r="DFW83" s="723" t="s">
        <v>16</v>
      </c>
      <c r="DFX83" s="745" t="s">
        <v>221</v>
      </c>
      <c r="DFY83" s="745" t="s">
        <v>376</v>
      </c>
      <c r="DFZ83" s="774">
        <v>31138</v>
      </c>
      <c r="DGA83" s="795">
        <v>32</v>
      </c>
      <c r="DGB83" s="747" t="s">
        <v>4508</v>
      </c>
      <c r="DGC83" s="745" t="s">
        <v>785</v>
      </c>
      <c r="DGD83" s="745" t="s">
        <v>246</v>
      </c>
      <c r="DGE83" s="726"/>
      <c r="DGF83" s="726" t="s">
        <v>6426</v>
      </c>
      <c r="DGG83" s="722" t="s">
        <v>4179</v>
      </c>
      <c r="DGH83" s="745" t="s">
        <v>245</v>
      </c>
      <c r="DGI83" s="736"/>
      <c r="DGJ83" s="727"/>
      <c r="DGK83" s="738">
        <v>2</v>
      </c>
      <c r="DGL83" s="722" t="s">
        <v>4511</v>
      </c>
      <c r="DGM83" s="723" t="s">
        <v>16</v>
      </c>
      <c r="DGN83" s="745" t="s">
        <v>221</v>
      </c>
      <c r="DGO83" s="745" t="s">
        <v>376</v>
      </c>
      <c r="DGP83" s="774">
        <v>31138</v>
      </c>
      <c r="DGQ83" s="795">
        <v>32</v>
      </c>
      <c r="DGR83" s="747" t="s">
        <v>4508</v>
      </c>
      <c r="DGS83" s="745" t="s">
        <v>785</v>
      </c>
      <c r="DGT83" s="745" t="s">
        <v>246</v>
      </c>
      <c r="DGU83" s="726"/>
      <c r="DGV83" s="726" t="s">
        <v>6426</v>
      </c>
      <c r="DGW83" s="722" t="s">
        <v>4179</v>
      </c>
      <c r="DGX83" s="745" t="s">
        <v>245</v>
      </c>
      <c r="DGY83" s="736"/>
      <c r="DGZ83" s="727"/>
      <c r="DHA83" s="738">
        <v>2</v>
      </c>
      <c r="DHB83" s="722" t="s">
        <v>4511</v>
      </c>
      <c r="DHC83" s="723" t="s">
        <v>16</v>
      </c>
      <c r="DHD83" s="745" t="s">
        <v>221</v>
      </c>
      <c r="DHE83" s="745" t="s">
        <v>376</v>
      </c>
      <c r="DHF83" s="774">
        <v>31138</v>
      </c>
      <c r="DHG83" s="795">
        <v>32</v>
      </c>
      <c r="DHH83" s="747" t="s">
        <v>4508</v>
      </c>
      <c r="DHI83" s="745" t="s">
        <v>785</v>
      </c>
      <c r="DHJ83" s="745" t="s">
        <v>246</v>
      </c>
      <c r="DHK83" s="726"/>
      <c r="DHL83" s="726" t="s">
        <v>6426</v>
      </c>
      <c r="DHM83" s="722" t="s">
        <v>4179</v>
      </c>
      <c r="DHN83" s="745" t="s">
        <v>245</v>
      </c>
      <c r="DHO83" s="736"/>
      <c r="DHP83" s="727"/>
      <c r="DHQ83" s="738">
        <v>2</v>
      </c>
      <c r="DHR83" s="722" t="s">
        <v>4511</v>
      </c>
      <c r="DHS83" s="723" t="s">
        <v>16</v>
      </c>
      <c r="DHT83" s="745" t="s">
        <v>221</v>
      </c>
      <c r="DHU83" s="745" t="s">
        <v>376</v>
      </c>
      <c r="DHV83" s="774">
        <v>31138</v>
      </c>
      <c r="DHW83" s="795">
        <v>32</v>
      </c>
      <c r="DHX83" s="747" t="s">
        <v>4508</v>
      </c>
      <c r="DHY83" s="745" t="s">
        <v>785</v>
      </c>
      <c r="DHZ83" s="745" t="s">
        <v>246</v>
      </c>
      <c r="DIA83" s="726"/>
      <c r="DIB83" s="726" t="s">
        <v>6426</v>
      </c>
      <c r="DIC83" s="722" t="s">
        <v>4179</v>
      </c>
      <c r="DID83" s="745" t="s">
        <v>245</v>
      </c>
      <c r="DIE83" s="736"/>
      <c r="DIF83" s="727"/>
      <c r="DIG83" s="738">
        <v>2</v>
      </c>
      <c r="DIH83" s="722" t="s">
        <v>4511</v>
      </c>
      <c r="DII83" s="723" t="s">
        <v>16</v>
      </c>
      <c r="DIJ83" s="745" t="s">
        <v>221</v>
      </c>
      <c r="DIK83" s="745" t="s">
        <v>376</v>
      </c>
      <c r="DIL83" s="774">
        <v>31138</v>
      </c>
      <c r="DIM83" s="795">
        <v>32</v>
      </c>
      <c r="DIN83" s="747" t="s">
        <v>4508</v>
      </c>
      <c r="DIO83" s="745" t="s">
        <v>785</v>
      </c>
      <c r="DIP83" s="745" t="s">
        <v>246</v>
      </c>
      <c r="DIQ83" s="726"/>
      <c r="DIR83" s="726" t="s">
        <v>6426</v>
      </c>
      <c r="DIS83" s="722" t="s">
        <v>4179</v>
      </c>
      <c r="DIT83" s="745" t="s">
        <v>245</v>
      </c>
      <c r="DIU83" s="736"/>
      <c r="DIV83" s="727"/>
      <c r="DIW83" s="738">
        <v>2</v>
      </c>
      <c r="DIX83" s="722" t="s">
        <v>4511</v>
      </c>
      <c r="DIY83" s="723" t="s">
        <v>16</v>
      </c>
      <c r="DIZ83" s="745" t="s">
        <v>221</v>
      </c>
      <c r="DJA83" s="745" t="s">
        <v>376</v>
      </c>
      <c r="DJB83" s="774">
        <v>31138</v>
      </c>
      <c r="DJC83" s="795">
        <v>32</v>
      </c>
      <c r="DJD83" s="747" t="s">
        <v>4508</v>
      </c>
      <c r="DJE83" s="745" t="s">
        <v>785</v>
      </c>
      <c r="DJF83" s="745" t="s">
        <v>246</v>
      </c>
      <c r="DJG83" s="726"/>
      <c r="DJH83" s="726" t="s">
        <v>6426</v>
      </c>
      <c r="DJI83" s="722" t="s">
        <v>4179</v>
      </c>
      <c r="DJJ83" s="745" t="s">
        <v>245</v>
      </c>
      <c r="DJK83" s="736"/>
      <c r="DJL83" s="727"/>
      <c r="DJM83" s="738">
        <v>2</v>
      </c>
      <c r="DJN83" s="722" t="s">
        <v>4511</v>
      </c>
      <c r="DJO83" s="723" t="s">
        <v>16</v>
      </c>
      <c r="DJP83" s="745" t="s">
        <v>221</v>
      </c>
      <c r="DJQ83" s="745" t="s">
        <v>376</v>
      </c>
      <c r="DJR83" s="774">
        <v>31138</v>
      </c>
      <c r="DJS83" s="795">
        <v>32</v>
      </c>
      <c r="DJT83" s="747" t="s">
        <v>4508</v>
      </c>
      <c r="DJU83" s="745" t="s">
        <v>785</v>
      </c>
      <c r="DJV83" s="745" t="s">
        <v>246</v>
      </c>
      <c r="DJW83" s="726"/>
      <c r="DJX83" s="726" t="s">
        <v>6426</v>
      </c>
      <c r="DJY83" s="722" t="s">
        <v>4179</v>
      </c>
      <c r="DJZ83" s="745" t="s">
        <v>245</v>
      </c>
      <c r="DKA83" s="736"/>
      <c r="DKB83" s="727"/>
      <c r="DKC83" s="738">
        <v>2</v>
      </c>
      <c r="DKD83" s="722" t="s">
        <v>4511</v>
      </c>
      <c r="DKE83" s="723" t="s">
        <v>16</v>
      </c>
      <c r="DKF83" s="745" t="s">
        <v>221</v>
      </c>
      <c r="DKG83" s="745" t="s">
        <v>376</v>
      </c>
      <c r="DKH83" s="774">
        <v>31138</v>
      </c>
      <c r="DKI83" s="795">
        <v>32</v>
      </c>
      <c r="DKJ83" s="747" t="s">
        <v>4508</v>
      </c>
      <c r="DKK83" s="745" t="s">
        <v>785</v>
      </c>
      <c r="DKL83" s="745" t="s">
        <v>246</v>
      </c>
      <c r="DKM83" s="726"/>
      <c r="DKN83" s="726" t="s">
        <v>6426</v>
      </c>
      <c r="DKO83" s="722" t="s">
        <v>4179</v>
      </c>
      <c r="DKP83" s="745" t="s">
        <v>245</v>
      </c>
      <c r="DKQ83" s="736"/>
      <c r="DKR83" s="727"/>
      <c r="DKS83" s="738">
        <v>2</v>
      </c>
      <c r="DKT83" s="722" t="s">
        <v>4511</v>
      </c>
      <c r="DKU83" s="723" t="s">
        <v>16</v>
      </c>
      <c r="DKV83" s="745" t="s">
        <v>221</v>
      </c>
      <c r="DKW83" s="745" t="s">
        <v>376</v>
      </c>
      <c r="DKX83" s="774">
        <v>31138</v>
      </c>
      <c r="DKY83" s="795">
        <v>32</v>
      </c>
      <c r="DKZ83" s="747" t="s">
        <v>4508</v>
      </c>
      <c r="DLA83" s="745" t="s">
        <v>785</v>
      </c>
      <c r="DLB83" s="745" t="s">
        <v>246</v>
      </c>
      <c r="DLC83" s="726"/>
      <c r="DLD83" s="726" t="s">
        <v>6426</v>
      </c>
      <c r="DLE83" s="722" t="s">
        <v>4179</v>
      </c>
      <c r="DLF83" s="745" t="s">
        <v>245</v>
      </c>
      <c r="DLG83" s="736"/>
      <c r="DLH83" s="727"/>
      <c r="DLI83" s="738">
        <v>2</v>
      </c>
      <c r="DLJ83" s="722" t="s">
        <v>4511</v>
      </c>
      <c r="DLK83" s="723" t="s">
        <v>16</v>
      </c>
      <c r="DLL83" s="745" t="s">
        <v>221</v>
      </c>
      <c r="DLM83" s="745" t="s">
        <v>376</v>
      </c>
      <c r="DLN83" s="774">
        <v>31138</v>
      </c>
      <c r="DLO83" s="795">
        <v>32</v>
      </c>
      <c r="DLP83" s="747" t="s">
        <v>4508</v>
      </c>
      <c r="DLQ83" s="745" t="s">
        <v>785</v>
      </c>
      <c r="DLR83" s="745" t="s">
        <v>246</v>
      </c>
      <c r="DLS83" s="726"/>
      <c r="DLT83" s="726" t="s">
        <v>6426</v>
      </c>
      <c r="DLU83" s="722" t="s">
        <v>4179</v>
      </c>
      <c r="DLV83" s="745" t="s">
        <v>245</v>
      </c>
      <c r="DLW83" s="736"/>
      <c r="DLX83" s="727"/>
      <c r="DLY83" s="738">
        <v>2</v>
      </c>
      <c r="DLZ83" s="722" t="s">
        <v>4511</v>
      </c>
      <c r="DMA83" s="723" t="s">
        <v>16</v>
      </c>
      <c r="DMB83" s="745" t="s">
        <v>221</v>
      </c>
      <c r="DMC83" s="745" t="s">
        <v>376</v>
      </c>
      <c r="DMD83" s="774">
        <v>31138</v>
      </c>
      <c r="DME83" s="795">
        <v>32</v>
      </c>
      <c r="DMF83" s="747" t="s">
        <v>4508</v>
      </c>
      <c r="DMG83" s="745" t="s">
        <v>785</v>
      </c>
      <c r="DMH83" s="745" t="s">
        <v>246</v>
      </c>
      <c r="DMI83" s="726"/>
      <c r="DMJ83" s="726" t="s">
        <v>6426</v>
      </c>
      <c r="DMK83" s="722" t="s">
        <v>4179</v>
      </c>
      <c r="DML83" s="745" t="s">
        <v>245</v>
      </c>
      <c r="DMM83" s="736"/>
      <c r="DMN83" s="727"/>
      <c r="DMO83" s="738">
        <v>2</v>
      </c>
      <c r="DMP83" s="722" t="s">
        <v>4511</v>
      </c>
      <c r="DMQ83" s="723" t="s">
        <v>16</v>
      </c>
      <c r="DMR83" s="745" t="s">
        <v>221</v>
      </c>
      <c r="DMS83" s="745" t="s">
        <v>376</v>
      </c>
      <c r="DMT83" s="774">
        <v>31138</v>
      </c>
      <c r="DMU83" s="795">
        <v>32</v>
      </c>
      <c r="DMV83" s="747" t="s">
        <v>4508</v>
      </c>
      <c r="DMW83" s="745" t="s">
        <v>785</v>
      </c>
      <c r="DMX83" s="745" t="s">
        <v>246</v>
      </c>
      <c r="DMY83" s="726"/>
      <c r="DMZ83" s="726" t="s">
        <v>6426</v>
      </c>
      <c r="DNA83" s="722" t="s">
        <v>4179</v>
      </c>
      <c r="DNB83" s="745" t="s">
        <v>245</v>
      </c>
      <c r="DNC83" s="736"/>
      <c r="DND83" s="727"/>
      <c r="DNE83" s="738">
        <v>2</v>
      </c>
      <c r="DNF83" s="722" t="s">
        <v>4511</v>
      </c>
      <c r="DNG83" s="723" t="s">
        <v>16</v>
      </c>
      <c r="DNH83" s="745" t="s">
        <v>221</v>
      </c>
      <c r="DNI83" s="745" t="s">
        <v>376</v>
      </c>
      <c r="DNJ83" s="774">
        <v>31138</v>
      </c>
      <c r="DNK83" s="795">
        <v>32</v>
      </c>
      <c r="DNL83" s="747" t="s">
        <v>4508</v>
      </c>
      <c r="DNM83" s="745" t="s">
        <v>785</v>
      </c>
      <c r="DNN83" s="745" t="s">
        <v>246</v>
      </c>
      <c r="DNO83" s="726"/>
      <c r="DNP83" s="726" t="s">
        <v>6426</v>
      </c>
      <c r="DNQ83" s="722" t="s">
        <v>4179</v>
      </c>
      <c r="DNR83" s="745" t="s">
        <v>245</v>
      </c>
      <c r="DNS83" s="736"/>
      <c r="DNT83" s="727"/>
      <c r="DNU83" s="738">
        <v>2</v>
      </c>
      <c r="DNV83" s="722" t="s">
        <v>4511</v>
      </c>
      <c r="DNW83" s="723" t="s">
        <v>16</v>
      </c>
      <c r="DNX83" s="745" t="s">
        <v>221</v>
      </c>
      <c r="DNY83" s="745" t="s">
        <v>376</v>
      </c>
      <c r="DNZ83" s="774">
        <v>31138</v>
      </c>
      <c r="DOA83" s="795">
        <v>32</v>
      </c>
      <c r="DOB83" s="747" t="s">
        <v>4508</v>
      </c>
      <c r="DOC83" s="745" t="s">
        <v>785</v>
      </c>
      <c r="DOD83" s="745" t="s">
        <v>246</v>
      </c>
      <c r="DOE83" s="726"/>
      <c r="DOF83" s="726" t="s">
        <v>6426</v>
      </c>
      <c r="DOG83" s="722" t="s">
        <v>4179</v>
      </c>
      <c r="DOH83" s="745" t="s">
        <v>245</v>
      </c>
      <c r="DOI83" s="736"/>
      <c r="DOJ83" s="727"/>
      <c r="DOK83" s="738">
        <v>2</v>
      </c>
      <c r="DOL83" s="722" t="s">
        <v>4511</v>
      </c>
      <c r="DOM83" s="723" t="s">
        <v>16</v>
      </c>
      <c r="DON83" s="745" t="s">
        <v>221</v>
      </c>
      <c r="DOO83" s="745" t="s">
        <v>376</v>
      </c>
      <c r="DOP83" s="774">
        <v>31138</v>
      </c>
      <c r="DOQ83" s="795">
        <v>32</v>
      </c>
      <c r="DOR83" s="747" t="s">
        <v>4508</v>
      </c>
      <c r="DOS83" s="745" t="s">
        <v>785</v>
      </c>
      <c r="DOT83" s="745" t="s">
        <v>246</v>
      </c>
      <c r="DOU83" s="726"/>
      <c r="DOV83" s="726" t="s">
        <v>6426</v>
      </c>
      <c r="DOW83" s="722" t="s">
        <v>4179</v>
      </c>
      <c r="DOX83" s="745" t="s">
        <v>245</v>
      </c>
      <c r="DOY83" s="736"/>
      <c r="DOZ83" s="727"/>
      <c r="DPA83" s="738">
        <v>2</v>
      </c>
      <c r="DPB83" s="722" t="s">
        <v>4511</v>
      </c>
      <c r="DPC83" s="723" t="s">
        <v>16</v>
      </c>
      <c r="DPD83" s="745" t="s">
        <v>221</v>
      </c>
      <c r="DPE83" s="745" t="s">
        <v>376</v>
      </c>
      <c r="DPF83" s="774">
        <v>31138</v>
      </c>
      <c r="DPG83" s="795">
        <v>32</v>
      </c>
      <c r="DPH83" s="747" t="s">
        <v>4508</v>
      </c>
      <c r="DPI83" s="745" t="s">
        <v>785</v>
      </c>
      <c r="DPJ83" s="745" t="s">
        <v>246</v>
      </c>
      <c r="DPK83" s="726"/>
      <c r="DPL83" s="726" t="s">
        <v>6426</v>
      </c>
      <c r="DPM83" s="722" t="s">
        <v>4179</v>
      </c>
      <c r="DPN83" s="745" t="s">
        <v>245</v>
      </c>
      <c r="DPO83" s="736"/>
      <c r="DPP83" s="727"/>
      <c r="DPQ83" s="738">
        <v>2</v>
      </c>
      <c r="DPR83" s="722" t="s">
        <v>4511</v>
      </c>
      <c r="DPS83" s="723" t="s">
        <v>16</v>
      </c>
      <c r="DPT83" s="745" t="s">
        <v>221</v>
      </c>
      <c r="DPU83" s="745" t="s">
        <v>376</v>
      </c>
      <c r="DPV83" s="774">
        <v>31138</v>
      </c>
      <c r="DPW83" s="795">
        <v>32</v>
      </c>
      <c r="DPX83" s="747" t="s">
        <v>4508</v>
      </c>
      <c r="DPY83" s="745" t="s">
        <v>785</v>
      </c>
      <c r="DPZ83" s="745" t="s">
        <v>246</v>
      </c>
      <c r="DQA83" s="726"/>
      <c r="DQB83" s="726" t="s">
        <v>6426</v>
      </c>
      <c r="DQC83" s="722" t="s">
        <v>4179</v>
      </c>
      <c r="DQD83" s="745" t="s">
        <v>245</v>
      </c>
      <c r="DQE83" s="736"/>
      <c r="DQF83" s="727"/>
      <c r="DQG83" s="738">
        <v>2</v>
      </c>
      <c r="DQH83" s="722" t="s">
        <v>4511</v>
      </c>
      <c r="DQI83" s="723" t="s">
        <v>16</v>
      </c>
      <c r="DQJ83" s="745" t="s">
        <v>221</v>
      </c>
      <c r="DQK83" s="745" t="s">
        <v>376</v>
      </c>
      <c r="DQL83" s="774">
        <v>31138</v>
      </c>
      <c r="DQM83" s="795">
        <v>32</v>
      </c>
      <c r="DQN83" s="747" t="s">
        <v>4508</v>
      </c>
      <c r="DQO83" s="745" t="s">
        <v>785</v>
      </c>
      <c r="DQP83" s="745" t="s">
        <v>246</v>
      </c>
      <c r="DQQ83" s="726"/>
      <c r="DQR83" s="726" t="s">
        <v>6426</v>
      </c>
      <c r="DQS83" s="722" t="s">
        <v>4179</v>
      </c>
      <c r="DQT83" s="745" t="s">
        <v>245</v>
      </c>
      <c r="DQU83" s="736"/>
      <c r="DQV83" s="727"/>
      <c r="DQW83" s="738">
        <v>2</v>
      </c>
      <c r="DQX83" s="722" t="s">
        <v>4511</v>
      </c>
      <c r="DQY83" s="723" t="s">
        <v>16</v>
      </c>
      <c r="DQZ83" s="745" t="s">
        <v>221</v>
      </c>
      <c r="DRA83" s="745" t="s">
        <v>376</v>
      </c>
      <c r="DRB83" s="774">
        <v>31138</v>
      </c>
      <c r="DRC83" s="795">
        <v>32</v>
      </c>
      <c r="DRD83" s="747" t="s">
        <v>4508</v>
      </c>
      <c r="DRE83" s="745" t="s">
        <v>785</v>
      </c>
      <c r="DRF83" s="745" t="s">
        <v>246</v>
      </c>
      <c r="DRG83" s="726"/>
      <c r="DRH83" s="726" t="s">
        <v>6426</v>
      </c>
      <c r="DRI83" s="722" t="s">
        <v>4179</v>
      </c>
      <c r="DRJ83" s="745" t="s">
        <v>245</v>
      </c>
      <c r="DRK83" s="736"/>
      <c r="DRL83" s="727"/>
      <c r="DRM83" s="738">
        <v>2</v>
      </c>
      <c r="DRN83" s="722" t="s">
        <v>4511</v>
      </c>
      <c r="DRO83" s="723" t="s">
        <v>16</v>
      </c>
      <c r="DRP83" s="745" t="s">
        <v>221</v>
      </c>
      <c r="DRQ83" s="745" t="s">
        <v>376</v>
      </c>
      <c r="DRR83" s="774">
        <v>31138</v>
      </c>
      <c r="DRS83" s="795">
        <v>32</v>
      </c>
      <c r="DRT83" s="747" t="s">
        <v>4508</v>
      </c>
      <c r="DRU83" s="745" t="s">
        <v>785</v>
      </c>
      <c r="DRV83" s="745" t="s">
        <v>246</v>
      </c>
      <c r="DRW83" s="726"/>
      <c r="DRX83" s="726" t="s">
        <v>6426</v>
      </c>
      <c r="DRY83" s="722" t="s">
        <v>4179</v>
      </c>
      <c r="DRZ83" s="745" t="s">
        <v>245</v>
      </c>
      <c r="DSA83" s="736"/>
      <c r="DSB83" s="727"/>
      <c r="DSC83" s="738">
        <v>2</v>
      </c>
      <c r="DSD83" s="722" t="s">
        <v>4511</v>
      </c>
      <c r="DSE83" s="723" t="s">
        <v>16</v>
      </c>
      <c r="DSF83" s="745" t="s">
        <v>221</v>
      </c>
      <c r="DSG83" s="745" t="s">
        <v>376</v>
      </c>
      <c r="DSH83" s="774">
        <v>31138</v>
      </c>
      <c r="DSI83" s="795">
        <v>32</v>
      </c>
      <c r="DSJ83" s="747" t="s">
        <v>4508</v>
      </c>
      <c r="DSK83" s="745" t="s">
        <v>785</v>
      </c>
      <c r="DSL83" s="745" t="s">
        <v>246</v>
      </c>
      <c r="DSM83" s="726"/>
      <c r="DSN83" s="726" t="s">
        <v>6426</v>
      </c>
      <c r="DSO83" s="722" t="s">
        <v>4179</v>
      </c>
      <c r="DSP83" s="745" t="s">
        <v>245</v>
      </c>
      <c r="DSQ83" s="736"/>
      <c r="DSR83" s="727"/>
      <c r="DSS83" s="738">
        <v>2</v>
      </c>
      <c r="DST83" s="722" t="s">
        <v>4511</v>
      </c>
      <c r="DSU83" s="723" t="s">
        <v>16</v>
      </c>
      <c r="DSV83" s="745" t="s">
        <v>221</v>
      </c>
      <c r="DSW83" s="745" t="s">
        <v>376</v>
      </c>
      <c r="DSX83" s="774">
        <v>31138</v>
      </c>
      <c r="DSY83" s="795">
        <v>32</v>
      </c>
      <c r="DSZ83" s="747" t="s">
        <v>4508</v>
      </c>
      <c r="DTA83" s="745" t="s">
        <v>785</v>
      </c>
      <c r="DTB83" s="745" t="s">
        <v>246</v>
      </c>
      <c r="DTC83" s="726"/>
      <c r="DTD83" s="726" t="s">
        <v>6426</v>
      </c>
      <c r="DTE83" s="722" t="s">
        <v>4179</v>
      </c>
      <c r="DTF83" s="745" t="s">
        <v>245</v>
      </c>
      <c r="DTG83" s="736"/>
      <c r="DTH83" s="727"/>
      <c r="DTI83" s="738">
        <v>2</v>
      </c>
      <c r="DTJ83" s="722" t="s">
        <v>4511</v>
      </c>
      <c r="DTK83" s="723" t="s">
        <v>16</v>
      </c>
      <c r="DTL83" s="745" t="s">
        <v>221</v>
      </c>
      <c r="DTM83" s="745" t="s">
        <v>376</v>
      </c>
      <c r="DTN83" s="774">
        <v>31138</v>
      </c>
      <c r="DTO83" s="795">
        <v>32</v>
      </c>
      <c r="DTP83" s="747" t="s">
        <v>4508</v>
      </c>
      <c r="DTQ83" s="745" t="s">
        <v>785</v>
      </c>
      <c r="DTR83" s="745" t="s">
        <v>246</v>
      </c>
      <c r="DTS83" s="726"/>
      <c r="DTT83" s="726" t="s">
        <v>6426</v>
      </c>
      <c r="DTU83" s="722" t="s">
        <v>4179</v>
      </c>
      <c r="DTV83" s="745" t="s">
        <v>245</v>
      </c>
      <c r="DTW83" s="736"/>
      <c r="DTX83" s="727"/>
      <c r="DTY83" s="738">
        <v>2</v>
      </c>
      <c r="DTZ83" s="722" t="s">
        <v>4511</v>
      </c>
      <c r="DUA83" s="723" t="s">
        <v>16</v>
      </c>
      <c r="DUB83" s="745" t="s">
        <v>221</v>
      </c>
      <c r="DUC83" s="745" t="s">
        <v>376</v>
      </c>
      <c r="DUD83" s="774">
        <v>31138</v>
      </c>
      <c r="DUE83" s="795">
        <v>32</v>
      </c>
      <c r="DUF83" s="747" t="s">
        <v>4508</v>
      </c>
      <c r="DUG83" s="745" t="s">
        <v>785</v>
      </c>
      <c r="DUH83" s="745" t="s">
        <v>246</v>
      </c>
      <c r="DUI83" s="726"/>
      <c r="DUJ83" s="726" t="s">
        <v>6426</v>
      </c>
      <c r="DUK83" s="722" t="s">
        <v>4179</v>
      </c>
      <c r="DUL83" s="745" t="s">
        <v>245</v>
      </c>
      <c r="DUM83" s="736"/>
      <c r="DUN83" s="727"/>
      <c r="DUO83" s="738">
        <v>2</v>
      </c>
      <c r="DUP83" s="722" t="s">
        <v>4511</v>
      </c>
      <c r="DUQ83" s="723" t="s">
        <v>16</v>
      </c>
      <c r="DUR83" s="745" t="s">
        <v>221</v>
      </c>
      <c r="DUS83" s="745" t="s">
        <v>376</v>
      </c>
      <c r="DUT83" s="774">
        <v>31138</v>
      </c>
      <c r="DUU83" s="795">
        <v>32</v>
      </c>
      <c r="DUV83" s="747" t="s">
        <v>4508</v>
      </c>
      <c r="DUW83" s="745" t="s">
        <v>785</v>
      </c>
      <c r="DUX83" s="745" t="s">
        <v>246</v>
      </c>
      <c r="DUY83" s="726"/>
      <c r="DUZ83" s="726" t="s">
        <v>6426</v>
      </c>
      <c r="DVA83" s="722" t="s">
        <v>4179</v>
      </c>
      <c r="DVB83" s="745" t="s">
        <v>245</v>
      </c>
      <c r="DVC83" s="736"/>
      <c r="DVD83" s="727"/>
      <c r="DVE83" s="738">
        <v>2</v>
      </c>
      <c r="DVF83" s="722" t="s">
        <v>4511</v>
      </c>
      <c r="DVG83" s="723" t="s">
        <v>16</v>
      </c>
      <c r="DVH83" s="745" t="s">
        <v>221</v>
      </c>
      <c r="DVI83" s="745" t="s">
        <v>376</v>
      </c>
      <c r="DVJ83" s="774">
        <v>31138</v>
      </c>
      <c r="DVK83" s="795">
        <v>32</v>
      </c>
      <c r="DVL83" s="747" t="s">
        <v>4508</v>
      </c>
      <c r="DVM83" s="745" t="s">
        <v>785</v>
      </c>
      <c r="DVN83" s="745" t="s">
        <v>246</v>
      </c>
      <c r="DVO83" s="726"/>
      <c r="DVP83" s="726" t="s">
        <v>6426</v>
      </c>
      <c r="DVQ83" s="722" t="s">
        <v>4179</v>
      </c>
      <c r="DVR83" s="745" t="s">
        <v>245</v>
      </c>
      <c r="DVS83" s="736"/>
      <c r="DVT83" s="727"/>
      <c r="DVU83" s="738">
        <v>2</v>
      </c>
      <c r="DVV83" s="722" t="s">
        <v>4511</v>
      </c>
      <c r="DVW83" s="723" t="s">
        <v>16</v>
      </c>
      <c r="DVX83" s="745" t="s">
        <v>221</v>
      </c>
      <c r="DVY83" s="745" t="s">
        <v>376</v>
      </c>
      <c r="DVZ83" s="774">
        <v>31138</v>
      </c>
      <c r="DWA83" s="795">
        <v>32</v>
      </c>
      <c r="DWB83" s="747" t="s">
        <v>4508</v>
      </c>
      <c r="DWC83" s="745" t="s">
        <v>785</v>
      </c>
      <c r="DWD83" s="745" t="s">
        <v>246</v>
      </c>
      <c r="DWE83" s="726"/>
      <c r="DWF83" s="726" t="s">
        <v>6426</v>
      </c>
      <c r="DWG83" s="722" t="s">
        <v>4179</v>
      </c>
      <c r="DWH83" s="745" t="s">
        <v>245</v>
      </c>
      <c r="DWI83" s="736"/>
      <c r="DWJ83" s="727"/>
      <c r="DWK83" s="738">
        <v>2</v>
      </c>
      <c r="DWL83" s="722" t="s">
        <v>4511</v>
      </c>
      <c r="DWM83" s="723" t="s">
        <v>16</v>
      </c>
      <c r="DWN83" s="745" t="s">
        <v>221</v>
      </c>
      <c r="DWO83" s="745" t="s">
        <v>376</v>
      </c>
      <c r="DWP83" s="774">
        <v>31138</v>
      </c>
      <c r="DWQ83" s="795">
        <v>32</v>
      </c>
      <c r="DWR83" s="747" t="s">
        <v>4508</v>
      </c>
      <c r="DWS83" s="745" t="s">
        <v>785</v>
      </c>
      <c r="DWT83" s="745" t="s">
        <v>246</v>
      </c>
      <c r="DWU83" s="726"/>
      <c r="DWV83" s="726" t="s">
        <v>6426</v>
      </c>
      <c r="DWW83" s="722" t="s">
        <v>4179</v>
      </c>
      <c r="DWX83" s="745" t="s">
        <v>245</v>
      </c>
      <c r="DWY83" s="736"/>
      <c r="DWZ83" s="727"/>
      <c r="DXA83" s="738">
        <v>2</v>
      </c>
      <c r="DXB83" s="722" t="s">
        <v>4511</v>
      </c>
      <c r="DXC83" s="723" t="s">
        <v>16</v>
      </c>
      <c r="DXD83" s="745" t="s">
        <v>221</v>
      </c>
      <c r="DXE83" s="745" t="s">
        <v>376</v>
      </c>
      <c r="DXF83" s="774">
        <v>31138</v>
      </c>
      <c r="DXG83" s="795">
        <v>32</v>
      </c>
      <c r="DXH83" s="747" t="s">
        <v>4508</v>
      </c>
      <c r="DXI83" s="745" t="s">
        <v>785</v>
      </c>
      <c r="DXJ83" s="745" t="s">
        <v>246</v>
      </c>
      <c r="DXK83" s="726"/>
      <c r="DXL83" s="726" t="s">
        <v>6426</v>
      </c>
      <c r="DXM83" s="722" t="s">
        <v>4179</v>
      </c>
      <c r="DXN83" s="745" t="s">
        <v>245</v>
      </c>
      <c r="DXO83" s="736"/>
      <c r="DXP83" s="727"/>
      <c r="DXQ83" s="738">
        <v>2</v>
      </c>
      <c r="DXR83" s="722" t="s">
        <v>4511</v>
      </c>
      <c r="DXS83" s="723" t="s">
        <v>16</v>
      </c>
      <c r="DXT83" s="745" t="s">
        <v>221</v>
      </c>
      <c r="DXU83" s="745" t="s">
        <v>376</v>
      </c>
      <c r="DXV83" s="774">
        <v>31138</v>
      </c>
      <c r="DXW83" s="795">
        <v>32</v>
      </c>
      <c r="DXX83" s="747" t="s">
        <v>4508</v>
      </c>
      <c r="DXY83" s="745" t="s">
        <v>785</v>
      </c>
      <c r="DXZ83" s="745" t="s">
        <v>246</v>
      </c>
      <c r="DYA83" s="726"/>
      <c r="DYB83" s="726" t="s">
        <v>6426</v>
      </c>
      <c r="DYC83" s="722" t="s">
        <v>4179</v>
      </c>
      <c r="DYD83" s="745" t="s">
        <v>245</v>
      </c>
      <c r="DYE83" s="736"/>
      <c r="DYF83" s="727"/>
      <c r="DYG83" s="738">
        <v>2</v>
      </c>
      <c r="DYH83" s="722" t="s">
        <v>4511</v>
      </c>
      <c r="DYI83" s="723" t="s">
        <v>16</v>
      </c>
      <c r="DYJ83" s="745" t="s">
        <v>221</v>
      </c>
      <c r="DYK83" s="745" t="s">
        <v>376</v>
      </c>
      <c r="DYL83" s="774">
        <v>31138</v>
      </c>
      <c r="DYM83" s="795">
        <v>32</v>
      </c>
      <c r="DYN83" s="747" t="s">
        <v>4508</v>
      </c>
      <c r="DYO83" s="745" t="s">
        <v>785</v>
      </c>
      <c r="DYP83" s="745" t="s">
        <v>246</v>
      </c>
      <c r="DYQ83" s="726"/>
      <c r="DYR83" s="726" t="s">
        <v>6426</v>
      </c>
      <c r="DYS83" s="722" t="s">
        <v>4179</v>
      </c>
      <c r="DYT83" s="745" t="s">
        <v>245</v>
      </c>
      <c r="DYU83" s="736"/>
      <c r="DYV83" s="727"/>
      <c r="DYW83" s="738">
        <v>2</v>
      </c>
      <c r="DYX83" s="722" t="s">
        <v>4511</v>
      </c>
      <c r="DYY83" s="723" t="s">
        <v>16</v>
      </c>
      <c r="DYZ83" s="745" t="s">
        <v>221</v>
      </c>
      <c r="DZA83" s="745" t="s">
        <v>376</v>
      </c>
      <c r="DZB83" s="774">
        <v>31138</v>
      </c>
      <c r="DZC83" s="795">
        <v>32</v>
      </c>
      <c r="DZD83" s="747" t="s">
        <v>4508</v>
      </c>
      <c r="DZE83" s="745" t="s">
        <v>785</v>
      </c>
      <c r="DZF83" s="745" t="s">
        <v>246</v>
      </c>
      <c r="DZG83" s="726"/>
      <c r="DZH83" s="726" t="s">
        <v>6426</v>
      </c>
      <c r="DZI83" s="722" t="s">
        <v>4179</v>
      </c>
      <c r="DZJ83" s="745" t="s">
        <v>245</v>
      </c>
      <c r="DZK83" s="736"/>
      <c r="DZL83" s="727"/>
      <c r="DZM83" s="738">
        <v>2</v>
      </c>
      <c r="DZN83" s="722" t="s">
        <v>4511</v>
      </c>
      <c r="DZO83" s="723" t="s">
        <v>16</v>
      </c>
      <c r="DZP83" s="745" t="s">
        <v>221</v>
      </c>
      <c r="DZQ83" s="745" t="s">
        <v>376</v>
      </c>
      <c r="DZR83" s="774">
        <v>31138</v>
      </c>
      <c r="DZS83" s="795">
        <v>32</v>
      </c>
      <c r="DZT83" s="747" t="s">
        <v>4508</v>
      </c>
      <c r="DZU83" s="745" t="s">
        <v>785</v>
      </c>
      <c r="DZV83" s="745" t="s">
        <v>246</v>
      </c>
      <c r="DZW83" s="726"/>
      <c r="DZX83" s="726" t="s">
        <v>6426</v>
      </c>
      <c r="DZY83" s="722" t="s">
        <v>4179</v>
      </c>
      <c r="DZZ83" s="745" t="s">
        <v>245</v>
      </c>
      <c r="EAA83" s="736"/>
      <c r="EAB83" s="727"/>
      <c r="EAC83" s="738">
        <v>2</v>
      </c>
      <c r="EAD83" s="722" t="s">
        <v>4511</v>
      </c>
      <c r="EAE83" s="723" t="s">
        <v>16</v>
      </c>
      <c r="EAF83" s="745" t="s">
        <v>221</v>
      </c>
      <c r="EAG83" s="745" t="s">
        <v>376</v>
      </c>
      <c r="EAH83" s="774">
        <v>31138</v>
      </c>
      <c r="EAI83" s="795">
        <v>32</v>
      </c>
      <c r="EAJ83" s="747" t="s">
        <v>4508</v>
      </c>
      <c r="EAK83" s="745" t="s">
        <v>785</v>
      </c>
      <c r="EAL83" s="745" t="s">
        <v>246</v>
      </c>
      <c r="EAM83" s="726"/>
      <c r="EAN83" s="726" t="s">
        <v>6426</v>
      </c>
      <c r="EAO83" s="722" t="s">
        <v>4179</v>
      </c>
      <c r="EAP83" s="745" t="s">
        <v>245</v>
      </c>
      <c r="EAQ83" s="736"/>
      <c r="EAR83" s="727"/>
      <c r="EAS83" s="738">
        <v>2</v>
      </c>
      <c r="EAT83" s="722" t="s">
        <v>4511</v>
      </c>
      <c r="EAU83" s="723" t="s">
        <v>16</v>
      </c>
      <c r="EAV83" s="745" t="s">
        <v>221</v>
      </c>
      <c r="EAW83" s="745" t="s">
        <v>376</v>
      </c>
      <c r="EAX83" s="774">
        <v>31138</v>
      </c>
      <c r="EAY83" s="795">
        <v>32</v>
      </c>
      <c r="EAZ83" s="747" t="s">
        <v>4508</v>
      </c>
      <c r="EBA83" s="745" t="s">
        <v>785</v>
      </c>
      <c r="EBB83" s="745" t="s">
        <v>246</v>
      </c>
      <c r="EBC83" s="726"/>
      <c r="EBD83" s="726" t="s">
        <v>6426</v>
      </c>
      <c r="EBE83" s="722" t="s">
        <v>4179</v>
      </c>
      <c r="EBF83" s="745" t="s">
        <v>245</v>
      </c>
      <c r="EBG83" s="736"/>
      <c r="EBH83" s="727"/>
      <c r="EBI83" s="738">
        <v>2</v>
      </c>
      <c r="EBJ83" s="722" t="s">
        <v>4511</v>
      </c>
      <c r="EBK83" s="723" t="s">
        <v>16</v>
      </c>
      <c r="EBL83" s="745" t="s">
        <v>221</v>
      </c>
      <c r="EBM83" s="745" t="s">
        <v>376</v>
      </c>
      <c r="EBN83" s="774">
        <v>31138</v>
      </c>
      <c r="EBO83" s="795">
        <v>32</v>
      </c>
      <c r="EBP83" s="747" t="s">
        <v>4508</v>
      </c>
      <c r="EBQ83" s="745" t="s">
        <v>785</v>
      </c>
      <c r="EBR83" s="745" t="s">
        <v>246</v>
      </c>
      <c r="EBS83" s="726"/>
      <c r="EBT83" s="726" t="s">
        <v>6426</v>
      </c>
      <c r="EBU83" s="722" t="s">
        <v>4179</v>
      </c>
      <c r="EBV83" s="745" t="s">
        <v>245</v>
      </c>
      <c r="EBW83" s="736"/>
      <c r="EBX83" s="727"/>
      <c r="EBY83" s="738">
        <v>2</v>
      </c>
      <c r="EBZ83" s="722" t="s">
        <v>4511</v>
      </c>
      <c r="ECA83" s="723" t="s">
        <v>16</v>
      </c>
      <c r="ECB83" s="745" t="s">
        <v>221</v>
      </c>
      <c r="ECC83" s="745" t="s">
        <v>376</v>
      </c>
      <c r="ECD83" s="774">
        <v>31138</v>
      </c>
      <c r="ECE83" s="795">
        <v>32</v>
      </c>
      <c r="ECF83" s="747" t="s">
        <v>4508</v>
      </c>
      <c r="ECG83" s="745" t="s">
        <v>785</v>
      </c>
      <c r="ECH83" s="745" t="s">
        <v>246</v>
      </c>
      <c r="ECI83" s="726"/>
      <c r="ECJ83" s="726" t="s">
        <v>6426</v>
      </c>
      <c r="ECK83" s="722" t="s">
        <v>4179</v>
      </c>
      <c r="ECL83" s="745" t="s">
        <v>245</v>
      </c>
      <c r="ECM83" s="736"/>
      <c r="ECN83" s="727"/>
      <c r="ECO83" s="738">
        <v>2</v>
      </c>
      <c r="ECP83" s="722" t="s">
        <v>4511</v>
      </c>
      <c r="ECQ83" s="723" t="s">
        <v>16</v>
      </c>
      <c r="ECR83" s="745" t="s">
        <v>221</v>
      </c>
      <c r="ECS83" s="745" t="s">
        <v>376</v>
      </c>
      <c r="ECT83" s="774">
        <v>31138</v>
      </c>
      <c r="ECU83" s="795">
        <v>32</v>
      </c>
      <c r="ECV83" s="747" t="s">
        <v>4508</v>
      </c>
      <c r="ECW83" s="745" t="s">
        <v>785</v>
      </c>
      <c r="ECX83" s="745" t="s">
        <v>246</v>
      </c>
      <c r="ECY83" s="726"/>
      <c r="ECZ83" s="726" t="s">
        <v>6426</v>
      </c>
      <c r="EDA83" s="722" t="s">
        <v>4179</v>
      </c>
      <c r="EDB83" s="745" t="s">
        <v>245</v>
      </c>
      <c r="EDC83" s="736"/>
      <c r="EDD83" s="727"/>
      <c r="EDE83" s="738">
        <v>2</v>
      </c>
      <c r="EDF83" s="722" t="s">
        <v>4511</v>
      </c>
      <c r="EDG83" s="723" t="s">
        <v>16</v>
      </c>
      <c r="EDH83" s="745" t="s">
        <v>221</v>
      </c>
      <c r="EDI83" s="745" t="s">
        <v>376</v>
      </c>
      <c r="EDJ83" s="774">
        <v>31138</v>
      </c>
      <c r="EDK83" s="795">
        <v>32</v>
      </c>
      <c r="EDL83" s="747" t="s">
        <v>4508</v>
      </c>
      <c r="EDM83" s="745" t="s">
        <v>785</v>
      </c>
      <c r="EDN83" s="745" t="s">
        <v>246</v>
      </c>
      <c r="EDO83" s="726"/>
      <c r="EDP83" s="726" t="s">
        <v>6426</v>
      </c>
      <c r="EDQ83" s="722" t="s">
        <v>4179</v>
      </c>
      <c r="EDR83" s="745" t="s">
        <v>245</v>
      </c>
      <c r="EDS83" s="736"/>
      <c r="EDT83" s="727"/>
      <c r="EDU83" s="738">
        <v>2</v>
      </c>
      <c r="EDV83" s="722" t="s">
        <v>4511</v>
      </c>
      <c r="EDW83" s="723" t="s">
        <v>16</v>
      </c>
      <c r="EDX83" s="745" t="s">
        <v>221</v>
      </c>
      <c r="EDY83" s="745" t="s">
        <v>376</v>
      </c>
      <c r="EDZ83" s="774">
        <v>31138</v>
      </c>
      <c r="EEA83" s="795">
        <v>32</v>
      </c>
      <c r="EEB83" s="747" t="s">
        <v>4508</v>
      </c>
      <c r="EEC83" s="745" t="s">
        <v>785</v>
      </c>
      <c r="EED83" s="745" t="s">
        <v>246</v>
      </c>
      <c r="EEE83" s="726"/>
      <c r="EEF83" s="726" t="s">
        <v>6426</v>
      </c>
      <c r="EEG83" s="722" t="s">
        <v>4179</v>
      </c>
      <c r="EEH83" s="745" t="s">
        <v>245</v>
      </c>
      <c r="EEI83" s="736"/>
      <c r="EEJ83" s="727"/>
      <c r="EEK83" s="738">
        <v>2</v>
      </c>
      <c r="EEL83" s="722" t="s">
        <v>4511</v>
      </c>
      <c r="EEM83" s="723" t="s">
        <v>16</v>
      </c>
      <c r="EEN83" s="745" t="s">
        <v>221</v>
      </c>
      <c r="EEO83" s="745" t="s">
        <v>376</v>
      </c>
      <c r="EEP83" s="774">
        <v>31138</v>
      </c>
      <c r="EEQ83" s="795">
        <v>32</v>
      </c>
      <c r="EER83" s="747" t="s">
        <v>4508</v>
      </c>
      <c r="EES83" s="745" t="s">
        <v>785</v>
      </c>
      <c r="EET83" s="745" t="s">
        <v>246</v>
      </c>
      <c r="EEU83" s="726"/>
      <c r="EEV83" s="726" t="s">
        <v>6426</v>
      </c>
      <c r="EEW83" s="722" t="s">
        <v>4179</v>
      </c>
      <c r="EEX83" s="745" t="s">
        <v>245</v>
      </c>
      <c r="EEY83" s="736"/>
      <c r="EEZ83" s="727"/>
      <c r="EFA83" s="738">
        <v>2</v>
      </c>
      <c r="EFB83" s="722" t="s">
        <v>4511</v>
      </c>
      <c r="EFC83" s="723" t="s">
        <v>16</v>
      </c>
      <c r="EFD83" s="745" t="s">
        <v>221</v>
      </c>
      <c r="EFE83" s="745" t="s">
        <v>376</v>
      </c>
      <c r="EFF83" s="774">
        <v>31138</v>
      </c>
      <c r="EFG83" s="795">
        <v>32</v>
      </c>
      <c r="EFH83" s="747" t="s">
        <v>4508</v>
      </c>
      <c r="EFI83" s="745" t="s">
        <v>785</v>
      </c>
      <c r="EFJ83" s="745" t="s">
        <v>246</v>
      </c>
      <c r="EFK83" s="726"/>
      <c r="EFL83" s="726" t="s">
        <v>6426</v>
      </c>
      <c r="EFM83" s="722" t="s">
        <v>4179</v>
      </c>
      <c r="EFN83" s="745" t="s">
        <v>245</v>
      </c>
      <c r="EFO83" s="736"/>
      <c r="EFP83" s="727"/>
      <c r="EFQ83" s="738">
        <v>2</v>
      </c>
      <c r="EFR83" s="722" t="s">
        <v>4511</v>
      </c>
      <c r="EFS83" s="723" t="s">
        <v>16</v>
      </c>
      <c r="EFT83" s="745" t="s">
        <v>221</v>
      </c>
      <c r="EFU83" s="745" t="s">
        <v>376</v>
      </c>
      <c r="EFV83" s="774">
        <v>31138</v>
      </c>
      <c r="EFW83" s="795">
        <v>32</v>
      </c>
      <c r="EFX83" s="747" t="s">
        <v>4508</v>
      </c>
      <c r="EFY83" s="745" t="s">
        <v>785</v>
      </c>
      <c r="EFZ83" s="745" t="s">
        <v>246</v>
      </c>
      <c r="EGA83" s="726"/>
      <c r="EGB83" s="726" t="s">
        <v>6426</v>
      </c>
      <c r="EGC83" s="722" t="s">
        <v>4179</v>
      </c>
      <c r="EGD83" s="745" t="s">
        <v>245</v>
      </c>
      <c r="EGE83" s="736"/>
      <c r="EGF83" s="727"/>
      <c r="EGG83" s="738">
        <v>2</v>
      </c>
      <c r="EGH83" s="722" t="s">
        <v>4511</v>
      </c>
      <c r="EGI83" s="723" t="s">
        <v>16</v>
      </c>
      <c r="EGJ83" s="745" t="s">
        <v>221</v>
      </c>
      <c r="EGK83" s="745" t="s">
        <v>376</v>
      </c>
      <c r="EGL83" s="774">
        <v>31138</v>
      </c>
      <c r="EGM83" s="795">
        <v>32</v>
      </c>
      <c r="EGN83" s="747" t="s">
        <v>4508</v>
      </c>
      <c r="EGO83" s="745" t="s">
        <v>785</v>
      </c>
      <c r="EGP83" s="745" t="s">
        <v>246</v>
      </c>
      <c r="EGQ83" s="726"/>
      <c r="EGR83" s="726" t="s">
        <v>6426</v>
      </c>
      <c r="EGS83" s="722" t="s">
        <v>4179</v>
      </c>
      <c r="EGT83" s="745" t="s">
        <v>245</v>
      </c>
      <c r="EGU83" s="736"/>
      <c r="EGV83" s="727"/>
      <c r="EGW83" s="738">
        <v>2</v>
      </c>
      <c r="EGX83" s="722" t="s">
        <v>4511</v>
      </c>
      <c r="EGY83" s="723" t="s">
        <v>16</v>
      </c>
      <c r="EGZ83" s="745" t="s">
        <v>221</v>
      </c>
      <c r="EHA83" s="745" t="s">
        <v>376</v>
      </c>
      <c r="EHB83" s="774">
        <v>31138</v>
      </c>
      <c r="EHC83" s="795">
        <v>32</v>
      </c>
      <c r="EHD83" s="747" t="s">
        <v>4508</v>
      </c>
      <c r="EHE83" s="745" t="s">
        <v>785</v>
      </c>
      <c r="EHF83" s="745" t="s">
        <v>246</v>
      </c>
      <c r="EHG83" s="726"/>
      <c r="EHH83" s="726" t="s">
        <v>6426</v>
      </c>
      <c r="EHI83" s="722" t="s">
        <v>4179</v>
      </c>
      <c r="EHJ83" s="745" t="s">
        <v>245</v>
      </c>
      <c r="EHK83" s="736"/>
      <c r="EHL83" s="727"/>
      <c r="EHM83" s="738">
        <v>2</v>
      </c>
      <c r="EHN83" s="722" t="s">
        <v>4511</v>
      </c>
      <c r="EHO83" s="723" t="s">
        <v>16</v>
      </c>
      <c r="EHP83" s="745" t="s">
        <v>221</v>
      </c>
      <c r="EHQ83" s="745" t="s">
        <v>376</v>
      </c>
      <c r="EHR83" s="774">
        <v>31138</v>
      </c>
      <c r="EHS83" s="795">
        <v>32</v>
      </c>
      <c r="EHT83" s="747" t="s">
        <v>4508</v>
      </c>
      <c r="EHU83" s="745" t="s">
        <v>785</v>
      </c>
      <c r="EHV83" s="745" t="s">
        <v>246</v>
      </c>
      <c r="EHW83" s="726"/>
      <c r="EHX83" s="726" t="s">
        <v>6426</v>
      </c>
      <c r="EHY83" s="722" t="s">
        <v>4179</v>
      </c>
      <c r="EHZ83" s="745" t="s">
        <v>245</v>
      </c>
      <c r="EIA83" s="736"/>
      <c r="EIB83" s="727"/>
      <c r="EIC83" s="738">
        <v>2</v>
      </c>
      <c r="EID83" s="722" t="s">
        <v>4511</v>
      </c>
      <c r="EIE83" s="723" t="s">
        <v>16</v>
      </c>
      <c r="EIF83" s="745" t="s">
        <v>221</v>
      </c>
      <c r="EIG83" s="745" t="s">
        <v>376</v>
      </c>
      <c r="EIH83" s="774">
        <v>31138</v>
      </c>
      <c r="EII83" s="795">
        <v>32</v>
      </c>
      <c r="EIJ83" s="747" t="s">
        <v>4508</v>
      </c>
      <c r="EIK83" s="745" t="s">
        <v>785</v>
      </c>
      <c r="EIL83" s="745" t="s">
        <v>246</v>
      </c>
      <c r="EIM83" s="726"/>
      <c r="EIN83" s="726" t="s">
        <v>6426</v>
      </c>
      <c r="EIO83" s="722" t="s">
        <v>4179</v>
      </c>
      <c r="EIP83" s="745" t="s">
        <v>245</v>
      </c>
      <c r="EIQ83" s="736"/>
      <c r="EIR83" s="727"/>
      <c r="EIS83" s="738">
        <v>2</v>
      </c>
      <c r="EIT83" s="722" t="s">
        <v>4511</v>
      </c>
      <c r="EIU83" s="723" t="s">
        <v>16</v>
      </c>
      <c r="EIV83" s="745" t="s">
        <v>221</v>
      </c>
      <c r="EIW83" s="745" t="s">
        <v>376</v>
      </c>
      <c r="EIX83" s="774">
        <v>31138</v>
      </c>
      <c r="EIY83" s="795">
        <v>32</v>
      </c>
      <c r="EIZ83" s="747" t="s">
        <v>4508</v>
      </c>
      <c r="EJA83" s="745" t="s">
        <v>785</v>
      </c>
      <c r="EJB83" s="745" t="s">
        <v>246</v>
      </c>
      <c r="EJC83" s="726"/>
      <c r="EJD83" s="726" t="s">
        <v>6426</v>
      </c>
      <c r="EJE83" s="722" t="s">
        <v>4179</v>
      </c>
      <c r="EJF83" s="745" t="s">
        <v>245</v>
      </c>
      <c r="EJG83" s="736"/>
      <c r="EJH83" s="727"/>
      <c r="EJI83" s="738">
        <v>2</v>
      </c>
      <c r="EJJ83" s="722" t="s">
        <v>4511</v>
      </c>
      <c r="EJK83" s="723" t="s">
        <v>16</v>
      </c>
      <c r="EJL83" s="745" t="s">
        <v>221</v>
      </c>
      <c r="EJM83" s="745" t="s">
        <v>376</v>
      </c>
      <c r="EJN83" s="774">
        <v>31138</v>
      </c>
      <c r="EJO83" s="795">
        <v>32</v>
      </c>
      <c r="EJP83" s="747" t="s">
        <v>4508</v>
      </c>
      <c r="EJQ83" s="745" t="s">
        <v>785</v>
      </c>
      <c r="EJR83" s="745" t="s">
        <v>246</v>
      </c>
      <c r="EJS83" s="726"/>
      <c r="EJT83" s="726" t="s">
        <v>6426</v>
      </c>
      <c r="EJU83" s="722" t="s">
        <v>4179</v>
      </c>
      <c r="EJV83" s="745" t="s">
        <v>245</v>
      </c>
      <c r="EJW83" s="736"/>
      <c r="EJX83" s="727"/>
      <c r="EJY83" s="738">
        <v>2</v>
      </c>
      <c r="EJZ83" s="722" t="s">
        <v>4511</v>
      </c>
      <c r="EKA83" s="723" t="s">
        <v>16</v>
      </c>
      <c r="EKB83" s="745" t="s">
        <v>221</v>
      </c>
      <c r="EKC83" s="745" t="s">
        <v>376</v>
      </c>
      <c r="EKD83" s="774">
        <v>31138</v>
      </c>
      <c r="EKE83" s="795">
        <v>32</v>
      </c>
      <c r="EKF83" s="747" t="s">
        <v>4508</v>
      </c>
      <c r="EKG83" s="745" t="s">
        <v>785</v>
      </c>
      <c r="EKH83" s="745" t="s">
        <v>246</v>
      </c>
      <c r="EKI83" s="726"/>
      <c r="EKJ83" s="726" t="s">
        <v>6426</v>
      </c>
      <c r="EKK83" s="722" t="s">
        <v>4179</v>
      </c>
      <c r="EKL83" s="745" t="s">
        <v>245</v>
      </c>
      <c r="EKM83" s="736"/>
      <c r="EKN83" s="727"/>
      <c r="EKO83" s="738">
        <v>2</v>
      </c>
      <c r="EKP83" s="722" t="s">
        <v>4511</v>
      </c>
      <c r="EKQ83" s="723" t="s">
        <v>16</v>
      </c>
      <c r="EKR83" s="745" t="s">
        <v>221</v>
      </c>
      <c r="EKS83" s="745" t="s">
        <v>376</v>
      </c>
      <c r="EKT83" s="774">
        <v>31138</v>
      </c>
      <c r="EKU83" s="795">
        <v>32</v>
      </c>
      <c r="EKV83" s="747" t="s">
        <v>4508</v>
      </c>
      <c r="EKW83" s="745" t="s">
        <v>785</v>
      </c>
      <c r="EKX83" s="745" t="s">
        <v>246</v>
      </c>
      <c r="EKY83" s="726"/>
      <c r="EKZ83" s="726" t="s">
        <v>6426</v>
      </c>
      <c r="ELA83" s="722" t="s">
        <v>4179</v>
      </c>
      <c r="ELB83" s="745" t="s">
        <v>245</v>
      </c>
      <c r="ELC83" s="736"/>
      <c r="ELD83" s="727"/>
      <c r="ELE83" s="738">
        <v>2</v>
      </c>
      <c r="ELF83" s="722" t="s">
        <v>4511</v>
      </c>
      <c r="ELG83" s="723" t="s">
        <v>16</v>
      </c>
      <c r="ELH83" s="745" t="s">
        <v>221</v>
      </c>
      <c r="ELI83" s="745" t="s">
        <v>376</v>
      </c>
      <c r="ELJ83" s="774">
        <v>31138</v>
      </c>
      <c r="ELK83" s="795">
        <v>32</v>
      </c>
      <c r="ELL83" s="747" t="s">
        <v>4508</v>
      </c>
      <c r="ELM83" s="745" t="s">
        <v>785</v>
      </c>
      <c r="ELN83" s="745" t="s">
        <v>246</v>
      </c>
      <c r="ELO83" s="726"/>
      <c r="ELP83" s="726" t="s">
        <v>6426</v>
      </c>
      <c r="ELQ83" s="722" t="s">
        <v>4179</v>
      </c>
      <c r="ELR83" s="745" t="s">
        <v>245</v>
      </c>
      <c r="ELS83" s="736"/>
      <c r="ELT83" s="727"/>
      <c r="ELU83" s="738">
        <v>2</v>
      </c>
      <c r="ELV83" s="722" t="s">
        <v>4511</v>
      </c>
      <c r="ELW83" s="723" t="s">
        <v>16</v>
      </c>
      <c r="ELX83" s="745" t="s">
        <v>221</v>
      </c>
      <c r="ELY83" s="745" t="s">
        <v>376</v>
      </c>
      <c r="ELZ83" s="774">
        <v>31138</v>
      </c>
      <c r="EMA83" s="795">
        <v>32</v>
      </c>
      <c r="EMB83" s="747" t="s">
        <v>4508</v>
      </c>
      <c r="EMC83" s="745" t="s">
        <v>785</v>
      </c>
      <c r="EMD83" s="745" t="s">
        <v>246</v>
      </c>
      <c r="EME83" s="726"/>
      <c r="EMF83" s="726" t="s">
        <v>6426</v>
      </c>
      <c r="EMG83" s="722" t="s">
        <v>4179</v>
      </c>
      <c r="EMH83" s="745" t="s">
        <v>245</v>
      </c>
      <c r="EMI83" s="736"/>
      <c r="EMJ83" s="727"/>
      <c r="EMK83" s="738">
        <v>2</v>
      </c>
      <c r="EML83" s="722" t="s">
        <v>4511</v>
      </c>
      <c r="EMM83" s="723" t="s">
        <v>16</v>
      </c>
      <c r="EMN83" s="745" t="s">
        <v>221</v>
      </c>
      <c r="EMO83" s="745" t="s">
        <v>376</v>
      </c>
      <c r="EMP83" s="774">
        <v>31138</v>
      </c>
      <c r="EMQ83" s="795">
        <v>32</v>
      </c>
      <c r="EMR83" s="747" t="s">
        <v>4508</v>
      </c>
      <c r="EMS83" s="745" t="s">
        <v>785</v>
      </c>
      <c r="EMT83" s="745" t="s">
        <v>246</v>
      </c>
      <c r="EMU83" s="726"/>
      <c r="EMV83" s="726" t="s">
        <v>6426</v>
      </c>
      <c r="EMW83" s="722" t="s">
        <v>4179</v>
      </c>
      <c r="EMX83" s="745" t="s">
        <v>245</v>
      </c>
      <c r="EMY83" s="736"/>
      <c r="EMZ83" s="727"/>
      <c r="ENA83" s="738">
        <v>2</v>
      </c>
      <c r="ENB83" s="722" t="s">
        <v>4511</v>
      </c>
      <c r="ENC83" s="723" t="s">
        <v>16</v>
      </c>
      <c r="END83" s="745" t="s">
        <v>221</v>
      </c>
      <c r="ENE83" s="745" t="s">
        <v>376</v>
      </c>
      <c r="ENF83" s="774">
        <v>31138</v>
      </c>
      <c r="ENG83" s="795">
        <v>32</v>
      </c>
      <c r="ENH83" s="747" t="s">
        <v>4508</v>
      </c>
      <c r="ENI83" s="745" t="s">
        <v>785</v>
      </c>
      <c r="ENJ83" s="745" t="s">
        <v>246</v>
      </c>
      <c r="ENK83" s="726"/>
      <c r="ENL83" s="726" t="s">
        <v>6426</v>
      </c>
      <c r="ENM83" s="722" t="s">
        <v>4179</v>
      </c>
      <c r="ENN83" s="745" t="s">
        <v>245</v>
      </c>
      <c r="ENO83" s="736"/>
      <c r="ENP83" s="727"/>
      <c r="ENQ83" s="738">
        <v>2</v>
      </c>
      <c r="ENR83" s="722" t="s">
        <v>4511</v>
      </c>
      <c r="ENS83" s="723" t="s">
        <v>16</v>
      </c>
      <c r="ENT83" s="745" t="s">
        <v>221</v>
      </c>
      <c r="ENU83" s="745" t="s">
        <v>376</v>
      </c>
      <c r="ENV83" s="774">
        <v>31138</v>
      </c>
      <c r="ENW83" s="795">
        <v>32</v>
      </c>
      <c r="ENX83" s="747" t="s">
        <v>4508</v>
      </c>
      <c r="ENY83" s="745" t="s">
        <v>785</v>
      </c>
      <c r="ENZ83" s="745" t="s">
        <v>246</v>
      </c>
      <c r="EOA83" s="726"/>
      <c r="EOB83" s="726" t="s">
        <v>6426</v>
      </c>
      <c r="EOC83" s="722" t="s">
        <v>4179</v>
      </c>
      <c r="EOD83" s="745" t="s">
        <v>245</v>
      </c>
      <c r="EOE83" s="736"/>
      <c r="EOF83" s="727"/>
      <c r="EOG83" s="738">
        <v>2</v>
      </c>
      <c r="EOH83" s="722" t="s">
        <v>4511</v>
      </c>
      <c r="EOI83" s="723" t="s">
        <v>16</v>
      </c>
      <c r="EOJ83" s="745" t="s">
        <v>221</v>
      </c>
      <c r="EOK83" s="745" t="s">
        <v>376</v>
      </c>
      <c r="EOL83" s="774">
        <v>31138</v>
      </c>
      <c r="EOM83" s="795">
        <v>32</v>
      </c>
      <c r="EON83" s="747" t="s">
        <v>4508</v>
      </c>
      <c r="EOO83" s="745" t="s">
        <v>785</v>
      </c>
      <c r="EOP83" s="745" t="s">
        <v>246</v>
      </c>
      <c r="EOQ83" s="726"/>
      <c r="EOR83" s="726" t="s">
        <v>6426</v>
      </c>
      <c r="EOS83" s="722" t="s">
        <v>4179</v>
      </c>
      <c r="EOT83" s="745" t="s">
        <v>245</v>
      </c>
      <c r="EOU83" s="736"/>
      <c r="EOV83" s="727"/>
      <c r="EOW83" s="738">
        <v>2</v>
      </c>
      <c r="EOX83" s="722" t="s">
        <v>4511</v>
      </c>
      <c r="EOY83" s="723" t="s">
        <v>16</v>
      </c>
      <c r="EOZ83" s="745" t="s">
        <v>221</v>
      </c>
      <c r="EPA83" s="745" t="s">
        <v>376</v>
      </c>
      <c r="EPB83" s="774">
        <v>31138</v>
      </c>
      <c r="EPC83" s="795">
        <v>32</v>
      </c>
      <c r="EPD83" s="747" t="s">
        <v>4508</v>
      </c>
      <c r="EPE83" s="745" t="s">
        <v>785</v>
      </c>
      <c r="EPF83" s="745" t="s">
        <v>246</v>
      </c>
      <c r="EPG83" s="726"/>
      <c r="EPH83" s="726" t="s">
        <v>6426</v>
      </c>
      <c r="EPI83" s="722" t="s">
        <v>4179</v>
      </c>
      <c r="EPJ83" s="745" t="s">
        <v>245</v>
      </c>
      <c r="EPK83" s="736"/>
      <c r="EPL83" s="727"/>
      <c r="EPM83" s="738">
        <v>2</v>
      </c>
      <c r="EPN83" s="722" t="s">
        <v>4511</v>
      </c>
      <c r="EPO83" s="723" t="s">
        <v>16</v>
      </c>
      <c r="EPP83" s="745" t="s">
        <v>221</v>
      </c>
      <c r="EPQ83" s="745" t="s">
        <v>376</v>
      </c>
      <c r="EPR83" s="774">
        <v>31138</v>
      </c>
      <c r="EPS83" s="795">
        <v>32</v>
      </c>
      <c r="EPT83" s="747" t="s">
        <v>4508</v>
      </c>
      <c r="EPU83" s="745" t="s">
        <v>785</v>
      </c>
      <c r="EPV83" s="745" t="s">
        <v>246</v>
      </c>
      <c r="EPW83" s="726"/>
      <c r="EPX83" s="726" t="s">
        <v>6426</v>
      </c>
      <c r="EPY83" s="722" t="s">
        <v>4179</v>
      </c>
      <c r="EPZ83" s="745" t="s">
        <v>245</v>
      </c>
      <c r="EQA83" s="736"/>
      <c r="EQB83" s="727"/>
      <c r="EQC83" s="738">
        <v>2</v>
      </c>
      <c r="EQD83" s="722" t="s">
        <v>4511</v>
      </c>
      <c r="EQE83" s="723" t="s">
        <v>16</v>
      </c>
      <c r="EQF83" s="745" t="s">
        <v>221</v>
      </c>
      <c r="EQG83" s="745" t="s">
        <v>376</v>
      </c>
      <c r="EQH83" s="774">
        <v>31138</v>
      </c>
      <c r="EQI83" s="795">
        <v>32</v>
      </c>
      <c r="EQJ83" s="747" t="s">
        <v>4508</v>
      </c>
      <c r="EQK83" s="745" t="s">
        <v>785</v>
      </c>
      <c r="EQL83" s="745" t="s">
        <v>246</v>
      </c>
      <c r="EQM83" s="726"/>
      <c r="EQN83" s="726" t="s">
        <v>6426</v>
      </c>
      <c r="EQO83" s="722" t="s">
        <v>4179</v>
      </c>
      <c r="EQP83" s="745" t="s">
        <v>245</v>
      </c>
      <c r="EQQ83" s="736"/>
      <c r="EQR83" s="727"/>
      <c r="EQS83" s="738">
        <v>2</v>
      </c>
      <c r="EQT83" s="722" t="s">
        <v>4511</v>
      </c>
      <c r="EQU83" s="723" t="s">
        <v>16</v>
      </c>
      <c r="EQV83" s="745" t="s">
        <v>221</v>
      </c>
      <c r="EQW83" s="745" t="s">
        <v>376</v>
      </c>
      <c r="EQX83" s="774">
        <v>31138</v>
      </c>
      <c r="EQY83" s="795">
        <v>32</v>
      </c>
      <c r="EQZ83" s="747" t="s">
        <v>4508</v>
      </c>
      <c r="ERA83" s="745" t="s">
        <v>785</v>
      </c>
      <c r="ERB83" s="745" t="s">
        <v>246</v>
      </c>
      <c r="ERC83" s="726"/>
      <c r="ERD83" s="726" t="s">
        <v>6426</v>
      </c>
      <c r="ERE83" s="722" t="s">
        <v>4179</v>
      </c>
      <c r="ERF83" s="745" t="s">
        <v>245</v>
      </c>
      <c r="ERG83" s="736"/>
      <c r="ERH83" s="727"/>
      <c r="ERI83" s="738">
        <v>2</v>
      </c>
      <c r="ERJ83" s="722" t="s">
        <v>4511</v>
      </c>
      <c r="ERK83" s="723" t="s">
        <v>16</v>
      </c>
      <c r="ERL83" s="745" t="s">
        <v>221</v>
      </c>
      <c r="ERM83" s="745" t="s">
        <v>376</v>
      </c>
      <c r="ERN83" s="774">
        <v>31138</v>
      </c>
      <c r="ERO83" s="795">
        <v>32</v>
      </c>
      <c r="ERP83" s="747" t="s">
        <v>4508</v>
      </c>
      <c r="ERQ83" s="745" t="s">
        <v>785</v>
      </c>
      <c r="ERR83" s="745" t="s">
        <v>246</v>
      </c>
      <c r="ERS83" s="726"/>
      <c r="ERT83" s="726" t="s">
        <v>6426</v>
      </c>
      <c r="ERU83" s="722" t="s">
        <v>4179</v>
      </c>
      <c r="ERV83" s="745" t="s">
        <v>245</v>
      </c>
      <c r="ERW83" s="736"/>
      <c r="ERX83" s="727"/>
      <c r="ERY83" s="738">
        <v>2</v>
      </c>
      <c r="ERZ83" s="722" t="s">
        <v>4511</v>
      </c>
      <c r="ESA83" s="723" t="s">
        <v>16</v>
      </c>
      <c r="ESB83" s="745" t="s">
        <v>221</v>
      </c>
      <c r="ESC83" s="745" t="s">
        <v>376</v>
      </c>
      <c r="ESD83" s="774">
        <v>31138</v>
      </c>
      <c r="ESE83" s="795">
        <v>32</v>
      </c>
      <c r="ESF83" s="747" t="s">
        <v>4508</v>
      </c>
      <c r="ESG83" s="745" t="s">
        <v>785</v>
      </c>
      <c r="ESH83" s="745" t="s">
        <v>246</v>
      </c>
      <c r="ESI83" s="726"/>
      <c r="ESJ83" s="726" t="s">
        <v>6426</v>
      </c>
      <c r="ESK83" s="722" t="s">
        <v>4179</v>
      </c>
      <c r="ESL83" s="745" t="s">
        <v>245</v>
      </c>
      <c r="ESM83" s="736"/>
      <c r="ESN83" s="727"/>
      <c r="ESO83" s="738">
        <v>2</v>
      </c>
      <c r="ESP83" s="722" t="s">
        <v>4511</v>
      </c>
      <c r="ESQ83" s="723" t="s">
        <v>16</v>
      </c>
      <c r="ESR83" s="745" t="s">
        <v>221</v>
      </c>
      <c r="ESS83" s="745" t="s">
        <v>376</v>
      </c>
      <c r="EST83" s="774">
        <v>31138</v>
      </c>
      <c r="ESU83" s="795">
        <v>32</v>
      </c>
      <c r="ESV83" s="747" t="s">
        <v>4508</v>
      </c>
      <c r="ESW83" s="745" t="s">
        <v>785</v>
      </c>
      <c r="ESX83" s="745" t="s">
        <v>246</v>
      </c>
      <c r="ESY83" s="726"/>
      <c r="ESZ83" s="726" t="s">
        <v>6426</v>
      </c>
      <c r="ETA83" s="722" t="s">
        <v>4179</v>
      </c>
      <c r="ETB83" s="745" t="s">
        <v>245</v>
      </c>
      <c r="ETC83" s="736"/>
      <c r="ETD83" s="727"/>
      <c r="ETE83" s="738">
        <v>2</v>
      </c>
      <c r="ETF83" s="722" t="s">
        <v>4511</v>
      </c>
      <c r="ETG83" s="723" t="s">
        <v>16</v>
      </c>
      <c r="ETH83" s="745" t="s">
        <v>221</v>
      </c>
      <c r="ETI83" s="745" t="s">
        <v>376</v>
      </c>
      <c r="ETJ83" s="774">
        <v>31138</v>
      </c>
      <c r="ETK83" s="795">
        <v>32</v>
      </c>
      <c r="ETL83" s="747" t="s">
        <v>4508</v>
      </c>
      <c r="ETM83" s="745" t="s">
        <v>785</v>
      </c>
      <c r="ETN83" s="745" t="s">
        <v>246</v>
      </c>
      <c r="ETO83" s="726"/>
      <c r="ETP83" s="726" t="s">
        <v>6426</v>
      </c>
      <c r="ETQ83" s="722" t="s">
        <v>4179</v>
      </c>
      <c r="ETR83" s="745" t="s">
        <v>245</v>
      </c>
      <c r="ETS83" s="736"/>
      <c r="ETT83" s="727"/>
      <c r="ETU83" s="738">
        <v>2</v>
      </c>
      <c r="ETV83" s="722" t="s">
        <v>4511</v>
      </c>
      <c r="ETW83" s="723" t="s">
        <v>16</v>
      </c>
      <c r="ETX83" s="745" t="s">
        <v>221</v>
      </c>
      <c r="ETY83" s="745" t="s">
        <v>376</v>
      </c>
      <c r="ETZ83" s="774">
        <v>31138</v>
      </c>
      <c r="EUA83" s="795">
        <v>32</v>
      </c>
      <c r="EUB83" s="747" t="s">
        <v>4508</v>
      </c>
      <c r="EUC83" s="745" t="s">
        <v>785</v>
      </c>
      <c r="EUD83" s="745" t="s">
        <v>246</v>
      </c>
      <c r="EUE83" s="726"/>
      <c r="EUF83" s="726" t="s">
        <v>6426</v>
      </c>
      <c r="EUG83" s="722" t="s">
        <v>4179</v>
      </c>
      <c r="EUH83" s="745" t="s">
        <v>245</v>
      </c>
      <c r="EUI83" s="736"/>
      <c r="EUJ83" s="727"/>
      <c r="EUK83" s="738">
        <v>2</v>
      </c>
      <c r="EUL83" s="722" t="s">
        <v>4511</v>
      </c>
      <c r="EUM83" s="723" t="s">
        <v>16</v>
      </c>
      <c r="EUN83" s="745" t="s">
        <v>221</v>
      </c>
      <c r="EUO83" s="745" t="s">
        <v>376</v>
      </c>
      <c r="EUP83" s="774">
        <v>31138</v>
      </c>
      <c r="EUQ83" s="795">
        <v>32</v>
      </c>
      <c r="EUR83" s="747" t="s">
        <v>4508</v>
      </c>
      <c r="EUS83" s="745" t="s">
        <v>785</v>
      </c>
      <c r="EUT83" s="745" t="s">
        <v>246</v>
      </c>
      <c r="EUU83" s="726"/>
      <c r="EUV83" s="726" t="s">
        <v>6426</v>
      </c>
      <c r="EUW83" s="722" t="s">
        <v>4179</v>
      </c>
      <c r="EUX83" s="745" t="s">
        <v>245</v>
      </c>
      <c r="EUY83" s="736"/>
      <c r="EUZ83" s="727"/>
      <c r="EVA83" s="738">
        <v>2</v>
      </c>
      <c r="EVB83" s="722" t="s">
        <v>4511</v>
      </c>
      <c r="EVC83" s="723" t="s">
        <v>16</v>
      </c>
      <c r="EVD83" s="745" t="s">
        <v>221</v>
      </c>
      <c r="EVE83" s="745" t="s">
        <v>376</v>
      </c>
      <c r="EVF83" s="774">
        <v>31138</v>
      </c>
      <c r="EVG83" s="795">
        <v>32</v>
      </c>
      <c r="EVH83" s="747" t="s">
        <v>4508</v>
      </c>
      <c r="EVI83" s="745" t="s">
        <v>785</v>
      </c>
      <c r="EVJ83" s="745" t="s">
        <v>246</v>
      </c>
      <c r="EVK83" s="726"/>
      <c r="EVL83" s="726" t="s">
        <v>6426</v>
      </c>
      <c r="EVM83" s="722" t="s">
        <v>4179</v>
      </c>
      <c r="EVN83" s="745" t="s">
        <v>245</v>
      </c>
      <c r="EVO83" s="736"/>
      <c r="EVP83" s="727"/>
      <c r="EVQ83" s="738">
        <v>2</v>
      </c>
      <c r="EVR83" s="722" t="s">
        <v>4511</v>
      </c>
      <c r="EVS83" s="723" t="s">
        <v>16</v>
      </c>
      <c r="EVT83" s="745" t="s">
        <v>221</v>
      </c>
      <c r="EVU83" s="745" t="s">
        <v>376</v>
      </c>
      <c r="EVV83" s="774">
        <v>31138</v>
      </c>
      <c r="EVW83" s="795">
        <v>32</v>
      </c>
      <c r="EVX83" s="747" t="s">
        <v>4508</v>
      </c>
      <c r="EVY83" s="745" t="s">
        <v>785</v>
      </c>
      <c r="EVZ83" s="745" t="s">
        <v>246</v>
      </c>
      <c r="EWA83" s="726"/>
      <c r="EWB83" s="726" t="s">
        <v>6426</v>
      </c>
      <c r="EWC83" s="722" t="s">
        <v>4179</v>
      </c>
      <c r="EWD83" s="745" t="s">
        <v>245</v>
      </c>
      <c r="EWE83" s="736"/>
      <c r="EWF83" s="727"/>
      <c r="EWG83" s="738">
        <v>2</v>
      </c>
      <c r="EWH83" s="722" t="s">
        <v>4511</v>
      </c>
      <c r="EWI83" s="723" t="s">
        <v>16</v>
      </c>
      <c r="EWJ83" s="745" t="s">
        <v>221</v>
      </c>
      <c r="EWK83" s="745" t="s">
        <v>376</v>
      </c>
      <c r="EWL83" s="774">
        <v>31138</v>
      </c>
      <c r="EWM83" s="795">
        <v>32</v>
      </c>
      <c r="EWN83" s="747" t="s">
        <v>4508</v>
      </c>
      <c r="EWO83" s="745" t="s">
        <v>785</v>
      </c>
      <c r="EWP83" s="745" t="s">
        <v>246</v>
      </c>
      <c r="EWQ83" s="726"/>
      <c r="EWR83" s="726" t="s">
        <v>6426</v>
      </c>
      <c r="EWS83" s="722" t="s">
        <v>4179</v>
      </c>
      <c r="EWT83" s="745" t="s">
        <v>245</v>
      </c>
      <c r="EWU83" s="736"/>
      <c r="EWV83" s="727"/>
      <c r="EWW83" s="738">
        <v>2</v>
      </c>
      <c r="EWX83" s="722" t="s">
        <v>4511</v>
      </c>
      <c r="EWY83" s="723" t="s">
        <v>16</v>
      </c>
      <c r="EWZ83" s="745" t="s">
        <v>221</v>
      </c>
      <c r="EXA83" s="745" t="s">
        <v>376</v>
      </c>
      <c r="EXB83" s="774">
        <v>31138</v>
      </c>
      <c r="EXC83" s="795">
        <v>32</v>
      </c>
      <c r="EXD83" s="747" t="s">
        <v>4508</v>
      </c>
      <c r="EXE83" s="745" t="s">
        <v>785</v>
      </c>
      <c r="EXF83" s="745" t="s">
        <v>246</v>
      </c>
      <c r="EXG83" s="726"/>
      <c r="EXH83" s="726" t="s">
        <v>6426</v>
      </c>
      <c r="EXI83" s="722" t="s">
        <v>4179</v>
      </c>
      <c r="EXJ83" s="745" t="s">
        <v>245</v>
      </c>
      <c r="EXK83" s="736"/>
      <c r="EXL83" s="727"/>
      <c r="EXM83" s="738">
        <v>2</v>
      </c>
      <c r="EXN83" s="722" t="s">
        <v>4511</v>
      </c>
      <c r="EXO83" s="723" t="s">
        <v>16</v>
      </c>
      <c r="EXP83" s="745" t="s">
        <v>221</v>
      </c>
      <c r="EXQ83" s="745" t="s">
        <v>376</v>
      </c>
      <c r="EXR83" s="774">
        <v>31138</v>
      </c>
      <c r="EXS83" s="795">
        <v>32</v>
      </c>
      <c r="EXT83" s="747" t="s">
        <v>4508</v>
      </c>
      <c r="EXU83" s="745" t="s">
        <v>785</v>
      </c>
      <c r="EXV83" s="745" t="s">
        <v>246</v>
      </c>
      <c r="EXW83" s="726"/>
      <c r="EXX83" s="726" t="s">
        <v>6426</v>
      </c>
      <c r="EXY83" s="722" t="s">
        <v>4179</v>
      </c>
      <c r="EXZ83" s="745" t="s">
        <v>245</v>
      </c>
      <c r="EYA83" s="736"/>
      <c r="EYB83" s="727"/>
      <c r="EYC83" s="738">
        <v>2</v>
      </c>
      <c r="EYD83" s="722" t="s">
        <v>4511</v>
      </c>
      <c r="EYE83" s="723" t="s">
        <v>16</v>
      </c>
      <c r="EYF83" s="745" t="s">
        <v>221</v>
      </c>
      <c r="EYG83" s="745" t="s">
        <v>376</v>
      </c>
      <c r="EYH83" s="774">
        <v>31138</v>
      </c>
      <c r="EYI83" s="795">
        <v>32</v>
      </c>
      <c r="EYJ83" s="747" t="s">
        <v>4508</v>
      </c>
      <c r="EYK83" s="745" t="s">
        <v>785</v>
      </c>
      <c r="EYL83" s="745" t="s">
        <v>246</v>
      </c>
      <c r="EYM83" s="726"/>
      <c r="EYN83" s="726" t="s">
        <v>6426</v>
      </c>
      <c r="EYO83" s="722" t="s">
        <v>4179</v>
      </c>
      <c r="EYP83" s="745" t="s">
        <v>245</v>
      </c>
      <c r="EYQ83" s="736"/>
      <c r="EYR83" s="727"/>
      <c r="EYS83" s="738">
        <v>2</v>
      </c>
      <c r="EYT83" s="722" t="s">
        <v>4511</v>
      </c>
      <c r="EYU83" s="723" t="s">
        <v>16</v>
      </c>
      <c r="EYV83" s="745" t="s">
        <v>221</v>
      </c>
      <c r="EYW83" s="745" t="s">
        <v>376</v>
      </c>
      <c r="EYX83" s="774">
        <v>31138</v>
      </c>
      <c r="EYY83" s="795">
        <v>32</v>
      </c>
      <c r="EYZ83" s="747" t="s">
        <v>4508</v>
      </c>
      <c r="EZA83" s="745" t="s">
        <v>785</v>
      </c>
      <c r="EZB83" s="745" t="s">
        <v>246</v>
      </c>
      <c r="EZC83" s="726"/>
      <c r="EZD83" s="726" t="s">
        <v>6426</v>
      </c>
      <c r="EZE83" s="722" t="s">
        <v>4179</v>
      </c>
      <c r="EZF83" s="745" t="s">
        <v>245</v>
      </c>
      <c r="EZG83" s="736"/>
      <c r="EZH83" s="727"/>
      <c r="EZI83" s="738">
        <v>2</v>
      </c>
      <c r="EZJ83" s="722" t="s">
        <v>4511</v>
      </c>
      <c r="EZK83" s="723" t="s">
        <v>16</v>
      </c>
      <c r="EZL83" s="745" t="s">
        <v>221</v>
      </c>
      <c r="EZM83" s="745" t="s">
        <v>376</v>
      </c>
      <c r="EZN83" s="774">
        <v>31138</v>
      </c>
      <c r="EZO83" s="795">
        <v>32</v>
      </c>
      <c r="EZP83" s="747" t="s">
        <v>4508</v>
      </c>
      <c r="EZQ83" s="745" t="s">
        <v>785</v>
      </c>
      <c r="EZR83" s="745" t="s">
        <v>246</v>
      </c>
      <c r="EZS83" s="726"/>
      <c r="EZT83" s="726" t="s">
        <v>6426</v>
      </c>
      <c r="EZU83" s="722" t="s">
        <v>4179</v>
      </c>
      <c r="EZV83" s="745" t="s">
        <v>245</v>
      </c>
      <c r="EZW83" s="736"/>
      <c r="EZX83" s="727"/>
      <c r="EZY83" s="738">
        <v>2</v>
      </c>
      <c r="EZZ83" s="722" t="s">
        <v>4511</v>
      </c>
      <c r="FAA83" s="723" t="s">
        <v>16</v>
      </c>
      <c r="FAB83" s="745" t="s">
        <v>221</v>
      </c>
      <c r="FAC83" s="745" t="s">
        <v>376</v>
      </c>
      <c r="FAD83" s="774">
        <v>31138</v>
      </c>
      <c r="FAE83" s="795">
        <v>32</v>
      </c>
      <c r="FAF83" s="747" t="s">
        <v>4508</v>
      </c>
      <c r="FAG83" s="745" t="s">
        <v>785</v>
      </c>
      <c r="FAH83" s="745" t="s">
        <v>246</v>
      </c>
      <c r="FAI83" s="726"/>
      <c r="FAJ83" s="726" t="s">
        <v>6426</v>
      </c>
      <c r="FAK83" s="722" t="s">
        <v>4179</v>
      </c>
      <c r="FAL83" s="745" t="s">
        <v>245</v>
      </c>
      <c r="FAM83" s="736"/>
      <c r="FAN83" s="727"/>
      <c r="FAO83" s="738">
        <v>2</v>
      </c>
      <c r="FAP83" s="722" t="s">
        <v>4511</v>
      </c>
      <c r="FAQ83" s="723" t="s">
        <v>16</v>
      </c>
      <c r="FAR83" s="745" t="s">
        <v>221</v>
      </c>
      <c r="FAS83" s="745" t="s">
        <v>376</v>
      </c>
      <c r="FAT83" s="774">
        <v>31138</v>
      </c>
      <c r="FAU83" s="795">
        <v>32</v>
      </c>
      <c r="FAV83" s="747" t="s">
        <v>4508</v>
      </c>
      <c r="FAW83" s="745" t="s">
        <v>785</v>
      </c>
      <c r="FAX83" s="745" t="s">
        <v>246</v>
      </c>
      <c r="FAY83" s="726"/>
      <c r="FAZ83" s="726" t="s">
        <v>6426</v>
      </c>
      <c r="FBA83" s="722" t="s">
        <v>4179</v>
      </c>
      <c r="FBB83" s="745" t="s">
        <v>245</v>
      </c>
      <c r="FBC83" s="736"/>
      <c r="FBD83" s="727"/>
      <c r="FBE83" s="738">
        <v>2</v>
      </c>
      <c r="FBF83" s="722" t="s">
        <v>4511</v>
      </c>
      <c r="FBG83" s="723" t="s">
        <v>16</v>
      </c>
      <c r="FBH83" s="745" t="s">
        <v>221</v>
      </c>
      <c r="FBI83" s="745" t="s">
        <v>376</v>
      </c>
      <c r="FBJ83" s="774">
        <v>31138</v>
      </c>
      <c r="FBK83" s="795">
        <v>32</v>
      </c>
      <c r="FBL83" s="747" t="s">
        <v>4508</v>
      </c>
      <c r="FBM83" s="745" t="s">
        <v>785</v>
      </c>
      <c r="FBN83" s="745" t="s">
        <v>246</v>
      </c>
      <c r="FBO83" s="726"/>
      <c r="FBP83" s="726" t="s">
        <v>6426</v>
      </c>
      <c r="FBQ83" s="722" t="s">
        <v>4179</v>
      </c>
      <c r="FBR83" s="745" t="s">
        <v>245</v>
      </c>
      <c r="FBS83" s="736"/>
      <c r="FBT83" s="727"/>
      <c r="FBU83" s="738">
        <v>2</v>
      </c>
      <c r="FBV83" s="722" t="s">
        <v>4511</v>
      </c>
      <c r="FBW83" s="723" t="s">
        <v>16</v>
      </c>
      <c r="FBX83" s="745" t="s">
        <v>221</v>
      </c>
      <c r="FBY83" s="745" t="s">
        <v>376</v>
      </c>
      <c r="FBZ83" s="774">
        <v>31138</v>
      </c>
      <c r="FCA83" s="795">
        <v>32</v>
      </c>
      <c r="FCB83" s="747" t="s">
        <v>4508</v>
      </c>
      <c r="FCC83" s="745" t="s">
        <v>785</v>
      </c>
      <c r="FCD83" s="745" t="s">
        <v>246</v>
      </c>
      <c r="FCE83" s="726"/>
      <c r="FCF83" s="726" t="s">
        <v>6426</v>
      </c>
      <c r="FCG83" s="722" t="s">
        <v>4179</v>
      </c>
      <c r="FCH83" s="745" t="s">
        <v>245</v>
      </c>
      <c r="FCI83" s="736"/>
      <c r="FCJ83" s="727"/>
      <c r="FCK83" s="738">
        <v>2</v>
      </c>
      <c r="FCL83" s="722" t="s">
        <v>4511</v>
      </c>
      <c r="FCM83" s="723" t="s">
        <v>16</v>
      </c>
      <c r="FCN83" s="745" t="s">
        <v>221</v>
      </c>
      <c r="FCO83" s="745" t="s">
        <v>376</v>
      </c>
      <c r="FCP83" s="774">
        <v>31138</v>
      </c>
      <c r="FCQ83" s="795">
        <v>32</v>
      </c>
      <c r="FCR83" s="747" t="s">
        <v>4508</v>
      </c>
      <c r="FCS83" s="745" t="s">
        <v>785</v>
      </c>
      <c r="FCT83" s="745" t="s">
        <v>246</v>
      </c>
      <c r="FCU83" s="726"/>
      <c r="FCV83" s="726" t="s">
        <v>6426</v>
      </c>
      <c r="FCW83" s="722" t="s">
        <v>4179</v>
      </c>
      <c r="FCX83" s="745" t="s">
        <v>245</v>
      </c>
      <c r="FCY83" s="736"/>
      <c r="FCZ83" s="727"/>
      <c r="FDA83" s="738">
        <v>2</v>
      </c>
      <c r="FDB83" s="722" t="s">
        <v>4511</v>
      </c>
      <c r="FDC83" s="723" t="s">
        <v>16</v>
      </c>
      <c r="FDD83" s="745" t="s">
        <v>221</v>
      </c>
      <c r="FDE83" s="745" t="s">
        <v>376</v>
      </c>
      <c r="FDF83" s="774">
        <v>31138</v>
      </c>
      <c r="FDG83" s="795">
        <v>32</v>
      </c>
      <c r="FDH83" s="747" t="s">
        <v>4508</v>
      </c>
      <c r="FDI83" s="745" t="s">
        <v>785</v>
      </c>
      <c r="FDJ83" s="745" t="s">
        <v>246</v>
      </c>
      <c r="FDK83" s="726"/>
      <c r="FDL83" s="726" t="s">
        <v>6426</v>
      </c>
      <c r="FDM83" s="722" t="s">
        <v>4179</v>
      </c>
      <c r="FDN83" s="745" t="s">
        <v>245</v>
      </c>
      <c r="FDO83" s="736"/>
      <c r="FDP83" s="727"/>
      <c r="FDQ83" s="738">
        <v>2</v>
      </c>
      <c r="FDR83" s="722" t="s">
        <v>4511</v>
      </c>
      <c r="FDS83" s="723" t="s">
        <v>16</v>
      </c>
      <c r="FDT83" s="745" t="s">
        <v>221</v>
      </c>
      <c r="FDU83" s="745" t="s">
        <v>376</v>
      </c>
      <c r="FDV83" s="774">
        <v>31138</v>
      </c>
      <c r="FDW83" s="795">
        <v>32</v>
      </c>
      <c r="FDX83" s="747" t="s">
        <v>4508</v>
      </c>
      <c r="FDY83" s="745" t="s">
        <v>785</v>
      </c>
      <c r="FDZ83" s="745" t="s">
        <v>246</v>
      </c>
      <c r="FEA83" s="726"/>
      <c r="FEB83" s="726" t="s">
        <v>6426</v>
      </c>
      <c r="FEC83" s="722" t="s">
        <v>4179</v>
      </c>
      <c r="FED83" s="745" t="s">
        <v>245</v>
      </c>
      <c r="FEE83" s="736"/>
      <c r="FEF83" s="727"/>
      <c r="FEG83" s="738">
        <v>2</v>
      </c>
      <c r="FEH83" s="722" t="s">
        <v>4511</v>
      </c>
      <c r="FEI83" s="723" t="s">
        <v>16</v>
      </c>
      <c r="FEJ83" s="745" t="s">
        <v>221</v>
      </c>
      <c r="FEK83" s="745" t="s">
        <v>376</v>
      </c>
      <c r="FEL83" s="774">
        <v>31138</v>
      </c>
      <c r="FEM83" s="795">
        <v>32</v>
      </c>
      <c r="FEN83" s="747" t="s">
        <v>4508</v>
      </c>
      <c r="FEO83" s="745" t="s">
        <v>785</v>
      </c>
      <c r="FEP83" s="745" t="s">
        <v>246</v>
      </c>
      <c r="FEQ83" s="726"/>
      <c r="FER83" s="726" t="s">
        <v>6426</v>
      </c>
      <c r="FES83" s="722" t="s">
        <v>4179</v>
      </c>
      <c r="FET83" s="745" t="s">
        <v>245</v>
      </c>
      <c r="FEU83" s="736"/>
      <c r="FEV83" s="727"/>
      <c r="FEW83" s="738">
        <v>2</v>
      </c>
      <c r="FEX83" s="722" t="s">
        <v>4511</v>
      </c>
      <c r="FEY83" s="723" t="s">
        <v>16</v>
      </c>
      <c r="FEZ83" s="745" t="s">
        <v>221</v>
      </c>
      <c r="FFA83" s="745" t="s">
        <v>376</v>
      </c>
      <c r="FFB83" s="774">
        <v>31138</v>
      </c>
      <c r="FFC83" s="795">
        <v>32</v>
      </c>
      <c r="FFD83" s="747" t="s">
        <v>4508</v>
      </c>
      <c r="FFE83" s="745" t="s">
        <v>785</v>
      </c>
      <c r="FFF83" s="745" t="s">
        <v>246</v>
      </c>
      <c r="FFG83" s="726"/>
      <c r="FFH83" s="726" t="s">
        <v>6426</v>
      </c>
      <c r="FFI83" s="722" t="s">
        <v>4179</v>
      </c>
      <c r="FFJ83" s="745" t="s">
        <v>245</v>
      </c>
      <c r="FFK83" s="736"/>
      <c r="FFL83" s="727"/>
      <c r="FFM83" s="738">
        <v>2</v>
      </c>
      <c r="FFN83" s="722" t="s">
        <v>4511</v>
      </c>
      <c r="FFO83" s="723" t="s">
        <v>16</v>
      </c>
      <c r="FFP83" s="745" t="s">
        <v>221</v>
      </c>
      <c r="FFQ83" s="745" t="s">
        <v>376</v>
      </c>
      <c r="FFR83" s="774">
        <v>31138</v>
      </c>
      <c r="FFS83" s="795">
        <v>32</v>
      </c>
      <c r="FFT83" s="747" t="s">
        <v>4508</v>
      </c>
      <c r="FFU83" s="745" t="s">
        <v>785</v>
      </c>
      <c r="FFV83" s="745" t="s">
        <v>246</v>
      </c>
      <c r="FFW83" s="726"/>
      <c r="FFX83" s="726" t="s">
        <v>6426</v>
      </c>
      <c r="FFY83" s="722" t="s">
        <v>4179</v>
      </c>
      <c r="FFZ83" s="745" t="s">
        <v>245</v>
      </c>
      <c r="FGA83" s="736"/>
      <c r="FGB83" s="727"/>
      <c r="FGC83" s="738">
        <v>2</v>
      </c>
      <c r="FGD83" s="722" t="s">
        <v>4511</v>
      </c>
      <c r="FGE83" s="723" t="s">
        <v>16</v>
      </c>
      <c r="FGF83" s="745" t="s">
        <v>221</v>
      </c>
      <c r="FGG83" s="745" t="s">
        <v>376</v>
      </c>
      <c r="FGH83" s="774">
        <v>31138</v>
      </c>
      <c r="FGI83" s="795">
        <v>32</v>
      </c>
      <c r="FGJ83" s="747" t="s">
        <v>4508</v>
      </c>
      <c r="FGK83" s="745" t="s">
        <v>785</v>
      </c>
      <c r="FGL83" s="745" t="s">
        <v>246</v>
      </c>
      <c r="FGM83" s="726"/>
      <c r="FGN83" s="726" t="s">
        <v>6426</v>
      </c>
      <c r="FGO83" s="722" t="s">
        <v>4179</v>
      </c>
      <c r="FGP83" s="745" t="s">
        <v>245</v>
      </c>
      <c r="FGQ83" s="736"/>
      <c r="FGR83" s="727"/>
      <c r="FGS83" s="738">
        <v>2</v>
      </c>
      <c r="FGT83" s="722" t="s">
        <v>4511</v>
      </c>
      <c r="FGU83" s="723" t="s">
        <v>16</v>
      </c>
      <c r="FGV83" s="745" t="s">
        <v>221</v>
      </c>
      <c r="FGW83" s="745" t="s">
        <v>376</v>
      </c>
      <c r="FGX83" s="774">
        <v>31138</v>
      </c>
      <c r="FGY83" s="795">
        <v>32</v>
      </c>
      <c r="FGZ83" s="747" t="s">
        <v>4508</v>
      </c>
      <c r="FHA83" s="745" t="s">
        <v>785</v>
      </c>
      <c r="FHB83" s="745" t="s">
        <v>246</v>
      </c>
      <c r="FHC83" s="726"/>
      <c r="FHD83" s="726" t="s">
        <v>6426</v>
      </c>
      <c r="FHE83" s="722" t="s">
        <v>4179</v>
      </c>
      <c r="FHF83" s="745" t="s">
        <v>245</v>
      </c>
      <c r="FHG83" s="736"/>
      <c r="FHH83" s="727"/>
      <c r="FHI83" s="738">
        <v>2</v>
      </c>
      <c r="FHJ83" s="722" t="s">
        <v>4511</v>
      </c>
      <c r="FHK83" s="723" t="s">
        <v>16</v>
      </c>
      <c r="FHL83" s="745" t="s">
        <v>221</v>
      </c>
      <c r="FHM83" s="745" t="s">
        <v>376</v>
      </c>
      <c r="FHN83" s="774">
        <v>31138</v>
      </c>
      <c r="FHO83" s="795">
        <v>32</v>
      </c>
      <c r="FHP83" s="747" t="s">
        <v>4508</v>
      </c>
      <c r="FHQ83" s="745" t="s">
        <v>785</v>
      </c>
      <c r="FHR83" s="745" t="s">
        <v>246</v>
      </c>
      <c r="FHS83" s="726"/>
      <c r="FHT83" s="726" t="s">
        <v>6426</v>
      </c>
      <c r="FHU83" s="722" t="s">
        <v>4179</v>
      </c>
      <c r="FHV83" s="745" t="s">
        <v>245</v>
      </c>
      <c r="FHW83" s="736"/>
      <c r="FHX83" s="727"/>
      <c r="FHY83" s="738">
        <v>2</v>
      </c>
      <c r="FHZ83" s="722" t="s">
        <v>4511</v>
      </c>
      <c r="FIA83" s="723" t="s">
        <v>16</v>
      </c>
      <c r="FIB83" s="745" t="s">
        <v>221</v>
      </c>
      <c r="FIC83" s="745" t="s">
        <v>376</v>
      </c>
      <c r="FID83" s="774">
        <v>31138</v>
      </c>
      <c r="FIE83" s="795">
        <v>32</v>
      </c>
      <c r="FIF83" s="747" t="s">
        <v>4508</v>
      </c>
      <c r="FIG83" s="745" t="s">
        <v>785</v>
      </c>
      <c r="FIH83" s="745" t="s">
        <v>246</v>
      </c>
      <c r="FII83" s="726"/>
      <c r="FIJ83" s="726" t="s">
        <v>6426</v>
      </c>
      <c r="FIK83" s="722" t="s">
        <v>4179</v>
      </c>
      <c r="FIL83" s="745" t="s">
        <v>245</v>
      </c>
      <c r="FIM83" s="736"/>
      <c r="FIN83" s="727"/>
      <c r="FIO83" s="738">
        <v>2</v>
      </c>
      <c r="FIP83" s="722" t="s">
        <v>4511</v>
      </c>
      <c r="FIQ83" s="723" t="s">
        <v>16</v>
      </c>
      <c r="FIR83" s="745" t="s">
        <v>221</v>
      </c>
      <c r="FIS83" s="745" t="s">
        <v>376</v>
      </c>
      <c r="FIT83" s="774">
        <v>31138</v>
      </c>
      <c r="FIU83" s="795">
        <v>32</v>
      </c>
      <c r="FIV83" s="747" t="s">
        <v>4508</v>
      </c>
      <c r="FIW83" s="745" t="s">
        <v>785</v>
      </c>
      <c r="FIX83" s="745" t="s">
        <v>246</v>
      </c>
      <c r="FIY83" s="726"/>
      <c r="FIZ83" s="726" t="s">
        <v>6426</v>
      </c>
      <c r="FJA83" s="722" t="s">
        <v>4179</v>
      </c>
      <c r="FJB83" s="745" t="s">
        <v>245</v>
      </c>
      <c r="FJC83" s="736"/>
      <c r="FJD83" s="727"/>
      <c r="FJE83" s="738">
        <v>2</v>
      </c>
      <c r="FJF83" s="722" t="s">
        <v>4511</v>
      </c>
      <c r="FJG83" s="723" t="s">
        <v>16</v>
      </c>
      <c r="FJH83" s="745" t="s">
        <v>221</v>
      </c>
      <c r="FJI83" s="745" t="s">
        <v>376</v>
      </c>
      <c r="FJJ83" s="774">
        <v>31138</v>
      </c>
      <c r="FJK83" s="795">
        <v>32</v>
      </c>
      <c r="FJL83" s="747" t="s">
        <v>4508</v>
      </c>
      <c r="FJM83" s="745" t="s">
        <v>785</v>
      </c>
      <c r="FJN83" s="745" t="s">
        <v>246</v>
      </c>
      <c r="FJO83" s="726"/>
      <c r="FJP83" s="726" t="s">
        <v>6426</v>
      </c>
      <c r="FJQ83" s="722" t="s">
        <v>4179</v>
      </c>
      <c r="FJR83" s="745" t="s">
        <v>245</v>
      </c>
      <c r="FJS83" s="736"/>
      <c r="FJT83" s="727"/>
      <c r="FJU83" s="738">
        <v>2</v>
      </c>
      <c r="FJV83" s="722" t="s">
        <v>4511</v>
      </c>
      <c r="FJW83" s="723" t="s">
        <v>16</v>
      </c>
      <c r="FJX83" s="745" t="s">
        <v>221</v>
      </c>
      <c r="FJY83" s="745" t="s">
        <v>376</v>
      </c>
      <c r="FJZ83" s="774">
        <v>31138</v>
      </c>
      <c r="FKA83" s="795">
        <v>32</v>
      </c>
      <c r="FKB83" s="747" t="s">
        <v>4508</v>
      </c>
      <c r="FKC83" s="745" t="s">
        <v>785</v>
      </c>
      <c r="FKD83" s="745" t="s">
        <v>246</v>
      </c>
      <c r="FKE83" s="726"/>
      <c r="FKF83" s="726" t="s">
        <v>6426</v>
      </c>
      <c r="FKG83" s="722" t="s">
        <v>4179</v>
      </c>
      <c r="FKH83" s="745" t="s">
        <v>245</v>
      </c>
      <c r="FKI83" s="736"/>
      <c r="FKJ83" s="727"/>
      <c r="FKK83" s="738">
        <v>2</v>
      </c>
      <c r="FKL83" s="722" t="s">
        <v>4511</v>
      </c>
      <c r="FKM83" s="723" t="s">
        <v>16</v>
      </c>
      <c r="FKN83" s="745" t="s">
        <v>221</v>
      </c>
      <c r="FKO83" s="745" t="s">
        <v>376</v>
      </c>
      <c r="FKP83" s="774">
        <v>31138</v>
      </c>
      <c r="FKQ83" s="795">
        <v>32</v>
      </c>
      <c r="FKR83" s="747" t="s">
        <v>4508</v>
      </c>
      <c r="FKS83" s="745" t="s">
        <v>785</v>
      </c>
      <c r="FKT83" s="745" t="s">
        <v>246</v>
      </c>
      <c r="FKU83" s="726"/>
      <c r="FKV83" s="726" t="s">
        <v>6426</v>
      </c>
      <c r="FKW83" s="722" t="s">
        <v>4179</v>
      </c>
      <c r="FKX83" s="745" t="s">
        <v>245</v>
      </c>
      <c r="FKY83" s="736"/>
      <c r="FKZ83" s="727"/>
      <c r="FLA83" s="738">
        <v>2</v>
      </c>
      <c r="FLB83" s="722" t="s">
        <v>4511</v>
      </c>
      <c r="FLC83" s="723" t="s">
        <v>16</v>
      </c>
      <c r="FLD83" s="745" t="s">
        <v>221</v>
      </c>
      <c r="FLE83" s="745" t="s">
        <v>376</v>
      </c>
      <c r="FLF83" s="774">
        <v>31138</v>
      </c>
      <c r="FLG83" s="795">
        <v>32</v>
      </c>
      <c r="FLH83" s="747" t="s">
        <v>4508</v>
      </c>
      <c r="FLI83" s="745" t="s">
        <v>785</v>
      </c>
      <c r="FLJ83" s="745" t="s">
        <v>246</v>
      </c>
      <c r="FLK83" s="726"/>
      <c r="FLL83" s="726" t="s">
        <v>6426</v>
      </c>
      <c r="FLM83" s="722" t="s">
        <v>4179</v>
      </c>
      <c r="FLN83" s="745" t="s">
        <v>245</v>
      </c>
      <c r="FLO83" s="736"/>
      <c r="FLP83" s="727"/>
      <c r="FLQ83" s="738">
        <v>2</v>
      </c>
      <c r="FLR83" s="722" t="s">
        <v>4511</v>
      </c>
      <c r="FLS83" s="723" t="s">
        <v>16</v>
      </c>
      <c r="FLT83" s="745" t="s">
        <v>221</v>
      </c>
      <c r="FLU83" s="745" t="s">
        <v>376</v>
      </c>
      <c r="FLV83" s="774">
        <v>31138</v>
      </c>
      <c r="FLW83" s="795">
        <v>32</v>
      </c>
      <c r="FLX83" s="747" t="s">
        <v>4508</v>
      </c>
      <c r="FLY83" s="745" t="s">
        <v>785</v>
      </c>
      <c r="FLZ83" s="745" t="s">
        <v>246</v>
      </c>
      <c r="FMA83" s="726"/>
      <c r="FMB83" s="726" t="s">
        <v>6426</v>
      </c>
      <c r="FMC83" s="722" t="s">
        <v>4179</v>
      </c>
      <c r="FMD83" s="745" t="s">
        <v>245</v>
      </c>
      <c r="FME83" s="736"/>
      <c r="FMF83" s="727"/>
      <c r="FMG83" s="738">
        <v>2</v>
      </c>
      <c r="FMH83" s="722" t="s">
        <v>4511</v>
      </c>
      <c r="FMI83" s="723" t="s">
        <v>16</v>
      </c>
      <c r="FMJ83" s="745" t="s">
        <v>221</v>
      </c>
      <c r="FMK83" s="745" t="s">
        <v>376</v>
      </c>
      <c r="FML83" s="774">
        <v>31138</v>
      </c>
      <c r="FMM83" s="795">
        <v>32</v>
      </c>
      <c r="FMN83" s="747" t="s">
        <v>4508</v>
      </c>
      <c r="FMO83" s="745" t="s">
        <v>785</v>
      </c>
      <c r="FMP83" s="745" t="s">
        <v>246</v>
      </c>
      <c r="FMQ83" s="726"/>
      <c r="FMR83" s="726" t="s">
        <v>6426</v>
      </c>
      <c r="FMS83" s="722" t="s">
        <v>4179</v>
      </c>
      <c r="FMT83" s="745" t="s">
        <v>245</v>
      </c>
      <c r="FMU83" s="736"/>
      <c r="FMV83" s="727"/>
      <c r="FMW83" s="738">
        <v>2</v>
      </c>
      <c r="FMX83" s="722" t="s">
        <v>4511</v>
      </c>
      <c r="FMY83" s="723" t="s">
        <v>16</v>
      </c>
      <c r="FMZ83" s="745" t="s">
        <v>221</v>
      </c>
      <c r="FNA83" s="745" t="s">
        <v>376</v>
      </c>
      <c r="FNB83" s="774">
        <v>31138</v>
      </c>
      <c r="FNC83" s="795">
        <v>32</v>
      </c>
      <c r="FND83" s="747" t="s">
        <v>4508</v>
      </c>
      <c r="FNE83" s="745" t="s">
        <v>785</v>
      </c>
      <c r="FNF83" s="745" t="s">
        <v>246</v>
      </c>
      <c r="FNG83" s="726"/>
      <c r="FNH83" s="726" t="s">
        <v>6426</v>
      </c>
      <c r="FNI83" s="722" t="s">
        <v>4179</v>
      </c>
      <c r="FNJ83" s="745" t="s">
        <v>245</v>
      </c>
      <c r="FNK83" s="736"/>
      <c r="FNL83" s="727"/>
      <c r="FNM83" s="738">
        <v>2</v>
      </c>
      <c r="FNN83" s="722" t="s">
        <v>4511</v>
      </c>
      <c r="FNO83" s="723" t="s">
        <v>16</v>
      </c>
      <c r="FNP83" s="745" t="s">
        <v>221</v>
      </c>
      <c r="FNQ83" s="745" t="s">
        <v>376</v>
      </c>
      <c r="FNR83" s="774">
        <v>31138</v>
      </c>
      <c r="FNS83" s="795">
        <v>32</v>
      </c>
      <c r="FNT83" s="747" t="s">
        <v>4508</v>
      </c>
      <c r="FNU83" s="745" t="s">
        <v>785</v>
      </c>
      <c r="FNV83" s="745" t="s">
        <v>246</v>
      </c>
      <c r="FNW83" s="726"/>
      <c r="FNX83" s="726" t="s">
        <v>6426</v>
      </c>
      <c r="FNY83" s="722" t="s">
        <v>4179</v>
      </c>
      <c r="FNZ83" s="745" t="s">
        <v>245</v>
      </c>
      <c r="FOA83" s="736"/>
      <c r="FOB83" s="727"/>
      <c r="FOC83" s="738">
        <v>2</v>
      </c>
      <c r="FOD83" s="722" t="s">
        <v>4511</v>
      </c>
      <c r="FOE83" s="723" t="s">
        <v>16</v>
      </c>
      <c r="FOF83" s="745" t="s">
        <v>221</v>
      </c>
      <c r="FOG83" s="745" t="s">
        <v>376</v>
      </c>
      <c r="FOH83" s="774">
        <v>31138</v>
      </c>
      <c r="FOI83" s="795">
        <v>32</v>
      </c>
      <c r="FOJ83" s="747" t="s">
        <v>4508</v>
      </c>
      <c r="FOK83" s="745" t="s">
        <v>785</v>
      </c>
      <c r="FOL83" s="745" t="s">
        <v>246</v>
      </c>
      <c r="FOM83" s="726"/>
      <c r="FON83" s="726" t="s">
        <v>6426</v>
      </c>
      <c r="FOO83" s="722" t="s">
        <v>4179</v>
      </c>
      <c r="FOP83" s="745" t="s">
        <v>245</v>
      </c>
      <c r="FOQ83" s="736"/>
      <c r="FOR83" s="727"/>
      <c r="FOS83" s="738">
        <v>2</v>
      </c>
      <c r="FOT83" s="722" t="s">
        <v>4511</v>
      </c>
      <c r="FOU83" s="723" t="s">
        <v>16</v>
      </c>
      <c r="FOV83" s="745" t="s">
        <v>221</v>
      </c>
      <c r="FOW83" s="745" t="s">
        <v>376</v>
      </c>
      <c r="FOX83" s="774">
        <v>31138</v>
      </c>
      <c r="FOY83" s="795">
        <v>32</v>
      </c>
      <c r="FOZ83" s="747" t="s">
        <v>4508</v>
      </c>
      <c r="FPA83" s="745" t="s">
        <v>785</v>
      </c>
      <c r="FPB83" s="745" t="s">
        <v>246</v>
      </c>
      <c r="FPC83" s="726"/>
      <c r="FPD83" s="726" t="s">
        <v>6426</v>
      </c>
      <c r="FPE83" s="722" t="s">
        <v>4179</v>
      </c>
      <c r="FPF83" s="745" t="s">
        <v>245</v>
      </c>
      <c r="FPG83" s="736"/>
      <c r="FPH83" s="727"/>
      <c r="FPI83" s="738">
        <v>2</v>
      </c>
      <c r="FPJ83" s="722" t="s">
        <v>4511</v>
      </c>
      <c r="FPK83" s="723" t="s">
        <v>16</v>
      </c>
      <c r="FPL83" s="745" t="s">
        <v>221</v>
      </c>
      <c r="FPM83" s="745" t="s">
        <v>376</v>
      </c>
      <c r="FPN83" s="774">
        <v>31138</v>
      </c>
      <c r="FPO83" s="795">
        <v>32</v>
      </c>
      <c r="FPP83" s="747" t="s">
        <v>4508</v>
      </c>
      <c r="FPQ83" s="745" t="s">
        <v>785</v>
      </c>
      <c r="FPR83" s="745" t="s">
        <v>246</v>
      </c>
      <c r="FPS83" s="726"/>
      <c r="FPT83" s="726" t="s">
        <v>6426</v>
      </c>
      <c r="FPU83" s="722" t="s">
        <v>4179</v>
      </c>
      <c r="FPV83" s="745" t="s">
        <v>245</v>
      </c>
      <c r="FPW83" s="736"/>
      <c r="FPX83" s="727"/>
      <c r="FPY83" s="738">
        <v>2</v>
      </c>
      <c r="FPZ83" s="722" t="s">
        <v>4511</v>
      </c>
      <c r="FQA83" s="723" t="s">
        <v>16</v>
      </c>
      <c r="FQB83" s="745" t="s">
        <v>221</v>
      </c>
      <c r="FQC83" s="745" t="s">
        <v>376</v>
      </c>
      <c r="FQD83" s="774">
        <v>31138</v>
      </c>
      <c r="FQE83" s="795">
        <v>32</v>
      </c>
      <c r="FQF83" s="747" t="s">
        <v>4508</v>
      </c>
      <c r="FQG83" s="745" t="s">
        <v>785</v>
      </c>
      <c r="FQH83" s="745" t="s">
        <v>246</v>
      </c>
      <c r="FQI83" s="726"/>
      <c r="FQJ83" s="726" t="s">
        <v>6426</v>
      </c>
      <c r="FQK83" s="722" t="s">
        <v>4179</v>
      </c>
      <c r="FQL83" s="745" t="s">
        <v>245</v>
      </c>
      <c r="FQM83" s="736"/>
      <c r="FQN83" s="727"/>
      <c r="FQO83" s="738">
        <v>2</v>
      </c>
      <c r="FQP83" s="722" t="s">
        <v>4511</v>
      </c>
      <c r="FQQ83" s="723" t="s">
        <v>16</v>
      </c>
      <c r="FQR83" s="745" t="s">
        <v>221</v>
      </c>
      <c r="FQS83" s="745" t="s">
        <v>376</v>
      </c>
      <c r="FQT83" s="774">
        <v>31138</v>
      </c>
      <c r="FQU83" s="795">
        <v>32</v>
      </c>
      <c r="FQV83" s="747" t="s">
        <v>4508</v>
      </c>
      <c r="FQW83" s="745" t="s">
        <v>785</v>
      </c>
      <c r="FQX83" s="745" t="s">
        <v>246</v>
      </c>
      <c r="FQY83" s="726"/>
      <c r="FQZ83" s="726" t="s">
        <v>6426</v>
      </c>
      <c r="FRA83" s="722" t="s">
        <v>4179</v>
      </c>
      <c r="FRB83" s="745" t="s">
        <v>245</v>
      </c>
      <c r="FRC83" s="736"/>
      <c r="FRD83" s="727"/>
      <c r="FRE83" s="738">
        <v>2</v>
      </c>
      <c r="FRF83" s="722" t="s">
        <v>4511</v>
      </c>
      <c r="FRG83" s="723" t="s">
        <v>16</v>
      </c>
      <c r="FRH83" s="745" t="s">
        <v>221</v>
      </c>
      <c r="FRI83" s="745" t="s">
        <v>376</v>
      </c>
      <c r="FRJ83" s="774">
        <v>31138</v>
      </c>
      <c r="FRK83" s="795">
        <v>32</v>
      </c>
      <c r="FRL83" s="747" t="s">
        <v>4508</v>
      </c>
      <c r="FRM83" s="745" t="s">
        <v>785</v>
      </c>
      <c r="FRN83" s="745" t="s">
        <v>246</v>
      </c>
      <c r="FRO83" s="726"/>
      <c r="FRP83" s="726" t="s">
        <v>6426</v>
      </c>
      <c r="FRQ83" s="722" t="s">
        <v>4179</v>
      </c>
      <c r="FRR83" s="745" t="s">
        <v>245</v>
      </c>
      <c r="FRS83" s="736"/>
      <c r="FRT83" s="727"/>
      <c r="FRU83" s="738">
        <v>2</v>
      </c>
      <c r="FRV83" s="722" t="s">
        <v>4511</v>
      </c>
      <c r="FRW83" s="723" t="s">
        <v>16</v>
      </c>
      <c r="FRX83" s="745" t="s">
        <v>221</v>
      </c>
      <c r="FRY83" s="745" t="s">
        <v>376</v>
      </c>
      <c r="FRZ83" s="774">
        <v>31138</v>
      </c>
      <c r="FSA83" s="795">
        <v>32</v>
      </c>
      <c r="FSB83" s="747" t="s">
        <v>4508</v>
      </c>
      <c r="FSC83" s="745" t="s">
        <v>785</v>
      </c>
      <c r="FSD83" s="745" t="s">
        <v>246</v>
      </c>
      <c r="FSE83" s="726"/>
      <c r="FSF83" s="726" t="s">
        <v>6426</v>
      </c>
      <c r="FSG83" s="722" t="s">
        <v>4179</v>
      </c>
      <c r="FSH83" s="745" t="s">
        <v>245</v>
      </c>
      <c r="FSI83" s="736"/>
      <c r="FSJ83" s="727"/>
      <c r="FSK83" s="738">
        <v>2</v>
      </c>
      <c r="FSL83" s="722" t="s">
        <v>4511</v>
      </c>
      <c r="FSM83" s="723" t="s">
        <v>16</v>
      </c>
      <c r="FSN83" s="745" t="s">
        <v>221</v>
      </c>
      <c r="FSO83" s="745" t="s">
        <v>376</v>
      </c>
      <c r="FSP83" s="774">
        <v>31138</v>
      </c>
      <c r="FSQ83" s="795">
        <v>32</v>
      </c>
      <c r="FSR83" s="747" t="s">
        <v>4508</v>
      </c>
      <c r="FSS83" s="745" t="s">
        <v>785</v>
      </c>
      <c r="FST83" s="745" t="s">
        <v>246</v>
      </c>
      <c r="FSU83" s="726"/>
      <c r="FSV83" s="726" t="s">
        <v>6426</v>
      </c>
      <c r="FSW83" s="722" t="s">
        <v>4179</v>
      </c>
      <c r="FSX83" s="745" t="s">
        <v>245</v>
      </c>
      <c r="FSY83" s="736"/>
      <c r="FSZ83" s="727"/>
      <c r="FTA83" s="738">
        <v>2</v>
      </c>
      <c r="FTB83" s="722" t="s">
        <v>4511</v>
      </c>
      <c r="FTC83" s="723" t="s">
        <v>16</v>
      </c>
      <c r="FTD83" s="745" t="s">
        <v>221</v>
      </c>
      <c r="FTE83" s="745" t="s">
        <v>376</v>
      </c>
      <c r="FTF83" s="774">
        <v>31138</v>
      </c>
      <c r="FTG83" s="795">
        <v>32</v>
      </c>
      <c r="FTH83" s="747" t="s">
        <v>4508</v>
      </c>
      <c r="FTI83" s="745" t="s">
        <v>785</v>
      </c>
      <c r="FTJ83" s="745" t="s">
        <v>246</v>
      </c>
      <c r="FTK83" s="726"/>
      <c r="FTL83" s="726" t="s">
        <v>6426</v>
      </c>
      <c r="FTM83" s="722" t="s">
        <v>4179</v>
      </c>
      <c r="FTN83" s="745" t="s">
        <v>245</v>
      </c>
      <c r="FTO83" s="736"/>
      <c r="FTP83" s="727"/>
      <c r="FTQ83" s="738">
        <v>2</v>
      </c>
      <c r="FTR83" s="722" t="s">
        <v>4511</v>
      </c>
      <c r="FTS83" s="723" t="s">
        <v>16</v>
      </c>
      <c r="FTT83" s="745" t="s">
        <v>221</v>
      </c>
      <c r="FTU83" s="745" t="s">
        <v>376</v>
      </c>
      <c r="FTV83" s="774">
        <v>31138</v>
      </c>
      <c r="FTW83" s="795">
        <v>32</v>
      </c>
      <c r="FTX83" s="747" t="s">
        <v>4508</v>
      </c>
      <c r="FTY83" s="745" t="s">
        <v>785</v>
      </c>
      <c r="FTZ83" s="745" t="s">
        <v>246</v>
      </c>
      <c r="FUA83" s="726"/>
      <c r="FUB83" s="726" t="s">
        <v>6426</v>
      </c>
      <c r="FUC83" s="722" t="s">
        <v>4179</v>
      </c>
      <c r="FUD83" s="745" t="s">
        <v>245</v>
      </c>
      <c r="FUE83" s="736"/>
      <c r="FUF83" s="727"/>
      <c r="FUG83" s="738">
        <v>2</v>
      </c>
      <c r="FUH83" s="722" t="s">
        <v>4511</v>
      </c>
      <c r="FUI83" s="723" t="s">
        <v>16</v>
      </c>
      <c r="FUJ83" s="745" t="s">
        <v>221</v>
      </c>
      <c r="FUK83" s="745" t="s">
        <v>376</v>
      </c>
      <c r="FUL83" s="774">
        <v>31138</v>
      </c>
      <c r="FUM83" s="795">
        <v>32</v>
      </c>
      <c r="FUN83" s="747" t="s">
        <v>4508</v>
      </c>
      <c r="FUO83" s="745" t="s">
        <v>785</v>
      </c>
      <c r="FUP83" s="745" t="s">
        <v>246</v>
      </c>
      <c r="FUQ83" s="726"/>
      <c r="FUR83" s="726" t="s">
        <v>6426</v>
      </c>
      <c r="FUS83" s="722" t="s">
        <v>4179</v>
      </c>
      <c r="FUT83" s="745" t="s">
        <v>245</v>
      </c>
      <c r="FUU83" s="736"/>
      <c r="FUV83" s="727"/>
      <c r="FUW83" s="738">
        <v>2</v>
      </c>
      <c r="FUX83" s="722" t="s">
        <v>4511</v>
      </c>
      <c r="FUY83" s="723" t="s">
        <v>16</v>
      </c>
      <c r="FUZ83" s="745" t="s">
        <v>221</v>
      </c>
      <c r="FVA83" s="745" t="s">
        <v>376</v>
      </c>
      <c r="FVB83" s="774">
        <v>31138</v>
      </c>
      <c r="FVC83" s="795">
        <v>32</v>
      </c>
      <c r="FVD83" s="747" t="s">
        <v>4508</v>
      </c>
      <c r="FVE83" s="745" t="s">
        <v>785</v>
      </c>
      <c r="FVF83" s="745" t="s">
        <v>246</v>
      </c>
      <c r="FVG83" s="726"/>
      <c r="FVH83" s="726" t="s">
        <v>6426</v>
      </c>
      <c r="FVI83" s="722" t="s">
        <v>4179</v>
      </c>
      <c r="FVJ83" s="745" t="s">
        <v>245</v>
      </c>
      <c r="FVK83" s="736"/>
      <c r="FVL83" s="727"/>
      <c r="FVM83" s="738">
        <v>2</v>
      </c>
      <c r="FVN83" s="722" t="s">
        <v>4511</v>
      </c>
      <c r="FVO83" s="723" t="s">
        <v>16</v>
      </c>
      <c r="FVP83" s="745" t="s">
        <v>221</v>
      </c>
      <c r="FVQ83" s="745" t="s">
        <v>376</v>
      </c>
      <c r="FVR83" s="774">
        <v>31138</v>
      </c>
      <c r="FVS83" s="795">
        <v>32</v>
      </c>
      <c r="FVT83" s="747" t="s">
        <v>4508</v>
      </c>
      <c r="FVU83" s="745" t="s">
        <v>785</v>
      </c>
      <c r="FVV83" s="745" t="s">
        <v>246</v>
      </c>
      <c r="FVW83" s="726"/>
      <c r="FVX83" s="726" t="s">
        <v>6426</v>
      </c>
      <c r="FVY83" s="722" t="s">
        <v>4179</v>
      </c>
      <c r="FVZ83" s="745" t="s">
        <v>245</v>
      </c>
      <c r="FWA83" s="736"/>
      <c r="FWB83" s="727"/>
      <c r="FWC83" s="738">
        <v>2</v>
      </c>
      <c r="FWD83" s="722" t="s">
        <v>4511</v>
      </c>
      <c r="FWE83" s="723" t="s">
        <v>16</v>
      </c>
      <c r="FWF83" s="745" t="s">
        <v>221</v>
      </c>
      <c r="FWG83" s="745" t="s">
        <v>376</v>
      </c>
      <c r="FWH83" s="774">
        <v>31138</v>
      </c>
      <c r="FWI83" s="795">
        <v>32</v>
      </c>
      <c r="FWJ83" s="747" t="s">
        <v>4508</v>
      </c>
      <c r="FWK83" s="745" t="s">
        <v>785</v>
      </c>
      <c r="FWL83" s="745" t="s">
        <v>246</v>
      </c>
      <c r="FWM83" s="726"/>
      <c r="FWN83" s="726" t="s">
        <v>6426</v>
      </c>
      <c r="FWO83" s="722" t="s">
        <v>4179</v>
      </c>
      <c r="FWP83" s="745" t="s">
        <v>245</v>
      </c>
      <c r="FWQ83" s="736"/>
      <c r="FWR83" s="727"/>
      <c r="FWS83" s="738">
        <v>2</v>
      </c>
      <c r="FWT83" s="722" t="s">
        <v>4511</v>
      </c>
      <c r="FWU83" s="723" t="s">
        <v>16</v>
      </c>
      <c r="FWV83" s="745" t="s">
        <v>221</v>
      </c>
      <c r="FWW83" s="745" t="s">
        <v>376</v>
      </c>
      <c r="FWX83" s="774">
        <v>31138</v>
      </c>
      <c r="FWY83" s="795">
        <v>32</v>
      </c>
      <c r="FWZ83" s="747" t="s">
        <v>4508</v>
      </c>
      <c r="FXA83" s="745" t="s">
        <v>785</v>
      </c>
      <c r="FXB83" s="745" t="s">
        <v>246</v>
      </c>
      <c r="FXC83" s="726"/>
      <c r="FXD83" s="726" t="s">
        <v>6426</v>
      </c>
      <c r="FXE83" s="722" t="s">
        <v>4179</v>
      </c>
      <c r="FXF83" s="745" t="s">
        <v>245</v>
      </c>
      <c r="FXG83" s="736"/>
      <c r="FXH83" s="727"/>
      <c r="FXI83" s="738">
        <v>2</v>
      </c>
      <c r="FXJ83" s="722" t="s">
        <v>4511</v>
      </c>
      <c r="FXK83" s="723" t="s">
        <v>16</v>
      </c>
      <c r="FXL83" s="745" t="s">
        <v>221</v>
      </c>
      <c r="FXM83" s="745" t="s">
        <v>376</v>
      </c>
      <c r="FXN83" s="774">
        <v>31138</v>
      </c>
      <c r="FXO83" s="795">
        <v>32</v>
      </c>
      <c r="FXP83" s="747" t="s">
        <v>4508</v>
      </c>
      <c r="FXQ83" s="745" t="s">
        <v>785</v>
      </c>
      <c r="FXR83" s="745" t="s">
        <v>246</v>
      </c>
      <c r="FXS83" s="726"/>
      <c r="FXT83" s="726" t="s">
        <v>6426</v>
      </c>
      <c r="FXU83" s="722" t="s">
        <v>4179</v>
      </c>
      <c r="FXV83" s="745" t="s">
        <v>245</v>
      </c>
      <c r="FXW83" s="736"/>
      <c r="FXX83" s="727"/>
      <c r="FXY83" s="738">
        <v>2</v>
      </c>
      <c r="FXZ83" s="722" t="s">
        <v>4511</v>
      </c>
      <c r="FYA83" s="723" t="s">
        <v>16</v>
      </c>
      <c r="FYB83" s="745" t="s">
        <v>221</v>
      </c>
      <c r="FYC83" s="745" t="s">
        <v>376</v>
      </c>
      <c r="FYD83" s="774">
        <v>31138</v>
      </c>
      <c r="FYE83" s="795">
        <v>32</v>
      </c>
      <c r="FYF83" s="747" t="s">
        <v>4508</v>
      </c>
      <c r="FYG83" s="745" t="s">
        <v>785</v>
      </c>
      <c r="FYH83" s="745" t="s">
        <v>246</v>
      </c>
      <c r="FYI83" s="726"/>
      <c r="FYJ83" s="726" t="s">
        <v>6426</v>
      </c>
      <c r="FYK83" s="722" t="s">
        <v>4179</v>
      </c>
      <c r="FYL83" s="745" t="s">
        <v>245</v>
      </c>
      <c r="FYM83" s="736"/>
      <c r="FYN83" s="727"/>
      <c r="FYO83" s="738">
        <v>2</v>
      </c>
      <c r="FYP83" s="722" t="s">
        <v>4511</v>
      </c>
      <c r="FYQ83" s="723" t="s">
        <v>16</v>
      </c>
      <c r="FYR83" s="745" t="s">
        <v>221</v>
      </c>
      <c r="FYS83" s="745" t="s">
        <v>376</v>
      </c>
      <c r="FYT83" s="774">
        <v>31138</v>
      </c>
      <c r="FYU83" s="795">
        <v>32</v>
      </c>
      <c r="FYV83" s="747" t="s">
        <v>4508</v>
      </c>
      <c r="FYW83" s="745" t="s">
        <v>785</v>
      </c>
      <c r="FYX83" s="745" t="s">
        <v>246</v>
      </c>
      <c r="FYY83" s="726"/>
      <c r="FYZ83" s="726" t="s">
        <v>6426</v>
      </c>
      <c r="FZA83" s="722" t="s">
        <v>4179</v>
      </c>
      <c r="FZB83" s="745" t="s">
        <v>245</v>
      </c>
      <c r="FZC83" s="736"/>
      <c r="FZD83" s="727"/>
      <c r="FZE83" s="738">
        <v>2</v>
      </c>
      <c r="FZF83" s="722" t="s">
        <v>4511</v>
      </c>
      <c r="FZG83" s="723" t="s">
        <v>16</v>
      </c>
      <c r="FZH83" s="745" t="s">
        <v>221</v>
      </c>
      <c r="FZI83" s="745" t="s">
        <v>376</v>
      </c>
      <c r="FZJ83" s="774">
        <v>31138</v>
      </c>
      <c r="FZK83" s="795">
        <v>32</v>
      </c>
      <c r="FZL83" s="747" t="s">
        <v>4508</v>
      </c>
      <c r="FZM83" s="745" t="s">
        <v>785</v>
      </c>
      <c r="FZN83" s="745" t="s">
        <v>246</v>
      </c>
      <c r="FZO83" s="726"/>
      <c r="FZP83" s="726" t="s">
        <v>6426</v>
      </c>
      <c r="FZQ83" s="722" t="s">
        <v>4179</v>
      </c>
      <c r="FZR83" s="745" t="s">
        <v>245</v>
      </c>
      <c r="FZS83" s="736"/>
      <c r="FZT83" s="727"/>
      <c r="FZU83" s="738">
        <v>2</v>
      </c>
      <c r="FZV83" s="722" t="s">
        <v>4511</v>
      </c>
      <c r="FZW83" s="723" t="s">
        <v>16</v>
      </c>
      <c r="FZX83" s="745" t="s">
        <v>221</v>
      </c>
      <c r="FZY83" s="745" t="s">
        <v>376</v>
      </c>
      <c r="FZZ83" s="774">
        <v>31138</v>
      </c>
      <c r="GAA83" s="795">
        <v>32</v>
      </c>
      <c r="GAB83" s="747" t="s">
        <v>4508</v>
      </c>
      <c r="GAC83" s="745" t="s">
        <v>785</v>
      </c>
      <c r="GAD83" s="745" t="s">
        <v>246</v>
      </c>
      <c r="GAE83" s="726"/>
      <c r="GAF83" s="726" t="s">
        <v>6426</v>
      </c>
      <c r="GAG83" s="722" t="s">
        <v>4179</v>
      </c>
      <c r="GAH83" s="745" t="s">
        <v>245</v>
      </c>
      <c r="GAI83" s="736"/>
      <c r="GAJ83" s="727"/>
      <c r="GAK83" s="738">
        <v>2</v>
      </c>
      <c r="GAL83" s="722" t="s">
        <v>4511</v>
      </c>
      <c r="GAM83" s="723" t="s">
        <v>16</v>
      </c>
      <c r="GAN83" s="745" t="s">
        <v>221</v>
      </c>
      <c r="GAO83" s="745" t="s">
        <v>376</v>
      </c>
      <c r="GAP83" s="774">
        <v>31138</v>
      </c>
      <c r="GAQ83" s="795">
        <v>32</v>
      </c>
      <c r="GAR83" s="747" t="s">
        <v>4508</v>
      </c>
      <c r="GAS83" s="745" t="s">
        <v>785</v>
      </c>
      <c r="GAT83" s="745" t="s">
        <v>246</v>
      </c>
      <c r="GAU83" s="726"/>
      <c r="GAV83" s="726" t="s">
        <v>6426</v>
      </c>
      <c r="GAW83" s="722" t="s">
        <v>4179</v>
      </c>
      <c r="GAX83" s="745" t="s">
        <v>245</v>
      </c>
      <c r="GAY83" s="736"/>
      <c r="GAZ83" s="727"/>
      <c r="GBA83" s="738">
        <v>2</v>
      </c>
      <c r="GBB83" s="722" t="s">
        <v>4511</v>
      </c>
      <c r="GBC83" s="723" t="s">
        <v>16</v>
      </c>
      <c r="GBD83" s="745" t="s">
        <v>221</v>
      </c>
      <c r="GBE83" s="745" t="s">
        <v>376</v>
      </c>
      <c r="GBF83" s="774">
        <v>31138</v>
      </c>
      <c r="GBG83" s="795">
        <v>32</v>
      </c>
      <c r="GBH83" s="747" t="s">
        <v>4508</v>
      </c>
      <c r="GBI83" s="745" t="s">
        <v>785</v>
      </c>
      <c r="GBJ83" s="745" t="s">
        <v>246</v>
      </c>
      <c r="GBK83" s="726"/>
      <c r="GBL83" s="726" t="s">
        <v>6426</v>
      </c>
      <c r="GBM83" s="722" t="s">
        <v>4179</v>
      </c>
      <c r="GBN83" s="745" t="s">
        <v>245</v>
      </c>
      <c r="GBO83" s="736"/>
      <c r="GBP83" s="727"/>
      <c r="GBQ83" s="738">
        <v>2</v>
      </c>
      <c r="GBR83" s="722" t="s">
        <v>4511</v>
      </c>
      <c r="GBS83" s="723" t="s">
        <v>16</v>
      </c>
      <c r="GBT83" s="745" t="s">
        <v>221</v>
      </c>
      <c r="GBU83" s="745" t="s">
        <v>376</v>
      </c>
      <c r="GBV83" s="774">
        <v>31138</v>
      </c>
      <c r="GBW83" s="795">
        <v>32</v>
      </c>
      <c r="GBX83" s="747" t="s">
        <v>4508</v>
      </c>
      <c r="GBY83" s="745" t="s">
        <v>785</v>
      </c>
      <c r="GBZ83" s="745" t="s">
        <v>246</v>
      </c>
      <c r="GCA83" s="726"/>
      <c r="GCB83" s="726" t="s">
        <v>6426</v>
      </c>
      <c r="GCC83" s="722" t="s">
        <v>4179</v>
      </c>
      <c r="GCD83" s="745" t="s">
        <v>245</v>
      </c>
      <c r="GCE83" s="736"/>
      <c r="GCF83" s="727"/>
      <c r="GCG83" s="738">
        <v>2</v>
      </c>
      <c r="GCH83" s="722" t="s">
        <v>4511</v>
      </c>
      <c r="GCI83" s="723" t="s">
        <v>16</v>
      </c>
      <c r="GCJ83" s="745" t="s">
        <v>221</v>
      </c>
      <c r="GCK83" s="745" t="s">
        <v>376</v>
      </c>
      <c r="GCL83" s="774">
        <v>31138</v>
      </c>
      <c r="GCM83" s="795">
        <v>32</v>
      </c>
      <c r="GCN83" s="747" t="s">
        <v>4508</v>
      </c>
      <c r="GCO83" s="745" t="s">
        <v>785</v>
      </c>
      <c r="GCP83" s="745" t="s">
        <v>246</v>
      </c>
      <c r="GCQ83" s="726"/>
      <c r="GCR83" s="726" t="s">
        <v>6426</v>
      </c>
      <c r="GCS83" s="722" t="s">
        <v>4179</v>
      </c>
      <c r="GCT83" s="745" t="s">
        <v>245</v>
      </c>
      <c r="GCU83" s="736"/>
      <c r="GCV83" s="727"/>
      <c r="GCW83" s="738">
        <v>2</v>
      </c>
      <c r="GCX83" s="722" t="s">
        <v>4511</v>
      </c>
      <c r="GCY83" s="723" t="s">
        <v>16</v>
      </c>
      <c r="GCZ83" s="745" t="s">
        <v>221</v>
      </c>
      <c r="GDA83" s="745" t="s">
        <v>376</v>
      </c>
      <c r="GDB83" s="774">
        <v>31138</v>
      </c>
      <c r="GDC83" s="795">
        <v>32</v>
      </c>
      <c r="GDD83" s="747" t="s">
        <v>4508</v>
      </c>
      <c r="GDE83" s="745" t="s">
        <v>785</v>
      </c>
      <c r="GDF83" s="745" t="s">
        <v>246</v>
      </c>
      <c r="GDG83" s="726"/>
      <c r="GDH83" s="726" t="s">
        <v>6426</v>
      </c>
      <c r="GDI83" s="722" t="s">
        <v>4179</v>
      </c>
      <c r="GDJ83" s="745" t="s">
        <v>245</v>
      </c>
      <c r="GDK83" s="736"/>
      <c r="GDL83" s="727"/>
      <c r="GDM83" s="738">
        <v>2</v>
      </c>
      <c r="GDN83" s="722" t="s">
        <v>4511</v>
      </c>
      <c r="GDO83" s="723" t="s">
        <v>16</v>
      </c>
      <c r="GDP83" s="745" t="s">
        <v>221</v>
      </c>
      <c r="GDQ83" s="745" t="s">
        <v>376</v>
      </c>
      <c r="GDR83" s="774">
        <v>31138</v>
      </c>
      <c r="GDS83" s="795">
        <v>32</v>
      </c>
      <c r="GDT83" s="747" t="s">
        <v>4508</v>
      </c>
      <c r="GDU83" s="745" t="s">
        <v>785</v>
      </c>
      <c r="GDV83" s="745" t="s">
        <v>246</v>
      </c>
      <c r="GDW83" s="726"/>
      <c r="GDX83" s="726" t="s">
        <v>6426</v>
      </c>
      <c r="GDY83" s="722" t="s">
        <v>4179</v>
      </c>
      <c r="GDZ83" s="745" t="s">
        <v>245</v>
      </c>
      <c r="GEA83" s="736"/>
      <c r="GEB83" s="727"/>
      <c r="GEC83" s="738">
        <v>2</v>
      </c>
      <c r="GED83" s="722" t="s">
        <v>4511</v>
      </c>
      <c r="GEE83" s="723" t="s">
        <v>16</v>
      </c>
      <c r="GEF83" s="745" t="s">
        <v>221</v>
      </c>
      <c r="GEG83" s="745" t="s">
        <v>376</v>
      </c>
      <c r="GEH83" s="774">
        <v>31138</v>
      </c>
      <c r="GEI83" s="795">
        <v>32</v>
      </c>
      <c r="GEJ83" s="747" t="s">
        <v>4508</v>
      </c>
      <c r="GEK83" s="745" t="s">
        <v>785</v>
      </c>
      <c r="GEL83" s="745" t="s">
        <v>246</v>
      </c>
      <c r="GEM83" s="726"/>
      <c r="GEN83" s="726" t="s">
        <v>6426</v>
      </c>
      <c r="GEO83" s="722" t="s">
        <v>4179</v>
      </c>
      <c r="GEP83" s="745" t="s">
        <v>245</v>
      </c>
      <c r="GEQ83" s="736"/>
      <c r="GER83" s="727"/>
      <c r="GES83" s="738">
        <v>2</v>
      </c>
      <c r="GET83" s="722" t="s">
        <v>4511</v>
      </c>
      <c r="GEU83" s="723" t="s">
        <v>16</v>
      </c>
      <c r="GEV83" s="745" t="s">
        <v>221</v>
      </c>
      <c r="GEW83" s="745" t="s">
        <v>376</v>
      </c>
      <c r="GEX83" s="774">
        <v>31138</v>
      </c>
      <c r="GEY83" s="795">
        <v>32</v>
      </c>
      <c r="GEZ83" s="747" t="s">
        <v>4508</v>
      </c>
      <c r="GFA83" s="745" t="s">
        <v>785</v>
      </c>
      <c r="GFB83" s="745" t="s">
        <v>246</v>
      </c>
      <c r="GFC83" s="726"/>
      <c r="GFD83" s="726" t="s">
        <v>6426</v>
      </c>
      <c r="GFE83" s="722" t="s">
        <v>4179</v>
      </c>
      <c r="GFF83" s="745" t="s">
        <v>245</v>
      </c>
      <c r="GFG83" s="736"/>
      <c r="GFH83" s="727"/>
      <c r="GFI83" s="738">
        <v>2</v>
      </c>
      <c r="GFJ83" s="722" t="s">
        <v>4511</v>
      </c>
      <c r="GFK83" s="723" t="s">
        <v>16</v>
      </c>
      <c r="GFL83" s="745" t="s">
        <v>221</v>
      </c>
      <c r="GFM83" s="745" t="s">
        <v>376</v>
      </c>
      <c r="GFN83" s="774">
        <v>31138</v>
      </c>
      <c r="GFO83" s="795">
        <v>32</v>
      </c>
      <c r="GFP83" s="747" t="s">
        <v>4508</v>
      </c>
      <c r="GFQ83" s="745" t="s">
        <v>785</v>
      </c>
      <c r="GFR83" s="745" t="s">
        <v>246</v>
      </c>
      <c r="GFS83" s="726"/>
      <c r="GFT83" s="726" t="s">
        <v>6426</v>
      </c>
      <c r="GFU83" s="722" t="s">
        <v>4179</v>
      </c>
      <c r="GFV83" s="745" t="s">
        <v>245</v>
      </c>
      <c r="GFW83" s="736"/>
      <c r="GFX83" s="727"/>
      <c r="GFY83" s="738">
        <v>2</v>
      </c>
      <c r="GFZ83" s="722" t="s">
        <v>4511</v>
      </c>
      <c r="GGA83" s="723" t="s">
        <v>16</v>
      </c>
      <c r="GGB83" s="745" t="s">
        <v>221</v>
      </c>
      <c r="GGC83" s="745" t="s">
        <v>376</v>
      </c>
      <c r="GGD83" s="774">
        <v>31138</v>
      </c>
      <c r="GGE83" s="795">
        <v>32</v>
      </c>
      <c r="GGF83" s="747" t="s">
        <v>4508</v>
      </c>
      <c r="GGG83" s="745" t="s">
        <v>785</v>
      </c>
      <c r="GGH83" s="745" t="s">
        <v>246</v>
      </c>
      <c r="GGI83" s="726"/>
      <c r="GGJ83" s="726" t="s">
        <v>6426</v>
      </c>
      <c r="GGK83" s="722" t="s">
        <v>4179</v>
      </c>
      <c r="GGL83" s="745" t="s">
        <v>245</v>
      </c>
      <c r="GGM83" s="736"/>
      <c r="GGN83" s="727"/>
      <c r="GGO83" s="738">
        <v>2</v>
      </c>
      <c r="GGP83" s="722" t="s">
        <v>4511</v>
      </c>
      <c r="GGQ83" s="723" t="s">
        <v>16</v>
      </c>
      <c r="GGR83" s="745" t="s">
        <v>221</v>
      </c>
      <c r="GGS83" s="745" t="s">
        <v>376</v>
      </c>
      <c r="GGT83" s="774">
        <v>31138</v>
      </c>
      <c r="GGU83" s="795">
        <v>32</v>
      </c>
      <c r="GGV83" s="747" t="s">
        <v>4508</v>
      </c>
      <c r="GGW83" s="745" t="s">
        <v>785</v>
      </c>
      <c r="GGX83" s="745" t="s">
        <v>246</v>
      </c>
      <c r="GGY83" s="726"/>
      <c r="GGZ83" s="726" t="s">
        <v>6426</v>
      </c>
      <c r="GHA83" s="722" t="s">
        <v>4179</v>
      </c>
      <c r="GHB83" s="745" t="s">
        <v>245</v>
      </c>
      <c r="GHC83" s="736"/>
      <c r="GHD83" s="727"/>
      <c r="GHE83" s="738">
        <v>2</v>
      </c>
      <c r="GHF83" s="722" t="s">
        <v>4511</v>
      </c>
      <c r="GHG83" s="723" t="s">
        <v>16</v>
      </c>
      <c r="GHH83" s="745" t="s">
        <v>221</v>
      </c>
      <c r="GHI83" s="745" t="s">
        <v>376</v>
      </c>
      <c r="GHJ83" s="774">
        <v>31138</v>
      </c>
      <c r="GHK83" s="795">
        <v>32</v>
      </c>
      <c r="GHL83" s="747" t="s">
        <v>4508</v>
      </c>
      <c r="GHM83" s="745" t="s">
        <v>785</v>
      </c>
      <c r="GHN83" s="745" t="s">
        <v>246</v>
      </c>
      <c r="GHO83" s="726"/>
      <c r="GHP83" s="726" t="s">
        <v>6426</v>
      </c>
      <c r="GHQ83" s="722" t="s">
        <v>4179</v>
      </c>
      <c r="GHR83" s="745" t="s">
        <v>245</v>
      </c>
      <c r="GHS83" s="736"/>
      <c r="GHT83" s="727"/>
      <c r="GHU83" s="738">
        <v>2</v>
      </c>
      <c r="GHV83" s="722" t="s">
        <v>4511</v>
      </c>
      <c r="GHW83" s="723" t="s">
        <v>16</v>
      </c>
      <c r="GHX83" s="745" t="s">
        <v>221</v>
      </c>
      <c r="GHY83" s="745" t="s">
        <v>376</v>
      </c>
      <c r="GHZ83" s="774">
        <v>31138</v>
      </c>
      <c r="GIA83" s="795">
        <v>32</v>
      </c>
      <c r="GIB83" s="747" t="s">
        <v>4508</v>
      </c>
      <c r="GIC83" s="745" t="s">
        <v>785</v>
      </c>
      <c r="GID83" s="745" t="s">
        <v>246</v>
      </c>
      <c r="GIE83" s="726"/>
      <c r="GIF83" s="726" t="s">
        <v>6426</v>
      </c>
      <c r="GIG83" s="722" t="s">
        <v>4179</v>
      </c>
      <c r="GIH83" s="745" t="s">
        <v>245</v>
      </c>
      <c r="GII83" s="736"/>
      <c r="GIJ83" s="727"/>
      <c r="GIK83" s="738">
        <v>2</v>
      </c>
      <c r="GIL83" s="722" t="s">
        <v>4511</v>
      </c>
      <c r="GIM83" s="723" t="s">
        <v>16</v>
      </c>
      <c r="GIN83" s="745" t="s">
        <v>221</v>
      </c>
      <c r="GIO83" s="745" t="s">
        <v>376</v>
      </c>
      <c r="GIP83" s="774">
        <v>31138</v>
      </c>
      <c r="GIQ83" s="795">
        <v>32</v>
      </c>
      <c r="GIR83" s="747" t="s">
        <v>4508</v>
      </c>
      <c r="GIS83" s="745" t="s">
        <v>785</v>
      </c>
      <c r="GIT83" s="745" t="s">
        <v>246</v>
      </c>
      <c r="GIU83" s="726"/>
      <c r="GIV83" s="726" t="s">
        <v>6426</v>
      </c>
      <c r="GIW83" s="722" t="s">
        <v>4179</v>
      </c>
      <c r="GIX83" s="745" t="s">
        <v>245</v>
      </c>
      <c r="GIY83" s="736"/>
      <c r="GIZ83" s="727"/>
      <c r="GJA83" s="738">
        <v>2</v>
      </c>
      <c r="GJB83" s="722" t="s">
        <v>4511</v>
      </c>
      <c r="GJC83" s="723" t="s">
        <v>16</v>
      </c>
      <c r="GJD83" s="745" t="s">
        <v>221</v>
      </c>
      <c r="GJE83" s="745" t="s">
        <v>376</v>
      </c>
      <c r="GJF83" s="774">
        <v>31138</v>
      </c>
      <c r="GJG83" s="795">
        <v>32</v>
      </c>
      <c r="GJH83" s="747" t="s">
        <v>4508</v>
      </c>
      <c r="GJI83" s="745" t="s">
        <v>785</v>
      </c>
      <c r="GJJ83" s="745" t="s">
        <v>246</v>
      </c>
      <c r="GJK83" s="726"/>
      <c r="GJL83" s="726" t="s">
        <v>6426</v>
      </c>
      <c r="GJM83" s="722" t="s">
        <v>4179</v>
      </c>
      <c r="GJN83" s="745" t="s">
        <v>245</v>
      </c>
      <c r="GJO83" s="736"/>
      <c r="GJP83" s="727"/>
      <c r="GJQ83" s="738">
        <v>2</v>
      </c>
      <c r="GJR83" s="722" t="s">
        <v>4511</v>
      </c>
      <c r="GJS83" s="723" t="s">
        <v>16</v>
      </c>
      <c r="GJT83" s="745" t="s">
        <v>221</v>
      </c>
      <c r="GJU83" s="745" t="s">
        <v>376</v>
      </c>
      <c r="GJV83" s="774">
        <v>31138</v>
      </c>
      <c r="GJW83" s="795">
        <v>32</v>
      </c>
      <c r="GJX83" s="747" t="s">
        <v>4508</v>
      </c>
      <c r="GJY83" s="745" t="s">
        <v>785</v>
      </c>
      <c r="GJZ83" s="745" t="s">
        <v>246</v>
      </c>
      <c r="GKA83" s="726"/>
      <c r="GKB83" s="726" t="s">
        <v>6426</v>
      </c>
      <c r="GKC83" s="722" t="s">
        <v>4179</v>
      </c>
      <c r="GKD83" s="745" t="s">
        <v>245</v>
      </c>
      <c r="GKE83" s="736"/>
      <c r="GKF83" s="727"/>
      <c r="GKG83" s="738">
        <v>2</v>
      </c>
      <c r="GKH83" s="722" t="s">
        <v>4511</v>
      </c>
      <c r="GKI83" s="723" t="s">
        <v>16</v>
      </c>
      <c r="GKJ83" s="745" t="s">
        <v>221</v>
      </c>
      <c r="GKK83" s="745" t="s">
        <v>376</v>
      </c>
      <c r="GKL83" s="774">
        <v>31138</v>
      </c>
      <c r="GKM83" s="795">
        <v>32</v>
      </c>
      <c r="GKN83" s="747" t="s">
        <v>4508</v>
      </c>
      <c r="GKO83" s="745" t="s">
        <v>785</v>
      </c>
      <c r="GKP83" s="745" t="s">
        <v>246</v>
      </c>
      <c r="GKQ83" s="726"/>
      <c r="GKR83" s="726" t="s">
        <v>6426</v>
      </c>
      <c r="GKS83" s="722" t="s">
        <v>4179</v>
      </c>
      <c r="GKT83" s="745" t="s">
        <v>245</v>
      </c>
      <c r="GKU83" s="736"/>
      <c r="GKV83" s="727"/>
      <c r="GKW83" s="738">
        <v>2</v>
      </c>
      <c r="GKX83" s="722" t="s">
        <v>4511</v>
      </c>
      <c r="GKY83" s="723" t="s">
        <v>16</v>
      </c>
      <c r="GKZ83" s="745" t="s">
        <v>221</v>
      </c>
      <c r="GLA83" s="745" t="s">
        <v>376</v>
      </c>
      <c r="GLB83" s="774">
        <v>31138</v>
      </c>
      <c r="GLC83" s="795">
        <v>32</v>
      </c>
      <c r="GLD83" s="747" t="s">
        <v>4508</v>
      </c>
      <c r="GLE83" s="745" t="s">
        <v>785</v>
      </c>
      <c r="GLF83" s="745" t="s">
        <v>246</v>
      </c>
      <c r="GLG83" s="726"/>
      <c r="GLH83" s="726" t="s">
        <v>6426</v>
      </c>
      <c r="GLI83" s="722" t="s">
        <v>4179</v>
      </c>
      <c r="GLJ83" s="745" t="s">
        <v>245</v>
      </c>
      <c r="GLK83" s="736"/>
      <c r="GLL83" s="727"/>
      <c r="GLM83" s="738">
        <v>2</v>
      </c>
      <c r="GLN83" s="722" t="s">
        <v>4511</v>
      </c>
      <c r="GLO83" s="723" t="s">
        <v>16</v>
      </c>
      <c r="GLP83" s="745" t="s">
        <v>221</v>
      </c>
      <c r="GLQ83" s="745" t="s">
        <v>376</v>
      </c>
      <c r="GLR83" s="774">
        <v>31138</v>
      </c>
      <c r="GLS83" s="795">
        <v>32</v>
      </c>
      <c r="GLT83" s="747" t="s">
        <v>4508</v>
      </c>
      <c r="GLU83" s="745" t="s">
        <v>785</v>
      </c>
      <c r="GLV83" s="745" t="s">
        <v>246</v>
      </c>
      <c r="GLW83" s="726"/>
      <c r="GLX83" s="726" t="s">
        <v>6426</v>
      </c>
      <c r="GLY83" s="722" t="s">
        <v>4179</v>
      </c>
      <c r="GLZ83" s="745" t="s">
        <v>245</v>
      </c>
      <c r="GMA83" s="736"/>
      <c r="GMB83" s="727"/>
      <c r="GMC83" s="738">
        <v>2</v>
      </c>
      <c r="GMD83" s="722" t="s">
        <v>4511</v>
      </c>
      <c r="GME83" s="723" t="s">
        <v>16</v>
      </c>
      <c r="GMF83" s="745" t="s">
        <v>221</v>
      </c>
      <c r="GMG83" s="745" t="s">
        <v>376</v>
      </c>
      <c r="GMH83" s="774">
        <v>31138</v>
      </c>
      <c r="GMI83" s="795">
        <v>32</v>
      </c>
      <c r="GMJ83" s="747" t="s">
        <v>4508</v>
      </c>
      <c r="GMK83" s="745" t="s">
        <v>785</v>
      </c>
      <c r="GML83" s="745" t="s">
        <v>246</v>
      </c>
      <c r="GMM83" s="726"/>
      <c r="GMN83" s="726" t="s">
        <v>6426</v>
      </c>
      <c r="GMO83" s="722" t="s">
        <v>4179</v>
      </c>
      <c r="GMP83" s="745" t="s">
        <v>245</v>
      </c>
      <c r="GMQ83" s="736"/>
      <c r="GMR83" s="727"/>
      <c r="GMS83" s="738">
        <v>2</v>
      </c>
      <c r="GMT83" s="722" t="s">
        <v>4511</v>
      </c>
      <c r="GMU83" s="723" t="s">
        <v>16</v>
      </c>
      <c r="GMV83" s="745" t="s">
        <v>221</v>
      </c>
      <c r="GMW83" s="745" t="s">
        <v>376</v>
      </c>
      <c r="GMX83" s="774">
        <v>31138</v>
      </c>
      <c r="GMY83" s="795">
        <v>32</v>
      </c>
      <c r="GMZ83" s="747" t="s">
        <v>4508</v>
      </c>
      <c r="GNA83" s="745" t="s">
        <v>785</v>
      </c>
      <c r="GNB83" s="745" t="s">
        <v>246</v>
      </c>
      <c r="GNC83" s="726"/>
      <c r="GND83" s="726" t="s">
        <v>6426</v>
      </c>
      <c r="GNE83" s="722" t="s">
        <v>4179</v>
      </c>
      <c r="GNF83" s="745" t="s">
        <v>245</v>
      </c>
      <c r="GNG83" s="736"/>
      <c r="GNH83" s="727"/>
      <c r="GNI83" s="738">
        <v>2</v>
      </c>
      <c r="GNJ83" s="722" t="s">
        <v>4511</v>
      </c>
      <c r="GNK83" s="723" t="s">
        <v>16</v>
      </c>
      <c r="GNL83" s="745" t="s">
        <v>221</v>
      </c>
      <c r="GNM83" s="745" t="s">
        <v>376</v>
      </c>
      <c r="GNN83" s="774">
        <v>31138</v>
      </c>
      <c r="GNO83" s="795">
        <v>32</v>
      </c>
      <c r="GNP83" s="747" t="s">
        <v>4508</v>
      </c>
      <c r="GNQ83" s="745" t="s">
        <v>785</v>
      </c>
      <c r="GNR83" s="745" t="s">
        <v>246</v>
      </c>
      <c r="GNS83" s="726"/>
      <c r="GNT83" s="726" t="s">
        <v>6426</v>
      </c>
      <c r="GNU83" s="722" t="s">
        <v>4179</v>
      </c>
      <c r="GNV83" s="745" t="s">
        <v>245</v>
      </c>
      <c r="GNW83" s="736"/>
      <c r="GNX83" s="727"/>
      <c r="GNY83" s="738">
        <v>2</v>
      </c>
      <c r="GNZ83" s="722" t="s">
        <v>4511</v>
      </c>
      <c r="GOA83" s="723" t="s">
        <v>16</v>
      </c>
      <c r="GOB83" s="745" t="s">
        <v>221</v>
      </c>
      <c r="GOC83" s="745" t="s">
        <v>376</v>
      </c>
      <c r="GOD83" s="774">
        <v>31138</v>
      </c>
      <c r="GOE83" s="795">
        <v>32</v>
      </c>
      <c r="GOF83" s="747" t="s">
        <v>4508</v>
      </c>
      <c r="GOG83" s="745" t="s">
        <v>785</v>
      </c>
      <c r="GOH83" s="745" t="s">
        <v>246</v>
      </c>
      <c r="GOI83" s="726"/>
      <c r="GOJ83" s="726" t="s">
        <v>6426</v>
      </c>
      <c r="GOK83" s="722" t="s">
        <v>4179</v>
      </c>
      <c r="GOL83" s="745" t="s">
        <v>245</v>
      </c>
      <c r="GOM83" s="736"/>
      <c r="GON83" s="727"/>
      <c r="GOO83" s="738">
        <v>2</v>
      </c>
      <c r="GOP83" s="722" t="s">
        <v>4511</v>
      </c>
      <c r="GOQ83" s="723" t="s">
        <v>16</v>
      </c>
      <c r="GOR83" s="745" t="s">
        <v>221</v>
      </c>
      <c r="GOS83" s="745" t="s">
        <v>376</v>
      </c>
      <c r="GOT83" s="774">
        <v>31138</v>
      </c>
      <c r="GOU83" s="795">
        <v>32</v>
      </c>
      <c r="GOV83" s="747" t="s">
        <v>4508</v>
      </c>
      <c r="GOW83" s="745" t="s">
        <v>785</v>
      </c>
      <c r="GOX83" s="745" t="s">
        <v>246</v>
      </c>
      <c r="GOY83" s="726"/>
      <c r="GOZ83" s="726" t="s">
        <v>6426</v>
      </c>
      <c r="GPA83" s="722" t="s">
        <v>4179</v>
      </c>
      <c r="GPB83" s="745" t="s">
        <v>245</v>
      </c>
      <c r="GPC83" s="736"/>
      <c r="GPD83" s="727"/>
      <c r="GPE83" s="738">
        <v>2</v>
      </c>
      <c r="GPF83" s="722" t="s">
        <v>4511</v>
      </c>
      <c r="GPG83" s="723" t="s">
        <v>16</v>
      </c>
      <c r="GPH83" s="745" t="s">
        <v>221</v>
      </c>
      <c r="GPI83" s="745" t="s">
        <v>376</v>
      </c>
      <c r="GPJ83" s="774">
        <v>31138</v>
      </c>
      <c r="GPK83" s="795">
        <v>32</v>
      </c>
      <c r="GPL83" s="747" t="s">
        <v>4508</v>
      </c>
      <c r="GPM83" s="745" t="s">
        <v>785</v>
      </c>
      <c r="GPN83" s="745" t="s">
        <v>246</v>
      </c>
      <c r="GPO83" s="726"/>
      <c r="GPP83" s="726" t="s">
        <v>6426</v>
      </c>
      <c r="GPQ83" s="722" t="s">
        <v>4179</v>
      </c>
      <c r="GPR83" s="745" t="s">
        <v>245</v>
      </c>
      <c r="GPS83" s="736"/>
      <c r="GPT83" s="727"/>
      <c r="GPU83" s="738">
        <v>2</v>
      </c>
      <c r="GPV83" s="722" t="s">
        <v>4511</v>
      </c>
      <c r="GPW83" s="723" t="s">
        <v>16</v>
      </c>
      <c r="GPX83" s="745" t="s">
        <v>221</v>
      </c>
      <c r="GPY83" s="745" t="s">
        <v>376</v>
      </c>
      <c r="GPZ83" s="774">
        <v>31138</v>
      </c>
      <c r="GQA83" s="795">
        <v>32</v>
      </c>
      <c r="GQB83" s="747" t="s">
        <v>4508</v>
      </c>
      <c r="GQC83" s="745" t="s">
        <v>785</v>
      </c>
      <c r="GQD83" s="745" t="s">
        <v>246</v>
      </c>
      <c r="GQE83" s="726"/>
      <c r="GQF83" s="726" t="s">
        <v>6426</v>
      </c>
      <c r="GQG83" s="722" t="s">
        <v>4179</v>
      </c>
      <c r="GQH83" s="745" t="s">
        <v>245</v>
      </c>
      <c r="GQI83" s="736"/>
      <c r="GQJ83" s="727"/>
      <c r="GQK83" s="738">
        <v>2</v>
      </c>
      <c r="GQL83" s="722" t="s">
        <v>4511</v>
      </c>
      <c r="GQM83" s="723" t="s">
        <v>16</v>
      </c>
      <c r="GQN83" s="745" t="s">
        <v>221</v>
      </c>
      <c r="GQO83" s="745" t="s">
        <v>376</v>
      </c>
      <c r="GQP83" s="774">
        <v>31138</v>
      </c>
      <c r="GQQ83" s="795">
        <v>32</v>
      </c>
      <c r="GQR83" s="747" t="s">
        <v>4508</v>
      </c>
      <c r="GQS83" s="745" t="s">
        <v>785</v>
      </c>
      <c r="GQT83" s="745" t="s">
        <v>246</v>
      </c>
      <c r="GQU83" s="726"/>
      <c r="GQV83" s="726" t="s">
        <v>6426</v>
      </c>
      <c r="GQW83" s="722" t="s">
        <v>4179</v>
      </c>
      <c r="GQX83" s="745" t="s">
        <v>245</v>
      </c>
      <c r="GQY83" s="736"/>
      <c r="GQZ83" s="727"/>
      <c r="GRA83" s="738">
        <v>2</v>
      </c>
      <c r="GRB83" s="722" t="s">
        <v>4511</v>
      </c>
      <c r="GRC83" s="723" t="s">
        <v>16</v>
      </c>
      <c r="GRD83" s="745" t="s">
        <v>221</v>
      </c>
      <c r="GRE83" s="745" t="s">
        <v>376</v>
      </c>
      <c r="GRF83" s="774">
        <v>31138</v>
      </c>
      <c r="GRG83" s="795">
        <v>32</v>
      </c>
      <c r="GRH83" s="747" t="s">
        <v>4508</v>
      </c>
      <c r="GRI83" s="745" t="s">
        <v>785</v>
      </c>
      <c r="GRJ83" s="745" t="s">
        <v>246</v>
      </c>
      <c r="GRK83" s="726"/>
      <c r="GRL83" s="726" t="s">
        <v>6426</v>
      </c>
      <c r="GRM83" s="722" t="s">
        <v>4179</v>
      </c>
      <c r="GRN83" s="745" t="s">
        <v>245</v>
      </c>
      <c r="GRO83" s="736"/>
      <c r="GRP83" s="727"/>
      <c r="GRQ83" s="738">
        <v>2</v>
      </c>
      <c r="GRR83" s="722" t="s">
        <v>4511</v>
      </c>
      <c r="GRS83" s="723" t="s">
        <v>16</v>
      </c>
      <c r="GRT83" s="745" t="s">
        <v>221</v>
      </c>
      <c r="GRU83" s="745" t="s">
        <v>376</v>
      </c>
      <c r="GRV83" s="774">
        <v>31138</v>
      </c>
      <c r="GRW83" s="795">
        <v>32</v>
      </c>
      <c r="GRX83" s="747" t="s">
        <v>4508</v>
      </c>
      <c r="GRY83" s="745" t="s">
        <v>785</v>
      </c>
      <c r="GRZ83" s="745" t="s">
        <v>246</v>
      </c>
      <c r="GSA83" s="726"/>
      <c r="GSB83" s="726" t="s">
        <v>6426</v>
      </c>
      <c r="GSC83" s="722" t="s">
        <v>4179</v>
      </c>
      <c r="GSD83" s="745" t="s">
        <v>245</v>
      </c>
      <c r="GSE83" s="736"/>
      <c r="GSF83" s="727"/>
      <c r="GSG83" s="738">
        <v>2</v>
      </c>
      <c r="GSH83" s="722" t="s">
        <v>4511</v>
      </c>
      <c r="GSI83" s="723" t="s">
        <v>16</v>
      </c>
      <c r="GSJ83" s="745" t="s">
        <v>221</v>
      </c>
      <c r="GSK83" s="745" t="s">
        <v>376</v>
      </c>
      <c r="GSL83" s="774">
        <v>31138</v>
      </c>
      <c r="GSM83" s="795">
        <v>32</v>
      </c>
      <c r="GSN83" s="747" t="s">
        <v>4508</v>
      </c>
      <c r="GSO83" s="745" t="s">
        <v>785</v>
      </c>
      <c r="GSP83" s="745" t="s">
        <v>246</v>
      </c>
      <c r="GSQ83" s="726"/>
      <c r="GSR83" s="726" t="s">
        <v>6426</v>
      </c>
      <c r="GSS83" s="722" t="s">
        <v>4179</v>
      </c>
      <c r="GST83" s="745" t="s">
        <v>245</v>
      </c>
      <c r="GSU83" s="736"/>
      <c r="GSV83" s="727"/>
      <c r="GSW83" s="738">
        <v>2</v>
      </c>
      <c r="GSX83" s="722" t="s">
        <v>4511</v>
      </c>
      <c r="GSY83" s="723" t="s">
        <v>16</v>
      </c>
      <c r="GSZ83" s="745" t="s">
        <v>221</v>
      </c>
      <c r="GTA83" s="745" t="s">
        <v>376</v>
      </c>
      <c r="GTB83" s="774">
        <v>31138</v>
      </c>
      <c r="GTC83" s="795">
        <v>32</v>
      </c>
      <c r="GTD83" s="747" t="s">
        <v>4508</v>
      </c>
      <c r="GTE83" s="745" t="s">
        <v>785</v>
      </c>
      <c r="GTF83" s="745" t="s">
        <v>246</v>
      </c>
      <c r="GTG83" s="726"/>
      <c r="GTH83" s="726" t="s">
        <v>6426</v>
      </c>
      <c r="GTI83" s="722" t="s">
        <v>4179</v>
      </c>
      <c r="GTJ83" s="745" t="s">
        <v>245</v>
      </c>
      <c r="GTK83" s="736"/>
      <c r="GTL83" s="727"/>
      <c r="GTM83" s="738">
        <v>2</v>
      </c>
      <c r="GTN83" s="722" t="s">
        <v>4511</v>
      </c>
      <c r="GTO83" s="723" t="s">
        <v>16</v>
      </c>
      <c r="GTP83" s="745" t="s">
        <v>221</v>
      </c>
      <c r="GTQ83" s="745" t="s">
        <v>376</v>
      </c>
      <c r="GTR83" s="774">
        <v>31138</v>
      </c>
      <c r="GTS83" s="795">
        <v>32</v>
      </c>
      <c r="GTT83" s="747" t="s">
        <v>4508</v>
      </c>
      <c r="GTU83" s="745" t="s">
        <v>785</v>
      </c>
      <c r="GTV83" s="745" t="s">
        <v>246</v>
      </c>
      <c r="GTW83" s="726"/>
      <c r="GTX83" s="726" t="s">
        <v>6426</v>
      </c>
      <c r="GTY83" s="722" t="s">
        <v>4179</v>
      </c>
      <c r="GTZ83" s="745" t="s">
        <v>245</v>
      </c>
      <c r="GUA83" s="736"/>
      <c r="GUB83" s="727"/>
      <c r="GUC83" s="738">
        <v>2</v>
      </c>
      <c r="GUD83" s="722" t="s">
        <v>4511</v>
      </c>
      <c r="GUE83" s="723" t="s">
        <v>16</v>
      </c>
      <c r="GUF83" s="745" t="s">
        <v>221</v>
      </c>
      <c r="GUG83" s="745" t="s">
        <v>376</v>
      </c>
      <c r="GUH83" s="774">
        <v>31138</v>
      </c>
      <c r="GUI83" s="795">
        <v>32</v>
      </c>
      <c r="GUJ83" s="747" t="s">
        <v>4508</v>
      </c>
      <c r="GUK83" s="745" t="s">
        <v>785</v>
      </c>
      <c r="GUL83" s="745" t="s">
        <v>246</v>
      </c>
      <c r="GUM83" s="726"/>
      <c r="GUN83" s="726" t="s">
        <v>6426</v>
      </c>
      <c r="GUO83" s="722" t="s">
        <v>4179</v>
      </c>
      <c r="GUP83" s="745" t="s">
        <v>245</v>
      </c>
      <c r="GUQ83" s="736"/>
      <c r="GUR83" s="727"/>
      <c r="GUS83" s="738">
        <v>2</v>
      </c>
      <c r="GUT83" s="722" t="s">
        <v>4511</v>
      </c>
      <c r="GUU83" s="723" t="s">
        <v>16</v>
      </c>
      <c r="GUV83" s="745" t="s">
        <v>221</v>
      </c>
      <c r="GUW83" s="745" t="s">
        <v>376</v>
      </c>
      <c r="GUX83" s="774">
        <v>31138</v>
      </c>
      <c r="GUY83" s="795">
        <v>32</v>
      </c>
      <c r="GUZ83" s="747" t="s">
        <v>4508</v>
      </c>
      <c r="GVA83" s="745" t="s">
        <v>785</v>
      </c>
      <c r="GVB83" s="745" t="s">
        <v>246</v>
      </c>
      <c r="GVC83" s="726"/>
      <c r="GVD83" s="726" t="s">
        <v>6426</v>
      </c>
      <c r="GVE83" s="722" t="s">
        <v>4179</v>
      </c>
      <c r="GVF83" s="745" t="s">
        <v>245</v>
      </c>
      <c r="GVG83" s="736"/>
      <c r="GVH83" s="727"/>
      <c r="GVI83" s="738">
        <v>2</v>
      </c>
      <c r="GVJ83" s="722" t="s">
        <v>4511</v>
      </c>
      <c r="GVK83" s="723" t="s">
        <v>16</v>
      </c>
      <c r="GVL83" s="745" t="s">
        <v>221</v>
      </c>
      <c r="GVM83" s="745" t="s">
        <v>376</v>
      </c>
      <c r="GVN83" s="774">
        <v>31138</v>
      </c>
      <c r="GVO83" s="795">
        <v>32</v>
      </c>
      <c r="GVP83" s="747" t="s">
        <v>4508</v>
      </c>
      <c r="GVQ83" s="745" t="s">
        <v>785</v>
      </c>
      <c r="GVR83" s="745" t="s">
        <v>246</v>
      </c>
      <c r="GVS83" s="726"/>
      <c r="GVT83" s="726" t="s">
        <v>6426</v>
      </c>
      <c r="GVU83" s="722" t="s">
        <v>4179</v>
      </c>
      <c r="GVV83" s="745" t="s">
        <v>245</v>
      </c>
      <c r="GVW83" s="736"/>
      <c r="GVX83" s="727"/>
      <c r="GVY83" s="738">
        <v>2</v>
      </c>
      <c r="GVZ83" s="722" t="s">
        <v>4511</v>
      </c>
      <c r="GWA83" s="723" t="s">
        <v>16</v>
      </c>
      <c r="GWB83" s="745" t="s">
        <v>221</v>
      </c>
      <c r="GWC83" s="745" t="s">
        <v>376</v>
      </c>
      <c r="GWD83" s="774">
        <v>31138</v>
      </c>
      <c r="GWE83" s="795">
        <v>32</v>
      </c>
      <c r="GWF83" s="747" t="s">
        <v>4508</v>
      </c>
      <c r="GWG83" s="745" t="s">
        <v>785</v>
      </c>
      <c r="GWH83" s="745" t="s">
        <v>246</v>
      </c>
      <c r="GWI83" s="726"/>
      <c r="GWJ83" s="726" t="s">
        <v>6426</v>
      </c>
      <c r="GWK83" s="722" t="s">
        <v>4179</v>
      </c>
      <c r="GWL83" s="745" t="s">
        <v>245</v>
      </c>
      <c r="GWM83" s="736"/>
      <c r="GWN83" s="727"/>
      <c r="GWO83" s="738">
        <v>2</v>
      </c>
      <c r="GWP83" s="722" t="s">
        <v>4511</v>
      </c>
      <c r="GWQ83" s="723" t="s">
        <v>16</v>
      </c>
      <c r="GWR83" s="745" t="s">
        <v>221</v>
      </c>
      <c r="GWS83" s="745" t="s">
        <v>376</v>
      </c>
      <c r="GWT83" s="774">
        <v>31138</v>
      </c>
      <c r="GWU83" s="795">
        <v>32</v>
      </c>
      <c r="GWV83" s="747" t="s">
        <v>4508</v>
      </c>
      <c r="GWW83" s="745" t="s">
        <v>785</v>
      </c>
      <c r="GWX83" s="745" t="s">
        <v>246</v>
      </c>
      <c r="GWY83" s="726"/>
      <c r="GWZ83" s="726" t="s">
        <v>6426</v>
      </c>
      <c r="GXA83" s="722" t="s">
        <v>4179</v>
      </c>
      <c r="GXB83" s="745" t="s">
        <v>245</v>
      </c>
      <c r="GXC83" s="736"/>
      <c r="GXD83" s="727"/>
      <c r="GXE83" s="738">
        <v>2</v>
      </c>
      <c r="GXF83" s="722" t="s">
        <v>4511</v>
      </c>
      <c r="GXG83" s="723" t="s">
        <v>16</v>
      </c>
      <c r="GXH83" s="745" t="s">
        <v>221</v>
      </c>
      <c r="GXI83" s="745" t="s">
        <v>376</v>
      </c>
      <c r="GXJ83" s="774">
        <v>31138</v>
      </c>
      <c r="GXK83" s="795">
        <v>32</v>
      </c>
      <c r="GXL83" s="747" t="s">
        <v>4508</v>
      </c>
      <c r="GXM83" s="745" t="s">
        <v>785</v>
      </c>
      <c r="GXN83" s="745" t="s">
        <v>246</v>
      </c>
      <c r="GXO83" s="726"/>
      <c r="GXP83" s="726" t="s">
        <v>6426</v>
      </c>
      <c r="GXQ83" s="722" t="s">
        <v>4179</v>
      </c>
      <c r="GXR83" s="745" t="s">
        <v>245</v>
      </c>
      <c r="GXS83" s="736"/>
      <c r="GXT83" s="727"/>
      <c r="GXU83" s="738">
        <v>2</v>
      </c>
      <c r="GXV83" s="722" t="s">
        <v>4511</v>
      </c>
      <c r="GXW83" s="723" t="s">
        <v>16</v>
      </c>
      <c r="GXX83" s="745" t="s">
        <v>221</v>
      </c>
      <c r="GXY83" s="745" t="s">
        <v>376</v>
      </c>
      <c r="GXZ83" s="774">
        <v>31138</v>
      </c>
      <c r="GYA83" s="795">
        <v>32</v>
      </c>
      <c r="GYB83" s="747" t="s">
        <v>4508</v>
      </c>
      <c r="GYC83" s="745" t="s">
        <v>785</v>
      </c>
      <c r="GYD83" s="745" t="s">
        <v>246</v>
      </c>
      <c r="GYE83" s="726"/>
      <c r="GYF83" s="726" t="s">
        <v>6426</v>
      </c>
      <c r="GYG83" s="722" t="s">
        <v>4179</v>
      </c>
      <c r="GYH83" s="745" t="s">
        <v>245</v>
      </c>
      <c r="GYI83" s="736"/>
      <c r="GYJ83" s="727"/>
      <c r="GYK83" s="738">
        <v>2</v>
      </c>
      <c r="GYL83" s="722" t="s">
        <v>4511</v>
      </c>
      <c r="GYM83" s="723" t="s">
        <v>16</v>
      </c>
      <c r="GYN83" s="745" t="s">
        <v>221</v>
      </c>
      <c r="GYO83" s="745" t="s">
        <v>376</v>
      </c>
      <c r="GYP83" s="774">
        <v>31138</v>
      </c>
      <c r="GYQ83" s="795">
        <v>32</v>
      </c>
      <c r="GYR83" s="747" t="s">
        <v>4508</v>
      </c>
      <c r="GYS83" s="745" t="s">
        <v>785</v>
      </c>
      <c r="GYT83" s="745" t="s">
        <v>246</v>
      </c>
      <c r="GYU83" s="726"/>
      <c r="GYV83" s="726" t="s">
        <v>6426</v>
      </c>
      <c r="GYW83" s="722" t="s">
        <v>4179</v>
      </c>
      <c r="GYX83" s="745" t="s">
        <v>245</v>
      </c>
      <c r="GYY83" s="736"/>
      <c r="GYZ83" s="727"/>
      <c r="GZA83" s="738">
        <v>2</v>
      </c>
      <c r="GZB83" s="722" t="s">
        <v>4511</v>
      </c>
      <c r="GZC83" s="723" t="s">
        <v>16</v>
      </c>
      <c r="GZD83" s="745" t="s">
        <v>221</v>
      </c>
      <c r="GZE83" s="745" t="s">
        <v>376</v>
      </c>
      <c r="GZF83" s="774">
        <v>31138</v>
      </c>
      <c r="GZG83" s="795">
        <v>32</v>
      </c>
      <c r="GZH83" s="747" t="s">
        <v>4508</v>
      </c>
      <c r="GZI83" s="745" t="s">
        <v>785</v>
      </c>
      <c r="GZJ83" s="745" t="s">
        <v>246</v>
      </c>
      <c r="GZK83" s="726"/>
      <c r="GZL83" s="726" t="s">
        <v>6426</v>
      </c>
      <c r="GZM83" s="722" t="s">
        <v>4179</v>
      </c>
      <c r="GZN83" s="745" t="s">
        <v>245</v>
      </c>
      <c r="GZO83" s="736"/>
      <c r="GZP83" s="727"/>
      <c r="GZQ83" s="738">
        <v>2</v>
      </c>
      <c r="GZR83" s="722" t="s">
        <v>4511</v>
      </c>
      <c r="GZS83" s="723" t="s">
        <v>16</v>
      </c>
      <c r="GZT83" s="745" t="s">
        <v>221</v>
      </c>
      <c r="GZU83" s="745" t="s">
        <v>376</v>
      </c>
      <c r="GZV83" s="774">
        <v>31138</v>
      </c>
      <c r="GZW83" s="795">
        <v>32</v>
      </c>
      <c r="GZX83" s="747" t="s">
        <v>4508</v>
      </c>
      <c r="GZY83" s="745" t="s">
        <v>785</v>
      </c>
      <c r="GZZ83" s="745" t="s">
        <v>246</v>
      </c>
      <c r="HAA83" s="726"/>
      <c r="HAB83" s="726" t="s">
        <v>6426</v>
      </c>
      <c r="HAC83" s="722" t="s">
        <v>4179</v>
      </c>
      <c r="HAD83" s="745" t="s">
        <v>245</v>
      </c>
      <c r="HAE83" s="736"/>
      <c r="HAF83" s="727"/>
      <c r="HAG83" s="738">
        <v>2</v>
      </c>
      <c r="HAH83" s="722" t="s">
        <v>4511</v>
      </c>
      <c r="HAI83" s="723" t="s">
        <v>16</v>
      </c>
      <c r="HAJ83" s="745" t="s">
        <v>221</v>
      </c>
      <c r="HAK83" s="745" t="s">
        <v>376</v>
      </c>
      <c r="HAL83" s="774">
        <v>31138</v>
      </c>
      <c r="HAM83" s="795">
        <v>32</v>
      </c>
      <c r="HAN83" s="747" t="s">
        <v>4508</v>
      </c>
      <c r="HAO83" s="745" t="s">
        <v>785</v>
      </c>
      <c r="HAP83" s="745" t="s">
        <v>246</v>
      </c>
      <c r="HAQ83" s="726"/>
      <c r="HAR83" s="726" t="s">
        <v>6426</v>
      </c>
      <c r="HAS83" s="722" t="s">
        <v>4179</v>
      </c>
      <c r="HAT83" s="745" t="s">
        <v>245</v>
      </c>
      <c r="HAU83" s="736"/>
      <c r="HAV83" s="727"/>
      <c r="HAW83" s="738">
        <v>2</v>
      </c>
      <c r="HAX83" s="722" t="s">
        <v>4511</v>
      </c>
      <c r="HAY83" s="723" t="s">
        <v>16</v>
      </c>
      <c r="HAZ83" s="745" t="s">
        <v>221</v>
      </c>
      <c r="HBA83" s="745" t="s">
        <v>376</v>
      </c>
      <c r="HBB83" s="774">
        <v>31138</v>
      </c>
      <c r="HBC83" s="795">
        <v>32</v>
      </c>
      <c r="HBD83" s="747" t="s">
        <v>4508</v>
      </c>
      <c r="HBE83" s="745" t="s">
        <v>785</v>
      </c>
      <c r="HBF83" s="745" t="s">
        <v>246</v>
      </c>
      <c r="HBG83" s="726"/>
      <c r="HBH83" s="726" t="s">
        <v>6426</v>
      </c>
      <c r="HBI83" s="722" t="s">
        <v>4179</v>
      </c>
      <c r="HBJ83" s="745" t="s">
        <v>245</v>
      </c>
      <c r="HBK83" s="736"/>
      <c r="HBL83" s="727"/>
      <c r="HBM83" s="738">
        <v>2</v>
      </c>
      <c r="HBN83" s="722" t="s">
        <v>4511</v>
      </c>
      <c r="HBO83" s="723" t="s">
        <v>16</v>
      </c>
      <c r="HBP83" s="745" t="s">
        <v>221</v>
      </c>
      <c r="HBQ83" s="745" t="s">
        <v>376</v>
      </c>
      <c r="HBR83" s="774">
        <v>31138</v>
      </c>
      <c r="HBS83" s="795">
        <v>32</v>
      </c>
      <c r="HBT83" s="747" t="s">
        <v>4508</v>
      </c>
      <c r="HBU83" s="745" t="s">
        <v>785</v>
      </c>
      <c r="HBV83" s="745" t="s">
        <v>246</v>
      </c>
      <c r="HBW83" s="726"/>
      <c r="HBX83" s="726" t="s">
        <v>6426</v>
      </c>
      <c r="HBY83" s="722" t="s">
        <v>4179</v>
      </c>
      <c r="HBZ83" s="745" t="s">
        <v>245</v>
      </c>
      <c r="HCA83" s="736"/>
      <c r="HCB83" s="727"/>
      <c r="HCC83" s="738">
        <v>2</v>
      </c>
      <c r="HCD83" s="722" t="s">
        <v>4511</v>
      </c>
      <c r="HCE83" s="723" t="s">
        <v>16</v>
      </c>
      <c r="HCF83" s="745" t="s">
        <v>221</v>
      </c>
      <c r="HCG83" s="745" t="s">
        <v>376</v>
      </c>
      <c r="HCH83" s="774">
        <v>31138</v>
      </c>
      <c r="HCI83" s="795">
        <v>32</v>
      </c>
      <c r="HCJ83" s="747" t="s">
        <v>4508</v>
      </c>
      <c r="HCK83" s="745" t="s">
        <v>785</v>
      </c>
      <c r="HCL83" s="745" t="s">
        <v>246</v>
      </c>
      <c r="HCM83" s="726"/>
      <c r="HCN83" s="726" t="s">
        <v>6426</v>
      </c>
      <c r="HCO83" s="722" t="s">
        <v>4179</v>
      </c>
      <c r="HCP83" s="745" t="s">
        <v>245</v>
      </c>
      <c r="HCQ83" s="736"/>
      <c r="HCR83" s="727"/>
      <c r="HCS83" s="738">
        <v>2</v>
      </c>
      <c r="HCT83" s="722" t="s">
        <v>4511</v>
      </c>
      <c r="HCU83" s="723" t="s">
        <v>16</v>
      </c>
      <c r="HCV83" s="745" t="s">
        <v>221</v>
      </c>
      <c r="HCW83" s="745" t="s">
        <v>376</v>
      </c>
      <c r="HCX83" s="774">
        <v>31138</v>
      </c>
      <c r="HCY83" s="795">
        <v>32</v>
      </c>
      <c r="HCZ83" s="747" t="s">
        <v>4508</v>
      </c>
      <c r="HDA83" s="745" t="s">
        <v>785</v>
      </c>
      <c r="HDB83" s="745" t="s">
        <v>246</v>
      </c>
      <c r="HDC83" s="726"/>
      <c r="HDD83" s="726" t="s">
        <v>6426</v>
      </c>
      <c r="HDE83" s="722" t="s">
        <v>4179</v>
      </c>
      <c r="HDF83" s="745" t="s">
        <v>245</v>
      </c>
      <c r="HDG83" s="736"/>
      <c r="HDH83" s="727"/>
      <c r="HDI83" s="738">
        <v>2</v>
      </c>
      <c r="HDJ83" s="722" t="s">
        <v>4511</v>
      </c>
      <c r="HDK83" s="723" t="s">
        <v>16</v>
      </c>
      <c r="HDL83" s="745" t="s">
        <v>221</v>
      </c>
      <c r="HDM83" s="745" t="s">
        <v>376</v>
      </c>
      <c r="HDN83" s="774">
        <v>31138</v>
      </c>
      <c r="HDO83" s="795">
        <v>32</v>
      </c>
      <c r="HDP83" s="747" t="s">
        <v>4508</v>
      </c>
      <c r="HDQ83" s="745" t="s">
        <v>785</v>
      </c>
      <c r="HDR83" s="745" t="s">
        <v>246</v>
      </c>
      <c r="HDS83" s="726"/>
      <c r="HDT83" s="726" t="s">
        <v>6426</v>
      </c>
      <c r="HDU83" s="722" t="s">
        <v>4179</v>
      </c>
      <c r="HDV83" s="745" t="s">
        <v>245</v>
      </c>
      <c r="HDW83" s="736"/>
      <c r="HDX83" s="727"/>
      <c r="HDY83" s="738">
        <v>2</v>
      </c>
      <c r="HDZ83" s="722" t="s">
        <v>4511</v>
      </c>
      <c r="HEA83" s="723" t="s">
        <v>16</v>
      </c>
      <c r="HEB83" s="745" t="s">
        <v>221</v>
      </c>
      <c r="HEC83" s="745" t="s">
        <v>376</v>
      </c>
      <c r="HED83" s="774">
        <v>31138</v>
      </c>
      <c r="HEE83" s="795">
        <v>32</v>
      </c>
      <c r="HEF83" s="747" t="s">
        <v>4508</v>
      </c>
      <c r="HEG83" s="745" t="s">
        <v>785</v>
      </c>
      <c r="HEH83" s="745" t="s">
        <v>246</v>
      </c>
      <c r="HEI83" s="726"/>
      <c r="HEJ83" s="726" t="s">
        <v>6426</v>
      </c>
      <c r="HEK83" s="722" t="s">
        <v>4179</v>
      </c>
      <c r="HEL83" s="745" t="s">
        <v>245</v>
      </c>
      <c r="HEM83" s="736"/>
      <c r="HEN83" s="727"/>
      <c r="HEO83" s="738">
        <v>2</v>
      </c>
      <c r="HEP83" s="722" t="s">
        <v>4511</v>
      </c>
      <c r="HEQ83" s="723" t="s">
        <v>16</v>
      </c>
      <c r="HER83" s="745" t="s">
        <v>221</v>
      </c>
      <c r="HES83" s="745" t="s">
        <v>376</v>
      </c>
      <c r="HET83" s="774">
        <v>31138</v>
      </c>
      <c r="HEU83" s="795">
        <v>32</v>
      </c>
      <c r="HEV83" s="747" t="s">
        <v>4508</v>
      </c>
      <c r="HEW83" s="745" t="s">
        <v>785</v>
      </c>
      <c r="HEX83" s="745" t="s">
        <v>246</v>
      </c>
      <c r="HEY83" s="726"/>
      <c r="HEZ83" s="726" t="s">
        <v>6426</v>
      </c>
      <c r="HFA83" s="722" t="s">
        <v>4179</v>
      </c>
      <c r="HFB83" s="745" t="s">
        <v>245</v>
      </c>
      <c r="HFC83" s="736"/>
      <c r="HFD83" s="727"/>
      <c r="HFE83" s="738">
        <v>2</v>
      </c>
      <c r="HFF83" s="722" t="s">
        <v>4511</v>
      </c>
      <c r="HFG83" s="723" t="s">
        <v>16</v>
      </c>
      <c r="HFH83" s="745" t="s">
        <v>221</v>
      </c>
      <c r="HFI83" s="745" t="s">
        <v>376</v>
      </c>
      <c r="HFJ83" s="774">
        <v>31138</v>
      </c>
      <c r="HFK83" s="795">
        <v>32</v>
      </c>
      <c r="HFL83" s="747" t="s">
        <v>4508</v>
      </c>
      <c r="HFM83" s="745" t="s">
        <v>785</v>
      </c>
      <c r="HFN83" s="745" t="s">
        <v>246</v>
      </c>
      <c r="HFO83" s="726"/>
      <c r="HFP83" s="726" t="s">
        <v>6426</v>
      </c>
      <c r="HFQ83" s="722" t="s">
        <v>4179</v>
      </c>
      <c r="HFR83" s="745" t="s">
        <v>245</v>
      </c>
      <c r="HFS83" s="736"/>
      <c r="HFT83" s="727"/>
      <c r="HFU83" s="738">
        <v>2</v>
      </c>
      <c r="HFV83" s="722" t="s">
        <v>4511</v>
      </c>
      <c r="HFW83" s="723" t="s">
        <v>16</v>
      </c>
      <c r="HFX83" s="745" t="s">
        <v>221</v>
      </c>
      <c r="HFY83" s="745" t="s">
        <v>376</v>
      </c>
      <c r="HFZ83" s="774">
        <v>31138</v>
      </c>
      <c r="HGA83" s="795">
        <v>32</v>
      </c>
      <c r="HGB83" s="747" t="s">
        <v>4508</v>
      </c>
      <c r="HGC83" s="745" t="s">
        <v>785</v>
      </c>
      <c r="HGD83" s="745" t="s">
        <v>246</v>
      </c>
      <c r="HGE83" s="726"/>
      <c r="HGF83" s="726" t="s">
        <v>6426</v>
      </c>
      <c r="HGG83" s="722" t="s">
        <v>4179</v>
      </c>
      <c r="HGH83" s="745" t="s">
        <v>245</v>
      </c>
      <c r="HGI83" s="736"/>
      <c r="HGJ83" s="727"/>
      <c r="HGK83" s="738">
        <v>2</v>
      </c>
      <c r="HGL83" s="722" t="s">
        <v>4511</v>
      </c>
      <c r="HGM83" s="723" t="s">
        <v>16</v>
      </c>
      <c r="HGN83" s="745" t="s">
        <v>221</v>
      </c>
      <c r="HGO83" s="745" t="s">
        <v>376</v>
      </c>
      <c r="HGP83" s="774">
        <v>31138</v>
      </c>
      <c r="HGQ83" s="795">
        <v>32</v>
      </c>
      <c r="HGR83" s="747" t="s">
        <v>4508</v>
      </c>
      <c r="HGS83" s="745" t="s">
        <v>785</v>
      </c>
      <c r="HGT83" s="745" t="s">
        <v>246</v>
      </c>
      <c r="HGU83" s="726"/>
      <c r="HGV83" s="726" t="s">
        <v>6426</v>
      </c>
      <c r="HGW83" s="722" t="s">
        <v>4179</v>
      </c>
      <c r="HGX83" s="745" t="s">
        <v>245</v>
      </c>
      <c r="HGY83" s="736"/>
      <c r="HGZ83" s="727"/>
      <c r="HHA83" s="738">
        <v>2</v>
      </c>
      <c r="HHB83" s="722" t="s">
        <v>4511</v>
      </c>
      <c r="HHC83" s="723" t="s">
        <v>16</v>
      </c>
      <c r="HHD83" s="745" t="s">
        <v>221</v>
      </c>
      <c r="HHE83" s="745" t="s">
        <v>376</v>
      </c>
      <c r="HHF83" s="774">
        <v>31138</v>
      </c>
      <c r="HHG83" s="795">
        <v>32</v>
      </c>
      <c r="HHH83" s="747" t="s">
        <v>4508</v>
      </c>
      <c r="HHI83" s="745" t="s">
        <v>785</v>
      </c>
      <c r="HHJ83" s="745" t="s">
        <v>246</v>
      </c>
      <c r="HHK83" s="726"/>
      <c r="HHL83" s="726" t="s">
        <v>6426</v>
      </c>
      <c r="HHM83" s="722" t="s">
        <v>4179</v>
      </c>
      <c r="HHN83" s="745" t="s">
        <v>245</v>
      </c>
      <c r="HHO83" s="736"/>
      <c r="HHP83" s="727"/>
      <c r="HHQ83" s="738">
        <v>2</v>
      </c>
      <c r="HHR83" s="722" t="s">
        <v>4511</v>
      </c>
      <c r="HHS83" s="723" t="s">
        <v>16</v>
      </c>
      <c r="HHT83" s="745" t="s">
        <v>221</v>
      </c>
      <c r="HHU83" s="745" t="s">
        <v>376</v>
      </c>
      <c r="HHV83" s="774">
        <v>31138</v>
      </c>
      <c r="HHW83" s="795">
        <v>32</v>
      </c>
      <c r="HHX83" s="747" t="s">
        <v>4508</v>
      </c>
      <c r="HHY83" s="745" t="s">
        <v>785</v>
      </c>
      <c r="HHZ83" s="745" t="s">
        <v>246</v>
      </c>
      <c r="HIA83" s="726"/>
      <c r="HIB83" s="726" t="s">
        <v>6426</v>
      </c>
      <c r="HIC83" s="722" t="s">
        <v>4179</v>
      </c>
      <c r="HID83" s="745" t="s">
        <v>245</v>
      </c>
      <c r="HIE83" s="736"/>
      <c r="HIF83" s="727"/>
      <c r="HIG83" s="738">
        <v>2</v>
      </c>
      <c r="HIH83" s="722" t="s">
        <v>4511</v>
      </c>
      <c r="HII83" s="723" t="s">
        <v>16</v>
      </c>
      <c r="HIJ83" s="745" t="s">
        <v>221</v>
      </c>
      <c r="HIK83" s="745" t="s">
        <v>376</v>
      </c>
      <c r="HIL83" s="774">
        <v>31138</v>
      </c>
      <c r="HIM83" s="795">
        <v>32</v>
      </c>
      <c r="HIN83" s="747" t="s">
        <v>4508</v>
      </c>
      <c r="HIO83" s="745" t="s">
        <v>785</v>
      </c>
      <c r="HIP83" s="745" t="s">
        <v>246</v>
      </c>
      <c r="HIQ83" s="726"/>
      <c r="HIR83" s="726" t="s">
        <v>6426</v>
      </c>
      <c r="HIS83" s="722" t="s">
        <v>4179</v>
      </c>
      <c r="HIT83" s="745" t="s">
        <v>245</v>
      </c>
      <c r="HIU83" s="736"/>
      <c r="HIV83" s="727"/>
      <c r="HIW83" s="738">
        <v>2</v>
      </c>
      <c r="HIX83" s="722" t="s">
        <v>4511</v>
      </c>
      <c r="HIY83" s="723" t="s">
        <v>16</v>
      </c>
      <c r="HIZ83" s="745" t="s">
        <v>221</v>
      </c>
      <c r="HJA83" s="745" t="s">
        <v>376</v>
      </c>
      <c r="HJB83" s="774">
        <v>31138</v>
      </c>
      <c r="HJC83" s="795">
        <v>32</v>
      </c>
      <c r="HJD83" s="747" t="s">
        <v>4508</v>
      </c>
      <c r="HJE83" s="745" t="s">
        <v>785</v>
      </c>
      <c r="HJF83" s="745" t="s">
        <v>246</v>
      </c>
      <c r="HJG83" s="726"/>
      <c r="HJH83" s="726" t="s">
        <v>6426</v>
      </c>
      <c r="HJI83" s="722" t="s">
        <v>4179</v>
      </c>
      <c r="HJJ83" s="745" t="s">
        <v>245</v>
      </c>
      <c r="HJK83" s="736"/>
      <c r="HJL83" s="727"/>
      <c r="HJM83" s="738">
        <v>2</v>
      </c>
      <c r="HJN83" s="722" t="s">
        <v>4511</v>
      </c>
      <c r="HJO83" s="723" t="s">
        <v>16</v>
      </c>
      <c r="HJP83" s="745" t="s">
        <v>221</v>
      </c>
      <c r="HJQ83" s="745" t="s">
        <v>376</v>
      </c>
      <c r="HJR83" s="774">
        <v>31138</v>
      </c>
      <c r="HJS83" s="795">
        <v>32</v>
      </c>
      <c r="HJT83" s="747" t="s">
        <v>4508</v>
      </c>
      <c r="HJU83" s="745" t="s">
        <v>785</v>
      </c>
      <c r="HJV83" s="745" t="s">
        <v>246</v>
      </c>
      <c r="HJW83" s="726"/>
      <c r="HJX83" s="726" t="s">
        <v>6426</v>
      </c>
      <c r="HJY83" s="722" t="s">
        <v>4179</v>
      </c>
      <c r="HJZ83" s="745" t="s">
        <v>245</v>
      </c>
      <c r="HKA83" s="736"/>
      <c r="HKB83" s="727"/>
      <c r="HKC83" s="738">
        <v>2</v>
      </c>
      <c r="HKD83" s="722" t="s">
        <v>4511</v>
      </c>
      <c r="HKE83" s="723" t="s">
        <v>16</v>
      </c>
      <c r="HKF83" s="745" t="s">
        <v>221</v>
      </c>
      <c r="HKG83" s="745" t="s">
        <v>376</v>
      </c>
      <c r="HKH83" s="774">
        <v>31138</v>
      </c>
      <c r="HKI83" s="795">
        <v>32</v>
      </c>
      <c r="HKJ83" s="747" t="s">
        <v>4508</v>
      </c>
      <c r="HKK83" s="745" t="s">
        <v>785</v>
      </c>
      <c r="HKL83" s="745" t="s">
        <v>246</v>
      </c>
      <c r="HKM83" s="726"/>
      <c r="HKN83" s="726" t="s">
        <v>6426</v>
      </c>
      <c r="HKO83" s="722" t="s">
        <v>4179</v>
      </c>
      <c r="HKP83" s="745" t="s">
        <v>245</v>
      </c>
      <c r="HKQ83" s="736"/>
      <c r="HKR83" s="727"/>
      <c r="HKS83" s="738">
        <v>2</v>
      </c>
      <c r="HKT83" s="722" t="s">
        <v>4511</v>
      </c>
      <c r="HKU83" s="723" t="s">
        <v>16</v>
      </c>
      <c r="HKV83" s="745" t="s">
        <v>221</v>
      </c>
      <c r="HKW83" s="745" t="s">
        <v>376</v>
      </c>
      <c r="HKX83" s="774">
        <v>31138</v>
      </c>
      <c r="HKY83" s="795">
        <v>32</v>
      </c>
      <c r="HKZ83" s="747" t="s">
        <v>4508</v>
      </c>
      <c r="HLA83" s="745" t="s">
        <v>785</v>
      </c>
      <c r="HLB83" s="745" t="s">
        <v>246</v>
      </c>
      <c r="HLC83" s="726"/>
      <c r="HLD83" s="726" t="s">
        <v>6426</v>
      </c>
      <c r="HLE83" s="722" t="s">
        <v>4179</v>
      </c>
      <c r="HLF83" s="745" t="s">
        <v>245</v>
      </c>
      <c r="HLG83" s="736"/>
      <c r="HLH83" s="727"/>
      <c r="HLI83" s="738">
        <v>2</v>
      </c>
      <c r="HLJ83" s="722" t="s">
        <v>4511</v>
      </c>
      <c r="HLK83" s="723" t="s">
        <v>16</v>
      </c>
      <c r="HLL83" s="745" t="s">
        <v>221</v>
      </c>
      <c r="HLM83" s="745" t="s">
        <v>376</v>
      </c>
      <c r="HLN83" s="774">
        <v>31138</v>
      </c>
      <c r="HLO83" s="795">
        <v>32</v>
      </c>
      <c r="HLP83" s="747" t="s">
        <v>4508</v>
      </c>
      <c r="HLQ83" s="745" t="s">
        <v>785</v>
      </c>
      <c r="HLR83" s="745" t="s">
        <v>246</v>
      </c>
      <c r="HLS83" s="726"/>
      <c r="HLT83" s="726" t="s">
        <v>6426</v>
      </c>
      <c r="HLU83" s="722" t="s">
        <v>4179</v>
      </c>
      <c r="HLV83" s="745" t="s">
        <v>245</v>
      </c>
      <c r="HLW83" s="736"/>
      <c r="HLX83" s="727"/>
      <c r="HLY83" s="738">
        <v>2</v>
      </c>
      <c r="HLZ83" s="722" t="s">
        <v>4511</v>
      </c>
      <c r="HMA83" s="723" t="s">
        <v>16</v>
      </c>
      <c r="HMB83" s="745" t="s">
        <v>221</v>
      </c>
      <c r="HMC83" s="745" t="s">
        <v>376</v>
      </c>
      <c r="HMD83" s="774">
        <v>31138</v>
      </c>
      <c r="HME83" s="795">
        <v>32</v>
      </c>
      <c r="HMF83" s="747" t="s">
        <v>4508</v>
      </c>
      <c r="HMG83" s="745" t="s">
        <v>785</v>
      </c>
      <c r="HMH83" s="745" t="s">
        <v>246</v>
      </c>
      <c r="HMI83" s="726"/>
      <c r="HMJ83" s="726" t="s">
        <v>6426</v>
      </c>
      <c r="HMK83" s="722" t="s">
        <v>4179</v>
      </c>
      <c r="HML83" s="745" t="s">
        <v>245</v>
      </c>
      <c r="HMM83" s="736"/>
      <c r="HMN83" s="727"/>
      <c r="HMO83" s="738">
        <v>2</v>
      </c>
      <c r="HMP83" s="722" t="s">
        <v>4511</v>
      </c>
      <c r="HMQ83" s="723" t="s">
        <v>16</v>
      </c>
      <c r="HMR83" s="745" t="s">
        <v>221</v>
      </c>
      <c r="HMS83" s="745" t="s">
        <v>376</v>
      </c>
      <c r="HMT83" s="774">
        <v>31138</v>
      </c>
      <c r="HMU83" s="795">
        <v>32</v>
      </c>
      <c r="HMV83" s="747" t="s">
        <v>4508</v>
      </c>
      <c r="HMW83" s="745" t="s">
        <v>785</v>
      </c>
      <c r="HMX83" s="745" t="s">
        <v>246</v>
      </c>
      <c r="HMY83" s="726"/>
      <c r="HMZ83" s="726" t="s">
        <v>6426</v>
      </c>
      <c r="HNA83" s="722" t="s">
        <v>4179</v>
      </c>
      <c r="HNB83" s="745" t="s">
        <v>245</v>
      </c>
      <c r="HNC83" s="736"/>
      <c r="HND83" s="727"/>
      <c r="HNE83" s="738">
        <v>2</v>
      </c>
      <c r="HNF83" s="722" t="s">
        <v>4511</v>
      </c>
      <c r="HNG83" s="723" t="s">
        <v>16</v>
      </c>
      <c r="HNH83" s="745" t="s">
        <v>221</v>
      </c>
      <c r="HNI83" s="745" t="s">
        <v>376</v>
      </c>
      <c r="HNJ83" s="774">
        <v>31138</v>
      </c>
      <c r="HNK83" s="795">
        <v>32</v>
      </c>
      <c r="HNL83" s="747" t="s">
        <v>4508</v>
      </c>
      <c r="HNM83" s="745" t="s">
        <v>785</v>
      </c>
      <c r="HNN83" s="745" t="s">
        <v>246</v>
      </c>
      <c r="HNO83" s="726"/>
      <c r="HNP83" s="726" t="s">
        <v>6426</v>
      </c>
      <c r="HNQ83" s="722" t="s">
        <v>4179</v>
      </c>
      <c r="HNR83" s="745" t="s">
        <v>245</v>
      </c>
      <c r="HNS83" s="736"/>
      <c r="HNT83" s="727"/>
      <c r="HNU83" s="738">
        <v>2</v>
      </c>
      <c r="HNV83" s="722" t="s">
        <v>4511</v>
      </c>
      <c r="HNW83" s="723" t="s">
        <v>16</v>
      </c>
      <c r="HNX83" s="745" t="s">
        <v>221</v>
      </c>
      <c r="HNY83" s="745" t="s">
        <v>376</v>
      </c>
      <c r="HNZ83" s="774">
        <v>31138</v>
      </c>
      <c r="HOA83" s="795">
        <v>32</v>
      </c>
      <c r="HOB83" s="747" t="s">
        <v>4508</v>
      </c>
      <c r="HOC83" s="745" t="s">
        <v>785</v>
      </c>
      <c r="HOD83" s="745" t="s">
        <v>246</v>
      </c>
      <c r="HOE83" s="726"/>
      <c r="HOF83" s="726" t="s">
        <v>6426</v>
      </c>
      <c r="HOG83" s="722" t="s">
        <v>4179</v>
      </c>
      <c r="HOH83" s="745" t="s">
        <v>245</v>
      </c>
      <c r="HOI83" s="736"/>
      <c r="HOJ83" s="727"/>
      <c r="HOK83" s="738">
        <v>2</v>
      </c>
      <c r="HOL83" s="722" t="s">
        <v>4511</v>
      </c>
      <c r="HOM83" s="723" t="s">
        <v>16</v>
      </c>
      <c r="HON83" s="745" t="s">
        <v>221</v>
      </c>
      <c r="HOO83" s="745" t="s">
        <v>376</v>
      </c>
      <c r="HOP83" s="774">
        <v>31138</v>
      </c>
      <c r="HOQ83" s="795">
        <v>32</v>
      </c>
      <c r="HOR83" s="747" t="s">
        <v>4508</v>
      </c>
      <c r="HOS83" s="745" t="s">
        <v>785</v>
      </c>
      <c r="HOT83" s="745" t="s">
        <v>246</v>
      </c>
      <c r="HOU83" s="726"/>
      <c r="HOV83" s="726" t="s">
        <v>6426</v>
      </c>
      <c r="HOW83" s="722" t="s">
        <v>4179</v>
      </c>
      <c r="HOX83" s="745" t="s">
        <v>245</v>
      </c>
      <c r="HOY83" s="736"/>
      <c r="HOZ83" s="727"/>
      <c r="HPA83" s="738">
        <v>2</v>
      </c>
      <c r="HPB83" s="722" t="s">
        <v>4511</v>
      </c>
      <c r="HPC83" s="723" t="s">
        <v>16</v>
      </c>
      <c r="HPD83" s="745" t="s">
        <v>221</v>
      </c>
      <c r="HPE83" s="745" t="s">
        <v>376</v>
      </c>
      <c r="HPF83" s="774">
        <v>31138</v>
      </c>
      <c r="HPG83" s="795">
        <v>32</v>
      </c>
      <c r="HPH83" s="747" t="s">
        <v>4508</v>
      </c>
      <c r="HPI83" s="745" t="s">
        <v>785</v>
      </c>
      <c r="HPJ83" s="745" t="s">
        <v>246</v>
      </c>
      <c r="HPK83" s="726"/>
      <c r="HPL83" s="726" t="s">
        <v>6426</v>
      </c>
      <c r="HPM83" s="722" t="s">
        <v>4179</v>
      </c>
      <c r="HPN83" s="745" t="s">
        <v>245</v>
      </c>
      <c r="HPO83" s="736"/>
      <c r="HPP83" s="727"/>
      <c r="HPQ83" s="738">
        <v>2</v>
      </c>
      <c r="HPR83" s="722" t="s">
        <v>4511</v>
      </c>
      <c r="HPS83" s="723" t="s">
        <v>16</v>
      </c>
      <c r="HPT83" s="745" t="s">
        <v>221</v>
      </c>
      <c r="HPU83" s="745" t="s">
        <v>376</v>
      </c>
      <c r="HPV83" s="774">
        <v>31138</v>
      </c>
      <c r="HPW83" s="795">
        <v>32</v>
      </c>
      <c r="HPX83" s="747" t="s">
        <v>4508</v>
      </c>
      <c r="HPY83" s="745" t="s">
        <v>785</v>
      </c>
      <c r="HPZ83" s="745" t="s">
        <v>246</v>
      </c>
      <c r="HQA83" s="726"/>
      <c r="HQB83" s="726" t="s">
        <v>6426</v>
      </c>
      <c r="HQC83" s="722" t="s">
        <v>4179</v>
      </c>
      <c r="HQD83" s="745" t="s">
        <v>245</v>
      </c>
      <c r="HQE83" s="736"/>
      <c r="HQF83" s="727"/>
      <c r="HQG83" s="738">
        <v>2</v>
      </c>
      <c r="HQH83" s="722" t="s">
        <v>4511</v>
      </c>
      <c r="HQI83" s="723" t="s">
        <v>16</v>
      </c>
      <c r="HQJ83" s="745" t="s">
        <v>221</v>
      </c>
      <c r="HQK83" s="745" t="s">
        <v>376</v>
      </c>
      <c r="HQL83" s="774">
        <v>31138</v>
      </c>
      <c r="HQM83" s="795">
        <v>32</v>
      </c>
      <c r="HQN83" s="747" t="s">
        <v>4508</v>
      </c>
      <c r="HQO83" s="745" t="s">
        <v>785</v>
      </c>
      <c r="HQP83" s="745" t="s">
        <v>246</v>
      </c>
      <c r="HQQ83" s="726"/>
      <c r="HQR83" s="726" t="s">
        <v>6426</v>
      </c>
      <c r="HQS83" s="722" t="s">
        <v>4179</v>
      </c>
      <c r="HQT83" s="745" t="s">
        <v>245</v>
      </c>
      <c r="HQU83" s="736"/>
      <c r="HQV83" s="727"/>
      <c r="HQW83" s="738">
        <v>2</v>
      </c>
      <c r="HQX83" s="722" t="s">
        <v>4511</v>
      </c>
      <c r="HQY83" s="723" t="s">
        <v>16</v>
      </c>
      <c r="HQZ83" s="745" t="s">
        <v>221</v>
      </c>
      <c r="HRA83" s="745" t="s">
        <v>376</v>
      </c>
      <c r="HRB83" s="774">
        <v>31138</v>
      </c>
      <c r="HRC83" s="795">
        <v>32</v>
      </c>
      <c r="HRD83" s="747" t="s">
        <v>4508</v>
      </c>
      <c r="HRE83" s="745" t="s">
        <v>785</v>
      </c>
      <c r="HRF83" s="745" t="s">
        <v>246</v>
      </c>
      <c r="HRG83" s="726"/>
      <c r="HRH83" s="726" t="s">
        <v>6426</v>
      </c>
      <c r="HRI83" s="722" t="s">
        <v>4179</v>
      </c>
      <c r="HRJ83" s="745" t="s">
        <v>245</v>
      </c>
      <c r="HRK83" s="736"/>
      <c r="HRL83" s="727"/>
      <c r="HRM83" s="738">
        <v>2</v>
      </c>
      <c r="HRN83" s="722" t="s">
        <v>4511</v>
      </c>
      <c r="HRO83" s="723" t="s">
        <v>16</v>
      </c>
      <c r="HRP83" s="745" t="s">
        <v>221</v>
      </c>
      <c r="HRQ83" s="745" t="s">
        <v>376</v>
      </c>
      <c r="HRR83" s="774">
        <v>31138</v>
      </c>
      <c r="HRS83" s="795">
        <v>32</v>
      </c>
      <c r="HRT83" s="747" t="s">
        <v>4508</v>
      </c>
      <c r="HRU83" s="745" t="s">
        <v>785</v>
      </c>
      <c r="HRV83" s="745" t="s">
        <v>246</v>
      </c>
      <c r="HRW83" s="726"/>
      <c r="HRX83" s="726" t="s">
        <v>6426</v>
      </c>
      <c r="HRY83" s="722" t="s">
        <v>4179</v>
      </c>
      <c r="HRZ83" s="745" t="s">
        <v>245</v>
      </c>
      <c r="HSA83" s="736"/>
      <c r="HSB83" s="727"/>
      <c r="HSC83" s="738">
        <v>2</v>
      </c>
      <c r="HSD83" s="722" t="s">
        <v>4511</v>
      </c>
      <c r="HSE83" s="723" t="s">
        <v>16</v>
      </c>
      <c r="HSF83" s="745" t="s">
        <v>221</v>
      </c>
      <c r="HSG83" s="745" t="s">
        <v>376</v>
      </c>
      <c r="HSH83" s="774">
        <v>31138</v>
      </c>
      <c r="HSI83" s="795">
        <v>32</v>
      </c>
      <c r="HSJ83" s="747" t="s">
        <v>4508</v>
      </c>
      <c r="HSK83" s="745" t="s">
        <v>785</v>
      </c>
      <c r="HSL83" s="745" t="s">
        <v>246</v>
      </c>
      <c r="HSM83" s="726"/>
      <c r="HSN83" s="726" t="s">
        <v>6426</v>
      </c>
      <c r="HSO83" s="722" t="s">
        <v>4179</v>
      </c>
      <c r="HSP83" s="745" t="s">
        <v>245</v>
      </c>
      <c r="HSQ83" s="736"/>
      <c r="HSR83" s="727"/>
      <c r="HSS83" s="738">
        <v>2</v>
      </c>
      <c r="HST83" s="722" t="s">
        <v>4511</v>
      </c>
      <c r="HSU83" s="723" t="s">
        <v>16</v>
      </c>
      <c r="HSV83" s="745" t="s">
        <v>221</v>
      </c>
      <c r="HSW83" s="745" t="s">
        <v>376</v>
      </c>
      <c r="HSX83" s="774">
        <v>31138</v>
      </c>
      <c r="HSY83" s="795">
        <v>32</v>
      </c>
      <c r="HSZ83" s="747" t="s">
        <v>4508</v>
      </c>
      <c r="HTA83" s="745" t="s">
        <v>785</v>
      </c>
      <c r="HTB83" s="745" t="s">
        <v>246</v>
      </c>
      <c r="HTC83" s="726"/>
      <c r="HTD83" s="726" t="s">
        <v>6426</v>
      </c>
      <c r="HTE83" s="722" t="s">
        <v>4179</v>
      </c>
      <c r="HTF83" s="745" t="s">
        <v>245</v>
      </c>
      <c r="HTG83" s="736"/>
      <c r="HTH83" s="727"/>
      <c r="HTI83" s="738">
        <v>2</v>
      </c>
      <c r="HTJ83" s="722" t="s">
        <v>4511</v>
      </c>
      <c r="HTK83" s="723" t="s">
        <v>16</v>
      </c>
      <c r="HTL83" s="745" t="s">
        <v>221</v>
      </c>
      <c r="HTM83" s="745" t="s">
        <v>376</v>
      </c>
      <c r="HTN83" s="774">
        <v>31138</v>
      </c>
      <c r="HTO83" s="795">
        <v>32</v>
      </c>
      <c r="HTP83" s="747" t="s">
        <v>4508</v>
      </c>
      <c r="HTQ83" s="745" t="s">
        <v>785</v>
      </c>
      <c r="HTR83" s="745" t="s">
        <v>246</v>
      </c>
      <c r="HTS83" s="726"/>
      <c r="HTT83" s="726" t="s">
        <v>6426</v>
      </c>
      <c r="HTU83" s="722" t="s">
        <v>4179</v>
      </c>
      <c r="HTV83" s="745" t="s">
        <v>245</v>
      </c>
      <c r="HTW83" s="736"/>
      <c r="HTX83" s="727"/>
      <c r="HTY83" s="738">
        <v>2</v>
      </c>
      <c r="HTZ83" s="722" t="s">
        <v>4511</v>
      </c>
      <c r="HUA83" s="723" t="s">
        <v>16</v>
      </c>
      <c r="HUB83" s="745" t="s">
        <v>221</v>
      </c>
      <c r="HUC83" s="745" t="s">
        <v>376</v>
      </c>
      <c r="HUD83" s="774">
        <v>31138</v>
      </c>
      <c r="HUE83" s="795">
        <v>32</v>
      </c>
      <c r="HUF83" s="747" t="s">
        <v>4508</v>
      </c>
      <c r="HUG83" s="745" t="s">
        <v>785</v>
      </c>
      <c r="HUH83" s="745" t="s">
        <v>246</v>
      </c>
      <c r="HUI83" s="726"/>
      <c r="HUJ83" s="726" t="s">
        <v>6426</v>
      </c>
      <c r="HUK83" s="722" t="s">
        <v>4179</v>
      </c>
      <c r="HUL83" s="745" t="s">
        <v>245</v>
      </c>
      <c r="HUM83" s="736"/>
      <c r="HUN83" s="727"/>
      <c r="HUO83" s="738">
        <v>2</v>
      </c>
      <c r="HUP83" s="722" t="s">
        <v>4511</v>
      </c>
      <c r="HUQ83" s="723" t="s">
        <v>16</v>
      </c>
      <c r="HUR83" s="745" t="s">
        <v>221</v>
      </c>
      <c r="HUS83" s="745" t="s">
        <v>376</v>
      </c>
      <c r="HUT83" s="774">
        <v>31138</v>
      </c>
      <c r="HUU83" s="795">
        <v>32</v>
      </c>
      <c r="HUV83" s="747" t="s">
        <v>4508</v>
      </c>
      <c r="HUW83" s="745" t="s">
        <v>785</v>
      </c>
      <c r="HUX83" s="745" t="s">
        <v>246</v>
      </c>
      <c r="HUY83" s="726"/>
      <c r="HUZ83" s="726" t="s">
        <v>6426</v>
      </c>
      <c r="HVA83" s="722" t="s">
        <v>4179</v>
      </c>
      <c r="HVB83" s="745" t="s">
        <v>245</v>
      </c>
      <c r="HVC83" s="736"/>
      <c r="HVD83" s="727"/>
      <c r="HVE83" s="738">
        <v>2</v>
      </c>
      <c r="HVF83" s="722" t="s">
        <v>4511</v>
      </c>
      <c r="HVG83" s="723" t="s">
        <v>16</v>
      </c>
      <c r="HVH83" s="745" t="s">
        <v>221</v>
      </c>
      <c r="HVI83" s="745" t="s">
        <v>376</v>
      </c>
      <c r="HVJ83" s="774">
        <v>31138</v>
      </c>
      <c r="HVK83" s="795">
        <v>32</v>
      </c>
      <c r="HVL83" s="747" t="s">
        <v>4508</v>
      </c>
      <c r="HVM83" s="745" t="s">
        <v>785</v>
      </c>
      <c r="HVN83" s="745" t="s">
        <v>246</v>
      </c>
      <c r="HVO83" s="726"/>
      <c r="HVP83" s="726" t="s">
        <v>6426</v>
      </c>
      <c r="HVQ83" s="722" t="s">
        <v>4179</v>
      </c>
      <c r="HVR83" s="745" t="s">
        <v>245</v>
      </c>
      <c r="HVS83" s="736"/>
      <c r="HVT83" s="727"/>
      <c r="HVU83" s="738">
        <v>2</v>
      </c>
      <c r="HVV83" s="722" t="s">
        <v>4511</v>
      </c>
      <c r="HVW83" s="723" t="s">
        <v>16</v>
      </c>
      <c r="HVX83" s="745" t="s">
        <v>221</v>
      </c>
      <c r="HVY83" s="745" t="s">
        <v>376</v>
      </c>
      <c r="HVZ83" s="774">
        <v>31138</v>
      </c>
      <c r="HWA83" s="795">
        <v>32</v>
      </c>
      <c r="HWB83" s="747" t="s">
        <v>4508</v>
      </c>
      <c r="HWC83" s="745" t="s">
        <v>785</v>
      </c>
      <c r="HWD83" s="745" t="s">
        <v>246</v>
      </c>
      <c r="HWE83" s="726"/>
      <c r="HWF83" s="726" t="s">
        <v>6426</v>
      </c>
      <c r="HWG83" s="722" t="s">
        <v>4179</v>
      </c>
      <c r="HWH83" s="745" t="s">
        <v>245</v>
      </c>
      <c r="HWI83" s="736"/>
      <c r="HWJ83" s="727"/>
      <c r="HWK83" s="738">
        <v>2</v>
      </c>
      <c r="HWL83" s="722" t="s">
        <v>4511</v>
      </c>
      <c r="HWM83" s="723" t="s">
        <v>16</v>
      </c>
      <c r="HWN83" s="745" t="s">
        <v>221</v>
      </c>
      <c r="HWO83" s="745" t="s">
        <v>376</v>
      </c>
      <c r="HWP83" s="774">
        <v>31138</v>
      </c>
      <c r="HWQ83" s="795">
        <v>32</v>
      </c>
      <c r="HWR83" s="747" t="s">
        <v>4508</v>
      </c>
      <c r="HWS83" s="745" t="s">
        <v>785</v>
      </c>
      <c r="HWT83" s="745" t="s">
        <v>246</v>
      </c>
      <c r="HWU83" s="726"/>
      <c r="HWV83" s="726" t="s">
        <v>6426</v>
      </c>
      <c r="HWW83" s="722" t="s">
        <v>4179</v>
      </c>
      <c r="HWX83" s="745" t="s">
        <v>245</v>
      </c>
      <c r="HWY83" s="736"/>
      <c r="HWZ83" s="727"/>
      <c r="HXA83" s="738">
        <v>2</v>
      </c>
      <c r="HXB83" s="722" t="s">
        <v>4511</v>
      </c>
      <c r="HXC83" s="723" t="s">
        <v>16</v>
      </c>
      <c r="HXD83" s="745" t="s">
        <v>221</v>
      </c>
      <c r="HXE83" s="745" t="s">
        <v>376</v>
      </c>
      <c r="HXF83" s="774">
        <v>31138</v>
      </c>
      <c r="HXG83" s="795">
        <v>32</v>
      </c>
      <c r="HXH83" s="747" t="s">
        <v>4508</v>
      </c>
      <c r="HXI83" s="745" t="s">
        <v>785</v>
      </c>
      <c r="HXJ83" s="745" t="s">
        <v>246</v>
      </c>
      <c r="HXK83" s="726"/>
      <c r="HXL83" s="726" t="s">
        <v>6426</v>
      </c>
      <c r="HXM83" s="722" t="s">
        <v>4179</v>
      </c>
      <c r="HXN83" s="745" t="s">
        <v>245</v>
      </c>
      <c r="HXO83" s="736"/>
      <c r="HXP83" s="727"/>
      <c r="HXQ83" s="738">
        <v>2</v>
      </c>
      <c r="HXR83" s="722" t="s">
        <v>4511</v>
      </c>
      <c r="HXS83" s="723" t="s">
        <v>16</v>
      </c>
      <c r="HXT83" s="745" t="s">
        <v>221</v>
      </c>
      <c r="HXU83" s="745" t="s">
        <v>376</v>
      </c>
      <c r="HXV83" s="774">
        <v>31138</v>
      </c>
      <c r="HXW83" s="795">
        <v>32</v>
      </c>
      <c r="HXX83" s="747" t="s">
        <v>4508</v>
      </c>
      <c r="HXY83" s="745" t="s">
        <v>785</v>
      </c>
      <c r="HXZ83" s="745" t="s">
        <v>246</v>
      </c>
      <c r="HYA83" s="726"/>
      <c r="HYB83" s="726" t="s">
        <v>6426</v>
      </c>
      <c r="HYC83" s="722" t="s">
        <v>4179</v>
      </c>
      <c r="HYD83" s="745" t="s">
        <v>245</v>
      </c>
      <c r="HYE83" s="736"/>
      <c r="HYF83" s="727"/>
      <c r="HYG83" s="738">
        <v>2</v>
      </c>
      <c r="HYH83" s="722" t="s">
        <v>4511</v>
      </c>
      <c r="HYI83" s="723" t="s">
        <v>16</v>
      </c>
      <c r="HYJ83" s="745" t="s">
        <v>221</v>
      </c>
      <c r="HYK83" s="745" t="s">
        <v>376</v>
      </c>
      <c r="HYL83" s="774">
        <v>31138</v>
      </c>
      <c r="HYM83" s="795">
        <v>32</v>
      </c>
      <c r="HYN83" s="747" t="s">
        <v>4508</v>
      </c>
      <c r="HYO83" s="745" t="s">
        <v>785</v>
      </c>
      <c r="HYP83" s="745" t="s">
        <v>246</v>
      </c>
      <c r="HYQ83" s="726"/>
      <c r="HYR83" s="726" t="s">
        <v>6426</v>
      </c>
      <c r="HYS83" s="722" t="s">
        <v>4179</v>
      </c>
      <c r="HYT83" s="745" t="s">
        <v>245</v>
      </c>
      <c r="HYU83" s="736"/>
      <c r="HYV83" s="727"/>
      <c r="HYW83" s="738">
        <v>2</v>
      </c>
      <c r="HYX83" s="722" t="s">
        <v>4511</v>
      </c>
      <c r="HYY83" s="723" t="s">
        <v>16</v>
      </c>
      <c r="HYZ83" s="745" t="s">
        <v>221</v>
      </c>
      <c r="HZA83" s="745" t="s">
        <v>376</v>
      </c>
      <c r="HZB83" s="774">
        <v>31138</v>
      </c>
      <c r="HZC83" s="795">
        <v>32</v>
      </c>
      <c r="HZD83" s="747" t="s">
        <v>4508</v>
      </c>
      <c r="HZE83" s="745" t="s">
        <v>785</v>
      </c>
      <c r="HZF83" s="745" t="s">
        <v>246</v>
      </c>
      <c r="HZG83" s="726"/>
      <c r="HZH83" s="726" t="s">
        <v>6426</v>
      </c>
      <c r="HZI83" s="722" t="s">
        <v>4179</v>
      </c>
      <c r="HZJ83" s="745" t="s">
        <v>245</v>
      </c>
      <c r="HZK83" s="736"/>
      <c r="HZL83" s="727"/>
      <c r="HZM83" s="738">
        <v>2</v>
      </c>
      <c r="HZN83" s="722" t="s">
        <v>4511</v>
      </c>
      <c r="HZO83" s="723" t="s">
        <v>16</v>
      </c>
      <c r="HZP83" s="745" t="s">
        <v>221</v>
      </c>
      <c r="HZQ83" s="745" t="s">
        <v>376</v>
      </c>
      <c r="HZR83" s="774">
        <v>31138</v>
      </c>
      <c r="HZS83" s="795">
        <v>32</v>
      </c>
      <c r="HZT83" s="747" t="s">
        <v>4508</v>
      </c>
      <c r="HZU83" s="745" t="s">
        <v>785</v>
      </c>
      <c r="HZV83" s="745" t="s">
        <v>246</v>
      </c>
      <c r="HZW83" s="726"/>
      <c r="HZX83" s="726" t="s">
        <v>6426</v>
      </c>
      <c r="HZY83" s="722" t="s">
        <v>4179</v>
      </c>
      <c r="HZZ83" s="745" t="s">
        <v>245</v>
      </c>
      <c r="IAA83" s="736"/>
      <c r="IAB83" s="727"/>
      <c r="IAC83" s="738">
        <v>2</v>
      </c>
      <c r="IAD83" s="722" t="s">
        <v>4511</v>
      </c>
      <c r="IAE83" s="723" t="s">
        <v>16</v>
      </c>
      <c r="IAF83" s="745" t="s">
        <v>221</v>
      </c>
      <c r="IAG83" s="745" t="s">
        <v>376</v>
      </c>
      <c r="IAH83" s="774">
        <v>31138</v>
      </c>
      <c r="IAI83" s="795">
        <v>32</v>
      </c>
      <c r="IAJ83" s="747" t="s">
        <v>4508</v>
      </c>
      <c r="IAK83" s="745" t="s">
        <v>785</v>
      </c>
      <c r="IAL83" s="745" t="s">
        <v>246</v>
      </c>
      <c r="IAM83" s="726"/>
      <c r="IAN83" s="726" t="s">
        <v>6426</v>
      </c>
      <c r="IAO83" s="722" t="s">
        <v>4179</v>
      </c>
      <c r="IAP83" s="745" t="s">
        <v>245</v>
      </c>
      <c r="IAQ83" s="736"/>
      <c r="IAR83" s="727"/>
      <c r="IAS83" s="738">
        <v>2</v>
      </c>
      <c r="IAT83" s="722" t="s">
        <v>4511</v>
      </c>
      <c r="IAU83" s="723" t="s">
        <v>16</v>
      </c>
      <c r="IAV83" s="745" t="s">
        <v>221</v>
      </c>
      <c r="IAW83" s="745" t="s">
        <v>376</v>
      </c>
      <c r="IAX83" s="774">
        <v>31138</v>
      </c>
      <c r="IAY83" s="795">
        <v>32</v>
      </c>
      <c r="IAZ83" s="747" t="s">
        <v>4508</v>
      </c>
      <c r="IBA83" s="745" t="s">
        <v>785</v>
      </c>
      <c r="IBB83" s="745" t="s">
        <v>246</v>
      </c>
      <c r="IBC83" s="726"/>
      <c r="IBD83" s="726" t="s">
        <v>6426</v>
      </c>
      <c r="IBE83" s="722" t="s">
        <v>4179</v>
      </c>
      <c r="IBF83" s="745" t="s">
        <v>245</v>
      </c>
      <c r="IBG83" s="736"/>
      <c r="IBH83" s="727"/>
      <c r="IBI83" s="738">
        <v>2</v>
      </c>
      <c r="IBJ83" s="722" t="s">
        <v>4511</v>
      </c>
      <c r="IBK83" s="723" t="s">
        <v>16</v>
      </c>
      <c r="IBL83" s="745" t="s">
        <v>221</v>
      </c>
      <c r="IBM83" s="745" t="s">
        <v>376</v>
      </c>
      <c r="IBN83" s="774">
        <v>31138</v>
      </c>
      <c r="IBO83" s="795">
        <v>32</v>
      </c>
      <c r="IBP83" s="747" t="s">
        <v>4508</v>
      </c>
      <c r="IBQ83" s="745" t="s">
        <v>785</v>
      </c>
      <c r="IBR83" s="745" t="s">
        <v>246</v>
      </c>
      <c r="IBS83" s="726"/>
      <c r="IBT83" s="726" t="s">
        <v>6426</v>
      </c>
      <c r="IBU83" s="722" t="s">
        <v>4179</v>
      </c>
      <c r="IBV83" s="745" t="s">
        <v>245</v>
      </c>
      <c r="IBW83" s="736"/>
      <c r="IBX83" s="727"/>
      <c r="IBY83" s="738">
        <v>2</v>
      </c>
      <c r="IBZ83" s="722" t="s">
        <v>4511</v>
      </c>
      <c r="ICA83" s="723" t="s">
        <v>16</v>
      </c>
      <c r="ICB83" s="745" t="s">
        <v>221</v>
      </c>
      <c r="ICC83" s="745" t="s">
        <v>376</v>
      </c>
      <c r="ICD83" s="774">
        <v>31138</v>
      </c>
      <c r="ICE83" s="795">
        <v>32</v>
      </c>
      <c r="ICF83" s="747" t="s">
        <v>4508</v>
      </c>
      <c r="ICG83" s="745" t="s">
        <v>785</v>
      </c>
      <c r="ICH83" s="745" t="s">
        <v>246</v>
      </c>
      <c r="ICI83" s="726"/>
      <c r="ICJ83" s="726" t="s">
        <v>6426</v>
      </c>
      <c r="ICK83" s="722" t="s">
        <v>4179</v>
      </c>
      <c r="ICL83" s="745" t="s">
        <v>245</v>
      </c>
      <c r="ICM83" s="736"/>
      <c r="ICN83" s="727"/>
      <c r="ICO83" s="738">
        <v>2</v>
      </c>
      <c r="ICP83" s="722" t="s">
        <v>4511</v>
      </c>
      <c r="ICQ83" s="723" t="s">
        <v>16</v>
      </c>
      <c r="ICR83" s="745" t="s">
        <v>221</v>
      </c>
      <c r="ICS83" s="745" t="s">
        <v>376</v>
      </c>
      <c r="ICT83" s="774">
        <v>31138</v>
      </c>
      <c r="ICU83" s="795">
        <v>32</v>
      </c>
      <c r="ICV83" s="747" t="s">
        <v>4508</v>
      </c>
      <c r="ICW83" s="745" t="s">
        <v>785</v>
      </c>
      <c r="ICX83" s="745" t="s">
        <v>246</v>
      </c>
      <c r="ICY83" s="726"/>
      <c r="ICZ83" s="726" t="s">
        <v>6426</v>
      </c>
      <c r="IDA83" s="722" t="s">
        <v>4179</v>
      </c>
      <c r="IDB83" s="745" t="s">
        <v>245</v>
      </c>
      <c r="IDC83" s="736"/>
      <c r="IDD83" s="727"/>
      <c r="IDE83" s="738">
        <v>2</v>
      </c>
      <c r="IDF83" s="722" t="s">
        <v>4511</v>
      </c>
      <c r="IDG83" s="723" t="s">
        <v>16</v>
      </c>
      <c r="IDH83" s="745" t="s">
        <v>221</v>
      </c>
      <c r="IDI83" s="745" t="s">
        <v>376</v>
      </c>
      <c r="IDJ83" s="774">
        <v>31138</v>
      </c>
      <c r="IDK83" s="795">
        <v>32</v>
      </c>
      <c r="IDL83" s="747" t="s">
        <v>4508</v>
      </c>
      <c r="IDM83" s="745" t="s">
        <v>785</v>
      </c>
      <c r="IDN83" s="745" t="s">
        <v>246</v>
      </c>
      <c r="IDO83" s="726"/>
      <c r="IDP83" s="726" t="s">
        <v>6426</v>
      </c>
      <c r="IDQ83" s="722" t="s">
        <v>4179</v>
      </c>
      <c r="IDR83" s="745" t="s">
        <v>245</v>
      </c>
      <c r="IDS83" s="736"/>
      <c r="IDT83" s="727"/>
      <c r="IDU83" s="738">
        <v>2</v>
      </c>
      <c r="IDV83" s="722" t="s">
        <v>4511</v>
      </c>
      <c r="IDW83" s="723" t="s">
        <v>16</v>
      </c>
      <c r="IDX83" s="745" t="s">
        <v>221</v>
      </c>
      <c r="IDY83" s="745" t="s">
        <v>376</v>
      </c>
      <c r="IDZ83" s="774">
        <v>31138</v>
      </c>
      <c r="IEA83" s="795">
        <v>32</v>
      </c>
      <c r="IEB83" s="747" t="s">
        <v>4508</v>
      </c>
      <c r="IEC83" s="745" t="s">
        <v>785</v>
      </c>
      <c r="IED83" s="745" t="s">
        <v>246</v>
      </c>
      <c r="IEE83" s="726"/>
      <c r="IEF83" s="726" t="s">
        <v>6426</v>
      </c>
      <c r="IEG83" s="722" t="s">
        <v>4179</v>
      </c>
      <c r="IEH83" s="745" t="s">
        <v>245</v>
      </c>
      <c r="IEI83" s="736"/>
      <c r="IEJ83" s="727"/>
      <c r="IEK83" s="738">
        <v>2</v>
      </c>
      <c r="IEL83" s="722" t="s">
        <v>4511</v>
      </c>
      <c r="IEM83" s="723" t="s">
        <v>16</v>
      </c>
      <c r="IEN83" s="745" t="s">
        <v>221</v>
      </c>
      <c r="IEO83" s="745" t="s">
        <v>376</v>
      </c>
      <c r="IEP83" s="774">
        <v>31138</v>
      </c>
      <c r="IEQ83" s="795">
        <v>32</v>
      </c>
      <c r="IER83" s="747" t="s">
        <v>4508</v>
      </c>
      <c r="IES83" s="745" t="s">
        <v>785</v>
      </c>
      <c r="IET83" s="745" t="s">
        <v>246</v>
      </c>
      <c r="IEU83" s="726"/>
      <c r="IEV83" s="726" t="s">
        <v>6426</v>
      </c>
      <c r="IEW83" s="722" t="s">
        <v>4179</v>
      </c>
      <c r="IEX83" s="745" t="s">
        <v>245</v>
      </c>
      <c r="IEY83" s="736"/>
      <c r="IEZ83" s="727"/>
      <c r="IFA83" s="738">
        <v>2</v>
      </c>
      <c r="IFB83" s="722" t="s">
        <v>4511</v>
      </c>
      <c r="IFC83" s="723" t="s">
        <v>16</v>
      </c>
      <c r="IFD83" s="745" t="s">
        <v>221</v>
      </c>
      <c r="IFE83" s="745" t="s">
        <v>376</v>
      </c>
      <c r="IFF83" s="774">
        <v>31138</v>
      </c>
      <c r="IFG83" s="795">
        <v>32</v>
      </c>
      <c r="IFH83" s="747" t="s">
        <v>4508</v>
      </c>
      <c r="IFI83" s="745" t="s">
        <v>785</v>
      </c>
      <c r="IFJ83" s="745" t="s">
        <v>246</v>
      </c>
      <c r="IFK83" s="726"/>
      <c r="IFL83" s="726" t="s">
        <v>6426</v>
      </c>
      <c r="IFM83" s="722" t="s">
        <v>4179</v>
      </c>
      <c r="IFN83" s="745" t="s">
        <v>245</v>
      </c>
      <c r="IFO83" s="736"/>
      <c r="IFP83" s="727"/>
      <c r="IFQ83" s="738">
        <v>2</v>
      </c>
      <c r="IFR83" s="722" t="s">
        <v>4511</v>
      </c>
      <c r="IFS83" s="723" t="s">
        <v>16</v>
      </c>
      <c r="IFT83" s="745" t="s">
        <v>221</v>
      </c>
      <c r="IFU83" s="745" t="s">
        <v>376</v>
      </c>
      <c r="IFV83" s="774">
        <v>31138</v>
      </c>
      <c r="IFW83" s="795">
        <v>32</v>
      </c>
      <c r="IFX83" s="747" t="s">
        <v>4508</v>
      </c>
      <c r="IFY83" s="745" t="s">
        <v>785</v>
      </c>
      <c r="IFZ83" s="745" t="s">
        <v>246</v>
      </c>
      <c r="IGA83" s="726"/>
      <c r="IGB83" s="726" t="s">
        <v>6426</v>
      </c>
      <c r="IGC83" s="722" t="s">
        <v>4179</v>
      </c>
      <c r="IGD83" s="745" t="s">
        <v>245</v>
      </c>
      <c r="IGE83" s="736"/>
      <c r="IGF83" s="727"/>
      <c r="IGG83" s="738">
        <v>2</v>
      </c>
      <c r="IGH83" s="722" t="s">
        <v>4511</v>
      </c>
      <c r="IGI83" s="723" t="s">
        <v>16</v>
      </c>
      <c r="IGJ83" s="745" t="s">
        <v>221</v>
      </c>
      <c r="IGK83" s="745" t="s">
        <v>376</v>
      </c>
      <c r="IGL83" s="774">
        <v>31138</v>
      </c>
      <c r="IGM83" s="795">
        <v>32</v>
      </c>
      <c r="IGN83" s="747" t="s">
        <v>4508</v>
      </c>
      <c r="IGO83" s="745" t="s">
        <v>785</v>
      </c>
      <c r="IGP83" s="745" t="s">
        <v>246</v>
      </c>
      <c r="IGQ83" s="726"/>
      <c r="IGR83" s="726" t="s">
        <v>6426</v>
      </c>
      <c r="IGS83" s="722" t="s">
        <v>4179</v>
      </c>
      <c r="IGT83" s="745" t="s">
        <v>245</v>
      </c>
      <c r="IGU83" s="736"/>
      <c r="IGV83" s="727"/>
      <c r="IGW83" s="738">
        <v>2</v>
      </c>
      <c r="IGX83" s="722" t="s">
        <v>4511</v>
      </c>
      <c r="IGY83" s="723" t="s">
        <v>16</v>
      </c>
      <c r="IGZ83" s="745" t="s">
        <v>221</v>
      </c>
      <c r="IHA83" s="745" t="s">
        <v>376</v>
      </c>
      <c r="IHB83" s="774">
        <v>31138</v>
      </c>
      <c r="IHC83" s="795">
        <v>32</v>
      </c>
      <c r="IHD83" s="747" t="s">
        <v>4508</v>
      </c>
      <c r="IHE83" s="745" t="s">
        <v>785</v>
      </c>
      <c r="IHF83" s="745" t="s">
        <v>246</v>
      </c>
      <c r="IHG83" s="726"/>
      <c r="IHH83" s="726" t="s">
        <v>6426</v>
      </c>
      <c r="IHI83" s="722" t="s">
        <v>4179</v>
      </c>
      <c r="IHJ83" s="745" t="s">
        <v>245</v>
      </c>
      <c r="IHK83" s="736"/>
      <c r="IHL83" s="727"/>
      <c r="IHM83" s="738">
        <v>2</v>
      </c>
      <c r="IHN83" s="722" t="s">
        <v>4511</v>
      </c>
      <c r="IHO83" s="723" t="s">
        <v>16</v>
      </c>
      <c r="IHP83" s="745" t="s">
        <v>221</v>
      </c>
      <c r="IHQ83" s="745" t="s">
        <v>376</v>
      </c>
      <c r="IHR83" s="774">
        <v>31138</v>
      </c>
      <c r="IHS83" s="795">
        <v>32</v>
      </c>
      <c r="IHT83" s="747" t="s">
        <v>4508</v>
      </c>
      <c r="IHU83" s="745" t="s">
        <v>785</v>
      </c>
      <c r="IHV83" s="745" t="s">
        <v>246</v>
      </c>
      <c r="IHW83" s="726"/>
      <c r="IHX83" s="726" t="s">
        <v>6426</v>
      </c>
      <c r="IHY83" s="722" t="s">
        <v>4179</v>
      </c>
      <c r="IHZ83" s="745" t="s">
        <v>245</v>
      </c>
      <c r="IIA83" s="736"/>
      <c r="IIB83" s="727"/>
      <c r="IIC83" s="738">
        <v>2</v>
      </c>
      <c r="IID83" s="722" t="s">
        <v>4511</v>
      </c>
      <c r="IIE83" s="723" t="s">
        <v>16</v>
      </c>
      <c r="IIF83" s="745" t="s">
        <v>221</v>
      </c>
      <c r="IIG83" s="745" t="s">
        <v>376</v>
      </c>
      <c r="IIH83" s="774">
        <v>31138</v>
      </c>
      <c r="III83" s="795">
        <v>32</v>
      </c>
      <c r="IIJ83" s="747" t="s">
        <v>4508</v>
      </c>
      <c r="IIK83" s="745" t="s">
        <v>785</v>
      </c>
      <c r="IIL83" s="745" t="s">
        <v>246</v>
      </c>
      <c r="IIM83" s="726"/>
      <c r="IIN83" s="726" t="s">
        <v>6426</v>
      </c>
      <c r="IIO83" s="722" t="s">
        <v>4179</v>
      </c>
      <c r="IIP83" s="745" t="s">
        <v>245</v>
      </c>
      <c r="IIQ83" s="736"/>
      <c r="IIR83" s="727"/>
      <c r="IIS83" s="738">
        <v>2</v>
      </c>
      <c r="IIT83" s="722" t="s">
        <v>4511</v>
      </c>
      <c r="IIU83" s="723" t="s">
        <v>16</v>
      </c>
      <c r="IIV83" s="745" t="s">
        <v>221</v>
      </c>
      <c r="IIW83" s="745" t="s">
        <v>376</v>
      </c>
      <c r="IIX83" s="774">
        <v>31138</v>
      </c>
      <c r="IIY83" s="795">
        <v>32</v>
      </c>
      <c r="IIZ83" s="747" t="s">
        <v>4508</v>
      </c>
      <c r="IJA83" s="745" t="s">
        <v>785</v>
      </c>
      <c r="IJB83" s="745" t="s">
        <v>246</v>
      </c>
      <c r="IJC83" s="726"/>
      <c r="IJD83" s="726" t="s">
        <v>6426</v>
      </c>
      <c r="IJE83" s="722" t="s">
        <v>4179</v>
      </c>
      <c r="IJF83" s="745" t="s">
        <v>245</v>
      </c>
      <c r="IJG83" s="736"/>
      <c r="IJH83" s="727"/>
      <c r="IJI83" s="738">
        <v>2</v>
      </c>
      <c r="IJJ83" s="722" t="s">
        <v>4511</v>
      </c>
      <c r="IJK83" s="723" t="s">
        <v>16</v>
      </c>
      <c r="IJL83" s="745" t="s">
        <v>221</v>
      </c>
      <c r="IJM83" s="745" t="s">
        <v>376</v>
      </c>
      <c r="IJN83" s="774">
        <v>31138</v>
      </c>
      <c r="IJO83" s="795">
        <v>32</v>
      </c>
      <c r="IJP83" s="747" t="s">
        <v>4508</v>
      </c>
      <c r="IJQ83" s="745" t="s">
        <v>785</v>
      </c>
      <c r="IJR83" s="745" t="s">
        <v>246</v>
      </c>
      <c r="IJS83" s="726"/>
      <c r="IJT83" s="726" t="s">
        <v>6426</v>
      </c>
      <c r="IJU83" s="722" t="s">
        <v>4179</v>
      </c>
      <c r="IJV83" s="745" t="s">
        <v>245</v>
      </c>
      <c r="IJW83" s="736"/>
      <c r="IJX83" s="727"/>
      <c r="IJY83" s="738">
        <v>2</v>
      </c>
      <c r="IJZ83" s="722" t="s">
        <v>4511</v>
      </c>
      <c r="IKA83" s="723" t="s">
        <v>16</v>
      </c>
      <c r="IKB83" s="745" t="s">
        <v>221</v>
      </c>
      <c r="IKC83" s="745" t="s">
        <v>376</v>
      </c>
      <c r="IKD83" s="774">
        <v>31138</v>
      </c>
      <c r="IKE83" s="795">
        <v>32</v>
      </c>
      <c r="IKF83" s="747" t="s">
        <v>4508</v>
      </c>
      <c r="IKG83" s="745" t="s">
        <v>785</v>
      </c>
      <c r="IKH83" s="745" t="s">
        <v>246</v>
      </c>
      <c r="IKI83" s="726"/>
      <c r="IKJ83" s="726" t="s">
        <v>6426</v>
      </c>
      <c r="IKK83" s="722" t="s">
        <v>4179</v>
      </c>
      <c r="IKL83" s="745" t="s">
        <v>245</v>
      </c>
      <c r="IKM83" s="736"/>
      <c r="IKN83" s="727"/>
      <c r="IKO83" s="738">
        <v>2</v>
      </c>
      <c r="IKP83" s="722" t="s">
        <v>4511</v>
      </c>
      <c r="IKQ83" s="723" t="s">
        <v>16</v>
      </c>
      <c r="IKR83" s="745" t="s">
        <v>221</v>
      </c>
      <c r="IKS83" s="745" t="s">
        <v>376</v>
      </c>
      <c r="IKT83" s="774">
        <v>31138</v>
      </c>
      <c r="IKU83" s="795">
        <v>32</v>
      </c>
      <c r="IKV83" s="747" t="s">
        <v>4508</v>
      </c>
      <c r="IKW83" s="745" t="s">
        <v>785</v>
      </c>
      <c r="IKX83" s="745" t="s">
        <v>246</v>
      </c>
      <c r="IKY83" s="726"/>
      <c r="IKZ83" s="726" t="s">
        <v>6426</v>
      </c>
      <c r="ILA83" s="722" t="s">
        <v>4179</v>
      </c>
      <c r="ILB83" s="745" t="s">
        <v>245</v>
      </c>
      <c r="ILC83" s="736"/>
      <c r="ILD83" s="727"/>
      <c r="ILE83" s="738">
        <v>2</v>
      </c>
      <c r="ILF83" s="722" t="s">
        <v>4511</v>
      </c>
      <c r="ILG83" s="723" t="s">
        <v>16</v>
      </c>
      <c r="ILH83" s="745" t="s">
        <v>221</v>
      </c>
      <c r="ILI83" s="745" t="s">
        <v>376</v>
      </c>
      <c r="ILJ83" s="774">
        <v>31138</v>
      </c>
      <c r="ILK83" s="795">
        <v>32</v>
      </c>
      <c r="ILL83" s="747" t="s">
        <v>4508</v>
      </c>
      <c r="ILM83" s="745" t="s">
        <v>785</v>
      </c>
      <c r="ILN83" s="745" t="s">
        <v>246</v>
      </c>
      <c r="ILO83" s="726"/>
      <c r="ILP83" s="726" t="s">
        <v>6426</v>
      </c>
      <c r="ILQ83" s="722" t="s">
        <v>4179</v>
      </c>
      <c r="ILR83" s="745" t="s">
        <v>245</v>
      </c>
      <c r="ILS83" s="736"/>
      <c r="ILT83" s="727"/>
      <c r="ILU83" s="738">
        <v>2</v>
      </c>
      <c r="ILV83" s="722" t="s">
        <v>4511</v>
      </c>
      <c r="ILW83" s="723" t="s">
        <v>16</v>
      </c>
      <c r="ILX83" s="745" t="s">
        <v>221</v>
      </c>
      <c r="ILY83" s="745" t="s">
        <v>376</v>
      </c>
      <c r="ILZ83" s="774">
        <v>31138</v>
      </c>
      <c r="IMA83" s="795">
        <v>32</v>
      </c>
      <c r="IMB83" s="747" t="s">
        <v>4508</v>
      </c>
      <c r="IMC83" s="745" t="s">
        <v>785</v>
      </c>
      <c r="IMD83" s="745" t="s">
        <v>246</v>
      </c>
      <c r="IME83" s="726"/>
      <c r="IMF83" s="726" t="s">
        <v>6426</v>
      </c>
      <c r="IMG83" s="722" t="s">
        <v>4179</v>
      </c>
      <c r="IMH83" s="745" t="s">
        <v>245</v>
      </c>
      <c r="IMI83" s="736"/>
      <c r="IMJ83" s="727"/>
      <c r="IMK83" s="738">
        <v>2</v>
      </c>
      <c r="IML83" s="722" t="s">
        <v>4511</v>
      </c>
      <c r="IMM83" s="723" t="s">
        <v>16</v>
      </c>
      <c r="IMN83" s="745" t="s">
        <v>221</v>
      </c>
      <c r="IMO83" s="745" t="s">
        <v>376</v>
      </c>
      <c r="IMP83" s="774">
        <v>31138</v>
      </c>
      <c r="IMQ83" s="795">
        <v>32</v>
      </c>
      <c r="IMR83" s="747" t="s">
        <v>4508</v>
      </c>
      <c r="IMS83" s="745" t="s">
        <v>785</v>
      </c>
      <c r="IMT83" s="745" t="s">
        <v>246</v>
      </c>
      <c r="IMU83" s="726"/>
      <c r="IMV83" s="726" t="s">
        <v>6426</v>
      </c>
      <c r="IMW83" s="722" t="s">
        <v>4179</v>
      </c>
      <c r="IMX83" s="745" t="s">
        <v>245</v>
      </c>
      <c r="IMY83" s="736"/>
      <c r="IMZ83" s="727"/>
      <c r="INA83" s="738">
        <v>2</v>
      </c>
      <c r="INB83" s="722" t="s">
        <v>4511</v>
      </c>
      <c r="INC83" s="723" t="s">
        <v>16</v>
      </c>
      <c r="IND83" s="745" t="s">
        <v>221</v>
      </c>
      <c r="INE83" s="745" t="s">
        <v>376</v>
      </c>
      <c r="INF83" s="774">
        <v>31138</v>
      </c>
      <c r="ING83" s="795">
        <v>32</v>
      </c>
      <c r="INH83" s="747" t="s">
        <v>4508</v>
      </c>
      <c r="INI83" s="745" t="s">
        <v>785</v>
      </c>
      <c r="INJ83" s="745" t="s">
        <v>246</v>
      </c>
      <c r="INK83" s="726"/>
      <c r="INL83" s="726" t="s">
        <v>6426</v>
      </c>
      <c r="INM83" s="722" t="s">
        <v>4179</v>
      </c>
      <c r="INN83" s="745" t="s">
        <v>245</v>
      </c>
      <c r="INO83" s="736"/>
      <c r="INP83" s="727"/>
      <c r="INQ83" s="738">
        <v>2</v>
      </c>
      <c r="INR83" s="722" t="s">
        <v>4511</v>
      </c>
      <c r="INS83" s="723" t="s">
        <v>16</v>
      </c>
      <c r="INT83" s="745" t="s">
        <v>221</v>
      </c>
      <c r="INU83" s="745" t="s">
        <v>376</v>
      </c>
      <c r="INV83" s="774">
        <v>31138</v>
      </c>
      <c r="INW83" s="795">
        <v>32</v>
      </c>
      <c r="INX83" s="747" t="s">
        <v>4508</v>
      </c>
      <c r="INY83" s="745" t="s">
        <v>785</v>
      </c>
      <c r="INZ83" s="745" t="s">
        <v>246</v>
      </c>
      <c r="IOA83" s="726"/>
      <c r="IOB83" s="726" t="s">
        <v>6426</v>
      </c>
      <c r="IOC83" s="722" t="s">
        <v>4179</v>
      </c>
      <c r="IOD83" s="745" t="s">
        <v>245</v>
      </c>
      <c r="IOE83" s="736"/>
      <c r="IOF83" s="727"/>
      <c r="IOG83" s="738">
        <v>2</v>
      </c>
      <c r="IOH83" s="722" t="s">
        <v>4511</v>
      </c>
      <c r="IOI83" s="723" t="s">
        <v>16</v>
      </c>
      <c r="IOJ83" s="745" t="s">
        <v>221</v>
      </c>
      <c r="IOK83" s="745" t="s">
        <v>376</v>
      </c>
      <c r="IOL83" s="774">
        <v>31138</v>
      </c>
      <c r="IOM83" s="795">
        <v>32</v>
      </c>
      <c r="ION83" s="747" t="s">
        <v>4508</v>
      </c>
      <c r="IOO83" s="745" t="s">
        <v>785</v>
      </c>
      <c r="IOP83" s="745" t="s">
        <v>246</v>
      </c>
      <c r="IOQ83" s="726"/>
      <c r="IOR83" s="726" t="s">
        <v>6426</v>
      </c>
      <c r="IOS83" s="722" t="s">
        <v>4179</v>
      </c>
      <c r="IOT83" s="745" t="s">
        <v>245</v>
      </c>
      <c r="IOU83" s="736"/>
      <c r="IOV83" s="727"/>
      <c r="IOW83" s="738">
        <v>2</v>
      </c>
      <c r="IOX83" s="722" t="s">
        <v>4511</v>
      </c>
      <c r="IOY83" s="723" t="s">
        <v>16</v>
      </c>
      <c r="IOZ83" s="745" t="s">
        <v>221</v>
      </c>
      <c r="IPA83" s="745" t="s">
        <v>376</v>
      </c>
      <c r="IPB83" s="774">
        <v>31138</v>
      </c>
      <c r="IPC83" s="795">
        <v>32</v>
      </c>
      <c r="IPD83" s="747" t="s">
        <v>4508</v>
      </c>
      <c r="IPE83" s="745" t="s">
        <v>785</v>
      </c>
      <c r="IPF83" s="745" t="s">
        <v>246</v>
      </c>
      <c r="IPG83" s="726"/>
      <c r="IPH83" s="726" t="s">
        <v>6426</v>
      </c>
      <c r="IPI83" s="722" t="s">
        <v>4179</v>
      </c>
      <c r="IPJ83" s="745" t="s">
        <v>245</v>
      </c>
      <c r="IPK83" s="736"/>
      <c r="IPL83" s="727"/>
      <c r="IPM83" s="738">
        <v>2</v>
      </c>
      <c r="IPN83" s="722" t="s">
        <v>4511</v>
      </c>
      <c r="IPO83" s="723" t="s">
        <v>16</v>
      </c>
      <c r="IPP83" s="745" t="s">
        <v>221</v>
      </c>
      <c r="IPQ83" s="745" t="s">
        <v>376</v>
      </c>
      <c r="IPR83" s="774">
        <v>31138</v>
      </c>
      <c r="IPS83" s="795">
        <v>32</v>
      </c>
      <c r="IPT83" s="747" t="s">
        <v>4508</v>
      </c>
      <c r="IPU83" s="745" t="s">
        <v>785</v>
      </c>
      <c r="IPV83" s="745" t="s">
        <v>246</v>
      </c>
      <c r="IPW83" s="726"/>
      <c r="IPX83" s="726" t="s">
        <v>6426</v>
      </c>
      <c r="IPY83" s="722" t="s">
        <v>4179</v>
      </c>
      <c r="IPZ83" s="745" t="s">
        <v>245</v>
      </c>
      <c r="IQA83" s="736"/>
      <c r="IQB83" s="727"/>
      <c r="IQC83" s="738">
        <v>2</v>
      </c>
      <c r="IQD83" s="722" t="s">
        <v>4511</v>
      </c>
      <c r="IQE83" s="723" t="s">
        <v>16</v>
      </c>
      <c r="IQF83" s="745" t="s">
        <v>221</v>
      </c>
      <c r="IQG83" s="745" t="s">
        <v>376</v>
      </c>
      <c r="IQH83" s="774">
        <v>31138</v>
      </c>
      <c r="IQI83" s="795">
        <v>32</v>
      </c>
      <c r="IQJ83" s="747" t="s">
        <v>4508</v>
      </c>
      <c r="IQK83" s="745" t="s">
        <v>785</v>
      </c>
      <c r="IQL83" s="745" t="s">
        <v>246</v>
      </c>
      <c r="IQM83" s="726"/>
      <c r="IQN83" s="726" t="s">
        <v>6426</v>
      </c>
      <c r="IQO83" s="722" t="s">
        <v>4179</v>
      </c>
      <c r="IQP83" s="745" t="s">
        <v>245</v>
      </c>
      <c r="IQQ83" s="736"/>
      <c r="IQR83" s="727"/>
      <c r="IQS83" s="738">
        <v>2</v>
      </c>
      <c r="IQT83" s="722" t="s">
        <v>4511</v>
      </c>
      <c r="IQU83" s="723" t="s">
        <v>16</v>
      </c>
      <c r="IQV83" s="745" t="s">
        <v>221</v>
      </c>
      <c r="IQW83" s="745" t="s">
        <v>376</v>
      </c>
      <c r="IQX83" s="774">
        <v>31138</v>
      </c>
      <c r="IQY83" s="795">
        <v>32</v>
      </c>
      <c r="IQZ83" s="747" t="s">
        <v>4508</v>
      </c>
      <c r="IRA83" s="745" t="s">
        <v>785</v>
      </c>
      <c r="IRB83" s="745" t="s">
        <v>246</v>
      </c>
      <c r="IRC83" s="726"/>
      <c r="IRD83" s="726" t="s">
        <v>6426</v>
      </c>
      <c r="IRE83" s="722" t="s">
        <v>4179</v>
      </c>
      <c r="IRF83" s="745" t="s">
        <v>245</v>
      </c>
      <c r="IRG83" s="736"/>
      <c r="IRH83" s="727"/>
      <c r="IRI83" s="738">
        <v>2</v>
      </c>
      <c r="IRJ83" s="722" t="s">
        <v>4511</v>
      </c>
      <c r="IRK83" s="723" t="s">
        <v>16</v>
      </c>
      <c r="IRL83" s="745" t="s">
        <v>221</v>
      </c>
      <c r="IRM83" s="745" t="s">
        <v>376</v>
      </c>
      <c r="IRN83" s="774">
        <v>31138</v>
      </c>
      <c r="IRO83" s="795">
        <v>32</v>
      </c>
      <c r="IRP83" s="747" t="s">
        <v>4508</v>
      </c>
      <c r="IRQ83" s="745" t="s">
        <v>785</v>
      </c>
      <c r="IRR83" s="745" t="s">
        <v>246</v>
      </c>
      <c r="IRS83" s="726"/>
      <c r="IRT83" s="726" t="s">
        <v>6426</v>
      </c>
      <c r="IRU83" s="722" t="s">
        <v>4179</v>
      </c>
      <c r="IRV83" s="745" t="s">
        <v>245</v>
      </c>
      <c r="IRW83" s="736"/>
      <c r="IRX83" s="727"/>
      <c r="IRY83" s="738">
        <v>2</v>
      </c>
      <c r="IRZ83" s="722" t="s">
        <v>4511</v>
      </c>
      <c r="ISA83" s="723" t="s">
        <v>16</v>
      </c>
      <c r="ISB83" s="745" t="s">
        <v>221</v>
      </c>
      <c r="ISC83" s="745" t="s">
        <v>376</v>
      </c>
      <c r="ISD83" s="774">
        <v>31138</v>
      </c>
      <c r="ISE83" s="795">
        <v>32</v>
      </c>
      <c r="ISF83" s="747" t="s">
        <v>4508</v>
      </c>
      <c r="ISG83" s="745" t="s">
        <v>785</v>
      </c>
      <c r="ISH83" s="745" t="s">
        <v>246</v>
      </c>
      <c r="ISI83" s="726"/>
      <c r="ISJ83" s="726" t="s">
        <v>6426</v>
      </c>
      <c r="ISK83" s="722" t="s">
        <v>4179</v>
      </c>
      <c r="ISL83" s="745" t="s">
        <v>245</v>
      </c>
      <c r="ISM83" s="736"/>
      <c r="ISN83" s="727"/>
      <c r="ISO83" s="738">
        <v>2</v>
      </c>
      <c r="ISP83" s="722" t="s">
        <v>4511</v>
      </c>
      <c r="ISQ83" s="723" t="s">
        <v>16</v>
      </c>
      <c r="ISR83" s="745" t="s">
        <v>221</v>
      </c>
      <c r="ISS83" s="745" t="s">
        <v>376</v>
      </c>
      <c r="IST83" s="774">
        <v>31138</v>
      </c>
      <c r="ISU83" s="795">
        <v>32</v>
      </c>
      <c r="ISV83" s="747" t="s">
        <v>4508</v>
      </c>
      <c r="ISW83" s="745" t="s">
        <v>785</v>
      </c>
      <c r="ISX83" s="745" t="s">
        <v>246</v>
      </c>
      <c r="ISY83" s="726"/>
      <c r="ISZ83" s="726" t="s">
        <v>6426</v>
      </c>
      <c r="ITA83" s="722" t="s">
        <v>4179</v>
      </c>
      <c r="ITB83" s="745" t="s">
        <v>245</v>
      </c>
      <c r="ITC83" s="736"/>
      <c r="ITD83" s="727"/>
      <c r="ITE83" s="738">
        <v>2</v>
      </c>
      <c r="ITF83" s="722" t="s">
        <v>4511</v>
      </c>
      <c r="ITG83" s="723" t="s">
        <v>16</v>
      </c>
      <c r="ITH83" s="745" t="s">
        <v>221</v>
      </c>
      <c r="ITI83" s="745" t="s">
        <v>376</v>
      </c>
      <c r="ITJ83" s="774">
        <v>31138</v>
      </c>
      <c r="ITK83" s="795">
        <v>32</v>
      </c>
      <c r="ITL83" s="747" t="s">
        <v>4508</v>
      </c>
      <c r="ITM83" s="745" t="s">
        <v>785</v>
      </c>
      <c r="ITN83" s="745" t="s">
        <v>246</v>
      </c>
      <c r="ITO83" s="726"/>
      <c r="ITP83" s="726" t="s">
        <v>6426</v>
      </c>
      <c r="ITQ83" s="722" t="s">
        <v>4179</v>
      </c>
      <c r="ITR83" s="745" t="s">
        <v>245</v>
      </c>
      <c r="ITS83" s="736"/>
      <c r="ITT83" s="727"/>
      <c r="ITU83" s="738">
        <v>2</v>
      </c>
      <c r="ITV83" s="722" t="s">
        <v>4511</v>
      </c>
      <c r="ITW83" s="723" t="s">
        <v>16</v>
      </c>
      <c r="ITX83" s="745" t="s">
        <v>221</v>
      </c>
      <c r="ITY83" s="745" t="s">
        <v>376</v>
      </c>
      <c r="ITZ83" s="774">
        <v>31138</v>
      </c>
      <c r="IUA83" s="795">
        <v>32</v>
      </c>
      <c r="IUB83" s="747" t="s">
        <v>4508</v>
      </c>
      <c r="IUC83" s="745" t="s">
        <v>785</v>
      </c>
      <c r="IUD83" s="745" t="s">
        <v>246</v>
      </c>
      <c r="IUE83" s="726"/>
      <c r="IUF83" s="726" t="s">
        <v>6426</v>
      </c>
      <c r="IUG83" s="722" t="s">
        <v>4179</v>
      </c>
      <c r="IUH83" s="745" t="s">
        <v>245</v>
      </c>
      <c r="IUI83" s="736"/>
      <c r="IUJ83" s="727"/>
      <c r="IUK83" s="738">
        <v>2</v>
      </c>
      <c r="IUL83" s="722" t="s">
        <v>4511</v>
      </c>
      <c r="IUM83" s="723" t="s">
        <v>16</v>
      </c>
      <c r="IUN83" s="745" t="s">
        <v>221</v>
      </c>
      <c r="IUO83" s="745" t="s">
        <v>376</v>
      </c>
      <c r="IUP83" s="774">
        <v>31138</v>
      </c>
      <c r="IUQ83" s="795">
        <v>32</v>
      </c>
      <c r="IUR83" s="747" t="s">
        <v>4508</v>
      </c>
      <c r="IUS83" s="745" t="s">
        <v>785</v>
      </c>
      <c r="IUT83" s="745" t="s">
        <v>246</v>
      </c>
      <c r="IUU83" s="726"/>
      <c r="IUV83" s="726" t="s">
        <v>6426</v>
      </c>
      <c r="IUW83" s="722" t="s">
        <v>4179</v>
      </c>
      <c r="IUX83" s="745" t="s">
        <v>245</v>
      </c>
      <c r="IUY83" s="736"/>
      <c r="IUZ83" s="727"/>
      <c r="IVA83" s="738">
        <v>2</v>
      </c>
      <c r="IVB83" s="722" t="s">
        <v>4511</v>
      </c>
      <c r="IVC83" s="723" t="s">
        <v>16</v>
      </c>
      <c r="IVD83" s="745" t="s">
        <v>221</v>
      </c>
      <c r="IVE83" s="745" t="s">
        <v>376</v>
      </c>
      <c r="IVF83" s="774">
        <v>31138</v>
      </c>
      <c r="IVG83" s="795">
        <v>32</v>
      </c>
      <c r="IVH83" s="747" t="s">
        <v>4508</v>
      </c>
      <c r="IVI83" s="745" t="s">
        <v>785</v>
      </c>
      <c r="IVJ83" s="745" t="s">
        <v>246</v>
      </c>
      <c r="IVK83" s="726"/>
      <c r="IVL83" s="726" t="s">
        <v>6426</v>
      </c>
      <c r="IVM83" s="722" t="s">
        <v>4179</v>
      </c>
      <c r="IVN83" s="745" t="s">
        <v>245</v>
      </c>
      <c r="IVO83" s="736"/>
      <c r="IVP83" s="727"/>
      <c r="IVQ83" s="738">
        <v>2</v>
      </c>
      <c r="IVR83" s="722" t="s">
        <v>4511</v>
      </c>
      <c r="IVS83" s="723" t="s">
        <v>16</v>
      </c>
      <c r="IVT83" s="745" t="s">
        <v>221</v>
      </c>
      <c r="IVU83" s="745" t="s">
        <v>376</v>
      </c>
      <c r="IVV83" s="774">
        <v>31138</v>
      </c>
      <c r="IVW83" s="795">
        <v>32</v>
      </c>
      <c r="IVX83" s="747" t="s">
        <v>4508</v>
      </c>
      <c r="IVY83" s="745" t="s">
        <v>785</v>
      </c>
      <c r="IVZ83" s="745" t="s">
        <v>246</v>
      </c>
      <c r="IWA83" s="726"/>
      <c r="IWB83" s="726" t="s">
        <v>6426</v>
      </c>
      <c r="IWC83" s="722" t="s">
        <v>4179</v>
      </c>
      <c r="IWD83" s="745" t="s">
        <v>245</v>
      </c>
      <c r="IWE83" s="736"/>
      <c r="IWF83" s="727"/>
      <c r="IWG83" s="738">
        <v>2</v>
      </c>
      <c r="IWH83" s="722" t="s">
        <v>4511</v>
      </c>
      <c r="IWI83" s="723" t="s">
        <v>16</v>
      </c>
      <c r="IWJ83" s="745" t="s">
        <v>221</v>
      </c>
      <c r="IWK83" s="745" t="s">
        <v>376</v>
      </c>
      <c r="IWL83" s="774">
        <v>31138</v>
      </c>
      <c r="IWM83" s="795">
        <v>32</v>
      </c>
      <c r="IWN83" s="747" t="s">
        <v>4508</v>
      </c>
      <c r="IWO83" s="745" t="s">
        <v>785</v>
      </c>
      <c r="IWP83" s="745" t="s">
        <v>246</v>
      </c>
      <c r="IWQ83" s="726"/>
      <c r="IWR83" s="726" t="s">
        <v>6426</v>
      </c>
      <c r="IWS83" s="722" t="s">
        <v>4179</v>
      </c>
      <c r="IWT83" s="745" t="s">
        <v>245</v>
      </c>
      <c r="IWU83" s="736"/>
      <c r="IWV83" s="727"/>
      <c r="IWW83" s="738">
        <v>2</v>
      </c>
      <c r="IWX83" s="722" t="s">
        <v>4511</v>
      </c>
      <c r="IWY83" s="723" t="s">
        <v>16</v>
      </c>
      <c r="IWZ83" s="745" t="s">
        <v>221</v>
      </c>
      <c r="IXA83" s="745" t="s">
        <v>376</v>
      </c>
      <c r="IXB83" s="774">
        <v>31138</v>
      </c>
      <c r="IXC83" s="795">
        <v>32</v>
      </c>
      <c r="IXD83" s="747" t="s">
        <v>4508</v>
      </c>
      <c r="IXE83" s="745" t="s">
        <v>785</v>
      </c>
      <c r="IXF83" s="745" t="s">
        <v>246</v>
      </c>
      <c r="IXG83" s="726"/>
      <c r="IXH83" s="726" t="s">
        <v>6426</v>
      </c>
      <c r="IXI83" s="722" t="s">
        <v>4179</v>
      </c>
      <c r="IXJ83" s="745" t="s">
        <v>245</v>
      </c>
      <c r="IXK83" s="736"/>
      <c r="IXL83" s="727"/>
      <c r="IXM83" s="738">
        <v>2</v>
      </c>
      <c r="IXN83" s="722" t="s">
        <v>4511</v>
      </c>
      <c r="IXO83" s="723" t="s">
        <v>16</v>
      </c>
      <c r="IXP83" s="745" t="s">
        <v>221</v>
      </c>
      <c r="IXQ83" s="745" t="s">
        <v>376</v>
      </c>
      <c r="IXR83" s="774">
        <v>31138</v>
      </c>
      <c r="IXS83" s="795">
        <v>32</v>
      </c>
      <c r="IXT83" s="747" t="s">
        <v>4508</v>
      </c>
      <c r="IXU83" s="745" t="s">
        <v>785</v>
      </c>
      <c r="IXV83" s="745" t="s">
        <v>246</v>
      </c>
      <c r="IXW83" s="726"/>
      <c r="IXX83" s="726" t="s">
        <v>6426</v>
      </c>
      <c r="IXY83" s="722" t="s">
        <v>4179</v>
      </c>
      <c r="IXZ83" s="745" t="s">
        <v>245</v>
      </c>
      <c r="IYA83" s="736"/>
      <c r="IYB83" s="727"/>
      <c r="IYC83" s="738">
        <v>2</v>
      </c>
      <c r="IYD83" s="722" t="s">
        <v>4511</v>
      </c>
      <c r="IYE83" s="723" t="s">
        <v>16</v>
      </c>
      <c r="IYF83" s="745" t="s">
        <v>221</v>
      </c>
      <c r="IYG83" s="745" t="s">
        <v>376</v>
      </c>
      <c r="IYH83" s="774">
        <v>31138</v>
      </c>
      <c r="IYI83" s="795">
        <v>32</v>
      </c>
      <c r="IYJ83" s="747" t="s">
        <v>4508</v>
      </c>
      <c r="IYK83" s="745" t="s">
        <v>785</v>
      </c>
      <c r="IYL83" s="745" t="s">
        <v>246</v>
      </c>
      <c r="IYM83" s="726"/>
      <c r="IYN83" s="726" t="s">
        <v>6426</v>
      </c>
      <c r="IYO83" s="722" t="s">
        <v>4179</v>
      </c>
      <c r="IYP83" s="745" t="s">
        <v>245</v>
      </c>
      <c r="IYQ83" s="736"/>
      <c r="IYR83" s="727"/>
      <c r="IYS83" s="738">
        <v>2</v>
      </c>
      <c r="IYT83" s="722" t="s">
        <v>4511</v>
      </c>
      <c r="IYU83" s="723" t="s">
        <v>16</v>
      </c>
      <c r="IYV83" s="745" t="s">
        <v>221</v>
      </c>
      <c r="IYW83" s="745" t="s">
        <v>376</v>
      </c>
      <c r="IYX83" s="774">
        <v>31138</v>
      </c>
      <c r="IYY83" s="795">
        <v>32</v>
      </c>
      <c r="IYZ83" s="747" t="s">
        <v>4508</v>
      </c>
      <c r="IZA83" s="745" t="s">
        <v>785</v>
      </c>
      <c r="IZB83" s="745" t="s">
        <v>246</v>
      </c>
      <c r="IZC83" s="726"/>
      <c r="IZD83" s="726" t="s">
        <v>6426</v>
      </c>
      <c r="IZE83" s="722" t="s">
        <v>4179</v>
      </c>
      <c r="IZF83" s="745" t="s">
        <v>245</v>
      </c>
      <c r="IZG83" s="736"/>
      <c r="IZH83" s="727"/>
      <c r="IZI83" s="738">
        <v>2</v>
      </c>
      <c r="IZJ83" s="722" t="s">
        <v>4511</v>
      </c>
      <c r="IZK83" s="723" t="s">
        <v>16</v>
      </c>
      <c r="IZL83" s="745" t="s">
        <v>221</v>
      </c>
      <c r="IZM83" s="745" t="s">
        <v>376</v>
      </c>
      <c r="IZN83" s="774">
        <v>31138</v>
      </c>
      <c r="IZO83" s="795">
        <v>32</v>
      </c>
      <c r="IZP83" s="747" t="s">
        <v>4508</v>
      </c>
      <c r="IZQ83" s="745" t="s">
        <v>785</v>
      </c>
      <c r="IZR83" s="745" t="s">
        <v>246</v>
      </c>
      <c r="IZS83" s="726"/>
      <c r="IZT83" s="726" t="s">
        <v>6426</v>
      </c>
      <c r="IZU83" s="722" t="s">
        <v>4179</v>
      </c>
      <c r="IZV83" s="745" t="s">
        <v>245</v>
      </c>
      <c r="IZW83" s="736"/>
      <c r="IZX83" s="727"/>
      <c r="IZY83" s="738">
        <v>2</v>
      </c>
      <c r="IZZ83" s="722" t="s">
        <v>4511</v>
      </c>
      <c r="JAA83" s="723" t="s">
        <v>16</v>
      </c>
      <c r="JAB83" s="745" t="s">
        <v>221</v>
      </c>
      <c r="JAC83" s="745" t="s">
        <v>376</v>
      </c>
      <c r="JAD83" s="774">
        <v>31138</v>
      </c>
      <c r="JAE83" s="795">
        <v>32</v>
      </c>
      <c r="JAF83" s="747" t="s">
        <v>4508</v>
      </c>
      <c r="JAG83" s="745" t="s">
        <v>785</v>
      </c>
      <c r="JAH83" s="745" t="s">
        <v>246</v>
      </c>
      <c r="JAI83" s="726"/>
      <c r="JAJ83" s="726" t="s">
        <v>6426</v>
      </c>
      <c r="JAK83" s="722" t="s">
        <v>4179</v>
      </c>
      <c r="JAL83" s="745" t="s">
        <v>245</v>
      </c>
      <c r="JAM83" s="736"/>
      <c r="JAN83" s="727"/>
      <c r="JAO83" s="738">
        <v>2</v>
      </c>
      <c r="JAP83" s="722" t="s">
        <v>4511</v>
      </c>
      <c r="JAQ83" s="723" t="s">
        <v>16</v>
      </c>
      <c r="JAR83" s="745" t="s">
        <v>221</v>
      </c>
      <c r="JAS83" s="745" t="s">
        <v>376</v>
      </c>
      <c r="JAT83" s="774">
        <v>31138</v>
      </c>
      <c r="JAU83" s="795">
        <v>32</v>
      </c>
      <c r="JAV83" s="747" t="s">
        <v>4508</v>
      </c>
      <c r="JAW83" s="745" t="s">
        <v>785</v>
      </c>
      <c r="JAX83" s="745" t="s">
        <v>246</v>
      </c>
      <c r="JAY83" s="726"/>
      <c r="JAZ83" s="726" t="s">
        <v>6426</v>
      </c>
      <c r="JBA83" s="722" t="s">
        <v>4179</v>
      </c>
      <c r="JBB83" s="745" t="s">
        <v>245</v>
      </c>
      <c r="JBC83" s="736"/>
      <c r="JBD83" s="727"/>
      <c r="JBE83" s="738">
        <v>2</v>
      </c>
      <c r="JBF83" s="722" t="s">
        <v>4511</v>
      </c>
      <c r="JBG83" s="723" t="s">
        <v>16</v>
      </c>
      <c r="JBH83" s="745" t="s">
        <v>221</v>
      </c>
      <c r="JBI83" s="745" t="s">
        <v>376</v>
      </c>
      <c r="JBJ83" s="774">
        <v>31138</v>
      </c>
      <c r="JBK83" s="795">
        <v>32</v>
      </c>
      <c r="JBL83" s="747" t="s">
        <v>4508</v>
      </c>
      <c r="JBM83" s="745" t="s">
        <v>785</v>
      </c>
      <c r="JBN83" s="745" t="s">
        <v>246</v>
      </c>
      <c r="JBO83" s="726"/>
      <c r="JBP83" s="726" t="s">
        <v>6426</v>
      </c>
      <c r="JBQ83" s="722" t="s">
        <v>4179</v>
      </c>
      <c r="JBR83" s="745" t="s">
        <v>245</v>
      </c>
      <c r="JBS83" s="736"/>
      <c r="JBT83" s="727"/>
      <c r="JBU83" s="738">
        <v>2</v>
      </c>
      <c r="JBV83" s="722" t="s">
        <v>4511</v>
      </c>
      <c r="JBW83" s="723" t="s">
        <v>16</v>
      </c>
      <c r="JBX83" s="745" t="s">
        <v>221</v>
      </c>
      <c r="JBY83" s="745" t="s">
        <v>376</v>
      </c>
      <c r="JBZ83" s="774">
        <v>31138</v>
      </c>
      <c r="JCA83" s="795">
        <v>32</v>
      </c>
      <c r="JCB83" s="747" t="s">
        <v>4508</v>
      </c>
      <c r="JCC83" s="745" t="s">
        <v>785</v>
      </c>
      <c r="JCD83" s="745" t="s">
        <v>246</v>
      </c>
      <c r="JCE83" s="726"/>
      <c r="JCF83" s="726" t="s">
        <v>6426</v>
      </c>
      <c r="JCG83" s="722" t="s">
        <v>4179</v>
      </c>
      <c r="JCH83" s="745" t="s">
        <v>245</v>
      </c>
      <c r="JCI83" s="736"/>
      <c r="JCJ83" s="727"/>
      <c r="JCK83" s="738">
        <v>2</v>
      </c>
      <c r="JCL83" s="722" t="s">
        <v>4511</v>
      </c>
      <c r="JCM83" s="723" t="s">
        <v>16</v>
      </c>
      <c r="JCN83" s="745" t="s">
        <v>221</v>
      </c>
      <c r="JCO83" s="745" t="s">
        <v>376</v>
      </c>
      <c r="JCP83" s="774">
        <v>31138</v>
      </c>
      <c r="JCQ83" s="795">
        <v>32</v>
      </c>
      <c r="JCR83" s="747" t="s">
        <v>4508</v>
      </c>
      <c r="JCS83" s="745" t="s">
        <v>785</v>
      </c>
      <c r="JCT83" s="745" t="s">
        <v>246</v>
      </c>
      <c r="JCU83" s="726"/>
      <c r="JCV83" s="726" t="s">
        <v>6426</v>
      </c>
      <c r="JCW83" s="722" t="s">
        <v>4179</v>
      </c>
      <c r="JCX83" s="745" t="s">
        <v>245</v>
      </c>
      <c r="JCY83" s="736"/>
      <c r="JCZ83" s="727"/>
      <c r="JDA83" s="738">
        <v>2</v>
      </c>
      <c r="JDB83" s="722" t="s">
        <v>4511</v>
      </c>
      <c r="JDC83" s="723" t="s">
        <v>16</v>
      </c>
      <c r="JDD83" s="745" t="s">
        <v>221</v>
      </c>
      <c r="JDE83" s="745" t="s">
        <v>376</v>
      </c>
      <c r="JDF83" s="774">
        <v>31138</v>
      </c>
      <c r="JDG83" s="795">
        <v>32</v>
      </c>
      <c r="JDH83" s="747" t="s">
        <v>4508</v>
      </c>
      <c r="JDI83" s="745" t="s">
        <v>785</v>
      </c>
      <c r="JDJ83" s="745" t="s">
        <v>246</v>
      </c>
      <c r="JDK83" s="726"/>
      <c r="JDL83" s="726" t="s">
        <v>6426</v>
      </c>
      <c r="JDM83" s="722" t="s">
        <v>4179</v>
      </c>
      <c r="JDN83" s="745" t="s">
        <v>245</v>
      </c>
      <c r="JDO83" s="736"/>
      <c r="JDP83" s="727"/>
      <c r="JDQ83" s="738">
        <v>2</v>
      </c>
      <c r="JDR83" s="722" t="s">
        <v>4511</v>
      </c>
      <c r="JDS83" s="723" t="s">
        <v>16</v>
      </c>
      <c r="JDT83" s="745" t="s">
        <v>221</v>
      </c>
      <c r="JDU83" s="745" t="s">
        <v>376</v>
      </c>
      <c r="JDV83" s="774">
        <v>31138</v>
      </c>
      <c r="JDW83" s="795">
        <v>32</v>
      </c>
      <c r="JDX83" s="747" t="s">
        <v>4508</v>
      </c>
      <c r="JDY83" s="745" t="s">
        <v>785</v>
      </c>
      <c r="JDZ83" s="745" t="s">
        <v>246</v>
      </c>
      <c r="JEA83" s="726"/>
      <c r="JEB83" s="726" t="s">
        <v>6426</v>
      </c>
      <c r="JEC83" s="722" t="s">
        <v>4179</v>
      </c>
      <c r="JED83" s="745" t="s">
        <v>245</v>
      </c>
      <c r="JEE83" s="736"/>
      <c r="JEF83" s="727"/>
      <c r="JEG83" s="738">
        <v>2</v>
      </c>
      <c r="JEH83" s="722" t="s">
        <v>4511</v>
      </c>
      <c r="JEI83" s="723" t="s">
        <v>16</v>
      </c>
      <c r="JEJ83" s="745" t="s">
        <v>221</v>
      </c>
      <c r="JEK83" s="745" t="s">
        <v>376</v>
      </c>
      <c r="JEL83" s="774">
        <v>31138</v>
      </c>
      <c r="JEM83" s="795">
        <v>32</v>
      </c>
      <c r="JEN83" s="747" t="s">
        <v>4508</v>
      </c>
      <c r="JEO83" s="745" t="s">
        <v>785</v>
      </c>
      <c r="JEP83" s="745" t="s">
        <v>246</v>
      </c>
      <c r="JEQ83" s="726"/>
      <c r="JER83" s="726" t="s">
        <v>6426</v>
      </c>
      <c r="JES83" s="722" t="s">
        <v>4179</v>
      </c>
      <c r="JET83" s="745" t="s">
        <v>245</v>
      </c>
      <c r="JEU83" s="736"/>
      <c r="JEV83" s="727"/>
      <c r="JEW83" s="738">
        <v>2</v>
      </c>
      <c r="JEX83" s="722" t="s">
        <v>4511</v>
      </c>
      <c r="JEY83" s="723" t="s">
        <v>16</v>
      </c>
      <c r="JEZ83" s="745" t="s">
        <v>221</v>
      </c>
      <c r="JFA83" s="745" t="s">
        <v>376</v>
      </c>
      <c r="JFB83" s="774">
        <v>31138</v>
      </c>
      <c r="JFC83" s="795">
        <v>32</v>
      </c>
      <c r="JFD83" s="747" t="s">
        <v>4508</v>
      </c>
      <c r="JFE83" s="745" t="s">
        <v>785</v>
      </c>
      <c r="JFF83" s="745" t="s">
        <v>246</v>
      </c>
      <c r="JFG83" s="726"/>
      <c r="JFH83" s="726" t="s">
        <v>6426</v>
      </c>
      <c r="JFI83" s="722" t="s">
        <v>4179</v>
      </c>
      <c r="JFJ83" s="745" t="s">
        <v>245</v>
      </c>
      <c r="JFK83" s="736"/>
      <c r="JFL83" s="727"/>
      <c r="JFM83" s="738">
        <v>2</v>
      </c>
      <c r="JFN83" s="722" t="s">
        <v>4511</v>
      </c>
      <c r="JFO83" s="723" t="s">
        <v>16</v>
      </c>
      <c r="JFP83" s="745" t="s">
        <v>221</v>
      </c>
      <c r="JFQ83" s="745" t="s">
        <v>376</v>
      </c>
      <c r="JFR83" s="774">
        <v>31138</v>
      </c>
      <c r="JFS83" s="795">
        <v>32</v>
      </c>
      <c r="JFT83" s="747" t="s">
        <v>4508</v>
      </c>
      <c r="JFU83" s="745" t="s">
        <v>785</v>
      </c>
      <c r="JFV83" s="745" t="s">
        <v>246</v>
      </c>
      <c r="JFW83" s="726"/>
      <c r="JFX83" s="726" t="s">
        <v>6426</v>
      </c>
      <c r="JFY83" s="722" t="s">
        <v>4179</v>
      </c>
      <c r="JFZ83" s="745" t="s">
        <v>245</v>
      </c>
      <c r="JGA83" s="736"/>
      <c r="JGB83" s="727"/>
      <c r="JGC83" s="738">
        <v>2</v>
      </c>
      <c r="JGD83" s="722" t="s">
        <v>4511</v>
      </c>
      <c r="JGE83" s="723" t="s">
        <v>16</v>
      </c>
      <c r="JGF83" s="745" t="s">
        <v>221</v>
      </c>
      <c r="JGG83" s="745" t="s">
        <v>376</v>
      </c>
      <c r="JGH83" s="774">
        <v>31138</v>
      </c>
      <c r="JGI83" s="795">
        <v>32</v>
      </c>
      <c r="JGJ83" s="747" t="s">
        <v>4508</v>
      </c>
      <c r="JGK83" s="745" t="s">
        <v>785</v>
      </c>
      <c r="JGL83" s="745" t="s">
        <v>246</v>
      </c>
      <c r="JGM83" s="726"/>
      <c r="JGN83" s="726" t="s">
        <v>6426</v>
      </c>
      <c r="JGO83" s="722" t="s">
        <v>4179</v>
      </c>
      <c r="JGP83" s="745" t="s">
        <v>245</v>
      </c>
      <c r="JGQ83" s="736"/>
      <c r="JGR83" s="727"/>
      <c r="JGS83" s="738">
        <v>2</v>
      </c>
      <c r="JGT83" s="722" t="s">
        <v>4511</v>
      </c>
      <c r="JGU83" s="723" t="s">
        <v>16</v>
      </c>
      <c r="JGV83" s="745" t="s">
        <v>221</v>
      </c>
      <c r="JGW83" s="745" t="s">
        <v>376</v>
      </c>
      <c r="JGX83" s="774">
        <v>31138</v>
      </c>
      <c r="JGY83" s="795">
        <v>32</v>
      </c>
      <c r="JGZ83" s="747" t="s">
        <v>4508</v>
      </c>
      <c r="JHA83" s="745" t="s">
        <v>785</v>
      </c>
      <c r="JHB83" s="745" t="s">
        <v>246</v>
      </c>
      <c r="JHC83" s="726"/>
      <c r="JHD83" s="726" t="s">
        <v>6426</v>
      </c>
      <c r="JHE83" s="722" t="s">
        <v>4179</v>
      </c>
      <c r="JHF83" s="745" t="s">
        <v>245</v>
      </c>
      <c r="JHG83" s="736"/>
      <c r="JHH83" s="727"/>
      <c r="JHI83" s="738">
        <v>2</v>
      </c>
      <c r="JHJ83" s="722" t="s">
        <v>4511</v>
      </c>
      <c r="JHK83" s="723" t="s">
        <v>16</v>
      </c>
      <c r="JHL83" s="745" t="s">
        <v>221</v>
      </c>
      <c r="JHM83" s="745" t="s">
        <v>376</v>
      </c>
      <c r="JHN83" s="774">
        <v>31138</v>
      </c>
      <c r="JHO83" s="795">
        <v>32</v>
      </c>
      <c r="JHP83" s="747" t="s">
        <v>4508</v>
      </c>
      <c r="JHQ83" s="745" t="s">
        <v>785</v>
      </c>
      <c r="JHR83" s="745" t="s">
        <v>246</v>
      </c>
      <c r="JHS83" s="726"/>
      <c r="JHT83" s="726" t="s">
        <v>6426</v>
      </c>
      <c r="JHU83" s="722" t="s">
        <v>4179</v>
      </c>
      <c r="JHV83" s="745" t="s">
        <v>245</v>
      </c>
      <c r="JHW83" s="736"/>
      <c r="JHX83" s="727"/>
      <c r="JHY83" s="738">
        <v>2</v>
      </c>
      <c r="JHZ83" s="722" t="s">
        <v>4511</v>
      </c>
      <c r="JIA83" s="723" t="s">
        <v>16</v>
      </c>
      <c r="JIB83" s="745" t="s">
        <v>221</v>
      </c>
      <c r="JIC83" s="745" t="s">
        <v>376</v>
      </c>
      <c r="JID83" s="774">
        <v>31138</v>
      </c>
      <c r="JIE83" s="795">
        <v>32</v>
      </c>
      <c r="JIF83" s="747" t="s">
        <v>4508</v>
      </c>
      <c r="JIG83" s="745" t="s">
        <v>785</v>
      </c>
      <c r="JIH83" s="745" t="s">
        <v>246</v>
      </c>
      <c r="JII83" s="726"/>
      <c r="JIJ83" s="726" t="s">
        <v>6426</v>
      </c>
      <c r="JIK83" s="722" t="s">
        <v>4179</v>
      </c>
      <c r="JIL83" s="745" t="s">
        <v>245</v>
      </c>
      <c r="JIM83" s="736"/>
      <c r="JIN83" s="727"/>
      <c r="JIO83" s="738">
        <v>2</v>
      </c>
      <c r="JIP83" s="722" t="s">
        <v>4511</v>
      </c>
      <c r="JIQ83" s="723" t="s">
        <v>16</v>
      </c>
      <c r="JIR83" s="745" t="s">
        <v>221</v>
      </c>
      <c r="JIS83" s="745" t="s">
        <v>376</v>
      </c>
      <c r="JIT83" s="774">
        <v>31138</v>
      </c>
      <c r="JIU83" s="795">
        <v>32</v>
      </c>
      <c r="JIV83" s="747" t="s">
        <v>4508</v>
      </c>
      <c r="JIW83" s="745" t="s">
        <v>785</v>
      </c>
      <c r="JIX83" s="745" t="s">
        <v>246</v>
      </c>
      <c r="JIY83" s="726"/>
      <c r="JIZ83" s="726" t="s">
        <v>6426</v>
      </c>
      <c r="JJA83" s="722" t="s">
        <v>4179</v>
      </c>
      <c r="JJB83" s="745" t="s">
        <v>245</v>
      </c>
      <c r="JJC83" s="736"/>
      <c r="JJD83" s="727"/>
      <c r="JJE83" s="738">
        <v>2</v>
      </c>
      <c r="JJF83" s="722" t="s">
        <v>4511</v>
      </c>
      <c r="JJG83" s="723" t="s">
        <v>16</v>
      </c>
      <c r="JJH83" s="745" t="s">
        <v>221</v>
      </c>
      <c r="JJI83" s="745" t="s">
        <v>376</v>
      </c>
      <c r="JJJ83" s="774">
        <v>31138</v>
      </c>
      <c r="JJK83" s="795">
        <v>32</v>
      </c>
      <c r="JJL83" s="747" t="s">
        <v>4508</v>
      </c>
      <c r="JJM83" s="745" t="s">
        <v>785</v>
      </c>
      <c r="JJN83" s="745" t="s">
        <v>246</v>
      </c>
      <c r="JJO83" s="726"/>
      <c r="JJP83" s="726" t="s">
        <v>6426</v>
      </c>
      <c r="JJQ83" s="722" t="s">
        <v>4179</v>
      </c>
      <c r="JJR83" s="745" t="s">
        <v>245</v>
      </c>
      <c r="JJS83" s="736"/>
      <c r="JJT83" s="727"/>
      <c r="JJU83" s="738">
        <v>2</v>
      </c>
      <c r="JJV83" s="722" t="s">
        <v>4511</v>
      </c>
      <c r="JJW83" s="723" t="s">
        <v>16</v>
      </c>
      <c r="JJX83" s="745" t="s">
        <v>221</v>
      </c>
      <c r="JJY83" s="745" t="s">
        <v>376</v>
      </c>
      <c r="JJZ83" s="774">
        <v>31138</v>
      </c>
      <c r="JKA83" s="795">
        <v>32</v>
      </c>
      <c r="JKB83" s="747" t="s">
        <v>4508</v>
      </c>
      <c r="JKC83" s="745" t="s">
        <v>785</v>
      </c>
      <c r="JKD83" s="745" t="s">
        <v>246</v>
      </c>
      <c r="JKE83" s="726"/>
      <c r="JKF83" s="726" t="s">
        <v>6426</v>
      </c>
      <c r="JKG83" s="722" t="s">
        <v>4179</v>
      </c>
      <c r="JKH83" s="745" t="s">
        <v>245</v>
      </c>
      <c r="JKI83" s="736"/>
      <c r="JKJ83" s="727"/>
      <c r="JKK83" s="738">
        <v>2</v>
      </c>
      <c r="JKL83" s="722" t="s">
        <v>4511</v>
      </c>
      <c r="JKM83" s="723" t="s">
        <v>16</v>
      </c>
      <c r="JKN83" s="745" t="s">
        <v>221</v>
      </c>
      <c r="JKO83" s="745" t="s">
        <v>376</v>
      </c>
      <c r="JKP83" s="774">
        <v>31138</v>
      </c>
      <c r="JKQ83" s="795">
        <v>32</v>
      </c>
      <c r="JKR83" s="747" t="s">
        <v>4508</v>
      </c>
      <c r="JKS83" s="745" t="s">
        <v>785</v>
      </c>
      <c r="JKT83" s="745" t="s">
        <v>246</v>
      </c>
      <c r="JKU83" s="726"/>
      <c r="JKV83" s="726" t="s">
        <v>6426</v>
      </c>
      <c r="JKW83" s="722" t="s">
        <v>4179</v>
      </c>
      <c r="JKX83" s="745" t="s">
        <v>245</v>
      </c>
      <c r="JKY83" s="736"/>
      <c r="JKZ83" s="727"/>
      <c r="JLA83" s="738">
        <v>2</v>
      </c>
      <c r="JLB83" s="722" t="s">
        <v>4511</v>
      </c>
      <c r="JLC83" s="723" t="s">
        <v>16</v>
      </c>
      <c r="JLD83" s="745" t="s">
        <v>221</v>
      </c>
      <c r="JLE83" s="745" t="s">
        <v>376</v>
      </c>
      <c r="JLF83" s="774">
        <v>31138</v>
      </c>
      <c r="JLG83" s="795">
        <v>32</v>
      </c>
      <c r="JLH83" s="747" t="s">
        <v>4508</v>
      </c>
      <c r="JLI83" s="745" t="s">
        <v>785</v>
      </c>
      <c r="JLJ83" s="745" t="s">
        <v>246</v>
      </c>
      <c r="JLK83" s="726"/>
      <c r="JLL83" s="726" t="s">
        <v>6426</v>
      </c>
      <c r="JLM83" s="722" t="s">
        <v>4179</v>
      </c>
      <c r="JLN83" s="745" t="s">
        <v>245</v>
      </c>
      <c r="JLO83" s="736"/>
      <c r="JLP83" s="727"/>
      <c r="JLQ83" s="738">
        <v>2</v>
      </c>
      <c r="JLR83" s="722" t="s">
        <v>4511</v>
      </c>
      <c r="JLS83" s="723" t="s">
        <v>16</v>
      </c>
      <c r="JLT83" s="745" t="s">
        <v>221</v>
      </c>
      <c r="JLU83" s="745" t="s">
        <v>376</v>
      </c>
      <c r="JLV83" s="774">
        <v>31138</v>
      </c>
      <c r="JLW83" s="795">
        <v>32</v>
      </c>
      <c r="JLX83" s="747" t="s">
        <v>4508</v>
      </c>
      <c r="JLY83" s="745" t="s">
        <v>785</v>
      </c>
      <c r="JLZ83" s="745" t="s">
        <v>246</v>
      </c>
      <c r="JMA83" s="726"/>
      <c r="JMB83" s="726" t="s">
        <v>6426</v>
      </c>
      <c r="JMC83" s="722" t="s">
        <v>4179</v>
      </c>
      <c r="JMD83" s="745" t="s">
        <v>245</v>
      </c>
      <c r="JME83" s="736"/>
      <c r="JMF83" s="727"/>
      <c r="JMG83" s="738">
        <v>2</v>
      </c>
      <c r="JMH83" s="722" t="s">
        <v>4511</v>
      </c>
      <c r="JMI83" s="723" t="s">
        <v>16</v>
      </c>
      <c r="JMJ83" s="745" t="s">
        <v>221</v>
      </c>
      <c r="JMK83" s="745" t="s">
        <v>376</v>
      </c>
      <c r="JML83" s="774">
        <v>31138</v>
      </c>
      <c r="JMM83" s="795">
        <v>32</v>
      </c>
      <c r="JMN83" s="747" t="s">
        <v>4508</v>
      </c>
      <c r="JMO83" s="745" t="s">
        <v>785</v>
      </c>
      <c r="JMP83" s="745" t="s">
        <v>246</v>
      </c>
      <c r="JMQ83" s="726"/>
      <c r="JMR83" s="726" t="s">
        <v>6426</v>
      </c>
      <c r="JMS83" s="722" t="s">
        <v>4179</v>
      </c>
      <c r="JMT83" s="745" t="s">
        <v>245</v>
      </c>
      <c r="JMU83" s="736"/>
      <c r="JMV83" s="727"/>
      <c r="JMW83" s="738">
        <v>2</v>
      </c>
      <c r="JMX83" s="722" t="s">
        <v>4511</v>
      </c>
      <c r="JMY83" s="723" t="s">
        <v>16</v>
      </c>
      <c r="JMZ83" s="745" t="s">
        <v>221</v>
      </c>
      <c r="JNA83" s="745" t="s">
        <v>376</v>
      </c>
      <c r="JNB83" s="774">
        <v>31138</v>
      </c>
      <c r="JNC83" s="795">
        <v>32</v>
      </c>
      <c r="JND83" s="747" t="s">
        <v>4508</v>
      </c>
      <c r="JNE83" s="745" t="s">
        <v>785</v>
      </c>
      <c r="JNF83" s="745" t="s">
        <v>246</v>
      </c>
      <c r="JNG83" s="726"/>
      <c r="JNH83" s="726" t="s">
        <v>6426</v>
      </c>
      <c r="JNI83" s="722" t="s">
        <v>4179</v>
      </c>
      <c r="JNJ83" s="745" t="s">
        <v>245</v>
      </c>
      <c r="JNK83" s="736"/>
      <c r="JNL83" s="727"/>
      <c r="JNM83" s="738">
        <v>2</v>
      </c>
      <c r="JNN83" s="722" t="s">
        <v>4511</v>
      </c>
      <c r="JNO83" s="723" t="s">
        <v>16</v>
      </c>
      <c r="JNP83" s="745" t="s">
        <v>221</v>
      </c>
      <c r="JNQ83" s="745" t="s">
        <v>376</v>
      </c>
      <c r="JNR83" s="774">
        <v>31138</v>
      </c>
      <c r="JNS83" s="795">
        <v>32</v>
      </c>
      <c r="JNT83" s="747" t="s">
        <v>4508</v>
      </c>
      <c r="JNU83" s="745" t="s">
        <v>785</v>
      </c>
      <c r="JNV83" s="745" t="s">
        <v>246</v>
      </c>
      <c r="JNW83" s="726"/>
      <c r="JNX83" s="726" t="s">
        <v>6426</v>
      </c>
      <c r="JNY83" s="722" t="s">
        <v>4179</v>
      </c>
      <c r="JNZ83" s="745" t="s">
        <v>245</v>
      </c>
      <c r="JOA83" s="736"/>
      <c r="JOB83" s="727"/>
      <c r="JOC83" s="738">
        <v>2</v>
      </c>
      <c r="JOD83" s="722" t="s">
        <v>4511</v>
      </c>
      <c r="JOE83" s="723" t="s">
        <v>16</v>
      </c>
      <c r="JOF83" s="745" t="s">
        <v>221</v>
      </c>
      <c r="JOG83" s="745" t="s">
        <v>376</v>
      </c>
      <c r="JOH83" s="774">
        <v>31138</v>
      </c>
      <c r="JOI83" s="795">
        <v>32</v>
      </c>
      <c r="JOJ83" s="747" t="s">
        <v>4508</v>
      </c>
      <c r="JOK83" s="745" t="s">
        <v>785</v>
      </c>
      <c r="JOL83" s="745" t="s">
        <v>246</v>
      </c>
      <c r="JOM83" s="726"/>
      <c r="JON83" s="726" t="s">
        <v>6426</v>
      </c>
      <c r="JOO83" s="722" t="s">
        <v>4179</v>
      </c>
      <c r="JOP83" s="745" t="s">
        <v>245</v>
      </c>
      <c r="JOQ83" s="736"/>
      <c r="JOR83" s="727"/>
      <c r="JOS83" s="738">
        <v>2</v>
      </c>
      <c r="JOT83" s="722" t="s">
        <v>4511</v>
      </c>
      <c r="JOU83" s="723" t="s">
        <v>16</v>
      </c>
      <c r="JOV83" s="745" t="s">
        <v>221</v>
      </c>
      <c r="JOW83" s="745" t="s">
        <v>376</v>
      </c>
      <c r="JOX83" s="774">
        <v>31138</v>
      </c>
      <c r="JOY83" s="795">
        <v>32</v>
      </c>
      <c r="JOZ83" s="747" t="s">
        <v>4508</v>
      </c>
      <c r="JPA83" s="745" t="s">
        <v>785</v>
      </c>
      <c r="JPB83" s="745" t="s">
        <v>246</v>
      </c>
      <c r="JPC83" s="726"/>
      <c r="JPD83" s="726" t="s">
        <v>6426</v>
      </c>
      <c r="JPE83" s="722" t="s">
        <v>4179</v>
      </c>
      <c r="JPF83" s="745" t="s">
        <v>245</v>
      </c>
      <c r="JPG83" s="736"/>
      <c r="JPH83" s="727"/>
      <c r="JPI83" s="738">
        <v>2</v>
      </c>
      <c r="JPJ83" s="722" t="s">
        <v>4511</v>
      </c>
      <c r="JPK83" s="723" t="s">
        <v>16</v>
      </c>
      <c r="JPL83" s="745" t="s">
        <v>221</v>
      </c>
      <c r="JPM83" s="745" t="s">
        <v>376</v>
      </c>
      <c r="JPN83" s="774">
        <v>31138</v>
      </c>
      <c r="JPO83" s="795">
        <v>32</v>
      </c>
      <c r="JPP83" s="747" t="s">
        <v>4508</v>
      </c>
      <c r="JPQ83" s="745" t="s">
        <v>785</v>
      </c>
      <c r="JPR83" s="745" t="s">
        <v>246</v>
      </c>
      <c r="JPS83" s="726"/>
      <c r="JPT83" s="726" t="s">
        <v>6426</v>
      </c>
      <c r="JPU83" s="722" t="s">
        <v>4179</v>
      </c>
      <c r="JPV83" s="745" t="s">
        <v>245</v>
      </c>
      <c r="JPW83" s="736"/>
      <c r="JPX83" s="727"/>
      <c r="JPY83" s="738">
        <v>2</v>
      </c>
      <c r="JPZ83" s="722" t="s">
        <v>4511</v>
      </c>
      <c r="JQA83" s="723" t="s">
        <v>16</v>
      </c>
      <c r="JQB83" s="745" t="s">
        <v>221</v>
      </c>
      <c r="JQC83" s="745" t="s">
        <v>376</v>
      </c>
      <c r="JQD83" s="774">
        <v>31138</v>
      </c>
      <c r="JQE83" s="795">
        <v>32</v>
      </c>
      <c r="JQF83" s="747" t="s">
        <v>4508</v>
      </c>
      <c r="JQG83" s="745" t="s">
        <v>785</v>
      </c>
      <c r="JQH83" s="745" t="s">
        <v>246</v>
      </c>
      <c r="JQI83" s="726"/>
      <c r="JQJ83" s="726" t="s">
        <v>6426</v>
      </c>
      <c r="JQK83" s="722" t="s">
        <v>4179</v>
      </c>
      <c r="JQL83" s="745" t="s">
        <v>245</v>
      </c>
      <c r="JQM83" s="736"/>
      <c r="JQN83" s="727"/>
      <c r="JQO83" s="738">
        <v>2</v>
      </c>
      <c r="JQP83" s="722" t="s">
        <v>4511</v>
      </c>
      <c r="JQQ83" s="723" t="s">
        <v>16</v>
      </c>
      <c r="JQR83" s="745" t="s">
        <v>221</v>
      </c>
      <c r="JQS83" s="745" t="s">
        <v>376</v>
      </c>
      <c r="JQT83" s="774">
        <v>31138</v>
      </c>
      <c r="JQU83" s="795">
        <v>32</v>
      </c>
      <c r="JQV83" s="747" t="s">
        <v>4508</v>
      </c>
      <c r="JQW83" s="745" t="s">
        <v>785</v>
      </c>
      <c r="JQX83" s="745" t="s">
        <v>246</v>
      </c>
      <c r="JQY83" s="726"/>
      <c r="JQZ83" s="726" t="s">
        <v>6426</v>
      </c>
      <c r="JRA83" s="722" t="s">
        <v>4179</v>
      </c>
      <c r="JRB83" s="745" t="s">
        <v>245</v>
      </c>
      <c r="JRC83" s="736"/>
      <c r="JRD83" s="727"/>
      <c r="JRE83" s="738">
        <v>2</v>
      </c>
      <c r="JRF83" s="722" t="s">
        <v>4511</v>
      </c>
      <c r="JRG83" s="723" t="s">
        <v>16</v>
      </c>
      <c r="JRH83" s="745" t="s">
        <v>221</v>
      </c>
      <c r="JRI83" s="745" t="s">
        <v>376</v>
      </c>
      <c r="JRJ83" s="774">
        <v>31138</v>
      </c>
      <c r="JRK83" s="795">
        <v>32</v>
      </c>
      <c r="JRL83" s="747" t="s">
        <v>4508</v>
      </c>
      <c r="JRM83" s="745" t="s">
        <v>785</v>
      </c>
      <c r="JRN83" s="745" t="s">
        <v>246</v>
      </c>
      <c r="JRO83" s="726"/>
      <c r="JRP83" s="726" t="s">
        <v>6426</v>
      </c>
      <c r="JRQ83" s="722" t="s">
        <v>4179</v>
      </c>
      <c r="JRR83" s="745" t="s">
        <v>245</v>
      </c>
      <c r="JRS83" s="736"/>
      <c r="JRT83" s="727"/>
      <c r="JRU83" s="738">
        <v>2</v>
      </c>
      <c r="JRV83" s="722" t="s">
        <v>4511</v>
      </c>
      <c r="JRW83" s="723" t="s">
        <v>16</v>
      </c>
      <c r="JRX83" s="745" t="s">
        <v>221</v>
      </c>
      <c r="JRY83" s="745" t="s">
        <v>376</v>
      </c>
      <c r="JRZ83" s="774">
        <v>31138</v>
      </c>
      <c r="JSA83" s="795">
        <v>32</v>
      </c>
      <c r="JSB83" s="747" t="s">
        <v>4508</v>
      </c>
      <c r="JSC83" s="745" t="s">
        <v>785</v>
      </c>
      <c r="JSD83" s="745" t="s">
        <v>246</v>
      </c>
      <c r="JSE83" s="726"/>
      <c r="JSF83" s="726" t="s">
        <v>6426</v>
      </c>
      <c r="JSG83" s="722" t="s">
        <v>4179</v>
      </c>
      <c r="JSH83" s="745" t="s">
        <v>245</v>
      </c>
      <c r="JSI83" s="736"/>
      <c r="JSJ83" s="727"/>
      <c r="JSK83" s="738">
        <v>2</v>
      </c>
      <c r="JSL83" s="722" t="s">
        <v>4511</v>
      </c>
      <c r="JSM83" s="723" t="s">
        <v>16</v>
      </c>
      <c r="JSN83" s="745" t="s">
        <v>221</v>
      </c>
      <c r="JSO83" s="745" t="s">
        <v>376</v>
      </c>
      <c r="JSP83" s="774">
        <v>31138</v>
      </c>
      <c r="JSQ83" s="795">
        <v>32</v>
      </c>
      <c r="JSR83" s="747" t="s">
        <v>4508</v>
      </c>
      <c r="JSS83" s="745" t="s">
        <v>785</v>
      </c>
      <c r="JST83" s="745" t="s">
        <v>246</v>
      </c>
      <c r="JSU83" s="726"/>
      <c r="JSV83" s="726" t="s">
        <v>6426</v>
      </c>
      <c r="JSW83" s="722" t="s">
        <v>4179</v>
      </c>
      <c r="JSX83" s="745" t="s">
        <v>245</v>
      </c>
      <c r="JSY83" s="736"/>
      <c r="JSZ83" s="727"/>
      <c r="JTA83" s="738">
        <v>2</v>
      </c>
      <c r="JTB83" s="722" t="s">
        <v>4511</v>
      </c>
      <c r="JTC83" s="723" t="s">
        <v>16</v>
      </c>
      <c r="JTD83" s="745" t="s">
        <v>221</v>
      </c>
      <c r="JTE83" s="745" t="s">
        <v>376</v>
      </c>
      <c r="JTF83" s="774">
        <v>31138</v>
      </c>
      <c r="JTG83" s="795">
        <v>32</v>
      </c>
      <c r="JTH83" s="747" t="s">
        <v>4508</v>
      </c>
      <c r="JTI83" s="745" t="s">
        <v>785</v>
      </c>
      <c r="JTJ83" s="745" t="s">
        <v>246</v>
      </c>
      <c r="JTK83" s="726"/>
      <c r="JTL83" s="726" t="s">
        <v>6426</v>
      </c>
      <c r="JTM83" s="722" t="s">
        <v>4179</v>
      </c>
      <c r="JTN83" s="745" t="s">
        <v>245</v>
      </c>
      <c r="JTO83" s="736"/>
      <c r="JTP83" s="727"/>
      <c r="JTQ83" s="738">
        <v>2</v>
      </c>
      <c r="JTR83" s="722" t="s">
        <v>4511</v>
      </c>
      <c r="JTS83" s="723" t="s">
        <v>16</v>
      </c>
      <c r="JTT83" s="745" t="s">
        <v>221</v>
      </c>
      <c r="JTU83" s="745" t="s">
        <v>376</v>
      </c>
      <c r="JTV83" s="774">
        <v>31138</v>
      </c>
      <c r="JTW83" s="795">
        <v>32</v>
      </c>
      <c r="JTX83" s="747" t="s">
        <v>4508</v>
      </c>
      <c r="JTY83" s="745" t="s">
        <v>785</v>
      </c>
      <c r="JTZ83" s="745" t="s">
        <v>246</v>
      </c>
      <c r="JUA83" s="726"/>
      <c r="JUB83" s="726" t="s">
        <v>6426</v>
      </c>
      <c r="JUC83" s="722" t="s">
        <v>4179</v>
      </c>
      <c r="JUD83" s="745" t="s">
        <v>245</v>
      </c>
      <c r="JUE83" s="736"/>
      <c r="JUF83" s="727"/>
      <c r="JUG83" s="738">
        <v>2</v>
      </c>
      <c r="JUH83" s="722" t="s">
        <v>4511</v>
      </c>
      <c r="JUI83" s="723" t="s">
        <v>16</v>
      </c>
      <c r="JUJ83" s="745" t="s">
        <v>221</v>
      </c>
      <c r="JUK83" s="745" t="s">
        <v>376</v>
      </c>
      <c r="JUL83" s="774">
        <v>31138</v>
      </c>
      <c r="JUM83" s="795">
        <v>32</v>
      </c>
      <c r="JUN83" s="747" t="s">
        <v>4508</v>
      </c>
      <c r="JUO83" s="745" t="s">
        <v>785</v>
      </c>
      <c r="JUP83" s="745" t="s">
        <v>246</v>
      </c>
      <c r="JUQ83" s="726"/>
      <c r="JUR83" s="726" t="s">
        <v>6426</v>
      </c>
      <c r="JUS83" s="722" t="s">
        <v>4179</v>
      </c>
      <c r="JUT83" s="745" t="s">
        <v>245</v>
      </c>
      <c r="JUU83" s="736"/>
      <c r="JUV83" s="727"/>
      <c r="JUW83" s="738">
        <v>2</v>
      </c>
      <c r="JUX83" s="722" t="s">
        <v>4511</v>
      </c>
      <c r="JUY83" s="723" t="s">
        <v>16</v>
      </c>
      <c r="JUZ83" s="745" t="s">
        <v>221</v>
      </c>
      <c r="JVA83" s="745" t="s">
        <v>376</v>
      </c>
      <c r="JVB83" s="774">
        <v>31138</v>
      </c>
      <c r="JVC83" s="795">
        <v>32</v>
      </c>
      <c r="JVD83" s="747" t="s">
        <v>4508</v>
      </c>
      <c r="JVE83" s="745" t="s">
        <v>785</v>
      </c>
      <c r="JVF83" s="745" t="s">
        <v>246</v>
      </c>
      <c r="JVG83" s="726"/>
      <c r="JVH83" s="726" t="s">
        <v>6426</v>
      </c>
      <c r="JVI83" s="722" t="s">
        <v>4179</v>
      </c>
      <c r="JVJ83" s="745" t="s">
        <v>245</v>
      </c>
      <c r="JVK83" s="736"/>
      <c r="JVL83" s="727"/>
      <c r="JVM83" s="738">
        <v>2</v>
      </c>
      <c r="JVN83" s="722" t="s">
        <v>4511</v>
      </c>
      <c r="JVO83" s="723" t="s">
        <v>16</v>
      </c>
      <c r="JVP83" s="745" t="s">
        <v>221</v>
      </c>
      <c r="JVQ83" s="745" t="s">
        <v>376</v>
      </c>
      <c r="JVR83" s="774">
        <v>31138</v>
      </c>
      <c r="JVS83" s="795">
        <v>32</v>
      </c>
      <c r="JVT83" s="747" t="s">
        <v>4508</v>
      </c>
      <c r="JVU83" s="745" t="s">
        <v>785</v>
      </c>
      <c r="JVV83" s="745" t="s">
        <v>246</v>
      </c>
      <c r="JVW83" s="726"/>
      <c r="JVX83" s="726" t="s">
        <v>6426</v>
      </c>
      <c r="JVY83" s="722" t="s">
        <v>4179</v>
      </c>
      <c r="JVZ83" s="745" t="s">
        <v>245</v>
      </c>
      <c r="JWA83" s="736"/>
      <c r="JWB83" s="727"/>
      <c r="JWC83" s="738">
        <v>2</v>
      </c>
      <c r="JWD83" s="722" t="s">
        <v>4511</v>
      </c>
      <c r="JWE83" s="723" t="s">
        <v>16</v>
      </c>
      <c r="JWF83" s="745" t="s">
        <v>221</v>
      </c>
      <c r="JWG83" s="745" t="s">
        <v>376</v>
      </c>
      <c r="JWH83" s="774">
        <v>31138</v>
      </c>
      <c r="JWI83" s="795">
        <v>32</v>
      </c>
      <c r="JWJ83" s="747" t="s">
        <v>4508</v>
      </c>
      <c r="JWK83" s="745" t="s">
        <v>785</v>
      </c>
      <c r="JWL83" s="745" t="s">
        <v>246</v>
      </c>
      <c r="JWM83" s="726"/>
      <c r="JWN83" s="726" t="s">
        <v>6426</v>
      </c>
      <c r="JWO83" s="722" t="s">
        <v>4179</v>
      </c>
      <c r="JWP83" s="745" t="s">
        <v>245</v>
      </c>
      <c r="JWQ83" s="736"/>
      <c r="JWR83" s="727"/>
      <c r="JWS83" s="738">
        <v>2</v>
      </c>
      <c r="JWT83" s="722" t="s">
        <v>4511</v>
      </c>
      <c r="JWU83" s="723" t="s">
        <v>16</v>
      </c>
      <c r="JWV83" s="745" t="s">
        <v>221</v>
      </c>
      <c r="JWW83" s="745" t="s">
        <v>376</v>
      </c>
      <c r="JWX83" s="774">
        <v>31138</v>
      </c>
      <c r="JWY83" s="795">
        <v>32</v>
      </c>
      <c r="JWZ83" s="747" t="s">
        <v>4508</v>
      </c>
      <c r="JXA83" s="745" t="s">
        <v>785</v>
      </c>
      <c r="JXB83" s="745" t="s">
        <v>246</v>
      </c>
      <c r="JXC83" s="726"/>
      <c r="JXD83" s="726" t="s">
        <v>6426</v>
      </c>
      <c r="JXE83" s="722" t="s">
        <v>4179</v>
      </c>
      <c r="JXF83" s="745" t="s">
        <v>245</v>
      </c>
      <c r="JXG83" s="736"/>
      <c r="JXH83" s="727"/>
      <c r="JXI83" s="738">
        <v>2</v>
      </c>
      <c r="JXJ83" s="722" t="s">
        <v>4511</v>
      </c>
      <c r="JXK83" s="723" t="s">
        <v>16</v>
      </c>
      <c r="JXL83" s="745" t="s">
        <v>221</v>
      </c>
      <c r="JXM83" s="745" t="s">
        <v>376</v>
      </c>
      <c r="JXN83" s="774">
        <v>31138</v>
      </c>
      <c r="JXO83" s="795">
        <v>32</v>
      </c>
      <c r="JXP83" s="747" t="s">
        <v>4508</v>
      </c>
      <c r="JXQ83" s="745" t="s">
        <v>785</v>
      </c>
      <c r="JXR83" s="745" t="s">
        <v>246</v>
      </c>
      <c r="JXS83" s="726"/>
      <c r="JXT83" s="726" t="s">
        <v>6426</v>
      </c>
      <c r="JXU83" s="722" t="s">
        <v>4179</v>
      </c>
      <c r="JXV83" s="745" t="s">
        <v>245</v>
      </c>
      <c r="JXW83" s="736"/>
      <c r="JXX83" s="727"/>
      <c r="JXY83" s="738">
        <v>2</v>
      </c>
      <c r="JXZ83" s="722" t="s">
        <v>4511</v>
      </c>
      <c r="JYA83" s="723" t="s">
        <v>16</v>
      </c>
      <c r="JYB83" s="745" t="s">
        <v>221</v>
      </c>
      <c r="JYC83" s="745" t="s">
        <v>376</v>
      </c>
      <c r="JYD83" s="774">
        <v>31138</v>
      </c>
      <c r="JYE83" s="795">
        <v>32</v>
      </c>
      <c r="JYF83" s="747" t="s">
        <v>4508</v>
      </c>
      <c r="JYG83" s="745" t="s">
        <v>785</v>
      </c>
      <c r="JYH83" s="745" t="s">
        <v>246</v>
      </c>
      <c r="JYI83" s="726"/>
      <c r="JYJ83" s="726" t="s">
        <v>6426</v>
      </c>
      <c r="JYK83" s="722" t="s">
        <v>4179</v>
      </c>
      <c r="JYL83" s="745" t="s">
        <v>245</v>
      </c>
      <c r="JYM83" s="736"/>
      <c r="JYN83" s="727"/>
      <c r="JYO83" s="738">
        <v>2</v>
      </c>
      <c r="JYP83" s="722" t="s">
        <v>4511</v>
      </c>
      <c r="JYQ83" s="723" t="s">
        <v>16</v>
      </c>
      <c r="JYR83" s="745" t="s">
        <v>221</v>
      </c>
      <c r="JYS83" s="745" t="s">
        <v>376</v>
      </c>
      <c r="JYT83" s="774">
        <v>31138</v>
      </c>
      <c r="JYU83" s="795">
        <v>32</v>
      </c>
      <c r="JYV83" s="747" t="s">
        <v>4508</v>
      </c>
      <c r="JYW83" s="745" t="s">
        <v>785</v>
      </c>
      <c r="JYX83" s="745" t="s">
        <v>246</v>
      </c>
      <c r="JYY83" s="726"/>
      <c r="JYZ83" s="726" t="s">
        <v>6426</v>
      </c>
      <c r="JZA83" s="722" t="s">
        <v>4179</v>
      </c>
      <c r="JZB83" s="745" t="s">
        <v>245</v>
      </c>
      <c r="JZC83" s="736"/>
      <c r="JZD83" s="727"/>
      <c r="JZE83" s="738">
        <v>2</v>
      </c>
      <c r="JZF83" s="722" t="s">
        <v>4511</v>
      </c>
      <c r="JZG83" s="723" t="s">
        <v>16</v>
      </c>
      <c r="JZH83" s="745" t="s">
        <v>221</v>
      </c>
      <c r="JZI83" s="745" t="s">
        <v>376</v>
      </c>
      <c r="JZJ83" s="774">
        <v>31138</v>
      </c>
      <c r="JZK83" s="795">
        <v>32</v>
      </c>
      <c r="JZL83" s="747" t="s">
        <v>4508</v>
      </c>
      <c r="JZM83" s="745" t="s">
        <v>785</v>
      </c>
      <c r="JZN83" s="745" t="s">
        <v>246</v>
      </c>
      <c r="JZO83" s="726"/>
      <c r="JZP83" s="726" t="s">
        <v>6426</v>
      </c>
      <c r="JZQ83" s="722" t="s">
        <v>4179</v>
      </c>
      <c r="JZR83" s="745" t="s">
        <v>245</v>
      </c>
      <c r="JZS83" s="736"/>
      <c r="JZT83" s="727"/>
      <c r="JZU83" s="738">
        <v>2</v>
      </c>
      <c r="JZV83" s="722" t="s">
        <v>4511</v>
      </c>
      <c r="JZW83" s="723" t="s">
        <v>16</v>
      </c>
      <c r="JZX83" s="745" t="s">
        <v>221</v>
      </c>
      <c r="JZY83" s="745" t="s">
        <v>376</v>
      </c>
      <c r="JZZ83" s="774">
        <v>31138</v>
      </c>
      <c r="KAA83" s="795">
        <v>32</v>
      </c>
      <c r="KAB83" s="747" t="s">
        <v>4508</v>
      </c>
      <c r="KAC83" s="745" t="s">
        <v>785</v>
      </c>
      <c r="KAD83" s="745" t="s">
        <v>246</v>
      </c>
      <c r="KAE83" s="726"/>
      <c r="KAF83" s="726" t="s">
        <v>6426</v>
      </c>
      <c r="KAG83" s="722" t="s">
        <v>4179</v>
      </c>
      <c r="KAH83" s="745" t="s">
        <v>245</v>
      </c>
      <c r="KAI83" s="736"/>
      <c r="KAJ83" s="727"/>
      <c r="KAK83" s="738">
        <v>2</v>
      </c>
      <c r="KAL83" s="722" t="s">
        <v>4511</v>
      </c>
      <c r="KAM83" s="723" t="s">
        <v>16</v>
      </c>
      <c r="KAN83" s="745" t="s">
        <v>221</v>
      </c>
      <c r="KAO83" s="745" t="s">
        <v>376</v>
      </c>
      <c r="KAP83" s="774">
        <v>31138</v>
      </c>
      <c r="KAQ83" s="795">
        <v>32</v>
      </c>
      <c r="KAR83" s="747" t="s">
        <v>4508</v>
      </c>
      <c r="KAS83" s="745" t="s">
        <v>785</v>
      </c>
      <c r="KAT83" s="745" t="s">
        <v>246</v>
      </c>
      <c r="KAU83" s="726"/>
      <c r="KAV83" s="726" t="s">
        <v>6426</v>
      </c>
      <c r="KAW83" s="722" t="s">
        <v>4179</v>
      </c>
      <c r="KAX83" s="745" t="s">
        <v>245</v>
      </c>
      <c r="KAY83" s="736"/>
      <c r="KAZ83" s="727"/>
      <c r="KBA83" s="738">
        <v>2</v>
      </c>
      <c r="KBB83" s="722" t="s">
        <v>4511</v>
      </c>
      <c r="KBC83" s="723" t="s">
        <v>16</v>
      </c>
      <c r="KBD83" s="745" t="s">
        <v>221</v>
      </c>
      <c r="KBE83" s="745" t="s">
        <v>376</v>
      </c>
      <c r="KBF83" s="774">
        <v>31138</v>
      </c>
      <c r="KBG83" s="795">
        <v>32</v>
      </c>
      <c r="KBH83" s="747" t="s">
        <v>4508</v>
      </c>
      <c r="KBI83" s="745" t="s">
        <v>785</v>
      </c>
      <c r="KBJ83" s="745" t="s">
        <v>246</v>
      </c>
      <c r="KBK83" s="726"/>
      <c r="KBL83" s="726" t="s">
        <v>6426</v>
      </c>
      <c r="KBM83" s="722" t="s">
        <v>4179</v>
      </c>
      <c r="KBN83" s="745" t="s">
        <v>245</v>
      </c>
      <c r="KBO83" s="736"/>
      <c r="KBP83" s="727"/>
      <c r="KBQ83" s="738">
        <v>2</v>
      </c>
      <c r="KBR83" s="722" t="s">
        <v>4511</v>
      </c>
      <c r="KBS83" s="723" t="s">
        <v>16</v>
      </c>
      <c r="KBT83" s="745" t="s">
        <v>221</v>
      </c>
      <c r="KBU83" s="745" t="s">
        <v>376</v>
      </c>
      <c r="KBV83" s="774">
        <v>31138</v>
      </c>
      <c r="KBW83" s="795">
        <v>32</v>
      </c>
      <c r="KBX83" s="747" t="s">
        <v>4508</v>
      </c>
      <c r="KBY83" s="745" t="s">
        <v>785</v>
      </c>
      <c r="KBZ83" s="745" t="s">
        <v>246</v>
      </c>
      <c r="KCA83" s="726"/>
      <c r="KCB83" s="726" t="s">
        <v>6426</v>
      </c>
      <c r="KCC83" s="722" t="s">
        <v>4179</v>
      </c>
      <c r="KCD83" s="745" t="s">
        <v>245</v>
      </c>
      <c r="KCE83" s="736"/>
      <c r="KCF83" s="727"/>
      <c r="KCG83" s="738">
        <v>2</v>
      </c>
      <c r="KCH83" s="722" t="s">
        <v>4511</v>
      </c>
      <c r="KCI83" s="723" t="s">
        <v>16</v>
      </c>
      <c r="KCJ83" s="745" t="s">
        <v>221</v>
      </c>
      <c r="KCK83" s="745" t="s">
        <v>376</v>
      </c>
      <c r="KCL83" s="774">
        <v>31138</v>
      </c>
      <c r="KCM83" s="795">
        <v>32</v>
      </c>
      <c r="KCN83" s="747" t="s">
        <v>4508</v>
      </c>
      <c r="KCO83" s="745" t="s">
        <v>785</v>
      </c>
      <c r="KCP83" s="745" t="s">
        <v>246</v>
      </c>
      <c r="KCQ83" s="726"/>
      <c r="KCR83" s="726" t="s">
        <v>6426</v>
      </c>
      <c r="KCS83" s="722" t="s">
        <v>4179</v>
      </c>
      <c r="KCT83" s="745" t="s">
        <v>245</v>
      </c>
      <c r="KCU83" s="736"/>
      <c r="KCV83" s="727"/>
      <c r="KCW83" s="738">
        <v>2</v>
      </c>
      <c r="KCX83" s="722" t="s">
        <v>4511</v>
      </c>
      <c r="KCY83" s="723" t="s">
        <v>16</v>
      </c>
      <c r="KCZ83" s="745" t="s">
        <v>221</v>
      </c>
      <c r="KDA83" s="745" t="s">
        <v>376</v>
      </c>
      <c r="KDB83" s="774">
        <v>31138</v>
      </c>
      <c r="KDC83" s="795">
        <v>32</v>
      </c>
      <c r="KDD83" s="747" t="s">
        <v>4508</v>
      </c>
      <c r="KDE83" s="745" t="s">
        <v>785</v>
      </c>
      <c r="KDF83" s="745" t="s">
        <v>246</v>
      </c>
      <c r="KDG83" s="726"/>
      <c r="KDH83" s="726" t="s">
        <v>6426</v>
      </c>
      <c r="KDI83" s="722" t="s">
        <v>4179</v>
      </c>
      <c r="KDJ83" s="745" t="s">
        <v>245</v>
      </c>
      <c r="KDK83" s="736"/>
      <c r="KDL83" s="727"/>
      <c r="KDM83" s="738">
        <v>2</v>
      </c>
      <c r="KDN83" s="722" t="s">
        <v>4511</v>
      </c>
      <c r="KDO83" s="723" t="s">
        <v>16</v>
      </c>
      <c r="KDP83" s="745" t="s">
        <v>221</v>
      </c>
      <c r="KDQ83" s="745" t="s">
        <v>376</v>
      </c>
      <c r="KDR83" s="774">
        <v>31138</v>
      </c>
      <c r="KDS83" s="795">
        <v>32</v>
      </c>
      <c r="KDT83" s="747" t="s">
        <v>4508</v>
      </c>
      <c r="KDU83" s="745" t="s">
        <v>785</v>
      </c>
      <c r="KDV83" s="745" t="s">
        <v>246</v>
      </c>
      <c r="KDW83" s="726"/>
      <c r="KDX83" s="726" t="s">
        <v>6426</v>
      </c>
      <c r="KDY83" s="722" t="s">
        <v>4179</v>
      </c>
      <c r="KDZ83" s="745" t="s">
        <v>245</v>
      </c>
      <c r="KEA83" s="736"/>
      <c r="KEB83" s="727"/>
      <c r="KEC83" s="738">
        <v>2</v>
      </c>
      <c r="KED83" s="722" t="s">
        <v>4511</v>
      </c>
      <c r="KEE83" s="723" t="s">
        <v>16</v>
      </c>
      <c r="KEF83" s="745" t="s">
        <v>221</v>
      </c>
      <c r="KEG83" s="745" t="s">
        <v>376</v>
      </c>
      <c r="KEH83" s="774">
        <v>31138</v>
      </c>
      <c r="KEI83" s="795">
        <v>32</v>
      </c>
      <c r="KEJ83" s="747" t="s">
        <v>4508</v>
      </c>
      <c r="KEK83" s="745" t="s">
        <v>785</v>
      </c>
      <c r="KEL83" s="745" t="s">
        <v>246</v>
      </c>
      <c r="KEM83" s="726"/>
      <c r="KEN83" s="726" t="s">
        <v>6426</v>
      </c>
      <c r="KEO83" s="722" t="s">
        <v>4179</v>
      </c>
      <c r="KEP83" s="745" t="s">
        <v>245</v>
      </c>
      <c r="KEQ83" s="736"/>
      <c r="KER83" s="727"/>
      <c r="KES83" s="738">
        <v>2</v>
      </c>
      <c r="KET83" s="722" t="s">
        <v>4511</v>
      </c>
      <c r="KEU83" s="723" t="s">
        <v>16</v>
      </c>
      <c r="KEV83" s="745" t="s">
        <v>221</v>
      </c>
      <c r="KEW83" s="745" t="s">
        <v>376</v>
      </c>
      <c r="KEX83" s="774">
        <v>31138</v>
      </c>
      <c r="KEY83" s="795">
        <v>32</v>
      </c>
      <c r="KEZ83" s="747" t="s">
        <v>4508</v>
      </c>
      <c r="KFA83" s="745" t="s">
        <v>785</v>
      </c>
      <c r="KFB83" s="745" t="s">
        <v>246</v>
      </c>
      <c r="KFC83" s="726"/>
      <c r="KFD83" s="726" t="s">
        <v>6426</v>
      </c>
      <c r="KFE83" s="722" t="s">
        <v>4179</v>
      </c>
      <c r="KFF83" s="745" t="s">
        <v>245</v>
      </c>
      <c r="KFG83" s="736"/>
      <c r="KFH83" s="727"/>
      <c r="KFI83" s="738">
        <v>2</v>
      </c>
      <c r="KFJ83" s="722" t="s">
        <v>4511</v>
      </c>
      <c r="KFK83" s="723" t="s">
        <v>16</v>
      </c>
      <c r="KFL83" s="745" t="s">
        <v>221</v>
      </c>
      <c r="KFM83" s="745" t="s">
        <v>376</v>
      </c>
      <c r="KFN83" s="774">
        <v>31138</v>
      </c>
      <c r="KFO83" s="795">
        <v>32</v>
      </c>
      <c r="KFP83" s="747" t="s">
        <v>4508</v>
      </c>
      <c r="KFQ83" s="745" t="s">
        <v>785</v>
      </c>
      <c r="KFR83" s="745" t="s">
        <v>246</v>
      </c>
      <c r="KFS83" s="726"/>
      <c r="KFT83" s="726" t="s">
        <v>6426</v>
      </c>
      <c r="KFU83" s="722" t="s">
        <v>4179</v>
      </c>
      <c r="KFV83" s="745" t="s">
        <v>245</v>
      </c>
      <c r="KFW83" s="736"/>
      <c r="KFX83" s="727"/>
      <c r="KFY83" s="738">
        <v>2</v>
      </c>
      <c r="KFZ83" s="722" t="s">
        <v>4511</v>
      </c>
      <c r="KGA83" s="723" t="s">
        <v>16</v>
      </c>
      <c r="KGB83" s="745" t="s">
        <v>221</v>
      </c>
      <c r="KGC83" s="745" t="s">
        <v>376</v>
      </c>
      <c r="KGD83" s="774">
        <v>31138</v>
      </c>
      <c r="KGE83" s="795">
        <v>32</v>
      </c>
      <c r="KGF83" s="747" t="s">
        <v>4508</v>
      </c>
      <c r="KGG83" s="745" t="s">
        <v>785</v>
      </c>
      <c r="KGH83" s="745" t="s">
        <v>246</v>
      </c>
      <c r="KGI83" s="726"/>
      <c r="KGJ83" s="726" t="s">
        <v>6426</v>
      </c>
      <c r="KGK83" s="722" t="s">
        <v>4179</v>
      </c>
      <c r="KGL83" s="745" t="s">
        <v>245</v>
      </c>
      <c r="KGM83" s="736"/>
      <c r="KGN83" s="727"/>
      <c r="KGO83" s="738">
        <v>2</v>
      </c>
      <c r="KGP83" s="722" t="s">
        <v>4511</v>
      </c>
      <c r="KGQ83" s="723" t="s">
        <v>16</v>
      </c>
      <c r="KGR83" s="745" t="s">
        <v>221</v>
      </c>
      <c r="KGS83" s="745" t="s">
        <v>376</v>
      </c>
      <c r="KGT83" s="774">
        <v>31138</v>
      </c>
      <c r="KGU83" s="795">
        <v>32</v>
      </c>
      <c r="KGV83" s="747" t="s">
        <v>4508</v>
      </c>
      <c r="KGW83" s="745" t="s">
        <v>785</v>
      </c>
      <c r="KGX83" s="745" t="s">
        <v>246</v>
      </c>
      <c r="KGY83" s="726"/>
      <c r="KGZ83" s="726" t="s">
        <v>6426</v>
      </c>
      <c r="KHA83" s="722" t="s">
        <v>4179</v>
      </c>
      <c r="KHB83" s="745" t="s">
        <v>245</v>
      </c>
      <c r="KHC83" s="736"/>
      <c r="KHD83" s="727"/>
      <c r="KHE83" s="738">
        <v>2</v>
      </c>
      <c r="KHF83" s="722" t="s">
        <v>4511</v>
      </c>
      <c r="KHG83" s="723" t="s">
        <v>16</v>
      </c>
      <c r="KHH83" s="745" t="s">
        <v>221</v>
      </c>
      <c r="KHI83" s="745" t="s">
        <v>376</v>
      </c>
      <c r="KHJ83" s="774">
        <v>31138</v>
      </c>
      <c r="KHK83" s="795">
        <v>32</v>
      </c>
      <c r="KHL83" s="747" t="s">
        <v>4508</v>
      </c>
      <c r="KHM83" s="745" t="s">
        <v>785</v>
      </c>
      <c r="KHN83" s="745" t="s">
        <v>246</v>
      </c>
      <c r="KHO83" s="726"/>
      <c r="KHP83" s="726" t="s">
        <v>6426</v>
      </c>
      <c r="KHQ83" s="722" t="s">
        <v>4179</v>
      </c>
      <c r="KHR83" s="745" t="s">
        <v>245</v>
      </c>
      <c r="KHS83" s="736"/>
      <c r="KHT83" s="727"/>
      <c r="KHU83" s="738">
        <v>2</v>
      </c>
      <c r="KHV83" s="722" t="s">
        <v>4511</v>
      </c>
      <c r="KHW83" s="723" t="s">
        <v>16</v>
      </c>
      <c r="KHX83" s="745" t="s">
        <v>221</v>
      </c>
      <c r="KHY83" s="745" t="s">
        <v>376</v>
      </c>
      <c r="KHZ83" s="774">
        <v>31138</v>
      </c>
      <c r="KIA83" s="795">
        <v>32</v>
      </c>
      <c r="KIB83" s="747" t="s">
        <v>4508</v>
      </c>
      <c r="KIC83" s="745" t="s">
        <v>785</v>
      </c>
      <c r="KID83" s="745" t="s">
        <v>246</v>
      </c>
      <c r="KIE83" s="726"/>
      <c r="KIF83" s="726" t="s">
        <v>6426</v>
      </c>
      <c r="KIG83" s="722" t="s">
        <v>4179</v>
      </c>
      <c r="KIH83" s="745" t="s">
        <v>245</v>
      </c>
      <c r="KII83" s="736"/>
      <c r="KIJ83" s="727"/>
      <c r="KIK83" s="738">
        <v>2</v>
      </c>
      <c r="KIL83" s="722" t="s">
        <v>4511</v>
      </c>
      <c r="KIM83" s="723" t="s">
        <v>16</v>
      </c>
      <c r="KIN83" s="745" t="s">
        <v>221</v>
      </c>
      <c r="KIO83" s="745" t="s">
        <v>376</v>
      </c>
      <c r="KIP83" s="774">
        <v>31138</v>
      </c>
      <c r="KIQ83" s="795">
        <v>32</v>
      </c>
      <c r="KIR83" s="747" t="s">
        <v>4508</v>
      </c>
      <c r="KIS83" s="745" t="s">
        <v>785</v>
      </c>
      <c r="KIT83" s="745" t="s">
        <v>246</v>
      </c>
      <c r="KIU83" s="726"/>
      <c r="KIV83" s="726" t="s">
        <v>6426</v>
      </c>
      <c r="KIW83" s="722" t="s">
        <v>4179</v>
      </c>
      <c r="KIX83" s="745" t="s">
        <v>245</v>
      </c>
      <c r="KIY83" s="736"/>
      <c r="KIZ83" s="727"/>
      <c r="KJA83" s="738">
        <v>2</v>
      </c>
      <c r="KJB83" s="722" t="s">
        <v>4511</v>
      </c>
      <c r="KJC83" s="723" t="s">
        <v>16</v>
      </c>
      <c r="KJD83" s="745" t="s">
        <v>221</v>
      </c>
      <c r="KJE83" s="745" t="s">
        <v>376</v>
      </c>
      <c r="KJF83" s="774">
        <v>31138</v>
      </c>
      <c r="KJG83" s="795">
        <v>32</v>
      </c>
      <c r="KJH83" s="747" t="s">
        <v>4508</v>
      </c>
      <c r="KJI83" s="745" t="s">
        <v>785</v>
      </c>
      <c r="KJJ83" s="745" t="s">
        <v>246</v>
      </c>
      <c r="KJK83" s="726"/>
      <c r="KJL83" s="726" t="s">
        <v>6426</v>
      </c>
      <c r="KJM83" s="722" t="s">
        <v>4179</v>
      </c>
      <c r="KJN83" s="745" t="s">
        <v>245</v>
      </c>
      <c r="KJO83" s="736"/>
      <c r="KJP83" s="727"/>
      <c r="KJQ83" s="738">
        <v>2</v>
      </c>
      <c r="KJR83" s="722" t="s">
        <v>4511</v>
      </c>
      <c r="KJS83" s="723" t="s">
        <v>16</v>
      </c>
      <c r="KJT83" s="745" t="s">
        <v>221</v>
      </c>
      <c r="KJU83" s="745" t="s">
        <v>376</v>
      </c>
      <c r="KJV83" s="774">
        <v>31138</v>
      </c>
      <c r="KJW83" s="795">
        <v>32</v>
      </c>
      <c r="KJX83" s="747" t="s">
        <v>4508</v>
      </c>
      <c r="KJY83" s="745" t="s">
        <v>785</v>
      </c>
      <c r="KJZ83" s="745" t="s">
        <v>246</v>
      </c>
      <c r="KKA83" s="726"/>
      <c r="KKB83" s="726" t="s">
        <v>6426</v>
      </c>
      <c r="KKC83" s="722" t="s">
        <v>4179</v>
      </c>
      <c r="KKD83" s="745" t="s">
        <v>245</v>
      </c>
      <c r="KKE83" s="736"/>
      <c r="KKF83" s="727"/>
      <c r="KKG83" s="738">
        <v>2</v>
      </c>
      <c r="KKH83" s="722" t="s">
        <v>4511</v>
      </c>
      <c r="KKI83" s="723" t="s">
        <v>16</v>
      </c>
      <c r="KKJ83" s="745" t="s">
        <v>221</v>
      </c>
      <c r="KKK83" s="745" t="s">
        <v>376</v>
      </c>
      <c r="KKL83" s="774">
        <v>31138</v>
      </c>
      <c r="KKM83" s="795">
        <v>32</v>
      </c>
      <c r="KKN83" s="747" t="s">
        <v>4508</v>
      </c>
      <c r="KKO83" s="745" t="s">
        <v>785</v>
      </c>
      <c r="KKP83" s="745" t="s">
        <v>246</v>
      </c>
      <c r="KKQ83" s="726"/>
      <c r="KKR83" s="726" t="s">
        <v>6426</v>
      </c>
      <c r="KKS83" s="722" t="s">
        <v>4179</v>
      </c>
      <c r="KKT83" s="745" t="s">
        <v>245</v>
      </c>
      <c r="KKU83" s="736"/>
      <c r="KKV83" s="727"/>
      <c r="KKW83" s="738">
        <v>2</v>
      </c>
      <c r="KKX83" s="722" t="s">
        <v>4511</v>
      </c>
      <c r="KKY83" s="723" t="s">
        <v>16</v>
      </c>
      <c r="KKZ83" s="745" t="s">
        <v>221</v>
      </c>
      <c r="KLA83" s="745" t="s">
        <v>376</v>
      </c>
      <c r="KLB83" s="774">
        <v>31138</v>
      </c>
      <c r="KLC83" s="795">
        <v>32</v>
      </c>
      <c r="KLD83" s="747" t="s">
        <v>4508</v>
      </c>
      <c r="KLE83" s="745" t="s">
        <v>785</v>
      </c>
      <c r="KLF83" s="745" t="s">
        <v>246</v>
      </c>
      <c r="KLG83" s="726"/>
      <c r="KLH83" s="726" t="s">
        <v>6426</v>
      </c>
      <c r="KLI83" s="722" t="s">
        <v>4179</v>
      </c>
      <c r="KLJ83" s="745" t="s">
        <v>245</v>
      </c>
      <c r="KLK83" s="736"/>
      <c r="KLL83" s="727"/>
      <c r="KLM83" s="738">
        <v>2</v>
      </c>
      <c r="KLN83" s="722" t="s">
        <v>4511</v>
      </c>
      <c r="KLO83" s="723" t="s">
        <v>16</v>
      </c>
      <c r="KLP83" s="745" t="s">
        <v>221</v>
      </c>
      <c r="KLQ83" s="745" t="s">
        <v>376</v>
      </c>
      <c r="KLR83" s="774">
        <v>31138</v>
      </c>
      <c r="KLS83" s="795">
        <v>32</v>
      </c>
      <c r="KLT83" s="747" t="s">
        <v>4508</v>
      </c>
      <c r="KLU83" s="745" t="s">
        <v>785</v>
      </c>
      <c r="KLV83" s="745" t="s">
        <v>246</v>
      </c>
      <c r="KLW83" s="726"/>
      <c r="KLX83" s="726" t="s">
        <v>6426</v>
      </c>
      <c r="KLY83" s="722" t="s">
        <v>4179</v>
      </c>
      <c r="KLZ83" s="745" t="s">
        <v>245</v>
      </c>
      <c r="KMA83" s="736"/>
      <c r="KMB83" s="727"/>
      <c r="KMC83" s="738">
        <v>2</v>
      </c>
      <c r="KMD83" s="722" t="s">
        <v>4511</v>
      </c>
      <c r="KME83" s="723" t="s">
        <v>16</v>
      </c>
      <c r="KMF83" s="745" t="s">
        <v>221</v>
      </c>
      <c r="KMG83" s="745" t="s">
        <v>376</v>
      </c>
      <c r="KMH83" s="774">
        <v>31138</v>
      </c>
      <c r="KMI83" s="795">
        <v>32</v>
      </c>
      <c r="KMJ83" s="747" t="s">
        <v>4508</v>
      </c>
      <c r="KMK83" s="745" t="s">
        <v>785</v>
      </c>
      <c r="KML83" s="745" t="s">
        <v>246</v>
      </c>
      <c r="KMM83" s="726"/>
      <c r="KMN83" s="726" t="s">
        <v>6426</v>
      </c>
      <c r="KMO83" s="722" t="s">
        <v>4179</v>
      </c>
      <c r="KMP83" s="745" t="s">
        <v>245</v>
      </c>
      <c r="KMQ83" s="736"/>
      <c r="KMR83" s="727"/>
      <c r="KMS83" s="738">
        <v>2</v>
      </c>
      <c r="KMT83" s="722" t="s">
        <v>4511</v>
      </c>
      <c r="KMU83" s="723" t="s">
        <v>16</v>
      </c>
      <c r="KMV83" s="745" t="s">
        <v>221</v>
      </c>
      <c r="KMW83" s="745" t="s">
        <v>376</v>
      </c>
      <c r="KMX83" s="774">
        <v>31138</v>
      </c>
      <c r="KMY83" s="795">
        <v>32</v>
      </c>
      <c r="KMZ83" s="747" t="s">
        <v>4508</v>
      </c>
      <c r="KNA83" s="745" t="s">
        <v>785</v>
      </c>
      <c r="KNB83" s="745" t="s">
        <v>246</v>
      </c>
      <c r="KNC83" s="726"/>
      <c r="KND83" s="726" t="s">
        <v>6426</v>
      </c>
      <c r="KNE83" s="722" t="s">
        <v>4179</v>
      </c>
      <c r="KNF83" s="745" t="s">
        <v>245</v>
      </c>
      <c r="KNG83" s="736"/>
      <c r="KNH83" s="727"/>
      <c r="KNI83" s="738">
        <v>2</v>
      </c>
      <c r="KNJ83" s="722" t="s">
        <v>4511</v>
      </c>
      <c r="KNK83" s="723" t="s">
        <v>16</v>
      </c>
      <c r="KNL83" s="745" t="s">
        <v>221</v>
      </c>
      <c r="KNM83" s="745" t="s">
        <v>376</v>
      </c>
      <c r="KNN83" s="774">
        <v>31138</v>
      </c>
      <c r="KNO83" s="795">
        <v>32</v>
      </c>
      <c r="KNP83" s="747" t="s">
        <v>4508</v>
      </c>
      <c r="KNQ83" s="745" t="s">
        <v>785</v>
      </c>
      <c r="KNR83" s="745" t="s">
        <v>246</v>
      </c>
      <c r="KNS83" s="726"/>
      <c r="KNT83" s="726" t="s">
        <v>6426</v>
      </c>
      <c r="KNU83" s="722" t="s">
        <v>4179</v>
      </c>
      <c r="KNV83" s="745" t="s">
        <v>245</v>
      </c>
      <c r="KNW83" s="736"/>
      <c r="KNX83" s="727"/>
      <c r="KNY83" s="738">
        <v>2</v>
      </c>
      <c r="KNZ83" s="722" t="s">
        <v>4511</v>
      </c>
      <c r="KOA83" s="723" t="s">
        <v>16</v>
      </c>
      <c r="KOB83" s="745" t="s">
        <v>221</v>
      </c>
      <c r="KOC83" s="745" t="s">
        <v>376</v>
      </c>
      <c r="KOD83" s="774">
        <v>31138</v>
      </c>
      <c r="KOE83" s="795">
        <v>32</v>
      </c>
      <c r="KOF83" s="747" t="s">
        <v>4508</v>
      </c>
      <c r="KOG83" s="745" t="s">
        <v>785</v>
      </c>
      <c r="KOH83" s="745" t="s">
        <v>246</v>
      </c>
      <c r="KOI83" s="726"/>
      <c r="KOJ83" s="726" t="s">
        <v>6426</v>
      </c>
      <c r="KOK83" s="722" t="s">
        <v>4179</v>
      </c>
      <c r="KOL83" s="745" t="s">
        <v>245</v>
      </c>
      <c r="KOM83" s="736"/>
      <c r="KON83" s="727"/>
      <c r="KOO83" s="738">
        <v>2</v>
      </c>
      <c r="KOP83" s="722" t="s">
        <v>4511</v>
      </c>
      <c r="KOQ83" s="723" t="s">
        <v>16</v>
      </c>
      <c r="KOR83" s="745" t="s">
        <v>221</v>
      </c>
      <c r="KOS83" s="745" t="s">
        <v>376</v>
      </c>
      <c r="KOT83" s="774">
        <v>31138</v>
      </c>
      <c r="KOU83" s="795">
        <v>32</v>
      </c>
      <c r="KOV83" s="747" t="s">
        <v>4508</v>
      </c>
      <c r="KOW83" s="745" t="s">
        <v>785</v>
      </c>
      <c r="KOX83" s="745" t="s">
        <v>246</v>
      </c>
      <c r="KOY83" s="726"/>
      <c r="KOZ83" s="726" t="s">
        <v>6426</v>
      </c>
      <c r="KPA83" s="722" t="s">
        <v>4179</v>
      </c>
      <c r="KPB83" s="745" t="s">
        <v>245</v>
      </c>
      <c r="KPC83" s="736"/>
      <c r="KPD83" s="727"/>
      <c r="KPE83" s="738">
        <v>2</v>
      </c>
      <c r="KPF83" s="722" t="s">
        <v>4511</v>
      </c>
      <c r="KPG83" s="723" t="s">
        <v>16</v>
      </c>
      <c r="KPH83" s="745" t="s">
        <v>221</v>
      </c>
      <c r="KPI83" s="745" t="s">
        <v>376</v>
      </c>
      <c r="KPJ83" s="774">
        <v>31138</v>
      </c>
      <c r="KPK83" s="795">
        <v>32</v>
      </c>
      <c r="KPL83" s="747" t="s">
        <v>4508</v>
      </c>
      <c r="KPM83" s="745" t="s">
        <v>785</v>
      </c>
      <c r="KPN83" s="745" t="s">
        <v>246</v>
      </c>
      <c r="KPO83" s="726"/>
      <c r="KPP83" s="726" t="s">
        <v>6426</v>
      </c>
      <c r="KPQ83" s="722" t="s">
        <v>4179</v>
      </c>
      <c r="KPR83" s="745" t="s">
        <v>245</v>
      </c>
      <c r="KPS83" s="736"/>
      <c r="KPT83" s="727"/>
      <c r="KPU83" s="738">
        <v>2</v>
      </c>
      <c r="KPV83" s="722" t="s">
        <v>4511</v>
      </c>
      <c r="KPW83" s="723" t="s">
        <v>16</v>
      </c>
      <c r="KPX83" s="745" t="s">
        <v>221</v>
      </c>
      <c r="KPY83" s="745" t="s">
        <v>376</v>
      </c>
      <c r="KPZ83" s="774">
        <v>31138</v>
      </c>
      <c r="KQA83" s="795">
        <v>32</v>
      </c>
      <c r="KQB83" s="747" t="s">
        <v>4508</v>
      </c>
      <c r="KQC83" s="745" t="s">
        <v>785</v>
      </c>
      <c r="KQD83" s="745" t="s">
        <v>246</v>
      </c>
      <c r="KQE83" s="726"/>
      <c r="KQF83" s="726" t="s">
        <v>6426</v>
      </c>
      <c r="KQG83" s="722" t="s">
        <v>4179</v>
      </c>
      <c r="KQH83" s="745" t="s">
        <v>245</v>
      </c>
      <c r="KQI83" s="736"/>
      <c r="KQJ83" s="727"/>
      <c r="KQK83" s="738">
        <v>2</v>
      </c>
      <c r="KQL83" s="722" t="s">
        <v>4511</v>
      </c>
      <c r="KQM83" s="723" t="s">
        <v>16</v>
      </c>
      <c r="KQN83" s="745" t="s">
        <v>221</v>
      </c>
      <c r="KQO83" s="745" t="s">
        <v>376</v>
      </c>
      <c r="KQP83" s="774">
        <v>31138</v>
      </c>
      <c r="KQQ83" s="795">
        <v>32</v>
      </c>
      <c r="KQR83" s="747" t="s">
        <v>4508</v>
      </c>
      <c r="KQS83" s="745" t="s">
        <v>785</v>
      </c>
      <c r="KQT83" s="745" t="s">
        <v>246</v>
      </c>
      <c r="KQU83" s="726"/>
      <c r="KQV83" s="726" t="s">
        <v>6426</v>
      </c>
      <c r="KQW83" s="722" t="s">
        <v>4179</v>
      </c>
      <c r="KQX83" s="745" t="s">
        <v>245</v>
      </c>
      <c r="KQY83" s="736"/>
      <c r="KQZ83" s="727"/>
      <c r="KRA83" s="738">
        <v>2</v>
      </c>
      <c r="KRB83" s="722" t="s">
        <v>4511</v>
      </c>
      <c r="KRC83" s="723" t="s">
        <v>16</v>
      </c>
      <c r="KRD83" s="745" t="s">
        <v>221</v>
      </c>
      <c r="KRE83" s="745" t="s">
        <v>376</v>
      </c>
      <c r="KRF83" s="774">
        <v>31138</v>
      </c>
      <c r="KRG83" s="795">
        <v>32</v>
      </c>
      <c r="KRH83" s="747" t="s">
        <v>4508</v>
      </c>
      <c r="KRI83" s="745" t="s">
        <v>785</v>
      </c>
      <c r="KRJ83" s="745" t="s">
        <v>246</v>
      </c>
      <c r="KRK83" s="726"/>
      <c r="KRL83" s="726" t="s">
        <v>6426</v>
      </c>
      <c r="KRM83" s="722" t="s">
        <v>4179</v>
      </c>
      <c r="KRN83" s="745" t="s">
        <v>245</v>
      </c>
      <c r="KRO83" s="736"/>
      <c r="KRP83" s="727"/>
      <c r="KRQ83" s="738">
        <v>2</v>
      </c>
      <c r="KRR83" s="722" t="s">
        <v>4511</v>
      </c>
      <c r="KRS83" s="723" t="s">
        <v>16</v>
      </c>
      <c r="KRT83" s="745" t="s">
        <v>221</v>
      </c>
      <c r="KRU83" s="745" t="s">
        <v>376</v>
      </c>
      <c r="KRV83" s="774">
        <v>31138</v>
      </c>
      <c r="KRW83" s="795">
        <v>32</v>
      </c>
      <c r="KRX83" s="747" t="s">
        <v>4508</v>
      </c>
      <c r="KRY83" s="745" t="s">
        <v>785</v>
      </c>
      <c r="KRZ83" s="745" t="s">
        <v>246</v>
      </c>
      <c r="KSA83" s="726"/>
      <c r="KSB83" s="726" t="s">
        <v>6426</v>
      </c>
      <c r="KSC83" s="722" t="s">
        <v>4179</v>
      </c>
      <c r="KSD83" s="745" t="s">
        <v>245</v>
      </c>
      <c r="KSE83" s="736"/>
      <c r="KSF83" s="727"/>
      <c r="KSG83" s="738">
        <v>2</v>
      </c>
      <c r="KSH83" s="722" t="s">
        <v>4511</v>
      </c>
      <c r="KSI83" s="723" t="s">
        <v>16</v>
      </c>
      <c r="KSJ83" s="745" t="s">
        <v>221</v>
      </c>
      <c r="KSK83" s="745" t="s">
        <v>376</v>
      </c>
      <c r="KSL83" s="774">
        <v>31138</v>
      </c>
      <c r="KSM83" s="795">
        <v>32</v>
      </c>
      <c r="KSN83" s="747" t="s">
        <v>4508</v>
      </c>
      <c r="KSO83" s="745" t="s">
        <v>785</v>
      </c>
      <c r="KSP83" s="745" t="s">
        <v>246</v>
      </c>
      <c r="KSQ83" s="726"/>
      <c r="KSR83" s="726" t="s">
        <v>6426</v>
      </c>
      <c r="KSS83" s="722" t="s">
        <v>4179</v>
      </c>
      <c r="KST83" s="745" t="s">
        <v>245</v>
      </c>
      <c r="KSU83" s="736"/>
      <c r="KSV83" s="727"/>
      <c r="KSW83" s="738">
        <v>2</v>
      </c>
      <c r="KSX83" s="722" t="s">
        <v>4511</v>
      </c>
      <c r="KSY83" s="723" t="s">
        <v>16</v>
      </c>
      <c r="KSZ83" s="745" t="s">
        <v>221</v>
      </c>
      <c r="KTA83" s="745" t="s">
        <v>376</v>
      </c>
      <c r="KTB83" s="774">
        <v>31138</v>
      </c>
      <c r="KTC83" s="795">
        <v>32</v>
      </c>
      <c r="KTD83" s="747" t="s">
        <v>4508</v>
      </c>
      <c r="KTE83" s="745" t="s">
        <v>785</v>
      </c>
      <c r="KTF83" s="745" t="s">
        <v>246</v>
      </c>
      <c r="KTG83" s="726"/>
      <c r="KTH83" s="726" t="s">
        <v>6426</v>
      </c>
      <c r="KTI83" s="722" t="s">
        <v>4179</v>
      </c>
      <c r="KTJ83" s="745" t="s">
        <v>245</v>
      </c>
      <c r="KTK83" s="736"/>
      <c r="KTL83" s="727"/>
      <c r="KTM83" s="738">
        <v>2</v>
      </c>
      <c r="KTN83" s="722" t="s">
        <v>4511</v>
      </c>
      <c r="KTO83" s="723" t="s">
        <v>16</v>
      </c>
      <c r="KTP83" s="745" t="s">
        <v>221</v>
      </c>
      <c r="KTQ83" s="745" t="s">
        <v>376</v>
      </c>
      <c r="KTR83" s="774">
        <v>31138</v>
      </c>
      <c r="KTS83" s="795">
        <v>32</v>
      </c>
      <c r="KTT83" s="747" t="s">
        <v>4508</v>
      </c>
      <c r="KTU83" s="745" t="s">
        <v>785</v>
      </c>
      <c r="KTV83" s="745" t="s">
        <v>246</v>
      </c>
      <c r="KTW83" s="726"/>
      <c r="KTX83" s="726" t="s">
        <v>6426</v>
      </c>
      <c r="KTY83" s="722" t="s">
        <v>4179</v>
      </c>
      <c r="KTZ83" s="745" t="s">
        <v>245</v>
      </c>
      <c r="KUA83" s="736"/>
      <c r="KUB83" s="727"/>
      <c r="KUC83" s="738">
        <v>2</v>
      </c>
      <c r="KUD83" s="722" t="s">
        <v>4511</v>
      </c>
      <c r="KUE83" s="723" t="s">
        <v>16</v>
      </c>
      <c r="KUF83" s="745" t="s">
        <v>221</v>
      </c>
      <c r="KUG83" s="745" t="s">
        <v>376</v>
      </c>
      <c r="KUH83" s="774">
        <v>31138</v>
      </c>
      <c r="KUI83" s="795">
        <v>32</v>
      </c>
      <c r="KUJ83" s="747" t="s">
        <v>4508</v>
      </c>
      <c r="KUK83" s="745" t="s">
        <v>785</v>
      </c>
      <c r="KUL83" s="745" t="s">
        <v>246</v>
      </c>
      <c r="KUM83" s="726"/>
      <c r="KUN83" s="726" t="s">
        <v>6426</v>
      </c>
      <c r="KUO83" s="722" t="s">
        <v>4179</v>
      </c>
      <c r="KUP83" s="745" t="s">
        <v>245</v>
      </c>
      <c r="KUQ83" s="736"/>
      <c r="KUR83" s="727"/>
      <c r="KUS83" s="738">
        <v>2</v>
      </c>
      <c r="KUT83" s="722" t="s">
        <v>4511</v>
      </c>
      <c r="KUU83" s="723" t="s">
        <v>16</v>
      </c>
      <c r="KUV83" s="745" t="s">
        <v>221</v>
      </c>
      <c r="KUW83" s="745" t="s">
        <v>376</v>
      </c>
      <c r="KUX83" s="774">
        <v>31138</v>
      </c>
      <c r="KUY83" s="795">
        <v>32</v>
      </c>
      <c r="KUZ83" s="747" t="s">
        <v>4508</v>
      </c>
      <c r="KVA83" s="745" t="s">
        <v>785</v>
      </c>
      <c r="KVB83" s="745" t="s">
        <v>246</v>
      </c>
      <c r="KVC83" s="726"/>
      <c r="KVD83" s="726" t="s">
        <v>6426</v>
      </c>
      <c r="KVE83" s="722" t="s">
        <v>4179</v>
      </c>
      <c r="KVF83" s="745" t="s">
        <v>245</v>
      </c>
      <c r="KVG83" s="736"/>
      <c r="KVH83" s="727"/>
      <c r="KVI83" s="738">
        <v>2</v>
      </c>
      <c r="KVJ83" s="722" t="s">
        <v>4511</v>
      </c>
      <c r="KVK83" s="723" t="s">
        <v>16</v>
      </c>
      <c r="KVL83" s="745" t="s">
        <v>221</v>
      </c>
      <c r="KVM83" s="745" t="s">
        <v>376</v>
      </c>
      <c r="KVN83" s="774">
        <v>31138</v>
      </c>
      <c r="KVO83" s="795">
        <v>32</v>
      </c>
      <c r="KVP83" s="747" t="s">
        <v>4508</v>
      </c>
      <c r="KVQ83" s="745" t="s">
        <v>785</v>
      </c>
      <c r="KVR83" s="745" t="s">
        <v>246</v>
      </c>
      <c r="KVS83" s="726"/>
      <c r="KVT83" s="726" t="s">
        <v>6426</v>
      </c>
      <c r="KVU83" s="722" t="s">
        <v>4179</v>
      </c>
      <c r="KVV83" s="745" t="s">
        <v>245</v>
      </c>
      <c r="KVW83" s="736"/>
      <c r="KVX83" s="727"/>
      <c r="KVY83" s="738">
        <v>2</v>
      </c>
      <c r="KVZ83" s="722" t="s">
        <v>4511</v>
      </c>
      <c r="KWA83" s="723" t="s">
        <v>16</v>
      </c>
      <c r="KWB83" s="745" t="s">
        <v>221</v>
      </c>
      <c r="KWC83" s="745" t="s">
        <v>376</v>
      </c>
      <c r="KWD83" s="774">
        <v>31138</v>
      </c>
      <c r="KWE83" s="795">
        <v>32</v>
      </c>
      <c r="KWF83" s="747" t="s">
        <v>4508</v>
      </c>
      <c r="KWG83" s="745" t="s">
        <v>785</v>
      </c>
      <c r="KWH83" s="745" t="s">
        <v>246</v>
      </c>
      <c r="KWI83" s="726"/>
      <c r="KWJ83" s="726" t="s">
        <v>6426</v>
      </c>
      <c r="KWK83" s="722" t="s">
        <v>4179</v>
      </c>
      <c r="KWL83" s="745" t="s">
        <v>245</v>
      </c>
      <c r="KWM83" s="736"/>
      <c r="KWN83" s="727"/>
      <c r="KWO83" s="738">
        <v>2</v>
      </c>
      <c r="KWP83" s="722" t="s">
        <v>4511</v>
      </c>
      <c r="KWQ83" s="723" t="s">
        <v>16</v>
      </c>
      <c r="KWR83" s="745" t="s">
        <v>221</v>
      </c>
      <c r="KWS83" s="745" t="s">
        <v>376</v>
      </c>
      <c r="KWT83" s="774">
        <v>31138</v>
      </c>
      <c r="KWU83" s="795">
        <v>32</v>
      </c>
      <c r="KWV83" s="747" t="s">
        <v>4508</v>
      </c>
      <c r="KWW83" s="745" t="s">
        <v>785</v>
      </c>
      <c r="KWX83" s="745" t="s">
        <v>246</v>
      </c>
      <c r="KWY83" s="726"/>
      <c r="KWZ83" s="726" t="s">
        <v>6426</v>
      </c>
      <c r="KXA83" s="722" t="s">
        <v>4179</v>
      </c>
      <c r="KXB83" s="745" t="s">
        <v>245</v>
      </c>
      <c r="KXC83" s="736"/>
      <c r="KXD83" s="727"/>
      <c r="KXE83" s="738">
        <v>2</v>
      </c>
      <c r="KXF83" s="722" t="s">
        <v>4511</v>
      </c>
      <c r="KXG83" s="723" t="s">
        <v>16</v>
      </c>
      <c r="KXH83" s="745" t="s">
        <v>221</v>
      </c>
      <c r="KXI83" s="745" t="s">
        <v>376</v>
      </c>
      <c r="KXJ83" s="774">
        <v>31138</v>
      </c>
      <c r="KXK83" s="795">
        <v>32</v>
      </c>
      <c r="KXL83" s="747" t="s">
        <v>4508</v>
      </c>
      <c r="KXM83" s="745" t="s">
        <v>785</v>
      </c>
      <c r="KXN83" s="745" t="s">
        <v>246</v>
      </c>
      <c r="KXO83" s="726"/>
      <c r="KXP83" s="726" t="s">
        <v>6426</v>
      </c>
      <c r="KXQ83" s="722" t="s">
        <v>4179</v>
      </c>
      <c r="KXR83" s="745" t="s">
        <v>245</v>
      </c>
      <c r="KXS83" s="736"/>
      <c r="KXT83" s="727"/>
      <c r="KXU83" s="738">
        <v>2</v>
      </c>
      <c r="KXV83" s="722" t="s">
        <v>4511</v>
      </c>
      <c r="KXW83" s="723" t="s">
        <v>16</v>
      </c>
      <c r="KXX83" s="745" t="s">
        <v>221</v>
      </c>
      <c r="KXY83" s="745" t="s">
        <v>376</v>
      </c>
      <c r="KXZ83" s="774">
        <v>31138</v>
      </c>
      <c r="KYA83" s="795">
        <v>32</v>
      </c>
      <c r="KYB83" s="747" t="s">
        <v>4508</v>
      </c>
      <c r="KYC83" s="745" t="s">
        <v>785</v>
      </c>
      <c r="KYD83" s="745" t="s">
        <v>246</v>
      </c>
      <c r="KYE83" s="726"/>
      <c r="KYF83" s="726" t="s">
        <v>6426</v>
      </c>
      <c r="KYG83" s="722" t="s">
        <v>4179</v>
      </c>
      <c r="KYH83" s="745" t="s">
        <v>245</v>
      </c>
      <c r="KYI83" s="736"/>
      <c r="KYJ83" s="727"/>
      <c r="KYK83" s="738">
        <v>2</v>
      </c>
      <c r="KYL83" s="722" t="s">
        <v>4511</v>
      </c>
      <c r="KYM83" s="723" t="s">
        <v>16</v>
      </c>
      <c r="KYN83" s="745" t="s">
        <v>221</v>
      </c>
      <c r="KYO83" s="745" t="s">
        <v>376</v>
      </c>
      <c r="KYP83" s="774">
        <v>31138</v>
      </c>
      <c r="KYQ83" s="795">
        <v>32</v>
      </c>
      <c r="KYR83" s="747" t="s">
        <v>4508</v>
      </c>
      <c r="KYS83" s="745" t="s">
        <v>785</v>
      </c>
      <c r="KYT83" s="745" t="s">
        <v>246</v>
      </c>
      <c r="KYU83" s="726"/>
      <c r="KYV83" s="726" t="s">
        <v>6426</v>
      </c>
      <c r="KYW83" s="722" t="s">
        <v>4179</v>
      </c>
      <c r="KYX83" s="745" t="s">
        <v>245</v>
      </c>
      <c r="KYY83" s="736"/>
      <c r="KYZ83" s="727"/>
      <c r="KZA83" s="738">
        <v>2</v>
      </c>
      <c r="KZB83" s="722" t="s">
        <v>4511</v>
      </c>
      <c r="KZC83" s="723" t="s">
        <v>16</v>
      </c>
      <c r="KZD83" s="745" t="s">
        <v>221</v>
      </c>
      <c r="KZE83" s="745" t="s">
        <v>376</v>
      </c>
      <c r="KZF83" s="774">
        <v>31138</v>
      </c>
      <c r="KZG83" s="795">
        <v>32</v>
      </c>
      <c r="KZH83" s="747" t="s">
        <v>4508</v>
      </c>
      <c r="KZI83" s="745" t="s">
        <v>785</v>
      </c>
      <c r="KZJ83" s="745" t="s">
        <v>246</v>
      </c>
      <c r="KZK83" s="726"/>
      <c r="KZL83" s="726" t="s">
        <v>6426</v>
      </c>
      <c r="KZM83" s="722" t="s">
        <v>4179</v>
      </c>
      <c r="KZN83" s="745" t="s">
        <v>245</v>
      </c>
      <c r="KZO83" s="736"/>
      <c r="KZP83" s="727"/>
      <c r="KZQ83" s="738">
        <v>2</v>
      </c>
      <c r="KZR83" s="722" t="s">
        <v>4511</v>
      </c>
      <c r="KZS83" s="723" t="s">
        <v>16</v>
      </c>
      <c r="KZT83" s="745" t="s">
        <v>221</v>
      </c>
      <c r="KZU83" s="745" t="s">
        <v>376</v>
      </c>
      <c r="KZV83" s="774">
        <v>31138</v>
      </c>
      <c r="KZW83" s="795">
        <v>32</v>
      </c>
      <c r="KZX83" s="747" t="s">
        <v>4508</v>
      </c>
      <c r="KZY83" s="745" t="s">
        <v>785</v>
      </c>
      <c r="KZZ83" s="745" t="s">
        <v>246</v>
      </c>
      <c r="LAA83" s="726"/>
      <c r="LAB83" s="726" t="s">
        <v>6426</v>
      </c>
      <c r="LAC83" s="722" t="s">
        <v>4179</v>
      </c>
      <c r="LAD83" s="745" t="s">
        <v>245</v>
      </c>
      <c r="LAE83" s="736"/>
      <c r="LAF83" s="727"/>
      <c r="LAG83" s="738">
        <v>2</v>
      </c>
      <c r="LAH83" s="722" t="s">
        <v>4511</v>
      </c>
      <c r="LAI83" s="723" t="s">
        <v>16</v>
      </c>
      <c r="LAJ83" s="745" t="s">
        <v>221</v>
      </c>
      <c r="LAK83" s="745" t="s">
        <v>376</v>
      </c>
      <c r="LAL83" s="774">
        <v>31138</v>
      </c>
      <c r="LAM83" s="795">
        <v>32</v>
      </c>
      <c r="LAN83" s="747" t="s">
        <v>4508</v>
      </c>
      <c r="LAO83" s="745" t="s">
        <v>785</v>
      </c>
      <c r="LAP83" s="745" t="s">
        <v>246</v>
      </c>
      <c r="LAQ83" s="726"/>
      <c r="LAR83" s="726" t="s">
        <v>6426</v>
      </c>
      <c r="LAS83" s="722" t="s">
        <v>4179</v>
      </c>
      <c r="LAT83" s="745" t="s">
        <v>245</v>
      </c>
      <c r="LAU83" s="736"/>
      <c r="LAV83" s="727"/>
      <c r="LAW83" s="738">
        <v>2</v>
      </c>
      <c r="LAX83" s="722" t="s">
        <v>4511</v>
      </c>
      <c r="LAY83" s="723" t="s">
        <v>16</v>
      </c>
      <c r="LAZ83" s="745" t="s">
        <v>221</v>
      </c>
      <c r="LBA83" s="745" t="s">
        <v>376</v>
      </c>
      <c r="LBB83" s="774">
        <v>31138</v>
      </c>
      <c r="LBC83" s="795">
        <v>32</v>
      </c>
      <c r="LBD83" s="747" t="s">
        <v>4508</v>
      </c>
      <c r="LBE83" s="745" t="s">
        <v>785</v>
      </c>
      <c r="LBF83" s="745" t="s">
        <v>246</v>
      </c>
      <c r="LBG83" s="726"/>
      <c r="LBH83" s="726" t="s">
        <v>6426</v>
      </c>
      <c r="LBI83" s="722" t="s">
        <v>4179</v>
      </c>
      <c r="LBJ83" s="745" t="s">
        <v>245</v>
      </c>
      <c r="LBK83" s="736"/>
      <c r="LBL83" s="727"/>
      <c r="LBM83" s="738">
        <v>2</v>
      </c>
      <c r="LBN83" s="722" t="s">
        <v>4511</v>
      </c>
      <c r="LBO83" s="723" t="s">
        <v>16</v>
      </c>
      <c r="LBP83" s="745" t="s">
        <v>221</v>
      </c>
      <c r="LBQ83" s="745" t="s">
        <v>376</v>
      </c>
      <c r="LBR83" s="774">
        <v>31138</v>
      </c>
      <c r="LBS83" s="795">
        <v>32</v>
      </c>
      <c r="LBT83" s="747" t="s">
        <v>4508</v>
      </c>
      <c r="LBU83" s="745" t="s">
        <v>785</v>
      </c>
      <c r="LBV83" s="745" t="s">
        <v>246</v>
      </c>
      <c r="LBW83" s="726"/>
      <c r="LBX83" s="726" t="s">
        <v>6426</v>
      </c>
      <c r="LBY83" s="722" t="s">
        <v>4179</v>
      </c>
      <c r="LBZ83" s="745" t="s">
        <v>245</v>
      </c>
      <c r="LCA83" s="736"/>
      <c r="LCB83" s="727"/>
      <c r="LCC83" s="738">
        <v>2</v>
      </c>
      <c r="LCD83" s="722" t="s">
        <v>4511</v>
      </c>
      <c r="LCE83" s="723" t="s">
        <v>16</v>
      </c>
      <c r="LCF83" s="745" t="s">
        <v>221</v>
      </c>
      <c r="LCG83" s="745" t="s">
        <v>376</v>
      </c>
      <c r="LCH83" s="774">
        <v>31138</v>
      </c>
      <c r="LCI83" s="795">
        <v>32</v>
      </c>
      <c r="LCJ83" s="747" t="s">
        <v>4508</v>
      </c>
      <c r="LCK83" s="745" t="s">
        <v>785</v>
      </c>
      <c r="LCL83" s="745" t="s">
        <v>246</v>
      </c>
      <c r="LCM83" s="726"/>
      <c r="LCN83" s="726" t="s">
        <v>6426</v>
      </c>
      <c r="LCO83" s="722" t="s">
        <v>4179</v>
      </c>
      <c r="LCP83" s="745" t="s">
        <v>245</v>
      </c>
      <c r="LCQ83" s="736"/>
      <c r="LCR83" s="727"/>
      <c r="LCS83" s="738">
        <v>2</v>
      </c>
      <c r="LCT83" s="722" t="s">
        <v>4511</v>
      </c>
      <c r="LCU83" s="723" t="s">
        <v>16</v>
      </c>
      <c r="LCV83" s="745" t="s">
        <v>221</v>
      </c>
      <c r="LCW83" s="745" t="s">
        <v>376</v>
      </c>
      <c r="LCX83" s="774">
        <v>31138</v>
      </c>
      <c r="LCY83" s="795">
        <v>32</v>
      </c>
      <c r="LCZ83" s="747" t="s">
        <v>4508</v>
      </c>
      <c r="LDA83" s="745" t="s">
        <v>785</v>
      </c>
      <c r="LDB83" s="745" t="s">
        <v>246</v>
      </c>
      <c r="LDC83" s="726"/>
      <c r="LDD83" s="726" t="s">
        <v>6426</v>
      </c>
      <c r="LDE83" s="722" t="s">
        <v>4179</v>
      </c>
      <c r="LDF83" s="745" t="s">
        <v>245</v>
      </c>
      <c r="LDG83" s="736"/>
      <c r="LDH83" s="727"/>
      <c r="LDI83" s="738">
        <v>2</v>
      </c>
      <c r="LDJ83" s="722" t="s">
        <v>4511</v>
      </c>
      <c r="LDK83" s="723" t="s">
        <v>16</v>
      </c>
      <c r="LDL83" s="745" t="s">
        <v>221</v>
      </c>
      <c r="LDM83" s="745" t="s">
        <v>376</v>
      </c>
      <c r="LDN83" s="774">
        <v>31138</v>
      </c>
      <c r="LDO83" s="795">
        <v>32</v>
      </c>
      <c r="LDP83" s="747" t="s">
        <v>4508</v>
      </c>
      <c r="LDQ83" s="745" t="s">
        <v>785</v>
      </c>
      <c r="LDR83" s="745" t="s">
        <v>246</v>
      </c>
      <c r="LDS83" s="726"/>
      <c r="LDT83" s="726" t="s">
        <v>6426</v>
      </c>
      <c r="LDU83" s="722" t="s">
        <v>4179</v>
      </c>
      <c r="LDV83" s="745" t="s">
        <v>245</v>
      </c>
      <c r="LDW83" s="736"/>
      <c r="LDX83" s="727"/>
      <c r="LDY83" s="738">
        <v>2</v>
      </c>
      <c r="LDZ83" s="722" t="s">
        <v>4511</v>
      </c>
      <c r="LEA83" s="723" t="s">
        <v>16</v>
      </c>
      <c r="LEB83" s="745" t="s">
        <v>221</v>
      </c>
      <c r="LEC83" s="745" t="s">
        <v>376</v>
      </c>
      <c r="LED83" s="774">
        <v>31138</v>
      </c>
      <c r="LEE83" s="795">
        <v>32</v>
      </c>
      <c r="LEF83" s="747" t="s">
        <v>4508</v>
      </c>
      <c r="LEG83" s="745" t="s">
        <v>785</v>
      </c>
      <c r="LEH83" s="745" t="s">
        <v>246</v>
      </c>
      <c r="LEI83" s="726"/>
      <c r="LEJ83" s="726" t="s">
        <v>6426</v>
      </c>
      <c r="LEK83" s="722" t="s">
        <v>4179</v>
      </c>
      <c r="LEL83" s="745" t="s">
        <v>245</v>
      </c>
      <c r="LEM83" s="736"/>
      <c r="LEN83" s="727"/>
      <c r="LEO83" s="738">
        <v>2</v>
      </c>
      <c r="LEP83" s="722" t="s">
        <v>4511</v>
      </c>
      <c r="LEQ83" s="723" t="s">
        <v>16</v>
      </c>
      <c r="LER83" s="745" t="s">
        <v>221</v>
      </c>
      <c r="LES83" s="745" t="s">
        <v>376</v>
      </c>
      <c r="LET83" s="774">
        <v>31138</v>
      </c>
      <c r="LEU83" s="795">
        <v>32</v>
      </c>
      <c r="LEV83" s="747" t="s">
        <v>4508</v>
      </c>
      <c r="LEW83" s="745" t="s">
        <v>785</v>
      </c>
      <c r="LEX83" s="745" t="s">
        <v>246</v>
      </c>
      <c r="LEY83" s="726"/>
      <c r="LEZ83" s="726" t="s">
        <v>6426</v>
      </c>
      <c r="LFA83" s="722" t="s">
        <v>4179</v>
      </c>
      <c r="LFB83" s="745" t="s">
        <v>245</v>
      </c>
      <c r="LFC83" s="736"/>
      <c r="LFD83" s="727"/>
      <c r="LFE83" s="738">
        <v>2</v>
      </c>
      <c r="LFF83" s="722" t="s">
        <v>4511</v>
      </c>
      <c r="LFG83" s="723" t="s">
        <v>16</v>
      </c>
      <c r="LFH83" s="745" t="s">
        <v>221</v>
      </c>
      <c r="LFI83" s="745" t="s">
        <v>376</v>
      </c>
      <c r="LFJ83" s="774">
        <v>31138</v>
      </c>
      <c r="LFK83" s="795">
        <v>32</v>
      </c>
      <c r="LFL83" s="747" t="s">
        <v>4508</v>
      </c>
      <c r="LFM83" s="745" t="s">
        <v>785</v>
      </c>
      <c r="LFN83" s="745" t="s">
        <v>246</v>
      </c>
      <c r="LFO83" s="726"/>
      <c r="LFP83" s="726" t="s">
        <v>6426</v>
      </c>
      <c r="LFQ83" s="722" t="s">
        <v>4179</v>
      </c>
      <c r="LFR83" s="745" t="s">
        <v>245</v>
      </c>
      <c r="LFS83" s="736"/>
      <c r="LFT83" s="727"/>
      <c r="LFU83" s="738">
        <v>2</v>
      </c>
      <c r="LFV83" s="722" t="s">
        <v>4511</v>
      </c>
      <c r="LFW83" s="723" t="s">
        <v>16</v>
      </c>
      <c r="LFX83" s="745" t="s">
        <v>221</v>
      </c>
      <c r="LFY83" s="745" t="s">
        <v>376</v>
      </c>
      <c r="LFZ83" s="774">
        <v>31138</v>
      </c>
      <c r="LGA83" s="795">
        <v>32</v>
      </c>
      <c r="LGB83" s="747" t="s">
        <v>4508</v>
      </c>
      <c r="LGC83" s="745" t="s">
        <v>785</v>
      </c>
      <c r="LGD83" s="745" t="s">
        <v>246</v>
      </c>
      <c r="LGE83" s="726"/>
      <c r="LGF83" s="726" t="s">
        <v>6426</v>
      </c>
      <c r="LGG83" s="722" t="s">
        <v>4179</v>
      </c>
      <c r="LGH83" s="745" t="s">
        <v>245</v>
      </c>
      <c r="LGI83" s="736"/>
      <c r="LGJ83" s="727"/>
      <c r="LGK83" s="738">
        <v>2</v>
      </c>
      <c r="LGL83" s="722" t="s">
        <v>4511</v>
      </c>
      <c r="LGM83" s="723" t="s">
        <v>16</v>
      </c>
      <c r="LGN83" s="745" t="s">
        <v>221</v>
      </c>
      <c r="LGO83" s="745" t="s">
        <v>376</v>
      </c>
      <c r="LGP83" s="774">
        <v>31138</v>
      </c>
      <c r="LGQ83" s="795">
        <v>32</v>
      </c>
      <c r="LGR83" s="747" t="s">
        <v>4508</v>
      </c>
      <c r="LGS83" s="745" t="s">
        <v>785</v>
      </c>
      <c r="LGT83" s="745" t="s">
        <v>246</v>
      </c>
      <c r="LGU83" s="726"/>
      <c r="LGV83" s="726" t="s">
        <v>6426</v>
      </c>
      <c r="LGW83" s="722" t="s">
        <v>4179</v>
      </c>
      <c r="LGX83" s="745" t="s">
        <v>245</v>
      </c>
      <c r="LGY83" s="736"/>
      <c r="LGZ83" s="727"/>
      <c r="LHA83" s="738">
        <v>2</v>
      </c>
      <c r="LHB83" s="722" t="s">
        <v>4511</v>
      </c>
      <c r="LHC83" s="723" t="s">
        <v>16</v>
      </c>
      <c r="LHD83" s="745" t="s">
        <v>221</v>
      </c>
      <c r="LHE83" s="745" t="s">
        <v>376</v>
      </c>
      <c r="LHF83" s="774">
        <v>31138</v>
      </c>
      <c r="LHG83" s="795">
        <v>32</v>
      </c>
      <c r="LHH83" s="747" t="s">
        <v>4508</v>
      </c>
      <c r="LHI83" s="745" t="s">
        <v>785</v>
      </c>
      <c r="LHJ83" s="745" t="s">
        <v>246</v>
      </c>
      <c r="LHK83" s="726"/>
      <c r="LHL83" s="726" t="s">
        <v>6426</v>
      </c>
      <c r="LHM83" s="722" t="s">
        <v>4179</v>
      </c>
      <c r="LHN83" s="745" t="s">
        <v>245</v>
      </c>
      <c r="LHO83" s="736"/>
      <c r="LHP83" s="727"/>
      <c r="LHQ83" s="738">
        <v>2</v>
      </c>
      <c r="LHR83" s="722" t="s">
        <v>4511</v>
      </c>
      <c r="LHS83" s="723" t="s">
        <v>16</v>
      </c>
      <c r="LHT83" s="745" t="s">
        <v>221</v>
      </c>
      <c r="LHU83" s="745" t="s">
        <v>376</v>
      </c>
      <c r="LHV83" s="774">
        <v>31138</v>
      </c>
      <c r="LHW83" s="795">
        <v>32</v>
      </c>
      <c r="LHX83" s="747" t="s">
        <v>4508</v>
      </c>
      <c r="LHY83" s="745" t="s">
        <v>785</v>
      </c>
      <c r="LHZ83" s="745" t="s">
        <v>246</v>
      </c>
      <c r="LIA83" s="726"/>
      <c r="LIB83" s="726" t="s">
        <v>6426</v>
      </c>
      <c r="LIC83" s="722" t="s">
        <v>4179</v>
      </c>
      <c r="LID83" s="745" t="s">
        <v>245</v>
      </c>
      <c r="LIE83" s="736"/>
      <c r="LIF83" s="727"/>
      <c r="LIG83" s="738">
        <v>2</v>
      </c>
      <c r="LIH83" s="722" t="s">
        <v>4511</v>
      </c>
      <c r="LII83" s="723" t="s">
        <v>16</v>
      </c>
      <c r="LIJ83" s="745" t="s">
        <v>221</v>
      </c>
      <c r="LIK83" s="745" t="s">
        <v>376</v>
      </c>
      <c r="LIL83" s="774">
        <v>31138</v>
      </c>
      <c r="LIM83" s="795">
        <v>32</v>
      </c>
      <c r="LIN83" s="747" t="s">
        <v>4508</v>
      </c>
      <c r="LIO83" s="745" t="s">
        <v>785</v>
      </c>
      <c r="LIP83" s="745" t="s">
        <v>246</v>
      </c>
      <c r="LIQ83" s="726"/>
      <c r="LIR83" s="726" t="s">
        <v>6426</v>
      </c>
      <c r="LIS83" s="722" t="s">
        <v>4179</v>
      </c>
      <c r="LIT83" s="745" t="s">
        <v>245</v>
      </c>
      <c r="LIU83" s="736"/>
      <c r="LIV83" s="727"/>
      <c r="LIW83" s="738">
        <v>2</v>
      </c>
      <c r="LIX83" s="722" t="s">
        <v>4511</v>
      </c>
      <c r="LIY83" s="723" t="s">
        <v>16</v>
      </c>
      <c r="LIZ83" s="745" t="s">
        <v>221</v>
      </c>
      <c r="LJA83" s="745" t="s">
        <v>376</v>
      </c>
      <c r="LJB83" s="774">
        <v>31138</v>
      </c>
      <c r="LJC83" s="795">
        <v>32</v>
      </c>
      <c r="LJD83" s="747" t="s">
        <v>4508</v>
      </c>
      <c r="LJE83" s="745" t="s">
        <v>785</v>
      </c>
      <c r="LJF83" s="745" t="s">
        <v>246</v>
      </c>
      <c r="LJG83" s="726"/>
      <c r="LJH83" s="726" t="s">
        <v>6426</v>
      </c>
      <c r="LJI83" s="722" t="s">
        <v>4179</v>
      </c>
      <c r="LJJ83" s="745" t="s">
        <v>245</v>
      </c>
      <c r="LJK83" s="736"/>
      <c r="LJL83" s="727"/>
      <c r="LJM83" s="738">
        <v>2</v>
      </c>
      <c r="LJN83" s="722" t="s">
        <v>4511</v>
      </c>
      <c r="LJO83" s="723" t="s">
        <v>16</v>
      </c>
      <c r="LJP83" s="745" t="s">
        <v>221</v>
      </c>
      <c r="LJQ83" s="745" t="s">
        <v>376</v>
      </c>
      <c r="LJR83" s="774">
        <v>31138</v>
      </c>
      <c r="LJS83" s="795">
        <v>32</v>
      </c>
      <c r="LJT83" s="747" t="s">
        <v>4508</v>
      </c>
      <c r="LJU83" s="745" t="s">
        <v>785</v>
      </c>
      <c r="LJV83" s="745" t="s">
        <v>246</v>
      </c>
      <c r="LJW83" s="726"/>
      <c r="LJX83" s="726" t="s">
        <v>6426</v>
      </c>
      <c r="LJY83" s="722" t="s">
        <v>4179</v>
      </c>
      <c r="LJZ83" s="745" t="s">
        <v>245</v>
      </c>
      <c r="LKA83" s="736"/>
      <c r="LKB83" s="727"/>
      <c r="LKC83" s="738">
        <v>2</v>
      </c>
      <c r="LKD83" s="722" t="s">
        <v>4511</v>
      </c>
      <c r="LKE83" s="723" t="s">
        <v>16</v>
      </c>
      <c r="LKF83" s="745" t="s">
        <v>221</v>
      </c>
      <c r="LKG83" s="745" t="s">
        <v>376</v>
      </c>
      <c r="LKH83" s="774">
        <v>31138</v>
      </c>
      <c r="LKI83" s="795">
        <v>32</v>
      </c>
      <c r="LKJ83" s="747" t="s">
        <v>4508</v>
      </c>
      <c r="LKK83" s="745" t="s">
        <v>785</v>
      </c>
      <c r="LKL83" s="745" t="s">
        <v>246</v>
      </c>
      <c r="LKM83" s="726"/>
      <c r="LKN83" s="726" t="s">
        <v>6426</v>
      </c>
      <c r="LKO83" s="722" t="s">
        <v>4179</v>
      </c>
      <c r="LKP83" s="745" t="s">
        <v>245</v>
      </c>
      <c r="LKQ83" s="736"/>
      <c r="LKR83" s="727"/>
      <c r="LKS83" s="738">
        <v>2</v>
      </c>
      <c r="LKT83" s="722" t="s">
        <v>4511</v>
      </c>
      <c r="LKU83" s="723" t="s">
        <v>16</v>
      </c>
      <c r="LKV83" s="745" t="s">
        <v>221</v>
      </c>
      <c r="LKW83" s="745" t="s">
        <v>376</v>
      </c>
      <c r="LKX83" s="774">
        <v>31138</v>
      </c>
      <c r="LKY83" s="795">
        <v>32</v>
      </c>
      <c r="LKZ83" s="747" t="s">
        <v>4508</v>
      </c>
      <c r="LLA83" s="745" t="s">
        <v>785</v>
      </c>
      <c r="LLB83" s="745" t="s">
        <v>246</v>
      </c>
      <c r="LLC83" s="726"/>
      <c r="LLD83" s="726" t="s">
        <v>6426</v>
      </c>
      <c r="LLE83" s="722" t="s">
        <v>4179</v>
      </c>
      <c r="LLF83" s="745" t="s">
        <v>245</v>
      </c>
      <c r="LLG83" s="736"/>
      <c r="LLH83" s="727"/>
      <c r="LLI83" s="738">
        <v>2</v>
      </c>
      <c r="LLJ83" s="722" t="s">
        <v>4511</v>
      </c>
      <c r="LLK83" s="723" t="s">
        <v>16</v>
      </c>
      <c r="LLL83" s="745" t="s">
        <v>221</v>
      </c>
      <c r="LLM83" s="745" t="s">
        <v>376</v>
      </c>
      <c r="LLN83" s="774">
        <v>31138</v>
      </c>
      <c r="LLO83" s="795">
        <v>32</v>
      </c>
      <c r="LLP83" s="747" t="s">
        <v>4508</v>
      </c>
      <c r="LLQ83" s="745" t="s">
        <v>785</v>
      </c>
      <c r="LLR83" s="745" t="s">
        <v>246</v>
      </c>
      <c r="LLS83" s="726"/>
      <c r="LLT83" s="726" t="s">
        <v>6426</v>
      </c>
      <c r="LLU83" s="722" t="s">
        <v>4179</v>
      </c>
      <c r="LLV83" s="745" t="s">
        <v>245</v>
      </c>
      <c r="LLW83" s="736"/>
      <c r="LLX83" s="727"/>
      <c r="LLY83" s="738">
        <v>2</v>
      </c>
      <c r="LLZ83" s="722" t="s">
        <v>4511</v>
      </c>
      <c r="LMA83" s="723" t="s">
        <v>16</v>
      </c>
      <c r="LMB83" s="745" t="s">
        <v>221</v>
      </c>
      <c r="LMC83" s="745" t="s">
        <v>376</v>
      </c>
      <c r="LMD83" s="774">
        <v>31138</v>
      </c>
      <c r="LME83" s="795">
        <v>32</v>
      </c>
      <c r="LMF83" s="747" t="s">
        <v>4508</v>
      </c>
      <c r="LMG83" s="745" t="s">
        <v>785</v>
      </c>
      <c r="LMH83" s="745" t="s">
        <v>246</v>
      </c>
      <c r="LMI83" s="726"/>
      <c r="LMJ83" s="726" t="s">
        <v>6426</v>
      </c>
      <c r="LMK83" s="722" t="s">
        <v>4179</v>
      </c>
      <c r="LML83" s="745" t="s">
        <v>245</v>
      </c>
      <c r="LMM83" s="736"/>
      <c r="LMN83" s="727"/>
      <c r="LMO83" s="738">
        <v>2</v>
      </c>
      <c r="LMP83" s="722" t="s">
        <v>4511</v>
      </c>
      <c r="LMQ83" s="723" t="s">
        <v>16</v>
      </c>
      <c r="LMR83" s="745" t="s">
        <v>221</v>
      </c>
      <c r="LMS83" s="745" t="s">
        <v>376</v>
      </c>
      <c r="LMT83" s="774">
        <v>31138</v>
      </c>
      <c r="LMU83" s="795">
        <v>32</v>
      </c>
      <c r="LMV83" s="747" t="s">
        <v>4508</v>
      </c>
      <c r="LMW83" s="745" t="s">
        <v>785</v>
      </c>
      <c r="LMX83" s="745" t="s">
        <v>246</v>
      </c>
      <c r="LMY83" s="726"/>
      <c r="LMZ83" s="726" t="s">
        <v>6426</v>
      </c>
      <c r="LNA83" s="722" t="s">
        <v>4179</v>
      </c>
      <c r="LNB83" s="745" t="s">
        <v>245</v>
      </c>
      <c r="LNC83" s="736"/>
      <c r="LND83" s="727"/>
      <c r="LNE83" s="738">
        <v>2</v>
      </c>
      <c r="LNF83" s="722" t="s">
        <v>4511</v>
      </c>
      <c r="LNG83" s="723" t="s">
        <v>16</v>
      </c>
      <c r="LNH83" s="745" t="s">
        <v>221</v>
      </c>
      <c r="LNI83" s="745" t="s">
        <v>376</v>
      </c>
      <c r="LNJ83" s="774">
        <v>31138</v>
      </c>
      <c r="LNK83" s="795">
        <v>32</v>
      </c>
      <c r="LNL83" s="747" t="s">
        <v>4508</v>
      </c>
      <c r="LNM83" s="745" t="s">
        <v>785</v>
      </c>
      <c r="LNN83" s="745" t="s">
        <v>246</v>
      </c>
      <c r="LNO83" s="726"/>
      <c r="LNP83" s="726" t="s">
        <v>6426</v>
      </c>
      <c r="LNQ83" s="722" t="s">
        <v>4179</v>
      </c>
      <c r="LNR83" s="745" t="s">
        <v>245</v>
      </c>
      <c r="LNS83" s="736"/>
      <c r="LNT83" s="727"/>
      <c r="LNU83" s="738">
        <v>2</v>
      </c>
      <c r="LNV83" s="722" t="s">
        <v>4511</v>
      </c>
      <c r="LNW83" s="723" t="s">
        <v>16</v>
      </c>
      <c r="LNX83" s="745" t="s">
        <v>221</v>
      </c>
      <c r="LNY83" s="745" t="s">
        <v>376</v>
      </c>
      <c r="LNZ83" s="774">
        <v>31138</v>
      </c>
      <c r="LOA83" s="795">
        <v>32</v>
      </c>
      <c r="LOB83" s="747" t="s">
        <v>4508</v>
      </c>
      <c r="LOC83" s="745" t="s">
        <v>785</v>
      </c>
      <c r="LOD83" s="745" t="s">
        <v>246</v>
      </c>
      <c r="LOE83" s="726"/>
      <c r="LOF83" s="726" t="s">
        <v>6426</v>
      </c>
      <c r="LOG83" s="722" t="s">
        <v>4179</v>
      </c>
      <c r="LOH83" s="745" t="s">
        <v>245</v>
      </c>
      <c r="LOI83" s="736"/>
      <c r="LOJ83" s="727"/>
      <c r="LOK83" s="738">
        <v>2</v>
      </c>
      <c r="LOL83" s="722" t="s">
        <v>4511</v>
      </c>
      <c r="LOM83" s="723" t="s">
        <v>16</v>
      </c>
      <c r="LON83" s="745" t="s">
        <v>221</v>
      </c>
      <c r="LOO83" s="745" t="s">
        <v>376</v>
      </c>
      <c r="LOP83" s="774">
        <v>31138</v>
      </c>
      <c r="LOQ83" s="795">
        <v>32</v>
      </c>
      <c r="LOR83" s="747" t="s">
        <v>4508</v>
      </c>
      <c r="LOS83" s="745" t="s">
        <v>785</v>
      </c>
      <c r="LOT83" s="745" t="s">
        <v>246</v>
      </c>
      <c r="LOU83" s="726"/>
      <c r="LOV83" s="726" t="s">
        <v>6426</v>
      </c>
      <c r="LOW83" s="722" t="s">
        <v>4179</v>
      </c>
      <c r="LOX83" s="745" t="s">
        <v>245</v>
      </c>
      <c r="LOY83" s="736"/>
      <c r="LOZ83" s="727"/>
      <c r="LPA83" s="738">
        <v>2</v>
      </c>
      <c r="LPB83" s="722" t="s">
        <v>4511</v>
      </c>
      <c r="LPC83" s="723" t="s">
        <v>16</v>
      </c>
      <c r="LPD83" s="745" t="s">
        <v>221</v>
      </c>
      <c r="LPE83" s="745" t="s">
        <v>376</v>
      </c>
      <c r="LPF83" s="774">
        <v>31138</v>
      </c>
      <c r="LPG83" s="795">
        <v>32</v>
      </c>
      <c r="LPH83" s="747" t="s">
        <v>4508</v>
      </c>
      <c r="LPI83" s="745" t="s">
        <v>785</v>
      </c>
      <c r="LPJ83" s="745" t="s">
        <v>246</v>
      </c>
      <c r="LPK83" s="726"/>
      <c r="LPL83" s="726" t="s">
        <v>6426</v>
      </c>
      <c r="LPM83" s="722" t="s">
        <v>4179</v>
      </c>
      <c r="LPN83" s="745" t="s">
        <v>245</v>
      </c>
      <c r="LPO83" s="736"/>
      <c r="LPP83" s="727"/>
      <c r="LPQ83" s="738">
        <v>2</v>
      </c>
      <c r="LPR83" s="722" t="s">
        <v>4511</v>
      </c>
      <c r="LPS83" s="723" t="s">
        <v>16</v>
      </c>
      <c r="LPT83" s="745" t="s">
        <v>221</v>
      </c>
      <c r="LPU83" s="745" t="s">
        <v>376</v>
      </c>
      <c r="LPV83" s="774">
        <v>31138</v>
      </c>
      <c r="LPW83" s="795">
        <v>32</v>
      </c>
      <c r="LPX83" s="747" t="s">
        <v>4508</v>
      </c>
      <c r="LPY83" s="745" t="s">
        <v>785</v>
      </c>
      <c r="LPZ83" s="745" t="s">
        <v>246</v>
      </c>
      <c r="LQA83" s="726"/>
      <c r="LQB83" s="726" t="s">
        <v>6426</v>
      </c>
      <c r="LQC83" s="722" t="s">
        <v>4179</v>
      </c>
      <c r="LQD83" s="745" t="s">
        <v>245</v>
      </c>
      <c r="LQE83" s="736"/>
      <c r="LQF83" s="727"/>
      <c r="LQG83" s="738">
        <v>2</v>
      </c>
      <c r="LQH83" s="722" t="s">
        <v>4511</v>
      </c>
      <c r="LQI83" s="723" t="s">
        <v>16</v>
      </c>
      <c r="LQJ83" s="745" t="s">
        <v>221</v>
      </c>
      <c r="LQK83" s="745" t="s">
        <v>376</v>
      </c>
      <c r="LQL83" s="774">
        <v>31138</v>
      </c>
      <c r="LQM83" s="795">
        <v>32</v>
      </c>
      <c r="LQN83" s="747" t="s">
        <v>4508</v>
      </c>
      <c r="LQO83" s="745" t="s">
        <v>785</v>
      </c>
      <c r="LQP83" s="745" t="s">
        <v>246</v>
      </c>
      <c r="LQQ83" s="726"/>
      <c r="LQR83" s="726" t="s">
        <v>6426</v>
      </c>
      <c r="LQS83" s="722" t="s">
        <v>4179</v>
      </c>
      <c r="LQT83" s="745" t="s">
        <v>245</v>
      </c>
      <c r="LQU83" s="736"/>
      <c r="LQV83" s="727"/>
      <c r="LQW83" s="738">
        <v>2</v>
      </c>
      <c r="LQX83" s="722" t="s">
        <v>4511</v>
      </c>
      <c r="LQY83" s="723" t="s">
        <v>16</v>
      </c>
      <c r="LQZ83" s="745" t="s">
        <v>221</v>
      </c>
      <c r="LRA83" s="745" t="s">
        <v>376</v>
      </c>
      <c r="LRB83" s="774">
        <v>31138</v>
      </c>
      <c r="LRC83" s="795">
        <v>32</v>
      </c>
      <c r="LRD83" s="747" t="s">
        <v>4508</v>
      </c>
      <c r="LRE83" s="745" t="s">
        <v>785</v>
      </c>
      <c r="LRF83" s="745" t="s">
        <v>246</v>
      </c>
      <c r="LRG83" s="726"/>
      <c r="LRH83" s="726" t="s">
        <v>6426</v>
      </c>
      <c r="LRI83" s="722" t="s">
        <v>4179</v>
      </c>
      <c r="LRJ83" s="745" t="s">
        <v>245</v>
      </c>
      <c r="LRK83" s="736"/>
      <c r="LRL83" s="727"/>
      <c r="LRM83" s="738">
        <v>2</v>
      </c>
      <c r="LRN83" s="722" t="s">
        <v>4511</v>
      </c>
      <c r="LRO83" s="723" t="s">
        <v>16</v>
      </c>
      <c r="LRP83" s="745" t="s">
        <v>221</v>
      </c>
      <c r="LRQ83" s="745" t="s">
        <v>376</v>
      </c>
      <c r="LRR83" s="774">
        <v>31138</v>
      </c>
      <c r="LRS83" s="795">
        <v>32</v>
      </c>
      <c r="LRT83" s="747" t="s">
        <v>4508</v>
      </c>
      <c r="LRU83" s="745" t="s">
        <v>785</v>
      </c>
      <c r="LRV83" s="745" t="s">
        <v>246</v>
      </c>
      <c r="LRW83" s="726"/>
      <c r="LRX83" s="726" t="s">
        <v>6426</v>
      </c>
      <c r="LRY83" s="722" t="s">
        <v>4179</v>
      </c>
      <c r="LRZ83" s="745" t="s">
        <v>245</v>
      </c>
      <c r="LSA83" s="736"/>
      <c r="LSB83" s="727"/>
      <c r="LSC83" s="738">
        <v>2</v>
      </c>
      <c r="LSD83" s="722" t="s">
        <v>4511</v>
      </c>
      <c r="LSE83" s="723" t="s">
        <v>16</v>
      </c>
      <c r="LSF83" s="745" t="s">
        <v>221</v>
      </c>
      <c r="LSG83" s="745" t="s">
        <v>376</v>
      </c>
      <c r="LSH83" s="774">
        <v>31138</v>
      </c>
      <c r="LSI83" s="795">
        <v>32</v>
      </c>
      <c r="LSJ83" s="747" t="s">
        <v>4508</v>
      </c>
      <c r="LSK83" s="745" t="s">
        <v>785</v>
      </c>
      <c r="LSL83" s="745" t="s">
        <v>246</v>
      </c>
      <c r="LSM83" s="726"/>
      <c r="LSN83" s="726" t="s">
        <v>6426</v>
      </c>
      <c r="LSO83" s="722" t="s">
        <v>4179</v>
      </c>
      <c r="LSP83" s="745" t="s">
        <v>245</v>
      </c>
      <c r="LSQ83" s="736"/>
      <c r="LSR83" s="727"/>
      <c r="LSS83" s="738">
        <v>2</v>
      </c>
      <c r="LST83" s="722" t="s">
        <v>4511</v>
      </c>
      <c r="LSU83" s="723" t="s">
        <v>16</v>
      </c>
      <c r="LSV83" s="745" t="s">
        <v>221</v>
      </c>
      <c r="LSW83" s="745" t="s">
        <v>376</v>
      </c>
      <c r="LSX83" s="774">
        <v>31138</v>
      </c>
      <c r="LSY83" s="795">
        <v>32</v>
      </c>
      <c r="LSZ83" s="747" t="s">
        <v>4508</v>
      </c>
      <c r="LTA83" s="745" t="s">
        <v>785</v>
      </c>
      <c r="LTB83" s="745" t="s">
        <v>246</v>
      </c>
      <c r="LTC83" s="726"/>
      <c r="LTD83" s="726" t="s">
        <v>6426</v>
      </c>
      <c r="LTE83" s="722" t="s">
        <v>4179</v>
      </c>
      <c r="LTF83" s="745" t="s">
        <v>245</v>
      </c>
      <c r="LTG83" s="736"/>
      <c r="LTH83" s="727"/>
      <c r="LTI83" s="738">
        <v>2</v>
      </c>
      <c r="LTJ83" s="722" t="s">
        <v>4511</v>
      </c>
      <c r="LTK83" s="723" t="s">
        <v>16</v>
      </c>
      <c r="LTL83" s="745" t="s">
        <v>221</v>
      </c>
      <c r="LTM83" s="745" t="s">
        <v>376</v>
      </c>
      <c r="LTN83" s="774">
        <v>31138</v>
      </c>
      <c r="LTO83" s="795">
        <v>32</v>
      </c>
      <c r="LTP83" s="747" t="s">
        <v>4508</v>
      </c>
      <c r="LTQ83" s="745" t="s">
        <v>785</v>
      </c>
      <c r="LTR83" s="745" t="s">
        <v>246</v>
      </c>
      <c r="LTS83" s="726"/>
      <c r="LTT83" s="726" t="s">
        <v>6426</v>
      </c>
      <c r="LTU83" s="722" t="s">
        <v>4179</v>
      </c>
      <c r="LTV83" s="745" t="s">
        <v>245</v>
      </c>
      <c r="LTW83" s="736"/>
      <c r="LTX83" s="727"/>
      <c r="LTY83" s="738">
        <v>2</v>
      </c>
      <c r="LTZ83" s="722" t="s">
        <v>4511</v>
      </c>
      <c r="LUA83" s="723" t="s">
        <v>16</v>
      </c>
      <c r="LUB83" s="745" t="s">
        <v>221</v>
      </c>
      <c r="LUC83" s="745" t="s">
        <v>376</v>
      </c>
      <c r="LUD83" s="774">
        <v>31138</v>
      </c>
      <c r="LUE83" s="795">
        <v>32</v>
      </c>
      <c r="LUF83" s="747" t="s">
        <v>4508</v>
      </c>
      <c r="LUG83" s="745" t="s">
        <v>785</v>
      </c>
      <c r="LUH83" s="745" t="s">
        <v>246</v>
      </c>
      <c r="LUI83" s="726"/>
      <c r="LUJ83" s="726" t="s">
        <v>6426</v>
      </c>
      <c r="LUK83" s="722" t="s">
        <v>4179</v>
      </c>
      <c r="LUL83" s="745" t="s">
        <v>245</v>
      </c>
      <c r="LUM83" s="736"/>
      <c r="LUN83" s="727"/>
      <c r="LUO83" s="738">
        <v>2</v>
      </c>
      <c r="LUP83" s="722" t="s">
        <v>4511</v>
      </c>
      <c r="LUQ83" s="723" t="s">
        <v>16</v>
      </c>
      <c r="LUR83" s="745" t="s">
        <v>221</v>
      </c>
      <c r="LUS83" s="745" t="s">
        <v>376</v>
      </c>
      <c r="LUT83" s="774">
        <v>31138</v>
      </c>
      <c r="LUU83" s="795">
        <v>32</v>
      </c>
      <c r="LUV83" s="747" t="s">
        <v>4508</v>
      </c>
      <c r="LUW83" s="745" t="s">
        <v>785</v>
      </c>
      <c r="LUX83" s="745" t="s">
        <v>246</v>
      </c>
      <c r="LUY83" s="726"/>
      <c r="LUZ83" s="726" t="s">
        <v>6426</v>
      </c>
      <c r="LVA83" s="722" t="s">
        <v>4179</v>
      </c>
      <c r="LVB83" s="745" t="s">
        <v>245</v>
      </c>
      <c r="LVC83" s="736"/>
      <c r="LVD83" s="727"/>
      <c r="LVE83" s="738">
        <v>2</v>
      </c>
      <c r="LVF83" s="722" t="s">
        <v>4511</v>
      </c>
      <c r="LVG83" s="723" t="s">
        <v>16</v>
      </c>
      <c r="LVH83" s="745" t="s">
        <v>221</v>
      </c>
      <c r="LVI83" s="745" t="s">
        <v>376</v>
      </c>
      <c r="LVJ83" s="774">
        <v>31138</v>
      </c>
      <c r="LVK83" s="795">
        <v>32</v>
      </c>
      <c r="LVL83" s="747" t="s">
        <v>4508</v>
      </c>
      <c r="LVM83" s="745" t="s">
        <v>785</v>
      </c>
      <c r="LVN83" s="745" t="s">
        <v>246</v>
      </c>
      <c r="LVO83" s="726"/>
      <c r="LVP83" s="726" t="s">
        <v>6426</v>
      </c>
      <c r="LVQ83" s="722" t="s">
        <v>4179</v>
      </c>
      <c r="LVR83" s="745" t="s">
        <v>245</v>
      </c>
      <c r="LVS83" s="736"/>
      <c r="LVT83" s="727"/>
      <c r="LVU83" s="738">
        <v>2</v>
      </c>
      <c r="LVV83" s="722" t="s">
        <v>4511</v>
      </c>
      <c r="LVW83" s="723" t="s">
        <v>16</v>
      </c>
      <c r="LVX83" s="745" t="s">
        <v>221</v>
      </c>
      <c r="LVY83" s="745" t="s">
        <v>376</v>
      </c>
      <c r="LVZ83" s="774">
        <v>31138</v>
      </c>
      <c r="LWA83" s="795">
        <v>32</v>
      </c>
      <c r="LWB83" s="747" t="s">
        <v>4508</v>
      </c>
      <c r="LWC83" s="745" t="s">
        <v>785</v>
      </c>
      <c r="LWD83" s="745" t="s">
        <v>246</v>
      </c>
      <c r="LWE83" s="726"/>
      <c r="LWF83" s="726" t="s">
        <v>6426</v>
      </c>
      <c r="LWG83" s="722" t="s">
        <v>4179</v>
      </c>
      <c r="LWH83" s="745" t="s">
        <v>245</v>
      </c>
      <c r="LWI83" s="736"/>
      <c r="LWJ83" s="727"/>
      <c r="LWK83" s="738">
        <v>2</v>
      </c>
      <c r="LWL83" s="722" t="s">
        <v>4511</v>
      </c>
      <c r="LWM83" s="723" t="s">
        <v>16</v>
      </c>
      <c r="LWN83" s="745" t="s">
        <v>221</v>
      </c>
      <c r="LWO83" s="745" t="s">
        <v>376</v>
      </c>
      <c r="LWP83" s="774">
        <v>31138</v>
      </c>
      <c r="LWQ83" s="795">
        <v>32</v>
      </c>
      <c r="LWR83" s="747" t="s">
        <v>4508</v>
      </c>
      <c r="LWS83" s="745" t="s">
        <v>785</v>
      </c>
      <c r="LWT83" s="745" t="s">
        <v>246</v>
      </c>
      <c r="LWU83" s="726"/>
      <c r="LWV83" s="726" t="s">
        <v>6426</v>
      </c>
      <c r="LWW83" s="722" t="s">
        <v>4179</v>
      </c>
      <c r="LWX83" s="745" t="s">
        <v>245</v>
      </c>
      <c r="LWY83" s="736"/>
      <c r="LWZ83" s="727"/>
      <c r="LXA83" s="738">
        <v>2</v>
      </c>
      <c r="LXB83" s="722" t="s">
        <v>4511</v>
      </c>
      <c r="LXC83" s="723" t="s">
        <v>16</v>
      </c>
      <c r="LXD83" s="745" t="s">
        <v>221</v>
      </c>
      <c r="LXE83" s="745" t="s">
        <v>376</v>
      </c>
      <c r="LXF83" s="774">
        <v>31138</v>
      </c>
      <c r="LXG83" s="795">
        <v>32</v>
      </c>
      <c r="LXH83" s="747" t="s">
        <v>4508</v>
      </c>
      <c r="LXI83" s="745" t="s">
        <v>785</v>
      </c>
      <c r="LXJ83" s="745" t="s">
        <v>246</v>
      </c>
      <c r="LXK83" s="726"/>
      <c r="LXL83" s="726" t="s">
        <v>6426</v>
      </c>
      <c r="LXM83" s="722" t="s">
        <v>4179</v>
      </c>
      <c r="LXN83" s="745" t="s">
        <v>245</v>
      </c>
      <c r="LXO83" s="736"/>
      <c r="LXP83" s="727"/>
      <c r="LXQ83" s="738">
        <v>2</v>
      </c>
      <c r="LXR83" s="722" t="s">
        <v>4511</v>
      </c>
      <c r="LXS83" s="723" t="s">
        <v>16</v>
      </c>
      <c r="LXT83" s="745" t="s">
        <v>221</v>
      </c>
      <c r="LXU83" s="745" t="s">
        <v>376</v>
      </c>
      <c r="LXV83" s="774">
        <v>31138</v>
      </c>
      <c r="LXW83" s="795">
        <v>32</v>
      </c>
      <c r="LXX83" s="747" t="s">
        <v>4508</v>
      </c>
      <c r="LXY83" s="745" t="s">
        <v>785</v>
      </c>
      <c r="LXZ83" s="745" t="s">
        <v>246</v>
      </c>
      <c r="LYA83" s="726"/>
      <c r="LYB83" s="726" t="s">
        <v>6426</v>
      </c>
      <c r="LYC83" s="722" t="s">
        <v>4179</v>
      </c>
      <c r="LYD83" s="745" t="s">
        <v>245</v>
      </c>
      <c r="LYE83" s="736"/>
      <c r="LYF83" s="727"/>
      <c r="LYG83" s="738">
        <v>2</v>
      </c>
      <c r="LYH83" s="722" t="s">
        <v>4511</v>
      </c>
      <c r="LYI83" s="723" t="s">
        <v>16</v>
      </c>
      <c r="LYJ83" s="745" t="s">
        <v>221</v>
      </c>
      <c r="LYK83" s="745" t="s">
        <v>376</v>
      </c>
      <c r="LYL83" s="774">
        <v>31138</v>
      </c>
      <c r="LYM83" s="795">
        <v>32</v>
      </c>
      <c r="LYN83" s="747" t="s">
        <v>4508</v>
      </c>
      <c r="LYO83" s="745" t="s">
        <v>785</v>
      </c>
      <c r="LYP83" s="745" t="s">
        <v>246</v>
      </c>
      <c r="LYQ83" s="726"/>
      <c r="LYR83" s="726" t="s">
        <v>6426</v>
      </c>
      <c r="LYS83" s="722" t="s">
        <v>4179</v>
      </c>
      <c r="LYT83" s="745" t="s">
        <v>245</v>
      </c>
      <c r="LYU83" s="736"/>
      <c r="LYV83" s="727"/>
      <c r="LYW83" s="738">
        <v>2</v>
      </c>
      <c r="LYX83" s="722" t="s">
        <v>4511</v>
      </c>
      <c r="LYY83" s="723" t="s">
        <v>16</v>
      </c>
      <c r="LYZ83" s="745" t="s">
        <v>221</v>
      </c>
      <c r="LZA83" s="745" t="s">
        <v>376</v>
      </c>
      <c r="LZB83" s="774">
        <v>31138</v>
      </c>
      <c r="LZC83" s="795">
        <v>32</v>
      </c>
      <c r="LZD83" s="747" t="s">
        <v>4508</v>
      </c>
      <c r="LZE83" s="745" t="s">
        <v>785</v>
      </c>
      <c r="LZF83" s="745" t="s">
        <v>246</v>
      </c>
      <c r="LZG83" s="726"/>
      <c r="LZH83" s="726" t="s">
        <v>6426</v>
      </c>
      <c r="LZI83" s="722" t="s">
        <v>4179</v>
      </c>
      <c r="LZJ83" s="745" t="s">
        <v>245</v>
      </c>
      <c r="LZK83" s="736"/>
      <c r="LZL83" s="727"/>
      <c r="LZM83" s="738">
        <v>2</v>
      </c>
      <c r="LZN83" s="722" t="s">
        <v>4511</v>
      </c>
      <c r="LZO83" s="723" t="s">
        <v>16</v>
      </c>
      <c r="LZP83" s="745" t="s">
        <v>221</v>
      </c>
      <c r="LZQ83" s="745" t="s">
        <v>376</v>
      </c>
      <c r="LZR83" s="774">
        <v>31138</v>
      </c>
      <c r="LZS83" s="795">
        <v>32</v>
      </c>
      <c r="LZT83" s="747" t="s">
        <v>4508</v>
      </c>
      <c r="LZU83" s="745" t="s">
        <v>785</v>
      </c>
      <c r="LZV83" s="745" t="s">
        <v>246</v>
      </c>
      <c r="LZW83" s="726"/>
      <c r="LZX83" s="726" t="s">
        <v>6426</v>
      </c>
      <c r="LZY83" s="722" t="s">
        <v>4179</v>
      </c>
      <c r="LZZ83" s="745" t="s">
        <v>245</v>
      </c>
      <c r="MAA83" s="736"/>
      <c r="MAB83" s="727"/>
      <c r="MAC83" s="738">
        <v>2</v>
      </c>
      <c r="MAD83" s="722" t="s">
        <v>4511</v>
      </c>
      <c r="MAE83" s="723" t="s">
        <v>16</v>
      </c>
      <c r="MAF83" s="745" t="s">
        <v>221</v>
      </c>
      <c r="MAG83" s="745" t="s">
        <v>376</v>
      </c>
      <c r="MAH83" s="774">
        <v>31138</v>
      </c>
      <c r="MAI83" s="795">
        <v>32</v>
      </c>
      <c r="MAJ83" s="747" t="s">
        <v>4508</v>
      </c>
      <c r="MAK83" s="745" t="s">
        <v>785</v>
      </c>
      <c r="MAL83" s="745" t="s">
        <v>246</v>
      </c>
      <c r="MAM83" s="726"/>
      <c r="MAN83" s="726" t="s">
        <v>6426</v>
      </c>
      <c r="MAO83" s="722" t="s">
        <v>4179</v>
      </c>
      <c r="MAP83" s="745" t="s">
        <v>245</v>
      </c>
      <c r="MAQ83" s="736"/>
      <c r="MAR83" s="727"/>
      <c r="MAS83" s="738">
        <v>2</v>
      </c>
      <c r="MAT83" s="722" t="s">
        <v>4511</v>
      </c>
      <c r="MAU83" s="723" t="s">
        <v>16</v>
      </c>
      <c r="MAV83" s="745" t="s">
        <v>221</v>
      </c>
      <c r="MAW83" s="745" t="s">
        <v>376</v>
      </c>
      <c r="MAX83" s="774">
        <v>31138</v>
      </c>
      <c r="MAY83" s="795">
        <v>32</v>
      </c>
      <c r="MAZ83" s="747" t="s">
        <v>4508</v>
      </c>
      <c r="MBA83" s="745" t="s">
        <v>785</v>
      </c>
      <c r="MBB83" s="745" t="s">
        <v>246</v>
      </c>
      <c r="MBC83" s="726"/>
      <c r="MBD83" s="726" t="s">
        <v>6426</v>
      </c>
      <c r="MBE83" s="722" t="s">
        <v>4179</v>
      </c>
      <c r="MBF83" s="745" t="s">
        <v>245</v>
      </c>
      <c r="MBG83" s="736"/>
      <c r="MBH83" s="727"/>
      <c r="MBI83" s="738">
        <v>2</v>
      </c>
      <c r="MBJ83" s="722" t="s">
        <v>4511</v>
      </c>
      <c r="MBK83" s="723" t="s">
        <v>16</v>
      </c>
      <c r="MBL83" s="745" t="s">
        <v>221</v>
      </c>
      <c r="MBM83" s="745" t="s">
        <v>376</v>
      </c>
      <c r="MBN83" s="774">
        <v>31138</v>
      </c>
      <c r="MBO83" s="795">
        <v>32</v>
      </c>
      <c r="MBP83" s="747" t="s">
        <v>4508</v>
      </c>
      <c r="MBQ83" s="745" t="s">
        <v>785</v>
      </c>
      <c r="MBR83" s="745" t="s">
        <v>246</v>
      </c>
      <c r="MBS83" s="726"/>
      <c r="MBT83" s="726" t="s">
        <v>6426</v>
      </c>
      <c r="MBU83" s="722" t="s">
        <v>4179</v>
      </c>
      <c r="MBV83" s="745" t="s">
        <v>245</v>
      </c>
      <c r="MBW83" s="736"/>
      <c r="MBX83" s="727"/>
      <c r="MBY83" s="738">
        <v>2</v>
      </c>
      <c r="MBZ83" s="722" t="s">
        <v>4511</v>
      </c>
      <c r="MCA83" s="723" t="s">
        <v>16</v>
      </c>
      <c r="MCB83" s="745" t="s">
        <v>221</v>
      </c>
      <c r="MCC83" s="745" t="s">
        <v>376</v>
      </c>
      <c r="MCD83" s="774">
        <v>31138</v>
      </c>
      <c r="MCE83" s="795">
        <v>32</v>
      </c>
      <c r="MCF83" s="747" t="s">
        <v>4508</v>
      </c>
      <c r="MCG83" s="745" t="s">
        <v>785</v>
      </c>
      <c r="MCH83" s="745" t="s">
        <v>246</v>
      </c>
      <c r="MCI83" s="726"/>
      <c r="MCJ83" s="726" t="s">
        <v>6426</v>
      </c>
      <c r="MCK83" s="722" t="s">
        <v>4179</v>
      </c>
      <c r="MCL83" s="745" t="s">
        <v>245</v>
      </c>
      <c r="MCM83" s="736"/>
      <c r="MCN83" s="727"/>
      <c r="MCO83" s="738">
        <v>2</v>
      </c>
      <c r="MCP83" s="722" t="s">
        <v>4511</v>
      </c>
      <c r="MCQ83" s="723" t="s">
        <v>16</v>
      </c>
      <c r="MCR83" s="745" t="s">
        <v>221</v>
      </c>
      <c r="MCS83" s="745" t="s">
        <v>376</v>
      </c>
      <c r="MCT83" s="774">
        <v>31138</v>
      </c>
      <c r="MCU83" s="795">
        <v>32</v>
      </c>
      <c r="MCV83" s="747" t="s">
        <v>4508</v>
      </c>
      <c r="MCW83" s="745" t="s">
        <v>785</v>
      </c>
      <c r="MCX83" s="745" t="s">
        <v>246</v>
      </c>
      <c r="MCY83" s="726"/>
      <c r="MCZ83" s="726" t="s">
        <v>6426</v>
      </c>
      <c r="MDA83" s="722" t="s">
        <v>4179</v>
      </c>
      <c r="MDB83" s="745" t="s">
        <v>245</v>
      </c>
      <c r="MDC83" s="736"/>
      <c r="MDD83" s="727"/>
      <c r="MDE83" s="738">
        <v>2</v>
      </c>
      <c r="MDF83" s="722" t="s">
        <v>4511</v>
      </c>
      <c r="MDG83" s="723" t="s">
        <v>16</v>
      </c>
      <c r="MDH83" s="745" t="s">
        <v>221</v>
      </c>
      <c r="MDI83" s="745" t="s">
        <v>376</v>
      </c>
      <c r="MDJ83" s="774">
        <v>31138</v>
      </c>
      <c r="MDK83" s="795">
        <v>32</v>
      </c>
      <c r="MDL83" s="747" t="s">
        <v>4508</v>
      </c>
      <c r="MDM83" s="745" t="s">
        <v>785</v>
      </c>
      <c r="MDN83" s="745" t="s">
        <v>246</v>
      </c>
      <c r="MDO83" s="726"/>
      <c r="MDP83" s="726" t="s">
        <v>6426</v>
      </c>
      <c r="MDQ83" s="722" t="s">
        <v>4179</v>
      </c>
      <c r="MDR83" s="745" t="s">
        <v>245</v>
      </c>
      <c r="MDS83" s="736"/>
      <c r="MDT83" s="727"/>
      <c r="MDU83" s="738">
        <v>2</v>
      </c>
      <c r="MDV83" s="722" t="s">
        <v>4511</v>
      </c>
      <c r="MDW83" s="723" t="s">
        <v>16</v>
      </c>
      <c r="MDX83" s="745" t="s">
        <v>221</v>
      </c>
      <c r="MDY83" s="745" t="s">
        <v>376</v>
      </c>
      <c r="MDZ83" s="774">
        <v>31138</v>
      </c>
      <c r="MEA83" s="795">
        <v>32</v>
      </c>
      <c r="MEB83" s="747" t="s">
        <v>4508</v>
      </c>
      <c r="MEC83" s="745" t="s">
        <v>785</v>
      </c>
      <c r="MED83" s="745" t="s">
        <v>246</v>
      </c>
      <c r="MEE83" s="726"/>
      <c r="MEF83" s="726" t="s">
        <v>6426</v>
      </c>
      <c r="MEG83" s="722" t="s">
        <v>4179</v>
      </c>
      <c r="MEH83" s="745" t="s">
        <v>245</v>
      </c>
      <c r="MEI83" s="736"/>
      <c r="MEJ83" s="727"/>
      <c r="MEK83" s="738">
        <v>2</v>
      </c>
      <c r="MEL83" s="722" t="s">
        <v>4511</v>
      </c>
      <c r="MEM83" s="723" t="s">
        <v>16</v>
      </c>
      <c r="MEN83" s="745" t="s">
        <v>221</v>
      </c>
      <c r="MEO83" s="745" t="s">
        <v>376</v>
      </c>
      <c r="MEP83" s="774">
        <v>31138</v>
      </c>
      <c r="MEQ83" s="795">
        <v>32</v>
      </c>
      <c r="MER83" s="747" t="s">
        <v>4508</v>
      </c>
      <c r="MES83" s="745" t="s">
        <v>785</v>
      </c>
      <c r="MET83" s="745" t="s">
        <v>246</v>
      </c>
      <c r="MEU83" s="726"/>
      <c r="MEV83" s="726" t="s">
        <v>6426</v>
      </c>
      <c r="MEW83" s="722" t="s">
        <v>4179</v>
      </c>
      <c r="MEX83" s="745" t="s">
        <v>245</v>
      </c>
      <c r="MEY83" s="736"/>
      <c r="MEZ83" s="727"/>
      <c r="MFA83" s="738">
        <v>2</v>
      </c>
      <c r="MFB83" s="722" t="s">
        <v>4511</v>
      </c>
      <c r="MFC83" s="723" t="s">
        <v>16</v>
      </c>
      <c r="MFD83" s="745" t="s">
        <v>221</v>
      </c>
      <c r="MFE83" s="745" t="s">
        <v>376</v>
      </c>
      <c r="MFF83" s="774">
        <v>31138</v>
      </c>
      <c r="MFG83" s="795">
        <v>32</v>
      </c>
      <c r="MFH83" s="747" t="s">
        <v>4508</v>
      </c>
      <c r="MFI83" s="745" t="s">
        <v>785</v>
      </c>
      <c r="MFJ83" s="745" t="s">
        <v>246</v>
      </c>
      <c r="MFK83" s="726"/>
      <c r="MFL83" s="726" t="s">
        <v>6426</v>
      </c>
      <c r="MFM83" s="722" t="s">
        <v>4179</v>
      </c>
      <c r="MFN83" s="745" t="s">
        <v>245</v>
      </c>
      <c r="MFO83" s="736"/>
      <c r="MFP83" s="727"/>
      <c r="MFQ83" s="738">
        <v>2</v>
      </c>
      <c r="MFR83" s="722" t="s">
        <v>4511</v>
      </c>
      <c r="MFS83" s="723" t="s">
        <v>16</v>
      </c>
      <c r="MFT83" s="745" t="s">
        <v>221</v>
      </c>
      <c r="MFU83" s="745" t="s">
        <v>376</v>
      </c>
      <c r="MFV83" s="774">
        <v>31138</v>
      </c>
      <c r="MFW83" s="795">
        <v>32</v>
      </c>
      <c r="MFX83" s="747" t="s">
        <v>4508</v>
      </c>
      <c r="MFY83" s="745" t="s">
        <v>785</v>
      </c>
      <c r="MFZ83" s="745" t="s">
        <v>246</v>
      </c>
      <c r="MGA83" s="726"/>
      <c r="MGB83" s="726" t="s">
        <v>6426</v>
      </c>
      <c r="MGC83" s="722" t="s">
        <v>4179</v>
      </c>
      <c r="MGD83" s="745" t="s">
        <v>245</v>
      </c>
      <c r="MGE83" s="736"/>
      <c r="MGF83" s="727"/>
      <c r="MGG83" s="738">
        <v>2</v>
      </c>
      <c r="MGH83" s="722" t="s">
        <v>4511</v>
      </c>
      <c r="MGI83" s="723" t="s">
        <v>16</v>
      </c>
      <c r="MGJ83" s="745" t="s">
        <v>221</v>
      </c>
      <c r="MGK83" s="745" t="s">
        <v>376</v>
      </c>
      <c r="MGL83" s="774">
        <v>31138</v>
      </c>
      <c r="MGM83" s="795">
        <v>32</v>
      </c>
      <c r="MGN83" s="747" t="s">
        <v>4508</v>
      </c>
      <c r="MGO83" s="745" t="s">
        <v>785</v>
      </c>
      <c r="MGP83" s="745" t="s">
        <v>246</v>
      </c>
      <c r="MGQ83" s="726"/>
      <c r="MGR83" s="726" t="s">
        <v>6426</v>
      </c>
      <c r="MGS83" s="722" t="s">
        <v>4179</v>
      </c>
      <c r="MGT83" s="745" t="s">
        <v>245</v>
      </c>
      <c r="MGU83" s="736"/>
      <c r="MGV83" s="727"/>
      <c r="MGW83" s="738">
        <v>2</v>
      </c>
      <c r="MGX83" s="722" t="s">
        <v>4511</v>
      </c>
      <c r="MGY83" s="723" t="s">
        <v>16</v>
      </c>
      <c r="MGZ83" s="745" t="s">
        <v>221</v>
      </c>
      <c r="MHA83" s="745" t="s">
        <v>376</v>
      </c>
      <c r="MHB83" s="774">
        <v>31138</v>
      </c>
      <c r="MHC83" s="795">
        <v>32</v>
      </c>
      <c r="MHD83" s="747" t="s">
        <v>4508</v>
      </c>
      <c r="MHE83" s="745" t="s">
        <v>785</v>
      </c>
      <c r="MHF83" s="745" t="s">
        <v>246</v>
      </c>
      <c r="MHG83" s="726"/>
      <c r="MHH83" s="726" t="s">
        <v>6426</v>
      </c>
      <c r="MHI83" s="722" t="s">
        <v>4179</v>
      </c>
      <c r="MHJ83" s="745" t="s">
        <v>245</v>
      </c>
      <c r="MHK83" s="736"/>
      <c r="MHL83" s="727"/>
      <c r="MHM83" s="738">
        <v>2</v>
      </c>
      <c r="MHN83" s="722" t="s">
        <v>4511</v>
      </c>
      <c r="MHO83" s="723" t="s">
        <v>16</v>
      </c>
      <c r="MHP83" s="745" t="s">
        <v>221</v>
      </c>
      <c r="MHQ83" s="745" t="s">
        <v>376</v>
      </c>
      <c r="MHR83" s="774">
        <v>31138</v>
      </c>
      <c r="MHS83" s="795">
        <v>32</v>
      </c>
      <c r="MHT83" s="747" t="s">
        <v>4508</v>
      </c>
      <c r="MHU83" s="745" t="s">
        <v>785</v>
      </c>
      <c r="MHV83" s="745" t="s">
        <v>246</v>
      </c>
      <c r="MHW83" s="726"/>
      <c r="MHX83" s="726" t="s">
        <v>6426</v>
      </c>
      <c r="MHY83" s="722" t="s">
        <v>4179</v>
      </c>
      <c r="MHZ83" s="745" t="s">
        <v>245</v>
      </c>
      <c r="MIA83" s="736"/>
      <c r="MIB83" s="727"/>
      <c r="MIC83" s="738">
        <v>2</v>
      </c>
      <c r="MID83" s="722" t="s">
        <v>4511</v>
      </c>
      <c r="MIE83" s="723" t="s">
        <v>16</v>
      </c>
      <c r="MIF83" s="745" t="s">
        <v>221</v>
      </c>
      <c r="MIG83" s="745" t="s">
        <v>376</v>
      </c>
      <c r="MIH83" s="774">
        <v>31138</v>
      </c>
      <c r="MII83" s="795">
        <v>32</v>
      </c>
      <c r="MIJ83" s="747" t="s">
        <v>4508</v>
      </c>
      <c r="MIK83" s="745" t="s">
        <v>785</v>
      </c>
      <c r="MIL83" s="745" t="s">
        <v>246</v>
      </c>
      <c r="MIM83" s="726"/>
      <c r="MIN83" s="726" t="s">
        <v>6426</v>
      </c>
      <c r="MIO83" s="722" t="s">
        <v>4179</v>
      </c>
      <c r="MIP83" s="745" t="s">
        <v>245</v>
      </c>
      <c r="MIQ83" s="736"/>
      <c r="MIR83" s="727"/>
      <c r="MIS83" s="738">
        <v>2</v>
      </c>
      <c r="MIT83" s="722" t="s">
        <v>4511</v>
      </c>
      <c r="MIU83" s="723" t="s">
        <v>16</v>
      </c>
      <c r="MIV83" s="745" t="s">
        <v>221</v>
      </c>
      <c r="MIW83" s="745" t="s">
        <v>376</v>
      </c>
      <c r="MIX83" s="774">
        <v>31138</v>
      </c>
      <c r="MIY83" s="795">
        <v>32</v>
      </c>
      <c r="MIZ83" s="747" t="s">
        <v>4508</v>
      </c>
      <c r="MJA83" s="745" t="s">
        <v>785</v>
      </c>
      <c r="MJB83" s="745" t="s">
        <v>246</v>
      </c>
      <c r="MJC83" s="726"/>
      <c r="MJD83" s="726" t="s">
        <v>6426</v>
      </c>
      <c r="MJE83" s="722" t="s">
        <v>4179</v>
      </c>
      <c r="MJF83" s="745" t="s">
        <v>245</v>
      </c>
      <c r="MJG83" s="736"/>
      <c r="MJH83" s="727"/>
      <c r="MJI83" s="738">
        <v>2</v>
      </c>
      <c r="MJJ83" s="722" t="s">
        <v>4511</v>
      </c>
      <c r="MJK83" s="723" t="s">
        <v>16</v>
      </c>
      <c r="MJL83" s="745" t="s">
        <v>221</v>
      </c>
      <c r="MJM83" s="745" t="s">
        <v>376</v>
      </c>
      <c r="MJN83" s="774">
        <v>31138</v>
      </c>
      <c r="MJO83" s="795">
        <v>32</v>
      </c>
      <c r="MJP83" s="747" t="s">
        <v>4508</v>
      </c>
      <c r="MJQ83" s="745" t="s">
        <v>785</v>
      </c>
      <c r="MJR83" s="745" t="s">
        <v>246</v>
      </c>
      <c r="MJS83" s="726"/>
      <c r="MJT83" s="726" t="s">
        <v>6426</v>
      </c>
      <c r="MJU83" s="722" t="s">
        <v>4179</v>
      </c>
      <c r="MJV83" s="745" t="s">
        <v>245</v>
      </c>
      <c r="MJW83" s="736"/>
      <c r="MJX83" s="727"/>
      <c r="MJY83" s="738">
        <v>2</v>
      </c>
      <c r="MJZ83" s="722" t="s">
        <v>4511</v>
      </c>
      <c r="MKA83" s="723" t="s">
        <v>16</v>
      </c>
      <c r="MKB83" s="745" t="s">
        <v>221</v>
      </c>
      <c r="MKC83" s="745" t="s">
        <v>376</v>
      </c>
      <c r="MKD83" s="774">
        <v>31138</v>
      </c>
      <c r="MKE83" s="795">
        <v>32</v>
      </c>
      <c r="MKF83" s="747" t="s">
        <v>4508</v>
      </c>
      <c r="MKG83" s="745" t="s">
        <v>785</v>
      </c>
      <c r="MKH83" s="745" t="s">
        <v>246</v>
      </c>
      <c r="MKI83" s="726"/>
      <c r="MKJ83" s="726" t="s">
        <v>6426</v>
      </c>
      <c r="MKK83" s="722" t="s">
        <v>4179</v>
      </c>
      <c r="MKL83" s="745" t="s">
        <v>245</v>
      </c>
      <c r="MKM83" s="736"/>
      <c r="MKN83" s="727"/>
      <c r="MKO83" s="738">
        <v>2</v>
      </c>
      <c r="MKP83" s="722" t="s">
        <v>4511</v>
      </c>
      <c r="MKQ83" s="723" t="s">
        <v>16</v>
      </c>
      <c r="MKR83" s="745" t="s">
        <v>221</v>
      </c>
      <c r="MKS83" s="745" t="s">
        <v>376</v>
      </c>
      <c r="MKT83" s="774">
        <v>31138</v>
      </c>
      <c r="MKU83" s="795">
        <v>32</v>
      </c>
      <c r="MKV83" s="747" t="s">
        <v>4508</v>
      </c>
      <c r="MKW83" s="745" t="s">
        <v>785</v>
      </c>
      <c r="MKX83" s="745" t="s">
        <v>246</v>
      </c>
      <c r="MKY83" s="726"/>
      <c r="MKZ83" s="726" t="s">
        <v>6426</v>
      </c>
      <c r="MLA83" s="722" t="s">
        <v>4179</v>
      </c>
      <c r="MLB83" s="745" t="s">
        <v>245</v>
      </c>
      <c r="MLC83" s="736"/>
      <c r="MLD83" s="727"/>
      <c r="MLE83" s="738">
        <v>2</v>
      </c>
      <c r="MLF83" s="722" t="s">
        <v>4511</v>
      </c>
      <c r="MLG83" s="723" t="s">
        <v>16</v>
      </c>
      <c r="MLH83" s="745" t="s">
        <v>221</v>
      </c>
      <c r="MLI83" s="745" t="s">
        <v>376</v>
      </c>
      <c r="MLJ83" s="774">
        <v>31138</v>
      </c>
      <c r="MLK83" s="795">
        <v>32</v>
      </c>
      <c r="MLL83" s="747" t="s">
        <v>4508</v>
      </c>
      <c r="MLM83" s="745" t="s">
        <v>785</v>
      </c>
      <c r="MLN83" s="745" t="s">
        <v>246</v>
      </c>
      <c r="MLO83" s="726"/>
      <c r="MLP83" s="726" t="s">
        <v>6426</v>
      </c>
      <c r="MLQ83" s="722" t="s">
        <v>4179</v>
      </c>
      <c r="MLR83" s="745" t="s">
        <v>245</v>
      </c>
      <c r="MLS83" s="736"/>
      <c r="MLT83" s="727"/>
      <c r="MLU83" s="738">
        <v>2</v>
      </c>
      <c r="MLV83" s="722" t="s">
        <v>4511</v>
      </c>
      <c r="MLW83" s="723" t="s">
        <v>16</v>
      </c>
      <c r="MLX83" s="745" t="s">
        <v>221</v>
      </c>
      <c r="MLY83" s="745" t="s">
        <v>376</v>
      </c>
      <c r="MLZ83" s="774">
        <v>31138</v>
      </c>
      <c r="MMA83" s="795">
        <v>32</v>
      </c>
      <c r="MMB83" s="747" t="s">
        <v>4508</v>
      </c>
      <c r="MMC83" s="745" t="s">
        <v>785</v>
      </c>
      <c r="MMD83" s="745" t="s">
        <v>246</v>
      </c>
      <c r="MME83" s="726"/>
      <c r="MMF83" s="726" t="s">
        <v>6426</v>
      </c>
      <c r="MMG83" s="722" t="s">
        <v>4179</v>
      </c>
      <c r="MMH83" s="745" t="s">
        <v>245</v>
      </c>
      <c r="MMI83" s="736"/>
      <c r="MMJ83" s="727"/>
      <c r="MMK83" s="738">
        <v>2</v>
      </c>
      <c r="MML83" s="722" t="s">
        <v>4511</v>
      </c>
      <c r="MMM83" s="723" t="s">
        <v>16</v>
      </c>
      <c r="MMN83" s="745" t="s">
        <v>221</v>
      </c>
      <c r="MMO83" s="745" t="s">
        <v>376</v>
      </c>
      <c r="MMP83" s="774">
        <v>31138</v>
      </c>
      <c r="MMQ83" s="795">
        <v>32</v>
      </c>
      <c r="MMR83" s="747" t="s">
        <v>4508</v>
      </c>
      <c r="MMS83" s="745" t="s">
        <v>785</v>
      </c>
      <c r="MMT83" s="745" t="s">
        <v>246</v>
      </c>
      <c r="MMU83" s="726"/>
      <c r="MMV83" s="726" t="s">
        <v>6426</v>
      </c>
      <c r="MMW83" s="722" t="s">
        <v>4179</v>
      </c>
      <c r="MMX83" s="745" t="s">
        <v>245</v>
      </c>
      <c r="MMY83" s="736"/>
      <c r="MMZ83" s="727"/>
      <c r="MNA83" s="738">
        <v>2</v>
      </c>
      <c r="MNB83" s="722" t="s">
        <v>4511</v>
      </c>
      <c r="MNC83" s="723" t="s">
        <v>16</v>
      </c>
      <c r="MND83" s="745" t="s">
        <v>221</v>
      </c>
      <c r="MNE83" s="745" t="s">
        <v>376</v>
      </c>
      <c r="MNF83" s="774">
        <v>31138</v>
      </c>
      <c r="MNG83" s="795">
        <v>32</v>
      </c>
      <c r="MNH83" s="747" t="s">
        <v>4508</v>
      </c>
      <c r="MNI83" s="745" t="s">
        <v>785</v>
      </c>
      <c r="MNJ83" s="745" t="s">
        <v>246</v>
      </c>
      <c r="MNK83" s="726"/>
      <c r="MNL83" s="726" t="s">
        <v>6426</v>
      </c>
      <c r="MNM83" s="722" t="s">
        <v>4179</v>
      </c>
      <c r="MNN83" s="745" t="s">
        <v>245</v>
      </c>
      <c r="MNO83" s="736"/>
      <c r="MNP83" s="727"/>
      <c r="MNQ83" s="738">
        <v>2</v>
      </c>
      <c r="MNR83" s="722" t="s">
        <v>4511</v>
      </c>
      <c r="MNS83" s="723" t="s">
        <v>16</v>
      </c>
      <c r="MNT83" s="745" t="s">
        <v>221</v>
      </c>
      <c r="MNU83" s="745" t="s">
        <v>376</v>
      </c>
      <c r="MNV83" s="774">
        <v>31138</v>
      </c>
      <c r="MNW83" s="795">
        <v>32</v>
      </c>
      <c r="MNX83" s="747" t="s">
        <v>4508</v>
      </c>
      <c r="MNY83" s="745" t="s">
        <v>785</v>
      </c>
      <c r="MNZ83" s="745" t="s">
        <v>246</v>
      </c>
      <c r="MOA83" s="726"/>
      <c r="MOB83" s="726" t="s">
        <v>6426</v>
      </c>
      <c r="MOC83" s="722" t="s">
        <v>4179</v>
      </c>
      <c r="MOD83" s="745" t="s">
        <v>245</v>
      </c>
      <c r="MOE83" s="736"/>
      <c r="MOF83" s="727"/>
      <c r="MOG83" s="738">
        <v>2</v>
      </c>
      <c r="MOH83" s="722" t="s">
        <v>4511</v>
      </c>
      <c r="MOI83" s="723" t="s">
        <v>16</v>
      </c>
      <c r="MOJ83" s="745" t="s">
        <v>221</v>
      </c>
      <c r="MOK83" s="745" t="s">
        <v>376</v>
      </c>
      <c r="MOL83" s="774">
        <v>31138</v>
      </c>
      <c r="MOM83" s="795">
        <v>32</v>
      </c>
      <c r="MON83" s="747" t="s">
        <v>4508</v>
      </c>
      <c r="MOO83" s="745" t="s">
        <v>785</v>
      </c>
      <c r="MOP83" s="745" t="s">
        <v>246</v>
      </c>
      <c r="MOQ83" s="726"/>
      <c r="MOR83" s="726" t="s">
        <v>6426</v>
      </c>
      <c r="MOS83" s="722" t="s">
        <v>4179</v>
      </c>
      <c r="MOT83" s="745" t="s">
        <v>245</v>
      </c>
      <c r="MOU83" s="736"/>
      <c r="MOV83" s="727"/>
      <c r="MOW83" s="738">
        <v>2</v>
      </c>
      <c r="MOX83" s="722" t="s">
        <v>4511</v>
      </c>
      <c r="MOY83" s="723" t="s">
        <v>16</v>
      </c>
      <c r="MOZ83" s="745" t="s">
        <v>221</v>
      </c>
      <c r="MPA83" s="745" t="s">
        <v>376</v>
      </c>
      <c r="MPB83" s="774">
        <v>31138</v>
      </c>
      <c r="MPC83" s="795">
        <v>32</v>
      </c>
      <c r="MPD83" s="747" t="s">
        <v>4508</v>
      </c>
      <c r="MPE83" s="745" t="s">
        <v>785</v>
      </c>
      <c r="MPF83" s="745" t="s">
        <v>246</v>
      </c>
      <c r="MPG83" s="726"/>
      <c r="MPH83" s="726" t="s">
        <v>6426</v>
      </c>
      <c r="MPI83" s="722" t="s">
        <v>4179</v>
      </c>
      <c r="MPJ83" s="745" t="s">
        <v>245</v>
      </c>
      <c r="MPK83" s="736"/>
      <c r="MPL83" s="727"/>
      <c r="MPM83" s="738">
        <v>2</v>
      </c>
      <c r="MPN83" s="722" t="s">
        <v>4511</v>
      </c>
      <c r="MPO83" s="723" t="s">
        <v>16</v>
      </c>
      <c r="MPP83" s="745" t="s">
        <v>221</v>
      </c>
      <c r="MPQ83" s="745" t="s">
        <v>376</v>
      </c>
      <c r="MPR83" s="774">
        <v>31138</v>
      </c>
      <c r="MPS83" s="795">
        <v>32</v>
      </c>
      <c r="MPT83" s="747" t="s">
        <v>4508</v>
      </c>
      <c r="MPU83" s="745" t="s">
        <v>785</v>
      </c>
      <c r="MPV83" s="745" t="s">
        <v>246</v>
      </c>
      <c r="MPW83" s="726"/>
      <c r="MPX83" s="726" t="s">
        <v>6426</v>
      </c>
      <c r="MPY83" s="722" t="s">
        <v>4179</v>
      </c>
      <c r="MPZ83" s="745" t="s">
        <v>245</v>
      </c>
      <c r="MQA83" s="736"/>
      <c r="MQB83" s="727"/>
      <c r="MQC83" s="738">
        <v>2</v>
      </c>
      <c r="MQD83" s="722" t="s">
        <v>4511</v>
      </c>
      <c r="MQE83" s="723" t="s">
        <v>16</v>
      </c>
      <c r="MQF83" s="745" t="s">
        <v>221</v>
      </c>
      <c r="MQG83" s="745" t="s">
        <v>376</v>
      </c>
      <c r="MQH83" s="774">
        <v>31138</v>
      </c>
      <c r="MQI83" s="795">
        <v>32</v>
      </c>
      <c r="MQJ83" s="747" t="s">
        <v>4508</v>
      </c>
      <c r="MQK83" s="745" t="s">
        <v>785</v>
      </c>
      <c r="MQL83" s="745" t="s">
        <v>246</v>
      </c>
      <c r="MQM83" s="726"/>
      <c r="MQN83" s="726" t="s">
        <v>6426</v>
      </c>
      <c r="MQO83" s="722" t="s">
        <v>4179</v>
      </c>
      <c r="MQP83" s="745" t="s">
        <v>245</v>
      </c>
      <c r="MQQ83" s="736"/>
      <c r="MQR83" s="727"/>
      <c r="MQS83" s="738">
        <v>2</v>
      </c>
      <c r="MQT83" s="722" t="s">
        <v>4511</v>
      </c>
      <c r="MQU83" s="723" t="s">
        <v>16</v>
      </c>
      <c r="MQV83" s="745" t="s">
        <v>221</v>
      </c>
      <c r="MQW83" s="745" t="s">
        <v>376</v>
      </c>
      <c r="MQX83" s="774">
        <v>31138</v>
      </c>
      <c r="MQY83" s="795">
        <v>32</v>
      </c>
      <c r="MQZ83" s="747" t="s">
        <v>4508</v>
      </c>
      <c r="MRA83" s="745" t="s">
        <v>785</v>
      </c>
      <c r="MRB83" s="745" t="s">
        <v>246</v>
      </c>
      <c r="MRC83" s="726"/>
      <c r="MRD83" s="726" t="s">
        <v>6426</v>
      </c>
      <c r="MRE83" s="722" t="s">
        <v>4179</v>
      </c>
      <c r="MRF83" s="745" t="s">
        <v>245</v>
      </c>
      <c r="MRG83" s="736"/>
      <c r="MRH83" s="727"/>
      <c r="MRI83" s="738">
        <v>2</v>
      </c>
      <c r="MRJ83" s="722" t="s">
        <v>4511</v>
      </c>
      <c r="MRK83" s="723" t="s">
        <v>16</v>
      </c>
      <c r="MRL83" s="745" t="s">
        <v>221</v>
      </c>
      <c r="MRM83" s="745" t="s">
        <v>376</v>
      </c>
      <c r="MRN83" s="774">
        <v>31138</v>
      </c>
      <c r="MRO83" s="795">
        <v>32</v>
      </c>
      <c r="MRP83" s="747" t="s">
        <v>4508</v>
      </c>
      <c r="MRQ83" s="745" t="s">
        <v>785</v>
      </c>
      <c r="MRR83" s="745" t="s">
        <v>246</v>
      </c>
      <c r="MRS83" s="726"/>
      <c r="MRT83" s="726" t="s">
        <v>6426</v>
      </c>
      <c r="MRU83" s="722" t="s">
        <v>4179</v>
      </c>
      <c r="MRV83" s="745" t="s">
        <v>245</v>
      </c>
      <c r="MRW83" s="736"/>
      <c r="MRX83" s="727"/>
      <c r="MRY83" s="738">
        <v>2</v>
      </c>
      <c r="MRZ83" s="722" t="s">
        <v>4511</v>
      </c>
      <c r="MSA83" s="723" t="s">
        <v>16</v>
      </c>
      <c r="MSB83" s="745" t="s">
        <v>221</v>
      </c>
      <c r="MSC83" s="745" t="s">
        <v>376</v>
      </c>
      <c r="MSD83" s="774">
        <v>31138</v>
      </c>
      <c r="MSE83" s="795">
        <v>32</v>
      </c>
      <c r="MSF83" s="747" t="s">
        <v>4508</v>
      </c>
      <c r="MSG83" s="745" t="s">
        <v>785</v>
      </c>
      <c r="MSH83" s="745" t="s">
        <v>246</v>
      </c>
      <c r="MSI83" s="726"/>
      <c r="MSJ83" s="726" t="s">
        <v>6426</v>
      </c>
      <c r="MSK83" s="722" t="s">
        <v>4179</v>
      </c>
      <c r="MSL83" s="745" t="s">
        <v>245</v>
      </c>
      <c r="MSM83" s="736"/>
      <c r="MSN83" s="727"/>
      <c r="MSO83" s="738">
        <v>2</v>
      </c>
      <c r="MSP83" s="722" t="s">
        <v>4511</v>
      </c>
      <c r="MSQ83" s="723" t="s">
        <v>16</v>
      </c>
      <c r="MSR83" s="745" t="s">
        <v>221</v>
      </c>
      <c r="MSS83" s="745" t="s">
        <v>376</v>
      </c>
      <c r="MST83" s="774">
        <v>31138</v>
      </c>
      <c r="MSU83" s="795">
        <v>32</v>
      </c>
      <c r="MSV83" s="747" t="s">
        <v>4508</v>
      </c>
      <c r="MSW83" s="745" t="s">
        <v>785</v>
      </c>
      <c r="MSX83" s="745" t="s">
        <v>246</v>
      </c>
      <c r="MSY83" s="726"/>
      <c r="MSZ83" s="726" t="s">
        <v>6426</v>
      </c>
      <c r="MTA83" s="722" t="s">
        <v>4179</v>
      </c>
      <c r="MTB83" s="745" t="s">
        <v>245</v>
      </c>
      <c r="MTC83" s="736"/>
      <c r="MTD83" s="727"/>
      <c r="MTE83" s="738">
        <v>2</v>
      </c>
      <c r="MTF83" s="722" t="s">
        <v>4511</v>
      </c>
      <c r="MTG83" s="723" t="s">
        <v>16</v>
      </c>
      <c r="MTH83" s="745" t="s">
        <v>221</v>
      </c>
      <c r="MTI83" s="745" t="s">
        <v>376</v>
      </c>
      <c r="MTJ83" s="774">
        <v>31138</v>
      </c>
      <c r="MTK83" s="795">
        <v>32</v>
      </c>
      <c r="MTL83" s="747" t="s">
        <v>4508</v>
      </c>
      <c r="MTM83" s="745" t="s">
        <v>785</v>
      </c>
      <c r="MTN83" s="745" t="s">
        <v>246</v>
      </c>
      <c r="MTO83" s="726"/>
      <c r="MTP83" s="726" t="s">
        <v>6426</v>
      </c>
      <c r="MTQ83" s="722" t="s">
        <v>4179</v>
      </c>
      <c r="MTR83" s="745" t="s">
        <v>245</v>
      </c>
      <c r="MTS83" s="736"/>
      <c r="MTT83" s="727"/>
      <c r="MTU83" s="738">
        <v>2</v>
      </c>
      <c r="MTV83" s="722" t="s">
        <v>4511</v>
      </c>
      <c r="MTW83" s="723" t="s">
        <v>16</v>
      </c>
      <c r="MTX83" s="745" t="s">
        <v>221</v>
      </c>
      <c r="MTY83" s="745" t="s">
        <v>376</v>
      </c>
      <c r="MTZ83" s="774">
        <v>31138</v>
      </c>
      <c r="MUA83" s="795">
        <v>32</v>
      </c>
      <c r="MUB83" s="747" t="s">
        <v>4508</v>
      </c>
      <c r="MUC83" s="745" t="s">
        <v>785</v>
      </c>
      <c r="MUD83" s="745" t="s">
        <v>246</v>
      </c>
      <c r="MUE83" s="726"/>
      <c r="MUF83" s="726" t="s">
        <v>6426</v>
      </c>
      <c r="MUG83" s="722" t="s">
        <v>4179</v>
      </c>
      <c r="MUH83" s="745" t="s">
        <v>245</v>
      </c>
      <c r="MUI83" s="736"/>
      <c r="MUJ83" s="727"/>
      <c r="MUK83" s="738">
        <v>2</v>
      </c>
      <c r="MUL83" s="722" t="s">
        <v>4511</v>
      </c>
      <c r="MUM83" s="723" t="s">
        <v>16</v>
      </c>
      <c r="MUN83" s="745" t="s">
        <v>221</v>
      </c>
      <c r="MUO83" s="745" t="s">
        <v>376</v>
      </c>
      <c r="MUP83" s="774">
        <v>31138</v>
      </c>
      <c r="MUQ83" s="795">
        <v>32</v>
      </c>
      <c r="MUR83" s="747" t="s">
        <v>4508</v>
      </c>
      <c r="MUS83" s="745" t="s">
        <v>785</v>
      </c>
      <c r="MUT83" s="745" t="s">
        <v>246</v>
      </c>
      <c r="MUU83" s="726"/>
      <c r="MUV83" s="726" t="s">
        <v>6426</v>
      </c>
      <c r="MUW83" s="722" t="s">
        <v>4179</v>
      </c>
      <c r="MUX83" s="745" t="s">
        <v>245</v>
      </c>
      <c r="MUY83" s="736"/>
      <c r="MUZ83" s="727"/>
      <c r="MVA83" s="738">
        <v>2</v>
      </c>
      <c r="MVB83" s="722" t="s">
        <v>4511</v>
      </c>
      <c r="MVC83" s="723" t="s">
        <v>16</v>
      </c>
      <c r="MVD83" s="745" t="s">
        <v>221</v>
      </c>
      <c r="MVE83" s="745" t="s">
        <v>376</v>
      </c>
      <c r="MVF83" s="774">
        <v>31138</v>
      </c>
      <c r="MVG83" s="795">
        <v>32</v>
      </c>
      <c r="MVH83" s="747" t="s">
        <v>4508</v>
      </c>
      <c r="MVI83" s="745" t="s">
        <v>785</v>
      </c>
      <c r="MVJ83" s="745" t="s">
        <v>246</v>
      </c>
      <c r="MVK83" s="726"/>
      <c r="MVL83" s="726" t="s">
        <v>6426</v>
      </c>
      <c r="MVM83" s="722" t="s">
        <v>4179</v>
      </c>
      <c r="MVN83" s="745" t="s">
        <v>245</v>
      </c>
      <c r="MVO83" s="736"/>
      <c r="MVP83" s="727"/>
      <c r="MVQ83" s="738">
        <v>2</v>
      </c>
      <c r="MVR83" s="722" t="s">
        <v>4511</v>
      </c>
      <c r="MVS83" s="723" t="s">
        <v>16</v>
      </c>
      <c r="MVT83" s="745" t="s">
        <v>221</v>
      </c>
      <c r="MVU83" s="745" t="s">
        <v>376</v>
      </c>
      <c r="MVV83" s="774">
        <v>31138</v>
      </c>
      <c r="MVW83" s="795">
        <v>32</v>
      </c>
      <c r="MVX83" s="747" t="s">
        <v>4508</v>
      </c>
      <c r="MVY83" s="745" t="s">
        <v>785</v>
      </c>
      <c r="MVZ83" s="745" t="s">
        <v>246</v>
      </c>
      <c r="MWA83" s="726"/>
      <c r="MWB83" s="726" t="s">
        <v>6426</v>
      </c>
      <c r="MWC83" s="722" t="s">
        <v>4179</v>
      </c>
      <c r="MWD83" s="745" t="s">
        <v>245</v>
      </c>
      <c r="MWE83" s="736"/>
      <c r="MWF83" s="727"/>
      <c r="MWG83" s="738">
        <v>2</v>
      </c>
      <c r="MWH83" s="722" t="s">
        <v>4511</v>
      </c>
      <c r="MWI83" s="723" t="s">
        <v>16</v>
      </c>
      <c r="MWJ83" s="745" t="s">
        <v>221</v>
      </c>
      <c r="MWK83" s="745" t="s">
        <v>376</v>
      </c>
      <c r="MWL83" s="774">
        <v>31138</v>
      </c>
      <c r="MWM83" s="795">
        <v>32</v>
      </c>
      <c r="MWN83" s="747" t="s">
        <v>4508</v>
      </c>
      <c r="MWO83" s="745" t="s">
        <v>785</v>
      </c>
      <c r="MWP83" s="745" t="s">
        <v>246</v>
      </c>
      <c r="MWQ83" s="726"/>
      <c r="MWR83" s="726" t="s">
        <v>6426</v>
      </c>
      <c r="MWS83" s="722" t="s">
        <v>4179</v>
      </c>
      <c r="MWT83" s="745" t="s">
        <v>245</v>
      </c>
      <c r="MWU83" s="736"/>
      <c r="MWV83" s="727"/>
      <c r="MWW83" s="738">
        <v>2</v>
      </c>
      <c r="MWX83" s="722" t="s">
        <v>4511</v>
      </c>
      <c r="MWY83" s="723" t="s">
        <v>16</v>
      </c>
      <c r="MWZ83" s="745" t="s">
        <v>221</v>
      </c>
      <c r="MXA83" s="745" t="s">
        <v>376</v>
      </c>
      <c r="MXB83" s="774">
        <v>31138</v>
      </c>
      <c r="MXC83" s="795">
        <v>32</v>
      </c>
      <c r="MXD83" s="747" t="s">
        <v>4508</v>
      </c>
      <c r="MXE83" s="745" t="s">
        <v>785</v>
      </c>
      <c r="MXF83" s="745" t="s">
        <v>246</v>
      </c>
      <c r="MXG83" s="726"/>
      <c r="MXH83" s="726" t="s">
        <v>6426</v>
      </c>
      <c r="MXI83" s="722" t="s">
        <v>4179</v>
      </c>
      <c r="MXJ83" s="745" t="s">
        <v>245</v>
      </c>
      <c r="MXK83" s="736"/>
      <c r="MXL83" s="727"/>
      <c r="MXM83" s="738">
        <v>2</v>
      </c>
      <c r="MXN83" s="722" t="s">
        <v>4511</v>
      </c>
      <c r="MXO83" s="723" t="s">
        <v>16</v>
      </c>
      <c r="MXP83" s="745" t="s">
        <v>221</v>
      </c>
      <c r="MXQ83" s="745" t="s">
        <v>376</v>
      </c>
      <c r="MXR83" s="774">
        <v>31138</v>
      </c>
      <c r="MXS83" s="795">
        <v>32</v>
      </c>
      <c r="MXT83" s="747" t="s">
        <v>4508</v>
      </c>
      <c r="MXU83" s="745" t="s">
        <v>785</v>
      </c>
      <c r="MXV83" s="745" t="s">
        <v>246</v>
      </c>
      <c r="MXW83" s="726"/>
      <c r="MXX83" s="726" t="s">
        <v>6426</v>
      </c>
      <c r="MXY83" s="722" t="s">
        <v>4179</v>
      </c>
      <c r="MXZ83" s="745" t="s">
        <v>245</v>
      </c>
      <c r="MYA83" s="736"/>
      <c r="MYB83" s="727"/>
      <c r="MYC83" s="738">
        <v>2</v>
      </c>
      <c r="MYD83" s="722" t="s">
        <v>4511</v>
      </c>
      <c r="MYE83" s="723" t="s">
        <v>16</v>
      </c>
      <c r="MYF83" s="745" t="s">
        <v>221</v>
      </c>
      <c r="MYG83" s="745" t="s">
        <v>376</v>
      </c>
      <c r="MYH83" s="774">
        <v>31138</v>
      </c>
      <c r="MYI83" s="795">
        <v>32</v>
      </c>
      <c r="MYJ83" s="747" t="s">
        <v>4508</v>
      </c>
      <c r="MYK83" s="745" t="s">
        <v>785</v>
      </c>
      <c r="MYL83" s="745" t="s">
        <v>246</v>
      </c>
      <c r="MYM83" s="726"/>
      <c r="MYN83" s="726" t="s">
        <v>6426</v>
      </c>
      <c r="MYO83" s="722" t="s">
        <v>4179</v>
      </c>
      <c r="MYP83" s="745" t="s">
        <v>245</v>
      </c>
      <c r="MYQ83" s="736"/>
      <c r="MYR83" s="727"/>
      <c r="MYS83" s="738">
        <v>2</v>
      </c>
      <c r="MYT83" s="722" t="s">
        <v>4511</v>
      </c>
      <c r="MYU83" s="723" t="s">
        <v>16</v>
      </c>
      <c r="MYV83" s="745" t="s">
        <v>221</v>
      </c>
      <c r="MYW83" s="745" t="s">
        <v>376</v>
      </c>
      <c r="MYX83" s="774">
        <v>31138</v>
      </c>
      <c r="MYY83" s="795">
        <v>32</v>
      </c>
      <c r="MYZ83" s="747" t="s">
        <v>4508</v>
      </c>
      <c r="MZA83" s="745" t="s">
        <v>785</v>
      </c>
      <c r="MZB83" s="745" t="s">
        <v>246</v>
      </c>
      <c r="MZC83" s="726"/>
      <c r="MZD83" s="726" t="s">
        <v>6426</v>
      </c>
      <c r="MZE83" s="722" t="s">
        <v>4179</v>
      </c>
      <c r="MZF83" s="745" t="s">
        <v>245</v>
      </c>
      <c r="MZG83" s="736"/>
      <c r="MZH83" s="727"/>
      <c r="MZI83" s="738">
        <v>2</v>
      </c>
      <c r="MZJ83" s="722" t="s">
        <v>4511</v>
      </c>
      <c r="MZK83" s="723" t="s">
        <v>16</v>
      </c>
      <c r="MZL83" s="745" t="s">
        <v>221</v>
      </c>
      <c r="MZM83" s="745" t="s">
        <v>376</v>
      </c>
      <c r="MZN83" s="774">
        <v>31138</v>
      </c>
      <c r="MZO83" s="795">
        <v>32</v>
      </c>
      <c r="MZP83" s="747" t="s">
        <v>4508</v>
      </c>
      <c r="MZQ83" s="745" t="s">
        <v>785</v>
      </c>
      <c r="MZR83" s="745" t="s">
        <v>246</v>
      </c>
      <c r="MZS83" s="726"/>
      <c r="MZT83" s="726" t="s">
        <v>6426</v>
      </c>
      <c r="MZU83" s="722" t="s">
        <v>4179</v>
      </c>
      <c r="MZV83" s="745" t="s">
        <v>245</v>
      </c>
      <c r="MZW83" s="736"/>
      <c r="MZX83" s="727"/>
      <c r="MZY83" s="738">
        <v>2</v>
      </c>
      <c r="MZZ83" s="722" t="s">
        <v>4511</v>
      </c>
      <c r="NAA83" s="723" t="s">
        <v>16</v>
      </c>
      <c r="NAB83" s="745" t="s">
        <v>221</v>
      </c>
      <c r="NAC83" s="745" t="s">
        <v>376</v>
      </c>
      <c r="NAD83" s="774">
        <v>31138</v>
      </c>
      <c r="NAE83" s="795">
        <v>32</v>
      </c>
      <c r="NAF83" s="747" t="s">
        <v>4508</v>
      </c>
      <c r="NAG83" s="745" t="s">
        <v>785</v>
      </c>
      <c r="NAH83" s="745" t="s">
        <v>246</v>
      </c>
      <c r="NAI83" s="726"/>
      <c r="NAJ83" s="726" t="s">
        <v>6426</v>
      </c>
      <c r="NAK83" s="722" t="s">
        <v>4179</v>
      </c>
      <c r="NAL83" s="745" t="s">
        <v>245</v>
      </c>
      <c r="NAM83" s="736"/>
      <c r="NAN83" s="727"/>
      <c r="NAO83" s="738">
        <v>2</v>
      </c>
      <c r="NAP83" s="722" t="s">
        <v>4511</v>
      </c>
      <c r="NAQ83" s="723" t="s">
        <v>16</v>
      </c>
      <c r="NAR83" s="745" t="s">
        <v>221</v>
      </c>
      <c r="NAS83" s="745" t="s">
        <v>376</v>
      </c>
      <c r="NAT83" s="774">
        <v>31138</v>
      </c>
      <c r="NAU83" s="795">
        <v>32</v>
      </c>
      <c r="NAV83" s="747" t="s">
        <v>4508</v>
      </c>
      <c r="NAW83" s="745" t="s">
        <v>785</v>
      </c>
      <c r="NAX83" s="745" t="s">
        <v>246</v>
      </c>
      <c r="NAY83" s="726"/>
      <c r="NAZ83" s="726" t="s">
        <v>6426</v>
      </c>
      <c r="NBA83" s="722" t="s">
        <v>4179</v>
      </c>
      <c r="NBB83" s="745" t="s">
        <v>245</v>
      </c>
      <c r="NBC83" s="736"/>
      <c r="NBD83" s="727"/>
      <c r="NBE83" s="738">
        <v>2</v>
      </c>
      <c r="NBF83" s="722" t="s">
        <v>4511</v>
      </c>
      <c r="NBG83" s="723" t="s">
        <v>16</v>
      </c>
      <c r="NBH83" s="745" t="s">
        <v>221</v>
      </c>
      <c r="NBI83" s="745" t="s">
        <v>376</v>
      </c>
      <c r="NBJ83" s="774">
        <v>31138</v>
      </c>
      <c r="NBK83" s="795">
        <v>32</v>
      </c>
      <c r="NBL83" s="747" t="s">
        <v>4508</v>
      </c>
      <c r="NBM83" s="745" t="s">
        <v>785</v>
      </c>
      <c r="NBN83" s="745" t="s">
        <v>246</v>
      </c>
      <c r="NBO83" s="726"/>
      <c r="NBP83" s="726" t="s">
        <v>6426</v>
      </c>
      <c r="NBQ83" s="722" t="s">
        <v>4179</v>
      </c>
      <c r="NBR83" s="745" t="s">
        <v>245</v>
      </c>
      <c r="NBS83" s="736"/>
      <c r="NBT83" s="727"/>
      <c r="NBU83" s="738">
        <v>2</v>
      </c>
      <c r="NBV83" s="722" t="s">
        <v>4511</v>
      </c>
      <c r="NBW83" s="723" t="s">
        <v>16</v>
      </c>
      <c r="NBX83" s="745" t="s">
        <v>221</v>
      </c>
      <c r="NBY83" s="745" t="s">
        <v>376</v>
      </c>
      <c r="NBZ83" s="774">
        <v>31138</v>
      </c>
      <c r="NCA83" s="795">
        <v>32</v>
      </c>
      <c r="NCB83" s="747" t="s">
        <v>4508</v>
      </c>
      <c r="NCC83" s="745" t="s">
        <v>785</v>
      </c>
      <c r="NCD83" s="745" t="s">
        <v>246</v>
      </c>
      <c r="NCE83" s="726"/>
      <c r="NCF83" s="726" t="s">
        <v>6426</v>
      </c>
      <c r="NCG83" s="722" t="s">
        <v>4179</v>
      </c>
      <c r="NCH83" s="745" t="s">
        <v>245</v>
      </c>
      <c r="NCI83" s="736"/>
      <c r="NCJ83" s="727"/>
      <c r="NCK83" s="738">
        <v>2</v>
      </c>
      <c r="NCL83" s="722" t="s">
        <v>4511</v>
      </c>
      <c r="NCM83" s="723" t="s">
        <v>16</v>
      </c>
      <c r="NCN83" s="745" t="s">
        <v>221</v>
      </c>
      <c r="NCO83" s="745" t="s">
        <v>376</v>
      </c>
      <c r="NCP83" s="774">
        <v>31138</v>
      </c>
      <c r="NCQ83" s="795">
        <v>32</v>
      </c>
      <c r="NCR83" s="747" t="s">
        <v>4508</v>
      </c>
      <c r="NCS83" s="745" t="s">
        <v>785</v>
      </c>
      <c r="NCT83" s="745" t="s">
        <v>246</v>
      </c>
      <c r="NCU83" s="726"/>
      <c r="NCV83" s="726" t="s">
        <v>6426</v>
      </c>
      <c r="NCW83" s="722" t="s">
        <v>4179</v>
      </c>
      <c r="NCX83" s="745" t="s">
        <v>245</v>
      </c>
      <c r="NCY83" s="736"/>
      <c r="NCZ83" s="727"/>
      <c r="NDA83" s="738">
        <v>2</v>
      </c>
      <c r="NDB83" s="722" t="s">
        <v>4511</v>
      </c>
      <c r="NDC83" s="723" t="s">
        <v>16</v>
      </c>
      <c r="NDD83" s="745" t="s">
        <v>221</v>
      </c>
      <c r="NDE83" s="745" t="s">
        <v>376</v>
      </c>
      <c r="NDF83" s="774">
        <v>31138</v>
      </c>
      <c r="NDG83" s="795">
        <v>32</v>
      </c>
      <c r="NDH83" s="747" t="s">
        <v>4508</v>
      </c>
      <c r="NDI83" s="745" t="s">
        <v>785</v>
      </c>
      <c r="NDJ83" s="745" t="s">
        <v>246</v>
      </c>
      <c r="NDK83" s="726"/>
      <c r="NDL83" s="726" t="s">
        <v>6426</v>
      </c>
      <c r="NDM83" s="722" t="s">
        <v>4179</v>
      </c>
      <c r="NDN83" s="745" t="s">
        <v>245</v>
      </c>
      <c r="NDO83" s="736"/>
      <c r="NDP83" s="727"/>
      <c r="NDQ83" s="738">
        <v>2</v>
      </c>
      <c r="NDR83" s="722" t="s">
        <v>4511</v>
      </c>
      <c r="NDS83" s="723" t="s">
        <v>16</v>
      </c>
      <c r="NDT83" s="745" t="s">
        <v>221</v>
      </c>
      <c r="NDU83" s="745" t="s">
        <v>376</v>
      </c>
      <c r="NDV83" s="774">
        <v>31138</v>
      </c>
      <c r="NDW83" s="795">
        <v>32</v>
      </c>
      <c r="NDX83" s="747" t="s">
        <v>4508</v>
      </c>
      <c r="NDY83" s="745" t="s">
        <v>785</v>
      </c>
      <c r="NDZ83" s="745" t="s">
        <v>246</v>
      </c>
      <c r="NEA83" s="726"/>
      <c r="NEB83" s="726" t="s">
        <v>6426</v>
      </c>
      <c r="NEC83" s="722" t="s">
        <v>4179</v>
      </c>
      <c r="NED83" s="745" t="s">
        <v>245</v>
      </c>
      <c r="NEE83" s="736"/>
      <c r="NEF83" s="727"/>
      <c r="NEG83" s="738">
        <v>2</v>
      </c>
      <c r="NEH83" s="722" t="s">
        <v>4511</v>
      </c>
      <c r="NEI83" s="723" t="s">
        <v>16</v>
      </c>
      <c r="NEJ83" s="745" t="s">
        <v>221</v>
      </c>
      <c r="NEK83" s="745" t="s">
        <v>376</v>
      </c>
      <c r="NEL83" s="774">
        <v>31138</v>
      </c>
      <c r="NEM83" s="795">
        <v>32</v>
      </c>
      <c r="NEN83" s="747" t="s">
        <v>4508</v>
      </c>
      <c r="NEO83" s="745" t="s">
        <v>785</v>
      </c>
      <c r="NEP83" s="745" t="s">
        <v>246</v>
      </c>
      <c r="NEQ83" s="726"/>
      <c r="NER83" s="726" t="s">
        <v>6426</v>
      </c>
      <c r="NES83" s="722" t="s">
        <v>4179</v>
      </c>
      <c r="NET83" s="745" t="s">
        <v>245</v>
      </c>
      <c r="NEU83" s="736"/>
      <c r="NEV83" s="727"/>
      <c r="NEW83" s="738">
        <v>2</v>
      </c>
      <c r="NEX83" s="722" t="s">
        <v>4511</v>
      </c>
      <c r="NEY83" s="723" t="s">
        <v>16</v>
      </c>
      <c r="NEZ83" s="745" t="s">
        <v>221</v>
      </c>
      <c r="NFA83" s="745" t="s">
        <v>376</v>
      </c>
      <c r="NFB83" s="774">
        <v>31138</v>
      </c>
      <c r="NFC83" s="795">
        <v>32</v>
      </c>
      <c r="NFD83" s="747" t="s">
        <v>4508</v>
      </c>
      <c r="NFE83" s="745" t="s">
        <v>785</v>
      </c>
      <c r="NFF83" s="745" t="s">
        <v>246</v>
      </c>
      <c r="NFG83" s="726"/>
      <c r="NFH83" s="726" t="s">
        <v>6426</v>
      </c>
      <c r="NFI83" s="722" t="s">
        <v>4179</v>
      </c>
      <c r="NFJ83" s="745" t="s">
        <v>245</v>
      </c>
      <c r="NFK83" s="736"/>
      <c r="NFL83" s="727"/>
      <c r="NFM83" s="738">
        <v>2</v>
      </c>
      <c r="NFN83" s="722" t="s">
        <v>4511</v>
      </c>
      <c r="NFO83" s="723" t="s">
        <v>16</v>
      </c>
      <c r="NFP83" s="745" t="s">
        <v>221</v>
      </c>
      <c r="NFQ83" s="745" t="s">
        <v>376</v>
      </c>
      <c r="NFR83" s="774">
        <v>31138</v>
      </c>
      <c r="NFS83" s="795">
        <v>32</v>
      </c>
      <c r="NFT83" s="747" t="s">
        <v>4508</v>
      </c>
      <c r="NFU83" s="745" t="s">
        <v>785</v>
      </c>
      <c r="NFV83" s="745" t="s">
        <v>246</v>
      </c>
      <c r="NFW83" s="726"/>
      <c r="NFX83" s="726" t="s">
        <v>6426</v>
      </c>
      <c r="NFY83" s="722" t="s">
        <v>4179</v>
      </c>
      <c r="NFZ83" s="745" t="s">
        <v>245</v>
      </c>
      <c r="NGA83" s="736"/>
      <c r="NGB83" s="727"/>
      <c r="NGC83" s="738">
        <v>2</v>
      </c>
      <c r="NGD83" s="722" t="s">
        <v>4511</v>
      </c>
      <c r="NGE83" s="723" t="s">
        <v>16</v>
      </c>
      <c r="NGF83" s="745" t="s">
        <v>221</v>
      </c>
      <c r="NGG83" s="745" t="s">
        <v>376</v>
      </c>
      <c r="NGH83" s="774">
        <v>31138</v>
      </c>
      <c r="NGI83" s="795">
        <v>32</v>
      </c>
      <c r="NGJ83" s="747" t="s">
        <v>4508</v>
      </c>
      <c r="NGK83" s="745" t="s">
        <v>785</v>
      </c>
      <c r="NGL83" s="745" t="s">
        <v>246</v>
      </c>
      <c r="NGM83" s="726"/>
      <c r="NGN83" s="726" t="s">
        <v>6426</v>
      </c>
      <c r="NGO83" s="722" t="s">
        <v>4179</v>
      </c>
      <c r="NGP83" s="745" t="s">
        <v>245</v>
      </c>
      <c r="NGQ83" s="736"/>
      <c r="NGR83" s="727"/>
      <c r="NGS83" s="738">
        <v>2</v>
      </c>
      <c r="NGT83" s="722" t="s">
        <v>4511</v>
      </c>
      <c r="NGU83" s="723" t="s">
        <v>16</v>
      </c>
      <c r="NGV83" s="745" t="s">
        <v>221</v>
      </c>
      <c r="NGW83" s="745" t="s">
        <v>376</v>
      </c>
      <c r="NGX83" s="774">
        <v>31138</v>
      </c>
      <c r="NGY83" s="795">
        <v>32</v>
      </c>
      <c r="NGZ83" s="747" t="s">
        <v>4508</v>
      </c>
      <c r="NHA83" s="745" t="s">
        <v>785</v>
      </c>
      <c r="NHB83" s="745" t="s">
        <v>246</v>
      </c>
      <c r="NHC83" s="726"/>
      <c r="NHD83" s="726" t="s">
        <v>6426</v>
      </c>
      <c r="NHE83" s="722" t="s">
        <v>4179</v>
      </c>
      <c r="NHF83" s="745" t="s">
        <v>245</v>
      </c>
      <c r="NHG83" s="736"/>
      <c r="NHH83" s="727"/>
      <c r="NHI83" s="738">
        <v>2</v>
      </c>
      <c r="NHJ83" s="722" t="s">
        <v>4511</v>
      </c>
      <c r="NHK83" s="723" t="s">
        <v>16</v>
      </c>
      <c r="NHL83" s="745" t="s">
        <v>221</v>
      </c>
      <c r="NHM83" s="745" t="s">
        <v>376</v>
      </c>
      <c r="NHN83" s="774">
        <v>31138</v>
      </c>
      <c r="NHO83" s="795">
        <v>32</v>
      </c>
      <c r="NHP83" s="747" t="s">
        <v>4508</v>
      </c>
      <c r="NHQ83" s="745" t="s">
        <v>785</v>
      </c>
      <c r="NHR83" s="745" t="s">
        <v>246</v>
      </c>
      <c r="NHS83" s="726"/>
      <c r="NHT83" s="726" t="s">
        <v>6426</v>
      </c>
      <c r="NHU83" s="722" t="s">
        <v>4179</v>
      </c>
      <c r="NHV83" s="745" t="s">
        <v>245</v>
      </c>
      <c r="NHW83" s="736"/>
      <c r="NHX83" s="727"/>
      <c r="NHY83" s="738">
        <v>2</v>
      </c>
      <c r="NHZ83" s="722" t="s">
        <v>4511</v>
      </c>
      <c r="NIA83" s="723" t="s">
        <v>16</v>
      </c>
      <c r="NIB83" s="745" t="s">
        <v>221</v>
      </c>
      <c r="NIC83" s="745" t="s">
        <v>376</v>
      </c>
      <c r="NID83" s="774">
        <v>31138</v>
      </c>
      <c r="NIE83" s="795">
        <v>32</v>
      </c>
      <c r="NIF83" s="747" t="s">
        <v>4508</v>
      </c>
      <c r="NIG83" s="745" t="s">
        <v>785</v>
      </c>
      <c r="NIH83" s="745" t="s">
        <v>246</v>
      </c>
      <c r="NII83" s="726"/>
      <c r="NIJ83" s="726" t="s">
        <v>6426</v>
      </c>
      <c r="NIK83" s="722" t="s">
        <v>4179</v>
      </c>
      <c r="NIL83" s="745" t="s">
        <v>245</v>
      </c>
      <c r="NIM83" s="736"/>
      <c r="NIN83" s="727"/>
      <c r="NIO83" s="738">
        <v>2</v>
      </c>
      <c r="NIP83" s="722" t="s">
        <v>4511</v>
      </c>
      <c r="NIQ83" s="723" t="s">
        <v>16</v>
      </c>
      <c r="NIR83" s="745" t="s">
        <v>221</v>
      </c>
      <c r="NIS83" s="745" t="s">
        <v>376</v>
      </c>
      <c r="NIT83" s="774">
        <v>31138</v>
      </c>
      <c r="NIU83" s="795">
        <v>32</v>
      </c>
      <c r="NIV83" s="747" t="s">
        <v>4508</v>
      </c>
      <c r="NIW83" s="745" t="s">
        <v>785</v>
      </c>
      <c r="NIX83" s="745" t="s">
        <v>246</v>
      </c>
      <c r="NIY83" s="726"/>
      <c r="NIZ83" s="726" t="s">
        <v>6426</v>
      </c>
      <c r="NJA83" s="722" t="s">
        <v>4179</v>
      </c>
      <c r="NJB83" s="745" t="s">
        <v>245</v>
      </c>
      <c r="NJC83" s="736"/>
      <c r="NJD83" s="727"/>
      <c r="NJE83" s="738">
        <v>2</v>
      </c>
      <c r="NJF83" s="722" t="s">
        <v>4511</v>
      </c>
      <c r="NJG83" s="723" t="s">
        <v>16</v>
      </c>
      <c r="NJH83" s="745" t="s">
        <v>221</v>
      </c>
      <c r="NJI83" s="745" t="s">
        <v>376</v>
      </c>
      <c r="NJJ83" s="774">
        <v>31138</v>
      </c>
      <c r="NJK83" s="795">
        <v>32</v>
      </c>
      <c r="NJL83" s="747" t="s">
        <v>4508</v>
      </c>
      <c r="NJM83" s="745" t="s">
        <v>785</v>
      </c>
      <c r="NJN83" s="745" t="s">
        <v>246</v>
      </c>
      <c r="NJO83" s="726"/>
      <c r="NJP83" s="726" t="s">
        <v>6426</v>
      </c>
      <c r="NJQ83" s="722" t="s">
        <v>4179</v>
      </c>
      <c r="NJR83" s="745" t="s">
        <v>245</v>
      </c>
      <c r="NJS83" s="736"/>
      <c r="NJT83" s="727"/>
      <c r="NJU83" s="738">
        <v>2</v>
      </c>
      <c r="NJV83" s="722" t="s">
        <v>4511</v>
      </c>
      <c r="NJW83" s="723" t="s">
        <v>16</v>
      </c>
      <c r="NJX83" s="745" t="s">
        <v>221</v>
      </c>
      <c r="NJY83" s="745" t="s">
        <v>376</v>
      </c>
      <c r="NJZ83" s="774">
        <v>31138</v>
      </c>
      <c r="NKA83" s="795">
        <v>32</v>
      </c>
      <c r="NKB83" s="747" t="s">
        <v>4508</v>
      </c>
      <c r="NKC83" s="745" t="s">
        <v>785</v>
      </c>
      <c r="NKD83" s="745" t="s">
        <v>246</v>
      </c>
      <c r="NKE83" s="726"/>
      <c r="NKF83" s="726" t="s">
        <v>6426</v>
      </c>
      <c r="NKG83" s="722" t="s">
        <v>4179</v>
      </c>
      <c r="NKH83" s="745" t="s">
        <v>245</v>
      </c>
      <c r="NKI83" s="736"/>
      <c r="NKJ83" s="727"/>
      <c r="NKK83" s="738">
        <v>2</v>
      </c>
      <c r="NKL83" s="722" t="s">
        <v>4511</v>
      </c>
      <c r="NKM83" s="723" t="s">
        <v>16</v>
      </c>
      <c r="NKN83" s="745" t="s">
        <v>221</v>
      </c>
      <c r="NKO83" s="745" t="s">
        <v>376</v>
      </c>
      <c r="NKP83" s="774">
        <v>31138</v>
      </c>
      <c r="NKQ83" s="795">
        <v>32</v>
      </c>
      <c r="NKR83" s="747" t="s">
        <v>4508</v>
      </c>
      <c r="NKS83" s="745" t="s">
        <v>785</v>
      </c>
      <c r="NKT83" s="745" t="s">
        <v>246</v>
      </c>
      <c r="NKU83" s="726"/>
      <c r="NKV83" s="726" t="s">
        <v>6426</v>
      </c>
      <c r="NKW83" s="722" t="s">
        <v>4179</v>
      </c>
      <c r="NKX83" s="745" t="s">
        <v>245</v>
      </c>
      <c r="NKY83" s="736"/>
      <c r="NKZ83" s="727"/>
      <c r="NLA83" s="738">
        <v>2</v>
      </c>
      <c r="NLB83" s="722" t="s">
        <v>4511</v>
      </c>
      <c r="NLC83" s="723" t="s">
        <v>16</v>
      </c>
      <c r="NLD83" s="745" t="s">
        <v>221</v>
      </c>
      <c r="NLE83" s="745" t="s">
        <v>376</v>
      </c>
      <c r="NLF83" s="774">
        <v>31138</v>
      </c>
      <c r="NLG83" s="795">
        <v>32</v>
      </c>
      <c r="NLH83" s="747" t="s">
        <v>4508</v>
      </c>
      <c r="NLI83" s="745" t="s">
        <v>785</v>
      </c>
      <c r="NLJ83" s="745" t="s">
        <v>246</v>
      </c>
      <c r="NLK83" s="726"/>
      <c r="NLL83" s="726" t="s">
        <v>6426</v>
      </c>
      <c r="NLM83" s="722" t="s">
        <v>4179</v>
      </c>
      <c r="NLN83" s="745" t="s">
        <v>245</v>
      </c>
      <c r="NLO83" s="736"/>
      <c r="NLP83" s="727"/>
      <c r="NLQ83" s="738">
        <v>2</v>
      </c>
      <c r="NLR83" s="722" t="s">
        <v>4511</v>
      </c>
      <c r="NLS83" s="723" t="s">
        <v>16</v>
      </c>
      <c r="NLT83" s="745" t="s">
        <v>221</v>
      </c>
      <c r="NLU83" s="745" t="s">
        <v>376</v>
      </c>
      <c r="NLV83" s="774">
        <v>31138</v>
      </c>
      <c r="NLW83" s="795">
        <v>32</v>
      </c>
      <c r="NLX83" s="747" t="s">
        <v>4508</v>
      </c>
      <c r="NLY83" s="745" t="s">
        <v>785</v>
      </c>
      <c r="NLZ83" s="745" t="s">
        <v>246</v>
      </c>
      <c r="NMA83" s="726"/>
      <c r="NMB83" s="726" t="s">
        <v>6426</v>
      </c>
      <c r="NMC83" s="722" t="s">
        <v>4179</v>
      </c>
      <c r="NMD83" s="745" t="s">
        <v>245</v>
      </c>
      <c r="NME83" s="736"/>
      <c r="NMF83" s="727"/>
      <c r="NMG83" s="738">
        <v>2</v>
      </c>
      <c r="NMH83" s="722" t="s">
        <v>4511</v>
      </c>
      <c r="NMI83" s="723" t="s">
        <v>16</v>
      </c>
      <c r="NMJ83" s="745" t="s">
        <v>221</v>
      </c>
      <c r="NMK83" s="745" t="s">
        <v>376</v>
      </c>
      <c r="NML83" s="774">
        <v>31138</v>
      </c>
      <c r="NMM83" s="795">
        <v>32</v>
      </c>
      <c r="NMN83" s="747" t="s">
        <v>4508</v>
      </c>
      <c r="NMO83" s="745" t="s">
        <v>785</v>
      </c>
      <c r="NMP83" s="745" t="s">
        <v>246</v>
      </c>
      <c r="NMQ83" s="726"/>
      <c r="NMR83" s="726" t="s">
        <v>6426</v>
      </c>
      <c r="NMS83" s="722" t="s">
        <v>4179</v>
      </c>
      <c r="NMT83" s="745" t="s">
        <v>245</v>
      </c>
      <c r="NMU83" s="736"/>
      <c r="NMV83" s="727"/>
      <c r="NMW83" s="738">
        <v>2</v>
      </c>
      <c r="NMX83" s="722" t="s">
        <v>4511</v>
      </c>
      <c r="NMY83" s="723" t="s">
        <v>16</v>
      </c>
      <c r="NMZ83" s="745" t="s">
        <v>221</v>
      </c>
      <c r="NNA83" s="745" t="s">
        <v>376</v>
      </c>
      <c r="NNB83" s="774">
        <v>31138</v>
      </c>
      <c r="NNC83" s="795">
        <v>32</v>
      </c>
      <c r="NND83" s="747" t="s">
        <v>4508</v>
      </c>
      <c r="NNE83" s="745" t="s">
        <v>785</v>
      </c>
      <c r="NNF83" s="745" t="s">
        <v>246</v>
      </c>
      <c r="NNG83" s="726"/>
      <c r="NNH83" s="726" t="s">
        <v>6426</v>
      </c>
      <c r="NNI83" s="722" t="s">
        <v>4179</v>
      </c>
      <c r="NNJ83" s="745" t="s">
        <v>245</v>
      </c>
      <c r="NNK83" s="736"/>
      <c r="NNL83" s="727"/>
      <c r="NNM83" s="738">
        <v>2</v>
      </c>
      <c r="NNN83" s="722" t="s">
        <v>4511</v>
      </c>
      <c r="NNO83" s="723" t="s">
        <v>16</v>
      </c>
      <c r="NNP83" s="745" t="s">
        <v>221</v>
      </c>
      <c r="NNQ83" s="745" t="s">
        <v>376</v>
      </c>
      <c r="NNR83" s="774">
        <v>31138</v>
      </c>
      <c r="NNS83" s="795">
        <v>32</v>
      </c>
      <c r="NNT83" s="747" t="s">
        <v>4508</v>
      </c>
      <c r="NNU83" s="745" t="s">
        <v>785</v>
      </c>
      <c r="NNV83" s="745" t="s">
        <v>246</v>
      </c>
      <c r="NNW83" s="726"/>
      <c r="NNX83" s="726" t="s">
        <v>6426</v>
      </c>
      <c r="NNY83" s="722" t="s">
        <v>4179</v>
      </c>
      <c r="NNZ83" s="745" t="s">
        <v>245</v>
      </c>
      <c r="NOA83" s="736"/>
      <c r="NOB83" s="727"/>
      <c r="NOC83" s="738">
        <v>2</v>
      </c>
      <c r="NOD83" s="722" t="s">
        <v>4511</v>
      </c>
      <c r="NOE83" s="723" t="s">
        <v>16</v>
      </c>
      <c r="NOF83" s="745" t="s">
        <v>221</v>
      </c>
      <c r="NOG83" s="745" t="s">
        <v>376</v>
      </c>
      <c r="NOH83" s="774">
        <v>31138</v>
      </c>
      <c r="NOI83" s="795">
        <v>32</v>
      </c>
      <c r="NOJ83" s="747" t="s">
        <v>4508</v>
      </c>
      <c r="NOK83" s="745" t="s">
        <v>785</v>
      </c>
      <c r="NOL83" s="745" t="s">
        <v>246</v>
      </c>
      <c r="NOM83" s="726"/>
      <c r="NON83" s="726" t="s">
        <v>6426</v>
      </c>
      <c r="NOO83" s="722" t="s">
        <v>4179</v>
      </c>
      <c r="NOP83" s="745" t="s">
        <v>245</v>
      </c>
      <c r="NOQ83" s="736"/>
      <c r="NOR83" s="727"/>
      <c r="NOS83" s="738">
        <v>2</v>
      </c>
      <c r="NOT83" s="722" t="s">
        <v>4511</v>
      </c>
      <c r="NOU83" s="723" t="s">
        <v>16</v>
      </c>
      <c r="NOV83" s="745" t="s">
        <v>221</v>
      </c>
      <c r="NOW83" s="745" t="s">
        <v>376</v>
      </c>
      <c r="NOX83" s="774">
        <v>31138</v>
      </c>
      <c r="NOY83" s="795">
        <v>32</v>
      </c>
      <c r="NOZ83" s="747" t="s">
        <v>4508</v>
      </c>
      <c r="NPA83" s="745" t="s">
        <v>785</v>
      </c>
      <c r="NPB83" s="745" t="s">
        <v>246</v>
      </c>
      <c r="NPC83" s="726"/>
      <c r="NPD83" s="726" t="s">
        <v>6426</v>
      </c>
      <c r="NPE83" s="722" t="s">
        <v>4179</v>
      </c>
      <c r="NPF83" s="745" t="s">
        <v>245</v>
      </c>
      <c r="NPG83" s="736"/>
      <c r="NPH83" s="727"/>
      <c r="NPI83" s="738">
        <v>2</v>
      </c>
      <c r="NPJ83" s="722" t="s">
        <v>4511</v>
      </c>
      <c r="NPK83" s="723" t="s">
        <v>16</v>
      </c>
      <c r="NPL83" s="745" t="s">
        <v>221</v>
      </c>
      <c r="NPM83" s="745" t="s">
        <v>376</v>
      </c>
      <c r="NPN83" s="774">
        <v>31138</v>
      </c>
      <c r="NPO83" s="795">
        <v>32</v>
      </c>
      <c r="NPP83" s="747" t="s">
        <v>4508</v>
      </c>
      <c r="NPQ83" s="745" t="s">
        <v>785</v>
      </c>
      <c r="NPR83" s="745" t="s">
        <v>246</v>
      </c>
      <c r="NPS83" s="726"/>
      <c r="NPT83" s="726" t="s">
        <v>6426</v>
      </c>
      <c r="NPU83" s="722" t="s">
        <v>4179</v>
      </c>
      <c r="NPV83" s="745" t="s">
        <v>245</v>
      </c>
      <c r="NPW83" s="736"/>
      <c r="NPX83" s="727"/>
      <c r="NPY83" s="738">
        <v>2</v>
      </c>
      <c r="NPZ83" s="722" t="s">
        <v>4511</v>
      </c>
      <c r="NQA83" s="723" t="s">
        <v>16</v>
      </c>
      <c r="NQB83" s="745" t="s">
        <v>221</v>
      </c>
      <c r="NQC83" s="745" t="s">
        <v>376</v>
      </c>
      <c r="NQD83" s="774">
        <v>31138</v>
      </c>
      <c r="NQE83" s="795">
        <v>32</v>
      </c>
      <c r="NQF83" s="747" t="s">
        <v>4508</v>
      </c>
      <c r="NQG83" s="745" t="s">
        <v>785</v>
      </c>
      <c r="NQH83" s="745" t="s">
        <v>246</v>
      </c>
      <c r="NQI83" s="726"/>
      <c r="NQJ83" s="726" t="s">
        <v>6426</v>
      </c>
      <c r="NQK83" s="722" t="s">
        <v>4179</v>
      </c>
      <c r="NQL83" s="745" t="s">
        <v>245</v>
      </c>
      <c r="NQM83" s="736"/>
      <c r="NQN83" s="727"/>
      <c r="NQO83" s="738">
        <v>2</v>
      </c>
      <c r="NQP83" s="722" t="s">
        <v>4511</v>
      </c>
      <c r="NQQ83" s="723" t="s">
        <v>16</v>
      </c>
      <c r="NQR83" s="745" t="s">
        <v>221</v>
      </c>
      <c r="NQS83" s="745" t="s">
        <v>376</v>
      </c>
      <c r="NQT83" s="774">
        <v>31138</v>
      </c>
      <c r="NQU83" s="795">
        <v>32</v>
      </c>
      <c r="NQV83" s="747" t="s">
        <v>4508</v>
      </c>
      <c r="NQW83" s="745" t="s">
        <v>785</v>
      </c>
      <c r="NQX83" s="745" t="s">
        <v>246</v>
      </c>
      <c r="NQY83" s="726"/>
      <c r="NQZ83" s="726" t="s">
        <v>6426</v>
      </c>
      <c r="NRA83" s="722" t="s">
        <v>4179</v>
      </c>
      <c r="NRB83" s="745" t="s">
        <v>245</v>
      </c>
      <c r="NRC83" s="736"/>
      <c r="NRD83" s="727"/>
      <c r="NRE83" s="738">
        <v>2</v>
      </c>
      <c r="NRF83" s="722" t="s">
        <v>4511</v>
      </c>
      <c r="NRG83" s="723" t="s">
        <v>16</v>
      </c>
      <c r="NRH83" s="745" t="s">
        <v>221</v>
      </c>
      <c r="NRI83" s="745" t="s">
        <v>376</v>
      </c>
      <c r="NRJ83" s="774">
        <v>31138</v>
      </c>
      <c r="NRK83" s="795">
        <v>32</v>
      </c>
      <c r="NRL83" s="747" t="s">
        <v>4508</v>
      </c>
      <c r="NRM83" s="745" t="s">
        <v>785</v>
      </c>
      <c r="NRN83" s="745" t="s">
        <v>246</v>
      </c>
      <c r="NRO83" s="726"/>
      <c r="NRP83" s="726" t="s">
        <v>6426</v>
      </c>
      <c r="NRQ83" s="722" t="s">
        <v>4179</v>
      </c>
      <c r="NRR83" s="745" t="s">
        <v>245</v>
      </c>
      <c r="NRS83" s="736"/>
      <c r="NRT83" s="727"/>
      <c r="NRU83" s="738">
        <v>2</v>
      </c>
      <c r="NRV83" s="722" t="s">
        <v>4511</v>
      </c>
      <c r="NRW83" s="723" t="s">
        <v>16</v>
      </c>
      <c r="NRX83" s="745" t="s">
        <v>221</v>
      </c>
      <c r="NRY83" s="745" t="s">
        <v>376</v>
      </c>
      <c r="NRZ83" s="774">
        <v>31138</v>
      </c>
      <c r="NSA83" s="795">
        <v>32</v>
      </c>
      <c r="NSB83" s="747" t="s">
        <v>4508</v>
      </c>
      <c r="NSC83" s="745" t="s">
        <v>785</v>
      </c>
      <c r="NSD83" s="745" t="s">
        <v>246</v>
      </c>
      <c r="NSE83" s="726"/>
      <c r="NSF83" s="726" t="s">
        <v>6426</v>
      </c>
      <c r="NSG83" s="722" t="s">
        <v>4179</v>
      </c>
      <c r="NSH83" s="745" t="s">
        <v>245</v>
      </c>
      <c r="NSI83" s="736"/>
      <c r="NSJ83" s="727"/>
      <c r="NSK83" s="738">
        <v>2</v>
      </c>
      <c r="NSL83" s="722" t="s">
        <v>4511</v>
      </c>
      <c r="NSM83" s="723" t="s">
        <v>16</v>
      </c>
      <c r="NSN83" s="745" t="s">
        <v>221</v>
      </c>
      <c r="NSO83" s="745" t="s">
        <v>376</v>
      </c>
      <c r="NSP83" s="774">
        <v>31138</v>
      </c>
      <c r="NSQ83" s="795">
        <v>32</v>
      </c>
      <c r="NSR83" s="747" t="s">
        <v>4508</v>
      </c>
      <c r="NSS83" s="745" t="s">
        <v>785</v>
      </c>
      <c r="NST83" s="745" t="s">
        <v>246</v>
      </c>
      <c r="NSU83" s="726"/>
      <c r="NSV83" s="726" t="s">
        <v>6426</v>
      </c>
      <c r="NSW83" s="722" t="s">
        <v>4179</v>
      </c>
      <c r="NSX83" s="745" t="s">
        <v>245</v>
      </c>
      <c r="NSY83" s="736"/>
      <c r="NSZ83" s="727"/>
      <c r="NTA83" s="738">
        <v>2</v>
      </c>
      <c r="NTB83" s="722" t="s">
        <v>4511</v>
      </c>
      <c r="NTC83" s="723" t="s">
        <v>16</v>
      </c>
      <c r="NTD83" s="745" t="s">
        <v>221</v>
      </c>
      <c r="NTE83" s="745" t="s">
        <v>376</v>
      </c>
      <c r="NTF83" s="774">
        <v>31138</v>
      </c>
      <c r="NTG83" s="795">
        <v>32</v>
      </c>
      <c r="NTH83" s="747" t="s">
        <v>4508</v>
      </c>
      <c r="NTI83" s="745" t="s">
        <v>785</v>
      </c>
      <c r="NTJ83" s="745" t="s">
        <v>246</v>
      </c>
      <c r="NTK83" s="726"/>
      <c r="NTL83" s="726" t="s">
        <v>6426</v>
      </c>
      <c r="NTM83" s="722" t="s">
        <v>4179</v>
      </c>
      <c r="NTN83" s="745" t="s">
        <v>245</v>
      </c>
      <c r="NTO83" s="736"/>
      <c r="NTP83" s="727"/>
      <c r="NTQ83" s="738">
        <v>2</v>
      </c>
      <c r="NTR83" s="722" t="s">
        <v>4511</v>
      </c>
      <c r="NTS83" s="723" t="s">
        <v>16</v>
      </c>
      <c r="NTT83" s="745" t="s">
        <v>221</v>
      </c>
      <c r="NTU83" s="745" t="s">
        <v>376</v>
      </c>
      <c r="NTV83" s="774">
        <v>31138</v>
      </c>
      <c r="NTW83" s="795">
        <v>32</v>
      </c>
      <c r="NTX83" s="747" t="s">
        <v>4508</v>
      </c>
      <c r="NTY83" s="745" t="s">
        <v>785</v>
      </c>
      <c r="NTZ83" s="745" t="s">
        <v>246</v>
      </c>
      <c r="NUA83" s="726"/>
      <c r="NUB83" s="726" t="s">
        <v>6426</v>
      </c>
      <c r="NUC83" s="722" t="s">
        <v>4179</v>
      </c>
      <c r="NUD83" s="745" t="s">
        <v>245</v>
      </c>
      <c r="NUE83" s="736"/>
      <c r="NUF83" s="727"/>
      <c r="NUG83" s="738">
        <v>2</v>
      </c>
      <c r="NUH83" s="722" t="s">
        <v>4511</v>
      </c>
      <c r="NUI83" s="723" t="s">
        <v>16</v>
      </c>
      <c r="NUJ83" s="745" t="s">
        <v>221</v>
      </c>
      <c r="NUK83" s="745" t="s">
        <v>376</v>
      </c>
      <c r="NUL83" s="774">
        <v>31138</v>
      </c>
      <c r="NUM83" s="795">
        <v>32</v>
      </c>
      <c r="NUN83" s="747" t="s">
        <v>4508</v>
      </c>
      <c r="NUO83" s="745" t="s">
        <v>785</v>
      </c>
      <c r="NUP83" s="745" t="s">
        <v>246</v>
      </c>
      <c r="NUQ83" s="726"/>
      <c r="NUR83" s="726" t="s">
        <v>6426</v>
      </c>
      <c r="NUS83" s="722" t="s">
        <v>4179</v>
      </c>
      <c r="NUT83" s="745" t="s">
        <v>245</v>
      </c>
      <c r="NUU83" s="736"/>
      <c r="NUV83" s="727"/>
      <c r="NUW83" s="738">
        <v>2</v>
      </c>
      <c r="NUX83" s="722" t="s">
        <v>4511</v>
      </c>
      <c r="NUY83" s="723" t="s">
        <v>16</v>
      </c>
      <c r="NUZ83" s="745" t="s">
        <v>221</v>
      </c>
      <c r="NVA83" s="745" t="s">
        <v>376</v>
      </c>
      <c r="NVB83" s="774">
        <v>31138</v>
      </c>
      <c r="NVC83" s="795">
        <v>32</v>
      </c>
      <c r="NVD83" s="747" t="s">
        <v>4508</v>
      </c>
      <c r="NVE83" s="745" t="s">
        <v>785</v>
      </c>
      <c r="NVF83" s="745" t="s">
        <v>246</v>
      </c>
      <c r="NVG83" s="726"/>
      <c r="NVH83" s="726" t="s">
        <v>6426</v>
      </c>
      <c r="NVI83" s="722" t="s">
        <v>4179</v>
      </c>
      <c r="NVJ83" s="745" t="s">
        <v>245</v>
      </c>
      <c r="NVK83" s="736"/>
      <c r="NVL83" s="727"/>
      <c r="NVM83" s="738">
        <v>2</v>
      </c>
      <c r="NVN83" s="722" t="s">
        <v>4511</v>
      </c>
      <c r="NVO83" s="723" t="s">
        <v>16</v>
      </c>
      <c r="NVP83" s="745" t="s">
        <v>221</v>
      </c>
      <c r="NVQ83" s="745" t="s">
        <v>376</v>
      </c>
      <c r="NVR83" s="774">
        <v>31138</v>
      </c>
      <c r="NVS83" s="795">
        <v>32</v>
      </c>
      <c r="NVT83" s="747" t="s">
        <v>4508</v>
      </c>
      <c r="NVU83" s="745" t="s">
        <v>785</v>
      </c>
      <c r="NVV83" s="745" t="s">
        <v>246</v>
      </c>
      <c r="NVW83" s="726"/>
      <c r="NVX83" s="726" t="s">
        <v>6426</v>
      </c>
      <c r="NVY83" s="722" t="s">
        <v>4179</v>
      </c>
      <c r="NVZ83" s="745" t="s">
        <v>245</v>
      </c>
      <c r="NWA83" s="736"/>
      <c r="NWB83" s="727"/>
      <c r="NWC83" s="738">
        <v>2</v>
      </c>
      <c r="NWD83" s="722" t="s">
        <v>4511</v>
      </c>
      <c r="NWE83" s="723" t="s">
        <v>16</v>
      </c>
      <c r="NWF83" s="745" t="s">
        <v>221</v>
      </c>
      <c r="NWG83" s="745" t="s">
        <v>376</v>
      </c>
      <c r="NWH83" s="774">
        <v>31138</v>
      </c>
      <c r="NWI83" s="795">
        <v>32</v>
      </c>
      <c r="NWJ83" s="747" t="s">
        <v>4508</v>
      </c>
      <c r="NWK83" s="745" t="s">
        <v>785</v>
      </c>
      <c r="NWL83" s="745" t="s">
        <v>246</v>
      </c>
      <c r="NWM83" s="726"/>
      <c r="NWN83" s="726" t="s">
        <v>6426</v>
      </c>
      <c r="NWO83" s="722" t="s">
        <v>4179</v>
      </c>
      <c r="NWP83" s="745" t="s">
        <v>245</v>
      </c>
      <c r="NWQ83" s="736"/>
      <c r="NWR83" s="727"/>
      <c r="NWS83" s="738">
        <v>2</v>
      </c>
      <c r="NWT83" s="722" t="s">
        <v>4511</v>
      </c>
      <c r="NWU83" s="723" t="s">
        <v>16</v>
      </c>
      <c r="NWV83" s="745" t="s">
        <v>221</v>
      </c>
      <c r="NWW83" s="745" t="s">
        <v>376</v>
      </c>
      <c r="NWX83" s="774">
        <v>31138</v>
      </c>
      <c r="NWY83" s="795">
        <v>32</v>
      </c>
      <c r="NWZ83" s="747" t="s">
        <v>4508</v>
      </c>
      <c r="NXA83" s="745" t="s">
        <v>785</v>
      </c>
      <c r="NXB83" s="745" t="s">
        <v>246</v>
      </c>
      <c r="NXC83" s="726"/>
      <c r="NXD83" s="726" t="s">
        <v>6426</v>
      </c>
      <c r="NXE83" s="722" t="s">
        <v>4179</v>
      </c>
      <c r="NXF83" s="745" t="s">
        <v>245</v>
      </c>
      <c r="NXG83" s="736"/>
      <c r="NXH83" s="727"/>
      <c r="NXI83" s="738">
        <v>2</v>
      </c>
      <c r="NXJ83" s="722" t="s">
        <v>4511</v>
      </c>
      <c r="NXK83" s="723" t="s">
        <v>16</v>
      </c>
      <c r="NXL83" s="745" t="s">
        <v>221</v>
      </c>
      <c r="NXM83" s="745" t="s">
        <v>376</v>
      </c>
      <c r="NXN83" s="774">
        <v>31138</v>
      </c>
      <c r="NXO83" s="795">
        <v>32</v>
      </c>
      <c r="NXP83" s="747" t="s">
        <v>4508</v>
      </c>
      <c r="NXQ83" s="745" t="s">
        <v>785</v>
      </c>
      <c r="NXR83" s="745" t="s">
        <v>246</v>
      </c>
      <c r="NXS83" s="726"/>
      <c r="NXT83" s="726" t="s">
        <v>6426</v>
      </c>
      <c r="NXU83" s="722" t="s">
        <v>4179</v>
      </c>
      <c r="NXV83" s="745" t="s">
        <v>245</v>
      </c>
      <c r="NXW83" s="736"/>
      <c r="NXX83" s="727"/>
      <c r="NXY83" s="738">
        <v>2</v>
      </c>
      <c r="NXZ83" s="722" t="s">
        <v>4511</v>
      </c>
      <c r="NYA83" s="723" t="s">
        <v>16</v>
      </c>
      <c r="NYB83" s="745" t="s">
        <v>221</v>
      </c>
      <c r="NYC83" s="745" t="s">
        <v>376</v>
      </c>
      <c r="NYD83" s="774">
        <v>31138</v>
      </c>
      <c r="NYE83" s="795">
        <v>32</v>
      </c>
      <c r="NYF83" s="747" t="s">
        <v>4508</v>
      </c>
      <c r="NYG83" s="745" t="s">
        <v>785</v>
      </c>
      <c r="NYH83" s="745" t="s">
        <v>246</v>
      </c>
      <c r="NYI83" s="726"/>
      <c r="NYJ83" s="726" t="s">
        <v>6426</v>
      </c>
      <c r="NYK83" s="722" t="s">
        <v>4179</v>
      </c>
      <c r="NYL83" s="745" t="s">
        <v>245</v>
      </c>
      <c r="NYM83" s="736"/>
      <c r="NYN83" s="727"/>
      <c r="NYO83" s="738">
        <v>2</v>
      </c>
      <c r="NYP83" s="722" t="s">
        <v>4511</v>
      </c>
      <c r="NYQ83" s="723" t="s">
        <v>16</v>
      </c>
      <c r="NYR83" s="745" t="s">
        <v>221</v>
      </c>
      <c r="NYS83" s="745" t="s">
        <v>376</v>
      </c>
      <c r="NYT83" s="774">
        <v>31138</v>
      </c>
      <c r="NYU83" s="795">
        <v>32</v>
      </c>
      <c r="NYV83" s="747" t="s">
        <v>4508</v>
      </c>
      <c r="NYW83" s="745" t="s">
        <v>785</v>
      </c>
      <c r="NYX83" s="745" t="s">
        <v>246</v>
      </c>
      <c r="NYY83" s="726"/>
      <c r="NYZ83" s="726" t="s">
        <v>6426</v>
      </c>
      <c r="NZA83" s="722" t="s">
        <v>4179</v>
      </c>
      <c r="NZB83" s="745" t="s">
        <v>245</v>
      </c>
      <c r="NZC83" s="736"/>
      <c r="NZD83" s="727"/>
      <c r="NZE83" s="738">
        <v>2</v>
      </c>
      <c r="NZF83" s="722" t="s">
        <v>4511</v>
      </c>
      <c r="NZG83" s="723" t="s">
        <v>16</v>
      </c>
      <c r="NZH83" s="745" t="s">
        <v>221</v>
      </c>
      <c r="NZI83" s="745" t="s">
        <v>376</v>
      </c>
      <c r="NZJ83" s="774">
        <v>31138</v>
      </c>
      <c r="NZK83" s="795">
        <v>32</v>
      </c>
      <c r="NZL83" s="747" t="s">
        <v>4508</v>
      </c>
      <c r="NZM83" s="745" t="s">
        <v>785</v>
      </c>
      <c r="NZN83" s="745" t="s">
        <v>246</v>
      </c>
      <c r="NZO83" s="726"/>
      <c r="NZP83" s="726" t="s">
        <v>6426</v>
      </c>
      <c r="NZQ83" s="722" t="s">
        <v>4179</v>
      </c>
      <c r="NZR83" s="745" t="s">
        <v>245</v>
      </c>
      <c r="NZS83" s="736"/>
      <c r="NZT83" s="727"/>
      <c r="NZU83" s="738">
        <v>2</v>
      </c>
      <c r="NZV83" s="722" t="s">
        <v>4511</v>
      </c>
      <c r="NZW83" s="723" t="s">
        <v>16</v>
      </c>
      <c r="NZX83" s="745" t="s">
        <v>221</v>
      </c>
      <c r="NZY83" s="745" t="s">
        <v>376</v>
      </c>
      <c r="NZZ83" s="774">
        <v>31138</v>
      </c>
      <c r="OAA83" s="795">
        <v>32</v>
      </c>
      <c r="OAB83" s="747" t="s">
        <v>4508</v>
      </c>
      <c r="OAC83" s="745" t="s">
        <v>785</v>
      </c>
      <c r="OAD83" s="745" t="s">
        <v>246</v>
      </c>
      <c r="OAE83" s="726"/>
      <c r="OAF83" s="726" t="s">
        <v>6426</v>
      </c>
      <c r="OAG83" s="722" t="s">
        <v>4179</v>
      </c>
      <c r="OAH83" s="745" t="s">
        <v>245</v>
      </c>
      <c r="OAI83" s="736"/>
      <c r="OAJ83" s="727"/>
      <c r="OAK83" s="738">
        <v>2</v>
      </c>
      <c r="OAL83" s="722" t="s">
        <v>4511</v>
      </c>
      <c r="OAM83" s="723" t="s">
        <v>16</v>
      </c>
      <c r="OAN83" s="745" t="s">
        <v>221</v>
      </c>
      <c r="OAO83" s="745" t="s">
        <v>376</v>
      </c>
      <c r="OAP83" s="774">
        <v>31138</v>
      </c>
      <c r="OAQ83" s="795">
        <v>32</v>
      </c>
      <c r="OAR83" s="747" t="s">
        <v>4508</v>
      </c>
      <c r="OAS83" s="745" t="s">
        <v>785</v>
      </c>
      <c r="OAT83" s="745" t="s">
        <v>246</v>
      </c>
      <c r="OAU83" s="726"/>
      <c r="OAV83" s="726" t="s">
        <v>6426</v>
      </c>
      <c r="OAW83" s="722" t="s">
        <v>4179</v>
      </c>
      <c r="OAX83" s="745" t="s">
        <v>245</v>
      </c>
      <c r="OAY83" s="736"/>
      <c r="OAZ83" s="727"/>
      <c r="OBA83" s="738">
        <v>2</v>
      </c>
      <c r="OBB83" s="722" t="s">
        <v>4511</v>
      </c>
      <c r="OBC83" s="723" t="s">
        <v>16</v>
      </c>
      <c r="OBD83" s="745" t="s">
        <v>221</v>
      </c>
      <c r="OBE83" s="745" t="s">
        <v>376</v>
      </c>
      <c r="OBF83" s="774">
        <v>31138</v>
      </c>
      <c r="OBG83" s="795">
        <v>32</v>
      </c>
      <c r="OBH83" s="747" t="s">
        <v>4508</v>
      </c>
      <c r="OBI83" s="745" t="s">
        <v>785</v>
      </c>
      <c r="OBJ83" s="745" t="s">
        <v>246</v>
      </c>
      <c r="OBK83" s="726"/>
      <c r="OBL83" s="726" t="s">
        <v>6426</v>
      </c>
      <c r="OBM83" s="722" t="s">
        <v>4179</v>
      </c>
      <c r="OBN83" s="745" t="s">
        <v>245</v>
      </c>
      <c r="OBO83" s="736"/>
      <c r="OBP83" s="727"/>
      <c r="OBQ83" s="738">
        <v>2</v>
      </c>
      <c r="OBR83" s="722" t="s">
        <v>4511</v>
      </c>
      <c r="OBS83" s="723" t="s">
        <v>16</v>
      </c>
      <c r="OBT83" s="745" t="s">
        <v>221</v>
      </c>
      <c r="OBU83" s="745" t="s">
        <v>376</v>
      </c>
      <c r="OBV83" s="774">
        <v>31138</v>
      </c>
      <c r="OBW83" s="795">
        <v>32</v>
      </c>
      <c r="OBX83" s="747" t="s">
        <v>4508</v>
      </c>
      <c r="OBY83" s="745" t="s">
        <v>785</v>
      </c>
      <c r="OBZ83" s="745" t="s">
        <v>246</v>
      </c>
      <c r="OCA83" s="726"/>
      <c r="OCB83" s="726" t="s">
        <v>6426</v>
      </c>
      <c r="OCC83" s="722" t="s">
        <v>4179</v>
      </c>
      <c r="OCD83" s="745" t="s">
        <v>245</v>
      </c>
      <c r="OCE83" s="736"/>
      <c r="OCF83" s="727"/>
      <c r="OCG83" s="738">
        <v>2</v>
      </c>
      <c r="OCH83" s="722" t="s">
        <v>4511</v>
      </c>
      <c r="OCI83" s="723" t="s">
        <v>16</v>
      </c>
      <c r="OCJ83" s="745" t="s">
        <v>221</v>
      </c>
      <c r="OCK83" s="745" t="s">
        <v>376</v>
      </c>
      <c r="OCL83" s="774">
        <v>31138</v>
      </c>
      <c r="OCM83" s="795">
        <v>32</v>
      </c>
      <c r="OCN83" s="747" t="s">
        <v>4508</v>
      </c>
      <c r="OCO83" s="745" t="s">
        <v>785</v>
      </c>
      <c r="OCP83" s="745" t="s">
        <v>246</v>
      </c>
      <c r="OCQ83" s="726"/>
      <c r="OCR83" s="726" t="s">
        <v>6426</v>
      </c>
      <c r="OCS83" s="722" t="s">
        <v>4179</v>
      </c>
      <c r="OCT83" s="745" t="s">
        <v>245</v>
      </c>
      <c r="OCU83" s="736"/>
      <c r="OCV83" s="727"/>
      <c r="OCW83" s="738">
        <v>2</v>
      </c>
      <c r="OCX83" s="722" t="s">
        <v>4511</v>
      </c>
      <c r="OCY83" s="723" t="s">
        <v>16</v>
      </c>
      <c r="OCZ83" s="745" t="s">
        <v>221</v>
      </c>
      <c r="ODA83" s="745" t="s">
        <v>376</v>
      </c>
      <c r="ODB83" s="774">
        <v>31138</v>
      </c>
      <c r="ODC83" s="795">
        <v>32</v>
      </c>
      <c r="ODD83" s="747" t="s">
        <v>4508</v>
      </c>
      <c r="ODE83" s="745" t="s">
        <v>785</v>
      </c>
      <c r="ODF83" s="745" t="s">
        <v>246</v>
      </c>
      <c r="ODG83" s="726"/>
      <c r="ODH83" s="726" t="s">
        <v>6426</v>
      </c>
      <c r="ODI83" s="722" t="s">
        <v>4179</v>
      </c>
      <c r="ODJ83" s="745" t="s">
        <v>245</v>
      </c>
      <c r="ODK83" s="736"/>
      <c r="ODL83" s="727"/>
      <c r="ODM83" s="738">
        <v>2</v>
      </c>
      <c r="ODN83" s="722" t="s">
        <v>4511</v>
      </c>
      <c r="ODO83" s="723" t="s">
        <v>16</v>
      </c>
      <c r="ODP83" s="745" t="s">
        <v>221</v>
      </c>
      <c r="ODQ83" s="745" t="s">
        <v>376</v>
      </c>
      <c r="ODR83" s="774">
        <v>31138</v>
      </c>
      <c r="ODS83" s="795">
        <v>32</v>
      </c>
      <c r="ODT83" s="747" t="s">
        <v>4508</v>
      </c>
      <c r="ODU83" s="745" t="s">
        <v>785</v>
      </c>
      <c r="ODV83" s="745" t="s">
        <v>246</v>
      </c>
      <c r="ODW83" s="726"/>
      <c r="ODX83" s="726" t="s">
        <v>6426</v>
      </c>
      <c r="ODY83" s="722" t="s">
        <v>4179</v>
      </c>
      <c r="ODZ83" s="745" t="s">
        <v>245</v>
      </c>
      <c r="OEA83" s="736"/>
      <c r="OEB83" s="727"/>
      <c r="OEC83" s="738">
        <v>2</v>
      </c>
      <c r="OED83" s="722" t="s">
        <v>4511</v>
      </c>
      <c r="OEE83" s="723" t="s">
        <v>16</v>
      </c>
      <c r="OEF83" s="745" t="s">
        <v>221</v>
      </c>
      <c r="OEG83" s="745" t="s">
        <v>376</v>
      </c>
      <c r="OEH83" s="774">
        <v>31138</v>
      </c>
      <c r="OEI83" s="795">
        <v>32</v>
      </c>
      <c r="OEJ83" s="747" t="s">
        <v>4508</v>
      </c>
      <c r="OEK83" s="745" t="s">
        <v>785</v>
      </c>
      <c r="OEL83" s="745" t="s">
        <v>246</v>
      </c>
      <c r="OEM83" s="726"/>
      <c r="OEN83" s="726" t="s">
        <v>6426</v>
      </c>
      <c r="OEO83" s="722" t="s">
        <v>4179</v>
      </c>
      <c r="OEP83" s="745" t="s">
        <v>245</v>
      </c>
      <c r="OEQ83" s="736"/>
      <c r="OER83" s="727"/>
      <c r="OES83" s="738">
        <v>2</v>
      </c>
      <c r="OET83" s="722" t="s">
        <v>4511</v>
      </c>
      <c r="OEU83" s="723" t="s">
        <v>16</v>
      </c>
      <c r="OEV83" s="745" t="s">
        <v>221</v>
      </c>
      <c r="OEW83" s="745" t="s">
        <v>376</v>
      </c>
      <c r="OEX83" s="774">
        <v>31138</v>
      </c>
      <c r="OEY83" s="795">
        <v>32</v>
      </c>
      <c r="OEZ83" s="747" t="s">
        <v>4508</v>
      </c>
      <c r="OFA83" s="745" t="s">
        <v>785</v>
      </c>
      <c r="OFB83" s="745" t="s">
        <v>246</v>
      </c>
      <c r="OFC83" s="726"/>
      <c r="OFD83" s="726" t="s">
        <v>6426</v>
      </c>
      <c r="OFE83" s="722" t="s">
        <v>4179</v>
      </c>
      <c r="OFF83" s="745" t="s">
        <v>245</v>
      </c>
      <c r="OFG83" s="736"/>
      <c r="OFH83" s="727"/>
      <c r="OFI83" s="738">
        <v>2</v>
      </c>
      <c r="OFJ83" s="722" t="s">
        <v>4511</v>
      </c>
      <c r="OFK83" s="723" t="s">
        <v>16</v>
      </c>
      <c r="OFL83" s="745" t="s">
        <v>221</v>
      </c>
      <c r="OFM83" s="745" t="s">
        <v>376</v>
      </c>
      <c r="OFN83" s="774">
        <v>31138</v>
      </c>
      <c r="OFO83" s="795">
        <v>32</v>
      </c>
      <c r="OFP83" s="747" t="s">
        <v>4508</v>
      </c>
      <c r="OFQ83" s="745" t="s">
        <v>785</v>
      </c>
      <c r="OFR83" s="745" t="s">
        <v>246</v>
      </c>
      <c r="OFS83" s="726"/>
      <c r="OFT83" s="726" t="s">
        <v>6426</v>
      </c>
      <c r="OFU83" s="722" t="s">
        <v>4179</v>
      </c>
      <c r="OFV83" s="745" t="s">
        <v>245</v>
      </c>
      <c r="OFW83" s="736"/>
      <c r="OFX83" s="727"/>
      <c r="OFY83" s="738">
        <v>2</v>
      </c>
      <c r="OFZ83" s="722" t="s">
        <v>4511</v>
      </c>
      <c r="OGA83" s="723" t="s">
        <v>16</v>
      </c>
      <c r="OGB83" s="745" t="s">
        <v>221</v>
      </c>
      <c r="OGC83" s="745" t="s">
        <v>376</v>
      </c>
      <c r="OGD83" s="774">
        <v>31138</v>
      </c>
      <c r="OGE83" s="795">
        <v>32</v>
      </c>
      <c r="OGF83" s="747" t="s">
        <v>4508</v>
      </c>
      <c r="OGG83" s="745" t="s">
        <v>785</v>
      </c>
      <c r="OGH83" s="745" t="s">
        <v>246</v>
      </c>
      <c r="OGI83" s="726"/>
      <c r="OGJ83" s="726" t="s">
        <v>6426</v>
      </c>
      <c r="OGK83" s="722" t="s">
        <v>4179</v>
      </c>
      <c r="OGL83" s="745" t="s">
        <v>245</v>
      </c>
      <c r="OGM83" s="736"/>
      <c r="OGN83" s="727"/>
      <c r="OGO83" s="738">
        <v>2</v>
      </c>
      <c r="OGP83" s="722" t="s">
        <v>4511</v>
      </c>
      <c r="OGQ83" s="723" t="s">
        <v>16</v>
      </c>
      <c r="OGR83" s="745" t="s">
        <v>221</v>
      </c>
      <c r="OGS83" s="745" t="s">
        <v>376</v>
      </c>
      <c r="OGT83" s="774">
        <v>31138</v>
      </c>
      <c r="OGU83" s="795">
        <v>32</v>
      </c>
      <c r="OGV83" s="747" t="s">
        <v>4508</v>
      </c>
      <c r="OGW83" s="745" t="s">
        <v>785</v>
      </c>
      <c r="OGX83" s="745" t="s">
        <v>246</v>
      </c>
      <c r="OGY83" s="726"/>
      <c r="OGZ83" s="726" t="s">
        <v>6426</v>
      </c>
      <c r="OHA83" s="722" t="s">
        <v>4179</v>
      </c>
      <c r="OHB83" s="745" t="s">
        <v>245</v>
      </c>
      <c r="OHC83" s="736"/>
      <c r="OHD83" s="727"/>
      <c r="OHE83" s="738">
        <v>2</v>
      </c>
      <c r="OHF83" s="722" t="s">
        <v>4511</v>
      </c>
      <c r="OHG83" s="723" t="s">
        <v>16</v>
      </c>
      <c r="OHH83" s="745" t="s">
        <v>221</v>
      </c>
      <c r="OHI83" s="745" t="s">
        <v>376</v>
      </c>
      <c r="OHJ83" s="774">
        <v>31138</v>
      </c>
      <c r="OHK83" s="795">
        <v>32</v>
      </c>
      <c r="OHL83" s="747" t="s">
        <v>4508</v>
      </c>
      <c r="OHM83" s="745" t="s">
        <v>785</v>
      </c>
      <c r="OHN83" s="745" t="s">
        <v>246</v>
      </c>
      <c r="OHO83" s="726"/>
      <c r="OHP83" s="726" t="s">
        <v>6426</v>
      </c>
      <c r="OHQ83" s="722" t="s">
        <v>4179</v>
      </c>
      <c r="OHR83" s="745" t="s">
        <v>245</v>
      </c>
      <c r="OHS83" s="736"/>
      <c r="OHT83" s="727"/>
      <c r="OHU83" s="738">
        <v>2</v>
      </c>
      <c r="OHV83" s="722" t="s">
        <v>4511</v>
      </c>
      <c r="OHW83" s="723" t="s">
        <v>16</v>
      </c>
      <c r="OHX83" s="745" t="s">
        <v>221</v>
      </c>
      <c r="OHY83" s="745" t="s">
        <v>376</v>
      </c>
      <c r="OHZ83" s="774">
        <v>31138</v>
      </c>
      <c r="OIA83" s="795">
        <v>32</v>
      </c>
      <c r="OIB83" s="747" t="s">
        <v>4508</v>
      </c>
      <c r="OIC83" s="745" t="s">
        <v>785</v>
      </c>
      <c r="OID83" s="745" t="s">
        <v>246</v>
      </c>
      <c r="OIE83" s="726"/>
      <c r="OIF83" s="726" t="s">
        <v>6426</v>
      </c>
      <c r="OIG83" s="722" t="s">
        <v>4179</v>
      </c>
      <c r="OIH83" s="745" t="s">
        <v>245</v>
      </c>
      <c r="OII83" s="736"/>
      <c r="OIJ83" s="727"/>
      <c r="OIK83" s="738">
        <v>2</v>
      </c>
      <c r="OIL83" s="722" t="s">
        <v>4511</v>
      </c>
      <c r="OIM83" s="723" t="s">
        <v>16</v>
      </c>
      <c r="OIN83" s="745" t="s">
        <v>221</v>
      </c>
      <c r="OIO83" s="745" t="s">
        <v>376</v>
      </c>
      <c r="OIP83" s="774">
        <v>31138</v>
      </c>
      <c r="OIQ83" s="795">
        <v>32</v>
      </c>
      <c r="OIR83" s="747" t="s">
        <v>4508</v>
      </c>
      <c r="OIS83" s="745" t="s">
        <v>785</v>
      </c>
      <c r="OIT83" s="745" t="s">
        <v>246</v>
      </c>
      <c r="OIU83" s="726"/>
      <c r="OIV83" s="726" t="s">
        <v>6426</v>
      </c>
      <c r="OIW83" s="722" t="s">
        <v>4179</v>
      </c>
      <c r="OIX83" s="745" t="s">
        <v>245</v>
      </c>
      <c r="OIY83" s="736"/>
      <c r="OIZ83" s="727"/>
      <c r="OJA83" s="738">
        <v>2</v>
      </c>
      <c r="OJB83" s="722" t="s">
        <v>4511</v>
      </c>
      <c r="OJC83" s="723" t="s">
        <v>16</v>
      </c>
      <c r="OJD83" s="745" t="s">
        <v>221</v>
      </c>
      <c r="OJE83" s="745" t="s">
        <v>376</v>
      </c>
      <c r="OJF83" s="774">
        <v>31138</v>
      </c>
      <c r="OJG83" s="795">
        <v>32</v>
      </c>
      <c r="OJH83" s="747" t="s">
        <v>4508</v>
      </c>
      <c r="OJI83" s="745" t="s">
        <v>785</v>
      </c>
      <c r="OJJ83" s="745" t="s">
        <v>246</v>
      </c>
      <c r="OJK83" s="726"/>
      <c r="OJL83" s="726" t="s">
        <v>6426</v>
      </c>
      <c r="OJM83" s="722" t="s">
        <v>4179</v>
      </c>
      <c r="OJN83" s="745" t="s">
        <v>245</v>
      </c>
      <c r="OJO83" s="736"/>
      <c r="OJP83" s="727"/>
      <c r="OJQ83" s="738">
        <v>2</v>
      </c>
      <c r="OJR83" s="722" t="s">
        <v>4511</v>
      </c>
      <c r="OJS83" s="723" t="s">
        <v>16</v>
      </c>
      <c r="OJT83" s="745" t="s">
        <v>221</v>
      </c>
      <c r="OJU83" s="745" t="s">
        <v>376</v>
      </c>
      <c r="OJV83" s="774">
        <v>31138</v>
      </c>
      <c r="OJW83" s="795">
        <v>32</v>
      </c>
      <c r="OJX83" s="747" t="s">
        <v>4508</v>
      </c>
      <c r="OJY83" s="745" t="s">
        <v>785</v>
      </c>
      <c r="OJZ83" s="745" t="s">
        <v>246</v>
      </c>
      <c r="OKA83" s="726"/>
      <c r="OKB83" s="726" t="s">
        <v>6426</v>
      </c>
      <c r="OKC83" s="722" t="s">
        <v>4179</v>
      </c>
      <c r="OKD83" s="745" t="s">
        <v>245</v>
      </c>
      <c r="OKE83" s="736"/>
      <c r="OKF83" s="727"/>
      <c r="OKG83" s="738">
        <v>2</v>
      </c>
      <c r="OKH83" s="722" t="s">
        <v>4511</v>
      </c>
      <c r="OKI83" s="723" t="s">
        <v>16</v>
      </c>
      <c r="OKJ83" s="745" t="s">
        <v>221</v>
      </c>
      <c r="OKK83" s="745" t="s">
        <v>376</v>
      </c>
      <c r="OKL83" s="774">
        <v>31138</v>
      </c>
      <c r="OKM83" s="795">
        <v>32</v>
      </c>
      <c r="OKN83" s="747" t="s">
        <v>4508</v>
      </c>
      <c r="OKO83" s="745" t="s">
        <v>785</v>
      </c>
      <c r="OKP83" s="745" t="s">
        <v>246</v>
      </c>
      <c r="OKQ83" s="726"/>
      <c r="OKR83" s="726" t="s">
        <v>6426</v>
      </c>
      <c r="OKS83" s="722" t="s">
        <v>4179</v>
      </c>
      <c r="OKT83" s="745" t="s">
        <v>245</v>
      </c>
      <c r="OKU83" s="736"/>
      <c r="OKV83" s="727"/>
      <c r="OKW83" s="738">
        <v>2</v>
      </c>
      <c r="OKX83" s="722" t="s">
        <v>4511</v>
      </c>
      <c r="OKY83" s="723" t="s">
        <v>16</v>
      </c>
      <c r="OKZ83" s="745" t="s">
        <v>221</v>
      </c>
      <c r="OLA83" s="745" t="s">
        <v>376</v>
      </c>
      <c r="OLB83" s="774">
        <v>31138</v>
      </c>
      <c r="OLC83" s="795">
        <v>32</v>
      </c>
      <c r="OLD83" s="747" t="s">
        <v>4508</v>
      </c>
      <c r="OLE83" s="745" t="s">
        <v>785</v>
      </c>
      <c r="OLF83" s="745" t="s">
        <v>246</v>
      </c>
      <c r="OLG83" s="726"/>
      <c r="OLH83" s="726" t="s">
        <v>6426</v>
      </c>
      <c r="OLI83" s="722" t="s">
        <v>4179</v>
      </c>
      <c r="OLJ83" s="745" t="s">
        <v>245</v>
      </c>
      <c r="OLK83" s="736"/>
      <c r="OLL83" s="727"/>
      <c r="OLM83" s="738">
        <v>2</v>
      </c>
      <c r="OLN83" s="722" t="s">
        <v>4511</v>
      </c>
      <c r="OLO83" s="723" t="s">
        <v>16</v>
      </c>
      <c r="OLP83" s="745" t="s">
        <v>221</v>
      </c>
      <c r="OLQ83" s="745" t="s">
        <v>376</v>
      </c>
      <c r="OLR83" s="774">
        <v>31138</v>
      </c>
      <c r="OLS83" s="795">
        <v>32</v>
      </c>
      <c r="OLT83" s="747" t="s">
        <v>4508</v>
      </c>
      <c r="OLU83" s="745" t="s">
        <v>785</v>
      </c>
      <c r="OLV83" s="745" t="s">
        <v>246</v>
      </c>
      <c r="OLW83" s="726"/>
      <c r="OLX83" s="726" t="s">
        <v>6426</v>
      </c>
      <c r="OLY83" s="722" t="s">
        <v>4179</v>
      </c>
      <c r="OLZ83" s="745" t="s">
        <v>245</v>
      </c>
      <c r="OMA83" s="736"/>
      <c r="OMB83" s="727"/>
      <c r="OMC83" s="738">
        <v>2</v>
      </c>
      <c r="OMD83" s="722" t="s">
        <v>4511</v>
      </c>
      <c r="OME83" s="723" t="s">
        <v>16</v>
      </c>
      <c r="OMF83" s="745" t="s">
        <v>221</v>
      </c>
      <c r="OMG83" s="745" t="s">
        <v>376</v>
      </c>
      <c r="OMH83" s="774">
        <v>31138</v>
      </c>
      <c r="OMI83" s="795">
        <v>32</v>
      </c>
      <c r="OMJ83" s="747" t="s">
        <v>4508</v>
      </c>
      <c r="OMK83" s="745" t="s">
        <v>785</v>
      </c>
      <c r="OML83" s="745" t="s">
        <v>246</v>
      </c>
      <c r="OMM83" s="726"/>
      <c r="OMN83" s="726" t="s">
        <v>6426</v>
      </c>
      <c r="OMO83" s="722" t="s">
        <v>4179</v>
      </c>
      <c r="OMP83" s="745" t="s">
        <v>245</v>
      </c>
      <c r="OMQ83" s="736"/>
      <c r="OMR83" s="727"/>
      <c r="OMS83" s="738">
        <v>2</v>
      </c>
      <c r="OMT83" s="722" t="s">
        <v>4511</v>
      </c>
      <c r="OMU83" s="723" t="s">
        <v>16</v>
      </c>
      <c r="OMV83" s="745" t="s">
        <v>221</v>
      </c>
      <c r="OMW83" s="745" t="s">
        <v>376</v>
      </c>
      <c r="OMX83" s="774">
        <v>31138</v>
      </c>
      <c r="OMY83" s="795">
        <v>32</v>
      </c>
      <c r="OMZ83" s="747" t="s">
        <v>4508</v>
      </c>
      <c r="ONA83" s="745" t="s">
        <v>785</v>
      </c>
      <c r="ONB83" s="745" t="s">
        <v>246</v>
      </c>
      <c r="ONC83" s="726"/>
      <c r="OND83" s="726" t="s">
        <v>6426</v>
      </c>
      <c r="ONE83" s="722" t="s">
        <v>4179</v>
      </c>
      <c r="ONF83" s="745" t="s">
        <v>245</v>
      </c>
      <c r="ONG83" s="736"/>
      <c r="ONH83" s="727"/>
      <c r="ONI83" s="738">
        <v>2</v>
      </c>
      <c r="ONJ83" s="722" t="s">
        <v>4511</v>
      </c>
      <c r="ONK83" s="723" t="s">
        <v>16</v>
      </c>
      <c r="ONL83" s="745" t="s">
        <v>221</v>
      </c>
      <c r="ONM83" s="745" t="s">
        <v>376</v>
      </c>
      <c r="ONN83" s="774">
        <v>31138</v>
      </c>
      <c r="ONO83" s="795">
        <v>32</v>
      </c>
      <c r="ONP83" s="747" t="s">
        <v>4508</v>
      </c>
      <c r="ONQ83" s="745" t="s">
        <v>785</v>
      </c>
      <c r="ONR83" s="745" t="s">
        <v>246</v>
      </c>
      <c r="ONS83" s="726"/>
      <c r="ONT83" s="726" t="s">
        <v>6426</v>
      </c>
      <c r="ONU83" s="722" t="s">
        <v>4179</v>
      </c>
      <c r="ONV83" s="745" t="s">
        <v>245</v>
      </c>
      <c r="ONW83" s="736"/>
      <c r="ONX83" s="727"/>
      <c r="ONY83" s="738">
        <v>2</v>
      </c>
      <c r="ONZ83" s="722" t="s">
        <v>4511</v>
      </c>
      <c r="OOA83" s="723" t="s">
        <v>16</v>
      </c>
      <c r="OOB83" s="745" t="s">
        <v>221</v>
      </c>
      <c r="OOC83" s="745" t="s">
        <v>376</v>
      </c>
      <c r="OOD83" s="774">
        <v>31138</v>
      </c>
      <c r="OOE83" s="795">
        <v>32</v>
      </c>
      <c r="OOF83" s="747" t="s">
        <v>4508</v>
      </c>
      <c r="OOG83" s="745" t="s">
        <v>785</v>
      </c>
      <c r="OOH83" s="745" t="s">
        <v>246</v>
      </c>
      <c r="OOI83" s="726"/>
      <c r="OOJ83" s="726" t="s">
        <v>6426</v>
      </c>
      <c r="OOK83" s="722" t="s">
        <v>4179</v>
      </c>
      <c r="OOL83" s="745" t="s">
        <v>245</v>
      </c>
      <c r="OOM83" s="736"/>
      <c r="OON83" s="727"/>
      <c r="OOO83" s="738">
        <v>2</v>
      </c>
      <c r="OOP83" s="722" t="s">
        <v>4511</v>
      </c>
      <c r="OOQ83" s="723" t="s">
        <v>16</v>
      </c>
      <c r="OOR83" s="745" t="s">
        <v>221</v>
      </c>
      <c r="OOS83" s="745" t="s">
        <v>376</v>
      </c>
      <c r="OOT83" s="774">
        <v>31138</v>
      </c>
      <c r="OOU83" s="795">
        <v>32</v>
      </c>
      <c r="OOV83" s="747" t="s">
        <v>4508</v>
      </c>
      <c r="OOW83" s="745" t="s">
        <v>785</v>
      </c>
      <c r="OOX83" s="745" t="s">
        <v>246</v>
      </c>
      <c r="OOY83" s="726"/>
      <c r="OOZ83" s="726" t="s">
        <v>6426</v>
      </c>
      <c r="OPA83" s="722" t="s">
        <v>4179</v>
      </c>
      <c r="OPB83" s="745" t="s">
        <v>245</v>
      </c>
      <c r="OPC83" s="736"/>
      <c r="OPD83" s="727"/>
      <c r="OPE83" s="738">
        <v>2</v>
      </c>
      <c r="OPF83" s="722" t="s">
        <v>4511</v>
      </c>
      <c r="OPG83" s="723" t="s">
        <v>16</v>
      </c>
      <c r="OPH83" s="745" t="s">
        <v>221</v>
      </c>
      <c r="OPI83" s="745" t="s">
        <v>376</v>
      </c>
      <c r="OPJ83" s="774">
        <v>31138</v>
      </c>
      <c r="OPK83" s="795">
        <v>32</v>
      </c>
      <c r="OPL83" s="747" t="s">
        <v>4508</v>
      </c>
      <c r="OPM83" s="745" t="s">
        <v>785</v>
      </c>
      <c r="OPN83" s="745" t="s">
        <v>246</v>
      </c>
      <c r="OPO83" s="726"/>
      <c r="OPP83" s="726" t="s">
        <v>6426</v>
      </c>
      <c r="OPQ83" s="722" t="s">
        <v>4179</v>
      </c>
      <c r="OPR83" s="745" t="s">
        <v>245</v>
      </c>
      <c r="OPS83" s="736"/>
      <c r="OPT83" s="727"/>
      <c r="OPU83" s="738">
        <v>2</v>
      </c>
      <c r="OPV83" s="722" t="s">
        <v>4511</v>
      </c>
      <c r="OPW83" s="723" t="s">
        <v>16</v>
      </c>
      <c r="OPX83" s="745" t="s">
        <v>221</v>
      </c>
      <c r="OPY83" s="745" t="s">
        <v>376</v>
      </c>
      <c r="OPZ83" s="774">
        <v>31138</v>
      </c>
      <c r="OQA83" s="795">
        <v>32</v>
      </c>
      <c r="OQB83" s="747" t="s">
        <v>4508</v>
      </c>
      <c r="OQC83" s="745" t="s">
        <v>785</v>
      </c>
      <c r="OQD83" s="745" t="s">
        <v>246</v>
      </c>
      <c r="OQE83" s="726"/>
      <c r="OQF83" s="726" t="s">
        <v>6426</v>
      </c>
      <c r="OQG83" s="722" t="s">
        <v>4179</v>
      </c>
      <c r="OQH83" s="745" t="s">
        <v>245</v>
      </c>
      <c r="OQI83" s="736"/>
      <c r="OQJ83" s="727"/>
      <c r="OQK83" s="738">
        <v>2</v>
      </c>
      <c r="OQL83" s="722" t="s">
        <v>4511</v>
      </c>
      <c r="OQM83" s="723" t="s">
        <v>16</v>
      </c>
      <c r="OQN83" s="745" t="s">
        <v>221</v>
      </c>
      <c r="OQO83" s="745" t="s">
        <v>376</v>
      </c>
      <c r="OQP83" s="774">
        <v>31138</v>
      </c>
      <c r="OQQ83" s="795">
        <v>32</v>
      </c>
      <c r="OQR83" s="747" t="s">
        <v>4508</v>
      </c>
      <c r="OQS83" s="745" t="s">
        <v>785</v>
      </c>
      <c r="OQT83" s="745" t="s">
        <v>246</v>
      </c>
      <c r="OQU83" s="726"/>
      <c r="OQV83" s="726" t="s">
        <v>6426</v>
      </c>
      <c r="OQW83" s="722" t="s">
        <v>4179</v>
      </c>
      <c r="OQX83" s="745" t="s">
        <v>245</v>
      </c>
      <c r="OQY83" s="736"/>
      <c r="OQZ83" s="727"/>
      <c r="ORA83" s="738">
        <v>2</v>
      </c>
      <c r="ORB83" s="722" t="s">
        <v>4511</v>
      </c>
      <c r="ORC83" s="723" t="s">
        <v>16</v>
      </c>
      <c r="ORD83" s="745" t="s">
        <v>221</v>
      </c>
      <c r="ORE83" s="745" t="s">
        <v>376</v>
      </c>
      <c r="ORF83" s="774">
        <v>31138</v>
      </c>
      <c r="ORG83" s="795">
        <v>32</v>
      </c>
      <c r="ORH83" s="747" t="s">
        <v>4508</v>
      </c>
      <c r="ORI83" s="745" t="s">
        <v>785</v>
      </c>
      <c r="ORJ83" s="745" t="s">
        <v>246</v>
      </c>
      <c r="ORK83" s="726"/>
      <c r="ORL83" s="726" t="s">
        <v>6426</v>
      </c>
      <c r="ORM83" s="722" t="s">
        <v>4179</v>
      </c>
      <c r="ORN83" s="745" t="s">
        <v>245</v>
      </c>
      <c r="ORO83" s="736"/>
      <c r="ORP83" s="727"/>
      <c r="ORQ83" s="738">
        <v>2</v>
      </c>
      <c r="ORR83" s="722" t="s">
        <v>4511</v>
      </c>
      <c r="ORS83" s="723" t="s">
        <v>16</v>
      </c>
      <c r="ORT83" s="745" t="s">
        <v>221</v>
      </c>
      <c r="ORU83" s="745" t="s">
        <v>376</v>
      </c>
      <c r="ORV83" s="774">
        <v>31138</v>
      </c>
      <c r="ORW83" s="795">
        <v>32</v>
      </c>
      <c r="ORX83" s="747" t="s">
        <v>4508</v>
      </c>
      <c r="ORY83" s="745" t="s">
        <v>785</v>
      </c>
      <c r="ORZ83" s="745" t="s">
        <v>246</v>
      </c>
      <c r="OSA83" s="726"/>
      <c r="OSB83" s="726" t="s">
        <v>6426</v>
      </c>
      <c r="OSC83" s="722" t="s">
        <v>4179</v>
      </c>
      <c r="OSD83" s="745" t="s">
        <v>245</v>
      </c>
      <c r="OSE83" s="736"/>
      <c r="OSF83" s="727"/>
      <c r="OSG83" s="738">
        <v>2</v>
      </c>
      <c r="OSH83" s="722" t="s">
        <v>4511</v>
      </c>
      <c r="OSI83" s="723" t="s">
        <v>16</v>
      </c>
      <c r="OSJ83" s="745" t="s">
        <v>221</v>
      </c>
      <c r="OSK83" s="745" t="s">
        <v>376</v>
      </c>
      <c r="OSL83" s="774">
        <v>31138</v>
      </c>
      <c r="OSM83" s="795">
        <v>32</v>
      </c>
      <c r="OSN83" s="747" t="s">
        <v>4508</v>
      </c>
      <c r="OSO83" s="745" t="s">
        <v>785</v>
      </c>
      <c r="OSP83" s="745" t="s">
        <v>246</v>
      </c>
      <c r="OSQ83" s="726"/>
      <c r="OSR83" s="726" t="s">
        <v>6426</v>
      </c>
      <c r="OSS83" s="722" t="s">
        <v>4179</v>
      </c>
      <c r="OST83" s="745" t="s">
        <v>245</v>
      </c>
      <c r="OSU83" s="736"/>
      <c r="OSV83" s="727"/>
      <c r="OSW83" s="738">
        <v>2</v>
      </c>
      <c r="OSX83" s="722" t="s">
        <v>4511</v>
      </c>
      <c r="OSY83" s="723" t="s">
        <v>16</v>
      </c>
      <c r="OSZ83" s="745" t="s">
        <v>221</v>
      </c>
      <c r="OTA83" s="745" t="s">
        <v>376</v>
      </c>
      <c r="OTB83" s="774">
        <v>31138</v>
      </c>
      <c r="OTC83" s="795">
        <v>32</v>
      </c>
      <c r="OTD83" s="747" t="s">
        <v>4508</v>
      </c>
      <c r="OTE83" s="745" t="s">
        <v>785</v>
      </c>
      <c r="OTF83" s="745" t="s">
        <v>246</v>
      </c>
      <c r="OTG83" s="726"/>
      <c r="OTH83" s="726" t="s">
        <v>6426</v>
      </c>
      <c r="OTI83" s="722" t="s">
        <v>4179</v>
      </c>
      <c r="OTJ83" s="745" t="s">
        <v>245</v>
      </c>
      <c r="OTK83" s="736"/>
      <c r="OTL83" s="727"/>
      <c r="OTM83" s="738">
        <v>2</v>
      </c>
      <c r="OTN83" s="722" t="s">
        <v>4511</v>
      </c>
      <c r="OTO83" s="723" t="s">
        <v>16</v>
      </c>
      <c r="OTP83" s="745" t="s">
        <v>221</v>
      </c>
      <c r="OTQ83" s="745" t="s">
        <v>376</v>
      </c>
      <c r="OTR83" s="774">
        <v>31138</v>
      </c>
      <c r="OTS83" s="795">
        <v>32</v>
      </c>
      <c r="OTT83" s="747" t="s">
        <v>4508</v>
      </c>
      <c r="OTU83" s="745" t="s">
        <v>785</v>
      </c>
      <c r="OTV83" s="745" t="s">
        <v>246</v>
      </c>
      <c r="OTW83" s="726"/>
      <c r="OTX83" s="726" t="s">
        <v>6426</v>
      </c>
      <c r="OTY83" s="722" t="s">
        <v>4179</v>
      </c>
      <c r="OTZ83" s="745" t="s">
        <v>245</v>
      </c>
      <c r="OUA83" s="736"/>
      <c r="OUB83" s="727"/>
      <c r="OUC83" s="738">
        <v>2</v>
      </c>
      <c r="OUD83" s="722" t="s">
        <v>4511</v>
      </c>
      <c r="OUE83" s="723" t="s">
        <v>16</v>
      </c>
      <c r="OUF83" s="745" t="s">
        <v>221</v>
      </c>
      <c r="OUG83" s="745" t="s">
        <v>376</v>
      </c>
      <c r="OUH83" s="774">
        <v>31138</v>
      </c>
      <c r="OUI83" s="795">
        <v>32</v>
      </c>
      <c r="OUJ83" s="747" t="s">
        <v>4508</v>
      </c>
      <c r="OUK83" s="745" t="s">
        <v>785</v>
      </c>
      <c r="OUL83" s="745" t="s">
        <v>246</v>
      </c>
      <c r="OUM83" s="726"/>
      <c r="OUN83" s="726" t="s">
        <v>6426</v>
      </c>
      <c r="OUO83" s="722" t="s">
        <v>4179</v>
      </c>
      <c r="OUP83" s="745" t="s">
        <v>245</v>
      </c>
      <c r="OUQ83" s="736"/>
      <c r="OUR83" s="727"/>
      <c r="OUS83" s="738">
        <v>2</v>
      </c>
      <c r="OUT83" s="722" t="s">
        <v>4511</v>
      </c>
      <c r="OUU83" s="723" t="s">
        <v>16</v>
      </c>
      <c r="OUV83" s="745" t="s">
        <v>221</v>
      </c>
      <c r="OUW83" s="745" t="s">
        <v>376</v>
      </c>
      <c r="OUX83" s="774">
        <v>31138</v>
      </c>
      <c r="OUY83" s="795">
        <v>32</v>
      </c>
      <c r="OUZ83" s="747" t="s">
        <v>4508</v>
      </c>
      <c r="OVA83" s="745" t="s">
        <v>785</v>
      </c>
      <c r="OVB83" s="745" t="s">
        <v>246</v>
      </c>
      <c r="OVC83" s="726"/>
      <c r="OVD83" s="726" t="s">
        <v>6426</v>
      </c>
      <c r="OVE83" s="722" t="s">
        <v>4179</v>
      </c>
      <c r="OVF83" s="745" t="s">
        <v>245</v>
      </c>
      <c r="OVG83" s="736"/>
      <c r="OVH83" s="727"/>
      <c r="OVI83" s="738">
        <v>2</v>
      </c>
      <c r="OVJ83" s="722" t="s">
        <v>4511</v>
      </c>
      <c r="OVK83" s="723" t="s">
        <v>16</v>
      </c>
      <c r="OVL83" s="745" t="s">
        <v>221</v>
      </c>
      <c r="OVM83" s="745" t="s">
        <v>376</v>
      </c>
      <c r="OVN83" s="774">
        <v>31138</v>
      </c>
      <c r="OVO83" s="795">
        <v>32</v>
      </c>
      <c r="OVP83" s="747" t="s">
        <v>4508</v>
      </c>
      <c r="OVQ83" s="745" t="s">
        <v>785</v>
      </c>
      <c r="OVR83" s="745" t="s">
        <v>246</v>
      </c>
      <c r="OVS83" s="726"/>
      <c r="OVT83" s="726" t="s">
        <v>6426</v>
      </c>
      <c r="OVU83" s="722" t="s">
        <v>4179</v>
      </c>
      <c r="OVV83" s="745" t="s">
        <v>245</v>
      </c>
      <c r="OVW83" s="736"/>
      <c r="OVX83" s="727"/>
      <c r="OVY83" s="738">
        <v>2</v>
      </c>
      <c r="OVZ83" s="722" t="s">
        <v>4511</v>
      </c>
      <c r="OWA83" s="723" t="s">
        <v>16</v>
      </c>
      <c r="OWB83" s="745" t="s">
        <v>221</v>
      </c>
      <c r="OWC83" s="745" t="s">
        <v>376</v>
      </c>
      <c r="OWD83" s="774">
        <v>31138</v>
      </c>
      <c r="OWE83" s="795">
        <v>32</v>
      </c>
      <c r="OWF83" s="747" t="s">
        <v>4508</v>
      </c>
      <c r="OWG83" s="745" t="s">
        <v>785</v>
      </c>
      <c r="OWH83" s="745" t="s">
        <v>246</v>
      </c>
      <c r="OWI83" s="726"/>
      <c r="OWJ83" s="726" t="s">
        <v>6426</v>
      </c>
      <c r="OWK83" s="722" t="s">
        <v>4179</v>
      </c>
      <c r="OWL83" s="745" t="s">
        <v>245</v>
      </c>
      <c r="OWM83" s="736"/>
      <c r="OWN83" s="727"/>
      <c r="OWO83" s="738">
        <v>2</v>
      </c>
      <c r="OWP83" s="722" t="s">
        <v>4511</v>
      </c>
      <c r="OWQ83" s="723" t="s">
        <v>16</v>
      </c>
      <c r="OWR83" s="745" t="s">
        <v>221</v>
      </c>
      <c r="OWS83" s="745" t="s">
        <v>376</v>
      </c>
      <c r="OWT83" s="774">
        <v>31138</v>
      </c>
      <c r="OWU83" s="795">
        <v>32</v>
      </c>
      <c r="OWV83" s="747" t="s">
        <v>4508</v>
      </c>
      <c r="OWW83" s="745" t="s">
        <v>785</v>
      </c>
      <c r="OWX83" s="745" t="s">
        <v>246</v>
      </c>
      <c r="OWY83" s="726"/>
      <c r="OWZ83" s="726" t="s">
        <v>6426</v>
      </c>
      <c r="OXA83" s="722" t="s">
        <v>4179</v>
      </c>
      <c r="OXB83" s="745" t="s">
        <v>245</v>
      </c>
      <c r="OXC83" s="736"/>
      <c r="OXD83" s="727"/>
      <c r="OXE83" s="738">
        <v>2</v>
      </c>
      <c r="OXF83" s="722" t="s">
        <v>4511</v>
      </c>
      <c r="OXG83" s="723" t="s">
        <v>16</v>
      </c>
      <c r="OXH83" s="745" t="s">
        <v>221</v>
      </c>
      <c r="OXI83" s="745" t="s">
        <v>376</v>
      </c>
      <c r="OXJ83" s="774">
        <v>31138</v>
      </c>
      <c r="OXK83" s="795">
        <v>32</v>
      </c>
      <c r="OXL83" s="747" t="s">
        <v>4508</v>
      </c>
      <c r="OXM83" s="745" t="s">
        <v>785</v>
      </c>
      <c r="OXN83" s="745" t="s">
        <v>246</v>
      </c>
      <c r="OXO83" s="726"/>
      <c r="OXP83" s="726" t="s">
        <v>6426</v>
      </c>
      <c r="OXQ83" s="722" t="s">
        <v>4179</v>
      </c>
      <c r="OXR83" s="745" t="s">
        <v>245</v>
      </c>
      <c r="OXS83" s="736"/>
      <c r="OXT83" s="727"/>
      <c r="OXU83" s="738">
        <v>2</v>
      </c>
      <c r="OXV83" s="722" t="s">
        <v>4511</v>
      </c>
      <c r="OXW83" s="723" t="s">
        <v>16</v>
      </c>
      <c r="OXX83" s="745" t="s">
        <v>221</v>
      </c>
      <c r="OXY83" s="745" t="s">
        <v>376</v>
      </c>
      <c r="OXZ83" s="774">
        <v>31138</v>
      </c>
      <c r="OYA83" s="795">
        <v>32</v>
      </c>
      <c r="OYB83" s="747" t="s">
        <v>4508</v>
      </c>
      <c r="OYC83" s="745" t="s">
        <v>785</v>
      </c>
      <c r="OYD83" s="745" t="s">
        <v>246</v>
      </c>
      <c r="OYE83" s="726"/>
      <c r="OYF83" s="726" t="s">
        <v>6426</v>
      </c>
      <c r="OYG83" s="722" t="s">
        <v>4179</v>
      </c>
      <c r="OYH83" s="745" t="s">
        <v>245</v>
      </c>
      <c r="OYI83" s="736"/>
      <c r="OYJ83" s="727"/>
      <c r="OYK83" s="738">
        <v>2</v>
      </c>
      <c r="OYL83" s="722" t="s">
        <v>4511</v>
      </c>
      <c r="OYM83" s="723" t="s">
        <v>16</v>
      </c>
      <c r="OYN83" s="745" t="s">
        <v>221</v>
      </c>
      <c r="OYO83" s="745" t="s">
        <v>376</v>
      </c>
      <c r="OYP83" s="774">
        <v>31138</v>
      </c>
      <c r="OYQ83" s="795">
        <v>32</v>
      </c>
      <c r="OYR83" s="747" t="s">
        <v>4508</v>
      </c>
      <c r="OYS83" s="745" t="s">
        <v>785</v>
      </c>
      <c r="OYT83" s="745" t="s">
        <v>246</v>
      </c>
      <c r="OYU83" s="726"/>
      <c r="OYV83" s="726" t="s">
        <v>6426</v>
      </c>
      <c r="OYW83" s="722" t="s">
        <v>4179</v>
      </c>
      <c r="OYX83" s="745" t="s">
        <v>245</v>
      </c>
      <c r="OYY83" s="736"/>
      <c r="OYZ83" s="727"/>
      <c r="OZA83" s="738">
        <v>2</v>
      </c>
      <c r="OZB83" s="722" t="s">
        <v>4511</v>
      </c>
      <c r="OZC83" s="723" t="s">
        <v>16</v>
      </c>
      <c r="OZD83" s="745" t="s">
        <v>221</v>
      </c>
      <c r="OZE83" s="745" t="s">
        <v>376</v>
      </c>
      <c r="OZF83" s="774">
        <v>31138</v>
      </c>
      <c r="OZG83" s="795">
        <v>32</v>
      </c>
      <c r="OZH83" s="747" t="s">
        <v>4508</v>
      </c>
      <c r="OZI83" s="745" t="s">
        <v>785</v>
      </c>
      <c r="OZJ83" s="745" t="s">
        <v>246</v>
      </c>
      <c r="OZK83" s="726"/>
      <c r="OZL83" s="726" t="s">
        <v>6426</v>
      </c>
      <c r="OZM83" s="722" t="s">
        <v>4179</v>
      </c>
      <c r="OZN83" s="745" t="s">
        <v>245</v>
      </c>
      <c r="OZO83" s="736"/>
      <c r="OZP83" s="727"/>
      <c r="OZQ83" s="738">
        <v>2</v>
      </c>
      <c r="OZR83" s="722" t="s">
        <v>4511</v>
      </c>
      <c r="OZS83" s="723" t="s">
        <v>16</v>
      </c>
      <c r="OZT83" s="745" t="s">
        <v>221</v>
      </c>
      <c r="OZU83" s="745" t="s">
        <v>376</v>
      </c>
      <c r="OZV83" s="774">
        <v>31138</v>
      </c>
      <c r="OZW83" s="795">
        <v>32</v>
      </c>
      <c r="OZX83" s="747" t="s">
        <v>4508</v>
      </c>
      <c r="OZY83" s="745" t="s">
        <v>785</v>
      </c>
      <c r="OZZ83" s="745" t="s">
        <v>246</v>
      </c>
      <c r="PAA83" s="726"/>
      <c r="PAB83" s="726" t="s">
        <v>6426</v>
      </c>
      <c r="PAC83" s="722" t="s">
        <v>4179</v>
      </c>
      <c r="PAD83" s="745" t="s">
        <v>245</v>
      </c>
      <c r="PAE83" s="736"/>
      <c r="PAF83" s="727"/>
      <c r="PAG83" s="738">
        <v>2</v>
      </c>
      <c r="PAH83" s="722" t="s">
        <v>4511</v>
      </c>
      <c r="PAI83" s="723" t="s">
        <v>16</v>
      </c>
      <c r="PAJ83" s="745" t="s">
        <v>221</v>
      </c>
      <c r="PAK83" s="745" t="s">
        <v>376</v>
      </c>
      <c r="PAL83" s="774">
        <v>31138</v>
      </c>
      <c r="PAM83" s="795">
        <v>32</v>
      </c>
      <c r="PAN83" s="747" t="s">
        <v>4508</v>
      </c>
      <c r="PAO83" s="745" t="s">
        <v>785</v>
      </c>
      <c r="PAP83" s="745" t="s">
        <v>246</v>
      </c>
      <c r="PAQ83" s="726"/>
      <c r="PAR83" s="726" t="s">
        <v>6426</v>
      </c>
      <c r="PAS83" s="722" t="s">
        <v>4179</v>
      </c>
      <c r="PAT83" s="745" t="s">
        <v>245</v>
      </c>
      <c r="PAU83" s="736"/>
      <c r="PAV83" s="727"/>
      <c r="PAW83" s="738">
        <v>2</v>
      </c>
      <c r="PAX83" s="722" t="s">
        <v>4511</v>
      </c>
      <c r="PAY83" s="723" t="s">
        <v>16</v>
      </c>
      <c r="PAZ83" s="745" t="s">
        <v>221</v>
      </c>
      <c r="PBA83" s="745" t="s">
        <v>376</v>
      </c>
      <c r="PBB83" s="774">
        <v>31138</v>
      </c>
      <c r="PBC83" s="795">
        <v>32</v>
      </c>
      <c r="PBD83" s="747" t="s">
        <v>4508</v>
      </c>
      <c r="PBE83" s="745" t="s">
        <v>785</v>
      </c>
      <c r="PBF83" s="745" t="s">
        <v>246</v>
      </c>
      <c r="PBG83" s="726"/>
      <c r="PBH83" s="726" t="s">
        <v>6426</v>
      </c>
      <c r="PBI83" s="722" t="s">
        <v>4179</v>
      </c>
      <c r="PBJ83" s="745" t="s">
        <v>245</v>
      </c>
      <c r="PBK83" s="736"/>
      <c r="PBL83" s="727"/>
      <c r="PBM83" s="738">
        <v>2</v>
      </c>
      <c r="PBN83" s="722" t="s">
        <v>4511</v>
      </c>
      <c r="PBO83" s="723" t="s">
        <v>16</v>
      </c>
      <c r="PBP83" s="745" t="s">
        <v>221</v>
      </c>
      <c r="PBQ83" s="745" t="s">
        <v>376</v>
      </c>
      <c r="PBR83" s="774">
        <v>31138</v>
      </c>
      <c r="PBS83" s="795">
        <v>32</v>
      </c>
      <c r="PBT83" s="747" t="s">
        <v>4508</v>
      </c>
      <c r="PBU83" s="745" t="s">
        <v>785</v>
      </c>
      <c r="PBV83" s="745" t="s">
        <v>246</v>
      </c>
      <c r="PBW83" s="726"/>
      <c r="PBX83" s="726" t="s">
        <v>6426</v>
      </c>
      <c r="PBY83" s="722" t="s">
        <v>4179</v>
      </c>
      <c r="PBZ83" s="745" t="s">
        <v>245</v>
      </c>
      <c r="PCA83" s="736"/>
      <c r="PCB83" s="727"/>
      <c r="PCC83" s="738">
        <v>2</v>
      </c>
      <c r="PCD83" s="722" t="s">
        <v>4511</v>
      </c>
      <c r="PCE83" s="723" t="s">
        <v>16</v>
      </c>
      <c r="PCF83" s="745" t="s">
        <v>221</v>
      </c>
      <c r="PCG83" s="745" t="s">
        <v>376</v>
      </c>
      <c r="PCH83" s="774">
        <v>31138</v>
      </c>
      <c r="PCI83" s="795">
        <v>32</v>
      </c>
      <c r="PCJ83" s="747" t="s">
        <v>4508</v>
      </c>
      <c r="PCK83" s="745" t="s">
        <v>785</v>
      </c>
      <c r="PCL83" s="745" t="s">
        <v>246</v>
      </c>
      <c r="PCM83" s="726"/>
      <c r="PCN83" s="726" t="s">
        <v>6426</v>
      </c>
      <c r="PCO83" s="722" t="s">
        <v>4179</v>
      </c>
      <c r="PCP83" s="745" t="s">
        <v>245</v>
      </c>
      <c r="PCQ83" s="736"/>
      <c r="PCR83" s="727"/>
      <c r="PCS83" s="738">
        <v>2</v>
      </c>
      <c r="PCT83" s="722" t="s">
        <v>4511</v>
      </c>
      <c r="PCU83" s="723" t="s">
        <v>16</v>
      </c>
      <c r="PCV83" s="745" t="s">
        <v>221</v>
      </c>
      <c r="PCW83" s="745" t="s">
        <v>376</v>
      </c>
      <c r="PCX83" s="774">
        <v>31138</v>
      </c>
      <c r="PCY83" s="795">
        <v>32</v>
      </c>
      <c r="PCZ83" s="747" t="s">
        <v>4508</v>
      </c>
      <c r="PDA83" s="745" t="s">
        <v>785</v>
      </c>
      <c r="PDB83" s="745" t="s">
        <v>246</v>
      </c>
      <c r="PDC83" s="726"/>
      <c r="PDD83" s="726" t="s">
        <v>6426</v>
      </c>
      <c r="PDE83" s="722" t="s">
        <v>4179</v>
      </c>
      <c r="PDF83" s="745" t="s">
        <v>245</v>
      </c>
      <c r="PDG83" s="736"/>
      <c r="PDH83" s="727"/>
      <c r="PDI83" s="738">
        <v>2</v>
      </c>
      <c r="PDJ83" s="722" t="s">
        <v>4511</v>
      </c>
      <c r="PDK83" s="723" t="s">
        <v>16</v>
      </c>
      <c r="PDL83" s="745" t="s">
        <v>221</v>
      </c>
      <c r="PDM83" s="745" t="s">
        <v>376</v>
      </c>
      <c r="PDN83" s="774">
        <v>31138</v>
      </c>
      <c r="PDO83" s="795">
        <v>32</v>
      </c>
      <c r="PDP83" s="747" t="s">
        <v>4508</v>
      </c>
      <c r="PDQ83" s="745" t="s">
        <v>785</v>
      </c>
      <c r="PDR83" s="745" t="s">
        <v>246</v>
      </c>
      <c r="PDS83" s="726"/>
      <c r="PDT83" s="726" t="s">
        <v>6426</v>
      </c>
      <c r="PDU83" s="722" t="s">
        <v>4179</v>
      </c>
      <c r="PDV83" s="745" t="s">
        <v>245</v>
      </c>
      <c r="PDW83" s="736"/>
      <c r="PDX83" s="727"/>
      <c r="PDY83" s="738">
        <v>2</v>
      </c>
      <c r="PDZ83" s="722" t="s">
        <v>4511</v>
      </c>
      <c r="PEA83" s="723" t="s">
        <v>16</v>
      </c>
      <c r="PEB83" s="745" t="s">
        <v>221</v>
      </c>
      <c r="PEC83" s="745" t="s">
        <v>376</v>
      </c>
      <c r="PED83" s="774">
        <v>31138</v>
      </c>
      <c r="PEE83" s="795">
        <v>32</v>
      </c>
      <c r="PEF83" s="747" t="s">
        <v>4508</v>
      </c>
      <c r="PEG83" s="745" t="s">
        <v>785</v>
      </c>
      <c r="PEH83" s="745" t="s">
        <v>246</v>
      </c>
      <c r="PEI83" s="726"/>
      <c r="PEJ83" s="726" t="s">
        <v>6426</v>
      </c>
      <c r="PEK83" s="722" t="s">
        <v>4179</v>
      </c>
      <c r="PEL83" s="745" t="s">
        <v>245</v>
      </c>
      <c r="PEM83" s="736"/>
      <c r="PEN83" s="727"/>
      <c r="PEO83" s="738">
        <v>2</v>
      </c>
      <c r="PEP83" s="722" t="s">
        <v>4511</v>
      </c>
      <c r="PEQ83" s="723" t="s">
        <v>16</v>
      </c>
      <c r="PER83" s="745" t="s">
        <v>221</v>
      </c>
      <c r="PES83" s="745" t="s">
        <v>376</v>
      </c>
      <c r="PET83" s="774">
        <v>31138</v>
      </c>
      <c r="PEU83" s="795">
        <v>32</v>
      </c>
      <c r="PEV83" s="747" t="s">
        <v>4508</v>
      </c>
      <c r="PEW83" s="745" t="s">
        <v>785</v>
      </c>
      <c r="PEX83" s="745" t="s">
        <v>246</v>
      </c>
      <c r="PEY83" s="726"/>
      <c r="PEZ83" s="726" t="s">
        <v>6426</v>
      </c>
      <c r="PFA83" s="722" t="s">
        <v>4179</v>
      </c>
      <c r="PFB83" s="745" t="s">
        <v>245</v>
      </c>
      <c r="PFC83" s="736"/>
      <c r="PFD83" s="727"/>
      <c r="PFE83" s="738">
        <v>2</v>
      </c>
      <c r="PFF83" s="722" t="s">
        <v>4511</v>
      </c>
      <c r="PFG83" s="723" t="s">
        <v>16</v>
      </c>
      <c r="PFH83" s="745" t="s">
        <v>221</v>
      </c>
      <c r="PFI83" s="745" t="s">
        <v>376</v>
      </c>
      <c r="PFJ83" s="774">
        <v>31138</v>
      </c>
      <c r="PFK83" s="795">
        <v>32</v>
      </c>
      <c r="PFL83" s="747" t="s">
        <v>4508</v>
      </c>
      <c r="PFM83" s="745" t="s">
        <v>785</v>
      </c>
      <c r="PFN83" s="745" t="s">
        <v>246</v>
      </c>
      <c r="PFO83" s="726"/>
      <c r="PFP83" s="726" t="s">
        <v>6426</v>
      </c>
      <c r="PFQ83" s="722" t="s">
        <v>4179</v>
      </c>
      <c r="PFR83" s="745" t="s">
        <v>245</v>
      </c>
      <c r="PFS83" s="736"/>
      <c r="PFT83" s="727"/>
      <c r="PFU83" s="738">
        <v>2</v>
      </c>
      <c r="PFV83" s="722" t="s">
        <v>4511</v>
      </c>
      <c r="PFW83" s="723" t="s">
        <v>16</v>
      </c>
      <c r="PFX83" s="745" t="s">
        <v>221</v>
      </c>
      <c r="PFY83" s="745" t="s">
        <v>376</v>
      </c>
      <c r="PFZ83" s="774">
        <v>31138</v>
      </c>
      <c r="PGA83" s="795">
        <v>32</v>
      </c>
      <c r="PGB83" s="747" t="s">
        <v>4508</v>
      </c>
      <c r="PGC83" s="745" t="s">
        <v>785</v>
      </c>
      <c r="PGD83" s="745" t="s">
        <v>246</v>
      </c>
      <c r="PGE83" s="726"/>
      <c r="PGF83" s="726" t="s">
        <v>6426</v>
      </c>
      <c r="PGG83" s="722" t="s">
        <v>4179</v>
      </c>
      <c r="PGH83" s="745" t="s">
        <v>245</v>
      </c>
      <c r="PGI83" s="736"/>
      <c r="PGJ83" s="727"/>
      <c r="PGK83" s="738">
        <v>2</v>
      </c>
      <c r="PGL83" s="722" t="s">
        <v>4511</v>
      </c>
      <c r="PGM83" s="723" t="s">
        <v>16</v>
      </c>
      <c r="PGN83" s="745" t="s">
        <v>221</v>
      </c>
      <c r="PGO83" s="745" t="s">
        <v>376</v>
      </c>
      <c r="PGP83" s="774">
        <v>31138</v>
      </c>
      <c r="PGQ83" s="795">
        <v>32</v>
      </c>
      <c r="PGR83" s="747" t="s">
        <v>4508</v>
      </c>
      <c r="PGS83" s="745" t="s">
        <v>785</v>
      </c>
      <c r="PGT83" s="745" t="s">
        <v>246</v>
      </c>
      <c r="PGU83" s="726"/>
      <c r="PGV83" s="726" t="s">
        <v>6426</v>
      </c>
      <c r="PGW83" s="722" t="s">
        <v>4179</v>
      </c>
      <c r="PGX83" s="745" t="s">
        <v>245</v>
      </c>
      <c r="PGY83" s="736"/>
      <c r="PGZ83" s="727"/>
      <c r="PHA83" s="738">
        <v>2</v>
      </c>
      <c r="PHB83" s="722" t="s">
        <v>4511</v>
      </c>
      <c r="PHC83" s="723" t="s">
        <v>16</v>
      </c>
      <c r="PHD83" s="745" t="s">
        <v>221</v>
      </c>
      <c r="PHE83" s="745" t="s">
        <v>376</v>
      </c>
      <c r="PHF83" s="774">
        <v>31138</v>
      </c>
      <c r="PHG83" s="795">
        <v>32</v>
      </c>
      <c r="PHH83" s="747" t="s">
        <v>4508</v>
      </c>
      <c r="PHI83" s="745" t="s">
        <v>785</v>
      </c>
      <c r="PHJ83" s="745" t="s">
        <v>246</v>
      </c>
      <c r="PHK83" s="726"/>
      <c r="PHL83" s="726" t="s">
        <v>6426</v>
      </c>
      <c r="PHM83" s="722" t="s">
        <v>4179</v>
      </c>
      <c r="PHN83" s="745" t="s">
        <v>245</v>
      </c>
      <c r="PHO83" s="736"/>
      <c r="PHP83" s="727"/>
      <c r="PHQ83" s="738">
        <v>2</v>
      </c>
      <c r="PHR83" s="722" t="s">
        <v>4511</v>
      </c>
      <c r="PHS83" s="723" t="s">
        <v>16</v>
      </c>
      <c r="PHT83" s="745" t="s">
        <v>221</v>
      </c>
      <c r="PHU83" s="745" t="s">
        <v>376</v>
      </c>
      <c r="PHV83" s="774">
        <v>31138</v>
      </c>
      <c r="PHW83" s="795">
        <v>32</v>
      </c>
      <c r="PHX83" s="747" t="s">
        <v>4508</v>
      </c>
      <c r="PHY83" s="745" t="s">
        <v>785</v>
      </c>
      <c r="PHZ83" s="745" t="s">
        <v>246</v>
      </c>
      <c r="PIA83" s="726"/>
      <c r="PIB83" s="726" t="s">
        <v>6426</v>
      </c>
      <c r="PIC83" s="722" t="s">
        <v>4179</v>
      </c>
      <c r="PID83" s="745" t="s">
        <v>245</v>
      </c>
      <c r="PIE83" s="736"/>
      <c r="PIF83" s="727"/>
      <c r="PIG83" s="738">
        <v>2</v>
      </c>
      <c r="PIH83" s="722" t="s">
        <v>4511</v>
      </c>
      <c r="PII83" s="723" t="s">
        <v>16</v>
      </c>
      <c r="PIJ83" s="745" t="s">
        <v>221</v>
      </c>
      <c r="PIK83" s="745" t="s">
        <v>376</v>
      </c>
      <c r="PIL83" s="774">
        <v>31138</v>
      </c>
      <c r="PIM83" s="795">
        <v>32</v>
      </c>
      <c r="PIN83" s="747" t="s">
        <v>4508</v>
      </c>
      <c r="PIO83" s="745" t="s">
        <v>785</v>
      </c>
      <c r="PIP83" s="745" t="s">
        <v>246</v>
      </c>
      <c r="PIQ83" s="726"/>
      <c r="PIR83" s="726" t="s">
        <v>6426</v>
      </c>
      <c r="PIS83" s="722" t="s">
        <v>4179</v>
      </c>
      <c r="PIT83" s="745" t="s">
        <v>245</v>
      </c>
      <c r="PIU83" s="736"/>
      <c r="PIV83" s="727"/>
      <c r="PIW83" s="738">
        <v>2</v>
      </c>
      <c r="PIX83" s="722" t="s">
        <v>4511</v>
      </c>
      <c r="PIY83" s="723" t="s">
        <v>16</v>
      </c>
      <c r="PIZ83" s="745" t="s">
        <v>221</v>
      </c>
      <c r="PJA83" s="745" t="s">
        <v>376</v>
      </c>
      <c r="PJB83" s="774">
        <v>31138</v>
      </c>
      <c r="PJC83" s="795">
        <v>32</v>
      </c>
      <c r="PJD83" s="747" t="s">
        <v>4508</v>
      </c>
      <c r="PJE83" s="745" t="s">
        <v>785</v>
      </c>
      <c r="PJF83" s="745" t="s">
        <v>246</v>
      </c>
      <c r="PJG83" s="726"/>
      <c r="PJH83" s="726" t="s">
        <v>6426</v>
      </c>
      <c r="PJI83" s="722" t="s">
        <v>4179</v>
      </c>
      <c r="PJJ83" s="745" t="s">
        <v>245</v>
      </c>
      <c r="PJK83" s="736"/>
      <c r="PJL83" s="727"/>
      <c r="PJM83" s="738">
        <v>2</v>
      </c>
      <c r="PJN83" s="722" t="s">
        <v>4511</v>
      </c>
      <c r="PJO83" s="723" t="s">
        <v>16</v>
      </c>
      <c r="PJP83" s="745" t="s">
        <v>221</v>
      </c>
      <c r="PJQ83" s="745" t="s">
        <v>376</v>
      </c>
      <c r="PJR83" s="774">
        <v>31138</v>
      </c>
      <c r="PJS83" s="795">
        <v>32</v>
      </c>
      <c r="PJT83" s="747" t="s">
        <v>4508</v>
      </c>
      <c r="PJU83" s="745" t="s">
        <v>785</v>
      </c>
      <c r="PJV83" s="745" t="s">
        <v>246</v>
      </c>
      <c r="PJW83" s="726"/>
      <c r="PJX83" s="726" t="s">
        <v>6426</v>
      </c>
      <c r="PJY83" s="722" t="s">
        <v>4179</v>
      </c>
      <c r="PJZ83" s="745" t="s">
        <v>245</v>
      </c>
      <c r="PKA83" s="736"/>
      <c r="PKB83" s="727"/>
      <c r="PKC83" s="738">
        <v>2</v>
      </c>
      <c r="PKD83" s="722" t="s">
        <v>4511</v>
      </c>
      <c r="PKE83" s="723" t="s">
        <v>16</v>
      </c>
      <c r="PKF83" s="745" t="s">
        <v>221</v>
      </c>
      <c r="PKG83" s="745" t="s">
        <v>376</v>
      </c>
      <c r="PKH83" s="774">
        <v>31138</v>
      </c>
      <c r="PKI83" s="795">
        <v>32</v>
      </c>
      <c r="PKJ83" s="747" t="s">
        <v>4508</v>
      </c>
      <c r="PKK83" s="745" t="s">
        <v>785</v>
      </c>
      <c r="PKL83" s="745" t="s">
        <v>246</v>
      </c>
      <c r="PKM83" s="726"/>
      <c r="PKN83" s="726" t="s">
        <v>6426</v>
      </c>
      <c r="PKO83" s="722" t="s">
        <v>4179</v>
      </c>
      <c r="PKP83" s="745" t="s">
        <v>245</v>
      </c>
      <c r="PKQ83" s="736"/>
      <c r="PKR83" s="727"/>
      <c r="PKS83" s="738">
        <v>2</v>
      </c>
      <c r="PKT83" s="722" t="s">
        <v>4511</v>
      </c>
      <c r="PKU83" s="723" t="s">
        <v>16</v>
      </c>
      <c r="PKV83" s="745" t="s">
        <v>221</v>
      </c>
      <c r="PKW83" s="745" t="s">
        <v>376</v>
      </c>
      <c r="PKX83" s="774">
        <v>31138</v>
      </c>
      <c r="PKY83" s="795">
        <v>32</v>
      </c>
      <c r="PKZ83" s="747" t="s">
        <v>4508</v>
      </c>
      <c r="PLA83" s="745" t="s">
        <v>785</v>
      </c>
      <c r="PLB83" s="745" t="s">
        <v>246</v>
      </c>
      <c r="PLC83" s="726"/>
      <c r="PLD83" s="726" t="s">
        <v>6426</v>
      </c>
      <c r="PLE83" s="722" t="s">
        <v>4179</v>
      </c>
      <c r="PLF83" s="745" t="s">
        <v>245</v>
      </c>
      <c r="PLG83" s="736"/>
      <c r="PLH83" s="727"/>
      <c r="PLI83" s="738">
        <v>2</v>
      </c>
      <c r="PLJ83" s="722" t="s">
        <v>4511</v>
      </c>
      <c r="PLK83" s="723" t="s">
        <v>16</v>
      </c>
      <c r="PLL83" s="745" t="s">
        <v>221</v>
      </c>
      <c r="PLM83" s="745" t="s">
        <v>376</v>
      </c>
      <c r="PLN83" s="774">
        <v>31138</v>
      </c>
      <c r="PLO83" s="795">
        <v>32</v>
      </c>
      <c r="PLP83" s="747" t="s">
        <v>4508</v>
      </c>
      <c r="PLQ83" s="745" t="s">
        <v>785</v>
      </c>
      <c r="PLR83" s="745" t="s">
        <v>246</v>
      </c>
      <c r="PLS83" s="726"/>
      <c r="PLT83" s="726" t="s">
        <v>6426</v>
      </c>
      <c r="PLU83" s="722" t="s">
        <v>4179</v>
      </c>
      <c r="PLV83" s="745" t="s">
        <v>245</v>
      </c>
      <c r="PLW83" s="736"/>
      <c r="PLX83" s="727"/>
      <c r="PLY83" s="738">
        <v>2</v>
      </c>
      <c r="PLZ83" s="722" t="s">
        <v>4511</v>
      </c>
      <c r="PMA83" s="723" t="s">
        <v>16</v>
      </c>
      <c r="PMB83" s="745" t="s">
        <v>221</v>
      </c>
      <c r="PMC83" s="745" t="s">
        <v>376</v>
      </c>
      <c r="PMD83" s="774">
        <v>31138</v>
      </c>
      <c r="PME83" s="795">
        <v>32</v>
      </c>
      <c r="PMF83" s="747" t="s">
        <v>4508</v>
      </c>
      <c r="PMG83" s="745" t="s">
        <v>785</v>
      </c>
      <c r="PMH83" s="745" t="s">
        <v>246</v>
      </c>
      <c r="PMI83" s="726"/>
      <c r="PMJ83" s="726" t="s">
        <v>6426</v>
      </c>
      <c r="PMK83" s="722" t="s">
        <v>4179</v>
      </c>
      <c r="PML83" s="745" t="s">
        <v>245</v>
      </c>
      <c r="PMM83" s="736"/>
      <c r="PMN83" s="727"/>
      <c r="PMO83" s="738">
        <v>2</v>
      </c>
      <c r="PMP83" s="722" t="s">
        <v>4511</v>
      </c>
      <c r="PMQ83" s="723" t="s">
        <v>16</v>
      </c>
      <c r="PMR83" s="745" t="s">
        <v>221</v>
      </c>
      <c r="PMS83" s="745" t="s">
        <v>376</v>
      </c>
      <c r="PMT83" s="774">
        <v>31138</v>
      </c>
      <c r="PMU83" s="795">
        <v>32</v>
      </c>
      <c r="PMV83" s="747" t="s">
        <v>4508</v>
      </c>
      <c r="PMW83" s="745" t="s">
        <v>785</v>
      </c>
      <c r="PMX83" s="745" t="s">
        <v>246</v>
      </c>
      <c r="PMY83" s="726"/>
      <c r="PMZ83" s="726" t="s">
        <v>6426</v>
      </c>
      <c r="PNA83" s="722" t="s">
        <v>4179</v>
      </c>
      <c r="PNB83" s="745" t="s">
        <v>245</v>
      </c>
      <c r="PNC83" s="736"/>
      <c r="PND83" s="727"/>
      <c r="PNE83" s="738">
        <v>2</v>
      </c>
      <c r="PNF83" s="722" t="s">
        <v>4511</v>
      </c>
      <c r="PNG83" s="723" t="s">
        <v>16</v>
      </c>
      <c r="PNH83" s="745" t="s">
        <v>221</v>
      </c>
      <c r="PNI83" s="745" t="s">
        <v>376</v>
      </c>
      <c r="PNJ83" s="774">
        <v>31138</v>
      </c>
      <c r="PNK83" s="795">
        <v>32</v>
      </c>
      <c r="PNL83" s="747" t="s">
        <v>4508</v>
      </c>
      <c r="PNM83" s="745" t="s">
        <v>785</v>
      </c>
      <c r="PNN83" s="745" t="s">
        <v>246</v>
      </c>
      <c r="PNO83" s="726"/>
      <c r="PNP83" s="726" t="s">
        <v>6426</v>
      </c>
      <c r="PNQ83" s="722" t="s">
        <v>4179</v>
      </c>
      <c r="PNR83" s="745" t="s">
        <v>245</v>
      </c>
      <c r="PNS83" s="736"/>
      <c r="PNT83" s="727"/>
      <c r="PNU83" s="738">
        <v>2</v>
      </c>
      <c r="PNV83" s="722" t="s">
        <v>4511</v>
      </c>
      <c r="PNW83" s="723" t="s">
        <v>16</v>
      </c>
      <c r="PNX83" s="745" t="s">
        <v>221</v>
      </c>
      <c r="PNY83" s="745" t="s">
        <v>376</v>
      </c>
      <c r="PNZ83" s="774">
        <v>31138</v>
      </c>
      <c r="POA83" s="795">
        <v>32</v>
      </c>
      <c r="POB83" s="747" t="s">
        <v>4508</v>
      </c>
      <c r="POC83" s="745" t="s">
        <v>785</v>
      </c>
      <c r="POD83" s="745" t="s">
        <v>246</v>
      </c>
      <c r="POE83" s="726"/>
      <c r="POF83" s="726" t="s">
        <v>6426</v>
      </c>
      <c r="POG83" s="722" t="s">
        <v>4179</v>
      </c>
      <c r="POH83" s="745" t="s">
        <v>245</v>
      </c>
      <c r="POI83" s="736"/>
      <c r="POJ83" s="727"/>
      <c r="POK83" s="738">
        <v>2</v>
      </c>
      <c r="POL83" s="722" t="s">
        <v>4511</v>
      </c>
      <c r="POM83" s="723" t="s">
        <v>16</v>
      </c>
      <c r="PON83" s="745" t="s">
        <v>221</v>
      </c>
      <c r="POO83" s="745" t="s">
        <v>376</v>
      </c>
      <c r="POP83" s="774">
        <v>31138</v>
      </c>
      <c r="POQ83" s="795">
        <v>32</v>
      </c>
      <c r="POR83" s="747" t="s">
        <v>4508</v>
      </c>
      <c r="POS83" s="745" t="s">
        <v>785</v>
      </c>
      <c r="POT83" s="745" t="s">
        <v>246</v>
      </c>
      <c r="POU83" s="726"/>
      <c r="POV83" s="726" t="s">
        <v>6426</v>
      </c>
      <c r="POW83" s="722" t="s">
        <v>4179</v>
      </c>
      <c r="POX83" s="745" t="s">
        <v>245</v>
      </c>
      <c r="POY83" s="736"/>
      <c r="POZ83" s="727"/>
      <c r="PPA83" s="738">
        <v>2</v>
      </c>
      <c r="PPB83" s="722" t="s">
        <v>4511</v>
      </c>
      <c r="PPC83" s="723" t="s">
        <v>16</v>
      </c>
      <c r="PPD83" s="745" t="s">
        <v>221</v>
      </c>
      <c r="PPE83" s="745" t="s">
        <v>376</v>
      </c>
      <c r="PPF83" s="774">
        <v>31138</v>
      </c>
      <c r="PPG83" s="795">
        <v>32</v>
      </c>
      <c r="PPH83" s="747" t="s">
        <v>4508</v>
      </c>
      <c r="PPI83" s="745" t="s">
        <v>785</v>
      </c>
      <c r="PPJ83" s="745" t="s">
        <v>246</v>
      </c>
      <c r="PPK83" s="726"/>
      <c r="PPL83" s="726" t="s">
        <v>6426</v>
      </c>
      <c r="PPM83" s="722" t="s">
        <v>4179</v>
      </c>
      <c r="PPN83" s="745" t="s">
        <v>245</v>
      </c>
      <c r="PPO83" s="736"/>
      <c r="PPP83" s="727"/>
      <c r="PPQ83" s="738">
        <v>2</v>
      </c>
      <c r="PPR83" s="722" t="s">
        <v>4511</v>
      </c>
      <c r="PPS83" s="723" t="s">
        <v>16</v>
      </c>
      <c r="PPT83" s="745" t="s">
        <v>221</v>
      </c>
      <c r="PPU83" s="745" t="s">
        <v>376</v>
      </c>
      <c r="PPV83" s="774">
        <v>31138</v>
      </c>
      <c r="PPW83" s="795">
        <v>32</v>
      </c>
      <c r="PPX83" s="747" t="s">
        <v>4508</v>
      </c>
      <c r="PPY83" s="745" t="s">
        <v>785</v>
      </c>
      <c r="PPZ83" s="745" t="s">
        <v>246</v>
      </c>
      <c r="PQA83" s="726"/>
      <c r="PQB83" s="726" t="s">
        <v>6426</v>
      </c>
      <c r="PQC83" s="722" t="s">
        <v>4179</v>
      </c>
      <c r="PQD83" s="745" t="s">
        <v>245</v>
      </c>
      <c r="PQE83" s="736"/>
      <c r="PQF83" s="727"/>
      <c r="PQG83" s="738">
        <v>2</v>
      </c>
      <c r="PQH83" s="722" t="s">
        <v>4511</v>
      </c>
      <c r="PQI83" s="723" t="s">
        <v>16</v>
      </c>
      <c r="PQJ83" s="745" t="s">
        <v>221</v>
      </c>
      <c r="PQK83" s="745" t="s">
        <v>376</v>
      </c>
      <c r="PQL83" s="774">
        <v>31138</v>
      </c>
      <c r="PQM83" s="795">
        <v>32</v>
      </c>
      <c r="PQN83" s="747" t="s">
        <v>4508</v>
      </c>
      <c r="PQO83" s="745" t="s">
        <v>785</v>
      </c>
      <c r="PQP83" s="745" t="s">
        <v>246</v>
      </c>
      <c r="PQQ83" s="726"/>
      <c r="PQR83" s="726" t="s">
        <v>6426</v>
      </c>
      <c r="PQS83" s="722" t="s">
        <v>4179</v>
      </c>
      <c r="PQT83" s="745" t="s">
        <v>245</v>
      </c>
      <c r="PQU83" s="736"/>
      <c r="PQV83" s="727"/>
      <c r="PQW83" s="738">
        <v>2</v>
      </c>
      <c r="PQX83" s="722" t="s">
        <v>4511</v>
      </c>
      <c r="PQY83" s="723" t="s">
        <v>16</v>
      </c>
      <c r="PQZ83" s="745" t="s">
        <v>221</v>
      </c>
      <c r="PRA83" s="745" t="s">
        <v>376</v>
      </c>
      <c r="PRB83" s="774">
        <v>31138</v>
      </c>
      <c r="PRC83" s="795">
        <v>32</v>
      </c>
      <c r="PRD83" s="747" t="s">
        <v>4508</v>
      </c>
      <c r="PRE83" s="745" t="s">
        <v>785</v>
      </c>
      <c r="PRF83" s="745" t="s">
        <v>246</v>
      </c>
      <c r="PRG83" s="726"/>
      <c r="PRH83" s="726" t="s">
        <v>6426</v>
      </c>
      <c r="PRI83" s="722" t="s">
        <v>4179</v>
      </c>
      <c r="PRJ83" s="745" t="s">
        <v>245</v>
      </c>
      <c r="PRK83" s="736"/>
      <c r="PRL83" s="727"/>
      <c r="PRM83" s="738">
        <v>2</v>
      </c>
      <c r="PRN83" s="722" t="s">
        <v>4511</v>
      </c>
      <c r="PRO83" s="723" t="s">
        <v>16</v>
      </c>
      <c r="PRP83" s="745" t="s">
        <v>221</v>
      </c>
      <c r="PRQ83" s="745" t="s">
        <v>376</v>
      </c>
      <c r="PRR83" s="774">
        <v>31138</v>
      </c>
      <c r="PRS83" s="795">
        <v>32</v>
      </c>
      <c r="PRT83" s="747" t="s">
        <v>4508</v>
      </c>
      <c r="PRU83" s="745" t="s">
        <v>785</v>
      </c>
      <c r="PRV83" s="745" t="s">
        <v>246</v>
      </c>
      <c r="PRW83" s="726"/>
      <c r="PRX83" s="726" t="s">
        <v>6426</v>
      </c>
      <c r="PRY83" s="722" t="s">
        <v>4179</v>
      </c>
      <c r="PRZ83" s="745" t="s">
        <v>245</v>
      </c>
      <c r="PSA83" s="736"/>
      <c r="PSB83" s="727"/>
      <c r="PSC83" s="738">
        <v>2</v>
      </c>
      <c r="PSD83" s="722" t="s">
        <v>4511</v>
      </c>
      <c r="PSE83" s="723" t="s">
        <v>16</v>
      </c>
      <c r="PSF83" s="745" t="s">
        <v>221</v>
      </c>
      <c r="PSG83" s="745" t="s">
        <v>376</v>
      </c>
      <c r="PSH83" s="774">
        <v>31138</v>
      </c>
      <c r="PSI83" s="795">
        <v>32</v>
      </c>
      <c r="PSJ83" s="747" t="s">
        <v>4508</v>
      </c>
      <c r="PSK83" s="745" t="s">
        <v>785</v>
      </c>
      <c r="PSL83" s="745" t="s">
        <v>246</v>
      </c>
      <c r="PSM83" s="726"/>
      <c r="PSN83" s="726" t="s">
        <v>6426</v>
      </c>
      <c r="PSO83" s="722" t="s">
        <v>4179</v>
      </c>
      <c r="PSP83" s="745" t="s">
        <v>245</v>
      </c>
      <c r="PSQ83" s="736"/>
      <c r="PSR83" s="727"/>
      <c r="PSS83" s="738">
        <v>2</v>
      </c>
      <c r="PST83" s="722" t="s">
        <v>4511</v>
      </c>
      <c r="PSU83" s="723" t="s">
        <v>16</v>
      </c>
      <c r="PSV83" s="745" t="s">
        <v>221</v>
      </c>
      <c r="PSW83" s="745" t="s">
        <v>376</v>
      </c>
      <c r="PSX83" s="774">
        <v>31138</v>
      </c>
      <c r="PSY83" s="795">
        <v>32</v>
      </c>
      <c r="PSZ83" s="747" t="s">
        <v>4508</v>
      </c>
      <c r="PTA83" s="745" t="s">
        <v>785</v>
      </c>
      <c r="PTB83" s="745" t="s">
        <v>246</v>
      </c>
      <c r="PTC83" s="726"/>
      <c r="PTD83" s="726" t="s">
        <v>6426</v>
      </c>
      <c r="PTE83" s="722" t="s">
        <v>4179</v>
      </c>
      <c r="PTF83" s="745" t="s">
        <v>245</v>
      </c>
      <c r="PTG83" s="736"/>
      <c r="PTH83" s="727"/>
      <c r="PTI83" s="738">
        <v>2</v>
      </c>
      <c r="PTJ83" s="722" t="s">
        <v>4511</v>
      </c>
      <c r="PTK83" s="723" t="s">
        <v>16</v>
      </c>
      <c r="PTL83" s="745" t="s">
        <v>221</v>
      </c>
      <c r="PTM83" s="745" t="s">
        <v>376</v>
      </c>
      <c r="PTN83" s="774">
        <v>31138</v>
      </c>
      <c r="PTO83" s="795">
        <v>32</v>
      </c>
      <c r="PTP83" s="747" t="s">
        <v>4508</v>
      </c>
      <c r="PTQ83" s="745" t="s">
        <v>785</v>
      </c>
      <c r="PTR83" s="745" t="s">
        <v>246</v>
      </c>
      <c r="PTS83" s="726"/>
      <c r="PTT83" s="726" t="s">
        <v>6426</v>
      </c>
      <c r="PTU83" s="722" t="s">
        <v>4179</v>
      </c>
      <c r="PTV83" s="745" t="s">
        <v>245</v>
      </c>
      <c r="PTW83" s="736"/>
      <c r="PTX83" s="727"/>
      <c r="PTY83" s="738">
        <v>2</v>
      </c>
      <c r="PTZ83" s="722" t="s">
        <v>4511</v>
      </c>
      <c r="PUA83" s="723" t="s">
        <v>16</v>
      </c>
      <c r="PUB83" s="745" t="s">
        <v>221</v>
      </c>
      <c r="PUC83" s="745" t="s">
        <v>376</v>
      </c>
      <c r="PUD83" s="774">
        <v>31138</v>
      </c>
      <c r="PUE83" s="795">
        <v>32</v>
      </c>
      <c r="PUF83" s="747" t="s">
        <v>4508</v>
      </c>
      <c r="PUG83" s="745" t="s">
        <v>785</v>
      </c>
      <c r="PUH83" s="745" t="s">
        <v>246</v>
      </c>
      <c r="PUI83" s="726"/>
      <c r="PUJ83" s="726" t="s">
        <v>6426</v>
      </c>
      <c r="PUK83" s="722" t="s">
        <v>4179</v>
      </c>
      <c r="PUL83" s="745" t="s">
        <v>245</v>
      </c>
      <c r="PUM83" s="736"/>
      <c r="PUN83" s="727"/>
      <c r="PUO83" s="738">
        <v>2</v>
      </c>
      <c r="PUP83" s="722" t="s">
        <v>4511</v>
      </c>
      <c r="PUQ83" s="723" t="s">
        <v>16</v>
      </c>
      <c r="PUR83" s="745" t="s">
        <v>221</v>
      </c>
      <c r="PUS83" s="745" t="s">
        <v>376</v>
      </c>
      <c r="PUT83" s="774">
        <v>31138</v>
      </c>
      <c r="PUU83" s="795">
        <v>32</v>
      </c>
      <c r="PUV83" s="747" t="s">
        <v>4508</v>
      </c>
      <c r="PUW83" s="745" t="s">
        <v>785</v>
      </c>
      <c r="PUX83" s="745" t="s">
        <v>246</v>
      </c>
      <c r="PUY83" s="726"/>
      <c r="PUZ83" s="726" t="s">
        <v>6426</v>
      </c>
      <c r="PVA83" s="722" t="s">
        <v>4179</v>
      </c>
      <c r="PVB83" s="745" t="s">
        <v>245</v>
      </c>
      <c r="PVC83" s="736"/>
      <c r="PVD83" s="727"/>
      <c r="PVE83" s="738">
        <v>2</v>
      </c>
      <c r="PVF83" s="722" t="s">
        <v>4511</v>
      </c>
      <c r="PVG83" s="723" t="s">
        <v>16</v>
      </c>
      <c r="PVH83" s="745" t="s">
        <v>221</v>
      </c>
      <c r="PVI83" s="745" t="s">
        <v>376</v>
      </c>
      <c r="PVJ83" s="774">
        <v>31138</v>
      </c>
      <c r="PVK83" s="795">
        <v>32</v>
      </c>
      <c r="PVL83" s="747" t="s">
        <v>4508</v>
      </c>
      <c r="PVM83" s="745" t="s">
        <v>785</v>
      </c>
      <c r="PVN83" s="745" t="s">
        <v>246</v>
      </c>
      <c r="PVO83" s="726"/>
      <c r="PVP83" s="726" t="s">
        <v>6426</v>
      </c>
      <c r="PVQ83" s="722" t="s">
        <v>4179</v>
      </c>
      <c r="PVR83" s="745" t="s">
        <v>245</v>
      </c>
      <c r="PVS83" s="736"/>
      <c r="PVT83" s="727"/>
      <c r="PVU83" s="738">
        <v>2</v>
      </c>
      <c r="PVV83" s="722" t="s">
        <v>4511</v>
      </c>
      <c r="PVW83" s="723" t="s">
        <v>16</v>
      </c>
      <c r="PVX83" s="745" t="s">
        <v>221</v>
      </c>
      <c r="PVY83" s="745" t="s">
        <v>376</v>
      </c>
      <c r="PVZ83" s="774">
        <v>31138</v>
      </c>
      <c r="PWA83" s="795">
        <v>32</v>
      </c>
      <c r="PWB83" s="747" t="s">
        <v>4508</v>
      </c>
      <c r="PWC83" s="745" t="s">
        <v>785</v>
      </c>
      <c r="PWD83" s="745" t="s">
        <v>246</v>
      </c>
      <c r="PWE83" s="726"/>
      <c r="PWF83" s="726" t="s">
        <v>6426</v>
      </c>
      <c r="PWG83" s="722" t="s">
        <v>4179</v>
      </c>
      <c r="PWH83" s="745" t="s">
        <v>245</v>
      </c>
      <c r="PWI83" s="736"/>
      <c r="PWJ83" s="727"/>
      <c r="PWK83" s="738">
        <v>2</v>
      </c>
      <c r="PWL83" s="722" t="s">
        <v>4511</v>
      </c>
      <c r="PWM83" s="723" t="s">
        <v>16</v>
      </c>
      <c r="PWN83" s="745" t="s">
        <v>221</v>
      </c>
      <c r="PWO83" s="745" t="s">
        <v>376</v>
      </c>
      <c r="PWP83" s="774">
        <v>31138</v>
      </c>
      <c r="PWQ83" s="795">
        <v>32</v>
      </c>
      <c r="PWR83" s="747" t="s">
        <v>4508</v>
      </c>
      <c r="PWS83" s="745" t="s">
        <v>785</v>
      </c>
      <c r="PWT83" s="745" t="s">
        <v>246</v>
      </c>
      <c r="PWU83" s="726"/>
      <c r="PWV83" s="726" t="s">
        <v>6426</v>
      </c>
      <c r="PWW83" s="722" t="s">
        <v>4179</v>
      </c>
      <c r="PWX83" s="745" t="s">
        <v>245</v>
      </c>
      <c r="PWY83" s="736"/>
      <c r="PWZ83" s="727"/>
      <c r="PXA83" s="738">
        <v>2</v>
      </c>
      <c r="PXB83" s="722" t="s">
        <v>4511</v>
      </c>
      <c r="PXC83" s="723" t="s">
        <v>16</v>
      </c>
      <c r="PXD83" s="745" t="s">
        <v>221</v>
      </c>
      <c r="PXE83" s="745" t="s">
        <v>376</v>
      </c>
      <c r="PXF83" s="774">
        <v>31138</v>
      </c>
      <c r="PXG83" s="795">
        <v>32</v>
      </c>
      <c r="PXH83" s="747" t="s">
        <v>4508</v>
      </c>
      <c r="PXI83" s="745" t="s">
        <v>785</v>
      </c>
      <c r="PXJ83" s="745" t="s">
        <v>246</v>
      </c>
      <c r="PXK83" s="726"/>
      <c r="PXL83" s="726" t="s">
        <v>6426</v>
      </c>
      <c r="PXM83" s="722" t="s">
        <v>4179</v>
      </c>
      <c r="PXN83" s="745" t="s">
        <v>245</v>
      </c>
      <c r="PXO83" s="736"/>
      <c r="PXP83" s="727"/>
      <c r="PXQ83" s="738">
        <v>2</v>
      </c>
      <c r="PXR83" s="722" t="s">
        <v>4511</v>
      </c>
      <c r="PXS83" s="723" t="s">
        <v>16</v>
      </c>
      <c r="PXT83" s="745" t="s">
        <v>221</v>
      </c>
      <c r="PXU83" s="745" t="s">
        <v>376</v>
      </c>
      <c r="PXV83" s="774">
        <v>31138</v>
      </c>
      <c r="PXW83" s="795">
        <v>32</v>
      </c>
      <c r="PXX83" s="747" t="s">
        <v>4508</v>
      </c>
      <c r="PXY83" s="745" t="s">
        <v>785</v>
      </c>
      <c r="PXZ83" s="745" t="s">
        <v>246</v>
      </c>
      <c r="PYA83" s="726"/>
      <c r="PYB83" s="726" t="s">
        <v>6426</v>
      </c>
      <c r="PYC83" s="722" t="s">
        <v>4179</v>
      </c>
      <c r="PYD83" s="745" t="s">
        <v>245</v>
      </c>
      <c r="PYE83" s="736"/>
      <c r="PYF83" s="727"/>
      <c r="PYG83" s="738">
        <v>2</v>
      </c>
      <c r="PYH83" s="722" t="s">
        <v>4511</v>
      </c>
      <c r="PYI83" s="723" t="s">
        <v>16</v>
      </c>
      <c r="PYJ83" s="745" t="s">
        <v>221</v>
      </c>
      <c r="PYK83" s="745" t="s">
        <v>376</v>
      </c>
      <c r="PYL83" s="774">
        <v>31138</v>
      </c>
      <c r="PYM83" s="795">
        <v>32</v>
      </c>
      <c r="PYN83" s="747" t="s">
        <v>4508</v>
      </c>
      <c r="PYO83" s="745" t="s">
        <v>785</v>
      </c>
      <c r="PYP83" s="745" t="s">
        <v>246</v>
      </c>
      <c r="PYQ83" s="726"/>
      <c r="PYR83" s="726" t="s">
        <v>6426</v>
      </c>
      <c r="PYS83" s="722" t="s">
        <v>4179</v>
      </c>
      <c r="PYT83" s="745" t="s">
        <v>245</v>
      </c>
      <c r="PYU83" s="736"/>
      <c r="PYV83" s="727"/>
      <c r="PYW83" s="738">
        <v>2</v>
      </c>
      <c r="PYX83" s="722" t="s">
        <v>4511</v>
      </c>
      <c r="PYY83" s="723" t="s">
        <v>16</v>
      </c>
      <c r="PYZ83" s="745" t="s">
        <v>221</v>
      </c>
      <c r="PZA83" s="745" t="s">
        <v>376</v>
      </c>
      <c r="PZB83" s="774">
        <v>31138</v>
      </c>
      <c r="PZC83" s="795">
        <v>32</v>
      </c>
      <c r="PZD83" s="747" t="s">
        <v>4508</v>
      </c>
      <c r="PZE83" s="745" t="s">
        <v>785</v>
      </c>
      <c r="PZF83" s="745" t="s">
        <v>246</v>
      </c>
      <c r="PZG83" s="726"/>
      <c r="PZH83" s="726" t="s">
        <v>6426</v>
      </c>
      <c r="PZI83" s="722" t="s">
        <v>4179</v>
      </c>
      <c r="PZJ83" s="745" t="s">
        <v>245</v>
      </c>
      <c r="PZK83" s="736"/>
      <c r="PZL83" s="727"/>
      <c r="PZM83" s="738">
        <v>2</v>
      </c>
      <c r="PZN83" s="722" t="s">
        <v>4511</v>
      </c>
      <c r="PZO83" s="723" t="s">
        <v>16</v>
      </c>
      <c r="PZP83" s="745" t="s">
        <v>221</v>
      </c>
      <c r="PZQ83" s="745" t="s">
        <v>376</v>
      </c>
      <c r="PZR83" s="774">
        <v>31138</v>
      </c>
      <c r="PZS83" s="795">
        <v>32</v>
      </c>
      <c r="PZT83" s="747" t="s">
        <v>4508</v>
      </c>
      <c r="PZU83" s="745" t="s">
        <v>785</v>
      </c>
      <c r="PZV83" s="745" t="s">
        <v>246</v>
      </c>
      <c r="PZW83" s="726"/>
      <c r="PZX83" s="726" t="s">
        <v>6426</v>
      </c>
      <c r="PZY83" s="722" t="s">
        <v>4179</v>
      </c>
      <c r="PZZ83" s="745" t="s">
        <v>245</v>
      </c>
      <c r="QAA83" s="736"/>
      <c r="QAB83" s="727"/>
      <c r="QAC83" s="738">
        <v>2</v>
      </c>
      <c r="QAD83" s="722" t="s">
        <v>4511</v>
      </c>
      <c r="QAE83" s="723" t="s">
        <v>16</v>
      </c>
      <c r="QAF83" s="745" t="s">
        <v>221</v>
      </c>
      <c r="QAG83" s="745" t="s">
        <v>376</v>
      </c>
      <c r="QAH83" s="774">
        <v>31138</v>
      </c>
      <c r="QAI83" s="795">
        <v>32</v>
      </c>
      <c r="QAJ83" s="747" t="s">
        <v>4508</v>
      </c>
      <c r="QAK83" s="745" t="s">
        <v>785</v>
      </c>
      <c r="QAL83" s="745" t="s">
        <v>246</v>
      </c>
      <c r="QAM83" s="726"/>
      <c r="QAN83" s="726" t="s">
        <v>6426</v>
      </c>
      <c r="QAO83" s="722" t="s">
        <v>4179</v>
      </c>
      <c r="QAP83" s="745" t="s">
        <v>245</v>
      </c>
      <c r="QAQ83" s="736"/>
      <c r="QAR83" s="727"/>
      <c r="QAS83" s="738">
        <v>2</v>
      </c>
      <c r="QAT83" s="722" t="s">
        <v>4511</v>
      </c>
      <c r="QAU83" s="723" t="s">
        <v>16</v>
      </c>
      <c r="QAV83" s="745" t="s">
        <v>221</v>
      </c>
      <c r="QAW83" s="745" t="s">
        <v>376</v>
      </c>
      <c r="QAX83" s="774">
        <v>31138</v>
      </c>
      <c r="QAY83" s="795">
        <v>32</v>
      </c>
      <c r="QAZ83" s="747" t="s">
        <v>4508</v>
      </c>
      <c r="QBA83" s="745" t="s">
        <v>785</v>
      </c>
      <c r="QBB83" s="745" t="s">
        <v>246</v>
      </c>
      <c r="QBC83" s="726"/>
      <c r="QBD83" s="726" t="s">
        <v>6426</v>
      </c>
      <c r="QBE83" s="722" t="s">
        <v>4179</v>
      </c>
      <c r="QBF83" s="745" t="s">
        <v>245</v>
      </c>
      <c r="QBG83" s="736"/>
      <c r="QBH83" s="727"/>
      <c r="QBI83" s="738">
        <v>2</v>
      </c>
      <c r="QBJ83" s="722" t="s">
        <v>4511</v>
      </c>
      <c r="QBK83" s="723" t="s">
        <v>16</v>
      </c>
      <c r="QBL83" s="745" t="s">
        <v>221</v>
      </c>
      <c r="QBM83" s="745" t="s">
        <v>376</v>
      </c>
      <c r="QBN83" s="774">
        <v>31138</v>
      </c>
      <c r="QBO83" s="795">
        <v>32</v>
      </c>
      <c r="QBP83" s="747" t="s">
        <v>4508</v>
      </c>
      <c r="QBQ83" s="745" t="s">
        <v>785</v>
      </c>
      <c r="QBR83" s="745" t="s">
        <v>246</v>
      </c>
      <c r="QBS83" s="726"/>
      <c r="QBT83" s="726" t="s">
        <v>6426</v>
      </c>
      <c r="QBU83" s="722" t="s">
        <v>4179</v>
      </c>
      <c r="QBV83" s="745" t="s">
        <v>245</v>
      </c>
      <c r="QBW83" s="736"/>
      <c r="QBX83" s="727"/>
      <c r="QBY83" s="738">
        <v>2</v>
      </c>
      <c r="QBZ83" s="722" t="s">
        <v>4511</v>
      </c>
      <c r="QCA83" s="723" t="s">
        <v>16</v>
      </c>
      <c r="QCB83" s="745" t="s">
        <v>221</v>
      </c>
      <c r="QCC83" s="745" t="s">
        <v>376</v>
      </c>
      <c r="QCD83" s="774">
        <v>31138</v>
      </c>
      <c r="QCE83" s="795">
        <v>32</v>
      </c>
      <c r="QCF83" s="747" t="s">
        <v>4508</v>
      </c>
      <c r="QCG83" s="745" t="s">
        <v>785</v>
      </c>
      <c r="QCH83" s="745" t="s">
        <v>246</v>
      </c>
      <c r="QCI83" s="726"/>
      <c r="QCJ83" s="726" t="s">
        <v>6426</v>
      </c>
      <c r="QCK83" s="722" t="s">
        <v>4179</v>
      </c>
      <c r="QCL83" s="745" t="s">
        <v>245</v>
      </c>
      <c r="QCM83" s="736"/>
      <c r="QCN83" s="727"/>
      <c r="QCO83" s="738">
        <v>2</v>
      </c>
      <c r="QCP83" s="722" t="s">
        <v>4511</v>
      </c>
      <c r="QCQ83" s="723" t="s">
        <v>16</v>
      </c>
      <c r="QCR83" s="745" t="s">
        <v>221</v>
      </c>
      <c r="QCS83" s="745" t="s">
        <v>376</v>
      </c>
      <c r="QCT83" s="774">
        <v>31138</v>
      </c>
      <c r="QCU83" s="795">
        <v>32</v>
      </c>
      <c r="QCV83" s="747" t="s">
        <v>4508</v>
      </c>
      <c r="QCW83" s="745" t="s">
        <v>785</v>
      </c>
      <c r="QCX83" s="745" t="s">
        <v>246</v>
      </c>
      <c r="QCY83" s="726"/>
      <c r="QCZ83" s="726" t="s">
        <v>6426</v>
      </c>
      <c r="QDA83" s="722" t="s">
        <v>4179</v>
      </c>
      <c r="QDB83" s="745" t="s">
        <v>245</v>
      </c>
      <c r="QDC83" s="736"/>
      <c r="QDD83" s="727"/>
      <c r="QDE83" s="738">
        <v>2</v>
      </c>
      <c r="QDF83" s="722" t="s">
        <v>4511</v>
      </c>
      <c r="QDG83" s="723" t="s">
        <v>16</v>
      </c>
      <c r="QDH83" s="745" t="s">
        <v>221</v>
      </c>
      <c r="QDI83" s="745" t="s">
        <v>376</v>
      </c>
      <c r="QDJ83" s="774">
        <v>31138</v>
      </c>
      <c r="QDK83" s="795">
        <v>32</v>
      </c>
      <c r="QDL83" s="747" t="s">
        <v>4508</v>
      </c>
      <c r="QDM83" s="745" t="s">
        <v>785</v>
      </c>
      <c r="QDN83" s="745" t="s">
        <v>246</v>
      </c>
      <c r="QDO83" s="726"/>
      <c r="QDP83" s="726" t="s">
        <v>6426</v>
      </c>
      <c r="QDQ83" s="722" t="s">
        <v>4179</v>
      </c>
      <c r="QDR83" s="745" t="s">
        <v>245</v>
      </c>
      <c r="QDS83" s="736"/>
      <c r="QDT83" s="727"/>
      <c r="QDU83" s="738">
        <v>2</v>
      </c>
      <c r="QDV83" s="722" t="s">
        <v>4511</v>
      </c>
      <c r="QDW83" s="723" t="s">
        <v>16</v>
      </c>
      <c r="QDX83" s="745" t="s">
        <v>221</v>
      </c>
      <c r="QDY83" s="745" t="s">
        <v>376</v>
      </c>
      <c r="QDZ83" s="774">
        <v>31138</v>
      </c>
      <c r="QEA83" s="795">
        <v>32</v>
      </c>
      <c r="QEB83" s="747" t="s">
        <v>4508</v>
      </c>
      <c r="QEC83" s="745" t="s">
        <v>785</v>
      </c>
      <c r="QED83" s="745" t="s">
        <v>246</v>
      </c>
      <c r="QEE83" s="726"/>
      <c r="QEF83" s="726" t="s">
        <v>6426</v>
      </c>
      <c r="QEG83" s="722" t="s">
        <v>4179</v>
      </c>
      <c r="QEH83" s="745" t="s">
        <v>245</v>
      </c>
      <c r="QEI83" s="736"/>
      <c r="QEJ83" s="727"/>
      <c r="QEK83" s="738">
        <v>2</v>
      </c>
      <c r="QEL83" s="722" t="s">
        <v>4511</v>
      </c>
      <c r="QEM83" s="723" t="s">
        <v>16</v>
      </c>
      <c r="QEN83" s="745" t="s">
        <v>221</v>
      </c>
      <c r="QEO83" s="745" t="s">
        <v>376</v>
      </c>
      <c r="QEP83" s="774">
        <v>31138</v>
      </c>
      <c r="QEQ83" s="795">
        <v>32</v>
      </c>
      <c r="QER83" s="747" t="s">
        <v>4508</v>
      </c>
      <c r="QES83" s="745" t="s">
        <v>785</v>
      </c>
      <c r="QET83" s="745" t="s">
        <v>246</v>
      </c>
      <c r="QEU83" s="726"/>
      <c r="QEV83" s="726" t="s">
        <v>6426</v>
      </c>
      <c r="QEW83" s="722" t="s">
        <v>4179</v>
      </c>
      <c r="QEX83" s="745" t="s">
        <v>245</v>
      </c>
      <c r="QEY83" s="736"/>
      <c r="QEZ83" s="727"/>
      <c r="QFA83" s="738">
        <v>2</v>
      </c>
      <c r="QFB83" s="722" t="s">
        <v>4511</v>
      </c>
      <c r="QFC83" s="723" t="s">
        <v>16</v>
      </c>
      <c r="QFD83" s="745" t="s">
        <v>221</v>
      </c>
      <c r="QFE83" s="745" t="s">
        <v>376</v>
      </c>
      <c r="QFF83" s="774">
        <v>31138</v>
      </c>
      <c r="QFG83" s="795">
        <v>32</v>
      </c>
      <c r="QFH83" s="747" t="s">
        <v>4508</v>
      </c>
      <c r="QFI83" s="745" t="s">
        <v>785</v>
      </c>
      <c r="QFJ83" s="745" t="s">
        <v>246</v>
      </c>
      <c r="QFK83" s="726"/>
      <c r="QFL83" s="726" t="s">
        <v>6426</v>
      </c>
      <c r="QFM83" s="722" t="s">
        <v>4179</v>
      </c>
      <c r="QFN83" s="745" t="s">
        <v>245</v>
      </c>
      <c r="QFO83" s="736"/>
      <c r="QFP83" s="727"/>
      <c r="QFQ83" s="738">
        <v>2</v>
      </c>
      <c r="QFR83" s="722" t="s">
        <v>4511</v>
      </c>
      <c r="QFS83" s="723" t="s">
        <v>16</v>
      </c>
      <c r="QFT83" s="745" t="s">
        <v>221</v>
      </c>
      <c r="QFU83" s="745" t="s">
        <v>376</v>
      </c>
      <c r="QFV83" s="774">
        <v>31138</v>
      </c>
      <c r="QFW83" s="795">
        <v>32</v>
      </c>
      <c r="QFX83" s="747" t="s">
        <v>4508</v>
      </c>
      <c r="QFY83" s="745" t="s">
        <v>785</v>
      </c>
      <c r="QFZ83" s="745" t="s">
        <v>246</v>
      </c>
      <c r="QGA83" s="726"/>
      <c r="QGB83" s="726" t="s">
        <v>6426</v>
      </c>
      <c r="QGC83" s="722" t="s">
        <v>4179</v>
      </c>
      <c r="QGD83" s="745" t="s">
        <v>245</v>
      </c>
      <c r="QGE83" s="736"/>
      <c r="QGF83" s="727"/>
      <c r="QGG83" s="738">
        <v>2</v>
      </c>
      <c r="QGH83" s="722" t="s">
        <v>4511</v>
      </c>
      <c r="QGI83" s="723" t="s">
        <v>16</v>
      </c>
      <c r="QGJ83" s="745" t="s">
        <v>221</v>
      </c>
      <c r="QGK83" s="745" t="s">
        <v>376</v>
      </c>
      <c r="QGL83" s="774">
        <v>31138</v>
      </c>
      <c r="QGM83" s="795">
        <v>32</v>
      </c>
      <c r="QGN83" s="747" t="s">
        <v>4508</v>
      </c>
      <c r="QGO83" s="745" t="s">
        <v>785</v>
      </c>
      <c r="QGP83" s="745" t="s">
        <v>246</v>
      </c>
      <c r="QGQ83" s="726"/>
      <c r="QGR83" s="726" t="s">
        <v>6426</v>
      </c>
      <c r="QGS83" s="722" t="s">
        <v>4179</v>
      </c>
      <c r="QGT83" s="745" t="s">
        <v>245</v>
      </c>
      <c r="QGU83" s="736"/>
      <c r="QGV83" s="727"/>
      <c r="QGW83" s="738">
        <v>2</v>
      </c>
      <c r="QGX83" s="722" t="s">
        <v>4511</v>
      </c>
      <c r="QGY83" s="723" t="s">
        <v>16</v>
      </c>
      <c r="QGZ83" s="745" t="s">
        <v>221</v>
      </c>
      <c r="QHA83" s="745" t="s">
        <v>376</v>
      </c>
      <c r="QHB83" s="774">
        <v>31138</v>
      </c>
      <c r="QHC83" s="795">
        <v>32</v>
      </c>
      <c r="QHD83" s="747" t="s">
        <v>4508</v>
      </c>
      <c r="QHE83" s="745" t="s">
        <v>785</v>
      </c>
      <c r="QHF83" s="745" t="s">
        <v>246</v>
      </c>
      <c r="QHG83" s="726"/>
      <c r="QHH83" s="726" t="s">
        <v>6426</v>
      </c>
      <c r="QHI83" s="722" t="s">
        <v>4179</v>
      </c>
      <c r="QHJ83" s="745" t="s">
        <v>245</v>
      </c>
      <c r="QHK83" s="736"/>
      <c r="QHL83" s="727"/>
      <c r="QHM83" s="738">
        <v>2</v>
      </c>
      <c r="QHN83" s="722" t="s">
        <v>4511</v>
      </c>
      <c r="QHO83" s="723" t="s">
        <v>16</v>
      </c>
      <c r="QHP83" s="745" t="s">
        <v>221</v>
      </c>
      <c r="QHQ83" s="745" t="s">
        <v>376</v>
      </c>
      <c r="QHR83" s="774">
        <v>31138</v>
      </c>
      <c r="QHS83" s="795">
        <v>32</v>
      </c>
      <c r="QHT83" s="747" t="s">
        <v>4508</v>
      </c>
      <c r="QHU83" s="745" t="s">
        <v>785</v>
      </c>
      <c r="QHV83" s="745" t="s">
        <v>246</v>
      </c>
      <c r="QHW83" s="726"/>
      <c r="QHX83" s="726" t="s">
        <v>6426</v>
      </c>
      <c r="QHY83" s="722" t="s">
        <v>4179</v>
      </c>
      <c r="QHZ83" s="745" t="s">
        <v>245</v>
      </c>
      <c r="QIA83" s="736"/>
      <c r="QIB83" s="727"/>
      <c r="QIC83" s="738">
        <v>2</v>
      </c>
      <c r="QID83" s="722" t="s">
        <v>4511</v>
      </c>
      <c r="QIE83" s="723" t="s">
        <v>16</v>
      </c>
      <c r="QIF83" s="745" t="s">
        <v>221</v>
      </c>
      <c r="QIG83" s="745" t="s">
        <v>376</v>
      </c>
      <c r="QIH83" s="774">
        <v>31138</v>
      </c>
      <c r="QII83" s="795">
        <v>32</v>
      </c>
      <c r="QIJ83" s="747" t="s">
        <v>4508</v>
      </c>
      <c r="QIK83" s="745" t="s">
        <v>785</v>
      </c>
      <c r="QIL83" s="745" t="s">
        <v>246</v>
      </c>
      <c r="QIM83" s="726"/>
      <c r="QIN83" s="726" t="s">
        <v>6426</v>
      </c>
      <c r="QIO83" s="722" t="s">
        <v>4179</v>
      </c>
      <c r="QIP83" s="745" t="s">
        <v>245</v>
      </c>
      <c r="QIQ83" s="736"/>
      <c r="QIR83" s="727"/>
      <c r="QIS83" s="738">
        <v>2</v>
      </c>
      <c r="QIT83" s="722" t="s">
        <v>4511</v>
      </c>
      <c r="QIU83" s="723" t="s">
        <v>16</v>
      </c>
      <c r="QIV83" s="745" t="s">
        <v>221</v>
      </c>
      <c r="QIW83" s="745" t="s">
        <v>376</v>
      </c>
      <c r="QIX83" s="774">
        <v>31138</v>
      </c>
      <c r="QIY83" s="795">
        <v>32</v>
      </c>
      <c r="QIZ83" s="747" t="s">
        <v>4508</v>
      </c>
      <c r="QJA83" s="745" t="s">
        <v>785</v>
      </c>
      <c r="QJB83" s="745" t="s">
        <v>246</v>
      </c>
      <c r="QJC83" s="726"/>
      <c r="QJD83" s="726" t="s">
        <v>6426</v>
      </c>
      <c r="QJE83" s="722" t="s">
        <v>4179</v>
      </c>
      <c r="QJF83" s="745" t="s">
        <v>245</v>
      </c>
      <c r="QJG83" s="736"/>
      <c r="QJH83" s="727"/>
      <c r="QJI83" s="738">
        <v>2</v>
      </c>
      <c r="QJJ83" s="722" t="s">
        <v>4511</v>
      </c>
      <c r="QJK83" s="723" t="s">
        <v>16</v>
      </c>
      <c r="QJL83" s="745" t="s">
        <v>221</v>
      </c>
      <c r="QJM83" s="745" t="s">
        <v>376</v>
      </c>
      <c r="QJN83" s="774">
        <v>31138</v>
      </c>
      <c r="QJO83" s="795">
        <v>32</v>
      </c>
      <c r="QJP83" s="747" t="s">
        <v>4508</v>
      </c>
      <c r="QJQ83" s="745" t="s">
        <v>785</v>
      </c>
      <c r="QJR83" s="745" t="s">
        <v>246</v>
      </c>
      <c r="QJS83" s="726"/>
      <c r="QJT83" s="726" t="s">
        <v>6426</v>
      </c>
      <c r="QJU83" s="722" t="s">
        <v>4179</v>
      </c>
      <c r="QJV83" s="745" t="s">
        <v>245</v>
      </c>
      <c r="QJW83" s="736"/>
      <c r="QJX83" s="727"/>
      <c r="QJY83" s="738">
        <v>2</v>
      </c>
      <c r="QJZ83" s="722" t="s">
        <v>4511</v>
      </c>
      <c r="QKA83" s="723" t="s">
        <v>16</v>
      </c>
      <c r="QKB83" s="745" t="s">
        <v>221</v>
      </c>
      <c r="QKC83" s="745" t="s">
        <v>376</v>
      </c>
      <c r="QKD83" s="774">
        <v>31138</v>
      </c>
      <c r="QKE83" s="795">
        <v>32</v>
      </c>
      <c r="QKF83" s="747" t="s">
        <v>4508</v>
      </c>
      <c r="QKG83" s="745" t="s">
        <v>785</v>
      </c>
      <c r="QKH83" s="745" t="s">
        <v>246</v>
      </c>
      <c r="QKI83" s="726"/>
      <c r="QKJ83" s="726" t="s">
        <v>6426</v>
      </c>
      <c r="QKK83" s="722" t="s">
        <v>4179</v>
      </c>
      <c r="QKL83" s="745" t="s">
        <v>245</v>
      </c>
      <c r="QKM83" s="736"/>
      <c r="QKN83" s="727"/>
      <c r="QKO83" s="738">
        <v>2</v>
      </c>
      <c r="QKP83" s="722" t="s">
        <v>4511</v>
      </c>
      <c r="QKQ83" s="723" t="s">
        <v>16</v>
      </c>
      <c r="QKR83" s="745" t="s">
        <v>221</v>
      </c>
      <c r="QKS83" s="745" t="s">
        <v>376</v>
      </c>
      <c r="QKT83" s="774">
        <v>31138</v>
      </c>
      <c r="QKU83" s="795">
        <v>32</v>
      </c>
      <c r="QKV83" s="747" t="s">
        <v>4508</v>
      </c>
      <c r="QKW83" s="745" t="s">
        <v>785</v>
      </c>
      <c r="QKX83" s="745" t="s">
        <v>246</v>
      </c>
      <c r="QKY83" s="726"/>
      <c r="QKZ83" s="726" t="s">
        <v>6426</v>
      </c>
      <c r="QLA83" s="722" t="s">
        <v>4179</v>
      </c>
      <c r="QLB83" s="745" t="s">
        <v>245</v>
      </c>
      <c r="QLC83" s="736"/>
      <c r="QLD83" s="727"/>
      <c r="QLE83" s="738">
        <v>2</v>
      </c>
      <c r="QLF83" s="722" t="s">
        <v>4511</v>
      </c>
      <c r="QLG83" s="723" t="s">
        <v>16</v>
      </c>
      <c r="QLH83" s="745" t="s">
        <v>221</v>
      </c>
      <c r="QLI83" s="745" t="s">
        <v>376</v>
      </c>
      <c r="QLJ83" s="774">
        <v>31138</v>
      </c>
      <c r="QLK83" s="795">
        <v>32</v>
      </c>
      <c r="QLL83" s="747" t="s">
        <v>4508</v>
      </c>
      <c r="QLM83" s="745" t="s">
        <v>785</v>
      </c>
      <c r="QLN83" s="745" t="s">
        <v>246</v>
      </c>
      <c r="QLO83" s="726"/>
      <c r="QLP83" s="726" t="s">
        <v>6426</v>
      </c>
      <c r="QLQ83" s="722" t="s">
        <v>4179</v>
      </c>
      <c r="QLR83" s="745" t="s">
        <v>245</v>
      </c>
      <c r="QLS83" s="736"/>
      <c r="QLT83" s="727"/>
      <c r="QLU83" s="738">
        <v>2</v>
      </c>
      <c r="QLV83" s="722" t="s">
        <v>4511</v>
      </c>
      <c r="QLW83" s="723" t="s">
        <v>16</v>
      </c>
      <c r="QLX83" s="745" t="s">
        <v>221</v>
      </c>
      <c r="QLY83" s="745" t="s">
        <v>376</v>
      </c>
      <c r="QLZ83" s="774">
        <v>31138</v>
      </c>
      <c r="QMA83" s="795">
        <v>32</v>
      </c>
      <c r="QMB83" s="747" t="s">
        <v>4508</v>
      </c>
      <c r="QMC83" s="745" t="s">
        <v>785</v>
      </c>
      <c r="QMD83" s="745" t="s">
        <v>246</v>
      </c>
      <c r="QME83" s="726"/>
      <c r="QMF83" s="726" t="s">
        <v>6426</v>
      </c>
      <c r="QMG83" s="722" t="s">
        <v>4179</v>
      </c>
      <c r="QMH83" s="745" t="s">
        <v>245</v>
      </c>
      <c r="QMI83" s="736"/>
      <c r="QMJ83" s="727"/>
      <c r="QMK83" s="738">
        <v>2</v>
      </c>
      <c r="QML83" s="722" t="s">
        <v>4511</v>
      </c>
      <c r="QMM83" s="723" t="s">
        <v>16</v>
      </c>
      <c r="QMN83" s="745" t="s">
        <v>221</v>
      </c>
      <c r="QMO83" s="745" t="s">
        <v>376</v>
      </c>
      <c r="QMP83" s="774">
        <v>31138</v>
      </c>
      <c r="QMQ83" s="795">
        <v>32</v>
      </c>
      <c r="QMR83" s="747" t="s">
        <v>4508</v>
      </c>
      <c r="QMS83" s="745" t="s">
        <v>785</v>
      </c>
      <c r="QMT83" s="745" t="s">
        <v>246</v>
      </c>
      <c r="QMU83" s="726"/>
      <c r="QMV83" s="726" t="s">
        <v>6426</v>
      </c>
      <c r="QMW83" s="722" t="s">
        <v>4179</v>
      </c>
      <c r="QMX83" s="745" t="s">
        <v>245</v>
      </c>
      <c r="QMY83" s="736"/>
      <c r="QMZ83" s="727"/>
      <c r="QNA83" s="738">
        <v>2</v>
      </c>
      <c r="QNB83" s="722" t="s">
        <v>4511</v>
      </c>
      <c r="QNC83" s="723" t="s">
        <v>16</v>
      </c>
      <c r="QND83" s="745" t="s">
        <v>221</v>
      </c>
      <c r="QNE83" s="745" t="s">
        <v>376</v>
      </c>
      <c r="QNF83" s="774">
        <v>31138</v>
      </c>
      <c r="QNG83" s="795">
        <v>32</v>
      </c>
      <c r="QNH83" s="747" t="s">
        <v>4508</v>
      </c>
      <c r="QNI83" s="745" t="s">
        <v>785</v>
      </c>
      <c r="QNJ83" s="745" t="s">
        <v>246</v>
      </c>
      <c r="QNK83" s="726"/>
      <c r="QNL83" s="726" t="s">
        <v>6426</v>
      </c>
      <c r="QNM83" s="722" t="s">
        <v>4179</v>
      </c>
      <c r="QNN83" s="745" t="s">
        <v>245</v>
      </c>
      <c r="QNO83" s="736"/>
      <c r="QNP83" s="727"/>
      <c r="QNQ83" s="738">
        <v>2</v>
      </c>
      <c r="QNR83" s="722" t="s">
        <v>4511</v>
      </c>
      <c r="QNS83" s="723" t="s">
        <v>16</v>
      </c>
      <c r="QNT83" s="745" t="s">
        <v>221</v>
      </c>
      <c r="QNU83" s="745" t="s">
        <v>376</v>
      </c>
      <c r="QNV83" s="774">
        <v>31138</v>
      </c>
      <c r="QNW83" s="795">
        <v>32</v>
      </c>
      <c r="QNX83" s="747" t="s">
        <v>4508</v>
      </c>
      <c r="QNY83" s="745" t="s">
        <v>785</v>
      </c>
      <c r="QNZ83" s="745" t="s">
        <v>246</v>
      </c>
      <c r="QOA83" s="726"/>
      <c r="QOB83" s="726" t="s">
        <v>6426</v>
      </c>
      <c r="QOC83" s="722" t="s">
        <v>4179</v>
      </c>
      <c r="QOD83" s="745" t="s">
        <v>245</v>
      </c>
      <c r="QOE83" s="736"/>
      <c r="QOF83" s="727"/>
      <c r="QOG83" s="738">
        <v>2</v>
      </c>
      <c r="QOH83" s="722" t="s">
        <v>4511</v>
      </c>
      <c r="QOI83" s="723" t="s">
        <v>16</v>
      </c>
      <c r="QOJ83" s="745" t="s">
        <v>221</v>
      </c>
      <c r="QOK83" s="745" t="s">
        <v>376</v>
      </c>
      <c r="QOL83" s="774">
        <v>31138</v>
      </c>
      <c r="QOM83" s="795">
        <v>32</v>
      </c>
      <c r="QON83" s="747" t="s">
        <v>4508</v>
      </c>
      <c r="QOO83" s="745" t="s">
        <v>785</v>
      </c>
      <c r="QOP83" s="745" t="s">
        <v>246</v>
      </c>
      <c r="QOQ83" s="726"/>
      <c r="QOR83" s="726" t="s">
        <v>6426</v>
      </c>
      <c r="QOS83" s="722" t="s">
        <v>4179</v>
      </c>
      <c r="QOT83" s="745" t="s">
        <v>245</v>
      </c>
      <c r="QOU83" s="736"/>
      <c r="QOV83" s="727"/>
      <c r="QOW83" s="738">
        <v>2</v>
      </c>
      <c r="QOX83" s="722" t="s">
        <v>4511</v>
      </c>
      <c r="QOY83" s="723" t="s">
        <v>16</v>
      </c>
      <c r="QOZ83" s="745" t="s">
        <v>221</v>
      </c>
      <c r="QPA83" s="745" t="s">
        <v>376</v>
      </c>
      <c r="QPB83" s="774">
        <v>31138</v>
      </c>
      <c r="QPC83" s="795">
        <v>32</v>
      </c>
      <c r="QPD83" s="747" t="s">
        <v>4508</v>
      </c>
      <c r="QPE83" s="745" t="s">
        <v>785</v>
      </c>
      <c r="QPF83" s="745" t="s">
        <v>246</v>
      </c>
      <c r="QPG83" s="726"/>
      <c r="QPH83" s="726" t="s">
        <v>6426</v>
      </c>
      <c r="QPI83" s="722" t="s">
        <v>4179</v>
      </c>
      <c r="QPJ83" s="745" t="s">
        <v>245</v>
      </c>
      <c r="QPK83" s="736"/>
      <c r="QPL83" s="727"/>
      <c r="QPM83" s="738">
        <v>2</v>
      </c>
      <c r="QPN83" s="722" t="s">
        <v>4511</v>
      </c>
      <c r="QPO83" s="723" t="s">
        <v>16</v>
      </c>
      <c r="QPP83" s="745" t="s">
        <v>221</v>
      </c>
      <c r="QPQ83" s="745" t="s">
        <v>376</v>
      </c>
      <c r="QPR83" s="774">
        <v>31138</v>
      </c>
      <c r="QPS83" s="795">
        <v>32</v>
      </c>
      <c r="QPT83" s="747" t="s">
        <v>4508</v>
      </c>
      <c r="QPU83" s="745" t="s">
        <v>785</v>
      </c>
      <c r="QPV83" s="745" t="s">
        <v>246</v>
      </c>
      <c r="QPW83" s="726"/>
      <c r="QPX83" s="726" t="s">
        <v>6426</v>
      </c>
      <c r="QPY83" s="722" t="s">
        <v>4179</v>
      </c>
      <c r="QPZ83" s="745" t="s">
        <v>245</v>
      </c>
      <c r="QQA83" s="736"/>
      <c r="QQB83" s="727"/>
      <c r="QQC83" s="738">
        <v>2</v>
      </c>
      <c r="QQD83" s="722" t="s">
        <v>4511</v>
      </c>
      <c r="QQE83" s="723" t="s">
        <v>16</v>
      </c>
      <c r="QQF83" s="745" t="s">
        <v>221</v>
      </c>
      <c r="QQG83" s="745" t="s">
        <v>376</v>
      </c>
      <c r="QQH83" s="774">
        <v>31138</v>
      </c>
      <c r="QQI83" s="795">
        <v>32</v>
      </c>
      <c r="QQJ83" s="747" t="s">
        <v>4508</v>
      </c>
      <c r="QQK83" s="745" t="s">
        <v>785</v>
      </c>
      <c r="QQL83" s="745" t="s">
        <v>246</v>
      </c>
      <c r="QQM83" s="726"/>
      <c r="QQN83" s="726" t="s">
        <v>6426</v>
      </c>
      <c r="QQO83" s="722" t="s">
        <v>4179</v>
      </c>
      <c r="QQP83" s="745" t="s">
        <v>245</v>
      </c>
      <c r="QQQ83" s="736"/>
      <c r="QQR83" s="727"/>
      <c r="QQS83" s="738">
        <v>2</v>
      </c>
      <c r="QQT83" s="722" t="s">
        <v>4511</v>
      </c>
      <c r="QQU83" s="723" t="s">
        <v>16</v>
      </c>
      <c r="QQV83" s="745" t="s">
        <v>221</v>
      </c>
      <c r="QQW83" s="745" t="s">
        <v>376</v>
      </c>
      <c r="QQX83" s="774">
        <v>31138</v>
      </c>
      <c r="QQY83" s="795">
        <v>32</v>
      </c>
      <c r="QQZ83" s="747" t="s">
        <v>4508</v>
      </c>
      <c r="QRA83" s="745" t="s">
        <v>785</v>
      </c>
      <c r="QRB83" s="745" t="s">
        <v>246</v>
      </c>
      <c r="QRC83" s="726"/>
      <c r="QRD83" s="726" t="s">
        <v>6426</v>
      </c>
      <c r="QRE83" s="722" t="s">
        <v>4179</v>
      </c>
      <c r="QRF83" s="745" t="s">
        <v>245</v>
      </c>
      <c r="QRG83" s="736"/>
      <c r="QRH83" s="727"/>
      <c r="QRI83" s="738">
        <v>2</v>
      </c>
      <c r="QRJ83" s="722" t="s">
        <v>4511</v>
      </c>
      <c r="QRK83" s="723" t="s">
        <v>16</v>
      </c>
      <c r="QRL83" s="745" t="s">
        <v>221</v>
      </c>
      <c r="QRM83" s="745" t="s">
        <v>376</v>
      </c>
      <c r="QRN83" s="774">
        <v>31138</v>
      </c>
      <c r="QRO83" s="795">
        <v>32</v>
      </c>
      <c r="QRP83" s="747" t="s">
        <v>4508</v>
      </c>
      <c r="QRQ83" s="745" t="s">
        <v>785</v>
      </c>
      <c r="QRR83" s="745" t="s">
        <v>246</v>
      </c>
      <c r="QRS83" s="726"/>
      <c r="QRT83" s="726" t="s">
        <v>6426</v>
      </c>
      <c r="QRU83" s="722" t="s">
        <v>4179</v>
      </c>
      <c r="QRV83" s="745" t="s">
        <v>245</v>
      </c>
      <c r="QRW83" s="736"/>
      <c r="QRX83" s="727"/>
      <c r="QRY83" s="738">
        <v>2</v>
      </c>
      <c r="QRZ83" s="722" t="s">
        <v>4511</v>
      </c>
      <c r="QSA83" s="723" t="s">
        <v>16</v>
      </c>
      <c r="QSB83" s="745" t="s">
        <v>221</v>
      </c>
      <c r="QSC83" s="745" t="s">
        <v>376</v>
      </c>
      <c r="QSD83" s="774">
        <v>31138</v>
      </c>
      <c r="QSE83" s="795">
        <v>32</v>
      </c>
      <c r="QSF83" s="747" t="s">
        <v>4508</v>
      </c>
      <c r="QSG83" s="745" t="s">
        <v>785</v>
      </c>
      <c r="QSH83" s="745" t="s">
        <v>246</v>
      </c>
      <c r="QSI83" s="726"/>
      <c r="QSJ83" s="726" t="s">
        <v>6426</v>
      </c>
      <c r="QSK83" s="722" t="s">
        <v>4179</v>
      </c>
      <c r="QSL83" s="745" t="s">
        <v>245</v>
      </c>
      <c r="QSM83" s="736"/>
      <c r="QSN83" s="727"/>
      <c r="QSO83" s="738">
        <v>2</v>
      </c>
      <c r="QSP83" s="722" t="s">
        <v>4511</v>
      </c>
      <c r="QSQ83" s="723" t="s">
        <v>16</v>
      </c>
      <c r="QSR83" s="745" t="s">
        <v>221</v>
      </c>
      <c r="QSS83" s="745" t="s">
        <v>376</v>
      </c>
      <c r="QST83" s="774">
        <v>31138</v>
      </c>
      <c r="QSU83" s="795">
        <v>32</v>
      </c>
      <c r="QSV83" s="747" t="s">
        <v>4508</v>
      </c>
      <c r="QSW83" s="745" t="s">
        <v>785</v>
      </c>
      <c r="QSX83" s="745" t="s">
        <v>246</v>
      </c>
      <c r="QSY83" s="726"/>
      <c r="QSZ83" s="726" t="s">
        <v>6426</v>
      </c>
      <c r="QTA83" s="722" t="s">
        <v>4179</v>
      </c>
      <c r="QTB83" s="745" t="s">
        <v>245</v>
      </c>
      <c r="QTC83" s="736"/>
      <c r="QTD83" s="727"/>
      <c r="QTE83" s="738">
        <v>2</v>
      </c>
      <c r="QTF83" s="722" t="s">
        <v>4511</v>
      </c>
      <c r="QTG83" s="723" t="s">
        <v>16</v>
      </c>
      <c r="QTH83" s="745" t="s">
        <v>221</v>
      </c>
      <c r="QTI83" s="745" t="s">
        <v>376</v>
      </c>
      <c r="QTJ83" s="774">
        <v>31138</v>
      </c>
      <c r="QTK83" s="795">
        <v>32</v>
      </c>
      <c r="QTL83" s="747" t="s">
        <v>4508</v>
      </c>
      <c r="QTM83" s="745" t="s">
        <v>785</v>
      </c>
      <c r="QTN83" s="745" t="s">
        <v>246</v>
      </c>
      <c r="QTO83" s="726"/>
      <c r="QTP83" s="726" t="s">
        <v>6426</v>
      </c>
      <c r="QTQ83" s="722" t="s">
        <v>4179</v>
      </c>
      <c r="QTR83" s="745" t="s">
        <v>245</v>
      </c>
      <c r="QTS83" s="736"/>
      <c r="QTT83" s="727"/>
      <c r="QTU83" s="738">
        <v>2</v>
      </c>
      <c r="QTV83" s="722" t="s">
        <v>4511</v>
      </c>
      <c r="QTW83" s="723" t="s">
        <v>16</v>
      </c>
      <c r="QTX83" s="745" t="s">
        <v>221</v>
      </c>
      <c r="QTY83" s="745" t="s">
        <v>376</v>
      </c>
      <c r="QTZ83" s="774">
        <v>31138</v>
      </c>
      <c r="QUA83" s="795">
        <v>32</v>
      </c>
      <c r="QUB83" s="747" t="s">
        <v>4508</v>
      </c>
      <c r="QUC83" s="745" t="s">
        <v>785</v>
      </c>
      <c r="QUD83" s="745" t="s">
        <v>246</v>
      </c>
      <c r="QUE83" s="726"/>
      <c r="QUF83" s="726" t="s">
        <v>6426</v>
      </c>
      <c r="QUG83" s="722" t="s">
        <v>4179</v>
      </c>
      <c r="QUH83" s="745" t="s">
        <v>245</v>
      </c>
      <c r="QUI83" s="736"/>
      <c r="QUJ83" s="727"/>
      <c r="QUK83" s="738">
        <v>2</v>
      </c>
      <c r="QUL83" s="722" t="s">
        <v>4511</v>
      </c>
      <c r="QUM83" s="723" t="s">
        <v>16</v>
      </c>
      <c r="QUN83" s="745" t="s">
        <v>221</v>
      </c>
      <c r="QUO83" s="745" t="s">
        <v>376</v>
      </c>
      <c r="QUP83" s="774">
        <v>31138</v>
      </c>
      <c r="QUQ83" s="795">
        <v>32</v>
      </c>
      <c r="QUR83" s="747" t="s">
        <v>4508</v>
      </c>
      <c r="QUS83" s="745" t="s">
        <v>785</v>
      </c>
      <c r="QUT83" s="745" t="s">
        <v>246</v>
      </c>
      <c r="QUU83" s="726"/>
      <c r="QUV83" s="726" t="s">
        <v>6426</v>
      </c>
      <c r="QUW83" s="722" t="s">
        <v>4179</v>
      </c>
      <c r="QUX83" s="745" t="s">
        <v>245</v>
      </c>
      <c r="QUY83" s="736"/>
      <c r="QUZ83" s="727"/>
      <c r="QVA83" s="738">
        <v>2</v>
      </c>
      <c r="QVB83" s="722" t="s">
        <v>4511</v>
      </c>
      <c r="QVC83" s="723" t="s">
        <v>16</v>
      </c>
      <c r="QVD83" s="745" t="s">
        <v>221</v>
      </c>
      <c r="QVE83" s="745" t="s">
        <v>376</v>
      </c>
      <c r="QVF83" s="774">
        <v>31138</v>
      </c>
      <c r="QVG83" s="795">
        <v>32</v>
      </c>
      <c r="QVH83" s="747" t="s">
        <v>4508</v>
      </c>
      <c r="QVI83" s="745" t="s">
        <v>785</v>
      </c>
      <c r="QVJ83" s="745" t="s">
        <v>246</v>
      </c>
      <c r="QVK83" s="726"/>
      <c r="QVL83" s="726" t="s">
        <v>6426</v>
      </c>
      <c r="QVM83" s="722" t="s">
        <v>4179</v>
      </c>
      <c r="QVN83" s="745" t="s">
        <v>245</v>
      </c>
      <c r="QVO83" s="736"/>
      <c r="QVP83" s="727"/>
      <c r="QVQ83" s="738">
        <v>2</v>
      </c>
      <c r="QVR83" s="722" t="s">
        <v>4511</v>
      </c>
      <c r="QVS83" s="723" t="s">
        <v>16</v>
      </c>
      <c r="QVT83" s="745" t="s">
        <v>221</v>
      </c>
      <c r="QVU83" s="745" t="s">
        <v>376</v>
      </c>
      <c r="QVV83" s="774">
        <v>31138</v>
      </c>
      <c r="QVW83" s="795">
        <v>32</v>
      </c>
      <c r="QVX83" s="747" t="s">
        <v>4508</v>
      </c>
      <c r="QVY83" s="745" t="s">
        <v>785</v>
      </c>
      <c r="QVZ83" s="745" t="s">
        <v>246</v>
      </c>
      <c r="QWA83" s="726"/>
      <c r="QWB83" s="726" t="s">
        <v>6426</v>
      </c>
      <c r="QWC83" s="722" t="s">
        <v>4179</v>
      </c>
      <c r="QWD83" s="745" t="s">
        <v>245</v>
      </c>
      <c r="QWE83" s="736"/>
      <c r="QWF83" s="727"/>
      <c r="QWG83" s="738">
        <v>2</v>
      </c>
      <c r="QWH83" s="722" t="s">
        <v>4511</v>
      </c>
      <c r="QWI83" s="723" t="s">
        <v>16</v>
      </c>
      <c r="QWJ83" s="745" t="s">
        <v>221</v>
      </c>
      <c r="QWK83" s="745" t="s">
        <v>376</v>
      </c>
      <c r="QWL83" s="774">
        <v>31138</v>
      </c>
      <c r="QWM83" s="795">
        <v>32</v>
      </c>
      <c r="QWN83" s="747" t="s">
        <v>4508</v>
      </c>
      <c r="QWO83" s="745" t="s">
        <v>785</v>
      </c>
      <c r="QWP83" s="745" t="s">
        <v>246</v>
      </c>
      <c r="QWQ83" s="726"/>
      <c r="QWR83" s="726" t="s">
        <v>6426</v>
      </c>
      <c r="QWS83" s="722" t="s">
        <v>4179</v>
      </c>
      <c r="QWT83" s="745" t="s">
        <v>245</v>
      </c>
      <c r="QWU83" s="736"/>
      <c r="QWV83" s="727"/>
      <c r="QWW83" s="738">
        <v>2</v>
      </c>
      <c r="QWX83" s="722" t="s">
        <v>4511</v>
      </c>
      <c r="QWY83" s="723" t="s">
        <v>16</v>
      </c>
      <c r="QWZ83" s="745" t="s">
        <v>221</v>
      </c>
      <c r="QXA83" s="745" t="s">
        <v>376</v>
      </c>
      <c r="QXB83" s="774">
        <v>31138</v>
      </c>
      <c r="QXC83" s="795">
        <v>32</v>
      </c>
      <c r="QXD83" s="747" t="s">
        <v>4508</v>
      </c>
      <c r="QXE83" s="745" t="s">
        <v>785</v>
      </c>
      <c r="QXF83" s="745" t="s">
        <v>246</v>
      </c>
      <c r="QXG83" s="726"/>
      <c r="QXH83" s="726" t="s">
        <v>6426</v>
      </c>
      <c r="QXI83" s="722" t="s">
        <v>4179</v>
      </c>
      <c r="QXJ83" s="745" t="s">
        <v>245</v>
      </c>
      <c r="QXK83" s="736"/>
      <c r="QXL83" s="727"/>
      <c r="QXM83" s="738">
        <v>2</v>
      </c>
      <c r="QXN83" s="722" t="s">
        <v>4511</v>
      </c>
      <c r="QXO83" s="723" t="s">
        <v>16</v>
      </c>
      <c r="QXP83" s="745" t="s">
        <v>221</v>
      </c>
      <c r="QXQ83" s="745" t="s">
        <v>376</v>
      </c>
      <c r="QXR83" s="774">
        <v>31138</v>
      </c>
      <c r="QXS83" s="795">
        <v>32</v>
      </c>
      <c r="QXT83" s="747" t="s">
        <v>4508</v>
      </c>
      <c r="QXU83" s="745" t="s">
        <v>785</v>
      </c>
      <c r="QXV83" s="745" t="s">
        <v>246</v>
      </c>
      <c r="QXW83" s="726"/>
      <c r="QXX83" s="726" t="s">
        <v>6426</v>
      </c>
      <c r="QXY83" s="722" t="s">
        <v>4179</v>
      </c>
      <c r="QXZ83" s="745" t="s">
        <v>245</v>
      </c>
      <c r="QYA83" s="736"/>
      <c r="QYB83" s="727"/>
      <c r="QYC83" s="738">
        <v>2</v>
      </c>
      <c r="QYD83" s="722" t="s">
        <v>4511</v>
      </c>
      <c r="QYE83" s="723" t="s">
        <v>16</v>
      </c>
      <c r="QYF83" s="745" t="s">
        <v>221</v>
      </c>
      <c r="QYG83" s="745" t="s">
        <v>376</v>
      </c>
      <c r="QYH83" s="774">
        <v>31138</v>
      </c>
      <c r="QYI83" s="795">
        <v>32</v>
      </c>
      <c r="QYJ83" s="747" t="s">
        <v>4508</v>
      </c>
      <c r="QYK83" s="745" t="s">
        <v>785</v>
      </c>
      <c r="QYL83" s="745" t="s">
        <v>246</v>
      </c>
      <c r="QYM83" s="726"/>
      <c r="QYN83" s="726" t="s">
        <v>6426</v>
      </c>
      <c r="QYO83" s="722" t="s">
        <v>4179</v>
      </c>
      <c r="QYP83" s="745" t="s">
        <v>245</v>
      </c>
      <c r="QYQ83" s="736"/>
      <c r="QYR83" s="727"/>
      <c r="QYS83" s="738">
        <v>2</v>
      </c>
      <c r="QYT83" s="722" t="s">
        <v>4511</v>
      </c>
      <c r="QYU83" s="723" t="s">
        <v>16</v>
      </c>
      <c r="QYV83" s="745" t="s">
        <v>221</v>
      </c>
      <c r="QYW83" s="745" t="s">
        <v>376</v>
      </c>
      <c r="QYX83" s="774">
        <v>31138</v>
      </c>
      <c r="QYY83" s="795">
        <v>32</v>
      </c>
      <c r="QYZ83" s="747" t="s">
        <v>4508</v>
      </c>
      <c r="QZA83" s="745" t="s">
        <v>785</v>
      </c>
      <c r="QZB83" s="745" t="s">
        <v>246</v>
      </c>
      <c r="QZC83" s="726"/>
      <c r="QZD83" s="726" t="s">
        <v>6426</v>
      </c>
      <c r="QZE83" s="722" t="s">
        <v>4179</v>
      </c>
      <c r="QZF83" s="745" t="s">
        <v>245</v>
      </c>
      <c r="QZG83" s="736"/>
      <c r="QZH83" s="727"/>
      <c r="QZI83" s="738">
        <v>2</v>
      </c>
      <c r="QZJ83" s="722" t="s">
        <v>4511</v>
      </c>
      <c r="QZK83" s="723" t="s">
        <v>16</v>
      </c>
      <c r="QZL83" s="745" t="s">
        <v>221</v>
      </c>
      <c r="QZM83" s="745" t="s">
        <v>376</v>
      </c>
      <c r="QZN83" s="774">
        <v>31138</v>
      </c>
      <c r="QZO83" s="795">
        <v>32</v>
      </c>
      <c r="QZP83" s="747" t="s">
        <v>4508</v>
      </c>
      <c r="QZQ83" s="745" t="s">
        <v>785</v>
      </c>
      <c r="QZR83" s="745" t="s">
        <v>246</v>
      </c>
      <c r="QZS83" s="726"/>
      <c r="QZT83" s="726" t="s">
        <v>6426</v>
      </c>
      <c r="QZU83" s="722" t="s">
        <v>4179</v>
      </c>
      <c r="QZV83" s="745" t="s">
        <v>245</v>
      </c>
      <c r="QZW83" s="736"/>
      <c r="QZX83" s="727"/>
      <c r="QZY83" s="738">
        <v>2</v>
      </c>
      <c r="QZZ83" s="722" t="s">
        <v>4511</v>
      </c>
      <c r="RAA83" s="723" t="s">
        <v>16</v>
      </c>
      <c r="RAB83" s="745" t="s">
        <v>221</v>
      </c>
      <c r="RAC83" s="745" t="s">
        <v>376</v>
      </c>
      <c r="RAD83" s="774">
        <v>31138</v>
      </c>
      <c r="RAE83" s="795">
        <v>32</v>
      </c>
      <c r="RAF83" s="747" t="s">
        <v>4508</v>
      </c>
      <c r="RAG83" s="745" t="s">
        <v>785</v>
      </c>
      <c r="RAH83" s="745" t="s">
        <v>246</v>
      </c>
      <c r="RAI83" s="726"/>
      <c r="RAJ83" s="726" t="s">
        <v>6426</v>
      </c>
      <c r="RAK83" s="722" t="s">
        <v>4179</v>
      </c>
      <c r="RAL83" s="745" t="s">
        <v>245</v>
      </c>
      <c r="RAM83" s="736"/>
      <c r="RAN83" s="727"/>
      <c r="RAO83" s="738">
        <v>2</v>
      </c>
      <c r="RAP83" s="722" t="s">
        <v>4511</v>
      </c>
      <c r="RAQ83" s="723" t="s">
        <v>16</v>
      </c>
      <c r="RAR83" s="745" t="s">
        <v>221</v>
      </c>
      <c r="RAS83" s="745" t="s">
        <v>376</v>
      </c>
      <c r="RAT83" s="774">
        <v>31138</v>
      </c>
      <c r="RAU83" s="795">
        <v>32</v>
      </c>
      <c r="RAV83" s="747" t="s">
        <v>4508</v>
      </c>
      <c r="RAW83" s="745" t="s">
        <v>785</v>
      </c>
      <c r="RAX83" s="745" t="s">
        <v>246</v>
      </c>
      <c r="RAY83" s="726"/>
      <c r="RAZ83" s="726" t="s">
        <v>6426</v>
      </c>
      <c r="RBA83" s="722" t="s">
        <v>4179</v>
      </c>
      <c r="RBB83" s="745" t="s">
        <v>245</v>
      </c>
      <c r="RBC83" s="736"/>
      <c r="RBD83" s="727"/>
      <c r="RBE83" s="738">
        <v>2</v>
      </c>
      <c r="RBF83" s="722" t="s">
        <v>4511</v>
      </c>
      <c r="RBG83" s="723" t="s">
        <v>16</v>
      </c>
      <c r="RBH83" s="745" t="s">
        <v>221</v>
      </c>
      <c r="RBI83" s="745" t="s">
        <v>376</v>
      </c>
      <c r="RBJ83" s="774">
        <v>31138</v>
      </c>
      <c r="RBK83" s="795">
        <v>32</v>
      </c>
      <c r="RBL83" s="747" t="s">
        <v>4508</v>
      </c>
      <c r="RBM83" s="745" t="s">
        <v>785</v>
      </c>
      <c r="RBN83" s="745" t="s">
        <v>246</v>
      </c>
      <c r="RBO83" s="726"/>
      <c r="RBP83" s="726" t="s">
        <v>6426</v>
      </c>
      <c r="RBQ83" s="722" t="s">
        <v>4179</v>
      </c>
      <c r="RBR83" s="745" t="s">
        <v>245</v>
      </c>
      <c r="RBS83" s="736"/>
      <c r="RBT83" s="727"/>
      <c r="RBU83" s="738">
        <v>2</v>
      </c>
      <c r="RBV83" s="722" t="s">
        <v>4511</v>
      </c>
      <c r="RBW83" s="723" t="s">
        <v>16</v>
      </c>
      <c r="RBX83" s="745" t="s">
        <v>221</v>
      </c>
      <c r="RBY83" s="745" t="s">
        <v>376</v>
      </c>
      <c r="RBZ83" s="774">
        <v>31138</v>
      </c>
      <c r="RCA83" s="795">
        <v>32</v>
      </c>
      <c r="RCB83" s="747" t="s">
        <v>4508</v>
      </c>
      <c r="RCC83" s="745" t="s">
        <v>785</v>
      </c>
      <c r="RCD83" s="745" t="s">
        <v>246</v>
      </c>
      <c r="RCE83" s="726"/>
      <c r="RCF83" s="726" t="s">
        <v>6426</v>
      </c>
      <c r="RCG83" s="722" t="s">
        <v>4179</v>
      </c>
      <c r="RCH83" s="745" t="s">
        <v>245</v>
      </c>
      <c r="RCI83" s="736"/>
      <c r="RCJ83" s="727"/>
      <c r="RCK83" s="738">
        <v>2</v>
      </c>
      <c r="RCL83" s="722" t="s">
        <v>4511</v>
      </c>
      <c r="RCM83" s="723" t="s">
        <v>16</v>
      </c>
      <c r="RCN83" s="745" t="s">
        <v>221</v>
      </c>
      <c r="RCO83" s="745" t="s">
        <v>376</v>
      </c>
      <c r="RCP83" s="774">
        <v>31138</v>
      </c>
      <c r="RCQ83" s="795">
        <v>32</v>
      </c>
      <c r="RCR83" s="747" t="s">
        <v>4508</v>
      </c>
      <c r="RCS83" s="745" t="s">
        <v>785</v>
      </c>
      <c r="RCT83" s="745" t="s">
        <v>246</v>
      </c>
      <c r="RCU83" s="726"/>
      <c r="RCV83" s="726" t="s">
        <v>6426</v>
      </c>
      <c r="RCW83" s="722" t="s">
        <v>4179</v>
      </c>
      <c r="RCX83" s="745" t="s">
        <v>245</v>
      </c>
      <c r="RCY83" s="736"/>
      <c r="RCZ83" s="727"/>
      <c r="RDA83" s="738">
        <v>2</v>
      </c>
      <c r="RDB83" s="722" t="s">
        <v>4511</v>
      </c>
      <c r="RDC83" s="723" t="s">
        <v>16</v>
      </c>
      <c r="RDD83" s="745" t="s">
        <v>221</v>
      </c>
      <c r="RDE83" s="745" t="s">
        <v>376</v>
      </c>
      <c r="RDF83" s="774">
        <v>31138</v>
      </c>
      <c r="RDG83" s="795">
        <v>32</v>
      </c>
      <c r="RDH83" s="747" t="s">
        <v>4508</v>
      </c>
      <c r="RDI83" s="745" t="s">
        <v>785</v>
      </c>
      <c r="RDJ83" s="745" t="s">
        <v>246</v>
      </c>
      <c r="RDK83" s="726"/>
      <c r="RDL83" s="726" t="s">
        <v>6426</v>
      </c>
      <c r="RDM83" s="722" t="s">
        <v>4179</v>
      </c>
      <c r="RDN83" s="745" t="s">
        <v>245</v>
      </c>
      <c r="RDO83" s="736"/>
      <c r="RDP83" s="727"/>
      <c r="RDQ83" s="738">
        <v>2</v>
      </c>
      <c r="RDR83" s="722" t="s">
        <v>4511</v>
      </c>
      <c r="RDS83" s="723" t="s">
        <v>16</v>
      </c>
      <c r="RDT83" s="745" t="s">
        <v>221</v>
      </c>
      <c r="RDU83" s="745" t="s">
        <v>376</v>
      </c>
      <c r="RDV83" s="774">
        <v>31138</v>
      </c>
      <c r="RDW83" s="795">
        <v>32</v>
      </c>
      <c r="RDX83" s="747" t="s">
        <v>4508</v>
      </c>
      <c r="RDY83" s="745" t="s">
        <v>785</v>
      </c>
      <c r="RDZ83" s="745" t="s">
        <v>246</v>
      </c>
      <c r="REA83" s="726"/>
      <c r="REB83" s="726" t="s">
        <v>6426</v>
      </c>
      <c r="REC83" s="722" t="s">
        <v>4179</v>
      </c>
      <c r="RED83" s="745" t="s">
        <v>245</v>
      </c>
      <c r="REE83" s="736"/>
      <c r="REF83" s="727"/>
      <c r="REG83" s="738">
        <v>2</v>
      </c>
      <c r="REH83" s="722" t="s">
        <v>4511</v>
      </c>
      <c r="REI83" s="723" t="s">
        <v>16</v>
      </c>
      <c r="REJ83" s="745" t="s">
        <v>221</v>
      </c>
      <c r="REK83" s="745" t="s">
        <v>376</v>
      </c>
      <c r="REL83" s="774">
        <v>31138</v>
      </c>
      <c r="REM83" s="795">
        <v>32</v>
      </c>
      <c r="REN83" s="747" t="s">
        <v>4508</v>
      </c>
      <c r="REO83" s="745" t="s">
        <v>785</v>
      </c>
      <c r="REP83" s="745" t="s">
        <v>246</v>
      </c>
      <c r="REQ83" s="726"/>
      <c r="RER83" s="726" t="s">
        <v>6426</v>
      </c>
      <c r="RES83" s="722" t="s">
        <v>4179</v>
      </c>
      <c r="RET83" s="745" t="s">
        <v>245</v>
      </c>
      <c r="REU83" s="736"/>
      <c r="REV83" s="727"/>
      <c r="REW83" s="738">
        <v>2</v>
      </c>
      <c r="REX83" s="722" t="s">
        <v>4511</v>
      </c>
      <c r="REY83" s="723" t="s">
        <v>16</v>
      </c>
      <c r="REZ83" s="745" t="s">
        <v>221</v>
      </c>
      <c r="RFA83" s="745" t="s">
        <v>376</v>
      </c>
      <c r="RFB83" s="774">
        <v>31138</v>
      </c>
      <c r="RFC83" s="795">
        <v>32</v>
      </c>
      <c r="RFD83" s="747" t="s">
        <v>4508</v>
      </c>
      <c r="RFE83" s="745" t="s">
        <v>785</v>
      </c>
      <c r="RFF83" s="745" t="s">
        <v>246</v>
      </c>
      <c r="RFG83" s="726"/>
      <c r="RFH83" s="726" t="s">
        <v>6426</v>
      </c>
      <c r="RFI83" s="722" t="s">
        <v>4179</v>
      </c>
      <c r="RFJ83" s="745" t="s">
        <v>245</v>
      </c>
      <c r="RFK83" s="736"/>
      <c r="RFL83" s="727"/>
      <c r="RFM83" s="738">
        <v>2</v>
      </c>
      <c r="RFN83" s="722" t="s">
        <v>4511</v>
      </c>
      <c r="RFO83" s="723" t="s">
        <v>16</v>
      </c>
      <c r="RFP83" s="745" t="s">
        <v>221</v>
      </c>
      <c r="RFQ83" s="745" t="s">
        <v>376</v>
      </c>
      <c r="RFR83" s="774">
        <v>31138</v>
      </c>
      <c r="RFS83" s="795">
        <v>32</v>
      </c>
      <c r="RFT83" s="747" t="s">
        <v>4508</v>
      </c>
      <c r="RFU83" s="745" t="s">
        <v>785</v>
      </c>
      <c r="RFV83" s="745" t="s">
        <v>246</v>
      </c>
      <c r="RFW83" s="726"/>
      <c r="RFX83" s="726" t="s">
        <v>6426</v>
      </c>
      <c r="RFY83" s="722" t="s">
        <v>4179</v>
      </c>
      <c r="RFZ83" s="745" t="s">
        <v>245</v>
      </c>
      <c r="RGA83" s="736"/>
      <c r="RGB83" s="727"/>
      <c r="RGC83" s="738">
        <v>2</v>
      </c>
      <c r="RGD83" s="722" t="s">
        <v>4511</v>
      </c>
      <c r="RGE83" s="723" t="s">
        <v>16</v>
      </c>
      <c r="RGF83" s="745" t="s">
        <v>221</v>
      </c>
      <c r="RGG83" s="745" t="s">
        <v>376</v>
      </c>
      <c r="RGH83" s="774">
        <v>31138</v>
      </c>
      <c r="RGI83" s="795">
        <v>32</v>
      </c>
      <c r="RGJ83" s="747" t="s">
        <v>4508</v>
      </c>
      <c r="RGK83" s="745" t="s">
        <v>785</v>
      </c>
      <c r="RGL83" s="745" t="s">
        <v>246</v>
      </c>
      <c r="RGM83" s="726"/>
      <c r="RGN83" s="726" t="s">
        <v>6426</v>
      </c>
      <c r="RGO83" s="722" t="s">
        <v>4179</v>
      </c>
      <c r="RGP83" s="745" t="s">
        <v>245</v>
      </c>
      <c r="RGQ83" s="736"/>
      <c r="RGR83" s="727"/>
      <c r="RGS83" s="738">
        <v>2</v>
      </c>
      <c r="RGT83" s="722" t="s">
        <v>4511</v>
      </c>
      <c r="RGU83" s="723" t="s">
        <v>16</v>
      </c>
      <c r="RGV83" s="745" t="s">
        <v>221</v>
      </c>
      <c r="RGW83" s="745" t="s">
        <v>376</v>
      </c>
      <c r="RGX83" s="774">
        <v>31138</v>
      </c>
      <c r="RGY83" s="795">
        <v>32</v>
      </c>
      <c r="RGZ83" s="747" t="s">
        <v>4508</v>
      </c>
      <c r="RHA83" s="745" t="s">
        <v>785</v>
      </c>
      <c r="RHB83" s="745" t="s">
        <v>246</v>
      </c>
      <c r="RHC83" s="726"/>
      <c r="RHD83" s="726" t="s">
        <v>6426</v>
      </c>
      <c r="RHE83" s="722" t="s">
        <v>4179</v>
      </c>
      <c r="RHF83" s="745" t="s">
        <v>245</v>
      </c>
      <c r="RHG83" s="736"/>
      <c r="RHH83" s="727"/>
      <c r="RHI83" s="738">
        <v>2</v>
      </c>
      <c r="RHJ83" s="722" t="s">
        <v>4511</v>
      </c>
      <c r="RHK83" s="723" t="s">
        <v>16</v>
      </c>
      <c r="RHL83" s="745" t="s">
        <v>221</v>
      </c>
      <c r="RHM83" s="745" t="s">
        <v>376</v>
      </c>
      <c r="RHN83" s="774">
        <v>31138</v>
      </c>
      <c r="RHO83" s="795">
        <v>32</v>
      </c>
      <c r="RHP83" s="747" t="s">
        <v>4508</v>
      </c>
      <c r="RHQ83" s="745" t="s">
        <v>785</v>
      </c>
      <c r="RHR83" s="745" t="s">
        <v>246</v>
      </c>
      <c r="RHS83" s="726"/>
      <c r="RHT83" s="726" t="s">
        <v>6426</v>
      </c>
      <c r="RHU83" s="722" t="s">
        <v>4179</v>
      </c>
      <c r="RHV83" s="745" t="s">
        <v>245</v>
      </c>
      <c r="RHW83" s="736"/>
      <c r="RHX83" s="727"/>
      <c r="RHY83" s="738">
        <v>2</v>
      </c>
      <c r="RHZ83" s="722" t="s">
        <v>4511</v>
      </c>
      <c r="RIA83" s="723" t="s">
        <v>16</v>
      </c>
      <c r="RIB83" s="745" t="s">
        <v>221</v>
      </c>
      <c r="RIC83" s="745" t="s">
        <v>376</v>
      </c>
      <c r="RID83" s="774">
        <v>31138</v>
      </c>
      <c r="RIE83" s="795">
        <v>32</v>
      </c>
      <c r="RIF83" s="747" t="s">
        <v>4508</v>
      </c>
      <c r="RIG83" s="745" t="s">
        <v>785</v>
      </c>
      <c r="RIH83" s="745" t="s">
        <v>246</v>
      </c>
      <c r="RII83" s="726"/>
      <c r="RIJ83" s="726" t="s">
        <v>6426</v>
      </c>
      <c r="RIK83" s="722" t="s">
        <v>4179</v>
      </c>
      <c r="RIL83" s="745" t="s">
        <v>245</v>
      </c>
      <c r="RIM83" s="736"/>
      <c r="RIN83" s="727"/>
      <c r="RIO83" s="738">
        <v>2</v>
      </c>
      <c r="RIP83" s="722" t="s">
        <v>4511</v>
      </c>
      <c r="RIQ83" s="723" t="s">
        <v>16</v>
      </c>
      <c r="RIR83" s="745" t="s">
        <v>221</v>
      </c>
      <c r="RIS83" s="745" t="s">
        <v>376</v>
      </c>
      <c r="RIT83" s="774">
        <v>31138</v>
      </c>
      <c r="RIU83" s="795">
        <v>32</v>
      </c>
      <c r="RIV83" s="747" t="s">
        <v>4508</v>
      </c>
      <c r="RIW83" s="745" t="s">
        <v>785</v>
      </c>
      <c r="RIX83" s="745" t="s">
        <v>246</v>
      </c>
      <c r="RIY83" s="726"/>
      <c r="RIZ83" s="726" t="s">
        <v>6426</v>
      </c>
      <c r="RJA83" s="722" t="s">
        <v>4179</v>
      </c>
      <c r="RJB83" s="745" t="s">
        <v>245</v>
      </c>
      <c r="RJC83" s="736"/>
      <c r="RJD83" s="727"/>
      <c r="RJE83" s="738">
        <v>2</v>
      </c>
      <c r="RJF83" s="722" t="s">
        <v>4511</v>
      </c>
      <c r="RJG83" s="723" t="s">
        <v>16</v>
      </c>
      <c r="RJH83" s="745" t="s">
        <v>221</v>
      </c>
      <c r="RJI83" s="745" t="s">
        <v>376</v>
      </c>
      <c r="RJJ83" s="774">
        <v>31138</v>
      </c>
      <c r="RJK83" s="795">
        <v>32</v>
      </c>
      <c r="RJL83" s="747" t="s">
        <v>4508</v>
      </c>
      <c r="RJM83" s="745" t="s">
        <v>785</v>
      </c>
      <c r="RJN83" s="745" t="s">
        <v>246</v>
      </c>
      <c r="RJO83" s="726"/>
      <c r="RJP83" s="726" t="s">
        <v>6426</v>
      </c>
      <c r="RJQ83" s="722" t="s">
        <v>4179</v>
      </c>
      <c r="RJR83" s="745" t="s">
        <v>245</v>
      </c>
      <c r="RJS83" s="736"/>
      <c r="RJT83" s="727"/>
      <c r="RJU83" s="738">
        <v>2</v>
      </c>
      <c r="RJV83" s="722" t="s">
        <v>4511</v>
      </c>
      <c r="RJW83" s="723" t="s">
        <v>16</v>
      </c>
      <c r="RJX83" s="745" t="s">
        <v>221</v>
      </c>
      <c r="RJY83" s="745" t="s">
        <v>376</v>
      </c>
      <c r="RJZ83" s="774">
        <v>31138</v>
      </c>
      <c r="RKA83" s="795">
        <v>32</v>
      </c>
      <c r="RKB83" s="747" t="s">
        <v>4508</v>
      </c>
      <c r="RKC83" s="745" t="s">
        <v>785</v>
      </c>
      <c r="RKD83" s="745" t="s">
        <v>246</v>
      </c>
      <c r="RKE83" s="726"/>
      <c r="RKF83" s="726" t="s">
        <v>6426</v>
      </c>
      <c r="RKG83" s="722" t="s">
        <v>4179</v>
      </c>
      <c r="RKH83" s="745" t="s">
        <v>245</v>
      </c>
      <c r="RKI83" s="736"/>
      <c r="RKJ83" s="727"/>
      <c r="RKK83" s="738">
        <v>2</v>
      </c>
      <c r="RKL83" s="722" t="s">
        <v>4511</v>
      </c>
      <c r="RKM83" s="723" t="s">
        <v>16</v>
      </c>
      <c r="RKN83" s="745" t="s">
        <v>221</v>
      </c>
      <c r="RKO83" s="745" t="s">
        <v>376</v>
      </c>
      <c r="RKP83" s="774">
        <v>31138</v>
      </c>
      <c r="RKQ83" s="795">
        <v>32</v>
      </c>
      <c r="RKR83" s="747" t="s">
        <v>4508</v>
      </c>
      <c r="RKS83" s="745" t="s">
        <v>785</v>
      </c>
      <c r="RKT83" s="745" t="s">
        <v>246</v>
      </c>
      <c r="RKU83" s="726"/>
      <c r="RKV83" s="726" t="s">
        <v>6426</v>
      </c>
      <c r="RKW83" s="722" t="s">
        <v>4179</v>
      </c>
      <c r="RKX83" s="745" t="s">
        <v>245</v>
      </c>
      <c r="RKY83" s="736"/>
      <c r="RKZ83" s="727"/>
      <c r="RLA83" s="738">
        <v>2</v>
      </c>
      <c r="RLB83" s="722" t="s">
        <v>4511</v>
      </c>
      <c r="RLC83" s="723" t="s">
        <v>16</v>
      </c>
      <c r="RLD83" s="745" t="s">
        <v>221</v>
      </c>
      <c r="RLE83" s="745" t="s">
        <v>376</v>
      </c>
      <c r="RLF83" s="774">
        <v>31138</v>
      </c>
      <c r="RLG83" s="795">
        <v>32</v>
      </c>
      <c r="RLH83" s="747" t="s">
        <v>4508</v>
      </c>
      <c r="RLI83" s="745" t="s">
        <v>785</v>
      </c>
      <c r="RLJ83" s="745" t="s">
        <v>246</v>
      </c>
      <c r="RLK83" s="726"/>
      <c r="RLL83" s="726" t="s">
        <v>6426</v>
      </c>
      <c r="RLM83" s="722" t="s">
        <v>4179</v>
      </c>
      <c r="RLN83" s="745" t="s">
        <v>245</v>
      </c>
      <c r="RLO83" s="736"/>
      <c r="RLP83" s="727"/>
      <c r="RLQ83" s="738">
        <v>2</v>
      </c>
      <c r="RLR83" s="722" t="s">
        <v>4511</v>
      </c>
      <c r="RLS83" s="723" t="s">
        <v>16</v>
      </c>
      <c r="RLT83" s="745" t="s">
        <v>221</v>
      </c>
      <c r="RLU83" s="745" t="s">
        <v>376</v>
      </c>
      <c r="RLV83" s="774">
        <v>31138</v>
      </c>
      <c r="RLW83" s="795">
        <v>32</v>
      </c>
      <c r="RLX83" s="747" t="s">
        <v>4508</v>
      </c>
      <c r="RLY83" s="745" t="s">
        <v>785</v>
      </c>
      <c r="RLZ83" s="745" t="s">
        <v>246</v>
      </c>
      <c r="RMA83" s="726"/>
      <c r="RMB83" s="726" t="s">
        <v>6426</v>
      </c>
      <c r="RMC83" s="722" t="s">
        <v>4179</v>
      </c>
      <c r="RMD83" s="745" t="s">
        <v>245</v>
      </c>
      <c r="RME83" s="736"/>
      <c r="RMF83" s="727"/>
      <c r="RMG83" s="738">
        <v>2</v>
      </c>
      <c r="RMH83" s="722" t="s">
        <v>4511</v>
      </c>
      <c r="RMI83" s="723" t="s">
        <v>16</v>
      </c>
      <c r="RMJ83" s="745" t="s">
        <v>221</v>
      </c>
      <c r="RMK83" s="745" t="s">
        <v>376</v>
      </c>
      <c r="RML83" s="774">
        <v>31138</v>
      </c>
      <c r="RMM83" s="795">
        <v>32</v>
      </c>
      <c r="RMN83" s="747" t="s">
        <v>4508</v>
      </c>
      <c r="RMO83" s="745" t="s">
        <v>785</v>
      </c>
      <c r="RMP83" s="745" t="s">
        <v>246</v>
      </c>
      <c r="RMQ83" s="726"/>
      <c r="RMR83" s="726" t="s">
        <v>6426</v>
      </c>
      <c r="RMS83" s="722" t="s">
        <v>4179</v>
      </c>
      <c r="RMT83" s="745" t="s">
        <v>245</v>
      </c>
      <c r="RMU83" s="736"/>
      <c r="RMV83" s="727"/>
      <c r="RMW83" s="738">
        <v>2</v>
      </c>
      <c r="RMX83" s="722" t="s">
        <v>4511</v>
      </c>
      <c r="RMY83" s="723" t="s">
        <v>16</v>
      </c>
      <c r="RMZ83" s="745" t="s">
        <v>221</v>
      </c>
      <c r="RNA83" s="745" t="s">
        <v>376</v>
      </c>
      <c r="RNB83" s="774">
        <v>31138</v>
      </c>
      <c r="RNC83" s="795">
        <v>32</v>
      </c>
      <c r="RND83" s="747" t="s">
        <v>4508</v>
      </c>
      <c r="RNE83" s="745" t="s">
        <v>785</v>
      </c>
      <c r="RNF83" s="745" t="s">
        <v>246</v>
      </c>
      <c r="RNG83" s="726"/>
      <c r="RNH83" s="726" t="s">
        <v>6426</v>
      </c>
      <c r="RNI83" s="722" t="s">
        <v>4179</v>
      </c>
      <c r="RNJ83" s="745" t="s">
        <v>245</v>
      </c>
      <c r="RNK83" s="736"/>
      <c r="RNL83" s="727"/>
      <c r="RNM83" s="738">
        <v>2</v>
      </c>
      <c r="RNN83" s="722" t="s">
        <v>4511</v>
      </c>
      <c r="RNO83" s="723" t="s">
        <v>16</v>
      </c>
      <c r="RNP83" s="745" t="s">
        <v>221</v>
      </c>
      <c r="RNQ83" s="745" t="s">
        <v>376</v>
      </c>
      <c r="RNR83" s="774">
        <v>31138</v>
      </c>
      <c r="RNS83" s="795">
        <v>32</v>
      </c>
      <c r="RNT83" s="747" t="s">
        <v>4508</v>
      </c>
      <c r="RNU83" s="745" t="s">
        <v>785</v>
      </c>
      <c r="RNV83" s="745" t="s">
        <v>246</v>
      </c>
      <c r="RNW83" s="726"/>
      <c r="RNX83" s="726" t="s">
        <v>6426</v>
      </c>
      <c r="RNY83" s="722" t="s">
        <v>4179</v>
      </c>
      <c r="RNZ83" s="745" t="s">
        <v>245</v>
      </c>
      <c r="ROA83" s="736"/>
      <c r="ROB83" s="727"/>
      <c r="ROC83" s="738">
        <v>2</v>
      </c>
      <c r="ROD83" s="722" t="s">
        <v>4511</v>
      </c>
      <c r="ROE83" s="723" t="s">
        <v>16</v>
      </c>
      <c r="ROF83" s="745" t="s">
        <v>221</v>
      </c>
      <c r="ROG83" s="745" t="s">
        <v>376</v>
      </c>
      <c r="ROH83" s="774">
        <v>31138</v>
      </c>
      <c r="ROI83" s="795">
        <v>32</v>
      </c>
      <c r="ROJ83" s="747" t="s">
        <v>4508</v>
      </c>
      <c r="ROK83" s="745" t="s">
        <v>785</v>
      </c>
      <c r="ROL83" s="745" t="s">
        <v>246</v>
      </c>
      <c r="ROM83" s="726"/>
      <c r="RON83" s="726" t="s">
        <v>6426</v>
      </c>
      <c r="ROO83" s="722" t="s">
        <v>4179</v>
      </c>
      <c r="ROP83" s="745" t="s">
        <v>245</v>
      </c>
      <c r="ROQ83" s="736"/>
      <c r="ROR83" s="727"/>
      <c r="ROS83" s="738">
        <v>2</v>
      </c>
      <c r="ROT83" s="722" t="s">
        <v>4511</v>
      </c>
      <c r="ROU83" s="723" t="s">
        <v>16</v>
      </c>
      <c r="ROV83" s="745" t="s">
        <v>221</v>
      </c>
      <c r="ROW83" s="745" t="s">
        <v>376</v>
      </c>
      <c r="ROX83" s="774">
        <v>31138</v>
      </c>
      <c r="ROY83" s="795">
        <v>32</v>
      </c>
      <c r="ROZ83" s="747" t="s">
        <v>4508</v>
      </c>
      <c r="RPA83" s="745" t="s">
        <v>785</v>
      </c>
      <c r="RPB83" s="745" t="s">
        <v>246</v>
      </c>
      <c r="RPC83" s="726"/>
      <c r="RPD83" s="726" t="s">
        <v>6426</v>
      </c>
      <c r="RPE83" s="722" t="s">
        <v>4179</v>
      </c>
      <c r="RPF83" s="745" t="s">
        <v>245</v>
      </c>
      <c r="RPG83" s="736"/>
      <c r="RPH83" s="727"/>
      <c r="RPI83" s="738">
        <v>2</v>
      </c>
      <c r="RPJ83" s="722" t="s">
        <v>4511</v>
      </c>
      <c r="RPK83" s="723" t="s">
        <v>16</v>
      </c>
      <c r="RPL83" s="745" t="s">
        <v>221</v>
      </c>
      <c r="RPM83" s="745" t="s">
        <v>376</v>
      </c>
      <c r="RPN83" s="774">
        <v>31138</v>
      </c>
      <c r="RPO83" s="795">
        <v>32</v>
      </c>
      <c r="RPP83" s="747" t="s">
        <v>4508</v>
      </c>
      <c r="RPQ83" s="745" t="s">
        <v>785</v>
      </c>
      <c r="RPR83" s="745" t="s">
        <v>246</v>
      </c>
      <c r="RPS83" s="726"/>
      <c r="RPT83" s="726" t="s">
        <v>6426</v>
      </c>
      <c r="RPU83" s="722" t="s">
        <v>4179</v>
      </c>
      <c r="RPV83" s="745" t="s">
        <v>245</v>
      </c>
      <c r="RPW83" s="736"/>
      <c r="RPX83" s="727"/>
      <c r="RPY83" s="738">
        <v>2</v>
      </c>
      <c r="RPZ83" s="722" t="s">
        <v>4511</v>
      </c>
      <c r="RQA83" s="723" t="s">
        <v>16</v>
      </c>
      <c r="RQB83" s="745" t="s">
        <v>221</v>
      </c>
      <c r="RQC83" s="745" t="s">
        <v>376</v>
      </c>
      <c r="RQD83" s="774">
        <v>31138</v>
      </c>
      <c r="RQE83" s="795">
        <v>32</v>
      </c>
      <c r="RQF83" s="747" t="s">
        <v>4508</v>
      </c>
      <c r="RQG83" s="745" t="s">
        <v>785</v>
      </c>
      <c r="RQH83" s="745" t="s">
        <v>246</v>
      </c>
      <c r="RQI83" s="726"/>
      <c r="RQJ83" s="726" t="s">
        <v>6426</v>
      </c>
      <c r="RQK83" s="722" t="s">
        <v>4179</v>
      </c>
      <c r="RQL83" s="745" t="s">
        <v>245</v>
      </c>
      <c r="RQM83" s="736"/>
      <c r="RQN83" s="727"/>
      <c r="RQO83" s="738">
        <v>2</v>
      </c>
      <c r="RQP83" s="722" t="s">
        <v>4511</v>
      </c>
      <c r="RQQ83" s="723" t="s">
        <v>16</v>
      </c>
      <c r="RQR83" s="745" t="s">
        <v>221</v>
      </c>
      <c r="RQS83" s="745" t="s">
        <v>376</v>
      </c>
      <c r="RQT83" s="774">
        <v>31138</v>
      </c>
      <c r="RQU83" s="795">
        <v>32</v>
      </c>
      <c r="RQV83" s="747" t="s">
        <v>4508</v>
      </c>
      <c r="RQW83" s="745" t="s">
        <v>785</v>
      </c>
      <c r="RQX83" s="745" t="s">
        <v>246</v>
      </c>
      <c r="RQY83" s="726"/>
      <c r="RQZ83" s="726" t="s">
        <v>6426</v>
      </c>
      <c r="RRA83" s="722" t="s">
        <v>4179</v>
      </c>
      <c r="RRB83" s="745" t="s">
        <v>245</v>
      </c>
      <c r="RRC83" s="736"/>
      <c r="RRD83" s="727"/>
      <c r="RRE83" s="738">
        <v>2</v>
      </c>
      <c r="RRF83" s="722" t="s">
        <v>4511</v>
      </c>
      <c r="RRG83" s="723" t="s">
        <v>16</v>
      </c>
      <c r="RRH83" s="745" t="s">
        <v>221</v>
      </c>
      <c r="RRI83" s="745" t="s">
        <v>376</v>
      </c>
      <c r="RRJ83" s="774">
        <v>31138</v>
      </c>
      <c r="RRK83" s="795">
        <v>32</v>
      </c>
      <c r="RRL83" s="747" t="s">
        <v>4508</v>
      </c>
      <c r="RRM83" s="745" t="s">
        <v>785</v>
      </c>
      <c r="RRN83" s="745" t="s">
        <v>246</v>
      </c>
      <c r="RRO83" s="726"/>
      <c r="RRP83" s="726" t="s">
        <v>6426</v>
      </c>
      <c r="RRQ83" s="722" t="s">
        <v>4179</v>
      </c>
      <c r="RRR83" s="745" t="s">
        <v>245</v>
      </c>
      <c r="RRS83" s="736"/>
      <c r="RRT83" s="727"/>
      <c r="RRU83" s="738">
        <v>2</v>
      </c>
      <c r="RRV83" s="722" t="s">
        <v>4511</v>
      </c>
      <c r="RRW83" s="723" t="s">
        <v>16</v>
      </c>
      <c r="RRX83" s="745" t="s">
        <v>221</v>
      </c>
      <c r="RRY83" s="745" t="s">
        <v>376</v>
      </c>
      <c r="RRZ83" s="774">
        <v>31138</v>
      </c>
      <c r="RSA83" s="795">
        <v>32</v>
      </c>
      <c r="RSB83" s="747" t="s">
        <v>4508</v>
      </c>
      <c r="RSC83" s="745" t="s">
        <v>785</v>
      </c>
      <c r="RSD83" s="745" t="s">
        <v>246</v>
      </c>
      <c r="RSE83" s="726"/>
      <c r="RSF83" s="726" t="s">
        <v>6426</v>
      </c>
      <c r="RSG83" s="722" t="s">
        <v>4179</v>
      </c>
      <c r="RSH83" s="745" t="s">
        <v>245</v>
      </c>
      <c r="RSI83" s="736"/>
      <c r="RSJ83" s="727"/>
      <c r="RSK83" s="738">
        <v>2</v>
      </c>
      <c r="RSL83" s="722" t="s">
        <v>4511</v>
      </c>
      <c r="RSM83" s="723" t="s">
        <v>16</v>
      </c>
      <c r="RSN83" s="745" t="s">
        <v>221</v>
      </c>
      <c r="RSO83" s="745" t="s">
        <v>376</v>
      </c>
      <c r="RSP83" s="774">
        <v>31138</v>
      </c>
      <c r="RSQ83" s="795">
        <v>32</v>
      </c>
      <c r="RSR83" s="747" t="s">
        <v>4508</v>
      </c>
      <c r="RSS83" s="745" t="s">
        <v>785</v>
      </c>
      <c r="RST83" s="745" t="s">
        <v>246</v>
      </c>
      <c r="RSU83" s="726"/>
      <c r="RSV83" s="726" t="s">
        <v>6426</v>
      </c>
      <c r="RSW83" s="722" t="s">
        <v>4179</v>
      </c>
      <c r="RSX83" s="745" t="s">
        <v>245</v>
      </c>
      <c r="RSY83" s="736"/>
      <c r="RSZ83" s="727"/>
      <c r="RTA83" s="738">
        <v>2</v>
      </c>
      <c r="RTB83" s="722" t="s">
        <v>4511</v>
      </c>
      <c r="RTC83" s="723" t="s">
        <v>16</v>
      </c>
      <c r="RTD83" s="745" t="s">
        <v>221</v>
      </c>
      <c r="RTE83" s="745" t="s">
        <v>376</v>
      </c>
      <c r="RTF83" s="774">
        <v>31138</v>
      </c>
      <c r="RTG83" s="795">
        <v>32</v>
      </c>
      <c r="RTH83" s="747" t="s">
        <v>4508</v>
      </c>
      <c r="RTI83" s="745" t="s">
        <v>785</v>
      </c>
      <c r="RTJ83" s="745" t="s">
        <v>246</v>
      </c>
      <c r="RTK83" s="726"/>
      <c r="RTL83" s="726" t="s">
        <v>6426</v>
      </c>
      <c r="RTM83" s="722" t="s">
        <v>4179</v>
      </c>
      <c r="RTN83" s="745" t="s">
        <v>245</v>
      </c>
      <c r="RTO83" s="736"/>
      <c r="RTP83" s="727"/>
      <c r="RTQ83" s="738">
        <v>2</v>
      </c>
      <c r="RTR83" s="722" t="s">
        <v>4511</v>
      </c>
      <c r="RTS83" s="723" t="s">
        <v>16</v>
      </c>
      <c r="RTT83" s="745" t="s">
        <v>221</v>
      </c>
      <c r="RTU83" s="745" t="s">
        <v>376</v>
      </c>
      <c r="RTV83" s="774">
        <v>31138</v>
      </c>
      <c r="RTW83" s="795">
        <v>32</v>
      </c>
      <c r="RTX83" s="747" t="s">
        <v>4508</v>
      </c>
      <c r="RTY83" s="745" t="s">
        <v>785</v>
      </c>
      <c r="RTZ83" s="745" t="s">
        <v>246</v>
      </c>
      <c r="RUA83" s="726"/>
      <c r="RUB83" s="726" t="s">
        <v>6426</v>
      </c>
      <c r="RUC83" s="722" t="s">
        <v>4179</v>
      </c>
      <c r="RUD83" s="745" t="s">
        <v>245</v>
      </c>
      <c r="RUE83" s="736"/>
      <c r="RUF83" s="727"/>
      <c r="RUG83" s="738">
        <v>2</v>
      </c>
      <c r="RUH83" s="722" t="s">
        <v>4511</v>
      </c>
      <c r="RUI83" s="723" t="s">
        <v>16</v>
      </c>
      <c r="RUJ83" s="745" t="s">
        <v>221</v>
      </c>
      <c r="RUK83" s="745" t="s">
        <v>376</v>
      </c>
      <c r="RUL83" s="774">
        <v>31138</v>
      </c>
      <c r="RUM83" s="795">
        <v>32</v>
      </c>
      <c r="RUN83" s="747" t="s">
        <v>4508</v>
      </c>
      <c r="RUO83" s="745" t="s">
        <v>785</v>
      </c>
      <c r="RUP83" s="745" t="s">
        <v>246</v>
      </c>
      <c r="RUQ83" s="726"/>
      <c r="RUR83" s="726" t="s">
        <v>6426</v>
      </c>
      <c r="RUS83" s="722" t="s">
        <v>4179</v>
      </c>
      <c r="RUT83" s="745" t="s">
        <v>245</v>
      </c>
      <c r="RUU83" s="736"/>
      <c r="RUV83" s="727"/>
      <c r="RUW83" s="738">
        <v>2</v>
      </c>
      <c r="RUX83" s="722" t="s">
        <v>4511</v>
      </c>
      <c r="RUY83" s="723" t="s">
        <v>16</v>
      </c>
      <c r="RUZ83" s="745" t="s">
        <v>221</v>
      </c>
      <c r="RVA83" s="745" t="s">
        <v>376</v>
      </c>
      <c r="RVB83" s="774">
        <v>31138</v>
      </c>
      <c r="RVC83" s="795">
        <v>32</v>
      </c>
      <c r="RVD83" s="747" t="s">
        <v>4508</v>
      </c>
      <c r="RVE83" s="745" t="s">
        <v>785</v>
      </c>
      <c r="RVF83" s="745" t="s">
        <v>246</v>
      </c>
      <c r="RVG83" s="726"/>
      <c r="RVH83" s="726" t="s">
        <v>6426</v>
      </c>
      <c r="RVI83" s="722" t="s">
        <v>4179</v>
      </c>
      <c r="RVJ83" s="745" t="s">
        <v>245</v>
      </c>
      <c r="RVK83" s="736"/>
      <c r="RVL83" s="727"/>
      <c r="RVM83" s="738">
        <v>2</v>
      </c>
      <c r="RVN83" s="722" t="s">
        <v>4511</v>
      </c>
      <c r="RVO83" s="723" t="s">
        <v>16</v>
      </c>
      <c r="RVP83" s="745" t="s">
        <v>221</v>
      </c>
      <c r="RVQ83" s="745" t="s">
        <v>376</v>
      </c>
      <c r="RVR83" s="774">
        <v>31138</v>
      </c>
      <c r="RVS83" s="795">
        <v>32</v>
      </c>
      <c r="RVT83" s="747" t="s">
        <v>4508</v>
      </c>
      <c r="RVU83" s="745" t="s">
        <v>785</v>
      </c>
      <c r="RVV83" s="745" t="s">
        <v>246</v>
      </c>
      <c r="RVW83" s="726"/>
      <c r="RVX83" s="726" t="s">
        <v>6426</v>
      </c>
      <c r="RVY83" s="722" t="s">
        <v>4179</v>
      </c>
      <c r="RVZ83" s="745" t="s">
        <v>245</v>
      </c>
      <c r="RWA83" s="736"/>
      <c r="RWB83" s="727"/>
      <c r="RWC83" s="738">
        <v>2</v>
      </c>
      <c r="RWD83" s="722" t="s">
        <v>4511</v>
      </c>
      <c r="RWE83" s="723" t="s">
        <v>16</v>
      </c>
      <c r="RWF83" s="745" t="s">
        <v>221</v>
      </c>
      <c r="RWG83" s="745" t="s">
        <v>376</v>
      </c>
      <c r="RWH83" s="774">
        <v>31138</v>
      </c>
      <c r="RWI83" s="795">
        <v>32</v>
      </c>
      <c r="RWJ83" s="747" t="s">
        <v>4508</v>
      </c>
      <c r="RWK83" s="745" t="s">
        <v>785</v>
      </c>
      <c r="RWL83" s="745" t="s">
        <v>246</v>
      </c>
      <c r="RWM83" s="726"/>
      <c r="RWN83" s="726" t="s">
        <v>6426</v>
      </c>
      <c r="RWO83" s="722" t="s">
        <v>4179</v>
      </c>
      <c r="RWP83" s="745" t="s">
        <v>245</v>
      </c>
      <c r="RWQ83" s="736"/>
      <c r="RWR83" s="727"/>
      <c r="RWS83" s="738">
        <v>2</v>
      </c>
      <c r="RWT83" s="722" t="s">
        <v>4511</v>
      </c>
      <c r="RWU83" s="723" t="s">
        <v>16</v>
      </c>
      <c r="RWV83" s="745" t="s">
        <v>221</v>
      </c>
      <c r="RWW83" s="745" t="s">
        <v>376</v>
      </c>
      <c r="RWX83" s="774">
        <v>31138</v>
      </c>
      <c r="RWY83" s="795">
        <v>32</v>
      </c>
      <c r="RWZ83" s="747" t="s">
        <v>4508</v>
      </c>
      <c r="RXA83" s="745" t="s">
        <v>785</v>
      </c>
      <c r="RXB83" s="745" t="s">
        <v>246</v>
      </c>
      <c r="RXC83" s="726"/>
      <c r="RXD83" s="726" t="s">
        <v>6426</v>
      </c>
      <c r="RXE83" s="722" t="s">
        <v>4179</v>
      </c>
      <c r="RXF83" s="745" t="s">
        <v>245</v>
      </c>
      <c r="RXG83" s="736"/>
      <c r="RXH83" s="727"/>
      <c r="RXI83" s="738">
        <v>2</v>
      </c>
      <c r="RXJ83" s="722" t="s">
        <v>4511</v>
      </c>
      <c r="RXK83" s="723" t="s">
        <v>16</v>
      </c>
      <c r="RXL83" s="745" t="s">
        <v>221</v>
      </c>
      <c r="RXM83" s="745" t="s">
        <v>376</v>
      </c>
      <c r="RXN83" s="774">
        <v>31138</v>
      </c>
      <c r="RXO83" s="795">
        <v>32</v>
      </c>
      <c r="RXP83" s="747" t="s">
        <v>4508</v>
      </c>
      <c r="RXQ83" s="745" t="s">
        <v>785</v>
      </c>
      <c r="RXR83" s="745" t="s">
        <v>246</v>
      </c>
      <c r="RXS83" s="726"/>
      <c r="RXT83" s="726" t="s">
        <v>6426</v>
      </c>
      <c r="RXU83" s="722" t="s">
        <v>4179</v>
      </c>
      <c r="RXV83" s="745" t="s">
        <v>245</v>
      </c>
      <c r="RXW83" s="736"/>
      <c r="RXX83" s="727"/>
      <c r="RXY83" s="738">
        <v>2</v>
      </c>
      <c r="RXZ83" s="722" t="s">
        <v>4511</v>
      </c>
      <c r="RYA83" s="723" t="s">
        <v>16</v>
      </c>
      <c r="RYB83" s="745" t="s">
        <v>221</v>
      </c>
      <c r="RYC83" s="745" t="s">
        <v>376</v>
      </c>
      <c r="RYD83" s="774">
        <v>31138</v>
      </c>
      <c r="RYE83" s="795">
        <v>32</v>
      </c>
      <c r="RYF83" s="747" t="s">
        <v>4508</v>
      </c>
      <c r="RYG83" s="745" t="s">
        <v>785</v>
      </c>
      <c r="RYH83" s="745" t="s">
        <v>246</v>
      </c>
      <c r="RYI83" s="726"/>
      <c r="RYJ83" s="726" t="s">
        <v>6426</v>
      </c>
      <c r="RYK83" s="722" t="s">
        <v>4179</v>
      </c>
      <c r="RYL83" s="745" t="s">
        <v>245</v>
      </c>
      <c r="RYM83" s="736"/>
      <c r="RYN83" s="727"/>
      <c r="RYO83" s="738">
        <v>2</v>
      </c>
      <c r="RYP83" s="722" t="s">
        <v>4511</v>
      </c>
      <c r="RYQ83" s="723" t="s">
        <v>16</v>
      </c>
      <c r="RYR83" s="745" t="s">
        <v>221</v>
      </c>
      <c r="RYS83" s="745" t="s">
        <v>376</v>
      </c>
      <c r="RYT83" s="774">
        <v>31138</v>
      </c>
      <c r="RYU83" s="795">
        <v>32</v>
      </c>
      <c r="RYV83" s="747" t="s">
        <v>4508</v>
      </c>
      <c r="RYW83" s="745" t="s">
        <v>785</v>
      </c>
      <c r="RYX83" s="745" t="s">
        <v>246</v>
      </c>
      <c r="RYY83" s="726"/>
      <c r="RYZ83" s="726" t="s">
        <v>6426</v>
      </c>
      <c r="RZA83" s="722" t="s">
        <v>4179</v>
      </c>
      <c r="RZB83" s="745" t="s">
        <v>245</v>
      </c>
      <c r="RZC83" s="736"/>
      <c r="RZD83" s="727"/>
      <c r="RZE83" s="738">
        <v>2</v>
      </c>
      <c r="RZF83" s="722" t="s">
        <v>4511</v>
      </c>
      <c r="RZG83" s="723" t="s">
        <v>16</v>
      </c>
      <c r="RZH83" s="745" t="s">
        <v>221</v>
      </c>
      <c r="RZI83" s="745" t="s">
        <v>376</v>
      </c>
      <c r="RZJ83" s="774">
        <v>31138</v>
      </c>
      <c r="RZK83" s="795">
        <v>32</v>
      </c>
      <c r="RZL83" s="747" t="s">
        <v>4508</v>
      </c>
      <c r="RZM83" s="745" t="s">
        <v>785</v>
      </c>
      <c r="RZN83" s="745" t="s">
        <v>246</v>
      </c>
      <c r="RZO83" s="726"/>
      <c r="RZP83" s="726" t="s">
        <v>6426</v>
      </c>
      <c r="RZQ83" s="722" t="s">
        <v>4179</v>
      </c>
      <c r="RZR83" s="745" t="s">
        <v>245</v>
      </c>
      <c r="RZS83" s="736"/>
      <c r="RZT83" s="727"/>
      <c r="RZU83" s="738">
        <v>2</v>
      </c>
      <c r="RZV83" s="722" t="s">
        <v>4511</v>
      </c>
      <c r="RZW83" s="723" t="s">
        <v>16</v>
      </c>
      <c r="RZX83" s="745" t="s">
        <v>221</v>
      </c>
      <c r="RZY83" s="745" t="s">
        <v>376</v>
      </c>
      <c r="RZZ83" s="774">
        <v>31138</v>
      </c>
      <c r="SAA83" s="795">
        <v>32</v>
      </c>
      <c r="SAB83" s="747" t="s">
        <v>4508</v>
      </c>
      <c r="SAC83" s="745" t="s">
        <v>785</v>
      </c>
      <c r="SAD83" s="745" t="s">
        <v>246</v>
      </c>
      <c r="SAE83" s="726"/>
      <c r="SAF83" s="726" t="s">
        <v>6426</v>
      </c>
      <c r="SAG83" s="722" t="s">
        <v>4179</v>
      </c>
      <c r="SAH83" s="745" t="s">
        <v>245</v>
      </c>
      <c r="SAI83" s="736"/>
      <c r="SAJ83" s="727"/>
      <c r="SAK83" s="738">
        <v>2</v>
      </c>
      <c r="SAL83" s="722" t="s">
        <v>4511</v>
      </c>
      <c r="SAM83" s="723" t="s">
        <v>16</v>
      </c>
      <c r="SAN83" s="745" t="s">
        <v>221</v>
      </c>
      <c r="SAO83" s="745" t="s">
        <v>376</v>
      </c>
      <c r="SAP83" s="774">
        <v>31138</v>
      </c>
      <c r="SAQ83" s="795">
        <v>32</v>
      </c>
      <c r="SAR83" s="747" t="s">
        <v>4508</v>
      </c>
      <c r="SAS83" s="745" t="s">
        <v>785</v>
      </c>
      <c r="SAT83" s="745" t="s">
        <v>246</v>
      </c>
      <c r="SAU83" s="726"/>
      <c r="SAV83" s="726" t="s">
        <v>6426</v>
      </c>
      <c r="SAW83" s="722" t="s">
        <v>4179</v>
      </c>
      <c r="SAX83" s="745" t="s">
        <v>245</v>
      </c>
      <c r="SAY83" s="736"/>
      <c r="SAZ83" s="727"/>
      <c r="SBA83" s="738">
        <v>2</v>
      </c>
      <c r="SBB83" s="722" t="s">
        <v>4511</v>
      </c>
      <c r="SBC83" s="723" t="s">
        <v>16</v>
      </c>
      <c r="SBD83" s="745" t="s">
        <v>221</v>
      </c>
      <c r="SBE83" s="745" t="s">
        <v>376</v>
      </c>
      <c r="SBF83" s="774">
        <v>31138</v>
      </c>
      <c r="SBG83" s="795">
        <v>32</v>
      </c>
      <c r="SBH83" s="747" t="s">
        <v>4508</v>
      </c>
      <c r="SBI83" s="745" t="s">
        <v>785</v>
      </c>
      <c r="SBJ83" s="745" t="s">
        <v>246</v>
      </c>
      <c r="SBK83" s="726"/>
      <c r="SBL83" s="726" t="s">
        <v>6426</v>
      </c>
      <c r="SBM83" s="722" t="s">
        <v>4179</v>
      </c>
      <c r="SBN83" s="745" t="s">
        <v>245</v>
      </c>
      <c r="SBO83" s="736"/>
      <c r="SBP83" s="727"/>
      <c r="SBQ83" s="738">
        <v>2</v>
      </c>
      <c r="SBR83" s="722" t="s">
        <v>4511</v>
      </c>
      <c r="SBS83" s="723" t="s">
        <v>16</v>
      </c>
      <c r="SBT83" s="745" t="s">
        <v>221</v>
      </c>
      <c r="SBU83" s="745" t="s">
        <v>376</v>
      </c>
      <c r="SBV83" s="774">
        <v>31138</v>
      </c>
      <c r="SBW83" s="795">
        <v>32</v>
      </c>
      <c r="SBX83" s="747" t="s">
        <v>4508</v>
      </c>
      <c r="SBY83" s="745" t="s">
        <v>785</v>
      </c>
      <c r="SBZ83" s="745" t="s">
        <v>246</v>
      </c>
      <c r="SCA83" s="726"/>
      <c r="SCB83" s="726" t="s">
        <v>6426</v>
      </c>
      <c r="SCC83" s="722" t="s">
        <v>4179</v>
      </c>
      <c r="SCD83" s="745" t="s">
        <v>245</v>
      </c>
      <c r="SCE83" s="736"/>
      <c r="SCF83" s="727"/>
      <c r="SCG83" s="738">
        <v>2</v>
      </c>
      <c r="SCH83" s="722" t="s">
        <v>4511</v>
      </c>
      <c r="SCI83" s="723" t="s">
        <v>16</v>
      </c>
      <c r="SCJ83" s="745" t="s">
        <v>221</v>
      </c>
      <c r="SCK83" s="745" t="s">
        <v>376</v>
      </c>
      <c r="SCL83" s="774">
        <v>31138</v>
      </c>
      <c r="SCM83" s="795">
        <v>32</v>
      </c>
      <c r="SCN83" s="747" t="s">
        <v>4508</v>
      </c>
      <c r="SCO83" s="745" t="s">
        <v>785</v>
      </c>
      <c r="SCP83" s="745" t="s">
        <v>246</v>
      </c>
      <c r="SCQ83" s="726"/>
      <c r="SCR83" s="726" t="s">
        <v>6426</v>
      </c>
      <c r="SCS83" s="722" t="s">
        <v>4179</v>
      </c>
      <c r="SCT83" s="745" t="s">
        <v>245</v>
      </c>
      <c r="SCU83" s="736"/>
      <c r="SCV83" s="727"/>
      <c r="SCW83" s="738">
        <v>2</v>
      </c>
      <c r="SCX83" s="722" t="s">
        <v>4511</v>
      </c>
      <c r="SCY83" s="723" t="s">
        <v>16</v>
      </c>
      <c r="SCZ83" s="745" t="s">
        <v>221</v>
      </c>
      <c r="SDA83" s="745" t="s">
        <v>376</v>
      </c>
      <c r="SDB83" s="774">
        <v>31138</v>
      </c>
      <c r="SDC83" s="795">
        <v>32</v>
      </c>
      <c r="SDD83" s="747" t="s">
        <v>4508</v>
      </c>
      <c r="SDE83" s="745" t="s">
        <v>785</v>
      </c>
      <c r="SDF83" s="745" t="s">
        <v>246</v>
      </c>
      <c r="SDG83" s="726"/>
      <c r="SDH83" s="726" t="s">
        <v>6426</v>
      </c>
      <c r="SDI83" s="722" t="s">
        <v>4179</v>
      </c>
      <c r="SDJ83" s="745" t="s">
        <v>245</v>
      </c>
      <c r="SDK83" s="736"/>
      <c r="SDL83" s="727"/>
      <c r="SDM83" s="738">
        <v>2</v>
      </c>
      <c r="SDN83" s="722" t="s">
        <v>4511</v>
      </c>
      <c r="SDO83" s="723" t="s">
        <v>16</v>
      </c>
      <c r="SDP83" s="745" t="s">
        <v>221</v>
      </c>
      <c r="SDQ83" s="745" t="s">
        <v>376</v>
      </c>
      <c r="SDR83" s="774">
        <v>31138</v>
      </c>
      <c r="SDS83" s="795">
        <v>32</v>
      </c>
      <c r="SDT83" s="747" t="s">
        <v>4508</v>
      </c>
      <c r="SDU83" s="745" t="s">
        <v>785</v>
      </c>
      <c r="SDV83" s="745" t="s">
        <v>246</v>
      </c>
      <c r="SDW83" s="726"/>
      <c r="SDX83" s="726" t="s">
        <v>6426</v>
      </c>
      <c r="SDY83" s="722" t="s">
        <v>4179</v>
      </c>
      <c r="SDZ83" s="745" t="s">
        <v>245</v>
      </c>
      <c r="SEA83" s="736"/>
      <c r="SEB83" s="727"/>
      <c r="SEC83" s="738">
        <v>2</v>
      </c>
      <c r="SED83" s="722" t="s">
        <v>4511</v>
      </c>
      <c r="SEE83" s="723" t="s">
        <v>16</v>
      </c>
      <c r="SEF83" s="745" t="s">
        <v>221</v>
      </c>
      <c r="SEG83" s="745" t="s">
        <v>376</v>
      </c>
      <c r="SEH83" s="774">
        <v>31138</v>
      </c>
      <c r="SEI83" s="795">
        <v>32</v>
      </c>
      <c r="SEJ83" s="747" t="s">
        <v>4508</v>
      </c>
      <c r="SEK83" s="745" t="s">
        <v>785</v>
      </c>
      <c r="SEL83" s="745" t="s">
        <v>246</v>
      </c>
      <c r="SEM83" s="726"/>
      <c r="SEN83" s="726" t="s">
        <v>6426</v>
      </c>
      <c r="SEO83" s="722" t="s">
        <v>4179</v>
      </c>
      <c r="SEP83" s="745" t="s">
        <v>245</v>
      </c>
      <c r="SEQ83" s="736"/>
      <c r="SER83" s="727"/>
      <c r="SES83" s="738">
        <v>2</v>
      </c>
      <c r="SET83" s="722" t="s">
        <v>4511</v>
      </c>
      <c r="SEU83" s="723" t="s">
        <v>16</v>
      </c>
      <c r="SEV83" s="745" t="s">
        <v>221</v>
      </c>
      <c r="SEW83" s="745" t="s">
        <v>376</v>
      </c>
      <c r="SEX83" s="774">
        <v>31138</v>
      </c>
      <c r="SEY83" s="795">
        <v>32</v>
      </c>
      <c r="SEZ83" s="747" t="s">
        <v>4508</v>
      </c>
      <c r="SFA83" s="745" t="s">
        <v>785</v>
      </c>
      <c r="SFB83" s="745" t="s">
        <v>246</v>
      </c>
      <c r="SFC83" s="726"/>
      <c r="SFD83" s="726" t="s">
        <v>6426</v>
      </c>
      <c r="SFE83" s="722" t="s">
        <v>4179</v>
      </c>
      <c r="SFF83" s="745" t="s">
        <v>245</v>
      </c>
      <c r="SFG83" s="736"/>
      <c r="SFH83" s="727"/>
      <c r="SFI83" s="738">
        <v>2</v>
      </c>
      <c r="SFJ83" s="722" t="s">
        <v>4511</v>
      </c>
      <c r="SFK83" s="723" t="s">
        <v>16</v>
      </c>
      <c r="SFL83" s="745" t="s">
        <v>221</v>
      </c>
      <c r="SFM83" s="745" t="s">
        <v>376</v>
      </c>
      <c r="SFN83" s="774">
        <v>31138</v>
      </c>
      <c r="SFO83" s="795">
        <v>32</v>
      </c>
      <c r="SFP83" s="747" t="s">
        <v>4508</v>
      </c>
      <c r="SFQ83" s="745" t="s">
        <v>785</v>
      </c>
      <c r="SFR83" s="745" t="s">
        <v>246</v>
      </c>
      <c r="SFS83" s="726"/>
      <c r="SFT83" s="726" t="s">
        <v>6426</v>
      </c>
      <c r="SFU83" s="722" t="s">
        <v>4179</v>
      </c>
      <c r="SFV83" s="745" t="s">
        <v>245</v>
      </c>
      <c r="SFW83" s="736"/>
      <c r="SFX83" s="727"/>
      <c r="SFY83" s="738">
        <v>2</v>
      </c>
      <c r="SFZ83" s="722" t="s">
        <v>4511</v>
      </c>
      <c r="SGA83" s="723" t="s">
        <v>16</v>
      </c>
      <c r="SGB83" s="745" t="s">
        <v>221</v>
      </c>
      <c r="SGC83" s="745" t="s">
        <v>376</v>
      </c>
      <c r="SGD83" s="774">
        <v>31138</v>
      </c>
      <c r="SGE83" s="795">
        <v>32</v>
      </c>
      <c r="SGF83" s="747" t="s">
        <v>4508</v>
      </c>
      <c r="SGG83" s="745" t="s">
        <v>785</v>
      </c>
      <c r="SGH83" s="745" t="s">
        <v>246</v>
      </c>
      <c r="SGI83" s="726"/>
      <c r="SGJ83" s="726" t="s">
        <v>6426</v>
      </c>
      <c r="SGK83" s="722" t="s">
        <v>4179</v>
      </c>
      <c r="SGL83" s="745" t="s">
        <v>245</v>
      </c>
      <c r="SGM83" s="736"/>
      <c r="SGN83" s="727"/>
      <c r="SGO83" s="738">
        <v>2</v>
      </c>
      <c r="SGP83" s="722" t="s">
        <v>4511</v>
      </c>
      <c r="SGQ83" s="723" t="s">
        <v>16</v>
      </c>
      <c r="SGR83" s="745" t="s">
        <v>221</v>
      </c>
      <c r="SGS83" s="745" t="s">
        <v>376</v>
      </c>
      <c r="SGT83" s="774">
        <v>31138</v>
      </c>
      <c r="SGU83" s="795">
        <v>32</v>
      </c>
      <c r="SGV83" s="747" t="s">
        <v>4508</v>
      </c>
      <c r="SGW83" s="745" t="s">
        <v>785</v>
      </c>
      <c r="SGX83" s="745" t="s">
        <v>246</v>
      </c>
      <c r="SGY83" s="726"/>
      <c r="SGZ83" s="726" t="s">
        <v>6426</v>
      </c>
      <c r="SHA83" s="722" t="s">
        <v>4179</v>
      </c>
      <c r="SHB83" s="745" t="s">
        <v>245</v>
      </c>
      <c r="SHC83" s="736"/>
      <c r="SHD83" s="727"/>
      <c r="SHE83" s="738">
        <v>2</v>
      </c>
      <c r="SHF83" s="722" t="s">
        <v>4511</v>
      </c>
      <c r="SHG83" s="723" t="s">
        <v>16</v>
      </c>
      <c r="SHH83" s="745" t="s">
        <v>221</v>
      </c>
      <c r="SHI83" s="745" t="s">
        <v>376</v>
      </c>
      <c r="SHJ83" s="774">
        <v>31138</v>
      </c>
      <c r="SHK83" s="795">
        <v>32</v>
      </c>
      <c r="SHL83" s="747" t="s">
        <v>4508</v>
      </c>
      <c r="SHM83" s="745" t="s">
        <v>785</v>
      </c>
      <c r="SHN83" s="745" t="s">
        <v>246</v>
      </c>
      <c r="SHO83" s="726"/>
      <c r="SHP83" s="726" t="s">
        <v>6426</v>
      </c>
      <c r="SHQ83" s="722" t="s">
        <v>4179</v>
      </c>
      <c r="SHR83" s="745" t="s">
        <v>245</v>
      </c>
      <c r="SHS83" s="736"/>
      <c r="SHT83" s="727"/>
      <c r="SHU83" s="738">
        <v>2</v>
      </c>
      <c r="SHV83" s="722" t="s">
        <v>4511</v>
      </c>
      <c r="SHW83" s="723" t="s">
        <v>16</v>
      </c>
      <c r="SHX83" s="745" t="s">
        <v>221</v>
      </c>
      <c r="SHY83" s="745" t="s">
        <v>376</v>
      </c>
      <c r="SHZ83" s="774">
        <v>31138</v>
      </c>
      <c r="SIA83" s="795">
        <v>32</v>
      </c>
      <c r="SIB83" s="747" t="s">
        <v>4508</v>
      </c>
      <c r="SIC83" s="745" t="s">
        <v>785</v>
      </c>
      <c r="SID83" s="745" t="s">
        <v>246</v>
      </c>
      <c r="SIE83" s="726"/>
      <c r="SIF83" s="726" t="s">
        <v>6426</v>
      </c>
      <c r="SIG83" s="722" t="s">
        <v>4179</v>
      </c>
      <c r="SIH83" s="745" t="s">
        <v>245</v>
      </c>
      <c r="SII83" s="736"/>
      <c r="SIJ83" s="727"/>
      <c r="SIK83" s="738">
        <v>2</v>
      </c>
      <c r="SIL83" s="722" t="s">
        <v>4511</v>
      </c>
      <c r="SIM83" s="723" t="s">
        <v>16</v>
      </c>
      <c r="SIN83" s="745" t="s">
        <v>221</v>
      </c>
      <c r="SIO83" s="745" t="s">
        <v>376</v>
      </c>
      <c r="SIP83" s="774">
        <v>31138</v>
      </c>
      <c r="SIQ83" s="795">
        <v>32</v>
      </c>
      <c r="SIR83" s="747" t="s">
        <v>4508</v>
      </c>
      <c r="SIS83" s="745" t="s">
        <v>785</v>
      </c>
      <c r="SIT83" s="745" t="s">
        <v>246</v>
      </c>
      <c r="SIU83" s="726"/>
      <c r="SIV83" s="726" t="s">
        <v>6426</v>
      </c>
      <c r="SIW83" s="722" t="s">
        <v>4179</v>
      </c>
      <c r="SIX83" s="745" t="s">
        <v>245</v>
      </c>
      <c r="SIY83" s="736"/>
      <c r="SIZ83" s="727"/>
      <c r="SJA83" s="738">
        <v>2</v>
      </c>
      <c r="SJB83" s="722" t="s">
        <v>4511</v>
      </c>
      <c r="SJC83" s="723" t="s">
        <v>16</v>
      </c>
      <c r="SJD83" s="745" t="s">
        <v>221</v>
      </c>
      <c r="SJE83" s="745" t="s">
        <v>376</v>
      </c>
      <c r="SJF83" s="774">
        <v>31138</v>
      </c>
      <c r="SJG83" s="795">
        <v>32</v>
      </c>
      <c r="SJH83" s="747" t="s">
        <v>4508</v>
      </c>
      <c r="SJI83" s="745" t="s">
        <v>785</v>
      </c>
      <c r="SJJ83" s="745" t="s">
        <v>246</v>
      </c>
      <c r="SJK83" s="726"/>
      <c r="SJL83" s="726" t="s">
        <v>6426</v>
      </c>
      <c r="SJM83" s="722" t="s">
        <v>4179</v>
      </c>
      <c r="SJN83" s="745" t="s">
        <v>245</v>
      </c>
      <c r="SJO83" s="736"/>
      <c r="SJP83" s="727"/>
      <c r="SJQ83" s="738">
        <v>2</v>
      </c>
      <c r="SJR83" s="722" t="s">
        <v>4511</v>
      </c>
      <c r="SJS83" s="723" t="s">
        <v>16</v>
      </c>
      <c r="SJT83" s="745" t="s">
        <v>221</v>
      </c>
      <c r="SJU83" s="745" t="s">
        <v>376</v>
      </c>
      <c r="SJV83" s="774">
        <v>31138</v>
      </c>
      <c r="SJW83" s="795">
        <v>32</v>
      </c>
      <c r="SJX83" s="747" t="s">
        <v>4508</v>
      </c>
      <c r="SJY83" s="745" t="s">
        <v>785</v>
      </c>
      <c r="SJZ83" s="745" t="s">
        <v>246</v>
      </c>
      <c r="SKA83" s="726"/>
      <c r="SKB83" s="726" t="s">
        <v>6426</v>
      </c>
      <c r="SKC83" s="722" t="s">
        <v>4179</v>
      </c>
      <c r="SKD83" s="745" t="s">
        <v>245</v>
      </c>
      <c r="SKE83" s="736"/>
      <c r="SKF83" s="727"/>
      <c r="SKG83" s="738">
        <v>2</v>
      </c>
      <c r="SKH83" s="722" t="s">
        <v>4511</v>
      </c>
      <c r="SKI83" s="723" t="s">
        <v>16</v>
      </c>
      <c r="SKJ83" s="745" t="s">
        <v>221</v>
      </c>
      <c r="SKK83" s="745" t="s">
        <v>376</v>
      </c>
      <c r="SKL83" s="774">
        <v>31138</v>
      </c>
      <c r="SKM83" s="795">
        <v>32</v>
      </c>
      <c r="SKN83" s="747" t="s">
        <v>4508</v>
      </c>
      <c r="SKO83" s="745" t="s">
        <v>785</v>
      </c>
      <c r="SKP83" s="745" t="s">
        <v>246</v>
      </c>
      <c r="SKQ83" s="726"/>
      <c r="SKR83" s="726" t="s">
        <v>6426</v>
      </c>
      <c r="SKS83" s="722" t="s">
        <v>4179</v>
      </c>
      <c r="SKT83" s="745" t="s">
        <v>245</v>
      </c>
      <c r="SKU83" s="736"/>
      <c r="SKV83" s="727"/>
      <c r="SKW83" s="738">
        <v>2</v>
      </c>
      <c r="SKX83" s="722" t="s">
        <v>4511</v>
      </c>
      <c r="SKY83" s="723" t="s">
        <v>16</v>
      </c>
      <c r="SKZ83" s="745" t="s">
        <v>221</v>
      </c>
      <c r="SLA83" s="745" t="s">
        <v>376</v>
      </c>
      <c r="SLB83" s="774">
        <v>31138</v>
      </c>
      <c r="SLC83" s="795">
        <v>32</v>
      </c>
      <c r="SLD83" s="747" t="s">
        <v>4508</v>
      </c>
      <c r="SLE83" s="745" t="s">
        <v>785</v>
      </c>
      <c r="SLF83" s="745" t="s">
        <v>246</v>
      </c>
      <c r="SLG83" s="726"/>
      <c r="SLH83" s="726" t="s">
        <v>6426</v>
      </c>
      <c r="SLI83" s="722" t="s">
        <v>4179</v>
      </c>
      <c r="SLJ83" s="745" t="s">
        <v>245</v>
      </c>
      <c r="SLK83" s="736"/>
      <c r="SLL83" s="727"/>
      <c r="SLM83" s="738">
        <v>2</v>
      </c>
      <c r="SLN83" s="722" t="s">
        <v>4511</v>
      </c>
      <c r="SLO83" s="723" t="s">
        <v>16</v>
      </c>
      <c r="SLP83" s="745" t="s">
        <v>221</v>
      </c>
      <c r="SLQ83" s="745" t="s">
        <v>376</v>
      </c>
      <c r="SLR83" s="774">
        <v>31138</v>
      </c>
      <c r="SLS83" s="795">
        <v>32</v>
      </c>
      <c r="SLT83" s="747" t="s">
        <v>4508</v>
      </c>
      <c r="SLU83" s="745" t="s">
        <v>785</v>
      </c>
      <c r="SLV83" s="745" t="s">
        <v>246</v>
      </c>
      <c r="SLW83" s="726"/>
      <c r="SLX83" s="726" t="s">
        <v>6426</v>
      </c>
      <c r="SLY83" s="722" t="s">
        <v>4179</v>
      </c>
      <c r="SLZ83" s="745" t="s">
        <v>245</v>
      </c>
      <c r="SMA83" s="736"/>
      <c r="SMB83" s="727"/>
      <c r="SMC83" s="738">
        <v>2</v>
      </c>
      <c r="SMD83" s="722" t="s">
        <v>4511</v>
      </c>
      <c r="SME83" s="723" t="s">
        <v>16</v>
      </c>
      <c r="SMF83" s="745" t="s">
        <v>221</v>
      </c>
      <c r="SMG83" s="745" t="s">
        <v>376</v>
      </c>
      <c r="SMH83" s="774">
        <v>31138</v>
      </c>
      <c r="SMI83" s="795">
        <v>32</v>
      </c>
      <c r="SMJ83" s="747" t="s">
        <v>4508</v>
      </c>
      <c r="SMK83" s="745" t="s">
        <v>785</v>
      </c>
      <c r="SML83" s="745" t="s">
        <v>246</v>
      </c>
      <c r="SMM83" s="726"/>
      <c r="SMN83" s="726" t="s">
        <v>6426</v>
      </c>
      <c r="SMO83" s="722" t="s">
        <v>4179</v>
      </c>
      <c r="SMP83" s="745" t="s">
        <v>245</v>
      </c>
      <c r="SMQ83" s="736"/>
      <c r="SMR83" s="727"/>
      <c r="SMS83" s="738">
        <v>2</v>
      </c>
      <c r="SMT83" s="722" t="s">
        <v>4511</v>
      </c>
      <c r="SMU83" s="723" t="s">
        <v>16</v>
      </c>
      <c r="SMV83" s="745" t="s">
        <v>221</v>
      </c>
      <c r="SMW83" s="745" t="s">
        <v>376</v>
      </c>
      <c r="SMX83" s="774">
        <v>31138</v>
      </c>
      <c r="SMY83" s="795">
        <v>32</v>
      </c>
      <c r="SMZ83" s="747" t="s">
        <v>4508</v>
      </c>
      <c r="SNA83" s="745" t="s">
        <v>785</v>
      </c>
      <c r="SNB83" s="745" t="s">
        <v>246</v>
      </c>
      <c r="SNC83" s="726"/>
      <c r="SND83" s="726" t="s">
        <v>6426</v>
      </c>
      <c r="SNE83" s="722" t="s">
        <v>4179</v>
      </c>
      <c r="SNF83" s="745" t="s">
        <v>245</v>
      </c>
      <c r="SNG83" s="736"/>
      <c r="SNH83" s="727"/>
      <c r="SNI83" s="738">
        <v>2</v>
      </c>
      <c r="SNJ83" s="722" t="s">
        <v>4511</v>
      </c>
      <c r="SNK83" s="723" t="s">
        <v>16</v>
      </c>
      <c r="SNL83" s="745" t="s">
        <v>221</v>
      </c>
      <c r="SNM83" s="745" t="s">
        <v>376</v>
      </c>
      <c r="SNN83" s="774">
        <v>31138</v>
      </c>
      <c r="SNO83" s="795">
        <v>32</v>
      </c>
      <c r="SNP83" s="747" t="s">
        <v>4508</v>
      </c>
      <c r="SNQ83" s="745" t="s">
        <v>785</v>
      </c>
      <c r="SNR83" s="745" t="s">
        <v>246</v>
      </c>
      <c r="SNS83" s="726"/>
      <c r="SNT83" s="726" t="s">
        <v>6426</v>
      </c>
      <c r="SNU83" s="722" t="s">
        <v>4179</v>
      </c>
      <c r="SNV83" s="745" t="s">
        <v>245</v>
      </c>
      <c r="SNW83" s="736"/>
      <c r="SNX83" s="727"/>
      <c r="SNY83" s="738">
        <v>2</v>
      </c>
      <c r="SNZ83" s="722" t="s">
        <v>4511</v>
      </c>
      <c r="SOA83" s="723" t="s">
        <v>16</v>
      </c>
      <c r="SOB83" s="745" t="s">
        <v>221</v>
      </c>
      <c r="SOC83" s="745" t="s">
        <v>376</v>
      </c>
      <c r="SOD83" s="774">
        <v>31138</v>
      </c>
      <c r="SOE83" s="795">
        <v>32</v>
      </c>
      <c r="SOF83" s="747" t="s">
        <v>4508</v>
      </c>
      <c r="SOG83" s="745" t="s">
        <v>785</v>
      </c>
      <c r="SOH83" s="745" t="s">
        <v>246</v>
      </c>
      <c r="SOI83" s="726"/>
      <c r="SOJ83" s="726" t="s">
        <v>6426</v>
      </c>
      <c r="SOK83" s="722" t="s">
        <v>4179</v>
      </c>
      <c r="SOL83" s="745" t="s">
        <v>245</v>
      </c>
      <c r="SOM83" s="736"/>
      <c r="SON83" s="727"/>
      <c r="SOO83" s="738">
        <v>2</v>
      </c>
      <c r="SOP83" s="722" t="s">
        <v>4511</v>
      </c>
      <c r="SOQ83" s="723" t="s">
        <v>16</v>
      </c>
      <c r="SOR83" s="745" t="s">
        <v>221</v>
      </c>
      <c r="SOS83" s="745" t="s">
        <v>376</v>
      </c>
      <c r="SOT83" s="774">
        <v>31138</v>
      </c>
      <c r="SOU83" s="795">
        <v>32</v>
      </c>
      <c r="SOV83" s="747" t="s">
        <v>4508</v>
      </c>
      <c r="SOW83" s="745" t="s">
        <v>785</v>
      </c>
      <c r="SOX83" s="745" t="s">
        <v>246</v>
      </c>
      <c r="SOY83" s="726"/>
      <c r="SOZ83" s="726" t="s">
        <v>6426</v>
      </c>
      <c r="SPA83" s="722" t="s">
        <v>4179</v>
      </c>
      <c r="SPB83" s="745" t="s">
        <v>245</v>
      </c>
      <c r="SPC83" s="736"/>
      <c r="SPD83" s="727"/>
      <c r="SPE83" s="738">
        <v>2</v>
      </c>
      <c r="SPF83" s="722" t="s">
        <v>4511</v>
      </c>
      <c r="SPG83" s="723" t="s">
        <v>16</v>
      </c>
      <c r="SPH83" s="745" t="s">
        <v>221</v>
      </c>
      <c r="SPI83" s="745" t="s">
        <v>376</v>
      </c>
      <c r="SPJ83" s="774">
        <v>31138</v>
      </c>
      <c r="SPK83" s="795">
        <v>32</v>
      </c>
      <c r="SPL83" s="747" t="s">
        <v>4508</v>
      </c>
      <c r="SPM83" s="745" t="s">
        <v>785</v>
      </c>
      <c r="SPN83" s="745" t="s">
        <v>246</v>
      </c>
      <c r="SPO83" s="726"/>
      <c r="SPP83" s="726" t="s">
        <v>6426</v>
      </c>
      <c r="SPQ83" s="722" t="s">
        <v>4179</v>
      </c>
      <c r="SPR83" s="745" t="s">
        <v>245</v>
      </c>
      <c r="SPS83" s="736"/>
      <c r="SPT83" s="727"/>
      <c r="SPU83" s="738">
        <v>2</v>
      </c>
      <c r="SPV83" s="722" t="s">
        <v>4511</v>
      </c>
      <c r="SPW83" s="723" t="s">
        <v>16</v>
      </c>
      <c r="SPX83" s="745" t="s">
        <v>221</v>
      </c>
      <c r="SPY83" s="745" t="s">
        <v>376</v>
      </c>
      <c r="SPZ83" s="774">
        <v>31138</v>
      </c>
      <c r="SQA83" s="795">
        <v>32</v>
      </c>
      <c r="SQB83" s="747" t="s">
        <v>4508</v>
      </c>
      <c r="SQC83" s="745" t="s">
        <v>785</v>
      </c>
      <c r="SQD83" s="745" t="s">
        <v>246</v>
      </c>
      <c r="SQE83" s="726"/>
      <c r="SQF83" s="726" t="s">
        <v>6426</v>
      </c>
      <c r="SQG83" s="722" t="s">
        <v>4179</v>
      </c>
      <c r="SQH83" s="745" t="s">
        <v>245</v>
      </c>
      <c r="SQI83" s="736"/>
      <c r="SQJ83" s="727"/>
      <c r="SQK83" s="738">
        <v>2</v>
      </c>
      <c r="SQL83" s="722" t="s">
        <v>4511</v>
      </c>
      <c r="SQM83" s="723" t="s">
        <v>16</v>
      </c>
      <c r="SQN83" s="745" t="s">
        <v>221</v>
      </c>
      <c r="SQO83" s="745" t="s">
        <v>376</v>
      </c>
      <c r="SQP83" s="774">
        <v>31138</v>
      </c>
      <c r="SQQ83" s="795">
        <v>32</v>
      </c>
      <c r="SQR83" s="747" t="s">
        <v>4508</v>
      </c>
      <c r="SQS83" s="745" t="s">
        <v>785</v>
      </c>
      <c r="SQT83" s="745" t="s">
        <v>246</v>
      </c>
      <c r="SQU83" s="726"/>
      <c r="SQV83" s="726" t="s">
        <v>6426</v>
      </c>
      <c r="SQW83" s="722" t="s">
        <v>4179</v>
      </c>
      <c r="SQX83" s="745" t="s">
        <v>245</v>
      </c>
      <c r="SQY83" s="736"/>
      <c r="SQZ83" s="727"/>
      <c r="SRA83" s="738">
        <v>2</v>
      </c>
      <c r="SRB83" s="722" t="s">
        <v>4511</v>
      </c>
      <c r="SRC83" s="723" t="s">
        <v>16</v>
      </c>
      <c r="SRD83" s="745" t="s">
        <v>221</v>
      </c>
      <c r="SRE83" s="745" t="s">
        <v>376</v>
      </c>
      <c r="SRF83" s="774">
        <v>31138</v>
      </c>
      <c r="SRG83" s="795">
        <v>32</v>
      </c>
      <c r="SRH83" s="747" t="s">
        <v>4508</v>
      </c>
      <c r="SRI83" s="745" t="s">
        <v>785</v>
      </c>
      <c r="SRJ83" s="745" t="s">
        <v>246</v>
      </c>
      <c r="SRK83" s="726"/>
      <c r="SRL83" s="726" t="s">
        <v>6426</v>
      </c>
      <c r="SRM83" s="722" t="s">
        <v>4179</v>
      </c>
      <c r="SRN83" s="745" t="s">
        <v>245</v>
      </c>
      <c r="SRO83" s="736"/>
      <c r="SRP83" s="727"/>
      <c r="SRQ83" s="738">
        <v>2</v>
      </c>
      <c r="SRR83" s="722" t="s">
        <v>4511</v>
      </c>
      <c r="SRS83" s="723" t="s">
        <v>16</v>
      </c>
      <c r="SRT83" s="745" t="s">
        <v>221</v>
      </c>
      <c r="SRU83" s="745" t="s">
        <v>376</v>
      </c>
      <c r="SRV83" s="774">
        <v>31138</v>
      </c>
      <c r="SRW83" s="795">
        <v>32</v>
      </c>
      <c r="SRX83" s="747" t="s">
        <v>4508</v>
      </c>
      <c r="SRY83" s="745" t="s">
        <v>785</v>
      </c>
      <c r="SRZ83" s="745" t="s">
        <v>246</v>
      </c>
      <c r="SSA83" s="726"/>
      <c r="SSB83" s="726" t="s">
        <v>6426</v>
      </c>
      <c r="SSC83" s="722" t="s">
        <v>4179</v>
      </c>
      <c r="SSD83" s="745" t="s">
        <v>245</v>
      </c>
      <c r="SSE83" s="736"/>
      <c r="SSF83" s="727"/>
      <c r="SSG83" s="738">
        <v>2</v>
      </c>
      <c r="SSH83" s="722" t="s">
        <v>4511</v>
      </c>
      <c r="SSI83" s="723" t="s">
        <v>16</v>
      </c>
      <c r="SSJ83" s="745" t="s">
        <v>221</v>
      </c>
      <c r="SSK83" s="745" t="s">
        <v>376</v>
      </c>
      <c r="SSL83" s="774">
        <v>31138</v>
      </c>
      <c r="SSM83" s="795">
        <v>32</v>
      </c>
      <c r="SSN83" s="747" t="s">
        <v>4508</v>
      </c>
      <c r="SSO83" s="745" t="s">
        <v>785</v>
      </c>
      <c r="SSP83" s="745" t="s">
        <v>246</v>
      </c>
      <c r="SSQ83" s="726"/>
      <c r="SSR83" s="726" t="s">
        <v>6426</v>
      </c>
      <c r="SSS83" s="722" t="s">
        <v>4179</v>
      </c>
      <c r="SST83" s="745" t="s">
        <v>245</v>
      </c>
      <c r="SSU83" s="736"/>
      <c r="SSV83" s="727"/>
      <c r="SSW83" s="738">
        <v>2</v>
      </c>
      <c r="SSX83" s="722" t="s">
        <v>4511</v>
      </c>
      <c r="SSY83" s="723" t="s">
        <v>16</v>
      </c>
      <c r="SSZ83" s="745" t="s">
        <v>221</v>
      </c>
      <c r="STA83" s="745" t="s">
        <v>376</v>
      </c>
      <c r="STB83" s="774">
        <v>31138</v>
      </c>
      <c r="STC83" s="795">
        <v>32</v>
      </c>
      <c r="STD83" s="747" t="s">
        <v>4508</v>
      </c>
      <c r="STE83" s="745" t="s">
        <v>785</v>
      </c>
      <c r="STF83" s="745" t="s">
        <v>246</v>
      </c>
      <c r="STG83" s="726"/>
      <c r="STH83" s="726" t="s">
        <v>6426</v>
      </c>
      <c r="STI83" s="722" t="s">
        <v>4179</v>
      </c>
      <c r="STJ83" s="745" t="s">
        <v>245</v>
      </c>
      <c r="STK83" s="736"/>
      <c r="STL83" s="727"/>
      <c r="STM83" s="738">
        <v>2</v>
      </c>
      <c r="STN83" s="722" t="s">
        <v>4511</v>
      </c>
      <c r="STO83" s="723" t="s">
        <v>16</v>
      </c>
      <c r="STP83" s="745" t="s">
        <v>221</v>
      </c>
      <c r="STQ83" s="745" t="s">
        <v>376</v>
      </c>
      <c r="STR83" s="774">
        <v>31138</v>
      </c>
      <c r="STS83" s="795">
        <v>32</v>
      </c>
      <c r="STT83" s="747" t="s">
        <v>4508</v>
      </c>
      <c r="STU83" s="745" t="s">
        <v>785</v>
      </c>
      <c r="STV83" s="745" t="s">
        <v>246</v>
      </c>
      <c r="STW83" s="726"/>
      <c r="STX83" s="726" t="s">
        <v>6426</v>
      </c>
      <c r="STY83" s="722" t="s">
        <v>4179</v>
      </c>
      <c r="STZ83" s="745" t="s">
        <v>245</v>
      </c>
      <c r="SUA83" s="736"/>
      <c r="SUB83" s="727"/>
      <c r="SUC83" s="738">
        <v>2</v>
      </c>
      <c r="SUD83" s="722" t="s">
        <v>4511</v>
      </c>
      <c r="SUE83" s="723" t="s">
        <v>16</v>
      </c>
      <c r="SUF83" s="745" t="s">
        <v>221</v>
      </c>
      <c r="SUG83" s="745" t="s">
        <v>376</v>
      </c>
      <c r="SUH83" s="774">
        <v>31138</v>
      </c>
      <c r="SUI83" s="795">
        <v>32</v>
      </c>
      <c r="SUJ83" s="747" t="s">
        <v>4508</v>
      </c>
      <c r="SUK83" s="745" t="s">
        <v>785</v>
      </c>
      <c r="SUL83" s="745" t="s">
        <v>246</v>
      </c>
      <c r="SUM83" s="726"/>
      <c r="SUN83" s="726" t="s">
        <v>6426</v>
      </c>
      <c r="SUO83" s="722" t="s">
        <v>4179</v>
      </c>
      <c r="SUP83" s="745" t="s">
        <v>245</v>
      </c>
      <c r="SUQ83" s="736"/>
      <c r="SUR83" s="727"/>
      <c r="SUS83" s="738">
        <v>2</v>
      </c>
      <c r="SUT83" s="722" t="s">
        <v>4511</v>
      </c>
      <c r="SUU83" s="723" t="s">
        <v>16</v>
      </c>
      <c r="SUV83" s="745" t="s">
        <v>221</v>
      </c>
      <c r="SUW83" s="745" t="s">
        <v>376</v>
      </c>
      <c r="SUX83" s="774">
        <v>31138</v>
      </c>
      <c r="SUY83" s="795">
        <v>32</v>
      </c>
      <c r="SUZ83" s="747" t="s">
        <v>4508</v>
      </c>
      <c r="SVA83" s="745" t="s">
        <v>785</v>
      </c>
      <c r="SVB83" s="745" t="s">
        <v>246</v>
      </c>
      <c r="SVC83" s="726"/>
      <c r="SVD83" s="726" t="s">
        <v>6426</v>
      </c>
      <c r="SVE83" s="722" t="s">
        <v>4179</v>
      </c>
      <c r="SVF83" s="745" t="s">
        <v>245</v>
      </c>
      <c r="SVG83" s="736"/>
      <c r="SVH83" s="727"/>
      <c r="SVI83" s="738">
        <v>2</v>
      </c>
      <c r="SVJ83" s="722" t="s">
        <v>4511</v>
      </c>
      <c r="SVK83" s="723" t="s">
        <v>16</v>
      </c>
      <c r="SVL83" s="745" t="s">
        <v>221</v>
      </c>
      <c r="SVM83" s="745" t="s">
        <v>376</v>
      </c>
      <c r="SVN83" s="774">
        <v>31138</v>
      </c>
      <c r="SVO83" s="795">
        <v>32</v>
      </c>
      <c r="SVP83" s="747" t="s">
        <v>4508</v>
      </c>
      <c r="SVQ83" s="745" t="s">
        <v>785</v>
      </c>
      <c r="SVR83" s="745" t="s">
        <v>246</v>
      </c>
      <c r="SVS83" s="726"/>
      <c r="SVT83" s="726" t="s">
        <v>6426</v>
      </c>
      <c r="SVU83" s="722" t="s">
        <v>4179</v>
      </c>
      <c r="SVV83" s="745" t="s">
        <v>245</v>
      </c>
      <c r="SVW83" s="736"/>
      <c r="SVX83" s="727"/>
      <c r="SVY83" s="738">
        <v>2</v>
      </c>
      <c r="SVZ83" s="722" t="s">
        <v>4511</v>
      </c>
      <c r="SWA83" s="723" t="s">
        <v>16</v>
      </c>
      <c r="SWB83" s="745" t="s">
        <v>221</v>
      </c>
      <c r="SWC83" s="745" t="s">
        <v>376</v>
      </c>
      <c r="SWD83" s="774">
        <v>31138</v>
      </c>
      <c r="SWE83" s="795">
        <v>32</v>
      </c>
      <c r="SWF83" s="747" t="s">
        <v>4508</v>
      </c>
      <c r="SWG83" s="745" t="s">
        <v>785</v>
      </c>
      <c r="SWH83" s="745" t="s">
        <v>246</v>
      </c>
      <c r="SWI83" s="726"/>
      <c r="SWJ83" s="726" t="s">
        <v>6426</v>
      </c>
      <c r="SWK83" s="722" t="s">
        <v>4179</v>
      </c>
      <c r="SWL83" s="745" t="s">
        <v>245</v>
      </c>
      <c r="SWM83" s="736"/>
      <c r="SWN83" s="727"/>
      <c r="SWO83" s="738">
        <v>2</v>
      </c>
      <c r="SWP83" s="722" t="s">
        <v>4511</v>
      </c>
      <c r="SWQ83" s="723" t="s">
        <v>16</v>
      </c>
      <c r="SWR83" s="745" t="s">
        <v>221</v>
      </c>
      <c r="SWS83" s="745" t="s">
        <v>376</v>
      </c>
      <c r="SWT83" s="774">
        <v>31138</v>
      </c>
      <c r="SWU83" s="795">
        <v>32</v>
      </c>
      <c r="SWV83" s="747" t="s">
        <v>4508</v>
      </c>
      <c r="SWW83" s="745" t="s">
        <v>785</v>
      </c>
      <c r="SWX83" s="745" t="s">
        <v>246</v>
      </c>
      <c r="SWY83" s="726"/>
      <c r="SWZ83" s="726" t="s">
        <v>6426</v>
      </c>
      <c r="SXA83" s="722" t="s">
        <v>4179</v>
      </c>
      <c r="SXB83" s="745" t="s">
        <v>245</v>
      </c>
      <c r="SXC83" s="736"/>
      <c r="SXD83" s="727"/>
      <c r="SXE83" s="738">
        <v>2</v>
      </c>
      <c r="SXF83" s="722" t="s">
        <v>4511</v>
      </c>
      <c r="SXG83" s="723" t="s">
        <v>16</v>
      </c>
      <c r="SXH83" s="745" t="s">
        <v>221</v>
      </c>
      <c r="SXI83" s="745" t="s">
        <v>376</v>
      </c>
      <c r="SXJ83" s="774">
        <v>31138</v>
      </c>
      <c r="SXK83" s="795">
        <v>32</v>
      </c>
      <c r="SXL83" s="747" t="s">
        <v>4508</v>
      </c>
      <c r="SXM83" s="745" t="s">
        <v>785</v>
      </c>
      <c r="SXN83" s="745" t="s">
        <v>246</v>
      </c>
      <c r="SXO83" s="726"/>
      <c r="SXP83" s="726" t="s">
        <v>6426</v>
      </c>
      <c r="SXQ83" s="722" t="s">
        <v>4179</v>
      </c>
      <c r="SXR83" s="745" t="s">
        <v>245</v>
      </c>
      <c r="SXS83" s="736"/>
      <c r="SXT83" s="727"/>
      <c r="SXU83" s="738">
        <v>2</v>
      </c>
      <c r="SXV83" s="722" t="s">
        <v>4511</v>
      </c>
      <c r="SXW83" s="723" t="s">
        <v>16</v>
      </c>
      <c r="SXX83" s="745" t="s">
        <v>221</v>
      </c>
      <c r="SXY83" s="745" t="s">
        <v>376</v>
      </c>
      <c r="SXZ83" s="774">
        <v>31138</v>
      </c>
      <c r="SYA83" s="795">
        <v>32</v>
      </c>
      <c r="SYB83" s="747" t="s">
        <v>4508</v>
      </c>
      <c r="SYC83" s="745" t="s">
        <v>785</v>
      </c>
      <c r="SYD83" s="745" t="s">
        <v>246</v>
      </c>
      <c r="SYE83" s="726"/>
      <c r="SYF83" s="726" t="s">
        <v>6426</v>
      </c>
      <c r="SYG83" s="722" t="s">
        <v>4179</v>
      </c>
      <c r="SYH83" s="745" t="s">
        <v>245</v>
      </c>
      <c r="SYI83" s="736"/>
      <c r="SYJ83" s="727"/>
      <c r="SYK83" s="738">
        <v>2</v>
      </c>
      <c r="SYL83" s="722" t="s">
        <v>4511</v>
      </c>
      <c r="SYM83" s="723" t="s">
        <v>16</v>
      </c>
      <c r="SYN83" s="745" t="s">
        <v>221</v>
      </c>
      <c r="SYO83" s="745" t="s">
        <v>376</v>
      </c>
      <c r="SYP83" s="774">
        <v>31138</v>
      </c>
      <c r="SYQ83" s="795">
        <v>32</v>
      </c>
      <c r="SYR83" s="747" t="s">
        <v>4508</v>
      </c>
      <c r="SYS83" s="745" t="s">
        <v>785</v>
      </c>
      <c r="SYT83" s="745" t="s">
        <v>246</v>
      </c>
      <c r="SYU83" s="726"/>
      <c r="SYV83" s="726" t="s">
        <v>6426</v>
      </c>
      <c r="SYW83" s="722" t="s">
        <v>4179</v>
      </c>
      <c r="SYX83" s="745" t="s">
        <v>245</v>
      </c>
      <c r="SYY83" s="736"/>
      <c r="SYZ83" s="727"/>
      <c r="SZA83" s="738">
        <v>2</v>
      </c>
      <c r="SZB83" s="722" t="s">
        <v>4511</v>
      </c>
      <c r="SZC83" s="723" t="s">
        <v>16</v>
      </c>
      <c r="SZD83" s="745" t="s">
        <v>221</v>
      </c>
      <c r="SZE83" s="745" t="s">
        <v>376</v>
      </c>
      <c r="SZF83" s="774">
        <v>31138</v>
      </c>
      <c r="SZG83" s="795">
        <v>32</v>
      </c>
      <c r="SZH83" s="747" t="s">
        <v>4508</v>
      </c>
      <c r="SZI83" s="745" t="s">
        <v>785</v>
      </c>
      <c r="SZJ83" s="745" t="s">
        <v>246</v>
      </c>
      <c r="SZK83" s="726"/>
      <c r="SZL83" s="726" t="s">
        <v>6426</v>
      </c>
      <c r="SZM83" s="722" t="s">
        <v>4179</v>
      </c>
      <c r="SZN83" s="745" t="s">
        <v>245</v>
      </c>
      <c r="SZO83" s="736"/>
      <c r="SZP83" s="727"/>
      <c r="SZQ83" s="738">
        <v>2</v>
      </c>
      <c r="SZR83" s="722" t="s">
        <v>4511</v>
      </c>
      <c r="SZS83" s="723" t="s">
        <v>16</v>
      </c>
      <c r="SZT83" s="745" t="s">
        <v>221</v>
      </c>
      <c r="SZU83" s="745" t="s">
        <v>376</v>
      </c>
      <c r="SZV83" s="774">
        <v>31138</v>
      </c>
      <c r="SZW83" s="795">
        <v>32</v>
      </c>
      <c r="SZX83" s="747" t="s">
        <v>4508</v>
      </c>
      <c r="SZY83" s="745" t="s">
        <v>785</v>
      </c>
      <c r="SZZ83" s="745" t="s">
        <v>246</v>
      </c>
      <c r="TAA83" s="726"/>
      <c r="TAB83" s="726" t="s">
        <v>6426</v>
      </c>
      <c r="TAC83" s="722" t="s">
        <v>4179</v>
      </c>
      <c r="TAD83" s="745" t="s">
        <v>245</v>
      </c>
      <c r="TAE83" s="736"/>
      <c r="TAF83" s="727"/>
      <c r="TAG83" s="738">
        <v>2</v>
      </c>
      <c r="TAH83" s="722" t="s">
        <v>4511</v>
      </c>
      <c r="TAI83" s="723" t="s">
        <v>16</v>
      </c>
      <c r="TAJ83" s="745" t="s">
        <v>221</v>
      </c>
      <c r="TAK83" s="745" t="s">
        <v>376</v>
      </c>
      <c r="TAL83" s="774">
        <v>31138</v>
      </c>
      <c r="TAM83" s="795">
        <v>32</v>
      </c>
      <c r="TAN83" s="747" t="s">
        <v>4508</v>
      </c>
      <c r="TAO83" s="745" t="s">
        <v>785</v>
      </c>
      <c r="TAP83" s="745" t="s">
        <v>246</v>
      </c>
      <c r="TAQ83" s="726"/>
      <c r="TAR83" s="726" t="s">
        <v>6426</v>
      </c>
      <c r="TAS83" s="722" t="s">
        <v>4179</v>
      </c>
      <c r="TAT83" s="745" t="s">
        <v>245</v>
      </c>
      <c r="TAU83" s="736"/>
      <c r="TAV83" s="727"/>
      <c r="TAW83" s="738">
        <v>2</v>
      </c>
      <c r="TAX83" s="722" t="s">
        <v>4511</v>
      </c>
      <c r="TAY83" s="723" t="s">
        <v>16</v>
      </c>
      <c r="TAZ83" s="745" t="s">
        <v>221</v>
      </c>
      <c r="TBA83" s="745" t="s">
        <v>376</v>
      </c>
      <c r="TBB83" s="774">
        <v>31138</v>
      </c>
      <c r="TBC83" s="795">
        <v>32</v>
      </c>
      <c r="TBD83" s="747" t="s">
        <v>4508</v>
      </c>
      <c r="TBE83" s="745" t="s">
        <v>785</v>
      </c>
      <c r="TBF83" s="745" t="s">
        <v>246</v>
      </c>
      <c r="TBG83" s="726"/>
      <c r="TBH83" s="726" t="s">
        <v>6426</v>
      </c>
      <c r="TBI83" s="722" t="s">
        <v>4179</v>
      </c>
      <c r="TBJ83" s="745" t="s">
        <v>245</v>
      </c>
      <c r="TBK83" s="736"/>
      <c r="TBL83" s="727"/>
      <c r="TBM83" s="738">
        <v>2</v>
      </c>
      <c r="TBN83" s="722" t="s">
        <v>4511</v>
      </c>
      <c r="TBO83" s="723" t="s">
        <v>16</v>
      </c>
      <c r="TBP83" s="745" t="s">
        <v>221</v>
      </c>
      <c r="TBQ83" s="745" t="s">
        <v>376</v>
      </c>
      <c r="TBR83" s="774">
        <v>31138</v>
      </c>
      <c r="TBS83" s="795">
        <v>32</v>
      </c>
      <c r="TBT83" s="747" t="s">
        <v>4508</v>
      </c>
      <c r="TBU83" s="745" t="s">
        <v>785</v>
      </c>
      <c r="TBV83" s="745" t="s">
        <v>246</v>
      </c>
      <c r="TBW83" s="726"/>
      <c r="TBX83" s="726" t="s">
        <v>6426</v>
      </c>
      <c r="TBY83" s="722" t="s">
        <v>4179</v>
      </c>
      <c r="TBZ83" s="745" t="s">
        <v>245</v>
      </c>
      <c r="TCA83" s="736"/>
      <c r="TCB83" s="727"/>
      <c r="TCC83" s="738">
        <v>2</v>
      </c>
      <c r="TCD83" s="722" t="s">
        <v>4511</v>
      </c>
      <c r="TCE83" s="723" t="s">
        <v>16</v>
      </c>
      <c r="TCF83" s="745" t="s">
        <v>221</v>
      </c>
      <c r="TCG83" s="745" t="s">
        <v>376</v>
      </c>
      <c r="TCH83" s="774">
        <v>31138</v>
      </c>
      <c r="TCI83" s="795">
        <v>32</v>
      </c>
      <c r="TCJ83" s="747" t="s">
        <v>4508</v>
      </c>
      <c r="TCK83" s="745" t="s">
        <v>785</v>
      </c>
      <c r="TCL83" s="745" t="s">
        <v>246</v>
      </c>
      <c r="TCM83" s="726"/>
      <c r="TCN83" s="726" t="s">
        <v>6426</v>
      </c>
      <c r="TCO83" s="722" t="s">
        <v>4179</v>
      </c>
      <c r="TCP83" s="745" t="s">
        <v>245</v>
      </c>
      <c r="TCQ83" s="736"/>
      <c r="TCR83" s="727"/>
      <c r="TCS83" s="738">
        <v>2</v>
      </c>
      <c r="TCT83" s="722" t="s">
        <v>4511</v>
      </c>
      <c r="TCU83" s="723" t="s">
        <v>16</v>
      </c>
      <c r="TCV83" s="745" t="s">
        <v>221</v>
      </c>
      <c r="TCW83" s="745" t="s">
        <v>376</v>
      </c>
      <c r="TCX83" s="774">
        <v>31138</v>
      </c>
      <c r="TCY83" s="795">
        <v>32</v>
      </c>
      <c r="TCZ83" s="747" t="s">
        <v>4508</v>
      </c>
      <c r="TDA83" s="745" t="s">
        <v>785</v>
      </c>
      <c r="TDB83" s="745" t="s">
        <v>246</v>
      </c>
      <c r="TDC83" s="726"/>
      <c r="TDD83" s="726" t="s">
        <v>6426</v>
      </c>
      <c r="TDE83" s="722" t="s">
        <v>4179</v>
      </c>
      <c r="TDF83" s="745" t="s">
        <v>245</v>
      </c>
      <c r="TDG83" s="736"/>
      <c r="TDH83" s="727"/>
      <c r="TDI83" s="738">
        <v>2</v>
      </c>
      <c r="TDJ83" s="722" t="s">
        <v>4511</v>
      </c>
      <c r="TDK83" s="723" t="s">
        <v>16</v>
      </c>
      <c r="TDL83" s="745" t="s">
        <v>221</v>
      </c>
      <c r="TDM83" s="745" t="s">
        <v>376</v>
      </c>
      <c r="TDN83" s="774">
        <v>31138</v>
      </c>
      <c r="TDO83" s="795">
        <v>32</v>
      </c>
      <c r="TDP83" s="747" t="s">
        <v>4508</v>
      </c>
      <c r="TDQ83" s="745" t="s">
        <v>785</v>
      </c>
      <c r="TDR83" s="745" t="s">
        <v>246</v>
      </c>
      <c r="TDS83" s="726"/>
      <c r="TDT83" s="726" t="s">
        <v>6426</v>
      </c>
      <c r="TDU83" s="722" t="s">
        <v>4179</v>
      </c>
      <c r="TDV83" s="745" t="s">
        <v>245</v>
      </c>
      <c r="TDW83" s="736"/>
      <c r="TDX83" s="727"/>
      <c r="TDY83" s="738">
        <v>2</v>
      </c>
      <c r="TDZ83" s="722" t="s">
        <v>4511</v>
      </c>
      <c r="TEA83" s="723" t="s">
        <v>16</v>
      </c>
      <c r="TEB83" s="745" t="s">
        <v>221</v>
      </c>
      <c r="TEC83" s="745" t="s">
        <v>376</v>
      </c>
      <c r="TED83" s="774">
        <v>31138</v>
      </c>
      <c r="TEE83" s="795">
        <v>32</v>
      </c>
      <c r="TEF83" s="747" t="s">
        <v>4508</v>
      </c>
      <c r="TEG83" s="745" t="s">
        <v>785</v>
      </c>
      <c r="TEH83" s="745" t="s">
        <v>246</v>
      </c>
      <c r="TEI83" s="726"/>
      <c r="TEJ83" s="726" t="s">
        <v>6426</v>
      </c>
      <c r="TEK83" s="722" t="s">
        <v>4179</v>
      </c>
      <c r="TEL83" s="745" t="s">
        <v>245</v>
      </c>
      <c r="TEM83" s="736"/>
      <c r="TEN83" s="727"/>
      <c r="TEO83" s="738">
        <v>2</v>
      </c>
      <c r="TEP83" s="722" t="s">
        <v>4511</v>
      </c>
      <c r="TEQ83" s="723" t="s">
        <v>16</v>
      </c>
      <c r="TER83" s="745" t="s">
        <v>221</v>
      </c>
      <c r="TES83" s="745" t="s">
        <v>376</v>
      </c>
      <c r="TET83" s="774">
        <v>31138</v>
      </c>
      <c r="TEU83" s="795">
        <v>32</v>
      </c>
      <c r="TEV83" s="747" t="s">
        <v>4508</v>
      </c>
      <c r="TEW83" s="745" t="s">
        <v>785</v>
      </c>
      <c r="TEX83" s="745" t="s">
        <v>246</v>
      </c>
      <c r="TEY83" s="726"/>
      <c r="TEZ83" s="726" t="s">
        <v>6426</v>
      </c>
      <c r="TFA83" s="722" t="s">
        <v>4179</v>
      </c>
      <c r="TFB83" s="745" t="s">
        <v>245</v>
      </c>
      <c r="TFC83" s="736"/>
      <c r="TFD83" s="727"/>
      <c r="TFE83" s="738">
        <v>2</v>
      </c>
      <c r="TFF83" s="722" t="s">
        <v>4511</v>
      </c>
      <c r="TFG83" s="723" t="s">
        <v>16</v>
      </c>
      <c r="TFH83" s="745" t="s">
        <v>221</v>
      </c>
      <c r="TFI83" s="745" t="s">
        <v>376</v>
      </c>
      <c r="TFJ83" s="774">
        <v>31138</v>
      </c>
      <c r="TFK83" s="795">
        <v>32</v>
      </c>
      <c r="TFL83" s="747" t="s">
        <v>4508</v>
      </c>
      <c r="TFM83" s="745" t="s">
        <v>785</v>
      </c>
      <c r="TFN83" s="745" t="s">
        <v>246</v>
      </c>
      <c r="TFO83" s="726"/>
      <c r="TFP83" s="726" t="s">
        <v>6426</v>
      </c>
      <c r="TFQ83" s="722" t="s">
        <v>4179</v>
      </c>
      <c r="TFR83" s="745" t="s">
        <v>245</v>
      </c>
      <c r="TFS83" s="736"/>
      <c r="TFT83" s="727"/>
      <c r="TFU83" s="738">
        <v>2</v>
      </c>
      <c r="TFV83" s="722" t="s">
        <v>4511</v>
      </c>
      <c r="TFW83" s="723" t="s">
        <v>16</v>
      </c>
      <c r="TFX83" s="745" t="s">
        <v>221</v>
      </c>
      <c r="TFY83" s="745" t="s">
        <v>376</v>
      </c>
      <c r="TFZ83" s="774">
        <v>31138</v>
      </c>
      <c r="TGA83" s="795">
        <v>32</v>
      </c>
      <c r="TGB83" s="747" t="s">
        <v>4508</v>
      </c>
      <c r="TGC83" s="745" t="s">
        <v>785</v>
      </c>
      <c r="TGD83" s="745" t="s">
        <v>246</v>
      </c>
      <c r="TGE83" s="726"/>
      <c r="TGF83" s="726" t="s">
        <v>6426</v>
      </c>
      <c r="TGG83" s="722" t="s">
        <v>4179</v>
      </c>
      <c r="TGH83" s="745" t="s">
        <v>245</v>
      </c>
      <c r="TGI83" s="736"/>
      <c r="TGJ83" s="727"/>
      <c r="TGK83" s="738">
        <v>2</v>
      </c>
      <c r="TGL83" s="722" t="s">
        <v>4511</v>
      </c>
      <c r="TGM83" s="723" t="s">
        <v>16</v>
      </c>
      <c r="TGN83" s="745" t="s">
        <v>221</v>
      </c>
      <c r="TGO83" s="745" t="s">
        <v>376</v>
      </c>
      <c r="TGP83" s="774">
        <v>31138</v>
      </c>
      <c r="TGQ83" s="795">
        <v>32</v>
      </c>
      <c r="TGR83" s="747" t="s">
        <v>4508</v>
      </c>
      <c r="TGS83" s="745" t="s">
        <v>785</v>
      </c>
      <c r="TGT83" s="745" t="s">
        <v>246</v>
      </c>
      <c r="TGU83" s="726"/>
      <c r="TGV83" s="726" t="s">
        <v>6426</v>
      </c>
      <c r="TGW83" s="722" t="s">
        <v>4179</v>
      </c>
      <c r="TGX83" s="745" t="s">
        <v>245</v>
      </c>
      <c r="TGY83" s="736"/>
      <c r="TGZ83" s="727"/>
      <c r="THA83" s="738">
        <v>2</v>
      </c>
      <c r="THB83" s="722" t="s">
        <v>4511</v>
      </c>
      <c r="THC83" s="723" t="s">
        <v>16</v>
      </c>
      <c r="THD83" s="745" t="s">
        <v>221</v>
      </c>
      <c r="THE83" s="745" t="s">
        <v>376</v>
      </c>
      <c r="THF83" s="774">
        <v>31138</v>
      </c>
      <c r="THG83" s="795">
        <v>32</v>
      </c>
      <c r="THH83" s="747" t="s">
        <v>4508</v>
      </c>
      <c r="THI83" s="745" t="s">
        <v>785</v>
      </c>
      <c r="THJ83" s="745" t="s">
        <v>246</v>
      </c>
      <c r="THK83" s="726"/>
      <c r="THL83" s="726" t="s">
        <v>6426</v>
      </c>
      <c r="THM83" s="722" t="s">
        <v>4179</v>
      </c>
      <c r="THN83" s="745" t="s">
        <v>245</v>
      </c>
      <c r="THO83" s="736"/>
      <c r="THP83" s="727"/>
      <c r="THQ83" s="738">
        <v>2</v>
      </c>
      <c r="THR83" s="722" t="s">
        <v>4511</v>
      </c>
      <c r="THS83" s="723" t="s">
        <v>16</v>
      </c>
      <c r="THT83" s="745" t="s">
        <v>221</v>
      </c>
      <c r="THU83" s="745" t="s">
        <v>376</v>
      </c>
      <c r="THV83" s="774">
        <v>31138</v>
      </c>
      <c r="THW83" s="795">
        <v>32</v>
      </c>
      <c r="THX83" s="747" t="s">
        <v>4508</v>
      </c>
      <c r="THY83" s="745" t="s">
        <v>785</v>
      </c>
      <c r="THZ83" s="745" t="s">
        <v>246</v>
      </c>
      <c r="TIA83" s="726"/>
      <c r="TIB83" s="726" t="s">
        <v>6426</v>
      </c>
      <c r="TIC83" s="722" t="s">
        <v>4179</v>
      </c>
      <c r="TID83" s="745" t="s">
        <v>245</v>
      </c>
      <c r="TIE83" s="736"/>
      <c r="TIF83" s="727"/>
      <c r="TIG83" s="738">
        <v>2</v>
      </c>
      <c r="TIH83" s="722" t="s">
        <v>4511</v>
      </c>
      <c r="TII83" s="723" t="s">
        <v>16</v>
      </c>
      <c r="TIJ83" s="745" t="s">
        <v>221</v>
      </c>
      <c r="TIK83" s="745" t="s">
        <v>376</v>
      </c>
      <c r="TIL83" s="774">
        <v>31138</v>
      </c>
      <c r="TIM83" s="795">
        <v>32</v>
      </c>
      <c r="TIN83" s="747" t="s">
        <v>4508</v>
      </c>
      <c r="TIO83" s="745" t="s">
        <v>785</v>
      </c>
      <c r="TIP83" s="745" t="s">
        <v>246</v>
      </c>
      <c r="TIQ83" s="726"/>
      <c r="TIR83" s="726" t="s">
        <v>6426</v>
      </c>
      <c r="TIS83" s="722" t="s">
        <v>4179</v>
      </c>
      <c r="TIT83" s="745" t="s">
        <v>245</v>
      </c>
      <c r="TIU83" s="736"/>
      <c r="TIV83" s="727"/>
      <c r="TIW83" s="738">
        <v>2</v>
      </c>
      <c r="TIX83" s="722" t="s">
        <v>4511</v>
      </c>
      <c r="TIY83" s="723" t="s">
        <v>16</v>
      </c>
      <c r="TIZ83" s="745" t="s">
        <v>221</v>
      </c>
      <c r="TJA83" s="745" t="s">
        <v>376</v>
      </c>
      <c r="TJB83" s="774">
        <v>31138</v>
      </c>
      <c r="TJC83" s="795">
        <v>32</v>
      </c>
      <c r="TJD83" s="747" t="s">
        <v>4508</v>
      </c>
      <c r="TJE83" s="745" t="s">
        <v>785</v>
      </c>
      <c r="TJF83" s="745" t="s">
        <v>246</v>
      </c>
      <c r="TJG83" s="726"/>
      <c r="TJH83" s="726" t="s">
        <v>6426</v>
      </c>
      <c r="TJI83" s="722" t="s">
        <v>4179</v>
      </c>
      <c r="TJJ83" s="745" t="s">
        <v>245</v>
      </c>
      <c r="TJK83" s="736"/>
      <c r="TJL83" s="727"/>
      <c r="TJM83" s="738">
        <v>2</v>
      </c>
      <c r="TJN83" s="722" t="s">
        <v>4511</v>
      </c>
      <c r="TJO83" s="723" t="s">
        <v>16</v>
      </c>
      <c r="TJP83" s="745" t="s">
        <v>221</v>
      </c>
      <c r="TJQ83" s="745" t="s">
        <v>376</v>
      </c>
      <c r="TJR83" s="774">
        <v>31138</v>
      </c>
      <c r="TJS83" s="795">
        <v>32</v>
      </c>
      <c r="TJT83" s="747" t="s">
        <v>4508</v>
      </c>
      <c r="TJU83" s="745" t="s">
        <v>785</v>
      </c>
      <c r="TJV83" s="745" t="s">
        <v>246</v>
      </c>
      <c r="TJW83" s="726"/>
      <c r="TJX83" s="726" t="s">
        <v>6426</v>
      </c>
      <c r="TJY83" s="722" t="s">
        <v>4179</v>
      </c>
      <c r="TJZ83" s="745" t="s">
        <v>245</v>
      </c>
      <c r="TKA83" s="736"/>
      <c r="TKB83" s="727"/>
      <c r="TKC83" s="738">
        <v>2</v>
      </c>
      <c r="TKD83" s="722" t="s">
        <v>4511</v>
      </c>
      <c r="TKE83" s="723" t="s">
        <v>16</v>
      </c>
      <c r="TKF83" s="745" t="s">
        <v>221</v>
      </c>
      <c r="TKG83" s="745" t="s">
        <v>376</v>
      </c>
      <c r="TKH83" s="774">
        <v>31138</v>
      </c>
      <c r="TKI83" s="795">
        <v>32</v>
      </c>
      <c r="TKJ83" s="747" t="s">
        <v>4508</v>
      </c>
      <c r="TKK83" s="745" t="s">
        <v>785</v>
      </c>
      <c r="TKL83" s="745" t="s">
        <v>246</v>
      </c>
      <c r="TKM83" s="726"/>
      <c r="TKN83" s="726" t="s">
        <v>6426</v>
      </c>
      <c r="TKO83" s="722" t="s">
        <v>4179</v>
      </c>
      <c r="TKP83" s="745" t="s">
        <v>245</v>
      </c>
      <c r="TKQ83" s="736"/>
      <c r="TKR83" s="727"/>
      <c r="TKS83" s="738">
        <v>2</v>
      </c>
      <c r="TKT83" s="722" t="s">
        <v>4511</v>
      </c>
      <c r="TKU83" s="723" t="s">
        <v>16</v>
      </c>
      <c r="TKV83" s="745" t="s">
        <v>221</v>
      </c>
      <c r="TKW83" s="745" t="s">
        <v>376</v>
      </c>
      <c r="TKX83" s="774">
        <v>31138</v>
      </c>
      <c r="TKY83" s="795">
        <v>32</v>
      </c>
      <c r="TKZ83" s="747" t="s">
        <v>4508</v>
      </c>
      <c r="TLA83" s="745" t="s">
        <v>785</v>
      </c>
      <c r="TLB83" s="745" t="s">
        <v>246</v>
      </c>
      <c r="TLC83" s="726"/>
      <c r="TLD83" s="726" t="s">
        <v>6426</v>
      </c>
      <c r="TLE83" s="722" t="s">
        <v>4179</v>
      </c>
      <c r="TLF83" s="745" t="s">
        <v>245</v>
      </c>
      <c r="TLG83" s="736"/>
      <c r="TLH83" s="727"/>
      <c r="TLI83" s="738">
        <v>2</v>
      </c>
      <c r="TLJ83" s="722" t="s">
        <v>4511</v>
      </c>
      <c r="TLK83" s="723" t="s">
        <v>16</v>
      </c>
      <c r="TLL83" s="745" t="s">
        <v>221</v>
      </c>
      <c r="TLM83" s="745" t="s">
        <v>376</v>
      </c>
      <c r="TLN83" s="774">
        <v>31138</v>
      </c>
      <c r="TLO83" s="795">
        <v>32</v>
      </c>
      <c r="TLP83" s="747" t="s">
        <v>4508</v>
      </c>
      <c r="TLQ83" s="745" t="s">
        <v>785</v>
      </c>
      <c r="TLR83" s="745" t="s">
        <v>246</v>
      </c>
      <c r="TLS83" s="726"/>
      <c r="TLT83" s="726" t="s">
        <v>6426</v>
      </c>
      <c r="TLU83" s="722" t="s">
        <v>4179</v>
      </c>
      <c r="TLV83" s="745" t="s">
        <v>245</v>
      </c>
      <c r="TLW83" s="736"/>
      <c r="TLX83" s="727"/>
      <c r="TLY83" s="738">
        <v>2</v>
      </c>
      <c r="TLZ83" s="722" t="s">
        <v>4511</v>
      </c>
      <c r="TMA83" s="723" t="s">
        <v>16</v>
      </c>
      <c r="TMB83" s="745" t="s">
        <v>221</v>
      </c>
      <c r="TMC83" s="745" t="s">
        <v>376</v>
      </c>
      <c r="TMD83" s="774">
        <v>31138</v>
      </c>
      <c r="TME83" s="795">
        <v>32</v>
      </c>
      <c r="TMF83" s="747" t="s">
        <v>4508</v>
      </c>
      <c r="TMG83" s="745" t="s">
        <v>785</v>
      </c>
      <c r="TMH83" s="745" t="s">
        <v>246</v>
      </c>
      <c r="TMI83" s="726"/>
      <c r="TMJ83" s="726" t="s">
        <v>6426</v>
      </c>
      <c r="TMK83" s="722" t="s">
        <v>4179</v>
      </c>
      <c r="TML83" s="745" t="s">
        <v>245</v>
      </c>
      <c r="TMM83" s="736"/>
      <c r="TMN83" s="727"/>
      <c r="TMO83" s="738">
        <v>2</v>
      </c>
      <c r="TMP83" s="722" t="s">
        <v>4511</v>
      </c>
      <c r="TMQ83" s="723" t="s">
        <v>16</v>
      </c>
      <c r="TMR83" s="745" t="s">
        <v>221</v>
      </c>
      <c r="TMS83" s="745" t="s">
        <v>376</v>
      </c>
      <c r="TMT83" s="774">
        <v>31138</v>
      </c>
      <c r="TMU83" s="795">
        <v>32</v>
      </c>
      <c r="TMV83" s="747" t="s">
        <v>4508</v>
      </c>
      <c r="TMW83" s="745" t="s">
        <v>785</v>
      </c>
      <c r="TMX83" s="745" t="s">
        <v>246</v>
      </c>
      <c r="TMY83" s="726"/>
      <c r="TMZ83" s="726" t="s">
        <v>6426</v>
      </c>
      <c r="TNA83" s="722" t="s">
        <v>4179</v>
      </c>
      <c r="TNB83" s="745" t="s">
        <v>245</v>
      </c>
      <c r="TNC83" s="736"/>
      <c r="TND83" s="727"/>
      <c r="TNE83" s="738">
        <v>2</v>
      </c>
      <c r="TNF83" s="722" t="s">
        <v>4511</v>
      </c>
      <c r="TNG83" s="723" t="s">
        <v>16</v>
      </c>
      <c r="TNH83" s="745" t="s">
        <v>221</v>
      </c>
      <c r="TNI83" s="745" t="s">
        <v>376</v>
      </c>
      <c r="TNJ83" s="774">
        <v>31138</v>
      </c>
      <c r="TNK83" s="795">
        <v>32</v>
      </c>
      <c r="TNL83" s="747" t="s">
        <v>4508</v>
      </c>
      <c r="TNM83" s="745" t="s">
        <v>785</v>
      </c>
      <c r="TNN83" s="745" t="s">
        <v>246</v>
      </c>
      <c r="TNO83" s="726"/>
      <c r="TNP83" s="726" t="s">
        <v>6426</v>
      </c>
      <c r="TNQ83" s="722" t="s">
        <v>4179</v>
      </c>
      <c r="TNR83" s="745" t="s">
        <v>245</v>
      </c>
      <c r="TNS83" s="736"/>
      <c r="TNT83" s="727"/>
      <c r="TNU83" s="738">
        <v>2</v>
      </c>
      <c r="TNV83" s="722" t="s">
        <v>4511</v>
      </c>
      <c r="TNW83" s="723" t="s">
        <v>16</v>
      </c>
      <c r="TNX83" s="745" t="s">
        <v>221</v>
      </c>
      <c r="TNY83" s="745" t="s">
        <v>376</v>
      </c>
      <c r="TNZ83" s="774">
        <v>31138</v>
      </c>
      <c r="TOA83" s="795">
        <v>32</v>
      </c>
      <c r="TOB83" s="747" t="s">
        <v>4508</v>
      </c>
      <c r="TOC83" s="745" t="s">
        <v>785</v>
      </c>
      <c r="TOD83" s="745" t="s">
        <v>246</v>
      </c>
      <c r="TOE83" s="726"/>
      <c r="TOF83" s="726" t="s">
        <v>6426</v>
      </c>
      <c r="TOG83" s="722" t="s">
        <v>4179</v>
      </c>
      <c r="TOH83" s="745" t="s">
        <v>245</v>
      </c>
      <c r="TOI83" s="736"/>
      <c r="TOJ83" s="727"/>
      <c r="TOK83" s="738">
        <v>2</v>
      </c>
      <c r="TOL83" s="722" t="s">
        <v>4511</v>
      </c>
      <c r="TOM83" s="723" t="s">
        <v>16</v>
      </c>
      <c r="TON83" s="745" t="s">
        <v>221</v>
      </c>
      <c r="TOO83" s="745" t="s">
        <v>376</v>
      </c>
      <c r="TOP83" s="774">
        <v>31138</v>
      </c>
      <c r="TOQ83" s="795">
        <v>32</v>
      </c>
      <c r="TOR83" s="747" t="s">
        <v>4508</v>
      </c>
      <c r="TOS83" s="745" t="s">
        <v>785</v>
      </c>
      <c r="TOT83" s="745" t="s">
        <v>246</v>
      </c>
      <c r="TOU83" s="726"/>
      <c r="TOV83" s="726" t="s">
        <v>6426</v>
      </c>
      <c r="TOW83" s="722" t="s">
        <v>4179</v>
      </c>
      <c r="TOX83" s="745" t="s">
        <v>245</v>
      </c>
      <c r="TOY83" s="736"/>
      <c r="TOZ83" s="727"/>
      <c r="TPA83" s="738">
        <v>2</v>
      </c>
      <c r="TPB83" s="722" t="s">
        <v>4511</v>
      </c>
      <c r="TPC83" s="723" t="s">
        <v>16</v>
      </c>
      <c r="TPD83" s="745" t="s">
        <v>221</v>
      </c>
      <c r="TPE83" s="745" t="s">
        <v>376</v>
      </c>
      <c r="TPF83" s="774">
        <v>31138</v>
      </c>
      <c r="TPG83" s="795">
        <v>32</v>
      </c>
      <c r="TPH83" s="747" t="s">
        <v>4508</v>
      </c>
      <c r="TPI83" s="745" t="s">
        <v>785</v>
      </c>
      <c r="TPJ83" s="745" t="s">
        <v>246</v>
      </c>
      <c r="TPK83" s="726"/>
      <c r="TPL83" s="726" t="s">
        <v>6426</v>
      </c>
      <c r="TPM83" s="722" t="s">
        <v>4179</v>
      </c>
      <c r="TPN83" s="745" t="s">
        <v>245</v>
      </c>
      <c r="TPO83" s="736"/>
      <c r="TPP83" s="727"/>
      <c r="TPQ83" s="738">
        <v>2</v>
      </c>
      <c r="TPR83" s="722" t="s">
        <v>4511</v>
      </c>
      <c r="TPS83" s="723" t="s">
        <v>16</v>
      </c>
      <c r="TPT83" s="745" t="s">
        <v>221</v>
      </c>
      <c r="TPU83" s="745" t="s">
        <v>376</v>
      </c>
      <c r="TPV83" s="774">
        <v>31138</v>
      </c>
      <c r="TPW83" s="795">
        <v>32</v>
      </c>
      <c r="TPX83" s="747" t="s">
        <v>4508</v>
      </c>
      <c r="TPY83" s="745" t="s">
        <v>785</v>
      </c>
      <c r="TPZ83" s="745" t="s">
        <v>246</v>
      </c>
      <c r="TQA83" s="726"/>
      <c r="TQB83" s="726" t="s">
        <v>6426</v>
      </c>
      <c r="TQC83" s="722" t="s">
        <v>4179</v>
      </c>
      <c r="TQD83" s="745" t="s">
        <v>245</v>
      </c>
      <c r="TQE83" s="736"/>
      <c r="TQF83" s="727"/>
      <c r="TQG83" s="738">
        <v>2</v>
      </c>
      <c r="TQH83" s="722" t="s">
        <v>4511</v>
      </c>
      <c r="TQI83" s="723" t="s">
        <v>16</v>
      </c>
      <c r="TQJ83" s="745" t="s">
        <v>221</v>
      </c>
      <c r="TQK83" s="745" t="s">
        <v>376</v>
      </c>
      <c r="TQL83" s="774">
        <v>31138</v>
      </c>
      <c r="TQM83" s="795">
        <v>32</v>
      </c>
      <c r="TQN83" s="747" t="s">
        <v>4508</v>
      </c>
      <c r="TQO83" s="745" t="s">
        <v>785</v>
      </c>
      <c r="TQP83" s="745" t="s">
        <v>246</v>
      </c>
      <c r="TQQ83" s="726"/>
      <c r="TQR83" s="726" t="s">
        <v>6426</v>
      </c>
      <c r="TQS83" s="722" t="s">
        <v>4179</v>
      </c>
      <c r="TQT83" s="745" t="s">
        <v>245</v>
      </c>
      <c r="TQU83" s="736"/>
      <c r="TQV83" s="727"/>
      <c r="TQW83" s="738">
        <v>2</v>
      </c>
      <c r="TQX83" s="722" t="s">
        <v>4511</v>
      </c>
      <c r="TQY83" s="723" t="s">
        <v>16</v>
      </c>
      <c r="TQZ83" s="745" t="s">
        <v>221</v>
      </c>
      <c r="TRA83" s="745" t="s">
        <v>376</v>
      </c>
      <c r="TRB83" s="774">
        <v>31138</v>
      </c>
      <c r="TRC83" s="795">
        <v>32</v>
      </c>
      <c r="TRD83" s="747" t="s">
        <v>4508</v>
      </c>
      <c r="TRE83" s="745" t="s">
        <v>785</v>
      </c>
      <c r="TRF83" s="745" t="s">
        <v>246</v>
      </c>
      <c r="TRG83" s="726"/>
      <c r="TRH83" s="726" t="s">
        <v>6426</v>
      </c>
      <c r="TRI83" s="722" t="s">
        <v>4179</v>
      </c>
      <c r="TRJ83" s="745" t="s">
        <v>245</v>
      </c>
      <c r="TRK83" s="736"/>
      <c r="TRL83" s="727"/>
      <c r="TRM83" s="738">
        <v>2</v>
      </c>
      <c r="TRN83" s="722" t="s">
        <v>4511</v>
      </c>
      <c r="TRO83" s="723" t="s">
        <v>16</v>
      </c>
      <c r="TRP83" s="745" t="s">
        <v>221</v>
      </c>
      <c r="TRQ83" s="745" t="s">
        <v>376</v>
      </c>
      <c r="TRR83" s="774">
        <v>31138</v>
      </c>
      <c r="TRS83" s="795">
        <v>32</v>
      </c>
      <c r="TRT83" s="747" t="s">
        <v>4508</v>
      </c>
      <c r="TRU83" s="745" t="s">
        <v>785</v>
      </c>
      <c r="TRV83" s="745" t="s">
        <v>246</v>
      </c>
      <c r="TRW83" s="726"/>
      <c r="TRX83" s="726" t="s">
        <v>6426</v>
      </c>
      <c r="TRY83" s="722" t="s">
        <v>4179</v>
      </c>
      <c r="TRZ83" s="745" t="s">
        <v>245</v>
      </c>
      <c r="TSA83" s="736"/>
      <c r="TSB83" s="727"/>
      <c r="TSC83" s="738">
        <v>2</v>
      </c>
      <c r="TSD83" s="722" t="s">
        <v>4511</v>
      </c>
      <c r="TSE83" s="723" t="s">
        <v>16</v>
      </c>
      <c r="TSF83" s="745" t="s">
        <v>221</v>
      </c>
      <c r="TSG83" s="745" t="s">
        <v>376</v>
      </c>
      <c r="TSH83" s="774">
        <v>31138</v>
      </c>
      <c r="TSI83" s="795">
        <v>32</v>
      </c>
      <c r="TSJ83" s="747" t="s">
        <v>4508</v>
      </c>
      <c r="TSK83" s="745" t="s">
        <v>785</v>
      </c>
      <c r="TSL83" s="745" t="s">
        <v>246</v>
      </c>
      <c r="TSM83" s="726"/>
      <c r="TSN83" s="726" t="s">
        <v>6426</v>
      </c>
      <c r="TSO83" s="722" t="s">
        <v>4179</v>
      </c>
      <c r="TSP83" s="745" t="s">
        <v>245</v>
      </c>
      <c r="TSQ83" s="736"/>
      <c r="TSR83" s="727"/>
      <c r="TSS83" s="738">
        <v>2</v>
      </c>
      <c r="TST83" s="722" t="s">
        <v>4511</v>
      </c>
      <c r="TSU83" s="723" t="s">
        <v>16</v>
      </c>
      <c r="TSV83" s="745" t="s">
        <v>221</v>
      </c>
      <c r="TSW83" s="745" t="s">
        <v>376</v>
      </c>
      <c r="TSX83" s="774">
        <v>31138</v>
      </c>
      <c r="TSY83" s="795">
        <v>32</v>
      </c>
      <c r="TSZ83" s="747" t="s">
        <v>4508</v>
      </c>
      <c r="TTA83" s="745" t="s">
        <v>785</v>
      </c>
      <c r="TTB83" s="745" t="s">
        <v>246</v>
      </c>
      <c r="TTC83" s="726"/>
      <c r="TTD83" s="726" t="s">
        <v>6426</v>
      </c>
      <c r="TTE83" s="722" t="s">
        <v>4179</v>
      </c>
      <c r="TTF83" s="745" t="s">
        <v>245</v>
      </c>
      <c r="TTG83" s="736"/>
      <c r="TTH83" s="727"/>
      <c r="TTI83" s="738">
        <v>2</v>
      </c>
      <c r="TTJ83" s="722" t="s">
        <v>4511</v>
      </c>
      <c r="TTK83" s="723" t="s">
        <v>16</v>
      </c>
      <c r="TTL83" s="745" t="s">
        <v>221</v>
      </c>
      <c r="TTM83" s="745" t="s">
        <v>376</v>
      </c>
      <c r="TTN83" s="774">
        <v>31138</v>
      </c>
      <c r="TTO83" s="795">
        <v>32</v>
      </c>
      <c r="TTP83" s="747" t="s">
        <v>4508</v>
      </c>
      <c r="TTQ83" s="745" t="s">
        <v>785</v>
      </c>
      <c r="TTR83" s="745" t="s">
        <v>246</v>
      </c>
      <c r="TTS83" s="726"/>
      <c r="TTT83" s="726" t="s">
        <v>6426</v>
      </c>
      <c r="TTU83" s="722" t="s">
        <v>4179</v>
      </c>
      <c r="TTV83" s="745" t="s">
        <v>245</v>
      </c>
      <c r="TTW83" s="736"/>
      <c r="TTX83" s="727"/>
      <c r="TTY83" s="738">
        <v>2</v>
      </c>
      <c r="TTZ83" s="722" t="s">
        <v>4511</v>
      </c>
      <c r="TUA83" s="723" t="s">
        <v>16</v>
      </c>
      <c r="TUB83" s="745" t="s">
        <v>221</v>
      </c>
      <c r="TUC83" s="745" t="s">
        <v>376</v>
      </c>
      <c r="TUD83" s="774">
        <v>31138</v>
      </c>
      <c r="TUE83" s="795">
        <v>32</v>
      </c>
      <c r="TUF83" s="747" t="s">
        <v>4508</v>
      </c>
      <c r="TUG83" s="745" t="s">
        <v>785</v>
      </c>
      <c r="TUH83" s="745" t="s">
        <v>246</v>
      </c>
      <c r="TUI83" s="726"/>
      <c r="TUJ83" s="726" t="s">
        <v>6426</v>
      </c>
      <c r="TUK83" s="722" t="s">
        <v>4179</v>
      </c>
      <c r="TUL83" s="745" t="s">
        <v>245</v>
      </c>
      <c r="TUM83" s="736"/>
      <c r="TUN83" s="727"/>
      <c r="TUO83" s="738">
        <v>2</v>
      </c>
      <c r="TUP83" s="722" t="s">
        <v>4511</v>
      </c>
      <c r="TUQ83" s="723" t="s">
        <v>16</v>
      </c>
      <c r="TUR83" s="745" t="s">
        <v>221</v>
      </c>
      <c r="TUS83" s="745" t="s">
        <v>376</v>
      </c>
      <c r="TUT83" s="774">
        <v>31138</v>
      </c>
      <c r="TUU83" s="795">
        <v>32</v>
      </c>
      <c r="TUV83" s="747" t="s">
        <v>4508</v>
      </c>
      <c r="TUW83" s="745" t="s">
        <v>785</v>
      </c>
      <c r="TUX83" s="745" t="s">
        <v>246</v>
      </c>
      <c r="TUY83" s="726"/>
      <c r="TUZ83" s="726" t="s">
        <v>6426</v>
      </c>
      <c r="TVA83" s="722" t="s">
        <v>4179</v>
      </c>
      <c r="TVB83" s="745" t="s">
        <v>245</v>
      </c>
      <c r="TVC83" s="736"/>
      <c r="TVD83" s="727"/>
      <c r="TVE83" s="738">
        <v>2</v>
      </c>
      <c r="TVF83" s="722" t="s">
        <v>4511</v>
      </c>
      <c r="TVG83" s="723" t="s">
        <v>16</v>
      </c>
      <c r="TVH83" s="745" t="s">
        <v>221</v>
      </c>
      <c r="TVI83" s="745" t="s">
        <v>376</v>
      </c>
      <c r="TVJ83" s="774">
        <v>31138</v>
      </c>
      <c r="TVK83" s="795">
        <v>32</v>
      </c>
      <c r="TVL83" s="747" t="s">
        <v>4508</v>
      </c>
      <c r="TVM83" s="745" t="s">
        <v>785</v>
      </c>
      <c r="TVN83" s="745" t="s">
        <v>246</v>
      </c>
      <c r="TVO83" s="726"/>
      <c r="TVP83" s="726" t="s">
        <v>6426</v>
      </c>
      <c r="TVQ83" s="722" t="s">
        <v>4179</v>
      </c>
      <c r="TVR83" s="745" t="s">
        <v>245</v>
      </c>
      <c r="TVS83" s="736"/>
      <c r="TVT83" s="727"/>
      <c r="TVU83" s="738">
        <v>2</v>
      </c>
      <c r="TVV83" s="722" t="s">
        <v>4511</v>
      </c>
      <c r="TVW83" s="723" t="s">
        <v>16</v>
      </c>
      <c r="TVX83" s="745" t="s">
        <v>221</v>
      </c>
      <c r="TVY83" s="745" t="s">
        <v>376</v>
      </c>
      <c r="TVZ83" s="774">
        <v>31138</v>
      </c>
      <c r="TWA83" s="795">
        <v>32</v>
      </c>
      <c r="TWB83" s="747" t="s">
        <v>4508</v>
      </c>
      <c r="TWC83" s="745" t="s">
        <v>785</v>
      </c>
      <c r="TWD83" s="745" t="s">
        <v>246</v>
      </c>
      <c r="TWE83" s="726"/>
      <c r="TWF83" s="726" t="s">
        <v>6426</v>
      </c>
      <c r="TWG83" s="722" t="s">
        <v>4179</v>
      </c>
      <c r="TWH83" s="745" t="s">
        <v>245</v>
      </c>
      <c r="TWI83" s="736"/>
      <c r="TWJ83" s="727"/>
      <c r="TWK83" s="738">
        <v>2</v>
      </c>
      <c r="TWL83" s="722" t="s">
        <v>4511</v>
      </c>
      <c r="TWM83" s="723" t="s">
        <v>16</v>
      </c>
      <c r="TWN83" s="745" t="s">
        <v>221</v>
      </c>
      <c r="TWO83" s="745" t="s">
        <v>376</v>
      </c>
      <c r="TWP83" s="774">
        <v>31138</v>
      </c>
      <c r="TWQ83" s="795">
        <v>32</v>
      </c>
      <c r="TWR83" s="747" t="s">
        <v>4508</v>
      </c>
      <c r="TWS83" s="745" t="s">
        <v>785</v>
      </c>
      <c r="TWT83" s="745" t="s">
        <v>246</v>
      </c>
      <c r="TWU83" s="726"/>
      <c r="TWV83" s="726" t="s">
        <v>6426</v>
      </c>
      <c r="TWW83" s="722" t="s">
        <v>4179</v>
      </c>
      <c r="TWX83" s="745" t="s">
        <v>245</v>
      </c>
      <c r="TWY83" s="736"/>
      <c r="TWZ83" s="727"/>
      <c r="TXA83" s="738">
        <v>2</v>
      </c>
      <c r="TXB83" s="722" t="s">
        <v>4511</v>
      </c>
      <c r="TXC83" s="723" t="s">
        <v>16</v>
      </c>
      <c r="TXD83" s="745" t="s">
        <v>221</v>
      </c>
      <c r="TXE83" s="745" t="s">
        <v>376</v>
      </c>
      <c r="TXF83" s="774">
        <v>31138</v>
      </c>
      <c r="TXG83" s="795">
        <v>32</v>
      </c>
      <c r="TXH83" s="747" t="s">
        <v>4508</v>
      </c>
      <c r="TXI83" s="745" t="s">
        <v>785</v>
      </c>
      <c r="TXJ83" s="745" t="s">
        <v>246</v>
      </c>
      <c r="TXK83" s="726"/>
      <c r="TXL83" s="726" t="s">
        <v>6426</v>
      </c>
      <c r="TXM83" s="722" t="s">
        <v>4179</v>
      </c>
      <c r="TXN83" s="745" t="s">
        <v>245</v>
      </c>
      <c r="TXO83" s="736"/>
      <c r="TXP83" s="727"/>
      <c r="TXQ83" s="738">
        <v>2</v>
      </c>
      <c r="TXR83" s="722" t="s">
        <v>4511</v>
      </c>
      <c r="TXS83" s="723" t="s">
        <v>16</v>
      </c>
      <c r="TXT83" s="745" t="s">
        <v>221</v>
      </c>
      <c r="TXU83" s="745" t="s">
        <v>376</v>
      </c>
      <c r="TXV83" s="774">
        <v>31138</v>
      </c>
      <c r="TXW83" s="795">
        <v>32</v>
      </c>
      <c r="TXX83" s="747" t="s">
        <v>4508</v>
      </c>
      <c r="TXY83" s="745" t="s">
        <v>785</v>
      </c>
      <c r="TXZ83" s="745" t="s">
        <v>246</v>
      </c>
      <c r="TYA83" s="726"/>
      <c r="TYB83" s="726" t="s">
        <v>6426</v>
      </c>
      <c r="TYC83" s="722" t="s">
        <v>4179</v>
      </c>
      <c r="TYD83" s="745" t="s">
        <v>245</v>
      </c>
      <c r="TYE83" s="736"/>
      <c r="TYF83" s="727"/>
      <c r="TYG83" s="738">
        <v>2</v>
      </c>
      <c r="TYH83" s="722" t="s">
        <v>4511</v>
      </c>
      <c r="TYI83" s="723" t="s">
        <v>16</v>
      </c>
      <c r="TYJ83" s="745" t="s">
        <v>221</v>
      </c>
      <c r="TYK83" s="745" t="s">
        <v>376</v>
      </c>
      <c r="TYL83" s="774">
        <v>31138</v>
      </c>
      <c r="TYM83" s="795">
        <v>32</v>
      </c>
      <c r="TYN83" s="747" t="s">
        <v>4508</v>
      </c>
      <c r="TYO83" s="745" t="s">
        <v>785</v>
      </c>
      <c r="TYP83" s="745" t="s">
        <v>246</v>
      </c>
      <c r="TYQ83" s="726"/>
      <c r="TYR83" s="726" t="s">
        <v>6426</v>
      </c>
      <c r="TYS83" s="722" t="s">
        <v>4179</v>
      </c>
      <c r="TYT83" s="745" t="s">
        <v>245</v>
      </c>
      <c r="TYU83" s="736"/>
      <c r="TYV83" s="727"/>
      <c r="TYW83" s="738">
        <v>2</v>
      </c>
      <c r="TYX83" s="722" t="s">
        <v>4511</v>
      </c>
      <c r="TYY83" s="723" t="s">
        <v>16</v>
      </c>
      <c r="TYZ83" s="745" t="s">
        <v>221</v>
      </c>
      <c r="TZA83" s="745" t="s">
        <v>376</v>
      </c>
      <c r="TZB83" s="774">
        <v>31138</v>
      </c>
      <c r="TZC83" s="795">
        <v>32</v>
      </c>
      <c r="TZD83" s="747" t="s">
        <v>4508</v>
      </c>
      <c r="TZE83" s="745" t="s">
        <v>785</v>
      </c>
      <c r="TZF83" s="745" t="s">
        <v>246</v>
      </c>
      <c r="TZG83" s="726"/>
      <c r="TZH83" s="726" t="s">
        <v>6426</v>
      </c>
      <c r="TZI83" s="722" t="s">
        <v>4179</v>
      </c>
      <c r="TZJ83" s="745" t="s">
        <v>245</v>
      </c>
      <c r="TZK83" s="736"/>
      <c r="TZL83" s="727"/>
      <c r="TZM83" s="738">
        <v>2</v>
      </c>
      <c r="TZN83" s="722" t="s">
        <v>4511</v>
      </c>
      <c r="TZO83" s="723" t="s">
        <v>16</v>
      </c>
      <c r="TZP83" s="745" t="s">
        <v>221</v>
      </c>
      <c r="TZQ83" s="745" t="s">
        <v>376</v>
      </c>
      <c r="TZR83" s="774">
        <v>31138</v>
      </c>
      <c r="TZS83" s="795">
        <v>32</v>
      </c>
      <c r="TZT83" s="747" t="s">
        <v>4508</v>
      </c>
      <c r="TZU83" s="745" t="s">
        <v>785</v>
      </c>
      <c r="TZV83" s="745" t="s">
        <v>246</v>
      </c>
      <c r="TZW83" s="726"/>
      <c r="TZX83" s="726" t="s">
        <v>6426</v>
      </c>
      <c r="TZY83" s="722" t="s">
        <v>4179</v>
      </c>
      <c r="TZZ83" s="745" t="s">
        <v>245</v>
      </c>
      <c r="UAA83" s="736"/>
      <c r="UAB83" s="727"/>
      <c r="UAC83" s="738">
        <v>2</v>
      </c>
      <c r="UAD83" s="722" t="s">
        <v>4511</v>
      </c>
      <c r="UAE83" s="723" t="s">
        <v>16</v>
      </c>
      <c r="UAF83" s="745" t="s">
        <v>221</v>
      </c>
      <c r="UAG83" s="745" t="s">
        <v>376</v>
      </c>
      <c r="UAH83" s="774">
        <v>31138</v>
      </c>
      <c r="UAI83" s="795">
        <v>32</v>
      </c>
      <c r="UAJ83" s="747" t="s">
        <v>4508</v>
      </c>
      <c r="UAK83" s="745" t="s">
        <v>785</v>
      </c>
      <c r="UAL83" s="745" t="s">
        <v>246</v>
      </c>
      <c r="UAM83" s="726"/>
      <c r="UAN83" s="726" t="s">
        <v>6426</v>
      </c>
      <c r="UAO83" s="722" t="s">
        <v>4179</v>
      </c>
      <c r="UAP83" s="745" t="s">
        <v>245</v>
      </c>
      <c r="UAQ83" s="736"/>
      <c r="UAR83" s="727"/>
      <c r="UAS83" s="738">
        <v>2</v>
      </c>
      <c r="UAT83" s="722" t="s">
        <v>4511</v>
      </c>
      <c r="UAU83" s="723" t="s">
        <v>16</v>
      </c>
      <c r="UAV83" s="745" t="s">
        <v>221</v>
      </c>
      <c r="UAW83" s="745" t="s">
        <v>376</v>
      </c>
      <c r="UAX83" s="774">
        <v>31138</v>
      </c>
      <c r="UAY83" s="795">
        <v>32</v>
      </c>
      <c r="UAZ83" s="747" t="s">
        <v>4508</v>
      </c>
      <c r="UBA83" s="745" t="s">
        <v>785</v>
      </c>
      <c r="UBB83" s="745" t="s">
        <v>246</v>
      </c>
      <c r="UBC83" s="726"/>
      <c r="UBD83" s="726" t="s">
        <v>6426</v>
      </c>
      <c r="UBE83" s="722" t="s">
        <v>4179</v>
      </c>
      <c r="UBF83" s="745" t="s">
        <v>245</v>
      </c>
      <c r="UBG83" s="736"/>
      <c r="UBH83" s="727"/>
      <c r="UBI83" s="738">
        <v>2</v>
      </c>
      <c r="UBJ83" s="722" t="s">
        <v>4511</v>
      </c>
      <c r="UBK83" s="723" t="s">
        <v>16</v>
      </c>
      <c r="UBL83" s="745" t="s">
        <v>221</v>
      </c>
      <c r="UBM83" s="745" t="s">
        <v>376</v>
      </c>
      <c r="UBN83" s="774">
        <v>31138</v>
      </c>
      <c r="UBO83" s="795">
        <v>32</v>
      </c>
      <c r="UBP83" s="747" t="s">
        <v>4508</v>
      </c>
      <c r="UBQ83" s="745" t="s">
        <v>785</v>
      </c>
      <c r="UBR83" s="745" t="s">
        <v>246</v>
      </c>
      <c r="UBS83" s="726"/>
      <c r="UBT83" s="726" t="s">
        <v>6426</v>
      </c>
      <c r="UBU83" s="722" t="s">
        <v>4179</v>
      </c>
      <c r="UBV83" s="745" t="s">
        <v>245</v>
      </c>
      <c r="UBW83" s="736"/>
      <c r="UBX83" s="727"/>
      <c r="UBY83" s="738">
        <v>2</v>
      </c>
      <c r="UBZ83" s="722" t="s">
        <v>4511</v>
      </c>
      <c r="UCA83" s="723" t="s">
        <v>16</v>
      </c>
      <c r="UCB83" s="745" t="s">
        <v>221</v>
      </c>
      <c r="UCC83" s="745" t="s">
        <v>376</v>
      </c>
      <c r="UCD83" s="774">
        <v>31138</v>
      </c>
      <c r="UCE83" s="795">
        <v>32</v>
      </c>
      <c r="UCF83" s="747" t="s">
        <v>4508</v>
      </c>
      <c r="UCG83" s="745" t="s">
        <v>785</v>
      </c>
      <c r="UCH83" s="745" t="s">
        <v>246</v>
      </c>
      <c r="UCI83" s="726"/>
      <c r="UCJ83" s="726" t="s">
        <v>6426</v>
      </c>
      <c r="UCK83" s="722" t="s">
        <v>4179</v>
      </c>
      <c r="UCL83" s="745" t="s">
        <v>245</v>
      </c>
      <c r="UCM83" s="736"/>
      <c r="UCN83" s="727"/>
      <c r="UCO83" s="738">
        <v>2</v>
      </c>
      <c r="UCP83" s="722" t="s">
        <v>4511</v>
      </c>
      <c r="UCQ83" s="723" t="s">
        <v>16</v>
      </c>
      <c r="UCR83" s="745" t="s">
        <v>221</v>
      </c>
      <c r="UCS83" s="745" t="s">
        <v>376</v>
      </c>
      <c r="UCT83" s="774">
        <v>31138</v>
      </c>
      <c r="UCU83" s="795">
        <v>32</v>
      </c>
      <c r="UCV83" s="747" t="s">
        <v>4508</v>
      </c>
      <c r="UCW83" s="745" t="s">
        <v>785</v>
      </c>
      <c r="UCX83" s="745" t="s">
        <v>246</v>
      </c>
      <c r="UCY83" s="726"/>
      <c r="UCZ83" s="726" t="s">
        <v>6426</v>
      </c>
      <c r="UDA83" s="722" t="s">
        <v>4179</v>
      </c>
      <c r="UDB83" s="745" t="s">
        <v>245</v>
      </c>
      <c r="UDC83" s="736"/>
      <c r="UDD83" s="727"/>
      <c r="UDE83" s="738">
        <v>2</v>
      </c>
      <c r="UDF83" s="722" t="s">
        <v>4511</v>
      </c>
      <c r="UDG83" s="723" t="s">
        <v>16</v>
      </c>
      <c r="UDH83" s="745" t="s">
        <v>221</v>
      </c>
      <c r="UDI83" s="745" t="s">
        <v>376</v>
      </c>
      <c r="UDJ83" s="774">
        <v>31138</v>
      </c>
      <c r="UDK83" s="795">
        <v>32</v>
      </c>
      <c r="UDL83" s="747" t="s">
        <v>4508</v>
      </c>
      <c r="UDM83" s="745" t="s">
        <v>785</v>
      </c>
      <c r="UDN83" s="745" t="s">
        <v>246</v>
      </c>
      <c r="UDO83" s="726"/>
      <c r="UDP83" s="726" t="s">
        <v>6426</v>
      </c>
      <c r="UDQ83" s="722" t="s">
        <v>4179</v>
      </c>
      <c r="UDR83" s="745" t="s">
        <v>245</v>
      </c>
      <c r="UDS83" s="736"/>
      <c r="UDT83" s="727"/>
      <c r="UDU83" s="738">
        <v>2</v>
      </c>
      <c r="UDV83" s="722" t="s">
        <v>4511</v>
      </c>
      <c r="UDW83" s="723" t="s">
        <v>16</v>
      </c>
      <c r="UDX83" s="745" t="s">
        <v>221</v>
      </c>
      <c r="UDY83" s="745" t="s">
        <v>376</v>
      </c>
      <c r="UDZ83" s="774">
        <v>31138</v>
      </c>
      <c r="UEA83" s="795">
        <v>32</v>
      </c>
      <c r="UEB83" s="747" t="s">
        <v>4508</v>
      </c>
      <c r="UEC83" s="745" t="s">
        <v>785</v>
      </c>
      <c r="UED83" s="745" t="s">
        <v>246</v>
      </c>
      <c r="UEE83" s="726"/>
      <c r="UEF83" s="726" t="s">
        <v>6426</v>
      </c>
      <c r="UEG83" s="722" t="s">
        <v>4179</v>
      </c>
      <c r="UEH83" s="745" t="s">
        <v>245</v>
      </c>
      <c r="UEI83" s="736"/>
      <c r="UEJ83" s="727"/>
      <c r="UEK83" s="738">
        <v>2</v>
      </c>
      <c r="UEL83" s="722" t="s">
        <v>4511</v>
      </c>
      <c r="UEM83" s="723" t="s">
        <v>16</v>
      </c>
      <c r="UEN83" s="745" t="s">
        <v>221</v>
      </c>
      <c r="UEO83" s="745" t="s">
        <v>376</v>
      </c>
      <c r="UEP83" s="774">
        <v>31138</v>
      </c>
      <c r="UEQ83" s="795">
        <v>32</v>
      </c>
      <c r="UER83" s="747" t="s">
        <v>4508</v>
      </c>
      <c r="UES83" s="745" t="s">
        <v>785</v>
      </c>
      <c r="UET83" s="745" t="s">
        <v>246</v>
      </c>
      <c r="UEU83" s="726"/>
      <c r="UEV83" s="726" t="s">
        <v>6426</v>
      </c>
      <c r="UEW83" s="722" t="s">
        <v>4179</v>
      </c>
      <c r="UEX83" s="745" t="s">
        <v>245</v>
      </c>
      <c r="UEY83" s="736"/>
      <c r="UEZ83" s="727"/>
      <c r="UFA83" s="738">
        <v>2</v>
      </c>
      <c r="UFB83" s="722" t="s">
        <v>4511</v>
      </c>
      <c r="UFC83" s="723" t="s">
        <v>16</v>
      </c>
      <c r="UFD83" s="745" t="s">
        <v>221</v>
      </c>
      <c r="UFE83" s="745" t="s">
        <v>376</v>
      </c>
      <c r="UFF83" s="774">
        <v>31138</v>
      </c>
      <c r="UFG83" s="795">
        <v>32</v>
      </c>
      <c r="UFH83" s="747" t="s">
        <v>4508</v>
      </c>
      <c r="UFI83" s="745" t="s">
        <v>785</v>
      </c>
      <c r="UFJ83" s="745" t="s">
        <v>246</v>
      </c>
      <c r="UFK83" s="726"/>
      <c r="UFL83" s="726" t="s">
        <v>6426</v>
      </c>
      <c r="UFM83" s="722" t="s">
        <v>4179</v>
      </c>
      <c r="UFN83" s="745" t="s">
        <v>245</v>
      </c>
      <c r="UFO83" s="736"/>
      <c r="UFP83" s="727"/>
      <c r="UFQ83" s="738">
        <v>2</v>
      </c>
      <c r="UFR83" s="722" t="s">
        <v>4511</v>
      </c>
      <c r="UFS83" s="723" t="s">
        <v>16</v>
      </c>
      <c r="UFT83" s="745" t="s">
        <v>221</v>
      </c>
      <c r="UFU83" s="745" t="s">
        <v>376</v>
      </c>
      <c r="UFV83" s="774">
        <v>31138</v>
      </c>
      <c r="UFW83" s="795">
        <v>32</v>
      </c>
      <c r="UFX83" s="747" t="s">
        <v>4508</v>
      </c>
      <c r="UFY83" s="745" t="s">
        <v>785</v>
      </c>
      <c r="UFZ83" s="745" t="s">
        <v>246</v>
      </c>
      <c r="UGA83" s="726"/>
      <c r="UGB83" s="726" t="s">
        <v>6426</v>
      </c>
      <c r="UGC83" s="722" t="s">
        <v>4179</v>
      </c>
      <c r="UGD83" s="745" t="s">
        <v>245</v>
      </c>
      <c r="UGE83" s="736"/>
      <c r="UGF83" s="727"/>
      <c r="UGG83" s="738">
        <v>2</v>
      </c>
      <c r="UGH83" s="722" t="s">
        <v>4511</v>
      </c>
      <c r="UGI83" s="723" t="s">
        <v>16</v>
      </c>
      <c r="UGJ83" s="745" t="s">
        <v>221</v>
      </c>
      <c r="UGK83" s="745" t="s">
        <v>376</v>
      </c>
      <c r="UGL83" s="774">
        <v>31138</v>
      </c>
      <c r="UGM83" s="795">
        <v>32</v>
      </c>
      <c r="UGN83" s="747" t="s">
        <v>4508</v>
      </c>
      <c r="UGO83" s="745" t="s">
        <v>785</v>
      </c>
      <c r="UGP83" s="745" t="s">
        <v>246</v>
      </c>
      <c r="UGQ83" s="726"/>
      <c r="UGR83" s="726" t="s">
        <v>6426</v>
      </c>
      <c r="UGS83" s="722" t="s">
        <v>4179</v>
      </c>
      <c r="UGT83" s="745" t="s">
        <v>245</v>
      </c>
      <c r="UGU83" s="736"/>
      <c r="UGV83" s="727"/>
      <c r="UGW83" s="738">
        <v>2</v>
      </c>
      <c r="UGX83" s="722" t="s">
        <v>4511</v>
      </c>
      <c r="UGY83" s="723" t="s">
        <v>16</v>
      </c>
      <c r="UGZ83" s="745" t="s">
        <v>221</v>
      </c>
      <c r="UHA83" s="745" t="s">
        <v>376</v>
      </c>
      <c r="UHB83" s="774">
        <v>31138</v>
      </c>
      <c r="UHC83" s="795">
        <v>32</v>
      </c>
      <c r="UHD83" s="747" t="s">
        <v>4508</v>
      </c>
      <c r="UHE83" s="745" t="s">
        <v>785</v>
      </c>
      <c r="UHF83" s="745" t="s">
        <v>246</v>
      </c>
      <c r="UHG83" s="726"/>
      <c r="UHH83" s="726" t="s">
        <v>6426</v>
      </c>
      <c r="UHI83" s="722" t="s">
        <v>4179</v>
      </c>
      <c r="UHJ83" s="745" t="s">
        <v>245</v>
      </c>
      <c r="UHK83" s="736"/>
      <c r="UHL83" s="727"/>
      <c r="UHM83" s="738">
        <v>2</v>
      </c>
      <c r="UHN83" s="722" t="s">
        <v>4511</v>
      </c>
      <c r="UHO83" s="723" t="s">
        <v>16</v>
      </c>
      <c r="UHP83" s="745" t="s">
        <v>221</v>
      </c>
      <c r="UHQ83" s="745" t="s">
        <v>376</v>
      </c>
      <c r="UHR83" s="774">
        <v>31138</v>
      </c>
      <c r="UHS83" s="795">
        <v>32</v>
      </c>
      <c r="UHT83" s="747" t="s">
        <v>4508</v>
      </c>
      <c r="UHU83" s="745" t="s">
        <v>785</v>
      </c>
      <c r="UHV83" s="745" t="s">
        <v>246</v>
      </c>
      <c r="UHW83" s="726"/>
      <c r="UHX83" s="726" t="s">
        <v>6426</v>
      </c>
      <c r="UHY83" s="722" t="s">
        <v>4179</v>
      </c>
      <c r="UHZ83" s="745" t="s">
        <v>245</v>
      </c>
      <c r="UIA83" s="736"/>
      <c r="UIB83" s="727"/>
      <c r="UIC83" s="738">
        <v>2</v>
      </c>
      <c r="UID83" s="722" t="s">
        <v>4511</v>
      </c>
      <c r="UIE83" s="723" t="s">
        <v>16</v>
      </c>
      <c r="UIF83" s="745" t="s">
        <v>221</v>
      </c>
      <c r="UIG83" s="745" t="s">
        <v>376</v>
      </c>
      <c r="UIH83" s="774">
        <v>31138</v>
      </c>
      <c r="UII83" s="795">
        <v>32</v>
      </c>
      <c r="UIJ83" s="747" t="s">
        <v>4508</v>
      </c>
      <c r="UIK83" s="745" t="s">
        <v>785</v>
      </c>
      <c r="UIL83" s="745" t="s">
        <v>246</v>
      </c>
      <c r="UIM83" s="726"/>
      <c r="UIN83" s="726" t="s">
        <v>6426</v>
      </c>
      <c r="UIO83" s="722" t="s">
        <v>4179</v>
      </c>
      <c r="UIP83" s="745" t="s">
        <v>245</v>
      </c>
      <c r="UIQ83" s="736"/>
      <c r="UIR83" s="727"/>
      <c r="UIS83" s="738">
        <v>2</v>
      </c>
      <c r="UIT83" s="722" t="s">
        <v>4511</v>
      </c>
      <c r="UIU83" s="723" t="s">
        <v>16</v>
      </c>
      <c r="UIV83" s="745" t="s">
        <v>221</v>
      </c>
      <c r="UIW83" s="745" t="s">
        <v>376</v>
      </c>
      <c r="UIX83" s="774">
        <v>31138</v>
      </c>
      <c r="UIY83" s="795">
        <v>32</v>
      </c>
      <c r="UIZ83" s="747" t="s">
        <v>4508</v>
      </c>
      <c r="UJA83" s="745" t="s">
        <v>785</v>
      </c>
      <c r="UJB83" s="745" t="s">
        <v>246</v>
      </c>
      <c r="UJC83" s="726"/>
      <c r="UJD83" s="726" t="s">
        <v>6426</v>
      </c>
      <c r="UJE83" s="722" t="s">
        <v>4179</v>
      </c>
      <c r="UJF83" s="745" t="s">
        <v>245</v>
      </c>
      <c r="UJG83" s="736"/>
      <c r="UJH83" s="727"/>
      <c r="UJI83" s="738">
        <v>2</v>
      </c>
      <c r="UJJ83" s="722" t="s">
        <v>4511</v>
      </c>
      <c r="UJK83" s="723" t="s">
        <v>16</v>
      </c>
      <c r="UJL83" s="745" t="s">
        <v>221</v>
      </c>
      <c r="UJM83" s="745" t="s">
        <v>376</v>
      </c>
      <c r="UJN83" s="774">
        <v>31138</v>
      </c>
      <c r="UJO83" s="795">
        <v>32</v>
      </c>
      <c r="UJP83" s="747" t="s">
        <v>4508</v>
      </c>
      <c r="UJQ83" s="745" t="s">
        <v>785</v>
      </c>
      <c r="UJR83" s="745" t="s">
        <v>246</v>
      </c>
      <c r="UJS83" s="726"/>
      <c r="UJT83" s="726" t="s">
        <v>6426</v>
      </c>
      <c r="UJU83" s="722" t="s">
        <v>4179</v>
      </c>
      <c r="UJV83" s="745" t="s">
        <v>245</v>
      </c>
      <c r="UJW83" s="736"/>
      <c r="UJX83" s="727"/>
      <c r="UJY83" s="738">
        <v>2</v>
      </c>
      <c r="UJZ83" s="722" t="s">
        <v>4511</v>
      </c>
      <c r="UKA83" s="723" t="s">
        <v>16</v>
      </c>
      <c r="UKB83" s="745" t="s">
        <v>221</v>
      </c>
      <c r="UKC83" s="745" t="s">
        <v>376</v>
      </c>
      <c r="UKD83" s="774">
        <v>31138</v>
      </c>
      <c r="UKE83" s="795">
        <v>32</v>
      </c>
      <c r="UKF83" s="747" t="s">
        <v>4508</v>
      </c>
      <c r="UKG83" s="745" t="s">
        <v>785</v>
      </c>
      <c r="UKH83" s="745" t="s">
        <v>246</v>
      </c>
      <c r="UKI83" s="726"/>
      <c r="UKJ83" s="726" t="s">
        <v>6426</v>
      </c>
      <c r="UKK83" s="722" t="s">
        <v>4179</v>
      </c>
      <c r="UKL83" s="745" t="s">
        <v>245</v>
      </c>
      <c r="UKM83" s="736"/>
      <c r="UKN83" s="727"/>
      <c r="UKO83" s="738">
        <v>2</v>
      </c>
      <c r="UKP83" s="722" t="s">
        <v>4511</v>
      </c>
      <c r="UKQ83" s="723" t="s">
        <v>16</v>
      </c>
      <c r="UKR83" s="745" t="s">
        <v>221</v>
      </c>
      <c r="UKS83" s="745" t="s">
        <v>376</v>
      </c>
      <c r="UKT83" s="774">
        <v>31138</v>
      </c>
      <c r="UKU83" s="795">
        <v>32</v>
      </c>
      <c r="UKV83" s="747" t="s">
        <v>4508</v>
      </c>
      <c r="UKW83" s="745" t="s">
        <v>785</v>
      </c>
      <c r="UKX83" s="745" t="s">
        <v>246</v>
      </c>
      <c r="UKY83" s="726"/>
      <c r="UKZ83" s="726" t="s">
        <v>6426</v>
      </c>
      <c r="ULA83" s="722" t="s">
        <v>4179</v>
      </c>
      <c r="ULB83" s="745" t="s">
        <v>245</v>
      </c>
      <c r="ULC83" s="736"/>
      <c r="ULD83" s="727"/>
      <c r="ULE83" s="738">
        <v>2</v>
      </c>
      <c r="ULF83" s="722" t="s">
        <v>4511</v>
      </c>
      <c r="ULG83" s="723" t="s">
        <v>16</v>
      </c>
      <c r="ULH83" s="745" t="s">
        <v>221</v>
      </c>
      <c r="ULI83" s="745" t="s">
        <v>376</v>
      </c>
      <c r="ULJ83" s="774">
        <v>31138</v>
      </c>
      <c r="ULK83" s="795">
        <v>32</v>
      </c>
      <c r="ULL83" s="747" t="s">
        <v>4508</v>
      </c>
      <c r="ULM83" s="745" t="s">
        <v>785</v>
      </c>
      <c r="ULN83" s="745" t="s">
        <v>246</v>
      </c>
      <c r="ULO83" s="726"/>
      <c r="ULP83" s="726" t="s">
        <v>6426</v>
      </c>
      <c r="ULQ83" s="722" t="s">
        <v>4179</v>
      </c>
      <c r="ULR83" s="745" t="s">
        <v>245</v>
      </c>
      <c r="ULS83" s="736"/>
      <c r="ULT83" s="727"/>
      <c r="ULU83" s="738">
        <v>2</v>
      </c>
      <c r="ULV83" s="722" t="s">
        <v>4511</v>
      </c>
      <c r="ULW83" s="723" t="s">
        <v>16</v>
      </c>
      <c r="ULX83" s="745" t="s">
        <v>221</v>
      </c>
      <c r="ULY83" s="745" t="s">
        <v>376</v>
      </c>
      <c r="ULZ83" s="774">
        <v>31138</v>
      </c>
      <c r="UMA83" s="795">
        <v>32</v>
      </c>
      <c r="UMB83" s="747" t="s">
        <v>4508</v>
      </c>
      <c r="UMC83" s="745" t="s">
        <v>785</v>
      </c>
      <c r="UMD83" s="745" t="s">
        <v>246</v>
      </c>
      <c r="UME83" s="726"/>
      <c r="UMF83" s="726" t="s">
        <v>6426</v>
      </c>
      <c r="UMG83" s="722" t="s">
        <v>4179</v>
      </c>
      <c r="UMH83" s="745" t="s">
        <v>245</v>
      </c>
      <c r="UMI83" s="736"/>
      <c r="UMJ83" s="727"/>
      <c r="UMK83" s="738">
        <v>2</v>
      </c>
      <c r="UML83" s="722" t="s">
        <v>4511</v>
      </c>
      <c r="UMM83" s="723" t="s">
        <v>16</v>
      </c>
      <c r="UMN83" s="745" t="s">
        <v>221</v>
      </c>
      <c r="UMO83" s="745" t="s">
        <v>376</v>
      </c>
      <c r="UMP83" s="774">
        <v>31138</v>
      </c>
      <c r="UMQ83" s="795">
        <v>32</v>
      </c>
      <c r="UMR83" s="747" t="s">
        <v>4508</v>
      </c>
      <c r="UMS83" s="745" t="s">
        <v>785</v>
      </c>
      <c r="UMT83" s="745" t="s">
        <v>246</v>
      </c>
      <c r="UMU83" s="726"/>
      <c r="UMV83" s="726" t="s">
        <v>6426</v>
      </c>
      <c r="UMW83" s="722" t="s">
        <v>4179</v>
      </c>
      <c r="UMX83" s="745" t="s">
        <v>245</v>
      </c>
      <c r="UMY83" s="736"/>
      <c r="UMZ83" s="727"/>
      <c r="UNA83" s="738">
        <v>2</v>
      </c>
      <c r="UNB83" s="722" t="s">
        <v>4511</v>
      </c>
      <c r="UNC83" s="723" t="s">
        <v>16</v>
      </c>
      <c r="UND83" s="745" t="s">
        <v>221</v>
      </c>
      <c r="UNE83" s="745" t="s">
        <v>376</v>
      </c>
      <c r="UNF83" s="774">
        <v>31138</v>
      </c>
      <c r="UNG83" s="795">
        <v>32</v>
      </c>
      <c r="UNH83" s="747" t="s">
        <v>4508</v>
      </c>
      <c r="UNI83" s="745" t="s">
        <v>785</v>
      </c>
      <c r="UNJ83" s="745" t="s">
        <v>246</v>
      </c>
      <c r="UNK83" s="726"/>
      <c r="UNL83" s="726" t="s">
        <v>6426</v>
      </c>
      <c r="UNM83" s="722" t="s">
        <v>4179</v>
      </c>
      <c r="UNN83" s="745" t="s">
        <v>245</v>
      </c>
      <c r="UNO83" s="736"/>
      <c r="UNP83" s="727"/>
      <c r="UNQ83" s="738">
        <v>2</v>
      </c>
      <c r="UNR83" s="722" t="s">
        <v>4511</v>
      </c>
      <c r="UNS83" s="723" t="s">
        <v>16</v>
      </c>
      <c r="UNT83" s="745" t="s">
        <v>221</v>
      </c>
      <c r="UNU83" s="745" t="s">
        <v>376</v>
      </c>
      <c r="UNV83" s="774">
        <v>31138</v>
      </c>
      <c r="UNW83" s="795">
        <v>32</v>
      </c>
      <c r="UNX83" s="747" t="s">
        <v>4508</v>
      </c>
      <c r="UNY83" s="745" t="s">
        <v>785</v>
      </c>
      <c r="UNZ83" s="745" t="s">
        <v>246</v>
      </c>
      <c r="UOA83" s="726"/>
      <c r="UOB83" s="726" t="s">
        <v>6426</v>
      </c>
      <c r="UOC83" s="722" t="s">
        <v>4179</v>
      </c>
      <c r="UOD83" s="745" t="s">
        <v>245</v>
      </c>
      <c r="UOE83" s="736"/>
      <c r="UOF83" s="727"/>
      <c r="UOG83" s="738">
        <v>2</v>
      </c>
      <c r="UOH83" s="722" t="s">
        <v>4511</v>
      </c>
      <c r="UOI83" s="723" t="s">
        <v>16</v>
      </c>
      <c r="UOJ83" s="745" t="s">
        <v>221</v>
      </c>
      <c r="UOK83" s="745" t="s">
        <v>376</v>
      </c>
      <c r="UOL83" s="774">
        <v>31138</v>
      </c>
      <c r="UOM83" s="795">
        <v>32</v>
      </c>
      <c r="UON83" s="747" t="s">
        <v>4508</v>
      </c>
      <c r="UOO83" s="745" t="s">
        <v>785</v>
      </c>
      <c r="UOP83" s="745" t="s">
        <v>246</v>
      </c>
      <c r="UOQ83" s="726"/>
      <c r="UOR83" s="726" t="s">
        <v>6426</v>
      </c>
      <c r="UOS83" s="722" t="s">
        <v>4179</v>
      </c>
      <c r="UOT83" s="745" t="s">
        <v>245</v>
      </c>
      <c r="UOU83" s="736"/>
      <c r="UOV83" s="727"/>
      <c r="UOW83" s="738">
        <v>2</v>
      </c>
      <c r="UOX83" s="722" t="s">
        <v>4511</v>
      </c>
      <c r="UOY83" s="723" t="s">
        <v>16</v>
      </c>
      <c r="UOZ83" s="745" t="s">
        <v>221</v>
      </c>
      <c r="UPA83" s="745" t="s">
        <v>376</v>
      </c>
      <c r="UPB83" s="774">
        <v>31138</v>
      </c>
      <c r="UPC83" s="795">
        <v>32</v>
      </c>
      <c r="UPD83" s="747" t="s">
        <v>4508</v>
      </c>
      <c r="UPE83" s="745" t="s">
        <v>785</v>
      </c>
      <c r="UPF83" s="745" t="s">
        <v>246</v>
      </c>
      <c r="UPG83" s="726"/>
      <c r="UPH83" s="726" t="s">
        <v>6426</v>
      </c>
      <c r="UPI83" s="722" t="s">
        <v>4179</v>
      </c>
      <c r="UPJ83" s="745" t="s">
        <v>245</v>
      </c>
      <c r="UPK83" s="736"/>
      <c r="UPL83" s="727"/>
      <c r="UPM83" s="738">
        <v>2</v>
      </c>
      <c r="UPN83" s="722" t="s">
        <v>4511</v>
      </c>
      <c r="UPO83" s="723" t="s">
        <v>16</v>
      </c>
      <c r="UPP83" s="745" t="s">
        <v>221</v>
      </c>
      <c r="UPQ83" s="745" t="s">
        <v>376</v>
      </c>
      <c r="UPR83" s="774">
        <v>31138</v>
      </c>
      <c r="UPS83" s="795">
        <v>32</v>
      </c>
      <c r="UPT83" s="747" t="s">
        <v>4508</v>
      </c>
      <c r="UPU83" s="745" t="s">
        <v>785</v>
      </c>
      <c r="UPV83" s="745" t="s">
        <v>246</v>
      </c>
      <c r="UPW83" s="726"/>
      <c r="UPX83" s="726" t="s">
        <v>6426</v>
      </c>
      <c r="UPY83" s="722" t="s">
        <v>4179</v>
      </c>
      <c r="UPZ83" s="745" t="s">
        <v>245</v>
      </c>
      <c r="UQA83" s="736"/>
      <c r="UQB83" s="727"/>
      <c r="UQC83" s="738">
        <v>2</v>
      </c>
      <c r="UQD83" s="722" t="s">
        <v>4511</v>
      </c>
      <c r="UQE83" s="723" t="s">
        <v>16</v>
      </c>
      <c r="UQF83" s="745" t="s">
        <v>221</v>
      </c>
      <c r="UQG83" s="745" t="s">
        <v>376</v>
      </c>
      <c r="UQH83" s="774">
        <v>31138</v>
      </c>
      <c r="UQI83" s="795">
        <v>32</v>
      </c>
      <c r="UQJ83" s="747" t="s">
        <v>4508</v>
      </c>
      <c r="UQK83" s="745" t="s">
        <v>785</v>
      </c>
      <c r="UQL83" s="745" t="s">
        <v>246</v>
      </c>
      <c r="UQM83" s="726"/>
      <c r="UQN83" s="726" t="s">
        <v>6426</v>
      </c>
      <c r="UQO83" s="722" t="s">
        <v>4179</v>
      </c>
      <c r="UQP83" s="745" t="s">
        <v>245</v>
      </c>
      <c r="UQQ83" s="736"/>
      <c r="UQR83" s="727"/>
      <c r="UQS83" s="738">
        <v>2</v>
      </c>
      <c r="UQT83" s="722" t="s">
        <v>4511</v>
      </c>
      <c r="UQU83" s="723" t="s">
        <v>16</v>
      </c>
      <c r="UQV83" s="745" t="s">
        <v>221</v>
      </c>
      <c r="UQW83" s="745" t="s">
        <v>376</v>
      </c>
      <c r="UQX83" s="774">
        <v>31138</v>
      </c>
      <c r="UQY83" s="795">
        <v>32</v>
      </c>
      <c r="UQZ83" s="747" t="s">
        <v>4508</v>
      </c>
      <c r="URA83" s="745" t="s">
        <v>785</v>
      </c>
      <c r="URB83" s="745" t="s">
        <v>246</v>
      </c>
      <c r="URC83" s="726"/>
      <c r="URD83" s="726" t="s">
        <v>6426</v>
      </c>
      <c r="URE83" s="722" t="s">
        <v>4179</v>
      </c>
      <c r="URF83" s="745" t="s">
        <v>245</v>
      </c>
      <c r="URG83" s="736"/>
      <c r="URH83" s="727"/>
      <c r="URI83" s="738">
        <v>2</v>
      </c>
      <c r="URJ83" s="722" t="s">
        <v>4511</v>
      </c>
      <c r="URK83" s="723" t="s">
        <v>16</v>
      </c>
      <c r="URL83" s="745" t="s">
        <v>221</v>
      </c>
      <c r="URM83" s="745" t="s">
        <v>376</v>
      </c>
      <c r="URN83" s="774">
        <v>31138</v>
      </c>
      <c r="URO83" s="795">
        <v>32</v>
      </c>
      <c r="URP83" s="747" t="s">
        <v>4508</v>
      </c>
      <c r="URQ83" s="745" t="s">
        <v>785</v>
      </c>
      <c r="URR83" s="745" t="s">
        <v>246</v>
      </c>
      <c r="URS83" s="726"/>
      <c r="URT83" s="726" t="s">
        <v>6426</v>
      </c>
      <c r="URU83" s="722" t="s">
        <v>4179</v>
      </c>
      <c r="URV83" s="745" t="s">
        <v>245</v>
      </c>
      <c r="URW83" s="736"/>
      <c r="URX83" s="727"/>
      <c r="URY83" s="738">
        <v>2</v>
      </c>
      <c r="URZ83" s="722" t="s">
        <v>4511</v>
      </c>
      <c r="USA83" s="723" t="s">
        <v>16</v>
      </c>
      <c r="USB83" s="745" t="s">
        <v>221</v>
      </c>
      <c r="USC83" s="745" t="s">
        <v>376</v>
      </c>
      <c r="USD83" s="774">
        <v>31138</v>
      </c>
      <c r="USE83" s="795">
        <v>32</v>
      </c>
      <c r="USF83" s="747" t="s">
        <v>4508</v>
      </c>
      <c r="USG83" s="745" t="s">
        <v>785</v>
      </c>
      <c r="USH83" s="745" t="s">
        <v>246</v>
      </c>
      <c r="USI83" s="726"/>
      <c r="USJ83" s="726" t="s">
        <v>6426</v>
      </c>
      <c r="USK83" s="722" t="s">
        <v>4179</v>
      </c>
      <c r="USL83" s="745" t="s">
        <v>245</v>
      </c>
      <c r="USM83" s="736"/>
      <c r="USN83" s="727"/>
      <c r="USO83" s="738">
        <v>2</v>
      </c>
      <c r="USP83" s="722" t="s">
        <v>4511</v>
      </c>
      <c r="USQ83" s="723" t="s">
        <v>16</v>
      </c>
      <c r="USR83" s="745" t="s">
        <v>221</v>
      </c>
      <c r="USS83" s="745" t="s">
        <v>376</v>
      </c>
      <c r="UST83" s="774">
        <v>31138</v>
      </c>
      <c r="USU83" s="795">
        <v>32</v>
      </c>
      <c r="USV83" s="747" t="s">
        <v>4508</v>
      </c>
      <c r="USW83" s="745" t="s">
        <v>785</v>
      </c>
      <c r="USX83" s="745" t="s">
        <v>246</v>
      </c>
      <c r="USY83" s="726"/>
      <c r="USZ83" s="726" t="s">
        <v>6426</v>
      </c>
      <c r="UTA83" s="722" t="s">
        <v>4179</v>
      </c>
      <c r="UTB83" s="745" t="s">
        <v>245</v>
      </c>
      <c r="UTC83" s="736"/>
      <c r="UTD83" s="727"/>
      <c r="UTE83" s="738">
        <v>2</v>
      </c>
      <c r="UTF83" s="722" t="s">
        <v>4511</v>
      </c>
      <c r="UTG83" s="723" t="s">
        <v>16</v>
      </c>
      <c r="UTH83" s="745" t="s">
        <v>221</v>
      </c>
      <c r="UTI83" s="745" t="s">
        <v>376</v>
      </c>
      <c r="UTJ83" s="774">
        <v>31138</v>
      </c>
      <c r="UTK83" s="795">
        <v>32</v>
      </c>
      <c r="UTL83" s="747" t="s">
        <v>4508</v>
      </c>
      <c r="UTM83" s="745" t="s">
        <v>785</v>
      </c>
      <c r="UTN83" s="745" t="s">
        <v>246</v>
      </c>
      <c r="UTO83" s="726"/>
      <c r="UTP83" s="726" t="s">
        <v>6426</v>
      </c>
      <c r="UTQ83" s="722" t="s">
        <v>4179</v>
      </c>
      <c r="UTR83" s="745" t="s">
        <v>245</v>
      </c>
      <c r="UTS83" s="736"/>
      <c r="UTT83" s="727"/>
      <c r="UTU83" s="738">
        <v>2</v>
      </c>
      <c r="UTV83" s="722" t="s">
        <v>4511</v>
      </c>
      <c r="UTW83" s="723" t="s">
        <v>16</v>
      </c>
      <c r="UTX83" s="745" t="s">
        <v>221</v>
      </c>
      <c r="UTY83" s="745" t="s">
        <v>376</v>
      </c>
      <c r="UTZ83" s="774">
        <v>31138</v>
      </c>
      <c r="UUA83" s="795">
        <v>32</v>
      </c>
      <c r="UUB83" s="747" t="s">
        <v>4508</v>
      </c>
      <c r="UUC83" s="745" t="s">
        <v>785</v>
      </c>
      <c r="UUD83" s="745" t="s">
        <v>246</v>
      </c>
      <c r="UUE83" s="726"/>
      <c r="UUF83" s="726" t="s">
        <v>6426</v>
      </c>
      <c r="UUG83" s="722" t="s">
        <v>4179</v>
      </c>
      <c r="UUH83" s="745" t="s">
        <v>245</v>
      </c>
      <c r="UUI83" s="736"/>
      <c r="UUJ83" s="727"/>
      <c r="UUK83" s="738">
        <v>2</v>
      </c>
      <c r="UUL83" s="722" t="s">
        <v>4511</v>
      </c>
      <c r="UUM83" s="723" t="s">
        <v>16</v>
      </c>
      <c r="UUN83" s="745" t="s">
        <v>221</v>
      </c>
      <c r="UUO83" s="745" t="s">
        <v>376</v>
      </c>
      <c r="UUP83" s="774">
        <v>31138</v>
      </c>
      <c r="UUQ83" s="795">
        <v>32</v>
      </c>
      <c r="UUR83" s="747" t="s">
        <v>4508</v>
      </c>
      <c r="UUS83" s="745" t="s">
        <v>785</v>
      </c>
      <c r="UUT83" s="745" t="s">
        <v>246</v>
      </c>
      <c r="UUU83" s="726"/>
      <c r="UUV83" s="726" t="s">
        <v>6426</v>
      </c>
      <c r="UUW83" s="722" t="s">
        <v>4179</v>
      </c>
      <c r="UUX83" s="745" t="s">
        <v>245</v>
      </c>
      <c r="UUY83" s="736"/>
      <c r="UUZ83" s="727"/>
      <c r="UVA83" s="738">
        <v>2</v>
      </c>
      <c r="UVB83" s="722" t="s">
        <v>4511</v>
      </c>
      <c r="UVC83" s="723" t="s">
        <v>16</v>
      </c>
      <c r="UVD83" s="745" t="s">
        <v>221</v>
      </c>
      <c r="UVE83" s="745" t="s">
        <v>376</v>
      </c>
      <c r="UVF83" s="774">
        <v>31138</v>
      </c>
      <c r="UVG83" s="795">
        <v>32</v>
      </c>
      <c r="UVH83" s="747" t="s">
        <v>4508</v>
      </c>
      <c r="UVI83" s="745" t="s">
        <v>785</v>
      </c>
      <c r="UVJ83" s="745" t="s">
        <v>246</v>
      </c>
      <c r="UVK83" s="726"/>
      <c r="UVL83" s="726" t="s">
        <v>6426</v>
      </c>
      <c r="UVM83" s="722" t="s">
        <v>4179</v>
      </c>
      <c r="UVN83" s="745" t="s">
        <v>245</v>
      </c>
      <c r="UVO83" s="736"/>
      <c r="UVP83" s="727"/>
      <c r="UVQ83" s="738">
        <v>2</v>
      </c>
      <c r="UVR83" s="722" t="s">
        <v>4511</v>
      </c>
      <c r="UVS83" s="723" t="s">
        <v>16</v>
      </c>
      <c r="UVT83" s="745" t="s">
        <v>221</v>
      </c>
      <c r="UVU83" s="745" t="s">
        <v>376</v>
      </c>
      <c r="UVV83" s="774">
        <v>31138</v>
      </c>
      <c r="UVW83" s="795">
        <v>32</v>
      </c>
      <c r="UVX83" s="747" t="s">
        <v>4508</v>
      </c>
      <c r="UVY83" s="745" t="s">
        <v>785</v>
      </c>
      <c r="UVZ83" s="745" t="s">
        <v>246</v>
      </c>
      <c r="UWA83" s="726"/>
      <c r="UWB83" s="726" t="s">
        <v>6426</v>
      </c>
      <c r="UWC83" s="722" t="s">
        <v>4179</v>
      </c>
      <c r="UWD83" s="745" t="s">
        <v>245</v>
      </c>
      <c r="UWE83" s="736"/>
      <c r="UWF83" s="727"/>
      <c r="UWG83" s="738">
        <v>2</v>
      </c>
      <c r="UWH83" s="722" t="s">
        <v>4511</v>
      </c>
      <c r="UWI83" s="723" t="s">
        <v>16</v>
      </c>
      <c r="UWJ83" s="745" t="s">
        <v>221</v>
      </c>
      <c r="UWK83" s="745" t="s">
        <v>376</v>
      </c>
      <c r="UWL83" s="774">
        <v>31138</v>
      </c>
      <c r="UWM83" s="795">
        <v>32</v>
      </c>
      <c r="UWN83" s="747" t="s">
        <v>4508</v>
      </c>
      <c r="UWO83" s="745" t="s">
        <v>785</v>
      </c>
      <c r="UWP83" s="745" t="s">
        <v>246</v>
      </c>
      <c r="UWQ83" s="726"/>
      <c r="UWR83" s="726" t="s">
        <v>6426</v>
      </c>
      <c r="UWS83" s="722" t="s">
        <v>4179</v>
      </c>
      <c r="UWT83" s="745" t="s">
        <v>245</v>
      </c>
      <c r="UWU83" s="736"/>
      <c r="UWV83" s="727"/>
      <c r="UWW83" s="738">
        <v>2</v>
      </c>
      <c r="UWX83" s="722" t="s">
        <v>4511</v>
      </c>
      <c r="UWY83" s="723" t="s">
        <v>16</v>
      </c>
      <c r="UWZ83" s="745" t="s">
        <v>221</v>
      </c>
      <c r="UXA83" s="745" t="s">
        <v>376</v>
      </c>
      <c r="UXB83" s="774">
        <v>31138</v>
      </c>
      <c r="UXC83" s="795">
        <v>32</v>
      </c>
      <c r="UXD83" s="747" t="s">
        <v>4508</v>
      </c>
      <c r="UXE83" s="745" t="s">
        <v>785</v>
      </c>
      <c r="UXF83" s="745" t="s">
        <v>246</v>
      </c>
      <c r="UXG83" s="726"/>
      <c r="UXH83" s="726" t="s">
        <v>6426</v>
      </c>
      <c r="UXI83" s="722" t="s">
        <v>4179</v>
      </c>
      <c r="UXJ83" s="745" t="s">
        <v>245</v>
      </c>
      <c r="UXK83" s="736"/>
      <c r="UXL83" s="727"/>
      <c r="UXM83" s="738">
        <v>2</v>
      </c>
      <c r="UXN83" s="722" t="s">
        <v>4511</v>
      </c>
      <c r="UXO83" s="723" t="s">
        <v>16</v>
      </c>
      <c r="UXP83" s="745" t="s">
        <v>221</v>
      </c>
      <c r="UXQ83" s="745" t="s">
        <v>376</v>
      </c>
      <c r="UXR83" s="774">
        <v>31138</v>
      </c>
      <c r="UXS83" s="795">
        <v>32</v>
      </c>
      <c r="UXT83" s="747" t="s">
        <v>4508</v>
      </c>
      <c r="UXU83" s="745" t="s">
        <v>785</v>
      </c>
      <c r="UXV83" s="745" t="s">
        <v>246</v>
      </c>
      <c r="UXW83" s="726"/>
      <c r="UXX83" s="726" t="s">
        <v>6426</v>
      </c>
      <c r="UXY83" s="722" t="s">
        <v>4179</v>
      </c>
      <c r="UXZ83" s="745" t="s">
        <v>245</v>
      </c>
      <c r="UYA83" s="736"/>
      <c r="UYB83" s="727"/>
      <c r="UYC83" s="738">
        <v>2</v>
      </c>
      <c r="UYD83" s="722" t="s">
        <v>4511</v>
      </c>
      <c r="UYE83" s="723" t="s">
        <v>16</v>
      </c>
      <c r="UYF83" s="745" t="s">
        <v>221</v>
      </c>
      <c r="UYG83" s="745" t="s">
        <v>376</v>
      </c>
      <c r="UYH83" s="774">
        <v>31138</v>
      </c>
      <c r="UYI83" s="795">
        <v>32</v>
      </c>
      <c r="UYJ83" s="747" t="s">
        <v>4508</v>
      </c>
      <c r="UYK83" s="745" t="s">
        <v>785</v>
      </c>
      <c r="UYL83" s="745" t="s">
        <v>246</v>
      </c>
      <c r="UYM83" s="726"/>
      <c r="UYN83" s="726" t="s">
        <v>6426</v>
      </c>
      <c r="UYO83" s="722" t="s">
        <v>4179</v>
      </c>
      <c r="UYP83" s="745" t="s">
        <v>245</v>
      </c>
      <c r="UYQ83" s="736"/>
      <c r="UYR83" s="727"/>
      <c r="UYS83" s="738">
        <v>2</v>
      </c>
      <c r="UYT83" s="722" t="s">
        <v>4511</v>
      </c>
      <c r="UYU83" s="723" t="s">
        <v>16</v>
      </c>
      <c r="UYV83" s="745" t="s">
        <v>221</v>
      </c>
      <c r="UYW83" s="745" t="s">
        <v>376</v>
      </c>
      <c r="UYX83" s="774">
        <v>31138</v>
      </c>
      <c r="UYY83" s="795">
        <v>32</v>
      </c>
      <c r="UYZ83" s="747" t="s">
        <v>4508</v>
      </c>
      <c r="UZA83" s="745" t="s">
        <v>785</v>
      </c>
      <c r="UZB83" s="745" t="s">
        <v>246</v>
      </c>
      <c r="UZC83" s="726"/>
      <c r="UZD83" s="726" t="s">
        <v>6426</v>
      </c>
      <c r="UZE83" s="722" t="s">
        <v>4179</v>
      </c>
      <c r="UZF83" s="745" t="s">
        <v>245</v>
      </c>
      <c r="UZG83" s="736"/>
      <c r="UZH83" s="727"/>
      <c r="UZI83" s="738">
        <v>2</v>
      </c>
      <c r="UZJ83" s="722" t="s">
        <v>4511</v>
      </c>
      <c r="UZK83" s="723" t="s">
        <v>16</v>
      </c>
      <c r="UZL83" s="745" t="s">
        <v>221</v>
      </c>
      <c r="UZM83" s="745" t="s">
        <v>376</v>
      </c>
      <c r="UZN83" s="774">
        <v>31138</v>
      </c>
      <c r="UZO83" s="795">
        <v>32</v>
      </c>
      <c r="UZP83" s="747" t="s">
        <v>4508</v>
      </c>
      <c r="UZQ83" s="745" t="s">
        <v>785</v>
      </c>
      <c r="UZR83" s="745" t="s">
        <v>246</v>
      </c>
      <c r="UZS83" s="726"/>
      <c r="UZT83" s="726" t="s">
        <v>6426</v>
      </c>
      <c r="UZU83" s="722" t="s">
        <v>4179</v>
      </c>
      <c r="UZV83" s="745" t="s">
        <v>245</v>
      </c>
      <c r="UZW83" s="736"/>
      <c r="UZX83" s="727"/>
      <c r="UZY83" s="738">
        <v>2</v>
      </c>
      <c r="UZZ83" s="722" t="s">
        <v>4511</v>
      </c>
      <c r="VAA83" s="723" t="s">
        <v>16</v>
      </c>
      <c r="VAB83" s="745" t="s">
        <v>221</v>
      </c>
      <c r="VAC83" s="745" t="s">
        <v>376</v>
      </c>
      <c r="VAD83" s="774">
        <v>31138</v>
      </c>
      <c r="VAE83" s="795">
        <v>32</v>
      </c>
      <c r="VAF83" s="747" t="s">
        <v>4508</v>
      </c>
      <c r="VAG83" s="745" t="s">
        <v>785</v>
      </c>
      <c r="VAH83" s="745" t="s">
        <v>246</v>
      </c>
      <c r="VAI83" s="726"/>
      <c r="VAJ83" s="726" t="s">
        <v>6426</v>
      </c>
      <c r="VAK83" s="722" t="s">
        <v>4179</v>
      </c>
      <c r="VAL83" s="745" t="s">
        <v>245</v>
      </c>
      <c r="VAM83" s="736"/>
      <c r="VAN83" s="727"/>
      <c r="VAO83" s="738">
        <v>2</v>
      </c>
      <c r="VAP83" s="722" t="s">
        <v>4511</v>
      </c>
      <c r="VAQ83" s="723" t="s">
        <v>16</v>
      </c>
      <c r="VAR83" s="745" t="s">
        <v>221</v>
      </c>
      <c r="VAS83" s="745" t="s">
        <v>376</v>
      </c>
      <c r="VAT83" s="774">
        <v>31138</v>
      </c>
      <c r="VAU83" s="795">
        <v>32</v>
      </c>
      <c r="VAV83" s="747" t="s">
        <v>4508</v>
      </c>
      <c r="VAW83" s="745" t="s">
        <v>785</v>
      </c>
      <c r="VAX83" s="745" t="s">
        <v>246</v>
      </c>
      <c r="VAY83" s="726"/>
      <c r="VAZ83" s="726" t="s">
        <v>6426</v>
      </c>
      <c r="VBA83" s="722" t="s">
        <v>4179</v>
      </c>
      <c r="VBB83" s="745" t="s">
        <v>245</v>
      </c>
      <c r="VBC83" s="736"/>
      <c r="VBD83" s="727"/>
      <c r="VBE83" s="738">
        <v>2</v>
      </c>
      <c r="VBF83" s="722" t="s">
        <v>4511</v>
      </c>
      <c r="VBG83" s="723" t="s">
        <v>16</v>
      </c>
      <c r="VBH83" s="745" t="s">
        <v>221</v>
      </c>
      <c r="VBI83" s="745" t="s">
        <v>376</v>
      </c>
      <c r="VBJ83" s="774">
        <v>31138</v>
      </c>
      <c r="VBK83" s="795">
        <v>32</v>
      </c>
      <c r="VBL83" s="747" t="s">
        <v>4508</v>
      </c>
      <c r="VBM83" s="745" t="s">
        <v>785</v>
      </c>
      <c r="VBN83" s="745" t="s">
        <v>246</v>
      </c>
      <c r="VBO83" s="726"/>
      <c r="VBP83" s="726" t="s">
        <v>6426</v>
      </c>
      <c r="VBQ83" s="722" t="s">
        <v>4179</v>
      </c>
      <c r="VBR83" s="745" t="s">
        <v>245</v>
      </c>
      <c r="VBS83" s="736"/>
      <c r="VBT83" s="727"/>
      <c r="VBU83" s="738">
        <v>2</v>
      </c>
      <c r="VBV83" s="722" t="s">
        <v>4511</v>
      </c>
      <c r="VBW83" s="723" t="s">
        <v>16</v>
      </c>
      <c r="VBX83" s="745" t="s">
        <v>221</v>
      </c>
      <c r="VBY83" s="745" t="s">
        <v>376</v>
      </c>
      <c r="VBZ83" s="774">
        <v>31138</v>
      </c>
      <c r="VCA83" s="795">
        <v>32</v>
      </c>
      <c r="VCB83" s="747" t="s">
        <v>4508</v>
      </c>
      <c r="VCC83" s="745" t="s">
        <v>785</v>
      </c>
      <c r="VCD83" s="745" t="s">
        <v>246</v>
      </c>
      <c r="VCE83" s="726"/>
      <c r="VCF83" s="726" t="s">
        <v>6426</v>
      </c>
      <c r="VCG83" s="722" t="s">
        <v>4179</v>
      </c>
      <c r="VCH83" s="745" t="s">
        <v>245</v>
      </c>
      <c r="VCI83" s="736"/>
      <c r="VCJ83" s="727"/>
      <c r="VCK83" s="738">
        <v>2</v>
      </c>
      <c r="VCL83" s="722" t="s">
        <v>4511</v>
      </c>
      <c r="VCM83" s="723" t="s">
        <v>16</v>
      </c>
      <c r="VCN83" s="745" t="s">
        <v>221</v>
      </c>
      <c r="VCO83" s="745" t="s">
        <v>376</v>
      </c>
      <c r="VCP83" s="774">
        <v>31138</v>
      </c>
      <c r="VCQ83" s="795">
        <v>32</v>
      </c>
      <c r="VCR83" s="747" t="s">
        <v>4508</v>
      </c>
      <c r="VCS83" s="745" t="s">
        <v>785</v>
      </c>
      <c r="VCT83" s="745" t="s">
        <v>246</v>
      </c>
      <c r="VCU83" s="726"/>
      <c r="VCV83" s="726" t="s">
        <v>6426</v>
      </c>
      <c r="VCW83" s="722" t="s">
        <v>4179</v>
      </c>
      <c r="VCX83" s="745" t="s">
        <v>245</v>
      </c>
      <c r="VCY83" s="736"/>
      <c r="VCZ83" s="727"/>
      <c r="VDA83" s="738">
        <v>2</v>
      </c>
      <c r="VDB83" s="722" t="s">
        <v>4511</v>
      </c>
      <c r="VDC83" s="723" t="s">
        <v>16</v>
      </c>
      <c r="VDD83" s="745" t="s">
        <v>221</v>
      </c>
      <c r="VDE83" s="745" t="s">
        <v>376</v>
      </c>
      <c r="VDF83" s="774">
        <v>31138</v>
      </c>
      <c r="VDG83" s="795">
        <v>32</v>
      </c>
      <c r="VDH83" s="747" t="s">
        <v>4508</v>
      </c>
      <c r="VDI83" s="745" t="s">
        <v>785</v>
      </c>
      <c r="VDJ83" s="745" t="s">
        <v>246</v>
      </c>
      <c r="VDK83" s="726"/>
      <c r="VDL83" s="726" t="s">
        <v>6426</v>
      </c>
      <c r="VDM83" s="722" t="s">
        <v>4179</v>
      </c>
      <c r="VDN83" s="745" t="s">
        <v>245</v>
      </c>
      <c r="VDO83" s="736"/>
      <c r="VDP83" s="727"/>
      <c r="VDQ83" s="738">
        <v>2</v>
      </c>
      <c r="VDR83" s="722" t="s">
        <v>4511</v>
      </c>
      <c r="VDS83" s="723" t="s">
        <v>16</v>
      </c>
      <c r="VDT83" s="745" t="s">
        <v>221</v>
      </c>
      <c r="VDU83" s="745" t="s">
        <v>376</v>
      </c>
      <c r="VDV83" s="774">
        <v>31138</v>
      </c>
      <c r="VDW83" s="795">
        <v>32</v>
      </c>
      <c r="VDX83" s="747" t="s">
        <v>4508</v>
      </c>
      <c r="VDY83" s="745" t="s">
        <v>785</v>
      </c>
      <c r="VDZ83" s="745" t="s">
        <v>246</v>
      </c>
      <c r="VEA83" s="726"/>
      <c r="VEB83" s="726" t="s">
        <v>6426</v>
      </c>
      <c r="VEC83" s="722" t="s">
        <v>4179</v>
      </c>
      <c r="VED83" s="745" t="s">
        <v>245</v>
      </c>
      <c r="VEE83" s="736"/>
      <c r="VEF83" s="727"/>
      <c r="VEG83" s="738">
        <v>2</v>
      </c>
      <c r="VEH83" s="722" t="s">
        <v>4511</v>
      </c>
      <c r="VEI83" s="723" t="s">
        <v>16</v>
      </c>
      <c r="VEJ83" s="745" t="s">
        <v>221</v>
      </c>
      <c r="VEK83" s="745" t="s">
        <v>376</v>
      </c>
      <c r="VEL83" s="774">
        <v>31138</v>
      </c>
      <c r="VEM83" s="795">
        <v>32</v>
      </c>
      <c r="VEN83" s="747" t="s">
        <v>4508</v>
      </c>
      <c r="VEO83" s="745" t="s">
        <v>785</v>
      </c>
      <c r="VEP83" s="745" t="s">
        <v>246</v>
      </c>
      <c r="VEQ83" s="726"/>
      <c r="VER83" s="726" t="s">
        <v>6426</v>
      </c>
      <c r="VES83" s="722" t="s">
        <v>4179</v>
      </c>
      <c r="VET83" s="745" t="s">
        <v>245</v>
      </c>
      <c r="VEU83" s="736"/>
      <c r="VEV83" s="727"/>
      <c r="VEW83" s="738">
        <v>2</v>
      </c>
      <c r="VEX83" s="722" t="s">
        <v>4511</v>
      </c>
      <c r="VEY83" s="723" t="s">
        <v>16</v>
      </c>
      <c r="VEZ83" s="745" t="s">
        <v>221</v>
      </c>
      <c r="VFA83" s="745" t="s">
        <v>376</v>
      </c>
      <c r="VFB83" s="774">
        <v>31138</v>
      </c>
      <c r="VFC83" s="795">
        <v>32</v>
      </c>
      <c r="VFD83" s="747" t="s">
        <v>4508</v>
      </c>
      <c r="VFE83" s="745" t="s">
        <v>785</v>
      </c>
      <c r="VFF83" s="745" t="s">
        <v>246</v>
      </c>
      <c r="VFG83" s="726"/>
      <c r="VFH83" s="726" t="s">
        <v>6426</v>
      </c>
      <c r="VFI83" s="722" t="s">
        <v>4179</v>
      </c>
      <c r="VFJ83" s="745" t="s">
        <v>245</v>
      </c>
      <c r="VFK83" s="736"/>
      <c r="VFL83" s="727"/>
      <c r="VFM83" s="738">
        <v>2</v>
      </c>
      <c r="VFN83" s="722" t="s">
        <v>4511</v>
      </c>
      <c r="VFO83" s="723" t="s">
        <v>16</v>
      </c>
      <c r="VFP83" s="745" t="s">
        <v>221</v>
      </c>
      <c r="VFQ83" s="745" t="s">
        <v>376</v>
      </c>
      <c r="VFR83" s="774">
        <v>31138</v>
      </c>
      <c r="VFS83" s="795">
        <v>32</v>
      </c>
      <c r="VFT83" s="747" t="s">
        <v>4508</v>
      </c>
      <c r="VFU83" s="745" t="s">
        <v>785</v>
      </c>
      <c r="VFV83" s="745" t="s">
        <v>246</v>
      </c>
      <c r="VFW83" s="726"/>
      <c r="VFX83" s="726" t="s">
        <v>6426</v>
      </c>
      <c r="VFY83" s="722" t="s">
        <v>4179</v>
      </c>
      <c r="VFZ83" s="745" t="s">
        <v>245</v>
      </c>
      <c r="VGA83" s="736"/>
      <c r="VGB83" s="727"/>
      <c r="VGC83" s="738">
        <v>2</v>
      </c>
      <c r="VGD83" s="722" t="s">
        <v>4511</v>
      </c>
      <c r="VGE83" s="723" t="s">
        <v>16</v>
      </c>
      <c r="VGF83" s="745" t="s">
        <v>221</v>
      </c>
      <c r="VGG83" s="745" t="s">
        <v>376</v>
      </c>
      <c r="VGH83" s="774">
        <v>31138</v>
      </c>
      <c r="VGI83" s="795">
        <v>32</v>
      </c>
      <c r="VGJ83" s="747" t="s">
        <v>4508</v>
      </c>
      <c r="VGK83" s="745" t="s">
        <v>785</v>
      </c>
      <c r="VGL83" s="745" t="s">
        <v>246</v>
      </c>
      <c r="VGM83" s="726"/>
      <c r="VGN83" s="726" t="s">
        <v>6426</v>
      </c>
      <c r="VGO83" s="722" t="s">
        <v>4179</v>
      </c>
      <c r="VGP83" s="745" t="s">
        <v>245</v>
      </c>
      <c r="VGQ83" s="736"/>
      <c r="VGR83" s="727"/>
      <c r="VGS83" s="738">
        <v>2</v>
      </c>
      <c r="VGT83" s="722" t="s">
        <v>4511</v>
      </c>
      <c r="VGU83" s="723" t="s">
        <v>16</v>
      </c>
      <c r="VGV83" s="745" t="s">
        <v>221</v>
      </c>
      <c r="VGW83" s="745" t="s">
        <v>376</v>
      </c>
      <c r="VGX83" s="774">
        <v>31138</v>
      </c>
      <c r="VGY83" s="795">
        <v>32</v>
      </c>
      <c r="VGZ83" s="747" t="s">
        <v>4508</v>
      </c>
      <c r="VHA83" s="745" t="s">
        <v>785</v>
      </c>
      <c r="VHB83" s="745" t="s">
        <v>246</v>
      </c>
      <c r="VHC83" s="726"/>
      <c r="VHD83" s="726" t="s">
        <v>6426</v>
      </c>
      <c r="VHE83" s="722" t="s">
        <v>4179</v>
      </c>
      <c r="VHF83" s="745" t="s">
        <v>245</v>
      </c>
      <c r="VHG83" s="736"/>
      <c r="VHH83" s="727"/>
      <c r="VHI83" s="738">
        <v>2</v>
      </c>
      <c r="VHJ83" s="722" t="s">
        <v>4511</v>
      </c>
      <c r="VHK83" s="723" t="s">
        <v>16</v>
      </c>
      <c r="VHL83" s="745" t="s">
        <v>221</v>
      </c>
      <c r="VHM83" s="745" t="s">
        <v>376</v>
      </c>
      <c r="VHN83" s="774">
        <v>31138</v>
      </c>
      <c r="VHO83" s="795">
        <v>32</v>
      </c>
      <c r="VHP83" s="747" t="s">
        <v>4508</v>
      </c>
      <c r="VHQ83" s="745" t="s">
        <v>785</v>
      </c>
      <c r="VHR83" s="745" t="s">
        <v>246</v>
      </c>
      <c r="VHS83" s="726"/>
      <c r="VHT83" s="726" t="s">
        <v>6426</v>
      </c>
      <c r="VHU83" s="722" t="s">
        <v>4179</v>
      </c>
      <c r="VHV83" s="745" t="s">
        <v>245</v>
      </c>
      <c r="VHW83" s="736"/>
      <c r="VHX83" s="727"/>
      <c r="VHY83" s="738">
        <v>2</v>
      </c>
      <c r="VHZ83" s="722" t="s">
        <v>4511</v>
      </c>
      <c r="VIA83" s="723" t="s">
        <v>16</v>
      </c>
      <c r="VIB83" s="745" t="s">
        <v>221</v>
      </c>
      <c r="VIC83" s="745" t="s">
        <v>376</v>
      </c>
      <c r="VID83" s="774">
        <v>31138</v>
      </c>
      <c r="VIE83" s="795">
        <v>32</v>
      </c>
      <c r="VIF83" s="747" t="s">
        <v>4508</v>
      </c>
      <c r="VIG83" s="745" t="s">
        <v>785</v>
      </c>
      <c r="VIH83" s="745" t="s">
        <v>246</v>
      </c>
      <c r="VII83" s="726"/>
      <c r="VIJ83" s="726" t="s">
        <v>6426</v>
      </c>
      <c r="VIK83" s="722" t="s">
        <v>4179</v>
      </c>
      <c r="VIL83" s="745" t="s">
        <v>245</v>
      </c>
      <c r="VIM83" s="736"/>
      <c r="VIN83" s="727"/>
      <c r="VIO83" s="738">
        <v>2</v>
      </c>
      <c r="VIP83" s="722" t="s">
        <v>4511</v>
      </c>
      <c r="VIQ83" s="723" t="s">
        <v>16</v>
      </c>
      <c r="VIR83" s="745" t="s">
        <v>221</v>
      </c>
      <c r="VIS83" s="745" t="s">
        <v>376</v>
      </c>
      <c r="VIT83" s="774">
        <v>31138</v>
      </c>
      <c r="VIU83" s="795">
        <v>32</v>
      </c>
      <c r="VIV83" s="747" t="s">
        <v>4508</v>
      </c>
      <c r="VIW83" s="745" t="s">
        <v>785</v>
      </c>
      <c r="VIX83" s="745" t="s">
        <v>246</v>
      </c>
      <c r="VIY83" s="726"/>
      <c r="VIZ83" s="726" t="s">
        <v>6426</v>
      </c>
      <c r="VJA83" s="722" t="s">
        <v>4179</v>
      </c>
      <c r="VJB83" s="745" t="s">
        <v>245</v>
      </c>
      <c r="VJC83" s="736"/>
      <c r="VJD83" s="727"/>
      <c r="VJE83" s="738">
        <v>2</v>
      </c>
      <c r="VJF83" s="722" t="s">
        <v>4511</v>
      </c>
      <c r="VJG83" s="723" t="s">
        <v>16</v>
      </c>
      <c r="VJH83" s="745" t="s">
        <v>221</v>
      </c>
      <c r="VJI83" s="745" t="s">
        <v>376</v>
      </c>
      <c r="VJJ83" s="774">
        <v>31138</v>
      </c>
      <c r="VJK83" s="795">
        <v>32</v>
      </c>
      <c r="VJL83" s="747" t="s">
        <v>4508</v>
      </c>
      <c r="VJM83" s="745" t="s">
        <v>785</v>
      </c>
      <c r="VJN83" s="745" t="s">
        <v>246</v>
      </c>
      <c r="VJO83" s="726"/>
      <c r="VJP83" s="726" t="s">
        <v>6426</v>
      </c>
      <c r="VJQ83" s="722" t="s">
        <v>4179</v>
      </c>
      <c r="VJR83" s="745" t="s">
        <v>245</v>
      </c>
      <c r="VJS83" s="736"/>
      <c r="VJT83" s="727"/>
      <c r="VJU83" s="738">
        <v>2</v>
      </c>
      <c r="VJV83" s="722" t="s">
        <v>4511</v>
      </c>
      <c r="VJW83" s="723" t="s">
        <v>16</v>
      </c>
      <c r="VJX83" s="745" t="s">
        <v>221</v>
      </c>
      <c r="VJY83" s="745" t="s">
        <v>376</v>
      </c>
      <c r="VJZ83" s="774">
        <v>31138</v>
      </c>
      <c r="VKA83" s="795">
        <v>32</v>
      </c>
      <c r="VKB83" s="747" t="s">
        <v>4508</v>
      </c>
      <c r="VKC83" s="745" t="s">
        <v>785</v>
      </c>
      <c r="VKD83" s="745" t="s">
        <v>246</v>
      </c>
      <c r="VKE83" s="726"/>
      <c r="VKF83" s="726" t="s">
        <v>6426</v>
      </c>
      <c r="VKG83" s="722" t="s">
        <v>4179</v>
      </c>
      <c r="VKH83" s="745" t="s">
        <v>245</v>
      </c>
      <c r="VKI83" s="736"/>
      <c r="VKJ83" s="727"/>
      <c r="VKK83" s="738">
        <v>2</v>
      </c>
      <c r="VKL83" s="722" t="s">
        <v>4511</v>
      </c>
      <c r="VKM83" s="723" t="s">
        <v>16</v>
      </c>
      <c r="VKN83" s="745" t="s">
        <v>221</v>
      </c>
      <c r="VKO83" s="745" t="s">
        <v>376</v>
      </c>
      <c r="VKP83" s="774">
        <v>31138</v>
      </c>
      <c r="VKQ83" s="795">
        <v>32</v>
      </c>
      <c r="VKR83" s="747" t="s">
        <v>4508</v>
      </c>
      <c r="VKS83" s="745" t="s">
        <v>785</v>
      </c>
      <c r="VKT83" s="745" t="s">
        <v>246</v>
      </c>
      <c r="VKU83" s="726"/>
      <c r="VKV83" s="726" t="s">
        <v>6426</v>
      </c>
      <c r="VKW83" s="722" t="s">
        <v>4179</v>
      </c>
      <c r="VKX83" s="745" t="s">
        <v>245</v>
      </c>
      <c r="VKY83" s="736"/>
      <c r="VKZ83" s="727"/>
      <c r="VLA83" s="738">
        <v>2</v>
      </c>
      <c r="VLB83" s="722" t="s">
        <v>4511</v>
      </c>
      <c r="VLC83" s="723" t="s">
        <v>16</v>
      </c>
      <c r="VLD83" s="745" t="s">
        <v>221</v>
      </c>
      <c r="VLE83" s="745" t="s">
        <v>376</v>
      </c>
      <c r="VLF83" s="774">
        <v>31138</v>
      </c>
      <c r="VLG83" s="795">
        <v>32</v>
      </c>
      <c r="VLH83" s="747" t="s">
        <v>4508</v>
      </c>
      <c r="VLI83" s="745" t="s">
        <v>785</v>
      </c>
      <c r="VLJ83" s="745" t="s">
        <v>246</v>
      </c>
      <c r="VLK83" s="726"/>
      <c r="VLL83" s="726" t="s">
        <v>6426</v>
      </c>
      <c r="VLM83" s="722" t="s">
        <v>4179</v>
      </c>
      <c r="VLN83" s="745" t="s">
        <v>245</v>
      </c>
      <c r="VLO83" s="736"/>
      <c r="VLP83" s="727"/>
      <c r="VLQ83" s="738">
        <v>2</v>
      </c>
      <c r="VLR83" s="722" t="s">
        <v>4511</v>
      </c>
      <c r="VLS83" s="723" t="s">
        <v>16</v>
      </c>
      <c r="VLT83" s="745" t="s">
        <v>221</v>
      </c>
      <c r="VLU83" s="745" t="s">
        <v>376</v>
      </c>
      <c r="VLV83" s="774">
        <v>31138</v>
      </c>
      <c r="VLW83" s="795">
        <v>32</v>
      </c>
      <c r="VLX83" s="747" t="s">
        <v>4508</v>
      </c>
      <c r="VLY83" s="745" t="s">
        <v>785</v>
      </c>
      <c r="VLZ83" s="745" t="s">
        <v>246</v>
      </c>
      <c r="VMA83" s="726"/>
      <c r="VMB83" s="726" t="s">
        <v>6426</v>
      </c>
      <c r="VMC83" s="722" t="s">
        <v>4179</v>
      </c>
      <c r="VMD83" s="745" t="s">
        <v>245</v>
      </c>
      <c r="VME83" s="736"/>
      <c r="VMF83" s="727"/>
      <c r="VMG83" s="738">
        <v>2</v>
      </c>
      <c r="VMH83" s="722" t="s">
        <v>4511</v>
      </c>
      <c r="VMI83" s="723" t="s">
        <v>16</v>
      </c>
      <c r="VMJ83" s="745" t="s">
        <v>221</v>
      </c>
      <c r="VMK83" s="745" t="s">
        <v>376</v>
      </c>
      <c r="VML83" s="774">
        <v>31138</v>
      </c>
      <c r="VMM83" s="795">
        <v>32</v>
      </c>
      <c r="VMN83" s="747" t="s">
        <v>4508</v>
      </c>
      <c r="VMO83" s="745" t="s">
        <v>785</v>
      </c>
      <c r="VMP83" s="745" t="s">
        <v>246</v>
      </c>
      <c r="VMQ83" s="726"/>
      <c r="VMR83" s="726" t="s">
        <v>6426</v>
      </c>
      <c r="VMS83" s="722" t="s">
        <v>4179</v>
      </c>
      <c r="VMT83" s="745" t="s">
        <v>245</v>
      </c>
      <c r="VMU83" s="736"/>
      <c r="VMV83" s="727"/>
      <c r="VMW83" s="738">
        <v>2</v>
      </c>
      <c r="VMX83" s="722" t="s">
        <v>4511</v>
      </c>
      <c r="VMY83" s="723" t="s">
        <v>16</v>
      </c>
      <c r="VMZ83" s="745" t="s">
        <v>221</v>
      </c>
      <c r="VNA83" s="745" t="s">
        <v>376</v>
      </c>
      <c r="VNB83" s="774">
        <v>31138</v>
      </c>
      <c r="VNC83" s="795">
        <v>32</v>
      </c>
      <c r="VND83" s="747" t="s">
        <v>4508</v>
      </c>
      <c r="VNE83" s="745" t="s">
        <v>785</v>
      </c>
      <c r="VNF83" s="745" t="s">
        <v>246</v>
      </c>
      <c r="VNG83" s="726"/>
      <c r="VNH83" s="726" t="s">
        <v>6426</v>
      </c>
      <c r="VNI83" s="722" t="s">
        <v>4179</v>
      </c>
      <c r="VNJ83" s="745" t="s">
        <v>245</v>
      </c>
      <c r="VNK83" s="736"/>
      <c r="VNL83" s="727"/>
      <c r="VNM83" s="738">
        <v>2</v>
      </c>
      <c r="VNN83" s="722" t="s">
        <v>4511</v>
      </c>
      <c r="VNO83" s="723" t="s">
        <v>16</v>
      </c>
      <c r="VNP83" s="745" t="s">
        <v>221</v>
      </c>
      <c r="VNQ83" s="745" t="s">
        <v>376</v>
      </c>
      <c r="VNR83" s="774">
        <v>31138</v>
      </c>
      <c r="VNS83" s="795">
        <v>32</v>
      </c>
      <c r="VNT83" s="747" t="s">
        <v>4508</v>
      </c>
      <c r="VNU83" s="745" t="s">
        <v>785</v>
      </c>
      <c r="VNV83" s="745" t="s">
        <v>246</v>
      </c>
      <c r="VNW83" s="726"/>
      <c r="VNX83" s="726" t="s">
        <v>6426</v>
      </c>
      <c r="VNY83" s="722" t="s">
        <v>4179</v>
      </c>
      <c r="VNZ83" s="745" t="s">
        <v>245</v>
      </c>
      <c r="VOA83" s="736"/>
      <c r="VOB83" s="727"/>
      <c r="VOC83" s="738">
        <v>2</v>
      </c>
      <c r="VOD83" s="722" t="s">
        <v>4511</v>
      </c>
      <c r="VOE83" s="723" t="s">
        <v>16</v>
      </c>
      <c r="VOF83" s="745" t="s">
        <v>221</v>
      </c>
      <c r="VOG83" s="745" t="s">
        <v>376</v>
      </c>
      <c r="VOH83" s="774">
        <v>31138</v>
      </c>
      <c r="VOI83" s="795">
        <v>32</v>
      </c>
      <c r="VOJ83" s="747" t="s">
        <v>4508</v>
      </c>
      <c r="VOK83" s="745" t="s">
        <v>785</v>
      </c>
      <c r="VOL83" s="745" t="s">
        <v>246</v>
      </c>
      <c r="VOM83" s="726"/>
      <c r="VON83" s="726" t="s">
        <v>6426</v>
      </c>
      <c r="VOO83" s="722" t="s">
        <v>4179</v>
      </c>
      <c r="VOP83" s="745" t="s">
        <v>245</v>
      </c>
      <c r="VOQ83" s="736"/>
      <c r="VOR83" s="727"/>
      <c r="VOS83" s="738">
        <v>2</v>
      </c>
      <c r="VOT83" s="722" t="s">
        <v>4511</v>
      </c>
      <c r="VOU83" s="723" t="s">
        <v>16</v>
      </c>
      <c r="VOV83" s="745" t="s">
        <v>221</v>
      </c>
      <c r="VOW83" s="745" t="s">
        <v>376</v>
      </c>
      <c r="VOX83" s="774">
        <v>31138</v>
      </c>
      <c r="VOY83" s="795">
        <v>32</v>
      </c>
      <c r="VOZ83" s="747" t="s">
        <v>4508</v>
      </c>
      <c r="VPA83" s="745" t="s">
        <v>785</v>
      </c>
      <c r="VPB83" s="745" t="s">
        <v>246</v>
      </c>
      <c r="VPC83" s="726"/>
      <c r="VPD83" s="726" t="s">
        <v>6426</v>
      </c>
      <c r="VPE83" s="722" t="s">
        <v>4179</v>
      </c>
      <c r="VPF83" s="745" t="s">
        <v>245</v>
      </c>
      <c r="VPG83" s="736"/>
      <c r="VPH83" s="727"/>
      <c r="VPI83" s="738">
        <v>2</v>
      </c>
      <c r="VPJ83" s="722" t="s">
        <v>4511</v>
      </c>
      <c r="VPK83" s="723" t="s">
        <v>16</v>
      </c>
      <c r="VPL83" s="745" t="s">
        <v>221</v>
      </c>
      <c r="VPM83" s="745" t="s">
        <v>376</v>
      </c>
      <c r="VPN83" s="774">
        <v>31138</v>
      </c>
      <c r="VPO83" s="795">
        <v>32</v>
      </c>
      <c r="VPP83" s="747" t="s">
        <v>4508</v>
      </c>
      <c r="VPQ83" s="745" t="s">
        <v>785</v>
      </c>
      <c r="VPR83" s="745" t="s">
        <v>246</v>
      </c>
      <c r="VPS83" s="726"/>
      <c r="VPT83" s="726" t="s">
        <v>6426</v>
      </c>
      <c r="VPU83" s="722" t="s">
        <v>4179</v>
      </c>
      <c r="VPV83" s="745" t="s">
        <v>245</v>
      </c>
      <c r="VPW83" s="736"/>
      <c r="VPX83" s="727"/>
      <c r="VPY83" s="738">
        <v>2</v>
      </c>
      <c r="VPZ83" s="722" t="s">
        <v>4511</v>
      </c>
      <c r="VQA83" s="723" t="s">
        <v>16</v>
      </c>
      <c r="VQB83" s="745" t="s">
        <v>221</v>
      </c>
      <c r="VQC83" s="745" t="s">
        <v>376</v>
      </c>
      <c r="VQD83" s="774">
        <v>31138</v>
      </c>
      <c r="VQE83" s="795">
        <v>32</v>
      </c>
      <c r="VQF83" s="747" t="s">
        <v>4508</v>
      </c>
      <c r="VQG83" s="745" t="s">
        <v>785</v>
      </c>
      <c r="VQH83" s="745" t="s">
        <v>246</v>
      </c>
      <c r="VQI83" s="726"/>
      <c r="VQJ83" s="726" t="s">
        <v>6426</v>
      </c>
      <c r="VQK83" s="722" t="s">
        <v>4179</v>
      </c>
      <c r="VQL83" s="745" t="s">
        <v>245</v>
      </c>
      <c r="VQM83" s="736"/>
      <c r="VQN83" s="727"/>
      <c r="VQO83" s="738">
        <v>2</v>
      </c>
      <c r="VQP83" s="722" t="s">
        <v>4511</v>
      </c>
      <c r="VQQ83" s="723" t="s">
        <v>16</v>
      </c>
      <c r="VQR83" s="745" t="s">
        <v>221</v>
      </c>
      <c r="VQS83" s="745" t="s">
        <v>376</v>
      </c>
      <c r="VQT83" s="774">
        <v>31138</v>
      </c>
      <c r="VQU83" s="795">
        <v>32</v>
      </c>
      <c r="VQV83" s="747" t="s">
        <v>4508</v>
      </c>
      <c r="VQW83" s="745" t="s">
        <v>785</v>
      </c>
      <c r="VQX83" s="745" t="s">
        <v>246</v>
      </c>
      <c r="VQY83" s="726"/>
      <c r="VQZ83" s="726" t="s">
        <v>6426</v>
      </c>
      <c r="VRA83" s="722" t="s">
        <v>4179</v>
      </c>
      <c r="VRB83" s="745" t="s">
        <v>245</v>
      </c>
      <c r="VRC83" s="736"/>
      <c r="VRD83" s="727"/>
      <c r="VRE83" s="738">
        <v>2</v>
      </c>
      <c r="VRF83" s="722" t="s">
        <v>4511</v>
      </c>
      <c r="VRG83" s="723" t="s">
        <v>16</v>
      </c>
      <c r="VRH83" s="745" t="s">
        <v>221</v>
      </c>
      <c r="VRI83" s="745" t="s">
        <v>376</v>
      </c>
      <c r="VRJ83" s="774">
        <v>31138</v>
      </c>
      <c r="VRK83" s="795">
        <v>32</v>
      </c>
      <c r="VRL83" s="747" t="s">
        <v>4508</v>
      </c>
      <c r="VRM83" s="745" t="s">
        <v>785</v>
      </c>
      <c r="VRN83" s="745" t="s">
        <v>246</v>
      </c>
      <c r="VRO83" s="726"/>
      <c r="VRP83" s="726" t="s">
        <v>6426</v>
      </c>
      <c r="VRQ83" s="722" t="s">
        <v>4179</v>
      </c>
      <c r="VRR83" s="745" t="s">
        <v>245</v>
      </c>
      <c r="VRS83" s="736"/>
      <c r="VRT83" s="727"/>
      <c r="VRU83" s="738">
        <v>2</v>
      </c>
      <c r="VRV83" s="722" t="s">
        <v>4511</v>
      </c>
      <c r="VRW83" s="723" t="s">
        <v>16</v>
      </c>
      <c r="VRX83" s="745" t="s">
        <v>221</v>
      </c>
      <c r="VRY83" s="745" t="s">
        <v>376</v>
      </c>
      <c r="VRZ83" s="774">
        <v>31138</v>
      </c>
      <c r="VSA83" s="795">
        <v>32</v>
      </c>
      <c r="VSB83" s="747" t="s">
        <v>4508</v>
      </c>
      <c r="VSC83" s="745" t="s">
        <v>785</v>
      </c>
      <c r="VSD83" s="745" t="s">
        <v>246</v>
      </c>
      <c r="VSE83" s="726"/>
      <c r="VSF83" s="726" t="s">
        <v>6426</v>
      </c>
      <c r="VSG83" s="722" t="s">
        <v>4179</v>
      </c>
      <c r="VSH83" s="745" t="s">
        <v>245</v>
      </c>
      <c r="VSI83" s="736"/>
      <c r="VSJ83" s="727"/>
      <c r="VSK83" s="738">
        <v>2</v>
      </c>
      <c r="VSL83" s="722" t="s">
        <v>4511</v>
      </c>
      <c r="VSM83" s="723" t="s">
        <v>16</v>
      </c>
      <c r="VSN83" s="745" t="s">
        <v>221</v>
      </c>
      <c r="VSO83" s="745" t="s">
        <v>376</v>
      </c>
      <c r="VSP83" s="774">
        <v>31138</v>
      </c>
      <c r="VSQ83" s="795">
        <v>32</v>
      </c>
      <c r="VSR83" s="747" t="s">
        <v>4508</v>
      </c>
      <c r="VSS83" s="745" t="s">
        <v>785</v>
      </c>
      <c r="VST83" s="745" t="s">
        <v>246</v>
      </c>
      <c r="VSU83" s="726"/>
      <c r="VSV83" s="726" t="s">
        <v>6426</v>
      </c>
      <c r="VSW83" s="722" t="s">
        <v>4179</v>
      </c>
      <c r="VSX83" s="745" t="s">
        <v>245</v>
      </c>
      <c r="VSY83" s="736"/>
      <c r="VSZ83" s="727"/>
      <c r="VTA83" s="738">
        <v>2</v>
      </c>
      <c r="VTB83" s="722" t="s">
        <v>4511</v>
      </c>
      <c r="VTC83" s="723" t="s">
        <v>16</v>
      </c>
      <c r="VTD83" s="745" t="s">
        <v>221</v>
      </c>
      <c r="VTE83" s="745" t="s">
        <v>376</v>
      </c>
      <c r="VTF83" s="774">
        <v>31138</v>
      </c>
      <c r="VTG83" s="795">
        <v>32</v>
      </c>
      <c r="VTH83" s="747" t="s">
        <v>4508</v>
      </c>
      <c r="VTI83" s="745" t="s">
        <v>785</v>
      </c>
      <c r="VTJ83" s="745" t="s">
        <v>246</v>
      </c>
      <c r="VTK83" s="726"/>
      <c r="VTL83" s="726" t="s">
        <v>6426</v>
      </c>
      <c r="VTM83" s="722" t="s">
        <v>4179</v>
      </c>
      <c r="VTN83" s="745" t="s">
        <v>245</v>
      </c>
      <c r="VTO83" s="736"/>
      <c r="VTP83" s="727"/>
      <c r="VTQ83" s="738">
        <v>2</v>
      </c>
      <c r="VTR83" s="722" t="s">
        <v>4511</v>
      </c>
      <c r="VTS83" s="723" t="s">
        <v>16</v>
      </c>
      <c r="VTT83" s="745" t="s">
        <v>221</v>
      </c>
      <c r="VTU83" s="745" t="s">
        <v>376</v>
      </c>
      <c r="VTV83" s="774">
        <v>31138</v>
      </c>
      <c r="VTW83" s="795">
        <v>32</v>
      </c>
      <c r="VTX83" s="747" t="s">
        <v>4508</v>
      </c>
      <c r="VTY83" s="745" t="s">
        <v>785</v>
      </c>
      <c r="VTZ83" s="745" t="s">
        <v>246</v>
      </c>
      <c r="VUA83" s="726"/>
      <c r="VUB83" s="726" t="s">
        <v>6426</v>
      </c>
      <c r="VUC83" s="722" t="s">
        <v>4179</v>
      </c>
      <c r="VUD83" s="745" t="s">
        <v>245</v>
      </c>
      <c r="VUE83" s="736"/>
      <c r="VUF83" s="727"/>
      <c r="VUG83" s="738">
        <v>2</v>
      </c>
      <c r="VUH83" s="722" t="s">
        <v>4511</v>
      </c>
      <c r="VUI83" s="723" t="s">
        <v>16</v>
      </c>
      <c r="VUJ83" s="745" t="s">
        <v>221</v>
      </c>
      <c r="VUK83" s="745" t="s">
        <v>376</v>
      </c>
      <c r="VUL83" s="774">
        <v>31138</v>
      </c>
      <c r="VUM83" s="795">
        <v>32</v>
      </c>
      <c r="VUN83" s="747" t="s">
        <v>4508</v>
      </c>
      <c r="VUO83" s="745" t="s">
        <v>785</v>
      </c>
      <c r="VUP83" s="745" t="s">
        <v>246</v>
      </c>
      <c r="VUQ83" s="726"/>
      <c r="VUR83" s="726" t="s">
        <v>6426</v>
      </c>
      <c r="VUS83" s="722" t="s">
        <v>4179</v>
      </c>
      <c r="VUT83" s="745" t="s">
        <v>245</v>
      </c>
      <c r="VUU83" s="736"/>
      <c r="VUV83" s="727"/>
      <c r="VUW83" s="738">
        <v>2</v>
      </c>
      <c r="VUX83" s="722" t="s">
        <v>4511</v>
      </c>
      <c r="VUY83" s="723" t="s">
        <v>16</v>
      </c>
      <c r="VUZ83" s="745" t="s">
        <v>221</v>
      </c>
      <c r="VVA83" s="745" t="s">
        <v>376</v>
      </c>
      <c r="VVB83" s="774">
        <v>31138</v>
      </c>
      <c r="VVC83" s="795">
        <v>32</v>
      </c>
      <c r="VVD83" s="747" t="s">
        <v>4508</v>
      </c>
      <c r="VVE83" s="745" t="s">
        <v>785</v>
      </c>
      <c r="VVF83" s="745" t="s">
        <v>246</v>
      </c>
      <c r="VVG83" s="726"/>
      <c r="VVH83" s="726" t="s">
        <v>6426</v>
      </c>
      <c r="VVI83" s="722" t="s">
        <v>4179</v>
      </c>
      <c r="VVJ83" s="745" t="s">
        <v>245</v>
      </c>
      <c r="VVK83" s="736"/>
      <c r="VVL83" s="727"/>
      <c r="VVM83" s="738">
        <v>2</v>
      </c>
      <c r="VVN83" s="722" t="s">
        <v>4511</v>
      </c>
      <c r="VVO83" s="723" t="s">
        <v>16</v>
      </c>
      <c r="VVP83" s="745" t="s">
        <v>221</v>
      </c>
      <c r="VVQ83" s="745" t="s">
        <v>376</v>
      </c>
      <c r="VVR83" s="774">
        <v>31138</v>
      </c>
      <c r="VVS83" s="795">
        <v>32</v>
      </c>
      <c r="VVT83" s="747" t="s">
        <v>4508</v>
      </c>
      <c r="VVU83" s="745" t="s">
        <v>785</v>
      </c>
      <c r="VVV83" s="745" t="s">
        <v>246</v>
      </c>
      <c r="VVW83" s="726"/>
      <c r="VVX83" s="726" t="s">
        <v>6426</v>
      </c>
      <c r="VVY83" s="722" t="s">
        <v>4179</v>
      </c>
      <c r="VVZ83" s="745" t="s">
        <v>245</v>
      </c>
      <c r="VWA83" s="736"/>
      <c r="VWB83" s="727"/>
      <c r="VWC83" s="738">
        <v>2</v>
      </c>
      <c r="VWD83" s="722" t="s">
        <v>4511</v>
      </c>
      <c r="VWE83" s="723" t="s">
        <v>16</v>
      </c>
      <c r="VWF83" s="745" t="s">
        <v>221</v>
      </c>
      <c r="VWG83" s="745" t="s">
        <v>376</v>
      </c>
      <c r="VWH83" s="774">
        <v>31138</v>
      </c>
      <c r="VWI83" s="795">
        <v>32</v>
      </c>
      <c r="VWJ83" s="747" t="s">
        <v>4508</v>
      </c>
      <c r="VWK83" s="745" t="s">
        <v>785</v>
      </c>
      <c r="VWL83" s="745" t="s">
        <v>246</v>
      </c>
      <c r="VWM83" s="726"/>
      <c r="VWN83" s="726" t="s">
        <v>6426</v>
      </c>
      <c r="VWO83" s="722" t="s">
        <v>4179</v>
      </c>
      <c r="VWP83" s="745" t="s">
        <v>245</v>
      </c>
      <c r="VWQ83" s="736"/>
      <c r="VWR83" s="727"/>
      <c r="VWS83" s="738">
        <v>2</v>
      </c>
      <c r="VWT83" s="722" t="s">
        <v>4511</v>
      </c>
      <c r="VWU83" s="723" t="s">
        <v>16</v>
      </c>
      <c r="VWV83" s="745" t="s">
        <v>221</v>
      </c>
      <c r="VWW83" s="745" t="s">
        <v>376</v>
      </c>
      <c r="VWX83" s="774">
        <v>31138</v>
      </c>
      <c r="VWY83" s="795">
        <v>32</v>
      </c>
      <c r="VWZ83" s="747" t="s">
        <v>4508</v>
      </c>
      <c r="VXA83" s="745" t="s">
        <v>785</v>
      </c>
      <c r="VXB83" s="745" t="s">
        <v>246</v>
      </c>
      <c r="VXC83" s="726"/>
      <c r="VXD83" s="726" t="s">
        <v>6426</v>
      </c>
      <c r="VXE83" s="722" t="s">
        <v>4179</v>
      </c>
      <c r="VXF83" s="745" t="s">
        <v>245</v>
      </c>
      <c r="VXG83" s="736"/>
      <c r="VXH83" s="727"/>
      <c r="VXI83" s="738">
        <v>2</v>
      </c>
      <c r="VXJ83" s="722" t="s">
        <v>4511</v>
      </c>
      <c r="VXK83" s="723" t="s">
        <v>16</v>
      </c>
      <c r="VXL83" s="745" t="s">
        <v>221</v>
      </c>
      <c r="VXM83" s="745" t="s">
        <v>376</v>
      </c>
      <c r="VXN83" s="774">
        <v>31138</v>
      </c>
      <c r="VXO83" s="795">
        <v>32</v>
      </c>
      <c r="VXP83" s="747" t="s">
        <v>4508</v>
      </c>
      <c r="VXQ83" s="745" t="s">
        <v>785</v>
      </c>
      <c r="VXR83" s="745" t="s">
        <v>246</v>
      </c>
      <c r="VXS83" s="726"/>
      <c r="VXT83" s="726" t="s">
        <v>6426</v>
      </c>
      <c r="VXU83" s="722" t="s">
        <v>4179</v>
      </c>
      <c r="VXV83" s="745" t="s">
        <v>245</v>
      </c>
      <c r="VXW83" s="736"/>
      <c r="VXX83" s="727"/>
      <c r="VXY83" s="738">
        <v>2</v>
      </c>
      <c r="VXZ83" s="722" t="s">
        <v>4511</v>
      </c>
      <c r="VYA83" s="723" t="s">
        <v>16</v>
      </c>
      <c r="VYB83" s="745" t="s">
        <v>221</v>
      </c>
      <c r="VYC83" s="745" t="s">
        <v>376</v>
      </c>
      <c r="VYD83" s="774">
        <v>31138</v>
      </c>
      <c r="VYE83" s="795">
        <v>32</v>
      </c>
      <c r="VYF83" s="747" t="s">
        <v>4508</v>
      </c>
      <c r="VYG83" s="745" t="s">
        <v>785</v>
      </c>
      <c r="VYH83" s="745" t="s">
        <v>246</v>
      </c>
      <c r="VYI83" s="726"/>
      <c r="VYJ83" s="726" t="s">
        <v>6426</v>
      </c>
      <c r="VYK83" s="722" t="s">
        <v>4179</v>
      </c>
      <c r="VYL83" s="745" t="s">
        <v>245</v>
      </c>
      <c r="VYM83" s="736"/>
      <c r="VYN83" s="727"/>
      <c r="VYO83" s="738">
        <v>2</v>
      </c>
      <c r="VYP83" s="722" t="s">
        <v>4511</v>
      </c>
      <c r="VYQ83" s="723" t="s">
        <v>16</v>
      </c>
      <c r="VYR83" s="745" t="s">
        <v>221</v>
      </c>
      <c r="VYS83" s="745" t="s">
        <v>376</v>
      </c>
      <c r="VYT83" s="774">
        <v>31138</v>
      </c>
      <c r="VYU83" s="795">
        <v>32</v>
      </c>
      <c r="VYV83" s="747" t="s">
        <v>4508</v>
      </c>
      <c r="VYW83" s="745" t="s">
        <v>785</v>
      </c>
      <c r="VYX83" s="745" t="s">
        <v>246</v>
      </c>
      <c r="VYY83" s="726"/>
      <c r="VYZ83" s="726" t="s">
        <v>6426</v>
      </c>
      <c r="VZA83" s="722" t="s">
        <v>4179</v>
      </c>
      <c r="VZB83" s="745" t="s">
        <v>245</v>
      </c>
      <c r="VZC83" s="736"/>
      <c r="VZD83" s="727"/>
      <c r="VZE83" s="738">
        <v>2</v>
      </c>
      <c r="VZF83" s="722" t="s">
        <v>4511</v>
      </c>
      <c r="VZG83" s="723" t="s">
        <v>16</v>
      </c>
      <c r="VZH83" s="745" t="s">
        <v>221</v>
      </c>
      <c r="VZI83" s="745" t="s">
        <v>376</v>
      </c>
      <c r="VZJ83" s="774">
        <v>31138</v>
      </c>
      <c r="VZK83" s="795">
        <v>32</v>
      </c>
      <c r="VZL83" s="747" t="s">
        <v>4508</v>
      </c>
      <c r="VZM83" s="745" t="s">
        <v>785</v>
      </c>
      <c r="VZN83" s="745" t="s">
        <v>246</v>
      </c>
      <c r="VZO83" s="726"/>
      <c r="VZP83" s="726" t="s">
        <v>6426</v>
      </c>
      <c r="VZQ83" s="722" t="s">
        <v>4179</v>
      </c>
      <c r="VZR83" s="745" t="s">
        <v>245</v>
      </c>
      <c r="VZS83" s="736"/>
      <c r="VZT83" s="727"/>
      <c r="VZU83" s="738">
        <v>2</v>
      </c>
      <c r="VZV83" s="722" t="s">
        <v>4511</v>
      </c>
      <c r="VZW83" s="723" t="s">
        <v>16</v>
      </c>
      <c r="VZX83" s="745" t="s">
        <v>221</v>
      </c>
      <c r="VZY83" s="745" t="s">
        <v>376</v>
      </c>
      <c r="VZZ83" s="774">
        <v>31138</v>
      </c>
      <c r="WAA83" s="795">
        <v>32</v>
      </c>
      <c r="WAB83" s="747" t="s">
        <v>4508</v>
      </c>
      <c r="WAC83" s="745" t="s">
        <v>785</v>
      </c>
      <c r="WAD83" s="745" t="s">
        <v>246</v>
      </c>
      <c r="WAE83" s="726"/>
      <c r="WAF83" s="726" t="s">
        <v>6426</v>
      </c>
      <c r="WAG83" s="722" t="s">
        <v>4179</v>
      </c>
      <c r="WAH83" s="745" t="s">
        <v>245</v>
      </c>
      <c r="WAI83" s="736"/>
      <c r="WAJ83" s="727"/>
      <c r="WAK83" s="738">
        <v>2</v>
      </c>
      <c r="WAL83" s="722" t="s">
        <v>4511</v>
      </c>
      <c r="WAM83" s="723" t="s">
        <v>16</v>
      </c>
      <c r="WAN83" s="745" t="s">
        <v>221</v>
      </c>
      <c r="WAO83" s="745" t="s">
        <v>376</v>
      </c>
      <c r="WAP83" s="774">
        <v>31138</v>
      </c>
      <c r="WAQ83" s="795">
        <v>32</v>
      </c>
      <c r="WAR83" s="747" t="s">
        <v>4508</v>
      </c>
      <c r="WAS83" s="745" t="s">
        <v>785</v>
      </c>
      <c r="WAT83" s="745" t="s">
        <v>246</v>
      </c>
      <c r="WAU83" s="726"/>
      <c r="WAV83" s="726" t="s">
        <v>6426</v>
      </c>
      <c r="WAW83" s="722" t="s">
        <v>4179</v>
      </c>
      <c r="WAX83" s="745" t="s">
        <v>245</v>
      </c>
      <c r="WAY83" s="736"/>
      <c r="WAZ83" s="727"/>
      <c r="WBA83" s="738">
        <v>2</v>
      </c>
      <c r="WBB83" s="722" t="s">
        <v>4511</v>
      </c>
      <c r="WBC83" s="723" t="s">
        <v>16</v>
      </c>
      <c r="WBD83" s="745" t="s">
        <v>221</v>
      </c>
      <c r="WBE83" s="745" t="s">
        <v>376</v>
      </c>
      <c r="WBF83" s="774">
        <v>31138</v>
      </c>
      <c r="WBG83" s="795">
        <v>32</v>
      </c>
      <c r="WBH83" s="747" t="s">
        <v>4508</v>
      </c>
      <c r="WBI83" s="745" t="s">
        <v>785</v>
      </c>
      <c r="WBJ83" s="745" t="s">
        <v>246</v>
      </c>
      <c r="WBK83" s="726"/>
      <c r="WBL83" s="726" t="s">
        <v>6426</v>
      </c>
      <c r="WBM83" s="722" t="s">
        <v>4179</v>
      </c>
      <c r="WBN83" s="745" t="s">
        <v>245</v>
      </c>
      <c r="WBO83" s="736"/>
      <c r="WBP83" s="727"/>
      <c r="WBQ83" s="738">
        <v>2</v>
      </c>
      <c r="WBR83" s="722" t="s">
        <v>4511</v>
      </c>
      <c r="WBS83" s="723" t="s">
        <v>16</v>
      </c>
      <c r="WBT83" s="745" t="s">
        <v>221</v>
      </c>
      <c r="WBU83" s="745" t="s">
        <v>376</v>
      </c>
      <c r="WBV83" s="774">
        <v>31138</v>
      </c>
      <c r="WBW83" s="795">
        <v>32</v>
      </c>
      <c r="WBX83" s="747" t="s">
        <v>4508</v>
      </c>
      <c r="WBY83" s="745" t="s">
        <v>785</v>
      </c>
      <c r="WBZ83" s="745" t="s">
        <v>246</v>
      </c>
      <c r="WCA83" s="726"/>
      <c r="WCB83" s="726" t="s">
        <v>6426</v>
      </c>
      <c r="WCC83" s="722" t="s">
        <v>4179</v>
      </c>
      <c r="WCD83" s="745" t="s">
        <v>245</v>
      </c>
      <c r="WCE83" s="736"/>
      <c r="WCF83" s="727"/>
      <c r="WCG83" s="738">
        <v>2</v>
      </c>
      <c r="WCH83" s="722" t="s">
        <v>4511</v>
      </c>
      <c r="WCI83" s="723" t="s">
        <v>16</v>
      </c>
      <c r="WCJ83" s="745" t="s">
        <v>221</v>
      </c>
      <c r="WCK83" s="745" t="s">
        <v>376</v>
      </c>
      <c r="WCL83" s="774">
        <v>31138</v>
      </c>
      <c r="WCM83" s="795">
        <v>32</v>
      </c>
      <c r="WCN83" s="747" t="s">
        <v>4508</v>
      </c>
      <c r="WCO83" s="745" t="s">
        <v>785</v>
      </c>
      <c r="WCP83" s="745" t="s">
        <v>246</v>
      </c>
      <c r="WCQ83" s="726"/>
      <c r="WCR83" s="726" t="s">
        <v>6426</v>
      </c>
      <c r="WCS83" s="722" t="s">
        <v>4179</v>
      </c>
      <c r="WCT83" s="745" t="s">
        <v>245</v>
      </c>
      <c r="WCU83" s="736"/>
      <c r="WCV83" s="727"/>
      <c r="WCW83" s="738">
        <v>2</v>
      </c>
      <c r="WCX83" s="722" t="s">
        <v>4511</v>
      </c>
      <c r="WCY83" s="723" t="s">
        <v>16</v>
      </c>
      <c r="WCZ83" s="745" t="s">
        <v>221</v>
      </c>
      <c r="WDA83" s="745" t="s">
        <v>376</v>
      </c>
      <c r="WDB83" s="774">
        <v>31138</v>
      </c>
      <c r="WDC83" s="795">
        <v>32</v>
      </c>
      <c r="WDD83" s="747" t="s">
        <v>4508</v>
      </c>
      <c r="WDE83" s="745" t="s">
        <v>785</v>
      </c>
      <c r="WDF83" s="745" t="s">
        <v>246</v>
      </c>
      <c r="WDG83" s="726"/>
      <c r="WDH83" s="726" t="s">
        <v>6426</v>
      </c>
      <c r="WDI83" s="722" t="s">
        <v>4179</v>
      </c>
      <c r="WDJ83" s="745" t="s">
        <v>245</v>
      </c>
      <c r="WDK83" s="736"/>
      <c r="WDL83" s="727"/>
      <c r="WDM83" s="738">
        <v>2</v>
      </c>
      <c r="WDN83" s="722" t="s">
        <v>4511</v>
      </c>
      <c r="WDO83" s="723" t="s">
        <v>16</v>
      </c>
      <c r="WDP83" s="745" t="s">
        <v>221</v>
      </c>
      <c r="WDQ83" s="745" t="s">
        <v>376</v>
      </c>
      <c r="WDR83" s="774">
        <v>31138</v>
      </c>
      <c r="WDS83" s="795">
        <v>32</v>
      </c>
      <c r="WDT83" s="747" t="s">
        <v>4508</v>
      </c>
      <c r="WDU83" s="745" t="s">
        <v>785</v>
      </c>
      <c r="WDV83" s="745" t="s">
        <v>246</v>
      </c>
      <c r="WDW83" s="726"/>
      <c r="WDX83" s="726" t="s">
        <v>6426</v>
      </c>
      <c r="WDY83" s="722" t="s">
        <v>4179</v>
      </c>
      <c r="WDZ83" s="745" t="s">
        <v>245</v>
      </c>
      <c r="WEA83" s="736"/>
      <c r="WEB83" s="727"/>
      <c r="WEC83" s="738">
        <v>2</v>
      </c>
      <c r="WED83" s="722" t="s">
        <v>4511</v>
      </c>
      <c r="WEE83" s="723" t="s">
        <v>16</v>
      </c>
      <c r="WEF83" s="745" t="s">
        <v>221</v>
      </c>
      <c r="WEG83" s="745" t="s">
        <v>376</v>
      </c>
      <c r="WEH83" s="774">
        <v>31138</v>
      </c>
      <c r="WEI83" s="795">
        <v>32</v>
      </c>
      <c r="WEJ83" s="747" t="s">
        <v>4508</v>
      </c>
      <c r="WEK83" s="745" t="s">
        <v>785</v>
      </c>
      <c r="WEL83" s="745" t="s">
        <v>246</v>
      </c>
      <c r="WEM83" s="726"/>
      <c r="WEN83" s="726" t="s">
        <v>6426</v>
      </c>
      <c r="WEO83" s="722" t="s">
        <v>4179</v>
      </c>
      <c r="WEP83" s="745" t="s">
        <v>245</v>
      </c>
      <c r="WEQ83" s="736"/>
      <c r="WER83" s="727"/>
      <c r="WES83" s="738">
        <v>2</v>
      </c>
      <c r="WET83" s="722" t="s">
        <v>4511</v>
      </c>
      <c r="WEU83" s="723" t="s">
        <v>16</v>
      </c>
      <c r="WEV83" s="745" t="s">
        <v>221</v>
      </c>
      <c r="WEW83" s="745" t="s">
        <v>376</v>
      </c>
      <c r="WEX83" s="774">
        <v>31138</v>
      </c>
      <c r="WEY83" s="795">
        <v>32</v>
      </c>
      <c r="WEZ83" s="747" t="s">
        <v>4508</v>
      </c>
      <c r="WFA83" s="745" t="s">
        <v>785</v>
      </c>
      <c r="WFB83" s="745" t="s">
        <v>246</v>
      </c>
      <c r="WFC83" s="726"/>
      <c r="WFD83" s="726" t="s">
        <v>6426</v>
      </c>
      <c r="WFE83" s="722" t="s">
        <v>4179</v>
      </c>
      <c r="WFF83" s="745" t="s">
        <v>245</v>
      </c>
      <c r="WFG83" s="736"/>
      <c r="WFH83" s="727"/>
      <c r="WFI83" s="738">
        <v>2</v>
      </c>
      <c r="WFJ83" s="722" t="s">
        <v>4511</v>
      </c>
      <c r="WFK83" s="723" t="s">
        <v>16</v>
      </c>
      <c r="WFL83" s="745" t="s">
        <v>221</v>
      </c>
      <c r="WFM83" s="745" t="s">
        <v>376</v>
      </c>
      <c r="WFN83" s="774">
        <v>31138</v>
      </c>
      <c r="WFO83" s="795">
        <v>32</v>
      </c>
      <c r="WFP83" s="747" t="s">
        <v>4508</v>
      </c>
      <c r="WFQ83" s="745" t="s">
        <v>785</v>
      </c>
      <c r="WFR83" s="745" t="s">
        <v>246</v>
      </c>
      <c r="WFS83" s="726"/>
      <c r="WFT83" s="726" t="s">
        <v>6426</v>
      </c>
      <c r="WFU83" s="722" t="s">
        <v>4179</v>
      </c>
      <c r="WFV83" s="745" t="s">
        <v>245</v>
      </c>
      <c r="WFW83" s="736"/>
      <c r="WFX83" s="727"/>
      <c r="WFY83" s="738">
        <v>2</v>
      </c>
      <c r="WFZ83" s="722" t="s">
        <v>4511</v>
      </c>
      <c r="WGA83" s="723" t="s">
        <v>16</v>
      </c>
      <c r="WGB83" s="745" t="s">
        <v>221</v>
      </c>
      <c r="WGC83" s="745" t="s">
        <v>376</v>
      </c>
      <c r="WGD83" s="774">
        <v>31138</v>
      </c>
      <c r="WGE83" s="795">
        <v>32</v>
      </c>
      <c r="WGF83" s="747" t="s">
        <v>4508</v>
      </c>
      <c r="WGG83" s="745" t="s">
        <v>785</v>
      </c>
      <c r="WGH83" s="745" t="s">
        <v>246</v>
      </c>
      <c r="WGI83" s="726"/>
      <c r="WGJ83" s="726" t="s">
        <v>6426</v>
      </c>
      <c r="WGK83" s="722" t="s">
        <v>4179</v>
      </c>
      <c r="WGL83" s="745" t="s">
        <v>245</v>
      </c>
      <c r="WGM83" s="736"/>
      <c r="WGN83" s="727"/>
      <c r="WGO83" s="738">
        <v>2</v>
      </c>
      <c r="WGP83" s="722" t="s">
        <v>4511</v>
      </c>
      <c r="WGQ83" s="723" t="s">
        <v>16</v>
      </c>
      <c r="WGR83" s="745" t="s">
        <v>221</v>
      </c>
      <c r="WGS83" s="745" t="s">
        <v>376</v>
      </c>
      <c r="WGT83" s="774">
        <v>31138</v>
      </c>
      <c r="WGU83" s="795">
        <v>32</v>
      </c>
      <c r="WGV83" s="747" t="s">
        <v>4508</v>
      </c>
      <c r="WGW83" s="745" t="s">
        <v>785</v>
      </c>
      <c r="WGX83" s="745" t="s">
        <v>246</v>
      </c>
      <c r="WGY83" s="726"/>
      <c r="WGZ83" s="726" t="s">
        <v>6426</v>
      </c>
      <c r="WHA83" s="722" t="s">
        <v>4179</v>
      </c>
      <c r="WHB83" s="745" t="s">
        <v>245</v>
      </c>
      <c r="WHC83" s="736"/>
      <c r="WHD83" s="727"/>
      <c r="WHE83" s="738">
        <v>2</v>
      </c>
      <c r="WHF83" s="722" t="s">
        <v>4511</v>
      </c>
      <c r="WHG83" s="723" t="s">
        <v>16</v>
      </c>
      <c r="WHH83" s="745" t="s">
        <v>221</v>
      </c>
      <c r="WHI83" s="745" t="s">
        <v>376</v>
      </c>
      <c r="WHJ83" s="774">
        <v>31138</v>
      </c>
      <c r="WHK83" s="795">
        <v>32</v>
      </c>
      <c r="WHL83" s="747" t="s">
        <v>4508</v>
      </c>
      <c r="WHM83" s="745" t="s">
        <v>785</v>
      </c>
      <c r="WHN83" s="745" t="s">
        <v>246</v>
      </c>
      <c r="WHO83" s="726"/>
      <c r="WHP83" s="726" t="s">
        <v>6426</v>
      </c>
      <c r="WHQ83" s="722" t="s">
        <v>4179</v>
      </c>
      <c r="WHR83" s="745" t="s">
        <v>245</v>
      </c>
      <c r="WHS83" s="736"/>
      <c r="WHT83" s="727"/>
      <c r="WHU83" s="738">
        <v>2</v>
      </c>
      <c r="WHV83" s="722" t="s">
        <v>4511</v>
      </c>
      <c r="WHW83" s="723" t="s">
        <v>16</v>
      </c>
      <c r="WHX83" s="745" t="s">
        <v>221</v>
      </c>
      <c r="WHY83" s="745" t="s">
        <v>376</v>
      </c>
      <c r="WHZ83" s="774">
        <v>31138</v>
      </c>
      <c r="WIA83" s="795">
        <v>32</v>
      </c>
      <c r="WIB83" s="747" t="s">
        <v>4508</v>
      </c>
      <c r="WIC83" s="745" t="s">
        <v>785</v>
      </c>
      <c r="WID83" s="745" t="s">
        <v>246</v>
      </c>
      <c r="WIE83" s="726"/>
      <c r="WIF83" s="726" t="s">
        <v>6426</v>
      </c>
      <c r="WIG83" s="722" t="s">
        <v>4179</v>
      </c>
      <c r="WIH83" s="745" t="s">
        <v>245</v>
      </c>
      <c r="WII83" s="736"/>
      <c r="WIJ83" s="727"/>
      <c r="WIK83" s="738">
        <v>2</v>
      </c>
      <c r="WIL83" s="722" t="s">
        <v>4511</v>
      </c>
      <c r="WIM83" s="723" t="s">
        <v>16</v>
      </c>
      <c r="WIN83" s="745" t="s">
        <v>221</v>
      </c>
      <c r="WIO83" s="745" t="s">
        <v>376</v>
      </c>
      <c r="WIP83" s="774">
        <v>31138</v>
      </c>
      <c r="WIQ83" s="795">
        <v>32</v>
      </c>
      <c r="WIR83" s="747" t="s">
        <v>4508</v>
      </c>
      <c r="WIS83" s="745" t="s">
        <v>785</v>
      </c>
      <c r="WIT83" s="745" t="s">
        <v>246</v>
      </c>
      <c r="WIU83" s="726"/>
      <c r="WIV83" s="726" t="s">
        <v>6426</v>
      </c>
      <c r="WIW83" s="722" t="s">
        <v>4179</v>
      </c>
      <c r="WIX83" s="745" t="s">
        <v>245</v>
      </c>
      <c r="WIY83" s="736"/>
      <c r="WIZ83" s="727"/>
      <c r="WJA83" s="738">
        <v>2</v>
      </c>
      <c r="WJB83" s="722" t="s">
        <v>4511</v>
      </c>
      <c r="WJC83" s="723" t="s">
        <v>16</v>
      </c>
      <c r="WJD83" s="745" t="s">
        <v>221</v>
      </c>
      <c r="WJE83" s="745" t="s">
        <v>376</v>
      </c>
      <c r="WJF83" s="774">
        <v>31138</v>
      </c>
      <c r="WJG83" s="795">
        <v>32</v>
      </c>
      <c r="WJH83" s="747" t="s">
        <v>4508</v>
      </c>
      <c r="WJI83" s="745" t="s">
        <v>785</v>
      </c>
      <c r="WJJ83" s="745" t="s">
        <v>246</v>
      </c>
      <c r="WJK83" s="726"/>
      <c r="WJL83" s="726" t="s">
        <v>6426</v>
      </c>
      <c r="WJM83" s="722" t="s">
        <v>4179</v>
      </c>
      <c r="WJN83" s="745" t="s">
        <v>245</v>
      </c>
      <c r="WJO83" s="736"/>
      <c r="WJP83" s="727"/>
      <c r="WJQ83" s="738">
        <v>2</v>
      </c>
      <c r="WJR83" s="722" t="s">
        <v>4511</v>
      </c>
      <c r="WJS83" s="723" t="s">
        <v>16</v>
      </c>
      <c r="WJT83" s="745" t="s">
        <v>221</v>
      </c>
      <c r="WJU83" s="745" t="s">
        <v>376</v>
      </c>
      <c r="WJV83" s="774">
        <v>31138</v>
      </c>
      <c r="WJW83" s="795">
        <v>32</v>
      </c>
      <c r="WJX83" s="747" t="s">
        <v>4508</v>
      </c>
      <c r="WJY83" s="745" t="s">
        <v>785</v>
      </c>
      <c r="WJZ83" s="745" t="s">
        <v>246</v>
      </c>
      <c r="WKA83" s="726"/>
      <c r="WKB83" s="726" t="s">
        <v>6426</v>
      </c>
      <c r="WKC83" s="722" t="s">
        <v>4179</v>
      </c>
      <c r="WKD83" s="745" t="s">
        <v>245</v>
      </c>
      <c r="WKE83" s="736"/>
      <c r="WKF83" s="727"/>
      <c r="WKG83" s="738">
        <v>2</v>
      </c>
      <c r="WKH83" s="722" t="s">
        <v>4511</v>
      </c>
      <c r="WKI83" s="723" t="s">
        <v>16</v>
      </c>
      <c r="WKJ83" s="745" t="s">
        <v>221</v>
      </c>
      <c r="WKK83" s="745" t="s">
        <v>376</v>
      </c>
      <c r="WKL83" s="774">
        <v>31138</v>
      </c>
      <c r="WKM83" s="795">
        <v>32</v>
      </c>
      <c r="WKN83" s="747" t="s">
        <v>4508</v>
      </c>
      <c r="WKO83" s="745" t="s">
        <v>785</v>
      </c>
      <c r="WKP83" s="745" t="s">
        <v>246</v>
      </c>
      <c r="WKQ83" s="726"/>
      <c r="WKR83" s="726" t="s">
        <v>6426</v>
      </c>
      <c r="WKS83" s="722" t="s">
        <v>4179</v>
      </c>
      <c r="WKT83" s="745" t="s">
        <v>245</v>
      </c>
      <c r="WKU83" s="736"/>
      <c r="WKV83" s="727"/>
      <c r="WKW83" s="738">
        <v>2</v>
      </c>
      <c r="WKX83" s="722" t="s">
        <v>4511</v>
      </c>
      <c r="WKY83" s="723" t="s">
        <v>16</v>
      </c>
      <c r="WKZ83" s="745" t="s">
        <v>221</v>
      </c>
      <c r="WLA83" s="745" t="s">
        <v>376</v>
      </c>
      <c r="WLB83" s="774">
        <v>31138</v>
      </c>
      <c r="WLC83" s="795">
        <v>32</v>
      </c>
      <c r="WLD83" s="747" t="s">
        <v>4508</v>
      </c>
      <c r="WLE83" s="745" t="s">
        <v>785</v>
      </c>
      <c r="WLF83" s="745" t="s">
        <v>246</v>
      </c>
      <c r="WLG83" s="726"/>
      <c r="WLH83" s="726" t="s">
        <v>6426</v>
      </c>
      <c r="WLI83" s="722" t="s">
        <v>4179</v>
      </c>
      <c r="WLJ83" s="745" t="s">
        <v>245</v>
      </c>
      <c r="WLK83" s="736"/>
      <c r="WLL83" s="727"/>
      <c r="WLM83" s="738">
        <v>2</v>
      </c>
      <c r="WLN83" s="722" t="s">
        <v>4511</v>
      </c>
      <c r="WLO83" s="723" t="s">
        <v>16</v>
      </c>
      <c r="WLP83" s="745" t="s">
        <v>221</v>
      </c>
      <c r="WLQ83" s="745" t="s">
        <v>376</v>
      </c>
      <c r="WLR83" s="774">
        <v>31138</v>
      </c>
      <c r="WLS83" s="795">
        <v>32</v>
      </c>
      <c r="WLT83" s="747" t="s">
        <v>4508</v>
      </c>
      <c r="WLU83" s="745" t="s">
        <v>785</v>
      </c>
      <c r="WLV83" s="745" t="s">
        <v>246</v>
      </c>
      <c r="WLW83" s="726"/>
      <c r="WLX83" s="726" t="s">
        <v>6426</v>
      </c>
      <c r="WLY83" s="722" t="s">
        <v>4179</v>
      </c>
      <c r="WLZ83" s="745" t="s">
        <v>245</v>
      </c>
      <c r="WMA83" s="736"/>
      <c r="WMB83" s="727"/>
      <c r="WMC83" s="738">
        <v>2</v>
      </c>
      <c r="WMD83" s="722" t="s">
        <v>4511</v>
      </c>
      <c r="WME83" s="723" t="s">
        <v>16</v>
      </c>
      <c r="WMF83" s="745" t="s">
        <v>221</v>
      </c>
      <c r="WMG83" s="745" t="s">
        <v>376</v>
      </c>
      <c r="WMH83" s="774">
        <v>31138</v>
      </c>
      <c r="WMI83" s="795">
        <v>32</v>
      </c>
      <c r="WMJ83" s="747" t="s">
        <v>4508</v>
      </c>
      <c r="WMK83" s="745" t="s">
        <v>785</v>
      </c>
      <c r="WML83" s="745" t="s">
        <v>246</v>
      </c>
      <c r="WMM83" s="726"/>
      <c r="WMN83" s="726" t="s">
        <v>6426</v>
      </c>
      <c r="WMO83" s="722" t="s">
        <v>4179</v>
      </c>
      <c r="WMP83" s="745" t="s">
        <v>245</v>
      </c>
      <c r="WMQ83" s="736"/>
      <c r="WMR83" s="727"/>
      <c r="WMS83" s="738">
        <v>2</v>
      </c>
      <c r="WMT83" s="722" t="s">
        <v>4511</v>
      </c>
      <c r="WMU83" s="723" t="s">
        <v>16</v>
      </c>
      <c r="WMV83" s="745" t="s">
        <v>221</v>
      </c>
      <c r="WMW83" s="745" t="s">
        <v>376</v>
      </c>
      <c r="WMX83" s="774">
        <v>31138</v>
      </c>
      <c r="WMY83" s="795">
        <v>32</v>
      </c>
      <c r="WMZ83" s="747" t="s">
        <v>4508</v>
      </c>
      <c r="WNA83" s="745" t="s">
        <v>785</v>
      </c>
      <c r="WNB83" s="745" t="s">
        <v>246</v>
      </c>
      <c r="WNC83" s="726"/>
      <c r="WND83" s="726" t="s">
        <v>6426</v>
      </c>
      <c r="WNE83" s="722" t="s">
        <v>4179</v>
      </c>
      <c r="WNF83" s="745" t="s">
        <v>245</v>
      </c>
      <c r="WNG83" s="736"/>
      <c r="WNH83" s="727"/>
      <c r="WNI83" s="738">
        <v>2</v>
      </c>
      <c r="WNJ83" s="722" t="s">
        <v>4511</v>
      </c>
      <c r="WNK83" s="723" t="s">
        <v>16</v>
      </c>
      <c r="WNL83" s="745" t="s">
        <v>221</v>
      </c>
      <c r="WNM83" s="745" t="s">
        <v>376</v>
      </c>
      <c r="WNN83" s="774">
        <v>31138</v>
      </c>
      <c r="WNO83" s="795">
        <v>32</v>
      </c>
      <c r="WNP83" s="747" t="s">
        <v>4508</v>
      </c>
      <c r="WNQ83" s="745" t="s">
        <v>785</v>
      </c>
      <c r="WNR83" s="745" t="s">
        <v>246</v>
      </c>
      <c r="WNS83" s="726"/>
      <c r="WNT83" s="726" t="s">
        <v>6426</v>
      </c>
      <c r="WNU83" s="722" t="s">
        <v>4179</v>
      </c>
      <c r="WNV83" s="745" t="s">
        <v>245</v>
      </c>
      <c r="WNW83" s="736"/>
      <c r="WNX83" s="727"/>
      <c r="WNY83" s="738">
        <v>2</v>
      </c>
      <c r="WNZ83" s="722" t="s">
        <v>4511</v>
      </c>
      <c r="WOA83" s="723" t="s">
        <v>16</v>
      </c>
      <c r="WOB83" s="745" t="s">
        <v>221</v>
      </c>
      <c r="WOC83" s="745" t="s">
        <v>376</v>
      </c>
      <c r="WOD83" s="774">
        <v>31138</v>
      </c>
      <c r="WOE83" s="795">
        <v>32</v>
      </c>
      <c r="WOF83" s="747" t="s">
        <v>4508</v>
      </c>
      <c r="WOG83" s="745" t="s">
        <v>785</v>
      </c>
      <c r="WOH83" s="745" t="s">
        <v>246</v>
      </c>
      <c r="WOI83" s="726"/>
      <c r="WOJ83" s="726" t="s">
        <v>6426</v>
      </c>
      <c r="WOK83" s="722" t="s">
        <v>4179</v>
      </c>
      <c r="WOL83" s="745" t="s">
        <v>245</v>
      </c>
      <c r="WOM83" s="736"/>
      <c r="WON83" s="727"/>
      <c r="WOO83" s="738">
        <v>2</v>
      </c>
      <c r="WOP83" s="722" t="s">
        <v>4511</v>
      </c>
      <c r="WOQ83" s="723" t="s">
        <v>16</v>
      </c>
      <c r="WOR83" s="745" t="s">
        <v>221</v>
      </c>
      <c r="WOS83" s="745" t="s">
        <v>376</v>
      </c>
      <c r="WOT83" s="774">
        <v>31138</v>
      </c>
      <c r="WOU83" s="795">
        <v>32</v>
      </c>
      <c r="WOV83" s="747" t="s">
        <v>4508</v>
      </c>
      <c r="WOW83" s="745" t="s">
        <v>785</v>
      </c>
      <c r="WOX83" s="745" t="s">
        <v>246</v>
      </c>
      <c r="WOY83" s="726"/>
      <c r="WOZ83" s="726" t="s">
        <v>6426</v>
      </c>
      <c r="WPA83" s="722" t="s">
        <v>4179</v>
      </c>
      <c r="WPB83" s="745" t="s">
        <v>245</v>
      </c>
      <c r="WPC83" s="736"/>
      <c r="WPD83" s="727"/>
      <c r="WPE83" s="738">
        <v>2</v>
      </c>
      <c r="WPF83" s="722" t="s">
        <v>4511</v>
      </c>
      <c r="WPG83" s="723" t="s">
        <v>16</v>
      </c>
      <c r="WPH83" s="745" t="s">
        <v>221</v>
      </c>
      <c r="WPI83" s="745" t="s">
        <v>376</v>
      </c>
      <c r="WPJ83" s="774">
        <v>31138</v>
      </c>
      <c r="WPK83" s="795">
        <v>32</v>
      </c>
      <c r="WPL83" s="747" t="s">
        <v>4508</v>
      </c>
      <c r="WPM83" s="745" t="s">
        <v>785</v>
      </c>
      <c r="WPN83" s="745" t="s">
        <v>246</v>
      </c>
      <c r="WPO83" s="726"/>
      <c r="WPP83" s="726" t="s">
        <v>6426</v>
      </c>
      <c r="WPQ83" s="722" t="s">
        <v>4179</v>
      </c>
      <c r="WPR83" s="745" t="s">
        <v>245</v>
      </c>
      <c r="WPS83" s="736"/>
      <c r="WPT83" s="727"/>
      <c r="WPU83" s="738">
        <v>2</v>
      </c>
      <c r="WPV83" s="722" t="s">
        <v>4511</v>
      </c>
      <c r="WPW83" s="723" t="s">
        <v>16</v>
      </c>
      <c r="WPX83" s="745" t="s">
        <v>221</v>
      </c>
      <c r="WPY83" s="745" t="s">
        <v>376</v>
      </c>
      <c r="WPZ83" s="774">
        <v>31138</v>
      </c>
      <c r="WQA83" s="795">
        <v>32</v>
      </c>
      <c r="WQB83" s="747" t="s">
        <v>4508</v>
      </c>
      <c r="WQC83" s="745" t="s">
        <v>785</v>
      </c>
      <c r="WQD83" s="745" t="s">
        <v>246</v>
      </c>
      <c r="WQE83" s="726"/>
      <c r="WQF83" s="726" t="s">
        <v>6426</v>
      </c>
      <c r="WQG83" s="722" t="s">
        <v>4179</v>
      </c>
      <c r="WQH83" s="745" t="s">
        <v>245</v>
      </c>
      <c r="WQI83" s="736"/>
      <c r="WQJ83" s="727"/>
      <c r="WQK83" s="738">
        <v>2</v>
      </c>
      <c r="WQL83" s="722" t="s">
        <v>4511</v>
      </c>
      <c r="WQM83" s="723" t="s">
        <v>16</v>
      </c>
      <c r="WQN83" s="745" t="s">
        <v>221</v>
      </c>
      <c r="WQO83" s="745" t="s">
        <v>376</v>
      </c>
      <c r="WQP83" s="774">
        <v>31138</v>
      </c>
      <c r="WQQ83" s="795">
        <v>32</v>
      </c>
      <c r="WQR83" s="747" t="s">
        <v>4508</v>
      </c>
      <c r="WQS83" s="745" t="s">
        <v>785</v>
      </c>
      <c r="WQT83" s="745" t="s">
        <v>246</v>
      </c>
      <c r="WQU83" s="726"/>
      <c r="WQV83" s="726" t="s">
        <v>6426</v>
      </c>
      <c r="WQW83" s="722" t="s">
        <v>4179</v>
      </c>
      <c r="WQX83" s="745" t="s">
        <v>245</v>
      </c>
      <c r="WQY83" s="736"/>
      <c r="WQZ83" s="727"/>
      <c r="WRA83" s="738">
        <v>2</v>
      </c>
      <c r="WRB83" s="722" t="s">
        <v>4511</v>
      </c>
      <c r="WRC83" s="723" t="s">
        <v>16</v>
      </c>
      <c r="WRD83" s="745" t="s">
        <v>221</v>
      </c>
      <c r="WRE83" s="745" t="s">
        <v>376</v>
      </c>
      <c r="WRF83" s="774">
        <v>31138</v>
      </c>
      <c r="WRG83" s="795">
        <v>32</v>
      </c>
      <c r="WRH83" s="747" t="s">
        <v>4508</v>
      </c>
      <c r="WRI83" s="745" t="s">
        <v>785</v>
      </c>
      <c r="WRJ83" s="745" t="s">
        <v>246</v>
      </c>
      <c r="WRK83" s="726"/>
      <c r="WRL83" s="726" t="s">
        <v>6426</v>
      </c>
      <c r="WRM83" s="722" t="s">
        <v>4179</v>
      </c>
      <c r="WRN83" s="745" t="s">
        <v>245</v>
      </c>
      <c r="WRO83" s="736"/>
      <c r="WRP83" s="727"/>
      <c r="WRQ83" s="738">
        <v>2</v>
      </c>
      <c r="WRR83" s="722" t="s">
        <v>4511</v>
      </c>
      <c r="WRS83" s="723" t="s">
        <v>16</v>
      </c>
      <c r="WRT83" s="745" t="s">
        <v>221</v>
      </c>
      <c r="WRU83" s="745" t="s">
        <v>376</v>
      </c>
      <c r="WRV83" s="774">
        <v>31138</v>
      </c>
      <c r="WRW83" s="795">
        <v>32</v>
      </c>
      <c r="WRX83" s="747" t="s">
        <v>4508</v>
      </c>
      <c r="WRY83" s="745" t="s">
        <v>785</v>
      </c>
      <c r="WRZ83" s="745" t="s">
        <v>246</v>
      </c>
      <c r="WSA83" s="726"/>
      <c r="WSB83" s="726" t="s">
        <v>6426</v>
      </c>
      <c r="WSC83" s="722" t="s">
        <v>4179</v>
      </c>
      <c r="WSD83" s="745" t="s">
        <v>245</v>
      </c>
      <c r="WSE83" s="736"/>
      <c r="WSF83" s="727"/>
      <c r="WSG83" s="738">
        <v>2</v>
      </c>
      <c r="WSH83" s="722" t="s">
        <v>4511</v>
      </c>
      <c r="WSI83" s="723" t="s">
        <v>16</v>
      </c>
      <c r="WSJ83" s="745" t="s">
        <v>221</v>
      </c>
      <c r="WSK83" s="745" t="s">
        <v>376</v>
      </c>
      <c r="WSL83" s="774">
        <v>31138</v>
      </c>
      <c r="WSM83" s="795">
        <v>32</v>
      </c>
      <c r="WSN83" s="747" t="s">
        <v>4508</v>
      </c>
      <c r="WSO83" s="745" t="s">
        <v>785</v>
      </c>
      <c r="WSP83" s="745" t="s">
        <v>246</v>
      </c>
      <c r="WSQ83" s="726"/>
      <c r="WSR83" s="726" t="s">
        <v>6426</v>
      </c>
      <c r="WSS83" s="722" t="s">
        <v>4179</v>
      </c>
      <c r="WST83" s="745" t="s">
        <v>245</v>
      </c>
      <c r="WSU83" s="736"/>
      <c r="WSV83" s="727"/>
      <c r="WSW83" s="738">
        <v>2</v>
      </c>
      <c r="WSX83" s="722" t="s">
        <v>4511</v>
      </c>
      <c r="WSY83" s="723" t="s">
        <v>16</v>
      </c>
      <c r="WSZ83" s="745" t="s">
        <v>221</v>
      </c>
      <c r="WTA83" s="745" t="s">
        <v>376</v>
      </c>
      <c r="WTB83" s="774">
        <v>31138</v>
      </c>
      <c r="WTC83" s="795">
        <v>32</v>
      </c>
      <c r="WTD83" s="747" t="s">
        <v>4508</v>
      </c>
      <c r="WTE83" s="745" t="s">
        <v>785</v>
      </c>
      <c r="WTF83" s="745" t="s">
        <v>246</v>
      </c>
      <c r="WTG83" s="726"/>
      <c r="WTH83" s="726" t="s">
        <v>6426</v>
      </c>
      <c r="WTI83" s="722" t="s">
        <v>4179</v>
      </c>
      <c r="WTJ83" s="745" t="s">
        <v>245</v>
      </c>
      <c r="WTK83" s="736"/>
      <c r="WTL83" s="727"/>
      <c r="WTM83" s="738">
        <v>2</v>
      </c>
      <c r="WTN83" s="722" t="s">
        <v>4511</v>
      </c>
      <c r="WTO83" s="723" t="s">
        <v>16</v>
      </c>
      <c r="WTP83" s="745" t="s">
        <v>221</v>
      </c>
      <c r="WTQ83" s="745" t="s">
        <v>376</v>
      </c>
      <c r="WTR83" s="774">
        <v>31138</v>
      </c>
      <c r="WTS83" s="795">
        <v>32</v>
      </c>
      <c r="WTT83" s="747" t="s">
        <v>4508</v>
      </c>
      <c r="WTU83" s="745" t="s">
        <v>785</v>
      </c>
      <c r="WTV83" s="745" t="s">
        <v>246</v>
      </c>
      <c r="WTW83" s="726"/>
      <c r="WTX83" s="726" t="s">
        <v>6426</v>
      </c>
      <c r="WTY83" s="722" t="s">
        <v>4179</v>
      </c>
      <c r="WTZ83" s="745" t="s">
        <v>245</v>
      </c>
      <c r="WUA83" s="736"/>
      <c r="WUB83" s="727"/>
      <c r="WUC83" s="738">
        <v>2</v>
      </c>
      <c r="WUD83" s="722" t="s">
        <v>4511</v>
      </c>
      <c r="WUE83" s="723" t="s">
        <v>16</v>
      </c>
      <c r="WUF83" s="745" t="s">
        <v>221</v>
      </c>
      <c r="WUG83" s="745" t="s">
        <v>376</v>
      </c>
      <c r="WUH83" s="774">
        <v>31138</v>
      </c>
      <c r="WUI83" s="795">
        <v>32</v>
      </c>
      <c r="WUJ83" s="747" t="s">
        <v>4508</v>
      </c>
      <c r="WUK83" s="745" t="s">
        <v>785</v>
      </c>
      <c r="WUL83" s="745" t="s">
        <v>246</v>
      </c>
      <c r="WUM83" s="726"/>
      <c r="WUN83" s="726" t="s">
        <v>6426</v>
      </c>
      <c r="WUO83" s="722" t="s">
        <v>4179</v>
      </c>
      <c r="WUP83" s="745" t="s">
        <v>245</v>
      </c>
      <c r="WUQ83" s="736"/>
      <c r="WUR83" s="727"/>
      <c r="WUS83" s="738">
        <v>2</v>
      </c>
      <c r="WUT83" s="722" t="s">
        <v>4511</v>
      </c>
      <c r="WUU83" s="723" t="s">
        <v>16</v>
      </c>
      <c r="WUV83" s="745" t="s">
        <v>221</v>
      </c>
      <c r="WUW83" s="745" t="s">
        <v>376</v>
      </c>
      <c r="WUX83" s="774">
        <v>31138</v>
      </c>
      <c r="WUY83" s="795">
        <v>32</v>
      </c>
      <c r="WUZ83" s="747" t="s">
        <v>4508</v>
      </c>
      <c r="WVA83" s="745" t="s">
        <v>785</v>
      </c>
      <c r="WVB83" s="745" t="s">
        <v>246</v>
      </c>
      <c r="WVC83" s="726"/>
      <c r="WVD83" s="726" t="s">
        <v>6426</v>
      </c>
      <c r="WVE83" s="722" t="s">
        <v>4179</v>
      </c>
      <c r="WVF83" s="745" t="s">
        <v>245</v>
      </c>
      <c r="WVG83" s="736"/>
      <c r="WVH83" s="727"/>
      <c r="WVI83" s="738">
        <v>2</v>
      </c>
      <c r="WVJ83" s="722" t="s">
        <v>4511</v>
      </c>
      <c r="WVK83" s="723" t="s">
        <v>16</v>
      </c>
      <c r="WVL83" s="745" t="s">
        <v>221</v>
      </c>
      <c r="WVM83" s="745" t="s">
        <v>376</v>
      </c>
      <c r="WVN83" s="774">
        <v>31138</v>
      </c>
      <c r="WVO83" s="795">
        <v>32</v>
      </c>
      <c r="WVP83" s="747" t="s">
        <v>4508</v>
      </c>
      <c r="WVQ83" s="745" t="s">
        <v>785</v>
      </c>
      <c r="WVR83" s="745" t="s">
        <v>246</v>
      </c>
      <c r="WVS83" s="726"/>
      <c r="WVT83" s="726" t="s">
        <v>6426</v>
      </c>
      <c r="WVU83" s="722" t="s">
        <v>4179</v>
      </c>
      <c r="WVV83" s="745" t="s">
        <v>245</v>
      </c>
      <c r="WVW83" s="736"/>
      <c r="WVX83" s="727"/>
      <c r="WVY83" s="738">
        <v>2</v>
      </c>
      <c r="WVZ83" s="722" t="s">
        <v>4511</v>
      </c>
      <c r="WWA83" s="723" t="s">
        <v>16</v>
      </c>
      <c r="WWB83" s="745" t="s">
        <v>221</v>
      </c>
      <c r="WWC83" s="745" t="s">
        <v>376</v>
      </c>
      <c r="WWD83" s="774">
        <v>31138</v>
      </c>
      <c r="WWE83" s="795">
        <v>32</v>
      </c>
      <c r="WWF83" s="747" t="s">
        <v>4508</v>
      </c>
      <c r="WWG83" s="745" t="s">
        <v>785</v>
      </c>
      <c r="WWH83" s="745" t="s">
        <v>246</v>
      </c>
      <c r="WWI83" s="726"/>
      <c r="WWJ83" s="726" t="s">
        <v>6426</v>
      </c>
      <c r="WWK83" s="722" t="s">
        <v>4179</v>
      </c>
      <c r="WWL83" s="745" t="s">
        <v>245</v>
      </c>
      <c r="WWM83" s="736"/>
      <c r="WWN83" s="727"/>
      <c r="WWO83" s="738">
        <v>2</v>
      </c>
      <c r="WWP83" s="722" t="s">
        <v>4511</v>
      </c>
      <c r="WWQ83" s="723" t="s">
        <v>16</v>
      </c>
      <c r="WWR83" s="745" t="s">
        <v>221</v>
      </c>
      <c r="WWS83" s="745" t="s">
        <v>376</v>
      </c>
      <c r="WWT83" s="774">
        <v>31138</v>
      </c>
      <c r="WWU83" s="795">
        <v>32</v>
      </c>
      <c r="WWV83" s="747" t="s">
        <v>4508</v>
      </c>
      <c r="WWW83" s="745" t="s">
        <v>785</v>
      </c>
      <c r="WWX83" s="745" t="s">
        <v>246</v>
      </c>
      <c r="WWY83" s="726"/>
      <c r="WWZ83" s="726" t="s">
        <v>6426</v>
      </c>
      <c r="WXA83" s="722" t="s">
        <v>4179</v>
      </c>
      <c r="WXB83" s="745" t="s">
        <v>245</v>
      </c>
      <c r="WXC83" s="736"/>
      <c r="WXD83" s="727"/>
      <c r="WXE83" s="738">
        <v>2</v>
      </c>
      <c r="WXF83" s="722" t="s">
        <v>4511</v>
      </c>
      <c r="WXG83" s="723" t="s">
        <v>16</v>
      </c>
      <c r="WXH83" s="745" t="s">
        <v>221</v>
      </c>
      <c r="WXI83" s="745" t="s">
        <v>376</v>
      </c>
      <c r="WXJ83" s="774">
        <v>31138</v>
      </c>
      <c r="WXK83" s="795">
        <v>32</v>
      </c>
      <c r="WXL83" s="747" t="s">
        <v>4508</v>
      </c>
      <c r="WXM83" s="745" t="s">
        <v>785</v>
      </c>
      <c r="WXN83" s="745" t="s">
        <v>246</v>
      </c>
      <c r="WXO83" s="726"/>
      <c r="WXP83" s="726" t="s">
        <v>6426</v>
      </c>
      <c r="WXQ83" s="722" t="s">
        <v>4179</v>
      </c>
      <c r="WXR83" s="745" t="s">
        <v>245</v>
      </c>
      <c r="WXS83" s="736"/>
      <c r="WXT83" s="727"/>
      <c r="WXU83" s="738">
        <v>2</v>
      </c>
      <c r="WXV83" s="722" t="s">
        <v>4511</v>
      </c>
      <c r="WXW83" s="723" t="s">
        <v>16</v>
      </c>
      <c r="WXX83" s="745" t="s">
        <v>221</v>
      </c>
      <c r="WXY83" s="745" t="s">
        <v>376</v>
      </c>
      <c r="WXZ83" s="774">
        <v>31138</v>
      </c>
      <c r="WYA83" s="795">
        <v>32</v>
      </c>
      <c r="WYB83" s="747" t="s">
        <v>4508</v>
      </c>
      <c r="WYC83" s="745" t="s">
        <v>785</v>
      </c>
      <c r="WYD83" s="745" t="s">
        <v>246</v>
      </c>
      <c r="WYE83" s="726"/>
      <c r="WYF83" s="726" t="s">
        <v>6426</v>
      </c>
      <c r="WYG83" s="722" t="s">
        <v>4179</v>
      </c>
      <c r="WYH83" s="745" t="s">
        <v>245</v>
      </c>
      <c r="WYI83" s="736"/>
      <c r="WYJ83" s="727"/>
      <c r="WYK83" s="738">
        <v>2</v>
      </c>
      <c r="WYL83" s="722" t="s">
        <v>4511</v>
      </c>
      <c r="WYM83" s="723" t="s">
        <v>16</v>
      </c>
      <c r="WYN83" s="745" t="s">
        <v>221</v>
      </c>
      <c r="WYO83" s="745" t="s">
        <v>376</v>
      </c>
      <c r="WYP83" s="774">
        <v>31138</v>
      </c>
      <c r="WYQ83" s="795">
        <v>32</v>
      </c>
      <c r="WYR83" s="747" t="s">
        <v>4508</v>
      </c>
      <c r="WYS83" s="745" t="s">
        <v>785</v>
      </c>
      <c r="WYT83" s="745" t="s">
        <v>246</v>
      </c>
      <c r="WYU83" s="726"/>
      <c r="WYV83" s="726" t="s">
        <v>6426</v>
      </c>
      <c r="WYW83" s="722" t="s">
        <v>4179</v>
      </c>
      <c r="WYX83" s="745" t="s">
        <v>245</v>
      </c>
      <c r="WYY83" s="736"/>
      <c r="WYZ83" s="727"/>
      <c r="WZA83" s="738">
        <v>2</v>
      </c>
      <c r="WZB83" s="722" t="s">
        <v>4511</v>
      </c>
      <c r="WZC83" s="723" t="s">
        <v>16</v>
      </c>
      <c r="WZD83" s="745" t="s">
        <v>221</v>
      </c>
      <c r="WZE83" s="745" t="s">
        <v>376</v>
      </c>
      <c r="WZF83" s="774">
        <v>31138</v>
      </c>
      <c r="WZG83" s="795">
        <v>32</v>
      </c>
      <c r="WZH83" s="747" t="s">
        <v>4508</v>
      </c>
      <c r="WZI83" s="745" t="s">
        <v>785</v>
      </c>
      <c r="WZJ83" s="745" t="s">
        <v>246</v>
      </c>
      <c r="WZK83" s="726"/>
      <c r="WZL83" s="726" t="s">
        <v>6426</v>
      </c>
      <c r="WZM83" s="722" t="s">
        <v>4179</v>
      </c>
      <c r="WZN83" s="745" t="s">
        <v>245</v>
      </c>
      <c r="WZO83" s="736"/>
      <c r="WZP83" s="727"/>
      <c r="WZQ83" s="738">
        <v>2</v>
      </c>
      <c r="WZR83" s="722" t="s">
        <v>4511</v>
      </c>
      <c r="WZS83" s="723" t="s">
        <v>16</v>
      </c>
      <c r="WZT83" s="745" t="s">
        <v>221</v>
      </c>
      <c r="WZU83" s="745" t="s">
        <v>376</v>
      </c>
      <c r="WZV83" s="774">
        <v>31138</v>
      </c>
      <c r="WZW83" s="795">
        <v>32</v>
      </c>
      <c r="WZX83" s="747" t="s">
        <v>4508</v>
      </c>
      <c r="WZY83" s="745" t="s">
        <v>785</v>
      </c>
      <c r="WZZ83" s="745" t="s">
        <v>246</v>
      </c>
      <c r="XAA83" s="726"/>
      <c r="XAB83" s="726" t="s">
        <v>6426</v>
      </c>
      <c r="XAC83" s="722" t="s">
        <v>4179</v>
      </c>
      <c r="XAD83" s="745" t="s">
        <v>245</v>
      </c>
      <c r="XAE83" s="736"/>
      <c r="XAF83" s="727"/>
      <c r="XAG83" s="738">
        <v>2</v>
      </c>
      <c r="XAH83" s="722" t="s">
        <v>4511</v>
      </c>
      <c r="XAI83" s="723" t="s">
        <v>16</v>
      </c>
      <c r="XAJ83" s="745" t="s">
        <v>221</v>
      </c>
      <c r="XAK83" s="745" t="s">
        <v>376</v>
      </c>
      <c r="XAL83" s="774">
        <v>31138</v>
      </c>
      <c r="XAM83" s="795">
        <v>32</v>
      </c>
      <c r="XAN83" s="747" t="s">
        <v>4508</v>
      </c>
      <c r="XAO83" s="745" t="s">
        <v>785</v>
      </c>
      <c r="XAP83" s="745" t="s">
        <v>246</v>
      </c>
      <c r="XAQ83" s="726"/>
      <c r="XAR83" s="726" t="s">
        <v>6426</v>
      </c>
      <c r="XAS83" s="722" t="s">
        <v>4179</v>
      </c>
      <c r="XAT83" s="745" t="s">
        <v>245</v>
      </c>
      <c r="XAU83" s="736"/>
      <c r="XAV83" s="727"/>
      <c r="XAW83" s="738">
        <v>2</v>
      </c>
      <c r="XAX83" s="722" t="s">
        <v>4511</v>
      </c>
      <c r="XAY83" s="723" t="s">
        <v>16</v>
      </c>
      <c r="XAZ83" s="745" t="s">
        <v>221</v>
      </c>
      <c r="XBA83" s="745" t="s">
        <v>376</v>
      </c>
      <c r="XBB83" s="774">
        <v>31138</v>
      </c>
      <c r="XBC83" s="795">
        <v>32</v>
      </c>
      <c r="XBD83" s="747" t="s">
        <v>4508</v>
      </c>
      <c r="XBE83" s="745" t="s">
        <v>785</v>
      </c>
      <c r="XBF83" s="745" t="s">
        <v>246</v>
      </c>
      <c r="XBG83" s="726"/>
      <c r="XBH83" s="726" t="s">
        <v>6426</v>
      </c>
      <c r="XBI83" s="722" t="s">
        <v>4179</v>
      </c>
      <c r="XBJ83" s="745" t="s">
        <v>245</v>
      </c>
      <c r="XBK83" s="736"/>
      <c r="XBL83" s="727"/>
      <c r="XBM83" s="738">
        <v>2</v>
      </c>
      <c r="XBN83" s="722" t="s">
        <v>4511</v>
      </c>
      <c r="XBO83" s="723" t="s">
        <v>16</v>
      </c>
      <c r="XBP83" s="745" t="s">
        <v>221</v>
      </c>
      <c r="XBQ83" s="745" t="s">
        <v>376</v>
      </c>
      <c r="XBR83" s="774">
        <v>31138</v>
      </c>
      <c r="XBS83" s="795">
        <v>32</v>
      </c>
      <c r="XBT83" s="747" t="s">
        <v>4508</v>
      </c>
      <c r="XBU83" s="745" t="s">
        <v>785</v>
      </c>
      <c r="XBV83" s="745" t="s">
        <v>246</v>
      </c>
      <c r="XBW83" s="726"/>
      <c r="XBX83" s="726" t="s">
        <v>6426</v>
      </c>
      <c r="XBY83" s="722" t="s">
        <v>4179</v>
      </c>
      <c r="XBZ83" s="745" t="s">
        <v>245</v>
      </c>
      <c r="XCA83" s="736"/>
      <c r="XCB83" s="727"/>
      <c r="XCC83" s="738">
        <v>2</v>
      </c>
      <c r="XCD83" s="722" t="s">
        <v>4511</v>
      </c>
      <c r="XCE83" s="723" t="s">
        <v>16</v>
      </c>
      <c r="XCF83" s="745" t="s">
        <v>221</v>
      </c>
      <c r="XCG83" s="745" t="s">
        <v>376</v>
      </c>
      <c r="XCH83" s="774">
        <v>31138</v>
      </c>
      <c r="XCI83" s="795">
        <v>32</v>
      </c>
      <c r="XCJ83" s="747" t="s">
        <v>4508</v>
      </c>
      <c r="XCK83" s="745" t="s">
        <v>785</v>
      </c>
      <c r="XCL83" s="745" t="s">
        <v>246</v>
      </c>
      <c r="XCM83" s="726"/>
      <c r="XCN83" s="726" t="s">
        <v>6426</v>
      </c>
      <c r="XCO83" s="722" t="s">
        <v>4179</v>
      </c>
      <c r="XCP83" s="745" t="s">
        <v>245</v>
      </c>
      <c r="XCQ83" s="736"/>
      <c r="XCR83" s="727"/>
      <c r="XCS83" s="738">
        <v>2</v>
      </c>
      <c r="XCT83" s="722" t="s">
        <v>4511</v>
      </c>
      <c r="XCU83" s="723" t="s">
        <v>16</v>
      </c>
      <c r="XCV83" s="745" t="s">
        <v>221</v>
      </c>
      <c r="XCW83" s="745" t="s">
        <v>376</v>
      </c>
      <c r="XCX83" s="774">
        <v>31138</v>
      </c>
      <c r="XCY83" s="795">
        <v>32</v>
      </c>
      <c r="XCZ83" s="747" t="s">
        <v>4508</v>
      </c>
      <c r="XDA83" s="745" t="s">
        <v>785</v>
      </c>
      <c r="XDB83" s="745" t="s">
        <v>246</v>
      </c>
      <c r="XDC83" s="726"/>
      <c r="XDD83" s="726" t="s">
        <v>6426</v>
      </c>
      <c r="XDE83" s="722" t="s">
        <v>4179</v>
      </c>
      <c r="XDF83" s="745" t="s">
        <v>245</v>
      </c>
      <c r="XDG83" s="736"/>
      <c r="XDH83" s="727"/>
      <c r="XDI83" s="738">
        <v>2</v>
      </c>
      <c r="XDJ83" s="722" t="s">
        <v>4511</v>
      </c>
      <c r="XDK83" s="723" t="s">
        <v>16</v>
      </c>
      <c r="XDL83" s="745" t="s">
        <v>221</v>
      </c>
      <c r="XDM83" s="745" t="s">
        <v>376</v>
      </c>
      <c r="XDN83" s="774">
        <v>31138</v>
      </c>
      <c r="XDO83" s="795">
        <v>32</v>
      </c>
      <c r="XDP83" s="747" t="s">
        <v>4508</v>
      </c>
      <c r="XDQ83" s="745" t="s">
        <v>785</v>
      </c>
      <c r="XDR83" s="745" t="s">
        <v>246</v>
      </c>
      <c r="XDS83" s="726"/>
      <c r="XDT83" s="726" t="s">
        <v>6426</v>
      </c>
      <c r="XDU83" s="722" t="s">
        <v>4179</v>
      </c>
      <c r="XDV83" s="745" t="s">
        <v>245</v>
      </c>
      <c r="XDW83" s="736"/>
      <c r="XDX83" s="727"/>
      <c r="XDY83" s="738">
        <v>2</v>
      </c>
      <c r="XDZ83" s="722" t="s">
        <v>4511</v>
      </c>
      <c r="XEA83" s="723" t="s">
        <v>16</v>
      </c>
      <c r="XEB83" s="745" t="s">
        <v>221</v>
      </c>
      <c r="XEC83" s="745" t="s">
        <v>376</v>
      </c>
      <c r="XED83" s="774">
        <v>31138</v>
      </c>
      <c r="XEE83" s="795">
        <v>32</v>
      </c>
      <c r="XEF83" s="747" t="s">
        <v>4508</v>
      </c>
      <c r="XEG83" s="745" t="s">
        <v>785</v>
      </c>
      <c r="XEH83" s="745" t="s">
        <v>246</v>
      </c>
      <c r="XEI83" s="726"/>
      <c r="XEJ83" s="726" t="s">
        <v>6426</v>
      </c>
      <c r="XEK83" s="722" t="s">
        <v>4179</v>
      </c>
      <c r="XEL83" s="745" t="s">
        <v>245</v>
      </c>
      <c r="XEM83" s="736"/>
      <c r="XEN83" s="727"/>
      <c r="XEO83" s="738">
        <v>2</v>
      </c>
      <c r="XEP83" s="722" t="s">
        <v>4511</v>
      </c>
      <c r="XEQ83" s="723" t="s">
        <v>16</v>
      </c>
      <c r="XER83" s="745" t="s">
        <v>221</v>
      </c>
      <c r="XES83" s="745" t="s">
        <v>376</v>
      </c>
      <c r="XET83" s="774">
        <v>31138</v>
      </c>
      <c r="XEU83" s="795">
        <v>32</v>
      </c>
      <c r="XEV83" s="747" t="s">
        <v>4508</v>
      </c>
      <c r="XEW83" s="745" t="s">
        <v>785</v>
      </c>
      <c r="XEX83" s="745" t="s">
        <v>246</v>
      </c>
      <c r="XEY83" s="726"/>
      <c r="XEZ83" s="726" t="s">
        <v>6426</v>
      </c>
      <c r="XFA83" s="722" t="s">
        <v>4179</v>
      </c>
      <c r="XFB83" s="745" t="s">
        <v>245</v>
      </c>
      <c r="XFC83" s="736"/>
      <c r="XFD83" s="727"/>
    </row>
    <row r="84" spans="1:16384">
      <c r="A84" s="839">
        <v>24</v>
      </c>
      <c r="B84" s="839">
        <v>1</v>
      </c>
      <c r="C84" s="839" t="s">
        <v>6782</v>
      </c>
      <c r="D84" s="839" t="s">
        <v>23</v>
      </c>
      <c r="E84" s="839" t="s">
        <v>221</v>
      </c>
      <c r="F84" s="839" t="s">
        <v>7275</v>
      </c>
      <c r="G84" s="840"/>
      <c r="H84" s="839"/>
      <c r="I84" s="839" t="s">
        <v>1403</v>
      </c>
      <c r="J84" s="839" t="s">
        <v>2491</v>
      </c>
      <c r="K84" s="839"/>
      <c r="L84" s="839"/>
      <c r="M84" s="726" t="s">
        <v>6426</v>
      </c>
      <c r="N84" s="722" t="s">
        <v>4179</v>
      </c>
      <c r="O84" s="839" t="s">
        <v>222</v>
      </c>
      <c r="P84" s="839"/>
      <c r="Q84" s="839"/>
    </row>
    <row r="85" spans="1:16384">
      <c r="A85" s="839"/>
      <c r="B85" s="839">
        <v>2</v>
      </c>
      <c r="C85" s="839" t="s">
        <v>6783</v>
      </c>
      <c r="D85" s="839" t="s">
        <v>16</v>
      </c>
      <c r="E85" s="839" t="s">
        <v>221</v>
      </c>
      <c r="F85" s="839" t="s">
        <v>7275</v>
      </c>
      <c r="G85" s="840"/>
      <c r="H85" s="839"/>
      <c r="I85" s="839" t="s">
        <v>1403</v>
      </c>
      <c r="J85" s="839" t="s">
        <v>785</v>
      </c>
      <c r="K85" s="839"/>
      <c r="L85" s="839"/>
      <c r="M85" s="726" t="s">
        <v>6426</v>
      </c>
      <c r="N85" s="722" t="s">
        <v>4179</v>
      </c>
      <c r="O85" s="839" t="s">
        <v>245</v>
      </c>
      <c r="P85" s="839"/>
      <c r="Q85" s="839"/>
    </row>
    <row r="86" spans="1:16384">
      <c r="A86" s="839"/>
      <c r="B86" s="839">
        <v>3</v>
      </c>
      <c r="C86" s="839" t="s">
        <v>6784</v>
      </c>
      <c r="D86" s="839" t="s">
        <v>23</v>
      </c>
      <c r="E86" s="839" t="s">
        <v>254</v>
      </c>
      <c r="F86" s="839" t="s">
        <v>7275</v>
      </c>
      <c r="G86" s="840"/>
      <c r="H86" s="839"/>
      <c r="I86" s="839" t="s">
        <v>1403</v>
      </c>
      <c r="J86" s="839"/>
      <c r="K86" s="839"/>
      <c r="L86" s="839"/>
      <c r="M86" s="726" t="s">
        <v>6426</v>
      </c>
      <c r="N86" s="722" t="s">
        <v>4179</v>
      </c>
      <c r="O86" s="839" t="s">
        <v>255</v>
      </c>
      <c r="P86" s="839"/>
      <c r="Q86" s="839"/>
    </row>
    <row r="87" spans="1:16384">
      <c r="A87" s="839"/>
      <c r="B87" s="839">
        <v>4</v>
      </c>
      <c r="C87" s="839" t="s">
        <v>6785</v>
      </c>
      <c r="D87" s="839" t="s">
        <v>23</v>
      </c>
      <c r="E87" s="839" t="s">
        <v>254</v>
      </c>
      <c r="F87" s="839" t="s">
        <v>22</v>
      </c>
      <c r="G87" s="840"/>
      <c r="H87" s="839"/>
      <c r="I87" s="839" t="s">
        <v>1403</v>
      </c>
      <c r="J87" s="839"/>
      <c r="K87" s="839"/>
      <c r="L87" s="839"/>
      <c r="M87" s="726" t="s">
        <v>6426</v>
      </c>
      <c r="N87" s="722" t="s">
        <v>4179</v>
      </c>
      <c r="O87" s="839" t="s">
        <v>255</v>
      </c>
      <c r="P87" s="839"/>
      <c r="Q87" s="839"/>
    </row>
  </sheetData>
  <mergeCells count="17">
    <mergeCell ref="A6:A7"/>
    <mergeCell ref="B6:C7"/>
    <mergeCell ref="D6:D7"/>
    <mergeCell ref="E6:E7"/>
    <mergeCell ref="F6:G6"/>
    <mergeCell ref="O6:O7"/>
    <mergeCell ref="P6:P7"/>
    <mergeCell ref="Q6:Q7"/>
    <mergeCell ref="E2:M3"/>
    <mergeCell ref="E4:M4"/>
    <mergeCell ref="I6:I7"/>
    <mergeCell ref="J6:J7"/>
    <mergeCell ref="K6:K7"/>
    <mergeCell ref="L6:L7"/>
    <mergeCell ref="M6:M7"/>
    <mergeCell ref="N6:N7"/>
    <mergeCell ref="H6:H7"/>
  </mergeCells>
  <pageMargins left="1.25" right="0" top="0.75" bottom="0.75" header="0.3" footer="0.3"/>
  <pageSetup paperSize="5" scale="85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2:Q91"/>
  <sheetViews>
    <sheetView topLeftCell="A62" workbookViewId="0">
      <selection activeCell="A11" sqref="A11:Q91"/>
    </sheetView>
  </sheetViews>
  <sheetFormatPr defaultRowHeight="9"/>
  <cols>
    <col min="1" max="1" width="3.85546875" style="815" customWidth="1"/>
    <col min="2" max="2" width="3.5703125" style="815" customWidth="1"/>
    <col min="3" max="3" width="21.5703125" style="815" customWidth="1"/>
    <col min="4" max="4" width="7" style="815" customWidth="1"/>
    <col min="5" max="5" width="10.85546875" style="815" customWidth="1"/>
    <col min="6" max="6" width="11.85546875" style="815" customWidth="1"/>
    <col min="7" max="7" width="9.140625" style="826" customWidth="1"/>
    <col min="8" max="8" width="4.85546875" style="815" customWidth="1"/>
    <col min="9" max="9" width="6.28515625" style="815" customWidth="1"/>
    <col min="10" max="10" width="12.85546875" style="815" customWidth="1"/>
    <col min="11" max="11" width="21.140625" style="815" customWidth="1"/>
    <col min="12" max="12" width="8.28515625" style="815" customWidth="1"/>
    <col min="13" max="13" width="9" style="815" customWidth="1"/>
    <col min="14" max="14" width="11.140625" style="815" customWidth="1"/>
    <col min="15" max="15" width="14.7109375" style="815" customWidth="1"/>
    <col min="16" max="16" width="12.42578125" style="815" customWidth="1"/>
    <col min="17" max="17" width="11.85546875" style="815" customWidth="1"/>
    <col min="18" max="16384" width="9.140625" style="815"/>
  </cols>
  <sheetData>
    <row r="2" spans="1:17">
      <c r="E2" s="1211"/>
      <c r="F2" s="1211"/>
      <c r="G2" s="1211"/>
      <c r="H2" s="1211"/>
      <c r="I2" s="1211"/>
      <c r="J2" s="1211"/>
    </row>
    <row r="3" spans="1:17">
      <c r="E3" s="1211"/>
      <c r="F3" s="1211"/>
      <c r="G3" s="1211"/>
      <c r="H3" s="1211"/>
      <c r="I3" s="1211"/>
      <c r="J3" s="1211"/>
    </row>
    <row r="4" spans="1:17">
      <c r="E4" s="1212"/>
      <c r="F4" s="1212"/>
      <c r="G4" s="1212"/>
      <c r="H4" s="1212"/>
      <c r="I4" s="1212"/>
      <c r="J4" s="1212"/>
    </row>
    <row r="6" spans="1:17">
      <c r="A6" s="1164" t="s">
        <v>70</v>
      </c>
      <c r="B6" s="1165" t="s">
        <v>151</v>
      </c>
      <c r="C6" s="1165"/>
      <c r="D6" s="1166" t="s">
        <v>2</v>
      </c>
      <c r="E6" s="1167" t="s">
        <v>6416</v>
      </c>
      <c r="F6" s="1168" t="s">
        <v>6417</v>
      </c>
      <c r="G6" s="1169"/>
      <c r="H6" s="1163" t="s">
        <v>6418</v>
      </c>
      <c r="I6" s="1172" t="s">
        <v>187</v>
      </c>
      <c r="J6" s="1171" t="s">
        <v>6419</v>
      </c>
      <c r="K6" s="1171" t="s">
        <v>154</v>
      </c>
      <c r="L6" s="1173" t="s">
        <v>6420</v>
      </c>
      <c r="M6" s="1173" t="s">
        <v>6421</v>
      </c>
      <c r="N6" s="1170" t="s">
        <v>6422</v>
      </c>
      <c r="O6" s="1170" t="s">
        <v>6423</v>
      </c>
      <c r="P6" s="1171" t="s">
        <v>180</v>
      </c>
      <c r="Q6" s="1171" t="s">
        <v>194</v>
      </c>
    </row>
    <row r="7" spans="1:17">
      <c r="A7" s="1164"/>
      <c r="B7" s="1165"/>
      <c r="C7" s="1165"/>
      <c r="D7" s="1166"/>
      <c r="E7" s="1167"/>
      <c r="F7" s="791" t="s">
        <v>6424</v>
      </c>
      <c r="G7" s="809" t="s">
        <v>8</v>
      </c>
      <c r="H7" s="1163"/>
      <c r="I7" s="1172"/>
      <c r="J7" s="1171"/>
      <c r="K7" s="1171"/>
      <c r="L7" s="1173"/>
      <c r="M7" s="1173"/>
      <c r="N7" s="1170"/>
      <c r="O7" s="1170"/>
      <c r="P7" s="1171"/>
      <c r="Q7" s="1171"/>
    </row>
    <row r="8" spans="1:17" s="822" customFormat="1">
      <c r="A8" s="722">
        <v>1</v>
      </c>
      <c r="B8" s="722">
        <v>1</v>
      </c>
      <c r="C8" s="722" t="s">
        <v>5496</v>
      </c>
      <c r="D8" s="744" t="s">
        <v>23</v>
      </c>
      <c r="E8" s="722" t="s">
        <v>221</v>
      </c>
      <c r="F8" s="722" t="s">
        <v>4921</v>
      </c>
      <c r="G8" s="784">
        <v>27975</v>
      </c>
      <c r="H8" s="724">
        <v>41</v>
      </c>
      <c r="I8" s="769" t="s">
        <v>1403</v>
      </c>
      <c r="J8" s="722" t="s">
        <v>256</v>
      </c>
      <c r="K8" s="722" t="s">
        <v>283</v>
      </c>
      <c r="L8" s="812"/>
      <c r="M8" s="812" t="s">
        <v>6426</v>
      </c>
      <c r="N8" s="722" t="s">
        <v>5500</v>
      </c>
      <c r="O8" s="722" t="s">
        <v>222</v>
      </c>
      <c r="P8" s="722" t="s">
        <v>5495</v>
      </c>
      <c r="Q8" s="722" t="s">
        <v>5499</v>
      </c>
    </row>
    <row r="9" spans="1:17">
      <c r="A9" s="721"/>
      <c r="B9" s="721">
        <v>2</v>
      </c>
      <c r="C9" s="722" t="s">
        <v>5503</v>
      </c>
      <c r="D9" s="723" t="s">
        <v>16</v>
      </c>
      <c r="E9" s="721" t="s">
        <v>221</v>
      </c>
      <c r="F9" s="721" t="s">
        <v>970</v>
      </c>
      <c r="G9" s="774">
        <v>30169</v>
      </c>
      <c r="H9" s="795">
        <v>35</v>
      </c>
      <c r="I9" s="747" t="s">
        <v>1403</v>
      </c>
      <c r="J9" s="721" t="s">
        <v>256</v>
      </c>
      <c r="K9" s="738" t="s">
        <v>246</v>
      </c>
      <c r="L9" s="813"/>
      <c r="M9" s="813" t="s">
        <v>6426</v>
      </c>
      <c r="N9" s="722" t="s">
        <v>5500</v>
      </c>
      <c r="O9" s="721" t="s">
        <v>245</v>
      </c>
      <c r="P9" s="722" t="s">
        <v>5502</v>
      </c>
      <c r="Q9" s="722" t="s">
        <v>5499</v>
      </c>
    </row>
    <row r="10" spans="1:17">
      <c r="A10" s="721"/>
      <c r="B10" s="721">
        <v>3</v>
      </c>
      <c r="C10" s="722" t="s">
        <v>5507</v>
      </c>
      <c r="D10" s="723" t="s">
        <v>23</v>
      </c>
      <c r="E10" s="721" t="s">
        <v>254</v>
      </c>
      <c r="F10" s="721" t="s">
        <v>22</v>
      </c>
      <c r="G10" s="774">
        <v>38251</v>
      </c>
      <c r="H10" s="795">
        <v>12</v>
      </c>
      <c r="I10" s="747" t="s">
        <v>1403</v>
      </c>
      <c r="J10" s="721" t="s">
        <v>369</v>
      </c>
      <c r="K10" s="738" t="s">
        <v>266</v>
      </c>
      <c r="L10" s="813"/>
      <c r="M10" s="813" t="s">
        <v>6426</v>
      </c>
      <c r="N10" s="722" t="s">
        <v>5500</v>
      </c>
      <c r="O10" s="721" t="s">
        <v>255</v>
      </c>
      <c r="P10" s="722" t="s">
        <v>5506</v>
      </c>
      <c r="Q10" s="722" t="s">
        <v>5499</v>
      </c>
    </row>
    <row r="11" spans="1:17">
      <c r="A11" s="721">
        <v>2</v>
      </c>
      <c r="B11" s="722">
        <v>1</v>
      </c>
      <c r="C11" s="722" t="s">
        <v>5510</v>
      </c>
      <c r="D11" s="757" t="s">
        <v>23</v>
      </c>
      <c r="E11" s="738" t="s">
        <v>221</v>
      </c>
      <c r="F11" s="738" t="s">
        <v>5511</v>
      </c>
      <c r="G11" s="783">
        <v>27926</v>
      </c>
      <c r="H11" s="811">
        <v>41</v>
      </c>
      <c r="I11" s="747" t="s">
        <v>1403</v>
      </c>
      <c r="J11" s="738" t="s">
        <v>256</v>
      </c>
      <c r="K11" s="738" t="s">
        <v>283</v>
      </c>
      <c r="L11" s="813"/>
      <c r="M11" s="813" t="s">
        <v>6426</v>
      </c>
      <c r="N11" s="722" t="s">
        <v>5500</v>
      </c>
      <c r="O11" s="738" t="s">
        <v>222</v>
      </c>
      <c r="P11" s="722" t="s">
        <v>5509</v>
      </c>
      <c r="Q11" s="722" t="s">
        <v>5513</v>
      </c>
    </row>
    <row r="12" spans="1:17">
      <c r="A12" s="721"/>
      <c r="B12" s="721">
        <v>2</v>
      </c>
      <c r="C12" s="722" t="s">
        <v>5515</v>
      </c>
      <c r="D12" s="723" t="s">
        <v>16</v>
      </c>
      <c r="E12" s="721" t="s">
        <v>221</v>
      </c>
      <c r="F12" s="721" t="s">
        <v>5511</v>
      </c>
      <c r="G12" s="774">
        <v>27427</v>
      </c>
      <c r="H12" s="795">
        <v>42</v>
      </c>
      <c r="I12" s="725" t="s">
        <v>1403</v>
      </c>
      <c r="J12" s="721" t="s">
        <v>256</v>
      </c>
      <c r="K12" s="721" t="s">
        <v>246</v>
      </c>
      <c r="L12" s="813"/>
      <c r="M12" s="813" t="s">
        <v>6426</v>
      </c>
      <c r="N12" s="722" t="s">
        <v>5500</v>
      </c>
      <c r="O12" s="721" t="s">
        <v>245</v>
      </c>
      <c r="P12" s="722" t="s">
        <v>5514</v>
      </c>
      <c r="Q12" s="722" t="s">
        <v>5513</v>
      </c>
    </row>
    <row r="13" spans="1:17">
      <c r="A13" s="721"/>
      <c r="B13" s="721">
        <v>3</v>
      </c>
      <c r="C13" s="722" t="s">
        <v>5519</v>
      </c>
      <c r="D13" s="723" t="s">
        <v>23</v>
      </c>
      <c r="E13" s="721" t="s">
        <v>254</v>
      </c>
      <c r="F13" s="721" t="s">
        <v>1605</v>
      </c>
      <c r="G13" s="774">
        <v>36256</v>
      </c>
      <c r="H13" s="795">
        <v>18</v>
      </c>
      <c r="I13" s="725" t="s">
        <v>1403</v>
      </c>
      <c r="J13" s="721" t="s">
        <v>886</v>
      </c>
      <c r="K13" s="721" t="s">
        <v>266</v>
      </c>
      <c r="L13" s="813"/>
      <c r="M13" s="813" t="s">
        <v>6426</v>
      </c>
      <c r="N13" s="722" t="s">
        <v>5500</v>
      </c>
      <c r="O13" s="721" t="s">
        <v>255</v>
      </c>
      <c r="P13" s="722" t="s">
        <v>5518</v>
      </c>
      <c r="Q13" s="722" t="s">
        <v>5513</v>
      </c>
    </row>
    <row r="14" spans="1:17">
      <c r="A14" s="721"/>
      <c r="B14" s="721">
        <v>4</v>
      </c>
      <c r="C14" s="722" t="s">
        <v>5521</v>
      </c>
      <c r="D14" s="723" t="s">
        <v>23</v>
      </c>
      <c r="E14" s="721" t="s">
        <v>254</v>
      </c>
      <c r="F14" s="721" t="s">
        <v>22</v>
      </c>
      <c r="G14" s="774">
        <v>38849</v>
      </c>
      <c r="H14" s="795">
        <v>11</v>
      </c>
      <c r="I14" s="725" t="s">
        <v>1403</v>
      </c>
      <c r="J14" s="721" t="s">
        <v>369</v>
      </c>
      <c r="K14" s="721" t="s">
        <v>266</v>
      </c>
      <c r="L14" s="813"/>
      <c r="M14" s="813" t="s">
        <v>6426</v>
      </c>
      <c r="N14" s="722" t="s">
        <v>5500</v>
      </c>
      <c r="O14" s="721" t="s">
        <v>255</v>
      </c>
      <c r="P14" s="722" t="s">
        <v>5520</v>
      </c>
      <c r="Q14" s="722" t="s">
        <v>5513</v>
      </c>
    </row>
    <row r="15" spans="1:17">
      <c r="A15" s="721">
        <v>3</v>
      </c>
      <c r="B15" s="721">
        <v>1</v>
      </c>
      <c r="C15" s="722" t="s">
        <v>121</v>
      </c>
      <c r="D15" s="723" t="s">
        <v>23</v>
      </c>
      <c r="E15" s="721" t="s">
        <v>221</v>
      </c>
      <c r="F15" s="721" t="s">
        <v>244</v>
      </c>
      <c r="G15" s="774">
        <v>30027</v>
      </c>
      <c r="H15" s="795">
        <v>35</v>
      </c>
      <c r="I15" s="725" t="s">
        <v>1403</v>
      </c>
      <c r="J15" s="721" t="s">
        <v>256</v>
      </c>
      <c r="K15" s="721" t="s">
        <v>283</v>
      </c>
      <c r="L15" s="813"/>
      <c r="M15" s="813" t="s">
        <v>6426</v>
      </c>
      <c r="N15" s="722" t="s">
        <v>5500</v>
      </c>
      <c r="O15" s="721" t="s">
        <v>222</v>
      </c>
      <c r="P15" s="722" t="s">
        <v>5522</v>
      </c>
      <c r="Q15" s="722" t="s">
        <v>5523</v>
      </c>
    </row>
    <row r="16" spans="1:17">
      <c r="A16" s="721"/>
      <c r="B16" s="721">
        <v>2</v>
      </c>
      <c r="C16" s="722" t="s">
        <v>5525</v>
      </c>
      <c r="D16" s="723" t="s">
        <v>16</v>
      </c>
      <c r="E16" s="721" t="s">
        <v>221</v>
      </c>
      <c r="F16" s="721" t="s">
        <v>5526</v>
      </c>
      <c r="G16" s="774">
        <v>31608</v>
      </c>
      <c r="H16" s="795">
        <v>31</v>
      </c>
      <c r="I16" s="725" t="s">
        <v>1403</v>
      </c>
      <c r="J16" s="721" t="s">
        <v>256</v>
      </c>
      <c r="K16" s="721" t="s">
        <v>246</v>
      </c>
      <c r="L16" s="813"/>
      <c r="M16" s="813" t="s">
        <v>6426</v>
      </c>
      <c r="N16" s="722" t="s">
        <v>5500</v>
      </c>
      <c r="O16" s="721" t="s">
        <v>245</v>
      </c>
      <c r="P16" s="722" t="s">
        <v>5524</v>
      </c>
      <c r="Q16" s="722" t="s">
        <v>5523</v>
      </c>
    </row>
    <row r="17" spans="1:17">
      <c r="A17" s="721"/>
      <c r="B17" s="721">
        <v>3</v>
      </c>
      <c r="C17" s="722" t="s">
        <v>5529</v>
      </c>
      <c r="D17" s="723" t="s">
        <v>16</v>
      </c>
      <c r="E17" s="721" t="s">
        <v>254</v>
      </c>
      <c r="F17" s="721" t="s">
        <v>22</v>
      </c>
      <c r="G17" s="774">
        <v>38114</v>
      </c>
      <c r="H17" s="795">
        <v>13</v>
      </c>
      <c r="I17" s="725" t="s">
        <v>1403</v>
      </c>
      <c r="J17" s="721" t="s">
        <v>369</v>
      </c>
      <c r="K17" s="721" t="s">
        <v>266</v>
      </c>
      <c r="L17" s="813"/>
      <c r="M17" s="813" t="s">
        <v>6426</v>
      </c>
      <c r="N17" s="722" t="s">
        <v>5500</v>
      </c>
      <c r="O17" s="721" t="s">
        <v>255</v>
      </c>
      <c r="P17" s="722" t="s">
        <v>5528</v>
      </c>
      <c r="Q17" s="722" t="s">
        <v>5523</v>
      </c>
    </row>
    <row r="18" spans="1:17">
      <c r="A18" s="721"/>
      <c r="B18" s="721">
        <v>4</v>
      </c>
      <c r="C18" s="722" t="s">
        <v>5532</v>
      </c>
      <c r="D18" s="723" t="s">
        <v>16</v>
      </c>
      <c r="E18" s="721" t="s">
        <v>254</v>
      </c>
      <c r="F18" s="721" t="s">
        <v>230</v>
      </c>
      <c r="G18" s="774">
        <v>41022</v>
      </c>
      <c r="H18" s="795">
        <v>5</v>
      </c>
      <c r="I18" s="725" t="s">
        <v>1403</v>
      </c>
      <c r="J18" s="721" t="s">
        <v>265</v>
      </c>
      <c r="K18" s="721" t="s">
        <v>270</v>
      </c>
      <c r="L18" s="813"/>
      <c r="M18" s="813" t="s">
        <v>6426</v>
      </c>
      <c r="N18" s="722" t="s">
        <v>5500</v>
      </c>
      <c r="O18" s="721" t="s">
        <v>255</v>
      </c>
      <c r="P18" s="734" t="s">
        <v>5531</v>
      </c>
      <c r="Q18" s="722" t="s">
        <v>5523</v>
      </c>
    </row>
    <row r="19" spans="1:17">
      <c r="A19" s="721"/>
      <c r="B19" s="721">
        <v>5</v>
      </c>
      <c r="C19" s="722" t="s">
        <v>7100</v>
      </c>
      <c r="D19" s="723" t="s">
        <v>23</v>
      </c>
      <c r="E19" s="721" t="s">
        <v>254</v>
      </c>
      <c r="F19" s="721"/>
      <c r="G19" s="774"/>
      <c r="H19" s="795"/>
      <c r="I19" s="725" t="s">
        <v>1403</v>
      </c>
      <c r="J19" s="721" t="s">
        <v>265</v>
      </c>
      <c r="K19" s="721" t="s">
        <v>270</v>
      </c>
      <c r="L19" s="813"/>
      <c r="M19" s="813" t="s">
        <v>6426</v>
      </c>
      <c r="N19" s="722" t="s">
        <v>5500</v>
      </c>
      <c r="O19" s="721" t="s">
        <v>255</v>
      </c>
      <c r="P19" s="734"/>
      <c r="Q19" s="722"/>
    </row>
    <row r="20" spans="1:17">
      <c r="A20" s="721">
        <v>4</v>
      </c>
      <c r="B20" s="721">
        <v>1</v>
      </c>
      <c r="C20" s="722" t="s">
        <v>5527</v>
      </c>
      <c r="D20" s="723" t="s">
        <v>23</v>
      </c>
      <c r="E20" s="721" t="s">
        <v>221</v>
      </c>
      <c r="F20" s="721" t="s">
        <v>3010</v>
      </c>
      <c r="G20" s="774">
        <v>23736</v>
      </c>
      <c r="H20" s="795">
        <v>52</v>
      </c>
      <c r="I20" s="725" t="s">
        <v>1403</v>
      </c>
      <c r="J20" s="721" t="s">
        <v>256</v>
      </c>
      <c r="K20" s="721" t="s">
        <v>283</v>
      </c>
      <c r="L20" s="813"/>
      <c r="M20" s="813" t="s">
        <v>6426</v>
      </c>
      <c r="N20" s="722" t="s">
        <v>5500</v>
      </c>
      <c r="O20" s="721" t="s">
        <v>222</v>
      </c>
      <c r="P20" s="722" t="s">
        <v>5533</v>
      </c>
      <c r="Q20" s="722" t="s">
        <v>5536</v>
      </c>
    </row>
    <row r="21" spans="1:17">
      <c r="A21" s="721"/>
      <c r="B21" s="721">
        <v>2</v>
      </c>
      <c r="C21" s="722" t="s">
        <v>1953</v>
      </c>
      <c r="D21" s="723" t="s">
        <v>16</v>
      </c>
      <c r="E21" s="721" t="s">
        <v>221</v>
      </c>
      <c r="F21" s="721" t="s">
        <v>3010</v>
      </c>
      <c r="G21" s="774">
        <v>24837</v>
      </c>
      <c r="H21" s="795">
        <v>49</v>
      </c>
      <c r="I21" s="725" t="s">
        <v>1403</v>
      </c>
      <c r="J21" s="721" t="s">
        <v>256</v>
      </c>
      <c r="K21" s="721" t="s">
        <v>246</v>
      </c>
      <c r="L21" s="813"/>
      <c r="M21" s="813" t="s">
        <v>6426</v>
      </c>
      <c r="N21" s="722" t="s">
        <v>5500</v>
      </c>
      <c r="O21" s="721" t="s">
        <v>245</v>
      </c>
      <c r="P21" s="722" t="s">
        <v>5537</v>
      </c>
      <c r="Q21" s="722" t="s">
        <v>5536</v>
      </c>
    </row>
    <row r="22" spans="1:17">
      <c r="A22" s="721">
        <v>5</v>
      </c>
      <c r="B22" s="721">
        <v>1</v>
      </c>
      <c r="C22" s="722" t="s">
        <v>1966</v>
      </c>
      <c r="D22" s="723" t="s">
        <v>23</v>
      </c>
      <c r="E22" s="721" t="s">
        <v>221</v>
      </c>
      <c r="F22" s="721" t="s">
        <v>452</v>
      </c>
      <c r="G22" s="774">
        <v>29747</v>
      </c>
      <c r="H22" s="795">
        <v>36</v>
      </c>
      <c r="I22" s="725" t="s">
        <v>1403</v>
      </c>
      <c r="J22" s="721" t="s">
        <v>256</v>
      </c>
      <c r="K22" s="721" t="s">
        <v>283</v>
      </c>
      <c r="L22" s="813"/>
      <c r="M22" s="813" t="s">
        <v>6426</v>
      </c>
      <c r="N22" s="722" t="s">
        <v>5500</v>
      </c>
      <c r="O22" s="721" t="s">
        <v>222</v>
      </c>
      <c r="P22" s="722" t="s">
        <v>5539</v>
      </c>
      <c r="Q22" s="722" t="s">
        <v>5542</v>
      </c>
    </row>
    <row r="23" spans="1:17">
      <c r="A23" s="721"/>
      <c r="B23" s="721">
        <v>2</v>
      </c>
      <c r="C23" s="722" t="s">
        <v>5544</v>
      </c>
      <c r="D23" s="723" t="s">
        <v>16</v>
      </c>
      <c r="E23" s="721" t="s">
        <v>221</v>
      </c>
      <c r="F23" s="721" t="s">
        <v>1402</v>
      </c>
      <c r="G23" s="774">
        <v>30048</v>
      </c>
      <c r="H23" s="795">
        <v>35</v>
      </c>
      <c r="I23" s="725" t="s">
        <v>1403</v>
      </c>
      <c r="J23" s="721" t="s">
        <v>256</v>
      </c>
      <c r="K23" s="721" t="s">
        <v>246</v>
      </c>
      <c r="L23" s="813"/>
      <c r="M23" s="813" t="s">
        <v>6426</v>
      </c>
      <c r="N23" s="722" t="s">
        <v>5500</v>
      </c>
      <c r="O23" s="721" t="s">
        <v>245</v>
      </c>
      <c r="P23" s="722" t="s">
        <v>5543</v>
      </c>
      <c r="Q23" s="722" t="s">
        <v>5542</v>
      </c>
    </row>
    <row r="24" spans="1:17">
      <c r="A24" s="721"/>
      <c r="B24" s="721">
        <v>3</v>
      </c>
      <c r="C24" s="722" t="s">
        <v>5547</v>
      </c>
      <c r="D24" s="723" t="s">
        <v>16</v>
      </c>
      <c r="E24" s="721" t="s">
        <v>254</v>
      </c>
      <c r="F24" s="721" t="s">
        <v>1605</v>
      </c>
      <c r="G24" s="774">
        <v>37859</v>
      </c>
      <c r="H24" s="795">
        <v>13</v>
      </c>
      <c r="I24" s="725" t="s">
        <v>1403</v>
      </c>
      <c r="J24" s="721" t="s">
        <v>369</v>
      </c>
      <c r="K24" s="721" t="s">
        <v>266</v>
      </c>
      <c r="L24" s="813"/>
      <c r="M24" s="813" t="s">
        <v>6426</v>
      </c>
      <c r="N24" s="722" t="s">
        <v>5500</v>
      </c>
      <c r="O24" s="721" t="s">
        <v>255</v>
      </c>
      <c r="P24" s="722" t="s">
        <v>5546</v>
      </c>
      <c r="Q24" s="722" t="s">
        <v>5542</v>
      </c>
    </row>
    <row r="25" spans="1:17">
      <c r="A25" s="721"/>
      <c r="B25" s="721">
        <v>4</v>
      </c>
      <c r="C25" s="722" t="s">
        <v>5548</v>
      </c>
      <c r="D25" s="723" t="s">
        <v>23</v>
      </c>
      <c r="E25" s="721" t="s">
        <v>254</v>
      </c>
      <c r="F25" s="721" t="s">
        <v>230</v>
      </c>
      <c r="G25" s="774">
        <v>40515</v>
      </c>
      <c r="H25" s="795">
        <v>6</v>
      </c>
      <c r="I25" s="725" t="s">
        <v>1403</v>
      </c>
      <c r="J25" s="721" t="s">
        <v>265</v>
      </c>
      <c r="K25" s="721" t="s">
        <v>270</v>
      </c>
      <c r="L25" s="813"/>
      <c r="M25" s="813" t="s">
        <v>6426</v>
      </c>
      <c r="N25" s="722" t="s">
        <v>5500</v>
      </c>
      <c r="O25" s="721" t="s">
        <v>255</v>
      </c>
      <c r="P25" s="722"/>
      <c r="Q25" s="722" t="s">
        <v>5542</v>
      </c>
    </row>
    <row r="26" spans="1:17">
      <c r="A26" s="721">
        <v>6</v>
      </c>
      <c r="B26" s="721">
        <v>1</v>
      </c>
      <c r="C26" s="722" t="s">
        <v>5550</v>
      </c>
      <c r="D26" s="723" t="s">
        <v>23</v>
      </c>
      <c r="E26" s="721" t="s">
        <v>221</v>
      </c>
      <c r="F26" s="721" t="s">
        <v>1402</v>
      </c>
      <c r="G26" s="774">
        <v>21620</v>
      </c>
      <c r="H26" s="795">
        <v>58</v>
      </c>
      <c r="I26" s="725" t="s">
        <v>1403</v>
      </c>
      <c r="J26" s="721" t="s">
        <v>223</v>
      </c>
      <c r="K26" s="721" t="s">
        <v>360</v>
      </c>
      <c r="L26" s="813"/>
      <c r="M26" s="813" t="s">
        <v>6426</v>
      </c>
      <c r="N26" s="722" t="s">
        <v>5500</v>
      </c>
      <c r="O26" s="721" t="s">
        <v>222</v>
      </c>
      <c r="P26" s="722" t="s">
        <v>5549</v>
      </c>
      <c r="Q26" s="722" t="s">
        <v>5553</v>
      </c>
    </row>
    <row r="27" spans="1:17">
      <c r="A27" s="721"/>
      <c r="B27" s="721">
        <v>2</v>
      </c>
      <c r="C27" s="722" t="s">
        <v>5555</v>
      </c>
      <c r="D27" s="723" t="s">
        <v>16</v>
      </c>
      <c r="E27" s="721" t="s">
        <v>221</v>
      </c>
      <c r="F27" s="721" t="s">
        <v>4982</v>
      </c>
      <c r="G27" s="774">
        <v>21562</v>
      </c>
      <c r="H27" s="795">
        <v>58</v>
      </c>
      <c r="I27" s="725" t="s">
        <v>1403</v>
      </c>
      <c r="J27" s="721" t="s">
        <v>223</v>
      </c>
      <c r="K27" s="721" t="s">
        <v>246</v>
      </c>
      <c r="L27" s="813"/>
      <c r="M27" s="813" t="s">
        <v>6426</v>
      </c>
      <c r="N27" s="722" t="s">
        <v>5500</v>
      </c>
      <c r="O27" s="721" t="s">
        <v>245</v>
      </c>
      <c r="P27" s="722" t="s">
        <v>5554</v>
      </c>
      <c r="Q27" s="722" t="s">
        <v>5553</v>
      </c>
    </row>
    <row r="28" spans="1:17">
      <c r="A28" s="721">
        <v>7</v>
      </c>
      <c r="B28" s="721">
        <v>1</v>
      </c>
      <c r="C28" s="722" t="s">
        <v>5559</v>
      </c>
      <c r="D28" s="723" t="s">
        <v>23</v>
      </c>
      <c r="E28" s="721" t="s">
        <v>221</v>
      </c>
      <c r="F28" s="721" t="s">
        <v>3823</v>
      </c>
      <c r="G28" s="774">
        <v>26282</v>
      </c>
      <c r="H28" s="795">
        <v>45</v>
      </c>
      <c r="I28" s="725" t="s">
        <v>1403</v>
      </c>
      <c r="J28" s="721" t="s">
        <v>256</v>
      </c>
      <c r="K28" s="721" t="s">
        <v>283</v>
      </c>
      <c r="L28" s="813"/>
      <c r="M28" s="813" t="s">
        <v>6426</v>
      </c>
      <c r="N28" s="722" t="s">
        <v>5500</v>
      </c>
      <c r="O28" s="721" t="s">
        <v>222</v>
      </c>
      <c r="P28" s="722" t="s">
        <v>5558</v>
      </c>
      <c r="Q28" s="722" t="s">
        <v>5562</v>
      </c>
    </row>
    <row r="29" spans="1:17">
      <c r="A29" s="721"/>
      <c r="B29" s="721">
        <v>2</v>
      </c>
      <c r="C29" s="722" t="s">
        <v>3144</v>
      </c>
      <c r="D29" s="723" t="s">
        <v>16</v>
      </c>
      <c r="E29" s="721" t="s">
        <v>221</v>
      </c>
      <c r="F29" s="721" t="s">
        <v>3823</v>
      </c>
      <c r="G29" s="774">
        <v>28948</v>
      </c>
      <c r="H29" s="795">
        <v>38</v>
      </c>
      <c r="I29" s="725" t="s">
        <v>1403</v>
      </c>
      <c r="J29" s="721" t="s">
        <v>256</v>
      </c>
      <c r="K29" s="721" t="s">
        <v>246</v>
      </c>
      <c r="L29" s="813"/>
      <c r="M29" s="813" t="s">
        <v>6426</v>
      </c>
      <c r="N29" s="722" t="s">
        <v>5500</v>
      </c>
      <c r="O29" s="721" t="s">
        <v>245</v>
      </c>
      <c r="P29" s="734" t="s">
        <v>5563</v>
      </c>
      <c r="Q29" s="722" t="s">
        <v>5562</v>
      </c>
    </row>
    <row r="30" spans="1:17">
      <c r="A30" s="721"/>
      <c r="B30" s="721">
        <v>3</v>
      </c>
      <c r="C30" s="722" t="s">
        <v>5566</v>
      </c>
      <c r="D30" s="723" t="s">
        <v>16</v>
      </c>
      <c r="E30" s="721" t="s">
        <v>254</v>
      </c>
      <c r="F30" s="721" t="s">
        <v>3823</v>
      </c>
      <c r="G30" s="774">
        <v>40711</v>
      </c>
      <c r="H30" s="795">
        <v>6</v>
      </c>
      <c r="I30" s="725" t="s">
        <v>1403</v>
      </c>
      <c r="J30" s="721" t="s">
        <v>265</v>
      </c>
      <c r="K30" s="721" t="s">
        <v>270</v>
      </c>
      <c r="L30" s="813"/>
      <c r="M30" s="813" t="s">
        <v>6426</v>
      </c>
      <c r="N30" s="722" t="s">
        <v>5500</v>
      </c>
      <c r="O30" s="721" t="s">
        <v>255</v>
      </c>
      <c r="P30" s="734" t="s">
        <v>5565</v>
      </c>
      <c r="Q30" s="722" t="s">
        <v>5562</v>
      </c>
    </row>
    <row r="31" spans="1:17">
      <c r="A31" s="721">
        <v>8</v>
      </c>
      <c r="B31" s="721">
        <v>1</v>
      </c>
      <c r="C31" s="722" t="s">
        <v>5568</v>
      </c>
      <c r="D31" s="723" t="s">
        <v>23</v>
      </c>
      <c r="E31" s="721" t="s">
        <v>221</v>
      </c>
      <c r="F31" s="721" t="s">
        <v>22</v>
      </c>
      <c r="G31" s="774">
        <v>28320</v>
      </c>
      <c r="H31" s="795">
        <v>40</v>
      </c>
      <c r="I31" s="725" t="s">
        <v>1403</v>
      </c>
      <c r="J31" s="721" t="s">
        <v>223</v>
      </c>
      <c r="K31" s="721" t="s">
        <v>283</v>
      </c>
      <c r="L31" s="813"/>
      <c r="M31" s="813" t="s">
        <v>6426</v>
      </c>
      <c r="N31" s="722" t="s">
        <v>5500</v>
      </c>
      <c r="O31" s="721" t="s">
        <v>222</v>
      </c>
      <c r="P31" s="722" t="s">
        <v>5567</v>
      </c>
      <c r="Q31" s="734" t="s">
        <v>5571</v>
      </c>
    </row>
    <row r="32" spans="1:17">
      <c r="A32" s="721"/>
      <c r="B32" s="721">
        <v>2</v>
      </c>
      <c r="C32" s="722" t="s">
        <v>5573</v>
      </c>
      <c r="D32" s="723" t="s">
        <v>16</v>
      </c>
      <c r="E32" s="721" t="s">
        <v>221</v>
      </c>
      <c r="F32" s="721" t="s">
        <v>5574</v>
      </c>
      <c r="G32" s="774">
        <v>30807</v>
      </c>
      <c r="H32" s="795">
        <v>33</v>
      </c>
      <c r="I32" s="725" t="s">
        <v>1403</v>
      </c>
      <c r="J32" s="721" t="s">
        <v>2491</v>
      </c>
      <c r="K32" s="721" t="s">
        <v>246</v>
      </c>
      <c r="L32" s="813"/>
      <c r="M32" s="813" t="s">
        <v>6426</v>
      </c>
      <c r="N32" s="722" t="s">
        <v>5500</v>
      </c>
      <c r="O32" s="721" t="s">
        <v>245</v>
      </c>
      <c r="P32" s="727" t="s">
        <v>5572</v>
      </c>
      <c r="Q32" s="734" t="s">
        <v>5571</v>
      </c>
    </row>
    <row r="33" spans="1:17">
      <c r="A33" s="721"/>
      <c r="B33" s="721">
        <v>3</v>
      </c>
      <c r="C33" s="722" t="s">
        <v>5577</v>
      </c>
      <c r="D33" s="723" t="s">
        <v>23</v>
      </c>
      <c r="E33" s="721" t="s">
        <v>254</v>
      </c>
      <c r="F33" s="721" t="s">
        <v>230</v>
      </c>
      <c r="G33" s="774">
        <v>40950</v>
      </c>
      <c r="H33" s="795">
        <v>5</v>
      </c>
      <c r="I33" s="725" t="s">
        <v>1403</v>
      </c>
      <c r="J33" s="721" t="s">
        <v>265</v>
      </c>
      <c r="K33" s="721" t="s">
        <v>270</v>
      </c>
      <c r="L33" s="813"/>
      <c r="M33" s="813" t="s">
        <v>6426</v>
      </c>
      <c r="N33" s="722" t="s">
        <v>5500</v>
      </c>
      <c r="O33" s="721" t="s">
        <v>255</v>
      </c>
      <c r="P33" s="727" t="s">
        <v>5576</v>
      </c>
      <c r="Q33" s="734" t="s">
        <v>5571</v>
      </c>
    </row>
    <row r="34" spans="1:17">
      <c r="A34" s="721">
        <v>9</v>
      </c>
      <c r="B34" s="721">
        <v>1</v>
      </c>
      <c r="C34" s="722" t="s">
        <v>5580</v>
      </c>
      <c r="D34" s="723" t="s">
        <v>23</v>
      </c>
      <c r="E34" s="721" t="s">
        <v>221</v>
      </c>
      <c r="F34" s="721" t="s">
        <v>4982</v>
      </c>
      <c r="G34" s="774">
        <v>21805</v>
      </c>
      <c r="H34" s="795">
        <v>57</v>
      </c>
      <c r="I34" s="725" t="s">
        <v>1403</v>
      </c>
      <c r="J34" s="721" t="s">
        <v>223</v>
      </c>
      <c r="K34" s="721" t="s">
        <v>283</v>
      </c>
      <c r="L34" s="813"/>
      <c r="M34" s="813" t="s">
        <v>6426</v>
      </c>
      <c r="N34" s="722" t="s">
        <v>5500</v>
      </c>
      <c r="O34" s="721" t="s">
        <v>222</v>
      </c>
      <c r="P34" s="722" t="s">
        <v>5579</v>
      </c>
      <c r="Q34" s="722" t="s">
        <v>5582</v>
      </c>
    </row>
    <row r="35" spans="1:17">
      <c r="A35" s="721"/>
      <c r="B35" s="721">
        <v>2</v>
      </c>
      <c r="C35" s="722" t="s">
        <v>5584</v>
      </c>
      <c r="D35" s="723" t="s">
        <v>16</v>
      </c>
      <c r="E35" s="721" t="s">
        <v>221</v>
      </c>
      <c r="F35" s="721" t="s">
        <v>1402</v>
      </c>
      <c r="G35" s="774">
        <v>22397</v>
      </c>
      <c r="H35" s="795">
        <v>56</v>
      </c>
      <c r="I35" s="725" t="s">
        <v>1403</v>
      </c>
      <c r="J35" s="721" t="s">
        <v>223</v>
      </c>
      <c r="K35" s="721" t="s">
        <v>246</v>
      </c>
      <c r="L35" s="813"/>
      <c r="M35" s="813" t="s">
        <v>6426</v>
      </c>
      <c r="N35" s="722" t="s">
        <v>5500</v>
      </c>
      <c r="O35" s="721" t="s">
        <v>245</v>
      </c>
      <c r="P35" s="722" t="s">
        <v>5583</v>
      </c>
      <c r="Q35" s="722" t="s">
        <v>5582</v>
      </c>
    </row>
    <row r="36" spans="1:17">
      <c r="A36" s="721">
        <v>10</v>
      </c>
      <c r="B36" s="721">
        <v>1</v>
      </c>
      <c r="C36" s="722" t="s">
        <v>5587</v>
      </c>
      <c r="D36" s="723" t="s">
        <v>23</v>
      </c>
      <c r="E36" s="721" t="s">
        <v>221</v>
      </c>
      <c r="F36" s="721" t="s">
        <v>4916</v>
      </c>
      <c r="G36" s="774">
        <v>26129</v>
      </c>
      <c r="H36" s="795">
        <v>46</v>
      </c>
      <c r="I36" s="725" t="s">
        <v>1403</v>
      </c>
      <c r="J36" s="721" t="s">
        <v>256</v>
      </c>
      <c r="K36" s="721" t="s">
        <v>428</v>
      </c>
      <c r="L36" s="813"/>
      <c r="M36" s="813" t="s">
        <v>6426</v>
      </c>
      <c r="N36" s="722" t="s">
        <v>5500</v>
      </c>
      <c r="O36" s="721" t="s">
        <v>222</v>
      </c>
      <c r="P36" s="722" t="s">
        <v>5586</v>
      </c>
      <c r="Q36" s="722" t="s">
        <v>5590</v>
      </c>
    </row>
    <row r="37" spans="1:17">
      <c r="A37" s="721"/>
      <c r="B37" s="721">
        <v>2</v>
      </c>
      <c r="C37" s="722" t="s">
        <v>5592</v>
      </c>
      <c r="D37" s="723" t="s">
        <v>16</v>
      </c>
      <c r="E37" s="721" t="s">
        <v>221</v>
      </c>
      <c r="F37" s="721" t="s">
        <v>4916</v>
      </c>
      <c r="G37" s="774">
        <v>26129</v>
      </c>
      <c r="H37" s="795">
        <v>46</v>
      </c>
      <c r="I37" s="725" t="s">
        <v>1403</v>
      </c>
      <c r="J37" s="721" t="s">
        <v>256</v>
      </c>
      <c r="K37" s="721" t="s">
        <v>246</v>
      </c>
      <c r="L37" s="813"/>
      <c r="M37" s="813" t="s">
        <v>6426</v>
      </c>
      <c r="N37" s="722" t="s">
        <v>5500</v>
      </c>
      <c r="O37" s="721" t="s">
        <v>245</v>
      </c>
      <c r="P37" s="722" t="s">
        <v>5591</v>
      </c>
      <c r="Q37" s="722" t="s">
        <v>5590</v>
      </c>
    </row>
    <row r="38" spans="1:17">
      <c r="A38" s="721"/>
      <c r="B38" s="721">
        <v>3</v>
      </c>
      <c r="C38" s="722" t="s">
        <v>5595</v>
      </c>
      <c r="D38" s="723" t="s">
        <v>23</v>
      </c>
      <c r="E38" s="721" t="s">
        <v>254</v>
      </c>
      <c r="F38" s="721" t="s">
        <v>4916</v>
      </c>
      <c r="G38" s="774">
        <v>34119</v>
      </c>
      <c r="H38" s="795">
        <v>24</v>
      </c>
      <c r="I38" s="725" t="s">
        <v>1403</v>
      </c>
      <c r="J38" s="721" t="s">
        <v>223</v>
      </c>
      <c r="K38" s="721" t="s">
        <v>266</v>
      </c>
      <c r="L38" s="813"/>
      <c r="M38" s="813" t="s">
        <v>6426</v>
      </c>
      <c r="N38" s="722" t="s">
        <v>5500</v>
      </c>
      <c r="O38" s="721" t="s">
        <v>255</v>
      </c>
      <c r="P38" s="734" t="s">
        <v>5594</v>
      </c>
      <c r="Q38" s="722" t="s">
        <v>5590</v>
      </c>
    </row>
    <row r="39" spans="1:17">
      <c r="A39" s="721"/>
      <c r="B39" s="721">
        <v>4</v>
      </c>
      <c r="C39" s="722" t="s">
        <v>5598</v>
      </c>
      <c r="D39" s="723" t="s">
        <v>23</v>
      </c>
      <c r="E39" s="721" t="s">
        <v>254</v>
      </c>
      <c r="F39" s="721" t="s">
        <v>230</v>
      </c>
      <c r="G39" s="774">
        <v>36223</v>
      </c>
      <c r="H39" s="795">
        <v>18</v>
      </c>
      <c r="I39" s="725" t="s">
        <v>1403</v>
      </c>
      <c r="J39" s="721" t="s">
        <v>886</v>
      </c>
      <c r="K39" s="721" t="s">
        <v>266</v>
      </c>
      <c r="L39" s="813"/>
      <c r="M39" s="813" t="s">
        <v>6426</v>
      </c>
      <c r="N39" s="722" t="s">
        <v>5500</v>
      </c>
      <c r="O39" s="721" t="s">
        <v>255</v>
      </c>
      <c r="P39" s="734" t="s">
        <v>5597</v>
      </c>
      <c r="Q39" s="722" t="s">
        <v>5590</v>
      </c>
    </row>
    <row r="40" spans="1:17">
      <c r="A40" s="721"/>
      <c r="B40" s="721">
        <v>5</v>
      </c>
      <c r="C40" s="722" t="s">
        <v>5599</v>
      </c>
      <c r="D40" s="723" t="s">
        <v>16</v>
      </c>
      <c r="E40" s="721" t="s">
        <v>254</v>
      </c>
      <c r="F40" s="721" t="s">
        <v>230</v>
      </c>
      <c r="G40" s="774">
        <v>39465</v>
      </c>
      <c r="H40" s="795">
        <v>9</v>
      </c>
      <c r="I40" s="725" t="s">
        <v>1403</v>
      </c>
      <c r="J40" s="721" t="s">
        <v>369</v>
      </c>
      <c r="K40" s="721" t="s">
        <v>266</v>
      </c>
      <c r="L40" s="813"/>
      <c r="M40" s="813" t="s">
        <v>6426</v>
      </c>
      <c r="N40" s="722" t="s">
        <v>5500</v>
      </c>
      <c r="O40" s="721" t="s">
        <v>255</v>
      </c>
      <c r="P40" s="734"/>
      <c r="Q40" s="722" t="s">
        <v>5590</v>
      </c>
    </row>
    <row r="41" spans="1:17">
      <c r="A41" s="721"/>
      <c r="B41" s="721">
        <v>6</v>
      </c>
      <c r="C41" s="722" t="s">
        <v>5601</v>
      </c>
      <c r="D41" s="723" t="s">
        <v>16</v>
      </c>
      <c r="E41" s="721" t="s">
        <v>1260</v>
      </c>
      <c r="F41" s="721" t="s">
        <v>4916</v>
      </c>
      <c r="G41" s="774">
        <v>14774</v>
      </c>
      <c r="H41" s="795">
        <v>77</v>
      </c>
      <c r="I41" s="725" t="s">
        <v>1403</v>
      </c>
      <c r="J41" s="721" t="s">
        <v>256</v>
      </c>
      <c r="K41" s="721" t="s">
        <v>270</v>
      </c>
      <c r="L41" s="813"/>
      <c r="M41" s="813" t="s">
        <v>6426</v>
      </c>
      <c r="N41" s="722" t="s">
        <v>5500</v>
      </c>
      <c r="O41" s="721" t="s">
        <v>327</v>
      </c>
      <c r="P41" s="722" t="s">
        <v>5600</v>
      </c>
      <c r="Q41" s="722" t="s">
        <v>5590</v>
      </c>
    </row>
    <row r="42" spans="1:17">
      <c r="A42" s="721">
        <v>11</v>
      </c>
      <c r="B42" s="721">
        <v>1</v>
      </c>
      <c r="C42" s="722" t="s">
        <v>5603</v>
      </c>
      <c r="D42" s="723" t="s">
        <v>23</v>
      </c>
      <c r="E42" s="721" t="s">
        <v>221</v>
      </c>
      <c r="F42" s="721" t="s">
        <v>5574</v>
      </c>
      <c r="G42" s="774">
        <v>24932</v>
      </c>
      <c r="H42" s="795">
        <v>49</v>
      </c>
      <c r="I42" s="725" t="s">
        <v>1403</v>
      </c>
      <c r="J42" s="721" t="s">
        <v>256</v>
      </c>
      <c r="K42" s="721" t="s">
        <v>283</v>
      </c>
      <c r="L42" s="813"/>
      <c r="M42" s="813" t="s">
        <v>6426</v>
      </c>
      <c r="N42" s="722" t="s">
        <v>5500</v>
      </c>
      <c r="O42" s="721" t="s">
        <v>222</v>
      </c>
      <c r="P42" s="722" t="s">
        <v>5602</v>
      </c>
      <c r="Q42" s="722" t="s">
        <v>5605</v>
      </c>
    </row>
    <row r="43" spans="1:17">
      <c r="A43" s="721"/>
      <c r="B43" s="721">
        <v>2</v>
      </c>
      <c r="C43" s="722" t="s">
        <v>5607</v>
      </c>
      <c r="D43" s="723" t="s">
        <v>16</v>
      </c>
      <c r="E43" s="721" t="s">
        <v>221</v>
      </c>
      <c r="F43" s="721" t="s">
        <v>5574</v>
      </c>
      <c r="G43" s="774">
        <v>28021</v>
      </c>
      <c r="H43" s="795">
        <v>40</v>
      </c>
      <c r="I43" s="725" t="s">
        <v>1403</v>
      </c>
      <c r="J43" s="721" t="s">
        <v>256</v>
      </c>
      <c r="K43" s="721" t="s">
        <v>246</v>
      </c>
      <c r="L43" s="813"/>
      <c r="M43" s="813" t="s">
        <v>6426</v>
      </c>
      <c r="N43" s="722" t="s">
        <v>5500</v>
      </c>
      <c r="O43" s="721" t="s">
        <v>245</v>
      </c>
      <c r="P43" s="722" t="s">
        <v>5606</v>
      </c>
      <c r="Q43" s="722" t="s">
        <v>5605</v>
      </c>
    </row>
    <row r="44" spans="1:17">
      <c r="A44" s="721"/>
      <c r="B44" s="721">
        <v>3</v>
      </c>
      <c r="C44" s="722" t="s">
        <v>5611</v>
      </c>
      <c r="D44" s="723" t="s">
        <v>23</v>
      </c>
      <c r="E44" s="721" t="s">
        <v>254</v>
      </c>
      <c r="F44" s="721" t="s">
        <v>5574</v>
      </c>
      <c r="G44" s="774">
        <v>33642</v>
      </c>
      <c r="H44" s="795">
        <v>25</v>
      </c>
      <c r="I44" s="725" t="s">
        <v>1403</v>
      </c>
      <c r="J44" s="721" t="s">
        <v>289</v>
      </c>
      <c r="K44" s="721" t="s">
        <v>270</v>
      </c>
      <c r="L44" s="813"/>
      <c r="M44" s="813" t="s">
        <v>6426</v>
      </c>
      <c r="N44" s="722" t="s">
        <v>5500</v>
      </c>
      <c r="O44" s="721" t="s">
        <v>255</v>
      </c>
      <c r="P44" s="722" t="s">
        <v>5610</v>
      </c>
      <c r="Q44" s="722" t="s">
        <v>5605</v>
      </c>
    </row>
    <row r="45" spans="1:17">
      <c r="A45" s="721"/>
      <c r="B45" s="721">
        <v>4</v>
      </c>
      <c r="C45" s="722" t="s">
        <v>5613</v>
      </c>
      <c r="D45" s="723" t="s">
        <v>23</v>
      </c>
      <c r="E45" s="721" t="s">
        <v>254</v>
      </c>
      <c r="F45" s="721" t="s">
        <v>230</v>
      </c>
      <c r="G45" s="774">
        <v>37865</v>
      </c>
      <c r="H45" s="795">
        <v>13</v>
      </c>
      <c r="I45" s="725" t="s">
        <v>1403</v>
      </c>
      <c r="J45" s="721" t="s">
        <v>369</v>
      </c>
      <c r="K45" s="721" t="s">
        <v>266</v>
      </c>
      <c r="L45" s="813"/>
      <c r="M45" s="813" t="s">
        <v>6426</v>
      </c>
      <c r="N45" s="722" t="s">
        <v>5500</v>
      </c>
      <c r="O45" s="721" t="s">
        <v>255</v>
      </c>
      <c r="P45" s="722" t="s">
        <v>5612</v>
      </c>
      <c r="Q45" s="722" t="s">
        <v>5605</v>
      </c>
    </row>
    <row r="46" spans="1:17">
      <c r="A46" s="721"/>
      <c r="B46" s="721">
        <v>5</v>
      </c>
      <c r="C46" s="722" t="s">
        <v>5615</v>
      </c>
      <c r="D46" s="723" t="s">
        <v>16</v>
      </c>
      <c r="E46" s="721" t="s">
        <v>254</v>
      </c>
      <c r="F46" s="721" t="s">
        <v>230</v>
      </c>
      <c r="G46" s="774">
        <v>40715</v>
      </c>
      <c r="H46" s="795">
        <v>6</v>
      </c>
      <c r="I46" s="725" t="s">
        <v>1403</v>
      </c>
      <c r="J46" s="721" t="s">
        <v>265</v>
      </c>
      <c r="K46" s="721" t="s">
        <v>270</v>
      </c>
      <c r="L46" s="813"/>
      <c r="M46" s="813" t="s">
        <v>6426</v>
      </c>
      <c r="N46" s="722" t="s">
        <v>5500</v>
      </c>
      <c r="O46" s="721" t="s">
        <v>255</v>
      </c>
      <c r="P46" s="734" t="s">
        <v>5614</v>
      </c>
      <c r="Q46" s="722" t="s">
        <v>5605</v>
      </c>
    </row>
    <row r="47" spans="1:17">
      <c r="A47" s="721">
        <v>12</v>
      </c>
      <c r="B47" s="721">
        <v>1</v>
      </c>
      <c r="C47" s="722" t="s">
        <v>3443</v>
      </c>
      <c r="D47" s="723" t="s">
        <v>23</v>
      </c>
      <c r="E47" s="721" t="s">
        <v>221</v>
      </c>
      <c r="F47" s="721" t="s">
        <v>3823</v>
      </c>
      <c r="G47" s="774">
        <v>27951</v>
      </c>
      <c r="H47" s="795">
        <v>41</v>
      </c>
      <c r="I47" s="725" t="s">
        <v>1403</v>
      </c>
      <c r="J47" s="721" t="s">
        <v>289</v>
      </c>
      <c r="K47" s="721" t="s">
        <v>283</v>
      </c>
      <c r="L47" s="813"/>
      <c r="M47" s="813" t="s">
        <v>6426</v>
      </c>
      <c r="N47" s="722" t="s">
        <v>5500</v>
      </c>
      <c r="O47" s="721" t="s">
        <v>222</v>
      </c>
      <c r="P47" s="722" t="s">
        <v>5616</v>
      </c>
      <c r="Q47" s="722" t="s">
        <v>5619</v>
      </c>
    </row>
    <row r="48" spans="1:17">
      <c r="A48" s="721"/>
      <c r="B48" s="721">
        <v>2</v>
      </c>
      <c r="C48" s="722" t="s">
        <v>5621</v>
      </c>
      <c r="D48" s="723" t="s">
        <v>16</v>
      </c>
      <c r="E48" s="721" t="s">
        <v>221</v>
      </c>
      <c r="F48" s="721" t="s">
        <v>3823</v>
      </c>
      <c r="G48" s="774">
        <v>29288</v>
      </c>
      <c r="H48" s="795">
        <v>37</v>
      </c>
      <c r="I48" s="725" t="s">
        <v>1403</v>
      </c>
      <c r="J48" s="721" t="s">
        <v>289</v>
      </c>
      <c r="K48" s="721" t="s">
        <v>246</v>
      </c>
      <c r="L48" s="813"/>
      <c r="M48" s="813" t="s">
        <v>6426</v>
      </c>
      <c r="N48" s="722" t="s">
        <v>5500</v>
      </c>
      <c r="O48" s="721" t="s">
        <v>245</v>
      </c>
      <c r="P48" s="722" t="s">
        <v>5620</v>
      </c>
      <c r="Q48" s="722" t="s">
        <v>5619</v>
      </c>
    </row>
    <row r="49" spans="1:17">
      <c r="A49" s="721"/>
      <c r="B49" s="721">
        <v>3</v>
      </c>
      <c r="C49" s="722" t="s">
        <v>5625</v>
      </c>
      <c r="D49" s="723" t="s">
        <v>23</v>
      </c>
      <c r="E49" s="721" t="s">
        <v>254</v>
      </c>
      <c r="F49" s="721" t="s">
        <v>230</v>
      </c>
      <c r="G49" s="774">
        <v>35862</v>
      </c>
      <c r="H49" s="795">
        <v>19</v>
      </c>
      <c r="I49" s="725" t="s">
        <v>1403</v>
      </c>
      <c r="J49" s="721" t="s">
        <v>886</v>
      </c>
      <c r="K49" s="721" t="s">
        <v>266</v>
      </c>
      <c r="L49" s="813"/>
      <c r="M49" s="813" t="s">
        <v>6426</v>
      </c>
      <c r="N49" s="722" t="s">
        <v>5500</v>
      </c>
      <c r="O49" s="721" t="s">
        <v>255</v>
      </c>
      <c r="P49" s="722" t="s">
        <v>5624</v>
      </c>
      <c r="Q49" s="722" t="s">
        <v>5619</v>
      </c>
    </row>
    <row r="50" spans="1:17">
      <c r="A50" s="721"/>
      <c r="B50" s="721">
        <v>4</v>
      </c>
      <c r="C50" s="722" t="s">
        <v>5628</v>
      </c>
      <c r="D50" s="723" t="s">
        <v>23</v>
      </c>
      <c r="E50" s="721" t="s">
        <v>254</v>
      </c>
      <c r="F50" s="721" t="s">
        <v>230</v>
      </c>
      <c r="G50" s="774">
        <v>38913</v>
      </c>
      <c r="H50" s="795">
        <v>11</v>
      </c>
      <c r="I50" s="725" t="s">
        <v>1403</v>
      </c>
      <c r="J50" s="721" t="s">
        <v>369</v>
      </c>
      <c r="K50" s="721" t="s">
        <v>266</v>
      </c>
      <c r="L50" s="813"/>
      <c r="M50" s="813" t="s">
        <v>6426</v>
      </c>
      <c r="N50" s="722" t="s">
        <v>5500</v>
      </c>
      <c r="O50" s="721" t="s">
        <v>255</v>
      </c>
      <c r="P50" s="722" t="s">
        <v>5627</v>
      </c>
      <c r="Q50" s="722" t="s">
        <v>5619</v>
      </c>
    </row>
    <row r="51" spans="1:17">
      <c r="A51" s="721"/>
      <c r="B51" s="721">
        <v>5</v>
      </c>
      <c r="C51" s="722" t="s">
        <v>5630</v>
      </c>
      <c r="D51" s="723" t="s">
        <v>16</v>
      </c>
      <c r="E51" s="721" t="s">
        <v>254</v>
      </c>
      <c r="F51" s="721" t="s">
        <v>230</v>
      </c>
      <c r="G51" s="783">
        <v>39509</v>
      </c>
      <c r="H51" s="795">
        <v>9</v>
      </c>
      <c r="I51" s="725" t="s">
        <v>1403</v>
      </c>
      <c r="J51" s="721" t="s">
        <v>369</v>
      </c>
      <c r="K51" s="721" t="s">
        <v>266</v>
      </c>
      <c r="L51" s="813"/>
      <c r="M51" s="813" t="s">
        <v>6426</v>
      </c>
      <c r="N51" s="722" t="s">
        <v>5500</v>
      </c>
      <c r="O51" s="721" t="s">
        <v>255</v>
      </c>
      <c r="P51" s="734" t="s">
        <v>5629</v>
      </c>
      <c r="Q51" s="722" t="s">
        <v>5619</v>
      </c>
    </row>
    <row r="52" spans="1:17">
      <c r="A52" s="721">
        <v>13</v>
      </c>
      <c r="B52" s="721">
        <v>1</v>
      </c>
      <c r="C52" s="722" t="s">
        <v>5632</v>
      </c>
      <c r="D52" s="723" t="s">
        <v>23</v>
      </c>
      <c r="E52" s="721" t="s">
        <v>221</v>
      </c>
      <c r="F52" s="721" t="s">
        <v>4982</v>
      </c>
      <c r="G52" s="774">
        <v>31455</v>
      </c>
      <c r="H52" s="795">
        <v>31</v>
      </c>
      <c r="I52" s="725" t="s">
        <v>1403</v>
      </c>
      <c r="J52" s="721" t="s">
        <v>289</v>
      </c>
      <c r="K52" s="721" t="s">
        <v>674</v>
      </c>
      <c r="L52" s="813"/>
      <c r="M52" s="813" t="s">
        <v>6426</v>
      </c>
      <c r="N52" s="722" t="s">
        <v>5500</v>
      </c>
      <c r="O52" s="721" t="s">
        <v>222</v>
      </c>
      <c r="P52" s="722" t="s">
        <v>5631</v>
      </c>
      <c r="Q52" s="734" t="s">
        <v>5633</v>
      </c>
    </row>
    <row r="53" spans="1:17">
      <c r="A53" s="721"/>
      <c r="B53" s="721">
        <v>2</v>
      </c>
      <c r="C53" s="722" t="s">
        <v>5636</v>
      </c>
      <c r="D53" s="723" t="s">
        <v>16</v>
      </c>
      <c r="E53" s="721" t="s">
        <v>221</v>
      </c>
      <c r="F53" s="721" t="s">
        <v>1500</v>
      </c>
      <c r="G53" s="774">
        <v>33044</v>
      </c>
      <c r="H53" s="795">
        <v>27</v>
      </c>
      <c r="I53" s="725" t="s">
        <v>1403</v>
      </c>
      <c r="J53" s="721" t="s">
        <v>223</v>
      </c>
      <c r="K53" s="721" t="s">
        <v>266</v>
      </c>
      <c r="L53" s="813"/>
      <c r="M53" s="813" t="s">
        <v>6426</v>
      </c>
      <c r="N53" s="722" t="s">
        <v>5500</v>
      </c>
      <c r="O53" s="721" t="s">
        <v>245</v>
      </c>
      <c r="P53" s="722" t="s">
        <v>5635</v>
      </c>
      <c r="Q53" s="734" t="s">
        <v>5633</v>
      </c>
    </row>
    <row r="54" spans="1:17">
      <c r="A54" s="721"/>
      <c r="B54" s="721">
        <v>3</v>
      </c>
      <c r="C54" s="722" t="s">
        <v>5637</v>
      </c>
      <c r="D54" s="723" t="s">
        <v>16</v>
      </c>
      <c r="E54" s="721" t="s">
        <v>254</v>
      </c>
      <c r="F54" s="721" t="s">
        <v>230</v>
      </c>
      <c r="G54" s="774">
        <v>40669</v>
      </c>
      <c r="H54" s="795">
        <v>6</v>
      </c>
      <c r="I54" s="725" t="s">
        <v>1403</v>
      </c>
      <c r="J54" s="721" t="s">
        <v>265</v>
      </c>
      <c r="K54" s="721" t="s">
        <v>270</v>
      </c>
      <c r="L54" s="813"/>
      <c r="M54" s="813" t="s">
        <v>6426</v>
      </c>
      <c r="N54" s="722" t="s">
        <v>5500</v>
      </c>
      <c r="O54" s="721" t="s">
        <v>255</v>
      </c>
      <c r="P54" s="722"/>
      <c r="Q54" s="734" t="s">
        <v>5633</v>
      </c>
    </row>
    <row r="55" spans="1:17">
      <c r="A55" s="721">
        <v>14</v>
      </c>
      <c r="B55" s="721">
        <v>1</v>
      </c>
      <c r="C55" s="722" t="s">
        <v>5639</v>
      </c>
      <c r="D55" s="723" t="s">
        <v>23</v>
      </c>
      <c r="E55" s="721" t="s">
        <v>221</v>
      </c>
      <c r="F55" s="721" t="s">
        <v>1290</v>
      </c>
      <c r="G55" s="774">
        <v>25296</v>
      </c>
      <c r="H55" s="795">
        <v>48</v>
      </c>
      <c r="I55" s="725" t="s">
        <v>1403</v>
      </c>
      <c r="J55" s="721" t="s">
        <v>289</v>
      </c>
      <c r="K55" s="721" t="s">
        <v>283</v>
      </c>
      <c r="L55" s="813"/>
      <c r="M55" s="813" t="s">
        <v>6426</v>
      </c>
      <c r="N55" s="722" t="s">
        <v>5500</v>
      </c>
      <c r="O55" s="721" t="s">
        <v>222</v>
      </c>
      <c r="P55" s="722" t="s">
        <v>5638</v>
      </c>
      <c r="Q55" s="722" t="s">
        <v>5642</v>
      </c>
    </row>
    <row r="56" spans="1:17">
      <c r="A56" s="721"/>
      <c r="B56" s="721">
        <v>2</v>
      </c>
      <c r="C56" s="722" t="s">
        <v>5644</v>
      </c>
      <c r="D56" s="723" t="s">
        <v>16</v>
      </c>
      <c r="E56" s="721" t="s">
        <v>221</v>
      </c>
      <c r="F56" s="721" t="s">
        <v>297</v>
      </c>
      <c r="G56" s="774">
        <v>26275</v>
      </c>
      <c r="H56" s="795">
        <v>45</v>
      </c>
      <c r="I56" s="725" t="s">
        <v>1403</v>
      </c>
      <c r="J56" s="721" t="s">
        <v>256</v>
      </c>
      <c r="K56" s="721" t="s">
        <v>246</v>
      </c>
      <c r="L56" s="813"/>
      <c r="M56" s="813" t="s">
        <v>6426</v>
      </c>
      <c r="N56" s="722" t="s">
        <v>5500</v>
      </c>
      <c r="O56" s="721" t="s">
        <v>245</v>
      </c>
      <c r="P56" s="722" t="s">
        <v>5643</v>
      </c>
      <c r="Q56" s="722" t="s">
        <v>5642</v>
      </c>
    </row>
    <row r="57" spans="1:17">
      <c r="A57" s="721"/>
      <c r="B57" s="721">
        <v>3</v>
      </c>
      <c r="C57" s="722" t="s">
        <v>5647</v>
      </c>
      <c r="D57" s="723" t="s">
        <v>23</v>
      </c>
      <c r="E57" s="721" t="s">
        <v>254</v>
      </c>
      <c r="F57" s="721" t="s">
        <v>244</v>
      </c>
      <c r="G57" s="774">
        <v>35041</v>
      </c>
      <c r="H57" s="795">
        <v>21</v>
      </c>
      <c r="I57" s="725" t="s">
        <v>1403</v>
      </c>
      <c r="J57" s="721" t="s">
        <v>223</v>
      </c>
      <c r="K57" s="721" t="s">
        <v>266</v>
      </c>
      <c r="L57" s="813"/>
      <c r="M57" s="813" t="s">
        <v>6426</v>
      </c>
      <c r="N57" s="722" t="s">
        <v>5500</v>
      </c>
      <c r="O57" s="721" t="s">
        <v>255</v>
      </c>
      <c r="P57" s="722" t="s">
        <v>5646</v>
      </c>
      <c r="Q57" s="722" t="s">
        <v>5642</v>
      </c>
    </row>
    <row r="58" spans="1:17">
      <c r="A58" s="721"/>
      <c r="B58" s="721">
        <v>4</v>
      </c>
      <c r="C58" s="722" t="s">
        <v>5649</v>
      </c>
      <c r="D58" s="723" t="s">
        <v>23</v>
      </c>
      <c r="E58" s="721" t="s">
        <v>254</v>
      </c>
      <c r="F58" s="721" t="s">
        <v>230</v>
      </c>
      <c r="G58" s="774">
        <v>38337</v>
      </c>
      <c r="H58" s="795">
        <v>12</v>
      </c>
      <c r="I58" s="725" t="s">
        <v>1403</v>
      </c>
      <c r="J58" s="721" t="s">
        <v>369</v>
      </c>
      <c r="K58" s="721" t="s">
        <v>266</v>
      </c>
      <c r="L58" s="813"/>
      <c r="M58" s="813" t="s">
        <v>6426</v>
      </c>
      <c r="N58" s="722" t="s">
        <v>5500</v>
      </c>
      <c r="O58" s="721" t="s">
        <v>255</v>
      </c>
      <c r="P58" s="722" t="s">
        <v>5648</v>
      </c>
      <c r="Q58" s="722" t="s">
        <v>5642</v>
      </c>
    </row>
    <row r="59" spans="1:17">
      <c r="A59" s="721"/>
      <c r="B59" s="721">
        <v>5</v>
      </c>
      <c r="C59" s="722" t="s">
        <v>5650</v>
      </c>
      <c r="D59" s="723" t="s">
        <v>16</v>
      </c>
      <c r="E59" s="721" t="s">
        <v>254</v>
      </c>
      <c r="F59" s="721" t="s">
        <v>230</v>
      </c>
      <c r="G59" s="774">
        <v>39253</v>
      </c>
      <c r="H59" s="795">
        <v>10</v>
      </c>
      <c r="I59" s="725" t="s">
        <v>1403</v>
      </c>
      <c r="J59" s="721" t="s">
        <v>369</v>
      </c>
      <c r="K59" s="721" t="s">
        <v>266</v>
      </c>
      <c r="L59" s="813"/>
      <c r="M59" s="813" t="s">
        <v>6426</v>
      </c>
      <c r="N59" s="722" t="s">
        <v>5500</v>
      </c>
      <c r="O59" s="721" t="s">
        <v>255</v>
      </c>
      <c r="P59" s="722"/>
      <c r="Q59" s="722" t="s">
        <v>5642</v>
      </c>
    </row>
    <row r="60" spans="1:17">
      <c r="A60" s="721">
        <v>15</v>
      </c>
      <c r="B60" s="721">
        <v>1</v>
      </c>
      <c r="C60" s="722" t="s">
        <v>5660</v>
      </c>
      <c r="D60" s="723" t="s">
        <v>23</v>
      </c>
      <c r="E60" s="721" t="s">
        <v>221</v>
      </c>
      <c r="F60" s="721" t="s">
        <v>244</v>
      </c>
      <c r="G60" s="774">
        <v>29285</v>
      </c>
      <c r="H60" s="795">
        <v>37</v>
      </c>
      <c r="I60" s="725" t="s">
        <v>1403</v>
      </c>
      <c r="J60" s="721" t="s">
        <v>289</v>
      </c>
      <c r="K60" s="721" t="s">
        <v>283</v>
      </c>
      <c r="L60" s="813"/>
      <c r="M60" s="813" t="s">
        <v>6426</v>
      </c>
      <c r="N60" s="722" t="s">
        <v>5500</v>
      </c>
      <c r="O60" s="721" t="s">
        <v>222</v>
      </c>
      <c r="P60" s="734" t="s">
        <v>5659</v>
      </c>
      <c r="Q60" s="734" t="s">
        <v>5662</v>
      </c>
    </row>
    <row r="61" spans="1:17">
      <c r="A61" s="721"/>
      <c r="B61" s="721">
        <v>2</v>
      </c>
      <c r="C61" s="722" t="s">
        <v>5664</v>
      </c>
      <c r="D61" s="723" t="s">
        <v>16</v>
      </c>
      <c r="E61" s="721" t="s">
        <v>221</v>
      </c>
      <c r="F61" s="721" t="s">
        <v>970</v>
      </c>
      <c r="G61" s="774">
        <v>30626</v>
      </c>
      <c r="H61" s="795">
        <v>33</v>
      </c>
      <c r="I61" s="725" t="s">
        <v>1403</v>
      </c>
      <c r="J61" s="721" t="s">
        <v>289</v>
      </c>
      <c r="K61" s="721" t="s">
        <v>246</v>
      </c>
      <c r="L61" s="813"/>
      <c r="M61" s="813" t="s">
        <v>6426</v>
      </c>
      <c r="N61" s="722" t="s">
        <v>5500</v>
      </c>
      <c r="O61" s="721" t="s">
        <v>245</v>
      </c>
      <c r="P61" s="734" t="s">
        <v>5663</v>
      </c>
      <c r="Q61" s="734" t="s">
        <v>5662</v>
      </c>
    </row>
    <row r="62" spans="1:17">
      <c r="A62" s="721"/>
      <c r="B62" s="721">
        <v>3</v>
      </c>
      <c r="C62" s="722" t="s">
        <v>5668</v>
      </c>
      <c r="D62" s="723" t="s">
        <v>23</v>
      </c>
      <c r="E62" s="721" t="s">
        <v>254</v>
      </c>
      <c r="F62" s="721" t="s">
        <v>5669</v>
      </c>
      <c r="G62" s="774">
        <v>38286</v>
      </c>
      <c r="H62" s="795">
        <v>12</v>
      </c>
      <c r="I62" s="725" t="s">
        <v>1403</v>
      </c>
      <c r="J62" s="721" t="s">
        <v>369</v>
      </c>
      <c r="K62" s="721" t="s">
        <v>266</v>
      </c>
      <c r="L62" s="813"/>
      <c r="M62" s="813" t="s">
        <v>6426</v>
      </c>
      <c r="N62" s="722" t="s">
        <v>5670</v>
      </c>
      <c r="O62" s="721" t="s">
        <v>255</v>
      </c>
      <c r="P62" s="727" t="s">
        <v>5667</v>
      </c>
      <c r="Q62" s="734" t="s">
        <v>5662</v>
      </c>
    </row>
    <row r="63" spans="1:17">
      <c r="A63" s="721"/>
      <c r="B63" s="721">
        <v>4</v>
      </c>
      <c r="C63" s="722" t="s">
        <v>5672</v>
      </c>
      <c r="D63" s="723" t="s">
        <v>16</v>
      </c>
      <c r="E63" s="721" t="s">
        <v>254</v>
      </c>
      <c r="F63" s="721" t="s">
        <v>230</v>
      </c>
      <c r="G63" s="774">
        <v>40556</v>
      </c>
      <c r="H63" s="795">
        <v>6</v>
      </c>
      <c r="I63" s="725" t="s">
        <v>1403</v>
      </c>
      <c r="J63" s="721" t="s">
        <v>265</v>
      </c>
      <c r="K63" s="721" t="s">
        <v>270</v>
      </c>
      <c r="L63" s="813"/>
      <c r="M63" s="813" t="s">
        <v>6426</v>
      </c>
      <c r="N63" s="722" t="s">
        <v>5673</v>
      </c>
      <c r="O63" s="721" t="s">
        <v>255</v>
      </c>
      <c r="P63" s="727" t="s">
        <v>5671</v>
      </c>
      <c r="Q63" s="734" t="s">
        <v>5662</v>
      </c>
    </row>
    <row r="64" spans="1:17">
      <c r="A64" s="721">
        <v>16</v>
      </c>
      <c r="B64" s="733">
        <v>1</v>
      </c>
      <c r="C64" s="732" t="s">
        <v>5675</v>
      </c>
      <c r="D64" s="723" t="s">
        <v>23</v>
      </c>
      <c r="E64" s="733" t="s">
        <v>221</v>
      </c>
      <c r="F64" s="733" t="s">
        <v>938</v>
      </c>
      <c r="G64" s="775">
        <v>24025</v>
      </c>
      <c r="H64" s="807">
        <v>51</v>
      </c>
      <c r="I64" s="725" t="s">
        <v>1403</v>
      </c>
      <c r="J64" s="733" t="s">
        <v>256</v>
      </c>
      <c r="K64" s="733" t="s">
        <v>283</v>
      </c>
      <c r="L64" s="813"/>
      <c r="M64" s="813" t="s">
        <v>6426</v>
      </c>
      <c r="N64" s="722" t="s">
        <v>5500</v>
      </c>
      <c r="O64" s="733" t="s">
        <v>222</v>
      </c>
      <c r="P64" s="732" t="s">
        <v>5674</v>
      </c>
      <c r="Q64" s="732" t="s">
        <v>5678</v>
      </c>
    </row>
    <row r="65" spans="1:17">
      <c r="A65" s="721"/>
      <c r="B65" s="733">
        <v>2</v>
      </c>
      <c r="C65" s="732" t="s">
        <v>5680</v>
      </c>
      <c r="D65" s="723" t="s">
        <v>16</v>
      </c>
      <c r="E65" s="733" t="s">
        <v>221</v>
      </c>
      <c r="F65" s="733" t="s">
        <v>2657</v>
      </c>
      <c r="G65" s="775">
        <v>26922</v>
      </c>
      <c r="H65" s="795">
        <v>43</v>
      </c>
      <c r="I65" s="725" t="s">
        <v>1403</v>
      </c>
      <c r="J65" s="733" t="s">
        <v>256</v>
      </c>
      <c r="K65" s="733" t="s">
        <v>246</v>
      </c>
      <c r="L65" s="813"/>
      <c r="M65" s="813" t="s">
        <v>6426</v>
      </c>
      <c r="N65" s="722" t="s">
        <v>5500</v>
      </c>
      <c r="O65" s="733" t="s">
        <v>245</v>
      </c>
      <c r="P65" s="732" t="s">
        <v>5679</v>
      </c>
      <c r="Q65" s="732" t="s">
        <v>5678</v>
      </c>
    </row>
    <row r="66" spans="1:17">
      <c r="A66" s="721"/>
      <c r="B66" s="733">
        <v>3</v>
      </c>
      <c r="C66" s="732" t="s">
        <v>5682</v>
      </c>
      <c r="D66" s="723" t="s">
        <v>16</v>
      </c>
      <c r="E66" s="733" t="s">
        <v>254</v>
      </c>
      <c r="F66" s="733" t="s">
        <v>1514</v>
      </c>
      <c r="G66" s="775">
        <v>30533</v>
      </c>
      <c r="H66" s="795">
        <v>34</v>
      </c>
      <c r="I66" s="725" t="s">
        <v>1403</v>
      </c>
      <c r="J66" s="733" t="s">
        <v>256</v>
      </c>
      <c r="K66" s="733" t="s">
        <v>283</v>
      </c>
      <c r="L66" s="813"/>
      <c r="M66" s="813" t="s">
        <v>6426</v>
      </c>
      <c r="N66" s="722" t="s">
        <v>5500</v>
      </c>
      <c r="O66" s="733" t="s">
        <v>255</v>
      </c>
      <c r="P66" s="732" t="s">
        <v>5681</v>
      </c>
      <c r="Q66" s="732" t="s">
        <v>5678</v>
      </c>
    </row>
    <row r="67" spans="1:17">
      <c r="A67" s="721"/>
      <c r="B67" s="733">
        <v>4</v>
      </c>
      <c r="C67" s="722" t="s">
        <v>5684</v>
      </c>
      <c r="D67" s="723" t="s">
        <v>23</v>
      </c>
      <c r="E67" s="721" t="s">
        <v>254</v>
      </c>
      <c r="F67" s="721" t="s">
        <v>230</v>
      </c>
      <c r="G67" s="774">
        <v>36732</v>
      </c>
      <c r="H67" s="795">
        <v>17</v>
      </c>
      <c r="I67" s="725" t="s">
        <v>1403</v>
      </c>
      <c r="J67" s="721" t="s">
        <v>348</v>
      </c>
      <c r="K67" s="721" t="s">
        <v>266</v>
      </c>
      <c r="L67" s="813"/>
      <c r="M67" s="813" t="s">
        <v>6426</v>
      </c>
      <c r="N67" s="722" t="s">
        <v>5500</v>
      </c>
      <c r="O67" s="721" t="s">
        <v>255</v>
      </c>
      <c r="P67" s="722" t="s">
        <v>5683</v>
      </c>
      <c r="Q67" s="722" t="s">
        <v>5678</v>
      </c>
    </row>
    <row r="68" spans="1:17">
      <c r="A68" s="721">
        <v>17</v>
      </c>
      <c r="B68" s="733">
        <v>1</v>
      </c>
      <c r="C68" s="722" t="s">
        <v>5686</v>
      </c>
      <c r="D68" s="723" t="s">
        <v>23</v>
      </c>
      <c r="E68" s="733" t="s">
        <v>221</v>
      </c>
      <c r="F68" s="733" t="s">
        <v>22</v>
      </c>
      <c r="G68" s="774">
        <v>32551</v>
      </c>
      <c r="H68" s="795">
        <v>28</v>
      </c>
      <c r="I68" s="725" t="s">
        <v>1403</v>
      </c>
      <c r="J68" s="733" t="s">
        <v>289</v>
      </c>
      <c r="K68" s="733" t="s">
        <v>674</v>
      </c>
      <c r="L68" s="813"/>
      <c r="M68" s="813" t="s">
        <v>6426</v>
      </c>
      <c r="N68" s="722" t="s">
        <v>5670</v>
      </c>
      <c r="O68" s="733" t="s">
        <v>222</v>
      </c>
      <c r="P68" s="734" t="s">
        <v>5685</v>
      </c>
      <c r="Q68" s="734" t="s">
        <v>5688</v>
      </c>
    </row>
    <row r="69" spans="1:17">
      <c r="A69" s="721"/>
      <c r="B69" s="733">
        <v>2</v>
      </c>
      <c r="C69" s="722" t="s">
        <v>5691</v>
      </c>
      <c r="D69" s="723" t="s">
        <v>16</v>
      </c>
      <c r="E69" s="733" t="s">
        <v>221</v>
      </c>
      <c r="F69" s="733" t="s">
        <v>5692</v>
      </c>
      <c r="G69" s="774">
        <v>32965</v>
      </c>
      <c r="H69" s="795">
        <v>27</v>
      </c>
      <c r="I69" s="725" t="s">
        <v>1403</v>
      </c>
      <c r="J69" s="733" t="s">
        <v>3426</v>
      </c>
      <c r="K69" s="733" t="s">
        <v>2559</v>
      </c>
      <c r="L69" s="813"/>
      <c r="M69" s="813" t="s">
        <v>6426</v>
      </c>
      <c r="N69" s="722" t="s">
        <v>5670</v>
      </c>
      <c r="O69" s="733" t="s">
        <v>245</v>
      </c>
      <c r="P69" s="734" t="s">
        <v>5690</v>
      </c>
      <c r="Q69" s="734" t="s">
        <v>5688</v>
      </c>
    </row>
    <row r="70" spans="1:17">
      <c r="A70" s="721"/>
      <c r="B70" s="733">
        <v>3</v>
      </c>
      <c r="C70" s="722" t="s">
        <v>5694</v>
      </c>
      <c r="D70" s="723" t="s">
        <v>23</v>
      </c>
      <c r="E70" s="733" t="s">
        <v>254</v>
      </c>
      <c r="F70" s="721" t="s">
        <v>22</v>
      </c>
      <c r="G70" s="774">
        <v>41085</v>
      </c>
      <c r="H70" s="795">
        <v>5</v>
      </c>
      <c r="I70" s="725" t="s">
        <v>1403</v>
      </c>
      <c r="J70" s="721" t="s">
        <v>265</v>
      </c>
      <c r="K70" s="733" t="s">
        <v>270</v>
      </c>
      <c r="L70" s="813"/>
      <c r="M70" s="813" t="s">
        <v>6426</v>
      </c>
      <c r="N70" s="722" t="s">
        <v>5500</v>
      </c>
      <c r="O70" s="721" t="s">
        <v>255</v>
      </c>
      <c r="P70" s="734" t="s">
        <v>5693</v>
      </c>
      <c r="Q70" s="734" t="s">
        <v>5688</v>
      </c>
    </row>
    <row r="71" spans="1:17">
      <c r="A71" s="721"/>
      <c r="B71" s="733">
        <v>4</v>
      </c>
      <c r="C71" s="722" t="s">
        <v>7098</v>
      </c>
      <c r="D71" s="723" t="s">
        <v>23</v>
      </c>
      <c r="E71" s="733" t="s">
        <v>254</v>
      </c>
      <c r="F71" s="721" t="s">
        <v>22</v>
      </c>
      <c r="G71" s="774">
        <v>42886</v>
      </c>
      <c r="H71" s="795"/>
      <c r="I71" s="725" t="s">
        <v>1403</v>
      </c>
      <c r="J71" s="721" t="s">
        <v>265</v>
      </c>
      <c r="K71" s="733" t="s">
        <v>270</v>
      </c>
      <c r="L71" s="813"/>
      <c r="M71" s="813" t="s">
        <v>6426</v>
      </c>
      <c r="N71" s="722" t="s">
        <v>5500</v>
      </c>
      <c r="O71" s="721" t="s">
        <v>255</v>
      </c>
      <c r="P71" s="734"/>
      <c r="Q71" s="734"/>
    </row>
    <row r="72" spans="1:17">
      <c r="A72" s="721"/>
      <c r="B72" s="733">
        <v>4</v>
      </c>
      <c r="C72" s="722" t="s">
        <v>5661</v>
      </c>
      <c r="D72" s="723" t="s">
        <v>16</v>
      </c>
      <c r="E72" s="721" t="s">
        <v>221</v>
      </c>
      <c r="F72" s="721" t="s">
        <v>4921</v>
      </c>
      <c r="G72" s="774">
        <v>26807</v>
      </c>
      <c r="H72" s="795">
        <v>44</v>
      </c>
      <c r="I72" s="725" t="s">
        <v>1403</v>
      </c>
      <c r="J72" s="721" t="s">
        <v>256</v>
      </c>
      <c r="K72" s="721" t="s">
        <v>246</v>
      </c>
      <c r="L72" s="813"/>
      <c r="M72" s="813" t="s">
        <v>6426</v>
      </c>
      <c r="N72" s="722" t="s">
        <v>5500</v>
      </c>
      <c r="O72" s="721" t="s">
        <v>1261</v>
      </c>
      <c r="P72" s="734" t="s">
        <v>5695</v>
      </c>
      <c r="Q72" s="734" t="s">
        <v>5688</v>
      </c>
    </row>
    <row r="73" spans="1:17">
      <c r="A73" s="721">
        <v>18</v>
      </c>
      <c r="B73" s="733">
        <v>1</v>
      </c>
      <c r="C73" s="722" t="s">
        <v>5699</v>
      </c>
      <c r="D73" s="723" t="s">
        <v>23</v>
      </c>
      <c r="E73" s="733" t="s">
        <v>221</v>
      </c>
      <c r="F73" s="733" t="s">
        <v>5700</v>
      </c>
      <c r="G73" s="774">
        <v>33902</v>
      </c>
      <c r="H73" s="795">
        <v>24</v>
      </c>
      <c r="I73" s="725" t="s">
        <v>1403</v>
      </c>
      <c r="J73" s="733" t="s">
        <v>289</v>
      </c>
      <c r="K73" s="733" t="s">
        <v>674</v>
      </c>
      <c r="L73" s="813"/>
      <c r="M73" s="813" t="s">
        <v>6426</v>
      </c>
      <c r="N73" s="722" t="s">
        <v>5500</v>
      </c>
      <c r="O73" s="733" t="s">
        <v>222</v>
      </c>
      <c r="P73" s="734" t="s">
        <v>5698</v>
      </c>
      <c r="Q73" s="734" t="s">
        <v>5702</v>
      </c>
    </row>
    <row r="74" spans="1:17">
      <c r="A74" s="721"/>
      <c r="B74" s="733">
        <v>2</v>
      </c>
      <c r="C74" s="722" t="s">
        <v>5704</v>
      </c>
      <c r="D74" s="723" t="s">
        <v>16</v>
      </c>
      <c r="E74" s="733" t="s">
        <v>221</v>
      </c>
      <c r="F74" s="733" t="s">
        <v>22</v>
      </c>
      <c r="G74" s="774">
        <v>31579</v>
      </c>
      <c r="H74" s="795">
        <v>31</v>
      </c>
      <c r="I74" s="725" t="s">
        <v>1403</v>
      </c>
      <c r="J74" s="733" t="s">
        <v>289</v>
      </c>
      <c r="K74" s="733" t="s">
        <v>246</v>
      </c>
      <c r="L74" s="813"/>
      <c r="M74" s="813" t="s">
        <v>6426</v>
      </c>
      <c r="N74" s="722" t="s">
        <v>5500</v>
      </c>
      <c r="O74" s="733" t="s">
        <v>245</v>
      </c>
      <c r="P74" s="734" t="s">
        <v>5703</v>
      </c>
      <c r="Q74" s="734" t="s">
        <v>5702</v>
      </c>
    </row>
    <row r="75" spans="1:17">
      <c r="A75" s="721"/>
      <c r="B75" s="733">
        <v>3</v>
      </c>
      <c r="C75" s="722" t="s">
        <v>5706</v>
      </c>
      <c r="D75" s="723" t="s">
        <v>16</v>
      </c>
      <c r="E75" s="733" t="s">
        <v>254</v>
      </c>
      <c r="F75" s="733" t="s">
        <v>230</v>
      </c>
      <c r="G75" s="774">
        <v>41630</v>
      </c>
      <c r="H75" s="795">
        <v>3</v>
      </c>
      <c r="I75" s="725" t="s">
        <v>1403</v>
      </c>
      <c r="J75" s="733" t="s">
        <v>265</v>
      </c>
      <c r="K75" s="733" t="s">
        <v>270</v>
      </c>
      <c r="L75" s="813"/>
      <c r="M75" s="813" t="s">
        <v>6426</v>
      </c>
      <c r="N75" s="722" t="s">
        <v>5500</v>
      </c>
      <c r="O75" s="733" t="s">
        <v>255</v>
      </c>
      <c r="P75" s="734" t="s">
        <v>5705</v>
      </c>
      <c r="Q75" s="734" t="s">
        <v>5702</v>
      </c>
    </row>
    <row r="76" spans="1:17">
      <c r="A76" s="721"/>
      <c r="B76" s="733">
        <v>4</v>
      </c>
      <c r="C76" s="722" t="s">
        <v>7099</v>
      </c>
      <c r="D76" s="723" t="s">
        <v>16</v>
      </c>
      <c r="E76" s="733" t="s">
        <v>254</v>
      </c>
      <c r="F76" s="733"/>
      <c r="G76" s="774"/>
      <c r="H76" s="795"/>
      <c r="I76" s="725" t="s">
        <v>1403</v>
      </c>
      <c r="J76" s="733" t="s">
        <v>265</v>
      </c>
      <c r="K76" s="733" t="s">
        <v>270</v>
      </c>
      <c r="L76" s="813"/>
      <c r="M76" s="813" t="s">
        <v>6426</v>
      </c>
      <c r="N76" s="722" t="s">
        <v>5500</v>
      </c>
      <c r="O76" s="733" t="s">
        <v>255</v>
      </c>
      <c r="P76" s="734"/>
      <c r="Q76" s="734"/>
    </row>
    <row r="77" spans="1:17">
      <c r="A77" s="721">
        <v>19</v>
      </c>
      <c r="B77" s="733">
        <v>1</v>
      </c>
      <c r="C77" s="722" t="s">
        <v>5708</v>
      </c>
      <c r="D77" s="723" t="s">
        <v>23</v>
      </c>
      <c r="E77" s="721" t="s">
        <v>221</v>
      </c>
      <c r="F77" s="721" t="s">
        <v>1514</v>
      </c>
      <c r="G77" s="774">
        <v>27738</v>
      </c>
      <c r="H77" s="795">
        <v>41</v>
      </c>
      <c r="I77" s="725" t="s">
        <v>1403</v>
      </c>
      <c r="J77" s="721" t="s">
        <v>256</v>
      </c>
      <c r="K77" s="721" t="s">
        <v>283</v>
      </c>
      <c r="L77" s="813"/>
      <c r="M77" s="813" t="s">
        <v>6426</v>
      </c>
      <c r="N77" s="722" t="s">
        <v>5500</v>
      </c>
      <c r="O77" s="721" t="s">
        <v>222</v>
      </c>
      <c r="P77" s="722" t="s">
        <v>5707</v>
      </c>
      <c r="Q77" s="722" t="s">
        <v>5710</v>
      </c>
    </row>
    <row r="78" spans="1:17">
      <c r="A78" s="721"/>
      <c r="B78" s="733">
        <v>2</v>
      </c>
      <c r="C78" s="722" t="s">
        <v>5712</v>
      </c>
      <c r="D78" s="723" t="s">
        <v>16</v>
      </c>
      <c r="E78" s="721" t="s">
        <v>221</v>
      </c>
      <c r="F78" s="721" t="s">
        <v>5713</v>
      </c>
      <c r="G78" s="774">
        <v>33970</v>
      </c>
      <c r="H78" s="795">
        <v>24</v>
      </c>
      <c r="I78" s="725" t="s">
        <v>1403</v>
      </c>
      <c r="J78" s="721" t="s">
        <v>289</v>
      </c>
      <c r="K78" s="721" t="s">
        <v>246</v>
      </c>
      <c r="L78" s="813"/>
      <c r="M78" s="813" t="s">
        <v>6426</v>
      </c>
      <c r="N78" s="722" t="s">
        <v>5500</v>
      </c>
      <c r="O78" s="721" t="s">
        <v>245</v>
      </c>
      <c r="P78" s="734" t="s">
        <v>5711</v>
      </c>
      <c r="Q78" s="722" t="s">
        <v>5710</v>
      </c>
    </row>
    <row r="79" spans="1:17">
      <c r="A79" s="721"/>
      <c r="B79" s="733">
        <v>3</v>
      </c>
      <c r="C79" s="722" t="s">
        <v>5716</v>
      </c>
      <c r="D79" s="723" t="s">
        <v>16</v>
      </c>
      <c r="E79" s="721" t="s">
        <v>254</v>
      </c>
      <c r="F79" s="721" t="s">
        <v>22</v>
      </c>
      <c r="G79" s="774">
        <v>37344</v>
      </c>
      <c r="H79" s="795">
        <v>15</v>
      </c>
      <c r="I79" s="725" t="s">
        <v>1403</v>
      </c>
      <c r="J79" s="721" t="s">
        <v>369</v>
      </c>
      <c r="K79" s="721" t="s">
        <v>266</v>
      </c>
      <c r="L79" s="813"/>
      <c r="M79" s="813" t="s">
        <v>6426</v>
      </c>
      <c r="N79" s="722" t="s">
        <v>5500</v>
      </c>
      <c r="O79" s="721" t="s">
        <v>255</v>
      </c>
      <c r="P79" s="722" t="s">
        <v>5715</v>
      </c>
      <c r="Q79" s="722" t="s">
        <v>5710</v>
      </c>
    </row>
    <row r="80" spans="1:17">
      <c r="A80" s="721"/>
      <c r="B80" s="733">
        <v>4</v>
      </c>
      <c r="C80" s="722" t="s">
        <v>5718</v>
      </c>
      <c r="D80" s="723" t="s">
        <v>16</v>
      </c>
      <c r="E80" s="721" t="s">
        <v>254</v>
      </c>
      <c r="F80" s="721" t="s">
        <v>22</v>
      </c>
      <c r="G80" s="774">
        <v>40826</v>
      </c>
      <c r="H80" s="795">
        <v>5</v>
      </c>
      <c r="I80" s="725" t="s">
        <v>1403</v>
      </c>
      <c r="J80" s="721" t="s">
        <v>265</v>
      </c>
      <c r="K80" s="721" t="s">
        <v>270</v>
      </c>
      <c r="L80" s="813"/>
      <c r="M80" s="813" t="s">
        <v>6426</v>
      </c>
      <c r="N80" s="722" t="s">
        <v>5500</v>
      </c>
      <c r="O80" s="721" t="s">
        <v>255</v>
      </c>
      <c r="P80" s="722"/>
      <c r="Q80" s="722" t="s">
        <v>5710</v>
      </c>
    </row>
    <row r="81" spans="1:17" s="946" customFormat="1">
      <c r="A81" s="725">
        <v>20</v>
      </c>
      <c r="B81" s="723">
        <v>1</v>
      </c>
      <c r="C81" s="759" t="s">
        <v>6840</v>
      </c>
      <c r="D81" s="723" t="s">
        <v>23</v>
      </c>
      <c r="E81" s="747" t="s">
        <v>221</v>
      </c>
      <c r="F81" s="747"/>
      <c r="G81" s="949"/>
      <c r="H81" s="811"/>
      <c r="I81" s="725" t="s">
        <v>1403</v>
      </c>
      <c r="J81" s="747"/>
      <c r="K81" s="827" t="s">
        <v>283</v>
      </c>
      <c r="L81" s="813"/>
      <c r="M81" s="813" t="s">
        <v>6426</v>
      </c>
      <c r="N81" s="722" t="s">
        <v>5500</v>
      </c>
      <c r="O81" s="827" t="s">
        <v>222</v>
      </c>
      <c r="P81" s="769"/>
      <c r="Q81" s="769"/>
    </row>
    <row r="82" spans="1:17" s="707" customFormat="1">
      <c r="A82" s="721"/>
      <c r="B82" s="733">
        <v>2</v>
      </c>
      <c r="C82" s="732" t="s">
        <v>4403</v>
      </c>
      <c r="D82" s="723" t="s">
        <v>16</v>
      </c>
      <c r="E82" s="733" t="s">
        <v>221</v>
      </c>
      <c r="F82" s="733" t="s">
        <v>288</v>
      </c>
      <c r="G82" s="775">
        <v>34997</v>
      </c>
      <c r="H82" s="795">
        <v>21</v>
      </c>
      <c r="I82" s="725" t="s">
        <v>1403</v>
      </c>
      <c r="J82" s="733" t="s">
        <v>289</v>
      </c>
      <c r="K82" s="733" t="s">
        <v>6621</v>
      </c>
      <c r="L82" s="726"/>
      <c r="M82" s="726" t="s">
        <v>6426</v>
      </c>
      <c r="N82" s="722" t="s">
        <v>5500</v>
      </c>
      <c r="O82" s="733" t="s">
        <v>245</v>
      </c>
      <c r="P82" s="732" t="s">
        <v>4402</v>
      </c>
      <c r="Q82" s="732" t="s">
        <v>4399</v>
      </c>
    </row>
    <row r="83" spans="1:17">
      <c r="A83" s="823">
        <v>21</v>
      </c>
      <c r="B83" s="823">
        <v>1</v>
      </c>
      <c r="C83" s="823" t="s">
        <v>7276</v>
      </c>
      <c r="D83" s="823" t="s">
        <v>23</v>
      </c>
      <c r="E83" s="823" t="s">
        <v>221</v>
      </c>
      <c r="F83" s="823"/>
      <c r="G83" s="1020"/>
      <c r="H83" s="823"/>
      <c r="I83" s="823"/>
      <c r="J83" s="823"/>
      <c r="K83" s="823"/>
      <c r="L83" s="823"/>
      <c r="M83" s="726" t="s">
        <v>6426</v>
      </c>
      <c r="N83" s="722" t="s">
        <v>5500</v>
      </c>
      <c r="O83" s="823" t="s">
        <v>222</v>
      </c>
      <c r="P83" s="823"/>
      <c r="Q83" s="823"/>
    </row>
    <row r="84" spans="1:17">
      <c r="A84" s="823"/>
      <c r="B84" s="823">
        <v>2</v>
      </c>
      <c r="C84" s="823"/>
      <c r="D84" s="823" t="s">
        <v>16</v>
      </c>
      <c r="E84" s="823" t="s">
        <v>221</v>
      </c>
      <c r="F84" s="823"/>
      <c r="G84" s="1020"/>
      <c r="H84" s="823"/>
      <c r="I84" s="823"/>
      <c r="J84" s="823"/>
      <c r="K84" s="823"/>
      <c r="L84" s="823"/>
      <c r="M84" s="726" t="s">
        <v>6426</v>
      </c>
      <c r="N84" s="722" t="s">
        <v>5500</v>
      </c>
      <c r="O84" s="823" t="s">
        <v>245</v>
      </c>
      <c r="P84" s="823"/>
      <c r="Q84" s="823"/>
    </row>
    <row r="85" spans="1:17">
      <c r="A85" s="823"/>
      <c r="B85" s="823">
        <v>3</v>
      </c>
      <c r="C85" s="823" t="s">
        <v>7277</v>
      </c>
      <c r="D85" s="823" t="s">
        <v>16</v>
      </c>
      <c r="E85" s="823" t="s">
        <v>254</v>
      </c>
      <c r="F85" s="823"/>
      <c r="G85" s="1020"/>
      <c r="H85" s="823"/>
      <c r="I85" s="823"/>
      <c r="J85" s="823"/>
      <c r="K85" s="823"/>
      <c r="L85" s="823"/>
      <c r="M85" s="726" t="s">
        <v>6426</v>
      </c>
      <c r="N85" s="722" t="s">
        <v>5500</v>
      </c>
      <c r="O85" s="823" t="s">
        <v>255</v>
      </c>
      <c r="P85" s="823"/>
      <c r="Q85" s="823"/>
    </row>
    <row r="86" spans="1:17">
      <c r="A86" s="839">
        <v>22</v>
      </c>
      <c r="B86" s="738">
        <v>1</v>
      </c>
      <c r="C86" s="722" t="s">
        <v>6490</v>
      </c>
      <c r="D86" s="723" t="s">
        <v>23</v>
      </c>
      <c r="E86" s="738" t="s">
        <v>221</v>
      </c>
      <c r="F86" s="738" t="s">
        <v>6491</v>
      </c>
      <c r="G86" s="945">
        <v>28800</v>
      </c>
      <c r="H86" s="724">
        <f t="shared" ref="H86:H91" ca="1" si="0">DATEDIF(G86,TODAY(),"Y")</f>
        <v>41</v>
      </c>
      <c r="I86" s="747" t="s">
        <v>1403</v>
      </c>
      <c r="J86" s="738" t="s">
        <v>785</v>
      </c>
      <c r="K86" s="738" t="s">
        <v>261</v>
      </c>
      <c r="L86" s="726"/>
      <c r="M86" s="726" t="s">
        <v>6426</v>
      </c>
      <c r="N86" s="746" t="s">
        <v>829</v>
      </c>
      <c r="O86" s="738" t="s">
        <v>222</v>
      </c>
      <c r="P86" s="1019" t="s">
        <v>6489</v>
      </c>
      <c r="Q86" s="727"/>
    </row>
    <row r="87" spans="1:17" ht="15">
      <c r="A87" s="40"/>
      <c r="B87" s="738">
        <v>2</v>
      </c>
      <c r="C87" s="750" t="s">
        <v>6495</v>
      </c>
      <c r="D87" s="723" t="s">
        <v>16</v>
      </c>
      <c r="E87" s="738" t="s">
        <v>221</v>
      </c>
      <c r="F87" s="738" t="s">
        <v>6496</v>
      </c>
      <c r="G87" s="945">
        <v>31532</v>
      </c>
      <c r="H87" s="724">
        <f t="shared" ca="1" si="0"/>
        <v>33</v>
      </c>
      <c r="I87" s="747" t="s">
        <v>1403</v>
      </c>
      <c r="J87" s="738" t="s">
        <v>785</v>
      </c>
      <c r="K87" s="738" t="s">
        <v>261</v>
      </c>
      <c r="L87" s="726"/>
      <c r="M87" s="726" t="s">
        <v>6426</v>
      </c>
      <c r="N87" s="746" t="s">
        <v>829</v>
      </c>
      <c r="O87" s="738" t="s">
        <v>245</v>
      </c>
      <c r="P87" s="1019" t="s">
        <v>6494</v>
      </c>
      <c r="Q87" s="727"/>
    </row>
    <row r="88" spans="1:17" ht="15">
      <c r="A88" s="40"/>
      <c r="B88" s="738">
        <v>3</v>
      </c>
      <c r="C88" s="750" t="s">
        <v>6500</v>
      </c>
      <c r="D88" s="723" t="s">
        <v>16</v>
      </c>
      <c r="E88" s="738" t="s">
        <v>254</v>
      </c>
      <c r="F88" s="738" t="s">
        <v>6496</v>
      </c>
      <c r="G88" s="945">
        <v>37881</v>
      </c>
      <c r="H88" s="724">
        <f t="shared" ca="1" si="0"/>
        <v>16</v>
      </c>
      <c r="I88" s="747" t="s">
        <v>1403</v>
      </c>
      <c r="J88" s="738" t="s">
        <v>369</v>
      </c>
      <c r="K88" s="738" t="s">
        <v>270</v>
      </c>
      <c r="L88" s="726"/>
      <c r="M88" s="726" t="s">
        <v>6426</v>
      </c>
      <c r="N88" s="746" t="s">
        <v>829</v>
      </c>
      <c r="O88" s="738" t="s">
        <v>255</v>
      </c>
      <c r="P88" s="1019" t="s">
        <v>6499</v>
      </c>
      <c r="Q88" s="727"/>
    </row>
    <row r="89" spans="1:17" ht="15">
      <c r="A89" s="40"/>
      <c r="B89" s="738">
        <v>4</v>
      </c>
      <c r="C89" s="752" t="s">
        <v>6507</v>
      </c>
      <c r="D89" s="723" t="s">
        <v>23</v>
      </c>
      <c r="E89" s="738" t="s">
        <v>254</v>
      </c>
      <c r="F89" s="738" t="s">
        <v>6496</v>
      </c>
      <c r="G89" s="945">
        <v>39560</v>
      </c>
      <c r="H89" s="724">
        <f t="shared" ca="1" si="0"/>
        <v>11</v>
      </c>
      <c r="I89" s="747" t="s">
        <v>1403</v>
      </c>
      <c r="J89" s="738" t="s">
        <v>265</v>
      </c>
      <c r="K89" s="738" t="s">
        <v>270</v>
      </c>
      <c r="L89" s="726"/>
      <c r="M89" s="726" t="s">
        <v>6426</v>
      </c>
      <c r="N89" s="746" t="s">
        <v>829</v>
      </c>
      <c r="O89" s="738" t="s">
        <v>255</v>
      </c>
      <c r="P89" s="1019" t="s">
        <v>6501</v>
      </c>
      <c r="Q89" s="727"/>
    </row>
    <row r="90" spans="1:17" ht="15">
      <c r="A90" s="40"/>
      <c r="B90" s="738">
        <v>5</v>
      </c>
      <c r="C90" s="753" t="s">
        <v>6505</v>
      </c>
      <c r="D90" s="723" t="s">
        <v>23</v>
      </c>
      <c r="E90" s="738" t="s">
        <v>254</v>
      </c>
      <c r="F90" s="738" t="s">
        <v>6496</v>
      </c>
      <c r="G90" s="945">
        <v>41629</v>
      </c>
      <c r="H90" s="724">
        <f t="shared" ca="1" si="0"/>
        <v>6</v>
      </c>
      <c r="I90" s="747" t="s">
        <v>1403</v>
      </c>
      <c r="J90" s="738" t="s">
        <v>265</v>
      </c>
      <c r="K90" s="738" t="s">
        <v>270</v>
      </c>
      <c r="L90" s="726"/>
      <c r="M90" s="726" t="s">
        <v>6426</v>
      </c>
      <c r="N90" s="746" t="s">
        <v>829</v>
      </c>
      <c r="O90" s="738" t="s">
        <v>255</v>
      </c>
      <c r="P90" s="1019" t="s">
        <v>6504</v>
      </c>
      <c r="Q90" s="727"/>
    </row>
    <row r="91" spans="1:17" ht="15">
      <c r="A91" s="40"/>
      <c r="B91" s="738">
        <v>6</v>
      </c>
      <c r="C91" s="753" t="s">
        <v>6508</v>
      </c>
      <c r="D91" s="723" t="s">
        <v>16</v>
      </c>
      <c r="E91" s="738" t="s">
        <v>254</v>
      </c>
      <c r="F91" s="738" t="s">
        <v>6496</v>
      </c>
      <c r="G91" s="945">
        <v>40917</v>
      </c>
      <c r="H91" s="724">
        <f t="shared" ca="1" si="0"/>
        <v>8</v>
      </c>
      <c r="I91" s="747" t="s">
        <v>1403</v>
      </c>
      <c r="J91" s="738" t="s">
        <v>265</v>
      </c>
      <c r="K91" s="738" t="s">
        <v>270</v>
      </c>
      <c r="L91" s="726"/>
      <c r="M91" s="726" t="s">
        <v>6426</v>
      </c>
      <c r="N91" s="746" t="s">
        <v>829</v>
      </c>
      <c r="O91" s="738" t="s">
        <v>255</v>
      </c>
      <c r="P91" s="748"/>
      <c r="Q91" s="727"/>
    </row>
  </sheetData>
  <mergeCells count="17">
    <mergeCell ref="A6:A7"/>
    <mergeCell ref="B6:C7"/>
    <mergeCell ref="D6:D7"/>
    <mergeCell ref="E6:E7"/>
    <mergeCell ref="F6:G6"/>
    <mergeCell ref="O6:O7"/>
    <mergeCell ref="P6:P7"/>
    <mergeCell ref="Q6:Q7"/>
    <mergeCell ref="E2:J3"/>
    <mergeCell ref="E4:J4"/>
    <mergeCell ref="I6:I7"/>
    <mergeCell ref="J6:J7"/>
    <mergeCell ref="K6:K7"/>
    <mergeCell ref="L6:L7"/>
    <mergeCell ref="M6:M7"/>
    <mergeCell ref="N6:N7"/>
    <mergeCell ref="H6:H7"/>
  </mergeCells>
  <pageMargins left="1.25" right="0" top="0.75" bottom="0.75" header="0.3" footer="0.3"/>
  <pageSetup paperSize="5" scale="85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2:Q84"/>
  <sheetViews>
    <sheetView topLeftCell="A50" workbookViewId="0">
      <selection activeCell="A8" sqref="A8:Q84"/>
    </sheetView>
  </sheetViews>
  <sheetFormatPr defaultRowHeight="9"/>
  <cols>
    <col min="1" max="1" width="3.85546875" style="815" customWidth="1"/>
    <col min="2" max="2" width="3.28515625" style="815" customWidth="1"/>
    <col min="3" max="3" width="24.42578125" style="815" customWidth="1"/>
    <col min="4" max="4" width="6.42578125" style="815" customWidth="1"/>
    <col min="5" max="5" width="9.7109375" style="815" customWidth="1"/>
    <col min="6" max="6" width="13.42578125" style="815" customWidth="1"/>
    <col min="7" max="7" width="9.7109375" style="815" customWidth="1"/>
    <col min="8" max="8" width="4.7109375" style="815" customWidth="1"/>
    <col min="9" max="9" width="5.5703125" style="815" customWidth="1"/>
    <col min="10" max="10" width="12.7109375" style="815" customWidth="1"/>
    <col min="11" max="11" width="20.85546875" style="815" customWidth="1"/>
    <col min="12" max="12" width="7" style="815" customWidth="1"/>
    <col min="13" max="13" width="8.7109375" style="815" customWidth="1"/>
    <col min="14" max="14" width="9.7109375" style="815" customWidth="1"/>
    <col min="15" max="15" width="14.28515625" style="815" customWidth="1"/>
    <col min="16" max="16" width="12.42578125" style="815" customWidth="1"/>
    <col min="17" max="17" width="11.7109375" style="815" customWidth="1"/>
    <col min="18" max="16384" width="9.140625" style="815"/>
  </cols>
  <sheetData>
    <row r="2" spans="1:17">
      <c r="E2" s="1212"/>
      <c r="F2" s="1212"/>
      <c r="G2" s="1212"/>
      <c r="H2" s="1212"/>
      <c r="I2" s="1212"/>
      <c r="J2" s="1212"/>
    </row>
    <row r="3" spans="1:17">
      <c r="E3" s="1212"/>
      <c r="F3" s="1212"/>
      <c r="G3" s="1212"/>
      <c r="H3" s="1212"/>
      <c r="I3" s="1212"/>
      <c r="J3" s="1212"/>
    </row>
    <row r="4" spans="1:17">
      <c r="E4" s="1212"/>
      <c r="F4" s="1212"/>
      <c r="G4" s="1212"/>
      <c r="H4" s="1212"/>
      <c r="I4" s="1212"/>
      <c r="J4" s="1212"/>
    </row>
    <row r="6" spans="1:17">
      <c r="A6" s="1164" t="s">
        <v>70</v>
      </c>
      <c r="B6" s="1165" t="s">
        <v>151</v>
      </c>
      <c r="C6" s="1165"/>
      <c r="D6" s="1166" t="s">
        <v>2</v>
      </c>
      <c r="E6" s="1167" t="s">
        <v>6416</v>
      </c>
      <c r="F6" s="1168" t="s">
        <v>6417</v>
      </c>
      <c r="G6" s="1169"/>
      <c r="H6" s="1163" t="s">
        <v>6418</v>
      </c>
      <c r="I6" s="1172" t="s">
        <v>187</v>
      </c>
      <c r="J6" s="1171" t="s">
        <v>6419</v>
      </c>
      <c r="K6" s="1171" t="s">
        <v>154</v>
      </c>
      <c r="L6" s="1173" t="s">
        <v>6420</v>
      </c>
      <c r="M6" s="1173" t="s">
        <v>6421</v>
      </c>
      <c r="N6" s="1170" t="s">
        <v>6422</v>
      </c>
      <c r="O6" s="1170" t="s">
        <v>6423</v>
      </c>
      <c r="P6" s="1171" t="s">
        <v>180</v>
      </c>
      <c r="Q6" s="1171" t="s">
        <v>194</v>
      </c>
    </row>
    <row r="7" spans="1:17">
      <c r="A7" s="1164"/>
      <c r="B7" s="1165"/>
      <c r="C7" s="1165"/>
      <c r="D7" s="1166"/>
      <c r="E7" s="1167"/>
      <c r="F7" s="791" t="s">
        <v>6424</v>
      </c>
      <c r="G7" s="792" t="s">
        <v>8</v>
      </c>
      <c r="H7" s="1163"/>
      <c r="I7" s="1172"/>
      <c r="J7" s="1171"/>
      <c r="K7" s="1171"/>
      <c r="L7" s="1173"/>
      <c r="M7" s="1173"/>
      <c r="N7" s="1170"/>
      <c r="O7" s="1170"/>
      <c r="P7" s="1171"/>
      <c r="Q7" s="1171"/>
    </row>
    <row r="8" spans="1:17">
      <c r="A8" s="722">
        <v>1</v>
      </c>
      <c r="B8" s="722">
        <v>1</v>
      </c>
      <c r="C8" s="722" t="s">
        <v>3272</v>
      </c>
      <c r="D8" s="744" t="s">
        <v>23</v>
      </c>
      <c r="E8" s="722" t="s">
        <v>221</v>
      </c>
      <c r="F8" s="722" t="s">
        <v>3823</v>
      </c>
      <c r="G8" s="793">
        <v>27624</v>
      </c>
      <c r="H8" s="724">
        <v>41</v>
      </c>
      <c r="I8" s="769" t="s">
        <v>1403</v>
      </c>
      <c r="J8" s="722" t="s">
        <v>223</v>
      </c>
      <c r="K8" s="722" t="s">
        <v>470</v>
      </c>
      <c r="L8" s="812"/>
      <c r="M8" s="812" t="s">
        <v>6426</v>
      </c>
      <c r="N8" s="722" t="s">
        <v>5723</v>
      </c>
      <c r="O8" s="722" t="s">
        <v>222</v>
      </c>
      <c r="P8" s="722" t="s">
        <v>5721</v>
      </c>
      <c r="Q8" s="722" t="s">
        <v>5722</v>
      </c>
    </row>
    <row r="9" spans="1:17">
      <c r="A9" s="721"/>
      <c r="B9" s="721">
        <v>2</v>
      </c>
      <c r="C9" s="722" t="s">
        <v>5726</v>
      </c>
      <c r="D9" s="723" t="s">
        <v>16</v>
      </c>
      <c r="E9" s="721" t="s">
        <v>221</v>
      </c>
      <c r="F9" s="721" t="s">
        <v>376</v>
      </c>
      <c r="G9" s="794">
        <v>28426</v>
      </c>
      <c r="H9" s="795">
        <v>39</v>
      </c>
      <c r="I9" s="725" t="s">
        <v>1403</v>
      </c>
      <c r="J9" s="721" t="s">
        <v>223</v>
      </c>
      <c r="K9" s="721" t="s">
        <v>246</v>
      </c>
      <c r="L9" s="813"/>
      <c r="M9" s="813" t="s">
        <v>6426</v>
      </c>
      <c r="N9" s="722" t="s">
        <v>5723</v>
      </c>
      <c r="O9" s="721" t="s">
        <v>245</v>
      </c>
      <c r="P9" s="722" t="s">
        <v>5725</v>
      </c>
      <c r="Q9" s="722" t="s">
        <v>5722</v>
      </c>
    </row>
    <row r="10" spans="1:17">
      <c r="A10" s="721"/>
      <c r="B10" s="721">
        <v>3</v>
      </c>
      <c r="C10" s="722" t="s">
        <v>5731</v>
      </c>
      <c r="D10" s="723" t="s">
        <v>16</v>
      </c>
      <c r="E10" s="721" t="s">
        <v>254</v>
      </c>
      <c r="F10" s="721" t="s">
        <v>230</v>
      </c>
      <c r="G10" s="794">
        <v>37417</v>
      </c>
      <c r="H10" s="795">
        <v>15</v>
      </c>
      <c r="I10" s="725" t="s">
        <v>1403</v>
      </c>
      <c r="J10" s="721" t="s">
        <v>348</v>
      </c>
      <c r="K10" s="721" t="s">
        <v>266</v>
      </c>
      <c r="L10" s="813"/>
      <c r="M10" s="813" t="s">
        <v>6426</v>
      </c>
      <c r="N10" s="722" t="s">
        <v>5723</v>
      </c>
      <c r="O10" s="721" t="s">
        <v>255</v>
      </c>
      <c r="P10" s="722" t="s">
        <v>5730</v>
      </c>
      <c r="Q10" s="722" t="s">
        <v>5722</v>
      </c>
    </row>
    <row r="11" spans="1:17">
      <c r="A11" s="721"/>
      <c r="B11" s="721">
        <v>4</v>
      </c>
      <c r="C11" s="722" t="s">
        <v>5732</v>
      </c>
      <c r="D11" s="723" t="s">
        <v>23</v>
      </c>
      <c r="E11" s="721" t="s">
        <v>254</v>
      </c>
      <c r="F11" s="721" t="s">
        <v>230</v>
      </c>
      <c r="G11" s="794">
        <v>39994</v>
      </c>
      <c r="H11" s="795">
        <v>8</v>
      </c>
      <c r="I11" s="725" t="s">
        <v>1403</v>
      </c>
      <c r="J11" s="721" t="s">
        <v>369</v>
      </c>
      <c r="K11" s="721" t="s">
        <v>266</v>
      </c>
      <c r="L11" s="813"/>
      <c r="M11" s="813" t="s">
        <v>6426</v>
      </c>
      <c r="N11" s="722" t="s">
        <v>5723</v>
      </c>
      <c r="O11" s="721" t="s">
        <v>255</v>
      </c>
      <c r="P11" s="722"/>
      <c r="Q11" s="722" t="s">
        <v>5722</v>
      </c>
    </row>
    <row r="12" spans="1:17">
      <c r="A12" s="721">
        <v>2</v>
      </c>
      <c r="B12" s="721">
        <v>1</v>
      </c>
      <c r="C12" s="722" t="s">
        <v>5734</v>
      </c>
      <c r="D12" s="723" t="s">
        <v>23</v>
      </c>
      <c r="E12" s="721" t="s">
        <v>221</v>
      </c>
      <c r="F12" s="721" t="s">
        <v>877</v>
      </c>
      <c r="G12" s="794">
        <v>26005</v>
      </c>
      <c r="H12" s="795">
        <v>46</v>
      </c>
      <c r="I12" s="725" t="s">
        <v>1403</v>
      </c>
      <c r="J12" s="721" t="s">
        <v>289</v>
      </c>
      <c r="K12" s="721" t="s">
        <v>283</v>
      </c>
      <c r="L12" s="813"/>
      <c r="M12" s="813" t="s">
        <v>6426</v>
      </c>
      <c r="N12" s="722" t="s">
        <v>5723</v>
      </c>
      <c r="O12" s="721" t="s">
        <v>222</v>
      </c>
      <c r="P12" s="722" t="s">
        <v>5733</v>
      </c>
      <c r="Q12" s="722" t="s">
        <v>5736</v>
      </c>
    </row>
    <row r="13" spans="1:17">
      <c r="A13" s="721"/>
      <c r="B13" s="721">
        <v>2</v>
      </c>
      <c r="C13" s="722" t="s">
        <v>5738</v>
      </c>
      <c r="D13" s="723" t="s">
        <v>16</v>
      </c>
      <c r="E13" s="721" t="s">
        <v>221</v>
      </c>
      <c r="F13" s="721" t="s">
        <v>877</v>
      </c>
      <c r="G13" s="794">
        <v>27590</v>
      </c>
      <c r="H13" s="795">
        <v>42</v>
      </c>
      <c r="I13" s="725" t="s">
        <v>1403</v>
      </c>
      <c r="J13" s="721" t="s">
        <v>256</v>
      </c>
      <c r="K13" s="721" t="s">
        <v>246</v>
      </c>
      <c r="L13" s="813"/>
      <c r="M13" s="813" t="s">
        <v>6426</v>
      </c>
      <c r="N13" s="722" t="s">
        <v>5723</v>
      </c>
      <c r="O13" s="721" t="s">
        <v>245</v>
      </c>
      <c r="P13" s="722" t="s">
        <v>5737</v>
      </c>
      <c r="Q13" s="722" t="s">
        <v>5736</v>
      </c>
    </row>
    <row r="14" spans="1:17">
      <c r="A14" s="721">
        <v>3</v>
      </c>
      <c r="B14" s="721">
        <v>1</v>
      </c>
      <c r="C14" s="722" t="s">
        <v>5743</v>
      </c>
      <c r="D14" s="723" t="s">
        <v>23</v>
      </c>
      <c r="E14" s="721" t="s">
        <v>221</v>
      </c>
      <c r="F14" s="721" t="s">
        <v>3010</v>
      </c>
      <c r="G14" s="794">
        <v>22111</v>
      </c>
      <c r="H14" s="795">
        <v>57</v>
      </c>
      <c r="I14" s="725" t="s">
        <v>1403</v>
      </c>
      <c r="J14" s="721" t="s">
        <v>223</v>
      </c>
      <c r="K14" s="721" t="s">
        <v>283</v>
      </c>
      <c r="L14" s="813"/>
      <c r="M14" s="813" t="s">
        <v>6426</v>
      </c>
      <c r="N14" s="722" t="s">
        <v>5723</v>
      </c>
      <c r="O14" s="721" t="s">
        <v>222</v>
      </c>
      <c r="P14" s="722" t="s">
        <v>5742</v>
      </c>
      <c r="Q14" s="722" t="s">
        <v>5745</v>
      </c>
    </row>
    <row r="15" spans="1:17">
      <c r="A15" s="721"/>
      <c r="B15" s="721">
        <v>2</v>
      </c>
      <c r="C15" s="722" t="s">
        <v>5747</v>
      </c>
      <c r="D15" s="723" t="s">
        <v>16</v>
      </c>
      <c r="E15" s="721" t="s">
        <v>221</v>
      </c>
      <c r="F15" s="721" t="s">
        <v>3010</v>
      </c>
      <c r="G15" s="794">
        <v>24965</v>
      </c>
      <c r="H15" s="795">
        <v>49</v>
      </c>
      <c r="I15" s="725" t="s">
        <v>1403</v>
      </c>
      <c r="J15" s="721" t="s">
        <v>256</v>
      </c>
      <c r="K15" s="721" t="s">
        <v>246</v>
      </c>
      <c r="L15" s="813"/>
      <c r="M15" s="813" t="s">
        <v>6426</v>
      </c>
      <c r="N15" s="722" t="s">
        <v>5723</v>
      </c>
      <c r="O15" s="721" t="s">
        <v>245</v>
      </c>
      <c r="P15" s="722" t="s">
        <v>5746</v>
      </c>
      <c r="Q15" s="722" t="s">
        <v>5745</v>
      </c>
    </row>
    <row r="16" spans="1:17">
      <c r="A16" s="721"/>
      <c r="B16" s="721">
        <v>3</v>
      </c>
      <c r="C16" s="722" t="s">
        <v>5750</v>
      </c>
      <c r="D16" s="723" t="s">
        <v>23</v>
      </c>
      <c r="E16" s="721" t="s">
        <v>254</v>
      </c>
      <c r="F16" s="721" t="s">
        <v>3010</v>
      </c>
      <c r="G16" s="794">
        <v>33718</v>
      </c>
      <c r="H16" s="795">
        <v>25</v>
      </c>
      <c r="I16" s="725" t="s">
        <v>1403</v>
      </c>
      <c r="J16" s="721" t="s">
        <v>344</v>
      </c>
      <c r="K16" s="721" t="s">
        <v>266</v>
      </c>
      <c r="L16" s="813"/>
      <c r="M16" s="813" t="s">
        <v>6426</v>
      </c>
      <c r="N16" s="722" t="s">
        <v>5723</v>
      </c>
      <c r="O16" s="721" t="s">
        <v>255</v>
      </c>
      <c r="P16" s="722" t="s">
        <v>5749</v>
      </c>
      <c r="Q16" s="722" t="s">
        <v>5745</v>
      </c>
    </row>
    <row r="17" spans="1:17">
      <c r="A17" s="721"/>
      <c r="B17" s="721">
        <v>4</v>
      </c>
      <c r="C17" s="722" t="s">
        <v>5752</v>
      </c>
      <c r="D17" s="723" t="s">
        <v>16</v>
      </c>
      <c r="E17" s="721" t="s">
        <v>254</v>
      </c>
      <c r="F17" s="721" t="s">
        <v>2571</v>
      </c>
      <c r="G17" s="794">
        <v>35417</v>
      </c>
      <c r="H17" s="795">
        <v>20</v>
      </c>
      <c r="I17" s="725" t="s">
        <v>1403</v>
      </c>
      <c r="J17" s="721" t="s">
        <v>223</v>
      </c>
      <c r="K17" s="721" t="s">
        <v>266</v>
      </c>
      <c r="L17" s="813"/>
      <c r="M17" s="813" t="s">
        <v>6426</v>
      </c>
      <c r="N17" s="722" t="s">
        <v>5723</v>
      </c>
      <c r="O17" s="721" t="s">
        <v>255</v>
      </c>
      <c r="P17" s="722" t="s">
        <v>5751</v>
      </c>
      <c r="Q17" s="722" t="s">
        <v>5745</v>
      </c>
    </row>
    <row r="18" spans="1:17">
      <c r="A18" s="721"/>
      <c r="B18" s="721">
        <v>5</v>
      </c>
      <c r="C18" s="722" t="s">
        <v>5754</v>
      </c>
      <c r="D18" s="723" t="s">
        <v>23</v>
      </c>
      <c r="E18" s="721" t="s">
        <v>254</v>
      </c>
      <c r="F18" s="721" t="s">
        <v>22</v>
      </c>
      <c r="G18" s="794">
        <v>38999</v>
      </c>
      <c r="H18" s="795">
        <v>10</v>
      </c>
      <c r="I18" s="725" t="s">
        <v>1403</v>
      </c>
      <c r="J18" s="721" t="s">
        <v>369</v>
      </c>
      <c r="K18" s="721" t="s">
        <v>266</v>
      </c>
      <c r="L18" s="813"/>
      <c r="M18" s="813" t="s">
        <v>6426</v>
      </c>
      <c r="N18" s="722" t="s">
        <v>5723</v>
      </c>
      <c r="O18" s="721" t="s">
        <v>255</v>
      </c>
      <c r="P18" s="734" t="s">
        <v>5753</v>
      </c>
      <c r="Q18" s="722" t="s">
        <v>5745</v>
      </c>
    </row>
    <row r="19" spans="1:17">
      <c r="A19" s="721">
        <v>4</v>
      </c>
      <c r="B19" s="721">
        <v>1</v>
      </c>
      <c r="C19" s="722" t="s">
        <v>5756</v>
      </c>
      <c r="D19" s="723" t="s">
        <v>23</v>
      </c>
      <c r="E19" s="721" t="s">
        <v>221</v>
      </c>
      <c r="F19" s="721" t="s">
        <v>452</v>
      </c>
      <c r="G19" s="794">
        <v>20183</v>
      </c>
      <c r="H19" s="795">
        <v>62</v>
      </c>
      <c r="I19" s="725" t="s">
        <v>1403</v>
      </c>
      <c r="J19" s="721" t="s">
        <v>256</v>
      </c>
      <c r="K19" s="721" t="s">
        <v>283</v>
      </c>
      <c r="L19" s="813"/>
      <c r="M19" s="813" t="s">
        <v>6426</v>
      </c>
      <c r="N19" s="722" t="s">
        <v>5723</v>
      </c>
      <c r="O19" s="721" t="s">
        <v>222</v>
      </c>
      <c r="P19" s="734" t="s">
        <v>5755</v>
      </c>
      <c r="Q19" s="722" t="s">
        <v>5759</v>
      </c>
    </row>
    <row r="20" spans="1:17">
      <c r="A20" s="721"/>
      <c r="B20" s="721">
        <v>2</v>
      </c>
      <c r="C20" s="722" t="s">
        <v>5761</v>
      </c>
      <c r="D20" s="723" t="s">
        <v>16</v>
      </c>
      <c r="E20" s="721" t="s">
        <v>221</v>
      </c>
      <c r="F20" s="721" t="s">
        <v>452</v>
      </c>
      <c r="G20" s="794">
        <v>21444</v>
      </c>
      <c r="H20" s="795">
        <v>58</v>
      </c>
      <c r="I20" s="725" t="s">
        <v>1403</v>
      </c>
      <c r="J20" s="721" t="s">
        <v>256</v>
      </c>
      <c r="K20" s="721" t="s">
        <v>246</v>
      </c>
      <c r="L20" s="813"/>
      <c r="M20" s="813" t="s">
        <v>6426</v>
      </c>
      <c r="N20" s="722" t="s">
        <v>5723</v>
      </c>
      <c r="O20" s="721" t="s">
        <v>245</v>
      </c>
      <c r="P20" s="734" t="s">
        <v>5760</v>
      </c>
      <c r="Q20" s="722" t="s">
        <v>5759</v>
      </c>
    </row>
    <row r="21" spans="1:17">
      <c r="A21" s="721">
        <v>5</v>
      </c>
      <c r="B21" s="721">
        <v>1</v>
      </c>
      <c r="C21" s="722" t="s">
        <v>5765</v>
      </c>
      <c r="D21" s="723" t="s">
        <v>23</v>
      </c>
      <c r="E21" s="738" t="s">
        <v>221</v>
      </c>
      <c r="F21" s="738" t="s">
        <v>618</v>
      </c>
      <c r="G21" s="828">
        <v>30293</v>
      </c>
      <c r="H21" s="795">
        <v>34</v>
      </c>
      <c r="I21" s="747" t="s">
        <v>1403</v>
      </c>
      <c r="J21" s="738" t="s">
        <v>785</v>
      </c>
      <c r="K21" s="738" t="s">
        <v>283</v>
      </c>
      <c r="L21" s="813"/>
      <c r="M21" s="813" t="s">
        <v>6426</v>
      </c>
      <c r="N21" s="722" t="s">
        <v>5723</v>
      </c>
      <c r="O21" s="738" t="s">
        <v>222</v>
      </c>
      <c r="P21" s="727" t="s">
        <v>5764</v>
      </c>
      <c r="Q21" s="722"/>
    </row>
    <row r="22" spans="1:17">
      <c r="A22" s="721"/>
      <c r="B22" s="721">
        <v>2</v>
      </c>
      <c r="C22" s="722" t="s">
        <v>5768</v>
      </c>
      <c r="D22" s="723" t="s">
        <v>16</v>
      </c>
      <c r="E22" s="721" t="s">
        <v>221</v>
      </c>
      <c r="F22" s="721" t="s">
        <v>452</v>
      </c>
      <c r="G22" s="794">
        <v>35376</v>
      </c>
      <c r="H22" s="795">
        <v>20</v>
      </c>
      <c r="I22" s="725" t="s">
        <v>1403</v>
      </c>
      <c r="J22" s="721" t="s">
        <v>223</v>
      </c>
      <c r="K22" s="721" t="s">
        <v>266</v>
      </c>
      <c r="L22" s="813"/>
      <c r="M22" s="813" t="s">
        <v>6426</v>
      </c>
      <c r="N22" s="722" t="s">
        <v>5723</v>
      </c>
      <c r="O22" s="721" t="s">
        <v>245</v>
      </c>
      <c r="P22" s="734" t="s">
        <v>5767</v>
      </c>
      <c r="Q22" s="722"/>
    </row>
    <row r="23" spans="1:17">
      <c r="A23" s="721"/>
      <c r="B23" s="721">
        <v>3</v>
      </c>
      <c r="C23" s="722" t="s">
        <v>7330</v>
      </c>
      <c r="D23" s="723" t="s">
        <v>16</v>
      </c>
      <c r="E23" s="721" t="s">
        <v>254</v>
      </c>
      <c r="F23" s="721" t="s">
        <v>230</v>
      </c>
      <c r="G23" s="794">
        <v>42968</v>
      </c>
      <c r="H23" s="795"/>
      <c r="I23" s="725" t="s">
        <v>1403</v>
      </c>
      <c r="J23" s="721" t="s">
        <v>265</v>
      </c>
      <c r="K23" s="721" t="s">
        <v>270</v>
      </c>
      <c r="L23" s="813"/>
      <c r="M23" s="813" t="s">
        <v>6426</v>
      </c>
      <c r="N23" s="722" t="s">
        <v>5723</v>
      </c>
      <c r="O23" s="721" t="s">
        <v>255</v>
      </c>
      <c r="P23" s="736" t="s">
        <v>7331</v>
      </c>
      <c r="Q23" s="722"/>
    </row>
    <row r="24" spans="1:17">
      <c r="A24" s="721">
        <v>6</v>
      </c>
      <c r="B24" s="721">
        <v>1</v>
      </c>
      <c r="C24" s="722" t="s">
        <v>5770</v>
      </c>
      <c r="D24" s="723" t="s">
        <v>23</v>
      </c>
      <c r="E24" s="721" t="s">
        <v>221</v>
      </c>
      <c r="F24" s="721" t="s">
        <v>273</v>
      </c>
      <c r="G24" s="794">
        <v>29685</v>
      </c>
      <c r="H24" s="795">
        <v>35</v>
      </c>
      <c r="I24" s="725" t="s">
        <v>1403</v>
      </c>
      <c r="J24" s="721" t="s">
        <v>289</v>
      </c>
      <c r="K24" s="721" t="s">
        <v>283</v>
      </c>
      <c r="L24" s="813"/>
      <c r="M24" s="813" t="s">
        <v>6426</v>
      </c>
      <c r="N24" s="722" t="s">
        <v>5723</v>
      </c>
      <c r="O24" s="721" t="s">
        <v>222</v>
      </c>
      <c r="P24" s="722" t="s">
        <v>5769</v>
      </c>
      <c r="Q24" s="722" t="s">
        <v>5772</v>
      </c>
    </row>
    <row r="25" spans="1:17">
      <c r="A25" s="721"/>
      <c r="B25" s="721">
        <v>2</v>
      </c>
      <c r="C25" s="722" t="s">
        <v>496</v>
      </c>
      <c r="D25" s="723" t="s">
        <v>16</v>
      </c>
      <c r="E25" s="721" t="s">
        <v>221</v>
      </c>
      <c r="F25" s="721" t="s">
        <v>3823</v>
      </c>
      <c r="G25" s="794">
        <v>32664</v>
      </c>
      <c r="H25" s="795">
        <v>33</v>
      </c>
      <c r="I25" s="725" t="s">
        <v>1403</v>
      </c>
      <c r="J25" s="721" t="s">
        <v>289</v>
      </c>
      <c r="K25" s="721" t="s">
        <v>246</v>
      </c>
      <c r="L25" s="813"/>
      <c r="M25" s="813" t="s">
        <v>6426</v>
      </c>
      <c r="N25" s="722" t="s">
        <v>5723</v>
      </c>
      <c r="O25" s="721" t="s">
        <v>245</v>
      </c>
      <c r="P25" s="722">
        <v>1505074505890000</v>
      </c>
      <c r="Q25" s="722" t="s">
        <v>5772</v>
      </c>
    </row>
    <row r="26" spans="1:17">
      <c r="A26" s="721"/>
      <c r="B26" s="738">
        <v>3</v>
      </c>
      <c r="C26" s="722" t="s">
        <v>5778</v>
      </c>
      <c r="D26" s="723" t="s">
        <v>23</v>
      </c>
      <c r="E26" s="721" t="s">
        <v>254</v>
      </c>
      <c r="F26" s="721" t="s">
        <v>230</v>
      </c>
      <c r="G26" s="794">
        <v>38897</v>
      </c>
      <c r="H26" s="795">
        <v>11</v>
      </c>
      <c r="I26" s="725" t="s">
        <v>1403</v>
      </c>
      <c r="J26" s="721" t="s">
        <v>369</v>
      </c>
      <c r="K26" s="721" t="s">
        <v>266</v>
      </c>
      <c r="L26" s="813"/>
      <c r="M26" s="813" t="s">
        <v>6426</v>
      </c>
      <c r="N26" s="722" t="s">
        <v>5723</v>
      </c>
      <c r="O26" s="721" t="s">
        <v>255</v>
      </c>
      <c r="P26" s="722" t="s">
        <v>5777</v>
      </c>
      <c r="Q26" s="722" t="s">
        <v>5772</v>
      </c>
    </row>
    <row r="27" spans="1:17">
      <c r="A27" s="721"/>
      <c r="B27" s="721">
        <v>4</v>
      </c>
      <c r="C27" s="722" t="s">
        <v>5780</v>
      </c>
      <c r="D27" s="723" t="s">
        <v>16</v>
      </c>
      <c r="E27" s="721" t="s">
        <v>254</v>
      </c>
      <c r="F27" s="721" t="s">
        <v>230</v>
      </c>
      <c r="G27" s="794">
        <v>41423</v>
      </c>
      <c r="H27" s="795">
        <v>4</v>
      </c>
      <c r="I27" s="725" t="s">
        <v>1403</v>
      </c>
      <c r="J27" s="721" t="s">
        <v>265</v>
      </c>
      <c r="K27" s="721" t="s">
        <v>270</v>
      </c>
      <c r="L27" s="813"/>
      <c r="M27" s="813" t="s">
        <v>6426</v>
      </c>
      <c r="N27" s="722" t="s">
        <v>5723</v>
      </c>
      <c r="O27" s="721" t="s">
        <v>255</v>
      </c>
      <c r="P27" s="727" t="s">
        <v>5779</v>
      </c>
      <c r="Q27" s="722" t="s">
        <v>5772</v>
      </c>
    </row>
    <row r="28" spans="1:17">
      <c r="A28" s="721">
        <v>7</v>
      </c>
      <c r="B28" s="721">
        <v>1</v>
      </c>
      <c r="C28" s="722" t="s">
        <v>5793</v>
      </c>
      <c r="D28" s="723" t="s">
        <v>23</v>
      </c>
      <c r="E28" s="721" t="s">
        <v>221</v>
      </c>
      <c r="F28" s="721" t="s">
        <v>970</v>
      </c>
      <c r="G28" s="794">
        <v>23992</v>
      </c>
      <c r="H28" s="795">
        <v>51</v>
      </c>
      <c r="I28" s="725" t="s">
        <v>1403</v>
      </c>
      <c r="J28" s="721" t="s">
        <v>256</v>
      </c>
      <c r="K28" s="721" t="s">
        <v>283</v>
      </c>
      <c r="L28" s="813"/>
      <c r="M28" s="813" t="s">
        <v>6426</v>
      </c>
      <c r="N28" s="722" t="s">
        <v>5723</v>
      </c>
      <c r="O28" s="721" t="s">
        <v>222</v>
      </c>
      <c r="P28" s="722" t="s">
        <v>5792</v>
      </c>
      <c r="Q28" s="722" t="s">
        <v>5795</v>
      </c>
    </row>
    <row r="29" spans="1:17">
      <c r="A29" s="721"/>
      <c r="B29" s="721">
        <v>2</v>
      </c>
      <c r="C29" s="722" t="s">
        <v>5797</v>
      </c>
      <c r="D29" s="723" t="s">
        <v>16</v>
      </c>
      <c r="E29" s="721" t="s">
        <v>221</v>
      </c>
      <c r="F29" s="721" t="s">
        <v>970</v>
      </c>
      <c r="G29" s="794">
        <v>28439</v>
      </c>
      <c r="H29" s="795">
        <v>39</v>
      </c>
      <c r="I29" s="725" t="s">
        <v>1403</v>
      </c>
      <c r="J29" s="721" t="s">
        <v>256</v>
      </c>
      <c r="K29" s="721" t="s">
        <v>246</v>
      </c>
      <c r="L29" s="813"/>
      <c r="M29" s="813" t="s">
        <v>6426</v>
      </c>
      <c r="N29" s="722" t="s">
        <v>5723</v>
      </c>
      <c r="O29" s="721" t="s">
        <v>245</v>
      </c>
      <c r="P29" s="722" t="s">
        <v>5796</v>
      </c>
      <c r="Q29" s="722" t="s">
        <v>5795</v>
      </c>
    </row>
    <row r="30" spans="1:17">
      <c r="A30" s="721"/>
      <c r="B30" s="721">
        <v>3</v>
      </c>
      <c r="C30" s="722" t="s">
        <v>5805</v>
      </c>
      <c r="D30" s="723" t="s">
        <v>23</v>
      </c>
      <c r="E30" s="721" t="s">
        <v>254</v>
      </c>
      <c r="F30" s="721" t="s">
        <v>230</v>
      </c>
      <c r="G30" s="794">
        <v>39161</v>
      </c>
      <c r="H30" s="795">
        <v>10</v>
      </c>
      <c r="I30" s="725" t="s">
        <v>1403</v>
      </c>
      <c r="J30" s="721" t="s">
        <v>369</v>
      </c>
      <c r="K30" s="721" t="s">
        <v>266</v>
      </c>
      <c r="L30" s="813"/>
      <c r="M30" s="813" t="s">
        <v>6426</v>
      </c>
      <c r="N30" s="722" t="s">
        <v>5723</v>
      </c>
      <c r="O30" s="721" t="s">
        <v>255</v>
      </c>
      <c r="P30" s="722" t="s">
        <v>5804</v>
      </c>
      <c r="Q30" s="722" t="s">
        <v>5795</v>
      </c>
    </row>
    <row r="31" spans="1:17">
      <c r="A31" s="721">
        <v>8</v>
      </c>
      <c r="B31" s="721">
        <v>1</v>
      </c>
      <c r="C31" s="722" t="s">
        <v>5807</v>
      </c>
      <c r="D31" s="723" t="s">
        <v>23</v>
      </c>
      <c r="E31" s="721" t="s">
        <v>221</v>
      </c>
      <c r="F31" s="721" t="s">
        <v>5511</v>
      </c>
      <c r="G31" s="794">
        <v>25052</v>
      </c>
      <c r="H31" s="795">
        <v>49</v>
      </c>
      <c r="I31" s="725" t="s">
        <v>1403</v>
      </c>
      <c r="J31" s="721" t="s">
        <v>256</v>
      </c>
      <c r="K31" s="721" t="s">
        <v>283</v>
      </c>
      <c r="L31" s="813"/>
      <c r="M31" s="813" t="s">
        <v>6426</v>
      </c>
      <c r="N31" s="722" t="s">
        <v>5723</v>
      </c>
      <c r="O31" s="721" t="s">
        <v>222</v>
      </c>
      <c r="P31" s="722" t="s">
        <v>5806</v>
      </c>
      <c r="Q31" s="722" t="s">
        <v>5810</v>
      </c>
    </row>
    <row r="32" spans="1:17">
      <c r="A32" s="721"/>
      <c r="B32" s="721">
        <v>2</v>
      </c>
      <c r="C32" s="722" t="s">
        <v>5813</v>
      </c>
      <c r="D32" s="723" t="s">
        <v>16</v>
      </c>
      <c r="E32" s="721" t="s">
        <v>221</v>
      </c>
      <c r="F32" s="721" t="s">
        <v>5511</v>
      </c>
      <c r="G32" s="794">
        <v>26461</v>
      </c>
      <c r="H32" s="795">
        <v>45</v>
      </c>
      <c r="I32" s="725" t="s">
        <v>1403</v>
      </c>
      <c r="J32" s="721" t="s">
        <v>256</v>
      </c>
      <c r="K32" s="721" t="s">
        <v>246</v>
      </c>
      <c r="L32" s="813"/>
      <c r="M32" s="813" t="s">
        <v>6426</v>
      </c>
      <c r="N32" s="722" t="s">
        <v>5723</v>
      </c>
      <c r="O32" s="721" t="s">
        <v>245</v>
      </c>
      <c r="P32" s="722" t="s">
        <v>5812</v>
      </c>
      <c r="Q32" s="722" t="s">
        <v>5810</v>
      </c>
    </row>
    <row r="33" spans="1:17">
      <c r="A33" s="721"/>
      <c r="B33" s="721">
        <v>3</v>
      </c>
      <c r="C33" s="722" t="s">
        <v>5815</v>
      </c>
      <c r="D33" s="723" t="s">
        <v>16</v>
      </c>
      <c r="E33" s="721" t="s">
        <v>254</v>
      </c>
      <c r="F33" s="721" t="s">
        <v>1136</v>
      </c>
      <c r="G33" s="794">
        <v>35467</v>
      </c>
      <c r="H33" s="795">
        <v>20</v>
      </c>
      <c r="I33" s="725" t="s">
        <v>1403</v>
      </c>
      <c r="J33" s="721" t="s">
        <v>223</v>
      </c>
      <c r="K33" s="721" t="s">
        <v>266</v>
      </c>
      <c r="L33" s="813"/>
      <c r="M33" s="813" t="s">
        <v>6426</v>
      </c>
      <c r="N33" s="722" t="s">
        <v>5723</v>
      </c>
      <c r="O33" s="721" t="s">
        <v>255</v>
      </c>
      <c r="P33" s="722" t="s">
        <v>5814</v>
      </c>
      <c r="Q33" s="722" t="s">
        <v>5810</v>
      </c>
    </row>
    <row r="34" spans="1:17">
      <c r="A34" s="721"/>
      <c r="B34" s="721">
        <v>4</v>
      </c>
      <c r="C34" s="722" t="s">
        <v>5817</v>
      </c>
      <c r="D34" s="723" t="s">
        <v>23</v>
      </c>
      <c r="E34" s="721" t="s">
        <v>254</v>
      </c>
      <c r="F34" s="721" t="s">
        <v>1136</v>
      </c>
      <c r="G34" s="794">
        <v>36837</v>
      </c>
      <c r="H34" s="795">
        <v>16</v>
      </c>
      <c r="I34" s="725" t="s">
        <v>1403</v>
      </c>
      <c r="J34" s="721" t="s">
        <v>348</v>
      </c>
      <c r="K34" s="721" t="s">
        <v>266</v>
      </c>
      <c r="L34" s="813"/>
      <c r="M34" s="813" t="s">
        <v>6426</v>
      </c>
      <c r="N34" s="722" t="s">
        <v>5723</v>
      </c>
      <c r="O34" s="721" t="s">
        <v>255</v>
      </c>
      <c r="P34" s="722" t="s">
        <v>5816</v>
      </c>
      <c r="Q34" s="722" t="s">
        <v>5810</v>
      </c>
    </row>
    <row r="35" spans="1:17">
      <c r="A35" s="721"/>
      <c r="B35" s="721">
        <v>5</v>
      </c>
      <c r="C35" s="722" t="s">
        <v>5819</v>
      </c>
      <c r="D35" s="723" t="s">
        <v>23</v>
      </c>
      <c r="E35" s="721" t="s">
        <v>254</v>
      </c>
      <c r="F35" s="721" t="s">
        <v>230</v>
      </c>
      <c r="G35" s="794">
        <v>38318</v>
      </c>
      <c r="H35" s="795">
        <v>12</v>
      </c>
      <c r="I35" s="725" t="s">
        <v>1403</v>
      </c>
      <c r="J35" s="721" t="s">
        <v>369</v>
      </c>
      <c r="K35" s="721" t="s">
        <v>266</v>
      </c>
      <c r="L35" s="813"/>
      <c r="M35" s="813" t="s">
        <v>6426</v>
      </c>
      <c r="N35" s="722" t="s">
        <v>5723</v>
      </c>
      <c r="O35" s="721" t="s">
        <v>255</v>
      </c>
      <c r="P35" s="722" t="s">
        <v>5818</v>
      </c>
      <c r="Q35" s="722" t="s">
        <v>5810</v>
      </c>
    </row>
    <row r="36" spans="1:17">
      <c r="A36" s="721">
        <v>9</v>
      </c>
      <c r="B36" s="721">
        <v>1</v>
      </c>
      <c r="C36" s="722" t="s">
        <v>123</v>
      </c>
      <c r="D36" s="723" t="s">
        <v>23</v>
      </c>
      <c r="E36" s="721" t="s">
        <v>221</v>
      </c>
      <c r="F36" s="721" t="s">
        <v>4572</v>
      </c>
      <c r="G36" s="794">
        <v>23257</v>
      </c>
      <c r="H36" s="795">
        <v>53</v>
      </c>
      <c r="I36" s="725" t="s">
        <v>1403</v>
      </c>
      <c r="J36" s="721" t="s">
        <v>256</v>
      </c>
      <c r="K36" s="721" t="s">
        <v>283</v>
      </c>
      <c r="L36" s="813"/>
      <c r="M36" s="813" t="s">
        <v>6426</v>
      </c>
      <c r="N36" s="722" t="s">
        <v>5723</v>
      </c>
      <c r="O36" s="721" t="s">
        <v>222</v>
      </c>
      <c r="P36" s="722" t="s">
        <v>5820</v>
      </c>
      <c r="Q36" s="722" t="s">
        <v>5823</v>
      </c>
    </row>
    <row r="37" spans="1:17">
      <c r="A37" s="721"/>
      <c r="B37" s="721">
        <v>2</v>
      </c>
      <c r="C37" s="722" t="s">
        <v>1044</v>
      </c>
      <c r="D37" s="723" t="s">
        <v>16</v>
      </c>
      <c r="E37" s="721" t="s">
        <v>221</v>
      </c>
      <c r="F37" s="721" t="s">
        <v>4572</v>
      </c>
      <c r="G37" s="794">
        <v>23964</v>
      </c>
      <c r="H37" s="795">
        <v>51</v>
      </c>
      <c r="I37" s="725" t="s">
        <v>1403</v>
      </c>
      <c r="J37" s="721" t="s">
        <v>256</v>
      </c>
      <c r="K37" s="721" t="s">
        <v>246</v>
      </c>
      <c r="L37" s="813"/>
      <c r="M37" s="813" t="s">
        <v>6426</v>
      </c>
      <c r="N37" s="722" t="s">
        <v>5723</v>
      </c>
      <c r="O37" s="721" t="s">
        <v>245</v>
      </c>
      <c r="P37" s="722" t="s">
        <v>5825</v>
      </c>
      <c r="Q37" s="722" t="s">
        <v>5823</v>
      </c>
    </row>
    <row r="38" spans="1:17">
      <c r="A38" s="721"/>
      <c r="B38" s="721">
        <v>3</v>
      </c>
      <c r="C38" s="722" t="s">
        <v>5827</v>
      </c>
      <c r="D38" s="723" t="s">
        <v>16</v>
      </c>
      <c r="E38" s="721" t="s">
        <v>254</v>
      </c>
      <c r="F38" s="721" t="s">
        <v>22</v>
      </c>
      <c r="G38" s="794">
        <v>38382</v>
      </c>
      <c r="H38" s="795">
        <v>12</v>
      </c>
      <c r="I38" s="725" t="s">
        <v>1403</v>
      </c>
      <c r="J38" s="721" t="s">
        <v>369</v>
      </c>
      <c r="K38" s="721" t="s">
        <v>266</v>
      </c>
      <c r="L38" s="813"/>
      <c r="M38" s="813" t="s">
        <v>6426</v>
      </c>
      <c r="N38" s="722" t="s">
        <v>5723</v>
      </c>
      <c r="O38" s="721" t="s">
        <v>255</v>
      </c>
      <c r="P38" s="722" t="s">
        <v>5826</v>
      </c>
      <c r="Q38" s="722" t="s">
        <v>5823</v>
      </c>
    </row>
    <row r="39" spans="1:17">
      <c r="A39" s="721">
        <v>10</v>
      </c>
      <c r="B39" s="721">
        <v>1</v>
      </c>
      <c r="C39" s="722" t="s">
        <v>4031</v>
      </c>
      <c r="D39" s="723" t="s">
        <v>23</v>
      </c>
      <c r="E39" s="721" t="s">
        <v>221</v>
      </c>
      <c r="F39" s="721" t="s">
        <v>452</v>
      </c>
      <c r="G39" s="794">
        <v>29051</v>
      </c>
      <c r="H39" s="795">
        <v>38</v>
      </c>
      <c r="I39" s="725" t="s">
        <v>1403</v>
      </c>
      <c r="J39" s="721" t="s">
        <v>256</v>
      </c>
      <c r="K39" s="721" t="s">
        <v>283</v>
      </c>
      <c r="L39" s="813"/>
      <c r="M39" s="813" t="s">
        <v>6426</v>
      </c>
      <c r="N39" s="722" t="s">
        <v>5723</v>
      </c>
      <c r="O39" s="721" t="s">
        <v>222</v>
      </c>
      <c r="P39" s="722" t="s">
        <v>5829</v>
      </c>
      <c r="Q39" s="722" t="s">
        <v>5831</v>
      </c>
    </row>
    <row r="40" spans="1:17">
      <c r="A40" s="721"/>
      <c r="B40" s="721">
        <v>2</v>
      </c>
      <c r="C40" s="722" t="s">
        <v>5833</v>
      </c>
      <c r="D40" s="723" t="s">
        <v>16</v>
      </c>
      <c r="E40" s="721" t="s">
        <v>221</v>
      </c>
      <c r="F40" s="721" t="s">
        <v>452</v>
      </c>
      <c r="G40" s="794">
        <v>29417</v>
      </c>
      <c r="H40" s="795">
        <v>37</v>
      </c>
      <c r="I40" s="725" t="s">
        <v>1403</v>
      </c>
      <c r="J40" s="721" t="s">
        <v>256</v>
      </c>
      <c r="K40" s="721" t="s">
        <v>246</v>
      </c>
      <c r="L40" s="813"/>
      <c r="M40" s="813" t="s">
        <v>6426</v>
      </c>
      <c r="N40" s="722" t="s">
        <v>5723</v>
      </c>
      <c r="O40" s="721" t="s">
        <v>245</v>
      </c>
      <c r="P40" s="722" t="s">
        <v>5832</v>
      </c>
      <c r="Q40" s="722" t="s">
        <v>5831</v>
      </c>
    </row>
    <row r="41" spans="1:17">
      <c r="A41" s="721">
        <v>11</v>
      </c>
      <c r="B41" s="721">
        <v>1</v>
      </c>
      <c r="C41" s="722" t="s">
        <v>5837</v>
      </c>
      <c r="D41" s="723" t="s">
        <v>23</v>
      </c>
      <c r="E41" s="721" t="s">
        <v>221</v>
      </c>
      <c r="F41" s="721" t="s">
        <v>3010</v>
      </c>
      <c r="G41" s="794">
        <v>28333</v>
      </c>
      <c r="H41" s="795">
        <v>40</v>
      </c>
      <c r="I41" s="725" t="s">
        <v>1403</v>
      </c>
      <c r="J41" s="721" t="s">
        <v>256</v>
      </c>
      <c r="K41" s="721" t="s">
        <v>283</v>
      </c>
      <c r="L41" s="813"/>
      <c r="M41" s="813" t="s">
        <v>6426</v>
      </c>
      <c r="N41" s="722" t="s">
        <v>5723</v>
      </c>
      <c r="O41" s="721" t="s">
        <v>222</v>
      </c>
      <c r="P41" s="722" t="s">
        <v>5836</v>
      </c>
      <c r="Q41" s="722" t="s">
        <v>5838</v>
      </c>
    </row>
    <row r="42" spans="1:17">
      <c r="A42" s="721"/>
      <c r="B42" s="721">
        <v>2</v>
      </c>
      <c r="C42" s="722" t="s">
        <v>5840</v>
      </c>
      <c r="D42" s="723" t="s">
        <v>16</v>
      </c>
      <c r="E42" s="721" t="s">
        <v>221</v>
      </c>
      <c r="F42" s="721" t="s">
        <v>452</v>
      </c>
      <c r="G42" s="794">
        <v>29346</v>
      </c>
      <c r="H42" s="795">
        <v>37</v>
      </c>
      <c r="I42" s="725" t="s">
        <v>1403</v>
      </c>
      <c r="J42" s="721" t="s">
        <v>256</v>
      </c>
      <c r="K42" s="721" t="s">
        <v>246</v>
      </c>
      <c r="L42" s="813"/>
      <c r="M42" s="813" t="s">
        <v>6426</v>
      </c>
      <c r="N42" s="722" t="s">
        <v>5723</v>
      </c>
      <c r="O42" s="721" t="s">
        <v>245</v>
      </c>
      <c r="P42" s="722" t="s">
        <v>5839</v>
      </c>
      <c r="Q42" s="722" t="s">
        <v>5838</v>
      </c>
    </row>
    <row r="43" spans="1:17">
      <c r="A43" s="721"/>
      <c r="B43" s="721">
        <v>3</v>
      </c>
      <c r="C43" s="722" t="s">
        <v>5843</v>
      </c>
      <c r="D43" s="723" t="s">
        <v>23</v>
      </c>
      <c r="E43" s="721" t="s">
        <v>254</v>
      </c>
      <c r="F43" s="721" t="s">
        <v>230</v>
      </c>
      <c r="G43" s="794">
        <v>37141</v>
      </c>
      <c r="H43" s="795">
        <v>15</v>
      </c>
      <c r="I43" s="725" t="s">
        <v>1403</v>
      </c>
      <c r="J43" s="721" t="s">
        <v>348</v>
      </c>
      <c r="K43" s="721" t="s">
        <v>266</v>
      </c>
      <c r="L43" s="813"/>
      <c r="M43" s="813" t="s">
        <v>6426</v>
      </c>
      <c r="N43" s="722" t="s">
        <v>5723</v>
      </c>
      <c r="O43" s="721" t="s">
        <v>255</v>
      </c>
      <c r="P43" s="722" t="s">
        <v>5842</v>
      </c>
      <c r="Q43" s="722" t="s">
        <v>5838</v>
      </c>
    </row>
    <row r="44" spans="1:17">
      <c r="A44" s="721"/>
      <c r="B44" s="721">
        <v>4</v>
      </c>
      <c r="C44" s="722" t="s">
        <v>5845</v>
      </c>
      <c r="D44" s="723" t="s">
        <v>23</v>
      </c>
      <c r="E44" s="721" t="s">
        <v>254</v>
      </c>
      <c r="F44" s="721" t="s">
        <v>230</v>
      </c>
      <c r="G44" s="794">
        <v>40050</v>
      </c>
      <c r="H44" s="795">
        <v>7</v>
      </c>
      <c r="I44" s="725" t="s">
        <v>1403</v>
      </c>
      <c r="J44" s="721" t="s">
        <v>265</v>
      </c>
      <c r="K44" s="721" t="s">
        <v>266</v>
      </c>
      <c r="L44" s="813"/>
      <c r="M44" s="813" t="s">
        <v>6426</v>
      </c>
      <c r="N44" s="722" t="s">
        <v>5723</v>
      </c>
      <c r="O44" s="721" t="s">
        <v>255</v>
      </c>
      <c r="P44" s="727" t="s">
        <v>5844</v>
      </c>
      <c r="Q44" s="722" t="s">
        <v>5838</v>
      </c>
    </row>
    <row r="45" spans="1:17">
      <c r="A45" s="721"/>
      <c r="B45" s="721">
        <v>5</v>
      </c>
      <c r="C45" s="722"/>
      <c r="D45" s="723" t="s">
        <v>23</v>
      </c>
      <c r="E45" s="721" t="s">
        <v>254</v>
      </c>
      <c r="F45" s="721"/>
      <c r="G45" s="794"/>
      <c r="H45" s="795"/>
      <c r="I45" s="725"/>
      <c r="J45" s="721"/>
      <c r="K45" s="721"/>
      <c r="L45" s="813"/>
      <c r="M45" s="813"/>
      <c r="N45" s="722"/>
      <c r="O45" s="721"/>
      <c r="P45" s="727"/>
      <c r="Q45" s="722"/>
    </row>
    <row r="46" spans="1:17">
      <c r="A46" s="721">
        <v>12</v>
      </c>
      <c r="B46" s="721">
        <v>1</v>
      </c>
      <c r="C46" s="722" t="s">
        <v>5847</v>
      </c>
      <c r="D46" s="723" t="s">
        <v>23</v>
      </c>
      <c r="E46" s="721" t="s">
        <v>221</v>
      </c>
      <c r="F46" s="721" t="s">
        <v>3823</v>
      </c>
      <c r="G46" s="794">
        <v>21846</v>
      </c>
      <c r="H46" s="795">
        <v>57</v>
      </c>
      <c r="I46" s="725" t="s">
        <v>1403</v>
      </c>
      <c r="J46" s="721" t="s">
        <v>256</v>
      </c>
      <c r="K46" s="721" t="s">
        <v>283</v>
      </c>
      <c r="L46" s="813"/>
      <c r="M46" s="813" t="s">
        <v>6426</v>
      </c>
      <c r="N46" s="722" t="s">
        <v>5723</v>
      </c>
      <c r="O46" s="721" t="s">
        <v>222</v>
      </c>
      <c r="P46" s="722" t="s">
        <v>5846</v>
      </c>
      <c r="Q46" s="722" t="s">
        <v>5850</v>
      </c>
    </row>
    <row r="47" spans="1:17">
      <c r="A47" s="721"/>
      <c r="B47" s="721">
        <v>2</v>
      </c>
      <c r="C47" s="722" t="s">
        <v>5853</v>
      </c>
      <c r="D47" s="723" t="s">
        <v>16</v>
      </c>
      <c r="E47" s="721" t="s">
        <v>221</v>
      </c>
      <c r="F47" s="721" t="s">
        <v>3823</v>
      </c>
      <c r="G47" s="794">
        <v>22897</v>
      </c>
      <c r="H47" s="795">
        <v>54</v>
      </c>
      <c r="I47" s="725" t="s">
        <v>1403</v>
      </c>
      <c r="J47" s="721" t="s">
        <v>256</v>
      </c>
      <c r="K47" s="721" t="s">
        <v>246</v>
      </c>
      <c r="L47" s="813"/>
      <c r="M47" s="813" t="s">
        <v>6426</v>
      </c>
      <c r="N47" s="722" t="s">
        <v>5723</v>
      </c>
      <c r="O47" s="721" t="s">
        <v>245</v>
      </c>
      <c r="P47" s="722" t="s">
        <v>5852</v>
      </c>
      <c r="Q47" s="722" t="s">
        <v>5850</v>
      </c>
    </row>
    <row r="48" spans="1:17">
      <c r="A48" s="721">
        <v>13</v>
      </c>
      <c r="B48" s="721">
        <v>1</v>
      </c>
      <c r="C48" s="722" t="s">
        <v>5855</v>
      </c>
      <c r="D48" s="723" t="s">
        <v>23</v>
      </c>
      <c r="E48" s="721" t="s">
        <v>221</v>
      </c>
      <c r="F48" s="721" t="s">
        <v>2585</v>
      </c>
      <c r="G48" s="794">
        <v>20008</v>
      </c>
      <c r="H48" s="795">
        <v>62</v>
      </c>
      <c r="I48" s="725" t="s">
        <v>1403</v>
      </c>
      <c r="J48" s="721" t="s">
        <v>256</v>
      </c>
      <c r="K48" s="721" t="s">
        <v>283</v>
      </c>
      <c r="L48" s="813"/>
      <c r="M48" s="813" t="s">
        <v>6426</v>
      </c>
      <c r="N48" s="722" t="s">
        <v>5723</v>
      </c>
      <c r="O48" s="721" t="s">
        <v>222</v>
      </c>
      <c r="P48" s="722" t="s">
        <v>5854</v>
      </c>
      <c r="Q48" s="722" t="s">
        <v>5857</v>
      </c>
    </row>
    <row r="49" spans="1:17">
      <c r="A49" s="721"/>
      <c r="B49" s="721">
        <v>2</v>
      </c>
      <c r="C49" s="722" t="s">
        <v>5859</v>
      </c>
      <c r="D49" s="723" t="s">
        <v>16</v>
      </c>
      <c r="E49" s="721" t="s">
        <v>221</v>
      </c>
      <c r="F49" s="721" t="s">
        <v>2585</v>
      </c>
      <c r="G49" s="794">
        <v>23334</v>
      </c>
      <c r="H49" s="795">
        <v>53</v>
      </c>
      <c r="I49" s="725" t="s">
        <v>1403</v>
      </c>
      <c r="J49" s="721" t="s">
        <v>256</v>
      </c>
      <c r="K49" s="721" t="s">
        <v>246</v>
      </c>
      <c r="L49" s="813"/>
      <c r="M49" s="813" t="s">
        <v>6426</v>
      </c>
      <c r="N49" s="722" t="s">
        <v>5723</v>
      </c>
      <c r="O49" s="721" t="s">
        <v>245</v>
      </c>
      <c r="P49" s="722" t="s">
        <v>5858</v>
      </c>
      <c r="Q49" s="722" t="s">
        <v>5857</v>
      </c>
    </row>
    <row r="50" spans="1:17">
      <c r="A50" s="721">
        <v>14</v>
      </c>
      <c r="B50" s="721">
        <v>1</v>
      </c>
      <c r="C50" s="722" t="s">
        <v>6824</v>
      </c>
      <c r="D50" s="723" t="s">
        <v>23</v>
      </c>
      <c r="E50" s="721" t="s">
        <v>221</v>
      </c>
      <c r="F50" s="721"/>
      <c r="G50" s="794"/>
      <c r="H50" s="795"/>
      <c r="I50" s="725"/>
      <c r="J50" s="721"/>
      <c r="K50" s="721"/>
      <c r="L50" s="813"/>
      <c r="M50" s="813"/>
      <c r="N50" s="722"/>
      <c r="O50" s="721"/>
      <c r="P50" s="722"/>
      <c r="Q50" s="722"/>
    </row>
    <row r="51" spans="1:17">
      <c r="A51" s="721"/>
      <c r="B51" s="721">
        <v>2</v>
      </c>
      <c r="C51" s="722" t="s">
        <v>5862</v>
      </c>
      <c r="D51" s="723" t="s">
        <v>16</v>
      </c>
      <c r="E51" s="721" t="s">
        <v>221</v>
      </c>
      <c r="F51" s="721" t="s">
        <v>244</v>
      </c>
      <c r="G51" s="794">
        <v>29417</v>
      </c>
      <c r="H51" s="795">
        <v>37</v>
      </c>
      <c r="I51" s="725" t="s">
        <v>1403</v>
      </c>
      <c r="J51" s="721" t="s">
        <v>289</v>
      </c>
      <c r="K51" s="721" t="s">
        <v>246</v>
      </c>
      <c r="L51" s="813"/>
      <c r="M51" s="813" t="s">
        <v>6426</v>
      </c>
      <c r="N51" s="722" t="s">
        <v>5723</v>
      </c>
      <c r="O51" s="721" t="s">
        <v>222</v>
      </c>
      <c r="P51" s="722" t="s">
        <v>5861</v>
      </c>
      <c r="Q51" s="722" t="s">
        <v>5865</v>
      </c>
    </row>
    <row r="52" spans="1:17">
      <c r="A52" s="721"/>
      <c r="B52" s="721">
        <v>3</v>
      </c>
      <c r="C52" s="722" t="s">
        <v>5867</v>
      </c>
      <c r="D52" s="723" t="s">
        <v>23</v>
      </c>
      <c r="E52" s="721" t="s">
        <v>254</v>
      </c>
      <c r="F52" s="721" t="s">
        <v>230</v>
      </c>
      <c r="G52" s="794">
        <v>38306</v>
      </c>
      <c r="H52" s="795">
        <v>12</v>
      </c>
      <c r="I52" s="725" t="s">
        <v>1403</v>
      </c>
      <c r="J52" s="721" t="s">
        <v>369</v>
      </c>
      <c r="K52" s="721" t="s">
        <v>266</v>
      </c>
      <c r="L52" s="813"/>
      <c r="M52" s="813" t="s">
        <v>6426</v>
      </c>
      <c r="N52" s="722" t="s">
        <v>5723</v>
      </c>
      <c r="O52" s="721" t="s">
        <v>255</v>
      </c>
      <c r="P52" s="722" t="s">
        <v>5866</v>
      </c>
      <c r="Q52" s="722" t="s">
        <v>5865</v>
      </c>
    </row>
    <row r="53" spans="1:17">
      <c r="A53" s="721"/>
      <c r="B53" s="721">
        <v>4</v>
      </c>
      <c r="C53" s="722" t="s">
        <v>5869</v>
      </c>
      <c r="D53" s="723" t="s">
        <v>16</v>
      </c>
      <c r="E53" s="721" t="s">
        <v>254</v>
      </c>
      <c r="F53" s="721" t="s">
        <v>230</v>
      </c>
      <c r="G53" s="794">
        <v>40587</v>
      </c>
      <c r="H53" s="795">
        <v>6</v>
      </c>
      <c r="I53" s="725" t="s">
        <v>1403</v>
      </c>
      <c r="J53" s="721" t="s">
        <v>265</v>
      </c>
      <c r="K53" s="721" t="s">
        <v>270</v>
      </c>
      <c r="L53" s="813"/>
      <c r="M53" s="813" t="s">
        <v>6426</v>
      </c>
      <c r="N53" s="722" t="s">
        <v>5723</v>
      </c>
      <c r="O53" s="721" t="s">
        <v>255</v>
      </c>
      <c r="P53" s="727" t="s">
        <v>5868</v>
      </c>
      <c r="Q53" s="722" t="s">
        <v>5865</v>
      </c>
    </row>
    <row r="54" spans="1:17">
      <c r="A54" s="721">
        <v>15</v>
      </c>
      <c r="B54" s="721">
        <v>1</v>
      </c>
      <c r="C54" s="722" t="s">
        <v>5885</v>
      </c>
      <c r="D54" s="723" t="s">
        <v>23</v>
      </c>
      <c r="E54" s="721" t="s">
        <v>221</v>
      </c>
      <c r="F54" s="721" t="s">
        <v>4916</v>
      </c>
      <c r="G54" s="794">
        <v>23897</v>
      </c>
      <c r="H54" s="795">
        <v>52</v>
      </c>
      <c r="I54" s="725" t="s">
        <v>1403</v>
      </c>
      <c r="J54" s="721" t="s">
        <v>256</v>
      </c>
      <c r="K54" s="721" t="s">
        <v>283</v>
      </c>
      <c r="L54" s="813"/>
      <c r="M54" s="813" t="s">
        <v>6426</v>
      </c>
      <c r="N54" s="722" t="s">
        <v>5723</v>
      </c>
      <c r="O54" s="721" t="s">
        <v>222</v>
      </c>
      <c r="P54" s="727" t="s">
        <v>5884</v>
      </c>
      <c r="Q54" s="734" t="s">
        <v>5887</v>
      </c>
    </row>
    <row r="55" spans="1:17">
      <c r="A55" s="721"/>
      <c r="B55" s="721">
        <v>2</v>
      </c>
      <c r="C55" s="722" t="s">
        <v>5889</v>
      </c>
      <c r="D55" s="723" t="s">
        <v>16</v>
      </c>
      <c r="E55" s="721" t="s">
        <v>254</v>
      </c>
      <c r="F55" s="721" t="s">
        <v>22</v>
      </c>
      <c r="G55" s="794">
        <v>36392</v>
      </c>
      <c r="H55" s="795">
        <v>17</v>
      </c>
      <c r="I55" s="725" t="s">
        <v>1403</v>
      </c>
      <c r="J55" s="721" t="s">
        <v>348</v>
      </c>
      <c r="K55" s="721" t="s">
        <v>266</v>
      </c>
      <c r="L55" s="813"/>
      <c r="M55" s="813" t="s">
        <v>6426</v>
      </c>
      <c r="N55" s="722" t="s">
        <v>5723</v>
      </c>
      <c r="O55" s="721" t="s">
        <v>255</v>
      </c>
      <c r="P55" s="727" t="s">
        <v>5888</v>
      </c>
      <c r="Q55" s="734" t="s">
        <v>5887</v>
      </c>
    </row>
    <row r="56" spans="1:17">
      <c r="A56" s="721">
        <v>16</v>
      </c>
      <c r="B56" s="722">
        <v>1</v>
      </c>
      <c r="C56" s="722" t="s">
        <v>5892</v>
      </c>
      <c r="D56" s="723" t="s">
        <v>23</v>
      </c>
      <c r="E56" s="721" t="s">
        <v>221</v>
      </c>
      <c r="F56" s="721" t="s">
        <v>4916</v>
      </c>
      <c r="G56" s="794">
        <v>33029</v>
      </c>
      <c r="H56" s="795">
        <v>27</v>
      </c>
      <c r="I56" s="725" t="s">
        <v>1403</v>
      </c>
      <c r="J56" s="721" t="s">
        <v>223</v>
      </c>
      <c r="K56" s="721" t="s">
        <v>283</v>
      </c>
      <c r="L56" s="813"/>
      <c r="M56" s="813" t="s">
        <v>6426</v>
      </c>
      <c r="N56" s="722" t="s">
        <v>5723</v>
      </c>
      <c r="O56" s="721" t="s">
        <v>222</v>
      </c>
      <c r="P56" s="727" t="s">
        <v>5891</v>
      </c>
      <c r="Q56" s="727" t="s">
        <v>5893</v>
      </c>
    </row>
    <row r="57" spans="1:17">
      <c r="A57" s="721"/>
      <c r="B57" s="738">
        <v>2</v>
      </c>
      <c r="C57" s="722" t="s">
        <v>5895</v>
      </c>
      <c r="D57" s="757" t="s">
        <v>16</v>
      </c>
      <c r="E57" s="738" t="s">
        <v>221</v>
      </c>
      <c r="F57" s="738" t="s">
        <v>1100</v>
      </c>
      <c r="G57" s="740">
        <v>34793</v>
      </c>
      <c r="H57" s="811">
        <v>22</v>
      </c>
      <c r="I57" s="725" t="s">
        <v>1403</v>
      </c>
      <c r="J57" s="721" t="s">
        <v>289</v>
      </c>
      <c r="K57" s="738" t="s">
        <v>246</v>
      </c>
      <c r="L57" s="813"/>
      <c r="M57" s="813" t="s">
        <v>6426</v>
      </c>
      <c r="N57" s="722" t="s">
        <v>5723</v>
      </c>
      <c r="O57" s="738" t="s">
        <v>245</v>
      </c>
      <c r="P57" s="727" t="s">
        <v>5894</v>
      </c>
      <c r="Q57" s="727" t="s">
        <v>5893</v>
      </c>
    </row>
    <row r="58" spans="1:17">
      <c r="A58" s="721"/>
      <c r="B58" s="721">
        <v>3</v>
      </c>
      <c r="C58" s="722" t="s">
        <v>5898</v>
      </c>
      <c r="D58" s="723" t="s">
        <v>16</v>
      </c>
      <c r="E58" s="721" t="s">
        <v>254</v>
      </c>
      <c r="F58" s="738" t="s">
        <v>229</v>
      </c>
      <c r="G58" s="794">
        <v>42468</v>
      </c>
      <c r="H58" s="795">
        <v>1</v>
      </c>
      <c r="I58" s="725" t="s">
        <v>1403</v>
      </c>
      <c r="J58" s="721" t="s">
        <v>265</v>
      </c>
      <c r="K58" s="721" t="s">
        <v>270</v>
      </c>
      <c r="L58" s="813"/>
      <c r="M58" s="813" t="s">
        <v>6426</v>
      </c>
      <c r="N58" s="722" t="s">
        <v>5723</v>
      </c>
      <c r="O58" s="721" t="s">
        <v>255</v>
      </c>
      <c r="P58" s="727" t="s">
        <v>5897</v>
      </c>
      <c r="Q58" s="727" t="s">
        <v>5893</v>
      </c>
    </row>
    <row r="59" spans="1:17">
      <c r="A59" s="721"/>
      <c r="B59" s="721">
        <v>4</v>
      </c>
      <c r="C59" s="722"/>
      <c r="D59" s="723" t="s">
        <v>23</v>
      </c>
      <c r="E59" s="721" t="s">
        <v>254</v>
      </c>
      <c r="F59" s="738"/>
      <c r="G59" s="794"/>
      <c r="H59" s="795"/>
      <c r="I59" s="725"/>
      <c r="J59" s="721"/>
      <c r="K59" s="721"/>
      <c r="L59" s="813"/>
      <c r="M59" s="813"/>
      <c r="N59" s="722"/>
      <c r="O59" s="721"/>
      <c r="P59" s="727"/>
      <c r="Q59" s="727"/>
    </row>
    <row r="60" spans="1:17">
      <c r="A60" s="721">
        <v>17</v>
      </c>
      <c r="B60" s="721">
        <v>1</v>
      </c>
      <c r="C60" s="722" t="s">
        <v>5900</v>
      </c>
      <c r="D60" s="723" t="s">
        <v>23</v>
      </c>
      <c r="E60" s="721" t="s">
        <v>221</v>
      </c>
      <c r="F60" s="721" t="s">
        <v>3823</v>
      </c>
      <c r="G60" s="794">
        <v>29503</v>
      </c>
      <c r="H60" s="795">
        <v>36</v>
      </c>
      <c r="I60" s="725" t="s">
        <v>1403</v>
      </c>
      <c r="J60" s="721" t="s">
        <v>256</v>
      </c>
      <c r="K60" s="721" t="s">
        <v>283</v>
      </c>
      <c r="L60" s="813"/>
      <c r="M60" s="813" t="s">
        <v>6426</v>
      </c>
      <c r="N60" s="722" t="s">
        <v>5723</v>
      </c>
      <c r="O60" s="721" t="s">
        <v>222</v>
      </c>
      <c r="P60" s="734" t="s">
        <v>5899</v>
      </c>
      <c r="Q60" s="734" t="s">
        <v>5903</v>
      </c>
    </row>
    <row r="61" spans="1:17">
      <c r="A61" s="721"/>
      <c r="B61" s="721">
        <v>2</v>
      </c>
      <c r="C61" s="722" t="s">
        <v>5905</v>
      </c>
      <c r="D61" s="723" t="s">
        <v>16</v>
      </c>
      <c r="E61" s="721" t="s">
        <v>221</v>
      </c>
      <c r="F61" s="721" t="s">
        <v>3823</v>
      </c>
      <c r="G61" s="794">
        <v>31096</v>
      </c>
      <c r="H61" s="795">
        <v>32</v>
      </c>
      <c r="I61" s="725" t="s">
        <v>1403</v>
      </c>
      <c r="J61" s="721" t="s">
        <v>289</v>
      </c>
      <c r="K61" s="721" t="s">
        <v>246</v>
      </c>
      <c r="L61" s="813"/>
      <c r="M61" s="813" t="s">
        <v>6426</v>
      </c>
      <c r="N61" s="722" t="s">
        <v>5723</v>
      </c>
      <c r="O61" s="721" t="s">
        <v>245</v>
      </c>
      <c r="P61" s="734" t="s">
        <v>5904</v>
      </c>
      <c r="Q61" s="734" t="s">
        <v>5903</v>
      </c>
    </row>
    <row r="62" spans="1:17">
      <c r="A62" s="721"/>
      <c r="B62" s="721">
        <v>3</v>
      </c>
      <c r="C62" s="722" t="s">
        <v>5908</v>
      </c>
      <c r="D62" s="723" t="s">
        <v>16</v>
      </c>
      <c r="E62" s="721" t="s">
        <v>254</v>
      </c>
      <c r="F62" s="721" t="s">
        <v>230</v>
      </c>
      <c r="G62" s="794">
        <v>37804</v>
      </c>
      <c r="H62" s="795">
        <v>14</v>
      </c>
      <c r="I62" s="725" t="s">
        <v>1403</v>
      </c>
      <c r="J62" s="721" t="s">
        <v>369</v>
      </c>
      <c r="K62" s="721" t="s">
        <v>266</v>
      </c>
      <c r="L62" s="813"/>
      <c r="M62" s="813" t="s">
        <v>6426</v>
      </c>
      <c r="N62" s="722" t="s">
        <v>5723</v>
      </c>
      <c r="O62" s="721" t="s">
        <v>255</v>
      </c>
      <c r="P62" s="734" t="s">
        <v>5907</v>
      </c>
      <c r="Q62" s="734" t="s">
        <v>5903</v>
      </c>
    </row>
    <row r="63" spans="1:17">
      <c r="A63" s="721"/>
      <c r="B63" s="721">
        <v>4</v>
      </c>
      <c r="C63" s="722" t="s">
        <v>5910</v>
      </c>
      <c r="D63" s="723" t="s">
        <v>16</v>
      </c>
      <c r="E63" s="721" t="s">
        <v>254</v>
      </c>
      <c r="F63" s="721" t="s">
        <v>230</v>
      </c>
      <c r="G63" s="794">
        <v>40264</v>
      </c>
      <c r="H63" s="795">
        <v>7</v>
      </c>
      <c r="I63" s="725" t="s">
        <v>1403</v>
      </c>
      <c r="J63" s="721" t="s">
        <v>265</v>
      </c>
      <c r="K63" s="721" t="s">
        <v>270</v>
      </c>
      <c r="L63" s="813"/>
      <c r="M63" s="813" t="s">
        <v>6426</v>
      </c>
      <c r="N63" s="722" t="s">
        <v>5723</v>
      </c>
      <c r="O63" s="721" t="s">
        <v>255</v>
      </c>
      <c r="P63" s="734" t="s">
        <v>5909</v>
      </c>
      <c r="Q63" s="734" t="s">
        <v>5903</v>
      </c>
    </row>
    <row r="64" spans="1:17">
      <c r="A64" s="721"/>
      <c r="B64" s="721">
        <v>5</v>
      </c>
      <c r="C64" s="722" t="s">
        <v>5912</v>
      </c>
      <c r="D64" s="723" t="s">
        <v>16</v>
      </c>
      <c r="E64" s="721" t="s">
        <v>254</v>
      </c>
      <c r="F64" s="721" t="s">
        <v>22</v>
      </c>
      <c r="G64" s="794">
        <v>41915</v>
      </c>
      <c r="H64" s="795">
        <v>2</v>
      </c>
      <c r="I64" s="725" t="s">
        <v>1403</v>
      </c>
      <c r="J64" s="721" t="s">
        <v>265</v>
      </c>
      <c r="K64" s="721" t="s">
        <v>270</v>
      </c>
      <c r="L64" s="813"/>
      <c r="M64" s="813" t="s">
        <v>6426</v>
      </c>
      <c r="N64" s="722" t="s">
        <v>5723</v>
      </c>
      <c r="O64" s="721" t="s">
        <v>255</v>
      </c>
      <c r="P64" s="727" t="s">
        <v>5911</v>
      </c>
      <c r="Q64" s="734" t="s">
        <v>5903</v>
      </c>
    </row>
    <row r="65" spans="1:17">
      <c r="A65" s="721">
        <v>18</v>
      </c>
      <c r="B65" s="738">
        <v>1</v>
      </c>
      <c r="C65" s="722" t="s">
        <v>5914</v>
      </c>
      <c r="D65" s="723" t="s">
        <v>23</v>
      </c>
      <c r="E65" s="721" t="s">
        <v>221</v>
      </c>
      <c r="F65" s="721" t="s">
        <v>4916</v>
      </c>
      <c r="G65" s="794">
        <v>32507</v>
      </c>
      <c r="H65" s="795">
        <v>28</v>
      </c>
      <c r="I65" s="725" t="s">
        <v>1403</v>
      </c>
      <c r="J65" s="721" t="s">
        <v>256</v>
      </c>
      <c r="K65" s="721" t="s">
        <v>283</v>
      </c>
      <c r="L65" s="813"/>
      <c r="M65" s="813" t="s">
        <v>6426</v>
      </c>
      <c r="N65" s="722" t="s">
        <v>5723</v>
      </c>
      <c r="O65" s="721" t="s">
        <v>222</v>
      </c>
      <c r="P65" s="727" t="s">
        <v>5913</v>
      </c>
      <c r="Q65" s="727" t="s">
        <v>5916</v>
      </c>
    </row>
    <row r="66" spans="1:17">
      <c r="A66" s="721"/>
      <c r="B66" s="721">
        <v>2</v>
      </c>
      <c r="C66" s="722" t="s">
        <v>5917</v>
      </c>
      <c r="D66" s="723" t="s">
        <v>16</v>
      </c>
      <c r="E66" s="721" t="s">
        <v>221</v>
      </c>
      <c r="F66" s="738" t="s">
        <v>5225</v>
      </c>
      <c r="G66" s="794">
        <v>34829</v>
      </c>
      <c r="H66" s="795">
        <v>22</v>
      </c>
      <c r="I66" s="725" t="s">
        <v>1403</v>
      </c>
      <c r="J66" s="721" t="s">
        <v>289</v>
      </c>
      <c r="K66" s="721" t="s">
        <v>246</v>
      </c>
      <c r="L66" s="813"/>
      <c r="M66" s="813" t="s">
        <v>6426</v>
      </c>
      <c r="N66" s="722" t="s">
        <v>5723</v>
      </c>
      <c r="O66" s="721" t="s">
        <v>245</v>
      </c>
      <c r="P66" s="727" t="s">
        <v>5265</v>
      </c>
      <c r="Q66" s="727" t="s">
        <v>5916</v>
      </c>
    </row>
    <row r="67" spans="1:17">
      <c r="A67" s="721"/>
      <c r="B67" s="721">
        <v>3</v>
      </c>
      <c r="C67" s="722" t="s">
        <v>5919</v>
      </c>
      <c r="D67" s="723" t="s">
        <v>23</v>
      </c>
      <c r="E67" s="721" t="s">
        <v>254</v>
      </c>
      <c r="F67" s="738" t="s">
        <v>1227</v>
      </c>
      <c r="G67" s="794">
        <v>42346</v>
      </c>
      <c r="H67" s="795">
        <v>1</v>
      </c>
      <c r="I67" s="725" t="s">
        <v>1403</v>
      </c>
      <c r="J67" s="721" t="s">
        <v>265</v>
      </c>
      <c r="K67" s="721" t="s">
        <v>270</v>
      </c>
      <c r="L67" s="813"/>
      <c r="M67" s="813" t="s">
        <v>6426</v>
      </c>
      <c r="N67" s="722" t="s">
        <v>5723</v>
      </c>
      <c r="O67" s="721" t="s">
        <v>255</v>
      </c>
      <c r="P67" s="727" t="s">
        <v>5918</v>
      </c>
      <c r="Q67" s="727" t="s">
        <v>5916</v>
      </c>
    </row>
    <row r="68" spans="1:17">
      <c r="A68" s="721"/>
      <c r="B68" s="721">
        <v>4</v>
      </c>
      <c r="C68" s="722" t="s">
        <v>5588</v>
      </c>
      <c r="D68" s="723" t="s">
        <v>16</v>
      </c>
      <c r="E68" s="721" t="s">
        <v>2634</v>
      </c>
      <c r="F68" s="721" t="s">
        <v>4916</v>
      </c>
      <c r="G68" s="794">
        <v>14733</v>
      </c>
      <c r="H68" s="795">
        <v>77</v>
      </c>
      <c r="I68" s="725" t="s">
        <v>1403</v>
      </c>
      <c r="J68" s="721" t="s">
        <v>256</v>
      </c>
      <c r="K68" s="721" t="s">
        <v>246</v>
      </c>
      <c r="L68" s="813"/>
      <c r="M68" s="813" t="s">
        <v>6426</v>
      </c>
      <c r="N68" s="722" t="s">
        <v>5723</v>
      </c>
      <c r="O68" s="721" t="s">
        <v>327</v>
      </c>
      <c r="P68" s="727" t="s">
        <v>5921</v>
      </c>
      <c r="Q68" s="727" t="s">
        <v>5916</v>
      </c>
    </row>
    <row r="69" spans="1:17">
      <c r="A69" s="823">
        <v>19</v>
      </c>
      <c r="B69" s="823">
        <v>1</v>
      </c>
      <c r="C69" s="823" t="s">
        <v>6587</v>
      </c>
      <c r="D69" s="813" t="s">
        <v>23</v>
      </c>
      <c r="E69" s="823" t="s">
        <v>221</v>
      </c>
      <c r="F69" s="823" t="s">
        <v>877</v>
      </c>
      <c r="G69" s="1011">
        <v>30599</v>
      </c>
      <c r="H69" s="823"/>
      <c r="I69" s="725" t="s">
        <v>1403</v>
      </c>
      <c r="J69" s="823"/>
      <c r="K69" s="823"/>
      <c r="L69" s="823"/>
      <c r="M69" s="813" t="s">
        <v>6426</v>
      </c>
      <c r="N69" s="722" t="s">
        <v>5723</v>
      </c>
      <c r="O69" s="823" t="s">
        <v>222</v>
      </c>
      <c r="P69" s="823"/>
      <c r="Q69" s="823"/>
    </row>
    <row r="70" spans="1:17">
      <c r="A70" s="823"/>
      <c r="B70" s="823">
        <v>2</v>
      </c>
      <c r="C70" s="823" t="s">
        <v>1292</v>
      </c>
      <c r="D70" s="813" t="s">
        <v>16</v>
      </c>
      <c r="E70" s="823" t="s">
        <v>221</v>
      </c>
      <c r="F70" s="823" t="s">
        <v>819</v>
      </c>
      <c r="G70" s="823"/>
      <c r="H70" s="823"/>
      <c r="I70" s="725" t="s">
        <v>1403</v>
      </c>
      <c r="J70" s="823"/>
      <c r="K70" s="823"/>
      <c r="L70" s="823"/>
      <c r="M70" s="813" t="s">
        <v>6426</v>
      </c>
      <c r="N70" s="722" t="s">
        <v>5723</v>
      </c>
      <c r="O70" s="823" t="s">
        <v>245</v>
      </c>
      <c r="P70" s="823"/>
      <c r="Q70" s="823"/>
    </row>
    <row r="71" spans="1:17">
      <c r="A71" s="823">
        <v>20</v>
      </c>
      <c r="B71" s="823">
        <v>1</v>
      </c>
      <c r="C71" s="823" t="s">
        <v>7254</v>
      </c>
      <c r="D71" s="813" t="s">
        <v>16</v>
      </c>
      <c r="E71" s="823" t="s">
        <v>947</v>
      </c>
      <c r="F71" s="823" t="s">
        <v>288</v>
      </c>
      <c r="G71" s="1011">
        <v>23566</v>
      </c>
      <c r="H71" s="823"/>
      <c r="I71" s="725" t="s">
        <v>1403</v>
      </c>
      <c r="J71" s="823" t="s">
        <v>1291</v>
      </c>
      <c r="K71" s="823" t="s">
        <v>246</v>
      </c>
      <c r="L71" s="823"/>
      <c r="M71" s="813" t="s">
        <v>6426</v>
      </c>
      <c r="N71" s="722" t="s">
        <v>5723</v>
      </c>
      <c r="O71" s="823" t="s">
        <v>222</v>
      </c>
      <c r="P71" s="823"/>
      <c r="Q71" s="823"/>
    </row>
    <row r="72" spans="1:17">
      <c r="A72" s="823"/>
      <c r="B72" s="823">
        <v>2</v>
      </c>
      <c r="C72" s="823" t="s">
        <v>7255</v>
      </c>
      <c r="D72" s="813" t="s">
        <v>16</v>
      </c>
      <c r="E72" s="823" t="s">
        <v>947</v>
      </c>
      <c r="F72" s="823" t="s">
        <v>288</v>
      </c>
      <c r="G72" s="1011">
        <v>30842</v>
      </c>
      <c r="H72" s="823"/>
      <c r="I72" s="725" t="s">
        <v>1403</v>
      </c>
      <c r="J72" s="823" t="s">
        <v>1291</v>
      </c>
      <c r="K72" s="823" t="s">
        <v>283</v>
      </c>
      <c r="L72" s="823"/>
      <c r="M72" s="813" t="s">
        <v>6426</v>
      </c>
      <c r="N72" s="722" t="s">
        <v>5723</v>
      </c>
      <c r="O72" s="823" t="s">
        <v>255</v>
      </c>
      <c r="P72" s="823"/>
      <c r="Q72" s="823"/>
    </row>
    <row r="73" spans="1:17">
      <c r="A73" s="823"/>
      <c r="B73" s="823">
        <v>3</v>
      </c>
      <c r="C73" s="823" t="s">
        <v>7256</v>
      </c>
      <c r="D73" s="813" t="s">
        <v>23</v>
      </c>
      <c r="E73" s="823" t="s">
        <v>254</v>
      </c>
      <c r="F73" s="823" t="s">
        <v>288</v>
      </c>
      <c r="G73" s="1012" t="s">
        <v>7258</v>
      </c>
      <c r="H73" s="823"/>
      <c r="I73" s="725" t="s">
        <v>1403</v>
      </c>
      <c r="J73" s="823" t="s">
        <v>1291</v>
      </c>
      <c r="K73" s="823" t="s">
        <v>283</v>
      </c>
      <c r="L73" s="823"/>
      <c r="M73" s="813" t="s">
        <v>6426</v>
      </c>
      <c r="N73" s="722" t="s">
        <v>5723</v>
      </c>
      <c r="O73" s="823" t="s">
        <v>255</v>
      </c>
      <c r="P73" s="823"/>
      <c r="Q73" s="823"/>
    </row>
    <row r="74" spans="1:17">
      <c r="A74" s="823"/>
      <c r="B74" s="823">
        <v>4</v>
      </c>
      <c r="C74" s="823" t="s">
        <v>7257</v>
      </c>
      <c r="D74" s="813" t="s">
        <v>23</v>
      </c>
      <c r="E74" s="823" t="s">
        <v>254</v>
      </c>
      <c r="F74" s="823" t="s">
        <v>230</v>
      </c>
      <c r="G74" s="1012" t="s">
        <v>7259</v>
      </c>
      <c r="H74" s="823"/>
      <c r="I74" s="725" t="s">
        <v>1403</v>
      </c>
      <c r="J74" s="823" t="s">
        <v>265</v>
      </c>
      <c r="K74" s="823" t="s">
        <v>270</v>
      </c>
      <c r="L74" s="823"/>
      <c r="M74" s="813" t="s">
        <v>6426</v>
      </c>
      <c r="N74" s="722" t="s">
        <v>5723</v>
      </c>
      <c r="O74" s="823" t="s">
        <v>255</v>
      </c>
      <c r="P74" s="823"/>
      <c r="Q74" s="823"/>
    </row>
    <row r="75" spans="1:17">
      <c r="A75" s="823">
        <v>21</v>
      </c>
      <c r="B75" s="721">
        <v>1</v>
      </c>
      <c r="C75" s="722" t="s">
        <v>3785</v>
      </c>
      <c r="D75" s="723" t="s">
        <v>23</v>
      </c>
      <c r="E75" s="721" t="s">
        <v>254</v>
      </c>
      <c r="F75" s="721" t="s">
        <v>583</v>
      </c>
      <c r="G75" s="774">
        <v>34827</v>
      </c>
      <c r="H75" s="795">
        <v>22</v>
      </c>
      <c r="I75" s="725" t="s">
        <v>1403</v>
      </c>
      <c r="J75" s="721" t="s">
        <v>3786</v>
      </c>
      <c r="K75" s="721" t="s">
        <v>224</v>
      </c>
      <c r="L75" s="813"/>
      <c r="M75" s="813" t="s">
        <v>6426</v>
      </c>
      <c r="N75" s="722" t="s">
        <v>5723</v>
      </c>
      <c r="O75" s="721" t="s">
        <v>222</v>
      </c>
      <c r="P75" s="722" t="s">
        <v>3784</v>
      </c>
      <c r="Q75" s="722" t="s">
        <v>3781</v>
      </c>
    </row>
    <row r="76" spans="1:17">
      <c r="A76" s="823"/>
      <c r="B76" s="721">
        <v>2</v>
      </c>
      <c r="C76" s="722" t="s">
        <v>3124</v>
      </c>
      <c r="D76" s="723" t="s">
        <v>16</v>
      </c>
      <c r="E76" s="733" t="s">
        <v>221</v>
      </c>
      <c r="F76" s="733" t="s">
        <v>691</v>
      </c>
      <c r="G76" s="774">
        <v>34300</v>
      </c>
      <c r="H76" s="724">
        <f ca="1">DATEDIF(G76,TODAY(),"Y")</f>
        <v>26</v>
      </c>
      <c r="I76" s="725" t="s">
        <v>1403</v>
      </c>
      <c r="J76" s="733" t="s">
        <v>6956</v>
      </c>
      <c r="K76" s="733" t="s">
        <v>6621</v>
      </c>
      <c r="L76" s="726"/>
      <c r="M76" s="726" t="s">
        <v>6426</v>
      </c>
      <c r="N76" s="722" t="s">
        <v>5723</v>
      </c>
      <c r="O76" s="733" t="s">
        <v>245</v>
      </c>
      <c r="P76" s="727"/>
      <c r="Q76" s="741"/>
    </row>
    <row r="77" spans="1:17">
      <c r="A77" s="823"/>
      <c r="B77" s="721">
        <v>3</v>
      </c>
      <c r="C77" s="722" t="s">
        <v>6882</v>
      </c>
      <c r="D77" s="723" t="s">
        <v>16</v>
      </c>
      <c r="E77" s="733" t="s">
        <v>254</v>
      </c>
      <c r="F77" s="733" t="s">
        <v>229</v>
      </c>
      <c r="G77" s="774">
        <v>42839</v>
      </c>
      <c r="H77" s="724">
        <f ca="1">DATEDIF(G77,TODAY(),"Y")</f>
        <v>2</v>
      </c>
      <c r="I77" s="725" t="s">
        <v>1403</v>
      </c>
      <c r="J77" s="733" t="s">
        <v>6624</v>
      </c>
      <c r="K77" s="733" t="s">
        <v>6622</v>
      </c>
      <c r="L77" s="726"/>
      <c r="M77" s="726" t="s">
        <v>6426</v>
      </c>
      <c r="N77" s="722" t="s">
        <v>5723</v>
      </c>
      <c r="O77" s="733" t="s">
        <v>255</v>
      </c>
      <c r="P77" s="727"/>
      <c r="Q77" s="741"/>
    </row>
    <row r="78" spans="1:17">
      <c r="A78" s="823">
        <v>22</v>
      </c>
      <c r="B78" s="721">
        <v>1</v>
      </c>
      <c r="C78" s="722" t="s">
        <v>5424</v>
      </c>
      <c r="D78" s="723" t="s">
        <v>23</v>
      </c>
      <c r="E78" s="721" t="s">
        <v>221</v>
      </c>
      <c r="F78" s="721" t="s">
        <v>22</v>
      </c>
      <c r="G78" s="774">
        <v>33849</v>
      </c>
      <c r="H78" s="795">
        <v>24</v>
      </c>
      <c r="I78" s="725" t="s">
        <v>1403</v>
      </c>
      <c r="J78" s="721" t="s">
        <v>223</v>
      </c>
      <c r="K78" s="721" t="s">
        <v>261</v>
      </c>
      <c r="L78" s="726"/>
      <c r="M78" s="726" t="s">
        <v>6426</v>
      </c>
      <c r="N78" s="722" t="s">
        <v>5723</v>
      </c>
      <c r="O78" s="721" t="s">
        <v>222</v>
      </c>
      <c r="P78" s="722"/>
      <c r="Q78" s="722"/>
    </row>
    <row r="79" spans="1:17">
      <c r="A79" s="823"/>
      <c r="B79" s="823">
        <v>2</v>
      </c>
      <c r="C79" s="823" t="s">
        <v>7434</v>
      </c>
      <c r="D79" s="813" t="s">
        <v>16</v>
      </c>
      <c r="E79" s="823" t="s">
        <v>221</v>
      </c>
      <c r="F79" s="823" t="s">
        <v>230</v>
      </c>
      <c r="G79" s="1011">
        <v>36353</v>
      </c>
      <c r="H79" s="823"/>
      <c r="I79" s="823" t="s">
        <v>1403</v>
      </c>
      <c r="J79" s="823" t="s">
        <v>785</v>
      </c>
      <c r="K79" s="823" t="s">
        <v>246</v>
      </c>
      <c r="L79" s="823"/>
      <c r="M79" s="726" t="s">
        <v>6426</v>
      </c>
      <c r="N79" s="722" t="s">
        <v>5723</v>
      </c>
      <c r="O79" s="823" t="s">
        <v>245</v>
      </c>
      <c r="P79" s="823"/>
      <c r="Q79" s="823"/>
    </row>
    <row r="80" spans="1:17">
      <c r="A80" s="823"/>
      <c r="B80" s="823">
        <v>3</v>
      </c>
      <c r="C80" s="823" t="s">
        <v>7435</v>
      </c>
      <c r="D80" s="813" t="s">
        <v>23</v>
      </c>
      <c r="E80" s="823" t="s">
        <v>254</v>
      </c>
      <c r="F80" s="823" t="s">
        <v>229</v>
      </c>
      <c r="G80" s="823" t="s">
        <v>7436</v>
      </c>
      <c r="H80" s="823"/>
      <c r="I80" s="823" t="s">
        <v>1403</v>
      </c>
      <c r="J80" s="823" t="s">
        <v>265</v>
      </c>
      <c r="K80" s="823" t="s">
        <v>270</v>
      </c>
      <c r="L80" s="823"/>
      <c r="M80" s="726" t="s">
        <v>6426</v>
      </c>
      <c r="N80" s="722" t="s">
        <v>5723</v>
      </c>
      <c r="O80" s="823" t="s">
        <v>255</v>
      </c>
      <c r="P80" s="823"/>
      <c r="Q80" s="823"/>
    </row>
    <row r="81" spans="1:17">
      <c r="A81" s="823">
        <v>23</v>
      </c>
      <c r="B81" s="823">
        <v>1</v>
      </c>
      <c r="C81" s="823" t="s">
        <v>7437</v>
      </c>
      <c r="D81" s="813" t="s">
        <v>23</v>
      </c>
      <c r="E81" s="823" t="s">
        <v>221</v>
      </c>
      <c r="F81" s="823" t="s">
        <v>288</v>
      </c>
      <c r="G81" s="823" t="s">
        <v>7443</v>
      </c>
      <c r="H81" s="823"/>
      <c r="I81" s="823" t="s">
        <v>1403</v>
      </c>
      <c r="J81" s="823" t="s">
        <v>1291</v>
      </c>
      <c r="K81" s="823" t="s">
        <v>283</v>
      </c>
      <c r="L81" s="823"/>
      <c r="M81" s="726" t="s">
        <v>6426</v>
      </c>
      <c r="N81" s="722" t="s">
        <v>5723</v>
      </c>
      <c r="O81" s="823" t="s">
        <v>222</v>
      </c>
      <c r="P81" s="825" t="s">
        <v>7445</v>
      </c>
      <c r="Q81" s="823"/>
    </row>
    <row r="82" spans="1:17">
      <c r="A82" s="823"/>
      <c r="B82" s="823">
        <v>2</v>
      </c>
      <c r="C82" s="823" t="s">
        <v>7438</v>
      </c>
      <c r="D82" s="813" t="s">
        <v>16</v>
      </c>
      <c r="E82" s="823" t="s">
        <v>221</v>
      </c>
      <c r="F82" s="823" t="s">
        <v>7440</v>
      </c>
      <c r="G82" s="1011">
        <v>32483</v>
      </c>
      <c r="H82" s="823"/>
      <c r="I82" s="823" t="s">
        <v>1403</v>
      </c>
      <c r="J82" s="823" t="s">
        <v>1291</v>
      </c>
      <c r="K82" s="823" t="s">
        <v>246</v>
      </c>
      <c r="L82" s="823"/>
      <c r="M82" s="726" t="s">
        <v>6426</v>
      </c>
      <c r="N82" s="722" t="s">
        <v>5723</v>
      </c>
      <c r="O82" s="823" t="s">
        <v>245</v>
      </c>
      <c r="P82" s="825" t="s">
        <v>7446</v>
      </c>
      <c r="Q82" s="823"/>
    </row>
    <row r="83" spans="1:17">
      <c r="A83" s="823"/>
      <c r="B83" s="823">
        <v>3</v>
      </c>
      <c r="C83" s="823" t="s">
        <v>7439</v>
      </c>
      <c r="D83" s="813" t="s">
        <v>23</v>
      </c>
      <c r="E83" s="823" t="s">
        <v>254</v>
      </c>
      <c r="F83" s="823" t="s">
        <v>7441</v>
      </c>
      <c r="G83" s="1011">
        <v>37230</v>
      </c>
      <c r="H83" s="823"/>
      <c r="I83" s="823" t="s">
        <v>1403</v>
      </c>
      <c r="J83" s="823" t="s">
        <v>785</v>
      </c>
      <c r="K83" s="823" t="s">
        <v>266</v>
      </c>
      <c r="L83" s="823"/>
      <c r="M83" s="726" t="s">
        <v>6426</v>
      </c>
      <c r="N83" s="722" t="s">
        <v>5723</v>
      </c>
      <c r="O83" s="823" t="s">
        <v>255</v>
      </c>
      <c r="P83" s="825" t="s">
        <v>7447</v>
      </c>
      <c r="Q83" s="823"/>
    </row>
    <row r="84" spans="1:17">
      <c r="A84" s="823"/>
      <c r="B84" s="823">
        <v>4</v>
      </c>
      <c r="C84" s="823"/>
      <c r="D84" s="813" t="s">
        <v>23</v>
      </c>
      <c r="E84" s="823" t="s">
        <v>254</v>
      </c>
      <c r="F84" s="823" t="s">
        <v>7442</v>
      </c>
      <c r="G84" s="823" t="s">
        <v>7444</v>
      </c>
      <c r="H84" s="823"/>
      <c r="I84" s="823" t="s">
        <v>1403</v>
      </c>
      <c r="J84" s="823" t="s">
        <v>369</v>
      </c>
      <c r="K84" s="823" t="s">
        <v>369</v>
      </c>
      <c r="L84" s="823"/>
      <c r="M84" s="823"/>
      <c r="N84" s="823"/>
      <c r="O84" s="823" t="s">
        <v>255</v>
      </c>
      <c r="P84" s="823"/>
      <c r="Q84" s="823"/>
    </row>
  </sheetData>
  <mergeCells count="17">
    <mergeCell ref="A6:A7"/>
    <mergeCell ref="B6:C7"/>
    <mergeCell ref="D6:D7"/>
    <mergeCell ref="E6:E7"/>
    <mergeCell ref="F6:G6"/>
    <mergeCell ref="O6:O7"/>
    <mergeCell ref="P6:P7"/>
    <mergeCell ref="Q6:Q7"/>
    <mergeCell ref="E2:J3"/>
    <mergeCell ref="E4:J4"/>
    <mergeCell ref="I6:I7"/>
    <mergeCell ref="J6:J7"/>
    <mergeCell ref="K6:K7"/>
    <mergeCell ref="L6:L7"/>
    <mergeCell ref="M6:M7"/>
    <mergeCell ref="N6:N7"/>
    <mergeCell ref="H6:H7"/>
  </mergeCells>
  <pageMargins left="1.25" right="0" top="0.75" bottom="0.75" header="0.3" footer="0.3"/>
  <pageSetup paperSize="5" scale="85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Q133"/>
  <sheetViews>
    <sheetView topLeftCell="A112" workbookViewId="0">
      <selection activeCell="A7" sqref="A7:Q131"/>
    </sheetView>
  </sheetViews>
  <sheetFormatPr defaultRowHeight="15"/>
  <cols>
    <col min="1" max="1" width="3.7109375" customWidth="1"/>
    <col min="2" max="2" width="3.140625" customWidth="1"/>
    <col min="3" max="3" width="20.7109375" customWidth="1"/>
    <col min="4" max="4" width="5.85546875" customWidth="1"/>
    <col min="5" max="5" width="10.140625" customWidth="1"/>
    <col min="6" max="6" width="13.5703125" customWidth="1"/>
    <col min="7" max="7" width="9" customWidth="1"/>
    <col min="8" max="8" width="5.140625" customWidth="1"/>
    <col min="9" max="9" width="7.7109375" customWidth="1"/>
    <col min="10" max="10" width="11" customWidth="1"/>
    <col min="11" max="11" width="22.28515625" customWidth="1"/>
    <col min="12" max="12" width="8.140625" customWidth="1"/>
    <col min="13" max="13" width="9.85546875" customWidth="1"/>
    <col min="14" max="14" width="9.7109375" customWidth="1"/>
    <col min="15" max="15" width="16.85546875" customWidth="1"/>
    <col min="16" max="16" width="14" customWidth="1"/>
    <col min="17" max="17" width="12.28515625" customWidth="1"/>
  </cols>
  <sheetData>
    <row r="1" spans="1:17">
      <c r="F1" s="1213"/>
      <c r="G1" s="1213"/>
      <c r="H1" s="1213"/>
      <c r="I1" s="1213"/>
      <c r="J1" s="1213"/>
      <c r="K1" s="1213"/>
    </row>
    <row r="2" spans="1:17">
      <c r="F2" s="1213"/>
      <c r="G2" s="1213"/>
      <c r="H2" s="1213"/>
      <c r="I2" s="1213"/>
      <c r="J2" s="1213"/>
      <c r="K2" s="1213"/>
    </row>
    <row r="3" spans="1:17">
      <c r="F3" s="1080"/>
      <c r="G3" s="1080"/>
      <c r="H3" s="1080"/>
      <c r="I3" s="1080"/>
      <c r="J3" s="1080"/>
      <c r="K3" s="1080"/>
    </row>
    <row r="5" spans="1:17">
      <c r="A5" s="1164" t="s">
        <v>70</v>
      </c>
      <c r="B5" s="1165" t="s">
        <v>151</v>
      </c>
      <c r="C5" s="1165"/>
      <c r="D5" s="1166" t="s">
        <v>2</v>
      </c>
      <c r="E5" s="1167" t="s">
        <v>6416</v>
      </c>
      <c r="F5" s="1168" t="s">
        <v>6417</v>
      </c>
      <c r="G5" s="1169"/>
      <c r="H5" s="1163" t="s">
        <v>6418</v>
      </c>
      <c r="I5" s="1172" t="s">
        <v>187</v>
      </c>
      <c r="J5" s="1171" t="s">
        <v>6419</v>
      </c>
      <c r="K5" s="1171" t="s">
        <v>154</v>
      </c>
      <c r="L5" s="1173" t="s">
        <v>6420</v>
      </c>
      <c r="M5" s="1173" t="s">
        <v>6421</v>
      </c>
      <c r="N5" s="1170" t="s">
        <v>6422</v>
      </c>
      <c r="O5" s="1170" t="s">
        <v>6423</v>
      </c>
      <c r="P5" s="1171" t="s">
        <v>180</v>
      </c>
      <c r="Q5" s="1171" t="s">
        <v>194</v>
      </c>
    </row>
    <row r="6" spans="1:17">
      <c r="A6" s="1164"/>
      <c r="B6" s="1165"/>
      <c r="C6" s="1165"/>
      <c r="D6" s="1166"/>
      <c r="E6" s="1167"/>
      <c r="F6" s="791" t="s">
        <v>6424</v>
      </c>
      <c r="G6" s="792" t="s">
        <v>8</v>
      </c>
      <c r="H6" s="1163"/>
      <c r="I6" s="1172"/>
      <c r="J6" s="1171"/>
      <c r="K6" s="1171"/>
      <c r="L6" s="1173"/>
      <c r="M6" s="1173"/>
      <c r="N6" s="1170"/>
      <c r="O6" s="1170"/>
      <c r="P6" s="1171"/>
      <c r="Q6" s="1171"/>
    </row>
    <row r="7" spans="1:17" s="622" customFormat="1">
      <c r="A7" s="722">
        <v>1</v>
      </c>
      <c r="B7" s="722">
        <v>1</v>
      </c>
      <c r="C7" s="722" t="s">
        <v>5936</v>
      </c>
      <c r="D7" s="744" t="s">
        <v>23</v>
      </c>
      <c r="E7" s="722" t="s">
        <v>221</v>
      </c>
      <c r="F7" s="722" t="s">
        <v>22</v>
      </c>
      <c r="G7" s="793">
        <v>23807</v>
      </c>
      <c r="H7" s="724">
        <v>52</v>
      </c>
      <c r="I7" s="769" t="s">
        <v>1403</v>
      </c>
      <c r="J7" s="722" t="s">
        <v>256</v>
      </c>
      <c r="K7" s="722" t="s">
        <v>283</v>
      </c>
      <c r="L7" s="812"/>
      <c r="M7" s="812" t="s">
        <v>6426</v>
      </c>
      <c r="N7" s="722" t="s">
        <v>5940</v>
      </c>
      <c r="O7" s="722" t="s">
        <v>222</v>
      </c>
      <c r="P7" s="722" t="s">
        <v>5935</v>
      </c>
      <c r="Q7" s="722" t="s">
        <v>5939</v>
      </c>
    </row>
    <row r="8" spans="1:17">
      <c r="A8" s="721"/>
      <c r="B8" s="721">
        <v>2</v>
      </c>
      <c r="C8" s="722" t="s">
        <v>5944</v>
      </c>
      <c r="D8" s="723" t="s">
        <v>16</v>
      </c>
      <c r="E8" s="721" t="s">
        <v>221</v>
      </c>
      <c r="F8" s="721" t="s">
        <v>22</v>
      </c>
      <c r="G8" s="794">
        <v>24657</v>
      </c>
      <c r="H8" s="795">
        <v>50</v>
      </c>
      <c r="I8" s="725" t="s">
        <v>1403</v>
      </c>
      <c r="J8" s="721" t="s">
        <v>256</v>
      </c>
      <c r="K8" s="721" t="s">
        <v>246</v>
      </c>
      <c r="L8" s="813"/>
      <c r="M8" s="813" t="s">
        <v>6426</v>
      </c>
      <c r="N8" s="722" t="s">
        <v>5940</v>
      </c>
      <c r="O8" s="721" t="s">
        <v>245</v>
      </c>
      <c r="P8" s="722" t="s">
        <v>5943</v>
      </c>
      <c r="Q8" s="722" t="s">
        <v>5939</v>
      </c>
    </row>
    <row r="9" spans="1:17">
      <c r="A9" s="721"/>
      <c r="B9" s="721">
        <v>3</v>
      </c>
      <c r="C9" s="722" t="s">
        <v>5947</v>
      </c>
      <c r="D9" s="723" t="s">
        <v>23</v>
      </c>
      <c r="E9" s="721" t="s">
        <v>254</v>
      </c>
      <c r="F9" s="721" t="s">
        <v>22</v>
      </c>
      <c r="G9" s="794">
        <v>33059</v>
      </c>
      <c r="H9" s="795">
        <v>27</v>
      </c>
      <c r="I9" s="725" t="s">
        <v>1403</v>
      </c>
      <c r="J9" s="721" t="s">
        <v>256</v>
      </c>
      <c r="K9" s="721" t="s">
        <v>283</v>
      </c>
      <c r="L9" s="813"/>
      <c r="M9" s="813" t="s">
        <v>6426</v>
      </c>
      <c r="N9" s="722" t="s">
        <v>5940</v>
      </c>
      <c r="O9" s="721" t="s">
        <v>255</v>
      </c>
      <c r="P9" s="722" t="s">
        <v>5946</v>
      </c>
      <c r="Q9" s="722" t="s">
        <v>5939</v>
      </c>
    </row>
    <row r="10" spans="1:17">
      <c r="A10" s="721">
        <v>2</v>
      </c>
      <c r="B10" s="721">
        <v>1</v>
      </c>
      <c r="C10" s="722" t="s">
        <v>5965</v>
      </c>
      <c r="D10" s="723" t="s">
        <v>23</v>
      </c>
      <c r="E10" s="721" t="s">
        <v>221</v>
      </c>
      <c r="F10" s="721" t="s">
        <v>337</v>
      </c>
      <c r="G10" s="794">
        <v>27474</v>
      </c>
      <c r="H10" s="795">
        <v>42</v>
      </c>
      <c r="I10" s="725" t="s">
        <v>1403</v>
      </c>
      <c r="J10" s="721" t="s">
        <v>256</v>
      </c>
      <c r="K10" s="721" t="s">
        <v>283</v>
      </c>
      <c r="L10" s="813"/>
      <c r="M10" s="813" t="s">
        <v>6426</v>
      </c>
      <c r="N10" s="722" t="s">
        <v>5940</v>
      </c>
      <c r="O10" s="721" t="s">
        <v>222</v>
      </c>
      <c r="P10" s="722" t="s">
        <v>5964</v>
      </c>
      <c r="Q10" s="727" t="s">
        <v>5966</v>
      </c>
    </row>
    <row r="11" spans="1:17">
      <c r="A11" s="721"/>
      <c r="B11" s="721">
        <v>2</v>
      </c>
      <c r="C11" s="722" t="s">
        <v>5969</v>
      </c>
      <c r="D11" s="723" t="s">
        <v>16</v>
      </c>
      <c r="E11" s="721" t="s">
        <v>221</v>
      </c>
      <c r="F11" s="721" t="s">
        <v>5970</v>
      </c>
      <c r="G11" s="794">
        <v>28524</v>
      </c>
      <c r="H11" s="795">
        <v>39</v>
      </c>
      <c r="I11" s="725" t="s">
        <v>1403</v>
      </c>
      <c r="J11" s="721" t="s">
        <v>256</v>
      </c>
      <c r="K11" s="721" t="s">
        <v>246</v>
      </c>
      <c r="L11" s="813"/>
      <c r="M11" s="813" t="s">
        <v>6426</v>
      </c>
      <c r="N11" s="722" t="s">
        <v>5940</v>
      </c>
      <c r="O11" s="721" t="s">
        <v>245</v>
      </c>
      <c r="P11" s="722" t="s">
        <v>5968</v>
      </c>
      <c r="Q11" s="727" t="s">
        <v>5966</v>
      </c>
    </row>
    <row r="12" spans="1:17">
      <c r="A12" s="721"/>
      <c r="B12" s="721">
        <v>3</v>
      </c>
      <c r="C12" s="722" t="s">
        <v>5974</v>
      </c>
      <c r="D12" s="723" t="s">
        <v>16</v>
      </c>
      <c r="E12" s="721" t="s">
        <v>254</v>
      </c>
      <c r="F12" s="721" t="s">
        <v>337</v>
      </c>
      <c r="G12" s="794">
        <v>36906</v>
      </c>
      <c r="H12" s="795">
        <v>16</v>
      </c>
      <c r="I12" s="725" t="s">
        <v>1403</v>
      </c>
      <c r="J12" s="721" t="s">
        <v>348</v>
      </c>
      <c r="K12" s="721" t="s">
        <v>266</v>
      </c>
      <c r="L12" s="813"/>
      <c r="M12" s="813" t="s">
        <v>6426</v>
      </c>
      <c r="N12" s="722" t="s">
        <v>5940</v>
      </c>
      <c r="O12" s="721" t="s">
        <v>255</v>
      </c>
      <c r="P12" s="722" t="s">
        <v>5973</v>
      </c>
      <c r="Q12" s="727" t="s">
        <v>5966</v>
      </c>
    </row>
    <row r="13" spans="1:17">
      <c r="A13" s="721"/>
      <c r="B13" s="721">
        <v>4</v>
      </c>
      <c r="C13" s="722" t="s">
        <v>5977</v>
      </c>
      <c r="D13" s="723" t="s">
        <v>23</v>
      </c>
      <c r="E13" s="721" t="s">
        <v>254</v>
      </c>
      <c r="F13" s="721" t="s">
        <v>229</v>
      </c>
      <c r="G13" s="794">
        <v>41393</v>
      </c>
      <c r="H13" s="795">
        <v>4</v>
      </c>
      <c r="I13" s="725" t="s">
        <v>1403</v>
      </c>
      <c r="J13" s="721" t="s">
        <v>265</v>
      </c>
      <c r="K13" s="721" t="s">
        <v>270</v>
      </c>
      <c r="L13" s="813"/>
      <c r="M13" s="813" t="s">
        <v>6426</v>
      </c>
      <c r="N13" s="722" t="s">
        <v>5940</v>
      </c>
      <c r="O13" s="721" t="s">
        <v>255</v>
      </c>
      <c r="P13" s="727" t="s">
        <v>5976</v>
      </c>
      <c r="Q13" s="727" t="s">
        <v>5966</v>
      </c>
    </row>
    <row r="14" spans="1:17">
      <c r="A14" s="721">
        <v>3</v>
      </c>
      <c r="B14" s="721">
        <v>1</v>
      </c>
      <c r="C14" s="722" t="s">
        <v>5979</v>
      </c>
      <c r="D14" s="723" t="s">
        <v>23</v>
      </c>
      <c r="E14" s="721" t="s">
        <v>221</v>
      </c>
      <c r="F14" s="721" t="s">
        <v>877</v>
      </c>
      <c r="G14" s="794">
        <v>22468</v>
      </c>
      <c r="H14" s="795">
        <v>56</v>
      </c>
      <c r="I14" s="725" t="s">
        <v>1403</v>
      </c>
      <c r="J14" s="721" t="s">
        <v>256</v>
      </c>
      <c r="K14" s="721" t="s">
        <v>283</v>
      </c>
      <c r="L14" s="813"/>
      <c r="M14" s="813" t="s">
        <v>6426</v>
      </c>
      <c r="N14" s="722" t="s">
        <v>5940</v>
      </c>
      <c r="O14" s="721" t="s">
        <v>222</v>
      </c>
      <c r="P14" s="722" t="s">
        <v>5978</v>
      </c>
      <c r="Q14" s="722" t="s">
        <v>5982</v>
      </c>
    </row>
    <row r="15" spans="1:17">
      <c r="A15" s="721"/>
      <c r="B15" s="721">
        <v>2</v>
      </c>
      <c r="C15" s="722" t="s">
        <v>5863</v>
      </c>
      <c r="D15" s="723" t="s">
        <v>16</v>
      </c>
      <c r="E15" s="721" t="s">
        <v>221</v>
      </c>
      <c r="F15" s="721" t="s">
        <v>877</v>
      </c>
      <c r="G15" s="794">
        <v>23021</v>
      </c>
      <c r="H15" s="795">
        <v>54</v>
      </c>
      <c r="I15" s="725" t="s">
        <v>1403</v>
      </c>
      <c r="J15" s="721" t="s">
        <v>256</v>
      </c>
      <c r="K15" s="721" t="s">
        <v>246</v>
      </c>
      <c r="L15" s="813"/>
      <c r="M15" s="813" t="s">
        <v>6426</v>
      </c>
      <c r="N15" s="722" t="s">
        <v>5940</v>
      </c>
      <c r="O15" s="721" t="s">
        <v>245</v>
      </c>
      <c r="P15" s="722" t="s">
        <v>5983</v>
      </c>
      <c r="Q15" s="722" t="s">
        <v>5982</v>
      </c>
    </row>
    <row r="16" spans="1:17">
      <c r="A16" s="721"/>
      <c r="B16" s="721">
        <v>3</v>
      </c>
      <c r="C16" s="722" t="s">
        <v>5986</v>
      </c>
      <c r="D16" s="723" t="s">
        <v>16</v>
      </c>
      <c r="E16" s="721" t="s">
        <v>254</v>
      </c>
      <c r="F16" s="721" t="s">
        <v>1227</v>
      </c>
      <c r="G16" s="794">
        <v>41086</v>
      </c>
      <c r="H16" s="795">
        <v>5</v>
      </c>
      <c r="I16" s="725" t="s">
        <v>1403</v>
      </c>
      <c r="J16" s="721" t="s">
        <v>265</v>
      </c>
      <c r="K16" s="721" t="s">
        <v>270</v>
      </c>
      <c r="L16" s="813"/>
      <c r="M16" s="813" t="s">
        <v>6426</v>
      </c>
      <c r="N16" s="722" t="s">
        <v>5987</v>
      </c>
      <c r="O16" s="721" t="s">
        <v>255</v>
      </c>
      <c r="P16" s="734" t="s">
        <v>5985</v>
      </c>
      <c r="Q16" s="722" t="s">
        <v>5982</v>
      </c>
    </row>
    <row r="17" spans="1:17">
      <c r="A17" s="721">
        <v>4</v>
      </c>
      <c r="B17" s="721">
        <v>1</v>
      </c>
      <c r="C17" s="722" t="s">
        <v>5997</v>
      </c>
      <c r="D17" s="723" t="s">
        <v>23</v>
      </c>
      <c r="E17" s="721" t="s">
        <v>221</v>
      </c>
      <c r="F17" s="721" t="s">
        <v>244</v>
      </c>
      <c r="G17" s="794">
        <v>31355</v>
      </c>
      <c r="H17" s="795">
        <v>31</v>
      </c>
      <c r="I17" s="725" t="s">
        <v>1403</v>
      </c>
      <c r="J17" s="721" t="s">
        <v>256</v>
      </c>
      <c r="K17" s="721" t="s">
        <v>283</v>
      </c>
      <c r="L17" s="813"/>
      <c r="M17" s="813" t="s">
        <v>6426</v>
      </c>
      <c r="N17" s="722" t="s">
        <v>5940</v>
      </c>
      <c r="O17" s="721" t="s">
        <v>222</v>
      </c>
      <c r="P17" s="722" t="s">
        <v>5996</v>
      </c>
      <c r="Q17" s="722" t="s">
        <v>5999</v>
      </c>
    </row>
    <row r="18" spans="1:17">
      <c r="A18" s="721"/>
      <c r="B18" s="721">
        <v>2</v>
      </c>
      <c r="C18" s="722" t="s">
        <v>3405</v>
      </c>
      <c r="D18" s="723" t="s">
        <v>16</v>
      </c>
      <c r="E18" s="721" t="s">
        <v>221</v>
      </c>
      <c r="F18" s="721" t="s">
        <v>244</v>
      </c>
      <c r="G18" s="794">
        <v>31488</v>
      </c>
      <c r="H18" s="795">
        <v>31</v>
      </c>
      <c r="I18" s="725" t="s">
        <v>1403</v>
      </c>
      <c r="J18" s="721" t="s">
        <v>256</v>
      </c>
      <c r="K18" s="721" t="s">
        <v>246</v>
      </c>
      <c r="L18" s="813"/>
      <c r="M18" s="813" t="s">
        <v>6426</v>
      </c>
      <c r="N18" s="722" t="s">
        <v>5940</v>
      </c>
      <c r="O18" s="721" t="s">
        <v>245</v>
      </c>
      <c r="P18" s="722" t="s">
        <v>6000</v>
      </c>
      <c r="Q18" s="722" t="s">
        <v>5999</v>
      </c>
    </row>
    <row r="19" spans="1:17">
      <c r="A19" s="721"/>
      <c r="B19" s="721">
        <v>3</v>
      </c>
      <c r="C19" s="722" t="s">
        <v>6003</v>
      </c>
      <c r="D19" s="723" t="s">
        <v>23</v>
      </c>
      <c r="E19" s="721" t="s">
        <v>254</v>
      </c>
      <c r="F19" s="721" t="s">
        <v>230</v>
      </c>
      <c r="G19" s="794">
        <v>38802</v>
      </c>
      <c r="H19" s="795">
        <v>11</v>
      </c>
      <c r="I19" s="725" t="s">
        <v>1403</v>
      </c>
      <c r="J19" s="721" t="s">
        <v>369</v>
      </c>
      <c r="K19" s="721" t="s">
        <v>266</v>
      </c>
      <c r="L19" s="813"/>
      <c r="M19" s="813" t="s">
        <v>6426</v>
      </c>
      <c r="N19" s="722" t="s">
        <v>5940</v>
      </c>
      <c r="O19" s="721" t="s">
        <v>255</v>
      </c>
      <c r="P19" s="722" t="s">
        <v>6002</v>
      </c>
      <c r="Q19" s="722" t="s">
        <v>5999</v>
      </c>
    </row>
    <row r="20" spans="1:17">
      <c r="A20" s="721"/>
      <c r="B20" s="721">
        <v>4</v>
      </c>
      <c r="C20" s="722" t="s">
        <v>6005</v>
      </c>
      <c r="D20" s="723" t="s">
        <v>16</v>
      </c>
      <c r="E20" s="721" t="s">
        <v>254</v>
      </c>
      <c r="F20" s="721" t="s">
        <v>230</v>
      </c>
      <c r="G20" s="794">
        <v>40179</v>
      </c>
      <c r="H20" s="795">
        <v>7</v>
      </c>
      <c r="I20" s="725" t="s">
        <v>1403</v>
      </c>
      <c r="J20" s="721" t="s">
        <v>265</v>
      </c>
      <c r="K20" s="721" t="s">
        <v>270</v>
      </c>
      <c r="L20" s="813"/>
      <c r="M20" s="813" t="s">
        <v>6426</v>
      </c>
      <c r="N20" s="722" t="s">
        <v>5940</v>
      </c>
      <c r="O20" s="721" t="s">
        <v>255</v>
      </c>
      <c r="P20" s="734" t="s">
        <v>6004</v>
      </c>
      <c r="Q20" s="722" t="s">
        <v>5999</v>
      </c>
    </row>
    <row r="21" spans="1:17">
      <c r="A21" s="721"/>
      <c r="B21" s="721">
        <v>5</v>
      </c>
      <c r="C21" s="722" t="s">
        <v>5989</v>
      </c>
      <c r="D21" s="723" t="s">
        <v>16</v>
      </c>
      <c r="E21" s="721" t="s">
        <v>221</v>
      </c>
      <c r="F21" s="721" t="s">
        <v>2933</v>
      </c>
      <c r="G21" s="794">
        <v>21621</v>
      </c>
      <c r="H21" s="795">
        <v>58</v>
      </c>
      <c r="I21" s="725" t="s">
        <v>1403</v>
      </c>
      <c r="J21" s="721" t="s">
        <v>256</v>
      </c>
      <c r="K21" s="721" t="s">
        <v>246</v>
      </c>
      <c r="L21" s="813"/>
      <c r="M21" s="813" t="s">
        <v>6426</v>
      </c>
      <c r="N21" s="722" t="s">
        <v>5940</v>
      </c>
      <c r="O21" s="721" t="s">
        <v>327</v>
      </c>
      <c r="P21" s="722" t="s">
        <v>5988</v>
      </c>
      <c r="Q21" s="722" t="s">
        <v>5992</v>
      </c>
    </row>
    <row r="22" spans="1:17">
      <c r="A22" s="721"/>
      <c r="B22" s="721">
        <v>6</v>
      </c>
      <c r="C22" s="722" t="s">
        <v>7448</v>
      </c>
      <c r="D22" s="723" t="s">
        <v>23</v>
      </c>
      <c r="E22" s="721" t="s">
        <v>221</v>
      </c>
      <c r="F22" s="721" t="s">
        <v>244</v>
      </c>
      <c r="G22" s="794" t="s">
        <v>7449</v>
      </c>
      <c r="H22" s="795"/>
      <c r="I22" s="725" t="s">
        <v>1403</v>
      </c>
      <c r="J22" s="721" t="s">
        <v>256</v>
      </c>
      <c r="K22" s="721" t="s">
        <v>165</v>
      </c>
      <c r="L22" s="813"/>
      <c r="M22" s="813" t="s">
        <v>6426</v>
      </c>
      <c r="N22" s="722" t="s">
        <v>5940</v>
      </c>
      <c r="O22" s="721" t="s">
        <v>327</v>
      </c>
      <c r="P22" s="722"/>
      <c r="Q22" s="722"/>
    </row>
    <row r="23" spans="1:17">
      <c r="A23" s="721">
        <v>5</v>
      </c>
      <c r="B23" s="721">
        <v>1</v>
      </c>
      <c r="C23" s="722" t="s">
        <v>6007</v>
      </c>
      <c r="D23" s="723" t="s">
        <v>23</v>
      </c>
      <c r="E23" s="721" t="s">
        <v>221</v>
      </c>
      <c r="F23" s="721" t="s">
        <v>2933</v>
      </c>
      <c r="G23" s="794">
        <v>27458</v>
      </c>
      <c r="H23" s="795">
        <v>42</v>
      </c>
      <c r="I23" s="725" t="s">
        <v>1403</v>
      </c>
      <c r="J23" s="721" t="s">
        <v>256</v>
      </c>
      <c r="K23" s="721" t="s">
        <v>1660</v>
      </c>
      <c r="L23" s="813"/>
      <c r="M23" s="813" t="s">
        <v>6426</v>
      </c>
      <c r="N23" s="722" t="s">
        <v>5940</v>
      </c>
      <c r="O23" s="721" t="s">
        <v>222</v>
      </c>
      <c r="P23" s="722" t="s">
        <v>6006</v>
      </c>
      <c r="Q23" s="722" t="s">
        <v>6010</v>
      </c>
    </row>
    <row r="24" spans="1:17">
      <c r="A24" s="721"/>
      <c r="B24" s="721">
        <v>2</v>
      </c>
      <c r="C24" s="722" t="s">
        <v>6012</v>
      </c>
      <c r="D24" s="723" t="s">
        <v>16</v>
      </c>
      <c r="E24" s="721" t="s">
        <v>221</v>
      </c>
      <c r="F24" s="721" t="s">
        <v>2933</v>
      </c>
      <c r="G24" s="794">
        <v>26003</v>
      </c>
      <c r="H24" s="795">
        <v>46</v>
      </c>
      <c r="I24" s="725" t="s">
        <v>1403</v>
      </c>
      <c r="J24" s="721" t="s">
        <v>256</v>
      </c>
      <c r="K24" s="721" t="s">
        <v>246</v>
      </c>
      <c r="L24" s="813"/>
      <c r="M24" s="813" t="s">
        <v>6426</v>
      </c>
      <c r="N24" s="722" t="s">
        <v>5940</v>
      </c>
      <c r="O24" s="721" t="s">
        <v>245</v>
      </c>
      <c r="P24" s="722" t="s">
        <v>6011</v>
      </c>
      <c r="Q24" s="722" t="s">
        <v>6010</v>
      </c>
    </row>
    <row r="25" spans="1:17">
      <c r="A25" s="721"/>
      <c r="B25" s="721">
        <v>3</v>
      </c>
      <c r="C25" s="722" t="s">
        <v>6016</v>
      </c>
      <c r="D25" s="723" t="s">
        <v>16</v>
      </c>
      <c r="E25" s="721" t="s">
        <v>254</v>
      </c>
      <c r="F25" s="721" t="s">
        <v>22</v>
      </c>
      <c r="G25" s="794">
        <v>34633</v>
      </c>
      <c r="H25" s="795">
        <v>22</v>
      </c>
      <c r="I25" s="725" t="s">
        <v>1403</v>
      </c>
      <c r="J25" s="721" t="s">
        <v>256</v>
      </c>
      <c r="K25" s="721" t="s">
        <v>270</v>
      </c>
      <c r="L25" s="813"/>
      <c r="M25" s="813" t="s">
        <v>6426</v>
      </c>
      <c r="N25" s="722" t="s">
        <v>5940</v>
      </c>
      <c r="O25" s="721" t="s">
        <v>255</v>
      </c>
      <c r="P25" s="722" t="s">
        <v>6015</v>
      </c>
      <c r="Q25" s="722" t="s">
        <v>6010</v>
      </c>
    </row>
    <row r="26" spans="1:17">
      <c r="A26" s="721"/>
      <c r="B26" s="721">
        <v>4</v>
      </c>
      <c r="C26" s="722" t="s">
        <v>6018</v>
      </c>
      <c r="D26" s="723" t="s">
        <v>23</v>
      </c>
      <c r="E26" s="721" t="s">
        <v>254</v>
      </c>
      <c r="F26" s="721" t="s">
        <v>22</v>
      </c>
      <c r="G26" s="794">
        <v>38488</v>
      </c>
      <c r="H26" s="795">
        <v>12</v>
      </c>
      <c r="I26" s="725" t="s">
        <v>1403</v>
      </c>
      <c r="J26" s="721" t="s">
        <v>369</v>
      </c>
      <c r="K26" s="721" t="s">
        <v>266</v>
      </c>
      <c r="L26" s="813"/>
      <c r="M26" s="813" t="s">
        <v>6426</v>
      </c>
      <c r="N26" s="722" t="s">
        <v>5940</v>
      </c>
      <c r="O26" s="721" t="s">
        <v>255</v>
      </c>
      <c r="P26" s="722" t="s">
        <v>6017</v>
      </c>
      <c r="Q26" s="722" t="s">
        <v>6010</v>
      </c>
    </row>
    <row r="27" spans="1:17">
      <c r="A27" s="721">
        <v>6</v>
      </c>
      <c r="B27" s="721">
        <v>1</v>
      </c>
      <c r="C27" s="722" t="s">
        <v>6020</v>
      </c>
      <c r="D27" s="723" t="s">
        <v>23</v>
      </c>
      <c r="E27" s="721" t="s">
        <v>221</v>
      </c>
      <c r="F27" s="721" t="s">
        <v>22</v>
      </c>
      <c r="G27" s="794">
        <v>35413</v>
      </c>
      <c r="H27" s="795">
        <v>20</v>
      </c>
      <c r="I27" s="725" t="s">
        <v>1403</v>
      </c>
      <c r="J27" s="721" t="s">
        <v>256</v>
      </c>
      <c r="K27" s="721" t="s">
        <v>261</v>
      </c>
      <c r="L27" s="813"/>
      <c r="M27" s="813" t="s">
        <v>6426</v>
      </c>
      <c r="N27" s="722" t="s">
        <v>5940</v>
      </c>
      <c r="O27" s="721" t="s">
        <v>222</v>
      </c>
      <c r="P27" s="722" t="s">
        <v>6019</v>
      </c>
      <c r="Q27" s="727" t="s">
        <v>6021</v>
      </c>
    </row>
    <row r="28" spans="1:17">
      <c r="A28" s="721"/>
      <c r="B28" s="721">
        <v>2</v>
      </c>
      <c r="C28" s="722" t="s">
        <v>6022</v>
      </c>
      <c r="D28" s="723" t="s">
        <v>16</v>
      </c>
      <c r="E28" s="738" t="s">
        <v>221</v>
      </c>
      <c r="F28" s="738" t="s">
        <v>952</v>
      </c>
      <c r="G28" s="794">
        <v>34646</v>
      </c>
      <c r="H28" s="795">
        <v>22</v>
      </c>
      <c r="I28" s="747" t="s">
        <v>1403</v>
      </c>
      <c r="J28" s="738" t="s">
        <v>256</v>
      </c>
      <c r="K28" s="738" t="s">
        <v>246</v>
      </c>
      <c r="L28" s="813"/>
      <c r="M28" s="813" t="s">
        <v>6426</v>
      </c>
      <c r="N28" s="722" t="s">
        <v>5987</v>
      </c>
      <c r="O28" s="738" t="s">
        <v>245</v>
      </c>
      <c r="P28" s="727" t="s">
        <v>6019</v>
      </c>
      <c r="Q28" s="727" t="s">
        <v>6021</v>
      </c>
    </row>
    <row r="29" spans="1:17">
      <c r="A29" s="721"/>
      <c r="B29" s="721">
        <v>3</v>
      </c>
      <c r="C29" s="722" t="s">
        <v>6026</v>
      </c>
      <c r="D29" s="723" t="s">
        <v>23</v>
      </c>
      <c r="E29" s="738" t="s">
        <v>254</v>
      </c>
      <c r="F29" s="738" t="s">
        <v>230</v>
      </c>
      <c r="G29" s="740">
        <v>42182</v>
      </c>
      <c r="H29" s="811">
        <v>2</v>
      </c>
      <c r="I29" s="747" t="s">
        <v>1403</v>
      </c>
      <c r="J29" s="738" t="s">
        <v>265</v>
      </c>
      <c r="K29" s="738" t="s">
        <v>270</v>
      </c>
      <c r="L29" s="813"/>
      <c r="M29" s="813" t="s">
        <v>6426</v>
      </c>
      <c r="N29" s="722" t="s">
        <v>6028</v>
      </c>
      <c r="O29" s="738" t="s">
        <v>255</v>
      </c>
      <c r="P29" s="727" t="s">
        <v>6025</v>
      </c>
      <c r="Q29" s="727" t="s">
        <v>6021</v>
      </c>
    </row>
    <row r="30" spans="1:17">
      <c r="A30" s="721">
        <v>7</v>
      </c>
      <c r="B30" s="721">
        <v>1</v>
      </c>
      <c r="C30" s="722" t="s">
        <v>6030</v>
      </c>
      <c r="D30" s="723" t="s">
        <v>23</v>
      </c>
      <c r="E30" s="721" t="s">
        <v>221</v>
      </c>
      <c r="F30" s="721" t="s">
        <v>244</v>
      </c>
      <c r="G30" s="794">
        <v>30230</v>
      </c>
      <c r="H30" s="795">
        <v>34</v>
      </c>
      <c r="I30" s="725" t="s">
        <v>1403</v>
      </c>
      <c r="J30" s="721" t="s">
        <v>256</v>
      </c>
      <c r="K30" s="721" t="s">
        <v>283</v>
      </c>
      <c r="L30" s="813"/>
      <c r="M30" s="813" t="s">
        <v>6426</v>
      </c>
      <c r="N30" s="722" t="s">
        <v>5940</v>
      </c>
      <c r="O30" s="721" t="s">
        <v>222</v>
      </c>
      <c r="P30" s="722" t="s">
        <v>6029</v>
      </c>
      <c r="Q30" s="722" t="s">
        <v>6031</v>
      </c>
    </row>
    <row r="31" spans="1:17">
      <c r="A31" s="721"/>
      <c r="B31" s="721">
        <v>2</v>
      </c>
      <c r="C31" s="722" t="s">
        <v>6033</v>
      </c>
      <c r="D31" s="723" t="s">
        <v>16</v>
      </c>
      <c r="E31" s="721" t="s">
        <v>221</v>
      </c>
      <c r="F31" s="721" t="s">
        <v>5244</v>
      </c>
      <c r="G31" s="794">
        <v>30653</v>
      </c>
      <c r="H31" s="795">
        <v>33</v>
      </c>
      <c r="I31" s="725" t="s">
        <v>1403</v>
      </c>
      <c r="J31" s="721" t="s">
        <v>289</v>
      </c>
      <c r="K31" s="721" t="s">
        <v>246</v>
      </c>
      <c r="L31" s="813"/>
      <c r="M31" s="813" t="s">
        <v>6426</v>
      </c>
      <c r="N31" s="722" t="s">
        <v>5940</v>
      </c>
      <c r="O31" s="721" t="s">
        <v>245</v>
      </c>
      <c r="P31" s="722" t="s">
        <v>6032</v>
      </c>
      <c r="Q31" s="722" t="s">
        <v>6031</v>
      </c>
    </row>
    <row r="32" spans="1:17">
      <c r="A32" s="721"/>
      <c r="B32" s="721">
        <v>3</v>
      </c>
      <c r="C32" s="722" t="s">
        <v>6037</v>
      </c>
      <c r="D32" s="723" t="s">
        <v>23</v>
      </c>
      <c r="E32" s="721" t="s">
        <v>254</v>
      </c>
      <c r="F32" s="721" t="s">
        <v>230</v>
      </c>
      <c r="G32" s="794">
        <v>38272</v>
      </c>
      <c r="H32" s="795">
        <v>12</v>
      </c>
      <c r="I32" s="725" t="s">
        <v>1403</v>
      </c>
      <c r="J32" s="721" t="s">
        <v>369</v>
      </c>
      <c r="K32" s="721" t="s">
        <v>266</v>
      </c>
      <c r="L32" s="813"/>
      <c r="M32" s="813" t="s">
        <v>6426</v>
      </c>
      <c r="N32" s="722" t="s">
        <v>5940</v>
      </c>
      <c r="O32" s="721" t="s">
        <v>255</v>
      </c>
      <c r="P32" s="722" t="s">
        <v>6036</v>
      </c>
      <c r="Q32" s="722" t="s">
        <v>6031</v>
      </c>
    </row>
    <row r="33" spans="1:17">
      <c r="A33" s="721"/>
      <c r="B33" s="721">
        <v>4</v>
      </c>
      <c r="C33" s="722" t="s">
        <v>6039</v>
      </c>
      <c r="D33" s="723" t="s">
        <v>16</v>
      </c>
      <c r="E33" s="721" t="s">
        <v>254</v>
      </c>
      <c r="F33" s="721" t="s">
        <v>230</v>
      </c>
      <c r="G33" s="794">
        <v>39775</v>
      </c>
      <c r="H33" s="795">
        <v>8</v>
      </c>
      <c r="I33" s="725" t="s">
        <v>1403</v>
      </c>
      <c r="J33" s="721" t="s">
        <v>369</v>
      </c>
      <c r="K33" s="721" t="s">
        <v>266</v>
      </c>
      <c r="L33" s="813"/>
      <c r="M33" s="813" t="s">
        <v>6426</v>
      </c>
      <c r="N33" s="722" t="s">
        <v>5940</v>
      </c>
      <c r="O33" s="721" t="s">
        <v>255</v>
      </c>
      <c r="P33" s="734" t="s">
        <v>6038</v>
      </c>
      <c r="Q33" s="722" t="s">
        <v>6031</v>
      </c>
    </row>
    <row r="34" spans="1:17">
      <c r="A34" s="721"/>
      <c r="B34" s="721">
        <v>5</v>
      </c>
      <c r="C34" s="722" t="s">
        <v>6041</v>
      </c>
      <c r="D34" s="723" t="s">
        <v>23</v>
      </c>
      <c r="E34" s="721" t="s">
        <v>254</v>
      </c>
      <c r="F34" s="721" t="s">
        <v>376</v>
      </c>
      <c r="G34" s="794">
        <v>31108</v>
      </c>
      <c r="H34" s="795">
        <v>32</v>
      </c>
      <c r="I34" s="725" t="s">
        <v>4508</v>
      </c>
      <c r="J34" s="721" t="s">
        <v>256</v>
      </c>
      <c r="K34" s="721" t="s">
        <v>283</v>
      </c>
      <c r="L34" s="813"/>
      <c r="M34" s="813" t="s">
        <v>6426</v>
      </c>
      <c r="N34" s="722" t="s">
        <v>5940</v>
      </c>
      <c r="O34" s="721" t="s">
        <v>1845</v>
      </c>
      <c r="P34" s="734" t="s">
        <v>6040</v>
      </c>
      <c r="Q34" s="722" t="s">
        <v>6031</v>
      </c>
    </row>
    <row r="35" spans="1:17">
      <c r="A35" s="721"/>
      <c r="B35" s="721">
        <v>6</v>
      </c>
      <c r="C35" s="722" t="s">
        <v>6043</v>
      </c>
      <c r="D35" s="723" t="s">
        <v>23</v>
      </c>
      <c r="E35" s="721" t="s">
        <v>254</v>
      </c>
      <c r="F35" s="721" t="s">
        <v>376</v>
      </c>
      <c r="G35" s="794">
        <v>34075</v>
      </c>
      <c r="H35" s="795">
        <v>24</v>
      </c>
      <c r="I35" s="725" t="s">
        <v>4508</v>
      </c>
      <c r="J35" s="721" t="s">
        <v>289</v>
      </c>
      <c r="K35" s="721" t="s">
        <v>283</v>
      </c>
      <c r="L35" s="813"/>
      <c r="M35" s="813" t="s">
        <v>6426</v>
      </c>
      <c r="N35" s="722" t="s">
        <v>5940</v>
      </c>
      <c r="O35" s="721" t="s">
        <v>1845</v>
      </c>
      <c r="P35" s="722" t="s">
        <v>6042</v>
      </c>
      <c r="Q35" s="722" t="s">
        <v>6031</v>
      </c>
    </row>
    <row r="36" spans="1:17">
      <c r="A36" s="721">
        <v>8</v>
      </c>
      <c r="B36" s="721">
        <v>1</v>
      </c>
      <c r="C36" s="722" t="s">
        <v>6045</v>
      </c>
      <c r="D36" s="723" t="s">
        <v>23</v>
      </c>
      <c r="E36" s="721" t="s">
        <v>221</v>
      </c>
      <c r="F36" s="721" t="s">
        <v>376</v>
      </c>
      <c r="G36" s="794">
        <v>23873</v>
      </c>
      <c r="H36" s="795">
        <v>52</v>
      </c>
      <c r="I36" s="725" t="s">
        <v>4508</v>
      </c>
      <c r="J36" s="721" t="s">
        <v>256</v>
      </c>
      <c r="K36" s="721" t="s">
        <v>283</v>
      </c>
      <c r="L36" s="813"/>
      <c r="M36" s="813" t="s">
        <v>6426</v>
      </c>
      <c r="N36" s="722" t="s">
        <v>5940</v>
      </c>
      <c r="O36" s="721" t="s">
        <v>222</v>
      </c>
      <c r="P36" s="722" t="s">
        <v>6044</v>
      </c>
      <c r="Q36" s="722" t="s">
        <v>6048</v>
      </c>
    </row>
    <row r="37" spans="1:17">
      <c r="A37" s="721"/>
      <c r="B37" s="721">
        <v>2</v>
      </c>
      <c r="C37" s="722" t="s">
        <v>6050</v>
      </c>
      <c r="D37" s="723" t="s">
        <v>16</v>
      </c>
      <c r="E37" s="721" t="s">
        <v>221</v>
      </c>
      <c r="F37" s="721" t="s">
        <v>376</v>
      </c>
      <c r="G37" s="794">
        <v>25354</v>
      </c>
      <c r="H37" s="795">
        <v>48</v>
      </c>
      <c r="I37" s="725" t="s">
        <v>4508</v>
      </c>
      <c r="J37" s="721" t="s">
        <v>256</v>
      </c>
      <c r="K37" s="721" t="s">
        <v>246</v>
      </c>
      <c r="L37" s="813"/>
      <c r="M37" s="813" t="s">
        <v>6426</v>
      </c>
      <c r="N37" s="722" t="s">
        <v>5940</v>
      </c>
      <c r="O37" s="721" t="s">
        <v>245</v>
      </c>
      <c r="P37" s="722" t="s">
        <v>6049</v>
      </c>
      <c r="Q37" s="722" t="s">
        <v>6048</v>
      </c>
    </row>
    <row r="38" spans="1:17">
      <c r="A38" s="721"/>
      <c r="B38" s="721">
        <v>3</v>
      </c>
      <c r="C38" s="722" t="s">
        <v>6053</v>
      </c>
      <c r="D38" s="723" t="s">
        <v>16</v>
      </c>
      <c r="E38" s="721" t="s">
        <v>254</v>
      </c>
      <c r="F38" s="721" t="s">
        <v>2933</v>
      </c>
      <c r="G38" s="794">
        <v>36309</v>
      </c>
      <c r="H38" s="795">
        <v>18</v>
      </c>
      <c r="I38" s="725" t="s">
        <v>4508</v>
      </c>
      <c r="J38" s="721" t="s">
        <v>348</v>
      </c>
      <c r="K38" s="721" t="s">
        <v>266</v>
      </c>
      <c r="L38" s="813"/>
      <c r="M38" s="813" t="s">
        <v>6426</v>
      </c>
      <c r="N38" s="722" t="s">
        <v>5940</v>
      </c>
      <c r="O38" s="721" t="s">
        <v>255</v>
      </c>
      <c r="P38" s="722" t="s">
        <v>6052</v>
      </c>
      <c r="Q38" s="722" t="s">
        <v>6048</v>
      </c>
    </row>
    <row r="39" spans="1:17">
      <c r="A39" s="721"/>
      <c r="B39" s="721">
        <v>4</v>
      </c>
      <c r="C39" s="722" t="s">
        <v>6055</v>
      </c>
      <c r="D39" s="723" t="s">
        <v>16</v>
      </c>
      <c r="E39" s="721" t="s">
        <v>254</v>
      </c>
      <c r="F39" s="721" t="s">
        <v>2933</v>
      </c>
      <c r="G39" s="794">
        <v>36740</v>
      </c>
      <c r="H39" s="795">
        <v>17</v>
      </c>
      <c r="I39" s="725" t="s">
        <v>4508</v>
      </c>
      <c r="J39" s="721" t="s">
        <v>348</v>
      </c>
      <c r="K39" s="721" t="s">
        <v>266</v>
      </c>
      <c r="L39" s="813"/>
      <c r="M39" s="813" t="s">
        <v>6426</v>
      </c>
      <c r="N39" s="722" t="s">
        <v>5940</v>
      </c>
      <c r="O39" s="721" t="s">
        <v>255</v>
      </c>
      <c r="P39" s="722" t="s">
        <v>6054</v>
      </c>
      <c r="Q39" s="722" t="s">
        <v>6048</v>
      </c>
    </row>
    <row r="40" spans="1:17">
      <c r="A40" s="721"/>
      <c r="B40" s="721">
        <v>5</v>
      </c>
      <c r="C40" s="722" t="s">
        <v>6057</v>
      </c>
      <c r="D40" s="723" t="s">
        <v>16</v>
      </c>
      <c r="E40" s="721" t="s">
        <v>254</v>
      </c>
      <c r="F40" s="721" t="s">
        <v>22</v>
      </c>
      <c r="G40" s="794">
        <v>37663</v>
      </c>
      <c r="H40" s="795">
        <v>14</v>
      </c>
      <c r="I40" s="725" t="s">
        <v>4508</v>
      </c>
      <c r="J40" s="721" t="s">
        <v>369</v>
      </c>
      <c r="K40" s="721" t="s">
        <v>266</v>
      </c>
      <c r="L40" s="813"/>
      <c r="M40" s="813" t="s">
        <v>6426</v>
      </c>
      <c r="N40" s="722" t="s">
        <v>5940</v>
      </c>
      <c r="O40" s="721" t="s">
        <v>255</v>
      </c>
      <c r="P40" s="722" t="s">
        <v>6056</v>
      </c>
      <c r="Q40" s="722" t="s">
        <v>6048</v>
      </c>
    </row>
    <row r="41" spans="1:17">
      <c r="A41" s="721"/>
      <c r="B41" s="721">
        <v>6</v>
      </c>
      <c r="C41" s="722" t="s">
        <v>6059</v>
      </c>
      <c r="D41" s="723" t="s">
        <v>16</v>
      </c>
      <c r="E41" s="721" t="s">
        <v>254</v>
      </c>
      <c r="F41" s="721" t="s">
        <v>22</v>
      </c>
      <c r="G41" s="794">
        <v>38773</v>
      </c>
      <c r="H41" s="795">
        <v>11</v>
      </c>
      <c r="I41" s="725" t="s">
        <v>4508</v>
      </c>
      <c r="J41" s="721" t="s">
        <v>369</v>
      </c>
      <c r="K41" s="721" t="s">
        <v>266</v>
      </c>
      <c r="L41" s="813"/>
      <c r="M41" s="813" t="s">
        <v>6426</v>
      </c>
      <c r="N41" s="722" t="s">
        <v>5940</v>
      </c>
      <c r="O41" s="721" t="s">
        <v>255</v>
      </c>
      <c r="P41" s="734" t="s">
        <v>6058</v>
      </c>
      <c r="Q41" s="722" t="s">
        <v>6048</v>
      </c>
    </row>
    <row r="42" spans="1:17">
      <c r="A42" s="721"/>
      <c r="B42" s="721">
        <v>7</v>
      </c>
      <c r="C42" s="722" t="s">
        <v>6061</v>
      </c>
      <c r="D42" s="723" t="s">
        <v>23</v>
      </c>
      <c r="E42" s="721" t="s">
        <v>254</v>
      </c>
      <c r="F42" s="721" t="s">
        <v>22</v>
      </c>
      <c r="G42" s="794">
        <v>39555</v>
      </c>
      <c r="H42" s="795">
        <v>9</v>
      </c>
      <c r="I42" s="725" t="s">
        <v>4508</v>
      </c>
      <c r="J42" s="772" t="s">
        <v>369</v>
      </c>
      <c r="K42" s="721" t="s">
        <v>266</v>
      </c>
      <c r="L42" s="813"/>
      <c r="M42" s="813" t="s">
        <v>6426</v>
      </c>
      <c r="N42" s="722" t="s">
        <v>5940</v>
      </c>
      <c r="O42" s="721" t="s">
        <v>255</v>
      </c>
      <c r="P42" s="734" t="s">
        <v>6060</v>
      </c>
      <c r="Q42" s="722" t="s">
        <v>6048</v>
      </c>
    </row>
    <row r="43" spans="1:17">
      <c r="A43" s="721">
        <v>9</v>
      </c>
      <c r="B43" s="721">
        <v>1</v>
      </c>
      <c r="C43" s="722" t="s">
        <v>6073</v>
      </c>
      <c r="D43" s="723" t="s">
        <v>16</v>
      </c>
      <c r="E43" s="721" t="s">
        <v>254</v>
      </c>
      <c r="F43" s="721" t="s">
        <v>6074</v>
      </c>
      <c r="G43" s="794">
        <v>36873</v>
      </c>
      <c r="H43" s="795">
        <v>16</v>
      </c>
      <c r="I43" s="725" t="s">
        <v>1403</v>
      </c>
      <c r="J43" s="721" t="s">
        <v>348</v>
      </c>
      <c r="K43" s="721" t="s">
        <v>266</v>
      </c>
      <c r="L43" s="813"/>
      <c r="M43" s="813" t="s">
        <v>6426</v>
      </c>
      <c r="N43" s="722" t="s">
        <v>5940</v>
      </c>
      <c r="O43" s="721" t="s">
        <v>255</v>
      </c>
      <c r="P43" s="722" t="s">
        <v>6072</v>
      </c>
      <c r="Q43" s="722" t="s">
        <v>6067</v>
      </c>
    </row>
    <row r="44" spans="1:17">
      <c r="A44" s="721"/>
      <c r="B44" s="721">
        <v>2</v>
      </c>
      <c r="C44" s="722" t="s">
        <v>6076</v>
      </c>
      <c r="D44" s="723" t="s">
        <v>16</v>
      </c>
      <c r="E44" s="721" t="s">
        <v>254</v>
      </c>
      <c r="F44" s="721" t="s">
        <v>22</v>
      </c>
      <c r="G44" s="794">
        <v>38272</v>
      </c>
      <c r="H44" s="795">
        <v>12</v>
      </c>
      <c r="I44" s="725" t="s">
        <v>1403</v>
      </c>
      <c r="J44" s="721" t="s">
        <v>369</v>
      </c>
      <c r="K44" s="721" t="s">
        <v>266</v>
      </c>
      <c r="L44" s="813"/>
      <c r="M44" s="813" t="s">
        <v>6426</v>
      </c>
      <c r="N44" s="722" t="s">
        <v>5940</v>
      </c>
      <c r="O44" s="721" t="s">
        <v>255</v>
      </c>
      <c r="P44" s="722" t="s">
        <v>6075</v>
      </c>
      <c r="Q44" s="722" t="s">
        <v>6067</v>
      </c>
    </row>
    <row r="45" spans="1:17">
      <c r="A45" s="721"/>
      <c r="B45" s="721">
        <v>3</v>
      </c>
      <c r="C45" s="722" t="s">
        <v>6078</v>
      </c>
      <c r="D45" s="723" t="s">
        <v>16</v>
      </c>
      <c r="E45" s="721" t="s">
        <v>254</v>
      </c>
      <c r="F45" s="721" t="s">
        <v>22</v>
      </c>
      <c r="G45" s="794">
        <v>40816</v>
      </c>
      <c r="H45" s="795">
        <v>5</v>
      </c>
      <c r="I45" s="725" t="s">
        <v>1403</v>
      </c>
      <c r="J45" s="721" t="s">
        <v>265</v>
      </c>
      <c r="K45" s="721" t="s">
        <v>270</v>
      </c>
      <c r="L45" s="813"/>
      <c r="M45" s="813" t="s">
        <v>6426</v>
      </c>
      <c r="N45" s="722" t="s">
        <v>5940</v>
      </c>
      <c r="O45" s="721" t="s">
        <v>255</v>
      </c>
      <c r="P45" s="734" t="s">
        <v>6077</v>
      </c>
      <c r="Q45" s="722" t="s">
        <v>6067</v>
      </c>
    </row>
    <row r="46" spans="1:17">
      <c r="A46" s="721">
        <v>10</v>
      </c>
      <c r="B46" s="721">
        <v>1</v>
      </c>
      <c r="C46" s="722" t="s">
        <v>6080</v>
      </c>
      <c r="D46" s="723" t="s">
        <v>23</v>
      </c>
      <c r="E46" s="721" t="s">
        <v>221</v>
      </c>
      <c r="F46" s="721" t="s">
        <v>244</v>
      </c>
      <c r="G46" s="794">
        <v>27338</v>
      </c>
      <c r="H46" s="795">
        <v>42</v>
      </c>
      <c r="I46" s="725" t="s">
        <v>1403</v>
      </c>
      <c r="J46" s="721" t="s">
        <v>256</v>
      </c>
      <c r="K46" s="721" t="s">
        <v>283</v>
      </c>
      <c r="L46" s="813"/>
      <c r="M46" s="813" t="s">
        <v>6426</v>
      </c>
      <c r="N46" s="722" t="s">
        <v>5940</v>
      </c>
      <c r="O46" s="721" t="s">
        <v>222</v>
      </c>
      <c r="P46" s="722" t="s">
        <v>6079</v>
      </c>
      <c r="Q46" s="722" t="s">
        <v>6081</v>
      </c>
    </row>
    <row r="47" spans="1:17">
      <c r="A47" s="721"/>
      <c r="B47" s="721">
        <v>2</v>
      </c>
      <c r="C47" s="722" t="s">
        <v>6083</v>
      </c>
      <c r="D47" s="723" t="s">
        <v>16</v>
      </c>
      <c r="E47" s="721" t="s">
        <v>221</v>
      </c>
      <c r="F47" s="721" t="s">
        <v>22</v>
      </c>
      <c r="G47" s="794">
        <v>25389</v>
      </c>
      <c r="H47" s="795">
        <v>48</v>
      </c>
      <c r="I47" s="725" t="s">
        <v>1403</v>
      </c>
      <c r="J47" s="721" t="s">
        <v>289</v>
      </c>
      <c r="K47" s="721" t="s">
        <v>246</v>
      </c>
      <c r="L47" s="813"/>
      <c r="M47" s="813" t="s">
        <v>6426</v>
      </c>
      <c r="N47" s="722" t="s">
        <v>5940</v>
      </c>
      <c r="O47" s="721" t="s">
        <v>245</v>
      </c>
      <c r="P47" s="722" t="s">
        <v>6082</v>
      </c>
      <c r="Q47" s="722" t="s">
        <v>6081</v>
      </c>
    </row>
    <row r="48" spans="1:17">
      <c r="A48" s="721"/>
      <c r="B48" s="721">
        <v>3</v>
      </c>
      <c r="C48" s="722" t="s">
        <v>6087</v>
      </c>
      <c r="D48" s="723" t="s">
        <v>23</v>
      </c>
      <c r="E48" s="721" t="s">
        <v>254</v>
      </c>
      <c r="F48" s="721" t="s">
        <v>6088</v>
      </c>
      <c r="G48" s="794">
        <v>36923</v>
      </c>
      <c r="H48" s="795">
        <v>16</v>
      </c>
      <c r="I48" s="725" t="s">
        <v>1403</v>
      </c>
      <c r="J48" s="721" t="s">
        <v>256</v>
      </c>
      <c r="K48" s="721" t="s">
        <v>266</v>
      </c>
      <c r="L48" s="813"/>
      <c r="M48" s="813" t="s">
        <v>6426</v>
      </c>
      <c r="N48" s="722" t="s">
        <v>5940</v>
      </c>
      <c r="O48" s="721" t="s">
        <v>255</v>
      </c>
      <c r="P48" s="734" t="s">
        <v>6086</v>
      </c>
      <c r="Q48" s="722" t="s">
        <v>6081</v>
      </c>
    </row>
    <row r="49" spans="1:17">
      <c r="A49" s="721"/>
      <c r="B49" s="721">
        <v>4</v>
      </c>
      <c r="C49" s="722" t="s">
        <v>6090</v>
      </c>
      <c r="D49" s="723" t="s">
        <v>16</v>
      </c>
      <c r="E49" s="721" t="s">
        <v>254</v>
      </c>
      <c r="F49" s="721" t="s">
        <v>22</v>
      </c>
      <c r="G49" s="794">
        <v>37712</v>
      </c>
      <c r="H49" s="795">
        <v>14</v>
      </c>
      <c r="I49" s="725" t="s">
        <v>1403</v>
      </c>
      <c r="J49" s="721" t="s">
        <v>369</v>
      </c>
      <c r="K49" s="721" t="s">
        <v>266</v>
      </c>
      <c r="L49" s="813"/>
      <c r="M49" s="813" t="s">
        <v>6426</v>
      </c>
      <c r="N49" s="722" t="s">
        <v>5940</v>
      </c>
      <c r="O49" s="721" t="s">
        <v>255</v>
      </c>
      <c r="P49" s="734" t="s">
        <v>6089</v>
      </c>
      <c r="Q49" s="722" t="s">
        <v>6081</v>
      </c>
    </row>
    <row r="50" spans="1:17">
      <c r="A50" s="721"/>
      <c r="B50" s="721">
        <v>5</v>
      </c>
      <c r="C50" s="722" t="s">
        <v>6092</v>
      </c>
      <c r="D50" s="723" t="s">
        <v>23</v>
      </c>
      <c r="E50" s="721" t="s">
        <v>254</v>
      </c>
      <c r="F50" s="721" t="s">
        <v>6088</v>
      </c>
      <c r="G50" s="794">
        <v>39520</v>
      </c>
      <c r="H50" s="795">
        <v>9</v>
      </c>
      <c r="I50" s="725" t="s">
        <v>1403</v>
      </c>
      <c r="J50" s="721" t="s">
        <v>369</v>
      </c>
      <c r="K50" s="721" t="s">
        <v>266</v>
      </c>
      <c r="L50" s="813"/>
      <c r="M50" s="813" t="s">
        <v>6426</v>
      </c>
      <c r="N50" s="722" t="s">
        <v>5940</v>
      </c>
      <c r="O50" s="721" t="s">
        <v>255</v>
      </c>
      <c r="P50" s="734" t="s">
        <v>6091</v>
      </c>
      <c r="Q50" s="722" t="s">
        <v>6081</v>
      </c>
    </row>
    <row r="51" spans="1:17">
      <c r="A51" s="721">
        <v>11</v>
      </c>
      <c r="B51" s="721">
        <v>1</v>
      </c>
      <c r="C51" s="722" t="s">
        <v>6094</v>
      </c>
      <c r="D51" s="723" t="s">
        <v>23</v>
      </c>
      <c r="E51" s="721" t="s">
        <v>221</v>
      </c>
      <c r="F51" s="721" t="s">
        <v>6088</v>
      </c>
      <c r="G51" s="794">
        <v>34792</v>
      </c>
      <c r="H51" s="795">
        <v>22</v>
      </c>
      <c r="I51" s="725" t="s">
        <v>1403</v>
      </c>
      <c r="J51" s="721" t="s">
        <v>256</v>
      </c>
      <c r="K51" s="721" t="s">
        <v>261</v>
      </c>
      <c r="L51" s="813"/>
      <c r="M51" s="813" t="s">
        <v>6426</v>
      </c>
      <c r="N51" s="722" t="s">
        <v>5940</v>
      </c>
      <c r="O51" s="721" t="s">
        <v>222</v>
      </c>
      <c r="P51" s="734" t="s">
        <v>6093</v>
      </c>
      <c r="Q51" s="734" t="s">
        <v>6096</v>
      </c>
    </row>
    <row r="52" spans="1:17">
      <c r="A52" s="721"/>
      <c r="B52" s="738">
        <v>2</v>
      </c>
      <c r="C52" s="722" t="s">
        <v>6098</v>
      </c>
      <c r="D52" s="723" t="s">
        <v>16</v>
      </c>
      <c r="E52" s="721" t="s">
        <v>221</v>
      </c>
      <c r="F52" s="721" t="s">
        <v>22</v>
      </c>
      <c r="G52" s="794">
        <v>35013</v>
      </c>
      <c r="H52" s="795">
        <v>21</v>
      </c>
      <c r="I52" s="725" t="s">
        <v>1403</v>
      </c>
      <c r="J52" s="721" t="s">
        <v>289</v>
      </c>
      <c r="K52" s="721" t="s">
        <v>246</v>
      </c>
      <c r="L52" s="813"/>
      <c r="M52" s="813" t="s">
        <v>6426</v>
      </c>
      <c r="N52" s="722" t="s">
        <v>5940</v>
      </c>
      <c r="O52" s="721" t="s">
        <v>245</v>
      </c>
      <c r="P52" s="734" t="s">
        <v>6097</v>
      </c>
      <c r="Q52" s="734" t="s">
        <v>6096</v>
      </c>
    </row>
    <row r="53" spans="1:17">
      <c r="A53" s="721"/>
      <c r="B53" s="721">
        <v>3</v>
      </c>
      <c r="C53" s="722" t="s">
        <v>6102</v>
      </c>
      <c r="D53" s="723" t="s">
        <v>23</v>
      </c>
      <c r="E53" s="721" t="s">
        <v>221</v>
      </c>
      <c r="F53" s="721" t="s">
        <v>230</v>
      </c>
      <c r="G53" s="794">
        <v>41603</v>
      </c>
      <c r="H53" s="795">
        <v>3</v>
      </c>
      <c r="I53" s="725" t="s">
        <v>1403</v>
      </c>
      <c r="J53" s="721" t="s">
        <v>265</v>
      </c>
      <c r="K53" s="721" t="s">
        <v>270</v>
      </c>
      <c r="L53" s="813"/>
      <c r="M53" s="813" t="s">
        <v>6426</v>
      </c>
      <c r="N53" s="722" t="s">
        <v>5940</v>
      </c>
      <c r="O53" s="721" t="s">
        <v>255</v>
      </c>
      <c r="P53" s="734" t="s">
        <v>6101</v>
      </c>
      <c r="Q53" s="734" t="s">
        <v>6096</v>
      </c>
    </row>
    <row r="54" spans="1:17">
      <c r="A54" s="721"/>
      <c r="B54" s="721">
        <v>4</v>
      </c>
      <c r="C54" s="722"/>
      <c r="D54" s="723" t="s">
        <v>16</v>
      </c>
      <c r="E54" s="721" t="s">
        <v>254</v>
      </c>
      <c r="F54" s="721"/>
      <c r="G54" s="794"/>
      <c r="H54" s="795"/>
      <c r="I54" s="725"/>
      <c r="J54" s="721"/>
      <c r="K54" s="721"/>
      <c r="L54" s="813"/>
      <c r="M54" s="813"/>
      <c r="N54" s="722"/>
      <c r="O54" s="721"/>
      <c r="P54" s="734"/>
      <c r="Q54" s="734"/>
    </row>
    <row r="55" spans="1:17">
      <c r="A55" s="721">
        <v>12</v>
      </c>
      <c r="B55" s="721">
        <v>1</v>
      </c>
      <c r="C55" s="722" t="s">
        <v>6104</v>
      </c>
      <c r="D55" s="723" t="s">
        <v>23</v>
      </c>
      <c r="E55" s="721" t="s">
        <v>221</v>
      </c>
      <c r="F55" s="721" t="s">
        <v>376</v>
      </c>
      <c r="G55" s="794">
        <v>26904</v>
      </c>
      <c r="H55" s="795">
        <v>43</v>
      </c>
      <c r="I55" s="725" t="s">
        <v>1403</v>
      </c>
      <c r="J55" s="721" t="s">
        <v>289</v>
      </c>
      <c r="K55" s="721" t="s">
        <v>283</v>
      </c>
      <c r="L55" s="813"/>
      <c r="M55" s="813" t="s">
        <v>6426</v>
      </c>
      <c r="N55" s="722" t="s">
        <v>5940</v>
      </c>
      <c r="O55" s="721" t="s">
        <v>222</v>
      </c>
      <c r="P55" s="734" t="s">
        <v>6103</v>
      </c>
      <c r="Q55" s="734" t="s">
        <v>6107</v>
      </c>
    </row>
    <row r="56" spans="1:17">
      <c r="A56" s="721"/>
      <c r="B56" s="721">
        <v>2</v>
      </c>
      <c r="C56" s="722" t="s">
        <v>4466</v>
      </c>
      <c r="D56" s="723" t="s">
        <v>16</v>
      </c>
      <c r="E56" s="721" t="s">
        <v>221</v>
      </c>
      <c r="F56" s="738" t="s">
        <v>6109</v>
      </c>
      <c r="G56" s="794">
        <v>31266</v>
      </c>
      <c r="H56" s="795">
        <v>31</v>
      </c>
      <c r="I56" s="725" t="s">
        <v>1403</v>
      </c>
      <c r="J56" s="721" t="s">
        <v>256</v>
      </c>
      <c r="K56" s="721" t="s">
        <v>246</v>
      </c>
      <c r="L56" s="813"/>
      <c r="M56" s="813" t="s">
        <v>6426</v>
      </c>
      <c r="N56" s="722" t="s">
        <v>5940</v>
      </c>
      <c r="O56" s="721" t="s">
        <v>245</v>
      </c>
      <c r="P56" s="734" t="s">
        <v>6108</v>
      </c>
      <c r="Q56" s="734" t="s">
        <v>6107</v>
      </c>
    </row>
    <row r="57" spans="1:17">
      <c r="A57" s="721"/>
      <c r="B57" s="721">
        <v>3</v>
      </c>
      <c r="C57" s="722" t="s">
        <v>6112</v>
      </c>
      <c r="D57" s="723" t="s">
        <v>23</v>
      </c>
      <c r="E57" s="721" t="s">
        <v>254</v>
      </c>
      <c r="F57" s="738" t="s">
        <v>952</v>
      </c>
      <c r="G57" s="794">
        <v>37809</v>
      </c>
      <c r="H57" s="795">
        <v>14</v>
      </c>
      <c r="I57" s="725" t="s">
        <v>1403</v>
      </c>
      <c r="J57" s="721" t="s">
        <v>369</v>
      </c>
      <c r="K57" s="721" t="s">
        <v>266</v>
      </c>
      <c r="L57" s="813"/>
      <c r="M57" s="813" t="s">
        <v>6426</v>
      </c>
      <c r="N57" s="722" t="s">
        <v>5940</v>
      </c>
      <c r="O57" s="721" t="s">
        <v>255</v>
      </c>
      <c r="P57" s="734" t="s">
        <v>6111</v>
      </c>
      <c r="Q57" s="734" t="s">
        <v>6107</v>
      </c>
    </row>
    <row r="58" spans="1:17">
      <c r="A58" s="721"/>
      <c r="B58" s="721">
        <v>4</v>
      </c>
      <c r="C58" s="722" t="s">
        <v>6114</v>
      </c>
      <c r="D58" s="723" t="s">
        <v>23</v>
      </c>
      <c r="E58" s="721" t="s">
        <v>254</v>
      </c>
      <c r="F58" s="738" t="s">
        <v>952</v>
      </c>
      <c r="G58" s="794">
        <v>38738</v>
      </c>
      <c r="H58" s="795">
        <v>11</v>
      </c>
      <c r="I58" s="725" t="s">
        <v>1403</v>
      </c>
      <c r="J58" s="721" t="s">
        <v>369</v>
      </c>
      <c r="K58" s="721" t="s">
        <v>266</v>
      </c>
      <c r="L58" s="813"/>
      <c r="M58" s="813" t="s">
        <v>6426</v>
      </c>
      <c r="N58" s="722" t="s">
        <v>5940</v>
      </c>
      <c r="O58" s="721" t="s">
        <v>255</v>
      </c>
      <c r="P58" s="734" t="s">
        <v>6113</v>
      </c>
      <c r="Q58" s="734" t="s">
        <v>6107</v>
      </c>
    </row>
    <row r="59" spans="1:17">
      <c r="A59" s="721">
        <v>13</v>
      </c>
      <c r="B59" s="721">
        <v>1</v>
      </c>
      <c r="C59" s="722" t="s">
        <v>6116</v>
      </c>
      <c r="D59" s="723" t="s">
        <v>23</v>
      </c>
      <c r="E59" s="721" t="s">
        <v>221</v>
      </c>
      <c r="F59" s="721" t="s">
        <v>376</v>
      </c>
      <c r="G59" s="794">
        <v>23075</v>
      </c>
      <c r="H59" s="795">
        <v>54</v>
      </c>
      <c r="I59" s="725" t="s">
        <v>4508</v>
      </c>
      <c r="J59" s="721" t="s">
        <v>223</v>
      </c>
      <c r="K59" s="721" t="s">
        <v>283</v>
      </c>
      <c r="L59" s="813"/>
      <c r="M59" s="813" t="s">
        <v>6426</v>
      </c>
      <c r="N59" s="722" t="s">
        <v>5940</v>
      </c>
      <c r="O59" s="721" t="s">
        <v>222</v>
      </c>
      <c r="P59" s="734" t="s">
        <v>6115</v>
      </c>
      <c r="Q59" s="734" t="s">
        <v>6119</v>
      </c>
    </row>
    <row r="60" spans="1:17">
      <c r="A60" s="721"/>
      <c r="B60" s="721">
        <v>2</v>
      </c>
      <c r="C60" s="722" t="s">
        <v>6121</v>
      </c>
      <c r="D60" s="723" t="s">
        <v>16</v>
      </c>
      <c r="E60" s="721" t="s">
        <v>221</v>
      </c>
      <c r="F60" s="721" t="s">
        <v>3987</v>
      </c>
      <c r="G60" s="794">
        <v>22822</v>
      </c>
      <c r="H60" s="795">
        <v>55</v>
      </c>
      <c r="I60" s="725" t="s">
        <v>4508</v>
      </c>
      <c r="J60" s="721" t="s">
        <v>289</v>
      </c>
      <c r="K60" s="721" t="s">
        <v>246</v>
      </c>
      <c r="L60" s="813"/>
      <c r="M60" s="813" t="s">
        <v>6426</v>
      </c>
      <c r="N60" s="722" t="s">
        <v>5940</v>
      </c>
      <c r="O60" s="721" t="s">
        <v>245</v>
      </c>
      <c r="P60" s="734" t="s">
        <v>6120</v>
      </c>
      <c r="Q60" s="734" t="s">
        <v>6119</v>
      </c>
    </row>
    <row r="61" spans="1:17">
      <c r="A61" s="721"/>
      <c r="B61" s="721">
        <v>3</v>
      </c>
      <c r="C61" s="722" t="s">
        <v>6124</v>
      </c>
      <c r="D61" s="723" t="s">
        <v>23</v>
      </c>
      <c r="E61" s="721" t="s">
        <v>254</v>
      </c>
      <c r="F61" s="721" t="s">
        <v>22</v>
      </c>
      <c r="G61" s="794">
        <v>36575</v>
      </c>
      <c r="H61" s="795">
        <v>17</v>
      </c>
      <c r="I61" s="725" t="s">
        <v>4508</v>
      </c>
      <c r="J61" s="721" t="s">
        <v>886</v>
      </c>
      <c r="K61" s="721" t="s">
        <v>266</v>
      </c>
      <c r="L61" s="813"/>
      <c r="M61" s="813" t="s">
        <v>6426</v>
      </c>
      <c r="N61" s="722" t="s">
        <v>5940</v>
      </c>
      <c r="O61" s="721" t="s">
        <v>255</v>
      </c>
      <c r="P61" s="734" t="s">
        <v>6123</v>
      </c>
      <c r="Q61" s="734" t="s">
        <v>6119</v>
      </c>
    </row>
    <row r="62" spans="1:17">
      <c r="A62" s="721"/>
      <c r="B62" s="721">
        <v>4</v>
      </c>
      <c r="C62" s="722" t="s">
        <v>6126</v>
      </c>
      <c r="D62" s="723" t="s">
        <v>16</v>
      </c>
      <c r="E62" s="721" t="s">
        <v>254</v>
      </c>
      <c r="F62" s="721" t="s">
        <v>22</v>
      </c>
      <c r="G62" s="794">
        <v>37052</v>
      </c>
      <c r="H62" s="795">
        <v>16</v>
      </c>
      <c r="I62" s="725" t="s">
        <v>4508</v>
      </c>
      <c r="J62" s="721" t="s">
        <v>886</v>
      </c>
      <c r="K62" s="721" t="s">
        <v>266</v>
      </c>
      <c r="L62" s="813"/>
      <c r="M62" s="813" t="s">
        <v>6426</v>
      </c>
      <c r="N62" s="722" t="s">
        <v>5940</v>
      </c>
      <c r="O62" s="721" t="s">
        <v>255</v>
      </c>
      <c r="P62" s="734" t="s">
        <v>6125</v>
      </c>
      <c r="Q62" s="734" t="s">
        <v>6119</v>
      </c>
    </row>
    <row r="63" spans="1:17">
      <c r="A63" s="721"/>
      <c r="B63" s="721">
        <v>5</v>
      </c>
      <c r="C63" s="722" t="s">
        <v>6128</v>
      </c>
      <c r="D63" s="723" t="s">
        <v>23</v>
      </c>
      <c r="E63" s="721" t="s">
        <v>254</v>
      </c>
      <c r="F63" s="721" t="s">
        <v>22</v>
      </c>
      <c r="G63" s="794">
        <v>38831</v>
      </c>
      <c r="H63" s="795">
        <v>11</v>
      </c>
      <c r="I63" s="725" t="s">
        <v>4508</v>
      </c>
      <c r="J63" s="721" t="s">
        <v>6129</v>
      </c>
      <c r="K63" s="721" t="s">
        <v>266</v>
      </c>
      <c r="L63" s="813"/>
      <c r="M63" s="813" t="s">
        <v>6426</v>
      </c>
      <c r="N63" s="722" t="s">
        <v>5940</v>
      </c>
      <c r="O63" s="721" t="s">
        <v>255</v>
      </c>
      <c r="P63" s="734" t="s">
        <v>6127</v>
      </c>
      <c r="Q63" s="734" t="s">
        <v>6119</v>
      </c>
    </row>
    <row r="64" spans="1:17">
      <c r="A64" s="721">
        <v>14</v>
      </c>
      <c r="B64" s="721">
        <v>1</v>
      </c>
      <c r="C64" s="722" t="s">
        <v>6143</v>
      </c>
      <c r="D64" s="723" t="s">
        <v>23</v>
      </c>
      <c r="E64" s="721" t="s">
        <v>221</v>
      </c>
      <c r="F64" s="721" t="s">
        <v>22</v>
      </c>
      <c r="G64" s="794">
        <v>19126</v>
      </c>
      <c r="H64" s="795">
        <v>65</v>
      </c>
      <c r="I64" s="725" t="s">
        <v>1403</v>
      </c>
      <c r="J64" s="721" t="s">
        <v>256</v>
      </c>
      <c r="K64" s="721" t="s">
        <v>283</v>
      </c>
      <c r="L64" s="813"/>
      <c r="M64" s="813" t="s">
        <v>6426</v>
      </c>
      <c r="N64" s="722" t="s">
        <v>5940</v>
      </c>
      <c r="O64" s="721" t="s">
        <v>222</v>
      </c>
      <c r="P64" s="734" t="s">
        <v>6142</v>
      </c>
      <c r="Q64" s="734" t="s">
        <v>6145</v>
      </c>
    </row>
    <row r="65" spans="1:17">
      <c r="A65" s="721"/>
      <c r="B65" s="721">
        <v>2</v>
      </c>
      <c r="C65" s="722" t="s">
        <v>4852</v>
      </c>
      <c r="D65" s="723" t="s">
        <v>16</v>
      </c>
      <c r="E65" s="721" t="s">
        <v>221</v>
      </c>
      <c r="F65" s="721" t="s">
        <v>3828</v>
      </c>
      <c r="G65" s="794">
        <v>22687</v>
      </c>
      <c r="H65" s="795">
        <v>55</v>
      </c>
      <c r="I65" s="725" t="s">
        <v>1403</v>
      </c>
      <c r="J65" s="721" t="s">
        <v>256</v>
      </c>
      <c r="K65" s="721" t="s">
        <v>246</v>
      </c>
      <c r="L65" s="813"/>
      <c r="M65" s="813" t="s">
        <v>6426</v>
      </c>
      <c r="N65" s="722" t="s">
        <v>5940</v>
      </c>
      <c r="O65" s="721" t="s">
        <v>245</v>
      </c>
      <c r="P65" s="734" t="s">
        <v>6146</v>
      </c>
      <c r="Q65" s="734" t="s">
        <v>6145</v>
      </c>
    </row>
    <row r="66" spans="1:17">
      <c r="A66" s="721"/>
      <c r="B66" s="721">
        <v>3</v>
      </c>
      <c r="C66" s="722" t="s">
        <v>6150</v>
      </c>
      <c r="D66" s="723" t="s">
        <v>23</v>
      </c>
      <c r="E66" s="721" t="s">
        <v>254</v>
      </c>
      <c r="F66" s="721" t="s">
        <v>2228</v>
      </c>
      <c r="G66" s="794">
        <v>34543</v>
      </c>
      <c r="H66" s="795">
        <v>23</v>
      </c>
      <c r="I66" s="725" t="s">
        <v>1403</v>
      </c>
      <c r="J66" s="721" t="s">
        <v>289</v>
      </c>
      <c r="K66" s="721" t="s">
        <v>283</v>
      </c>
      <c r="L66" s="813"/>
      <c r="M66" s="813" t="s">
        <v>6426</v>
      </c>
      <c r="N66" s="722" t="s">
        <v>5940</v>
      </c>
      <c r="O66" s="721" t="s">
        <v>255</v>
      </c>
      <c r="P66" s="734" t="s">
        <v>6149</v>
      </c>
      <c r="Q66" s="734" t="s">
        <v>6145</v>
      </c>
    </row>
    <row r="67" spans="1:17">
      <c r="A67" s="721"/>
      <c r="B67" s="721">
        <v>4</v>
      </c>
      <c r="C67" s="722" t="s">
        <v>6152</v>
      </c>
      <c r="D67" s="723" t="s">
        <v>16</v>
      </c>
      <c r="E67" s="721" t="s">
        <v>254</v>
      </c>
      <c r="F67" s="721" t="s">
        <v>22</v>
      </c>
      <c r="G67" s="794">
        <v>36485</v>
      </c>
      <c r="H67" s="795">
        <v>17</v>
      </c>
      <c r="I67" s="725" t="s">
        <v>1403</v>
      </c>
      <c r="J67" s="721" t="s">
        <v>886</v>
      </c>
      <c r="K67" s="721" t="s">
        <v>266</v>
      </c>
      <c r="L67" s="813"/>
      <c r="M67" s="813" t="s">
        <v>6426</v>
      </c>
      <c r="N67" s="722" t="s">
        <v>5940</v>
      </c>
      <c r="O67" s="721" t="s">
        <v>255</v>
      </c>
      <c r="P67" s="734" t="s">
        <v>6151</v>
      </c>
      <c r="Q67" s="734" t="s">
        <v>6145</v>
      </c>
    </row>
    <row r="68" spans="1:17">
      <c r="A68" s="721">
        <v>15</v>
      </c>
      <c r="B68" s="738">
        <v>1</v>
      </c>
      <c r="C68" s="722" t="s">
        <v>6154</v>
      </c>
      <c r="D68" s="723" t="s">
        <v>23</v>
      </c>
      <c r="E68" s="721" t="s">
        <v>221</v>
      </c>
      <c r="F68" s="721" t="s">
        <v>4668</v>
      </c>
      <c r="G68" s="794">
        <v>33962</v>
      </c>
      <c r="H68" s="795">
        <v>24</v>
      </c>
      <c r="I68" s="725" t="s">
        <v>1403</v>
      </c>
      <c r="J68" s="721" t="s">
        <v>785</v>
      </c>
      <c r="K68" s="721" t="s">
        <v>261</v>
      </c>
      <c r="L68" s="813"/>
      <c r="M68" s="813" t="s">
        <v>6426</v>
      </c>
      <c r="N68" s="722" t="s">
        <v>5940</v>
      </c>
      <c r="O68" s="721" t="s">
        <v>222</v>
      </c>
      <c r="P68" s="736" t="s">
        <v>6153</v>
      </c>
      <c r="Q68" s="736" t="s">
        <v>6156</v>
      </c>
    </row>
    <row r="69" spans="1:17">
      <c r="A69" s="721"/>
      <c r="B69" s="721">
        <v>2</v>
      </c>
      <c r="C69" s="722" t="s">
        <v>6159</v>
      </c>
      <c r="D69" s="723" t="s">
        <v>16</v>
      </c>
      <c r="E69" s="721" t="s">
        <v>221</v>
      </c>
      <c r="F69" s="721" t="s">
        <v>1514</v>
      </c>
      <c r="G69" s="794">
        <v>34439</v>
      </c>
      <c r="H69" s="795">
        <v>23</v>
      </c>
      <c r="I69" s="725" t="s">
        <v>1403</v>
      </c>
      <c r="J69" s="721" t="s">
        <v>223</v>
      </c>
      <c r="K69" s="721" t="s">
        <v>266</v>
      </c>
      <c r="L69" s="813"/>
      <c r="M69" s="813" t="s">
        <v>6426</v>
      </c>
      <c r="N69" s="722" t="s">
        <v>5940</v>
      </c>
      <c r="O69" s="721" t="s">
        <v>245</v>
      </c>
      <c r="P69" s="741" t="s">
        <v>6158</v>
      </c>
      <c r="Q69" s="736" t="s">
        <v>6156</v>
      </c>
    </row>
    <row r="70" spans="1:17">
      <c r="A70" s="721"/>
      <c r="B70" s="721">
        <v>3</v>
      </c>
      <c r="C70" s="722" t="s">
        <v>6163</v>
      </c>
      <c r="D70" s="723" t="s">
        <v>16</v>
      </c>
      <c r="E70" s="721" t="s">
        <v>254</v>
      </c>
      <c r="F70" s="721" t="s">
        <v>22</v>
      </c>
      <c r="G70" s="740">
        <v>41718</v>
      </c>
      <c r="H70" s="795">
        <v>3</v>
      </c>
      <c r="I70" s="725" t="s">
        <v>1403</v>
      </c>
      <c r="J70" s="721" t="s">
        <v>265</v>
      </c>
      <c r="K70" s="721" t="s">
        <v>270</v>
      </c>
      <c r="L70" s="813"/>
      <c r="M70" s="813" t="s">
        <v>6426</v>
      </c>
      <c r="N70" s="722" t="s">
        <v>5940</v>
      </c>
      <c r="O70" s="721" t="s">
        <v>255</v>
      </c>
      <c r="P70" s="736" t="s">
        <v>6162</v>
      </c>
      <c r="Q70" s="736" t="s">
        <v>6156</v>
      </c>
    </row>
    <row r="71" spans="1:17">
      <c r="A71" s="721"/>
      <c r="B71" s="721">
        <v>4</v>
      </c>
      <c r="C71" s="722" t="s">
        <v>7450</v>
      </c>
      <c r="D71" s="723" t="s">
        <v>23</v>
      </c>
      <c r="E71" s="721" t="s">
        <v>254</v>
      </c>
      <c r="F71" s="721" t="s">
        <v>229</v>
      </c>
      <c r="G71" s="740" t="s">
        <v>7451</v>
      </c>
      <c r="H71" s="795"/>
      <c r="I71" s="725" t="s">
        <v>1403</v>
      </c>
      <c r="J71" s="721" t="s">
        <v>265</v>
      </c>
      <c r="K71" s="721" t="s">
        <v>270</v>
      </c>
      <c r="L71" s="813"/>
      <c r="M71" s="813" t="s">
        <v>6426</v>
      </c>
      <c r="N71" s="722" t="s">
        <v>5940</v>
      </c>
      <c r="O71" s="721" t="s">
        <v>255</v>
      </c>
      <c r="P71" s="736"/>
      <c r="Q71" s="736"/>
    </row>
    <row r="72" spans="1:17">
      <c r="A72" s="721"/>
      <c r="B72" s="721">
        <v>5</v>
      </c>
      <c r="C72" s="722" t="s">
        <v>6160</v>
      </c>
      <c r="D72" s="723" t="s">
        <v>16</v>
      </c>
      <c r="E72" s="721" t="s">
        <v>2634</v>
      </c>
      <c r="F72" s="721" t="s">
        <v>6165</v>
      </c>
      <c r="G72" s="794">
        <v>18316</v>
      </c>
      <c r="H72" s="795">
        <v>67</v>
      </c>
      <c r="I72" s="725" t="s">
        <v>1403</v>
      </c>
      <c r="J72" s="721" t="s">
        <v>256</v>
      </c>
      <c r="K72" s="721" t="s">
        <v>246</v>
      </c>
      <c r="L72" s="813"/>
      <c r="M72" s="813" t="s">
        <v>6426</v>
      </c>
      <c r="N72" s="722" t="s">
        <v>5940</v>
      </c>
      <c r="O72" s="721" t="s">
        <v>327</v>
      </c>
      <c r="P72" s="741" t="s">
        <v>6164</v>
      </c>
      <c r="Q72" s="736" t="s">
        <v>6156</v>
      </c>
    </row>
    <row r="73" spans="1:17">
      <c r="A73" s="721">
        <v>16</v>
      </c>
      <c r="B73" s="721">
        <v>1</v>
      </c>
      <c r="C73" s="722" t="s">
        <v>104</v>
      </c>
      <c r="D73" s="723" t="s">
        <v>23</v>
      </c>
      <c r="E73" s="721" t="s">
        <v>221</v>
      </c>
      <c r="F73" s="721" t="s">
        <v>22</v>
      </c>
      <c r="G73" s="794">
        <v>27255</v>
      </c>
      <c r="H73" s="795">
        <v>42</v>
      </c>
      <c r="I73" s="725" t="s">
        <v>1403</v>
      </c>
      <c r="J73" s="721" t="s">
        <v>256</v>
      </c>
      <c r="K73" s="721" t="s">
        <v>283</v>
      </c>
      <c r="L73" s="813"/>
      <c r="M73" s="813" t="s">
        <v>6426</v>
      </c>
      <c r="N73" s="722" t="s">
        <v>5940</v>
      </c>
      <c r="O73" s="721" t="s">
        <v>222</v>
      </c>
      <c r="P73" s="734" t="s">
        <v>6167</v>
      </c>
      <c r="Q73" s="734" t="s">
        <v>6168</v>
      </c>
    </row>
    <row r="74" spans="1:17">
      <c r="A74" s="721"/>
      <c r="B74" s="721">
        <v>2</v>
      </c>
      <c r="C74" s="722" t="s">
        <v>6170</v>
      </c>
      <c r="D74" s="723" t="s">
        <v>16</v>
      </c>
      <c r="E74" s="721" t="s">
        <v>221</v>
      </c>
      <c r="F74" s="721" t="s">
        <v>22</v>
      </c>
      <c r="G74" s="794">
        <v>28109</v>
      </c>
      <c r="H74" s="795">
        <v>40</v>
      </c>
      <c r="I74" s="725" t="s">
        <v>1403</v>
      </c>
      <c r="J74" s="721" t="s">
        <v>256</v>
      </c>
      <c r="K74" s="721" t="s">
        <v>246</v>
      </c>
      <c r="L74" s="813"/>
      <c r="M74" s="813" t="s">
        <v>6426</v>
      </c>
      <c r="N74" s="722" t="s">
        <v>5940</v>
      </c>
      <c r="O74" s="721" t="s">
        <v>245</v>
      </c>
      <c r="P74" s="734" t="s">
        <v>6169</v>
      </c>
      <c r="Q74" s="734" t="s">
        <v>6168</v>
      </c>
    </row>
    <row r="75" spans="1:17">
      <c r="A75" s="721"/>
      <c r="B75" s="721">
        <v>3</v>
      </c>
      <c r="C75" s="722" t="s">
        <v>6173</v>
      </c>
      <c r="D75" s="723" t="s">
        <v>23</v>
      </c>
      <c r="E75" s="721" t="s">
        <v>254</v>
      </c>
      <c r="F75" s="721" t="s">
        <v>22</v>
      </c>
      <c r="G75" s="794">
        <v>35348</v>
      </c>
      <c r="H75" s="795">
        <v>20</v>
      </c>
      <c r="I75" s="725" t="s">
        <v>1403</v>
      </c>
      <c r="J75" s="721" t="s">
        <v>223</v>
      </c>
      <c r="K75" s="721" t="s">
        <v>266</v>
      </c>
      <c r="L75" s="813"/>
      <c r="M75" s="813" t="s">
        <v>6426</v>
      </c>
      <c r="N75" s="722" t="s">
        <v>5940</v>
      </c>
      <c r="O75" s="721" t="s">
        <v>255</v>
      </c>
      <c r="P75" s="734" t="s">
        <v>6172</v>
      </c>
      <c r="Q75" s="734" t="s">
        <v>6168</v>
      </c>
    </row>
    <row r="76" spans="1:17">
      <c r="A76" s="721"/>
      <c r="B76" s="721">
        <v>4</v>
      </c>
      <c r="C76" s="722" t="s">
        <v>6175</v>
      </c>
      <c r="D76" s="723" t="s">
        <v>23</v>
      </c>
      <c r="E76" s="721" t="s">
        <v>254</v>
      </c>
      <c r="F76" s="721" t="s">
        <v>22</v>
      </c>
      <c r="G76" s="794">
        <v>39066</v>
      </c>
      <c r="H76" s="795">
        <v>10</v>
      </c>
      <c r="I76" s="725" t="s">
        <v>1403</v>
      </c>
      <c r="J76" s="721" t="s">
        <v>369</v>
      </c>
      <c r="K76" s="721" t="s">
        <v>266</v>
      </c>
      <c r="L76" s="813"/>
      <c r="M76" s="813" t="s">
        <v>6426</v>
      </c>
      <c r="N76" s="722" t="s">
        <v>5940</v>
      </c>
      <c r="O76" s="721" t="s">
        <v>255</v>
      </c>
      <c r="P76" s="734" t="s">
        <v>6174</v>
      </c>
      <c r="Q76" s="734" t="s">
        <v>6168</v>
      </c>
    </row>
    <row r="77" spans="1:17">
      <c r="A77" s="721">
        <v>17</v>
      </c>
      <c r="B77" s="721">
        <v>1</v>
      </c>
      <c r="C77" s="722" t="s">
        <v>6180</v>
      </c>
      <c r="D77" s="723" t="s">
        <v>16</v>
      </c>
      <c r="E77" s="721" t="s">
        <v>1260</v>
      </c>
      <c r="F77" s="721" t="s">
        <v>309</v>
      </c>
      <c r="G77" s="794">
        <v>26492</v>
      </c>
      <c r="H77" s="795"/>
      <c r="I77" s="725" t="s">
        <v>1403</v>
      </c>
      <c r="J77" s="721" t="s">
        <v>1291</v>
      </c>
      <c r="K77" s="721" t="s">
        <v>246</v>
      </c>
      <c r="L77" s="813"/>
      <c r="M77" s="813" t="s">
        <v>6426</v>
      </c>
      <c r="N77" s="722" t="s">
        <v>5940</v>
      </c>
      <c r="O77" s="721" t="s">
        <v>222</v>
      </c>
      <c r="P77" s="736" t="s">
        <v>7334</v>
      </c>
      <c r="Q77" s="736" t="s">
        <v>7336</v>
      </c>
    </row>
    <row r="78" spans="1:17">
      <c r="A78" s="721"/>
      <c r="B78" s="721">
        <v>2</v>
      </c>
      <c r="C78" s="722" t="s">
        <v>813</v>
      </c>
      <c r="D78" s="723" t="s">
        <v>23</v>
      </c>
      <c r="E78" s="721" t="s">
        <v>254</v>
      </c>
      <c r="F78" s="721" t="s">
        <v>230</v>
      </c>
      <c r="G78" s="794">
        <v>38187</v>
      </c>
      <c r="H78" s="795"/>
      <c r="I78" s="725" t="s">
        <v>1403</v>
      </c>
      <c r="J78" s="721" t="s">
        <v>1291</v>
      </c>
      <c r="K78" s="721" t="s">
        <v>270</v>
      </c>
      <c r="L78" s="813"/>
      <c r="M78" s="813" t="s">
        <v>6426</v>
      </c>
      <c r="N78" s="722" t="s">
        <v>5940</v>
      </c>
      <c r="O78" s="721" t="s">
        <v>255</v>
      </c>
      <c r="P78" s="736" t="s">
        <v>7335</v>
      </c>
      <c r="Q78" s="736" t="s">
        <v>7336</v>
      </c>
    </row>
    <row r="79" spans="1:17">
      <c r="A79" s="721">
        <v>18</v>
      </c>
      <c r="B79" s="721">
        <v>1</v>
      </c>
      <c r="C79" s="722" t="s">
        <v>6187</v>
      </c>
      <c r="D79" s="723" t="s">
        <v>23</v>
      </c>
      <c r="E79" s="721" t="s">
        <v>221</v>
      </c>
      <c r="F79" s="721" t="s">
        <v>3143</v>
      </c>
      <c r="G79" s="794">
        <v>29337</v>
      </c>
      <c r="H79" s="795">
        <v>37</v>
      </c>
      <c r="I79" s="725" t="s">
        <v>1403</v>
      </c>
      <c r="J79" s="721" t="s">
        <v>256</v>
      </c>
      <c r="K79" s="721" t="s">
        <v>283</v>
      </c>
      <c r="L79" s="813"/>
      <c r="M79" s="813" t="s">
        <v>6426</v>
      </c>
      <c r="N79" s="722" t="s">
        <v>5940</v>
      </c>
      <c r="O79" s="721" t="s">
        <v>222</v>
      </c>
      <c r="P79" s="734" t="s">
        <v>6186</v>
      </c>
      <c r="Q79" s="734" t="s">
        <v>6190</v>
      </c>
    </row>
    <row r="80" spans="1:17">
      <c r="A80" s="721"/>
      <c r="B80" s="721">
        <v>2</v>
      </c>
      <c r="C80" s="722" t="s">
        <v>638</v>
      </c>
      <c r="D80" s="723" t="s">
        <v>16</v>
      </c>
      <c r="E80" s="721" t="s">
        <v>221</v>
      </c>
      <c r="F80" s="721" t="s">
        <v>6165</v>
      </c>
      <c r="G80" s="794">
        <v>30325</v>
      </c>
      <c r="H80" s="795">
        <v>34</v>
      </c>
      <c r="I80" s="725" t="s">
        <v>1403</v>
      </c>
      <c r="J80" s="721" t="s">
        <v>256</v>
      </c>
      <c r="K80" s="721" t="s">
        <v>246</v>
      </c>
      <c r="L80" s="813"/>
      <c r="M80" s="813" t="s">
        <v>6426</v>
      </c>
      <c r="N80" s="722" t="s">
        <v>5940</v>
      </c>
      <c r="O80" s="721" t="s">
        <v>245</v>
      </c>
      <c r="P80" s="734" t="s">
        <v>6192</v>
      </c>
      <c r="Q80" s="734" t="s">
        <v>6190</v>
      </c>
    </row>
    <row r="81" spans="1:17">
      <c r="A81" s="721"/>
      <c r="B81" s="721">
        <v>3</v>
      </c>
      <c r="C81" s="722" t="s">
        <v>6196</v>
      </c>
      <c r="D81" s="723" t="s">
        <v>23</v>
      </c>
      <c r="E81" s="721" t="s">
        <v>254</v>
      </c>
      <c r="F81" s="721" t="s">
        <v>22</v>
      </c>
      <c r="G81" s="794">
        <v>38407</v>
      </c>
      <c r="H81" s="795">
        <v>12</v>
      </c>
      <c r="I81" s="725" t="s">
        <v>1403</v>
      </c>
      <c r="J81" s="721" t="s">
        <v>369</v>
      </c>
      <c r="K81" s="721" t="s">
        <v>266</v>
      </c>
      <c r="L81" s="813"/>
      <c r="M81" s="813" t="s">
        <v>6426</v>
      </c>
      <c r="N81" s="722" t="s">
        <v>5940</v>
      </c>
      <c r="O81" s="721" t="s">
        <v>255</v>
      </c>
      <c r="P81" s="727" t="s">
        <v>6195</v>
      </c>
      <c r="Q81" s="734" t="s">
        <v>6190</v>
      </c>
    </row>
    <row r="82" spans="1:17">
      <c r="A82" s="721"/>
      <c r="B82" s="721">
        <v>4</v>
      </c>
      <c r="C82" s="722" t="s">
        <v>6198</v>
      </c>
      <c r="D82" s="723" t="s">
        <v>16</v>
      </c>
      <c r="E82" s="721" t="s">
        <v>254</v>
      </c>
      <c r="F82" s="721" t="s">
        <v>22</v>
      </c>
      <c r="G82" s="794">
        <v>41169</v>
      </c>
      <c r="H82" s="795">
        <v>4</v>
      </c>
      <c r="I82" s="725" t="s">
        <v>1403</v>
      </c>
      <c r="J82" s="721" t="s">
        <v>265</v>
      </c>
      <c r="K82" s="721" t="s">
        <v>270</v>
      </c>
      <c r="L82" s="813"/>
      <c r="M82" s="813" t="s">
        <v>6426</v>
      </c>
      <c r="N82" s="722" t="s">
        <v>5940</v>
      </c>
      <c r="O82" s="721" t="s">
        <v>255</v>
      </c>
      <c r="P82" s="727" t="s">
        <v>6197</v>
      </c>
      <c r="Q82" s="734" t="s">
        <v>6190</v>
      </c>
    </row>
    <row r="83" spans="1:17">
      <c r="A83" s="721"/>
      <c r="B83" s="721">
        <v>5</v>
      </c>
      <c r="C83" s="722" t="s">
        <v>7452</v>
      </c>
      <c r="D83" s="723" t="s">
        <v>16</v>
      </c>
      <c r="E83" s="721" t="s">
        <v>254</v>
      </c>
      <c r="F83" s="721"/>
      <c r="G83" s="794"/>
      <c r="H83" s="795"/>
      <c r="I83" s="725"/>
      <c r="J83" s="721"/>
      <c r="K83" s="721"/>
      <c r="L83" s="813"/>
      <c r="M83" s="813"/>
      <c r="N83" s="722"/>
      <c r="O83" s="721"/>
      <c r="P83" s="727"/>
      <c r="Q83" s="734"/>
    </row>
    <row r="84" spans="1:17">
      <c r="A84" s="721">
        <v>19</v>
      </c>
      <c r="B84" s="721">
        <v>1</v>
      </c>
      <c r="C84" s="722" t="s">
        <v>6194</v>
      </c>
      <c r="D84" s="723" t="s">
        <v>23</v>
      </c>
      <c r="E84" s="721" t="s">
        <v>221</v>
      </c>
      <c r="F84" s="721" t="s">
        <v>6165</v>
      </c>
      <c r="G84" s="794">
        <v>21920</v>
      </c>
      <c r="H84" s="795">
        <v>57</v>
      </c>
      <c r="I84" s="725" t="s">
        <v>1403</v>
      </c>
      <c r="J84" s="721" t="s">
        <v>256</v>
      </c>
      <c r="K84" s="721" t="s">
        <v>283</v>
      </c>
      <c r="L84" s="813"/>
      <c r="M84" s="813" t="s">
        <v>6426</v>
      </c>
      <c r="N84" s="722" t="s">
        <v>5940</v>
      </c>
      <c r="O84" s="721" t="s">
        <v>222</v>
      </c>
      <c r="P84" s="734" t="s">
        <v>6199</v>
      </c>
      <c r="Q84" s="734" t="s">
        <v>6190</v>
      </c>
    </row>
    <row r="85" spans="1:17">
      <c r="A85" s="721"/>
      <c r="B85" s="721">
        <v>2</v>
      </c>
      <c r="C85" s="722" t="s">
        <v>6193</v>
      </c>
      <c r="D85" s="723" t="s">
        <v>16</v>
      </c>
      <c r="E85" s="721" t="s">
        <v>221</v>
      </c>
      <c r="F85" s="721" t="s">
        <v>6165</v>
      </c>
      <c r="G85" s="794">
        <v>22646</v>
      </c>
      <c r="H85" s="795">
        <v>55</v>
      </c>
      <c r="I85" s="725" t="s">
        <v>1403</v>
      </c>
      <c r="J85" s="721" t="s">
        <v>256</v>
      </c>
      <c r="K85" s="721" t="s">
        <v>283</v>
      </c>
      <c r="L85" s="813"/>
      <c r="M85" s="813" t="s">
        <v>6426</v>
      </c>
      <c r="N85" s="722" t="s">
        <v>5940</v>
      </c>
      <c r="O85" s="721" t="s">
        <v>245</v>
      </c>
      <c r="P85" s="734" t="s">
        <v>6202</v>
      </c>
      <c r="Q85" s="734" t="s">
        <v>6190</v>
      </c>
    </row>
    <row r="86" spans="1:17">
      <c r="A86" s="721">
        <v>20</v>
      </c>
      <c r="B86" s="721">
        <v>1</v>
      </c>
      <c r="C86" s="722" t="s">
        <v>6206</v>
      </c>
      <c r="D86" s="723" t="s">
        <v>23</v>
      </c>
      <c r="E86" s="721" t="s">
        <v>221</v>
      </c>
      <c r="F86" s="721" t="s">
        <v>1514</v>
      </c>
      <c r="G86" s="794">
        <v>29770</v>
      </c>
      <c r="H86" s="795">
        <v>36</v>
      </c>
      <c r="I86" s="725" t="s">
        <v>1403</v>
      </c>
      <c r="J86" s="721" t="s">
        <v>289</v>
      </c>
      <c r="K86" s="721" t="s">
        <v>283</v>
      </c>
      <c r="L86" s="813"/>
      <c r="M86" s="813" t="s">
        <v>6426</v>
      </c>
      <c r="N86" s="722" t="s">
        <v>5940</v>
      </c>
      <c r="O86" s="721" t="s">
        <v>222</v>
      </c>
      <c r="P86" s="734" t="s">
        <v>6205</v>
      </c>
      <c r="Q86" s="734" t="s">
        <v>6207</v>
      </c>
    </row>
    <row r="87" spans="1:17">
      <c r="A87" s="721"/>
      <c r="B87" s="721">
        <v>2</v>
      </c>
      <c r="C87" s="722" t="s">
        <v>6209</v>
      </c>
      <c r="D87" s="723" t="s">
        <v>16</v>
      </c>
      <c r="E87" s="721" t="s">
        <v>221</v>
      </c>
      <c r="F87" s="721" t="s">
        <v>1514</v>
      </c>
      <c r="G87" s="794">
        <v>32117</v>
      </c>
      <c r="H87" s="795">
        <v>29</v>
      </c>
      <c r="I87" s="725" t="s">
        <v>1403</v>
      </c>
      <c r="J87" s="721" t="s">
        <v>289</v>
      </c>
      <c r="K87" s="721" t="s">
        <v>246</v>
      </c>
      <c r="L87" s="813"/>
      <c r="M87" s="813" t="s">
        <v>6426</v>
      </c>
      <c r="N87" s="722" t="s">
        <v>5940</v>
      </c>
      <c r="O87" s="721" t="s">
        <v>245</v>
      </c>
      <c r="P87" s="734" t="s">
        <v>6208</v>
      </c>
      <c r="Q87" s="734" t="s">
        <v>6207</v>
      </c>
    </row>
    <row r="88" spans="1:17">
      <c r="A88" s="721"/>
      <c r="B88" s="721">
        <v>3</v>
      </c>
      <c r="C88" s="722" t="s">
        <v>6213</v>
      </c>
      <c r="D88" s="723" t="s">
        <v>23</v>
      </c>
      <c r="E88" s="721" t="s">
        <v>254</v>
      </c>
      <c r="F88" s="721" t="s">
        <v>1514</v>
      </c>
      <c r="G88" s="794">
        <v>40587</v>
      </c>
      <c r="H88" s="795">
        <v>6</v>
      </c>
      <c r="I88" s="725" t="s">
        <v>1403</v>
      </c>
      <c r="J88" s="721" t="s">
        <v>265</v>
      </c>
      <c r="K88" s="721" t="s">
        <v>270</v>
      </c>
      <c r="L88" s="813"/>
      <c r="M88" s="813" t="s">
        <v>6426</v>
      </c>
      <c r="N88" s="722" t="s">
        <v>5940</v>
      </c>
      <c r="O88" s="721" t="s">
        <v>255</v>
      </c>
      <c r="P88" s="734" t="s">
        <v>6212</v>
      </c>
      <c r="Q88" s="734" t="s">
        <v>6207</v>
      </c>
    </row>
    <row r="89" spans="1:17">
      <c r="A89" s="721"/>
      <c r="B89" s="721">
        <v>4</v>
      </c>
      <c r="C89" s="722" t="s">
        <v>7332</v>
      </c>
      <c r="D89" s="723" t="s">
        <v>23</v>
      </c>
      <c r="E89" s="721" t="s">
        <v>254</v>
      </c>
      <c r="F89" s="721" t="s">
        <v>22</v>
      </c>
      <c r="G89" s="794">
        <v>43424</v>
      </c>
      <c r="H89" s="795"/>
      <c r="I89" s="725" t="s">
        <v>1403</v>
      </c>
      <c r="J89" s="721" t="s">
        <v>265</v>
      </c>
      <c r="K89" s="721" t="s">
        <v>270</v>
      </c>
      <c r="L89" s="813"/>
      <c r="M89" s="813" t="s">
        <v>6426</v>
      </c>
      <c r="N89" s="722" t="s">
        <v>5940</v>
      </c>
      <c r="O89" s="721" t="s">
        <v>255</v>
      </c>
      <c r="P89" s="736" t="s">
        <v>7333</v>
      </c>
      <c r="Q89" s="734" t="s">
        <v>6207</v>
      </c>
    </row>
    <row r="90" spans="1:17">
      <c r="A90" s="721">
        <v>21</v>
      </c>
      <c r="B90" s="721">
        <v>1</v>
      </c>
      <c r="C90" s="722" t="s">
        <v>6826</v>
      </c>
      <c r="D90" s="723" t="s">
        <v>23</v>
      </c>
      <c r="E90" s="738" t="s">
        <v>221</v>
      </c>
      <c r="F90" s="738" t="s">
        <v>6227</v>
      </c>
      <c r="G90" s="794">
        <v>27948</v>
      </c>
      <c r="H90" s="795">
        <v>41</v>
      </c>
      <c r="I90" s="747" t="s">
        <v>1403</v>
      </c>
      <c r="J90" s="738" t="s">
        <v>785</v>
      </c>
      <c r="K90" s="738" t="s">
        <v>261</v>
      </c>
      <c r="L90" s="813"/>
      <c r="M90" s="813" t="s">
        <v>6426</v>
      </c>
      <c r="N90" s="722" t="s">
        <v>6231</v>
      </c>
      <c r="O90" s="721" t="s">
        <v>222</v>
      </c>
      <c r="P90" s="736" t="s">
        <v>6225</v>
      </c>
      <c r="Q90" s="736" t="s">
        <v>6230</v>
      </c>
    </row>
    <row r="91" spans="1:17">
      <c r="A91" s="721"/>
      <c r="B91" s="721">
        <v>2</v>
      </c>
      <c r="C91" s="722" t="s">
        <v>6233</v>
      </c>
      <c r="D91" s="723" t="s">
        <v>16</v>
      </c>
      <c r="E91" s="721" t="s">
        <v>221</v>
      </c>
      <c r="F91" s="721" t="s">
        <v>524</v>
      </c>
      <c r="G91" s="794">
        <v>31174</v>
      </c>
      <c r="H91" s="795">
        <v>32</v>
      </c>
      <c r="I91" s="725" t="s">
        <v>1403</v>
      </c>
      <c r="J91" s="721" t="s">
        <v>289</v>
      </c>
      <c r="K91" s="721" t="s">
        <v>246</v>
      </c>
      <c r="L91" s="813"/>
      <c r="M91" s="813" t="s">
        <v>6426</v>
      </c>
      <c r="N91" s="722" t="s">
        <v>5940</v>
      </c>
      <c r="O91" s="721" t="s">
        <v>245</v>
      </c>
      <c r="P91" s="727" t="s">
        <v>6232</v>
      </c>
      <c r="Q91" s="734" t="s">
        <v>6230</v>
      </c>
    </row>
    <row r="92" spans="1:17">
      <c r="A92" s="721"/>
      <c r="B92" s="721">
        <v>3</v>
      </c>
      <c r="C92" s="722" t="s">
        <v>6237</v>
      </c>
      <c r="D92" s="723" t="s">
        <v>16</v>
      </c>
      <c r="E92" s="721" t="s">
        <v>254</v>
      </c>
      <c r="F92" s="721" t="s">
        <v>22</v>
      </c>
      <c r="G92" s="794">
        <v>37252</v>
      </c>
      <c r="H92" s="795">
        <v>15</v>
      </c>
      <c r="I92" s="725" t="s">
        <v>1403</v>
      </c>
      <c r="J92" s="721" t="s">
        <v>348</v>
      </c>
      <c r="K92" s="721" t="s">
        <v>246</v>
      </c>
      <c r="L92" s="813"/>
      <c r="M92" s="813" t="s">
        <v>6426</v>
      </c>
      <c r="N92" s="722" t="s">
        <v>5940</v>
      </c>
      <c r="O92" s="721" t="s">
        <v>255</v>
      </c>
      <c r="P92" s="727" t="s">
        <v>6236</v>
      </c>
      <c r="Q92" s="734" t="s">
        <v>6230</v>
      </c>
    </row>
    <row r="93" spans="1:17">
      <c r="A93" s="721"/>
      <c r="B93" s="721">
        <v>3</v>
      </c>
      <c r="C93" s="722" t="s">
        <v>1897</v>
      </c>
      <c r="D93" s="723" t="s">
        <v>23</v>
      </c>
      <c r="E93" s="721" t="s">
        <v>254</v>
      </c>
      <c r="F93" s="721" t="s">
        <v>230</v>
      </c>
      <c r="G93" s="794">
        <v>39586</v>
      </c>
      <c r="H93" s="795">
        <v>9</v>
      </c>
      <c r="I93" s="725" t="s">
        <v>1403</v>
      </c>
      <c r="J93" s="721" t="s">
        <v>369</v>
      </c>
      <c r="K93" s="721" t="s">
        <v>266</v>
      </c>
      <c r="L93" s="813"/>
      <c r="M93" s="813" t="s">
        <v>6426</v>
      </c>
      <c r="N93" s="722" t="s">
        <v>5940</v>
      </c>
      <c r="O93" s="721" t="s">
        <v>255</v>
      </c>
      <c r="P93" s="727" t="s">
        <v>6239</v>
      </c>
      <c r="Q93" s="734" t="s">
        <v>6230</v>
      </c>
    </row>
    <row r="94" spans="1:17">
      <c r="A94" s="721"/>
      <c r="B94" s="721">
        <v>5</v>
      </c>
      <c r="C94" s="722" t="s">
        <v>6234</v>
      </c>
      <c r="D94" s="723" t="s">
        <v>16</v>
      </c>
      <c r="E94" s="721" t="s">
        <v>2634</v>
      </c>
      <c r="F94" s="721" t="s">
        <v>524</v>
      </c>
      <c r="G94" s="794">
        <v>21330</v>
      </c>
      <c r="H94" s="795">
        <v>59</v>
      </c>
      <c r="I94" s="725" t="s">
        <v>1403</v>
      </c>
      <c r="J94" s="721" t="s">
        <v>256</v>
      </c>
      <c r="K94" s="721" t="s">
        <v>246</v>
      </c>
      <c r="L94" s="813"/>
      <c r="M94" s="813" t="s">
        <v>6426</v>
      </c>
      <c r="N94" s="722" t="s">
        <v>5940</v>
      </c>
      <c r="O94" s="721" t="s">
        <v>327</v>
      </c>
      <c r="P94" s="734" t="s">
        <v>6240</v>
      </c>
      <c r="Q94" s="734" t="s">
        <v>6230</v>
      </c>
    </row>
    <row r="95" spans="1:17">
      <c r="A95" s="721"/>
      <c r="B95" s="721">
        <v>6</v>
      </c>
      <c r="C95" s="722" t="s">
        <v>7260</v>
      </c>
      <c r="D95" s="723" t="s">
        <v>23</v>
      </c>
      <c r="E95" s="721" t="s">
        <v>254</v>
      </c>
      <c r="F95" s="721"/>
      <c r="G95" s="794"/>
      <c r="H95" s="795"/>
      <c r="I95" s="725"/>
      <c r="J95" s="721"/>
      <c r="K95" s="721"/>
      <c r="L95" s="813"/>
      <c r="M95" s="813"/>
      <c r="N95" s="722" t="s">
        <v>5940</v>
      </c>
      <c r="O95" s="721" t="s">
        <v>255</v>
      </c>
      <c r="P95" s="734"/>
      <c r="Q95" s="734"/>
    </row>
    <row r="96" spans="1:17">
      <c r="A96" s="721"/>
      <c r="B96" s="721">
        <v>7</v>
      </c>
      <c r="C96" s="722" t="s">
        <v>7261</v>
      </c>
      <c r="D96" s="723" t="s">
        <v>16</v>
      </c>
      <c r="E96" s="721" t="s">
        <v>254</v>
      </c>
      <c r="F96" s="721"/>
      <c r="G96" s="794"/>
      <c r="H96" s="795"/>
      <c r="I96" s="725"/>
      <c r="J96" s="721"/>
      <c r="K96" s="721"/>
      <c r="L96" s="813"/>
      <c r="M96" s="813"/>
      <c r="N96" s="722" t="s">
        <v>5940</v>
      </c>
      <c r="O96" s="721" t="s">
        <v>255</v>
      </c>
      <c r="P96" s="734"/>
      <c r="Q96" s="734"/>
    </row>
    <row r="97" spans="1:17">
      <c r="A97" s="721">
        <v>22</v>
      </c>
      <c r="B97" s="721">
        <v>1</v>
      </c>
      <c r="C97" s="722" t="s">
        <v>3636</v>
      </c>
      <c r="D97" s="723" t="s">
        <v>23</v>
      </c>
      <c r="E97" s="721" t="s">
        <v>221</v>
      </c>
      <c r="F97" s="721" t="s">
        <v>946</v>
      </c>
      <c r="G97" s="794">
        <v>25543</v>
      </c>
      <c r="H97" s="795">
        <v>47</v>
      </c>
      <c r="I97" s="725" t="s">
        <v>1403</v>
      </c>
      <c r="J97" s="721" t="s">
        <v>256</v>
      </c>
      <c r="K97" s="721" t="s">
        <v>283</v>
      </c>
      <c r="L97" s="813"/>
      <c r="M97" s="813" t="s">
        <v>6426</v>
      </c>
      <c r="N97" s="722" t="s">
        <v>5940</v>
      </c>
      <c r="O97" s="721" t="s">
        <v>222</v>
      </c>
      <c r="P97" s="734" t="s">
        <v>6243</v>
      </c>
      <c r="Q97" s="734" t="s">
        <v>6246</v>
      </c>
    </row>
    <row r="98" spans="1:17">
      <c r="A98" s="721"/>
      <c r="B98" s="721">
        <v>2</v>
      </c>
      <c r="C98" s="722" t="s">
        <v>6248</v>
      </c>
      <c r="D98" s="723" t="s">
        <v>16</v>
      </c>
      <c r="E98" s="721" t="s">
        <v>221</v>
      </c>
      <c r="F98" s="721" t="s">
        <v>946</v>
      </c>
      <c r="G98" s="794">
        <v>28343</v>
      </c>
      <c r="H98" s="795">
        <v>40</v>
      </c>
      <c r="I98" s="725" t="s">
        <v>1403</v>
      </c>
      <c r="J98" s="721" t="s">
        <v>256</v>
      </c>
      <c r="K98" s="721" t="s">
        <v>246</v>
      </c>
      <c r="L98" s="813"/>
      <c r="M98" s="813" t="s">
        <v>6426</v>
      </c>
      <c r="N98" s="722" t="s">
        <v>5940</v>
      </c>
      <c r="O98" s="721" t="s">
        <v>245</v>
      </c>
      <c r="P98" s="734" t="s">
        <v>6247</v>
      </c>
      <c r="Q98" s="764" t="s">
        <v>6246</v>
      </c>
    </row>
    <row r="99" spans="1:17">
      <c r="A99" s="721"/>
      <c r="B99" s="721">
        <v>3</v>
      </c>
      <c r="C99" s="722" t="s">
        <v>6254</v>
      </c>
      <c r="D99" s="723" t="s">
        <v>23</v>
      </c>
      <c r="E99" s="721" t="s">
        <v>254</v>
      </c>
      <c r="F99" s="721" t="s">
        <v>22</v>
      </c>
      <c r="G99" s="794">
        <v>36796</v>
      </c>
      <c r="H99" s="795">
        <v>16</v>
      </c>
      <c r="I99" s="725" t="s">
        <v>1403</v>
      </c>
      <c r="J99" s="721" t="s">
        <v>348</v>
      </c>
      <c r="K99" s="721" t="s">
        <v>266</v>
      </c>
      <c r="L99" s="813"/>
      <c r="M99" s="813" t="s">
        <v>6426</v>
      </c>
      <c r="N99" s="722" t="s">
        <v>5940</v>
      </c>
      <c r="O99" s="721" t="s">
        <v>255</v>
      </c>
      <c r="P99" s="734" t="s">
        <v>6253</v>
      </c>
      <c r="Q99" s="764" t="s">
        <v>6246</v>
      </c>
    </row>
    <row r="100" spans="1:17">
      <c r="A100" s="721"/>
      <c r="B100" s="721">
        <v>4</v>
      </c>
      <c r="C100" s="722" t="s">
        <v>6256</v>
      </c>
      <c r="D100" s="723" t="s">
        <v>16</v>
      </c>
      <c r="E100" s="721" t="s">
        <v>254</v>
      </c>
      <c r="F100" s="721" t="s">
        <v>22</v>
      </c>
      <c r="G100" s="794">
        <v>39788</v>
      </c>
      <c r="H100" s="795">
        <v>8</v>
      </c>
      <c r="I100" s="725" t="s">
        <v>1403</v>
      </c>
      <c r="J100" s="721" t="s">
        <v>369</v>
      </c>
      <c r="K100" s="721" t="s">
        <v>266</v>
      </c>
      <c r="L100" s="813"/>
      <c r="M100" s="813" t="s">
        <v>6426</v>
      </c>
      <c r="N100" s="722" t="s">
        <v>5940</v>
      </c>
      <c r="O100" s="721" t="s">
        <v>255</v>
      </c>
      <c r="P100" s="734" t="s">
        <v>6255</v>
      </c>
      <c r="Q100" s="764" t="s">
        <v>6246</v>
      </c>
    </row>
    <row r="101" spans="1:17">
      <c r="A101" s="721">
        <v>23</v>
      </c>
      <c r="B101" s="733">
        <v>1</v>
      </c>
      <c r="C101" s="732" t="s">
        <v>106</v>
      </c>
      <c r="D101" s="723" t="s">
        <v>23</v>
      </c>
      <c r="E101" s="733" t="s">
        <v>221</v>
      </c>
      <c r="F101" s="733" t="s">
        <v>3828</v>
      </c>
      <c r="G101" s="806">
        <v>28194</v>
      </c>
      <c r="H101" s="807">
        <v>40</v>
      </c>
      <c r="I101" s="725" t="s">
        <v>1403</v>
      </c>
      <c r="J101" s="733" t="s">
        <v>223</v>
      </c>
      <c r="K101" s="733" t="s">
        <v>283</v>
      </c>
      <c r="L101" s="813"/>
      <c r="M101" s="813" t="s">
        <v>6426</v>
      </c>
      <c r="N101" s="722" t="s">
        <v>5940</v>
      </c>
      <c r="O101" s="733" t="s">
        <v>222</v>
      </c>
      <c r="P101" s="727" t="s">
        <v>6257</v>
      </c>
      <c r="Q101" s="741" t="s">
        <v>6259</v>
      </c>
    </row>
    <row r="102" spans="1:17">
      <c r="A102" s="721"/>
      <c r="B102" s="733">
        <v>2</v>
      </c>
      <c r="C102" s="732" t="s">
        <v>6261</v>
      </c>
      <c r="D102" s="723" t="s">
        <v>16</v>
      </c>
      <c r="E102" s="733" t="s">
        <v>221</v>
      </c>
      <c r="F102" s="733" t="s">
        <v>3828</v>
      </c>
      <c r="G102" s="806">
        <v>30691</v>
      </c>
      <c r="H102" s="795">
        <v>33</v>
      </c>
      <c r="I102" s="747" t="s">
        <v>1403</v>
      </c>
      <c r="J102" s="733" t="s">
        <v>223</v>
      </c>
      <c r="K102" s="733" t="s">
        <v>246</v>
      </c>
      <c r="L102" s="813"/>
      <c r="M102" s="813" t="s">
        <v>6426</v>
      </c>
      <c r="N102" s="722" t="s">
        <v>5940</v>
      </c>
      <c r="O102" s="733" t="s">
        <v>245</v>
      </c>
      <c r="P102" s="727" t="s">
        <v>6260</v>
      </c>
      <c r="Q102" s="741" t="s">
        <v>6259</v>
      </c>
    </row>
    <row r="103" spans="1:17">
      <c r="A103" s="721"/>
      <c r="B103" s="733">
        <v>3</v>
      </c>
      <c r="C103" s="732" t="s">
        <v>6265</v>
      </c>
      <c r="D103" s="723" t="s">
        <v>23</v>
      </c>
      <c r="E103" s="733" t="s">
        <v>254</v>
      </c>
      <c r="F103" s="733" t="s">
        <v>4801</v>
      </c>
      <c r="G103" s="806">
        <v>38812</v>
      </c>
      <c r="H103" s="807">
        <v>11</v>
      </c>
      <c r="I103" s="747" t="s">
        <v>1403</v>
      </c>
      <c r="J103" s="733" t="s">
        <v>369</v>
      </c>
      <c r="K103" s="733" t="s">
        <v>266</v>
      </c>
      <c r="L103" s="813"/>
      <c r="M103" s="813" t="s">
        <v>6426</v>
      </c>
      <c r="N103" s="722" t="s">
        <v>5940</v>
      </c>
      <c r="O103" s="733" t="s">
        <v>255</v>
      </c>
      <c r="P103" s="727" t="s">
        <v>6264</v>
      </c>
      <c r="Q103" s="741" t="s">
        <v>6259</v>
      </c>
    </row>
    <row r="104" spans="1:17">
      <c r="A104" s="721"/>
      <c r="B104" s="733">
        <v>4</v>
      </c>
      <c r="C104" s="732" t="s">
        <v>6267</v>
      </c>
      <c r="D104" s="723" t="s">
        <v>16</v>
      </c>
      <c r="E104" s="733" t="s">
        <v>254</v>
      </c>
      <c r="F104" s="733" t="s">
        <v>230</v>
      </c>
      <c r="G104" s="806">
        <v>40708</v>
      </c>
      <c r="H104" s="795">
        <v>6</v>
      </c>
      <c r="I104" s="747" t="s">
        <v>1403</v>
      </c>
      <c r="J104" s="733" t="s">
        <v>265</v>
      </c>
      <c r="K104" s="733" t="s">
        <v>270</v>
      </c>
      <c r="L104" s="813"/>
      <c r="M104" s="813" t="s">
        <v>6426</v>
      </c>
      <c r="N104" s="722" t="s">
        <v>5940</v>
      </c>
      <c r="O104" s="733" t="s">
        <v>255</v>
      </c>
      <c r="P104" s="727" t="s">
        <v>6266</v>
      </c>
      <c r="Q104" s="741" t="s">
        <v>6259</v>
      </c>
    </row>
    <row r="105" spans="1:17">
      <c r="A105" s="721">
        <v>24</v>
      </c>
      <c r="B105" s="733">
        <v>1</v>
      </c>
      <c r="C105" s="732" t="s">
        <v>6269</v>
      </c>
      <c r="D105" s="723" t="s">
        <v>23</v>
      </c>
      <c r="E105" s="733" t="s">
        <v>221</v>
      </c>
      <c r="F105" s="733" t="s">
        <v>6270</v>
      </c>
      <c r="G105" s="806">
        <v>27244</v>
      </c>
      <c r="H105" s="807">
        <v>43</v>
      </c>
      <c r="I105" s="747" t="s">
        <v>1403</v>
      </c>
      <c r="J105" s="733" t="s">
        <v>256</v>
      </c>
      <c r="K105" s="733" t="s">
        <v>283</v>
      </c>
      <c r="L105" s="813"/>
      <c r="M105" s="813" t="s">
        <v>6426</v>
      </c>
      <c r="N105" s="722" t="s">
        <v>5940</v>
      </c>
      <c r="O105" s="733" t="s">
        <v>222</v>
      </c>
      <c r="P105" s="734" t="s">
        <v>6268</v>
      </c>
      <c r="Q105" s="734" t="s">
        <v>6273</v>
      </c>
    </row>
    <row r="106" spans="1:17">
      <c r="A106" s="721"/>
      <c r="B106" s="733">
        <v>2</v>
      </c>
      <c r="C106" s="732" t="s">
        <v>6275</v>
      </c>
      <c r="D106" s="723" t="s">
        <v>16</v>
      </c>
      <c r="E106" s="733" t="s">
        <v>221</v>
      </c>
      <c r="F106" s="733" t="s">
        <v>6270</v>
      </c>
      <c r="G106" s="806">
        <v>29983</v>
      </c>
      <c r="H106" s="795">
        <v>35</v>
      </c>
      <c r="I106" s="747" t="s">
        <v>1403</v>
      </c>
      <c r="J106" s="733" t="s">
        <v>256</v>
      </c>
      <c r="K106" s="733" t="s">
        <v>246</v>
      </c>
      <c r="L106" s="813"/>
      <c r="M106" s="813" t="s">
        <v>6426</v>
      </c>
      <c r="N106" s="722" t="s">
        <v>5940</v>
      </c>
      <c r="O106" s="733" t="s">
        <v>245</v>
      </c>
      <c r="P106" s="734" t="s">
        <v>6274</v>
      </c>
      <c r="Q106" s="734" t="s">
        <v>6273</v>
      </c>
    </row>
    <row r="107" spans="1:17">
      <c r="A107" s="721"/>
      <c r="B107" s="733">
        <v>3</v>
      </c>
      <c r="C107" s="732" t="s">
        <v>6279</v>
      </c>
      <c r="D107" s="723" t="s">
        <v>23</v>
      </c>
      <c r="E107" s="733" t="s">
        <v>254</v>
      </c>
      <c r="F107" s="733" t="s">
        <v>6270</v>
      </c>
      <c r="G107" s="806">
        <v>40284</v>
      </c>
      <c r="H107" s="807">
        <v>7</v>
      </c>
      <c r="I107" s="747" t="s">
        <v>1403</v>
      </c>
      <c r="J107" s="733" t="s">
        <v>265</v>
      </c>
      <c r="K107" s="733" t="s">
        <v>270</v>
      </c>
      <c r="L107" s="813"/>
      <c r="M107" s="813" t="s">
        <v>6426</v>
      </c>
      <c r="N107" s="722" t="s">
        <v>5940</v>
      </c>
      <c r="O107" s="733" t="s">
        <v>255</v>
      </c>
      <c r="P107" s="734" t="s">
        <v>6278</v>
      </c>
      <c r="Q107" s="734" t="s">
        <v>6273</v>
      </c>
    </row>
    <row r="108" spans="1:17">
      <c r="A108" s="721">
        <v>25</v>
      </c>
      <c r="B108" s="733">
        <v>1</v>
      </c>
      <c r="C108" s="732" t="s">
        <v>6281</v>
      </c>
      <c r="D108" s="723" t="s">
        <v>23</v>
      </c>
      <c r="E108" s="733" t="s">
        <v>221</v>
      </c>
      <c r="F108" s="733" t="s">
        <v>6282</v>
      </c>
      <c r="G108" s="806">
        <v>23056</v>
      </c>
      <c r="H108" s="795">
        <v>54</v>
      </c>
      <c r="I108" s="747" t="s">
        <v>1403</v>
      </c>
      <c r="J108" s="733" t="s">
        <v>256</v>
      </c>
      <c r="K108" s="733" t="s">
        <v>283</v>
      </c>
      <c r="L108" s="813"/>
      <c r="M108" s="813" t="s">
        <v>6426</v>
      </c>
      <c r="N108" s="722" t="s">
        <v>5940</v>
      </c>
      <c r="O108" s="733" t="s">
        <v>222</v>
      </c>
      <c r="P108" s="734" t="s">
        <v>6280</v>
      </c>
      <c r="Q108" s="734" t="s">
        <v>6284</v>
      </c>
    </row>
    <row r="109" spans="1:17">
      <c r="A109" s="721"/>
      <c r="B109" s="733">
        <v>2</v>
      </c>
      <c r="C109" s="732" t="s">
        <v>488</v>
      </c>
      <c r="D109" s="723" t="s">
        <v>16</v>
      </c>
      <c r="E109" s="733" t="s">
        <v>221</v>
      </c>
      <c r="F109" s="733" t="s">
        <v>6282</v>
      </c>
      <c r="G109" s="806">
        <v>28241</v>
      </c>
      <c r="H109" s="795">
        <v>40</v>
      </c>
      <c r="I109" s="747" t="s">
        <v>1403</v>
      </c>
      <c r="J109" s="733" t="s">
        <v>256</v>
      </c>
      <c r="K109" s="733" t="s">
        <v>283</v>
      </c>
      <c r="L109" s="813"/>
      <c r="M109" s="813" t="s">
        <v>6426</v>
      </c>
      <c r="N109" s="722" t="s">
        <v>5940</v>
      </c>
      <c r="O109" s="733" t="s">
        <v>245</v>
      </c>
      <c r="P109" s="734" t="s">
        <v>6285</v>
      </c>
      <c r="Q109" s="734" t="s">
        <v>6284</v>
      </c>
    </row>
    <row r="110" spans="1:17">
      <c r="A110" s="721"/>
      <c r="B110" s="733">
        <v>3</v>
      </c>
      <c r="C110" s="732" t="s">
        <v>6288</v>
      </c>
      <c r="D110" s="723" t="s">
        <v>23</v>
      </c>
      <c r="E110" s="733" t="s">
        <v>254</v>
      </c>
      <c r="F110" s="733" t="s">
        <v>6289</v>
      </c>
      <c r="G110" s="806">
        <v>36738</v>
      </c>
      <c r="H110" s="795">
        <v>17</v>
      </c>
      <c r="I110" s="747" t="s">
        <v>1403</v>
      </c>
      <c r="J110" s="733" t="s">
        <v>348</v>
      </c>
      <c r="K110" s="733" t="s">
        <v>266</v>
      </c>
      <c r="L110" s="813"/>
      <c r="M110" s="813" t="s">
        <v>6426</v>
      </c>
      <c r="N110" s="722" t="s">
        <v>5940</v>
      </c>
      <c r="O110" s="733" t="s">
        <v>255</v>
      </c>
      <c r="P110" s="734" t="s">
        <v>6287</v>
      </c>
      <c r="Q110" s="734" t="s">
        <v>6284</v>
      </c>
    </row>
    <row r="111" spans="1:17">
      <c r="A111" s="721"/>
      <c r="B111" s="733">
        <v>4</v>
      </c>
      <c r="C111" s="732" t="s">
        <v>6291</v>
      </c>
      <c r="D111" s="723" t="s">
        <v>16</v>
      </c>
      <c r="E111" s="733" t="s">
        <v>254</v>
      </c>
      <c r="F111" s="733" t="s">
        <v>6289</v>
      </c>
      <c r="G111" s="806">
        <v>39279</v>
      </c>
      <c r="H111" s="795">
        <v>10</v>
      </c>
      <c r="I111" s="747" t="s">
        <v>1403</v>
      </c>
      <c r="J111" s="733" t="s">
        <v>369</v>
      </c>
      <c r="K111" s="733" t="s">
        <v>266</v>
      </c>
      <c r="L111" s="813"/>
      <c r="M111" s="813" t="s">
        <v>6426</v>
      </c>
      <c r="N111" s="722" t="s">
        <v>5940</v>
      </c>
      <c r="O111" s="733" t="s">
        <v>255</v>
      </c>
      <c r="P111" s="734" t="s">
        <v>6290</v>
      </c>
      <c r="Q111" s="734" t="s">
        <v>6284</v>
      </c>
    </row>
    <row r="112" spans="1:17">
      <c r="A112" s="721">
        <v>26</v>
      </c>
      <c r="B112" s="733">
        <v>1</v>
      </c>
      <c r="C112" s="732" t="s">
        <v>2522</v>
      </c>
      <c r="D112" s="723" t="s">
        <v>16</v>
      </c>
      <c r="E112" s="733" t="s">
        <v>221</v>
      </c>
      <c r="F112" s="733" t="s">
        <v>1402</v>
      </c>
      <c r="G112" s="806">
        <v>21064</v>
      </c>
      <c r="H112" s="795">
        <v>59</v>
      </c>
      <c r="I112" s="747" t="s">
        <v>1403</v>
      </c>
      <c r="J112" s="733" t="s">
        <v>256</v>
      </c>
      <c r="K112" s="733" t="s">
        <v>360</v>
      </c>
      <c r="L112" s="813"/>
      <c r="M112" s="813" t="s">
        <v>6426</v>
      </c>
      <c r="N112" s="722" t="s">
        <v>5940</v>
      </c>
      <c r="O112" s="733" t="s">
        <v>222</v>
      </c>
      <c r="P112" s="732" t="s">
        <v>6308</v>
      </c>
      <c r="Q112" s="732" t="s">
        <v>6311</v>
      </c>
    </row>
    <row r="113" spans="1:17">
      <c r="A113" s="721">
        <v>27</v>
      </c>
      <c r="B113" s="733">
        <v>1</v>
      </c>
      <c r="C113" s="732" t="s">
        <v>6313</v>
      </c>
      <c r="D113" s="723" t="s">
        <v>23</v>
      </c>
      <c r="E113" s="733" t="s">
        <v>221</v>
      </c>
      <c r="F113" s="733" t="s">
        <v>22</v>
      </c>
      <c r="G113" s="806">
        <v>30111</v>
      </c>
      <c r="H113" s="795">
        <v>35</v>
      </c>
      <c r="I113" s="747" t="s">
        <v>1403</v>
      </c>
      <c r="J113" s="733" t="s">
        <v>1291</v>
      </c>
      <c r="K113" s="733" t="s">
        <v>283</v>
      </c>
      <c r="L113" s="813"/>
      <c r="M113" s="813" t="s">
        <v>6426</v>
      </c>
      <c r="N113" s="722" t="s">
        <v>5940</v>
      </c>
      <c r="O113" s="733" t="s">
        <v>222</v>
      </c>
      <c r="P113" s="748" t="s">
        <v>6312</v>
      </c>
      <c r="Q113" s="748" t="s">
        <v>6316</v>
      </c>
    </row>
    <row r="114" spans="1:17">
      <c r="A114" s="721"/>
      <c r="B114" s="733">
        <v>2</v>
      </c>
      <c r="C114" s="732" t="s">
        <v>6318</v>
      </c>
      <c r="D114" s="723" t="s">
        <v>16</v>
      </c>
      <c r="E114" s="733" t="s">
        <v>221</v>
      </c>
      <c r="F114" s="733" t="s">
        <v>244</v>
      </c>
      <c r="G114" s="806">
        <v>31994</v>
      </c>
      <c r="H114" s="795">
        <v>30</v>
      </c>
      <c r="I114" s="747" t="s">
        <v>1403</v>
      </c>
      <c r="J114" s="733" t="s">
        <v>6319</v>
      </c>
      <c r="K114" s="733" t="s">
        <v>246</v>
      </c>
      <c r="L114" s="813"/>
      <c r="M114" s="813" t="s">
        <v>6426</v>
      </c>
      <c r="N114" s="722" t="s">
        <v>5940</v>
      </c>
      <c r="O114" s="733" t="s">
        <v>245</v>
      </c>
      <c r="P114" s="748" t="s">
        <v>6317</v>
      </c>
      <c r="Q114" s="748" t="s">
        <v>6316</v>
      </c>
    </row>
    <row r="115" spans="1:17">
      <c r="A115" s="721"/>
      <c r="B115" s="733">
        <v>3</v>
      </c>
      <c r="C115" s="732" t="s">
        <v>6321</v>
      </c>
      <c r="D115" s="723" t="s">
        <v>23</v>
      </c>
      <c r="E115" s="733" t="s">
        <v>254</v>
      </c>
      <c r="F115" s="733" t="s">
        <v>22</v>
      </c>
      <c r="G115" s="806">
        <v>39334</v>
      </c>
      <c r="H115" s="795">
        <v>9</v>
      </c>
      <c r="I115" s="747" t="s">
        <v>1403</v>
      </c>
      <c r="J115" s="733" t="s">
        <v>369</v>
      </c>
      <c r="K115" s="733" t="s">
        <v>266</v>
      </c>
      <c r="L115" s="813"/>
      <c r="M115" s="813" t="s">
        <v>6426</v>
      </c>
      <c r="N115" s="722" t="s">
        <v>5940</v>
      </c>
      <c r="O115" s="733" t="s">
        <v>255</v>
      </c>
      <c r="P115" s="748" t="s">
        <v>6320</v>
      </c>
      <c r="Q115" s="748" t="s">
        <v>6316</v>
      </c>
    </row>
    <row r="116" spans="1:17">
      <c r="A116" s="721"/>
      <c r="B116" s="733">
        <v>4</v>
      </c>
      <c r="C116" s="732" t="s">
        <v>6323</v>
      </c>
      <c r="D116" s="723" t="s">
        <v>16</v>
      </c>
      <c r="E116" s="733" t="s">
        <v>254</v>
      </c>
      <c r="F116" s="733" t="s">
        <v>22</v>
      </c>
      <c r="G116" s="806">
        <v>41317</v>
      </c>
      <c r="H116" s="795">
        <v>4</v>
      </c>
      <c r="I116" s="747" t="s">
        <v>1403</v>
      </c>
      <c r="J116" s="733" t="s">
        <v>265</v>
      </c>
      <c r="K116" s="733" t="s">
        <v>270</v>
      </c>
      <c r="L116" s="813"/>
      <c r="M116" s="813" t="s">
        <v>6426</v>
      </c>
      <c r="N116" s="722" t="s">
        <v>5940</v>
      </c>
      <c r="O116" s="733" t="s">
        <v>255</v>
      </c>
      <c r="P116" s="748" t="s">
        <v>6322</v>
      </c>
      <c r="Q116" s="748" t="s">
        <v>6316</v>
      </c>
    </row>
    <row r="117" spans="1:17">
      <c r="A117" s="721">
        <v>28</v>
      </c>
      <c r="B117" s="733">
        <v>1</v>
      </c>
      <c r="C117" s="732" t="s">
        <v>6325</v>
      </c>
      <c r="D117" s="723" t="s">
        <v>23</v>
      </c>
      <c r="E117" s="733" t="s">
        <v>221</v>
      </c>
      <c r="F117" s="733" t="s">
        <v>244</v>
      </c>
      <c r="G117" s="806">
        <v>30254</v>
      </c>
      <c r="H117" s="795">
        <v>34</v>
      </c>
      <c r="I117" s="747" t="s">
        <v>1403</v>
      </c>
      <c r="J117" s="733" t="s">
        <v>1291</v>
      </c>
      <c r="K117" s="733" t="s">
        <v>283</v>
      </c>
      <c r="L117" s="813"/>
      <c r="M117" s="813" t="s">
        <v>6426</v>
      </c>
      <c r="N117" s="722" t="s">
        <v>5940</v>
      </c>
      <c r="O117" s="733" t="s">
        <v>222</v>
      </c>
      <c r="P117" s="748" t="s">
        <v>6324</v>
      </c>
      <c r="Q117" s="748" t="s">
        <v>6328</v>
      </c>
    </row>
    <row r="118" spans="1:17">
      <c r="A118" s="721"/>
      <c r="B118" s="733">
        <v>2</v>
      </c>
      <c r="C118" s="732" t="s">
        <v>6330</v>
      </c>
      <c r="D118" s="723" t="s">
        <v>16</v>
      </c>
      <c r="E118" s="733" t="s">
        <v>221</v>
      </c>
      <c r="F118" s="733" t="s">
        <v>244</v>
      </c>
      <c r="G118" s="806">
        <v>32148</v>
      </c>
      <c r="H118" s="795">
        <v>29</v>
      </c>
      <c r="I118" s="747" t="s">
        <v>1403</v>
      </c>
      <c r="J118" s="733" t="s">
        <v>2491</v>
      </c>
      <c r="K118" s="733" t="s">
        <v>246</v>
      </c>
      <c r="L118" s="813"/>
      <c r="M118" s="813" t="s">
        <v>6426</v>
      </c>
      <c r="N118" s="722" t="s">
        <v>5940</v>
      </c>
      <c r="O118" s="733" t="s">
        <v>245</v>
      </c>
      <c r="P118" s="748" t="s">
        <v>6329</v>
      </c>
      <c r="Q118" s="748" t="s">
        <v>6328</v>
      </c>
    </row>
    <row r="119" spans="1:17">
      <c r="A119" s="721"/>
      <c r="B119" s="733">
        <v>3</v>
      </c>
      <c r="C119" s="732" t="s">
        <v>6333</v>
      </c>
      <c r="D119" s="723" t="s">
        <v>16</v>
      </c>
      <c r="E119" s="733" t="s">
        <v>254</v>
      </c>
      <c r="F119" s="733" t="s">
        <v>230</v>
      </c>
      <c r="G119" s="806">
        <v>38983</v>
      </c>
      <c r="H119" s="795">
        <v>10</v>
      </c>
      <c r="I119" s="747" t="s">
        <v>1403</v>
      </c>
      <c r="J119" s="733" t="s">
        <v>369</v>
      </c>
      <c r="K119" s="733" t="s">
        <v>266</v>
      </c>
      <c r="L119" s="813"/>
      <c r="M119" s="813" t="s">
        <v>6426</v>
      </c>
      <c r="N119" s="722" t="s">
        <v>5940</v>
      </c>
      <c r="O119" s="733" t="s">
        <v>255</v>
      </c>
      <c r="P119" s="748" t="s">
        <v>6332</v>
      </c>
      <c r="Q119" s="748" t="s">
        <v>6328</v>
      </c>
    </row>
    <row r="120" spans="1:17">
      <c r="A120" s="721"/>
      <c r="B120" s="733">
        <v>4</v>
      </c>
      <c r="C120" s="732" t="s">
        <v>6335</v>
      </c>
      <c r="D120" s="723" t="s">
        <v>23</v>
      </c>
      <c r="E120" s="733" t="s">
        <v>254</v>
      </c>
      <c r="F120" s="733" t="s">
        <v>229</v>
      </c>
      <c r="G120" s="806">
        <v>41116</v>
      </c>
      <c r="H120" s="795">
        <v>5</v>
      </c>
      <c r="I120" s="747" t="s">
        <v>1403</v>
      </c>
      <c r="J120" s="733" t="s">
        <v>265</v>
      </c>
      <c r="K120" s="733" t="s">
        <v>270</v>
      </c>
      <c r="L120" s="813"/>
      <c r="M120" s="813" t="s">
        <v>6426</v>
      </c>
      <c r="N120" s="722" t="s">
        <v>5940</v>
      </c>
      <c r="O120" s="733" t="s">
        <v>255</v>
      </c>
      <c r="P120" s="748" t="s">
        <v>6334</v>
      </c>
      <c r="Q120" s="748" t="s">
        <v>6328</v>
      </c>
    </row>
    <row r="121" spans="1:17">
      <c r="A121" s="721">
        <v>29</v>
      </c>
      <c r="B121" s="733">
        <v>1</v>
      </c>
      <c r="C121" s="732" t="s">
        <v>6336</v>
      </c>
      <c r="D121" s="723" t="s">
        <v>23</v>
      </c>
      <c r="E121" s="733" t="s">
        <v>221</v>
      </c>
      <c r="F121" s="733" t="s">
        <v>22</v>
      </c>
      <c r="G121" s="806" t="s">
        <v>6337</v>
      </c>
      <c r="H121" s="795">
        <v>24</v>
      </c>
      <c r="I121" s="747" t="s">
        <v>1403</v>
      </c>
      <c r="J121" s="733" t="s">
        <v>1291</v>
      </c>
      <c r="K121" s="733" t="s">
        <v>6338</v>
      </c>
      <c r="L121" s="813"/>
      <c r="M121" s="813" t="s">
        <v>6426</v>
      </c>
      <c r="N121" s="722" t="s">
        <v>5940</v>
      </c>
      <c r="O121" s="733" t="s">
        <v>222</v>
      </c>
      <c r="P121" s="748"/>
      <c r="Q121" s="732"/>
    </row>
    <row r="122" spans="1:17">
      <c r="A122" s="721"/>
      <c r="B122" s="733">
        <v>2</v>
      </c>
      <c r="C122" s="732" t="s">
        <v>6339</v>
      </c>
      <c r="D122" s="723" t="s">
        <v>16</v>
      </c>
      <c r="E122" s="733" t="s">
        <v>221</v>
      </c>
      <c r="F122" s="733" t="s">
        <v>230</v>
      </c>
      <c r="G122" s="806">
        <v>33984</v>
      </c>
      <c r="H122" s="795">
        <v>24</v>
      </c>
      <c r="I122" s="747" t="s">
        <v>1403</v>
      </c>
      <c r="J122" s="733" t="s">
        <v>1291</v>
      </c>
      <c r="K122" s="733" t="s">
        <v>246</v>
      </c>
      <c r="L122" s="813"/>
      <c r="M122" s="813" t="s">
        <v>6426</v>
      </c>
      <c r="N122" s="722" t="s">
        <v>5940</v>
      </c>
      <c r="O122" s="733" t="s">
        <v>245</v>
      </c>
      <c r="P122" s="748"/>
      <c r="Q122" s="732"/>
    </row>
    <row r="123" spans="1:17">
      <c r="A123" s="721"/>
      <c r="B123" s="733">
        <v>3</v>
      </c>
      <c r="C123" s="732" t="s">
        <v>6342</v>
      </c>
      <c r="D123" s="723" t="s">
        <v>23</v>
      </c>
      <c r="E123" s="733" t="s">
        <v>254</v>
      </c>
      <c r="F123" s="733" t="s">
        <v>230</v>
      </c>
      <c r="G123" s="806">
        <v>41723</v>
      </c>
      <c r="H123" s="795">
        <v>3</v>
      </c>
      <c r="I123" s="747" t="s">
        <v>1403</v>
      </c>
      <c r="J123" s="733" t="s">
        <v>265</v>
      </c>
      <c r="K123" s="733" t="s">
        <v>270</v>
      </c>
      <c r="L123" s="813"/>
      <c r="M123" s="813" t="s">
        <v>6426</v>
      </c>
      <c r="N123" s="722" t="s">
        <v>5940</v>
      </c>
      <c r="O123" s="733" t="s">
        <v>255</v>
      </c>
      <c r="P123" s="748"/>
      <c r="Q123" s="732"/>
    </row>
    <row r="124" spans="1:17">
      <c r="A124" s="721">
        <v>30</v>
      </c>
      <c r="B124" s="733">
        <v>1</v>
      </c>
      <c r="C124" s="732" t="s">
        <v>6934</v>
      </c>
      <c r="D124" s="723" t="s">
        <v>23</v>
      </c>
      <c r="E124" s="733" t="s">
        <v>221</v>
      </c>
      <c r="F124" s="733" t="s">
        <v>452</v>
      </c>
      <c r="G124" s="806">
        <v>18524</v>
      </c>
      <c r="H124" s="795"/>
      <c r="I124" s="747" t="s">
        <v>1403</v>
      </c>
      <c r="J124" s="733" t="s">
        <v>1291</v>
      </c>
      <c r="K124" s="733" t="s">
        <v>165</v>
      </c>
      <c r="L124" s="813"/>
      <c r="M124" s="813" t="s">
        <v>6426</v>
      </c>
      <c r="N124" s="722" t="s">
        <v>5940</v>
      </c>
      <c r="O124" s="733" t="s">
        <v>222</v>
      </c>
      <c r="P124" s="748"/>
      <c r="Q124" s="830"/>
    </row>
    <row r="125" spans="1:17">
      <c r="A125" s="721">
        <v>31</v>
      </c>
      <c r="B125" s="733">
        <v>1</v>
      </c>
      <c r="C125" s="732" t="s">
        <v>6936</v>
      </c>
      <c r="D125" s="723" t="s">
        <v>23</v>
      </c>
      <c r="E125" s="733" t="s">
        <v>221</v>
      </c>
      <c r="F125" s="733" t="s">
        <v>376</v>
      </c>
      <c r="G125" s="806">
        <v>21042</v>
      </c>
      <c r="H125" s="795"/>
      <c r="I125" s="747" t="s">
        <v>1403</v>
      </c>
      <c r="J125" s="733" t="s">
        <v>785</v>
      </c>
      <c r="K125" s="733" t="s">
        <v>6346</v>
      </c>
      <c r="L125" s="813"/>
      <c r="M125" s="813" t="s">
        <v>6426</v>
      </c>
      <c r="N125" s="722" t="s">
        <v>5940</v>
      </c>
      <c r="O125" s="733" t="s">
        <v>222</v>
      </c>
      <c r="P125" s="748" t="s">
        <v>6940</v>
      </c>
      <c r="Q125" s="830"/>
    </row>
    <row r="126" spans="1:17">
      <c r="A126" s="721"/>
      <c r="B126" s="733">
        <v>2</v>
      </c>
      <c r="C126" s="732" t="s">
        <v>6937</v>
      </c>
      <c r="D126" s="723" t="s">
        <v>16</v>
      </c>
      <c r="E126" s="733" t="s">
        <v>221</v>
      </c>
      <c r="F126" s="733" t="s">
        <v>376</v>
      </c>
      <c r="G126" s="806">
        <v>33458</v>
      </c>
      <c r="H126" s="795"/>
      <c r="I126" s="747" t="s">
        <v>1403</v>
      </c>
      <c r="J126" s="733" t="s">
        <v>1291</v>
      </c>
      <c r="K126" s="733" t="s">
        <v>246</v>
      </c>
      <c r="L126" s="813"/>
      <c r="M126" s="813" t="s">
        <v>6426</v>
      </c>
      <c r="N126" s="722" t="s">
        <v>5940</v>
      </c>
      <c r="O126" s="733" t="s">
        <v>245</v>
      </c>
      <c r="P126" s="748" t="s">
        <v>6941</v>
      </c>
      <c r="Q126" s="830"/>
    </row>
    <row r="127" spans="1:17">
      <c r="A127" s="721"/>
      <c r="B127" s="733">
        <v>3</v>
      </c>
      <c r="C127" s="732" t="s">
        <v>6938</v>
      </c>
      <c r="D127" s="723" t="s">
        <v>16</v>
      </c>
      <c r="E127" s="733" t="s">
        <v>254</v>
      </c>
      <c r="F127" s="733" t="s">
        <v>376</v>
      </c>
      <c r="G127" s="806">
        <v>40472</v>
      </c>
      <c r="H127" s="795"/>
      <c r="I127" s="747" t="s">
        <v>1403</v>
      </c>
      <c r="J127" s="733" t="s">
        <v>265</v>
      </c>
      <c r="K127" s="733" t="s">
        <v>270</v>
      </c>
      <c r="L127" s="813"/>
      <c r="M127" s="813" t="s">
        <v>6426</v>
      </c>
      <c r="N127" s="722" t="s">
        <v>5940</v>
      </c>
      <c r="O127" s="733" t="s">
        <v>255</v>
      </c>
      <c r="P127" s="748" t="s">
        <v>6942</v>
      </c>
      <c r="Q127" s="830"/>
    </row>
    <row r="128" spans="1:17">
      <c r="A128" s="721"/>
      <c r="B128" s="733">
        <v>4</v>
      </c>
      <c r="C128" s="732" t="s">
        <v>6939</v>
      </c>
      <c r="D128" s="723" t="s">
        <v>16</v>
      </c>
      <c r="E128" s="733" t="s">
        <v>254</v>
      </c>
      <c r="F128" s="733" t="s">
        <v>244</v>
      </c>
      <c r="G128" s="806">
        <v>41925</v>
      </c>
      <c r="H128" s="795"/>
      <c r="I128" s="747" t="s">
        <v>1403</v>
      </c>
      <c r="J128" s="733" t="s">
        <v>265</v>
      </c>
      <c r="K128" s="733" t="s">
        <v>270</v>
      </c>
      <c r="L128" s="813"/>
      <c r="M128" s="813" t="s">
        <v>6426</v>
      </c>
      <c r="N128" s="722" t="s">
        <v>5940</v>
      </c>
      <c r="O128" s="733" t="s">
        <v>255</v>
      </c>
      <c r="P128" s="748" t="s">
        <v>6943</v>
      </c>
      <c r="Q128" s="830"/>
    </row>
    <row r="129" spans="1:17">
      <c r="A129" s="721">
        <v>32</v>
      </c>
      <c r="B129" s="733">
        <v>1</v>
      </c>
      <c r="C129" s="732" t="s">
        <v>7262</v>
      </c>
      <c r="D129" s="723" t="s">
        <v>23</v>
      </c>
      <c r="E129" s="733" t="s">
        <v>221</v>
      </c>
      <c r="F129" s="733" t="s">
        <v>7339</v>
      </c>
      <c r="G129" s="806">
        <v>32571</v>
      </c>
      <c r="H129" s="795"/>
      <c r="I129" s="747" t="s">
        <v>4508</v>
      </c>
      <c r="J129" s="733" t="s">
        <v>785</v>
      </c>
      <c r="K129" s="733" t="s">
        <v>283</v>
      </c>
      <c r="L129" s="813"/>
      <c r="M129" s="813" t="s">
        <v>6426</v>
      </c>
      <c r="N129" s="722" t="s">
        <v>5940</v>
      </c>
      <c r="O129" s="733" t="s">
        <v>222</v>
      </c>
      <c r="P129" s="748" t="s">
        <v>7341</v>
      </c>
      <c r="Q129" s="1040" t="s">
        <v>7345</v>
      </c>
    </row>
    <row r="130" spans="1:17">
      <c r="A130" s="721"/>
      <c r="B130" s="733">
        <v>2</v>
      </c>
      <c r="C130" s="732" t="s">
        <v>7263</v>
      </c>
      <c r="D130" s="723" t="s">
        <v>16</v>
      </c>
      <c r="E130" s="733" t="s">
        <v>221</v>
      </c>
      <c r="F130" s="733" t="s">
        <v>7340</v>
      </c>
      <c r="G130" s="806">
        <v>33033</v>
      </c>
      <c r="H130" s="795"/>
      <c r="I130" s="747" t="s">
        <v>4508</v>
      </c>
      <c r="J130" s="733" t="s">
        <v>785</v>
      </c>
      <c r="K130" s="733" t="s">
        <v>246</v>
      </c>
      <c r="L130" s="813"/>
      <c r="M130" s="813" t="s">
        <v>6426</v>
      </c>
      <c r="N130" s="722" t="s">
        <v>5940</v>
      </c>
      <c r="O130" s="733" t="s">
        <v>245</v>
      </c>
      <c r="P130" s="748" t="s">
        <v>7342</v>
      </c>
      <c r="Q130" s="1040" t="s">
        <v>7345</v>
      </c>
    </row>
    <row r="131" spans="1:17">
      <c r="A131" s="721"/>
      <c r="B131" s="733">
        <v>3</v>
      </c>
      <c r="C131" s="732" t="s">
        <v>7337</v>
      </c>
      <c r="D131" s="723" t="s">
        <v>23</v>
      </c>
      <c r="E131" s="733" t="s">
        <v>254</v>
      </c>
      <c r="F131" s="733" t="s">
        <v>7339</v>
      </c>
      <c r="G131" s="806">
        <v>41840</v>
      </c>
      <c r="H131" s="795"/>
      <c r="I131" s="747" t="s">
        <v>4508</v>
      </c>
      <c r="J131" s="733" t="s">
        <v>265</v>
      </c>
      <c r="K131" s="733" t="s">
        <v>270</v>
      </c>
      <c r="L131" s="813"/>
      <c r="M131" s="813" t="s">
        <v>6426</v>
      </c>
      <c r="N131" s="722" t="s">
        <v>5940</v>
      </c>
      <c r="O131" s="733" t="s">
        <v>255</v>
      </c>
      <c r="P131" s="748" t="s">
        <v>7343</v>
      </c>
      <c r="Q131" s="1040" t="s">
        <v>7345</v>
      </c>
    </row>
    <row r="132" spans="1:17">
      <c r="C132" s="859"/>
    </row>
    <row r="133" spans="1:17">
      <c r="C133" s="859"/>
    </row>
  </sheetData>
  <mergeCells count="17">
    <mergeCell ref="A5:A6"/>
    <mergeCell ref="B5:C6"/>
    <mergeCell ref="D5:D6"/>
    <mergeCell ref="E5:E6"/>
    <mergeCell ref="F5:G5"/>
    <mergeCell ref="O5:O6"/>
    <mergeCell ref="P5:P6"/>
    <mergeCell ref="Q5:Q6"/>
    <mergeCell ref="F1:K2"/>
    <mergeCell ref="F3:K3"/>
    <mergeCell ref="I5:I6"/>
    <mergeCell ref="J5:J6"/>
    <mergeCell ref="K5:K6"/>
    <mergeCell ref="L5:L6"/>
    <mergeCell ref="M5:M6"/>
    <mergeCell ref="N5:N6"/>
    <mergeCell ref="H5:H6"/>
  </mergeCells>
  <pageMargins left="1.25" right="0" top="0.75" bottom="0.75" header="0.3" footer="0.3"/>
  <pageSetup paperSize="5" scale="85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"/>
  <sheetViews>
    <sheetView workbookViewId="0">
      <selection activeCell="Q51" sqref="B1:Q51"/>
    </sheetView>
  </sheetViews>
  <sheetFormatPr defaultRowHeight="15"/>
  <cols>
    <col min="1" max="1" width="4.5703125" customWidth="1"/>
    <col min="2" max="2" width="3.28515625" customWidth="1"/>
    <col min="14" max="14" width="14.42578125" customWidth="1"/>
    <col min="15" max="15" width="16" customWidth="1"/>
    <col min="16" max="16" width="18.42578125" customWidth="1"/>
    <col min="17" max="17" width="14.85546875" customWidth="1"/>
  </cols>
  <sheetData>
    <row r="1" spans="1:17">
      <c r="A1" s="1164" t="s">
        <v>70</v>
      </c>
      <c r="B1" s="1165" t="s">
        <v>151</v>
      </c>
      <c r="C1" s="1165"/>
      <c r="D1" s="1166" t="s">
        <v>2</v>
      </c>
      <c r="E1" s="1167" t="s">
        <v>6416</v>
      </c>
      <c r="F1" s="1168" t="s">
        <v>6417</v>
      </c>
      <c r="G1" s="1169"/>
      <c r="H1" s="1163" t="s">
        <v>6418</v>
      </c>
      <c r="I1" s="1172" t="s">
        <v>187</v>
      </c>
      <c r="J1" s="1171" t="s">
        <v>6419</v>
      </c>
      <c r="K1" s="1171" t="s">
        <v>154</v>
      </c>
      <c r="L1" s="1173" t="s">
        <v>6420</v>
      </c>
      <c r="M1" s="1173" t="s">
        <v>6421</v>
      </c>
      <c r="N1" s="1170" t="s">
        <v>6422</v>
      </c>
      <c r="O1" s="1170" t="s">
        <v>6423</v>
      </c>
      <c r="P1" s="1171" t="s">
        <v>180</v>
      </c>
      <c r="Q1" s="1171" t="s">
        <v>194</v>
      </c>
    </row>
    <row r="2" spans="1:17">
      <c r="A2" s="1164"/>
      <c r="B2" s="1165"/>
      <c r="C2" s="1165"/>
      <c r="D2" s="1166"/>
      <c r="E2" s="1167"/>
      <c r="F2" s="791" t="s">
        <v>6424</v>
      </c>
      <c r="G2" s="809" t="s">
        <v>8</v>
      </c>
      <c r="H2" s="1163"/>
      <c r="I2" s="1172"/>
      <c r="J2" s="1171"/>
      <c r="K2" s="1171"/>
      <c r="L2" s="1173"/>
      <c r="M2" s="1173"/>
      <c r="N2" s="1170"/>
      <c r="O2" s="1170"/>
      <c r="P2" s="1171"/>
      <c r="Q2" s="1171"/>
    </row>
    <row r="3" spans="1:17">
      <c r="A3" s="722"/>
      <c r="B3" s="722"/>
      <c r="C3" s="722"/>
      <c r="D3" s="744"/>
      <c r="E3" s="722"/>
      <c r="F3" s="722"/>
      <c r="G3" s="784"/>
      <c r="H3" s="724"/>
      <c r="I3" s="769"/>
      <c r="J3" s="722"/>
      <c r="K3" s="722"/>
      <c r="L3" s="812"/>
      <c r="M3" s="812"/>
      <c r="N3" s="722"/>
      <c r="O3" s="722"/>
      <c r="P3" s="722"/>
      <c r="Q3" s="722"/>
    </row>
    <row r="4" spans="1:17">
      <c r="A4" s="721"/>
      <c r="B4" s="721"/>
      <c r="C4" s="722"/>
      <c r="D4" s="757"/>
      <c r="E4" s="738"/>
      <c r="F4" s="738"/>
      <c r="G4" s="783"/>
      <c r="H4" s="811"/>
      <c r="I4" s="747"/>
      <c r="J4" s="738"/>
      <c r="K4" s="738"/>
      <c r="L4" s="813"/>
      <c r="M4" s="813"/>
      <c r="N4" s="722"/>
      <c r="O4" s="738"/>
      <c r="P4" s="722"/>
      <c r="Q4" s="722"/>
    </row>
    <row r="5" spans="1:17">
      <c r="A5" s="721"/>
      <c r="B5" s="721"/>
      <c r="C5" s="722"/>
      <c r="D5" s="723"/>
      <c r="E5" s="721"/>
      <c r="F5" s="721"/>
      <c r="G5" s="774"/>
      <c r="H5" s="795"/>
      <c r="I5" s="725"/>
      <c r="J5" s="721"/>
      <c r="K5" s="721"/>
      <c r="L5" s="813"/>
      <c r="M5" s="813"/>
      <c r="N5" s="722"/>
      <c r="O5" s="721"/>
      <c r="P5" s="722"/>
      <c r="Q5" s="722"/>
    </row>
    <row r="6" spans="1:17">
      <c r="A6" s="721"/>
      <c r="B6" s="721"/>
      <c r="C6" s="722"/>
      <c r="D6" s="723"/>
      <c r="E6" s="721"/>
      <c r="F6" s="721"/>
      <c r="G6" s="774"/>
      <c r="H6" s="795"/>
      <c r="I6" s="725"/>
      <c r="J6" s="721"/>
      <c r="K6" s="721"/>
      <c r="L6" s="813"/>
      <c r="M6" s="813"/>
      <c r="N6" s="722"/>
      <c r="O6" s="721"/>
      <c r="P6" s="722"/>
      <c r="Q6" s="722"/>
    </row>
    <row r="7" spans="1:17">
      <c r="A7" s="721"/>
      <c r="B7" s="721"/>
      <c r="C7" s="722"/>
      <c r="D7" s="723"/>
      <c r="E7" s="721"/>
      <c r="F7" s="721"/>
      <c r="G7" s="774"/>
      <c r="H7" s="795"/>
      <c r="I7" s="725"/>
      <c r="J7" s="721"/>
      <c r="K7" s="721"/>
      <c r="L7" s="813"/>
      <c r="M7" s="813"/>
      <c r="N7" s="722"/>
      <c r="O7" s="721"/>
      <c r="P7" s="722"/>
      <c r="Q7" s="722"/>
    </row>
    <row r="8" spans="1:17">
      <c r="A8" s="721"/>
      <c r="B8" s="721"/>
      <c r="C8" s="722"/>
      <c r="D8" s="723"/>
      <c r="E8" s="721"/>
      <c r="F8" s="721"/>
      <c r="G8" s="774"/>
      <c r="H8" s="795"/>
      <c r="I8" s="725"/>
      <c r="J8" s="721"/>
      <c r="K8" s="721"/>
      <c r="L8" s="813"/>
      <c r="M8" s="813"/>
      <c r="N8" s="722"/>
      <c r="O8" s="721"/>
      <c r="P8" s="722"/>
      <c r="Q8" s="722"/>
    </row>
    <row r="9" spans="1:17">
      <c r="A9" s="721"/>
      <c r="B9" s="721"/>
      <c r="C9" s="722"/>
      <c r="D9" s="723"/>
      <c r="E9" s="721"/>
      <c r="F9" s="721"/>
      <c r="G9" s="774"/>
      <c r="H9" s="795"/>
      <c r="I9" s="725"/>
      <c r="J9" s="721"/>
      <c r="K9" s="721"/>
      <c r="L9" s="813"/>
      <c r="M9" s="813"/>
      <c r="N9" s="722"/>
      <c r="O9" s="721"/>
      <c r="P9" s="722"/>
      <c r="Q9" s="722"/>
    </row>
    <row r="10" spans="1:17">
      <c r="A10" s="721"/>
      <c r="B10" s="721"/>
      <c r="C10" s="722"/>
      <c r="D10" s="723"/>
      <c r="E10" s="721"/>
      <c r="F10" s="721"/>
      <c r="G10" s="774"/>
      <c r="H10" s="795"/>
      <c r="I10" s="725"/>
      <c r="J10" s="721"/>
      <c r="K10" s="721"/>
      <c r="L10" s="813"/>
      <c r="M10" s="813"/>
      <c r="N10" s="722"/>
      <c r="O10" s="721"/>
      <c r="P10" s="722"/>
      <c r="Q10" s="722"/>
    </row>
    <row r="11" spans="1:17">
      <c r="A11" s="721"/>
      <c r="B11" s="721"/>
      <c r="C11" s="722"/>
      <c r="D11" s="723"/>
      <c r="E11" s="721"/>
      <c r="F11" s="721"/>
      <c r="G11" s="774"/>
      <c r="H11" s="795"/>
      <c r="I11" s="725"/>
      <c r="J11" s="721"/>
      <c r="K11" s="721"/>
      <c r="L11" s="813"/>
      <c r="M11" s="813"/>
      <c r="N11" s="722"/>
      <c r="O11" s="721"/>
      <c r="P11" s="722"/>
      <c r="Q11" s="722"/>
    </row>
    <row r="12" spans="1:17">
      <c r="A12" s="721"/>
      <c r="B12" s="721"/>
      <c r="C12" s="722"/>
      <c r="D12" s="723"/>
      <c r="E12" s="721"/>
      <c r="F12" s="721"/>
      <c r="G12" s="774"/>
      <c r="H12" s="795"/>
      <c r="I12" s="725"/>
      <c r="J12" s="721"/>
      <c r="K12" s="721"/>
      <c r="L12" s="813"/>
      <c r="M12" s="813"/>
      <c r="N12" s="722"/>
      <c r="O12" s="721"/>
      <c r="P12" s="722"/>
      <c r="Q12" s="722"/>
    </row>
    <row r="13" spans="1:17">
      <c r="A13" s="721"/>
      <c r="B13" s="721"/>
      <c r="C13" s="722"/>
      <c r="D13" s="723"/>
      <c r="E13" s="721"/>
      <c r="F13" s="721"/>
      <c r="G13" s="774"/>
      <c r="H13" s="795"/>
      <c r="I13" s="725"/>
      <c r="J13" s="721"/>
      <c r="K13" s="721"/>
      <c r="L13" s="813"/>
      <c r="M13" s="813"/>
      <c r="N13" s="722"/>
      <c r="O13" s="721"/>
      <c r="P13" s="722"/>
      <c r="Q13" s="722"/>
    </row>
    <row r="14" spans="1:17">
      <c r="A14" s="721"/>
      <c r="B14" s="721"/>
      <c r="C14" s="722"/>
      <c r="D14" s="723"/>
      <c r="E14" s="721"/>
      <c r="F14" s="721"/>
      <c r="G14" s="774"/>
      <c r="H14" s="795"/>
      <c r="I14" s="725"/>
      <c r="J14" s="721"/>
      <c r="K14" s="721"/>
      <c r="L14" s="813"/>
      <c r="M14" s="813"/>
      <c r="N14" s="722"/>
      <c r="O14" s="721"/>
      <c r="P14" s="722"/>
      <c r="Q14" s="722"/>
    </row>
    <row r="15" spans="1:17">
      <c r="A15" s="721"/>
      <c r="B15" s="738"/>
      <c r="C15" s="722"/>
      <c r="D15" s="723"/>
      <c r="E15" s="721"/>
      <c r="F15" s="721"/>
      <c r="G15" s="774"/>
      <c r="H15" s="795"/>
      <c r="I15" s="725"/>
      <c r="J15" s="721"/>
      <c r="K15" s="721"/>
      <c r="L15" s="813"/>
      <c r="M15" s="813"/>
      <c r="N15" s="722"/>
      <c r="O15" s="721"/>
      <c r="P15" s="727"/>
      <c r="Q15" s="722"/>
    </row>
    <row r="16" spans="1:17">
      <c r="A16" s="721"/>
      <c r="B16" s="721"/>
      <c r="C16" s="722"/>
      <c r="D16" s="723"/>
      <c r="E16" s="721"/>
      <c r="F16" s="721"/>
      <c r="G16" s="774"/>
      <c r="H16" s="795"/>
      <c r="I16" s="725"/>
      <c r="J16" s="721"/>
      <c r="K16" s="721"/>
      <c r="L16" s="813"/>
      <c r="M16" s="813"/>
      <c r="N16" s="722"/>
      <c r="O16" s="721"/>
      <c r="P16" s="722"/>
      <c r="Q16" s="722"/>
    </row>
    <row r="17" spans="1:17">
      <c r="A17" s="721"/>
      <c r="B17" s="738"/>
      <c r="C17" s="722"/>
      <c r="D17" s="723"/>
      <c r="E17" s="721"/>
      <c r="F17" s="721"/>
      <c r="G17" s="774"/>
      <c r="H17" s="795"/>
      <c r="I17" s="725"/>
      <c r="J17" s="721"/>
      <c r="K17" s="721"/>
      <c r="L17" s="813"/>
      <c r="M17" s="813"/>
      <c r="N17" s="722"/>
      <c r="O17" s="721"/>
      <c r="P17" s="722"/>
      <c r="Q17" s="722"/>
    </row>
    <row r="18" spans="1:17">
      <c r="A18" s="721"/>
      <c r="B18" s="738"/>
      <c r="C18" s="722"/>
      <c r="D18" s="723"/>
      <c r="E18" s="721"/>
      <c r="F18" s="721"/>
      <c r="G18" s="774"/>
      <c r="H18" s="795"/>
      <c r="I18" s="725"/>
      <c r="J18" s="721"/>
      <c r="K18" s="721"/>
      <c r="L18" s="813"/>
      <c r="M18" s="813"/>
      <c r="N18" s="722"/>
      <c r="O18" s="721"/>
      <c r="P18" s="727"/>
      <c r="Q18" s="722"/>
    </row>
    <row r="19" spans="1:17">
      <c r="A19" s="721"/>
      <c r="B19" s="721"/>
      <c r="C19" s="722"/>
      <c r="D19" s="723"/>
      <c r="E19" s="721"/>
      <c r="F19" s="721"/>
      <c r="G19" s="774"/>
      <c r="H19" s="795"/>
      <c r="I19" s="725"/>
      <c r="J19" s="721"/>
      <c r="K19" s="721"/>
      <c r="L19" s="813"/>
      <c r="M19" s="813"/>
      <c r="N19" s="722"/>
      <c r="O19" s="721"/>
      <c r="P19" s="727"/>
      <c r="Q19" s="722"/>
    </row>
    <row r="20" spans="1:17">
      <c r="A20" s="721"/>
      <c r="B20" s="721"/>
      <c r="C20" s="722"/>
      <c r="D20" s="723"/>
      <c r="E20" s="721"/>
      <c r="F20" s="721"/>
      <c r="G20" s="774"/>
      <c r="H20" s="795"/>
      <c r="I20" s="725"/>
      <c r="J20" s="721"/>
      <c r="K20" s="721"/>
      <c r="L20" s="813"/>
      <c r="M20" s="813"/>
      <c r="N20" s="722"/>
      <c r="O20" s="721"/>
      <c r="P20" s="722"/>
      <c r="Q20" s="722"/>
    </row>
    <row r="21" spans="1:17">
      <c r="A21" s="721"/>
      <c r="B21" s="721"/>
      <c r="C21" s="722"/>
      <c r="D21" s="723"/>
      <c r="E21" s="721"/>
      <c r="F21" s="721"/>
      <c r="G21" s="774"/>
      <c r="H21" s="795"/>
      <c r="I21" s="725"/>
      <c r="J21" s="721"/>
      <c r="K21" s="721"/>
      <c r="L21" s="813"/>
      <c r="M21" s="813"/>
      <c r="N21" s="722"/>
      <c r="O21" s="721"/>
      <c r="P21" s="727"/>
      <c r="Q21" s="722"/>
    </row>
    <row r="22" spans="1:17">
      <c r="A22" s="721"/>
      <c r="B22" s="721"/>
      <c r="C22" s="722"/>
      <c r="D22" s="723"/>
      <c r="E22" s="721"/>
      <c r="F22" s="721"/>
      <c r="G22" s="774"/>
      <c r="H22" s="795"/>
      <c r="I22" s="725"/>
      <c r="J22" s="721"/>
      <c r="K22" s="721"/>
      <c r="L22" s="813"/>
      <c r="M22" s="813"/>
      <c r="N22" s="722"/>
      <c r="O22" s="721"/>
      <c r="P22" s="722"/>
      <c r="Q22" s="722"/>
    </row>
    <row r="23" spans="1:17">
      <c r="A23" s="721"/>
      <c r="B23" s="721"/>
      <c r="C23" s="722"/>
      <c r="D23" s="723"/>
      <c r="E23" s="721"/>
      <c r="F23" s="721"/>
      <c r="G23" s="774"/>
      <c r="H23" s="795"/>
      <c r="I23" s="725"/>
      <c r="J23" s="721"/>
      <c r="K23" s="721"/>
      <c r="L23" s="813"/>
      <c r="M23" s="813"/>
      <c r="N23" s="722"/>
      <c r="O23" s="721"/>
      <c r="P23" s="722"/>
      <c r="Q23" s="722"/>
    </row>
    <row r="24" spans="1:17">
      <c r="A24" s="721"/>
      <c r="B24" s="721"/>
      <c r="C24" s="722"/>
      <c r="D24" s="723"/>
      <c r="E24" s="721"/>
      <c r="F24" s="721"/>
      <c r="G24" s="774"/>
      <c r="H24" s="795"/>
      <c r="I24" s="725"/>
      <c r="J24" s="721"/>
      <c r="K24" s="721"/>
      <c r="L24" s="813"/>
      <c r="M24" s="813"/>
      <c r="N24" s="722"/>
      <c r="O24" s="721"/>
      <c r="P24" s="722"/>
      <c r="Q24" s="722"/>
    </row>
    <row r="25" spans="1:17">
      <c r="A25" s="721"/>
      <c r="B25" s="721"/>
      <c r="C25" s="722"/>
      <c r="D25" s="723"/>
      <c r="E25" s="721"/>
      <c r="F25" s="721"/>
      <c r="G25" s="774"/>
      <c r="H25" s="795"/>
      <c r="I25" s="725"/>
      <c r="J25" s="721"/>
      <c r="K25" s="721"/>
      <c r="L25" s="813"/>
      <c r="M25" s="813"/>
      <c r="N25" s="722"/>
      <c r="O25" s="721"/>
      <c r="P25" s="722"/>
      <c r="Q25" s="722"/>
    </row>
    <row r="26" spans="1:17">
      <c r="A26" s="721"/>
      <c r="B26" s="721"/>
      <c r="C26" s="722"/>
      <c r="D26" s="723"/>
      <c r="E26" s="721"/>
      <c r="F26" s="721"/>
      <c r="G26" s="774"/>
      <c r="H26" s="795"/>
      <c r="I26" s="725"/>
      <c r="J26" s="721"/>
      <c r="K26" s="721"/>
      <c r="L26" s="813"/>
      <c r="M26" s="813"/>
      <c r="N26" s="722"/>
      <c r="O26" s="721"/>
      <c r="P26" s="722"/>
      <c r="Q26" s="722"/>
    </row>
    <row r="27" spans="1:17">
      <c r="A27" s="721"/>
      <c r="B27" s="721"/>
      <c r="C27" s="722"/>
      <c r="D27" s="723"/>
      <c r="E27" s="721"/>
      <c r="F27" s="721"/>
      <c r="G27" s="774"/>
      <c r="H27" s="795"/>
      <c r="I27" s="725"/>
      <c r="J27" s="721"/>
      <c r="K27" s="721"/>
      <c r="L27" s="813"/>
      <c r="M27" s="813"/>
      <c r="N27" s="722"/>
      <c r="O27" s="721"/>
      <c r="P27" s="722"/>
      <c r="Q27" s="722"/>
    </row>
    <row r="28" spans="1:17">
      <c r="A28" s="721"/>
      <c r="B28" s="721"/>
      <c r="C28" s="722"/>
      <c r="D28" s="723"/>
      <c r="E28" s="721"/>
      <c r="F28" s="721"/>
      <c r="G28" s="774"/>
      <c r="H28" s="795"/>
      <c r="I28" s="725"/>
      <c r="J28" s="721"/>
      <c r="K28" s="721"/>
      <c r="L28" s="813"/>
      <c r="M28" s="813"/>
      <c r="N28" s="722"/>
      <c r="O28" s="721"/>
      <c r="P28" s="722"/>
      <c r="Q28" s="722"/>
    </row>
    <row r="29" spans="1:17">
      <c r="A29" s="721"/>
      <c r="B29" s="721"/>
      <c r="C29" s="722"/>
      <c r="D29" s="723"/>
      <c r="E29" s="721"/>
      <c r="F29" s="721"/>
      <c r="G29" s="774"/>
      <c r="H29" s="795"/>
      <c r="I29" s="725"/>
      <c r="J29" s="721"/>
      <c r="K29" s="721"/>
      <c r="L29" s="813"/>
      <c r="M29" s="813"/>
      <c r="N29" s="722"/>
      <c r="O29" s="721"/>
      <c r="P29" s="722"/>
      <c r="Q29" s="722"/>
    </row>
    <row r="30" spans="1:17">
      <c r="A30" s="721"/>
      <c r="B30" s="721"/>
      <c r="C30" s="722"/>
      <c r="D30" s="723"/>
      <c r="E30" s="721"/>
      <c r="F30" s="721"/>
      <c r="G30" s="774"/>
      <c r="H30" s="795"/>
      <c r="I30" s="725"/>
      <c r="J30" s="721"/>
      <c r="K30" s="721"/>
      <c r="L30" s="813"/>
      <c r="M30" s="813"/>
      <c r="N30" s="722"/>
      <c r="O30" s="721"/>
      <c r="P30" s="722"/>
      <c r="Q30" s="722"/>
    </row>
    <row r="31" spans="1:17">
      <c r="A31" s="721"/>
      <c r="B31" s="721"/>
      <c r="C31" s="722"/>
      <c r="D31" s="723"/>
      <c r="E31" s="721"/>
      <c r="F31" s="721"/>
      <c r="G31" s="774"/>
      <c r="H31" s="795"/>
      <c r="I31" s="725"/>
      <c r="J31" s="721"/>
      <c r="K31" s="721"/>
      <c r="L31" s="813"/>
      <c r="M31" s="813"/>
      <c r="N31" s="722"/>
      <c r="O31" s="721"/>
      <c r="P31" s="722"/>
      <c r="Q31" s="722"/>
    </row>
    <row r="32" spans="1:17">
      <c r="A32" s="721"/>
      <c r="B32" s="721"/>
      <c r="C32" s="722"/>
      <c r="D32" s="723"/>
      <c r="E32" s="721"/>
      <c r="F32" s="721"/>
      <c r="G32" s="774"/>
      <c r="H32" s="795"/>
      <c r="I32" s="725"/>
      <c r="J32" s="721"/>
      <c r="K32" s="721"/>
      <c r="L32" s="813"/>
      <c r="M32" s="813"/>
      <c r="N32" s="722"/>
      <c r="O32" s="721"/>
      <c r="P32" s="722"/>
      <c r="Q32" s="722"/>
    </row>
    <row r="33" spans="1:17">
      <c r="A33" s="721"/>
      <c r="B33" s="721"/>
      <c r="C33" s="722"/>
      <c r="D33" s="723"/>
      <c r="E33" s="721"/>
      <c r="F33" s="721"/>
      <c r="G33" s="774"/>
      <c r="H33" s="795"/>
      <c r="I33" s="725"/>
      <c r="J33" s="721"/>
      <c r="K33" s="721"/>
      <c r="L33" s="813"/>
      <c r="M33" s="813"/>
      <c r="N33" s="722"/>
      <c r="O33" s="721"/>
      <c r="P33" s="722"/>
      <c r="Q33" s="722"/>
    </row>
    <row r="34" spans="1:17">
      <c r="A34" s="721"/>
      <c r="B34" s="721"/>
      <c r="C34" s="722"/>
      <c r="D34" s="723"/>
      <c r="E34" s="721"/>
      <c r="F34" s="721"/>
      <c r="G34" s="774"/>
      <c r="H34" s="795"/>
      <c r="I34" s="725"/>
      <c r="J34" s="721"/>
      <c r="K34" s="721"/>
      <c r="L34" s="813"/>
      <c r="M34" s="813"/>
      <c r="N34" s="722"/>
      <c r="O34" s="721"/>
      <c r="P34" s="722"/>
      <c r="Q34" s="722"/>
    </row>
    <row r="35" spans="1:17">
      <c r="A35" s="721"/>
      <c r="B35" s="721"/>
      <c r="C35" s="722"/>
      <c r="D35" s="723"/>
      <c r="E35" s="721"/>
      <c r="F35" s="721"/>
      <c r="G35" s="774"/>
      <c r="H35" s="795"/>
      <c r="I35" s="725"/>
      <c r="J35" s="721"/>
      <c r="K35" s="721"/>
      <c r="L35" s="813"/>
      <c r="M35" s="813"/>
      <c r="N35" s="722"/>
      <c r="O35" s="721"/>
      <c r="P35" s="722"/>
      <c r="Q35" s="722"/>
    </row>
    <row r="36" spans="1:17">
      <c r="A36" s="721"/>
      <c r="B36" s="721"/>
      <c r="C36" s="722"/>
      <c r="D36" s="723"/>
      <c r="E36" s="721"/>
      <c r="F36" s="721"/>
      <c r="G36" s="774"/>
      <c r="H36" s="795"/>
      <c r="I36" s="725"/>
      <c r="J36" s="721"/>
      <c r="K36" s="721"/>
      <c r="L36" s="813"/>
      <c r="M36" s="813"/>
      <c r="N36" s="722"/>
      <c r="O36" s="721"/>
      <c r="P36" s="734"/>
      <c r="Q36" s="722"/>
    </row>
    <row r="37" spans="1:17">
      <c r="A37" s="721"/>
      <c r="B37" s="721"/>
      <c r="C37" s="722"/>
      <c r="D37" s="723"/>
      <c r="E37" s="721"/>
      <c r="F37" s="721"/>
      <c r="G37" s="774"/>
      <c r="H37" s="795"/>
      <c r="I37" s="725"/>
      <c r="J37" s="721"/>
      <c r="K37" s="721"/>
      <c r="L37" s="813"/>
      <c r="M37" s="813"/>
      <c r="N37" s="722"/>
      <c r="O37" s="721"/>
      <c r="P37" s="722"/>
      <c r="Q37" s="722"/>
    </row>
    <row r="38" spans="1:17">
      <c r="A38" s="721"/>
      <c r="B38" s="721"/>
      <c r="C38" s="722"/>
      <c r="D38" s="723"/>
      <c r="E38" s="721"/>
      <c r="F38" s="721"/>
      <c r="G38" s="774"/>
      <c r="H38" s="795"/>
      <c r="I38" s="725"/>
      <c r="J38" s="721"/>
      <c r="K38" s="721"/>
      <c r="L38" s="813"/>
      <c r="M38" s="813"/>
      <c r="N38" s="722"/>
      <c r="O38" s="721"/>
      <c r="P38" s="722"/>
      <c r="Q38" s="722"/>
    </row>
    <row r="39" spans="1:17">
      <c r="A39" s="721"/>
      <c r="B39" s="721"/>
      <c r="C39" s="722"/>
      <c r="D39" s="723"/>
      <c r="E39" s="721"/>
      <c r="F39" s="721"/>
      <c r="G39" s="774"/>
      <c r="H39" s="795"/>
      <c r="I39" s="725"/>
      <c r="J39" s="721"/>
      <c r="K39" s="721"/>
      <c r="L39" s="813"/>
      <c r="M39" s="813"/>
      <c r="N39" s="722"/>
      <c r="O39" s="721"/>
      <c r="P39" s="722"/>
      <c r="Q39" s="722"/>
    </row>
    <row r="40" spans="1:17">
      <c r="A40" s="721"/>
      <c r="B40" s="721"/>
      <c r="C40" s="722"/>
      <c r="D40" s="723"/>
      <c r="E40" s="721"/>
      <c r="F40" s="721"/>
      <c r="G40" s="774"/>
      <c r="H40" s="795"/>
      <c r="I40" s="725"/>
      <c r="J40" s="721"/>
      <c r="K40" s="721"/>
      <c r="L40" s="813"/>
      <c r="M40" s="813"/>
      <c r="N40" s="722"/>
      <c r="O40" s="721"/>
      <c r="P40" s="722"/>
      <c r="Q40" s="722"/>
    </row>
    <row r="41" spans="1:17">
      <c r="A41" s="721"/>
      <c r="B41" s="721"/>
      <c r="C41" s="722"/>
      <c r="D41" s="723"/>
      <c r="E41" s="721"/>
      <c r="F41" s="721"/>
      <c r="G41" s="774"/>
      <c r="H41" s="795"/>
      <c r="I41" s="725"/>
      <c r="J41" s="721"/>
      <c r="K41" s="721"/>
      <c r="L41" s="813"/>
      <c r="M41" s="813"/>
      <c r="N41" s="722"/>
      <c r="O41" s="721"/>
      <c r="P41" s="722"/>
      <c r="Q41" s="722"/>
    </row>
    <row r="42" spans="1:17">
      <c r="A42" s="721"/>
      <c r="B42" s="721"/>
      <c r="C42" s="722"/>
      <c r="D42" s="723"/>
      <c r="E42" s="721"/>
      <c r="F42" s="721"/>
      <c r="G42" s="774"/>
      <c r="H42" s="795"/>
      <c r="I42" s="725"/>
      <c r="J42" s="721"/>
      <c r="K42" s="721"/>
      <c r="L42" s="813"/>
      <c r="M42" s="813"/>
      <c r="N42" s="722"/>
      <c r="O42" s="721"/>
      <c r="P42" s="722"/>
      <c r="Q42" s="722"/>
    </row>
    <row r="43" spans="1:17">
      <c r="A43" s="721"/>
      <c r="B43" s="721"/>
      <c r="C43" s="722"/>
      <c r="D43" s="723"/>
      <c r="E43" s="721"/>
      <c r="F43" s="721"/>
      <c r="G43" s="774"/>
      <c r="H43" s="795"/>
      <c r="I43" s="725"/>
      <c r="J43" s="721"/>
      <c r="K43" s="721"/>
      <c r="L43" s="813"/>
      <c r="M43" s="813"/>
      <c r="N43" s="722"/>
      <c r="O43" s="721"/>
      <c r="P43" s="722"/>
      <c r="Q43" s="722"/>
    </row>
    <row r="44" spans="1:17">
      <c r="A44" s="721"/>
      <c r="B44" s="721"/>
      <c r="C44" s="722"/>
      <c r="D44" s="723"/>
      <c r="E44" s="721"/>
      <c r="F44" s="721"/>
      <c r="G44" s="774"/>
      <c r="H44" s="795"/>
      <c r="I44" s="725"/>
      <c r="J44" s="721"/>
      <c r="K44" s="721"/>
      <c r="L44" s="813"/>
      <c r="M44" s="813"/>
      <c r="N44" s="722"/>
      <c r="O44" s="721"/>
      <c r="P44" s="734"/>
      <c r="Q44" s="722"/>
    </row>
    <row r="45" spans="1:17">
      <c r="A45" s="721"/>
      <c r="B45" s="721"/>
      <c r="C45" s="722"/>
      <c r="D45" s="723"/>
      <c r="E45" s="721"/>
      <c r="F45" s="721"/>
      <c r="G45" s="774"/>
      <c r="H45" s="795"/>
      <c r="I45" s="725"/>
      <c r="J45" s="721"/>
      <c r="K45" s="721"/>
      <c r="L45" s="813"/>
      <c r="M45" s="813"/>
      <c r="N45" s="722"/>
      <c r="O45" s="721"/>
      <c r="P45" s="722"/>
      <c r="Q45" s="722"/>
    </row>
    <row r="46" spans="1:17">
      <c r="A46" s="721"/>
      <c r="B46" s="721"/>
      <c r="C46" s="722"/>
      <c r="D46" s="723"/>
      <c r="E46" s="721"/>
      <c r="F46" s="721"/>
      <c r="G46" s="774"/>
      <c r="H46" s="795"/>
      <c r="I46" s="725"/>
      <c r="J46" s="721"/>
      <c r="K46" s="721"/>
      <c r="L46" s="813"/>
      <c r="M46" s="813"/>
      <c r="N46" s="722"/>
      <c r="O46" s="721"/>
      <c r="P46" s="727"/>
      <c r="Q46" s="722"/>
    </row>
    <row r="47" spans="1:17">
      <c r="A47" s="721"/>
      <c r="B47" s="721"/>
      <c r="C47" s="722"/>
      <c r="D47" s="723"/>
      <c r="E47" s="721"/>
      <c r="F47" s="721"/>
      <c r="G47" s="774"/>
      <c r="H47" s="795"/>
      <c r="I47" s="725"/>
      <c r="J47" s="721"/>
      <c r="K47" s="721"/>
      <c r="L47" s="813"/>
      <c r="M47" s="813"/>
      <c r="N47" s="722"/>
      <c r="O47" s="721"/>
      <c r="P47" s="722"/>
      <c r="Q47" s="722"/>
    </row>
    <row r="48" spans="1:17">
      <c r="A48" s="721"/>
      <c r="B48" s="721"/>
      <c r="C48" s="722"/>
      <c r="D48" s="723"/>
      <c r="E48" s="721"/>
      <c r="F48" s="721"/>
      <c r="G48" s="774"/>
      <c r="H48" s="795"/>
      <c r="I48" s="725"/>
      <c r="J48" s="721"/>
      <c r="K48" s="721"/>
      <c r="L48" s="813"/>
      <c r="M48" s="813"/>
      <c r="N48" s="722"/>
      <c r="O48" s="721"/>
      <c r="P48" s="727"/>
      <c r="Q48" s="727"/>
    </row>
    <row r="49" spans="1:17">
      <c r="A49" s="721"/>
      <c r="B49" s="721"/>
      <c r="C49" s="722"/>
      <c r="D49" s="723"/>
      <c r="E49" s="721"/>
      <c r="F49" s="721"/>
      <c r="G49" s="774"/>
      <c r="H49" s="795"/>
      <c r="I49" s="725"/>
      <c r="J49" s="721"/>
      <c r="K49" s="721"/>
      <c r="L49" s="813"/>
      <c r="M49" s="813"/>
      <c r="N49" s="722"/>
      <c r="O49" s="721"/>
      <c r="P49" s="727"/>
      <c r="Q49" s="727"/>
    </row>
    <row r="50" spans="1:17">
      <c r="A50" s="721"/>
      <c r="B50" s="721"/>
      <c r="C50" s="722"/>
      <c r="D50" s="723"/>
      <c r="E50" s="721"/>
      <c r="F50" s="721"/>
      <c r="G50" s="774"/>
      <c r="H50" s="795"/>
      <c r="I50" s="725"/>
      <c r="J50" s="721"/>
      <c r="K50" s="721"/>
      <c r="L50" s="813"/>
      <c r="M50" s="813"/>
      <c r="N50" s="722"/>
      <c r="O50" s="721"/>
      <c r="P50" s="727"/>
      <c r="Q50" s="727"/>
    </row>
    <row r="51" spans="1:17">
      <c r="A51" s="721"/>
      <c r="B51" s="721"/>
      <c r="C51" s="722"/>
      <c r="D51" s="723"/>
      <c r="E51" s="721"/>
      <c r="F51" s="721"/>
      <c r="G51" s="774"/>
      <c r="H51" s="795"/>
      <c r="I51" s="725"/>
      <c r="J51" s="721"/>
      <c r="K51" s="721"/>
      <c r="L51" s="813"/>
      <c r="M51" s="813"/>
      <c r="N51" s="722"/>
      <c r="O51" s="721"/>
      <c r="P51" s="727"/>
      <c r="Q51" s="727"/>
    </row>
    <row r="52" spans="1:17">
      <c r="A52" s="721"/>
      <c r="B52" s="721"/>
      <c r="C52" s="722"/>
      <c r="D52" s="723"/>
      <c r="E52" s="721"/>
      <c r="F52" s="721"/>
      <c r="G52" s="774"/>
      <c r="H52" s="795"/>
      <c r="I52" s="725"/>
      <c r="J52" s="721"/>
      <c r="K52" s="721"/>
      <c r="L52" s="813"/>
      <c r="M52" s="813"/>
      <c r="N52" s="722"/>
      <c r="O52" s="721"/>
      <c r="P52" s="734"/>
      <c r="Q52" s="741"/>
    </row>
    <row r="53" spans="1:17">
      <c r="A53" s="721"/>
      <c r="B53" s="721"/>
      <c r="C53" s="722"/>
      <c r="D53" s="723"/>
      <c r="E53" s="721"/>
      <c r="F53" s="721"/>
      <c r="G53" s="774"/>
      <c r="H53" s="795"/>
      <c r="I53" s="725"/>
      <c r="J53" s="721"/>
      <c r="K53" s="721"/>
      <c r="L53" s="813"/>
      <c r="M53" s="813"/>
      <c r="N53" s="722"/>
      <c r="O53" s="721"/>
      <c r="P53" s="722"/>
      <c r="Q53" s="741"/>
    </row>
    <row r="54" spans="1:17">
      <c r="A54" s="721"/>
      <c r="B54" s="738"/>
      <c r="C54" s="722"/>
      <c r="D54" s="723"/>
      <c r="E54" s="745"/>
      <c r="F54" s="745"/>
      <c r="G54" s="774"/>
      <c r="H54" s="795"/>
      <c r="I54" s="725"/>
      <c r="J54" s="745"/>
      <c r="K54" s="745"/>
      <c r="L54" s="813"/>
      <c r="M54" s="813"/>
      <c r="N54" s="722"/>
      <c r="O54" s="745"/>
      <c r="P54" s="727"/>
      <c r="Q54" s="741"/>
    </row>
    <row r="55" spans="1:17">
      <c r="A55" s="721"/>
      <c r="B55" s="721"/>
      <c r="C55" s="722"/>
      <c r="D55" s="723"/>
      <c r="E55" s="733"/>
      <c r="F55" s="733"/>
      <c r="G55" s="774"/>
      <c r="H55" s="795"/>
      <c r="I55" s="725"/>
      <c r="J55" s="733"/>
      <c r="K55" s="733"/>
      <c r="L55" s="813"/>
      <c r="M55" s="813"/>
      <c r="N55" s="722"/>
      <c r="O55" s="733"/>
      <c r="P55" s="727"/>
      <c r="Q55" s="741"/>
    </row>
    <row r="56" spans="1:17">
      <c r="A56" s="839"/>
      <c r="B56" s="721"/>
      <c r="C56" s="722"/>
      <c r="D56" s="723"/>
      <c r="E56" s="733"/>
      <c r="F56" s="733"/>
      <c r="G56" s="774"/>
      <c r="H56" s="724"/>
      <c r="I56" s="725"/>
      <c r="J56" s="733"/>
      <c r="K56" s="733"/>
      <c r="L56" s="726"/>
      <c r="M56" s="726"/>
      <c r="N56" s="722"/>
      <c r="O56" s="733"/>
      <c r="P56" s="727"/>
      <c r="Q56" s="741"/>
    </row>
    <row r="57" spans="1:17">
      <c r="A57" s="839"/>
      <c r="B57" s="721"/>
      <c r="C57" s="722"/>
      <c r="D57" s="723"/>
      <c r="E57" s="733"/>
      <c r="F57" s="733"/>
      <c r="G57" s="774"/>
      <c r="H57" s="724"/>
      <c r="I57" s="725"/>
      <c r="J57" s="733"/>
      <c r="K57" s="733"/>
      <c r="L57" s="726"/>
      <c r="M57" s="726"/>
      <c r="N57" s="722"/>
      <c r="O57" s="733"/>
      <c r="P57" s="727"/>
      <c r="Q57" s="741"/>
    </row>
    <row r="58" spans="1:17">
      <c r="A58" s="839"/>
      <c r="B58" s="721"/>
      <c r="C58" s="722"/>
      <c r="D58" s="723"/>
      <c r="E58" s="733"/>
      <c r="F58" s="733"/>
      <c r="G58" s="774"/>
      <c r="H58" s="724"/>
      <c r="I58" s="725"/>
      <c r="J58" s="733"/>
      <c r="K58" s="733"/>
      <c r="L58" s="726"/>
      <c r="M58" s="726"/>
      <c r="N58" s="722"/>
      <c r="O58" s="733"/>
      <c r="P58" s="727"/>
      <c r="Q58" s="741"/>
    </row>
    <row r="59" spans="1:17">
      <c r="A59" s="839"/>
      <c r="B59" s="721"/>
      <c r="C59" s="722"/>
      <c r="D59" s="723"/>
      <c r="E59" s="733"/>
      <c r="F59" s="733"/>
      <c r="G59" s="774"/>
      <c r="H59" s="724"/>
      <c r="I59" s="725"/>
      <c r="J59" s="733"/>
      <c r="K59" s="733"/>
      <c r="L59" s="726"/>
      <c r="M59" s="726"/>
      <c r="N59" s="722"/>
      <c r="O59" s="733"/>
      <c r="P59" s="727"/>
      <c r="Q59" s="741"/>
    </row>
    <row r="60" spans="1:17">
      <c r="A60" s="839"/>
      <c r="B60" s="721"/>
      <c r="C60" s="722"/>
      <c r="D60" s="723"/>
      <c r="E60" s="733"/>
      <c r="F60" s="733"/>
      <c r="G60" s="774"/>
      <c r="H60" s="724"/>
      <c r="I60" s="725"/>
      <c r="J60" s="733"/>
      <c r="K60" s="733"/>
      <c r="L60" s="726"/>
      <c r="M60" s="726"/>
      <c r="N60" s="722"/>
      <c r="O60" s="733"/>
      <c r="P60" s="727"/>
      <c r="Q60" s="741"/>
    </row>
    <row r="61" spans="1:17">
      <c r="A61" s="839"/>
      <c r="B61" s="721"/>
      <c r="C61" s="722"/>
      <c r="D61" s="723"/>
      <c r="E61" s="733"/>
      <c r="F61" s="733"/>
      <c r="G61" s="774"/>
      <c r="H61" s="724"/>
      <c r="I61" s="725"/>
      <c r="J61" s="733"/>
      <c r="K61" s="733"/>
      <c r="L61" s="726"/>
      <c r="M61" s="726"/>
      <c r="N61" s="722"/>
      <c r="O61" s="733"/>
      <c r="P61" s="727"/>
      <c r="Q61" s="741"/>
    </row>
    <row r="62" spans="1:17">
      <c r="A62" s="839"/>
      <c r="B62" s="721"/>
      <c r="C62" s="722"/>
      <c r="D62" s="723"/>
      <c r="E62" s="733"/>
      <c r="F62" s="733"/>
      <c r="G62" s="774"/>
      <c r="H62" s="724"/>
      <c r="I62" s="725"/>
      <c r="J62" s="733"/>
      <c r="K62" s="733"/>
      <c r="L62" s="726"/>
      <c r="M62" s="726"/>
      <c r="N62" s="722"/>
      <c r="O62" s="733"/>
      <c r="P62" s="727"/>
      <c r="Q62" s="741"/>
    </row>
    <row r="63" spans="1:17">
      <c r="A63" s="839"/>
      <c r="B63" s="721"/>
      <c r="C63" s="722"/>
      <c r="D63" s="723"/>
      <c r="E63" s="733"/>
      <c r="F63" s="733"/>
      <c r="G63" s="774"/>
      <c r="H63" s="724"/>
      <c r="I63" s="725"/>
      <c r="J63" s="733"/>
      <c r="K63" s="733"/>
      <c r="L63" s="726"/>
      <c r="M63" s="726"/>
      <c r="N63" s="722"/>
      <c r="O63" s="733"/>
      <c r="P63" s="727"/>
      <c r="Q63" s="741"/>
    </row>
    <row r="64" spans="1:17">
      <c r="A64" s="839"/>
      <c r="B64" s="721"/>
      <c r="C64" s="722"/>
      <c r="D64" s="723"/>
      <c r="E64" s="733"/>
      <c r="F64" s="733"/>
      <c r="G64" s="774"/>
      <c r="H64" s="724"/>
      <c r="I64" s="725"/>
      <c r="J64" s="733"/>
      <c r="K64" s="733"/>
      <c r="L64" s="726"/>
      <c r="M64" s="726"/>
      <c r="N64" s="722"/>
      <c r="O64" s="733"/>
      <c r="P64" s="727"/>
      <c r="Q64" s="741"/>
    </row>
    <row r="65" spans="1:17">
      <c r="A65" s="839"/>
      <c r="B65" s="721"/>
      <c r="C65" s="722"/>
      <c r="D65" s="723"/>
      <c r="E65" s="733"/>
      <c r="F65" s="733"/>
      <c r="G65" s="774"/>
      <c r="H65" s="724"/>
      <c r="I65" s="725"/>
      <c r="J65" s="733"/>
      <c r="K65" s="733"/>
      <c r="L65" s="726"/>
      <c r="M65" s="726"/>
      <c r="N65" s="722"/>
      <c r="O65" s="733"/>
      <c r="P65" s="727"/>
      <c r="Q65" s="741"/>
    </row>
    <row r="66" spans="1:17">
      <c r="A66" s="839"/>
      <c r="B66" s="721"/>
      <c r="C66" s="722"/>
      <c r="D66" s="723"/>
      <c r="E66" s="733"/>
      <c r="F66" s="733"/>
      <c r="G66" s="774"/>
      <c r="H66" s="724"/>
      <c r="I66" s="725"/>
      <c r="J66" s="733"/>
      <c r="K66" s="733"/>
      <c r="L66" s="726"/>
      <c r="M66" s="726"/>
      <c r="N66" s="722"/>
      <c r="O66" s="733"/>
      <c r="P66" s="727"/>
      <c r="Q66" s="741"/>
    </row>
  </sheetData>
  <mergeCells count="15">
    <mergeCell ref="H1:H2"/>
    <mergeCell ref="A1:A2"/>
    <mergeCell ref="B1:C2"/>
    <mergeCell ref="D1:D2"/>
    <mergeCell ref="E1:E2"/>
    <mergeCell ref="F1:G1"/>
    <mergeCell ref="O1:O2"/>
    <mergeCell ref="P1:P2"/>
    <mergeCell ref="Q1:Q2"/>
    <mergeCell ref="I1:I2"/>
    <mergeCell ref="J1:J2"/>
    <mergeCell ref="K1:K2"/>
    <mergeCell ref="L1:L2"/>
    <mergeCell ref="M1:M2"/>
    <mergeCell ref="N1:N2"/>
  </mergeCells>
  <pageMargins left="0.7" right="0" top="0.5" bottom="0.25" header="0.3" footer="0.3"/>
  <pageSetup paperSize="5" scale="90" orientation="landscape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2:HZ2044"/>
  <sheetViews>
    <sheetView topLeftCell="A908" workbookViewId="0">
      <selection activeCell="A920" sqref="A920"/>
    </sheetView>
  </sheetViews>
  <sheetFormatPr defaultRowHeight="15"/>
  <cols>
    <col min="2" max="2" width="5.28515625" customWidth="1"/>
    <col min="3" max="3" width="5.140625" customWidth="1"/>
    <col min="4" max="4" width="4" customWidth="1"/>
    <col min="5" max="5" width="5" customWidth="1"/>
    <col min="6" max="6" width="17.5703125" customWidth="1"/>
    <col min="7" max="7" width="31.140625" customWidth="1"/>
    <col min="8" max="8" width="5.42578125" style="115" customWidth="1"/>
    <col min="9" max="9" width="12.42578125" customWidth="1"/>
    <col min="10" max="10" width="20.85546875" customWidth="1"/>
    <col min="11" max="11" width="13.28515625" customWidth="1"/>
    <col min="12" max="12" width="4.5703125" customWidth="1"/>
    <col min="13" max="13" width="3" customWidth="1"/>
    <col min="14" max="14" width="3.85546875" customWidth="1"/>
    <col min="15" max="15" width="8.85546875" customWidth="1"/>
    <col min="16" max="16" width="13.28515625" customWidth="1"/>
    <col min="17" max="17" width="19.140625" customWidth="1"/>
    <col min="18" max="18" width="3.28515625" customWidth="1"/>
    <col min="19" max="19" width="25.28515625" customWidth="1"/>
    <col min="20" max="20" width="26.140625" customWidth="1"/>
    <col min="21" max="21" width="23.7109375" customWidth="1"/>
    <col min="22" max="22" width="20.140625" customWidth="1"/>
    <col min="23" max="23" width="17.85546875" customWidth="1"/>
    <col min="24" max="24" width="34.85546875" bestFit="1" customWidth="1"/>
    <col min="25" max="25" width="14.5703125" customWidth="1"/>
    <col min="26" max="26" width="10" hidden="1" customWidth="1"/>
    <col min="27" max="27" width="18" hidden="1" customWidth="1"/>
    <col min="28" max="28" width="17.85546875" hidden="1" customWidth="1"/>
    <col min="29" max="29" width="19.28515625" hidden="1" customWidth="1"/>
    <col min="30" max="30" width="10.5703125" customWidth="1"/>
    <col min="31" max="31" width="3.7109375" customWidth="1"/>
    <col min="32" max="32" width="3.85546875" customWidth="1"/>
    <col min="33" max="33" width="12.28515625" customWidth="1"/>
    <col min="34" max="34" width="7.28515625" customWidth="1"/>
    <col min="35" max="35" width="15.7109375" bestFit="1" customWidth="1"/>
    <col min="36" max="36" width="15.7109375" customWidth="1"/>
    <col min="37" max="37" width="14.5703125" customWidth="1"/>
    <col min="38" max="40" width="16.28515625" style="69" customWidth="1"/>
    <col min="41" max="51" width="9.140625" style="70"/>
    <col min="52" max="52" width="9.140625" style="71"/>
  </cols>
  <sheetData>
    <row r="2" spans="1:55">
      <c r="C2" s="1215" t="s">
        <v>171</v>
      </c>
      <c r="D2" s="1215"/>
      <c r="E2" s="1215"/>
      <c r="F2" s="1215"/>
      <c r="G2" s="1215"/>
      <c r="H2" s="1215"/>
      <c r="I2" s="1215"/>
      <c r="J2" s="1215"/>
      <c r="K2" s="1215"/>
      <c r="L2" s="1215"/>
      <c r="M2" s="1215"/>
      <c r="N2" s="1215"/>
      <c r="O2" s="1215"/>
      <c r="W2" s="68"/>
    </row>
    <row r="3" spans="1:55" ht="15.75" thickBot="1">
      <c r="C3" s="1216"/>
      <c r="D3" s="1216"/>
      <c r="E3" s="1216"/>
      <c r="F3" s="1216"/>
      <c r="G3" s="1216"/>
      <c r="H3" s="1216"/>
      <c r="I3" s="1216"/>
      <c r="J3" s="1216"/>
      <c r="K3" s="1216"/>
      <c r="L3" s="1216"/>
      <c r="M3" s="1216"/>
      <c r="N3" s="1216"/>
      <c r="O3" s="1216"/>
      <c r="Q3" s="64"/>
      <c r="W3" s="68"/>
    </row>
    <row r="4" spans="1:55" s="73" customFormat="1" ht="18">
      <c r="A4" s="72" t="s">
        <v>172</v>
      </c>
      <c r="F4" s="74"/>
      <c r="H4" s="75"/>
      <c r="K4" s="76"/>
      <c r="L4" s="76"/>
      <c r="AE4" s="1217" t="s">
        <v>173</v>
      </c>
      <c r="AF4" s="1218"/>
      <c r="AG4" s="77"/>
      <c r="AH4" s="77"/>
      <c r="AJ4" s="77"/>
      <c r="AK4" s="77" t="s">
        <v>174</v>
      </c>
      <c r="AL4" s="1219" t="s">
        <v>175</v>
      </c>
      <c r="AM4" s="1220"/>
      <c r="AN4" s="1221"/>
      <c r="AO4" s="1214" t="s">
        <v>176</v>
      </c>
      <c r="AP4" s="1214"/>
      <c r="AQ4" s="1214"/>
      <c r="AR4" s="1214" t="s">
        <v>177</v>
      </c>
      <c r="AS4" s="1214"/>
      <c r="AT4" s="1214"/>
      <c r="AU4" s="73" t="s">
        <v>178</v>
      </c>
      <c r="AV4" s="1214" t="s">
        <v>179</v>
      </c>
      <c r="AW4" s="1214"/>
      <c r="AX4" s="1214"/>
      <c r="AY4" s="1214"/>
      <c r="AZ4" s="78"/>
      <c r="BA4" s="79"/>
    </row>
    <row r="5" spans="1:55" s="80" customFormat="1" ht="11.25">
      <c r="F5" s="81" t="s">
        <v>180</v>
      </c>
      <c r="G5" s="81" t="s">
        <v>181</v>
      </c>
      <c r="H5" s="82" t="s">
        <v>182</v>
      </c>
      <c r="I5" s="81" t="s">
        <v>183</v>
      </c>
      <c r="J5" s="81" t="s">
        <v>184</v>
      </c>
      <c r="K5" s="83" t="s">
        <v>185</v>
      </c>
      <c r="L5" s="83"/>
      <c r="M5" s="81" t="s">
        <v>186</v>
      </c>
      <c r="N5" s="81" t="s">
        <v>187</v>
      </c>
      <c r="O5" s="81"/>
      <c r="P5" s="81" t="s">
        <v>188</v>
      </c>
      <c r="Q5" s="81" t="s">
        <v>189</v>
      </c>
      <c r="R5" s="81" t="s">
        <v>190</v>
      </c>
      <c r="S5" s="81" t="s">
        <v>191</v>
      </c>
      <c r="T5" s="81" t="s">
        <v>154</v>
      </c>
      <c r="U5" s="81" t="s">
        <v>192</v>
      </c>
      <c r="V5" s="81" t="s">
        <v>193</v>
      </c>
      <c r="W5" s="81" t="s">
        <v>194</v>
      </c>
      <c r="X5" s="81" t="s">
        <v>195</v>
      </c>
      <c r="Y5" s="81" t="s">
        <v>196</v>
      </c>
      <c r="Z5" s="81" t="s">
        <v>197</v>
      </c>
      <c r="AA5" s="81" t="s">
        <v>198</v>
      </c>
      <c r="AB5" s="81" t="s">
        <v>199</v>
      </c>
      <c r="AC5" s="81" t="s">
        <v>200</v>
      </c>
      <c r="AD5" s="80" t="s">
        <v>201</v>
      </c>
      <c r="AE5" s="80" t="s">
        <v>91</v>
      </c>
      <c r="AF5" s="80" t="s">
        <v>202</v>
      </c>
      <c r="AH5" s="80" t="s">
        <v>203</v>
      </c>
      <c r="AI5" s="81" t="s">
        <v>204</v>
      </c>
      <c r="AJ5" s="81" t="s">
        <v>205</v>
      </c>
      <c r="AL5" s="84" t="s">
        <v>206</v>
      </c>
      <c r="AM5" s="84" t="s">
        <v>54</v>
      </c>
      <c r="AN5" s="84" t="s">
        <v>207</v>
      </c>
      <c r="AO5" s="80" t="s">
        <v>208</v>
      </c>
      <c r="AP5" s="80" t="s">
        <v>209</v>
      </c>
      <c r="AQ5" s="80" t="s">
        <v>210</v>
      </c>
      <c r="AR5" s="80" t="s">
        <v>211</v>
      </c>
      <c r="AS5" s="80" t="s">
        <v>212</v>
      </c>
      <c r="AT5" s="80" t="s">
        <v>213</v>
      </c>
      <c r="AV5" s="80" t="s">
        <v>214</v>
      </c>
      <c r="AW5" s="80" t="s">
        <v>215</v>
      </c>
      <c r="AX5" s="80" t="s">
        <v>216</v>
      </c>
      <c r="AY5" s="85" t="s">
        <v>84</v>
      </c>
      <c r="AZ5" s="86"/>
      <c r="BA5" s="87"/>
    </row>
    <row r="6" spans="1:55">
      <c r="A6">
        <v>1</v>
      </c>
      <c r="B6">
        <v>1</v>
      </c>
      <c r="C6">
        <v>1</v>
      </c>
      <c r="D6">
        <v>1</v>
      </c>
      <c r="E6">
        <v>1</v>
      </c>
      <c r="F6" s="88" t="s">
        <v>217</v>
      </c>
      <c r="G6" s="89" t="s">
        <v>218</v>
      </c>
      <c r="H6" s="90" t="s">
        <v>23</v>
      </c>
      <c r="I6" s="91" t="str">
        <f t="shared" ref="I6:I69" si="0">IF(H6="L","LAKI LAKI",IF(H6="P","PEREMPUAN",""))</f>
        <v>LAKI LAKI</v>
      </c>
      <c r="J6" s="64" t="s">
        <v>219</v>
      </c>
      <c r="K6" s="92">
        <v>26201</v>
      </c>
      <c r="L6" s="93">
        <f t="shared" ref="L6:L37" ca="1" si="1">DATEDIF(K6,TODAY(),"Y")</f>
        <v>48</v>
      </c>
      <c r="M6" s="64"/>
      <c r="N6" s="94" t="s">
        <v>220</v>
      </c>
      <c r="O6" s="64" t="str">
        <f>IF(N6="1","ISLAM",IF(N6="2","KRISTEN",""))</f>
        <v>ISLAM</v>
      </c>
      <c r="P6" s="64" t="s">
        <v>221</v>
      </c>
      <c r="Q6" s="64" t="s">
        <v>222</v>
      </c>
      <c r="R6" s="95">
        <v>1</v>
      </c>
      <c r="S6" s="64" t="s">
        <v>223</v>
      </c>
      <c r="T6" s="64" t="s">
        <v>224</v>
      </c>
      <c r="U6" s="64" t="s">
        <v>225</v>
      </c>
      <c r="V6" s="64" t="s">
        <v>226</v>
      </c>
      <c r="W6" s="96" t="s">
        <v>227</v>
      </c>
      <c r="X6" s="64" t="s">
        <v>218</v>
      </c>
      <c r="Y6" s="64" t="s">
        <v>228</v>
      </c>
      <c r="Z6" s="64" t="s">
        <v>22</v>
      </c>
      <c r="AA6" s="64" t="s">
        <v>229</v>
      </c>
      <c r="AB6" s="64" t="s">
        <v>230</v>
      </c>
      <c r="AC6" s="64" t="s">
        <v>231</v>
      </c>
      <c r="AD6" t="str">
        <f t="shared" ref="AD6:AD69" si="2">IF(H6="L","INDONESIA",IF(H6="P","INDONESIA",""))</f>
        <v>INDONESIA</v>
      </c>
      <c r="AE6" s="94" t="s">
        <v>232</v>
      </c>
      <c r="AF6" s="97" t="s">
        <v>233</v>
      </c>
      <c r="AG6" s="64" t="s">
        <v>166</v>
      </c>
      <c r="AH6" s="64" t="s">
        <v>203</v>
      </c>
      <c r="AI6" s="64" t="e">
        <f t="shared" ref="AI6:AI65" si="3">VLOOKUP(Q6,SHDK,2,FALSE)</f>
        <v>#N/A</v>
      </c>
      <c r="AJ6" s="64"/>
      <c r="AK6" s="64"/>
      <c r="AL6" s="69">
        <v>1500000</v>
      </c>
      <c r="AM6" s="69">
        <v>1000000</v>
      </c>
      <c r="AN6" s="69">
        <f>AL6-AM6</f>
        <v>500000</v>
      </c>
      <c r="AO6" s="70" t="s">
        <v>234</v>
      </c>
      <c r="AP6" s="70" t="s">
        <v>235</v>
      </c>
      <c r="AQ6" s="70" t="s">
        <v>236</v>
      </c>
      <c r="AR6" s="70" t="s">
        <v>237</v>
      </c>
      <c r="AS6" s="70" t="s">
        <v>238</v>
      </c>
      <c r="AT6" s="70" t="s">
        <v>239</v>
      </c>
      <c r="AU6" s="70" t="s">
        <v>240</v>
      </c>
      <c r="AV6" s="70">
        <v>0.5</v>
      </c>
      <c r="AY6" s="70">
        <f>SUM(AV6:AX6)</f>
        <v>0.5</v>
      </c>
      <c r="BB6">
        <v>1</v>
      </c>
      <c r="BC6" t="s">
        <v>241</v>
      </c>
    </row>
    <row r="7" spans="1:55">
      <c r="B7">
        <v>2</v>
      </c>
      <c r="C7">
        <v>2</v>
      </c>
      <c r="E7">
        <v>2</v>
      </c>
      <c r="F7" s="98" t="s">
        <v>242</v>
      </c>
      <c r="G7" s="89" t="s">
        <v>243</v>
      </c>
      <c r="H7" s="90" t="s">
        <v>16</v>
      </c>
      <c r="I7" s="91" t="str">
        <f t="shared" si="0"/>
        <v>PEREMPUAN</v>
      </c>
      <c r="J7" s="64" t="s">
        <v>244</v>
      </c>
      <c r="K7" s="92">
        <v>32497</v>
      </c>
      <c r="L7" s="93">
        <f t="shared" ca="1" si="1"/>
        <v>31</v>
      </c>
      <c r="M7" s="64"/>
      <c r="N7" s="94" t="s">
        <v>220</v>
      </c>
      <c r="O7" s="64" t="str">
        <f t="shared" ref="O7:O70" si="4">IF(N7="1","ISLAM",IF(N7="2","KRISTEN",""))</f>
        <v>ISLAM</v>
      </c>
      <c r="P7" s="64" t="s">
        <v>221</v>
      </c>
      <c r="Q7" s="64" t="s">
        <v>245</v>
      </c>
      <c r="R7" s="95">
        <v>2</v>
      </c>
      <c r="S7" s="64" t="s">
        <v>223</v>
      </c>
      <c r="T7" s="64" t="s">
        <v>246</v>
      </c>
      <c r="U7" s="64" t="s">
        <v>247</v>
      </c>
      <c r="V7" s="64" t="s">
        <v>248</v>
      </c>
      <c r="W7" s="96" t="s">
        <v>227</v>
      </c>
      <c r="X7" s="64" t="s">
        <v>218</v>
      </c>
      <c r="Y7" s="64" t="s">
        <v>228</v>
      </c>
      <c r="Z7" s="64" t="s">
        <v>22</v>
      </c>
      <c r="AA7" s="64" t="s">
        <v>229</v>
      </c>
      <c r="AB7" s="64" t="s">
        <v>230</v>
      </c>
      <c r="AC7" s="64" t="s">
        <v>231</v>
      </c>
      <c r="AD7" t="str">
        <f t="shared" si="2"/>
        <v>INDONESIA</v>
      </c>
      <c r="AE7" s="94" t="s">
        <v>232</v>
      </c>
      <c r="AF7" s="97" t="s">
        <v>233</v>
      </c>
      <c r="AG7" s="64" t="s">
        <v>166</v>
      </c>
      <c r="AH7" s="64" t="s">
        <v>203</v>
      </c>
      <c r="AI7" s="64">
        <f t="shared" si="3"/>
        <v>2</v>
      </c>
      <c r="AJ7" s="64"/>
      <c r="AK7" s="64"/>
      <c r="AN7" s="69">
        <f>AL7-AM7</f>
        <v>0</v>
      </c>
      <c r="AY7" s="70">
        <f>SUM(AV7:AX7)</f>
        <v>0</v>
      </c>
      <c r="BC7" t="s">
        <v>249</v>
      </c>
    </row>
    <row r="8" spans="1:55">
      <c r="B8">
        <v>3</v>
      </c>
      <c r="C8">
        <v>3</v>
      </c>
      <c r="E8">
        <v>3</v>
      </c>
      <c r="F8" s="88" t="s">
        <v>250</v>
      </c>
      <c r="G8" s="89" t="s">
        <v>251</v>
      </c>
      <c r="H8" s="90" t="s">
        <v>23</v>
      </c>
      <c r="I8" s="91" t="str">
        <f t="shared" si="0"/>
        <v>LAKI LAKI</v>
      </c>
      <c r="J8" s="64" t="s">
        <v>252</v>
      </c>
      <c r="K8" s="92">
        <v>34588</v>
      </c>
      <c r="L8" s="93">
        <f t="shared" ca="1" si="1"/>
        <v>25</v>
      </c>
      <c r="M8" s="64" t="s">
        <v>253</v>
      </c>
      <c r="N8" s="94" t="s">
        <v>220</v>
      </c>
      <c r="O8" s="64" t="str">
        <f t="shared" si="4"/>
        <v>ISLAM</v>
      </c>
      <c r="P8" s="64" t="s">
        <v>254</v>
      </c>
      <c r="Q8" s="64" t="s">
        <v>255</v>
      </c>
      <c r="R8" s="95">
        <v>3</v>
      </c>
      <c r="S8" s="64" t="s">
        <v>256</v>
      </c>
      <c r="T8" s="64" t="s">
        <v>224</v>
      </c>
      <c r="U8" s="64" t="s">
        <v>257</v>
      </c>
      <c r="V8" s="64" t="s">
        <v>218</v>
      </c>
      <c r="W8" s="96" t="s">
        <v>227</v>
      </c>
      <c r="X8" s="64" t="s">
        <v>218</v>
      </c>
      <c r="Y8" s="64" t="s">
        <v>228</v>
      </c>
      <c r="Z8" s="64" t="s">
        <v>22</v>
      </c>
      <c r="AA8" s="64" t="s">
        <v>229</v>
      </c>
      <c r="AB8" s="64" t="s">
        <v>230</v>
      </c>
      <c r="AC8" s="64" t="s">
        <v>231</v>
      </c>
      <c r="AD8" t="str">
        <f t="shared" si="2"/>
        <v>INDONESIA</v>
      </c>
      <c r="AE8" s="94" t="s">
        <v>232</v>
      </c>
      <c r="AF8" s="97" t="s">
        <v>233</v>
      </c>
      <c r="AG8" s="64" t="s">
        <v>166</v>
      </c>
      <c r="AH8" s="64"/>
      <c r="AI8" s="64">
        <f t="shared" si="3"/>
        <v>3</v>
      </c>
      <c r="AJ8" s="64"/>
      <c r="AK8" s="64"/>
      <c r="AN8" s="69">
        <f>AL8-AM8</f>
        <v>0</v>
      </c>
      <c r="AY8" s="70">
        <f>SUM(AV8:AX8)</f>
        <v>0</v>
      </c>
      <c r="BC8" t="s">
        <v>258</v>
      </c>
    </row>
    <row r="9" spans="1:55">
      <c r="B9">
        <v>4</v>
      </c>
      <c r="C9">
        <v>4</v>
      </c>
      <c r="E9">
        <v>4</v>
      </c>
      <c r="F9" s="88" t="s">
        <v>259</v>
      </c>
      <c r="G9" s="89" t="s">
        <v>260</v>
      </c>
      <c r="H9" s="90" t="s">
        <v>23</v>
      </c>
      <c r="I9" s="91" t="str">
        <f t="shared" si="0"/>
        <v>LAKI LAKI</v>
      </c>
      <c r="J9" s="64" t="s">
        <v>22</v>
      </c>
      <c r="K9" s="92">
        <v>35368</v>
      </c>
      <c r="L9" s="93">
        <f t="shared" ca="1" si="1"/>
        <v>23</v>
      </c>
      <c r="M9" s="64" t="s">
        <v>253</v>
      </c>
      <c r="N9" s="94" t="s">
        <v>220</v>
      </c>
      <c r="O9" s="64" t="str">
        <f t="shared" si="4"/>
        <v>ISLAM</v>
      </c>
      <c r="P9" s="64" t="s">
        <v>254</v>
      </c>
      <c r="Q9" s="64" t="s">
        <v>255</v>
      </c>
      <c r="R9" s="95">
        <v>4</v>
      </c>
      <c r="S9" s="64" t="s">
        <v>223</v>
      </c>
      <c r="T9" s="64" t="s">
        <v>261</v>
      </c>
      <c r="U9" s="64" t="s">
        <v>257</v>
      </c>
      <c r="V9" s="64" t="s">
        <v>218</v>
      </c>
      <c r="W9" s="96" t="s">
        <v>227</v>
      </c>
      <c r="X9" s="64" t="s">
        <v>218</v>
      </c>
      <c r="Y9" s="64" t="s">
        <v>228</v>
      </c>
      <c r="Z9" s="64" t="s">
        <v>22</v>
      </c>
      <c r="AA9" s="64" t="s">
        <v>229</v>
      </c>
      <c r="AB9" s="64" t="s">
        <v>230</v>
      </c>
      <c r="AC9" s="64" t="s">
        <v>231</v>
      </c>
      <c r="AD9" t="str">
        <f t="shared" si="2"/>
        <v>INDONESIA</v>
      </c>
      <c r="AE9" s="94" t="s">
        <v>232</v>
      </c>
      <c r="AF9" s="97" t="s">
        <v>233</v>
      </c>
      <c r="AG9" s="64" t="s">
        <v>166</v>
      </c>
      <c r="AH9" s="64"/>
      <c r="AI9" s="64">
        <f t="shared" si="3"/>
        <v>3</v>
      </c>
      <c r="AJ9" s="64"/>
      <c r="AK9" s="64"/>
      <c r="AN9" s="69">
        <f>AL9-AM9</f>
        <v>0</v>
      </c>
      <c r="AY9" s="70">
        <f>SUM(AV9:AX9)</f>
        <v>0</v>
      </c>
      <c r="BC9" t="s">
        <v>262</v>
      </c>
    </row>
    <row r="10" spans="1:55">
      <c r="B10">
        <v>5</v>
      </c>
      <c r="C10">
        <v>5</v>
      </c>
      <c r="E10">
        <v>5</v>
      </c>
      <c r="F10" s="98" t="s">
        <v>263</v>
      </c>
      <c r="G10" s="89" t="s">
        <v>264</v>
      </c>
      <c r="H10" s="90" t="s">
        <v>16</v>
      </c>
      <c r="I10" s="91" t="str">
        <f t="shared" si="0"/>
        <v>PEREMPUAN</v>
      </c>
      <c r="J10" s="64" t="s">
        <v>22</v>
      </c>
      <c r="K10" s="92">
        <v>40038</v>
      </c>
      <c r="L10" s="93">
        <f t="shared" ca="1" si="1"/>
        <v>10</v>
      </c>
      <c r="M10" s="64" t="s">
        <v>253</v>
      </c>
      <c r="N10" s="94" t="s">
        <v>220</v>
      </c>
      <c r="O10" s="64" t="str">
        <f t="shared" si="4"/>
        <v>ISLAM</v>
      </c>
      <c r="P10" s="64" t="s">
        <v>254</v>
      </c>
      <c r="Q10" s="64" t="s">
        <v>255</v>
      </c>
      <c r="R10" s="95">
        <v>5</v>
      </c>
      <c r="S10" s="64" t="s">
        <v>265</v>
      </c>
      <c r="T10" s="64" t="s">
        <v>266</v>
      </c>
      <c r="U10" s="64" t="s">
        <v>243</v>
      </c>
      <c r="V10" s="64" t="s">
        <v>218</v>
      </c>
      <c r="W10" s="96" t="s">
        <v>227</v>
      </c>
      <c r="X10" s="64" t="s">
        <v>218</v>
      </c>
      <c r="Y10" s="64" t="s">
        <v>228</v>
      </c>
      <c r="Z10" s="64" t="s">
        <v>22</v>
      </c>
      <c r="AA10" s="64" t="s">
        <v>229</v>
      </c>
      <c r="AB10" s="64" t="s">
        <v>230</v>
      </c>
      <c r="AC10" s="64" t="s">
        <v>231</v>
      </c>
      <c r="AD10" t="str">
        <f t="shared" si="2"/>
        <v>INDONESIA</v>
      </c>
      <c r="AE10" s="94" t="s">
        <v>232</v>
      </c>
      <c r="AF10" s="97" t="s">
        <v>233</v>
      </c>
      <c r="AG10" s="64" t="s">
        <v>166</v>
      </c>
      <c r="AH10" s="64"/>
      <c r="AI10" s="64">
        <f t="shared" si="3"/>
        <v>3</v>
      </c>
      <c r="AJ10" s="64"/>
      <c r="AK10" s="64"/>
      <c r="AN10" s="69">
        <f>AL10-AM10</f>
        <v>0</v>
      </c>
      <c r="AY10" s="70">
        <f>SUM(AV10:AX10)</f>
        <v>0</v>
      </c>
      <c r="BC10" t="s">
        <v>267</v>
      </c>
    </row>
    <row r="11" spans="1:55">
      <c r="B11">
        <v>6</v>
      </c>
      <c r="C11">
        <v>6</v>
      </c>
      <c r="E11">
        <v>6</v>
      </c>
      <c r="F11" s="98" t="s">
        <v>268</v>
      </c>
      <c r="G11" s="89" t="s">
        <v>269</v>
      </c>
      <c r="H11" s="90" t="s">
        <v>23</v>
      </c>
      <c r="I11" s="91" t="str">
        <f t="shared" si="0"/>
        <v>LAKI LAKI</v>
      </c>
      <c r="J11" s="64" t="s">
        <v>22</v>
      </c>
      <c r="K11" s="92">
        <v>41618</v>
      </c>
      <c r="L11" s="93">
        <f t="shared" ca="1" si="1"/>
        <v>6</v>
      </c>
      <c r="M11" s="64"/>
      <c r="N11" s="94" t="s">
        <v>220</v>
      </c>
      <c r="O11" s="64" t="str">
        <f t="shared" si="4"/>
        <v>ISLAM</v>
      </c>
      <c r="P11" s="64" t="s">
        <v>254</v>
      </c>
      <c r="Q11" s="64" t="s">
        <v>255</v>
      </c>
      <c r="R11" s="95">
        <v>6</v>
      </c>
      <c r="S11" s="64" t="s">
        <v>265</v>
      </c>
      <c r="T11" s="64" t="s">
        <v>270</v>
      </c>
      <c r="U11" s="64" t="s">
        <v>243</v>
      </c>
      <c r="V11" s="64" t="s">
        <v>218</v>
      </c>
      <c r="W11" s="96" t="s">
        <v>227</v>
      </c>
      <c r="X11" s="64" t="s">
        <v>218</v>
      </c>
      <c r="Y11" s="64" t="s">
        <v>228</v>
      </c>
      <c r="Z11" s="64" t="s">
        <v>22</v>
      </c>
      <c r="AA11" s="64" t="s">
        <v>229</v>
      </c>
      <c r="AB11" s="64" t="s">
        <v>230</v>
      </c>
      <c r="AC11" s="64" t="s">
        <v>231</v>
      </c>
      <c r="AD11" t="str">
        <f t="shared" si="2"/>
        <v>INDONESIA</v>
      </c>
      <c r="AE11" s="94" t="s">
        <v>232</v>
      </c>
      <c r="AF11" s="97" t="s">
        <v>233</v>
      </c>
      <c r="AG11" s="64" t="s">
        <v>166</v>
      </c>
      <c r="AH11" s="64"/>
      <c r="AI11" s="64">
        <f t="shared" si="3"/>
        <v>3</v>
      </c>
      <c r="AJ11" s="64"/>
      <c r="AK11" s="64"/>
    </row>
    <row r="12" spans="1:55">
      <c r="B12">
        <v>8</v>
      </c>
      <c r="C12">
        <v>8</v>
      </c>
      <c r="D12">
        <v>2</v>
      </c>
      <c r="E12" s="99">
        <v>1</v>
      </c>
      <c r="F12" s="100" t="s">
        <v>271</v>
      </c>
      <c r="G12" s="101" t="s">
        <v>272</v>
      </c>
      <c r="H12" s="102" t="s">
        <v>16</v>
      </c>
      <c r="I12" s="103" t="str">
        <f t="shared" si="0"/>
        <v>PEREMPUAN</v>
      </c>
      <c r="J12" s="104" t="s">
        <v>273</v>
      </c>
      <c r="K12" s="105">
        <v>18459</v>
      </c>
      <c r="L12" s="106">
        <f t="shared" ca="1" si="1"/>
        <v>69</v>
      </c>
      <c r="M12" s="104" t="s">
        <v>274</v>
      </c>
      <c r="N12" s="107" t="s">
        <v>220</v>
      </c>
      <c r="O12" s="104" t="str">
        <f t="shared" si="4"/>
        <v>ISLAM</v>
      </c>
      <c r="P12" s="104" t="s">
        <v>221</v>
      </c>
      <c r="Q12" s="104" t="s">
        <v>222</v>
      </c>
      <c r="R12" s="108">
        <v>1</v>
      </c>
      <c r="S12" s="104" t="s">
        <v>256</v>
      </c>
      <c r="T12" s="104" t="s">
        <v>246</v>
      </c>
      <c r="U12" s="104" t="s">
        <v>275</v>
      </c>
      <c r="V12" s="104" t="s">
        <v>276</v>
      </c>
      <c r="W12" s="109" t="s">
        <v>277</v>
      </c>
      <c r="X12" s="104" t="s">
        <v>278</v>
      </c>
      <c r="Y12" s="104" t="s">
        <v>228</v>
      </c>
      <c r="Z12" s="104" t="s">
        <v>22</v>
      </c>
      <c r="AA12" s="104" t="s">
        <v>229</v>
      </c>
      <c r="AB12" s="104" t="s">
        <v>230</v>
      </c>
      <c r="AC12" s="104" t="s">
        <v>231</v>
      </c>
      <c r="AD12" s="99" t="str">
        <f t="shared" si="2"/>
        <v>INDONESIA</v>
      </c>
      <c r="AE12" s="107" t="s">
        <v>232</v>
      </c>
      <c r="AF12" s="110" t="s">
        <v>233</v>
      </c>
      <c r="AG12" s="104" t="s">
        <v>166</v>
      </c>
      <c r="AH12" s="111" t="s">
        <v>203</v>
      </c>
      <c r="AI12" s="64" t="e">
        <f t="shared" si="3"/>
        <v>#N/A</v>
      </c>
      <c r="AJ12" s="64"/>
      <c r="AK12" s="64"/>
      <c r="AN12" s="69">
        <f t="shared" ref="AN12:AN71" si="5">AL12-AM12</f>
        <v>0</v>
      </c>
      <c r="AY12" s="70">
        <f t="shared" ref="AY12:AY17" si="6">SUM(AV12:AX12)</f>
        <v>0</v>
      </c>
      <c r="BC12" s="71" t="s">
        <v>279</v>
      </c>
    </row>
    <row r="13" spans="1:55">
      <c r="B13">
        <v>9</v>
      </c>
      <c r="C13">
        <v>9</v>
      </c>
      <c r="D13">
        <v>3</v>
      </c>
      <c r="E13" s="99">
        <v>1</v>
      </c>
      <c r="F13" s="100" t="s">
        <v>280</v>
      </c>
      <c r="G13" s="101" t="s">
        <v>281</v>
      </c>
      <c r="H13" s="102" t="s">
        <v>23</v>
      </c>
      <c r="I13" s="103" t="str">
        <f t="shared" si="0"/>
        <v>LAKI LAKI</v>
      </c>
      <c r="J13" s="104" t="s">
        <v>273</v>
      </c>
      <c r="K13" s="105">
        <v>31137</v>
      </c>
      <c r="L13" s="106">
        <f t="shared" ca="1" si="1"/>
        <v>35</v>
      </c>
      <c r="M13" s="104" t="s">
        <v>282</v>
      </c>
      <c r="N13" s="107" t="s">
        <v>220</v>
      </c>
      <c r="O13" s="104" t="str">
        <f t="shared" si="4"/>
        <v>ISLAM</v>
      </c>
      <c r="P13" s="104" t="s">
        <v>221</v>
      </c>
      <c r="Q13" s="104" t="s">
        <v>222</v>
      </c>
      <c r="R13" s="108">
        <v>1</v>
      </c>
      <c r="S13" s="104" t="s">
        <v>223</v>
      </c>
      <c r="T13" s="104" t="s">
        <v>283</v>
      </c>
      <c r="U13" s="104" t="s">
        <v>272</v>
      </c>
      <c r="V13" s="104" t="s">
        <v>278</v>
      </c>
      <c r="W13" s="112" t="s">
        <v>284</v>
      </c>
      <c r="X13" s="104" t="s">
        <v>281</v>
      </c>
      <c r="Y13" s="104" t="s">
        <v>228</v>
      </c>
      <c r="Z13" s="104" t="s">
        <v>22</v>
      </c>
      <c r="AA13" s="104" t="s">
        <v>229</v>
      </c>
      <c r="AB13" s="104" t="s">
        <v>230</v>
      </c>
      <c r="AC13" s="104" t="s">
        <v>231</v>
      </c>
      <c r="AD13" s="99" t="str">
        <f t="shared" si="2"/>
        <v>INDONESIA</v>
      </c>
      <c r="AE13" s="94" t="s">
        <v>232</v>
      </c>
      <c r="AF13" s="110" t="s">
        <v>233</v>
      </c>
      <c r="AG13" s="64" t="s">
        <v>166</v>
      </c>
      <c r="AH13" s="64" t="s">
        <v>203</v>
      </c>
      <c r="AI13" s="64" t="e">
        <f t="shared" si="3"/>
        <v>#N/A</v>
      </c>
      <c r="AJ13" s="64"/>
      <c r="AK13" s="64"/>
      <c r="AN13" s="69">
        <f t="shared" si="5"/>
        <v>0</v>
      </c>
      <c r="AY13" s="70">
        <f t="shared" si="6"/>
        <v>0</v>
      </c>
      <c r="BC13" s="71" t="s">
        <v>285</v>
      </c>
    </row>
    <row r="14" spans="1:55">
      <c r="B14">
        <v>10</v>
      </c>
      <c r="C14">
        <v>10</v>
      </c>
      <c r="E14">
        <v>2</v>
      </c>
      <c r="F14" s="113" t="s">
        <v>286</v>
      </c>
      <c r="G14" s="114" t="s">
        <v>287</v>
      </c>
      <c r="H14" s="90" t="s">
        <v>16</v>
      </c>
      <c r="I14" s="91" t="str">
        <f t="shared" si="0"/>
        <v>PEREMPUAN</v>
      </c>
      <c r="J14" s="115" t="s">
        <v>288</v>
      </c>
      <c r="K14" s="116">
        <v>33336</v>
      </c>
      <c r="L14" s="93">
        <f t="shared" ca="1" si="1"/>
        <v>29</v>
      </c>
      <c r="M14" s="115"/>
      <c r="N14" s="117" t="s">
        <v>220</v>
      </c>
      <c r="O14" s="64" t="str">
        <f>IF(N14="1","ISLAM",IF(N14="2","KRISTEN",""))</f>
        <v>ISLAM</v>
      </c>
      <c r="P14" s="115" t="s">
        <v>221</v>
      </c>
      <c r="Q14" s="115" t="s">
        <v>245</v>
      </c>
      <c r="R14" s="118">
        <v>2</v>
      </c>
      <c r="S14" s="115" t="s">
        <v>289</v>
      </c>
      <c r="T14" s="115" t="s">
        <v>246</v>
      </c>
      <c r="U14" s="115" t="s">
        <v>290</v>
      </c>
      <c r="V14" s="115" t="s">
        <v>291</v>
      </c>
      <c r="W14" s="119" t="s">
        <v>284</v>
      </c>
      <c r="X14" s="120" t="s">
        <v>281</v>
      </c>
      <c r="Y14" s="120" t="s">
        <v>228</v>
      </c>
      <c r="Z14" s="121"/>
      <c r="AA14" s="121"/>
      <c r="AB14" s="121"/>
      <c r="AC14" s="121"/>
      <c r="AD14" s="121" t="str">
        <f t="shared" si="2"/>
        <v>INDONESIA</v>
      </c>
      <c r="AE14" s="94" t="s">
        <v>232</v>
      </c>
      <c r="AF14" s="122" t="s">
        <v>233</v>
      </c>
      <c r="AG14" s="64" t="s">
        <v>166</v>
      </c>
      <c r="AH14" s="64"/>
      <c r="AI14" s="64">
        <f t="shared" si="3"/>
        <v>2</v>
      </c>
      <c r="AJ14" s="64"/>
      <c r="AK14" s="64"/>
      <c r="BC14" s="71"/>
    </row>
    <row r="15" spans="1:55">
      <c r="B15">
        <v>11</v>
      </c>
      <c r="C15">
        <v>11</v>
      </c>
      <c r="E15">
        <v>3</v>
      </c>
      <c r="F15" s="123" t="s">
        <v>292</v>
      </c>
      <c r="G15" s="114" t="s">
        <v>293</v>
      </c>
      <c r="H15" s="90" t="s">
        <v>16</v>
      </c>
      <c r="I15" s="91" t="str">
        <f>IF(H15="L","LAKI LAKI",IF(H15="P","PEREMPUAN",""))</f>
        <v>PEREMPUAN</v>
      </c>
      <c r="J15" s="115" t="s">
        <v>229</v>
      </c>
      <c r="K15" s="116">
        <v>42437</v>
      </c>
      <c r="L15" s="93">
        <f t="shared" ca="1" si="1"/>
        <v>4</v>
      </c>
      <c r="M15" s="115"/>
      <c r="N15" s="117" t="s">
        <v>220</v>
      </c>
      <c r="O15" s="64" t="str">
        <f t="shared" si="4"/>
        <v>ISLAM</v>
      </c>
      <c r="P15" s="115" t="s">
        <v>254</v>
      </c>
      <c r="Q15" s="115" t="s">
        <v>255</v>
      </c>
      <c r="R15" s="118">
        <v>3</v>
      </c>
      <c r="S15" s="115" t="s">
        <v>265</v>
      </c>
      <c r="T15" s="115" t="s">
        <v>270</v>
      </c>
      <c r="U15" s="115" t="s">
        <v>287</v>
      </c>
      <c r="V15" s="115" t="s">
        <v>294</v>
      </c>
      <c r="W15" s="119" t="s">
        <v>284</v>
      </c>
      <c r="X15" s="120" t="s">
        <v>281</v>
      </c>
      <c r="Y15" s="120" t="s">
        <v>228</v>
      </c>
      <c r="AD15" t="str">
        <f>IF(H15="L","INDONESIA",IF(H15="P","INDONESIA",""))</f>
        <v>INDONESIA</v>
      </c>
      <c r="AE15" s="94" t="s">
        <v>232</v>
      </c>
      <c r="AF15" s="97" t="s">
        <v>233</v>
      </c>
      <c r="AG15" s="64" t="s">
        <v>166</v>
      </c>
      <c r="AH15" s="64"/>
      <c r="AI15" s="64">
        <f t="shared" si="3"/>
        <v>3</v>
      </c>
      <c r="AJ15" s="64"/>
      <c r="AK15" s="64"/>
      <c r="BC15" s="71"/>
    </row>
    <row r="16" spans="1:55" s="99" customFormat="1">
      <c r="A16" s="121"/>
      <c r="B16">
        <v>12</v>
      </c>
      <c r="C16">
        <v>12</v>
      </c>
      <c r="D16">
        <v>4</v>
      </c>
      <c r="E16" s="99">
        <v>1</v>
      </c>
      <c r="F16" s="100" t="s">
        <v>295</v>
      </c>
      <c r="G16" s="101" t="s">
        <v>296</v>
      </c>
      <c r="H16" s="102" t="s">
        <v>23</v>
      </c>
      <c r="I16" s="103" t="str">
        <f t="shared" si="0"/>
        <v>LAKI LAKI</v>
      </c>
      <c r="J16" s="104" t="s">
        <v>297</v>
      </c>
      <c r="K16" s="105">
        <v>21174</v>
      </c>
      <c r="L16" s="106">
        <f t="shared" ca="1" si="1"/>
        <v>62</v>
      </c>
      <c r="M16" s="104" t="s">
        <v>274</v>
      </c>
      <c r="N16" s="107" t="s">
        <v>220</v>
      </c>
      <c r="O16" s="104" t="str">
        <f t="shared" si="4"/>
        <v>ISLAM</v>
      </c>
      <c r="P16" s="104" t="s">
        <v>221</v>
      </c>
      <c r="Q16" s="104" t="s">
        <v>222</v>
      </c>
      <c r="R16" s="108">
        <v>1</v>
      </c>
      <c r="S16" s="104" t="s">
        <v>289</v>
      </c>
      <c r="T16" s="104" t="s">
        <v>283</v>
      </c>
      <c r="U16" s="104" t="s">
        <v>298</v>
      </c>
      <c r="V16" s="104" t="s">
        <v>299</v>
      </c>
      <c r="W16" s="109" t="s">
        <v>300</v>
      </c>
      <c r="X16" s="104" t="s">
        <v>296</v>
      </c>
      <c r="Y16" s="104" t="s">
        <v>228</v>
      </c>
      <c r="Z16" s="104" t="s">
        <v>22</v>
      </c>
      <c r="AA16" s="104" t="s">
        <v>229</v>
      </c>
      <c r="AB16" s="104" t="s">
        <v>230</v>
      </c>
      <c r="AC16" s="104" t="s">
        <v>231</v>
      </c>
      <c r="AD16" s="99" t="str">
        <f t="shared" si="2"/>
        <v>INDONESIA</v>
      </c>
      <c r="AE16" s="94" t="s">
        <v>232</v>
      </c>
      <c r="AF16" s="97" t="s">
        <v>233</v>
      </c>
      <c r="AG16" s="64" t="s">
        <v>166</v>
      </c>
      <c r="AH16" s="64" t="s">
        <v>203</v>
      </c>
      <c r="AI16" s="64" t="e">
        <f t="shared" si="3"/>
        <v>#N/A</v>
      </c>
      <c r="AJ16" s="64"/>
      <c r="AK16" s="64"/>
      <c r="AL16" s="124">
        <v>3000000</v>
      </c>
      <c r="AM16" s="124">
        <v>2500000</v>
      </c>
      <c r="AN16" s="69">
        <f t="shared" si="5"/>
        <v>500000</v>
      </c>
      <c r="AO16" s="125" t="s">
        <v>234</v>
      </c>
      <c r="AP16" s="125" t="s">
        <v>235</v>
      </c>
      <c r="AQ16" s="125" t="s">
        <v>236</v>
      </c>
      <c r="AR16" s="125" t="s">
        <v>237</v>
      </c>
      <c r="AS16" s="125" t="s">
        <v>238</v>
      </c>
      <c r="AT16" s="125" t="s">
        <v>239</v>
      </c>
      <c r="AU16" s="125" t="s">
        <v>240</v>
      </c>
      <c r="AV16" s="125">
        <v>1</v>
      </c>
      <c r="AW16" s="125">
        <v>2</v>
      </c>
      <c r="AX16" s="125"/>
      <c r="AY16" s="70">
        <f t="shared" si="6"/>
        <v>3</v>
      </c>
      <c r="AZ16" s="71"/>
      <c r="BB16" s="99">
        <v>3</v>
      </c>
      <c r="BC16" s="99" t="s">
        <v>301</v>
      </c>
    </row>
    <row r="17" spans="1:55" s="126" customFormat="1">
      <c r="A17" s="121"/>
      <c r="B17">
        <v>13</v>
      </c>
      <c r="C17">
        <v>13</v>
      </c>
      <c r="D17"/>
      <c r="E17" s="126">
        <v>2</v>
      </c>
      <c r="F17" s="127" t="s">
        <v>302</v>
      </c>
      <c r="G17" s="128" t="s">
        <v>303</v>
      </c>
      <c r="H17" s="129" t="s">
        <v>16</v>
      </c>
      <c r="I17" s="130" t="str">
        <f t="shared" si="0"/>
        <v>PEREMPUAN</v>
      </c>
      <c r="J17" s="131" t="s">
        <v>288</v>
      </c>
      <c r="K17" s="132">
        <v>23928</v>
      </c>
      <c r="L17" s="93">
        <f t="shared" ca="1" si="1"/>
        <v>54</v>
      </c>
      <c r="M17" s="120" t="s">
        <v>253</v>
      </c>
      <c r="N17" s="133" t="s">
        <v>220</v>
      </c>
      <c r="O17" s="64" t="str">
        <f t="shared" si="4"/>
        <v>ISLAM</v>
      </c>
      <c r="P17" s="131" t="s">
        <v>221</v>
      </c>
      <c r="Q17" s="131" t="s">
        <v>245</v>
      </c>
      <c r="R17" s="134">
        <v>2</v>
      </c>
      <c r="S17" s="131" t="s">
        <v>256</v>
      </c>
      <c r="T17" s="131" t="s">
        <v>246</v>
      </c>
      <c r="U17" s="131" t="s">
        <v>304</v>
      </c>
      <c r="V17" s="131" t="s">
        <v>305</v>
      </c>
      <c r="W17" s="135" t="s">
        <v>300</v>
      </c>
      <c r="X17" s="131" t="s">
        <v>296</v>
      </c>
      <c r="Y17" s="131" t="s">
        <v>228</v>
      </c>
      <c r="Z17" s="131" t="s">
        <v>22</v>
      </c>
      <c r="AA17" s="131" t="s">
        <v>229</v>
      </c>
      <c r="AB17" s="131" t="s">
        <v>230</v>
      </c>
      <c r="AC17" s="131" t="s">
        <v>231</v>
      </c>
      <c r="AD17" s="126" t="str">
        <f t="shared" si="2"/>
        <v>INDONESIA</v>
      </c>
      <c r="AE17" s="94" t="s">
        <v>232</v>
      </c>
      <c r="AF17" s="97" t="s">
        <v>233</v>
      </c>
      <c r="AG17" s="64" t="s">
        <v>166</v>
      </c>
      <c r="AH17" s="64" t="s">
        <v>203</v>
      </c>
      <c r="AI17" s="64">
        <f t="shared" si="3"/>
        <v>2</v>
      </c>
      <c r="AJ17" s="64"/>
      <c r="AK17" s="64"/>
      <c r="AL17" s="136"/>
      <c r="AM17" s="136"/>
      <c r="AN17" s="136">
        <f t="shared" si="5"/>
        <v>0</v>
      </c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>
        <f t="shared" si="6"/>
        <v>0</v>
      </c>
      <c r="AZ17" s="138"/>
      <c r="BC17" s="126" t="s">
        <v>306</v>
      </c>
    </row>
    <row r="18" spans="1:55" s="99" customFormat="1">
      <c r="A18" s="121"/>
      <c r="B18">
        <v>14</v>
      </c>
      <c r="C18">
        <v>14</v>
      </c>
      <c r="D18">
        <v>5</v>
      </c>
      <c r="E18" s="99">
        <v>1</v>
      </c>
      <c r="F18" s="100" t="s">
        <v>307</v>
      </c>
      <c r="G18" s="101" t="s">
        <v>308</v>
      </c>
      <c r="H18" s="102" t="s">
        <v>23</v>
      </c>
      <c r="I18" s="103" t="str">
        <f t="shared" si="0"/>
        <v>LAKI LAKI</v>
      </c>
      <c r="J18" s="104" t="s">
        <v>309</v>
      </c>
      <c r="K18" s="105">
        <v>26104</v>
      </c>
      <c r="L18" s="106">
        <f t="shared" ca="1" si="1"/>
        <v>48</v>
      </c>
      <c r="M18" s="104" t="s">
        <v>253</v>
      </c>
      <c r="N18" s="107" t="s">
        <v>220</v>
      </c>
      <c r="O18" s="104" t="str">
        <f t="shared" si="4"/>
        <v>ISLAM</v>
      </c>
      <c r="P18" s="104" t="s">
        <v>221</v>
      </c>
      <c r="Q18" s="104" t="s">
        <v>222</v>
      </c>
      <c r="R18" s="108">
        <v>1</v>
      </c>
      <c r="S18" s="104" t="s">
        <v>289</v>
      </c>
      <c r="T18" s="104" t="s">
        <v>283</v>
      </c>
      <c r="U18" s="104" t="s">
        <v>310</v>
      </c>
      <c r="V18" s="104" t="s">
        <v>311</v>
      </c>
      <c r="W18" s="109" t="s">
        <v>312</v>
      </c>
      <c r="X18" s="104" t="s">
        <v>308</v>
      </c>
      <c r="Y18" s="104" t="s">
        <v>228</v>
      </c>
      <c r="Z18" s="104" t="s">
        <v>22</v>
      </c>
      <c r="AA18" s="104" t="s">
        <v>229</v>
      </c>
      <c r="AB18" s="104" t="s">
        <v>230</v>
      </c>
      <c r="AC18" s="104" t="s">
        <v>231</v>
      </c>
      <c r="AD18" s="99" t="str">
        <f t="shared" si="2"/>
        <v>INDONESIA</v>
      </c>
      <c r="AE18" s="94" t="s">
        <v>232</v>
      </c>
      <c r="AF18" s="97" t="s">
        <v>233</v>
      </c>
      <c r="AG18" s="64" t="s">
        <v>166</v>
      </c>
      <c r="AH18" s="64" t="s">
        <v>203</v>
      </c>
      <c r="AI18" s="64" t="e">
        <f t="shared" si="3"/>
        <v>#N/A</v>
      </c>
      <c r="AJ18" s="64"/>
      <c r="AK18" s="64"/>
      <c r="AL18" s="124">
        <v>6000000</v>
      </c>
      <c r="AM18" s="124">
        <v>5000000</v>
      </c>
      <c r="AN18" s="69">
        <f t="shared" si="5"/>
        <v>1000000</v>
      </c>
      <c r="AO18" s="125" t="s">
        <v>234</v>
      </c>
      <c r="AP18" s="125" t="s">
        <v>235</v>
      </c>
      <c r="AQ18" s="125" t="s">
        <v>236</v>
      </c>
      <c r="AR18" s="125" t="s">
        <v>237</v>
      </c>
      <c r="AS18" s="125" t="s">
        <v>179</v>
      </c>
      <c r="AT18" s="125" t="s">
        <v>239</v>
      </c>
      <c r="AU18" s="125" t="s">
        <v>240</v>
      </c>
      <c r="AV18" s="125"/>
      <c r="AW18" s="125">
        <v>0.4</v>
      </c>
      <c r="AX18" s="125"/>
      <c r="AY18" s="70">
        <f t="shared" ref="AY18:AY54" si="7">SUM(AV18:AX18)</f>
        <v>0.4</v>
      </c>
      <c r="AZ18" s="71"/>
      <c r="BB18" t="e">
        <f>#REF!+1</f>
        <v>#REF!</v>
      </c>
    </row>
    <row r="19" spans="1:55">
      <c r="B19">
        <v>15</v>
      </c>
      <c r="C19">
        <v>15</v>
      </c>
      <c r="E19">
        <v>2</v>
      </c>
      <c r="F19" s="98" t="s">
        <v>313</v>
      </c>
      <c r="G19" s="89" t="s">
        <v>314</v>
      </c>
      <c r="H19" s="90" t="s">
        <v>16</v>
      </c>
      <c r="I19" s="91" t="str">
        <f t="shared" si="0"/>
        <v>PEREMPUAN</v>
      </c>
      <c r="J19" s="64" t="s">
        <v>315</v>
      </c>
      <c r="K19" s="92">
        <v>27018</v>
      </c>
      <c r="L19" s="139">
        <f t="shared" ca="1" si="1"/>
        <v>46</v>
      </c>
      <c r="M19" s="120" t="s">
        <v>253</v>
      </c>
      <c r="N19" s="133" t="s">
        <v>220</v>
      </c>
      <c r="O19" s="120" t="str">
        <f t="shared" si="4"/>
        <v>ISLAM</v>
      </c>
      <c r="P19" s="64" t="s">
        <v>221</v>
      </c>
      <c r="Q19" s="64" t="s">
        <v>245</v>
      </c>
      <c r="R19" s="95">
        <v>2</v>
      </c>
      <c r="S19" s="64" t="s">
        <v>256</v>
      </c>
      <c r="T19" s="64" t="s">
        <v>246</v>
      </c>
      <c r="U19" s="64" t="s">
        <v>316</v>
      </c>
      <c r="V19" s="64" t="s">
        <v>317</v>
      </c>
      <c r="W19" s="96" t="s">
        <v>312</v>
      </c>
      <c r="X19" s="64" t="s">
        <v>308</v>
      </c>
      <c r="Y19" s="64" t="s">
        <v>228</v>
      </c>
      <c r="Z19" s="64" t="s">
        <v>22</v>
      </c>
      <c r="AA19" s="64" t="s">
        <v>229</v>
      </c>
      <c r="AB19" s="64" t="s">
        <v>230</v>
      </c>
      <c r="AC19" s="64" t="s">
        <v>231</v>
      </c>
      <c r="AD19" t="str">
        <f t="shared" si="2"/>
        <v>INDONESIA</v>
      </c>
      <c r="AE19" s="94" t="s">
        <v>232</v>
      </c>
      <c r="AF19" s="97" t="s">
        <v>233</v>
      </c>
      <c r="AG19" s="64" t="s">
        <v>166</v>
      </c>
      <c r="AH19" s="64" t="s">
        <v>203</v>
      </c>
      <c r="AI19" s="64">
        <f t="shared" si="3"/>
        <v>2</v>
      </c>
      <c r="AJ19" s="64"/>
      <c r="AK19" s="64"/>
      <c r="AN19" s="69">
        <f t="shared" si="5"/>
        <v>0</v>
      </c>
      <c r="AY19" s="70">
        <f t="shared" si="7"/>
        <v>0</v>
      </c>
    </row>
    <row r="20" spans="1:55">
      <c r="B20">
        <v>16</v>
      </c>
      <c r="C20">
        <v>16</v>
      </c>
      <c r="E20">
        <v>3</v>
      </c>
      <c r="F20" s="88" t="s">
        <v>318</v>
      </c>
      <c r="G20" s="89" t="s">
        <v>319</v>
      </c>
      <c r="H20" s="90" t="s">
        <v>16</v>
      </c>
      <c r="I20" s="91" t="str">
        <f t="shared" si="0"/>
        <v>PEREMPUAN</v>
      </c>
      <c r="J20" s="64" t="s">
        <v>230</v>
      </c>
      <c r="K20" s="92">
        <v>36447</v>
      </c>
      <c r="L20" s="93">
        <f t="shared" ca="1" si="1"/>
        <v>20</v>
      </c>
      <c r="M20" s="64" t="s">
        <v>253</v>
      </c>
      <c r="N20" s="94" t="s">
        <v>220</v>
      </c>
      <c r="O20" s="64" t="str">
        <f t="shared" si="4"/>
        <v>ISLAM</v>
      </c>
      <c r="P20" s="64" t="s">
        <v>254</v>
      </c>
      <c r="Q20" s="64" t="s">
        <v>255</v>
      </c>
      <c r="R20" s="95">
        <v>3</v>
      </c>
      <c r="S20" s="64" t="s">
        <v>320</v>
      </c>
      <c r="T20" s="64" t="s">
        <v>266</v>
      </c>
      <c r="U20" s="64" t="s">
        <v>314</v>
      </c>
      <c r="V20" s="64" t="s">
        <v>308</v>
      </c>
      <c r="W20" s="96" t="s">
        <v>312</v>
      </c>
      <c r="X20" s="64" t="s">
        <v>308</v>
      </c>
      <c r="Y20" s="64" t="s">
        <v>228</v>
      </c>
      <c r="Z20" s="64" t="s">
        <v>22</v>
      </c>
      <c r="AA20" s="64" t="s">
        <v>229</v>
      </c>
      <c r="AB20" s="64" t="s">
        <v>230</v>
      </c>
      <c r="AC20" s="64" t="s">
        <v>231</v>
      </c>
      <c r="AD20" t="str">
        <f t="shared" si="2"/>
        <v>INDONESIA</v>
      </c>
      <c r="AE20" s="94" t="s">
        <v>232</v>
      </c>
      <c r="AF20" s="97" t="s">
        <v>233</v>
      </c>
      <c r="AG20" s="64" t="s">
        <v>166</v>
      </c>
      <c r="AH20" s="64"/>
      <c r="AI20" s="64">
        <f t="shared" si="3"/>
        <v>3</v>
      </c>
      <c r="AJ20" s="64"/>
      <c r="AK20" s="64"/>
      <c r="AN20" s="69">
        <f t="shared" si="5"/>
        <v>0</v>
      </c>
      <c r="AY20" s="70">
        <f t="shared" si="7"/>
        <v>0</v>
      </c>
    </row>
    <row r="21" spans="1:55" s="99" customFormat="1">
      <c r="A21" s="121"/>
      <c r="B21">
        <v>17</v>
      </c>
      <c r="C21">
        <v>17</v>
      </c>
      <c r="D21">
        <v>6</v>
      </c>
      <c r="E21" s="99">
        <v>1</v>
      </c>
      <c r="F21" s="100" t="s">
        <v>321</v>
      </c>
      <c r="G21" s="101" t="s">
        <v>311</v>
      </c>
      <c r="H21" s="102" t="s">
        <v>23</v>
      </c>
      <c r="I21" s="103" t="str">
        <f t="shared" si="0"/>
        <v>LAKI LAKI</v>
      </c>
      <c r="J21" s="104" t="s">
        <v>309</v>
      </c>
      <c r="K21" s="105">
        <v>19555</v>
      </c>
      <c r="L21" s="106">
        <f t="shared" ca="1" si="1"/>
        <v>66</v>
      </c>
      <c r="M21" s="104" t="s">
        <v>253</v>
      </c>
      <c r="N21" s="107" t="s">
        <v>220</v>
      </c>
      <c r="O21" s="104" t="str">
        <f t="shared" si="4"/>
        <v>ISLAM</v>
      </c>
      <c r="P21" s="104" t="s">
        <v>221</v>
      </c>
      <c r="Q21" s="104" t="s">
        <v>222</v>
      </c>
      <c r="R21" s="108">
        <v>1</v>
      </c>
      <c r="S21" s="104" t="s">
        <v>256</v>
      </c>
      <c r="T21" s="104" t="s">
        <v>283</v>
      </c>
      <c r="U21" s="104" t="s">
        <v>322</v>
      </c>
      <c r="V21" s="104" t="s">
        <v>323</v>
      </c>
      <c r="W21" s="109" t="s">
        <v>324</v>
      </c>
      <c r="X21" s="104" t="s">
        <v>311</v>
      </c>
      <c r="Y21" s="104" t="s">
        <v>228</v>
      </c>
      <c r="Z21" s="104" t="s">
        <v>22</v>
      </c>
      <c r="AA21" s="104" t="s">
        <v>229</v>
      </c>
      <c r="AB21" s="104" t="s">
        <v>230</v>
      </c>
      <c r="AC21" s="104" t="s">
        <v>231</v>
      </c>
      <c r="AD21" s="99" t="str">
        <f t="shared" si="2"/>
        <v>INDONESIA</v>
      </c>
      <c r="AE21" s="94" t="s">
        <v>232</v>
      </c>
      <c r="AF21" s="97" t="s">
        <v>233</v>
      </c>
      <c r="AG21" s="64" t="s">
        <v>166</v>
      </c>
      <c r="AH21" s="64" t="s">
        <v>203</v>
      </c>
      <c r="AI21" s="64" t="e">
        <f t="shared" si="3"/>
        <v>#N/A</v>
      </c>
      <c r="AJ21" s="64"/>
      <c r="AK21" s="64"/>
      <c r="AL21" s="124">
        <v>4000000</v>
      </c>
      <c r="AM21" s="124">
        <v>3000000</v>
      </c>
      <c r="AN21" s="69">
        <f t="shared" si="5"/>
        <v>1000000</v>
      </c>
      <c r="AO21" s="125" t="s">
        <v>234</v>
      </c>
      <c r="AP21" s="125" t="s">
        <v>235</v>
      </c>
      <c r="AQ21" s="125" t="s">
        <v>236</v>
      </c>
      <c r="AR21" s="125" t="s">
        <v>237</v>
      </c>
      <c r="AS21" s="125" t="s">
        <v>238</v>
      </c>
      <c r="AT21" s="125" t="s">
        <v>239</v>
      </c>
      <c r="AU21" s="125" t="s">
        <v>240</v>
      </c>
      <c r="AV21" s="125"/>
      <c r="AW21" s="125">
        <v>2</v>
      </c>
      <c r="AX21" s="125"/>
      <c r="AY21" s="70">
        <f t="shared" si="7"/>
        <v>2</v>
      </c>
      <c r="AZ21" s="71"/>
      <c r="BB21"/>
    </row>
    <row r="22" spans="1:55">
      <c r="B22">
        <v>18</v>
      </c>
      <c r="C22">
        <v>18</v>
      </c>
      <c r="E22">
        <v>2</v>
      </c>
      <c r="F22" s="98" t="s">
        <v>325</v>
      </c>
      <c r="G22" s="89" t="s">
        <v>326</v>
      </c>
      <c r="H22" s="90" t="s">
        <v>16</v>
      </c>
      <c r="I22" s="91" t="str">
        <f t="shared" si="0"/>
        <v>PEREMPUAN</v>
      </c>
      <c r="J22" s="64" t="s">
        <v>309</v>
      </c>
      <c r="K22" s="92">
        <v>9235</v>
      </c>
      <c r="L22" s="93">
        <f t="shared" ca="1" si="1"/>
        <v>94</v>
      </c>
      <c r="M22" s="64"/>
      <c r="N22" s="94" t="s">
        <v>220</v>
      </c>
      <c r="O22" s="64" t="str">
        <f t="shared" si="4"/>
        <v>ISLAM</v>
      </c>
      <c r="P22" s="64" t="s">
        <v>221</v>
      </c>
      <c r="Q22" s="64" t="s">
        <v>327</v>
      </c>
      <c r="R22" s="95">
        <v>9</v>
      </c>
      <c r="S22" s="64" t="s">
        <v>256</v>
      </c>
      <c r="T22" s="140" t="s">
        <v>270</v>
      </c>
      <c r="U22" s="64" t="s">
        <v>328</v>
      </c>
      <c r="V22" s="64" t="s">
        <v>329</v>
      </c>
      <c r="W22" s="96" t="s">
        <v>324</v>
      </c>
      <c r="X22" s="64" t="s">
        <v>311</v>
      </c>
      <c r="Y22" s="64" t="s">
        <v>228</v>
      </c>
      <c r="Z22" s="64" t="s">
        <v>22</v>
      </c>
      <c r="AA22" s="64" t="s">
        <v>229</v>
      </c>
      <c r="AB22" s="64" t="s">
        <v>230</v>
      </c>
      <c r="AC22" s="64" t="s">
        <v>231</v>
      </c>
      <c r="AD22" t="str">
        <f t="shared" si="2"/>
        <v>INDONESIA</v>
      </c>
      <c r="AE22" s="94" t="s">
        <v>232</v>
      </c>
      <c r="AF22" s="97" t="s">
        <v>233</v>
      </c>
      <c r="AG22" s="64" t="s">
        <v>166</v>
      </c>
      <c r="AH22" s="64"/>
      <c r="AI22" s="64" t="e">
        <f t="shared" si="3"/>
        <v>#N/A</v>
      </c>
      <c r="AJ22" s="64"/>
      <c r="AK22" s="64"/>
      <c r="AN22" s="69">
        <f t="shared" si="5"/>
        <v>0</v>
      </c>
      <c r="AY22" s="70">
        <f t="shared" si="7"/>
        <v>0</v>
      </c>
    </row>
    <row r="23" spans="1:55">
      <c r="B23">
        <v>19</v>
      </c>
      <c r="C23">
        <v>19</v>
      </c>
      <c r="D23">
        <v>7</v>
      </c>
      <c r="E23" s="99">
        <v>1</v>
      </c>
      <c r="F23" s="100" t="s">
        <v>330</v>
      </c>
      <c r="G23" s="101" t="s">
        <v>331</v>
      </c>
      <c r="H23" s="102" t="s">
        <v>23</v>
      </c>
      <c r="I23" s="103" t="str">
        <f t="shared" si="0"/>
        <v>LAKI LAKI</v>
      </c>
      <c r="J23" s="104" t="s">
        <v>309</v>
      </c>
      <c r="K23" s="105">
        <v>24264</v>
      </c>
      <c r="L23" s="106">
        <f t="shared" ca="1" si="1"/>
        <v>53</v>
      </c>
      <c r="M23" s="104" t="s">
        <v>274</v>
      </c>
      <c r="N23" s="107" t="s">
        <v>220</v>
      </c>
      <c r="O23" s="104" t="str">
        <f t="shared" si="4"/>
        <v>ISLAM</v>
      </c>
      <c r="P23" s="104" t="s">
        <v>221</v>
      </c>
      <c r="Q23" s="104" t="s">
        <v>222</v>
      </c>
      <c r="R23" s="108">
        <v>1</v>
      </c>
      <c r="S23" s="104" t="s">
        <v>289</v>
      </c>
      <c r="T23" s="104" t="s">
        <v>283</v>
      </c>
      <c r="U23" s="104" t="s">
        <v>332</v>
      </c>
      <c r="V23" s="104" t="s">
        <v>333</v>
      </c>
      <c r="W23" s="109" t="s">
        <v>334</v>
      </c>
      <c r="X23" s="104" t="s">
        <v>331</v>
      </c>
      <c r="Y23" s="104" t="s">
        <v>228</v>
      </c>
      <c r="Z23" s="104" t="s">
        <v>22</v>
      </c>
      <c r="AA23" s="104" t="s">
        <v>229</v>
      </c>
      <c r="AB23" s="104" t="s">
        <v>230</v>
      </c>
      <c r="AC23" s="104" t="s">
        <v>231</v>
      </c>
      <c r="AD23" s="99" t="str">
        <f t="shared" si="2"/>
        <v>INDONESIA</v>
      </c>
      <c r="AE23" s="94" t="s">
        <v>232</v>
      </c>
      <c r="AF23" s="97" t="s">
        <v>233</v>
      </c>
      <c r="AG23" s="64" t="s">
        <v>166</v>
      </c>
      <c r="AH23" s="64" t="s">
        <v>203</v>
      </c>
      <c r="AI23" s="64" t="e">
        <f t="shared" si="3"/>
        <v>#N/A</v>
      </c>
      <c r="AJ23" s="64"/>
      <c r="AK23" s="64"/>
      <c r="AN23" s="69">
        <f t="shared" si="5"/>
        <v>0</v>
      </c>
      <c r="AY23" s="70">
        <f t="shared" si="7"/>
        <v>0</v>
      </c>
    </row>
    <row r="24" spans="1:55" s="99" customFormat="1">
      <c r="A24" s="121"/>
      <c r="B24">
        <v>20</v>
      </c>
      <c r="C24">
        <v>20</v>
      </c>
      <c r="D24"/>
      <c r="E24" s="121">
        <v>2</v>
      </c>
      <c r="F24" s="88" t="s">
        <v>335</v>
      </c>
      <c r="G24" s="89" t="s">
        <v>336</v>
      </c>
      <c r="H24" s="90" t="s">
        <v>16</v>
      </c>
      <c r="I24" s="91" t="str">
        <f t="shared" si="0"/>
        <v>PEREMPUAN</v>
      </c>
      <c r="J24" s="64" t="s">
        <v>337</v>
      </c>
      <c r="K24" s="92">
        <v>26446</v>
      </c>
      <c r="L24" s="93">
        <f t="shared" ca="1" si="1"/>
        <v>47</v>
      </c>
      <c r="M24" s="64" t="s">
        <v>282</v>
      </c>
      <c r="N24" s="94" t="s">
        <v>220</v>
      </c>
      <c r="O24" s="64" t="str">
        <f t="shared" si="4"/>
        <v>ISLAM</v>
      </c>
      <c r="P24" s="64" t="s">
        <v>221</v>
      </c>
      <c r="Q24" s="64" t="s">
        <v>245</v>
      </c>
      <c r="R24" s="95">
        <v>2</v>
      </c>
      <c r="S24" s="64" t="s">
        <v>256</v>
      </c>
      <c r="T24" s="64" t="s">
        <v>246</v>
      </c>
      <c r="U24" s="64" t="s">
        <v>338</v>
      </c>
      <c r="V24" s="64" t="s">
        <v>339</v>
      </c>
      <c r="W24" s="96" t="s">
        <v>334</v>
      </c>
      <c r="X24" s="64" t="s">
        <v>331</v>
      </c>
      <c r="Y24" s="64" t="s">
        <v>228</v>
      </c>
      <c r="Z24" s="64" t="s">
        <v>22</v>
      </c>
      <c r="AA24" s="64" t="s">
        <v>229</v>
      </c>
      <c r="AB24" s="64" t="s">
        <v>230</v>
      </c>
      <c r="AC24" s="64" t="s">
        <v>231</v>
      </c>
      <c r="AD24" t="str">
        <f t="shared" si="2"/>
        <v>INDONESIA</v>
      </c>
      <c r="AE24" s="94" t="s">
        <v>232</v>
      </c>
      <c r="AF24" s="97" t="s">
        <v>233</v>
      </c>
      <c r="AG24" s="64" t="s">
        <v>166</v>
      </c>
      <c r="AH24" s="64" t="s">
        <v>203</v>
      </c>
      <c r="AI24" s="64">
        <f t="shared" si="3"/>
        <v>2</v>
      </c>
      <c r="AJ24" s="64"/>
      <c r="AK24" s="64"/>
      <c r="AL24" s="124">
        <v>20000000</v>
      </c>
      <c r="AM24" s="124">
        <v>10000000</v>
      </c>
      <c r="AN24" s="69">
        <f t="shared" si="5"/>
        <v>10000000</v>
      </c>
      <c r="AO24" s="125" t="s">
        <v>234</v>
      </c>
      <c r="AP24" s="125" t="s">
        <v>235</v>
      </c>
      <c r="AQ24" s="125" t="s">
        <v>236</v>
      </c>
      <c r="AR24" s="125" t="s">
        <v>237</v>
      </c>
      <c r="AS24" s="125" t="s">
        <v>340</v>
      </c>
      <c r="AT24" s="125" t="s">
        <v>341</v>
      </c>
      <c r="AU24" s="125" t="s">
        <v>240</v>
      </c>
      <c r="AV24" s="125">
        <v>3.5</v>
      </c>
      <c r="AW24" s="125">
        <v>10</v>
      </c>
      <c r="AX24" s="125"/>
      <c r="AY24" s="70">
        <f t="shared" si="7"/>
        <v>13.5</v>
      </c>
      <c r="AZ24" s="71"/>
    </row>
    <row r="25" spans="1:55">
      <c r="B25">
        <v>21</v>
      </c>
      <c r="C25">
        <v>21</v>
      </c>
      <c r="E25">
        <v>3</v>
      </c>
      <c r="F25" s="88" t="s">
        <v>342</v>
      </c>
      <c r="G25" s="89" t="s">
        <v>343</v>
      </c>
      <c r="H25" s="90" t="s">
        <v>23</v>
      </c>
      <c r="I25" s="91" t="str">
        <f t="shared" si="0"/>
        <v>LAKI LAKI</v>
      </c>
      <c r="J25" s="64" t="s">
        <v>309</v>
      </c>
      <c r="K25" s="92">
        <v>34570</v>
      </c>
      <c r="L25" s="93">
        <f t="shared" ca="1" si="1"/>
        <v>25</v>
      </c>
      <c r="M25" s="64" t="s">
        <v>274</v>
      </c>
      <c r="N25" s="94" t="s">
        <v>220</v>
      </c>
      <c r="O25" s="64" t="str">
        <f t="shared" si="4"/>
        <v>ISLAM</v>
      </c>
      <c r="P25" s="64" t="s">
        <v>254</v>
      </c>
      <c r="Q25" s="64" t="s">
        <v>255</v>
      </c>
      <c r="R25" s="95">
        <v>3</v>
      </c>
      <c r="S25" s="64" t="s">
        <v>344</v>
      </c>
      <c r="T25" s="64" t="s">
        <v>266</v>
      </c>
      <c r="U25" s="64" t="s">
        <v>345</v>
      </c>
      <c r="V25" s="64" t="s">
        <v>331</v>
      </c>
      <c r="W25" s="96" t="s">
        <v>334</v>
      </c>
      <c r="X25" s="64" t="s">
        <v>331</v>
      </c>
      <c r="Y25" s="64" t="s">
        <v>228</v>
      </c>
      <c r="Z25" s="64" t="s">
        <v>22</v>
      </c>
      <c r="AA25" s="64" t="s">
        <v>229</v>
      </c>
      <c r="AB25" s="64" t="s">
        <v>230</v>
      </c>
      <c r="AC25" s="64" t="s">
        <v>231</v>
      </c>
      <c r="AD25" t="str">
        <f t="shared" si="2"/>
        <v>INDONESIA</v>
      </c>
      <c r="AE25" s="94" t="s">
        <v>232</v>
      </c>
      <c r="AF25" s="97" t="s">
        <v>233</v>
      </c>
      <c r="AG25" s="64" t="s">
        <v>166</v>
      </c>
      <c r="AH25" s="64"/>
      <c r="AI25" s="64">
        <f t="shared" si="3"/>
        <v>3</v>
      </c>
      <c r="AJ25" s="64"/>
      <c r="AK25" s="64"/>
      <c r="AN25" s="69">
        <f t="shared" si="5"/>
        <v>0</v>
      </c>
      <c r="AY25" s="70">
        <f t="shared" si="7"/>
        <v>0</v>
      </c>
    </row>
    <row r="26" spans="1:55">
      <c r="B26">
        <v>22</v>
      </c>
      <c r="C26">
        <v>22</v>
      </c>
      <c r="E26">
        <v>4</v>
      </c>
      <c r="F26" s="88" t="s">
        <v>346</v>
      </c>
      <c r="G26" s="89" t="s">
        <v>347</v>
      </c>
      <c r="H26" s="90" t="s">
        <v>23</v>
      </c>
      <c r="I26" s="91" t="str">
        <f t="shared" si="0"/>
        <v>LAKI LAKI</v>
      </c>
      <c r="J26" s="64" t="s">
        <v>22</v>
      </c>
      <c r="K26" s="92">
        <v>37068</v>
      </c>
      <c r="L26" s="93">
        <f t="shared" ca="1" si="1"/>
        <v>18</v>
      </c>
      <c r="M26" s="64" t="s">
        <v>274</v>
      </c>
      <c r="N26" s="94" t="s">
        <v>220</v>
      </c>
      <c r="O26" s="64" t="str">
        <f t="shared" si="4"/>
        <v>ISLAM</v>
      </c>
      <c r="P26" s="64" t="s">
        <v>254</v>
      </c>
      <c r="Q26" s="64" t="s">
        <v>255</v>
      </c>
      <c r="R26" s="95">
        <v>4</v>
      </c>
      <c r="S26" s="64" t="s">
        <v>348</v>
      </c>
      <c r="T26" s="64" t="s">
        <v>266</v>
      </c>
      <c r="U26" s="64" t="s">
        <v>345</v>
      </c>
      <c r="V26" s="64" t="s">
        <v>331</v>
      </c>
      <c r="W26" s="96" t="s">
        <v>334</v>
      </c>
      <c r="X26" s="64" t="s">
        <v>331</v>
      </c>
      <c r="Y26" s="64" t="s">
        <v>228</v>
      </c>
      <c r="Z26" s="64" t="s">
        <v>22</v>
      </c>
      <c r="AA26" s="64" t="s">
        <v>229</v>
      </c>
      <c r="AB26" s="64" t="s">
        <v>230</v>
      </c>
      <c r="AC26" s="64" t="s">
        <v>231</v>
      </c>
      <c r="AD26" t="str">
        <f t="shared" si="2"/>
        <v>INDONESIA</v>
      </c>
      <c r="AE26" s="94" t="s">
        <v>232</v>
      </c>
      <c r="AF26" s="97" t="s">
        <v>233</v>
      </c>
      <c r="AG26" s="64" t="s">
        <v>166</v>
      </c>
      <c r="AH26" s="64"/>
      <c r="AI26" s="64">
        <f t="shared" si="3"/>
        <v>3</v>
      </c>
      <c r="AJ26" s="64"/>
      <c r="AK26" s="64"/>
      <c r="AN26" s="69">
        <f t="shared" si="5"/>
        <v>0</v>
      </c>
      <c r="AY26" s="70">
        <f t="shared" si="7"/>
        <v>0</v>
      </c>
    </row>
    <row r="27" spans="1:55">
      <c r="B27">
        <v>23</v>
      </c>
      <c r="C27">
        <v>23</v>
      </c>
      <c r="D27">
        <v>8</v>
      </c>
      <c r="E27" s="99">
        <v>1</v>
      </c>
      <c r="F27" s="100" t="s">
        <v>349</v>
      </c>
      <c r="G27" s="101" t="s">
        <v>350</v>
      </c>
      <c r="H27" s="102" t="s">
        <v>23</v>
      </c>
      <c r="I27" s="103" t="str">
        <f t="shared" si="0"/>
        <v>LAKI LAKI</v>
      </c>
      <c r="J27" s="104" t="s">
        <v>219</v>
      </c>
      <c r="K27" s="105">
        <v>23320</v>
      </c>
      <c r="L27" s="106">
        <f t="shared" ca="1" si="1"/>
        <v>56</v>
      </c>
      <c r="M27" s="104" t="s">
        <v>253</v>
      </c>
      <c r="N27" s="107" t="s">
        <v>220</v>
      </c>
      <c r="O27" s="104" t="str">
        <f t="shared" si="4"/>
        <v>ISLAM</v>
      </c>
      <c r="P27" s="104" t="s">
        <v>221</v>
      </c>
      <c r="Q27" s="104" t="s">
        <v>222</v>
      </c>
      <c r="R27" s="108">
        <v>1</v>
      </c>
      <c r="S27" s="104" t="s">
        <v>256</v>
      </c>
      <c r="T27" s="104" t="s">
        <v>283</v>
      </c>
      <c r="U27" s="104" t="s">
        <v>351</v>
      </c>
      <c r="V27" s="104" t="s">
        <v>352</v>
      </c>
      <c r="W27" s="109" t="s">
        <v>353</v>
      </c>
      <c r="X27" s="104" t="s">
        <v>350</v>
      </c>
      <c r="Y27" s="104" t="s">
        <v>228</v>
      </c>
      <c r="Z27" s="104" t="s">
        <v>22</v>
      </c>
      <c r="AA27" s="104" t="s">
        <v>229</v>
      </c>
      <c r="AB27" s="104" t="s">
        <v>230</v>
      </c>
      <c r="AC27" s="104" t="s">
        <v>231</v>
      </c>
      <c r="AD27" s="99" t="str">
        <f t="shared" si="2"/>
        <v>INDONESIA</v>
      </c>
      <c r="AE27" s="94" t="s">
        <v>232</v>
      </c>
      <c r="AF27" s="97" t="s">
        <v>233</v>
      </c>
      <c r="AG27" s="64" t="s">
        <v>166</v>
      </c>
      <c r="AH27" s="64" t="s">
        <v>203</v>
      </c>
      <c r="AI27" s="64" t="e">
        <f t="shared" si="3"/>
        <v>#N/A</v>
      </c>
      <c r="AJ27" s="64"/>
      <c r="AK27" s="64"/>
      <c r="AN27" s="69">
        <f t="shared" si="5"/>
        <v>0</v>
      </c>
      <c r="AY27" s="70">
        <f t="shared" si="7"/>
        <v>0</v>
      </c>
    </row>
    <row r="28" spans="1:55" s="99" customFormat="1">
      <c r="A28" s="121"/>
      <c r="B28">
        <v>24</v>
      </c>
      <c r="C28">
        <v>24</v>
      </c>
      <c r="D28"/>
      <c r="E28" s="121">
        <v>2</v>
      </c>
      <c r="F28" s="88" t="s">
        <v>354</v>
      </c>
      <c r="G28" s="89" t="s">
        <v>355</v>
      </c>
      <c r="H28" s="90" t="s">
        <v>16</v>
      </c>
      <c r="I28" s="91" t="str">
        <f t="shared" si="0"/>
        <v>PEREMPUAN</v>
      </c>
      <c r="J28" s="64" t="s">
        <v>219</v>
      </c>
      <c r="K28" s="92">
        <v>23348</v>
      </c>
      <c r="L28" s="93">
        <f t="shared" ca="1" si="1"/>
        <v>56</v>
      </c>
      <c r="M28" s="64" t="s">
        <v>274</v>
      </c>
      <c r="N28" s="94" t="s">
        <v>220</v>
      </c>
      <c r="O28" s="64" t="str">
        <f t="shared" si="4"/>
        <v>ISLAM</v>
      </c>
      <c r="P28" s="64" t="s">
        <v>221</v>
      </c>
      <c r="Q28" s="64" t="s">
        <v>245</v>
      </c>
      <c r="R28" s="95">
        <v>2</v>
      </c>
      <c r="S28" s="64" t="s">
        <v>256</v>
      </c>
      <c r="T28" s="64" t="s">
        <v>246</v>
      </c>
      <c r="U28" s="64" t="s">
        <v>356</v>
      </c>
      <c r="V28" s="64" t="s">
        <v>357</v>
      </c>
      <c r="W28" s="96" t="s">
        <v>353</v>
      </c>
      <c r="X28" s="64" t="s">
        <v>350</v>
      </c>
      <c r="Y28" s="64" t="s">
        <v>228</v>
      </c>
      <c r="Z28" s="64" t="s">
        <v>22</v>
      </c>
      <c r="AA28" s="64" t="s">
        <v>229</v>
      </c>
      <c r="AB28" s="64" t="s">
        <v>230</v>
      </c>
      <c r="AC28" s="64" t="s">
        <v>231</v>
      </c>
      <c r="AD28" t="str">
        <f t="shared" si="2"/>
        <v>INDONESIA</v>
      </c>
      <c r="AE28" s="94" t="s">
        <v>232</v>
      </c>
      <c r="AF28" s="97" t="s">
        <v>233</v>
      </c>
      <c r="AG28" s="64" t="s">
        <v>166</v>
      </c>
      <c r="AH28" s="64" t="s">
        <v>203</v>
      </c>
      <c r="AI28" s="64">
        <f t="shared" si="3"/>
        <v>2</v>
      </c>
      <c r="AJ28" s="64"/>
      <c r="AK28" s="64"/>
      <c r="AL28" s="124">
        <v>3000000</v>
      </c>
      <c r="AM28" s="124">
        <v>1000000</v>
      </c>
      <c r="AN28" s="69">
        <f t="shared" si="5"/>
        <v>2000000</v>
      </c>
      <c r="AO28" s="125" t="s">
        <v>234</v>
      </c>
      <c r="AP28" s="125" t="s">
        <v>235</v>
      </c>
      <c r="AQ28" s="125" t="s">
        <v>236</v>
      </c>
      <c r="AR28" s="125" t="s">
        <v>237</v>
      </c>
      <c r="AS28" s="125" t="s">
        <v>238</v>
      </c>
      <c r="AT28" s="125" t="s">
        <v>239</v>
      </c>
      <c r="AU28" s="125" t="s">
        <v>240</v>
      </c>
      <c r="AV28" s="125">
        <v>0.5</v>
      </c>
      <c r="AW28" s="125">
        <v>2</v>
      </c>
      <c r="AX28" s="125"/>
      <c r="AY28" s="70">
        <f t="shared" si="7"/>
        <v>2.5</v>
      </c>
      <c r="AZ28" s="71"/>
    </row>
    <row r="29" spans="1:55">
      <c r="B29">
        <v>25</v>
      </c>
      <c r="C29">
        <v>25</v>
      </c>
      <c r="D29">
        <v>9</v>
      </c>
      <c r="E29" s="99">
        <v>1</v>
      </c>
      <c r="F29" s="100" t="s">
        <v>358</v>
      </c>
      <c r="G29" s="101" t="s">
        <v>359</v>
      </c>
      <c r="H29" s="102" t="s">
        <v>23</v>
      </c>
      <c r="I29" s="103" t="str">
        <f t="shared" si="0"/>
        <v>LAKI LAKI</v>
      </c>
      <c r="J29" s="104" t="s">
        <v>22</v>
      </c>
      <c r="K29" s="105">
        <v>30768</v>
      </c>
      <c r="L29" s="106">
        <f t="shared" ca="1" si="1"/>
        <v>36</v>
      </c>
      <c r="M29" s="104" t="s">
        <v>253</v>
      </c>
      <c r="N29" s="107" t="s">
        <v>220</v>
      </c>
      <c r="O29" s="104" t="str">
        <f t="shared" si="4"/>
        <v>ISLAM</v>
      </c>
      <c r="P29" s="104" t="s">
        <v>221</v>
      </c>
      <c r="Q29" s="104" t="s">
        <v>222</v>
      </c>
      <c r="R29" s="108">
        <v>1</v>
      </c>
      <c r="S29" s="104" t="s">
        <v>289</v>
      </c>
      <c r="T29" s="104" t="s">
        <v>360</v>
      </c>
      <c r="U29" s="104" t="s">
        <v>361</v>
      </c>
      <c r="V29" s="104" t="s">
        <v>362</v>
      </c>
      <c r="W29" s="109" t="s">
        <v>363</v>
      </c>
      <c r="X29" s="104" t="s">
        <v>359</v>
      </c>
      <c r="Y29" s="104" t="s">
        <v>228</v>
      </c>
      <c r="Z29" s="104" t="s">
        <v>22</v>
      </c>
      <c r="AA29" s="104" t="s">
        <v>229</v>
      </c>
      <c r="AB29" s="104" t="s">
        <v>230</v>
      </c>
      <c r="AC29" s="104" t="s">
        <v>231</v>
      </c>
      <c r="AD29" s="99" t="str">
        <f t="shared" si="2"/>
        <v>INDONESIA</v>
      </c>
      <c r="AE29" s="94" t="s">
        <v>232</v>
      </c>
      <c r="AF29" s="97" t="s">
        <v>233</v>
      </c>
      <c r="AG29" s="64" t="s">
        <v>166</v>
      </c>
      <c r="AH29" s="64" t="s">
        <v>203</v>
      </c>
      <c r="AI29" s="64" t="e">
        <f t="shared" si="3"/>
        <v>#N/A</v>
      </c>
      <c r="AJ29" s="64"/>
      <c r="AK29" s="64"/>
      <c r="AN29" s="69">
        <f t="shared" si="5"/>
        <v>0</v>
      </c>
      <c r="AY29" s="70">
        <f t="shared" si="7"/>
        <v>0</v>
      </c>
    </row>
    <row r="30" spans="1:55" s="99" customFormat="1">
      <c r="A30" s="121"/>
      <c r="B30">
        <v>26</v>
      </c>
      <c r="C30">
        <v>26</v>
      </c>
      <c r="D30"/>
      <c r="E30" s="121">
        <v>2</v>
      </c>
      <c r="F30" s="88" t="s">
        <v>364</v>
      </c>
      <c r="G30" s="89" t="s">
        <v>365</v>
      </c>
      <c r="H30" s="90" t="s">
        <v>16</v>
      </c>
      <c r="I30" s="91" t="str">
        <f t="shared" si="0"/>
        <v>PEREMPUAN</v>
      </c>
      <c r="J30" s="64" t="s">
        <v>366</v>
      </c>
      <c r="K30" s="92">
        <v>31213</v>
      </c>
      <c r="L30" s="93">
        <f t="shared" ca="1" si="1"/>
        <v>34</v>
      </c>
      <c r="M30" s="64" t="s">
        <v>253</v>
      </c>
      <c r="N30" s="94" t="s">
        <v>220</v>
      </c>
      <c r="O30" s="64" t="str">
        <f t="shared" si="4"/>
        <v>ISLAM</v>
      </c>
      <c r="P30" s="64" t="s">
        <v>221</v>
      </c>
      <c r="Q30" s="64" t="s">
        <v>245</v>
      </c>
      <c r="R30" s="95">
        <v>2</v>
      </c>
      <c r="S30" s="64" t="s">
        <v>223</v>
      </c>
      <c r="T30" s="64" t="s">
        <v>360</v>
      </c>
      <c r="U30" s="64" t="s">
        <v>355</v>
      </c>
      <c r="V30" s="64" t="s">
        <v>350</v>
      </c>
      <c r="W30" s="96" t="s">
        <v>363</v>
      </c>
      <c r="X30" s="64" t="s">
        <v>359</v>
      </c>
      <c r="Y30" s="64" t="s">
        <v>228</v>
      </c>
      <c r="Z30" s="64" t="s">
        <v>22</v>
      </c>
      <c r="AA30" s="64" t="s">
        <v>229</v>
      </c>
      <c r="AB30" s="64" t="s">
        <v>230</v>
      </c>
      <c r="AC30" s="64" t="s">
        <v>231</v>
      </c>
      <c r="AD30" t="str">
        <f t="shared" si="2"/>
        <v>INDONESIA</v>
      </c>
      <c r="AE30" s="94" t="s">
        <v>232</v>
      </c>
      <c r="AF30" s="97" t="s">
        <v>233</v>
      </c>
      <c r="AG30" s="64" t="s">
        <v>166</v>
      </c>
      <c r="AH30" s="64" t="s">
        <v>203</v>
      </c>
      <c r="AI30" s="64">
        <f t="shared" si="3"/>
        <v>2</v>
      </c>
      <c r="AJ30" s="64"/>
      <c r="AK30" s="64"/>
      <c r="AL30" s="124">
        <v>2000000</v>
      </c>
      <c r="AM30" s="124">
        <v>1500000</v>
      </c>
      <c r="AN30" s="69">
        <f t="shared" si="5"/>
        <v>500000</v>
      </c>
      <c r="AO30" s="125" t="s">
        <v>234</v>
      </c>
      <c r="AP30" s="125" t="s">
        <v>235</v>
      </c>
      <c r="AQ30" s="125" t="s">
        <v>236</v>
      </c>
      <c r="AR30" s="125" t="s">
        <v>237</v>
      </c>
      <c r="AS30" s="125" t="s">
        <v>238</v>
      </c>
      <c r="AT30" s="125" t="s">
        <v>239</v>
      </c>
      <c r="AU30" s="125" t="s">
        <v>240</v>
      </c>
      <c r="AV30" s="125">
        <v>0.5</v>
      </c>
      <c r="AW30" s="125"/>
      <c r="AX30" s="125"/>
      <c r="AY30" s="70">
        <f t="shared" si="7"/>
        <v>0.5</v>
      </c>
      <c r="AZ30" s="71"/>
    </row>
    <row r="31" spans="1:55">
      <c r="B31">
        <v>27</v>
      </c>
      <c r="C31">
        <v>27</v>
      </c>
      <c r="E31" s="121">
        <v>3</v>
      </c>
      <c r="F31" s="88" t="s">
        <v>367</v>
      </c>
      <c r="G31" s="89" t="s">
        <v>368</v>
      </c>
      <c r="H31" s="90" t="s">
        <v>23</v>
      </c>
      <c r="I31" s="91" t="str">
        <f t="shared" si="0"/>
        <v>LAKI LAKI</v>
      </c>
      <c r="J31" s="64" t="s">
        <v>22</v>
      </c>
      <c r="K31" s="92">
        <v>38869</v>
      </c>
      <c r="L31" s="93">
        <f t="shared" ca="1" si="1"/>
        <v>13</v>
      </c>
      <c r="M31" s="64" t="s">
        <v>253</v>
      </c>
      <c r="N31" s="94" t="s">
        <v>220</v>
      </c>
      <c r="O31" s="64" t="str">
        <f t="shared" si="4"/>
        <v>ISLAM</v>
      </c>
      <c r="P31" s="64" t="s">
        <v>254</v>
      </c>
      <c r="Q31" s="64" t="s">
        <v>255</v>
      </c>
      <c r="R31" s="95">
        <v>4</v>
      </c>
      <c r="S31" s="64" t="s">
        <v>369</v>
      </c>
      <c r="T31" s="64" t="s">
        <v>266</v>
      </c>
      <c r="U31" s="64" t="s">
        <v>370</v>
      </c>
      <c r="V31" s="64" t="s">
        <v>359</v>
      </c>
      <c r="W31" s="96" t="s">
        <v>363</v>
      </c>
      <c r="X31" s="64" t="s">
        <v>359</v>
      </c>
      <c r="Y31" s="64" t="s">
        <v>228</v>
      </c>
      <c r="Z31" s="64" t="s">
        <v>22</v>
      </c>
      <c r="AA31" s="64" t="s">
        <v>229</v>
      </c>
      <c r="AB31" s="64" t="s">
        <v>230</v>
      </c>
      <c r="AC31" s="64" t="s">
        <v>231</v>
      </c>
      <c r="AD31" t="str">
        <f t="shared" si="2"/>
        <v>INDONESIA</v>
      </c>
      <c r="AE31" s="94" t="s">
        <v>232</v>
      </c>
      <c r="AF31" s="97" t="s">
        <v>233</v>
      </c>
      <c r="AG31" s="64" t="s">
        <v>166</v>
      </c>
      <c r="AH31" s="64"/>
      <c r="AI31" s="64">
        <f t="shared" si="3"/>
        <v>3</v>
      </c>
      <c r="AJ31" s="64"/>
      <c r="AK31" s="64"/>
      <c r="AN31" s="69">
        <f t="shared" si="5"/>
        <v>0</v>
      </c>
      <c r="AY31" s="70">
        <f t="shared" si="7"/>
        <v>0</v>
      </c>
    </row>
    <row r="32" spans="1:55">
      <c r="B32">
        <v>28</v>
      </c>
      <c r="C32">
        <v>28</v>
      </c>
      <c r="E32" s="126">
        <v>4</v>
      </c>
      <c r="F32" s="98" t="s">
        <v>371</v>
      </c>
      <c r="G32" s="89" t="s">
        <v>372</v>
      </c>
      <c r="H32" s="90" t="s">
        <v>16</v>
      </c>
      <c r="I32" s="91" t="str">
        <f t="shared" si="0"/>
        <v>PEREMPUAN</v>
      </c>
      <c r="J32" s="64" t="s">
        <v>22</v>
      </c>
      <c r="K32" s="141" t="s">
        <v>373</v>
      </c>
      <c r="L32" s="93">
        <f t="shared" ca="1" si="1"/>
        <v>5</v>
      </c>
      <c r="M32" s="64"/>
      <c r="N32" s="94" t="s">
        <v>220</v>
      </c>
      <c r="O32" s="64" t="str">
        <f t="shared" si="4"/>
        <v>ISLAM</v>
      </c>
      <c r="P32" s="64" t="s">
        <v>254</v>
      </c>
      <c r="Q32" s="64" t="s">
        <v>255</v>
      </c>
      <c r="R32" s="95">
        <v>4</v>
      </c>
      <c r="S32" s="64" t="s">
        <v>265</v>
      </c>
      <c r="T32" s="64" t="s">
        <v>270</v>
      </c>
      <c r="U32" s="64" t="s">
        <v>370</v>
      </c>
      <c r="V32" s="64" t="s">
        <v>359</v>
      </c>
      <c r="W32" s="96" t="s">
        <v>363</v>
      </c>
      <c r="X32" s="64" t="s">
        <v>359</v>
      </c>
      <c r="Y32" s="64" t="s">
        <v>228</v>
      </c>
      <c r="Z32" s="64" t="s">
        <v>22</v>
      </c>
      <c r="AA32" s="64" t="s">
        <v>229</v>
      </c>
      <c r="AB32" s="64" t="s">
        <v>230</v>
      </c>
      <c r="AC32" s="64" t="s">
        <v>231</v>
      </c>
      <c r="AD32" t="str">
        <f t="shared" si="2"/>
        <v>INDONESIA</v>
      </c>
      <c r="AE32" s="94" t="s">
        <v>232</v>
      </c>
      <c r="AF32" s="97" t="s">
        <v>233</v>
      </c>
      <c r="AG32" s="64" t="s">
        <v>166</v>
      </c>
      <c r="AH32" s="64"/>
      <c r="AI32" s="64">
        <f t="shared" si="3"/>
        <v>3</v>
      </c>
      <c r="AJ32" s="64"/>
      <c r="AK32" s="64"/>
      <c r="AN32" s="69">
        <f t="shared" si="5"/>
        <v>0</v>
      </c>
      <c r="AY32" s="70">
        <f t="shared" si="7"/>
        <v>0</v>
      </c>
    </row>
    <row r="33" spans="1:52">
      <c r="B33">
        <v>30</v>
      </c>
      <c r="C33">
        <v>30</v>
      </c>
      <c r="D33">
        <v>11</v>
      </c>
      <c r="E33" s="99">
        <v>1</v>
      </c>
      <c r="F33" s="100" t="s">
        <v>374</v>
      </c>
      <c r="G33" s="101" t="s">
        <v>375</v>
      </c>
      <c r="H33" s="102" t="s">
        <v>16</v>
      </c>
      <c r="I33" s="103" t="str">
        <f t="shared" si="0"/>
        <v>PEREMPUAN</v>
      </c>
      <c r="J33" s="104" t="s">
        <v>376</v>
      </c>
      <c r="K33" s="105">
        <v>23073</v>
      </c>
      <c r="L33" s="106">
        <f t="shared" ca="1" si="1"/>
        <v>57</v>
      </c>
      <c r="M33" s="104" t="s">
        <v>253</v>
      </c>
      <c r="N33" s="107" t="s">
        <v>220</v>
      </c>
      <c r="O33" s="104" t="str">
        <f t="shared" si="4"/>
        <v>ISLAM</v>
      </c>
      <c r="P33" s="104" t="s">
        <v>221</v>
      </c>
      <c r="Q33" s="104" t="s">
        <v>222</v>
      </c>
      <c r="R33" s="108">
        <v>1</v>
      </c>
      <c r="S33" s="104" t="s">
        <v>256</v>
      </c>
      <c r="T33" s="104" t="s">
        <v>246</v>
      </c>
      <c r="U33" s="104" t="s">
        <v>377</v>
      </c>
      <c r="V33" s="104" t="s">
        <v>378</v>
      </c>
      <c r="W33" s="109" t="s">
        <v>379</v>
      </c>
      <c r="X33" s="104" t="s">
        <v>380</v>
      </c>
      <c r="Y33" s="104" t="s">
        <v>228</v>
      </c>
      <c r="Z33" s="104" t="s">
        <v>22</v>
      </c>
      <c r="AA33" s="104" t="s">
        <v>229</v>
      </c>
      <c r="AB33" s="104" t="s">
        <v>230</v>
      </c>
      <c r="AC33" s="104" t="s">
        <v>231</v>
      </c>
      <c r="AD33" s="99" t="str">
        <f t="shared" si="2"/>
        <v>INDONESIA</v>
      </c>
      <c r="AE33" s="94" t="s">
        <v>232</v>
      </c>
      <c r="AF33" s="110" t="s">
        <v>233</v>
      </c>
      <c r="AG33" s="142" t="s">
        <v>381</v>
      </c>
      <c r="AH33" s="142" t="s">
        <v>203</v>
      </c>
      <c r="AI33" s="64" t="e">
        <f t="shared" si="3"/>
        <v>#N/A</v>
      </c>
      <c r="AJ33" s="64"/>
      <c r="AK33" s="142"/>
      <c r="AN33" s="69">
        <f t="shared" si="5"/>
        <v>0</v>
      </c>
      <c r="AY33" s="70">
        <f t="shared" si="7"/>
        <v>0</v>
      </c>
    </row>
    <row r="34" spans="1:52" s="99" customFormat="1">
      <c r="A34" s="121"/>
      <c r="B34">
        <v>31</v>
      </c>
      <c r="C34">
        <v>31</v>
      </c>
      <c r="D34"/>
      <c r="E34" s="121">
        <v>3</v>
      </c>
      <c r="F34" s="143" t="s">
        <v>382</v>
      </c>
      <c r="G34" s="144" t="s">
        <v>383</v>
      </c>
      <c r="H34" s="145" t="s">
        <v>16</v>
      </c>
      <c r="I34" s="146" t="str">
        <f t="shared" si="0"/>
        <v>PEREMPUAN</v>
      </c>
      <c r="J34" s="120" t="s">
        <v>376</v>
      </c>
      <c r="K34" s="147">
        <v>30491</v>
      </c>
      <c r="L34" s="139">
        <f t="shared" ca="1" si="1"/>
        <v>36</v>
      </c>
      <c r="M34" s="120" t="s">
        <v>253</v>
      </c>
      <c r="N34" s="133" t="s">
        <v>220</v>
      </c>
      <c r="O34" s="120" t="str">
        <f t="shared" si="4"/>
        <v>ISLAM</v>
      </c>
      <c r="P34" s="120" t="s">
        <v>254</v>
      </c>
      <c r="Q34" s="120" t="s">
        <v>255</v>
      </c>
      <c r="R34" s="148">
        <v>4</v>
      </c>
      <c r="S34" s="120" t="s">
        <v>256</v>
      </c>
      <c r="T34" s="120" t="s">
        <v>270</v>
      </c>
      <c r="U34" s="120" t="s">
        <v>380</v>
      </c>
      <c r="V34" s="120" t="s">
        <v>384</v>
      </c>
      <c r="W34" s="149" t="s">
        <v>379</v>
      </c>
      <c r="X34" s="120" t="s">
        <v>380</v>
      </c>
      <c r="Y34" s="120" t="s">
        <v>228</v>
      </c>
      <c r="Z34" s="120" t="s">
        <v>22</v>
      </c>
      <c r="AA34" s="120" t="s">
        <v>229</v>
      </c>
      <c r="AB34" s="120" t="s">
        <v>230</v>
      </c>
      <c r="AC34" s="120" t="s">
        <v>231</v>
      </c>
      <c r="AD34" s="121" t="str">
        <f t="shared" si="2"/>
        <v>INDONESIA</v>
      </c>
      <c r="AE34" s="94" t="s">
        <v>232</v>
      </c>
      <c r="AF34" s="122" t="s">
        <v>233</v>
      </c>
      <c r="AG34" s="142" t="s">
        <v>381</v>
      </c>
      <c r="AH34" s="142"/>
      <c r="AI34" s="64">
        <f t="shared" si="3"/>
        <v>3</v>
      </c>
      <c r="AJ34" s="64"/>
      <c r="AK34" s="142"/>
      <c r="AL34" s="124">
        <v>3000000</v>
      </c>
      <c r="AM34" s="124">
        <v>2500000</v>
      </c>
      <c r="AN34" s="69">
        <f t="shared" si="5"/>
        <v>500000</v>
      </c>
      <c r="AO34" s="125" t="s">
        <v>234</v>
      </c>
      <c r="AP34" s="125" t="s">
        <v>235</v>
      </c>
      <c r="AQ34" s="125" t="s">
        <v>236</v>
      </c>
      <c r="AR34" s="125" t="s">
        <v>237</v>
      </c>
      <c r="AS34" s="125" t="s">
        <v>238</v>
      </c>
      <c r="AT34" s="125" t="s">
        <v>239</v>
      </c>
      <c r="AU34" s="125" t="s">
        <v>240</v>
      </c>
      <c r="AV34" s="125">
        <v>0.5</v>
      </c>
      <c r="AW34" s="125">
        <v>2</v>
      </c>
      <c r="AX34" s="125"/>
      <c r="AY34" s="70">
        <f t="shared" si="7"/>
        <v>2.5</v>
      </c>
      <c r="AZ34" s="71"/>
    </row>
    <row r="35" spans="1:52">
      <c r="B35">
        <v>32</v>
      </c>
      <c r="C35">
        <v>32</v>
      </c>
      <c r="E35" s="126">
        <v>4</v>
      </c>
      <c r="F35" s="143" t="s">
        <v>385</v>
      </c>
      <c r="G35" s="144" t="s">
        <v>386</v>
      </c>
      <c r="H35" s="145" t="s">
        <v>23</v>
      </c>
      <c r="I35" s="146" t="str">
        <f t="shared" si="0"/>
        <v>LAKI LAKI</v>
      </c>
      <c r="J35" s="120" t="s">
        <v>22</v>
      </c>
      <c r="K35" s="147">
        <v>36260</v>
      </c>
      <c r="L35" s="139">
        <f t="shared" ca="1" si="1"/>
        <v>21</v>
      </c>
      <c r="M35" s="120" t="s">
        <v>253</v>
      </c>
      <c r="N35" s="133" t="s">
        <v>220</v>
      </c>
      <c r="O35" s="120" t="str">
        <f t="shared" si="4"/>
        <v>ISLAM</v>
      </c>
      <c r="P35" s="120" t="s">
        <v>254</v>
      </c>
      <c r="Q35" s="120" t="s">
        <v>255</v>
      </c>
      <c r="R35" s="148">
        <v>4</v>
      </c>
      <c r="S35" s="120" t="s">
        <v>320</v>
      </c>
      <c r="T35" s="120" t="s">
        <v>266</v>
      </c>
      <c r="U35" s="120" t="s">
        <v>380</v>
      </c>
      <c r="V35" s="120" t="s">
        <v>384</v>
      </c>
      <c r="W35" s="149" t="s">
        <v>379</v>
      </c>
      <c r="X35" s="120" t="s">
        <v>380</v>
      </c>
      <c r="Y35" s="120" t="s">
        <v>228</v>
      </c>
      <c r="Z35" s="120" t="s">
        <v>22</v>
      </c>
      <c r="AA35" s="120" t="s">
        <v>229</v>
      </c>
      <c r="AB35" s="120" t="s">
        <v>230</v>
      </c>
      <c r="AC35" s="120" t="s">
        <v>231</v>
      </c>
      <c r="AD35" s="121" t="str">
        <f t="shared" si="2"/>
        <v>INDONESIA</v>
      </c>
      <c r="AE35" s="94" t="s">
        <v>232</v>
      </c>
      <c r="AF35" s="122" t="s">
        <v>233</v>
      </c>
      <c r="AG35" s="142" t="s">
        <v>381</v>
      </c>
      <c r="AH35" s="142"/>
      <c r="AI35" s="64">
        <f t="shared" si="3"/>
        <v>3</v>
      </c>
      <c r="AJ35" s="64"/>
      <c r="AK35" s="142"/>
      <c r="AN35" s="69">
        <f t="shared" si="5"/>
        <v>0</v>
      </c>
      <c r="AY35" s="70">
        <f t="shared" si="7"/>
        <v>0</v>
      </c>
    </row>
    <row r="36" spans="1:52">
      <c r="B36">
        <v>33</v>
      </c>
      <c r="C36">
        <v>33</v>
      </c>
      <c r="D36">
        <v>12</v>
      </c>
      <c r="E36" s="99">
        <v>1</v>
      </c>
      <c r="F36" s="150" t="s">
        <v>387</v>
      </c>
      <c r="G36" s="101" t="s">
        <v>388</v>
      </c>
      <c r="H36" s="102" t="s">
        <v>23</v>
      </c>
      <c r="I36" s="103" t="str">
        <f t="shared" si="0"/>
        <v>LAKI LAKI</v>
      </c>
      <c r="J36" s="104" t="s">
        <v>389</v>
      </c>
      <c r="K36" s="105">
        <v>21707</v>
      </c>
      <c r="L36" s="106">
        <f t="shared" ca="1" si="1"/>
        <v>60</v>
      </c>
      <c r="M36" s="104" t="s">
        <v>253</v>
      </c>
      <c r="N36" s="107" t="s">
        <v>220</v>
      </c>
      <c r="O36" s="104" t="str">
        <f t="shared" si="4"/>
        <v>ISLAM</v>
      </c>
      <c r="P36" s="104" t="s">
        <v>221</v>
      </c>
      <c r="Q36" s="104" t="s">
        <v>222</v>
      </c>
      <c r="R36" s="108">
        <v>1</v>
      </c>
      <c r="S36" s="104" t="s">
        <v>256</v>
      </c>
      <c r="T36" s="104" t="s">
        <v>283</v>
      </c>
      <c r="U36" s="104" t="s">
        <v>390</v>
      </c>
      <c r="V36" s="104" t="s">
        <v>391</v>
      </c>
      <c r="W36" s="109" t="s">
        <v>392</v>
      </c>
      <c r="X36" s="104" t="s">
        <v>388</v>
      </c>
      <c r="Y36" s="104" t="s">
        <v>228</v>
      </c>
      <c r="Z36" s="104" t="s">
        <v>22</v>
      </c>
      <c r="AA36" s="104" t="s">
        <v>229</v>
      </c>
      <c r="AB36" s="104" t="s">
        <v>230</v>
      </c>
      <c r="AC36" s="104" t="s">
        <v>231</v>
      </c>
      <c r="AD36" s="99" t="str">
        <f t="shared" si="2"/>
        <v>INDONESIA</v>
      </c>
      <c r="AE36" s="94" t="s">
        <v>232</v>
      </c>
      <c r="AF36" s="97" t="s">
        <v>233</v>
      </c>
      <c r="AG36" s="142" t="s">
        <v>166</v>
      </c>
      <c r="AH36" s="142" t="s">
        <v>203</v>
      </c>
      <c r="AI36" s="64" t="e">
        <f t="shared" si="3"/>
        <v>#N/A</v>
      </c>
      <c r="AJ36" s="64"/>
      <c r="AK36" s="142"/>
      <c r="AN36" s="69">
        <f t="shared" si="5"/>
        <v>0</v>
      </c>
      <c r="AY36" s="70">
        <f t="shared" si="7"/>
        <v>0</v>
      </c>
    </row>
    <row r="37" spans="1:52" s="99" customFormat="1">
      <c r="A37" s="121"/>
      <c r="B37">
        <v>34</v>
      </c>
      <c r="C37">
        <v>34</v>
      </c>
      <c r="D37"/>
      <c r="E37" s="121">
        <v>2</v>
      </c>
      <c r="F37" s="88" t="s">
        <v>393</v>
      </c>
      <c r="G37" s="89" t="s">
        <v>394</v>
      </c>
      <c r="H37" s="90" t="s">
        <v>16</v>
      </c>
      <c r="I37" s="91" t="str">
        <f t="shared" si="0"/>
        <v>PEREMPUAN</v>
      </c>
      <c r="J37" s="64" t="s">
        <v>389</v>
      </c>
      <c r="K37" s="92">
        <v>22267</v>
      </c>
      <c r="L37" s="93">
        <f t="shared" ca="1" si="1"/>
        <v>59</v>
      </c>
      <c r="M37" s="64" t="s">
        <v>253</v>
      </c>
      <c r="N37" s="94" t="s">
        <v>220</v>
      </c>
      <c r="O37" s="64" t="str">
        <f t="shared" si="4"/>
        <v>ISLAM</v>
      </c>
      <c r="P37" s="64" t="s">
        <v>221</v>
      </c>
      <c r="Q37" s="64" t="s">
        <v>245</v>
      </c>
      <c r="R37" s="95">
        <v>3</v>
      </c>
      <c r="S37" s="64" t="s">
        <v>256</v>
      </c>
      <c r="T37" s="64" t="s">
        <v>246</v>
      </c>
      <c r="U37" s="64" t="s">
        <v>395</v>
      </c>
      <c r="V37" s="64" t="s">
        <v>396</v>
      </c>
      <c r="W37" s="96" t="s">
        <v>392</v>
      </c>
      <c r="X37" s="64" t="s">
        <v>388</v>
      </c>
      <c r="Y37" s="64" t="s">
        <v>228</v>
      </c>
      <c r="Z37" s="64" t="s">
        <v>22</v>
      </c>
      <c r="AA37" s="64" t="s">
        <v>229</v>
      </c>
      <c r="AB37" s="64" t="s">
        <v>230</v>
      </c>
      <c r="AC37" s="64" t="s">
        <v>231</v>
      </c>
      <c r="AD37" t="str">
        <f t="shared" si="2"/>
        <v>INDONESIA</v>
      </c>
      <c r="AE37" s="94" t="s">
        <v>232</v>
      </c>
      <c r="AF37" s="97" t="s">
        <v>233</v>
      </c>
      <c r="AG37" s="142" t="s">
        <v>166</v>
      </c>
      <c r="AH37" s="142" t="s">
        <v>203</v>
      </c>
      <c r="AI37" s="64">
        <f t="shared" si="3"/>
        <v>2</v>
      </c>
      <c r="AJ37" s="64"/>
      <c r="AK37" s="142"/>
      <c r="AL37" s="124">
        <v>2000000</v>
      </c>
      <c r="AM37" s="124">
        <v>1500000</v>
      </c>
      <c r="AN37" s="69">
        <f t="shared" si="5"/>
        <v>500000</v>
      </c>
      <c r="AO37" s="125" t="s">
        <v>234</v>
      </c>
      <c r="AP37" s="125" t="s">
        <v>235</v>
      </c>
      <c r="AQ37" s="125" t="s">
        <v>236</v>
      </c>
      <c r="AR37" s="125" t="s">
        <v>237</v>
      </c>
      <c r="AS37" s="125" t="s">
        <v>179</v>
      </c>
      <c r="AT37" s="125" t="s">
        <v>239</v>
      </c>
      <c r="AU37" s="125" t="s">
        <v>240</v>
      </c>
      <c r="AV37" s="125"/>
      <c r="AW37" s="125">
        <v>2</v>
      </c>
      <c r="AX37" s="125"/>
      <c r="AY37" s="70">
        <f t="shared" si="7"/>
        <v>2</v>
      </c>
      <c r="AZ37" s="71"/>
    </row>
    <row r="38" spans="1:52">
      <c r="B38">
        <v>35</v>
      </c>
      <c r="C38">
        <v>35</v>
      </c>
      <c r="E38" s="126">
        <v>3</v>
      </c>
      <c r="F38" s="88" t="s">
        <v>397</v>
      </c>
      <c r="G38" s="89" t="s">
        <v>398</v>
      </c>
      <c r="H38" s="90" t="s">
        <v>23</v>
      </c>
      <c r="I38" s="91" t="str">
        <f t="shared" si="0"/>
        <v>LAKI LAKI</v>
      </c>
      <c r="J38" s="64" t="s">
        <v>22</v>
      </c>
      <c r="K38" s="92">
        <v>36082</v>
      </c>
      <c r="L38" s="93">
        <f t="shared" ref="L38:L69" ca="1" si="8">DATEDIF(K38,TODAY(),"Y")</f>
        <v>21</v>
      </c>
      <c r="M38" s="64" t="s">
        <v>253</v>
      </c>
      <c r="N38" s="94" t="s">
        <v>220</v>
      </c>
      <c r="O38" s="64" t="str">
        <f t="shared" si="4"/>
        <v>ISLAM</v>
      </c>
      <c r="P38" s="64" t="s">
        <v>254</v>
      </c>
      <c r="Q38" s="64" t="s">
        <v>255</v>
      </c>
      <c r="R38" s="95">
        <v>4</v>
      </c>
      <c r="S38" s="64" t="s">
        <v>289</v>
      </c>
      <c r="T38" s="64" t="s">
        <v>266</v>
      </c>
      <c r="U38" s="64" t="s">
        <v>394</v>
      </c>
      <c r="V38" s="64" t="s">
        <v>388</v>
      </c>
      <c r="W38" s="96" t="s">
        <v>392</v>
      </c>
      <c r="X38" s="64" t="s">
        <v>388</v>
      </c>
      <c r="Y38" s="64" t="s">
        <v>228</v>
      </c>
      <c r="Z38" s="64" t="s">
        <v>22</v>
      </c>
      <c r="AA38" s="64" t="s">
        <v>229</v>
      </c>
      <c r="AB38" s="64" t="s">
        <v>230</v>
      </c>
      <c r="AC38" s="64" t="s">
        <v>231</v>
      </c>
      <c r="AD38" t="str">
        <f t="shared" si="2"/>
        <v>INDONESIA</v>
      </c>
      <c r="AE38" s="94" t="s">
        <v>232</v>
      </c>
      <c r="AF38" s="97" t="s">
        <v>233</v>
      </c>
      <c r="AG38" s="142" t="s">
        <v>166</v>
      </c>
      <c r="AH38" s="142"/>
      <c r="AI38" s="64">
        <f t="shared" si="3"/>
        <v>3</v>
      </c>
      <c r="AJ38" s="64"/>
      <c r="AK38" s="142"/>
      <c r="AN38" s="69">
        <f t="shared" si="5"/>
        <v>0</v>
      </c>
      <c r="AY38" s="70">
        <f t="shared" si="7"/>
        <v>0</v>
      </c>
    </row>
    <row r="39" spans="1:52">
      <c r="B39">
        <v>36</v>
      </c>
      <c r="C39">
        <v>36</v>
      </c>
      <c r="D39">
        <v>13</v>
      </c>
      <c r="E39" s="99">
        <v>1</v>
      </c>
      <c r="F39" s="100" t="s">
        <v>399</v>
      </c>
      <c r="G39" s="101" t="s">
        <v>400</v>
      </c>
      <c r="H39" s="102" t="s">
        <v>23</v>
      </c>
      <c r="I39" s="103" t="str">
        <f t="shared" si="0"/>
        <v>LAKI LAKI</v>
      </c>
      <c r="J39" s="104" t="s">
        <v>219</v>
      </c>
      <c r="K39" s="105">
        <v>28642</v>
      </c>
      <c r="L39" s="106">
        <f t="shared" ca="1" si="8"/>
        <v>41</v>
      </c>
      <c r="M39" s="104" t="s">
        <v>253</v>
      </c>
      <c r="N39" s="107" t="s">
        <v>220</v>
      </c>
      <c r="O39" s="104" t="str">
        <f t="shared" si="4"/>
        <v>ISLAM</v>
      </c>
      <c r="P39" s="104" t="s">
        <v>221</v>
      </c>
      <c r="Q39" s="104" t="s">
        <v>222</v>
      </c>
      <c r="R39" s="108">
        <v>1</v>
      </c>
      <c r="S39" s="104" t="s">
        <v>256</v>
      </c>
      <c r="T39" s="104" t="s">
        <v>283</v>
      </c>
      <c r="U39" s="104" t="s">
        <v>401</v>
      </c>
      <c r="V39" s="104" t="s">
        <v>402</v>
      </c>
      <c r="W39" s="109" t="s">
        <v>403</v>
      </c>
      <c r="X39" s="104" t="s">
        <v>400</v>
      </c>
      <c r="Y39" s="104" t="s">
        <v>228</v>
      </c>
      <c r="Z39" s="104" t="s">
        <v>22</v>
      </c>
      <c r="AA39" s="104" t="s">
        <v>229</v>
      </c>
      <c r="AB39" s="104" t="s">
        <v>230</v>
      </c>
      <c r="AC39" s="104" t="s">
        <v>231</v>
      </c>
      <c r="AD39" s="99" t="str">
        <f t="shared" si="2"/>
        <v>INDONESIA</v>
      </c>
      <c r="AE39" s="94" t="s">
        <v>232</v>
      </c>
      <c r="AF39" s="97" t="s">
        <v>233</v>
      </c>
      <c r="AG39" s="142" t="s">
        <v>166</v>
      </c>
      <c r="AH39" s="142" t="s">
        <v>203</v>
      </c>
      <c r="AI39" s="64" t="e">
        <f t="shared" si="3"/>
        <v>#N/A</v>
      </c>
      <c r="AJ39" s="64"/>
      <c r="AK39" s="142"/>
      <c r="AN39" s="69">
        <f t="shared" si="5"/>
        <v>0</v>
      </c>
      <c r="AY39" s="70">
        <f t="shared" si="7"/>
        <v>0</v>
      </c>
    </row>
    <row r="40" spans="1:52" s="99" customFormat="1">
      <c r="A40" s="121"/>
      <c r="B40">
        <v>37</v>
      </c>
      <c r="C40">
        <v>37</v>
      </c>
      <c r="D40"/>
      <c r="E40" s="121">
        <v>2</v>
      </c>
      <c r="F40" s="88" t="s">
        <v>404</v>
      </c>
      <c r="G40" s="89" t="s">
        <v>405</v>
      </c>
      <c r="H40" s="90" t="s">
        <v>16</v>
      </c>
      <c r="I40" s="91" t="str">
        <f t="shared" si="0"/>
        <v>PEREMPUAN</v>
      </c>
      <c r="J40" s="64" t="s">
        <v>219</v>
      </c>
      <c r="K40" s="92">
        <v>29992</v>
      </c>
      <c r="L40" s="93">
        <f t="shared" ca="1" si="8"/>
        <v>38</v>
      </c>
      <c r="M40" s="64" t="s">
        <v>253</v>
      </c>
      <c r="N40" s="94" t="s">
        <v>220</v>
      </c>
      <c r="O40" s="64" t="str">
        <f t="shared" si="4"/>
        <v>ISLAM</v>
      </c>
      <c r="P40" s="64" t="s">
        <v>221</v>
      </c>
      <c r="Q40" s="64" t="s">
        <v>245</v>
      </c>
      <c r="R40" s="95">
        <v>3</v>
      </c>
      <c r="S40" s="64" t="s">
        <v>256</v>
      </c>
      <c r="T40" s="64" t="s">
        <v>246</v>
      </c>
      <c r="U40" s="64" t="s">
        <v>406</v>
      </c>
      <c r="V40" s="64" t="s">
        <v>407</v>
      </c>
      <c r="W40" s="96" t="s">
        <v>403</v>
      </c>
      <c r="X40" s="64" t="s">
        <v>400</v>
      </c>
      <c r="Y40" s="64" t="s">
        <v>228</v>
      </c>
      <c r="Z40" s="64" t="s">
        <v>22</v>
      </c>
      <c r="AA40" s="64" t="s">
        <v>229</v>
      </c>
      <c r="AB40" s="64" t="s">
        <v>230</v>
      </c>
      <c r="AC40" s="64" t="s">
        <v>231</v>
      </c>
      <c r="AD40" t="str">
        <f t="shared" si="2"/>
        <v>INDONESIA</v>
      </c>
      <c r="AE40" s="94" t="s">
        <v>232</v>
      </c>
      <c r="AF40" s="97" t="s">
        <v>233</v>
      </c>
      <c r="AG40" s="142" t="s">
        <v>166</v>
      </c>
      <c r="AH40" s="142" t="s">
        <v>203</v>
      </c>
      <c r="AI40" s="64">
        <f t="shared" si="3"/>
        <v>2</v>
      </c>
      <c r="AJ40" s="64"/>
      <c r="AK40" s="142"/>
      <c r="AL40" s="124">
        <v>1000000</v>
      </c>
      <c r="AM40" s="124">
        <v>800000</v>
      </c>
      <c r="AN40" s="69">
        <f t="shared" si="5"/>
        <v>200000</v>
      </c>
      <c r="AO40" s="125" t="s">
        <v>234</v>
      </c>
      <c r="AP40" s="125" t="s">
        <v>235</v>
      </c>
      <c r="AQ40" s="125" t="s">
        <v>236</v>
      </c>
      <c r="AR40" s="125" t="s">
        <v>237</v>
      </c>
      <c r="AS40" s="125" t="s">
        <v>238</v>
      </c>
      <c r="AT40" s="125" t="s">
        <v>239</v>
      </c>
      <c r="AU40" s="125" t="s">
        <v>240</v>
      </c>
      <c r="AV40" s="125">
        <v>0.5</v>
      </c>
      <c r="AW40" s="125"/>
      <c r="AX40" s="125"/>
      <c r="AY40" s="70">
        <f t="shared" si="7"/>
        <v>0.5</v>
      </c>
      <c r="AZ40" s="71"/>
    </row>
    <row r="41" spans="1:52">
      <c r="B41">
        <v>38</v>
      </c>
      <c r="C41">
        <v>38</v>
      </c>
      <c r="E41" s="121">
        <v>3</v>
      </c>
      <c r="F41" s="88" t="s">
        <v>408</v>
      </c>
      <c r="G41" s="89" t="s">
        <v>409</v>
      </c>
      <c r="H41" s="90" t="s">
        <v>16</v>
      </c>
      <c r="I41" s="91" t="str">
        <f t="shared" si="0"/>
        <v>PEREMPUAN</v>
      </c>
      <c r="J41" s="64" t="s">
        <v>219</v>
      </c>
      <c r="K41" s="92">
        <v>37210</v>
      </c>
      <c r="L41" s="93">
        <f t="shared" ca="1" si="8"/>
        <v>18</v>
      </c>
      <c r="M41" s="64" t="s">
        <v>253</v>
      </c>
      <c r="N41" s="94" t="s">
        <v>220</v>
      </c>
      <c r="O41" s="64" t="str">
        <f t="shared" si="4"/>
        <v>ISLAM</v>
      </c>
      <c r="P41" s="64" t="s">
        <v>254</v>
      </c>
      <c r="Q41" s="64" t="s">
        <v>255</v>
      </c>
      <c r="R41" s="95">
        <v>4</v>
      </c>
      <c r="S41" s="64" t="s">
        <v>348</v>
      </c>
      <c r="T41" s="64" t="s">
        <v>266</v>
      </c>
      <c r="U41" s="64" t="s">
        <v>405</v>
      </c>
      <c r="V41" s="64" t="s">
        <v>400</v>
      </c>
      <c r="W41" s="96" t="s">
        <v>403</v>
      </c>
      <c r="X41" s="64" t="s">
        <v>400</v>
      </c>
      <c r="Y41" s="64" t="s">
        <v>228</v>
      </c>
      <c r="Z41" s="64" t="s">
        <v>22</v>
      </c>
      <c r="AA41" s="64" t="s">
        <v>229</v>
      </c>
      <c r="AB41" s="64" t="s">
        <v>230</v>
      </c>
      <c r="AC41" s="64" t="s">
        <v>231</v>
      </c>
      <c r="AD41" t="str">
        <f t="shared" si="2"/>
        <v>INDONESIA</v>
      </c>
      <c r="AE41" s="94" t="s">
        <v>232</v>
      </c>
      <c r="AF41" s="97" t="s">
        <v>233</v>
      </c>
      <c r="AG41" s="142" t="s">
        <v>166</v>
      </c>
      <c r="AH41" s="142"/>
      <c r="AI41" s="64">
        <f t="shared" si="3"/>
        <v>3</v>
      </c>
      <c r="AJ41" s="64"/>
      <c r="AK41" s="142"/>
      <c r="AN41" s="69">
        <f t="shared" si="5"/>
        <v>0</v>
      </c>
      <c r="AY41" s="70">
        <f t="shared" si="7"/>
        <v>0</v>
      </c>
    </row>
    <row r="42" spans="1:52">
      <c r="B42">
        <v>39</v>
      </c>
      <c r="C42">
        <v>39</v>
      </c>
      <c r="E42" s="126">
        <v>4</v>
      </c>
      <c r="F42" s="98" t="s">
        <v>410</v>
      </c>
      <c r="G42" s="89" t="s">
        <v>411</v>
      </c>
      <c r="H42" s="90" t="s">
        <v>23</v>
      </c>
      <c r="I42" s="91" t="str">
        <f t="shared" si="0"/>
        <v>LAKI LAKI</v>
      </c>
      <c r="J42" s="64" t="s">
        <v>22</v>
      </c>
      <c r="K42" s="92">
        <v>40312</v>
      </c>
      <c r="L42" s="93">
        <f t="shared" ca="1" si="8"/>
        <v>9</v>
      </c>
      <c r="M42" s="64"/>
      <c r="N42" s="94" t="s">
        <v>220</v>
      </c>
      <c r="O42" s="64" t="str">
        <f t="shared" si="4"/>
        <v>ISLAM</v>
      </c>
      <c r="P42" s="64" t="s">
        <v>254</v>
      </c>
      <c r="Q42" s="64" t="s">
        <v>255</v>
      </c>
      <c r="R42" s="95">
        <v>4</v>
      </c>
      <c r="S42" s="64" t="s">
        <v>369</v>
      </c>
      <c r="T42" s="64" t="s">
        <v>270</v>
      </c>
      <c r="U42" s="64" t="s">
        <v>405</v>
      </c>
      <c r="V42" s="64" t="s">
        <v>400</v>
      </c>
      <c r="W42" s="96" t="s">
        <v>403</v>
      </c>
      <c r="X42" s="64" t="s">
        <v>400</v>
      </c>
      <c r="Y42" s="64" t="s">
        <v>228</v>
      </c>
      <c r="Z42" s="64" t="s">
        <v>22</v>
      </c>
      <c r="AA42" s="64" t="s">
        <v>229</v>
      </c>
      <c r="AB42" s="64" t="s">
        <v>230</v>
      </c>
      <c r="AC42" s="64" t="s">
        <v>231</v>
      </c>
      <c r="AD42" t="str">
        <f t="shared" si="2"/>
        <v>INDONESIA</v>
      </c>
      <c r="AE42" s="94" t="s">
        <v>232</v>
      </c>
      <c r="AF42" s="97" t="s">
        <v>233</v>
      </c>
      <c r="AG42" s="142" t="s">
        <v>166</v>
      </c>
      <c r="AH42" s="142"/>
      <c r="AI42" s="64">
        <f t="shared" si="3"/>
        <v>3</v>
      </c>
      <c r="AJ42" s="64"/>
      <c r="AK42" s="142"/>
      <c r="AN42" s="69">
        <f t="shared" si="5"/>
        <v>0</v>
      </c>
      <c r="AY42" s="70">
        <f t="shared" si="7"/>
        <v>0</v>
      </c>
    </row>
    <row r="43" spans="1:52">
      <c r="B43">
        <v>40</v>
      </c>
      <c r="C43">
        <v>40</v>
      </c>
      <c r="D43">
        <v>14</v>
      </c>
      <c r="E43" s="99">
        <v>1</v>
      </c>
      <c r="F43" s="100" t="s">
        <v>412</v>
      </c>
      <c r="G43" s="101" t="s">
        <v>413</v>
      </c>
      <c r="H43" s="102" t="s">
        <v>23</v>
      </c>
      <c r="I43" s="103" t="str">
        <f t="shared" si="0"/>
        <v>LAKI LAKI</v>
      </c>
      <c r="J43" s="104" t="s">
        <v>414</v>
      </c>
      <c r="K43" s="105">
        <v>29255</v>
      </c>
      <c r="L43" s="106">
        <f t="shared" ca="1" si="8"/>
        <v>40</v>
      </c>
      <c r="M43" s="104" t="s">
        <v>253</v>
      </c>
      <c r="N43" s="107" t="s">
        <v>220</v>
      </c>
      <c r="O43" s="104" t="str">
        <f t="shared" si="4"/>
        <v>ISLAM</v>
      </c>
      <c r="P43" s="104" t="s">
        <v>221</v>
      </c>
      <c r="Q43" s="104" t="s">
        <v>222</v>
      </c>
      <c r="R43" s="108">
        <v>1</v>
      </c>
      <c r="S43" s="104" t="s">
        <v>256</v>
      </c>
      <c r="T43" s="104" t="s">
        <v>360</v>
      </c>
      <c r="U43" s="104" t="s">
        <v>415</v>
      </c>
      <c r="V43" s="104" t="s">
        <v>416</v>
      </c>
      <c r="W43" s="109" t="s">
        <v>417</v>
      </c>
      <c r="X43" s="104" t="s">
        <v>413</v>
      </c>
      <c r="Y43" s="104" t="s">
        <v>228</v>
      </c>
      <c r="Z43" s="104" t="s">
        <v>22</v>
      </c>
      <c r="AA43" s="104" t="s">
        <v>229</v>
      </c>
      <c r="AB43" s="104" t="s">
        <v>230</v>
      </c>
      <c r="AC43" s="104" t="s">
        <v>231</v>
      </c>
      <c r="AD43" s="99" t="str">
        <f t="shared" si="2"/>
        <v>INDONESIA</v>
      </c>
      <c r="AE43" s="94" t="s">
        <v>232</v>
      </c>
      <c r="AF43" s="97" t="s">
        <v>233</v>
      </c>
      <c r="AG43" s="142" t="s">
        <v>166</v>
      </c>
      <c r="AH43" s="142" t="s">
        <v>203</v>
      </c>
      <c r="AI43" s="64" t="e">
        <f t="shared" si="3"/>
        <v>#N/A</v>
      </c>
      <c r="AJ43" s="64"/>
      <c r="AK43" s="142"/>
      <c r="AN43" s="69">
        <f t="shared" si="5"/>
        <v>0</v>
      </c>
      <c r="AY43" s="70">
        <f t="shared" si="7"/>
        <v>0</v>
      </c>
    </row>
    <row r="44" spans="1:52" s="99" customFormat="1">
      <c r="A44" s="121"/>
      <c r="B44">
        <v>41</v>
      </c>
      <c r="C44">
        <v>41</v>
      </c>
      <c r="D44"/>
      <c r="E44" s="121">
        <v>2</v>
      </c>
      <c r="F44" s="88" t="s">
        <v>418</v>
      </c>
      <c r="G44" s="89" t="s">
        <v>419</v>
      </c>
      <c r="H44" s="90" t="s">
        <v>16</v>
      </c>
      <c r="I44" s="91" t="str">
        <f t="shared" si="0"/>
        <v>PEREMPUAN</v>
      </c>
      <c r="J44" s="64" t="s">
        <v>420</v>
      </c>
      <c r="K44" s="92">
        <v>30579</v>
      </c>
      <c r="L44" s="93">
        <f t="shared" ca="1" si="8"/>
        <v>36</v>
      </c>
      <c r="M44" s="64" t="s">
        <v>253</v>
      </c>
      <c r="N44" s="94" t="s">
        <v>220</v>
      </c>
      <c r="O44" s="64" t="str">
        <f t="shared" si="4"/>
        <v>ISLAM</v>
      </c>
      <c r="P44" s="64" t="s">
        <v>221</v>
      </c>
      <c r="Q44" s="64" t="s">
        <v>245</v>
      </c>
      <c r="R44" s="95">
        <v>3</v>
      </c>
      <c r="S44" s="64" t="s">
        <v>289</v>
      </c>
      <c r="T44" s="64" t="s">
        <v>246</v>
      </c>
      <c r="U44" s="64" t="s">
        <v>421</v>
      </c>
      <c r="V44" s="64" t="s">
        <v>422</v>
      </c>
      <c r="W44" s="96" t="s">
        <v>417</v>
      </c>
      <c r="X44" s="64" t="s">
        <v>413</v>
      </c>
      <c r="Y44" s="64" t="s">
        <v>228</v>
      </c>
      <c r="Z44" s="64" t="s">
        <v>22</v>
      </c>
      <c r="AA44" s="64" t="s">
        <v>229</v>
      </c>
      <c r="AB44" s="64" t="s">
        <v>230</v>
      </c>
      <c r="AC44" s="64" t="s">
        <v>231</v>
      </c>
      <c r="AD44" t="str">
        <f t="shared" si="2"/>
        <v>INDONESIA</v>
      </c>
      <c r="AE44" s="94" t="s">
        <v>232</v>
      </c>
      <c r="AF44" s="97" t="s">
        <v>233</v>
      </c>
      <c r="AG44" s="142" t="s">
        <v>166</v>
      </c>
      <c r="AH44" s="142" t="s">
        <v>203</v>
      </c>
      <c r="AI44" s="64">
        <f t="shared" si="3"/>
        <v>2</v>
      </c>
      <c r="AJ44" s="64"/>
      <c r="AK44" s="142"/>
      <c r="AL44" s="124">
        <v>5000000</v>
      </c>
      <c r="AM44" s="124">
        <v>1000000</v>
      </c>
      <c r="AN44" s="69">
        <f t="shared" si="5"/>
        <v>4000000</v>
      </c>
      <c r="AO44" s="125" t="s">
        <v>234</v>
      </c>
      <c r="AP44" s="125" t="s">
        <v>235</v>
      </c>
      <c r="AQ44" s="125" t="s">
        <v>236</v>
      </c>
      <c r="AR44" s="125" t="s">
        <v>237</v>
      </c>
      <c r="AS44" s="125" t="s">
        <v>179</v>
      </c>
      <c r="AT44" s="125" t="s">
        <v>239</v>
      </c>
      <c r="AU44" s="125" t="s">
        <v>240</v>
      </c>
      <c r="AV44" s="125">
        <v>1.5</v>
      </c>
      <c r="AW44" s="125">
        <v>2</v>
      </c>
      <c r="AX44" s="125"/>
      <c r="AY44" s="70">
        <f t="shared" si="7"/>
        <v>3.5</v>
      </c>
      <c r="AZ44" s="71"/>
    </row>
    <row r="45" spans="1:52">
      <c r="B45">
        <v>42</v>
      </c>
      <c r="C45">
        <v>42</v>
      </c>
      <c r="E45">
        <v>3</v>
      </c>
      <c r="F45" s="88" t="s">
        <v>423</v>
      </c>
      <c r="G45" s="89" t="s">
        <v>424</v>
      </c>
      <c r="H45" s="90" t="s">
        <v>23</v>
      </c>
      <c r="I45" s="91" t="str">
        <f t="shared" si="0"/>
        <v>LAKI LAKI</v>
      </c>
      <c r="J45" s="64" t="s">
        <v>22</v>
      </c>
      <c r="K45" s="92">
        <v>37185</v>
      </c>
      <c r="L45" s="93">
        <f t="shared" ca="1" si="8"/>
        <v>18</v>
      </c>
      <c r="M45" s="64" t="s">
        <v>253</v>
      </c>
      <c r="N45" s="94" t="s">
        <v>220</v>
      </c>
      <c r="O45" s="64" t="str">
        <f t="shared" si="4"/>
        <v>ISLAM</v>
      </c>
      <c r="P45" s="64" t="s">
        <v>254</v>
      </c>
      <c r="Q45" s="64" t="s">
        <v>255</v>
      </c>
      <c r="R45" s="95">
        <v>4</v>
      </c>
      <c r="S45" s="64" t="s">
        <v>348</v>
      </c>
      <c r="T45" s="64" t="s">
        <v>266</v>
      </c>
      <c r="U45" s="64" t="s">
        <v>419</v>
      </c>
      <c r="V45" s="64" t="s">
        <v>413</v>
      </c>
      <c r="W45" s="96" t="s">
        <v>417</v>
      </c>
      <c r="X45" s="64" t="s">
        <v>413</v>
      </c>
      <c r="Y45" s="64" t="s">
        <v>228</v>
      </c>
      <c r="Z45" s="64" t="s">
        <v>22</v>
      </c>
      <c r="AA45" s="64" t="s">
        <v>229</v>
      </c>
      <c r="AB45" s="64" t="s">
        <v>230</v>
      </c>
      <c r="AC45" s="64" t="s">
        <v>231</v>
      </c>
      <c r="AD45" t="str">
        <f t="shared" si="2"/>
        <v>INDONESIA</v>
      </c>
      <c r="AE45" s="94" t="s">
        <v>232</v>
      </c>
      <c r="AF45" s="97" t="s">
        <v>233</v>
      </c>
      <c r="AG45" s="142" t="s">
        <v>166</v>
      </c>
      <c r="AH45" s="142"/>
      <c r="AI45" s="64">
        <f t="shared" si="3"/>
        <v>3</v>
      </c>
      <c r="AJ45" s="64"/>
      <c r="AK45" s="142"/>
      <c r="AN45" s="69">
        <f t="shared" si="5"/>
        <v>0</v>
      </c>
      <c r="AY45" s="70">
        <f t="shared" si="7"/>
        <v>0</v>
      </c>
    </row>
    <row r="46" spans="1:52">
      <c r="B46">
        <v>43</v>
      </c>
      <c r="C46">
        <v>43</v>
      </c>
      <c r="E46">
        <v>4</v>
      </c>
      <c r="F46" s="98" t="s">
        <v>425</v>
      </c>
      <c r="G46" s="89" t="s">
        <v>426</v>
      </c>
      <c r="H46" s="90" t="s">
        <v>16</v>
      </c>
      <c r="I46" s="91" t="str">
        <f t="shared" si="0"/>
        <v>PEREMPUAN</v>
      </c>
      <c r="J46" s="64" t="s">
        <v>22</v>
      </c>
      <c r="K46" s="92">
        <v>40707</v>
      </c>
      <c r="L46" s="93">
        <f t="shared" ca="1" si="8"/>
        <v>8</v>
      </c>
      <c r="M46" s="64"/>
      <c r="N46" s="94" t="s">
        <v>220</v>
      </c>
      <c r="O46" s="64" t="str">
        <f t="shared" si="4"/>
        <v>ISLAM</v>
      </c>
      <c r="P46" s="64" t="s">
        <v>254</v>
      </c>
      <c r="Q46" s="64" t="s">
        <v>255</v>
      </c>
      <c r="R46" s="95">
        <v>4</v>
      </c>
      <c r="S46" s="64" t="s">
        <v>265</v>
      </c>
      <c r="T46" s="64" t="s">
        <v>270</v>
      </c>
      <c r="U46" s="64" t="s">
        <v>419</v>
      </c>
      <c r="V46" s="64" t="s">
        <v>413</v>
      </c>
      <c r="W46" s="96" t="s">
        <v>417</v>
      </c>
      <c r="X46" s="64" t="s">
        <v>413</v>
      </c>
      <c r="Y46" s="64" t="s">
        <v>228</v>
      </c>
      <c r="Z46" s="64" t="s">
        <v>22</v>
      </c>
      <c r="AA46" s="64" t="s">
        <v>229</v>
      </c>
      <c r="AB46" s="64" t="s">
        <v>230</v>
      </c>
      <c r="AC46" s="64" t="s">
        <v>231</v>
      </c>
      <c r="AD46" t="str">
        <f t="shared" si="2"/>
        <v>INDONESIA</v>
      </c>
      <c r="AE46" s="94" t="s">
        <v>232</v>
      </c>
      <c r="AF46" s="97" t="s">
        <v>233</v>
      </c>
      <c r="AG46" s="142" t="s">
        <v>166</v>
      </c>
      <c r="AH46" s="142"/>
      <c r="AI46" s="64">
        <f t="shared" si="3"/>
        <v>3</v>
      </c>
      <c r="AJ46" s="64"/>
      <c r="AK46" s="142"/>
      <c r="AN46" s="69">
        <f t="shared" si="5"/>
        <v>0</v>
      </c>
      <c r="AY46" s="70">
        <f t="shared" si="7"/>
        <v>0</v>
      </c>
    </row>
    <row r="47" spans="1:52" s="156" customFormat="1">
      <c r="A47" s="151"/>
      <c r="B47">
        <v>44</v>
      </c>
      <c r="C47">
        <v>44</v>
      </c>
      <c r="D47">
        <v>15</v>
      </c>
      <c r="E47" s="152">
        <v>1</v>
      </c>
      <c r="F47" s="98" t="s">
        <v>425</v>
      </c>
      <c r="G47" s="101" t="s">
        <v>427</v>
      </c>
      <c r="H47" s="102" t="s">
        <v>23</v>
      </c>
      <c r="I47" s="103" t="str">
        <f t="shared" si="0"/>
        <v>LAKI LAKI</v>
      </c>
      <c r="J47" s="104" t="s">
        <v>56</v>
      </c>
      <c r="K47" s="105">
        <v>25970</v>
      </c>
      <c r="L47" s="106">
        <f t="shared" ca="1" si="8"/>
        <v>49</v>
      </c>
      <c r="M47" s="104" t="s">
        <v>274</v>
      </c>
      <c r="N47" s="107" t="s">
        <v>220</v>
      </c>
      <c r="O47" s="104" t="str">
        <f t="shared" si="4"/>
        <v>ISLAM</v>
      </c>
      <c r="P47" s="104" t="s">
        <v>221</v>
      </c>
      <c r="Q47" s="104" t="s">
        <v>222</v>
      </c>
      <c r="R47" s="108">
        <v>1</v>
      </c>
      <c r="S47" s="104" t="s">
        <v>223</v>
      </c>
      <c r="T47" s="104" t="s">
        <v>428</v>
      </c>
      <c r="U47" s="104" t="s">
        <v>429</v>
      </c>
      <c r="V47" s="104" t="s">
        <v>430</v>
      </c>
      <c r="W47" s="109" t="s">
        <v>431</v>
      </c>
      <c r="X47" s="104" t="s">
        <v>427</v>
      </c>
      <c r="Y47" s="104" t="s">
        <v>228</v>
      </c>
      <c r="Z47" s="104" t="s">
        <v>22</v>
      </c>
      <c r="AA47" s="104" t="s">
        <v>229</v>
      </c>
      <c r="AB47" s="104" t="s">
        <v>230</v>
      </c>
      <c r="AC47" s="104" t="s">
        <v>231</v>
      </c>
      <c r="AD47" s="99" t="str">
        <f t="shared" si="2"/>
        <v>INDONESIA</v>
      </c>
      <c r="AE47" s="94" t="s">
        <v>232</v>
      </c>
      <c r="AF47" s="97" t="s">
        <v>233</v>
      </c>
      <c r="AG47" s="142" t="s">
        <v>381</v>
      </c>
      <c r="AH47" s="142" t="s">
        <v>203</v>
      </c>
      <c r="AI47" s="64" t="e">
        <f t="shared" si="3"/>
        <v>#N/A</v>
      </c>
      <c r="AJ47" s="64"/>
      <c r="AK47" s="142"/>
      <c r="AL47" s="153"/>
      <c r="AM47" s="153"/>
      <c r="AN47" s="153">
        <f t="shared" si="5"/>
        <v>0</v>
      </c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>
        <f t="shared" si="7"/>
        <v>0</v>
      </c>
      <c r="AZ47" s="155"/>
    </row>
    <row r="48" spans="1:52" s="99" customFormat="1">
      <c r="A48" s="121"/>
      <c r="B48">
        <v>45</v>
      </c>
      <c r="C48">
        <v>45</v>
      </c>
      <c r="D48"/>
      <c r="E48" s="121">
        <v>2</v>
      </c>
      <c r="F48" s="88" t="s">
        <v>432</v>
      </c>
      <c r="G48" s="89" t="s">
        <v>433</v>
      </c>
      <c r="H48" s="90" t="s">
        <v>16</v>
      </c>
      <c r="I48" s="91" t="str">
        <f t="shared" si="0"/>
        <v>PEREMPUAN</v>
      </c>
      <c r="J48" s="64" t="s">
        <v>434</v>
      </c>
      <c r="K48" s="92">
        <v>27066</v>
      </c>
      <c r="L48" s="93">
        <f t="shared" ca="1" si="8"/>
        <v>46</v>
      </c>
      <c r="M48" s="64" t="s">
        <v>253</v>
      </c>
      <c r="N48" s="94" t="s">
        <v>220</v>
      </c>
      <c r="O48" s="64" t="str">
        <f t="shared" si="4"/>
        <v>ISLAM</v>
      </c>
      <c r="P48" s="64" t="s">
        <v>221</v>
      </c>
      <c r="Q48" s="64" t="s">
        <v>245</v>
      </c>
      <c r="R48" s="95">
        <v>3</v>
      </c>
      <c r="S48" s="64" t="s">
        <v>256</v>
      </c>
      <c r="T48" s="64" t="s">
        <v>246</v>
      </c>
      <c r="U48" s="64" t="s">
        <v>435</v>
      </c>
      <c r="V48" s="64" t="s">
        <v>436</v>
      </c>
      <c r="W48" s="96" t="s">
        <v>431</v>
      </c>
      <c r="X48" s="64" t="s">
        <v>427</v>
      </c>
      <c r="Y48" s="64" t="s">
        <v>228</v>
      </c>
      <c r="Z48" s="64" t="s">
        <v>22</v>
      </c>
      <c r="AA48" s="64" t="s">
        <v>229</v>
      </c>
      <c r="AB48" s="64" t="s">
        <v>230</v>
      </c>
      <c r="AC48" s="64" t="s">
        <v>231</v>
      </c>
      <c r="AD48" t="str">
        <f t="shared" si="2"/>
        <v>INDONESIA</v>
      </c>
      <c r="AE48" s="94" t="s">
        <v>232</v>
      </c>
      <c r="AF48" s="97" t="s">
        <v>233</v>
      </c>
      <c r="AG48" s="142" t="s">
        <v>166</v>
      </c>
      <c r="AH48" s="142" t="s">
        <v>203</v>
      </c>
      <c r="AI48" s="64">
        <f t="shared" si="3"/>
        <v>2</v>
      </c>
      <c r="AJ48" s="64"/>
      <c r="AK48" s="142"/>
      <c r="AL48" s="124">
        <v>7000000</v>
      </c>
      <c r="AM48" s="124">
        <v>5000000</v>
      </c>
      <c r="AN48" s="69">
        <f t="shared" si="5"/>
        <v>2000000</v>
      </c>
      <c r="AO48" s="125" t="s">
        <v>234</v>
      </c>
      <c r="AP48" s="125" t="s">
        <v>235</v>
      </c>
      <c r="AQ48" s="125" t="s">
        <v>236</v>
      </c>
      <c r="AR48" s="125" t="s">
        <v>237</v>
      </c>
      <c r="AS48" s="125" t="s">
        <v>238</v>
      </c>
      <c r="AT48" s="125" t="s">
        <v>239</v>
      </c>
      <c r="AU48" s="125" t="s">
        <v>240</v>
      </c>
      <c r="AV48" s="125">
        <v>0.4</v>
      </c>
      <c r="AW48" s="125">
        <v>4</v>
      </c>
      <c r="AX48" s="125"/>
      <c r="AY48" s="70">
        <f t="shared" si="7"/>
        <v>4.4000000000000004</v>
      </c>
      <c r="AZ48" s="71"/>
    </row>
    <row r="49" spans="1:52">
      <c r="B49">
        <v>46</v>
      </c>
      <c r="C49">
        <v>46</v>
      </c>
      <c r="E49" s="121">
        <v>3</v>
      </c>
      <c r="F49" s="88" t="s">
        <v>437</v>
      </c>
      <c r="G49" s="89" t="s">
        <v>438</v>
      </c>
      <c r="H49" s="90" t="s">
        <v>23</v>
      </c>
      <c r="I49" s="91" t="str">
        <f t="shared" si="0"/>
        <v>LAKI LAKI</v>
      </c>
      <c r="J49" s="64" t="s">
        <v>439</v>
      </c>
      <c r="K49" s="92">
        <v>35263</v>
      </c>
      <c r="L49" s="93">
        <f t="shared" ca="1" si="8"/>
        <v>23</v>
      </c>
      <c r="M49" s="64" t="s">
        <v>253</v>
      </c>
      <c r="N49" s="94" t="s">
        <v>220</v>
      </c>
      <c r="O49" s="64" t="str">
        <f t="shared" si="4"/>
        <v>ISLAM</v>
      </c>
      <c r="P49" s="64" t="s">
        <v>254</v>
      </c>
      <c r="Q49" s="64" t="s">
        <v>255</v>
      </c>
      <c r="R49" s="95">
        <v>4</v>
      </c>
      <c r="S49" s="64" t="s">
        <v>289</v>
      </c>
      <c r="T49" s="64" t="s">
        <v>261</v>
      </c>
      <c r="U49" s="64" t="s">
        <v>433</v>
      </c>
      <c r="V49" s="64" t="s">
        <v>427</v>
      </c>
      <c r="W49" s="96" t="s">
        <v>431</v>
      </c>
      <c r="X49" s="64" t="s">
        <v>427</v>
      </c>
      <c r="Y49" s="64" t="s">
        <v>228</v>
      </c>
      <c r="Z49" s="64" t="s">
        <v>22</v>
      </c>
      <c r="AA49" s="64" t="s">
        <v>229</v>
      </c>
      <c r="AB49" s="64" t="s">
        <v>230</v>
      </c>
      <c r="AC49" s="64" t="s">
        <v>231</v>
      </c>
      <c r="AD49" t="str">
        <f t="shared" si="2"/>
        <v>INDONESIA</v>
      </c>
      <c r="AE49" s="94" t="s">
        <v>232</v>
      </c>
      <c r="AF49" s="97" t="s">
        <v>233</v>
      </c>
      <c r="AG49" s="142" t="s">
        <v>381</v>
      </c>
      <c r="AH49" s="142"/>
      <c r="AI49" s="64">
        <f t="shared" si="3"/>
        <v>3</v>
      </c>
      <c r="AJ49" s="64"/>
      <c r="AK49" s="142"/>
      <c r="AN49" s="69">
        <f t="shared" si="5"/>
        <v>0</v>
      </c>
      <c r="AY49" s="70">
        <f t="shared" si="7"/>
        <v>0</v>
      </c>
    </row>
    <row r="50" spans="1:52">
      <c r="B50">
        <v>47</v>
      </c>
      <c r="C50">
        <v>47</v>
      </c>
      <c r="E50" s="121">
        <v>4</v>
      </c>
      <c r="F50" s="88" t="s">
        <v>440</v>
      </c>
      <c r="G50" s="89" t="s">
        <v>441</v>
      </c>
      <c r="H50" s="90" t="s">
        <v>23</v>
      </c>
      <c r="I50" s="91" t="str">
        <f t="shared" si="0"/>
        <v>LAKI LAKI</v>
      </c>
      <c r="J50" s="64" t="s">
        <v>22</v>
      </c>
      <c r="K50" s="92">
        <v>36624</v>
      </c>
      <c r="L50" s="93">
        <f t="shared" ca="1" si="8"/>
        <v>20</v>
      </c>
      <c r="M50" s="64" t="s">
        <v>253</v>
      </c>
      <c r="N50" s="94" t="s">
        <v>220</v>
      </c>
      <c r="O50" s="64" t="str">
        <f t="shared" si="4"/>
        <v>ISLAM</v>
      </c>
      <c r="P50" s="64" t="s">
        <v>254</v>
      </c>
      <c r="Q50" s="64" t="s">
        <v>255</v>
      </c>
      <c r="R50" s="95">
        <v>4</v>
      </c>
      <c r="S50" s="64" t="s">
        <v>289</v>
      </c>
      <c r="T50" s="64" t="s">
        <v>266</v>
      </c>
      <c r="U50" s="64" t="s">
        <v>442</v>
      </c>
      <c r="V50" s="64" t="s">
        <v>427</v>
      </c>
      <c r="W50" s="96" t="s">
        <v>431</v>
      </c>
      <c r="X50" s="64" t="s">
        <v>427</v>
      </c>
      <c r="Y50" s="64" t="s">
        <v>228</v>
      </c>
      <c r="Z50" s="64" t="s">
        <v>22</v>
      </c>
      <c r="AA50" s="64" t="s">
        <v>229</v>
      </c>
      <c r="AB50" s="64" t="s">
        <v>230</v>
      </c>
      <c r="AC50" s="64" t="s">
        <v>231</v>
      </c>
      <c r="AD50" t="str">
        <f t="shared" si="2"/>
        <v>INDONESIA</v>
      </c>
      <c r="AE50" s="94" t="s">
        <v>232</v>
      </c>
      <c r="AF50" s="97" t="s">
        <v>233</v>
      </c>
      <c r="AG50" s="142" t="s">
        <v>381</v>
      </c>
      <c r="AH50" s="142"/>
      <c r="AI50" s="64">
        <f t="shared" si="3"/>
        <v>3</v>
      </c>
      <c r="AJ50" s="64"/>
      <c r="AK50" s="142"/>
      <c r="AN50" s="69">
        <f t="shared" si="5"/>
        <v>0</v>
      </c>
      <c r="AY50" s="70">
        <f t="shared" si="7"/>
        <v>0</v>
      </c>
    </row>
    <row r="51" spans="1:52">
      <c r="B51">
        <v>48</v>
      </c>
      <c r="C51">
        <v>48</v>
      </c>
      <c r="E51" s="121">
        <v>5</v>
      </c>
      <c r="F51" s="88" t="s">
        <v>443</v>
      </c>
      <c r="G51" s="89" t="s">
        <v>444</v>
      </c>
      <c r="H51" s="90" t="s">
        <v>16</v>
      </c>
      <c r="I51" s="91" t="str">
        <f t="shared" si="0"/>
        <v>PEREMPUAN</v>
      </c>
      <c r="J51" s="64" t="s">
        <v>22</v>
      </c>
      <c r="K51" s="92">
        <v>38450</v>
      </c>
      <c r="L51" s="93">
        <f t="shared" ca="1" si="8"/>
        <v>15</v>
      </c>
      <c r="M51" s="64" t="s">
        <v>253</v>
      </c>
      <c r="N51" s="94" t="s">
        <v>220</v>
      </c>
      <c r="O51" s="64" t="str">
        <f t="shared" si="4"/>
        <v>ISLAM</v>
      </c>
      <c r="P51" s="64" t="s">
        <v>254</v>
      </c>
      <c r="Q51" s="64" t="s">
        <v>255</v>
      </c>
      <c r="R51" s="95">
        <v>4</v>
      </c>
      <c r="S51" s="64" t="s">
        <v>369</v>
      </c>
      <c r="T51" s="64" t="s">
        <v>266</v>
      </c>
      <c r="U51" s="64" t="s">
        <v>433</v>
      </c>
      <c r="V51" s="64" t="s">
        <v>427</v>
      </c>
      <c r="W51" s="96" t="s">
        <v>431</v>
      </c>
      <c r="X51" s="64" t="s">
        <v>427</v>
      </c>
      <c r="Y51" s="64" t="s">
        <v>228</v>
      </c>
      <c r="Z51" s="64" t="s">
        <v>22</v>
      </c>
      <c r="AA51" s="64" t="s">
        <v>229</v>
      </c>
      <c r="AB51" s="64" t="s">
        <v>230</v>
      </c>
      <c r="AC51" s="64" t="s">
        <v>231</v>
      </c>
      <c r="AD51" t="str">
        <f t="shared" si="2"/>
        <v>INDONESIA</v>
      </c>
      <c r="AE51" s="94" t="s">
        <v>232</v>
      </c>
      <c r="AF51" s="97" t="s">
        <v>233</v>
      </c>
      <c r="AG51" s="142" t="s">
        <v>381</v>
      </c>
      <c r="AH51" s="142"/>
      <c r="AI51" s="64">
        <f t="shared" si="3"/>
        <v>3</v>
      </c>
      <c r="AJ51" s="64"/>
      <c r="AK51" s="142"/>
      <c r="AN51" s="69">
        <f t="shared" si="5"/>
        <v>0</v>
      </c>
      <c r="AY51" s="70">
        <f t="shared" si="7"/>
        <v>0</v>
      </c>
    </row>
    <row r="52" spans="1:52">
      <c r="B52">
        <v>49</v>
      </c>
      <c r="C52">
        <v>49</v>
      </c>
      <c r="E52" s="126">
        <v>6</v>
      </c>
      <c r="F52" s="88" t="s">
        <v>445</v>
      </c>
      <c r="G52" s="89" t="s">
        <v>446</v>
      </c>
      <c r="H52" s="90" t="s">
        <v>16</v>
      </c>
      <c r="I52" s="91" t="str">
        <f t="shared" si="0"/>
        <v>PEREMPUAN</v>
      </c>
      <c r="J52" s="64" t="s">
        <v>22</v>
      </c>
      <c r="K52" s="92">
        <v>39291</v>
      </c>
      <c r="L52" s="93">
        <f t="shared" ca="1" si="8"/>
        <v>12</v>
      </c>
      <c r="M52" s="64" t="s">
        <v>253</v>
      </c>
      <c r="N52" s="94" t="s">
        <v>220</v>
      </c>
      <c r="O52" s="64" t="str">
        <f t="shared" si="4"/>
        <v>ISLAM</v>
      </c>
      <c r="P52" s="64" t="s">
        <v>254</v>
      </c>
      <c r="Q52" s="64" t="s">
        <v>255</v>
      </c>
      <c r="R52" s="95">
        <v>4</v>
      </c>
      <c r="S52" s="64" t="s">
        <v>369</v>
      </c>
      <c r="T52" s="64" t="s">
        <v>266</v>
      </c>
      <c r="U52" s="64" t="s">
        <v>433</v>
      </c>
      <c r="V52" s="64" t="s">
        <v>427</v>
      </c>
      <c r="W52" s="96" t="s">
        <v>431</v>
      </c>
      <c r="X52" s="64" t="s">
        <v>427</v>
      </c>
      <c r="Y52" s="64" t="s">
        <v>228</v>
      </c>
      <c r="Z52" s="64" t="s">
        <v>22</v>
      </c>
      <c r="AA52" s="64" t="s">
        <v>229</v>
      </c>
      <c r="AB52" s="64" t="s">
        <v>230</v>
      </c>
      <c r="AC52" s="64" t="s">
        <v>231</v>
      </c>
      <c r="AD52" t="str">
        <f t="shared" si="2"/>
        <v>INDONESIA</v>
      </c>
      <c r="AE52" s="94" t="s">
        <v>232</v>
      </c>
      <c r="AF52" s="97" t="s">
        <v>233</v>
      </c>
      <c r="AG52" s="142" t="s">
        <v>381</v>
      </c>
      <c r="AH52" s="142"/>
      <c r="AI52" s="64">
        <f t="shared" si="3"/>
        <v>3</v>
      </c>
      <c r="AJ52" s="64"/>
      <c r="AK52" s="142"/>
      <c r="AN52" s="69">
        <f t="shared" si="5"/>
        <v>0</v>
      </c>
      <c r="AY52" s="70">
        <f t="shared" si="7"/>
        <v>0</v>
      </c>
    </row>
    <row r="53" spans="1:52">
      <c r="B53">
        <v>50</v>
      </c>
      <c r="C53">
        <v>50</v>
      </c>
      <c r="D53">
        <v>16</v>
      </c>
      <c r="E53" s="99">
        <v>1</v>
      </c>
      <c r="F53" s="100" t="s">
        <v>447</v>
      </c>
      <c r="G53" s="101" t="s">
        <v>448</v>
      </c>
      <c r="H53" s="102" t="s">
        <v>23</v>
      </c>
      <c r="I53" s="103" t="str">
        <f t="shared" si="0"/>
        <v>LAKI LAKI</v>
      </c>
      <c r="J53" s="104" t="s">
        <v>376</v>
      </c>
      <c r="K53" s="105">
        <v>27529</v>
      </c>
      <c r="L53" s="106">
        <f t="shared" ca="1" si="8"/>
        <v>44</v>
      </c>
      <c r="M53" s="104" t="s">
        <v>253</v>
      </c>
      <c r="N53" s="107" t="s">
        <v>220</v>
      </c>
      <c r="O53" s="104" t="str">
        <f t="shared" si="4"/>
        <v>ISLAM</v>
      </c>
      <c r="P53" s="104" t="s">
        <v>221</v>
      </c>
      <c r="Q53" s="104" t="s">
        <v>222</v>
      </c>
      <c r="R53" s="108">
        <v>1</v>
      </c>
      <c r="S53" s="104" t="s">
        <v>256</v>
      </c>
      <c r="T53" s="104" t="s">
        <v>224</v>
      </c>
      <c r="U53" s="104" t="s">
        <v>356</v>
      </c>
      <c r="V53" s="104" t="s">
        <v>357</v>
      </c>
      <c r="W53" s="109" t="s">
        <v>449</v>
      </c>
      <c r="X53" s="104" t="s">
        <v>448</v>
      </c>
      <c r="Y53" s="104" t="s">
        <v>228</v>
      </c>
      <c r="Z53" s="104" t="s">
        <v>22</v>
      </c>
      <c r="AA53" s="104" t="s">
        <v>229</v>
      </c>
      <c r="AB53" s="104" t="s">
        <v>230</v>
      </c>
      <c r="AC53" s="104" t="s">
        <v>231</v>
      </c>
      <c r="AD53" s="99" t="str">
        <f t="shared" si="2"/>
        <v>INDONESIA</v>
      </c>
      <c r="AE53" s="94" t="s">
        <v>232</v>
      </c>
      <c r="AF53" s="97" t="s">
        <v>233</v>
      </c>
      <c r="AG53" s="142" t="s">
        <v>166</v>
      </c>
      <c r="AH53" s="142" t="s">
        <v>203</v>
      </c>
      <c r="AI53" s="64" t="e">
        <f t="shared" si="3"/>
        <v>#N/A</v>
      </c>
      <c r="AJ53" s="64"/>
      <c r="AK53" s="142"/>
      <c r="AN53" s="69">
        <f t="shared" si="5"/>
        <v>0</v>
      </c>
      <c r="AY53" s="70">
        <f t="shared" si="7"/>
        <v>0</v>
      </c>
    </row>
    <row r="54" spans="1:52" s="99" customFormat="1">
      <c r="A54" s="121"/>
      <c r="B54">
        <v>51</v>
      </c>
      <c r="C54">
        <v>51</v>
      </c>
      <c r="D54"/>
      <c r="E54" s="121">
        <v>2</v>
      </c>
      <c r="F54" s="88" t="s">
        <v>450</v>
      </c>
      <c r="G54" s="89" t="s">
        <v>451</v>
      </c>
      <c r="H54" s="90" t="s">
        <v>16</v>
      </c>
      <c r="I54" s="91" t="str">
        <f t="shared" si="0"/>
        <v>PEREMPUAN</v>
      </c>
      <c r="J54" s="64" t="s">
        <v>452</v>
      </c>
      <c r="K54" s="92">
        <v>30825</v>
      </c>
      <c r="L54" s="93">
        <f t="shared" ca="1" si="8"/>
        <v>35</v>
      </c>
      <c r="M54" s="64" t="s">
        <v>253</v>
      </c>
      <c r="N54" s="94" t="s">
        <v>220</v>
      </c>
      <c r="O54" s="64" t="str">
        <f t="shared" si="4"/>
        <v>ISLAM</v>
      </c>
      <c r="P54" s="64" t="s">
        <v>221</v>
      </c>
      <c r="Q54" s="64" t="s">
        <v>245</v>
      </c>
      <c r="R54" s="95">
        <v>3</v>
      </c>
      <c r="S54" s="64" t="s">
        <v>256</v>
      </c>
      <c r="T54" s="64" t="s">
        <v>246</v>
      </c>
      <c r="U54" s="64" t="s">
        <v>453</v>
      </c>
      <c r="V54" s="64" t="s">
        <v>454</v>
      </c>
      <c r="W54" s="96" t="s">
        <v>449</v>
      </c>
      <c r="X54" s="64" t="s">
        <v>448</v>
      </c>
      <c r="Y54" s="64" t="s">
        <v>228</v>
      </c>
      <c r="Z54" s="64" t="s">
        <v>22</v>
      </c>
      <c r="AA54" s="64" t="s">
        <v>229</v>
      </c>
      <c r="AB54" s="64" t="s">
        <v>230</v>
      </c>
      <c r="AC54" s="64" t="s">
        <v>231</v>
      </c>
      <c r="AD54" t="str">
        <f t="shared" si="2"/>
        <v>INDONESIA</v>
      </c>
      <c r="AE54" s="94" t="s">
        <v>232</v>
      </c>
      <c r="AF54" s="97" t="s">
        <v>233</v>
      </c>
      <c r="AG54" s="111" t="s">
        <v>455</v>
      </c>
      <c r="AH54" s="111" t="s">
        <v>203</v>
      </c>
      <c r="AI54" s="64">
        <f t="shared" si="3"/>
        <v>2</v>
      </c>
      <c r="AJ54" s="64"/>
      <c r="AK54" s="111"/>
      <c r="AL54" s="124">
        <v>2000000</v>
      </c>
      <c r="AM54" s="124">
        <v>1500000</v>
      </c>
      <c r="AN54" s="69">
        <f t="shared" si="5"/>
        <v>500000</v>
      </c>
      <c r="AO54" s="125" t="s">
        <v>234</v>
      </c>
      <c r="AP54" s="125" t="s">
        <v>235</v>
      </c>
      <c r="AQ54" s="125" t="s">
        <v>236</v>
      </c>
      <c r="AR54" s="125" t="s">
        <v>237</v>
      </c>
      <c r="AS54" s="125" t="s">
        <v>238</v>
      </c>
      <c r="AT54" s="125" t="s">
        <v>239</v>
      </c>
      <c r="AU54" s="125" t="s">
        <v>240</v>
      </c>
      <c r="AV54" s="125"/>
      <c r="AW54" s="125">
        <v>1</v>
      </c>
      <c r="AX54" s="125"/>
      <c r="AY54" s="70">
        <f t="shared" si="7"/>
        <v>1</v>
      </c>
      <c r="AZ54" s="71"/>
    </row>
    <row r="55" spans="1:52">
      <c r="B55">
        <v>52</v>
      </c>
      <c r="C55">
        <v>52</v>
      </c>
      <c r="E55" s="121">
        <v>3</v>
      </c>
      <c r="F55" s="88" t="s">
        <v>456</v>
      </c>
      <c r="G55" s="89" t="s">
        <v>457</v>
      </c>
      <c r="H55" s="90" t="s">
        <v>23</v>
      </c>
      <c r="I55" s="91" t="str">
        <f t="shared" si="0"/>
        <v>LAKI LAKI</v>
      </c>
      <c r="J55" s="64" t="s">
        <v>22</v>
      </c>
      <c r="K55" s="92">
        <v>36665</v>
      </c>
      <c r="L55" s="93">
        <f t="shared" ca="1" si="8"/>
        <v>19</v>
      </c>
      <c r="M55" s="64" t="s">
        <v>253</v>
      </c>
      <c r="N55" s="94" t="s">
        <v>220</v>
      </c>
      <c r="O55" s="64" t="str">
        <f t="shared" si="4"/>
        <v>ISLAM</v>
      </c>
      <c r="P55" s="64" t="s">
        <v>254</v>
      </c>
      <c r="Q55" s="64" t="s">
        <v>255</v>
      </c>
      <c r="R55" s="95">
        <v>4</v>
      </c>
      <c r="S55" s="64" t="s">
        <v>289</v>
      </c>
      <c r="T55" s="64" t="s">
        <v>224</v>
      </c>
      <c r="U55" s="64" t="s">
        <v>451</v>
      </c>
      <c r="V55" s="64" t="s">
        <v>448</v>
      </c>
      <c r="W55" s="96" t="s">
        <v>449</v>
      </c>
      <c r="X55" s="64" t="s">
        <v>448</v>
      </c>
      <c r="Y55" s="64" t="s">
        <v>228</v>
      </c>
      <c r="Z55" s="64" t="s">
        <v>22</v>
      </c>
      <c r="AA55" s="64" t="s">
        <v>229</v>
      </c>
      <c r="AB55" s="64" t="s">
        <v>230</v>
      </c>
      <c r="AC55" s="64" t="s">
        <v>231</v>
      </c>
      <c r="AD55" t="str">
        <f t="shared" si="2"/>
        <v>INDONESIA</v>
      </c>
      <c r="AE55" s="94" t="s">
        <v>232</v>
      </c>
      <c r="AF55" s="97" t="s">
        <v>233</v>
      </c>
      <c r="AG55" s="142" t="s">
        <v>166</v>
      </c>
      <c r="AH55" s="142"/>
      <c r="AI55" s="64">
        <f t="shared" si="3"/>
        <v>3</v>
      </c>
      <c r="AJ55" s="64"/>
      <c r="AK55" s="142"/>
      <c r="AN55" s="69">
        <f t="shared" si="5"/>
        <v>0</v>
      </c>
      <c r="AY55" s="70">
        <f t="shared" ref="AY55:AY71" si="9">SUM(AV55:AX55)</f>
        <v>0</v>
      </c>
    </row>
    <row r="56" spans="1:52">
      <c r="B56">
        <v>53</v>
      </c>
      <c r="C56">
        <v>53</v>
      </c>
      <c r="E56" s="121">
        <v>4</v>
      </c>
      <c r="F56" s="88" t="s">
        <v>458</v>
      </c>
      <c r="G56" s="89" t="s">
        <v>459</v>
      </c>
      <c r="H56" s="90" t="s">
        <v>16</v>
      </c>
      <c r="I56" s="91" t="str">
        <f t="shared" si="0"/>
        <v>PEREMPUAN</v>
      </c>
      <c r="J56" s="64" t="s">
        <v>22</v>
      </c>
      <c r="K56" s="92">
        <v>37947</v>
      </c>
      <c r="L56" s="93">
        <f t="shared" ca="1" si="8"/>
        <v>16</v>
      </c>
      <c r="M56" s="64" t="s">
        <v>253</v>
      </c>
      <c r="N56" s="94" t="s">
        <v>220</v>
      </c>
      <c r="O56" s="64" t="str">
        <f t="shared" si="4"/>
        <v>ISLAM</v>
      </c>
      <c r="P56" s="64" t="s">
        <v>254</v>
      </c>
      <c r="Q56" s="64" t="s">
        <v>255</v>
      </c>
      <c r="R56" s="95">
        <v>4</v>
      </c>
      <c r="S56" s="64" t="s">
        <v>348</v>
      </c>
      <c r="T56" s="64" t="s">
        <v>266</v>
      </c>
      <c r="U56" s="64" t="s">
        <v>451</v>
      </c>
      <c r="V56" s="64" t="s">
        <v>448</v>
      </c>
      <c r="W56" s="96" t="s">
        <v>449</v>
      </c>
      <c r="X56" s="64" t="s">
        <v>448</v>
      </c>
      <c r="Y56" s="64" t="s">
        <v>228</v>
      </c>
      <c r="Z56" s="64" t="s">
        <v>22</v>
      </c>
      <c r="AA56" s="64" t="s">
        <v>229</v>
      </c>
      <c r="AB56" s="64" t="s">
        <v>230</v>
      </c>
      <c r="AC56" s="64" t="s">
        <v>231</v>
      </c>
      <c r="AD56" t="str">
        <f t="shared" si="2"/>
        <v>INDONESIA</v>
      </c>
      <c r="AE56" s="94" t="s">
        <v>232</v>
      </c>
      <c r="AF56" s="97" t="s">
        <v>233</v>
      </c>
      <c r="AG56" s="142" t="s">
        <v>166</v>
      </c>
      <c r="AH56" s="142"/>
      <c r="AI56" s="64">
        <f t="shared" si="3"/>
        <v>3</v>
      </c>
      <c r="AJ56" s="64"/>
      <c r="AK56" s="142"/>
      <c r="AN56" s="69">
        <f t="shared" si="5"/>
        <v>0</v>
      </c>
      <c r="AY56" s="70">
        <f t="shared" si="9"/>
        <v>0</v>
      </c>
    </row>
    <row r="57" spans="1:52">
      <c r="B57">
        <v>54</v>
      </c>
      <c r="C57">
        <v>54</v>
      </c>
      <c r="E57" s="121">
        <v>5</v>
      </c>
      <c r="F57" s="88" t="s">
        <v>460</v>
      </c>
      <c r="G57" s="89" t="s">
        <v>461</v>
      </c>
      <c r="H57" s="90" t="s">
        <v>23</v>
      </c>
      <c r="I57" s="91" t="str">
        <f t="shared" si="0"/>
        <v>LAKI LAKI</v>
      </c>
      <c r="J57" s="64" t="s">
        <v>22</v>
      </c>
      <c r="K57" s="92">
        <v>38855</v>
      </c>
      <c r="L57" s="93">
        <f t="shared" ca="1" si="8"/>
        <v>13</v>
      </c>
      <c r="M57" s="64" t="s">
        <v>253</v>
      </c>
      <c r="N57" s="94" t="s">
        <v>220</v>
      </c>
      <c r="O57" s="64" t="str">
        <f t="shared" si="4"/>
        <v>ISLAM</v>
      </c>
      <c r="P57" s="64" t="s">
        <v>254</v>
      </c>
      <c r="Q57" s="64" t="s">
        <v>255</v>
      </c>
      <c r="R57" s="95">
        <v>4</v>
      </c>
      <c r="S57" s="64" t="s">
        <v>369</v>
      </c>
      <c r="T57" s="64" t="s">
        <v>266</v>
      </c>
      <c r="U57" s="64" t="s">
        <v>451</v>
      </c>
      <c r="V57" s="64" t="s">
        <v>448</v>
      </c>
      <c r="W57" s="96" t="s">
        <v>449</v>
      </c>
      <c r="X57" s="64" t="s">
        <v>448</v>
      </c>
      <c r="Y57" s="64" t="s">
        <v>228</v>
      </c>
      <c r="Z57" s="64" t="s">
        <v>22</v>
      </c>
      <c r="AA57" s="64" t="s">
        <v>229</v>
      </c>
      <c r="AB57" s="64" t="s">
        <v>230</v>
      </c>
      <c r="AC57" s="64" t="s">
        <v>231</v>
      </c>
      <c r="AD57" t="str">
        <f t="shared" si="2"/>
        <v>INDONESIA</v>
      </c>
      <c r="AE57" s="94" t="s">
        <v>232</v>
      </c>
      <c r="AF57" s="97" t="s">
        <v>233</v>
      </c>
      <c r="AG57" s="142" t="s">
        <v>166</v>
      </c>
      <c r="AH57" s="142"/>
      <c r="AI57" s="64">
        <f t="shared" si="3"/>
        <v>3</v>
      </c>
      <c r="AJ57" s="64"/>
      <c r="AK57" s="142"/>
      <c r="AN57" s="69">
        <f t="shared" si="5"/>
        <v>0</v>
      </c>
      <c r="AY57" s="70">
        <f t="shared" si="9"/>
        <v>0</v>
      </c>
    </row>
    <row r="58" spans="1:52">
      <c r="B58">
        <v>55</v>
      </c>
      <c r="C58">
        <v>55</v>
      </c>
      <c r="E58" s="126">
        <v>6</v>
      </c>
      <c r="F58" s="157" t="s">
        <v>462</v>
      </c>
      <c r="G58" s="89" t="s">
        <v>463</v>
      </c>
      <c r="H58" s="90" t="s">
        <v>16</v>
      </c>
      <c r="I58" s="91" t="str">
        <f t="shared" si="0"/>
        <v>PEREMPUAN</v>
      </c>
      <c r="J58" s="64" t="s">
        <v>464</v>
      </c>
      <c r="K58" s="92">
        <v>39205</v>
      </c>
      <c r="L58" s="93">
        <f t="shared" ca="1" si="8"/>
        <v>12</v>
      </c>
      <c r="M58" s="64"/>
      <c r="N58" s="94" t="s">
        <v>220</v>
      </c>
      <c r="O58" s="64" t="str">
        <f t="shared" si="4"/>
        <v>ISLAM</v>
      </c>
      <c r="P58" s="64" t="s">
        <v>254</v>
      </c>
      <c r="Q58" s="64" t="s">
        <v>255</v>
      </c>
      <c r="R58" s="95"/>
      <c r="S58" s="64" t="s">
        <v>369</v>
      </c>
      <c r="T58" s="64" t="s">
        <v>266</v>
      </c>
      <c r="U58" s="64" t="s">
        <v>451</v>
      </c>
      <c r="V58" s="64" t="s">
        <v>448</v>
      </c>
      <c r="W58" s="96" t="s">
        <v>449</v>
      </c>
      <c r="X58" s="64" t="s">
        <v>448</v>
      </c>
      <c r="Y58" s="64" t="s">
        <v>228</v>
      </c>
      <c r="Z58" s="64" t="s">
        <v>22</v>
      </c>
      <c r="AA58" s="64" t="s">
        <v>229</v>
      </c>
      <c r="AB58" s="64" t="s">
        <v>230</v>
      </c>
      <c r="AC58" s="64" t="s">
        <v>231</v>
      </c>
      <c r="AD58" t="str">
        <f>IF(H58="L","INDONESIA",IF(H58="P","INDONESIA",""))</f>
        <v>INDONESIA</v>
      </c>
      <c r="AE58" s="94" t="s">
        <v>232</v>
      </c>
      <c r="AF58" s="97" t="s">
        <v>233</v>
      </c>
      <c r="AG58" s="111" t="s">
        <v>455</v>
      </c>
      <c r="AH58" s="111"/>
      <c r="AI58" s="64">
        <f t="shared" si="3"/>
        <v>3</v>
      </c>
      <c r="AJ58" s="64"/>
      <c r="AK58" s="111"/>
    </row>
    <row r="59" spans="1:52">
      <c r="B59">
        <v>56</v>
      </c>
      <c r="C59">
        <v>56</v>
      </c>
      <c r="D59">
        <v>17</v>
      </c>
      <c r="E59" s="99">
        <v>1</v>
      </c>
      <c r="F59" s="100" t="s">
        <v>465</v>
      </c>
      <c r="G59" s="101" t="s">
        <v>466</v>
      </c>
      <c r="H59" s="102" t="s">
        <v>23</v>
      </c>
      <c r="I59" s="103" t="str">
        <f t="shared" si="0"/>
        <v>LAKI LAKI</v>
      </c>
      <c r="J59" s="104" t="s">
        <v>467</v>
      </c>
      <c r="K59" s="105">
        <v>24468</v>
      </c>
      <c r="L59" s="106">
        <f t="shared" ca="1" si="8"/>
        <v>53</v>
      </c>
      <c r="M59" s="104" t="s">
        <v>468</v>
      </c>
      <c r="N59" s="107" t="s">
        <v>220</v>
      </c>
      <c r="O59" s="104" t="str">
        <f t="shared" si="4"/>
        <v>ISLAM</v>
      </c>
      <c r="P59" s="104" t="s">
        <v>221</v>
      </c>
      <c r="Q59" s="104" t="s">
        <v>222</v>
      </c>
      <c r="R59" s="108">
        <v>1</v>
      </c>
      <c r="S59" s="104" t="s">
        <v>469</v>
      </c>
      <c r="T59" s="104" t="s">
        <v>470</v>
      </c>
      <c r="U59" s="104" t="s">
        <v>471</v>
      </c>
      <c r="V59" s="104" t="s">
        <v>472</v>
      </c>
      <c r="W59" s="109" t="s">
        <v>473</v>
      </c>
      <c r="X59" s="104" t="s">
        <v>466</v>
      </c>
      <c r="Y59" s="104" t="s">
        <v>228</v>
      </c>
      <c r="Z59" s="104" t="s">
        <v>22</v>
      </c>
      <c r="AA59" s="104" t="s">
        <v>229</v>
      </c>
      <c r="AB59" s="104" t="s">
        <v>230</v>
      </c>
      <c r="AC59" s="104" t="s">
        <v>231</v>
      </c>
      <c r="AD59" s="99" t="str">
        <f t="shared" si="2"/>
        <v>INDONESIA</v>
      </c>
      <c r="AE59" s="94" t="s">
        <v>232</v>
      </c>
      <c r="AF59" s="97" t="s">
        <v>233</v>
      </c>
      <c r="AG59" s="142" t="s">
        <v>166</v>
      </c>
      <c r="AH59" s="142" t="s">
        <v>203</v>
      </c>
      <c r="AI59" s="64" t="e">
        <f t="shared" si="3"/>
        <v>#N/A</v>
      </c>
      <c r="AJ59" s="64"/>
      <c r="AK59" s="142"/>
      <c r="AN59" s="69">
        <f t="shared" si="5"/>
        <v>0</v>
      </c>
      <c r="AY59" s="70">
        <f t="shared" si="9"/>
        <v>0</v>
      </c>
    </row>
    <row r="60" spans="1:52" s="99" customFormat="1">
      <c r="A60" s="121"/>
      <c r="B60">
        <v>57</v>
      </c>
      <c r="C60">
        <v>57</v>
      </c>
      <c r="D60"/>
      <c r="E60" s="121">
        <v>2</v>
      </c>
      <c r="F60" s="88" t="s">
        <v>474</v>
      </c>
      <c r="G60" s="89" t="s">
        <v>475</v>
      </c>
      <c r="H60" s="90" t="s">
        <v>16</v>
      </c>
      <c r="I60" s="91" t="str">
        <f t="shared" si="0"/>
        <v>PEREMPUAN</v>
      </c>
      <c r="J60" s="64" t="s">
        <v>467</v>
      </c>
      <c r="K60" s="92">
        <v>25763</v>
      </c>
      <c r="L60" s="93">
        <f t="shared" ca="1" si="8"/>
        <v>49</v>
      </c>
      <c r="M60" s="64" t="s">
        <v>476</v>
      </c>
      <c r="N60" s="94" t="s">
        <v>220</v>
      </c>
      <c r="O60" s="64" t="str">
        <f t="shared" si="4"/>
        <v>ISLAM</v>
      </c>
      <c r="P60" s="64" t="s">
        <v>221</v>
      </c>
      <c r="Q60" s="64" t="s">
        <v>245</v>
      </c>
      <c r="R60" s="95">
        <v>3</v>
      </c>
      <c r="S60" s="64" t="s">
        <v>223</v>
      </c>
      <c r="T60" s="64" t="s">
        <v>246</v>
      </c>
      <c r="U60" s="64" t="s">
        <v>477</v>
      </c>
      <c r="V60" s="64" t="s">
        <v>478</v>
      </c>
      <c r="W60" s="96" t="s">
        <v>473</v>
      </c>
      <c r="X60" s="64" t="s">
        <v>466</v>
      </c>
      <c r="Y60" s="64" t="s">
        <v>228</v>
      </c>
      <c r="Z60" s="64" t="s">
        <v>22</v>
      </c>
      <c r="AA60" s="64" t="s">
        <v>229</v>
      </c>
      <c r="AB60" s="64" t="s">
        <v>230</v>
      </c>
      <c r="AC60" s="64" t="s">
        <v>231</v>
      </c>
      <c r="AD60" t="str">
        <f t="shared" si="2"/>
        <v>INDONESIA</v>
      </c>
      <c r="AE60" s="94" t="s">
        <v>232</v>
      </c>
      <c r="AF60" s="97" t="s">
        <v>233</v>
      </c>
      <c r="AG60" s="142" t="s">
        <v>166</v>
      </c>
      <c r="AH60" s="142" t="s">
        <v>203</v>
      </c>
      <c r="AI60" s="64">
        <f t="shared" si="3"/>
        <v>2</v>
      </c>
      <c r="AJ60" s="64"/>
      <c r="AK60" s="142"/>
      <c r="AL60" s="124">
        <v>3000000</v>
      </c>
      <c r="AM60" s="124">
        <v>2500000</v>
      </c>
      <c r="AN60" s="69">
        <f t="shared" si="5"/>
        <v>500000</v>
      </c>
      <c r="AO60" s="125" t="s">
        <v>234</v>
      </c>
      <c r="AP60" s="125" t="s">
        <v>235</v>
      </c>
      <c r="AQ60" s="125" t="s">
        <v>236</v>
      </c>
      <c r="AR60" s="125" t="s">
        <v>479</v>
      </c>
      <c r="AS60" s="125" t="s">
        <v>340</v>
      </c>
      <c r="AT60" s="125" t="s">
        <v>480</v>
      </c>
      <c r="AU60" s="125" t="s">
        <v>240</v>
      </c>
      <c r="AV60" s="125">
        <v>2.5</v>
      </c>
      <c r="AW60" s="125">
        <v>2</v>
      </c>
      <c r="AX60" s="125"/>
      <c r="AY60" s="70">
        <f t="shared" si="9"/>
        <v>4.5</v>
      </c>
      <c r="AZ60" s="71"/>
    </row>
    <row r="61" spans="1:52">
      <c r="B61">
        <v>58</v>
      </c>
      <c r="C61">
        <v>58</v>
      </c>
      <c r="E61" s="121">
        <v>3</v>
      </c>
      <c r="F61" s="88" t="s">
        <v>481</v>
      </c>
      <c r="G61" s="89" t="s">
        <v>482</v>
      </c>
      <c r="H61" s="90" t="s">
        <v>16</v>
      </c>
      <c r="I61" s="91" t="str">
        <f t="shared" si="0"/>
        <v>PEREMPUAN</v>
      </c>
      <c r="J61" s="64" t="s">
        <v>467</v>
      </c>
      <c r="K61" s="92">
        <v>33805</v>
      </c>
      <c r="L61" s="93">
        <f t="shared" ca="1" si="8"/>
        <v>27</v>
      </c>
      <c r="M61" s="64" t="s">
        <v>476</v>
      </c>
      <c r="N61" s="94" t="s">
        <v>220</v>
      </c>
      <c r="O61" s="64" t="str">
        <f t="shared" si="4"/>
        <v>ISLAM</v>
      </c>
      <c r="P61" s="64" t="s">
        <v>254</v>
      </c>
      <c r="Q61" s="64" t="s">
        <v>255</v>
      </c>
      <c r="R61" s="95">
        <v>4</v>
      </c>
      <c r="S61" s="64" t="s">
        <v>483</v>
      </c>
      <c r="T61" s="64" t="s">
        <v>266</v>
      </c>
      <c r="U61" s="64" t="s">
        <v>475</v>
      </c>
      <c r="V61" s="64" t="s">
        <v>466</v>
      </c>
      <c r="W61" s="96" t="s">
        <v>473</v>
      </c>
      <c r="X61" s="64" t="s">
        <v>466</v>
      </c>
      <c r="Y61" s="64" t="s">
        <v>228</v>
      </c>
      <c r="Z61" s="64" t="s">
        <v>22</v>
      </c>
      <c r="AA61" s="64" t="s">
        <v>229</v>
      </c>
      <c r="AB61" s="64" t="s">
        <v>230</v>
      </c>
      <c r="AC61" s="64" t="s">
        <v>231</v>
      </c>
      <c r="AD61" t="str">
        <f t="shared" si="2"/>
        <v>INDONESIA</v>
      </c>
      <c r="AE61" s="94" t="s">
        <v>232</v>
      </c>
      <c r="AF61" s="97" t="s">
        <v>233</v>
      </c>
      <c r="AG61" s="142" t="s">
        <v>166</v>
      </c>
      <c r="AH61" s="142" t="s">
        <v>203</v>
      </c>
      <c r="AI61" s="64">
        <f t="shared" si="3"/>
        <v>3</v>
      </c>
      <c r="AJ61" s="64"/>
      <c r="AK61" s="142"/>
      <c r="AN61" s="69">
        <f t="shared" si="5"/>
        <v>0</v>
      </c>
      <c r="AY61" s="70">
        <f t="shared" si="9"/>
        <v>0</v>
      </c>
    </row>
    <row r="62" spans="1:52">
      <c r="B62">
        <v>59</v>
      </c>
      <c r="C62">
        <v>59</v>
      </c>
      <c r="E62" s="126">
        <v>4</v>
      </c>
      <c r="F62" s="88" t="s">
        <v>484</v>
      </c>
      <c r="G62" s="89" t="s">
        <v>485</v>
      </c>
      <c r="H62" s="90" t="s">
        <v>23</v>
      </c>
      <c r="I62" s="91" t="str">
        <f t="shared" si="0"/>
        <v>LAKI LAKI</v>
      </c>
      <c r="J62" s="64" t="s">
        <v>230</v>
      </c>
      <c r="K62" s="92">
        <v>36294</v>
      </c>
      <c r="L62" s="93">
        <f t="shared" ca="1" si="8"/>
        <v>20</v>
      </c>
      <c r="M62" s="64" t="s">
        <v>253</v>
      </c>
      <c r="N62" s="94" t="s">
        <v>220</v>
      </c>
      <c r="O62" s="64" t="str">
        <f t="shared" si="4"/>
        <v>ISLAM</v>
      </c>
      <c r="P62" s="64" t="s">
        <v>254</v>
      </c>
      <c r="Q62" s="64" t="s">
        <v>255</v>
      </c>
      <c r="R62" s="95">
        <v>4</v>
      </c>
      <c r="S62" s="64" t="s">
        <v>320</v>
      </c>
      <c r="T62" s="64" t="s">
        <v>266</v>
      </c>
      <c r="U62" s="64" t="s">
        <v>475</v>
      </c>
      <c r="V62" s="64" t="s">
        <v>466</v>
      </c>
      <c r="W62" s="96" t="s">
        <v>473</v>
      </c>
      <c r="X62" s="64" t="s">
        <v>466</v>
      </c>
      <c r="Y62" s="64" t="s">
        <v>228</v>
      </c>
      <c r="Z62" s="64" t="s">
        <v>22</v>
      </c>
      <c r="AA62" s="64" t="s">
        <v>229</v>
      </c>
      <c r="AB62" s="64" t="s">
        <v>230</v>
      </c>
      <c r="AC62" s="64" t="s">
        <v>231</v>
      </c>
      <c r="AD62" t="str">
        <f t="shared" si="2"/>
        <v>INDONESIA</v>
      </c>
      <c r="AE62" s="94" t="s">
        <v>232</v>
      </c>
      <c r="AF62" s="97" t="s">
        <v>233</v>
      </c>
      <c r="AG62" s="142" t="s">
        <v>166</v>
      </c>
      <c r="AH62" s="142"/>
      <c r="AI62" s="64">
        <f t="shared" si="3"/>
        <v>3</v>
      </c>
      <c r="AJ62" s="64"/>
      <c r="AK62" s="142"/>
      <c r="AN62" s="69">
        <f t="shared" si="5"/>
        <v>0</v>
      </c>
      <c r="AY62" s="70">
        <f t="shared" si="9"/>
        <v>0</v>
      </c>
    </row>
    <row r="63" spans="1:52">
      <c r="B63">
        <v>60</v>
      </c>
      <c r="C63">
        <v>60</v>
      </c>
      <c r="D63">
        <v>18</v>
      </c>
      <c r="E63" s="99">
        <v>1</v>
      </c>
      <c r="F63" s="100" t="s">
        <v>486</v>
      </c>
      <c r="G63" s="101" t="s">
        <v>487</v>
      </c>
      <c r="H63" s="102" t="s">
        <v>23</v>
      </c>
      <c r="I63" s="103" t="str">
        <f t="shared" si="0"/>
        <v>LAKI LAKI</v>
      </c>
      <c r="J63" s="104" t="s">
        <v>219</v>
      </c>
      <c r="K63" s="105">
        <v>26056</v>
      </c>
      <c r="L63" s="106">
        <f t="shared" ca="1" si="8"/>
        <v>48</v>
      </c>
      <c r="M63" s="104" t="s">
        <v>253</v>
      </c>
      <c r="N63" s="107" t="s">
        <v>220</v>
      </c>
      <c r="O63" s="104" t="str">
        <f t="shared" si="4"/>
        <v>ISLAM</v>
      </c>
      <c r="P63" s="104" t="s">
        <v>221</v>
      </c>
      <c r="Q63" s="104" t="s">
        <v>222</v>
      </c>
      <c r="R63" s="108">
        <v>1</v>
      </c>
      <c r="S63" s="104" t="s">
        <v>289</v>
      </c>
      <c r="T63" s="104" t="s">
        <v>283</v>
      </c>
      <c r="U63" s="104" t="s">
        <v>488</v>
      </c>
      <c r="V63" s="104" t="s">
        <v>489</v>
      </c>
      <c r="W63" s="109" t="s">
        <v>490</v>
      </c>
      <c r="X63" s="104" t="s">
        <v>487</v>
      </c>
      <c r="Y63" s="104" t="s">
        <v>228</v>
      </c>
      <c r="Z63" s="104" t="s">
        <v>22</v>
      </c>
      <c r="AA63" s="104" t="s">
        <v>229</v>
      </c>
      <c r="AB63" s="104" t="s">
        <v>230</v>
      </c>
      <c r="AC63" s="104" t="s">
        <v>231</v>
      </c>
      <c r="AD63" s="99" t="str">
        <f t="shared" si="2"/>
        <v>INDONESIA</v>
      </c>
      <c r="AE63" s="94" t="s">
        <v>232</v>
      </c>
      <c r="AF63" s="97" t="s">
        <v>233</v>
      </c>
      <c r="AG63" s="142" t="s">
        <v>166</v>
      </c>
      <c r="AH63" s="142" t="s">
        <v>203</v>
      </c>
      <c r="AI63" s="64" t="e">
        <f t="shared" si="3"/>
        <v>#N/A</v>
      </c>
      <c r="AJ63" s="64"/>
      <c r="AK63" s="142"/>
      <c r="AN63" s="69">
        <f t="shared" si="5"/>
        <v>0</v>
      </c>
      <c r="AY63" s="70">
        <f t="shared" si="9"/>
        <v>0</v>
      </c>
    </row>
    <row r="64" spans="1:52" s="99" customFormat="1">
      <c r="A64" s="121"/>
      <c r="B64">
        <v>61</v>
      </c>
      <c r="C64">
        <v>61</v>
      </c>
      <c r="D64"/>
      <c r="E64" s="121">
        <v>2</v>
      </c>
      <c r="F64" s="88" t="s">
        <v>491</v>
      </c>
      <c r="G64" s="89" t="s">
        <v>492</v>
      </c>
      <c r="H64" s="90" t="s">
        <v>16</v>
      </c>
      <c r="I64" s="91" t="str">
        <f t="shared" si="0"/>
        <v>PEREMPUAN</v>
      </c>
      <c r="J64" s="64" t="s">
        <v>219</v>
      </c>
      <c r="K64" s="92">
        <v>27284</v>
      </c>
      <c r="L64" s="93">
        <f t="shared" ca="1" si="8"/>
        <v>45</v>
      </c>
      <c r="M64" s="64" t="s">
        <v>253</v>
      </c>
      <c r="N64" s="94" t="s">
        <v>220</v>
      </c>
      <c r="O64" s="64" t="str">
        <f t="shared" si="4"/>
        <v>ISLAM</v>
      </c>
      <c r="P64" s="64" t="s">
        <v>221</v>
      </c>
      <c r="Q64" s="64" t="s">
        <v>245</v>
      </c>
      <c r="R64" s="95">
        <v>3</v>
      </c>
      <c r="S64" s="64" t="s">
        <v>289</v>
      </c>
      <c r="T64" s="64" t="s">
        <v>246</v>
      </c>
      <c r="U64" s="64" t="s">
        <v>493</v>
      </c>
      <c r="V64" s="64" t="s">
        <v>494</v>
      </c>
      <c r="W64" s="96" t="s">
        <v>490</v>
      </c>
      <c r="X64" s="64" t="s">
        <v>487</v>
      </c>
      <c r="Y64" s="64" t="s">
        <v>228</v>
      </c>
      <c r="Z64" s="64" t="s">
        <v>22</v>
      </c>
      <c r="AA64" s="64" t="s">
        <v>229</v>
      </c>
      <c r="AB64" s="64" t="s">
        <v>230</v>
      </c>
      <c r="AC64" s="64" t="s">
        <v>231</v>
      </c>
      <c r="AD64" t="str">
        <f t="shared" si="2"/>
        <v>INDONESIA</v>
      </c>
      <c r="AE64" s="94" t="s">
        <v>232</v>
      </c>
      <c r="AF64" s="97" t="s">
        <v>233</v>
      </c>
      <c r="AG64" s="142" t="s">
        <v>166</v>
      </c>
      <c r="AH64" s="142" t="s">
        <v>203</v>
      </c>
      <c r="AI64" s="64">
        <f t="shared" si="3"/>
        <v>2</v>
      </c>
      <c r="AJ64" s="64"/>
      <c r="AK64" s="142"/>
      <c r="AL64" s="124">
        <v>3000000</v>
      </c>
      <c r="AM64" s="124">
        <v>2500000</v>
      </c>
      <c r="AN64" s="69">
        <f t="shared" si="5"/>
        <v>500000</v>
      </c>
      <c r="AO64" s="125" t="s">
        <v>234</v>
      </c>
      <c r="AP64" s="125" t="s">
        <v>235</v>
      </c>
      <c r="AQ64" s="125" t="s">
        <v>236</v>
      </c>
      <c r="AR64" s="125" t="s">
        <v>237</v>
      </c>
      <c r="AS64" s="125" t="s">
        <v>238</v>
      </c>
      <c r="AT64" s="125" t="s">
        <v>239</v>
      </c>
      <c r="AU64" s="125" t="s">
        <v>240</v>
      </c>
      <c r="AV64" s="125">
        <v>0.5</v>
      </c>
      <c r="AW64" s="125">
        <v>2</v>
      </c>
      <c r="AX64" s="125"/>
      <c r="AY64" s="70">
        <f t="shared" si="9"/>
        <v>2.5</v>
      </c>
      <c r="AZ64" s="71"/>
    </row>
    <row r="65" spans="1:52">
      <c r="B65">
        <v>62</v>
      </c>
      <c r="C65">
        <v>62</v>
      </c>
      <c r="E65" s="121">
        <v>3</v>
      </c>
      <c r="F65" s="88" t="s">
        <v>495</v>
      </c>
      <c r="G65" s="89" t="s">
        <v>496</v>
      </c>
      <c r="H65" s="90" t="s">
        <v>16</v>
      </c>
      <c r="I65" s="91" t="str">
        <f t="shared" si="0"/>
        <v>PEREMPUAN</v>
      </c>
      <c r="J65" s="64" t="s">
        <v>219</v>
      </c>
      <c r="K65" s="92">
        <v>34316</v>
      </c>
      <c r="L65" s="93">
        <f t="shared" ca="1" si="8"/>
        <v>26</v>
      </c>
      <c r="M65" s="64" t="s">
        <v>253</v>
      </c>
      <c r="N65" s="94" t="s">
        <v>220</v>
      </c>
      <c r="O65" s="64" t="str">
        <f t="shared" si="4"/>
        <v>ISLAM</v>
      </c>
      <c r="P65" s="64" t="s">
        <v>221</v>
      </c>
      <c r="Q65" s="64" t="s">
        <v>255</v>
      </c>
      <c r="R65" s="95">
        <v>4</v>
      </c>
      <c r="S65" s="64" t="s">
        <v>223</v>
      </c>
      <c r="T65" s="64" t="s">
        <v>246</v>
      </c>
      <c r="U65" s="64" t="s">
        <v>492</v>
      </c>
      <c r="V65" s="64" t="s">
        <v>487</v>
      </c>
      <c r="W65" s="96" t="s">
        <v>490</v>
      </c>
      <c r="X65" s="64" t="s">
        <v>487</v>
      </c>
      <c r="Y65" s="64" t="s">
        <v>228</v>
      </c>
      <c r="Z65" s="64" t="s">
        <v>22</v>
      </c>
      <c r="AA65" s="64" t="s">
        <v>229</v>
      </c>
      <c r="AB65" s="64" t="s">
        <v>230</v>
      </c>
      <c r="AC65" s="64" t="s">
        <v>231</v>
      </c>
      <c r="AD65" t="str">
        <f t="shared" si="2"/>
        <v>INDONESIA</v>
      </c>
      <c r="AE65" s="94" t="s">
        <v>232</v>
      </c>
      <c r="AF65" s="97" t="s">
        <v>233</v>
      </c>
      <c r="AG65" s="142" t="s">
        <v>166</v>
      </c>
      <c r="AH65" s="142"/>
      <c r="AI65" s="64">
        <f t="shared" si="3"/>
        <v>3</v>
      </c>
      <c r="AJ65" s="64"/>
      <c r="AK65" s="142"/>
      <c r="AN65" s="69">
        <f t="shared" si="5"/>
        <v>0</v>
      </c>
      <c r="AY65" s="70">
        <f t="shared" si="9"/>
        <v>0</v>
      </c>
    </row>
    <row r="66" spans="1:52">
      <c r="B66">
        <v>63</v>
      </c>
      <c r="C66">
        <v>63</v>
      </c>
      <c r="E66" s="126">
        <v>4</v>
      </c>
      <c r="F66" s="88" t="s">
        <v>497</v>
      </c>
      <c r="G66" s="89" t="s">
        <v>498</v>
      </c>
      <c r="H66" s="90" t="s">
        <v>16</v>
      </c>
      <c r="I66" s="91" t="str">
        <f t="shared" si="0"/>
        <v>PEREMPUAN</v>
      </c>
      <c r="J66" s="64" t="s">
        <v>219</v>
      </c>
      <c r="K66" s="92">
        <v>37564</v>
      </c>
      <c r="L66" s="93">
        <f t="shared" ca="1" si="8"/>
        <v>17</v>
      </c>
      <c r="M66" s="64" t="s">
        <v>253</v>
      </c>
      <c r="N66" s="94" t="s">
        <v>220</v>
      </c>
      <c r="O66" s="64" t="str">
        <f t="shared" si="4"/>
        <v>ISLAM</v>
      </c>
      <c r="P66" s="64" t="s">
        <v>254</v>
      </c>
      <c r="Q66" s="64" t="s">
        <v>255</v>
      </c>
      <c r="R66" s="95">
        <v>4</v>
      </c>
      <c r="S66" s="64" t="s">
        <v>348</v>
      </c>
      <c r="T66" s="64" t="s">
        <v>266</v>
      </c>
      <c r="U66" s="64" t="s">
        <v>492</v>
      </c>
      <c r="V66" s="64" t="s">
        <v>487</v>
      </c>
      <c r="W66" s="96" t="s">
        <v>490</v>
      </c>
      <c r="X66" s="64" t="s">
        <v>487</v>
      </c>
      <c r="Y66" s="64" t="s">
        <v>228</v>
      </c>
      <c r="Z66" s="64" t="s">
        <v>22</v>
      </c>
      <c r="AA66" s="64" t="s">
        <v>229</v>
      </c>
      <c r="AB66" s="64" t="s">
        <v>230</v>
      </c>
      <c r="AC66" s="64" t="s">
        <v>231</v>
      </c>
      <c r="AD66" t="str">
        <f t="shared" si="2"/>
        <v>INDONESIA</v>
      </c>
      <c r="AE66" s="94" t="s">
        <v>232</v>
      </c>
      <c r="AF66" s="97" t="s">
        <v>233</v>
      </c>
      <c r="AG66" s="142" t="s">
        <v>166</v>
      </c>
      <c r="AH66" s="142"/>
      <c r="AI66" s="64">
        <f t="shared" ref="AI66:AI126" si="10">VLOOKUP(Q66,SHDK,2,FALSE)</f>
        <v>3</v>
      </c>
      <c r="AJ66" s="64"/>
      <c r="AK66" s="142"/>
      <c r="AN66" s="69">
        <f t="shared" si="5"/>
        <v>0</v>
      </c>
      <c r="AY66" s="70">
        <f t="shared" si="9"/>
        <v>0</v>
      </c>
    </row>
    <row r="67" spans="1:52">
      <c r="B67">
        <v>64</v>
      </c>
      <c r="C67">
        <v>64</v>
      </c>
      <c r="D67">
        <v>19</v>
      </c>
      <c r="E67" s="99">
        <v>1</v>
      </c>
      <c r="F67" s="100" t="s">
        <v>499</v>
      </c>
      <c r="G67" s="101" t="s">
        <v>500</v>
      </c>
      <c r="H67" s="102" t="s">
        <v>23</v>
      </c>
      <c r="I67" s="103" t="str">
        <f t="shared" si="0"/>
        <v>LAKI LAKI</v>
      </c>
      <c r="J67" s="104" t="s">
        <v>288</v>
      </c>
      <c r="K67" s="105">
        <v>26912</v>
      </c>
      <c r="L67" s="106">
        <f t="shared" ca="1" si="8"/>
        <v>46</v>
      </c>
      <c r="M67" s="104" t="s">
        <v>253</v>
      </c>
      <c r="N67" s="107" t="s">
        <v>220</v>
      </c>
      <c r="O67" s="104" t="str">
        <f t="shared" si="4"/>
        <v>ISLAM</v>
      </c>
      <c r="P67" s="104" t="s">
        <v>221</v>
      </c>
      <c r="Q67" s="104" t="s">
        <v>222</v>
      </c>
      <c r="R67" s="108">
        <v>1</v>
      </c>
      <c r="S67" s="104" t="s">
        <v>256</v>
      </c>
      <c r="T67" s="104" t="s">
        <v>283</v>
      </c>
      <c r="U67" s="104" t="s">
        <v>501</v>
      </c>
      <c r="V67" s="104" t="s">
        <v>502</v>
      </c>
      <c r="W67" s="109" t="s">
        <v>503</v>
      </c>
      <c r="X67" s="104" t="s">
        <v>500</v>
      </c>
      <c r="Y67" s="104" t="s">
        <v>228</v>
      </c>
      <c r="Z67" s="104" t="s">
        <v>22</v>
      </c>
      <c r="AA67" s="104" t="s">
        <v>229</v>
      </c>
      <c r="AB67" s="104" t="s">
        <v>230</v>
      </c>
      <c r="AC67" s="104" t="s">
        <v>231</v>
      </c>
      <c r="AD67" s="99" t="str">
        <f t="shared" si="2"/>
        <v>INDONESIA</v>
      </c>
      <c r="AE67" s="94" t="s">
        <v>232</v>
      </c>
      <c r="AF67" s="97" t="s">
        <v>233</v>
      </c>
      <c r="AG67" s="142" t="s">
        <v>166</v>
      </c>
      <c r="AH67" s="142" t="s">
        <v>203</v>
      </c>
      <c r="AI67" s="64" t="e">
        <f t="shared" si="10"/>
        <v>#N/A</v>
      </c>
      <c r="AJ67" s="64"/>
      <c r="AK67" s="142"/>
      <c r="AN67" s="69">
        <f t="shared" si="5"/>
        <v>0</v>
      </c>
      <c r="AY67" s="70">
        <f t="shared" si="9"/>
        <v>0</v>
      </c>
    </row>
    <row r="68" spans="1:52" s="99" customFormat="1">
      <c r="A68" s="121"/>
      <c r="B68">
        <v>65</v>
      </c>
      <c r="C68">
        <v>65</v>
      </c>
      <c r="D68"/>
      <c r="E68">
        <v>2</v>
      </c>
      <c r="F68" s="88" t="s">
        <v>504</v>
      </c>
      <c r="G68" s="89" t="s">
        <v>505</v>
      </c>
      <c r="H68" s="90" t="s">
        <v>16</v>
      </c>
      <c r="I68" s="91" t="str">
        <f t="shared" si="0"/>
        <v>PEREMPUAN</v>
      </c>
      <c r="J68" s="64" t="s">
        <v>288</v>
      </c>
      <c r="K68" s="92">
        <v>29407</v>
      </c>
      <c r="L68" s="93">
        <f t="shared" ca="1" si="8"/>
        <v>39</v>
      </c>
      <c r="M68" s="64" t="s">
        <v>253</v>
      </c>
      <c r="N68" s="94" t="s">
        <v>220</v>
      </c>
      <c r="O68" s="64" t="str">
        <f t="shared" si="4"/>
        <v>ISLAM</v>
      </c>
      <c r="P68" s="64" t="s">
        <v>221</v>
      </c>
      <c r="Q68" s="64" t="s">
        <v>245</v>
      </c>
      <c r="R68" s="95">
        <v>3</v>
      </c>
      <c r="S68" s="64" t="s">
        <v>256</v>
      </c>
      <c r="T68" s="64" t="s">
        <v>246</v>
      </c>
      <c r="U68" s="64" t="s">
        <v>506</v>
      </c>
      <c r="V68" s="64" t="s">
        <v>507</v>
      </c>
      <c r="W68" s="96" t="s">
        <v>503</v>
      </c>
      <c r="X68" s="64" t="s">
        <v>500</v>
      </c>
      <c r="Y68" s="64" t="s">
        <v>228</v>
      </c>
      <c r="Z68" s="64" t="s">
        <v>22</v>
      </c>
      <c r="AA68" s="64" t="s">
        <v>229</v>
      </c>
      <c r="AB68" s="64" t="s">
        <v>230</v>
      </c>
      <c r="AC68" s="64" t="s">
        <v>231</v>
      </c>
      <c r="AD68" t="str">
        <f t="shared" si="2"/>
        <v>INDONESIA</v>
      </c>
      <c r="AE68" s="94" t="s">
        <v>232</v>
      </c>
      <c r="AF68" s="97" t="s">
        <v>233</v>
      </c>
      <c r="AG68" s="142" t="s">
        <v>166</v>
      </c>
      <c r="AH68" s="142" t="s">
        <v>203</v>
      </c>
      <c r="AI68" s="64">
        <f t="shared" si="10"/>
        <v>2</v>
      </c>
      <c r="AJ68" s="64"/>
      <c r="AK68" s="142"/>
      <c r="AL68" s="124">
        <v>5500000</v>
      </c>
      <c r="AM68" s="124">
        <v>4600000</v>
      </c>
      <c r="AN68" s="69">
        <f t="shared" si="5"/>
        <v>900000</v>
      </c>
      <c r="AO68" s="125" t="s">
        <v>234</v>
      </c>
      <c r="AP68" s="125" t="s">
        <v>235</v>
      </c>
      <c r="AQ68" s="125" t="s">
        <v>236</v>
      </c>
      <c r="AR68" s="125" t="s">
        <v>479</v>
      </c>
      <c r="AS68" s="125" t="s">
        <v>238</v>
      </c>
      <c r="AT68" s="125" t="s">
        <v>341</v>
      </c>
      <c r="AU68" s="125" t="s">
        <v>240</v>
      </c>
      <c r="AV68" s="125">
        <v>1</v>
      </c>
      <c r="AW68" s="125">
        <v>4</v>
      </c>
      <c r="AX68" s="125"/>
      <c r="AY68" s="70">
        <f t="shared" si="9"/>
        <v>5</v>
      </c>
      <c r="AZ68" s="71"/>
    </row>
    <row r="69" spans="1:52">
      <c r="B69">
        <v>66</v>
      </c>
      <c r="C69">
        <v>66</v>
      </c>
      <c r="E69">
        <v>3</v>
      </c>
      <c r="F69" s="88" t="s">
        <v>508</v>
      </c>
      <c r="G69" s="89" t="s">
        <v>509</v>
      </c>
      <c r="H69" s="90" t="s">
        <v>16</v>
      </c>
      <c r="I69" s="91" t="str">
        <f t="shared" si="0"/>
        <v>PEREMPUAN</v>
      </c>
      <c r="J69" s="64" t="s">
        <v>22</v>
      </c>
      <c r="K69" s="92">
        <v>36587</v>
      </c>
      <c r="L69" s="93">
        <f t="shared" ca="1" si="8"/>
        <v>20</v>
      </c>
      <c r="M69" s="64" t="s">
        <v>253</v>
      </c>
      <c r="N69" s="94" t="s">
        <v>220</v>
      </c>
      <c r="O69" s="64" t="str">
        <f t="shared" si="4"/>
        <v>ISLAM</v>
      </c>
      <c r="P69" s="64" t="s">
        <v>254</v>
      </c>
      <c r="Q69" s="64" t="s">
        <v>255</v>
      </c>
      <c r="R69" s="95">
        <v>4</v>
      </c>
      <c r="S69" s="64" t="s">
        <v>320</v>
      </c>
      <c r="T69" s="64" t="s">
        <v>266</v>
      </c>
      <c r="U69" s="64" t="s">
        <v>505</v>
      </c>
      <c r="V69" s="64" t="s">
        <v>500</v>
      </c>
      <c r="W69" s="96" t="s">
        <v>503</v>
      </c>
      <c r="X69" s="64" t="s">
        <v>500</v>
      </c>
      <c r="Y69" s="64" t="s">
        <v>228</v>
      </c>
      <c r="Z69" s="64" t="s">
        <v>22</v>
      </c>
      <c r="AA69" s="64" t="s">
        <v>229</v>
      </c>
      <c r="AB69" s="64" t="s">
        <v>230</v>
      </c>
      <c r="AC69" s="64" t="s">
        <v>231</v>
      </c>
      <c r="AD69" t="str">
        <f t="shared" si="2"/>
        <v>INDONESIA</v>
      </c>
      <c r="AE69" s="94" t="s">
        <v>232</v>
      </c>
      <c r="AF69" s="97" t="s">
        <v>233</v>
      </c>
      <c r="AG69" s="142" t="s">
        <v>166</v>
      </c>
      <c r="AH69" s="142"/>
      <c r="AI69" s="64">
        <f t="shared" si="10"/>
        <v>3</v>
      </c>
      <c r="AJ69" s="64"/>
      <c r="AK69" s="142"/>
      <c r="AN69" s="69">
        <f t="shared" si="5"/>
        <v>0</v>
      </c>
      <c r="AY69" s="70">
        <f t="shared" si="9"/>
        <v>0</v>
      </c>
    </row>
    <row r="70" spans="1:52">
      <c r="B70">
        <v>67</v>
      </c>
      <c r="C70">
        <v>67</v>
      </c>
      <c r="E70">
        <v>4</v>
      </c>
      <c r="F70" s="88" t="s">
        <v>510</v>
      </c>
      <c r="G70" s="89" t="s">
        <v>511</v>
      </c>
      <c r="H70" s="90" t="s">
        <v>16</v>
      </c>
      <c r="I70" s="91" t="str">
        <f t="shared" ref="I70:I130" si="11">IF(H70="L","LAKI LAKI",IF(H70="P","PEREMPUAN",""))</f>
        <v>PEREMPUAN</v>
      </c>
      <c r="J70" s="64" t="s">
        <v>22</v>
      </c>
      <c r="K70" s="92">
        <v>37680</v>
      </c>
      <c r="L70" s="93">
        <f t="shared" ref="L70:L101" ca="1" si="12">DATEDIF(K70,TODAY(),"Y")</f>
        <v>17</v>
      </c>
      <c r="M70" s="64" t="s">
        <v>253</v>
      </c>
      <c r="N70" s="94" t="s">
        <v>220</v>
      </c>
      <c r="O70" s="64" t="str">
        <f t="shared" si="4"/>
        <v>ISLAM</v>
      </c>
      <c r="P70" s="64" t="s">
        <v>254</v>
      </c>
      <c r="Q70" s="64" t="s">
        <v>255</v>
      </c>
      <c r="R70" s="95">
        <v>4</v>
      </c>
      <c r="S70" s="64" t="s">
        <v>369</v>
      </c>
      <c r="T70" s="64" t="s">
        <v>266</v>
      </c>
      <c r="U70" s="64" t="s">
        <v>505</v>
      </c>
      <c r="V70" s="64" t="s">
        <v>500</v>
      </c>
      <c r="W70" s="96" t="s">
        <v>503</v>
      </c>
      <c r="X70" s="64" t="s">
        <v>500</v>
      </c>
      <c r="Y70" s="64" t="s">
        <v>228</v>
      </c>
      <c r="Z70" s="64" t="s">
        <v>22</v>
      </c>
      <c r="AA70" s="64" t="s">
        <v>229</v>
      </c>
      <c r="AB70" s="64" t="s">
        <v>230</v>
      </c>
      <c r="AC70" s="64" t="s">
        <v>231</v>
      </c>
      <c r="AD70" t="str">
        <f t="shared" ref="AD70:AD132" si="13">IF(H70="L","INDONESIA",IF(H70="P","INDONESIA",""))</f>
        <v>INDONESIA</v>
      </c>
      <c r="AE70" s="94" t="s">
        <v>232</v>
      </c>
      <c r="AF70" s="97" t="s">
        <v>233</v>
      </c>
      <c r="AG70" s="142" t="s">
        <v>166</v>
      </c>
      <c r="AH70" s="142"/>
      <c r="AI70" s="64">
        <f t="shared" si="10"/>
        <v>3</v>
      </c>
      <c r="AJ70" s="64"/>
      <c r="AK70" s="142"/>
      <c r="AN70" s="69">
        <f t="shared" si="5"/>
        <v>0</v>
      </c>
      <c r="AY70" s="70">
        <f t="shared" si="9"/>
        <v>0</v>
      </c>
    </row>
    <row r="71" spans="1:52">
      <c r="B71">
        <v>68</v>
      </c>
      <c r="C71">
        <v>68</v>
      </c>
      <c r="E71" s="126">
        <v>5</v>
      </c>
      <c r="F71" s="158" t="s">
        <v>512</v>
      </c>
      <c r="G71" s="128" t="s">
        <v>513</v>
      </c>
      <c r="H71" s="129" t="s">
        <v>23</v>
      </c>
      <c r="I71" s="130" t="str">
        <f t="shared" si="11"/>
        <v>LAKI LAKI</v>
      </c>
      <c r="J71" s="131" t="s">
        <v>229</v>
      </c>
      <c r="K71" s="132">
        <v>41567</v>
      </c>
      <c r="L71" s="159">
        <f t="shared" ca="1" si="12"/>
        <v>6</v>
      </c>
      <c r="M71" s="131"/>
      <c r="N71" s="94" t="s">
        <v>220</v>
      </c>
      <c r="O71" s="64" t="str">
        <f t="shared" ref="O71:O134" si="14">IF(N71="1","ISLAM",IF(N71="2","KRISTEN",""))</f>
        <v>ISLAM</v>
      </c>
      <c r="P71" s="131" t="s">
        <v>254</v>
      </c>
      <c r="Q71" s="131" t="s">
        <v>255</v>
      </c>
      <c r="R71" s="95">
        <v>4</v>
      </c>
      <c r="S71" s="131" t="s">
        <v>265</v>
      </c>
      <c r="T71" s="131" t="s">
        <v>270</v>
      </c>
      <c r="U71" s="131" t="s">
        <v>505</v>
      </c>
      <c r="V71" s="131" t="s">
        <v>500</v>
      </c>
      <c r="W71" s="96" t="s">
        <v>503</v>
      </c>
      <c r="X71" s="64" t="s">
        <v>500</v>
      </c>
      <c r="Y71" s="64" t="s">
        <v>228</v>
      </c>
      <c r="Z71" s="64" t="s">
        <v>22</v>
      </c>
      <c r="AA71" s="64" t="s">
        <v>229</v>
      </c>
      <c r="AB71" s="64" t="s">
        <v>230</v>
      </c>
      <c r="AC71" s="64" t="s">
        <v>231</v>
      </c>
      <c r="AD71" t="str">
        <f t="shared" si="13"/>
        <v>INDONESIA</v>
      </c>
      <c r="AE71" s="94" t="s">
        <v>232</v>
      </c>
      <c r="AF71" s="97" t="s">
        <v>233</v>
      </c>
      <c r="AG71" s="142" t="s">
        <v>166</v>
      </c>
      <c r="AH71" s="142"/>
      <c r="AI71" s="64">
        <f t="shared" si="10"/>
        <v>3</v>
      </c>
      <c r="AJ71" s="64"/>
      <c r="AK71" s="142"/>
      <c r="AN71" s="69">
        <f t="shared" si="5"/>
        <v>0</v>
      </c>
      <c r="AY71" s="70">
        <f t="shared" si="9"/>
        <v>0</v>
      </c>
    </row>
    <row r="72" spans="1:52" s="126" customFormat="1">
      <c r="A72" s="121"/>
      <c r="B72">
        <v>69</v>
      </c>
      <c r="C72">
        <v>69</v>
      </c>
      <c r="D72">
        <v>20</v>
      </c>
      <c r="E72" s="99">
        <v>1</v>
      </c>
      <c r="F72" s="100" t="s">
        <v>514</v>
      </c>
      <c r="G72" s="101" t="s">
        <v>515</v>
      </c>
      <c r="H72" s="102" t="s">
        <v>23</v>
      </c>
      <c r="I72" s="103" t="str">
        <f t="shared" si="11"/>
        <v>LAKI LAKI</v>
      </c>
      <c r="J72" s="104" t="s">
        <v>22</v>
      </c>
      <c r="K72" s="105">
        <v>23199</v>
      </c>
      <c r="L72" s="106">
        <f t="shared" ca="1" si="12"/>
        <v>56</v>
      </c>
      <c r="M72" s="104" t="s">
        <v>274</v>
      </c>
      <c r="N72" s="107" t="s">
        <v>220</v>
      </c>
      <c r="O72" s="104" t="str">
        <f t="shared" si="14"/>
        <v>ISLAM</v>
      </c>
      <c r="P72" s="104" t="s">
        <v>221</v>
      </c>
      <c r="Q72" s="104" t="s">
        <v>222</v>
      </c>
      <c r="R72" s="108">
        <v>1</v>
      </c>
      <c r="S72" s="104" t="s">
        <v>223</v>
      </c>
      <c r="T72" s="104" t="s">
        <v>283</v>
      </c>
      <c r="U72" s="104" t="s">
        <v>516</v>
      </c>
      <c r="V72" s="104" t="s">
        <v>517</v>
      </c>
      <c r="W72" s="109" t="s">
        <v>518</v>
      </c>
      <c r="X72" s="104" t="s">
        <v>515</v>
      </c>
      <c r="Y72" s="104" t="s">
        <v>228</v>
      </c>
      <c r="Z72" s="104" t="s">
        <v>22</v>
      </c>
      <c r="AA72" s="104" t="s">
        <v>229</v>
      </c>
      <c r="AB72" s="104" t="s">
        <v>230</v>
      </c>
      <c r="AC72" s="104" t="s">
        <v>231</v>
      </c>
      <c r="AD72" s="99" t="str">
        <f t="shared" si="13"/>
        <v>INDONESIA</v>
      </c>
      <c r="AE72" s="94" t="s">
        <v>232</v>
      </c>
      <c r="AF72" s="97" t="s">
        <v>233</v>
      </c>
      <c r="AG72" s="142" t="s">
        <v>519</v>
      </c>
      <c r="AH72" s="142" t="s">
        <v>203</v>
      </c>
      <c r="AI72" s="64" t="e">
        <f t="shared" si="10"/>
        <v>#N/A</v>
      </c>
      <c r="AJ72" s="64"/>
      <c r="AK72" s="142"/>
      <c r="AL72" s="136"/>
      <c r="AM72" s="136"/>
      <c r="AN72" s="136"/>
      <c r="AO72" s="137"/>
      <c r="AP72" s="137"/>
      <c r="AQ72" s="137"/>
      <c r="AR72" s="137"/>
      <c r="AS72" s="137"/>
      <c r="AT72" s="137"/>
      <c r="AU72" s="137"/>
      <c r="AV72" s="137"/>
      <c r="AW72" s="137"/>
      <c r="AX72" s="137"/>
      <c r="AY72" s="137"/>
      <c r="AZ72" s="138"/>
    </row>
    <row r="73" spans="1:52" s="99" customFormat="1">
      <c r="A73" s="121"/>
      <c r="B73">
        <v>70</v>
      </c>
      <c r="C73">
        <v>70</v>
      </c>
      <c r="D73"/>
      <c r="E73">
        <v>2</v>
      </c>
      <c r="F73" s="88" t="s">
        <v>520</v>
      </c>
      <c r="G73" s="89" t="s">
        <v>521</v>
      </c>
      <c r="H73" s="90" t="s">
        <v>16</v>
      </c>
      <c r="I73" s="91" t="str">
        <f t="shared" si="11"/>
        <v>PEREMPUAN</v>
      </c>
      <c r="J73" s="64" t="s">
        <v>22</v>
      </c>
      <c r="K73" s="92">
        <v>23471</v>
      </c>
      <c r="L73" s="93">
        <f t="shared" ca="1" si="12"/>
        <v>56</v>
      </c>
      <c r="M73" s="64" t="s">
        <v>476</v>
      </c>
      <c r="N73" s="94" t="s">
        <v>220</v>
      </c>
      <c r="O73" s="64" t="str">
        <f t="shared" si="14"/>
        <v>ISLAM</v>
      </c>
      <c r="P73" s="64" t="s">
        <v>221</v>
      </c>
      <c r="Q73" s="64" t="s">
        <v>245</v>
      </c>
      <c r="R73" s="95">
        <v>3</v>
      </c>
      <c r="S73" s="64" t="s">
        <v>223</v>
      </c>
      <c r="T73" s="64" t="s">
        <v>246</v>
      </c>
      <c r="U73" s="64" t="s">
        <v>522</v>
      </c>
      <c r="V73" s="64" t="s">
        <v>523</v>
      </c>
      <c r="W73" s="96" t="s">
        <v>518</v>
      </c>
      <c r="X73" s="64" t="s">
        <v>515</v>
      </c>
      <c r="Y73" s="64" t="s">
        <v>228</v>
      </c>
      <c r="Z73" s="64" t="s">
        <v>22</v>
      </c>
      <c r="AA73" s="64" t="s">
        <v>229</v>
      </c>
      <c r="AB73" s="64" t="s">
        <v>230</v>
      </c>
      <c r="AC73" s="64" t="s">
        <v>231</v>
      </c>
      <c r="AD73" t="str">
        <f t="shared" si="13"/>
        <v>INDONESIA</v>
      </c>
      <c r="AE73" s="94" t="s">
        <v>232</v>
      </c>
      <c r="AF73" s="97" t="s">
        <v>233</v>
      </c>
      <c r="AG73" s="142" t="s">
        <v>524</v>
      </c>
      <c r="AH73" s="142" t="s">
        <v>203</v>
      </c>
      <c r="AI73" s="64">
        <f t="shared" si="10"/>
        <v>2</v>
      </c>
      <c r="AJ73" s="64"/>
      <c r="AK73" s="142"/>
      <c r="AL73" s="124">
        <v>5000000</v>
      </c>
      <c r="AM73" s="124">
        <v>4000000</v>
      </c>
      <c r="AN73" s="69">
        <f t="shared" ref="AN73:AN127" si="15">AL73-AM73</f>
        <v>1000000</v>
      </c>
      <c r="AO73" s="125" t="s">
        <v>234</v>
      </c>
      <c r="AP73" s="125" t="s">
        <v>235</v>
      </c>
      <c r="AQ73" s="125" t="s">
        <v>236</v>
      </c>
      <c r="AR73" s="125" t="s">
        <v>479</v>
      </c>
      <c r="AS73" s="125" t="s">
        <v>238</v>
      </c>
      <c r="AT73" s="125" t="s">
        <v>239</v>
      </c>
      <c r="AU73" s="125" t="s">
        <v>240</v>
      </c>
      <c r="AV73" s="125">
        <v>1</v>
      </c>
      <c r="AW73" s="125">
        <v>2</v>
      </c>
      <c r="AX73" s="125"/>
      <c r="AY73" s="70">
        <f t="shared" ref="AY73:AY102" si="16">SUM(AV73:AX73)</f>
        <v>3</v>
      </c>
      <c r="AZ73" s="71"/>
    </row>
    <row r="74" spans="1:52">
      <c r="B74">
        <v>71</v>
      </c>
      <c r="C74">
        <v>71</v>
      </c>
      <c r="E74">
        <v>3</v>
      </c>
      <c r="F74" s="88" t="s">
        <v>525</v>
      </c>
      <c r="G74" s="89" t="s">
        <v>526</v>
      </c>
      <c r="H74" s="90" t="s">
        <v>23</v>
      </c>
      <c r="I74" s="91" t="str">
        <f t="shared" si="11"/>
        <v>LAKI LAKI</v>
      </c>
      <c r="J74" s="64" t="s">
        <v>22</v>
      </c>
      <c r="K74" s="92">
        <v>31141</v>
      </c>
      <c r="L74" s="93">
        <f t="shared" ca="1" si="12"/>
        <v>35</v>
      </c>
      <c r="M74" s="64" t="s">
        <v>476</v>
      </c>
      <c r="N74" s="94" t="s">
        <v>220</v>
      </c>
      <c r="O74" s="64" t="str">
        <f t="shared" si="14"/>
        <v>ISLAM</v>
      </c>
      <c r="P74" s="64" t="s">
        <v>254</v>
      </c>
      <c r="Q74" s="64" t="s">
        <v>255</v>
      </c>
      <c r="R74" s="95">
        <v>4</v>
      </c>
      <c r="S74" s="64" t="s">
        <v>527</v>
      </c>
      <c r="T74" s="64" t="s">
        <v>261</v>
      </c>
      <c r="U74" s="64" t="s">
        <v>521</v>
      </c>
      <c r="V74" s="64" t="s">
        <v>515</v>
      </c>
      <c r="W74" s="96" t="s">
        <v>518</v>
      </c>
      <c r="X74" s="64" t="s">
        <v>515</v>
      </c>
      <c r="Y74" s="64" t="s">
        <v>228</v>
      </c>
      <c r="Z74" s="64" t="s">
        <v>22</v>
      </c>
      <c r="AA74" s="64" t="s">
        <v>229</v>
      </c>
      <c r="AB74" s="64" t="s">
        <v>230</v>
      </c>
      <c r="AC74" s="64" t="s">
        <v>231</v>
      </c>
      <c r="AD74" t="str">
        <f t="shared" si="13"/>
        <v>INDONESIA</v>
      </c>
      <c r="AE74" s="94" t="s">
        <v>232</v>
      </c>
      <c r="AF74" s="97" t="s">
        <v>233</v>
      </c>
      <c r="AG74" s="142" t="s">
        <v>519</v>
      </c>
      <c r="AH74" s="142" t="s">
        <v>203</v>
      </c>
      <c r="AI74" s="64">
        <f t="shared" si="10"/>
        <v>3</v>
      </c>
      <c r="AJ74" s="64"/>
      <c r="AK74" s="142"/>
      <c r="AN74" s="69">
        <f t="shared" si="15"/>
        <v>0</v>
      </c>
      <c r="AY74" s="70">
        <f t="shared" si="16"/>
        <v>0</v>
      </c>
    </row>
    <row r="75" spans="1:52">
      <c r="B75">
        <v>72</v>
      </c>
      <c r="C75">
        <v>72</v>
      </c>
      <c r="E75">
        <v>4</v>
      </c>
      <c r="F75" s="88" t="s">
        <v>528</v>
      </c>
      <c r="G75" s="89" t="s">
        <v>529</v>
      </c>
      <c r="H75" s="90" t="s">
        <v>16</v>
      </c>
      <c r="I75" s="91" t="str">
        <f t="shared" si="11"/>
        <v>PEREMPUAN</v>
      </c>
      <c r="J75" s="64" t="s">
        <v>22</v>
      </c>
      <c r="K75" s="92">
        <v>33648</v>
      </c>
      <c r="L75" s="93">
        <f t="shared" ca="1" si="12"/>
        <v>28</v>
      </c>
      <c r="M75" s="64" t="s">
        <v>476</v>
      </c>
      <c r="N75" s="94" t="s">
        <v>220</v>
      </c>
      <c r="O75" s="64" t="str">
        <f t="shared" si="14"/>
        <v>ISLAM</v>
      </c>
      <c r="P75" s="64" t="s">
        <v>254</v>
      </c>
      <c r="Q75" s="64" t="s">
        <v>255</v>
      </c>
      <c r="R75" s="95">
        <v>4</v>
      </c>
      <c r="S75" s="64" t="s">
        <v>527</v>
      </c>
      <c r="T75" s="64" t="s">
        <v>261</v>
      </c>
      <c r="U75" s="64" t="s">
        <v>521</v>
      </c>
      <c r="V75" s="64" t="s">
        <v>515</v>
      </c>
      <c r="W75" s="96" t="s">
        <v>518</v>
      </c>
      <c r="X75" s="64" t="s">
        <v>515</v>
      </c>
      <c r="Y75" s="64" t="s">
        <v>228</v>
      </c>
      <c r="Z75" s="64" t="s">
        <v>22</v>
      </c>
      <c r="AA75" s="64" t="s">
        <v>229</v>
      </c>
      <c r="AB75" s="64" t="s">
        <v>230</v>
      </c>
      <c r="AC75" s="64" t="s">
        <v>231</v>
      </c>
      <c r="AD75" t="str">
        <f t="shared" si="13"/>
        <v>INDONESIA</v>
      </c>
      <c r="AE75" s="94" t="s">
        <v>232</v>
      </c>
      <c r="AF75" s="97" t="s">
        <v>233</v>
      </c>
      <c r="AG75" s="142" t="s">
        <v>519</v>
      </c>
      <c r="AH75" s="142" t="s">
        <v>203</v>
      </c>
      <c r="AI75" s="64">
        <f t="shared" si="10"/>
        <v>3</v>
      </c>
      <c r="AJ75" s="64"/>
      <c r="AK75" s="142"/>
      <c r="AN75" s="69">
        <f t="shared" si="15"/>
        <v>0</v>
      </c>
      <c r="AY75" s="70">
        <f t="shared" si="16"/>
        <v>0</v>
      </c>
    </row>
    <row r="76" spans="1:52">
      <c r="B76">
        <v>73</v>
      </c>
      <c r="C76">
        <v>73</v>
      </c>
      <c r="D76">
        <v>21</v>
      </c>
      <c r="E76" s="99">
        <v>1</v>
      </c>
      <c r="F76" s="100" t="s">
        <v>530</v>
      </c>
      <c r="G76" s="101" t="s">
        <v>100</v>
      </c>
      <c r="H76" s="102" t="s">
        <v>23</v>
      </c>
      <c r="I76" s="103" t="str">
        <f t="shared" si="11"/>
        <v>LAKI LAKI</v>
      </c>
      <c r="J76" s="104" t="s">
        <v>288</v>
      </c>
      <c r="K76" s="105">
        <v>25578</v>
      </c>
      <c r="L76" s="106">
        <f t="shared" ca="1" si="12"/>
        <v>50</v>
      </c>
      <c r="M76" s="104" t="s">
        <v>274</v>
      </c>
      <c r="N76" s="107" t="s">
        <v>220</v>
      </c>
      <c r="O76" s="104" t="str">
        <f t="shared" si="14"/>
        <v>ISLAM</v>
      </c>
      <c r="P76" s="104" t="s">
        <v>221</v>
      </c>
      <c r="Q76" s="104" t="s">
        <v>222</v>
      </c>
      <c r="R76" s="108">
        <v>1</v>
      </c>
      <c r="S76" s="104" t="s">
        <v>527</v>
      </c>
      <c r="T76" s="104" t="s">
        <v>224</v>
      </c>
      <c r="U76" s="104" t="s">
        <v>531</v>
      </c>
      <c r="V76" s="104" t="s">
        <v>532</v>
      </c>
      <c r="W76" s="109" t="s">
        <v>533</v>
      </c>
      <c r="X76" s="104" t="s">
        <v>100</v>
      </c>
      <c r="Y76" s="104" t="s">
        <v>228</v>
      </c>
      <c r="Z76" s="104" t="s">
        <v>22</v>
      </c>
      <c r="AA76" s="104" t="s">
        <v>229</v>
      </c>
      <c r="AB76" s="104" t="s">
        <v>230</v>
      </c>
      <c r="AC76" s="104" t="s">
        <v>231</v>
      </c>
      <c r="AD76" s="99" t="str">
        <f t="shared" si="13"/>
        <v>INDONESIA</v>
      </c>
      <c r="AE76" s="94" t="s">
        <v>232</v>
      </c>
      <c r="AF76" s="97" t="s">
        <v>233</v>
      </c>
      <c r="AG76" s="142" t="s">
        <v>166</v>
      </c>
      <c r="AH76" s="142" t="s">
        <v>203</v>
      </c>
      <c r="AI76" s="64" t="e">
        <f t="shared" si="10"/>
        <v>#N/A</v>
      </c>
      <c r="AJ76" s="64"/>
      <c r="AK76" s="142"/>
      <c r="AN76" s="69">
        <f t="shared" si="15"/>
        <v>0</v>
      </c>
      <c r="AY76" s="70">
        <f t="shared" si="16"/>
        <v>0</v>
      </c>
    </row>
    <row r="77" spans="1:52" s="99" customFormat="1">
      <c r="A77" s="121"/>
      <c r="B77">
        <v>74</v>
      </c>
      <c r="C77">
        <v>74</v>
      </c>
      <c r="D77"/>
      <c r="E77">
        <v>2</v>
      </c>
      <c r="F77" s="88" t="s">
        <v>534</v>
      </c>
      <c r="G77" s="89" t="s">
        <v>535</v>
      </c>
      <c r="H77" s="90" t="s">
        <v>16</v>
      </c>
      <c r="I77" s="91" t="str">
        <f t="shared" si="11"/>
        <v>PEREMPUAN</v>
      </c>
      <c r="J77" s="64" t="s">
        <v>536</v>
      </c>
      <c r="K77" s="92">
        <v>26382</v>
      </c>
      <c r="L77" s="93">
        <f t="shared" ca="1" si="12"/>
        <v>48</v>
      </c>
      <c r="M77" s="64" t="s">
        <v>253</v>
      </c>
      <c r="N77" s="94" t="s">
        <v>220</v>
      </c>
      <c r="O77" s="64" t="str">
        <f t="shared" si="14"/>
        <v>ISLAM</v>
      </c>
      <c r="P77" s="64" t="s">
        <v>221</v>
      </c>
      <c r="Q77" s="64" t="s">
        <v>245</v>
      </c>
      <c r="R77" s="95">
        <v>3</v>
      </c>
      <c r="S77" s="64" t="s">
        <v>223</v>
      </c>
      <c r="T77" s="64" t="s">
        <v>246</v>
      </c>
      <c r="U77" s="64" t="s">
        <v>537</v>
      </c>
      <c r="V77" s="64" t="s">
        <v>538</v>
      </c>
      <c r="W77" s="96" t="s">
        <v>533</v>
      </c>
      <c r="X77" s="64" t="s">
        <v>100</v>
      </c>
      <c r="Y77" s="64" t="s">
        <v>228</v>
      </c>
      <c r="Z77" s="64" t="s">
        <v>22</v>
      </c>
      <c r="AA77" s="64" t="s">
        <v>229</v>
      </c>
      <c r="AB77" s="64" t="s">
        <v>230</v>
      </c>
      <c r="AC77" s="64" t="s">
        <v>231</v>
      </c>
      <c r="AD77" t="str">
        <f t="shared" si="13"/>
        <v>INDONESIA</v>
      </c>
      <c r="AE77" s="94" t="s">
        <v>232</v>
      </c>
      <c r="AF77" s="97" t="s">
        <v>233</v>
      </c>
      <c r="AG77" s="142" t="s">
        <v>166</v>
      </c>
      <c r="AH77" s="142" t="s">
        <v>203</v>
      </c>
      <c r="AI77" s="64">
        <f t="shared" si="10"/>
        <v>2</v>
      </c>
      <c r="AJ77" s="64"/>
      <c r="AK77" s="142"/>
      <c r="AL77" s="124">
        <v>3500000</v>
      </c>
      <c r="AM77" s="124">
        <v>2500000</v>
      </c>
      <c r="AN77" s="69">
        <f t="shared" si="15"/>
        <v>1000000</v>
      </c>
      <c r="AO77" s="125" t="s">
        <v>234</v>
      </c>
      <c r="AP77" s="125" t="s">
        <v>235</v>
      </c>
      <c r="AQ77" s="125" t="s">
        <v>236</v>
      </c>
      <c r="AR77" s="125" t="s">
        <v>237</v>
      </c>
      <c r="AS77" s="125" t="s">
        <v>238</v>
      </c>
      <c r="AT77" s="125" t="s">
        <v>239</v>
      </c>
      <c r="AU77" s="125" t="s">
        <v>240</v>
      </c>
      <c r="AV77" s="125">
        <v>0.5</v>
      </c>
      <c r="AW77" s="125">
        <v>2</v>
      </c>
      <c r="AX77" s="125"/>
      <c r="AY77" s="70">
        <f t="shared" si="16"/>
        <v>2.5</v>
      </c>
      <c r="AZ77" s="71"/>
    </row>
    <row r="78" spans="1:52">
      <c r="B78">
        <v>75</v>
      </c>
      <c r="C78">
        <v>75</v>
      </c>
      <c r="E78">
        <v>3</v>
      </c>
      <c r="F78" s="88" t="s">
        <v>539</v>
      </c>
      <c r="G78" s="89" t="s">
        <v>540</v>
      </c>
      <c r="H78" s="90" t="s">
        <v>16</v>
      </c>
      <c r="I78" s="91" t="str">
        <f t="shared" si="11"/>
        <v>PEREMPUAN</v>
      </c>
      <c r="J78" s="64" t="s">
        <v>541</v>
      </c>
      <c r="K78" s="92">
        <v>36657</v>
      </c>
      <c r="L78" s="93">
        <f t="shared" ca="1" si="12"/>
        <v>19</v>
      </c>
      <c r="M78" s="64" t="s">
        <v>253</v>
      </c>
      <c r="N78" s="94" t="s">
        <v>220</v>
      </c>
      <c r="O78" s="64" t="str">
        <f t="shared" si="14"/>
        <v>ISLAM</v>
      </c>
      <c r="P78" s="64" t="s">
        <v>254</v>
      </c>
      <c r="Q78" s="64" t="s">
        <v>255</v>
      </c>
      <c r="R78" s="95">
        <v>4</v>
      </c>
      <c r="S78" s="64" t="s">
        <v>320</v>
      </c>
      <c r="T78" s="64" t="s">
        <v>266</v>
      </c>
      <c r="U78" s="64" t="s">
        <v>535</v>
      </c>
      <c r="V78" s="64" t="s">
        <v>100</v>
      </c>
      <c r="W78" s="96" t="s">
        <v>533</v>
      </c>
      <c r="X78" s="64" t="s">
        <v>100</v>
      </c>
      <c r="Y78" s="64" t="s">
        <v>228</v>
      </c>
      <c r="Z78" s="64" t="s">
        <v>22</v>
      </c>
      <c r="AA78" s="64" t="s">
        <v>229</v>
      </c>
      <c r="AB78" s="64" t="s">
        <v>230</v>
      </c>
      <c r="AC78" s="64" t="s">
        <v>231</v>
      </c>
      <c r="AD78" t="str">
        <f t="shared" si="13"/>
        <v>INDONESIA</v>
      </c>
      <c r="AE78" s="94" t="s">
        <v>232</v>
      </c>
      <c r="AF78" s="97" t="s">
        <v>233</v>
      </c>
      <c r="AG78" s="142" t="s">
        <v>166</v>
      </c>
      <c r="AH78" s="142"/>
      <c r="AI78" s="64">
        <f t="shared" si="10"/>
        <v>3</v>
      </c>
      <c r="AJ78" s="64"/>
      <c r="AK78" s="142"/>
      <c r="AN78" s="69">
        <f t="shared" si="15"/>
        <v>0</v>
      </c>
      <c r="AY78" s="70">
        <f t="shared" si="16"/>
        <v>0</v>
      </c>
    </row>
    <row r="79" spans="1:52">
      <c r="B79">
        <v>76</v>
      </c>
      <c r="C79">
        <v>76</v>
      </c>
      <c r="D79">
        <v>22</v>
      </c>
      <c r="E79" s="99">
        <v>1</v>
      </c>
      <c r="F79" s="100" t="s">
        <v>542</v>
      </c>
      <c r="G79" s="101" t="s">
        <v>543</v>
      </c>
      <c r="H79" s="102" t="s">
        <v>23</v>
      </c>
      <c r="I79" s="103" t="str">
        <f t="shared" si="11"/>
        <v>LAKI LAKI</v>
      </c>
      <c r="J79" s="104" t="s">
        <v>544</v>
      </c>
      <c r="K79" s="105">
        <v>25731</v>
      </c>
      <c r="L79" s="106">
        <f t="shared" ca="1" si="12"/>
        <v>49</v>
      </c>
      <c r="M79" s="104" t="s">
        <v>476</v>
      </c>
      <c r="N79" s="107" t="s">
        <v>220</v>
      </c>
      <c r="O79" s="104" t="str">
        <f t="shared" si="14"/>
        <v>ISLAM</v>
      </c>
      <c r="P79" s="104" t="s">
        <v>221</v>
      </c>
      <c r="Q79" s="104" t="s">
        <v>222</v>
      </c>
      <c r="R79" s="108">
        <v>1</v>
      </c>
      <c r="S79" s="104" t="s">
        <v>223</v>
      </c>
      <c r="T79" s="104" t="s">
        <v>283</v>
      </c>
      <c r="U79" s="104" t="s">
        <v>516</v>
      </c>
      <c r="V79" s="104" t="s">
        <v>545</v>
      </c>
      <c r="W79" s="109" t="s">
        <v>546</v>
      </c>
      <c r="X79" s="104" t="s">
        <v>543</v>
      </c>
      <c r="Y79" s="104" t="s">
        <v>228</v>
      </c>
      <c r="Z79" s="104" t="s">
        <v>22</v>
      </c>
      <c r="AA79" s="104" t="s">
        <v>229</v>
      </c>
      <c r="AB79" s="104" t="s">
        <v>230</v>
      </c>
      <c r="AC79" s="104" t="s">
        <v>231</v>
      </c>
      <c r="AD79" s="99" t="str">
        <f t="shared" si="13"/>
        <v>INDONESIA</v>
      </c>
      <c r="AE79" s="94" t="s">
        <v>232</v>
      </c>
      <c r="AF79" s="97" t="s">
        <v>233</v>
      </c>
      <c r="AG79" s="111" t="s">
        <v>519</v>
      </c>
      <c r="AH79" s="111" t="s">
        <v>203</v>
      </c>
      <c r="AI79" s="64" t="e">
        <f t="shared" si="10"/>
        <v>#N/A</v>
      </c>
      <c r="AJ79" s="64"/>
      <c r="AK79" s="111"/>
      <c r="AN79" s="69">
        <f t="shared" si="15"/>
        <v>0</v>
      </c>
      <c r="AY79" s="70">
        <f t="shared" si="16"/>
        <v>0</v>
      </c>
    </row>
    <row r="80" spans="1:52" s="99" customFormat="1">
      <c r="A80" s="121"/>
      <c r="B80">
        <v>77</v>
      </c>
      <c r="C80">
        <v>77</v>
      </c>
      <c r="D80"/>
      <c r="E80">
        <v>2</v>
      </c>
      <c r="F80" s="88" t="s">
        <v>547</v>
      </c>
      <c r="G80" s="89" t="s">
        <v>548</v>
      </c>
      <c r="H80" s="90" t="s">
        <v>16</v>
      </c>
      <c r="I80" s="91" t="str">
        <f t="shared" si="11"/>
        <v>PEREMPUAN</v>
      </c>
      <c r="J80" s="64" t="s">
        <v>22</v>
      </c>
      <c r="K80" s="92">
        <v>29648</v>
      </c>
      <c r="L80" s="93">
        <f t="shared" ca="1" si="12"/>
        <v>39</v>
      </c>
      <c r="M80" s="64" t="s">
        <v>282</v>
      </c>
      <c r="N80" s="94" t="s">
        <v>220</v>
      </c>
      <c r="O80" s="64" t="str">
        <f t="shared" si="14"/>
        <v>ISLAM</v>
      </c>
      <c r="P80" s="64" t="s">
        <v>221</v>
      </c>
      <c r="Q80" s="64" t="s">
        <v>245</v>
      </c>
      <c r="R80" s="95">
        <v>3</v>
      </c>
      <c r="S80" s="64" t="s">
        <v>256</v>
      </c>
      <c r="T80" s="64" t="s">
        <v>246</v>
      </c>
      <c r="U80" s="64" t="s">
        <v>549</v>
      </c>
      <c r="V80" s="64" t="s">
        <v>550</v>
      </c>
      <c r="W80" s="96" t="s">
        <v>546</v>
      </c>
      <c r="X80" s="64" t="s">
        <v>543</v>
      </c>
      <c r="Y80" s="64" t="s">
        <v>228</v>
      </c>
      <c r="Z80" s="64" t="s">
        <v>22</v>
      </c>
      <c r="AA80" s="64" t="s">
        <v>229</v>
      </c>
      <c r="AB80" s="64" t="s">
        <v>230</v>
      </c>
      <c r="AC80" s="64" t="s">
        <v>231</v>
      </c>
      <c r="AD80" t="str">
        <f t="shared" si="13"/>
        <v>INDONESIA</v>
      </c>
      <c r="AE80" s="94" t="s">
        <v>232</v>
      </c>
      <c r="AF80" s="97" t="s">
        <v>233</v>
      </c>
      <c r="AG80" s="111" t="s">
        <v>519</v>
      </c>
      <c r="AH80" s="111" t="s">
        <v>203</v>
      </c>
      <c r="AI80" s="64">
        <f t="shared" si="10"/>
        <v>2</v>
      </c>
      <c r="AJ80" s="64"/>
      <c r="AK80" s="111"/>
      <c r="AL80" s="124">
        <v>5000000</v>
      </c>
      <c r="AM80" s="124">
        <v>3000000</v>
      </c>
      <c r="AN80" s="69">
        <f t="shared" si="15"/>
        <v>2000000</v>
      </c>
      <c r="AO80" s="125" t="s">
        <v>234</v>
      </c>
      <c r="AP80" s="125" t="s">
        <v>235</v>
      </c>
      <c r="AQ80" s="125" t="s">
        <v>236</v>
      </c>
      <c r="AR80" s="125" t="s">
        <v>237</v>
      </c>
      <c r="AS80" s="125" t="s">
        <v>238</v>
      </c>
      <c r="AT80" s="125" t="s">
        <v>239</v>
      </c>
      <c r="AU80" s="125" t="s">
        <v>240</v>
      </c>
      <c r="AV80" s="125">
        <v>0.5</v>
      </c>
      <c r="AW80" s="125">
        <v>6</v>
      </c>
      <c r="AX80" s="125"/>
      <c r="AY80" s="70">
        <f t="shared" si="16"/>
        <v>6.5</v>
      </c>
      <c r="AZ80" s="71"/>
    </row>
    <row r="81" spans="1:52">
      <c r="B81">
        <v>78</v>
      </c>
      <c r="C81">
        <v>78</v>
      </c>
      <c r="E81">
        <v>3</v>
      </c>
      <c r="F81" s="88" t="s">
        <v>551</v>
      </c>
      <c r="G81" s="89" t="s">
        <v>552</v>
      </c>
      <c r="H81" s="90" t="s">
        <v>16</v>
      </c>
      <c r="I81" s="91" t="str">
        <f t="shared" si="11"/>
        <v>PEREMPUAN</v>
      </c>
      <c r="J81" s="64" t="s">
        <v>22</v>
      </c>
      <c r="K81" s="92">
        <v>36305</v>
      </c>
      <c r="L81" s="93">
        <f t="shared" ca="1" si="12"/>
        <v>20</v>
      </c>
      <c r="M81" s="64" t="s">
        <v>253</v>
      </c>
      <c r="N81" s="94" t="s">
        <v>220</v>
      </c>
      <c r="O81" s="64" t="str">
        <f t="shared" si="14"/>
        <v>ISLAM</v>
      </c>
      <c r="P81" s="64" t="s">
        <v>254</v>
      </c>
      <c r="Q81" s="64" t="s">
        <v>255</v>
      </c>
      <c r="R81" s="95">
        <v>4</v>
      </c>
      <c r="S81" s="64" t="s">
        <v>320</v>
      </c>
      <c r="T81" s="64" t="s">
        <v>266</v>
      </c>
      <c r="U81" s="64" t="s">
        <v>548</v>
      </c>
      <c r="V81" s="64" t="s">
        <v>543</v>
      </c>
      <c r="W81" s="96" t="s">
        <v>546</v>
      </c>
      <c r="X81" s="64" t="s">
        <v>543</v>
      </c>
      <c r="Y81" s="64" t="s">
        <v>228</v>
      </c>
      <c r="Z81" s="64" t="s">
        <v>22</v>
      </c>
      <c r="AA81" s="64" t="s">
        <v>229</v>
      </c>
      <c r="AB81" s="64" t="s">
        <v>230</v>
      </c>
      <c r="AC81" s="64" t="s">
        <v>231</v>
      </c>
      <c r="AD81" t="str">
        <f t="shared" si="13"/>
        <v>INDONESIA</v>
      </c>
      <c r="AE81" s="94" t="s">
        <v>232</v>
      </c>
      <c r="AF81" s="97" t="s">
        <v>233</v>
      </c>
      <c r="AG81" s="111" t="s">
        <v>519</v>
      </c>
      <c r="AH81" s="111"/>
      <c r="AI81" s="64">
        <f t="shared" si="10"/>
        <v>3</v>
      </c>
      <c r="AJ81" s="64"/>
      <c r="AK81" s="111"/>
      <c r="AN81" s="69">
        <f t="shared" si="15"/>
        <v>0</v>
      </c>
      <c r="AY81" s="70">
        <f t="shared" si="16"/>
        <v>0</v>
      </c>
    </row>
    <row r="82" spans="1:52">
      <c r="B82">
        <v>79</v>
      </c>
      <c r="C82">
        <v>79</v>
      </c>
      <c r="E82">
        <v>4</v>
      </c>
      <c r="F82" s="88" t="s">
        <v>553</v>
      </c>
      <c r="G82" s="89" t="s">
        <v>554</v>
      </c>
      <c r="H82" s="90" t="s">
        <v>23</v>
      </c>
      <c r="I82" s="91" t="str">
        <f t="shared" si="11"/>
        <v>LAKI LAKI</v>
      </c>
      <c r="J82" s="64" t="s">
        <v>555</v>
      </c>
      <c r="K82" s="92">
        <v>38061</v>
      </c>
      <c r="L82" s="93">
        <f t="shared" ca="1" si="12"/>
        <v>16</v>
      </c>
      <c r="M82" s="64" t="s">
        <v>253</v>
      </c>
      <c r="N82" s="94" t="s">
        <v>220</v>
      </c>
      <c r="O82" s="64" t="str">
        <f t="shared" si="14"/>
        <v>ISLAM</v>
      </c>
      <c r="P82" s="64" t="s">
        <v>254</v>
      </c>
      <c r="Q82" s="64" t="s">
        <v>255</v>
      </c>
      <c r="R82" s="95">
        <v>4</v>
      </c>
      <c r="S82" s="64" t="s">
        <v>262</v>
      </c>
      <c r="T82" s="64" t="s">
        <v>266</v>
      </c>
      <c r="U82" s="64" t="s">
        <v>548</v>
      </c>
      <c r="V82" s="64" t="s">
        <v>543</v>
      </c>
      <c r="W82" s="96" t="s">
        <v>546</v>
      </c>
      <c r="X82" s="64" t="s">
        <v>543</v>
      </c>
      <c r="Y82" s="64" t="s">
        <v>228</v>
      </c>
      <c r="Z82" s="64" t="s">
        <v>22</v>
      </c>
      <c r="AA82" s="64" t="s">
        <v>229</v>
      </c>
      <c r="AB82" s="64" t="s">
        <v>230</v>
      </c>
      <c r="AC82" s="64" t="s">
        <v>231</v>
      </c>
      <c r="AD82" t="str">
        <f t="shared" si="13"/>
        <v>INDONESIA</v>
      </c>
      <c r="AE82" s="94" t="s">
        <v>232</v>
      </c>
      <c r="AF82" s="97" t="s">
        <v>233</v>
      </c>
      <c r="AG82" s="111" t="s">
        <v>519</v>
      </c>
      <c r="AH82" s="111"/>
      <c r="AI82" s="64">
        <f t="shared" si="10"/>
        <v>3</v>
      </c>
      <c r="AJ82" s="64"/>
      <c r="AK82" s="111"/>
      <c r="AN82" s="69">
        <f t="shared" si="15"/>
        <v>0</v>
      </c>
      <c r="AY82" s="70">
        <f t="shared" si="16"/>
        <v>0</v>
      </c>
    </row>
    <row r="83" spans="1:52">
      <c r="B83">
        <v>80</v>
      </c>
      <c r="C83">
        <v>80</v>
      </c>
      <c r="E83">
        <v>5</v>
      </c>
      <c r="F83" s="160" t="s">
        <v>556</v>
      </c>
      <c r="G83" s="89" t="s">
        <v>557</v>
      </c>
      <c r="H83" s="90" t="s">
        <v>23</v>
      </c>
      <c r="I83" s="91" t="str">
        <f t="shared" si="11"/>
        <v>LAKI LAKI</v>
      </c>
      <c r="J83" s="64" t="s">
        <v>555</v>
      </c>
      <c r="K83" s="92">
        <v>39464</v>
      </c>
      <c r="L83" s="93">
        <f t="shared" ca="1" si="12"/>
        <v>12</v>
      </c>
      <c r="M83" s="64"/>
      <c r="N83" s="94" t="s">
        <v>220</v>
      </c>
      <c r="O83" s="64" t="str">
        <f t="shared" si="14"/>
        <v>ISLAM</v>
      </c>
      <c r="P83" s="64" t="s">
        <v>254</v>
      </c>
      <c r="Q83" s="64" t="s">
        <v>255</v>
      </c>
      <c r="R83" s="95">
        <v>4</v>
      </c>
      <c r="S83" s="64" t="s">
        <v>369</v>
      </c>
      <c r="T83" s="64" t="s">
        <v>266</v>
      </c>
      <c r="U83" s="64" t="s">
        <v>548</v>
      </c>
      <c r="V83" s="64" t="s">
        <v>543</v>
      </c>
      <c r="W83" s="96" t="s">
        <v>546</v>
      </c>
      <c r="X83" s="64" t="s">
        <v>543</v>
      </c>
      <c r="Y83" s="64" t="s">
        <v>228</v>
      </c>
      <c r="Z83" s="64" t="s">
        <v>22</v>
      </c>
      <c r="AA83" s="64" t="s">
        <v>229</v>
      </c>
      <c r="AB83" s="64" t="s">
        <v>230</v>
      </c>
      <c r="AC83" s="64" t="s">
        <v>231</v>
      </c>
      <c r="AD83" t="str">
        <f t="shared" si="13"/>
        <v>INDONESIA</v>
      </c>
      <c r="AE83" s="94" t="s">
        <v>232</v>
      </c>
      <c r="AF83" s="97" t="s">
        <v>233</v>
      </c>
      <c r="AG83" s="111" t="s">
        <v>519</v>
      </c>
      <c r="AH83" s="111"/>
      <c r="AI83" s="64">
        <f t="shared" si="10"/>
        <v>3</v>
      </c>
      <c r="AJ83" s="64"/>
      <c r="AK83" s="111"/>
      <c r="AN83" s="69">
        <f t="shared" si="15"/>
        <v>0</v>
      </c>
      <c r="AY83" s="70">
        <f t="shared" si="16"/>
        <v>0</v>
      </c>
    </row>
    <row r="84" spans="1:52">
      <c r="B84">
        <v>81</v>
      </c>
      <c r="C84">
        <v>81</v>
      </c>
      <c r="D84">
        <v>23</v>
      </c>
      <c r="E84" s="99">
        <v>1</v>
      </c>
      <c r="F84" s="100" t="s">
        <v>558</v>
      </c>
      <c r="G84" s="101" t="s">
        <v>559</v>
      </c>
      <c r="H84" s="102" t="s">
        <v>23</v>
      </c>
      <c r="I84" s="103" t="str">
        <f t="shared" si="11"/>
        <v>LAKI LAKI</v>
      </c>
      <c r="J84" s="104" t="s">
        <v>376</v>
      </c>
      <c r="K84" s="105">
        <v>26934</v>
      </c>
      <c r="L84" s="106">
        <f t="shared" ca="1" si="12"/>
        <v>46</v>
      </c>
      <c r="M84" s="104" t="s">
        <v>253</v>
      </c>
      <c r="N84" s="107" t="s">
        <v>220</v>
      </c>
      <c r="O84" s="104" t="str">
        <f t="shared" si="14"/>
        <v>ISLAM</v>
      </c>
      <c r="P84" s="104" t="s">
        <v>221</v>
      </c>
      <c r="Q84" s="104" t="s">
        <v>222</v>
      </c>
      <c r="R84" s="108">
        <v>1</v>
      </c>
      <c r="S84" s="104" t="s">
        <v>223</v>
      </c>
      <c r="T84" s="104" t="s">
        <v>283</v>
      </c>
      <c r="U84" s="104" t="s">
        <v>560</v>
      </c>
      <c r="V84" s="104" t="s">
        <v>561</v>
      </c>
      <c r="W84" s="109" t="s">
        <v>562</v>
      </c>
      <c r="X84" s="104" t="s">
        <v>559</v>
      </c>
      <c r="Y84" s="104" t="s">
        <v>228</v>
      </c>
      <c r="Z84" s="104" t="s">
        <v>22</v>
      </c>
      <c r="AA84" s="104" t="s">
        <v>229</v>
      </c>
      <c r="AB84" s="104" t="s">
        <v>230</v>
      </c>
      <c r="AC84" s="104" t="s">
        <v>231</v>
      </c>
      <c r="AD84" s="99" t="str">
        <f t="shared" si="13"/>
        <v>INDONESIA</v>
      </c>
      <c r="AE84" s="94" t="s">
        <v>232</v>
      </c>
      <c r="AF84" s="97" t="s">
        <v>233</v>
      </c>
      <c r="AG84" s="142" t="s">
        <v>381</v>
      </c>
      <c r="AH84" s="142" t="s">
        <v>203</v>
      </c>
      <c r="AI84" s="64" t="e">
        <f t="shared" si="10"/>
        <v>#N/A</v>
      </c>
      <c r="AJ84" s="64"/>
      <c r="AK84" s="142"/>
      <c r="AN84" s="69">
        <f t="shared" si="15"/>
        <v>0</v>
      </c>
      <c r="AY84" s="70">
        <f t="shared" si="16"/>
        <v>0</v>
      </c>
    </row>
    <row r="85" spans="1:52" s="99" customFormat="1">
      <c r="A85" s="121"/>
      <c r="B85">
        <v>82</v>
      </c>
      <c r="C85">
        <v>82</v>
      </c>
      <c r="D85"/>
      <c r="E85">
        <v>2</v>
      </c>
      <c r="F85" s="88" t="s">
        <v>563</v>
      </c>
      <c r="G85" s="89" t="s">
        <v>564</v>
      </c>
      <c r="H85" s="90" t="s">
        <v>16</v>
      </c>
      <c r="I85" s="91" t="str">
        <f t="shared" si="11"/>
        <v>PEREMPUAN</v>
      </c>
      <c r="J85" s="64" t="s">
        <v>376</v>
      </c>
      <c r="K85" s="92">
        <v>26726</v>
      </c>
      <c r="L85" s="93">
        <f t="shared" ca="1" si="12"/>
        <v>47</v>
      </c>
      <c r="M85" s="64" t="s">
        <v>253</v>
      </c>
      <c r="N85" s="94" t="s">
        <v>220</v>
      </c>
      <c r="O85" s="64" t="str">
        <f t="shared" si="14"/>
        <v>ISLAM</v>
      </c>
      <c r="P85" s="64" t="s">
        <v>221</v>
      </c>
      <c r="Q85" s="64" t="s">
        <v>245</v>
      </c>
      <c r="R85" s="95">
        <v>3</v>
      </c>
      <c r="S85" s="64" t="s">
        <v>289</v>
      </c>
      <c r="T85" s="64" t="s">
        <v>246</v>
      </c>
      <c r="U85" s="64" t="s">
        <v>565</v>
      </c>
      <c r="V85" s="64" t="s">
        <v>566</v>
      </c>
      <c r="W85" s="96" t="s">
        <v>562</v>
      </c>
      <c r="X85" s="64" t="s">
        <v>559</v>
      </c>
      <c r="Y85" s="64" t="s">
        <v>228</v>
      </c>
      <c r="Z85" s="64" t="s">
        <v>22</v>
      </c>
      <c r="AA85" s="64" t="s">
        <v>229</v>
      </c>
      <c r="AB85" s="64" t="s">
        <v>230</v>
      </c>
      <c r="AC85" s="64" t="s">
        <v>231</v>
      </c>
      <c r="AD85" t="str">
        <f t="shared" si="13"/>
        <v>INDONESIA</v>
      </c>
      <c r="AE85" s="94" t="s">
        <v>232</v>
      </c>
      <c r="AF85" s="97" t="s">
        <v>233</v>
      </c>
      <c r="AG85" s="142" t="s">
        <v>381</v>
      </c>
      <c r="AH85" s="142" t="s">
        <v>203</v>
      </c>
      <c r="AI85" s="64">
        <f t="shared" si="10"/>
        <v>2</v>
      </c>
      <c r="AJ85" s="64"/>
      <c r="AK85" s="142"/>
      <c r="AL85" s="124">
        <v>3000000</v>
      </c>
      <c r="AM85" s="124">
        <v>2500000</v>
      </c>
      <c r="AN85" s="69">
        <f t="shared" si="15"/>
        <v>500000</v>
      </c>
      <c r="AO85" s="125" t="s">
        <v>234</v>
      </c>
      <c r="AP85" s="125" t="s">
        <v>235</v>
      </c>
      <c r="AQ85" s="125" t="s">
        <v>236</v>
      </c>
      <c r="AR85" s="125" t="s">
        <v>479</v>
      </c>
      <c r="AS85" s="125" t="s">
        <v>238</v>
      </c>
      <c r="AT85" s="125" t="s">
        <v>567</v>
      </c>
      <c r="AU85" s="125" t="s">
        <v>240</v>
      </c>
      <c r="AV85" s="125"/>
      <c r="AW85" s="125">
        <v>2</v>
      </c>
      <c r="AX85" s="125"/>
      <c r="AY85" s="70">
        <f t="shared" si="16"/>
        <v>2</v>
      </c>
      <c r="AZ85" s="71"/>
    </row>
    <row r="86" spans="1:52">
      <c r="B86">
        <v>83</v>
      </c>
      <c r="C86">
        <v>83</v>
      </c>
      <c r="E86">
        <v>3</v>
      </c>
      <c r="F86" s="88" t="s">
        <v>568</v>
      </c>
      <c r="G86" s="89" t="s">
        <v>569</v>
      </c>
      <c r="H86" s="90" t="s">
        <v>16</v>
      </c>
      <c r="I86" s="91" t="str">
        <f t="shared" si="11"/>
        <v>PEREMPUAN</v>
      </c>
      <c r="J86" s="64" t="s">
        <v>22</v>
      </c>
      <c r="K86" s="92">
        <v>37353</v>
      </c>
      <c r="L86" s="93">
        <f t="shared" ca="1" si="12"/>
        <v>18</v>
      </c>
      <c r="M86" s="64" t="s">
        <v>253</v>
      </c>
      <c r="N86" s="94" t="s">
        <v>220</v>
      </c>
      <c r="O86" s="64" t="str">
        <f t="shared" si="14"/>
        <v>ISLAM</v>
      </c>
      <c r="P86" s="64" t="s">
        <v>254</v>
      </c>
      <c r="Q86" s="64" t="s">
        <v>255</v>
      </c>
      <c r="R86" s="95">
        <v>4</v>
      </c>
      <c r="S86" s="64" t="s">
        <v>262</v>
      </c>
      <c r="T86" s="64" t="s">
        <v>266</v>
      </c>
      <c r="U86" s="64" t="s">
        <v>570</v>
      </c>
      <c r="V86" s="64" t="s">
        <v>559</v>
      </c>
      <c r="W86" s="96" t="s">
        <v>562</v>
      </c>
      <c r="X86" s="64" t="s">
        <v>559</v>
      </c>
      <c r="Y86" s="64" t="s">
        <v>228</v>
      </c>
      <c r="Z86" s="64" t="s">
        <v>22</v>
      </c>
      <c r="AA86" s="64" t="s">
        <v>229</v>
      </c>
      <c r="AB86" s="64" t="s">
        <v>230</v>
      </c>
      <c r="AC86" s="64" t="s">
        <v>231</v>
      </c>
      <c r="AD86" t="str">
        <f t="shared" si="13"/>
        <v>INDONESIA</v>
      </c>
      <c r="AE86" s="94" t="s">
        <v>232</v>
      </c>
      <c r="AF86" s="97" t="s">
        <v>233</v>
      </c>
      <c r="AG86" s="142" t="s">
        <v>381</v>
      </c>
      <c r="AH86" s="142"/>
      <c r="AI86" s="64">
        <f t="shared" si="10"/>
        <v>3</v>
      </c>
      <c r="AJ86" s="64"/>
      <c r="AK86" s="142"/>
      <c r="AN86" s="69">
        <f t="shared" si="15"/>
        <v>0</v>
      </c>
      <c r="AY86" s="70">
        <f t="shared" si="16"/>
        <v>0</v>
      </c>
    </row>
    <row r="87" spans="1:52">
      <c r="B87">
        <v>84</v>
      </c>
      <c r="C87">
        <v>84</v>
      </c>
      <c r="E87">
        <v>4</v>
      </c>
      <c r="F87" s="88" t="s">
        <v>571</v>
      </c>
      <c r="G87" s="89" t="s">
        <v>572</v>
      </c>
      <c r="H87" s="90" t="s">
        <v>16</v>
      </c>
      <c r="I87" s="91" t="str">
        <f t="shared" si="11"/>
        <v>PEREMPUAN</v>
      </c>
      <c r="J87" s="64" t="s">
        <v>22</v>
      </c>
      <c r="K87" s="92">
        <v>38825</v>
      </c>
      <c r="L87" s="93">
        <f t="shared" ca="1" si="12"/>
        <v>13</v>
      </c>
      <c r="M87" s="64" t="s">
        <v>253</v>
      </c>
      <c r="N87" s="94" t="s">
        <v>220</v>
      </c>
      <c r="O87" s="64" t="str">
        <f t="shared" si="14"/>
        <v>ISLAM</v>
      </c>
      <c r="P87" s="64" t="s">
        <v>254</v>
      </c>
      <c r="Q87" s="64" t="s">
        <v>255</v>
      </c>
      <c r="R87" s="95">
        <v>4</v>
      </c>
      <c r="S87" s="64" t="s">
        <v>369</v>
      </c>
      <c r="T87" s="64" t="s">
        <v>266</v>
      </c>
      <c r="U87" s="64" t="s">
        <v>570</v>
      </c>
      <c r="V87" s="64" t="s">
        <v>559</v>
      </c>
      <c r="W87" s="96" t="s">
        <v>562</v>
      </c>
      <c r="X87" s="64" t="s">
        <v>559</v>
      </c>
      <c r="Y87" s="64" t="s">
        <v>228</v>
      </c>
      <c r="Z87" s="64" t="s">
        <v>22</v>
      </c>
      <c r="AA87" s="64" t="s">
        <v>229</v>
      </c>
      <c r="AB87" s="64" t="s">
        <v>230</v>
      </c>
      <c r="AC87" s="64" t="s">
        <v>231</v>
      </c>
      <c r="AD87" t="str">
        <f t="shared" si="13"/>
        <v>INDONESIA</v>
      </c>
      <c r="AE87" s="94" t="s">
        <v>232</v>
      </c>
      <c r="AF87" s="97" t="s">
        <v>233</v>
      </c>
      <c r="AG87" s="142" t="s">
        <v>381</v>
      </c>
      <c r="AH87" s="142"/>
      <c r="AI87" s="64">
        <f t="shared" si="10"/>
        <v>3</v>
      </c>
      <c r="AJ87" s="64"/>
      <c r="AK87" s="142"/>
      <c r="AN87" s="69">
        <f t="shared" si="15"/>
        <v>0</v>
      </c>
      <c r="AY87" s="70">
        <f t="shared" si="16"/>
        <v>0</v>
      </c>
    </row>
    <row r="88" spans="1:52">
      <c r="B88">
        <v>85</v>
      </c>
      <c r="C88">
        <v>85</v>
      </c>
      <c r="E88">
        <v>5</v>
      </c>
      <c r="F88" s="98" t="s">
        <v>573</v>
      </c>
      <c r="G88" s="89" t="s">
        <v>574</v>
      </c>
      <c r="H88" s="90" t="s">
        <v>16</v>
      </c>
      <c r="I88" s="91" t="str">
        <f t="shared" si="11"/>
        <v>PEREMPUAN</v>
      </c>
      <c r="J88" s="64" t="s">
        <v>22</v>
      </c>
      <c r="K88" s="92">
        <v>40330</v>
      </c>
      <c r="L88" s="93">
        <f t="shared" ca="1" si="12"/>
        <v>9</v>
      </c>
      <c r="M88" s="64"/>
      <c r="N88" s="94" t="s">
        <v>220</v>
      </c>
      <c r="O88" s="64" t="str">
        <f t="shared" si="14"/>
        <v>ISLAM</v>
      </c>
      <c r="P88" s="64" t="s">
        <v>254</v>
      </c>
      <c r="Q88" s="64" t="s">
        <v>255</v>
      </c>
      <c r="R88" s="95">
        <v>4</v>
      </c>
      <c r="S88" s="64" t="s">
        <v>369</v>
      </c>
      <c r="T88" s="64" t="s">
        <v>270</v>
      </c>
      <c r="U88" s="64" t="s">
        <v>570</v>
      </c>
      <c r="V88" s="64" t="s">
        <v>559</v>
      </c>
      <c r="W88" s="96" t="s">
        <v>562</v>
      </c>
      <c r="X88" s="64" t="s">
        <v>559</v>
      </c>
      <c r="Y88" s="64" t="s">
        <v>228</v>
      </c>
      <c r="Z88" s="64" t="s">
        <v>22</v>
      </c>
      <c r="AA88" s="64" t="s">
        <v>229</v>
      </c>
      <c r="AB88" s="64" t="s">
        <v>230</v>
      </c>
      <c r="AC88" s="64" t="s">
        <v>231</v>
      </c>
      <c r="AD88" t="str">
        <f t="shared" si="13"/>
        <v>INDONESIA</v>
      </c>
      <c r="AE88" s="94" t="s">
        <v>232</v>
      </c>
      <c r="AF88" s="97" t="s">
        <v>233</v>
      </c>
      <c r="AG88" s="142" t="s">
        <v>381</v>
      </c>
      <c r="AH88" s="142"/>
      <c r="AI88" s="64">
        <f t="shared" si="10"/>
        <v>3</v>
      </c>
      <c r="AJ88" s="64"/>
      <c r="AK88" s="142"/>
      <c r="AN88" s="69">
        <f t="shared" si="15"/>
        <v>0</v>
      </c>
      <c r="AY88" s="70">
        <f t="shared" si="16"/>
        <v>0</v>
      </c>
    </row>
    <row r="89" spans="1:52">
      <c r="B89">
        <v>86</v>
      </c>
      <c r="C89">
        <v>86</v>
      </c>
      <c r="D89">
        <v>24</v>
      </c>
      <c r="E89" s="99">
        <v>1</v>
      </c>
      <c r="F89" s="150" t="s">
        <v>575</v>
      </c>
      <c r="G89" s="101" t="s">
        <v>576</v>
      </c>
      <c r="H89" s="102" t="s">
        <v>23</v>
      </c>
      <c r="I89" s="103" t="str">
        <f t="shared" si="11"/>
        <v>LAKI LAKI</v>
      </c>
      <c r="J89" s="104" t="s">
        <v>577</v>
      </c>
      <c r="K89" s="105">
        <v>18111</v>
      </c>
      <c r="L89" s="106">
        <f t="shared" ca="1" si="12"/>
        <v>70</v>
      </c>
      <c r="M89" s="104"/>
      <c r="N89" s="107" t="s">
        <v>220</v>
      </c>
      <c r="O89" s="104" t="str">
        <f t="shared" si="14"/>
        <v>ISLAM</v>
      </c>
      <c r="P89" s="104" t="s">
        <v>221</v>
      </c>
      <c r="Q89" s="104" t="s">
        <v>222</v>
      </c>
      <c r="R89" s="108">
        <v>1</v>
      </c>
      <c r="S89" s="104" t="s">
        <v>256</v>
      </c>
      <c r="T89" s="104" t="s">
        <v>283</v>
      </c>
      <c r="U89" s="104" t="s">
        <v>578</v>
      </c>
      <c r="V89" s="104" t="s">
        <v>579</v>
      </c>
      <c r="W89" s="112" t="s">
        <v>580</v>
      </c>
      <c r="X89" s="104" t="s">
        <v>576</v>
      </c>
      <c r="Y89" s="104" t="s">
        <v>228</v>
      </c>
      <c r="Z89" s="104" t="s">
        <v>22</v>
      </c>
      <c r="AA89" s="104" t="s">
        <v>229</v>
      </c>
      <c r="AB89" s="104" t="s">
        <v>230</v>
      </c>
      <c r="AC89" s="104" t="s">
        <v>231</v>
      </c>
      <c r="AD89" s="99" t="str">
        <f t="shared" si="13"/>
        <v>INDONESIA</v>
      </c>
      <c r="AE89" s="94" t="s">
        <v>232</v>
      </c>
      <c r="AF89" s="110" t="s">
        <v>233</v>
      </c>
      <c r="AG89" s="142" t="s">
        <v>166</v>
      </c>
      <c r="AH89" s="142" t="s">
        <v>203</v>
      </c>
      <c r="AI89" s="64" t="e">
        <f t="shared" si="10"/>
        <v>#N/A</v>
      </c>
      <c r="AJ89" s="64"/>
      <c r="AK89" s="142"/>
      <c r="AN89" s="69">
        <f t="shared" si="15"/>
        <v>0</v>
      </c>
      <c r="AY89" s="70">
        <f t="shared" si="16"/>
        <v>0</v>
      </c>
    </row>
    <row r="90" spans="1:52">
      <c r="B90">
        <v>87</v>
      </c>
      <c r="C90">
        <v>87</v>
      </c>
      <c r="E90" s="71">
        <v>2</v>
      </c>
      <c r="F90" s="160" t="s">
        <v>581</v>
      </c>
      <c r="G90" s="89" t="s">
        <v>582</v>
      </c>
      <c r="H90" s="90" t="s">
        <v>16</v>
      </c>
      <c r="I90" s="91" t="str">
        <f t="shared" si="11"/>
        <v>PEREMPUAN</v>
      </c>
      <c r="J90" s="64" t="s">
        <v>583</v>
      </c>
      <c r="K90" s="92">
        <v>22247</v>
      </c>
      <c r="L90" s="93">
        <f t="shared" ca="1" si="12"/>
        <v>59</v>
      </c>
      <c r="M90" s="64"/>
      <c r="N90" s="94" t="s">
        <v>220</v>
      </c>
      <c r="O90" s="64" t="str">
        <f t="shared" si="14"/>
        <v>ISLAM</v>
      </c>
      <c r="P90" s="64" t="s">
        <v>221</v>
      </c>
      <c r="Q90" s="64" t="s">
        <v>245</v>
      </c>
      <c r="R90" s="95">
        <v>4</v>
      </c>
      <c r="S90" s="64" t="s">
        <v>256</v>
      </c>
      <c r="T90" s="64" t="s">
        <v>246</v>
      </c>
      <c r="U90" s="64" t="s">
        <v>584</v>
      </c>
      <c r="V90" s="64" t="s">
        <v>585</v>
      </c>
      <c r="W90" s="119" t="s">
        <v>580</v>
      </c>
      <c r="X90" s="120" t="s">
        <v>576</v>
      </c>
      <c r="Y90" s="64" t="s">
        <v>228</v>
      </c>
      <c r="Z90" s="64" t="s">
        <v>22</v>
      </c>
      <c r="AA90" s="64" t="s">
        <v>229</v>
      </c>
      <c r="AB90" s="64" t="s">
        <v>230</v>
      </c>
      <c r="AC90" s="64" t="s">
        <v>231</v>
      </c>
      <c r="AD90" t="str">
        <f t="shared" si="13"/>
        <v>INDONESIA</v>
      </c>
      <c r="AE90" s="94" t="s">
        <v>232</v>
      </c>
      <c r="AF90" s="97" t="s">
        <v>233</v>
      </c>
      <c r="AG90" s="142" t="s">
        <v>166</v>
      </c>
      <c r="AH90" s="142" t="s">
        <v>203</v>
      </c>
      <c r="AI90" s="64">
        <f t="shared" si="10"/>
        <v>2</v>
      </c>
      <c r="AJ90" s="64"/>
      <c r="AK90" s="142"/>
    </row>
    <row r="91" spans="1:52" s="99" customFormat="1">
      <c r="A91" s="121"/>
      <c r="B91">
        <v>88</v>
      </c>
      <c r="C91">
        <v>88</v>
      </c>
      <c r="D91"/>
      <c r="E91">
        <v>3</v>
      </c>
      <c r="F91" s="160" t="s">
        <v>586</v>
      </c>
      <c r="G91" s="89" t="s">
        <v>587</v>
      </c>
      <c r="H91" s="90" t="s">
        <v>23</v>
      </c>
      <c r="I91" s="91" t="str">
        <f t="shared" si="11"/>
        <v>LAKI LAKI</v>
      </c>
      <c r="J91" s="64" t="s">
        <v>583</v>
      </c>
      <c r="K91" s="92">
        <v>36401</v>
      </c>
      <c r="L91" s="93">
        <f t="shared" ca="1" si="12"/>
        <v>20</v>
      </c>
      <c r="M91" s="64"/>
      <c r="N91" s="94" t="s">
        <v>220</v>
      </c>
      <c r="O91" s="64" t="str">
        <f t="shared" si="14"/>
        <v>ISLAM</v>
      </c>
      <c r="P91" s="64" t="s">
        <v>254</v>
      </c>
      <c r="Q91" s="64" t="s">
        <v>255</v>
      </c>
      <c r="R91" s="95">
        <v>6</v>
      </c>
      <c r="S91" s="64" t="s">
        <v>289</v>
      </c>
      <c r="T91" s="64" t="s">
        <v>261</v>
      </c>
      <c r="U91" s="64" t="s">
        <v>582</v>
      </c>
      <c r="V91" s="64" t="s">
        <v>576</v>
      </c>
      <c r="W91" s="119" t="s">
        <v>580</v>
      </c>
      <c r="X91" s="120" t="s">
        <v>576</v>
      </c>
      <c r="Y91" s="64" t="s">
        <v>228</v>
      </c>
      <c r="Z91" s="64" t="s">
        <v>22</v>
      </c>
      <c r="AA91" s="64" t="s">
        <v>229</v>
      </c>
      <c r="AB91" s="64" t="s">
        <v>230</v>
      </c>
      <c r="AC91" s="64" t="s">
        <v>231</v>
      </c>
      <c r="AD91" t="str">
        <f t="shared" si="13"/>
        <v>INDONESIA</v>
      </c>
      <c r="AE91" s="94" t="s">
        <v>232</v>
      </c>
      <c r="AF91" s="97" t="s">
        <v>233</v>
      </c>
      <c r="AG91" s="142" t="s">
        <v>166</v>
      </c>
      <c r="AH91" s="142" t="s">
        <v>203</v>
      </c>
      <c r="AI91" s="64">
        <f t="shared" si="10"/>
        <v>3</v>
      </c>
      <c r="AJ91" s="64"/>
      <c r="AK91" s="142"/>
      <c r="AL91" s="124">
        <v>3500000</v>
      </c>
      <c r="AM91" s="124">
        <v>2000000</v>
      </c>
      <c r="AN91" s="69">
        <f t="shared" si="15"/>
        <v>1500000</v>
      </c>
      <c r="AO91" s="125" t="s">
        <v>234</v>
      </c>
      <c r="AP91" s="125" t="s">
        <v>235</v>
      </c>
      <c r="AQ91" s="125" t="s">
        <v>236</v>
      </c>
      <c r="AR91" s="125" t="s">
        <v>237</v>
      </c>
      <c r="AS91" s="125" t="s">
        <v>238</v>
      </c>
      <c r="AT91" s="125" t="s">
        <v>239</v>
      </c>
      <c r="AU91" s="125" t="s">
        <v>240</v>
      </c>
      <c r="AV91" s="125">
        <v>0.3</v>
      </c>
      <c r="AW91" s="125">
        <v>2</v>
      </c>
      <c r="AX91" s="125"/>
      <c r="AY91" s="70">
        <f t="shared" si="16"/>
        <v>2.2999999999999998</v>
      </c>
      <c r="AZ91" s="71"/>
    </row>
    <row r="92" spans="1:52">
      <c r="B92">
        <v>89</v>
      </c>
      <c r="C92">
        <v>89</v>
      </c>
      <c r="E92">
        <v>5</v>
      </c>
      <c r="F92" s="143" t="s">
        <v>588</v>
      </c>
      <c r="G92" s="144" t="s">
        <v>589</v>
      </c>
      <c r="H92" s="145" t="s">
        <v>23</v>
      </c>
      <c r="I92" s="146" t="str">
        <f t="shared" si="11"/>
        <v>LAKI LAKI</v>
      </c>
      <c r="J92" s="64" t="s">
        <v>583</v>
      </c>
      <c r="K92" s="147">
        <v>9328</v>
      </c>
      <c r="L92" s="139">
        <f t="shared" ca="1" si="12"/>
        <v>94</v>
      </c>
      <c r="M92" s="120" t="s">
        <v>253</v>
      </c>
      <c r="N92" s="133" t="s">
        <v>220</v>
      </c>
      <c r="O92" s="120" t="str">
        <f t="shared" si="14"/>
        <v>ISLAM</v>
      </c>
      <c r="P92" s="120" t="s">
        <v>221</v>
      </c>
      <c r="Q92" s="120" t="s">
        <v>327</v>
      </c>
      <c r="R92" s="148">
        <v>7</v>
      </c>
      <c r="S92" s="120" t="s">
        <v>256</v>
      </c>
      <c r="T92" s="120" t="s">
        <v>283</v>
      </c>
      <c r="U92" s="120" t="s">
        <v>590</v>
      </c>
      <c r="V92" s="120" t="s">
        <v>591</v>
      </c>
      <c r="W92" s="119" t="s">
        <v>580</v>
      </c>
      <c r="X92" s="120" t="s">
        <v>576</v>
      </c>
      <c r="Y92" s="120" t="s">
        <v>228</v>
      </c>
      <c r="Z92" s="120" t="s">
        <v>22</v>
      </c>
      <c r="AA92" s="120" t="s">
        <v>229</v>
      </c>
      <c r="AB92" s="120" t="s">
        <v>230</v>
      </c>
      <c r="AC92" s="120" t="s">
        <v>231</v>
      </c>
      <c r="AD92" s="121" t="str">
        <f t="shared" si="13"/>
        <v>INDONESIA</v>
      </c>
      <c r="AE92" s="94" t="s">
        <v>232</v>
      </c>
      <c r="AF92" s="122" t="s">
        <v>233</v>
      </c>
      <c r="AG92" s="142" t="s">
        <v>166</v>
      </c>
      <c r="AH92" s="142"/>
      <c r="AI92" s="64" t="e">
        <f t="shared" si="10"/>
        <v>#N/A</v>
      </c>
      <c r="AJ92" s="64"/>
      <c r="AK92" s="142"/>
    </row>
    <row r="93" spans="1:52">
      <c r="B93">
        <v>90</v>
      </c>
      <c r="C93">
        <v>90</v>
      </c>
      <c r="D93">
        <v>25</v>
      </c>
      <c r="E93" s="161">
        <v>1</v>
      </c>
      <c r="F93" s="162" t="s">
        <v>592</v>
      </c>
      <c r="G93" s="163" t="s">
        <v>593</v>
      </c>
      <c r="H93" s="102" t="s">
        <v>23</v>
      </c>
      <c r="I93" s="99" t="str">
        <f t="shared" si="11"/>
        <v>LAKI LAKI</v>
      </c>
      <c r="J93" s="104" t="s">
        <v>22</v>
      </c>
      <c r="K93" s="164">
        <v>35991</v>
      </c>
      <c r="L93" s="99">
        <f t="shared" ca="1" si="12"/>
        <v>21</v>
      </c>
      <c r="M93" s="99"/>
      <c r="N93" s="107" t="s">
        <v>220</v>
      </c>
      <c r="O93" s="99" t="str">
        <f t="shared" si="14"/>
        <v>ISLAM</v>
      </c>
      <c r="P93" s="104" t="s">
        <v>221</v>
      </c>
      <c r="Q93" s="104" t="s">
        <v>222</v>
      </c>
      <c r="R93" s="99">
        <v>1</v>
      </c>
      <c r="S93" s="104" t="s">
        <v>256</v>
      </c>
      <c r="T93" s="104" t="s">
        <v>283</v>
      </c>
      <c r="U93" s="104" t="s">
        <v>594</v>
      </c>
      <c r="V93" s="104" t="s">
        <v>595</v>
      </c>
      <c r="W93" s="165" t="s">
        <v>596</v>
      </c>
      <c r="X93" s="104" t="s">
        <v>593</v>
      </c>
      <c r="Y93" s="104" t="s">
        <v>228</v>
      </c>
      <c r="Z93" s="99"/>
      <c r="AA93" s="99"/>
      <c r="AB93" s="99"/>
      <c r="AC93" s="99"/>
      <c r="AD93" s="99" t="str">
        <f t="shared" si="13"/>
        <v>INDONESIA</v>
      </c>
      <c r="AE93" s="94" t="s">
        <v>232</v>
      </c>
      <c r="AF93" s="110" t="s">
        <v>233</v>
      </c>
      <c r="AG93" s="142" t="s">
        <v>166</v>
      </c>
      <c r="AH93" s="142" t="s">
        <v>203</v>
      </c>
      <c r="AI93" s="64" t="e">
        <f t="shared" si="10"/>
        <v>#N/A</v>
      </c>
      <c r="AJ93" s="64"/>
      <c r="AK93" s="142"/>
      <c r="AN93" s="69">
        <f t="shared" si="15"/>
        <v>0</v>
      </c>
      <c r="AY93" s="70">
        <f t="shared" si="16"/>
        <v>0</v>
      </c>
    </row>
    <row r="94" spans="1:52">
      <c r="B94">
        <v>91</v>
      </c>
      <c r="C94">
        <v>91</v>
      </c>
      <c r="E94">
        <v>2</v>
      </c>
      <c r="F94" s="160" t="s">
        <v>597</v>
      </c>
      <c r="G94" s="89" t="s">
        <v>598</v>
      </c>
      <c r="H94" s="90" t="s">
        <v>16</v>
      </c>
      <c r="I94" s="91" t="str">
        <f t="shared" si="11"/>
        <v>PEREMPUAN</v>
      </c>
      <c r="J94" s="64" t="s">
        <v>599</v>
      </c>
      <c r="K94" s="92">
        <v>34297</v>
      </c>
      <c r="L94" s="93">
        <f t="shared" ca="1" si="12"/>
        <v>26</v>
      </c>
      <c r="M94" s="64"/>
      <c r="N94" s="94" t="s">
        <v>220</v>
      </c>
      <c r="O94" s="64" t="str">
        <f t="shared" si="14"/>
        <v>ISLAM</v>
      </c>
      <c r="P94" s="64" t="s">
        <v>221</v>
      </c>
      <c r="Q94" s="64" t="s">
        <v>245</v>
      </c>
      <c r="R94" s="95">
        <v>6</v>
      </c>
      <c r="S94" s="64" t="s">
        <v>223</v>
      </c>
      <c r="T94" s="64" t="s">
        <v>246</v>
      </c>
      <c r="U94" s="64" t="s">
        <v>582</v>
      </c>
      <c r="V94" s="64" t="s">
        <v>576</v>
      </c>
      <c r="W94" s="166" t="s">
        <v>596</v>
      </c>
      <c r="X94" s="120" t="s">
        <v>593</v>
      </c>
      <c r="Y94" s="120" t="s">
        <v>228</v>
      </c>
      <c r="Z94" s="120" t="s">
        <v>22</v>
      </c>
      <c r="AA94" s="120" t="s">
        <v>229</v>
      </c>
      <c r="AB94" s="120" t="s">
        <v>230</v>
      </c>
      <c r="AC94" s="120" t="s">
        <v>231</v>
      </c>
      <c r="AD94" s="121" t="str">
        <f t="shared" si="13"/>
        <v>INDONESIA</v>
      </c>
      <c r="AE94" s="94" t="s">
        <v>232</v>
      </c>
      <c r="AF94" s="97" t="s">
        <v>233</v>
      </c>
      <c r="AG94" s="142" t="s">
        <v>166</v>
      </c>
      <c r="AH94" s="142" t="s">
        <v>203</v>
      </c>
      <c r="AI94" s="64">
        <f t="shared" si="10"/>
        <v>2</v>
      </c>
      <c r="AJ94" s="64"/>
      <c r="AK94" s="142"/>
    </row>
    <row r="95" spans="1:52">
      <c r="B95">
        <v>92</v>
      </c>
      <c r="C95">
        <v>92</v>
      </c>
      <c r="E95">
        <v>3</v>
      </c>
      <c r="F95" s="167" t="s">
        <v>600</v>
      </c>
      <c r="G95" s="89" t="s">
        <v>601</v>
      </c>
      <c r="H95" s="90" t="s">
        <v>16</v>
      </c>
      <c r="I95" s="91" t="str">
        <f t="shared" si="11"/>
        <v>PEREMPUAN</v>
      </c>
      <c r="J95" s="64" t="s">
        <v>229</v>
      </c>
      <c r="K95" s="92">
        <v>42431</v>
      </c>
      <c r="L95" s="93">
        <f t="shared" ca="1" si="12"/>
        <v>4</v>
      </c>
      <c r="M95" s="64"/>
      <c r="N95" s="94" t="s">
        <v>220</v>
      </c>
      <c r="O95" s="64" t="str">
        <f t="shared" si="14"/>
        <v>ISLAM</v>
      </c>
      <c r="P95" s="64" t="s">
        <v>254</v>
      </c>
      <c r="Q95" s="64" t="s">
        <v>255</v>
      </c>
      <c r="R95" s="95"/>
      <c r="S95" s="64" t="s">
        <v>265</v>
      </c>
      <c r="T95" s="64" t="s">
        <v>270</v>
      </c>
      <c r="U95" s="64" t="s">
        <v>598</v>
      </c>
      <c r="V95" s="64" t="s">
        <v>593</v>
      </c>
      <c r="W95" s="166" t="s">
        <v>596</v>
      </c>
      <c r="X95" s="120" t="s">
        <v>593</v>
      </c>
      <c r="Y95" s="64" t="s">
        <v>228</v>
      </c>
      <c r="Z95" s="64"/>
      <c r="AA95" s="64"/>
      <c r="AB95" s="64"/>
      <c r="AC95" s="64"/>
      <c r="AD95" s="120" t="s">
        <v>46</v>
      </c>
      <c r="AE95" s="94" t="s">
        <v>232</v>
      </c>
      <c r="AF95" s="97" t="s">
        <v>233</v>
      </c>
      <c r="AG95" s="142" t="s">
        <v>166</v>
      </c>
      <c r="AH95" s="142"/>
      <c r="AI95" s="64">
        <f t="shared" si="10"/>
        <v>3</v>
      </c>
      <c r="AJ95" s="64"/>
      <c r="AK95" s="142"/>
    </row>
    <row r="96" spans="1:52">
      <c r="B96">
        <v>93</v>
      </c>
      <c r="C96">
        <v>93</v>
      </c>
      <c r="D96">
        <v>26</v>
      </c>
      <c r="E96" s="99">
        <v>1</v>
      </c>
      <c r="F96" s="100" t="s">
        <v>602</v>
      </c>
      <c r="G96" s="101" t="s">
        <v>603</v>
      </c>
      <c r="H96" s="102" t="s">
        <v>23</v>
      </c>
      <c r="I96" s="103" t="str">
        <f t="shared" si="11"/>
        <v>LAKI LAKI</v>
      </c>
      <c r="J96" s="104" t="s">
        <v>309</v>
      </c>
      <c r="K96" s="105">
        <v>25911</v>
      </c>
      <c r="L96" s="106">
        <f t="shared" ca="1" si="12"/>
        <v>49</v>
      </c>
      <c r="M96" s="104" t="s">
        <v>253</v>
      </c>
      <c r="N96" s="107" t="s">
        <v>220</v>
      </c>
      <c r="O96" s="104" t="str">
        <f t="shared" si="14"/>
        <v>ISLAM</v>
      </c>
      <c r="P96" s="104" t="s">
        <v>221</v>
      </c>
      <c r="Q96" s="104" t="s">
        <v>222</v>
      </c>
      <c r="R96" s="108">
        <v>1</v>
      </c>
      <c r="S96" s="104" t="s">
        <v>256</v>
      </c>
      <c r="T96" s="104" t="s">
        <v>283</v>
      </c>
      <c r="U96" s="104" t="s">
        <v>604</v>
      </c>
      <c r="V96" s="104" t="s">
        <v>605</v>
      </c>
      <c r="W96" s="109" t="s">
        <v>606</v>
      </c>
      <c r="X96" s="104" t="s">
        <v>603</v>
      </c>
      <c r="Y96" s="104" t="s">
        <v>228</v>
      </c>
      <c r="Z96" s="104" t="s">
        <v>22</v>
      </c>
      <c r="AA96" s="104" t="s">
        <v>229</v>
      </c>
      <c r="AB96" s="104" t="s">
        <v>230</v>
      </c>
      <c r="AC96" s="104" t="s">
        <v>231</v>
      </c>
      <c r="AD96" s="99" t="str">
        <f t="shared" si="13"/>
        <v>INDONESIA</v>
      </c>
      <c r="AE96" s="94" t="s">
        <v>232</v>
      </c>
      <c r="AF96" s="97" t="s">
        <v>233</v>
      </c>
      <c r="AG96" s="142" t="s">
        <v>166</v>
      </c>
      <c r="AH96" s="142" t="s">
        <v>203</v>
      </c>
      <c r="AI96" s="64" t="e">
        <f t="shared" si="10"/>
        <v>#N/A</v>
      </c>
      <c r="AJ96" s="64"/>
      <c r="AK96" s="142"/>
      <c r="AN96" s="69">
        <f t="shared" si="15"/>
        <v>0</v>
      </c>
      <c r="AY96" s="70">
        <f t="shared" si="16"/>
        <v>0</v>
      </c>
    </row>
    <row r="97" spans="1:52" s="99" customFormat="1">
      <c r="A97" s="121"/>
      <c r="B97">
        <v>94</v>
      </c>
      <c r="C97">
        <v>94</v>
      </c>
      <c r="D97"/>
      <c r="E97">
        <v>2</v>
      </c>
      <c r="F97" s="88" t="s">
        <v>607</v>
      </c>
      <c r="G97" s="89" t="s">
        <v>608</v>
      </c>
      <c r="H97" s="90" t="s">
        <v>16</v>
      </c>
      <c r="I97" s="91" t="str">
        <f t="shared" si="11"/>
        <v>PEREMPUAN</v>
      </c>
      <c r="J97" s="64" t="s">
        <v>309</v>
      </c>
      <c r="K97" s="92">
        <v>27706</v>
      </c>
      <c r="L97" s="93">
        <f t="shared" ca="1" si="12"/>
        <v>44</v>
      </c>
      <c r="M97" s="64" t="s">
        <v>253</v>
      </c>
      <c r="N97" s="94" t="s">
        <v>220</v>
      </c>
      <c r="O97" s="64" t="str">
        <f t="shared" si="14"/>
        <v>ISLAM</v>
      </c>
      <c r="P97" s="64" t="s">
        <v>221</v>
      </c>
      <c r="Q97" s="64" t="s">
        <v>245</v>
      </c>
      <c r="R97" s="95">
        <v>3</v>
      </c>
      <c r="S97" s="64" t="s">
        <v>256</v>
      </c>
      <c r="T97" s="64" t="s">
        <v>246</v>
      </c>
      <c r="U97" s="64" t="s">
        <v>609</v>
      </c>
      <c r="V97" s="64" t="s">
        <v>610</v>
      </c>
      <c r="W97" s="96" t="s">
        <v>606</v>
      </c>
      <c r="X97" s="64" t="s">
        <v>603</v>
      </c>
      <c r="Y97" s="64" t="s">
        <v>228</v>
      </c>
      <c r="Z97" s="64" t="s">
        <v>22</v>
      </c>
      <c r="AA97" s="64" t="s">
        <v>229</v>
      </c>
      <c r="AB97" s="64" t="s">
        <v>230</v>
      </c>
      <c r="AC97" s="64" t="s">
        <v>231</v>
      </c>
      <c r="AD97" t="str">
        <f t="shared" si="13"/>
        <v>INDONESIA</v>
      </c>
      <c r="AE97" s="94" t="s">
        <v>232</v>
      </c>
      <c r="AF97" s="97" t="s">
        <v>233</v>
      </c>
      <c r="AG97" s="142" t="s">
        <v>166</v>
      </c>
      <c r="AH97" s="142" t="s">
        <v>203</v>
      </c>
      <c r="AI97" s="64">
        <f t="shared" si="10"/>
        <v>2</v>
      </c>
      <c r="AJ97" s="64"/>
      <c r="AK97" s="142"/>
      <c r="AL97" s="124">
        <v>3000000</v>
      </c>
      <c r="AM97" s="124">
        <v>2500000</v>
      </c>
      <c r="AN97" s="69">
        <f t="shared" si="15"/>
        <v>500000</v>
      </c>
      <c r="AO97" s="125" t="s">
        <v>234</v>
      </c>
      <c r="AP97" s="125" t="s">
        <v>235</v>
      </c>
      <c r="AQ97" s="125" t="s">
        <v>236</v>
      </c>
      <c r="AR97" s="125" t="s">
        <v>479</v>
      </c>
      <c r="AS97" s="125" t="s">
        <v>238</v>
      </c>
      <c r="AT97" s="125" t="s">
        <v>567</v>
      </c>
      <c r="AU97" s="125" t="s">
        <v>240</v>
      </c>
      <c r="AV97" s="125">
        <v>0.5</v>
      </c>
      <c r="AW97" s="125">
        <v>2</v>
      </c>
      <c r="AX97" s="125"/>
      <c r="AY97" s="70">
        <f t="shared" si="16"/>
        <v>2.5</v>
      </c>
      <c r="AZ97" s="71"/>
    </row>
    <row r="98" spans="1:52">
      <c r="B98">
        <v>95</v>
      </c>
      <c r="C98">
        <v>95</v>
      </c>
      <c r="E98">
        <v>3</v>
      </c>
      <c r="F98" s="88" t="s">
        <v>611</v>
      </c>
      <c r="G98" s="89" t="s">
        <v>612</v>
      </c>
      <c r="H98" s="90" t="s">
        <v>16</v>
      </c>
      <c r="I98" s="91" t="str">
        <f t="shared" si="11"/>
        <v>PEREMPUAN</v>
      </c>
      <c r="J98" s="64" t="s">
        <v>613</v>
      </c>
      <c r="K98" s="92">
        <v>34261</v>
      </c>
      <c r="L98" s="93">
        <f t="shared" ca="1" si="12"/>
        <v>26</v>
      </c>
      <c r="M98" s="64" t="s">
        <v>253</v>
      </c>
      <c r="N98" s="94" t="s">
        <v>220</v>
      </c>
      <c r="O98" s="64" t="str">
        <f t="shared" si="14"/>
        <v>ISLAM</v>
      </c>
      <c r="P98" s="64" t="s">
        <v>254</v>
      </c>
      <c r="Q98" s="64" t="s">
        <v>255</v>
      </c>
      <c r="R98" s="95">
        <v>4</v>
      </c>
      <c r="S98" s="64" t="s">
        <v>483</v>
      </c>
      <c r="T98" s="64" t="s">
        <v>266</v>
      </c>
      <c r="U98" s="64" t="s">
        <v>608</v>
      </c>
      <c r="V98" s="64" t="s">
        <v>603</v>
      </c>
      <c r="W98" s="96" t="s">
        <v>606</v>
      </c>
      <c r="X98" s="64" t="s">
        <v>603</v>
      </c>
      <c r="Y98" s="64" t="s">
        <v>228</v>
      </c>
      <c r="Z98" s="64" t="s">
        <v>22</v>
      </c>
      <c r="AA98" s="64" t="s">
        <v>229</v>
      </c>
      <c r="AB98" s="64" t="s">
        <v>230</v>
      </c>
      <c r="AC98" s="64" t="s">
        <v>231</v>
      </c>
      <c r="AD98" t="str">
        <f t="shared" si="13"/>
        <v>INDONESIA</v>
      </c>
      <c r="AE98" s="94" t="s">
        <v>232</v>
      </c>
      <c r="AF98" s="97" t="s">
        <v>233</v>
      </c>
      <c r="AG98" s="142" t="s">
        <v>166</v>
      </c>
      <c r="AH98" s="142"/>
      <c r="AI98" s="64">
        <f t="shared" si="10"/>
        <v>3</v>
      </c>
      <c r="AJ98" s="64"/>
      <c r="AK98" s="142"/>
      <c r="AN98" s="69">
        <f t="shared" si="15"/>
        <v>0</v>
      </c>
      <c r="AY98" s="70">
        <f t="shared" si="16"/>
        <v>0</v>
      </c>
    </row>
    <row r="99" spans="1:52">
      <c r="B99">
        <v>96</v>
      </c>
      <c r="C99">
        <v>96</v>
      </c>
      <c r="E99">
        <v>4</v>
      </c>
      <c r="F99" s="98" t="s">
        <v>614</v>
      </c>
      <c r="G99" s="89" t="s">
        <v>615</v>
      </c>
      <c r="H99" s="90" t="s">
        <v>16</v>
      </c>
      <c r="I99" s="91" t="str">
        <f t="shared" si="11"/>
        <v>PEREMPUAN</v>
      </c>
      <c r="J99" s="64" t="s">
        <v>22</v>
      </c>
      <c r="K99" s="92">
        <v>36116</v>
      </c>
      <c r="L99" s="93">
        <f t="shared" ca="1" si="12"/>
        <v>21</v>
      </c>
      <c r="M99" s="64" t="s">
        <v>253</v>
      </c>
      <c r="N99" s="94" t="s">
        <v>220</v>
      </c>
      <c r="O99" s="64" t="str">
        <f t="shared" si="14"/>
        <v>ISLAM</v>
      </c>
      <c r="P99" s="64" t="s">
        <v>254</v>
      </c>
      <c r="Q99" s="64" t="s">
        <v>255</v>
      </c>
      <c r="R99" s="95">
        <v>4</v>
      </c>
      <c r="S99" s="64" t="s">
        <v>483</v>
      </c>
      <c r="T99" s="64" t="s">
        <v>266</v>
      </c>
      <c r="U99" s="64" t="s">
        <v>608</v>
      </c>
      <c r="V99" s="64" t="s">
        <v>603</v>
      </c>
      <c r="W99" s="96" t="s">
        <v>606</v>
      </c>
      <c r="X99" s="64" t="s">
        <v>603</v>
      </c>
      <c r="Y99" s="64" t="s">
        <v>228</v>
      </c>
      <c r="Z99" s="64" t="s">
        <v>22</v>
      </c>
      <c r="AA99" s="64" t="s">
        <v>229</v>
      </c>
      <c r="AB99" s="64" t="s">
        <v>230</v>
      </c>
      <c r="AC99" s="64" t="s">
        <v>231</v>
      </c>
      <c r="AD99" t="str">
        <f t="shared" si="13"/>
        <v>INDONESIA</v>
      </c>
      <c r="AE99" s="94" t="s">
        <v>232</v>
      </c>
      <c r="AF99" s="97" t="s">
        <v>233</v>
      </c>
      <c r="AG99" s="142" t="s">
        <v>166</v>
      </c>
      <c r="AH99" s="142" t="s">
        <v>203</v>
      </c>
      <c r="AI99" s="64">
        <f t="shared" si="10"/>
        <v>3</v>
      </c>
      <c r="AJ99" s="64"/>
      <c r="AK99" s="142"/>
      <c r="AN99" s="69">
        <f t="shared" si="15"/>
        <v>0</v>
      </c>
      <c r="AY99" s="70">
        <f t="shared" si="16"/>
        <v>0</v>
      </c>
    </row>
    <row r="100" spans="1:52">
      <c r="B100">
        <v>97</v>
      </c>
      <c r="C100">
        <v>97</v>
      </c>
      <c r="D100">
        <v>27</v>
      </c>
      <c r="E100" s="99">
        <v>1</v>
      </c>
      <c r="F100" s="100" t="s">
        <v>616</v>
      </c>
      <c r="G100" s="101" t="s">
        <v>617</v>
      </c>
      <c r="H100" s="102" t="s">
        <v>23</v>
      </c>
      <c r="I100" s="103" t="str">
        <f t="shared" si="11"/>
        <v>LAKI LAKI</v>
      </c>
      <c r="J100" s="104" t="s">
        <v>618</v>
      </c>
      <c r="K100" s="105">
        <v>26343</v>
      </c>
      <c r="L100" s="106">
        <f t="shared" ca="1" si="12"/>
        <v>48</v>
      </c>
      <c r="M100" s="104" t="s">
        <v>253</v>
      </c>
      <c r="N100" s="107" t="s">
        <v>220</v>
      </c>
      <c r="O100" s="104" t="str">
        <f t="shared" si="14"/>
        <v>ISLAM</v>
      </c>
      <c r="P100" s="104" t="s">
        <v>221</v>
      </c>
      <c r="Q100" s="104" t="s">
        <v>222</v>
      </c>
      <c r="R100" s="108">
        <v>1</v>
      </c>
      <c r="S100" s="104" t="s">
        <v>256</v>
      </c>
      <c r="T100" s="104" t="s">
        <v>283</v>
      </c>
      <c r="U100" s="104" t="s">
        <v>619</v>
      </c>
      <c r="V100" s="104" t="s">
        <v>620</v>
      </c>
      <c r="W100" s="109" t="s">
        <v>621</v>
      </c>
      <c r="X100" s="104" t="s">
        <v>617</v>
      </c>
      <c r="Y100" s="104" t="s">
        <v>228</v>
      </c>
      <c r="Z100" s="104" t="s">
        <v>22</v>
      </c>
      <c r="AA100" s="104" t="s">
        <v>229</v>
      </c>
      <c r="AB100" s="104" t="s">
        <v>230</v>
      </c>
      <c r="AC100" s="104" t="s">
        <v>231</v>
      </c>
      <c r="AD100" s="99" t="str">
        <f t="shared" si="13"/>
        <v>INDONESIA</v>
      </c>
      <c r="AE100" s="94" t="s">
        <v>232</v>
      </c>
      <c r="AF100" s="97" t="s">
        <v>233</v>
      </c>
      <c r="AG100" s="142" t="s">
        <v>622</v>
      </c>
      <c r="AH100" s="142" t="s">
        <v>203</v>
      </c>
      <c r="AI100" s="64" t="e">
        <f t="shared" si="10"/>
        <v>#N/A</v>
      </c>
      <c r="AJ100" s="64"/>
      <c r="AK100" s="142"/>
      <c r="AN100" s="69">
        <f t="shared" si="15"/>
        <v>0</v>
      </c>
      <c r="AY100" s="70">
        <f t="shared" si="16"/>
        <v>0</v>
      </c>
    </row>
    <row r="101" spans="1:52" s="99" customFormat="1">
      <c r="A101" s="121"/>
      <c r="B101">
        <v>98</v>
      </c>
      <c r="C101">
        <v>98</v>
      </c>
      <c r="D101"/>
      <c r="E101">
        <v>2</v>
      </c>
      <c r="F101" s="88" t="s">
        <v>623</v>
      </c>
      <c r="G101" s="89" t="s">
        <v>624</v>
      </c>
      <c r="H101" s="90" t="s">
        <v>16</v>
      </c>
      <c r="I101" s="91" t="str">
        <f t="shared" si="11"/>
        <v>PEREMPUAN</v>
      </c>
      <c r="J101" s="64" t="s">
        <v>244</v>
      </c>
      <c r="K101" s="92">
        <v>27636</v>
      </c>
      <c r="L101" s="93">
        <f t="shared" ca="1" si="12"/>
        <v>44</v>
      </c>
      <c r="M101" s="64" t="s">
        <v>253</v>
      </c>
      <c r="N101" s="94" t="s">
        <v>220</v>
      </c>
      <c r="O101" s="64" t="str">
        <f t="shared" si="14"/>
        <v>ISLAM</v>
      </c>
      <c r="P101" s="64" t="s">
        <v>221</v>
      </c>
      <c r="Q101" s="64" t="s">
        <v>245</v>
      </c>
      <c r="R101" s="95">
        <v>3</v>
      </c>
      <c r="S101" s="64" t="s">
        <v>256</v>
      </c>
      <c r="T101" s="64" t="s">
        <v>246</v>
      </c>
      <c r="U101" s="64" t="s">
        <v>625</v>
      </c>
      <c r="V101" s="64" t="s">
        <v>626</v>
      </c>
      <c r="W101" s="96" t="s">
        <v>621</v>
      </c>
      <c r="X101" s="120" t="s">
        <v>617</v>
      </c>
      <c r="Y101" s="64" t="s">
        <v>228</v>
      </c>
      <c r="Z101" s="64" t="s">
        <v>22</v>
      </c>
      <c r="AA101" s="64" t="s">
        <v>229</v>
      </c>
      <c r="AB101" s="64" t="s">
        <v>230</v>
      </c>
      <c r="AC101" s="64" t="s">
        <v>231</v>
      </c>
      <c r="AD101" t="str">
        <f t="shared" si="13"/>
        <v>INDONESIA</v>
      </c>
      <c r="AE101" s="94" t="s">
        <v>232</v>
      </c>
      <c r="AF101" s="97" t="s">
        <v>233</v>
      </c>
      <c r="AG101" s="142" t="s">
        <v>244</v>
      </c>
      <c r="AH101" s="142" t="s">
        <v>203</v>
      </c>
      <c r="AI101" s="64">
        <f t="shared" si="10"/>
        <v>2</v>
      </c>
      <c r="AJ101" s="64"/>
      <c r="AK101" s="142"/>
      <c r="AL101" s="124">
        <v>3000000</v>
      </c>
      <c r="AM101" s="124">
        <v>2800000</v>
      </c>
      <c r="AN101" s="69">
        <f t="shared" si="15"/>
        <v>200000</v>
      </c>
      <c r="AO101" s="125" t="s">
        <v>234</v>
      </c>
      <c r="AP101" s="125" t="s">
        <v>235</v>
      </c>
      <c r="AQ101" s="125" t="s">
        <v>236</v>
      </c>
      <c r="AR101" s="125" t="s">
        <v>237</v>
      </c>
      <c r="AS101" s="125" t="s">
        <v>238</v>
      </c>
      <c r="AT101" s="125" t="s">
        <v>239</v>
      </c>
      <c r="AU101" s="125" t="s">
        <v>240</v>
      </c>
      <c r="AV101" s="125">
        <v>1</v>
      </c>
      <c r="AW101" s="125">
        <v>2</v>
      </c>
      <c r="AX101" s="125"/>
      <c r="AY101" s="70">
        <f t="shared" si="16"/>
        <v>3</v>
      </c>
      <c r="AZ101" s="71"/>
    </row>
    <row r="102" spans="1:52">
      <c r="B102">
        <v>99</v>
      </c>
      <c r="C102">
        <v>99</v>
      </c>
      <c r="E102">
        <v>3</v>
      </c>
      <c r="F102" s="88" t="s">
        <v>627</v>
      </c>
      <c r="G102" s="89" t="s">
        <v>628</v>
      </c>
      <c r="H102" s="90" t="s">
        <v>23</v>
      </c>
      <c r="I102" s="91" t="str">
        <f t="shared" si="11"/>
        <v>LAKI LAKI</v>
      </c>
      <c r="J102" s="64" t="s">
        <v>22</v>
      </c>
      <c r="K102" s="92">
        <v>35708</v>
      </c>
      <c r="L102" s="93">
        <f t="shared" ref="L102:L133" ca="1" si="17">DATEDIF(K102,TODAY(),"Y")</f>
        <v>22</v>
      </c>
      <c r="M102" s="64" t="s">
        <v>253</v>
      </c>
      <c r="N102" s="94" t="s">
        <v>220</v>
      </c>
      <c r="O102" s="64" t="str">
        <f t="shared" si="14"/>
        <v>ISLAM</v>
      </c>
      <c r="P102" s="64" t="s">
        <v>254</v>
      </c>
      <c r="Q102" s="64" t="s">
        <v>255</v>
      </c>
      <c r="R102" s="95">
        <v>4</v>
      </c>
      <c r="S102" s="64" t="s">
        <v>483</v>
      </c>
      <c r="T102" s="64" t="s">
        <v>266</v>
      </c>
      <c r="U102" s="64" t="s">
        <v>629</v>
      </c>
      <c r="V102" s="64" t="s">
        <v>617</v>
      </c>
      <c r="W102" s="96" t="s">
        <v>621</v>
      </c>
      <c r="X102" s="120" t="s">
        <v>617</v>
      </c>
      <c r="Y102" s="64" t="s">
        <v>228</v>
      </c>
      <c r="Z102" s="64" t="s">
        <v>22</v>
      </c>
      <c r="AA102" s="64" t="s">
        <v>229</v>
      </c>
      <c r="AB102" s="64" t="s">
        <v>230</v>
      </c>
      <c r="AC102" s="64" t="s">
        <v>231</v>
      </c>
      <c r="AD102" t="str">
        <f t="shared" si="13"/>
        <v>INDONESIA</v>
      </c>
      <c r="AE102" s="94" t="s">
        <v>232</v>
      </c>
      <c r="AF102" s="97" t="s">
        <v>233</v>
      </c>
      <c r="AG102" s="142" t="s">
        <v>622</v>
      </c>
      <c r="AH102" s="142"/>
      <c r="AI102" s="64">
        <f t="shared" si="10"/>
        <v>3</v>
      </c>
      <c r="AJ102" s="64"/>
      <c r="AK102" s="142"/>
      <c r="AN102" s="69">
        <f t="shared" si="15"/>
        <v>0</v>
      </c>
      <c r="AY102" s="70">
        <f t="shared" si="16"/>
        <v>0</v>
      </c>
    </row>
    <row r="103" spans="1:52">
      <c r="B103">
        <v>100</v>
      </c>
      <c r="C103">
        <v>100</v>
      </c>
      <c r="E103">
        <v>4</v>
      </c>
      <c r="F103" s="88" t="s">
        <v>630</v>
      </c>
      <c r="G103" s="89" t="s">
        <v>631</v>
      </c>
      <c r="H103" s="90" t="s">
        <v>16</v>
      </c>
      <c r="I103" s="91" t="str">
        <f t="shared" si="11"/>
        <v>PEREMPUAN</v>
      </c>
      <c r="J103" s="64" t="s">
        <v>22</v>
      </c>
      <c r="K103" s="92">
        <v>38034</v>
      </c>
      <c r="L103" s="93">
        <f t="shared" ca="1" si="17"/>
        <v>16</v>
      </c>
      <c r="M103" s="64" t="s">
        <v>253</v>
      </c>
      <c r="N103" s="94" t="s">
        <v>220</v>
      </c>
      <c r="O103" s="64" t="str">
        <f t="shared" si="14"/>
        <v>ISLAM</v>
      </c>
      <c r="P103" s="64" t="s">
        <v>254</v>
      </c>
      <c r="Q103" s="64" t="s">
        <v>255</v>
      </c>
      <c r="R103" s="95">
        <v>4</v>
      </c>
      <c r="S103" s="64" t="s">
        <v>262</v>
      </c>
      <c r="T103" s="64" t="s">
        <v>266</v>
      </c>
      <c r="U103" s="64" t="s">
        <v>629</v>
      </c>
      <c r="V103" s="64" t="s">
        <v>617</v>
      </c>
      <c r="W103" s="96" t="s">
        <v>621</v>
      </c>
      <c r="X103" s="120" t="s">
        <v>617</v>
      </c>
      <c r="Y103" s="64" t="s">
        <v>228</v>
      </c>
      <c r="Z103" s="64" t="s">
        <v>22</v>
      </c>
      <c r="AA103" s="64" t="s">
        <v>229</v>
      </c>
      <c r="AB103" s="64" t="s">
        <v>230</v>
      </c>
      <c r="AC103" s="64" t="s">
        <v>231</v>
      </c>
      <c r="AD103" t="str">
        <f t="shared" si="13"/>
        <v>INDONESIA</v>
      </c>
      <c r="AE103" s="94" t="s">
        <v>232</v>
      </c>
      <c r="AF103" s="97" t="s">
        <v>233</v>
      </c>
      <c r="AG103" s="142" t="s">
        <v>622</v>
      </c>
      <c r="AH103" s="142"/>
      <c r="AI103" s="64">
        <f t="shared" si="10"/>
        <v>3</v>
      </c>
      <c r="AJ103" s="64"/>
      <c r="AK103" s="142"/>
      <c r="AN103" s="69">
        <f t="shared" si="15"/>
        <v>0</v>
      </c>
      <c r="AY103" s="70">
        <f t="shared" ref="AY103:AY127" si="18">SUM(AV103:AX103)</f>
        <v>0</v>
      </c>
    </row>
    <row r="104" spans="1:52">
      <c r="B104">
        <v>101</v>
      </c>
      <c r="C104">
        <v>101</v>
      </c>
      <c r="D104">
        <v>28</v>
      </c>
      <c r="E104" s="99">
        <v>1</v>
      </c>
      <c r="F104" s="100" t="s">
        <v>632</v>
      </c>
      <c r="G104" s="101" t="s">
        <v>633</v>
      </c>
      <c r="H104" s="102" t="s">
        <v>23</v>
      </c>
      <c r="I104" s="103" t="str">
        <f t="shared" si="11"/>
        <v>LAKI LAKI</v>
      </c>
      <c r="J104" s="104" t="s">
        <v>288</v>
      </c>
      <c r="K104" s="105">
        <v>25728</v>
      </c>
      <c r="L104" s="106">
        <f t="shared" ca="1" si="17"/>
        <v>49</v>
      </c>
      <c r="M104" s="104" t="s">
        <v>253</v>
      </c>
      <c r="N104" s="107" t="s">
        <v>220</v>
      </c>
      <c r="O104" s="104" t="str">
        <f t="shared" si="14"/>
        <v>ISLAM</v>
      </c>
      <c r="P104" s="104" t="s">
        <v>221</v>
      </c>
      <c r="Q104" s="104" t="s">
        <v>222</v>
      </c>
      <c r="R104" s="108">
        <v>1</v>
      </c>
      <c r="S104" s="104" t="s">
        <v>289</v>
      </c>
      <c r="T104" s="104" t="s">
        <v>224</v>
      </c>
      <c r="U104" s="104" t="s">
        <v>634</v>
      </c>
      <c r="V104" s="104" t="s">
        <v>635</v>
      </c>
      <c r="W104" s="109" t="s">
        <v>636</v>
      </c>
      <c r="X104" s="104" t="s">
        <v>633</v>
      </c>
      <c r="Y104" s="104" t="s">
        <v>228</v>
      </c>
      <c r="Z104" s="104" t="s">
        <v>22</v>
      </c>
      <c r="AA104" s="104" t="s">
        <v>229</v>
      </c>
      <c r="AB104" s="104" t="s">
        <v>230</v>
      </c>
      <c r="AC104" s="104" t="s">
        <v>231</v>
      </c>
      <c r="AD104" s="99" t="str">
        <f t="shared" si="13"/>
        <v>INDONESIA</v>
      </c>
      <c r="AE104" s="94" t="s">
        <v>232</v>
      </c>
      <c r="AF104" s="97" t="s">
        <v>233</v>
      </c>
      <c r="AG104" s="142" t="s">
        <v>166</v>
      </c>
      <c r="AH104" s="142" t="s">
        <v>203</v>
      </c>
      <c r="AI104" s="64" t="e">
        <f t="shared" si="10"/>
        <v>#N/A</v>
      </c>
      <c r="AJ104" s="64"/>
      <c r="AK104" s="142"/>
      <c r="AN104" s="69">
        <f t="shared" si="15"/>
        <v>0</v>
      </c>
      <c r="AY104" s="70">
        <f t="shared" si="18"/>
        <v>0</v>
      </c>
    </row>
    <row r="105" spans="1:52" s="99" customFormat="1">
      <c r="A105" s="121"/>
      <c r="B105">
        <v>102</v>
      </c>
      <c r="C105">
        <v>102</v>
      </c>
      <c r="D105"/>
      <c r="E105">
        <v>2</v>
      </c>
      <c r="F105" s="88" t="s">
        <v>637</v>
      </c>
      <c r="G105" s="89" t="s">
        <v>638</v>
      </c>
      <c r="H105" s="90" t="s">
        <v>16</v>
      </c>
      <c r="I105" s="91" t="str">
        <f t="shared" si="11"/>
        <v>PEREMPUAN</v>
      </c>
      <c r="J105" s="64" t="s">
        <v>288</v>
      </c>
      <c r="K105" s="92">
        <v>26759</v>
      </c>
      <c r="L105" s="93">
        <f t="shared" ca="1" si="17"/>
        <v>47</v>
      </c>
      <c r="M105" s="64" t="s">
        <v>253</v>
      </c>
      <c r="N105" s="94" t="s">
        <v>220</v>
      </c>
      <c r="O105" s="64" t="str">
        <f t="shared" si="14"/>
        <v>ISLAM</v>
      </c>
      <c r="P105" s="64" t="s">
        <v>221</v>
      </c>
      <c r="Q105" s="64" t="s">
        <v>245</v>
      </c>
      <c r="R105" s="95">
        <v>3</v>
      </c>
      <c r="S105" s="64" t="s">
        <v>256</v>
      </c>
      <c r="T105" s="64" t="s">
        <v>246</v>
      </c>
      <c r="U105" s="64" t="s">
        <v>639</v>
      </c>
      <c r="V105" s="64" t="s">
        <v>406</v>
      </c>
      <c r="W105" s="96" t="s">
        <v>636</v>
      </c>
      <c r="X105" s="64" t="s">
        <v>633</v>
      </c>
      <c r="Y105" s="64" t="s">
        <v>228</v>
      </c>
      <c r="Z105" s="64" t="s">
        <v>22</v>
      </c>
      <c r="AA105" s="64" t="s">
        <v>229</v>
      </c>
      <c r="AB105" s="64" t="s">
        <v>230</v>
      </c>
      <c r="AC105" s="64" t="s">
        <v>231</v>
      </c>
      <c r="AD105" t="str">
        <f t="shared" si="13"/>
        <v>INDONESIA</v>
      </c>
      <c r="AE105" s="94" t="s">
        <v>232</v>
      </c>
      <c r="AF105" s="97" t="s">
        <v>233</v>
      </c>
      <c r="AG105" s="142" t="s">
        <v>166</v>
      </c>
      <c r="AH105" s="142" t="s">
        <v>203</v>
      </c>
      <c r="AI105" s="64">
        <f t="shared" si="10"/>
        <v>2</v>
      </c>
      <c r="AJ105" s="64"/>
      <c r="AK105" s="142"/>
      <c r="AL105" s="124">
        <v>2000000</v>
      </c>
      <c r="AM105" s="124">
        <v>1500000</v>
      </c>
      <c r="AN105" s="69">
        <f t="shared" si="15"/>
        <v>500000</v>
      </c>
      <c r="AO105" s="125" t="s">
        <v>234</v>
      </c>
      <c r="AP105" s="125" t="s">
        <v>235</v>
      </c>
      <c r="AQ105" s="125" t="s">
        <v>236</v>
      </c>
      <c r="AR105" s="125" t="s">
        <v>237</v>
      </c>
      <c r="AS105" s="125" t="s">
        <v>238</v>
      </c>
      <c r="AT105" s="125" t="s">
        <v>239</v>
      </c>
      <c r="AU105" s="125" t="s">
        <v>240</v>
      </c>
      <c r="AV105" s="125">
        <v>0.5</v>
      </c>
      <c r="AW105" s="125"/>
      <c r="AX105" s="125"/>
      <c r="AY105" s="70">
        <f t="shared" si="18"/>
        <v>0.5</v>
      </c>
      <c r="AZ105" s="71"/>
    </row>
    <row r="106" spans="1:52">
      <c r="B106">
        <v>103</v>
      </c>
      <c r="C106">
        <v>103</v>
      </c>
      <c r="E106">
        <v>3</v>
      </c>
      <c r="F106" s="88" t="s">
        <v>640</v>
      </c>
      <c r="G106" s="89" t="s">
        <v>641</v>
      </c>
      <c r="H106" s="90" t="s">
        <v>16</v>
      </c>
      <c r="I106" s="91" t="str">
        <f t="shared" si="11"/>
        <v>PEREMPUAN</v>
      </c>
      <c r="J106" s="64" t="s">
        <v>288</v>
      </c>
      <c r="K106" s="92">
        <v>34430</v>
      </c>
      <c r="L106" s="93">
        <f t="shared" ca="1" si="17"/>
        <v>26</v>
      </c>
      <c r="M106" s="64" t="s">
        <v>253</v>
      </c>
      <c r="N106" s="94" t="s">
        <v>220</v>
      </c>
      <c r="O106" s="64" t="str">
        <f t="shared" si="14"/>
        <v>ISLAM</v>
      </c>
      <c r="P106" s="64" t="s">
        <v>221</v>
      </c>
      <c r="Q106" s="64" t="s">
        <v>255</v>
      </c>
      <c r="R106" s="95">
        <v>4</v>
      </c>
      <c r="S106" s="64" t="s">
        <v>223</v>
      </c>
      <c r="T106" s="64" t="s">
        <v>266</v>
      </c>
      <c r="U106" s="64" t="s">
        <v>638</v>
      </c>
      <c r="V106" s="64" t="s">
        <v>633</v>
      </c>
      <c r="W106" s="96" t="s">
        <v>636</v>
      </c>
      <c r="X106" s="64" t="s">
        <v>633</v>
      </c>
      <c r="Y106" s="64" t="s">
        <v>228</v>
      </c>
      <c r="Z106" s="64" t="s">
        <v>22</v>
      </c>
      <c r="AA106" s="64" t="s">
        <v>229</v>
      </c>
      <c r="AB106" s="64" t="s">
        <v>230</v>
      </c>
      <c r="AC106" s="64" t="s">
        <v>231</v>
      </c>
      <c r="AD106" t="str">
        <f t="shared" si="13"/>
        <v>INDONESIA</v>
      </c>
      <c r="AE106" s="94" t="s">
        <v>232</v>
      </c>
      <c r="AF106" s="97" t="s">
        <v>233</v>
      </c>
      <c r="AG106" s="142" t="s">
        <v>166</v>
      </c>
      <c r="AH106" s="142"/>
      <c r="AI106" s="64">
        <f t="shared" si="10"/>
        <v>3</v>
      </c>
      <c r="AJ106" s="64"/>
      <c r="AK106" s="142"/>
      <c r="AN106" s="69">
        <f t="shared" si="15"/>
        <v>0</v>
      </c>
      <c r="AY106" s="70">
        <f t="shared" si="18"/>
        <v>0</v>
      </c>
    </row>
    <row r="107" spans="1:52">
      <c r="B107">
        <v>104</v>
      </c>
      <c r="C107">
        <v>104</v>
      </c>
      <c r="E107">
        <v>4</v>
      </c>
      <c r="F107" s="88" t="s">
        <v>642</v>
      </c>
      <c r="G107" s="89" t="s">
        <v>643</v>
      </c>
      <c r="H107" s="90" t="s">
        <v>23</v>
      </c>
      <c r="I107" s="91" t="str">
        <f t="shared" si="11"/>
        <v>LAKI LAKI</v>
      </c>
      <c r="J107" s="64" t="s">
        <v>22</v>
      </c>
      <c r="K107" s="92">
        <v>37991</v>
      </c>
      <c r="L107" s="93">
        <f t="shared" ca="1" si="17"/>
        <v>16</v>
      </c>
      <c r="M107" s="64" t="s">
        <v>253</v>
      </c>
      <c r="N107" s="94" t="s">
        <v>220</v>
      </c>
      <c r="O107" s="64" t="str">
        <f t="shared" si="14"/>
        <v>ISLAM</v>
      </c>
      <c r="P107" s="64" t="s">
        <v>254</v>
      </c>
      <c r="Q107" s="64" t="s">
        <v>255</v>
      </c>
      <c r="R107" s="95">
        <v>4</v>
      </c>
      <c r="S107" s="64" t="s">
        <v>262</v>
      </c>
      <c r="T107" s="64" t="s">
        <v>266</v>
      </c>
      <c r="U107" s="64" t="s">
        <v>638</v>
      </c>
      <c r="V107" s="64" t="s">
        <v>633</v>
      </c>
      <c r="W107" s="96" t="s">
        <v>636</v>
      </c>
      <c r="X107" s="64" t="s">
        <v>633</v>
      </c>
      <c r="Y107" s="64" t="s">
        <v>228</v>
      </c>
      <c r="Z107" s="64" t="s">
        <v>22</v>
      </c>
      <c r="AA107" s="64" t="s">
        <v>229</v>
      </c>
      <c r="AB107" s="64" t="s">
        <v>230</v>
      </c>
      <c r="AC107" s="64" t="s">
        <v>231</v>
      </c>
      <c r="AD107" t="str">
        <f t="shared" si="13"/>
        <v>INDONESIA</v>
      </c>
      <c r="AE107" s="94" t="s">
        <v>232</v>
      </c>
      <c r="AF107" s="97" t="s">
        <v>233</v>
      </c>
      <c r="AG107" s="142" t="s">
        <v>166</v>
      </c>
      <c r="AH107" s="142"/>
      <c r="AI107" s="64">
        <f t="shared" si="10"/>
        <v>3</v>
      </c>
      <c r="AJ107" s="64"/>
      <c r="AK107" s="142"/>
      <c r="AN107" s="69">
        <f t="shared" si="15"/>
        <v>0</v>
      </c>
      <c r="AY107" s="70">
        <f t="shared" si="18"/>
        <v>0</v>
      </c>
    </row>
    <row r="108" spans="1:52">
      <c r="B108">
        <v>105</v>
      </c>
      <c r="C108">
        <v>105</v>
      </c>
      <c r="D108">
        <v>29</v>
      </c>
      <c r="E108" s="99">
        <v>1</v>
      </c>
      <c r="F108" s="168" t="s">
        <v>644</v>
      </c>
      <c r="G108" s="101" t="s">
        <v>645</v>
      </c>
      <c r="H108" s="102" t="s">
        <v>23</v>
      </c>
      <c r="I108" s="103" t="str">
        <f t="shared" si="11"/>
        <v>LAKI LAKI</v>
      </c>
      <c r="J108" s="104" t="s">
        <v>646</v>
      </c>
      <c r="K108" s="105">
        <v>32540</v>
      </c>
      <c r="L108" s="106">
        <f t="shared" ca="1" si="17"/>
        <v>31</v>
      </c>
      <c r="M108" s="104" t="s">
        <v>253</v>
      </c>
      <c r="N108" s="107" t="s">
        <v>220</v>
      </c>
      <c r="O108" s="104" t="str">
        <f t="shared" si="14"/>
        <v>ISLAM</v>
      </c>
      <c r="P108" s="104" t="s">
        <v>221</v>
      </c>
      <c r="Q108" s="104" t="s">
        <v>222</v>
      </c>
      <c r="R108" s="108">
        <v>1</v>
      </c>
      <c r="S108" s="104" t="s">
        <v>223</v>
      </c>
      <c r="T108" s="104" t="s">
        <v>224</v>
      </c>
      <c r="U108" s="104" t="s">
        <v>355</v>
      </c>
      <c r="V108" s="104" t="s">
        <v>350</v>
      </c>
      <c r="W108" s="112" t="s">
        <v>647</v>
      </c>
      <c r="X108" s="104" t="s">
        <v>645</v>
      </c>
      <c r="Y108" s="104" t="s">
        <v>228</v>
      </c>
      <c r="Z108" s="104" t="s">
        <v>22</v>
      </c>
      <c r="AA108" s="104" t="s">
        <v>229</v>
      </c>
      <c r="AB108" s="104" t="s">
        <v>230</v>
      </c>
      <c r="AC108" s="104" t="s">
        <v>231</v>
      </c>
      <c r="AD108" s="99" t="str">
        <f t="shared" si="13"/>
        <v>INDONESIA</v>
      </c>
      <c r="AE108" s="94" t="s">
        <v>232</v>
      </c>
      <c r="AF108" s="97" t="s">
        <v>233</v>
      </c>
      <c r="AG108" s="142" t="s">
        <v>166</v>
      </c>
      <c r="AH108" s="142"/>
      <c r="AI108" s="64" t="e">
        <f t="shared" si="10"/>
        <v>#N/A</v>
      </c>
      <c r="AJ108" s="64"/>
      <c r="AK108" s="142"/>
      <c r="AN108" s="69">
        <f t="shared" si="15"/>
        <v>0</v>
      </c>
      <c r="AY108" s="70">
        <f t="shared" si="18"/>
        <v>0</v>
      </c>
    </row>
    <row r="109" spans="1:52" s="99" customFormat="1">
      <c r="A109" s="121"/>
      <c r="B109">
        <v>106</v>
      </c>
      <c r="C109">
        <v>106</v>
      </c>
      <c r="D109"/>
      <c r="E109">
        <v>2</v>
      </c>
      <c r="F109" s="167" t="s">
        <v>648</v>
      </c>
      <c r="G109" s="89" t="s">
        <v>649</v>
      </c>
      <c r="H109" s="90" t="s">
        <v>16</v>
      </c>
      <c r="I109" s="91" t="str">
        <f t="shared" si="11"/>
        <v>PEREMPUAN</v>
      </c>
      <c r="J109" s="64" t="s">
        <v>650</v>
      </c>
      <c r="K109" s="92">
        <v>32561</v>
      </c>
      <c r="L109" s="93">
        <f t="shared" ca="1" si="17"/>
        <v>31</v>
      </c>
      <c r="M109" s="111" t="s">
        <v>274</v>
      </c>
      <c r="N109" s="94" t="s">
        <v>220</v>
      </c>
      <c r="O109" s="120" t="str">
        <f t="shared" si="14"/>
        <v>ISLAM</v>
      </c>
      <c r="P109" s="64" t="s">
        <v>221</v>
      </c>
      <c r="Q109" s="64" t="s">
        <v>245</v>
      </c>
      <c r="R109" s="95">
        <v>3</v>
      </c>
      <c r="S109" s="64" t="s">
        <v>289</v>
      </c>
      <c r="T109" s="64" t="s">
        <v>246</v>
      </c>
      <c r="U109" s="64" t="s">
        <v>651</v>
      </c>
      <c r="V109" s="64" t="s">
        <v>652</v>
      </c>
      <c r="W109" s="119" t="s">
        <v>647</v>
      </c>
      <c r="X109" s="64" t="s">
        <v>645</v>
      </c>
      <c r="Y109" s="64" t="s">
        <v>228</v>
      </c>
      <c r="Z109" s="64" t="s">
        <v>22</v>
      </c>
      <c r="AA109" s="64" t="s">
        <v>229</v>
      </c>
      <c r="AB109" s="64" t="s">
        <v>230</v>
      </c>
      <c r="AC109" s="64" t="s">
        <v>231</v>
      </c>
      <c r="AD109" t="str">
        <f t="shared" si="13"/>
        <v>INDONESIA</v>
      </c>
      <c r="AE109" s="94" t="s">
        <v>232</v>
      </c>
      <c r="AF109" s="97" t="s">
        <v>233</v>
      </c>
      <c r="AG109" s="71" t="s">
        <v>455</v>
      </c>
      <c r="AH109" s="142"/>
      <c r="AI109" s="64">
        <f t="shared" si="10"/>
        <v>2</v>
      </c>
      <c r="AJ109" s="64"/>
      <c r="AK109" s="142"/>
      <c r="AL109" s="124">
        <v>1500000</v>
      </c>
      <c r="AM109" s="124">
        <v>1000000</v>
      </c>
      <c r="AN109" s="69">
        <f t="shared" si="15"/>
        <v>500000</v>
      </c>
      <c r="AO109" s="125" t="s">
        <v>234</v>
      </c>
      <c r="AP109" s="125" t="s">
        <v>235</v>
      </c>
      <c r="AQ109" s="125" t="s">
        <v>236</v>
      </c>
      <c r="AR109" s="125" t="s">
        <v>237</v>
      </c>
      <c r="AS109" s="125" t="s">
        <v>238</v>
      </c>
      <c r="AT109" s="125" t="s">
        <v>239</v>
      </c>
      <c r="AU109" s="125" t="s">
        <v>240</v>
      </c>
      <c r="AV109" s="125"/>
      <c r="AW109" s="125"/>
      <c r="AX109" s="125"/>
      <c r="AY109" s="70">
        <f t="shared" si="18"/>
        <v>0</v>
      </c>
      <c r="AZ109" s="71"/>
    </row>
    <row r="110" spans="1:52">
      <c r="B110">
        <v>107</v>
      </c>
      <c r="C110">
        <v>107</v>
      </c>
      <c r="E110">
        <v>3</v>
      </c>
      <c r="F110" s="157" t="s">
        <v>653</v>
      </c>
      <c r="G110" s="89" t="s">
        <v>654</v>
      </c>
      <c r="H110" s="90" t="s">
        <v>16</v>
      </c>
      <c r="I110" s="91" t="str">
        <f t="shared" si="11"/>
        <v>PEREMPUAN</v>
      </c>
      <c r="J110" s="64" t="s">
        <v>22</v>
      </c>
      <c r="K110" s="92">
        <v>40881</v>
      </c>
      <c r="L110" s="93">
        <f t="shared" ca="1" si="17"/>
        <v>8</v>
      </c>
      <c r="M110" s="64"/>
      <c r="N110" s="94" t="s">
        <v>220</v>
      </c>
      <c r="O110" s="64" t="str">
        <f t="shared" si="14"/>
        <v>ISLAM</v>
      </c>
      <c r="P110" s="64" t="s">
        <v>254</v>
      </c>
      <c r="Q110" s="64" t="s">
        <v>255</v>
      </c>
      <c r="R110" s="95">
        <v>4</v>
      </c>
      <c r="S110" s="64" t="s">
        <v>265</v>
      </c>
      <c r="T110" s="64" t="s">
        <v>270</v>
      </c>
      <c r="U110" s="64" t="s">
        <v>649</v>
      </c>
      <c r="V110" s="64" t="s">
        <v>645</v>
      </c>
      <c r="W110" s="119" t="s">
        <v>647</v>
      </c>
      <c r="X110" s="64" t="s">
        <v>645</v>
      </c>
      <c r="Y110" s="64" t="s">
        <v>228</v>
      </c>
      <c r="Z110" s="64" t="s">
        <v>22</v>
      </c>
      <c r="AA110" s="64" t="s">
        <v>229</v>
      </c>
      <c r="AB110" s="64" t="s">
        <v>230</v>
      </c>
      <c r="AC110" s="64" t="s">
        <v>231</v>
      </c>
      <c r="AD110" t="str">
        <f t="shared" si="13"/>
        <v>INDONESIA</v>
      </c>
      <c r="AE110" s="94" t="s">
        <v>232</v>
      </c>
      <c r="AF110" s="97" t="s">
        <v>233</v>
      </c>
      <c r="AG110" s="142" t="s">
        <v>166</v>
      </c>
      <c r="AH110" s="142"/>
      <c r="AI110" s="64">
        <f t="shared" si="10"/>
        <v>3</v>
      </c>
      <c r="AJ110" s="64"/>
      <c r="AK110" s="142"/>
      <c r="AN110" s="69">
        <f t="shared" si="15"/>
        <v>0</v>
      </c>
      <c r="AY110" s="70">
        <f t="shared" si="18"/>
        <v>0</v>
      </c>
    </row>
    <row r="111" spans="1:52">
      <c r="B111">
        <v>108</v>
      </c>
      <c r="C111">
        <v>108</v>
      </c>
      <c r="E111">
        <v>4</v>
      </c>
      <c r="F111" s="98" t="s">
        <v>655</v>
      </c>
      <c r="G111" s="89" t="s">
        <v>656</v>
      </c>
      <c r="H111" s="90" t="s">
        <v>23</v>
      </c>
      <c r="I111" s="91" t="str">
        <f t="shared" si="11"/>
        <v>LAKI LAKI</v>
      </c>
      <c r="J111" s="64" t="s">
        <v>22</v>
      </c>
      <c r="K111" s="92">
        <v>42088</v>
      </c>
      <c r="L111" s="93">
        <f t="shared" ca="1" si="17"/>
        <v>5</v>
      </c>
      <c r="M111" s="64"/>
      <c r="N111" s="94" t="s">
        <v>220</v>
      </c>
      <c r="O111" s="64" t="str">
        <f t="shared" si="14"/>
        <v>ISLAM</v>
      </c>
      <c r="P111" s="64" t="s">
        <v>254</v>
      </c>
      <c r="Q111" s="64" t="s">
        <v>255</v>
      </c>
      <c r="R111" s="95"/>
      <c r="S111" s="64" t="s">
        <v>265</v>
      </c>
      <c r="T111" s="64" t="s">
        <v>270</v>
      </c>
      <c r="U111" s="64" t="s">
        <v>649</v>
      </c>
      <c r="V111" s="64" t="s">
        <v>645</v>
      </c>
      <c r="W111" s="119" t="s">
        <v>647</v>
      </c>
      <c r="X111" s="64" t="s">
        <v>645</v>
      </c>
      <c r="Y111" s="64" t="s">
        <v>228</v>
      </c>
      <c r="Z111" s="64"/>
      <c r="AA111" s="64"/>
      <c r="AB111" s="64"/>
      <c r="AC111" s="64"/>
      <c r="AD111" t="str">
        <f t="shared" si="13"/>
        <v>INDONESIA</v>
      </c>
      <c r="AE111" s="94" t="s">
        <v>232</v>
      </c>
      <c r="AF111" s="97" t="s">
        <v>233</v>
      </c>
      <c r="AG111" s="142" t="s">
        <v>166</v>
      </c>
      <c r="AH111" s="142"/>
      <c r="AI111" s="64">
        <f t="shared" si="10"/>
        <v>3</v>
      </c>
      <c r="AJ111" s="64"/>
      <c r="AK111" s="142"/>
    </row>
    <row r="112" spans="1:52">
      <c r="B112">
        <v>109</v>
      </c>
      <c r="C112">
        <v>109</v>
      </c>
      <c r="D112">
        <v>30</v>
      </c>
      <c r="E112" s="99">
        <v>1</v>
      </c>
      <c r="F112" s="168" t="s">
        <v>657</v>
      </c>
      <c r="G112" s="101" t="s">
        <v>658</v>
      </c>
      <c r="H112" s="102" t="s">
        <v>23</v>
      </c>
      <c r="I112" s="103" t="str">
        <f t="shared" si="11"/>
        <v>LAKI LAKI</v>
      </c>
      <c r="J112" s="104" t="s">
        <v>452</v>
      </c>
      <c r="K112" s="105">
        <v>31109</v>
      </c>
      <c r="L112" s="106">
        <f t="shared" ca="1" si="17"/>
        <v>35</v>
      </c>
      <c r="M112" s="104"/>
      <c r="N112" s="107" t="s">
        <v>220</v>
      </c>
      <c r="O112" s="104" t="str">
        <f t="shared" si="14"/>
        <v>ISLAM</v>
      </c>
      <c r="P112" s="104" t="s">
        <v>221</v>
      </c>
      <c r="Q112" s="104" t="s">
        <v>222</v>
      </c>
      <c r="R112" s="108">
        <v>1</v>
      </c>
      <c r="S112" s="104" t="s">
        <v>223</v>
      </c>
      <c r="T112" s="104" t="s">
        <v>659</v>
      </c>
      <c r="U112" s="104" t="s">
        <v>660</v>
      </c>
      <c r="V112" s="104" t="s">
        <v>661</v>
      </c>
      <c r="W112" s="112" t="s">
        <v>662</v>
      </c>
      <c r="X112" s="104" t="s">
        <v>658</v>
      </c>
      <c r="Y112" s="104" t="s">
        <v>228</v>
      </c>
      <c r="Z112" s="104" t="s">
        <v>22</v>
      </c>
      <c r="AA112" s="104" t="s">
        <v>229</v>
      </c>
      <c r="AB112" s="104" t="s">
        <v>230</v>
      </c>
      <c r="AC112" s="104" t="s">
        <v>231</v>
      </c>
      <c r="AD112" s="99" t="str">
        <f t="shared" si="13"/>
        <v>INDONESIA</v>
      </c>
      <c r="AE112" s="94" t="s">
        <v>232</v>
      </c>
      <c r="AF112" s="97" t="s">
        <v>233</v>
      </c>
      <c r="AG112" s="142" t="s">
        <v>455</v>
      </c>
      <c r="AH112" s="142" t="s">
        <v>203</v>
      </c>
      <c r="AI112" s="64" t="e">
        <f t="shared" si="10"/>
        <v>#N/A</v>
      </c>
      <c r="AJ112" s="64"/>
      <c r="AK112" s="142"/>
      <c r="AN112" s="69">
        <f t="shared" si="15"/>
        <v>0</v>
      </c>
      <c r="AY112" s="70">
        <f t="shared" si="18"/>
        <v>0</v>
      </c>
    </row>
    <row r="113" spans="1:52" s="99" customFormat="1">
      <c r="A113" s="121"/>
      <c r="B113">
        <v>110</v>
      </c>
      <c r="C113">
        <v>110</v>
      </c>
      <c r="D113"/>
      <c r="E113" s="121">
        <v>2</v>
      </c>
      <c r="F113" s="98" t="s">
        <v>663</v>
      </c>
      <c r="G113" s="89" t="s">
        <v>664</v>
      </c>
      <c r="H113" s="90" t="s">
        <v>16</v>
      </c>
      <c r="I113" s="91" t="str">
        <f t="shared" si="11"/>
        <v>PEREMPUAN</v>
      </c>
      <c r="J113" s="64" t="s">
        <v>452</v>
      </c>
      <c r="K113" s="92">
        <v>32822</v>
      </c>
      <c r="L113" s="93">
        <f t="shared" ca="1" si="17"/>
        <v>30</v>
      </c>
      <c r="M113" s="64"/>
      <c r="N113" s="94" t="s">
        <v>220</v>
      </c>
      <c r="O113" s="64" t="str">
        <f t="shared" si="14"/>
        <v>ISLAM</v>
      </c>
      <c r="P113" s="64" t="s">
        <v>221</v>
      </c>
      <c r="Q113" s="64" t="s">
        <v>245</v>
      </c>
      <c r="R113" s="95">
        <v>3</v>
      </c>
      <c r="S113" s="64" t="s">
        <v>223</v>
      </c>
      <c r="T113" s="64" t="s">
        <v>246</v>
      </c>
      <c r="U113" s="64" t="s">
        <v>665</v>
      </c>
      <c r="V113" s="64" t="s">
        <v>666</v>
      </c>
      <c r="W113" s="119" t="s">
        <v>662</v>
      </c>
      <c r="X113" s="64" t="s">
        <v>658</v>
      </c>
      <c r="Y113" s="64" t="s">
        <v>228</v>
      </c>
      <c r="Z113" s="64" t="s">
        <v>22</v>
      </c>
      <c r="AA113" s="64" t="s">
        <v>229</v>
      </c>
      <c r="AB113" s="64" t="s">
        <v>230</v>
      </c>
      <c r="AC113" s="64" t="s">
        <v>231</v>
      </c>
      <c r="AD113" t="str">
        <f t="shared" si="13"/>
        <v>INDONESIA</v>
      </c>
      <c r="AE113" s="94" t="s">
        <v>232</v>
      </c>
      <c r="AF113" s="97" t="s">
        <v>233</v>
      </c>
      <c r="AG113" s="142" t="s">
        <v>455</v>
      </c>
      <c r="AH113" s="142" t="s">
        <v>203</v>
      </c>
      <c r="AI113" s="64">
        <f t="shared" si="10"/>
        <v>2</v>
      </c>
      <c r="AJ113" s="64"/>
      <c r="AK113" s="142"/>
      <c r="AL113" s="124">
        <v>1500000</v>
      </c>
      <c r="AM113" s="124">
        <v>1000000</v>
      </c>
      <c r="AN113" s="69">
        <f t="shared" si="15"/>
        <v>500000</v>
      </c>
      <c r="AO113" s="125" t="s">
        <v>234</v>
      </c>
      <c r="AP113" s="125" t="s">
        <v>235</v>
      </c>
      <c r="AQ113" s="125" t="s">
        <v>236</v>
      </c>
      <c r="AR113" s="125" t="s">
        <v>237</v>
      </c>
      <c r="AS113" s="125" t="s">
        <v>238</v>
      </c>
      <c r="AT113" s="125" t="s">
        <v>239</v>
      </c>
      <c r="AU113" s="125" t="s">
        <v>240</v>
      </c>
      <c r="AV113" s="125"/>
      <c r="AW113" s="125"/>
      <c r="AX113" s="125"/>
      <c r="AY113" s="70">
        <f t="shared" si="18"/>
        <v>0</v>
      </c>
      <c r="AZ113" s="71"/>
    </row>
    <row r="114" spans="1:52">
      <c r="B114">
        <v>111</v>
      </c>
      <c r="C114">
        <v>111</v>
      </c>
      <c r="E114" s="121">
        <v>3</v>
      </c>
      <c r="F114" s="98" t="s">
        <v>667</v>
      </c>
      <c r="G114" s="89" t="s">
        <v>668</v>
      </c>
      <c r="H114" s="90" t="s">
        <v>16</v>
      </c>
      <c r="I114" s="91" t="str">
        <f t="shared" si="11"/>
        <v>PEREMPUAN</v>
      </c>
      <c r="J114" s="64" t="s">
        <v>452</v>
      </c>
      <c r="K114" s="92">
        <v>40314</v>
      </c>
      <c r="L114" s="93">
        <f t="shared" ca="1" si="17"/>
        <v>9</v>
      </c>
      <c r="M114" s="64"/>
      <c r="N114" s="94" t="s">
        <v>220</v>
      </c>
      <c r="O114" s="64" t="str">
        <f t="shared" si="14"/>
        <v>ISLAM</v>
      </c>
      <c r="P114" s="64" t="s">
        <v>254</v>
      </c>
      <c r="Q114" s="64" t="s">
        <v>255</v>
      </c>
      <c r="R114" s="95">
        <v>4</v>
      </c>
      <c r="S114" s="64" t="s">
        <v>265</v>
      </c>
      <c r="T114" s="64" t="s">
        <v>270</v>
      </c>
      <c r="U114" s="64" t="s">
        <v>664</v>
      </c>
      <c r="V114" s="64" t="s">
        <v>658</v>
      </c>
      <c r="W114" s="119" t="s">
        <v>662</v>
      </c>
      <c r="X114" s="64" t="s">
        <v>658</v>
      </c>
      <c r="Y114" s="64" t="s">
        <v>228</v>
      </c>
      <c r="Z114" s="64" t="s">
        <v>22</v>
      </c>
      <c r="AA114" s="64" t="s">
        <v>229</v>
      </c>
      <c r="AB114" s="64" t="s">
        <v>230</v>
      </c>
      <c r="AC114" s="64" t="s">
        <v>231</v>
      </c>
      <c r="AD114" t="str">
        <f t="shared" si="13"/>
        <v>INDONESIA</v>
      </c>
      <c r="AE114" s="94" t="s">
        <v>232</v>
      </c>
      <c r="AF114" s="97" t="s">
        <v>233</v>
      </c>
      <c r="AG114" s="142" t="s">
        <v>455</v>
      </c>
      <c r="AH114" s="142"/>
      <c r="AI114" s="64">
        <f t="shared" si="10"/>
        <v>3</v>
      </c>
      <c r="AJ114" s="64"/>
      <c r="AK114" s="142"/>
      <c r="AN114" s="69">
        <f t="shared" si="15"/>
        <v>0</v>
      </c>
      <c r="AY114" s="70">
        <f t="shared" si="18"/>
        <v>0</v>
      </c>
    </row>
    <row r="115" spans="1:52">
      <c r="B115">
        <v>112</v>
      </c>
      <c r="C115">
        <v>112</v>
      </c>
      <c r="E115">
        <v>4</v>
      </c>
      <c r="F115" s="98" t="s">
        <v>669</v>
      </c>
      <c r="G115" s="89" t="s">
        <v>670</v>
      </c>
      <c r="H115" s="90" t="s">
        <v>23</v>
      </c>
      <c r="I115" s="91" t="str">
        <f t="shared" si="11"/>
        <v>LAKI LAKI</v>
      </c>
      <c r="J115" s="64" t="s">
        <v>229</v>
      </c>
      <c r="K115" s="92">
        <v>41671</v>
      </c>
      <c r="L115" s="93">
        <f t="shared" ca="1" si="17"/>
        <v>6</v>
      </c>
      <c r="M115" s="64"/>
      <c r="N115" s="94" t="s">
        <v>220</v>
      </c>
      <c r="O115" s="64" t="str">
        <f t="shared" si="14"/>
        <v>ISLAM</v>
      </c>
      <c r="P115" s="64" t="s">
        <v>254</v>
      </c>
      <c r="Q115" s="64" t="s">
        <v>255</v>
      </c>
      <c r="R115" s="95"/>
      <c r="S115" s="64" t="s">
        <v>265</v>
      </c>
      <c r="T115" s="64" t="s">
        <v>270</v>
      </c>
      <c r="U115" s="64" t="s">
        <v>664</v>
      </c>
      <c r="V115" s="64" t="s">
        <v>658</v>
      </c>
      <c r="W115" s="119" t="s">
        <v>662</v>
      </c>
      <c r="X115" s="64" t="s">
        <v>658</v>
      </c>
      <c r="Y115" s="64" t="s">
        <v>228</v>
      </c>
      <c r="Z115" s="64"/>
      <c r="AA115" s="64"/>
      <c r="AB115" s="64"/>
      <c r="AC115" s="64"/>
      <c r="AD115" t="str">
        <f t="shared" si="13"/>
        <v>INDONESIA</v>
      </c>
      <c r="AE115" s="94" t="s">
        <v>232</v>
      </c>
      <c r="AF115" s="97" t="s">
        <v>233</v>
      </c>
      <c r="AG115" s="142" t="s">
        <v>455</v>
      </c>
      <c r="AH115" s="142"/>
      <c r="AI115" s="64">
        <f t="shared" si="10"/>
        <v>3</v>
      </c>
      <c r="AJ115" s="64"/>
      <c r="AK115" s="142"/>
    </row>
    <row r="116" spans="1:52">
      <c r="B116">
        <v>113</v>
      </c>
      <c r="C116">
        <v>113</v>
      </c>
      <c r="D116">
        <v>31</v>
      </c>
      <c r="E116" s="99">
        <v>1</v>
      </c>
      <c r="F116" s="168" t="s">
        <v>671</v>
      </c>
      <c r="G116" s="101" t="s">
        <v>672</v>
      </c>
      <c r="H116" s="102" t="s">
        <v>23</v>
      </c>
      <c r="I116" s="103" t="str">
        <f t="shared" si="11"/>
        <v>LAKI LAKI</v>
      </c>
      <c r="J116" s="104" t="s">
        <v>673</v>
      </c>
      <c r="K116" s="105">
        <v>29209</v>
      </c>
      <c r="L116" s="106">
        <f t="shared" ca="1" si="17"/>
        <v>40</v>
      </c>
      <c r="M116" s="104"/>
      <c r="N116" s="107" t="s">
        <v>220</v>
      </c>
      <c r="O116" s="104" t="str">
        <f t="shared" si="14"/>
        <v>ISLAM</v>
      </c>
      <c r="P116" s="104" t="s">
        <v>221</v>
      </c>
      <c r="Q116" s="104" t="s">
        <v>222</v>
      </c>
      <c r="R116" s="108">
        <v>1</v>
      </c>
      <c r="S116" s="104" t="s">
        <v>223</v>
      </c>
      <c r="T116" s="104" t="s">
        <v>674</v>
      </c>
      <c r="U116" s="104" t="s">
        <v>675</v>
      </c>
      <c r="V116" s="104" t="s">
        <v>676</v>
      </c>
      <c r="W116" s="112" t="s">
        <v>677</v>
      </c>
      <c r="X116" s="104" t="s">
        <v>678</v>
      </c>
      <c r="Y116" s="104" t="s">
        <v>228</v>
      </c>
      <c r="Z116" s="104" t="s">
        <v>22</v>
      </c>
      <c r="AA116" s="104" t="s">
        <v>229</v>
      </c>
      <c r="AB116" s="104" t="s">
        <v>230</v>
      </c>
      <c r="AC116" s="104" t="s">
        <v>231</v>
      </c>
      <c r="AD116" s="99" t="str">
        <f t="shared" si="13"/>
        <v>INDONESIA</v>
      </c>
      <c r="AE116" s="94" t="s">
        <v>232</v>
      </c>
      <c r="AF116" s="97" t="s">
        <v>233</v>
      </c>
      <c r="AG116" s="142" t="s">
        <v>166</v>
      </c>
      <c r="AH116" s="142" t="s">
        <v>203</v>
      </c>
      <c r="AI116" s="64" t="e">
        <f t="shared" si="10"/>
        <v>#N/A</v>
      </c>
      <c r="AJ116" s="64"/>
      <c r="AK116" s="142"/>
      <c r="AN116" s="69">
        <f t="shared" si="15"/>
        <v>0</v>
      </c>
      <c r="AY116" s="70">
        <f t="shared" si="18"/>
        <v>0</v>
      </c>
    </row>
    <row r="117" spans="1:52" s="99" customFormat="1">
      <c r="A117" s="121"/>
      <c r="B117">
        <v>114</v>
      </c>
      <c r="C117">
        <v>114</v>
      </c>
      <c r="D117"/>
      <c r="E117">
        <v>2</v>
      </c>
      <c r="F117" s="98" t="s">
        <v>679</v>
      </c>
      <c r="G117" s="89" t="s">
        <v>680</v>
      </c>
      <c r="H117" s="90" t="s">
        <v>16</v>
      </c>
      <c r="I117" s="91" t="str">
        <f t="shared" si="11"/>
        <v>PEREMPUAN</v>
      </c>
      <c r="J117" s="120" t="s">
        <v>673</v>
      </c>
      <c r="K117" s="92">
        <v>31201</v>
      </c>
      <c r="L117" s="93">
        <f t="shared" ca="1" si="17"/>
        <v>34</v>
      </c>
      <c r="M117" s="64"/>
      <c r="N117" s="94" t="s">
        <v>220</v>
      </c>
      <c r="O117" s="64" t="str">
        <f t="shared" si="14"/>
        <v>ISLAM</v>
      </c>
      <c r="P117" s="64" t="s">
        <v>221</v>
      </c>
      <c r="Q117" s="64" t="s">
        <v>245</v>
      </c>
      <c r="R117" s="95">
        <v>3</v>
      </c>
      <c r="S117" s="64" t="s">
        <v>681</v>
      </c>
      <c r="T117" s="64" t="s">
        <v>246</v>
      </c>
      <c r="U117" s="64" t="s">
        <v>682</v>
      </c>
      <c r="V117" s="64" t="s">
        <v>683</v>
      </c>
      <c r="W117" s="119" t="s">
        <v>677</v>
      </c>
      <c r="X117" s="120" t="s">
        <v>678</v>
      </c>
      <c r="Y117" s="64" t="s">
        <v>228</v>
      </c>
      <c r="Z117" s="64" t="s">
        <v>22</v>
      </c>
      <c r="AA117" s="64" t="s">
        <v>229</v>
      </c>
      <c r="AB117" s="64" t="s">
        <v>230</v>
      </c>
      <c r="AC117" s="64" t="s">
        <v>231</v>
      </c>
      <c r="AD117" t="str">
        <f t="shared" si="13"/>
        <v>INDONESIA</v>
      </c>
      <c r="AE117" s="94" t="s">
        <v>232</v>
      </c>
      <c r="AF117" s="97" t="s">
        <v>233</v>
      </c>
      <c r="AG117" s="142" t="s">
        <v>166</v>
      </c>
      <c r="AH117" s="142" t="s">
        <v>203</v>
      </c>
      <c r="AI117" s="64">
        <f t="shared" si="10"/>
        <v>2</v>
      </c>
      <c r="AJ117" s="64"/>
      <c r="AK117" s="142"/>
      <c r="AL117" s="124">
        <v>1000000</v>
      </c>
      <c r="AM117" s="124">
        <v>900000</v>
      </c>
      <c r="AN117" s="69">
        <f t="shared" si="15"/>
        <v>100000</v>
      </c>
      <c r="AO117" s="125" t="s">
        <v>234</v>
      </c>
      <c r="AP117" s="125" t="s">
        <v>235</v>
      </c>
      <c r="AQ117" s="125" t="s">
        <v>236</v>
      </c>
      <c r="AR117" s="125" t="s">
        <v>237</v>
      </c>
      <c r="AS117" s="125" t="s">
        <v>238</v>
      </c>
      <c r="AT117" s="125" t="s">
        <v>239</v>
      </c>
      <c r="AU117" s="125" t="s">
        <v>240</v>
      </c>
      <c r="AV117" s="125"/>
      <c r="AW117" s="125"/>
      <c r="AX117" s="125"/>
      <c r="AY117" s="70">
        <f t="shared" si="18"/>
        <v>0</v>
      </c>
      <c r="AZ117" s="71"/>
    </row>
    <row r="118" spans="1:52">
      <c r="B118">
        <v>115</v>
      </c>
      <c r="C118">
        <v>115</v>
      </c>
      <c r="E118">
        <v>3</v>
      </c>
      <c r="F118" s="98" t="s">
        <v>684</v>
      </c>
      <c r="G118" s="89" t="s">
        <v>685</v>
      </c>
      <c r="H118" s="90" t="s">
        <v>23</v>
      </c>
      <c r="I118" s="91" t="str">
        <f t="shared" si="11"/>
        <v>LAKI LAKI</v>
      </c>
      <c r="J118" s="120" t="s">
        <v>673</v>
      </c>
      <c r="K118" s="169">
        <v>39654</v>
      </c>
      <c r="L118" s="93">
        <f t="shared" ca="1" si="17"/>
        <v>11</v>
      </c>
      <c r="M118" s="64"/>
      <c r="N118" s="94" t="s">
        <v>220</v>
      </c>
      <c r="O118" s="64" t="str">
        <f t="shared" si="14"/>
        <v>ISLAM</v>
      </c>
      <c r="P118" s="64" t="s">
        <v>254</v>
      </c>
      <c r="Q118" s="64" t="s">
        <v>255</v>
      </c>
      <c r="R118" s="95">
        <v>4</v>
      </c>
      <c r="S118" s="64" t="s">
        <v>369</v>
      </c>
      <c r="T118" s="64" t="s">
        <v>266</v>
      </c>
      <c r="U118" s="64" t="s">
        <v>680</v>
      </c>
      <c r="V118" s="64" t="s">
        <v>686</v>
      </c>
      <c r="W118" s="119" t="s">
        <v>677</v>
      </c>
      <c r="X118" s="120" t="s">
        <v>678</v>
      </c>
      <c r="Y118" s="64" t="s">
        <v>228</v>
      </c>
      <c r="Z118" s="64" t="s">
        <v>22</v>
      </c>
      <c r="AA118" s="64" t="s">
        <v>229</v>
      </c>
      <c r="AB118" s="64" t="s">
        <v>230</v>
      </c>
      <c r="AC118" s="64" t="s">
        <v>231</v>
      </c>
      <c r="AD118" t="str">
        <f t="shared" si="13"/>
        <v>INDONESIA</v>
      </c>
      <c r="AE118" s="94" t="s">
        <v>232</v>
      </c>
      <c r="AF118" s="97" t="s">
        <v>233</v>
      </c>
      <c r="AG118" s="142" t="s">
        <v>166</v>
      </c>
      <c r="AH118" s="142"/>
      <c r="AI118" s="64">
        <f t="shared" si="10"/>
        <v>3</v>
      </c>
      <c r="AJ118" s="64"/>
      <c r="AK118" s="142"/>
      <c r="AN118" s="69">
        <f t="shared" si="15"/>
        <v>0</v>
      </c>
      <c r="AY118" s="70">
        <f t="shared" si="18"/>
        <v>0</v>
      </c>
    </row>
    <row r="119" spans="1:52">
      <c r="B119">
        <v>116</v>
      </c>
      <c r="C119">
        <v>116</v>
      </c>
      <c r="E119">
        <v>4</v>
      </c>
      <c r="F119" s="98" t="s">
        <v>687</v>
      </c>
      <c r="G119" s="89" t="s">
        <v>688</v>
      </c>
      <c r="H119" s="90" t="s">
        <v>23</v>
      </c>
      <c r="I119" s="91" t="str">
        <f t="shared" si="11"/>
        <v>LAKI LAKI</v>
      </c>
      <c r="J119" s="111" t="s">
        <v>229</v>
      </c>
      <c r="K119" s="169">
        <v>42225</v>
      </c>
      <c r="L119" s="93">
        <f t="shared" ca="1" si="17"/>
        <v>4</v>
      </c>
      <c r="M119" s="64"/>
      <c r="N119" s="94" t="s">
        <v>220</v>
      </c>
      <c r="O119" s="64" t="str">
        <f t="shared" si="14"/>
        <v>ISLAM</v>
      </c>
      <c r="P119" s="64" t="s">
        <v>254</v>
      </c>
      <c r="Q119" s="64" t="s">
        <v>255</v>
      </c>
      <c r="R119" s="95"/>
      <c r="S119" s="64" t="s">
        <v>265</v>
      </c>
      <c r="T119" s="64" t="s">
        <v>270</v>
      </c>
      <c r="U119" s="64" t="s">
        <v>680</v>
      </c>
      <c r="V119" s="64" t="s">
        <v>686</v>
      </c>
      <c r="W119" s="119" t="s">
        <v>677</v>
      </c>
      <c r="X119" s="120" t="s">
        <v>678</v>
      </c>
      <c r="Y119" s="64" t="s">
        <v>228</v>
      </c>
      <c r="Z119" s="64"/>
      <c r="AA119" s="64"/>
      <c r="AB119" s="64"/>
      <c r="AC119" s="64"/>
      <c r="AD119" t="str">
        <f t="shared" si="13"/>
        <v>INDONESIA</v>
      </c>
      <c r="AE119" s="94" t="s">
        <v>232</v>
      </c>
      <c r="AF119" s="97" t="s">
        <v>233</v>
      </c>
      <c r="AG119" s="142" t="s">
        <v>166</v>
      </c>
      <c r="AH119" s="142"/>
      <c r="AI119" s="64">
        <f t="shared" si="10"/>
        <v>3</v>
      </c>
      <c r="AJ119" s="64"/>
      <c r="AK119" s="142"/>
    </row>
    <row r="120" spans="1:52">
      <c r="B120">
        <v>117</v>
      </c>
      <c r="C120">
        <v>117</v>
      </c>
      <c r="D120">
        <v>32</v>
      </c>
      <c r="E120" s="99">
        <v>1</v>
      </c>
      <c r="F120" s="168" t="s">
        <v>689</v>
      </c>
      <c r="G120" s="101" t="s">
        <v>690</v>
      </c>
      <c r="H120" s="102" t="s">
        <v>23</v>
      </c>
      <c r="I120" s="103" t="str">
        <f t="shared" si="11"/>
        <v>LAKI LAKI</v>
      </c>
      <c r="J120" s="104" t="s">
        <v>691</v>
      </c>
      <c r="K120" s="105">
        <v>28291</v>
      </c>
      <c r="L120" s="106">
        <f t="shared" ca="1" si="17"/>
        <v>42</v>
      </c>
      <c r="M120" s="104"/>
      <c r="N120" s="107" t="s">
        <v>220</v>
      </c>
      <c r="O120" s="104" t="str">
        <f t="shared" si="14"/>
        <v>ISLAM</v>
      </c>
      <c r="P120" s="104" t="s">
        <v>221</v>
      </c>
      <c r="Q120" s="104" t="s">
        <v>222</v>
      </c>
      <c r="R120" s="108">
        <v>1</v>
      </c>
      <c r="S120" s="104" t="s">
        <v>256</v>
      </c>
      <c r="T120" s="104" t="s">
        <v>261</v>
      </c>
      <c r="U120" s="104" t="s">
        <v>692</v>
      </c>
      <c r="V120" s="104" t="s">
        <v>693</v>
      </c>
      <c r="W120" s="170" t="s">
        <v>694</v>
      </c>
      <c r="X120" s="104" t="s">
        <v>690</v>
      </c>
      <c r="Y120" s="104" t="s">
        <v>228</v>
      </c>
      <c r="Z120" s="104" t="s">
        <v>22</v>
      </c>
      <c r="AA120" s="104" t="s">
        <v>229</v>
      </c>
      <c r="AB120" s="104" t="s">
        <v>230</v>
      </c>
      <c r="AC120" s="104" t="s">
        <v>231</v>
      </c>
      <c r="AD120" s="99" t="str">
        <f t="shared" si="13"/>
        <v>INDONESIA</v>
      </c>
      <c r="AE120" s="94" t="s">
        <v>232</v>
      </c>
      <c r="AF120" s="97" t="s">
        <v>233</v>
      </c>
      <c r="AG120" s="142" t="s">
        <v>455</v>
      </c>
      <c r="AH120" s="142" t="s">
        <v>203</v>
      </c>
      <c r="AI120" s="64" t="e">
        <f t="shared" si="10"/>
        <v>#N/A</v>
      </c>
      <c r="AJ120" s="64"/>
      <c r="AK120" s="142"/>
      <c r="AN120" s="69">
        <f t="shared" si="15"/>
        <v>0</v>
      </c>
      <c r="AY120" s="70">
        <f t="shared" si="18"/>
        <v>0</v>
      </c>
    </row>
    <row r="121" spans="1:52" s="99" customFormat="1">
      <c r="A121" s="121"/>
      <c r="B121">
        <v>118</v>
      </c>
      <c r="C121">
        <v>118</v>
      </c>
      <c r="D121"/>
      <c r="E121">
        <v>2</v>
      </c>
      <c r="F121" s="98" t="s">
        <v>695</v>
      </c>
      <c r="G121" s="89" t="s">
        <v>696</v>
      </c>
      <c r="H121" s="90" t="s">
        <v>16</v>
      </c>
      <c r="I121" s="91" t="str">
        <f t="shared" si="11"/>
        <v>PEREMPUAN</v>
      </c>
      <c r="J121" s="120" t="s">
        <v>691</v>
      </c>
      <c r="K121" s="92">
        <v>29444</v>
      </c>
      <c r="L121" s="93">
        <f t="shared" ca="1" si="17"/>
        <v>39</v>
      </c>
      <c r="M121" s="64"/>
      <c r="N121" s="94" t="s">
        <v>220</v>
      </c>
      <c r="O121" s="64" t="str">
        <f t="shared" si="14"/>
        <v>ISLAM</v>
      </c>
      <c r="P121" s="64" t="s">
        <v>221</v>
      </c>
      <c r="Q121" s="64" t="s">
        <v>245</v>
      </c>
      <c r="R121" s="95">
        <v>3</v>
      </c>
      <c r="S121" s="64" t="s">
        <v>256</v>
      </c>
      <c r="T121" s="64" t="s">
        <v>246</v>
      </c>
      <c r="U121" s="64" t="s">
        <v>697</v>
      </c>
      <c r="V121" s="64" t="s">
        <v>698</v>
      </c>
      <c r="W121" s="171" t="s">
        <v>694</v>
      </c>
      <c r="X121" s="64" t="s">
        <v>690</v>
      </c>
      <c r="Y121" s="64" t="s">
        <v>228</v>
      </c>
      <c r="Z121" s="64" t="s">
        <v>22</v>
      </c>
      <c r="AA121" s="64" t="s">
        <v>229</v>
      </c>
      <c r="AB121" s="64" t="s">
        <v>230</v>
      </c>
      <c r="AC121" s="64" t="s">
        <v>231</v>
      </c>
      <c r="AD121" t="str">
        <f t="shared" si="13"/>
        <v>INDONESIA</v>
      </c>
      <c r="AE121" s="94" t="s">
        <v>232</v>
      </c>
      <c r="AF121" s="97" t="s">
        <v>233</v>
      </c>
      <c r="AG121" s="142" t="s">
        <v>455</v>
      </c>
      <c r="AH121" s="142" t="s">
        <v>203</v>
      </c>
      <c r="AI121" s="64">
        <f t="shared" si="10"/>
        <v>2</v>
      </c>
      <c r="AJ121" s="64"/>
      <c r="AK121" s="142"/>
      <c r="AL121" s="124">
        <v>1000000</v>
      </c>
      <c r="AM121" s="124">
        <v>800000</v>
      </c>
      <c r="AN121" s="69">
        <f t="shared" si="15"/>
        <v>200000</v>
      </c>
      <c r="AO121" s="125" t="s">
        <v>234</v>
      </c>
      <c r="AP121" s="125" t="s">
        <v>235</v>
      </c>
      <c r="AQ121" s="125" t="s">
        <v>236</v>
      </c>
      <c r="AR121" s="125" t="s">
        <v>237</v>
      </c>
      <c r="AS121" s="125" t="s">
        <v>238</v>
      </c>
      <c r="AT121" s="125" t="s">
        <v>239</v>
      </c>
      <c r="AU121" s="125" t="s">
        <v>240</v>
      </c>
      <c r="AV121" s="125"/>
      <c r="AW121" s="125"/>
      <c r="AX121" s="125"/>
      <c r="AY121" s="70">
        <f t="shared" si="18"/>
        <v>0</v>
      </c>
      <c r="AZ121" s="71"/>
    </row>
    <row r="122" spans="1:52">
      <c r="B122">
        <v>119</v>
      </c>
      <c r="C122">
        <v>119</v>
      </c>
      <c r="E122">
        <v>3</v>
      </c>
      <c r="F122" s="98" t="s">
        <v>699</v>
      </c>
      <c r="G122" s="89" t="s">
        <v>700</v>
      </c>
      <c r="H122" s="90" t="s">
        <v>23</v>
      </c>
      <c r="I122" s="91" t="str">
        <f t="shared" si="11"/>
        <v>LAKI LAKI</v>
      </c>
      <c r="J122" s="120" t="s">
        <v>691</v>
      </c>
      <c r="K122" s="92">
        <v>34732</v>
      </c>
      <c r="L122" s="93">
        <f t="shared" ca="1" si="17"/>
        <v>25</v>
      </c>
      <c r="M122" s="64"/>
      <c r="N122" s="94" t="s">
        <v>220</v>
      </c>
      <c r="O122" s="64" t="str">
        <f t="shared" si="14"/>
        <v>ISLAM</v>
      </c>
      <c r="P122" s="64" t="s">
        <v>254</v>
      </c>
      <c r="Q122" s="64" t="s">
        <v>255</v>
      </c>
      <c r="R122" s="95">
        <v>4</v>
      </c>
      <c r="S122" s="64" t="s">
        <v>256</v>
      </c>
      <c r="T122" s="64" t="s">
        <v>270</v>
      </c>
      <c r="U122" s="64" t="s">
        <v>696</v>
      </c>
      <c r="V122" s="64" t="s">
        <v>690</v>
      </c>
      <c r="W122" s="171" t="s">
        <v>694</v>
      </c>
      <c r="X122" s="64" t="s">
        <v>690</v>
      </c>
      <c r="Y122" s="64" t="s">
        <v>228</v>
      </c>
      <c r="Z122" s="64" t="s">
        <v>22</v>
      </c>
      <c r="AA122" s="64" t="s">
        <v>229</v>
      </c>
      <c r="AB122" s="64" t="s">
        <v>230</v>
      </c>
      <c r="AC122" s="64" t="s">
        <v>231</v>
      </c>
      <c r="AD122" t="str">
        <f t="shared" si="13"/>
        <v>INDONESIA</v>
      </c>
      <c r="AE122" s="94" t="s">
        <v>232</v>
      </c>
      <c r="AF122" s="97" t="s">
        <v>233</v>
      </c>
      <c r="AG122" s="142" t="s">
        <v>455</v>
      </c>
      <c r="AH122" s="142" t="s">
        <v>203</v>
      </c>
      <c r="AI122" s="64">
        <f t="shared" si="10"/>
        <v>3</v>
      </c>
      <c r="AJ122" s="64"/>
      <c r="AK122" s="142"/>
      <c r="AN122" s="69">
        <f t="shared" si="15"/>
        <v>0</v>
      </c>
      <c r="AY122" s="70">
        <f t="shared" si="18"/>
        <v>0</v>
      </c>
    </row>
    <row r="123" spans="1:52">
      <c r="B123">
        <v>120</v>
      </c>
      <c r="C123">
        <v>120</v>
      </c>
      <c r="E123">
        <v>4</v>
      </c>
      <c r="F123" s="98" t="s">
        <v>701</v>
      </c>
      <c r="G123" s="89" t="s">
        <v>702</v>
      </c>
      <c r="H123" s="90" t="s">
        <v>23</v>
      </c>
      <c r="I123" s="91" t="str">
        <f t="shared" si="11"/>
        <v>LAKI LAKI</v>
      </c>
      <c r="J123" s="120" t="s">
        <v>691</v>
      </c>
      <c r="K123" s="92">
        <v>38333</v>
      </c>
      <c r="L123" s="93">
        <f t="shared" ca="1" si="17"/>
        <v>15</v>
      </c>
      <c r="M123" s="64"/>
      <c r="N123" s="94" t="s">
        <v>220</v>
      </c>
      <c r="O123" s="64" t="str">
        <f t="shared" si="14"/>
        <v>ISLAM</v>
      </c>
      <c r="P123" s="64" t="s">
        <v>254</v>
      </c>
      <c r="Q123" s="64" t="s">
        <v>255</v>
      </c>
      <c r="R123" s="95">
        <v>4</v>
      </c>
      <c r="S123" s="64" t="s">
        <v>369</v>
      </c>
      <c r="T123" s="64" t="s">
        <v>266</v>
      </c>
      <c r="U123" s="64" t="s">
        <v>696</v>
      </c>
      <c r="V123" s="64" t="s">
        <v>690</v>
      </c>
      <c r="W123" s="171" t="s">
        <v>694</v>
      </c>
      <c r="X123" s="64" t="s">
        <v>690</v>
      </c>
      <c r="Y123" s="64" t="s">
        <v>228</v>
      </c>
      <c r="Z123" s="64" t="s">
        <v>22</v>
      </c>
      <c r="AA123" s="64" t="s">
        <v>229</v>
      </c>
      <c r="AB123" s="64" t="s">
        <v>230</v>
      </c>
      <c r="AC123" s="64" t="s">
        <v>231</v>
      </c>
      <c r="AD123" t="str">
        <f t="shared" si="13"/>
        <v>INDONESIA</v>
      </c>
      <c r="AE123" s="94" t="s">
        <v>232</v>
      </c>
      <c r="AF123" s="97" t="s">
        <v>233</v>
      </c>
      <c r="AG123" s="142" t="s">
        <v>455</v>
      </c>
      <c r="AH123" s="142"/>
      <c r="AI123" s="64">
        <f t="shared" si="10"/>
        <v>3</v>
      </c>
      <c r="AJ123" s="64"/>
      <c r="AK123" s="142"/>
      <c r="AN123" s="69">
        <f t="shared" si="15"/>
        <v>0</v>
      </c>
      <c r="AY123" s="70">
        <f t="shared" si="18"/>
        <v>0</v>
      </c>
    </row>
    <row r="124" spans="1:52">
      <c r="B124">
        <v>121</v>
      </c>
      <c r="C124">
        <v>121</v>
      </c>
      <c r="E124">
        <v>5</v>
      </c>
      <c r="F124" s="98" t="s">
        <v>703</v>
      </c>
      <c r="G124" s="89" t="s">
        <v>704</v>
      </c>
      <c r="H124" s="90" t="s">
        <v>16</v>
      </c>
      <c r="I124" s="91" t="str">
        <f t="shared" si="11"/>
        <v>PEREMPUAN</v>
      </c>
      <c r="J124" s="64" t="s">
        <v>22</v>
      </c>
      <c r="K124" s="92">
        <v>40827</v>
      </c>
      <c r="L124" s="93">
        <f t="shared" ca="1" si="17"/>
        <v>8</v>
      </c>
      <c r="M124" s="64"/>
      <c r="N124" s="94" t="s">
        <v>220</v>
      </c>
      <c r="O124" s="64" t="str">
        <f t="shared" si="14"/>
        <v>ISLAM</v>
      </c>
      <c r="P124" s="64" t="s">
        <v>254</v>
      </c>
      <c r="Q124" s="64" t="s">
        <v>255</v>
      </c>
      <c r="R124" s="95">
        <v>4</v>
      </c>
      <c r="S124" s="64" t="s">
        <v>265</v>
      </c>
      <c r="T124" s="64" t="s">
        <v>270</v>
      </c>
      <c r="U124" s="64" t="s">
        <v>696</v>
      </c>
      <c r="V124" s="64" t="s">
        <v>690</v>
      </c>
      <c r="W124" s="171" t="s">
        <v>694</v>
      </c>
      <c r="X124" s="64" t="s">
        <v>690</v>
      </c>
      <c r="Y124" s="64" t="s">
        <v>228</v>
      </c>
      <c r="Z124" s="64" t="s">
        <v>22</v>
      </c>
      <c r="AA124" s="64" t="s">
        <v>229</v>
      </c>
      <c r="AB124" s="64" t="s">
        <v>230</v>
      </c>
      <c r="AC124" s="64" t="s">
        <v>231</v>
      </c>
      <c r="AD124" t="str">
        <f t="shared" si="13"/>
        <v>INDONESIA</v>
      </c>
      <c r="AE124" s="94" t="s">
        <v>232</v>
      </c>
      <c r="AF124" s="97" t="s">
        <v>233</v>
      </c>
      <c r="AG124" s="142" t="s">
        <v>455</v>
      </c>
      <c r="AH124" s="142"/>
      <c r="AI124" s="64">
        <f t="shared" si="10"/>
        <v>3</v>
      </c>
      <c r="AJ124" s="64"/>
      <c r="AK124" s="142"/>
      <c r="AN124" s="69">
        <f t="shared" si="15"/>
        <v>0</v>
      </c>
      <c r="AY124" s="70">
        <f t="shared" si="18"/>
        <v>0</v>
      </c>
    </row>
    <row r="125" spans="1:52">
      <c r="B125">
        <v>122</v>
      </c>
      <c r="C125">
        <v>122</v>
      </c>
      <c r="D125">
        <v>33</v>
      </c>
      <c r="E125" s="99">
        <v>1</v>
      </c>
      <c r="F125" s="172" t="s">
        <v>705</v>
      </c>
      <c r="G125" s="101" t="s">
        <v>706</v>
      </c>
      <c r="H125" s="102" t="s">
        <v>23</v>
      </c>
      <c r="I125" s="103" t="str">
        <f t="shared" si="11"/>
        <v>LAKI LAKI</v>
      </c>
      <c r="J125" s="104" t="s">
        <v>309</v>
      </c>
      <c r="K125" s="105">
        <v>27011</v>
      </c>
      <c r="L125" s="106">
        <f t="shared" ca="1" si="17"/>
        <v>46</v>
      </c>
      <c r="M125" s="104"/>
      <c r="N125" s="107" t="s">
        <v>220</v>
      </c>
      <c r="O125" s="104" t="str">
        <f t="shared" si="14"/>
        <v>ISLAM</v>
      </c>
      <c r="P125" s="104" t="s">
        <v>221</v>
      </c>
      <c r="Q125" s="104" t="s">
        <v>222</v>
      </c>
      <c r="R125" s="108">
        <v>1</v>
      </c>
      <c r="S125" s="104" t="s">
        <v>289</v>
      </c>
      <c r="T125" s="104" t="s">
        <v>283</v>
      </c>
      <c r="U125" s="104" t="s">
        <v>338</v>
      </c>
      <c r="V125" s="104" t="s">
        <v>339</v>
      </c>
      <c r="W125" s="173" t="s">
        <v>707</v>
      </c>
      <c r="X125" s="104" t="s">
        <v>706</v>
      </c>
      <c r="Y125" s="104" t="s">
        <v>228</v>
      </c>
      <c r="Z125" s="104" t="s">
        <v>22</v>
      </c>
      <c r="AA125" s="104" t="s">
        <v>229</v>
      </c>
      <c r="AB125" s="104" t="s">
        <v>230</v>
      </c>
      <c r="AC125" s="104" t="s">
        <v>231</v>
      </c>
      <c r="AD125" s="99" t="str">
        <f t="shared" si="13"/>
        <v>INDONESIA</v>
      </c>
      <c r="AE125" s="94" t="s">
        <v>232</v>
      </c>
      <c r="AF125" s="97" t="s">
        <v>233</v>
      </c>
      <c r="AG125" s="142" t="s">
        <v>166</v>
      </c>
      <c r="AH125" s="142" t="s">
        <v>203</v>
      </c>
      <c r="AI125" s="64" t="e">
        <f t="shared" si="10"/>
        <v>#N/A</v>
      </c>
      <c r="AJ125" s="64"/>
      <c r="AK125" s="142"/>
      <c r="AN125" s="69">
        <f t="shared" si="15"/>
        <v>0</v>
      </c>
      <c r="AY125" s="70">
        <f t="shared" si="18"/>
        <v>0</v>
      </c>
    </row>
    <row r="126" spans="1:52" s="99" customFormat="1">
      <c r="A126" s="121"/>
      <c r="B126">
        <v>123</v>
      </c>
      <c r="C126">
        <v>123</v>
      </c>
      <c r="D126"/>
      <c r="E126">
        <v>2</v>
      </c>
      <c r="F126" s="174" t="s">
        <v>708</v>
      </c>
      <c r="G126" s="89" t="s">
        <v>709</v>
      </c>
      <c r="H126" s="90" t="s">
        <v>16</v>
      </c>
      <c r="I126" s="91" t="str">
        <f t="shared" si="11"/>
        <v>PEREMPUAN</v>
      </c>
      <c r="J126" s="64" t="s">
        <v>309</v>
      </c>
      <c r="K126" s="92">
        <v>27720</v>
      </c>
      <c r="L126" s="93">
        <f t="shared" ca="1" si="17"/>
        <v>44</v>
      </c>
      <c r="M126" s="64"/>
      <c r="N126" s="94" t="s">
        <v>220</v>
      </c>
      <c r="O126" s="64" t="str">
        <f t="shared" si="14"/>
        <v>ISLAM</v>
      </c>
      <c r="P126" s="64" t="s">
        <v>221</v>
      </c>
      <c r="Q126" s="64" t="s">
        <v>245</v>
      </c>
      <c r="R126" s="95">
        <v>3</v>
      </c>
      <c r="S126" s="64" t="s">
        <v>289</v>
      </c>
      <c r="T126" s="64" t="s">
        <v>246</v>
      </c>
      <c r="U126" s="64" t="s">
        <v>710</v>
      </c>
      <c r="V126" s="64" t="s">
        <v>711</v>
      </c>
      <c r="W126" s="175" t="s">
        <v>707</v>
      </c>
      <c r="X126" s="64" t="s">
        <v>706</v>
      </c>
      <c r="Y126" s="64" t="s">
        <v>228</v>
      </c>
      <c r="Z126" s="64" t="s">
        <v>22</v>
      </c>
      <c r="AA126" s="64" t="s">
        <v>229</v>
      </c>
      <c r="AB126" s="64" t="s">
        <v>230</v>
      </c>
      <c r="AC126" s="64" t="s">
        <v>231</v>
      </c>
      <c r="AD126" t="str">
        <f t="shared" si="13"/>
        <v>INDONESIA</v>
      </c>
      <c r="AE126" s="94" t="s">
        <v>232</v>
      </c>
      <c r="AF126" s="97" t="s">
        <v>233</v>
      </c>
      <c r="AG126" s="142" t="s">
        <v>166</v>
      </c>
      <c r="AH126" s="142" t="s">
        <v>203</v>
      </c>
      <c r="AI126" s="64">
        <f t="shared" si="10"/>
        <v>2</v>
      </c>
      <c r="AJ126" s="64"/>
      <c r="AK126" s="142"/>
      <c r="AL126" s="124">
        <v>2000000</v>
      </c>
      <c r="AM126" s="124">
        <v>1500000</v>
      </c>
      <c r="AN126" s="69">
        <f t="shared" si="15"/>
        <v>500000</v>
      </c>
      <c r="AO126" s="125" t="s">
        <v>234</v>
      </c>
      <c r="AP126" s="125" t="s">
        <v>235</v>
      </c>
      <c r="AQ126" s="125" t="s">
        <v>236</v>
      </c>
      <c r="AR126" s="125" t="s">
        <v>237</v>
      </c>
      <c r="AS126" s="125" t="s">
        <v>238</v>
      </c>
      <c r="AT126" s="125" t="s">
        <v>239</v>
      </c>
      <c r="AU126" s="125" t="s">
        <v>240</v>
      </c>
      <c r="AV126" s="125"/>
      <c r="AW126" s="125"/>
      <c r="AX126" s="125"/>
      <c r="AY126" s="70">
        <f t="shared" si="18"/>
        <v>0</v>
      </c>
      <c r="AZ126" s="71"/>
    </row>
    <row r="127" spans="1:52">
      <c r="B127">
        <v>124</v>
      </c>
      <c r="C127">
        <v>124</v>
      </c>
      <c r="E127">
        <v>3</v>
      </c>
      <c r="F127" s="157" t="s">
        <v>712</v>
      </c>
      <c r="G127" s="89" t="s">
        <v>713</v>
      </c>
      <c r="H127" s="90" t="s">
        <v>23</v>
      </c>
      <c r="I127" s="91" t="str">
        <f t="shared" si="11"/>
        <v>LAKI LAKI</v>
      </c>
      <c r="J127" s="64" t="s">
        <v>309</v>
      </c>
      <c r="K127" s="92">
        <v>37451</v>
      </c>
      <c r="L127" s="93">
        <f t="shared" ca="1" si="17"/>
        <v>17</v>
      </c>
      <c r="M127" s="64"/>
      <c r="N127" s="94" t="s">
        <v>220</v>
      </c>
      <c r="O127" s="64" t="str">
        <f t="shared" si="14"/>
        <v>ISLAM</v>
      </c>
      <c r="P127" s="64" t="s">
        <v>254</v>
      </c>
      <c r="Q127" s="64" t="s">
        <v>255</v>
      </c>
      <c r="R127" s="95">
        <v>4</v>
      </c>
      <c r="S127" s="64" t="s">
        <v>262</v>
      </c>
      <c r="T127" s="64" t="s">
        <v>266</v>
      </c>
      <c r="U127" s="64" t="s">
        <v>709</v>
      </c>
      <c r="V127" s="64" t="s">
        <v>706</v>
      </c>
      <c r="W127" s="175" t="s">
        <v>707</v>
      </c>
      <c r="X127" s="64" t="s">
        <v>706</v>
      </c>
      <c r="Y127" s="64" t="s">
        <v>228</v>
      </c>
      <c r="Z127" s="64" t="s">
        <v>22</v>
      </c>
      <c r="AA127" s="64" t="s">
        <v>229</v>
      </c>
      <c r="AB127" s="64" t="s">
        <v>230</v>
      </c>
      <c r="AC127" s="64" t="s">
        <v>231</v>
      </c>
      <c r="AD127" t="str">
        <f t="shared" si="13"/>
        <v>INDONESIA</v>
      </c>
      <c r="AE127" s="94" t="s">
        <v>232</v>
      </c>
      <c r="AF127" s="97" t="s">
        <v>233</v>
      </c>
      <c r="AG127" s="142" t="s">
        <v>166</v>
      </c>
      <c r="AH127" s="142"/>
      <c r="AI127" s="64">
        <f t="shared" ref="AI127:AI189" si="19">VLOOKUP(Q127,SHDK,2,FALSE)</f>
        <v>3</v>
      </c>
      <c r="AJ127" s="64"/>
      <c r="AK127" s="142"/>
      <c r="AN127" s="69">
        <f t="shared" si="15"/>
        <v>0</v>
      </c>
      <c r="AY127" s="70">
        <f t="shared" si="18"/>
        <v>0</v>
      </c>
    </row>
    <row r="128" spans="1:52">
      <c r="B128">
        <v>125</v>
      </c>
      <c r="C128">
        <v>125</v>
      </c>
      <c r="E128">
        <v>4</v>
      </c>
      <c r="F128" s="157" t="s">
        <v>714</v>
      </c>
      <c r="G128" s="89" t="s">
        <v>715</v>
      </c>
      <c r="H128" s="90" t="s">
        <v>23</v>
      </c>
      <c r="I128" s="91" t="str">
        <f t="shared" si="11"/>
        <v>LAKI LAKI</v>
      </c>
      <c r="J128" s="64" t="s">
        <v>309</v>
      </c>
      <c r="K128" s="92">
        <v>40165</v>
      </c>
      <c r="L128" s="93">
        <f t="shared" ca="1" si="17"/>
        <v>10</v>
      </c>
      <c r="M128" s="64"/>
      <c r="N128" s="94" t="s">
        <v>220</v>
      </c>
      <c r="O128" s="64" t="str">
        <f t="shared" si="14"/>
        <v>ISLAM</v>
      </c>
      <c r="P128" s="64" t="s">
        <v>254</v>
      </c>
      <c r="Q128" s="64" t="s">
        <v>255</v>
      </c>
      <c r="R128" s="95">
        <v>4</v>
      </c>
      <c r="S128" s="64" t="s">
        <v>369</v>
      </c>
      <c r="T128" s="64" t="s">
        <v>270</v>
      </c>
      <c r="U128" s="64" t="s">
        <v>709</v>
      </c>
      <c r="V128" s="64" t="s">
        <v>706</v>
      </c>
      <c r="W128" s="175" t="s">
        <v>707</v>
      </c>
      <c r="X128" s="64" t="s">
        <v>706</v>
      </c>
      <c r="Y128" s="64" t="s">
        <v>228</v>
      </c>
      <c r="Z128" s="64" t="s">
        <v>22</v>
      </c>
      <c r="AA128" s="64" t="s">
        <v>229</v>
      </c>
      <c r="AB128" s="64" t="s">
        <v>230</v>
      </c>
      <c r="AC128" s="64" t="s">
        <v>231</v>
      </c>
      <c r="AD128" t="str">
        <f t="shared" si="13"/>
        <v>INDONESIA</v>
      </c>
      <c r="AE128" s="94" t="s">
        <v>232</v>
      </c>
      <c r="AF128" s="97" t="s">
        <v>233</v>
      </c>
      <c r="AG128" s="142" t="s">
        <v>166</v>
      </c>
      <c r="AH128" s="142"/>
      <c r="AI128" s="64">
        <f t="shared" si="19"/>
        <v>3</v>
      </c>
      <c r="AJ128" s="64"/>
      <c r="AK128" s="142"/>
      <c r="AN128" s="69">
        <f>AL128-AM128</f>
        <v>0</v>
      </c>
      <c r="AY128" s="70">
        <f>SUM(AV128:AX128)</f>
        <v>0</v>
      </c>
    </row>
    <row r="129" spans="1:52">
      <c r="B129">
        <v>129</v>
      </c>
      <c r="C129">
        <v>126</v>
      </c>
      <c r="D129">
        <v>34</v>
      </c>
      <c r="E129" s="99">
        <v>1</v>
      </c>
      <c r="F129" s="168" t="s">
        <v>716</v>
      </c>
      <c r="G129" s="101" t="s">
        <v>717</v>
      </c>
      <c r="H129" s="102" t="s">
        <v>23</v>
      </c>
      <c r="I129" s="103" t="str">
        <f t="shared" si="11"/>
        <v>LAKI LAKI</v>
      </c>
      <c r="J129" s="104" t="s">
        <v>288</v>
      </c>
      <c r="K129" s="105">
        <v>26947</v>
      </c>
      <c r="L129" s="106">
        <f t="shared" ca="1" si="17"/>
        <v>46</v>
      </c>
      <c r="M129" s="104"/>
      <c r="N129" s="107" t="s">
        <v>220</v>
      </c>
      <c r="O129" s="104" t="str">
        <f t="shared" si="14"/>
        <v>ISLAM</v>
      </c>
      <c r="P129" s="104" t="s">
        <v>221</v>
      </c>
      <c r="Q129" s="104" t="s">
        <v>222</v>
      </c>
      <c r="R129" s="108">
        <v>1</v>
      </c>
      <c r="S129" s="104" t="s">
        <v>289</v>
      </c>
      <c r="T129" s="104" t="s">
        <v>283</v>
      </c>
      <c r="U129" s="104" t="s">
        <v>718</v>
      </c>
      <c r="V129" s="104" t="s">
        <v>719</v>
      </c>
      <c r="W129" s="170" t="s">
        <v>720</v>
      </c>
      <c r="X129" s="104" t="s">
        <v>717</v>
      </c>
      <c r="Y129" s="104" t="s">
        <v>228</v>
      </c>
      <c r="Z129" s="104" t="s">
        <v>22</v>
      </c>
      <c r="AA129" s="104" t="s">
        <v>229</v>
      </c>
      <c r="AB129" s="104" t="s">
        <v>230</v>
      </c>
      <c r="AC129" s="104" t="s">
        <v>231</v>
      </c>
      <c r="AD129" s="99" t="str">
        <f t="shared" si="13"/>
        <v>INDONESIA</v>
      </c>
      <c r="AE129" s="94" t="s">
        <v>232</v>
      </c>
      <c r="AF129" s="97" t="s">
        <v>233</v>
      </c>
      <c r="AG129" s="142" t="s">
        <v>166</v>
      </c>
      <c r="AH129" s="142" t="s">
        <v>203</v>
      </c>
      <c r="AI129" s="64" t="e">
        <f t="shared" si="19"/>
        <v>#N/A</v>
      </c>
      <c r="AJ129" s="64"/>
      <c r="AK129" s="142"/>
      <c r="AN129" s="69">
        <f>AL129-AM129</f>
        <v>0</v>
      </c>
      <c r="AY129" s="70">
        <f>SUM(AV129:AX129)</f>
        <v>0</v>
      </c>
    </row>
    <row r="130" spans="1:52" s="99" customFormat="1">
      <c r="A130" s="121"/>
      <c r="B130">
        <v>130</v>
      </c>
      <c r="C130">
        <v>127</v>
      </c>
      <c r="D130"/>
      <c r="E130">
        <v>2</v>
      </c>
      <c r="F130" s="98" t="s">
        <v>721</v>
      </c>
      <c r="G130" s="89" t="s">
        <v>722</v>
      </c>
      <c r="H130" s="90" t="s">
        <v>16</v>
      </c>
      <c r="I130" s="91" t="str">
        <f t="shared" si="11"/>
        <v>PEREMPUAN</v>
      </c>
      <c r="J130" s="64" t="s">
        <v>309</v>
      </c>
      <c r="K130" s="92">
        <v>28311</v>
      </c>
      <c r="L130" s="93">
        <f t="shared" ca="1" si="17"/>
        <v>42</v>
      </c>
      <c r="M130" s="64"/>
      <c r="N130" s="94" t="s">
        <v>220</v>
      </c>
      <c r="O130" s="64" t="str">
        <f t="shared" si="14"/>
        <v>ISLAM</v>
      </c>
      <c r="P130" s="64" t="s">
        <v>221</v>
      </c>
      <c r="Q130" s="64" t="s">
        <v>245</v>
      </c>
      <c r="R130" s="95">
        <v>3</v>
      </c>
      <c r="S130" s="64" t="s">
        <v>256</v>
      </c>
      <c r="T130" s="64" t="s">
        <v>246</v>
      </c>
      <c r="U130" s="64" t="s">
        <v>310</v>
      </c>
      <c r="V130" s="64" t="s">
        <v>311</v>
      </c>
      <c r="W130" s="171" t="s">
        <v>720</v>
      </c>
      <c r="X130" s="64" t="s">
        <v>717</v>
      </c>
      <c r="Y130" s="64" t="s">
        <v>228</v>
      </c>
      <c r="Z130" s="64" t="s">
        <v>22</v>
      </c>
      <c r="AA130" s="64" t="s">
        <v>229</v>
      </c>
      <c r="AB130" s="64" t="s">
        <v>230</v>
      </c>
      <c r="AC130" s="64" t="s">
        <v>231</v>
      </c>
      <c r="AD130" t="str">
        <f t="shared" si="13"/>
        <v>INDONESIA</v>
      </c>
      <c r="AE130" s="94" t="s">
        <v>232</v>
      </c>
      <c r="AF130" s="97" t="s">
        <v>233</v>
      </c>
      <c r="AG130" s="142" t="s">
        <v>166</v>
      </c>
      <c r="AH130" s="142" t="s">
        <v>203</v>
      </c>
      <c r="AI130" s="64">
        <f t="shared" si="19"/>
        <v>2</v>
      </c>
      <c r="AJ130" s="64"/>
      <c r="AK130" s="142"/>
      <c r="AL130" s="124">
        <v>5000000</v>
      </c>
      <c r="AM130" s="124">
        <v>4000000</v>
      </c>
      <c r="AN130" s="69">
        <f>AL130-AM130</f>
        <v>1000000</v>
      </c>
      <c r="AO130" s="125" t="s">
        <v>234</v>
      </c>
      <c r="AP130" s="125" t="s">
        <v>235</v>
      </c>
      <c r="AQ130" s="125" t="s">
        <v>236</v>
      </c>
      <c r="AR130" s="125" t="s">
        <v>479</v>
      </c>
      <c r="AS130" s="125" t="s">
        <v>238</v>
      </c>
      <c r="AT130" s="125" t="s">
        <v>480</v>
      </c>
      <c r="AU130" s="125" t="s">
        <v>240</v>
      </c>
      <c r="AV130" s="125">
        <v>1.5</v>
      </c>
      <c r="AW130" s="125">
        <v>4</v>
      </c>
      <c r="AX130" s="125"/>
      <c r="AY130" s="70">
        <f>SUM(AV130:AX130)</f>
        <v>5.5</v>
      </c>
      <c r="AZ130" s="71"/>
    </row>
    <row r="131" spans="1:52">
      <c r="B131">
        <v>132</v>
      </c>
      <c r="C131">
        <v>128</v>
      </c>
      <c r="E131" s="126">
        <v>3</v>
      </c>
      <c r="F131" s="176" t="s">
        <v>723</v>
      </c>
      <c r="G131" s="128" t="s">
        <v>724</v>
      </c>
      <c r="H131" s="129" t="s">
        <v>16</v>
      </c>
      <c r="I131" s="130" t="str">
        <f>IF(H131="L","LAKI LAKI",IF(H131="P","PEREMPUAN",""))</f>
        <v>PEREMPUAN</v>
      </c>
      <c r="J131" s="131" t="s">
        <v>309</v>
      </c>
      <c r="K131" s="132">
        <v>36852</v>
      </c>
      <c r="L131" s="93">
        <f t="shared" ca="1" si="17"/>
        <v>19</v>
      </c>
      <c r="M131" s="131"/>
      <c r="N131" s="177" t="s">
        <v>220</v>
      </c>
      <c r="O131" s="64" t="str">
        <f t="shared" si="14"/>
        <v>ISLAM</v>
      </c>
      <c r="P131" s="131" t="s">
        <v>254</v>
      </c>
      <c r="Q131" s="131" t="s">
        <v>255</v>
      </c>
      <c r="R131" s="134">
        <v>4</v>
      </c>
      <c r="S131" s="131" t="s">
        <v>348</v>
      </c>
      <c r="T131" s="131" t="s">
        <v>266</v>
      </c>
      <c r="U131" s="131" t="s">
        <v>722</v>
      </c>
      <c r="V131" s="131" t="s">
        <v>717</v>
      </c>
      <c r="W131" s="171" t="s">
        <v>720</v>
      </c>
      <c r="X131" s="131" t="s">
        <v>717</v>
      </c>
      <c r="Y131" s="131" t="s">
        <v>228</v>
      </c>
      <c r="Z131" s="131" t="s">
        <v>22</v>
      </c>
      <c r="AA131" s="131" t="s">
        <v>229</v>
      </c>
      <c r="AB131" s="131" t="s">
        <v>230</v>
      </c>
      <c r="AC131" s="131" t="s">
        <v>231</v>
      </c>
      <c r="AD131" s="126" t="str">
        <f t="shared" si="13"/>
        <v>INDONESIA</v>
      </c>
      <c r="AE131" s="94" t="s">
        <v>232</v>
      </c>
      <c r="AF131" s="178" t="s">
        <v>233</v>
      </c>
      <c r="AG131" s="142" t="s">
        <v>166</v>
      </c>
      <c r="AH131" s="142"/>
      <c r="AI131" s="64">
        <f t="shared" si="19"/>
        <v>3</v>
      </c>
      <c r="AJ131" s="64"/>
      <c r="AK131" s="142"/>
      <c r="AN131" s="69">
        <f>AL131-AM131</f>
        <v>0</v>
      </c>
      <c r="AY131" s="70">
        <f>SUM(AV131:AX131)</f>
        <v>0</v>
      </c>
    </row>
    <row r="132" spans="1:52" s="126" customFormat="1">
      <c r="A132" s="121"/>
      <c r="B132">
        <v>133</v>
      </c>
      <c r="C132">
        <v>129</v>
      </c>
      <c r="D132">
        <v>35</v>
      </c>
      <c r="E132">
        <v>1</v>
      </c>
      <c r="F132" s="98" t="s">
        <v>725</v>
      </c>
      <c r="G132" s="89" t="s">
        <v>726</v>
      </c>
      <c r="H132" s="90" t="s">
        <v>23</v>
      </c>
      <c r="I132" s="91" t="str">
        <f>IF(H132="L","LAKI LAKI",IF(H132="P","PEREMPUAN",""))</f>
        <v>LAKI LAKI</v>
      </c>
      <c r="J132" s="111" t="s">
        <v>727</v>
      </c>
      <c r="K132" s="92">
        <v>28949</v>
      </c>
      <c r="L132" s="106">
        <f t="shared" ca="1" si="17"/>
        <v>41</v>
      </c>
      <c r="M132" s="64"/>
      <c r="N132" s="94" t="s">
        <v>220</v>
      </c>
      <c r="O132" s="104" t="str">
        <f t="shared" si="14"/>
        <v>ISLAM</v>
      </c>
      <c r="P132" s="111" t="s">
        <v>221</v>
      </c>
      <c r="Q132" s="111" t="s">
        <v>222</v>
      </c>
      <c r="R132" s="95">
        <v>1</v>
      </c>
      <c r="S132" s="111" t="s">
        <v>256</v>
      </c>
      <c r="T132" s="111" t="s">
        <v>674</v>
      </c>
      <c r="U132" s="111" t="s">
        <v>728</v>
      </c>
      <c r="V132" s="111" t="s">
        <v>729</v>
      </c>
      <c r="W132" s="170" t="s">
        <v>730</v>
      </c>
      <c r="X132" s="111" t="s">
        <v>726</v>
      </c>
      <c r="Y132" s="64" t="s">
        <v>228</v>
      </c>
      <c r="Z132" s="64" t="s">
        <v>22</v>
      </c>
      <c r="AA132" s="64" t="s">
        <v>229</v>
      </c>
      <c r="AB132" s="64" t="s">
        <v>230</v>
      </c>
      <c r="AC132" s="64" t="s">
        <v>231</v>
      </c>
      <c r="AD132" t="str">
        <f t="shared" si="13"/>
        <v>INDONESIA</v>
      </c>
      <c r="AE132" s="94" t="s">
        <v>232</v>
      </c>
      <c r="AF132" s="97" t="s">
        <v>233</v>
      </c>
      <c r="AG132" s="64" t="s">
        <v>166</v>
      </c>
      <c r="AH132" s="64" t="s">
        <v>203</v>
      </c>
      <c r="AI132" s="64" t="e">
        <f t="shared" si="19"/>
        <v>#N/A</v>
      </c>
      <c r="AJ132" s="64"/>
      <c r="AK132" s="64"/>
      <c r="AL132" s="136"/>
      <c r="AM132" s="136"/>
      <c r="AN132" s="136">
        <f>AL132-AM132</f>
        <v>0</v>
      </c>
      <c r="AO132" s="137"/>
      <c r="AP132" s="137"/>
      <c r="AQ132" s="137"/>
      <c r="AR132" s="137"/>
      <c r="AS132" s="137"/>
      <c r="AT132" s="137"/>
      <c r="AU132" s="137"/>
      <c r="AV132" s="137"/>
      <c r="AW132" s="137"/>
      <c r="AX132" s="137"/>
      <c r="AY132" s="137">
        <f>SUM(AV132:AX132)</f>
        <v>0</v>
      </c>
      <c r="AZ132" s="138"/>
    </row>
    <row r="133" spans="1:52">
      <c r="B133">
        <v>134</v>
      </c>
      <c r="C133">
        <v>130</v>
      </c>
      <c r="E133">
        <v>2</v>
      </c>
      <c r="F133" s="98" t="s">
        <v>731</v>
      </c>
      <c r="G133" s="89" t="s">
        <v>732</v>
      </c>
      <c r="H133" s="90" t="s">
        <v>16</v>
      </c>
      <c r="I133" s="91" t="str">
        <f>IF(H133="L","LAKI LAKI",IF(H133="P","PEREMPUAN",""))</f>
        <v>PEREMPUAN</v>
      </c>
      <c r="J133" s="111" t="s">
        <v>733</v>
      </c>
      <c r="K133" s="92">
        <v>31647</v>
      </c>
      <c r="L133" s="93">
        <f t="shared" ca="1" si="17"/>
        <v>33</v>
      </c>
      <c r="M133" s="64"/>
      <c r="N133" s="133" t="s">
        <v>220</v>
      </c>
      <c r="O133" s="64" t="str">
        <f t="shared" si="14"/>
        <v>ISLAM</v>
      </c>
      <c r="P133" s="111" t="s">
        <v>221</v>
      </c>
      <c r="Q133" s="111" t="s">
        <v>245</v>
      </c>
      <c r="R133" s="95">
        <v>3</v>
      </c>
      <c r="S133" s="111" t="s">
        <v>289</v>
      </c>
      <c r="T133" s="111" t="s">
        <v>246</v>
      </c>
      <c r="U133" s="111" t="s">
        <v>734</v>
      </c>
      <c r="V133" s="111" t="s">
        <v>735</v>
      </c>
      <c r="W133" s="171" t="s">
        <v>730</v>
      </c>
      <c r="X133" s="111" t="s">
        <v>726</v>
      </c>
      <c r="Y133" s="131" t="s">
        <v>228</v>
      </c>
      <c r="Z133" s="131" t="s">
        <v>22</v>
      </c>
      <c r="AA133" s="131" t="s">
        <v>229</v>
      </c>
      <c r="AB133" s="131" t="s">
        <v>230</v>
      </c>
      <c r="AC133" s="131" t="s">
        <v>231</v>
      </c>
      <c r="AD133" s="126" t="s">
        <v>46</v>
      </c>
      <c r="AE133" s="94" t="s">
        <v>232</v>
      </c>
      <c r="AF133" s="178" t="s">
        <v>233</v>
      </c>
      <c r="AG133" s="142" t="s">
        <v>166</v>
      </c>
      <c r="AH133" s="142" t="s">
        <v>203</v>
      </c>
      <c r="AI133" s="64">
        <f t="shared" si="19"/>
        <v>2</v>
      </c>
      <c r="AJ133" s="64"/>
      <c r="AK133" s="142"/>
    </row>
    <row r="134" spans="1:52">
      <c r="B134">
        <v>135</v>
      </c>
      <c r="C134">
        <v>131</v>
      </c>
      <c r="E134">
        <v>3</v>
      </c>
      <c r="F134" s="98" t="s">
        <v>736</v>
      </c>
      <c r="G134" s="89" t="s">
        <v>737</v>
      </c>
      <c r="H134" s="90" t="s">
        <v>23</v>
      </c>
      <c r="I134" s="91" t="s">
        <v>49</v>
      </c>
      <c r="J134" s="111" t="s">
        <v>733</v>
      </c>
      <c r="K134" s="92">
        <v>39277</v>
      </c>
      <c r="L134" s="93">
        <f t="shared" ref="L134:L159" ca="1" si="20">DATEDIF(K134,TODAY(),"Y")</f>
        <v>12</v>
      </c>
      <c r="M134" s="64"/>
      <c r="N134" s="94" t="s">
        <v>220</v>
      </c>
      <c r="O134" s="64" t="str">
        <f t="shared" si="14"/>
        <v>ISLAM</v>
      </c>
      <c r="P134" s="111" t="s">
        <v>254</v>
      </c>
      <c r="Q134" s="111" t="s">
        <v>255</v>
      </c>
      <c r="R134" s="95">
        <v>4</v>
      </c>
      <c r="S134" s="111" t="s">
        <v>369</v>
      </c>
      <c r="T134" s="111" t="s">
        <v>266</v>
      </c>
      <c r="U134" s="111" t="s">
        <v>732</v>
      </c>
      <c r="V134" s="64" t="s">
        <v>726</v>
      </c>
      <c r="W134" s="171" t="s">
        <v>730</v>
      </c>
      <c r="X134" s="111" t="s">
        <v>726</v>
      </c>
      <c r="Y134" s="64" t="s">
        <v>228</v>
      </c>
      <c r="Z134" s="64" t="s">
        <v>22</v>
      </c>
      <c r="AA134" s="64" t="s">
        <v>229</v>
      </c>
      <c r="AB134" s="64" t="s">
        <v>230</v>
      </c>
      <c r="AC134" s="64" t="s">
        <v>231</v>
      </c>
      <c r="AD134" t="s">
        <v>46</v>
      </c>
      <c r="AE134" s="94" t="s">
        <v>232</v>
      </c>
      <c r="AF134" s="97" t="s">
        <v>233</v>
      </c>
      <c r="AG134" s="142" t="s">
        <v>166</v>
      </c>
      <c r="AH134" s="142"/>
      <c r="AI134" s="64">
        <f t="shared" si="19"/>
        <v>3</v>
      </c>
      <c r="AJ134" s="64"/>
      <c r="AK134" s="142"/>
    </row>
    <row r="135" spans="1:52">
      <c r="B135">
        <v>136</v>
      </c>
      <c r="C135">
        <v>132</v>
      </c>
      <c r="D135">
        <v>36</v>
      </c>
      <c r="E135" s="99">
        <v>1</v>
      </c>
      <c r="F135" s="168" t="s">
        <v>738</v>
      </c>
      <c r="G135" s="101" t="s">
        <v>739</v>
      </c>
      <c r="H135" s="102" t="s">
        <v>23</v>
      </c>
      <c r="I135" s="103" t="s">
        <v>49</v>
      </c>
      <c r="J135" s="179" t="s">
        <v>740</v>
      </c>
      <c r="K135" s="105">
        <v>31515</v>
      </c>
      <c r="L135" s="106">
        <f t="shared" ca="1" si="20"/>
        <v>33</v>
      </c>
      <c r="M135" s="104"/>
      <c r="N135" s="107" t="s">
        <v>220</v>
      </c>
      <c r="O135" s="104" t="str">
        <f t="shared" ref="O135:O159" si="21">IF(N135="1","ISLAM",IF(N135="2","KRISTEN",""))</f>
        <v>ISLAM</v>
      </c>
      <c r="P135" s="179" t="s">
        <v>221</v>
      </c>
      <c r="Q135" s="179" t="s">
        <v>222</v>
      </c>
      <c r="R135" s="108">
        <v>1</v>
      </c>
      <c r="S135" s="179" t="s">
        <v>241</v>
      </c>
      <c r="T135" s="179" t="s">
        <v>283</v>
      </c>
      <c r="U135" s="179" t="s">
        <v>741</v>
      </c>
      <c r="V135" s="179" t="s">
        <v>742</v>
      </c>
      <c r="W135" s="180" t="s">
        <v>743</v>
      </c>
      <c r="X135" s="179" t="s">
        <v>739</v>
      </c>
      <c r="Y135" s="131" t="s">
        <v>228</v>
      </c>
      <c r="Z135" s="131" t="s">
        <v>22</v>
      </c>
      <c r="AA135" s="131" t="s">
        <v>229</v>
      </c>
      <c r="AB135" s="131" t="s">
        <v>230</v>
      </c>
      <c r="AC135" s="131" t="s">
        <v>231</v>
      </c>
      <c r="AD135" s="126" t="s">
        <v>46</v>
      </c>
      <c r="AE135" s="94" t="s">
        <v>232</v>
      </c>
      <c r="AF135" s="178" t="s">
        <v>233</v>
      </c>
      <c r="AG135" s="142" t="s">
        <v>166</v>
      </c>
      <c r="AH135" s="142"/>
      <c r="AI135" s="64" t="e">
        <f t="shared" si="19"/>
        <v>#N/A</v>
      </c>
      <c r="AJ135" s="64"/>
      <c r="AK135" s="142"/>
    </row>
    <row r="136" spans="1:52">
      <c r="B136">
        <v>137</v>
      </c>
      <c r="C136">
        <v>133</v>
      </c>
      <c r="E136" s="71">
        <v>2</v>
      </c>
      <c r="F136" s="98" t="s">
        <v>744</v>
      </c>
      <c r="G136" s="89" t="s">
        <v>745</v>
      </c>
      <c r="H136" s="90" t="s">
        <v>16</v>
      </c>
      <c r="I136" s="91" t="s">
        <v>45</v>
      </c>
      <c r="J136" s="111" t="s">
        <v>414</v>
      </c>
      <c r="K136" s="92">
        <v>32376</v>
      </c>
      <c r="L136" s="139">
        <f t="shared" ca="1" si="20"/>
        <v>31</v>
      </c>
      <c r="M136" s="64"/>
      <c r="N136" s="181" t="s">
        <v>220</v>
      </c>
      <c r="O136" s="64" t="str">
        <f t="shared" si="21"/>
        <v>ISLAM</v>
      </c>
      <c r="P136" s="111" t="s">
        <v>221</v>
      </c>
      <c r="Q136" s="111" t="s">
        <v>245</v>
      </c>
      <c r="R136" s="95">
        <v>2</v>
      </c>
      <c r="S136" s="111" t="s">
        <v>289</v>
      </c>
      <c r="T136" s="111" t="s">
        <v>246</v>
      </c>
      <c r="U136" s="111" t="s">
        <v>746</v>
      </c>
      <c r="V136" s="111" t="s">
        <v>747</v>
      </c>
      <c r="W136" s="182" t="s">
        <v>743</v>
      </c>
      <c r="X136" s="111" t="s">
        <v>739</v>
      </c>
      <c r="Y136" s="64" t="s">
        <v>228</v>
      </c>
      <c r="Z136" s="64" t="s">
        <v>22</v>
      </c>
      <c r="AA136" s="64" t="s">
        <v>229</v>
      </c>
      <c r="AB136" s="64" t="s">
        <v>230</v>
      </c>
      <c r="AC136" s="64" t="s">
        <v>231</v>
      </c>
      <c r="AD136" t="s">
        <v>46</v>
      </c>
      <c r="AE136" s="94" t="s">
        <v>232</v>
      </c>
      <c r="AF136" s="97" t="s">
        <v>233</v>
      </c>
      <c r="AG136" s="142" t="s">
        <v>166</v>
      </c>
      <c r="AH136" s="142"/>
      <c r="AI136" s="64">
        <f t="shared" si="19"/>
        <v>2</v>
      </c>
      <c r="AJ136" s="64"/>
      <c r="AK136" s="142"/>
    </row>
    <row r="137" spans="1:52">
      <c r="B137">
        <v>138</v>
      </c>
      <c r="C137">
        <v>134</v>
      </c>
      <c r="E137" s="71">
        <v>3</v>
      </c>
      <c r="F137" s="98" t="s">
        <v>748</v>
      </c>
      <c r="G137" s="89" t="s">
        <v>749</v>
      </c>
      <c r="H137" s="90" t="s">
        <v>23</v>
      </c>
      <c r="I137" s="91" t="s">
        <v>49</v>
      </c>
      <c r="J137" s="111" t="s">
        <v>750</v>
      </c>
      <c r="K137" s="92">
        <v>38624</v>
      </c>
      <c r="L137" s="139">
        <f t="shared" ca="1" si="20"/>
        <v>14</v>
      </c>
      <c r="M137" s="64"/>
      <c r="N137" s="181" t="s">
        <v>220</v>
      </c>
      <c r="O137" s="64" t="str">
        <f t="shared" si="21"/>
        <v>ISLAM</v>
      </c>
      <c r="P137" s="111" t="s">
        <v>254</v>
      </c>
      <c r="Q137" s="111" t="s">
        <v>255</v>
      </c>
      <c r="R137" s="95">
        <v>3</v>
      </c>
      <c r="S137" s="111" t="s">
        <v>369</v>
      </c>
      <c r="T137" s="111" t="s">
        <v>266</v>
      </c>
      <c r="U137" s="111" t="s">
        <v>751</v>
      </c>
      <c r="V137" s="111" t="s">
        <v>739</v>
      </c>
      <c r="W137" s="182" t="s">
        <v>743</v>
      </c>
      <c r="X137" s="111" t="s">
        <v>739</v>
      </c>
      <c r="Y137" s="131" t="s">
        <v>228</v>
      </c>
      <c r="Z137" s="131" t="s">
        <v>22</v>
      </c>
      <c r="AA137" s="131" t="s">
        <v>229</v>
      </c>
      <c r="AB137" s="131" t="s">
        <v>230</v>
      </c>
      <c r="AC137" s="131" t="s">
        <v>231</v>
      </c>
      <c r="AD137" s="126" t="s">
        <v>46</v>
      </c>
      <c r="AE137" s="94" t="s">
        <v>232</v>
      </c>
      <c r="AF137" s="178" t="s">
        <v>233</v>
      </c>
      <c r="AG137" s="142" t="s">
        <v>166</v>
      </c>
      <c r="AH137" s="142"/>
      <c r="AI137" s="64">
        <f t="shared" si="19"/>
        <v>3</v>
      </c>
      <c r="AJ137" s="64"/>
      <c r="AK137" s="142"/>
    </row>
    <row r="138" spans="1:52">
      <c r="B138">
        <v>139</v>
      </c>
      <c r="C138">
        <v>135</v>
      </c>
      <c r="E138" s="138">
        <v>4</v>
      </c>
      <c r="F138" s="176" t="s">
        <v>752</v>
      </c>
      <c r="G138" s="128" t="s">
        <v>753</v>
      </c>
      <c r="H138" s="129" t="s">
        <v>16</v>
      </c>
      <c r="I138" s="130" t="s">
        <v>45</v>
      </c>
      <c r="J138" s="183" t="s">
        <v>229</v>
      </c>
      <c r="K138" s="132">
        <v>42177</v>
      </c>
      <c r="L138" s="139">
        <f t="shared" ca="1" si="20"/>
        <v>4</v>
      </c>
      <c r="M138" s="131"/>
      <c r="N138" s="177" t="s">
        <v>220</v>
      </c>
      <c r="O138" s="64" t="str">
        <f t="shared" si="21"/>
        <v>ISLAM</v>
      </c>
      <c r="P138" s="183" t="s">
        <v>254</v>
      </c>
      <c r="Q138" s="183" t="s">
        <v>255</v>
      </c>
      <c r="R138" s="134">
        <v>4</v>
      </c>
      <c r="S138" s="183" t="s">
        <v>265</v>
      </c>
      <c r="T138" s="183" t="s">
        <v>270</v>
      </c>
      <c r="U138" s="183" t="s">
        <v>751</v>
      </c>
      <c r="V138" s="183" t="s">
        <v>739</v>
      </c>
      <c r="W138" s="184" t="s">
        <v>743</v>
      </c>
      <c r="X138" s="111" t="s">
        <v>739</v>
      </c>
      <c r="Y138" s="64" t="s">
        <v>228</v>
      </c>
      <c r="Z138" s="64" t="s">
        <v>22</v>
      </c>
      <c r="AA138" s="64" t="s">
        <v>229</v>
      </c>
      <c r="AB138" s="64" t="s">
        <v>230</v>
      </c>
      <c r="AC138" s="64" t="s">
        <v>231</v>
      </c>
      <c r="AD138" t="s">
        <v>46</v>
      </c>
      <c r="AE138" s="94" t="s">
        <v>232</v>
      </c>
      <c r="AF138" s="97" t="s">
        <v>233</v>
      </c>
      <c r="AG138" s="142" t="s">
        <v>166</v>
      </c>
      <c r="AH138" s="142"/>
      <c r="AI138" s="64">
        <f t="shared" si="19"/>
        <v>3</v>
      </c>
      <c r="AJ138" s="64"/>
      <c r="AK138" s="142"/>
    </row>
    <row r="139" spans="1:52">
      <c r="B139">
        <v>140</v>
      </c>
      <c r="C139">
        <v>136</v>
      </c>
      <c r="D139">
        <v>37</v>
      </c>
      <c r="E139" s="99">
        <v>1</v>
      </c>
      <c r="F139" s="150" t="s">
        <v>754</v>
      </c>
      <c r="G139" s="101" t="s">
        <v>755</v>
      </c>
      <c r="H139" s="102" t="s">
        <v>23</v>
      </c>
      <c r="I139" s="103" t="str">
        <f t="shared" ref="I139:I159" si="22">IF(H139="L","LAKI LAKI",IF(H139="P","PEREMPUAN",""))</f>
        <v>LAKI LAKI</v>
      </c>
      <c r="J139" s="104" t="s">
        <v>756</v>
      </c>
      <c r="K139" s="105">
        <v>30059</v>
      </c>
      <c r="L139" s="106">
        <f t="shared" ca="1" si="20"/>
        <v>37</v>
      </c>
      <c r="M139" s="104"/>
      <c r="N139" s="185" t="s">
        <v>220</v>
      </c>
      <c r="O139" s="104" t="str">
        <f t="shared" si="21"/>
        <v>ISLAM</v>
      </c>
      <c r="P139" s="104" t="s">
        <v>221</v>
      </c>
      <c r="Q139" s="104" t="s">
        <v>222</v>
      </c>
      <c r="R139" s="108">
        <v>1</v>
      </c>
      <c r="S139" s="104" t="s">
        <v>289</v>
      </c>
      <c r="T139" s="104" t="s">
        <v>674</v>
      </c>
      <c r="U139" s="104" t="s">
        <v>757</v>
      </c>
      <c r="V139" s="104" t="s">
        <v>758</v>
      </c>
      <c r="W139" s="171" t="s">
        <v>759</v>
      </c>
      <c r="X139" s="104" t="s">
        <v>755</v>
      </c>
      <c r="Y139" s="131" t="s">
        <v>228</v>
      </c>
      <c r="Z139" s="131" t="s">
        <v>22</v>
      </c>
      <c r="AA139" s="131" t="s">
        <v>229</v>
      </c>
      <c r="AB139" s="131" t="s">
        <v>230</v>
      </c>
      <c r="AC139" s="131" t="s">
        <v>231</v>
      </c>
      <c r="AD139" s="126" t="s">
        <v>46</v>
      </c>
      <c r="AE139" s="94" t="s">
        <v>232</v>
      </c>
      <c r="AF139" s="178" t="s">
        <v>233</v>
      </c>
      <c r="AG139" s="142" t="s">
        <v>760</v>
      </c>
      <c r="AH139" s="142" t="s">
        <v>203</v>
      </c>
      <c r="AI139" s="64" t="e">
        <f t="shared" si="19"/>
        <v>#N/A</v>
      </c>
      <c r="AJ139" s="64"/>
      <c r="AK139" s="142"/>
    </row>
    <row r="140" spans="1:52">
      <c r="B140">
        <v>141</v>
      </c>
      <c r="C140">
        <v>137</v>
      </c>
      <c r="E140" s="121">
        <v>2</v>
      </c>
      <c r="F140" s="186" t="s">
        <v>761</v>
      </c>
      <c r="G140" s="144" t="s">
        <v>762</v>
      </c>
      <c r="H140" s="145" t="s">
        <v>16</v>
      </c>
      <c r="I140" s="146" t="str">
        <f t="shared" si="22"/>
        <v>PEREMPUAN</v>
      </c>
      <c r="J140" s="120" t="s">
        <v>756</v>
      </c>
      <c r="K140" s="147">
        <v>31158</v>
      </c>
      <c r="L140" s="139">
        <f t="shared" ca="1" si="20"/>
        <v>34</v>
      </c>
      <c r="M140" s="120" t="s">
        <v>253</v>
      </c>
      <c r="N140" s="133" t="s">
        <v>220</v>
      </c>
      <c r="O140" s="120" t="str">
        <f t="shared" si="21"/>
        <v>ISLAM</v>
      </c>
      <c r="P140" s="120" t="s">
        <v>221</v>
      </c>
      <c r="Q140" s="120" t="s">
        <v>245</v>
      </c>
      <c r="R140" s="148">
        <v>2</v>
      </c>
      <c r="S140" s="120" t="s">
        <v>289</v>
      </c>
      <c r="T140" s="120" t="s">
        <v>246</v>
      </c>
      <c r="U140" s="120" t="s">
        <v>763</v>
      </c>
      <c r="V140" s="120" t="s">
        <v>764</v>
      </c>
      <c r="W140" s="171" t="s">
        <v>759</v>
      </c>
      <c r="X140" s="120" t="s">
        <v>755</v>
      </c>
      <c r="Y140" s="64" t="s">
        <v>228</v>
      </c>
      <c r="Z140" s="64" t="s">
        <v>22</v>
      </c>
      <c r="AA140" s="64" t="s">
        <v>229</v>
      </c>
      <c r="AB140" s="64" t="s">
        <v>230</v>
      </c>
      <c r="AC140" s="64" t="s">
        <v>231</v>
      </c>
      <c r="AD140" t="s">
        <v>46</v>
      </c>
      <c r="AE140" s="94" t="s">
        <v>232</v>
      </c>
      <c r="AF140" s="97" t="s">
        <v>233</v>
      </c>
      <c r="AG140" s="142" t="s">
        <v>760</v>
      </c>
      <c r="AH140" s="142" t="s">
        <v>203</v>
      </c>
      <c r="AI140" s="64">
        <f t="shared" si="19"/>
        <v>2</v>
      </c>
      <c r="AJ140" s="64"/>
      <c r="AK140" s="142"/>
    </row>
    <row r="141" spans="1:52">
      <c r="B141">
        <v>142</v>
      </c>
      <c r="C141">
        <v>138</v>
      </c>
      <c r="E141" s="121">
        <v>3</v>
      </c>
      <c r="F141" s="186" t="s">
        <v>765</v>
      </c>
      <c r="G141" s="144" t="s">
        <v>766</v>
      </c>
      <c r="H141" s="145" t="s">
        <v>16</v>
      </c>
      <c r="I141" s="146" t="str">
        <f t="shared" si="22"/>
        <v>PEREMPUAN</v>
      </c>
      <c r="J141" s="120" t="s">
        <v>767</v>
      </c>
      <c r="K141" s="147">
        <v>39655</v>
      </c>
      <c r="L141" s="139">
        <f t="shared" ca="1" si="20"/>
        <v>11</v>
      </c>
      <c r="M141" s="120"/>
      <c r="N141" s="187" t="s">
        <v>220</v>
      </c>
      <c r="O141" s="64" t="str">
        <f t="shared" si="21"/>
        <v>ISLAM</v>
      </c>
      <c r="P141" s="120" t="s">
        <v>254</v>
      </c>
      <c r="Q141" s="120" t="s">
        <v>255</v>
      </c>
      <c r="R141" s="148">
        <v>3</v>
      </c>
      <c r="S141" s="120" t="s">
        <v>369</v>
      </c>
      <c r="T141" s="120" t="s">
        <v>266</v>
      </c>
      <c r="U141" s="120" t="s">
        <v>762</v>
      </c>
      <c r="V141" s="120" t="s">
        <v>755</v>
      </c>
      <c r="W141" s="171" t="s">
        <v>759</v>
      </c>
      <c r="X141" s="120" t="s">
        <v>755</v>
      </c>
      <c r="Y141" s="131" t="s">
        <v>228</v>
      </c>
      <c r="Z141" s="131" t="s">
        <v>22</v>
      </c>
      <c r="AA141" s="131" t="s">
        <v>229</v>
      </c>
      <c r="AB141" s="131" t="s">
        <v>230</v>
      </c>
      <c r="AC141" s="131" t="s">
        <v>231</v>
      </c>
      <c r="AD141" s="126" t="s">
        <v>46</v>
      </c>
      <c r="AE141" s="94" t="s">
        <v>232</v>
      </c>
      <c r="AF141" s="178" t="s">
        <v>233</v>
      </c>
      <c r="AG141" s="142" t="s">
        <v>760</v>
      </c>
      <c r="AH141" s="142"/>
      <c r="AI141" s="64">
        <f t="shared" si="19"/>
        <v>3</v>
      </c>
      <c r="AJ141" s="64"/>
      <c r="AK141" s="142"/>
    </row>
    <row r="142" spans="1:52">
      <c r="B142">
        <v>143</v>
      </c>
      <c r="C142">
        <v>139</v>
      </c>
      <c r="E142" s="71">
        <v>4</v>
      </c>
      <c r="F142" s="157" t="s">
        <v>768</v>
      </c>
      <c r="G142" s="188" t="s">
        <v>769</v>
      </c>
      <c r="H142" s="189" t="s">
        <v>16</v>
      </c>
      <c r="I142" s="146" t="str">
        <f t="shared" si="22"/>
        <v>PEREMPUAN</v>
      </c>
      <c r="J142" s="190" t="s">
        <v>22</v>
      </c>
      <c r="K142" s="191" t="s">
        <v>770</v>
      </c>
      <c r="L142" s="139">
        <f t="shared" ca="1" si="20"/>
        <v>4</v>
      </c>
      <c r="M142" s="131"/>
      <c r="N142" s="187" t="s">
        <v>220</v>
      </c>
      <c r="O142" s="64" t="str">
        <f t="shared" si="21"/>
        <v>ISLAM</v>
      </c>
      <c r="P142" s="183" t="s">
        <v>254</v>
      </c>
      <c r="Q142" s="183" t="s">
        <v>255</v>
      </c>
      <c r="R142" s="134">
        <v>4</v>
      </c>
      <c r="S142" s="183" t="s">
        <v>265</v>
      </c>
      <c r="T142" s="183" t="s">
        <v>270</v>
      </c>
      <c r="U142" s="120" t="s">
        <v>762</v>
      </c>
      <c r="V142" s="120" t="s">
        <v>755</v>
      </c>
      <c r="W142" s="171" t="s">
        <v>759</v>
      </c>
      <c r="X142" s="120" t="s">
        <v>755</v>
      </c>
      <c r="Y142" s="64" t="s">
        <v>228</v>
      </c>
      <c r="Z142" s="64" t="s">
        <v>22</v>
      </c>
      <c r="AA142" s="64" t="s">
        <v>229</v>
      </c>
      <c r="AB142" s="64" t="s">
        <v>230</v>
      </c>
      <c r="AC142" s="64" t="s">
        <v>231</v>
      </c>
      <c r="AD142" t="s">
        <v>46</v>
      </c>
      <c r="AE142" s="94" t="s">
        <v>232</v>
      </c>
      <c r="AF142" s="97" t="s">
        <v>233</v>
      </c>
      <c r="AG142" s="142" t="s">
        <v>760</v>
      </c>
      <c r="AH142" s="142"/>
      <c r="AI142" s="64">
        <f t="shared" si="19"/>
        <v>3</v>
      </c>
      <c r="AJ142" s="64"/>
      <c r="AK142" s="142"/>
    </row>
    <row r="143" spans="1:52">
      <c r="B143">
        <v>144</v>
      </c>
      <c r="C143">
        <v>140</v>
      </c>
      <c r="D143">
        <v>38</v>
      </c>
      <c r="E143" s="192">
        <v>1</v>
      </c>
      <c r="F143" s="168" t="s">
        <v>771</v>
      </c>
      <c r="G143" s="101" t="s">
        <v>772</v>
      </c>
      <c r="H143" s="102" t="s">
        <v>23</v>
      </c>
      <c r="I143" s="103" t="str">
        <f t="shared" si="22"/>
        <v>LAKI LAKI</v>
      </c>
      <c r="J143" s="179" t="s">
        <v>337</v>
      </c>
      <c r="K143" s="105">
        <v>20613</v>
      </c>
      <c r="L143" s="106">
        <f t="shared" ca="1" si="20"/>
        <v>63</v>
      </c>
      <c r="M143" s="120"/>
      <c r="N143" s="185" t="s">
        <v>220</v>
      </c>
      <c r="O143" s="104" t="str">
        <f t="shared" si="21"/>
        <v>ISLAM</v>
      </c>
      <c r="P143" s="111" t="s">
        <v>221</v>
      </c>
      <c r="Q143" s="111" t="s">
        <v>222</v>
      </c>
      <c r="R143" s="148">
        <v>1</v>
      </c>
      <c r="S143" s="111" t="s">
        <v>241</v>
      </c>
      <c r="T143" s="111" t="s">
        <v>674</v>
      </c>
      <c r="U143" s="111" t="s">
        <v>773</v>
      </c>
      <c r="V143" s="111" t="s">
        <v>774</v>
      </c>
      <c r="W143" s="171" t="s">
        <v>775</v>
      </c>
      <c r="X143" s="111" t="s">
        <v>772</v>
      </c>
      <c r="Y143" s="131" t="s">
        <v>228</v>
      </c>
      <c r="Z143" s="131" t="s">
        <v>22</v>
      </c>
      <c r="AA143" s="131" t="s">
        <v>229</v>
      </c>
      <c r="AB143" s="131" t="s">
        <v>230</v>
      </c>
      <c r="AC143" s="131" t="s">
        <v>231</v>
      </c>
      <c r="AD143" s="126" t="s">
        <v>46</v>
      </c>
      <c r="AE143" s="94" t="s">
        <v>232</v>
      </c>
      <c r="AF143" s="178" t="s">
        <v>233</v>
      </c>
      <c r="AG143" s="142" t="s">
        <v>166</v>
      </c>
      <c r="AH143" s="142" t="s">
        <v>203</v>
      </c>
      <c r="AI143" s="64" t="e">
        <f t="shared" si="19"/>
        <v>#N/A</v>
      </c>
      <c r="AJ143" s="64"/>
      <c r="AK143" s="142"/>
    </row>
    <row r="144" spans="1:52">
      <c r="B144">
        <v>145</v>
      </c>
      <c r="C144">
        <v>141</v>
      </c>
      <c r="E144" s="71">
        <v>2</v>
      </c>
      <c r="F144" s="193" t="s">
        <v>776</v>
      </c>
      <c r="G144" s="144" t="s">
        <v>777</v>
      </c>
      <c r="H144" s="145" t="s">
        <v>16</v>
      </c>
      <c r="I144" s="146" t="str">
        <f t="shared" si="22"/>
        <v>PEREMPUAN</v>
      </c>
      <c r="J144" s="111" t="s">
        <v>337</v>
      </c>
      <c r="K144" s="147">
        <v>20252</v>
      </c>
      <c r="L144" s="139">
        <f t="shared" ca="1" si="20"/>
        <v>64</v>
      </c>
      <c r="M144" s="120"/>
      <c r="N144" s="187" t="s">
        <v>220</v>
      </c>
      <c r="O144" s="64" t="str">
        <f t="shared" si="21"/>
        <v>ISLAM</v>
      </c>
      <c r="P144" s="111" t="s">
        <v>221</v>
      </c>
      <c r="Q144" s="111" t="s">
        <v>245</v>
      </c>
      <c r="R144" s="148">
        <v>3</v>
      </c>
      <c r="S144" s="111" t="s">
        <v>241</v>
      </c>
      <c r="T144" s="111" t="s">
        <v>246</v>
      </c>
      <c r="U144" s="111" t="s">
        <v>778</v>
      </c>
      <c r="V144" s="111" t="s">
        <v>779</v>
      </c>
      <c r="W144" s="171" t="s">
        <v>775</v>
      </c>
      <c r="X144" s="111" t="s">
        <v>772</v>
      </c>
      <c r="Y144" s="64" t="s">
        <v>228</v>
      </c>
      <c r="Z144" s="64" t="s">
        <v>22</v>
      </c>
      <c r="AA144" s="64" t="s">
        <v>229</v>
      </c>
      <c r="AB144" s="64" t="s">
        <v>230</v>
      </c>
      <c r="AC144" s="64" t="s">
        <v>231</v>
      </c>
      <c r="AD144" t="s">
        <v>46</v>
      </c>
      <c r="AE144" s="94" t="s">
        <v>232</v>
      </c>
      <c r="AF144" s="97" t="s">
        <v>233</v>
      </c>
      <c r="AG144" s="142" t="s">
        <v>166</v>
      </c>
      <c r="AH144" s="142" t="s">
        <v>203</v>
      </c>
      <c r="AI144" s="64">
        <f t="shared" si="19"/>
        <v>2</v>
      </c>
      <c r="AJ144" s="64"/>
      <c r="AK144" s="142"/>
    </row>
    <row r="145" spans="2:37">
      <c r="B145">
        <v>146</v>
      </c>
      <c r="C145">
        <v>142</v>
      </c>
      <c r="E145" s="71">
        <v>3</v>
      </c>
      <c r="F145" s="193" t="s">
        <v>780</v>
      </c>
      <c r="G145" s="144" t="s">
        <v>781</v>
      </c>
      <c r="H145" s="145" t="s">
        <v>23</v>
      </c>
      <c r="I145" s="146" t="str">
        <f t="shared" si="22"/>
        <v>LAKI LAKI</v>
      </c>
      <c r="J145" s="111" t="s">
        <v>244</v>
      </c>
      <c r="K145" s="147">
        <v>34092</v>
      </c>
      <c r="L145" s="139">
        <f t="shared" ca="1" si="20"/>
        <v>26</v>
      </c>
      <c r="M145" s="120"/>
      <c r="N145" s="187" t="s">
        <v>220</v>
      </c>
      <c r="O145" s="64" t="str">
        <f t="shared" si="21"/>
        <v>ISLAM</v>
      </c>
      <c r="P145" s="111" t="s">
        <v>254</v>
      </c>
      <c r="Q145" s="111" t="s">
        <v>255</v>
      </c>
      <c r="R145" s="148">
        <v>4</v>
      </c>
      <c r="S145" s="111" t="s">
        <v>289</v>
      </c>
      <c r="T145" s="111" t="s">
        <v>674</v>
      </c>
      <c r="U145" s="111" t="s">
        <v>782</v>
      </c>
      <c r="V145" s="111" t="s">
        <v>772</v>
      </c>
      <c r="W145" s="171" t="s">
        <v>775</v>
      </c>
      <c r="X145" s="111" t="s">
        <v>772</v>
      </c>
      <c r="Y145" s="120" t="s">
        <v>228</v>
      </c>
      <c r="Z145" s="120" t="s">
        <v>22</v>
      </c>
      <c r="AA145" s="120" t="s">
        <v>229</v>
      </c>
      <c r="AB145" s="120" t="s">
        <v>230</v>
      </c>
      <c r="AC145" s="120" t="s">
        <v>231</v>
      </c>
      <c r="AD145" s="121" t="s">
        <v>46</v>
      </c>
      <c r="AE145" s="94" t="s">
        <v>232</v>
      </c>
      <c r="AF145" s="122" t="s">
        <v>233</v>
      </c>
      <c r="AG145" s="142" t="s">
        <v>166</v>
      </c>
      <c r="AH145" s="142"/>
      <c r="AI145" s="64">
        <f t="shared" si="19"/>
        <v>3</v>
      </c>
      <c r="AJ145" s="64"/>
      <c r="AK145" s="142"/>
    </row>
    <row r="146" spans="2:37">
      <c r="D146" s="99">
        <v>39</v>
      </c>
      <c r="E146" s="192">
        <v>1</v>
      </c>
      <c r="F146" s="168" t="s">
        <v>783</v>
      </c>
      <c r="G146" s="101" t="s">
        <v>784</v>
      </c>
      <c r="H146" s="102" t="s">
        <v>23</v>
      </c>
      <c r="I146" s="103" t="str">
        <f t="shared" si="22"/>
        <v>LAKI LAKI</v>
      </c>
      <c r="J146" s="179" t="s">
        <v>376</v>
      </c>
      <c r="K146" s="105">
        <v>33139</v>
      </c>
      <c r="L146" s="106">
        <f t="shared" ca="1" si="20"/>
        <v>29</v>
      </c>
      <c r="M146" s="104"/>
      <c r="N146" s="185" t="s">
        <v>220</v>
      </c>
      <c r="O146" s="104" t="str">
        <f t="shared" si="21"/>
        <v>ISLAM</v>
      </c>
      <c r="P146" s="179" t="s">
        <v>221</v>
      </c>
      <c r="Q146" s="179" t="s">
        <v>222</v>
      </c>
      <c r="R146" s="108">
        <v>1</v>
      </c>
      <c r="S146" s="179" t="s">
        <v>785</v>
      </c>
      <c r="T146" s="179" t="s">
        <v>786</v>
      </c>
      <c r="U146" s="179" t="s">
        <v>787</v>
      </c>
      <c r="V146" s="179" t="s">
        <v>788</v>
      </c>
      <c r="W146" s="170"/>
      <c r="X146" s="179" t="s">
        <v>784</v>
      </c>
      <c r="Y146" s="104" t="s">
        <v>228</v>
      </c>
      <c r="Z146" s="104"/>
      <c r="AA146" s="104"/>
      <c r="AB146" s="104"/>
      <c r="AC146" s="104"/>
      <c r="AD146" s="99" t="s">
        <v>46</v>
      </c>
      <c r="AE146" s="107" t="s">
        <v>232</v>
      </c>
      <c r="AF146" s="110" t="s">
        <v>232</v>
      </c>
      <c r="AG146" s="194"/>
      <c r="AH146" s="194"/>
      <c r="AI146" s="64"/>
      <c r="AJ146" s="64"/>
      <c r="AK146" s="142"/>
    </row>
    <row r="147" spans="2:37">
      <c r="B147">
        <v>155</v>
      </c>
      <c r="C147">
        <v>148</v>
      </c>
      <c r="E147" s="71">
        <v>2</v>
      </c>
      <c r="F147" s="193" t="s">
        <v>789</v>
      </c>
      <c r="G147" s="144" t="s">
        <v>790</v>
      </c>
      <c r="H147" s="145" t="s">
        <v>16</v>
      </c>
      <c r="I147" s="146" t="str">
        <f>IF(H147="L","LAKI LAKI",IF(H147="P","PEREMPUAN",""))</f>
        <v>PEREMPUAN</v>
      </c>
      <c r="J147" s="111" t="s">
        <v>244</v>
      </c>
      <c r="K147" s="147">
        <v>36784</v>
      </c>
      <c r="L147" s="139">
        <f t="shared" ca="1" si="20"/>
        <v>19</v>
      </c>
      <c r="M147" s="120"/>
      <c r="N147" s="187" t="s">
        <v>220</v>
      </c>
      <c r="O147" s="64" t="str">
        <f>IF(N147="1","ISLAM",IF(N147="2","KRISTEN",""))</f>
        <v>ISLAM</v>
      </c>
      <c r="P147" s="111" t="s">
        <v>221</v>
      </c>
      <c r="Q147" s="111" t="s">
        <v>245</v>
      </c>
      <c r="R147" s="148">
        <v>3</v>
      </c>
      <c r="S147" s="111" t="s">
        <v>289</v>
      </c>
      <c r="T147" s="111" t="s">
        <v>246</v>
      </c>
      <c r="U147" s="111" t="s">
        <v>782</v>
      </c>
      <c r="V147" s="111" t="s">
        <v>772</v>
      </c>
      <c r="W147" s="171"/>
      <c r="X147" s="179" t="s">
        <v>784</v>
      </c>
      <c r="Y147" s="64" t="s">
        <v>228</v>
      </c>
      <c r="Z147" s="64" t="s">
        <v>22</v>
      </c>
      <c r="AA147" s="64" t="s">
        <v>229</v>
      </c>
      <c r="AB147" s="64" t="s">
        <v>230</v>
      </c>
      <c r="AC147" s="64" t="s">
        <v>231</v>
      </c>
      <c r="AD147" t="s">
        <v>46</v>
      </c>
      <c r="AE147" s="94" t="s">
        <v>232</v>
      </c>
      <c r="AF147" s="97" t="s">
        <v>233</v>
      </c>
      <c r="AG147" s="111" t="s">
        <v>166</v>
      </c>
      <c r="AH147" s="111"/>
      <c r="AI147" s="64">
        <f>VLOOKUP(Q147,SHDK,2,FALSE)</f>
        <v>2</v>
      </c>
      <c r="AJ147" s="64"/>
      <c r="AK147" s="111"/>
    </row>
    <row r="148" spans="2:37">
      <c r="E148" s="71">
        <v>3</v>
      </c>
      <c r="F148" s="193"/>
      <c r="G148" s="144" t="s">
        <v>791</v>
      </c>
      <c r="H148" s="145" t="s">
        <v>23</v>
      </c>
      <c r="I148" s="146" t="str">
        <f>IF(H148="L","LAKI LAKI",IF(H148="P","PEREMPUAN",""))</f>
        <v>LAKI LAKI</v>
      </c>
      <c r="J148" s="111" t="s">
        <v>230</v>
      </c>
      <c r="K148" s="147">
        <v>42766</v>
      </c>
      <c r="L148" s="139">
        <f t="shared" ca="1" si="20"/>
        <v>3</v>
      </c>
      <c r="M148" s="120"/>
      <c r="N148" s="187" t="s">
        <v>220</v>
      </c>
      <c r="O148" s="64" t="str">
        <f>IF(N148="1","ISLAM",IF(N148="2","KRISTEN",""))</f>
        <v>ISLAM</v>
      </c>
      <c r="P148" s="111" t="s">
        <v>254</v>
      </c>
      <c r="Q148" s="111" t="s">
        <v>255</v>
      </c>
      <c r="R148" s="148">
        <v>4</v>
      </c>
      <c r="S148" s="111" t="s">
        <v>265</v>
      </c>
      <c r="T148" s="111" t="s">
        <v>270</v>
      </c>
      <c r="U148" s="111" t="s">
        <v>790</v>
      </c>
      <c r="V148" s="111" t="s">
        <v>784</v>
      </c>
      <c r="W148" s="171"/>
      <c r="X148" s="179" t="s">
        <v>784</v>
      </c>
      <c r="Y148" s="104" t="s">
        <v>228</v>
      </c>
      <c r="Z148" s="64"/>
      <c r="AA148" s="64"/>
      <c r="AB148" s="64"/>
      <c r="AC148" s="64"/>
      <c r="AD148" t="s">
        <v>46</v>
      </c>
      <c r="AE148" s="94" t="s">
        <v>232</v>
      </c>
      <c r="AF148" s="97" t="s">
        <v>233</v>
      </c>
      <c r="AG148" s="111"/>
      <c r="AH148" s="111"/>
      <c r="AI148" s="64"/>
      <c r="AJ148" s="64"/>
      <c r="AK148" s="111"/>
    </row>
    <row r="149" spans="2:37">
      <c r="B149">
        <v>147</v>
      </c>
      <c r="C149">
        <v>143</v>
      </c>
      <c r="D149">
        <v>40</v>
      </c>
      <c r="E149" s="161">
        <v>1</v>
      </c>
      <c r="F149" s="168" t="s">
        <v>792</v>
      </c>
      <c r="G149" s="101" t="s">
        <v>793</v>
      </c>
      <c r="H149" s="102" t="s">
        <v>23</v>
      </c>
      <c r="I149" s="103" t="str">
        <f t="shared" si="22"/>
        <v>LAKI LAKI</v>
      </c>
      <c r="J149" s="1" t="s">
        <v>309</v>
      </c>
      <c r="K149" s="105">
        <v>30415</v>
      </c>
      <c r="L149" s="106">
        <f t="shared" ca="1" si="20"/>
        <v>37</v>
      </c>
      <c r="M149" s="104"/>
      <c r="N149" s="185" t="s">
        <v>220</v>
      </c>
      <c r="O149" s="104" t="str">
        <f t="shared" si="21"/>
        <v>ISLAM</v>
      </c>
      <c r="P149" s="179" t="s">
        <v>221</v>
      </c>
      <c r="Q149" s="179" t="s">
        <v>222</v>
      </c>
      <c r="R149" s="108">
        <v>1</v>
      </c>
      <c r="S149" s="179" t="s">
        <v>289</v>
      </c>
      <c r="T149" s="179" t="s">
        <v>283</v>
      </c>
      <c r="U149" s="179" t="s">
        <v>338</v>
      </c>
      <c r="V149" s="179" t="s">
        <v>339</v>
      </c>
      <c r="W149" s="112" t="s">
        <v>794</v>
      </c>
      <c r="X149" s="179" t="s">
        <v>793</v>
      </c>
      <c r="Y149" s="131" t="s">
        <v>228</v>
      </c>
      <c r="Z149" s="104"/>
      <c r="AA149" s="104"/>
      <c r="AB149" s="104"/>
      <c r="AC149" s="104"/>
      <c r="AD149" s="126" t="s">
        <v>46</v>
      </c>
      <c r="AE149" s="94" t="s">
        <v>232</v>
      </c>
      <c r="AF149" s="178" t="s">
        <v>233</v>
      </c>
      <c r="AG149" s="142" t="s">
        <v>166</v>
      </c>
      <c r="AH149" s="142" t="s">
        <v>203</v>
      </c>
      <c r="AI149" s="64" t="e">
        <f t="shared" si="19"/>
        <v>#N/A</v>
      </c>
      <c r="AJ149" s="64"/>
      <c r="AK149" s="142"/>
    </row>
    <row r="150" spans="2:37">
      <c r="B150">
        <v>148</v>
      </c>
      <c r="C150">
        <v>144</v>
      </c>
      <c r="E150" s="71">
        <v>2</v>
      </c>
      <c r="F150" s="193" t="s">
        <v>795</v>
      </c>
      <c r="G150" s="144" t="s">
        <v>796</v>
      </c>
      <c r="H150" s="145" t="s">
        <v>16</v>
      </c>
      <c r="I150" s="146" t="str">
        <f t="shared" si="22"/>
        <v>PEREMPUAN</v>
      </c>
      <c r="J150" s="2" t="s">
        <v>309</v>
      </c>
      <c r="K150" s="195">
        <v>33868</v>
      </c>
      <c r="L150" s="139">
        <f t="shared" ca="1" si="20"/>
        <v>27</v>
      </c>
      <c r="M150" s="120"/>
      <c r="N150" s="187" t="s">
        <v>220</v>
      </c>
      <c r="O150" s="64" t="str">
        <f t="shared" si="21"/>
        <v>ISLAM</v>
      </c>
      <c r="P150" s="111" t="s">
        <v>221</v>
      </c>
      <c r="Q150" s="111" t="s">
        <v>245</v>
      </c>
      <c r="R150" s="148">
        <v>3</v>
      </c>
      <c r="S150" s="111" t="s">
        <v>289</v>
      </c>
      <c r="T150" s="111" t="s">
        <v>246</v>
      </c>
      <c r="U150" s="111" t="s">
        <v>797</v>
      </c>
      <c r="V150" s="111" t="s">
        <v>798</v>
      </c>
      <c r="W150" s="119" t="s">
        <v>794</v>
      </c>
      <c r="X150" s="111" t="s">
        <v>793</v>
      </c>
      <c r="Y150" s="64" t="s">
        <v>228</v>
      </c>
      <c r="Z150" s="64"/>
      <c r="AA150" s="64"/>
      <c r="AB150" s="64"/>
      <c r="AC150" s="64"/>
      <c r="AD150" t="s">
        <v>46</v>
      </c>
      <c r="AE150" s="94" t="s">
        <v>232</v>
      </c>
      <c r="AF150" s="97" t="s">
        <v>233</v>
      </c>
      <c r="AG150" s="142" t="s">
        <v>166</v>
      </c>
      <c r="AH150" s="142" t="s">
        <v>203</v>
      </c>
      <c r="AI150" s="64">
        <f t="shared" si="19"/>
        <v>2</v>
      </c>
      <c r="AJ150" s="64"/>
      <c r="AK150" s="142"/>
    </row>
    <row r="151" spans="2:37">
      <c r="B151">
        <v>149</v>
      </c>
      <c r="C151">
        <v>145</v>
      </c>
      <c r="E151" s="71">
        <v>3</v>
      </c>
      <c r="F151" s="193" t="s">
        <v>799</v>
      </c>
      <c r="G151" s="144" t="s">
        <v>800</v>
      </c>
      <c r="H151" s="145" t="s">
        <v>16</v>
      </c>
      <c r="I151" s="146" t="str">
        <f t="shared" si="22"/>
        <v>PEREMPUAN</v>
      </c>
      <c r="J151" s="111" t="s">
        <v>309</v>
      </c>
      <c r="K151" s="147">
        <v>40621</v>
      </c>
      <c r="L151" s="139">
        <f t="shared" ca="1" si="20"/>
        <v>9</v>
      </c>
      <c r="M151" s="120"/>
      <c r="N151" s="187" t="s">
        <v>220</v>
      </c>
      <c r="O151" s="64" t="str">
        <f t="shared" si="21"/>
        <v>ISLAM</v>
      </c>
      <c r="P151" s="111" t="s">
        <v>254</v>
      </c>
      <c r="Q151" s="111" t="s">
        <v>255</v>
      </c>
      <c r="R151" s="148">
        <v>4</v>
      </c>
      <c r="S151" s="111" t="s">
        <v>265</v>
      </c>
      <c r="T151" s="111" t="s">
        <v>270</v>
      </c>
      <c r="U151" s="111" t="s">
        <v>796</v>
      </c>
      <c r="V151" s="111" t="s">
        <v>793</v>
      </c>
      <c r="W151" s="119" t="s">
        <v>794</v>
      </c>
      <c r="X151" s="111" t="s">
        <v>793</v>
      </c>
      <c r="Y151" s="120" t="s">
        <v>228</v>
      </c>
      <c r="Z151" s="64"/>
      <c r="AA151" s="64"/>
      <c r="AB151" s="64"/>
      <c r="AC151" s="64"/>
      <c r="AD151" s="121" t="s">
        <v>46</v>
      </c>
      <c r="AE151" s="94" t="s">
        <v>232</v>
      </c>
      <c r="AF151" s="122" t="s">
        <v>233</v>
      </c>
      <c r="AG151" s="142" t="s">
        <v>166</v>
      </c>
      <c r="AH151" s="142"/>
      <c r="AI151" s="64">
        <f t="shared" si="19"/>
        <v>3</v>
      </c>
      <c r="AJ151" s="64"/>
      <c r="AK151" s="142"/>
    </row>
    <row r="152" spans="2:37">
      <c r="B152">
        <v>150</v>
      </c>
      <c r="C152">
        <v>146</v>
      </c>
      <c r="E152" s="71">
        <v>4</v>
      </c>
      <c r="F152" s="193" t="s">
        <v>801</v>
      </c>
      <c r="G152" s="144" t="s">
        <v>802</v>
      </c>
      <c r="H152" s="145" t="s">
        <v>16</v>
      </c>
      <c r="I152" s="146" t="str">
        <f t="shared" si="22"/>
        <v>PEREMPUAN</v>
      </c>
      <c r="J152" s="111" t="s">
        <v>229</v>
      </c>
      <c r="K152" s="147">
        <v>42548</v>
      </c>
      <c r="L152" s="139">
        <f t="shared" ca="1" si="20"/>
        <v>3</v>
      </c>
      <c r="M152" s="120"/>
      <c r="N152" s="187" t="s">
        <v>220</v>
      </c>
      <c r="O152" s="64" t="str">
        <f t="shared" si="21"/>
        <v>ISLAM</v>
      </c>
      <c r="P152" s="111" t="s">
        <v>254</v>
      </c>
      <c r="Q152" s="111" t="s">
        <v>255</v>
      </c>
      <c r="R152" s="148">
        <v>4</v>
      </c>
      <c r="S152" s="111" t="s">
        <v>265</v>
      </c>
      <c r="T152" s="111" t="s">
        <v>270</v>
      </c>
      <c r="U152" s="111" t="s">
        <v>796</v>
      </c>
      <c r="V152" s="111" t="s">
        <v>793</v>
      </c>
      <c r="W152" s="119" t="s">
        <v>794</v>
      </c>
      <c r="X152" s="111" t="s">
        <v>793</v>
      </c>
      <c r="Y152" s="120" t="s">
        <v>228</v>
      </c>
      <c r="Z152" s="120"/>
      <c r="AA152" s="120"/>
      <c r="AB152" s="120"/>
      <c r="AC152" s="120"/>
      <c r="AD152" s="121" t="s">
        <v>46</v>
      </c>
      <c r="AE152" s="94" t="s">
        <v>232</v>
      </c>
      <c r="AF152" s="122" t="s">
        <v>233</v>
      </c>
      <c r="AG152" s="142" t="s">
        <v>166</v>
      </c>
      <c r="AH152" s="142"/>
      <c r="AI152" s="64">
        <f t="shared" si="19"/>
        <v>3</v>
      </c>
      <c r="AJ152" s="64"/>
      <c r="AK152" s="142"/>
    </row>
    <row r="153" spans="2:37">
      <c r="B153">
        <v>151</v>
      </c>
      <c r="C153" s="71">
        <v>164</v>
      </c>
      <c r="D153">
        <v>41</v>
      </c>
      <c r="E153" s="161">
        <v>1</v>
      </c>
      <c r="F153" s="168" t="s">
        <v>803</v>
      </c>
      <c r="G153" s="101" t="s">
        <v>804</v>
      </c>
      <c r="H153" s="102" t="s">
        <v>23</v>
      </c>
      <c r="I153" s="103" t="str">
        <f t="shared" si="22"/>
        <v>LAKI LAKI</v>
      </c>
      <c r="J153" s="179" t="s">
        <v>244</v>
      </c>
      <c r="K153" s="105">
        <v>32132</v>
      </c>
      <c r="L153" s="106">
        <f t="shared" ca="1" si="20"/>
        <v>32</v>
      </c>
      <c r="M153" s="104"/>
      <c r="N153" s="185" t="s">
        <v>220</v>
      </c>
      <c r="O153" s="104" t="str">
        <f t="shared" si="21"/>
        <v>ISLAM</v>
      </c>
      <c r="P153" s="179" t="s">
        <v>221</v>
      </c>
      <c r="Q153" s="179" t="s">
        <v>222</v>
      </c>
      <c r="R153" s="108">
        <v>1</v>
      </c>
      <c r="S153" s="179" t="s">
        <v>256</v>
      </c>
      <c r="T153" s="179" t="s">
        <v>283</v>
      </c>
      <c r="U153" s="179" t="s">
        <v>805</v>
      </c>
      <c r="V153" s="179" t="s">
        <v>806</v>
      </c>
      <c r="W153" s="112" t="s">
        <v>807</v>
      </c>
      <c r="X153" s="179" t="s">
        <v>804</v>
      </c>
      <c r="Y153" s="104" t="s">
        <v>228</v>
      </c>
      <c r="Z153" s="196"/>
      <c r="AA153" s="196"/>
      <c r="AB153" s="196"/>
      <c r="AC153" s="196"/>
      <c r="AD153" s="196" t="s">
        <v>46</v>
      </c>
      <c r="AE153" s="94" t="s">
        <v>808</v>
      </c>
      <c r="AF153" s="197" t="s">
        <v>809</v>
      </c>
      <c r="AG153" s="194" t="s">
        <v>166</v>
      </c>
      <c r="AH153" s="142"/>
      <c r="AI153" s="64" t="e">
        <f t="shared" si="19"/>
        <v>#N/A</v>
      </c>
      <c r="AJ153" s="64"/>
      <c r="AK153" s="142"/>
    </row>
    <row r="154" spans="2:37">
      <c r="B154">
        <v>152</v>
      </c>
      <c r="C154" s="71">
        <v>165</v>
      </c>
      <c r="E154" s="71">
        <v>2</v>
      </c>
      <c r="F154" s="198" t="s">
        <v>810</v>
      </c>
      <c r="G154" s="144" t="s">
        <v>811</v>
      </c>
      <c r="H154" s="145" t="s">
        <v>16</v>
      </c>
      <c r="I154" s="146" t="str">
        <f t="shared" si="22"/>
        <v>PEREMPUAN</v>
      </c>
      <c r="J154" s="111" t="s">
        <v>288</v>
      </c>
      <c r="K154" s="147">
        <v>31856</v>
      </c>
      <c r="L154" s="139">
        <f t="shared" ca="1" si="20"/>
        <v>33</v>
      </c>
      <c r="M154" s="120"/>
      <c r="N154" s="187" t="s">
        <v>220</v>
      </c>
      <c r="O154" s="64" t="str">
        <f t="shared" si="21"/>
        <v>ISLAM</v>
      </c>
      <c r="P154" s="111" t="s">
        <v>221</v>
      </c>
      <c r="Q154" s="111" t="s">
        <v>245</v>
      </c>
      <c r="R154" s="148">
        <v>3</v>
      </c>
      <c r="S154" s="111" t="s">
        <v>256</v>
      </c>
      <c r="T154" s="111" t="s">
        <v>246</v>
      </c>
      <c r="U154" s="111" t="s">
        <v>812</v>
      </c>
      <c r="V154" s="111" t="s">
        <v>813</v>
      </c>
      <c r="W154" s="119" t="s">
        <v>807</v>
      </c>
      <c r="X154" s="111" t="s">
        <v>804</v>
      </c>
      <c r="Y154" s="120" t="s">
        <v>228</v>
      </c>
      <c r="Z154" s="199"/>
      <c r="AA154" s="199"/>
      <c r="AB154" s="199"/>
      <c r="AC154" s="199"/>
      <c r="AD154" s="199" t="s">
        <v>46</v>
      </c>
      <c r="AE154" s="94" t="s">
        <v>808</v>
      </c>
      <c r="AF154" s="200" t="s">
        <v>809</v>
      </c>
      <c r="AG154" s="142" t="s">
        <v>166</v>
      </c>
      <c r="AH154" s="142"/>
      <c r="AI154" s="64">
        <f t="shared" si="19"/>
        <v>2</v>
      </c>
      <c r="AJ154" s="64"/>
      <c r="AK154" s="142"/>
    </row>
    <row r="155" spans="2:37">
      <c r="B155">
        <v>153</v>
      </c>
      <c r="C155" s="71">
        <v>166</v>
      </c>
      <c r="E155" s="71">
        <v>3</v>
      </c>
      <c r="F155" s="198" t="s">
        <v>814</v>
      </c>
      <c r="G155" s="144" t="s">
        <v>815</v>
      </c>
      <c r="H155" s="145" t="s">
        <v>23</v>
      </c>
      <c r="I155" s="146" t="str">
        <f t="shared" si="22"/>
        <v>LAKI LAKI</v>
      </c>
      <c r="J155" s="111" t="s">
        <v>230</v>
      </c>
      <c r="K155" s="147">
        <v>41259</v>
      </c>
      <c r="L155" s="139">
        <f t="shared" ca="1" si="20"/>
        <v>7</v>
      </c>
      <c r="M155" s="120"/>
      <c r="N155" s="187" t="s">
        <v>220</v>
      </c>
      <c r="O155" s="64" t="str">
        <f t="shared" si="21"/>
        <v>ISLAM</v>
      </c>
      <c r="P155" s="111" t="s">
        <v>254</v>
      </c>
      <c r="Q155" s="111" t="s">
        <v>255</v>
      </c>
      <c r="R155" s="148">
        <v>4</v>
      </c>
      <c r="S155" s="111" t="s">
        <v>265</v>
      </c>
      <c r="T155" s="111" t="s">
        <v>270</v>
      </c>
      <c r="U155" s="111" t="s">
        <v>816</v>
      </c>
      <c r="V155" s="111" t="s">
        <v>804</v>
      </c>
      <c r="W155" s="119" t="s">
        <v>807</v>
      </c>
      <c r="X155" s="111" t="s">
        <v>804</v>
      </c>
      <c r="Y155" s="120" t="s">
        <v>228</v>
      </c>
      <c r="Z155" s="199"/>
      <c r="AA155" s="199"/>
      <c r="AB155" s="199"/>
      <c r="AC155" s="199"/>
      <c r="AD155" s="199" t="s">
        <v>46</v>
      </c>
      <c r="AE155" s="94" t="s">
        <v>808</v>
      </c>
      <c r="AF155" s="200" t="s">
        <v>809</v>
      </c>
      <c r="AG155" s="142" t="s">
        <v>166</v>
      </c>
      <c r="AH155" s="142"/>
      <c r="AI155" s="64">
        <f t="shared" si="19"/>
        <v>3</v>
      </c>
      <c r="AJ155" s="64"/>
      <c r="AK155" s="142"/>
    </row>
    <row r="156" spans="2:37">
      <c r="D156">
        <v>42</v>
      </c>
      <c r="E156" s="192">
        <v>1</v>
      </c>
      <c r="F156" s="168"/>
      <c r="G156" s="101" t="s">
        <v>817</v>
      </c>
      <c r="H156" s="102" t="s">
        <v>23</v>
      </c>
      <c r="I156" s="103" t="str">
        <f t="shared" si="22"/>
        <v>LAKI LAKI</v>
      </c>
      <c r="J156" s="179" t="s">
        <v>288</v>
      </c>
      <c r="K156" s="105">
        <v>28695</v>
      </c>
      <c r="L156" s="106">
        <f t="shared" ca="1" si="20"/>
        <v>41</v>
      </c>
      <c r="M156" s="104"/>
      <c r="N156" s="185" t="s">
        <v>220</v>
      </c>
      <c r="O156" s="104" t="str">
        <f t="shared" si="21"/>
        <v>ISLAM</v>
      </c>
      <c r="P156" s="179" t="s">
        <v>221</v>
      </c>
      <c r="Q156" s="179" t="s">
        <v>222</v>
      </c>
      <c r="R156" s="108">
        <v>1</v>
      </c>
      <c r="S156" s="179" t="s">
        <v>241</v>
      </c>
      <c r="T156" s="179" t="s">
        <v>283</v>
      </c>
      <c r="U156" s="179" t="s">
        <v>634</v>
      </c>
      <c r="V156" s="179" t="s">
        <v>635</v>
      </c>
      <c r="W156" s="112"/>
      <c r="X156" s="179" t="s">
        <v>817</v>
      </c>
      <c r="Y156" s="104" t="s">
        <v>228</v>
      </c>
      <c r="Z156" s="104"/>
      <c r="AA156" s="104"/>
      <c r="AB156" s="104"/>
      <c r="AC156" s="104"/>
      <c r="AD156" s="99" t="s">
        <v>46</v>
      </c>
      <c r="AE156" s="107" t="s">
        <v>232</v>
      </c>
      <c r="AF156" s="110" t="s">
        <v>233</v>
      </c>
      <c r="AG156" s="142" t="s">
        <v>166</v>
      </c>
      <c r="AH156" s="142" t="s">
        <v>203</v>
      </c>
      <c r="AI156" s="64"/>
      <c r="AJ156" s="64"/>
      <c r="AK156" s="142"/>
    </row>
    <row r="157" spans="2:37">
      <c r="E157" s="71">
        <v>2</v>
      </c>
      <c r="F157" s="193"/>
      <c r="G157" s="144" t="s">
        <v>818</v>
      </c>
      <c r="H157" s="145" t="s">
        <v>16</v>
      </c>
      <c r="I157" s="146" t="str">
        <f t="shared" si="22"/>
        <v>PEREMPUAN</v>
      </c>
      <c r="J157" s="111" t="s">
        <v>819</v>
      </c>
      <c r="K157" s="147">
        <v>30604</v>
      </c>
      <c r="L157" s="139">
        <f t="shared" ca="1" si="20"/>
        <v>36</v>
      </c>
      <c r="M157" s="120"/>
      <c r="N157" s="187" t="s">
        <v>220</v>
      </c>
      <c r="O157" s="64" t="str">
        <f t="shared" si="21"/>
        <v>ISLAM</v>
      </c>
      <c r="P157" s="111" t="s">
        <v>221</v>
      </c>
      <c r="Q157" s="111" t="s">
        <v>245</v>
      </c>
      <c r="R157" s="148">
        <v>3</v>
      </c>
      <c r="S157" s="111" t="s">
        <v>241</v>
      </c>
      <c r="T157" s="111" t="s">
        <v>246</v>
      </c>
      <c r="U157" s="111" t="s">
        <v>609</v>
      </c>
      <c r="V157" s="111" t="s">
        <v>610</v>
      </c>
      <c r="W157" s="119"/>
      <c r="X157" s="111" t="s">
        <v>817</v>
      </c>
      <c r="Y157" s="120" t="s">
        <v>228</v>
      </c>
      <c r="Z157" s="120"/>
      <c r="AA157" s="120"/>
      <c r="AB157" s="120"/>
      <c r="AC157" s="120"/>
      <c r="AD157" s="121" t="s">
        <v>46</v>
      </c>
      <c r="AE157" s="133" t="s">
        <v>232</v>
      </c>
      <c r="AF157" s="122" t="s">
        <v>233</v>
      </c>
      <c r="AG157" s="142" t="s">
        <v>166</v>
      </c>
      <c r="AH157" s="142" t="s">
        <v>203</v>
      </c>
      <c r="AI157" s="64"/>
      <c r="AJ157" s="64"/>
      <c r="AK157" s="142"/>
    </row>
    <row r="158" spans="2:37">
      <c r="E158" s="71">
        <v>3</v>
      </c>
      <c r="F158" s="193"/>
      <c r="G158" s="144" t="s">
        <v>820</v>
      </c>
      <c r="H158" s="145" t="s">
        <v>23</v>
      </c>
      <c r="I158" s="146" t="str">
        <f t="shared" si="22"/>
        <v>LAKI LAKI</v>
      </c>
      <c r="J158" s="111" t="s">
        <v>230</v>
      </c>
      <c r="K158" s="147">
        <v>38257</v>
      </c>
      <c r="L158" s="139">
        <f t="shared" ca="1" si="20"/>
        <v>15</v>
      </c>
      <c r="M158" s="120"/>
      <c r="N158" s="187" t="s">
        <v>220</v>
      </c>
      <c r="O158" s="64" t="str">
        <f t="shared" si="21"/>
        <v>ISLAM</v>
      </c>
      <c r="P158" s="111" t="s">
        <v>254</v>
      </c>
      <c r="Q158" s="111" t="s">
        <v>255</v>
      </c>
      <c r="R158" s="148">
        <v>4</v>
      </c>
      <c r="S158" s="111" t="s">
        <v>369</v>
      </c>
      <c r="T158" s="111" t="s">
        <v>266</v>
      </c>
      <c r="U158" s="111" t="s">
        <v>818</v>
      </c>
      <c r="V158" s="111" t="s">
        <v>817</v>
      </c>
      <c r="W158" s="119"/>
      <c r="X158" s="111" t="s">
        <v>817</v>
      </c>
      <c r="Y158" s="120" t="s">
        <v>228</v>
      </c>
      <c r="Z158" s="120"/>
      <c r="AA158" s="120"/>
      <c r="AB158" s="120"/>
      <c r="AC158" s="120"/>
      <c r="AD158" s="121" t="s">
        <v>46</v>
      </c>
      <c r="AE158" s="133" t="s">
        <v>232</v>
      </c>
      <c r="AF158" s="122" t="s">
        <v>233</v>
      </c>
      <c r="AG158" s="142" t="s">
        <v>166</v>
      </c>
      <c r="AH158" s="142"/>
      <c r="AI158" s="64"/>
      <c r="AJ158" s="64"/>
      <c r="AK158" s="142"/>
    </row>
    <row r="159" spans="2:37">
      <c r="E159" s="71">
        <v>4</v>
      </c>
      <c r="F159" s="193"/>
      <c r="G159" s="144" t="s">
        <v>821</v>
      </c>
      <c r="H159" s="145" t="s">
        <v>16</v>
      </c>
      <c r="I159" s="146" t="str">
        <f t="shared" si="22"/>
        <v>PEREMPUAN</v>
      </c>
      <c r="J159" s="111" t="s">
        <v>231</v>
      </c>
      <c r="K159" s="147">
        <v>42704</v>
      </c>
      <c r="L159" s="139">
        <f t="shared" ca="1" si="20"/>
        <v>3</v>
      </c>
      <c r="M159" s="120"/>
      <c r="N159" s="187" t="s">
        <v>220</v>
      </c>
      <c r="O159" s="64" t="str">
        <f t="shared" si="21"/>
        <v>ISLAM</v>
      </c>
      <c r="P159" s="111" t="s">
        <v>254</v>
      </c>
      <c r="Q159" s="111" t="s">
        <v>255</v>
      </c>
      <c r="R159" s="148">
        <v>4</v>
      </c>
      <c r="S159" s="111" t="s">
        <v>265</v>
      </c>
      <c r="T159" s="111" t="s">
        <v>270</v>
      </c>
      <c r="U159" s="111" t="s">
        <v>818</v>
      </c>
      <c r="V159" s="111" t="s">
        <v>817</v>
      </c>
      <c r="W159" s="119"/>
      <c r="X159" s="111" t="s">
        <v>817</v>
      </c>
      <c r="Y159" s="131" t="s">
        <v>228</v>
      </c>
      <c r="Z159" s="120"/>
      <c r="AA159" s="120"/>
      <c r="AB159" s="120"/>
      <c r="AC159" s="120"/>
      <c r="AD159" s="126" t="s">
        <v>46</v>
      </c>
      <c r="AE159" s="94" t="s">
        <v>232</v>
      </c>
      <c r="AF159" s="178" t="s">
        <v>233</v>
      </c>
      <c r="AG159" s="142" t="s">
        <v>166</v>
      </c>
      <c r="AH159" s="142"/>
      <c r="AI159" s="64"/>
      <c r="AJ159" s="64"/>
      <c r="AK159" s="142"/>
    </row>
    <row r="160" spans="2:37">
      <c r="G160" s="111"/>
      <c r="H160" s="145"/>
      <c r="I160" s="146"/>
      <c r="J160" s="120"/>
      <c r="K160" s="147"/>
      <c r="L160" s="139"/>
      <c r="M160" s="120"/>
      <c r="N160" s="133"/>
      <c r="O160" s="120"/>
      <c r="P160" s="120"/>
      <c r="Q160" s="120"/>
      <c r="R160" s="148"/>
      <c r="S160" s="120"/>
      <c r="T160" s="120"/>
      <c r="U160" s="120"/>
      <c r="V160" s="120"/>
      <c r="W160" s="111"/>
      <c r="X160" s="120"/>
      <c r="Y160" s="120"/>
      <c r="Z160" s="120"/>
      <c r="AA160" s="120"/>
      <c r="AB160" s="120"/>
      <c r="AC160" s="120"/>
      <c r="AD160" s="121"/>
      <c r="AE160" s="133"/>
      <c r="AF160" s="122"/>
      <c r="AG160" s="122"/>
      <c r="AH160" s="122"/>
      <c r="AI160" s="64" t="e">
        <f t="shared" si="19"/>
        <v>#N/A</v>
      </c>
      <c r="AJ160" s="64"/>
      <c r="AK160" s="122"/>
    </row>
    <row r="161" spans="1:53">
      <c r="E161" s="201"/>
      <c r="F161" s="201"/>
      <c r="G161" s="202">
        <f>COUNTIF('[1]MASTER DATA PDDK'!R6:R159,"1")</f>
        <v>41</v>
      </c>
      <c r="H161" s="202">
        <f>COUNTIF('[1]MASTER DATA PDDK'!H6:H159,"L")</f>
        <v>75</v>
      </c>
      <c r="I161" s="203" t="str">
        <f t="shared" ref="I161:I224" si="23">IF(H161="L","LAKI LAKI",IF(H161="P","PEREMPUAN",""))</f>
        <v/>
      </c>
      <c r="J161" s="202">
        <f>COUNTIF('[1]MASTER DATA PDDK'!H6:H159,"P")</f>
        <v>78</v>
      </c>
      <c r="L161" s="204" t="s">
        <v>822</v>
      </c>
      <c r="M161" s="205">
        <f ca="1">COUNTIF(L6:L160,"&gt;17")</f>
        <v>111</v>
      </c>
      <c r="N161" s="201"/>
      <c r="O161" s="201" t="str">
        <f t="shared" ref="O161:O224" si="24">IF(N161="1","ISLAM",IF(N161="2","KRISTEN",""))</f>
        <v/>
      </c>
      <c r="P161" s="201"/>
      <c r="Q161" s="202">
        <f>COUNTIF('[1]MASTER DATA PDDK'!Q6:Q160,"KEPALA KELUARGA")</f>
        <v>42</v>
      </c>
      <c r="R161" s="95"/>
      <c r="S161" s="64"/>
      <c r="T161" s="64"/>
      <c r="U161" s="64"/>
      <c r="V161" s="64"/>
      <c r="W161" s="206"/>
      <c r="X161" s="64"/>
      <c r="Y161" s="64"/>
      <c r="Z161" s="64"/>
      <c r="AA161" s="64"/>
      <c r="AB161" s="64"/>
      <c r="AC161" s="64"/>
      <c r="AD161" t="str">
        <f t="shared" ref="AD161:AD224" si="25">IF(H161="L","INDONESIA",IF(H161="P","INDONESIA",""))</f>
        <v/>
      </c>
      <c r="AH161" s="4">
        <v>76</v>
      </c>
      <c r="AI161" s="64" t="e">
        <f t="shared" si="19"/>
        <v>#N/A</v>
      </c>
      <c r="AJ161" s="64"/>
      <c r="AN161" s="207">
        <f t="shared" ref="AN161:AN179" si="26">AL161-AM161</f>
        <v>0</v>
      </c>
      <c r="AY161" s="70">
        <f t="shared" ref="AY161:AY179" si="27">SUM(AV161:AX161)</f>
        <v>0</v>
      </c>
    </row>
    <row r="162" spans="1:53">
      <c r="E162" s="208" t="s">
        <v>823</v>
      </c>
      <c r="F162" s="201"/>
      <c r="G162" s="201"/>
      <c r="H162" s="209"/>
      <c r="I162" s="203" t="str">
        <f t="shared" si="23"/>
        <v/>
      </c>
      <c r="J162" s="210">
        <f>H161+J161</f>
        <v>153</v>
      </c>
      <c r="K162" s="211"/>
      <c r="L162" s="212"/>
      <c r="M162" s="201"/>
      <c r="N162" s="201"/>
      <c r="O162" s="201" t="str">
        <f t="shared" si="24"/>
        <v/>
      </c>
      <c r="P162" s="201"/>
      <c r="Q162" s="201"/>
      <c r="R162" s="95"/>
      <c r="S162" s="64"/>
      <c r="T162" s="64"/>
      <c r="U162" s="64"/>
      <c r="V162" s="64"/>
      <c r="W162" s="206"/>
      <c r="X162" s="64"/>
      <c r="Y162" s="64"/>
      <c r="Z162" s="64"/>
      <c r="AA162" s="64"/>
      <c r="AB162" s="64"/>
      <c r="AC162" s="64"/>
      <c r="AD162" t="str">
        <f t="shared" si="25"/>
        <v/>
      </c>
      <c r="AE162" s="121"/>
      <c r="AF162" s="121"/>
      <c r="AG162" s="121"/>
      <c r="AH162" s="121"/>
      <c r="AI162" s="64" t="e">
        <f t="shared" si="19"/>
        <v>#N/A</v>
      </c>
      <c r="AJ162" s="64"/>
      <c r="AK162" s="121"/>
      <c r="AN162" s="207">
        <f t="shared" si="26"/>
        <v>0</v>
      </c>
      <c r="AY162" s="70">
        <f t="shared" si="27"/>
        <v>0</v>
      </c>
    </row>
    <row r="163" spans="1:53">
      <c r="B163" s="68"/>
      <c r="E163" s="213"/>
      <c r="F163" s="214"/>
      <c r="G163" s="214"/>
      <c r="H163" s="209"/>
      <c r="I163" s="215"/>
      <c r="J163" s="216"/>
      <c r="K163" s="217"/>
      <c r="L163" s="93"/>
      <c r="M163" s="64"/>
      <c r="N163" s="64"/>
      <c r="O163" s="64"/>
      <c r="P163" s="64"/>
      <c r="Q163" s="64"/>
      <c r="R163" s="95"/>
      <c r="S163" s="64"/>
      <c r="T163" s="64"/>
      <c r="U163" s="64"/>
      <c r="V163" s="64"/>
      <c r="W163" s="206"/>
      <c r="X163" s="64"/>
      <c r="Y163" s="64"/>
      <c r="Z163" s="64"/>
      <c r="AA163" s="64"/>
      <c r="AB163" s="64"/>
      <c r="AC163" s="64"/>
      <c r="AE163" s="121"/>
      <c r="AF163" s="121"/>
      <c r="AG163" s="120"/>
      <c r="AH163" s="120"/>
      <c r="AI163" s="64" t="e">
        <f t="shared" si="19"/>
        <v>#N/A</v>
      </c>
      <c r="AJ163" s="64"/>
      <c r="AK163" s="120"/>
      <c r="AN163" s="207"/>
    </row>
    <row r="164" spans="1:53">
      <c r="B164" s="71">
        <v>161</v>
      </c>
      <c r="C164" s="71">
        <v>1</v>
      </c>
      <c r="D164" s="71">
        <v>1</v>
      </c>
      <c r="E164" s="218">
        <v>1</v>
      </c>
      <c r="F164" s="219" t="s">
        <v>824</v>
      </c>
      <c r="G164" s="219" t="s">
        <v>825</v>
      </c>
      <c r="H164" s="220" t="s">
        <v>23</v>
      </c>
      <c r="I164" s="221" t="str">
        <f t="shared" si="23"/>
        <v>LAKI LAKI</v>
      </c>
      <c r="J164" s="219" t="s">
        <v>219</v>
      </c>
      <c r="K164" s="222">
        <v>22281</v>
      </c>
      <c r="L164" s="223">
        <f t="shared" ref="L164:L195" ca="1" si="28">DATEDIF(K164,TODAY(),"Y")</f>
        <v>59</v>
      </c>
      <c r="M164" s="219" t="s">
        <v>253</v>
      </c>
      <c r="N164" s="224" t="s">
        <v>220</v>
      </c>
      <c r="O164" s="219" t="str">
        <f t="shared" si="24"/>
        <v>ISLAM</v>
      </c>
      <c r="P164" s="219" t="s">
        <v>221</v>
      </c>
      <c r="Q164" s="219" t="s">
        <v>222</v>
      </c>
      <c r="R164" s="225">
        <v>1</v>
      </c>
      <c r="S164" s="219" t="s">
        <v>256</v>
      </c>
      <c r="T164" s="219" t="s">
        <v>283</v>
      </c>
      <c r="U164" s="219" t="s">
        <v>826</v>
      </c>
      <c r="V164" s="219" t="s">
        <v>827</v>
      </c>
      <c r="W164" s="219" t="s">
        <v>828</v>
      </c>
      <c r="X164" s="219" t="s">
        <v>825</v>
      </c>
      <c r="Y164" s="219" t="s">
        <v>829</v>
      </c>
      <c r="Z164" s="219" t="s">
        <v>22</v>
      </c>
      <c r="AA164" s="219" t="s">
        <v>229</v>
      </c>
      <c r="AB164" s="219" t="s">
        <v>230</v>
      </c>
      <c r="AC164" s="219" t="s">
        <v>231</v>
      </c>
      <c r="AD164" s="226" t="str">
        <f t="shared" si="25"/>
        <v>INDONESIA</v>
      </c>
      <c r="AE164" s="224" t="s">
        <v>808</v>
      </c>
      <c r="AF164" s="227" t="s">
        <v>809</v>
      </c>
      <c r="AG164" s="228" t="s">
        <v>166</v>
      </c>
      <c r="AH164" s="228" t="s">
        <v>203</v>
      </c>
      <c r="AI164" s="64" t="e">
        <f t="shared" si="19"/>
        <v>#N/A</v>
      </c>
      <c r="AJ164" s="64"/>
      <c r="AK164" s="228"/>
      <c r="AN164" s="207">
        <f t="shared" si="26"/>
        <v>0</v>
      </c>
      <c r="AY164" s="70">
        <f t="shared" si="27"/>
        <v>0</v>
      </c>
    </row>
    <row r="165" spans="1:53" s="226" customFormat="1">
      <c r="A165" s="71"/>
      <c r="B165" s="71">
        <v>162</v>
      </c>
      <c r="C165" s="71">
        <v>2</v>
      </c>
      <c r="D165" s="71"/>
      <c r="E165" s="71">
        <v>2</v>
      </c>
      <c r="F165" s="88" t="s">
        <v>830</v>
      </c>
      <c r="G165" s="89" t="s">
        <v>831</v>
      </c>
      <c r="H165" s="90" t="s">
        <v>16</v>
      </c>
      <c r="I165" s="91" t="str">
        <f t="shared" si="23"/>
        <v>PEREMPUAN</v>
      </c>
      <c r="J165" s="64" t="s">
        <v>219</v>
      </c>
      <c r="K165" s="92">
        <v>25390</v>
      </c>
      <c r="L165" s="93">
        <f t="shared" ca="1" si="28"/>
        <v>50</v>
      </c>
      <c r="M165" s="64" t="s">
        <v>253</v>
      </c>
      <c r="N165" s="94" t="s">
        <v>220</v>
      </c>
      <c r="O165" s="64" t="str">
        <f t="shared" si="24"/>
        <v>ISLAM</v>
      </c>
      <c r="P165" s="64" t="s">
        <v>221</v>
      </c>
      <c r="Q165" s="64" t="s">
        <v>245</v>
      </c>
      <c r="R165" s="95">
        <v>3</v>
      </c>
      <c r="S165" s="64" t="s">
        <v>256</v>
      </c>
      <c r="T165" s="64" t="s">
        <v>246</v>
      </c>
      <c r="U165" s="64" t="s">
        <v>832</v>
      </c>
      <c r="V165" s="64" t="s">
        <v>833</v>
      </c>
      <c r="W165" s="96" t="s">
        <v>828</v>
      </c>
      <c r="X165" s="64" t="s">
        <v>825</v>
      </c>
      <c r="Y165" s="229" t="s">
        <v>829</v>
      </c>
      <c r="Z165" s="64" t="s">
        <v>22</v>
      </c>
      <c r="AA165" s="64" t="s">
        <v>229</v>
      </c>
      <c r="AB165" s="64" t="s">
        <v>230</v>
      </c>
      <c r="AC165" s="64" t="s">
        <v>231</v>
      </c>
      <c r="AD165" t="str">
        <f t="shared" si="25"/>
        <v>INDONESIA</v>
      </c>
      <c r="AE165" s="94" t="s">
        <v>808</v>
      </c>
      <c r="AF165" s="97" t="s">
        <v>809</v>
      </c>
      <c r="AG165" s="64" t="s">
        <v>166</v>
      </c>
      <c r="AH165" s="64" t="s">
        <v>203</v>
      </c>
      <c r="AI165" s="64">
        <f t="shared" si="19"/>
        <v>2</v>
      </c>
      <c r="AJ165" s="64"/>
      <c r="AK165" s="64"/>
      <c r="AL165" s="230">
        <v>4000000</v>
      </c>
      <c r="AM165" s="230">
        <v>3900000</v>
      </c>
      <c r="AN165" s="231">
        <f t="shared" si="26"/>
        <v>100000</v>
      </c>
      <c r="AO165" s="232" t="s">
        <v>234</v>
      </c>
      <c r="AP165" s="232" t="s">
        <v>235</v>
      </c>
      <c r="AQ165" s="232" t="s">
        <v>236</v>
      </c>
      <c r="AR165" s="232" t="s">
        <v>237</v>
      </c>
      <c r="AS165" s="232" t="s">
        <v>238</v>
      </c>
      <c r="AT165" s="232" t="s">
        <v>239</v>
      </c>
      <c r="AU165" s="232" t="s">
        <v>240</v>
      </c>
      <c r="AV165" s="232">
        <v>1.75</v>
      </c>
      <c r="AW165" s="232">
        <v>2</v>
      </c>
      <c r="AX165" s="232"/>
      <c r="AY165" s="233">
        <f t="shared" si="27"/>
        <v>3.75</v>
      </c>
      <c r="AZ165" s="234"/>
    </row>
    <row r="166" spans="1:53">
      <c r="B166" s="71">
        <v>163</v>
      </c>
      <c r="C166" s="71">
        <v>3</v>
      </c>
      <c r="D166" s="71"/>
      <c r="E166" s="68">
        <v>3</v>
      </c>
      <c r="F166" s="88" t="s">
        <v>834</v>
      </c>
      <c r="G166" s="89" t="s">
        <v>835</v>
      </c>
      <c r="H166" s="90" t="s">
        <v>23</v>
      </c>
      <c r="I166" s="91" t="str">
        <f t="shared" si="23"/>
        <v>LAKI LAKI</v>
      </c>
      <c r="J166" s="64" t="s">
        <v>229</v>
      </c>
      <c r="K166" s="92">
        <v>35708</v>
      </c>
      <c r="L166" s="93">
        <f t="shared" ca="1" si="28"/>
        <v>22</v>
      </c>
      <c r="M166" s="64" t="s">
        <v>253</v>
      </c>
      <c r="N166" s="94" t="s">
        <v>220</v>
      </c>
      <c r="O166" s="64" t="str">
        <f t="shared" si="24"/>
        <v>ISLAM</v>
      </c>
      <c r="P166" s="64" t="s">
        <v>254</v>
      </c>
      <c r="Q166" s="64" t="s">
        <v>255</v>
      </c>
      <c r="R166" s="95">
        <v>4</v>
      </c>
      <c r="S166" s="64" t="s">
        <v>256</v>
      </c>
      <c r="T166" s="64" t="s">
        <v>261</v>
      </c>
      <c r="U166" s="64" t="s">
        <v>831</v>
      </c>
      <c r="V166" s="64" t="s">
        <v>825</v>
      </c>
      <c r="W166" s="96" t="s">
        <v>828</v>
      </c>
      <c r="X166" s="64" t="s">
        <v>825</v>
      </c>
      <c r="Y166" s="229" t="s">
        <v>829</v>
      </c>
      <c r="Z166" s="64" t="s">
        <v>22</v>
      </c>
      <c r="AA166" s="64" t="s">
        <v>229</v>
      </c>
      <c r="AB166" s="64" t="s">
        <v>230</v>
      </c>
      <c r="AC166" s="64" t="s">
        <v>231</v>
      </c>
      <c r="AD166" t="str">
        <f t="shared" si="25"/>
        <v>INDONESIA</v>
      </c>
      <c r="AE166" s="94" t="s">
        <v>808</v>
      </c>
      <c r="AF166" s="110" t="s">
        <v>809</v>
      </c>
      <c r="AG166" s="120" t="s">
        <v>166</v>
      </c>
      <c r="AH166" s="111" t="s">
        <v>203</v>
      </c>
      <c r="AI166" s="64">
        <f t="shared" si="19"/>
        <v>3</v>
      </c>
      <c r="AJ166" s="64"/>
      <c r="AK166" s="120"/>
      <c r="AN166" s="69">
        <f t="shared" si="26"/>
        <v>0</v>
      </c>
      <c r="AY166" s="70">
        <f t="shared" si="27"/>
        <v>0</v>
      </c>
    </row>
    <row r="167" spans="1:53">
      <c r="B167" s="71">
        <v>164</v>
      </c>
      <c r="C167" s="71">
        <v>4</v>
      </c>
      <c r="D167" s="71">
        <v>2</v>
      </c>
      <c r="E167" s="192">
        <v>1</v>
      </c>
      <c r="F167" s="100" t="s">
        <v>836</v>
      </c>
      <c r="G167" s="101" t="s">
        <v>837</v>
      </c>
      <c r="H167" s="102" t="s">
        <v>23</v>
      </c>
      <c r="I167" s="103" t="str">
        <f t="shared" si="23"/>
        <v>LAKI LAKI</v>
      </c>
      <c r="J167" s="104" t="s">
        <v>288</v>
      </c>
      <c r="K167" s="105">
        <v>30160</v>
      </c>
      <c r="L167" s="106">
        <f t="shared" ca="1" si="28"/>
        <v>37</v>
      </c>
      <c r="M167" s="104" t="s">
        <v>253</v>
      </c>
      <c r="N167" s="107" t="s">
        <v>220</v>
      </c>
      <c r="O167" s="104" t="str">
        <f t="shared" si="24"/>
        <v>ISLAM</v>
      </c>
      <c r="P167" s="104" t="s">
        <v>221</v>
      </c>
      <c r="Q167" s="104" t="s">
        <v>222</v>
      </c>
      <c r="R167" s="108">
        <v>1</v>
      </c>
      <c r="S167" s="104" t="s">
        <v>256</v>
      </c>
      <c r="T167" s="104" t="s">
        <v>283</v>
      </c>
      <c r="U167" s="104" t="s">
        <v>421</v>
      </c>
      <c r="V167" s="104" t="s">
        <v>502</v>
      </c>
      <c r="W167" s="109" t="s">
        <v>838</v>
      </c>
      <c r="X167" s="104" t="s">
        <v>837</v>
      </c>
      <c r="Y167" s="235" t="s">
        <v>829</v>
      </c>
      <c r="Z167" s="104" t="s">
        <v>22</v>
      </c>
      <c r="AA167" s="104" t="s">
        <v>229</v>
      </c>
      <c r="AB167" s="104" t="s">
        <v>230</v>
      </c>
      <c r="AC167" s="104" t="s">
        <v>231</v>
      </c>
      <c r="AD167" s="99" t="str">
        <f t="shared" si="25"/>
        <v>INDONESIA</v>
      </c>
      <c r="AE167" s="94" t="s">
        <v>808</v>
      </c>
      <c r="AF167" s="122" t="s">
        <v>809</v>
      </c>
      <c r="AG167" s="142" t="s">
        <v>166</v>
      </c>
      <c r="AH167" s="142" t="s">
        <v>203</v>
      </c>
      <c r="AI167" s="64" t="e">
        <f t="shared" si="19"/>
        <v>#N/A</v>
      </c>
      <c r="AJ167" s="64"/>
      <c r="AK167" s="142"/>
      <c r="AN167" s="69">
        <f t="shared" si="26"/>
        <v>0</v>
      </c>
      <c r="AY167" s="70">
        <f t="shared" si="27"/>
        <v>0</v>
      </c>
    </row>
    <row r="168" spans="1:53" s="99" customFormat="1">
      <c r="A168" s="121"/>
      <c r="B168" s="71">
        <v>165</v>
      </c>
      <c r="C168" s="71">
        <v>5</v>
      </c>
      <c r="D168" s="71"/>
      <c r="E168" s="71">
        <v>2</v>
      </c>
      <c r="F168" s="88" t="s">
        <v>839</v>
      </c>
      <c r="G168" s="89" t="s">
        <v>840</v>
      </c>
      <c r="H168" s="90" t="s">
        <v>16</v>
      </c>
      <c r="I168" s="91" t="str">
        <f t="shared" si="23"/>
        <v>PEREMPUAN</v>
      </c>
      <c r="J168" s="64" t="s">
        <v>288</v>
      </c>
      <c r="K168" s="92">
        <v>30476</v>
      </c>
      <c r="L168" s="93">
        <f t="shared" ca="1" si="28"/>
        <v>36</v>
      </c>
      <c r="M168" s="64" t="s">
        <v>253</v>
      </c>
      <c r="N168" s="94" t="s">
        <v>220</v>
      </c>
      <c r="O168" s="64" t="str">
        <f t="shared" si="24"/>
        <v>ISLAM</v>
      </c>
      <c r="P168" s="64" t="s">
        <v>221</v>
      </c>
      <c r="Q168" s="64" t="s">
        <v>245</v>
      </c>
      <c r="R168" s="95">
        <v>3</v>
      </c>
      <c r="S168" s="64" t="s">
        <v>256</v>
      </c>
      <c r="T168" s="64" t="s">
        <v>246</v>
      </c>
      <c r="U168" s="64" t="s">
        <v>841</v>
      </c>
      <c r="V168" s="64" t="s">
        <v>842</v>
      </c>
      <c r="W168" s="96" t="s">
        <v>838</v>
      </c>
      <c r="X168" s="64" t="s">
        <v>837</v>
      </c>
      <c r="Y168" s="229" t="s">
        <v>829</v>
      </c>
      <c r="Z168" s="64" t="s">
        <v>22</v>
      </c>
      <c r="AA168" s="64" t="s">
        <v>229</v>
      </c>
      <c r="AB168" s="64" t="s">
        <v>230</v>
      </c>
      <c r="AC168" s="64" t="s">
        <v>231</v>
      </c>
      <c r="AD168" t="str">
        <f t="shared" si="25"/>
        <v>INDONESIA</v>
      </c>
      <c r="AE168" s="94" t="s">
        <v>808</v>
      </c>
      <c r="AF168" s="110" t="s">
        <v>809</v>
      </c>
      <c r="AG168" s="104" t="s">
        <v>166</v>
      </c>
      <c r="AH168" s="111" t="s">
        <v>203</v>
      </c>
      <c r="AI168" s="64">
        <f t="shared" si="19"/>
        <v>2</v>
      </c>
      <c r="AJ168" s="64"/>
      <c r="AK168" s="104"/>
      <c r="AL168" s="124">
        <v>3000000</v>
      </c>
      <c r="AM168" s="124">
        <v>2000000</v>
      </c>
      <c r="AN168" s="69">
        <f t="shared" si="26"/>
        <v>1000000</v>
      </c>
      <c r="AO168" s="125" t="s">
        <v>234</v>
      </c>
      <c r="AP168" s="125" t="s">
        <v>235</v>
      </c>
      <c r="AQ168" s="125" t="s">
        <v>236</v>
      </c>
      <c r="AR168" s="125" t="s">
        <v>843</v>
      </c>
      <c r="AS168" s="125" t="s">
        <v>340</v>
      </c>
      <c r="AT168" s="125" t="s">
        <v>341</v>
      </c>
      <c r="AU168" s="125" t="s">
        <v>240</v>
      </c>
      <c r="AV168" s="125">
        <v>0.5</v>
      </c>
      <c r="AW168" s="125"/>
      <c r="AX168" s="125">
        <v>2</v>
      </c>
      <c r="AY168" s="70">
        <f t="shared" si="27"/>
        <v>2.5</v>
      </c>
      <c r="AZ168" s="71"/>
    </row>
    <row r="169" spans="1:53">
      <c r="B169" s="71">
        <v>166</v>
      </c>
      <c r="C169" s="71">
        <v>6</v>
      </c>
      <c r="D169" s="71"/>
      <c r="E169" s="68">
        <v>3</v>
      </c>
      <c r="F169" s="88" t="s">
        <v>844</v>
      </c>
      <c r="G169" s="89" t="s">
        <v>845</v>
      </c>
      <c r="H169" s="90" t="s">
        <v>23</v>
      </c>
      <c r="I169" s="91" t="str">
        <f t="shared" si="23"/>
        <v>LAKI LAKI</v>
      </c>
      <c r="J169" s="64" t="s">
        <v>230</v>
      </c>
      <c r="K169" s="92">
        <v>37964</v>
      </c>
      <c r="L169" s="93">
        <f t="shared" ca="1" si="28"/>
        <v>16</v>
      </c>
      <c r="M169" s="64" t="s">
        <v>253</v>
      </c>
      <c r="N169" s="94" t="s">
        <v>220</v>
      </c>
      <c r="O169" s="64" t="str">
        <f t="shared" si="24"/>
        <v>ISLAM</v>
      </c>
      <c r="P169" s="64" t="s">
        <v>254</v>
      </c>
      <c r="Q169" s="64" t="s">
        <v>255</v>
      </c>
      <c r="R169" s="95">
        <v>4</v>
      </c>
      <c r="S169" s="64" t="s">
        <v>369</v>
      </c>
      <c r="T169" s="64" t="s">
        <v>266</v>
      </c>
      <c r="U169" s="64" t="s">
        <v>840</v>
      </c>
      <c r="V169" s="64" t="s">
        <v>837</v>
      </c>
      <c r="W169" s="96" t="s">
        <v>838</v>
      </c>
      <c r="X169" s="64" t="s">
        <v>837</v>
      </c>
      <c r="Y169" s="229" t="s">
        <v>829</v>
      </c>
      <c r="Z169" s="64" t="s">
        <v>22</v>
      </c>
      <c r="AA169" s="64" t="s">
        <v>229</v>
      </c>
      <c r="AB169" s="64" t="s">
        <v>230</v>
      </c>
      <c r="AC169" s="64" t="s">
        <v>231</v>
      </c>
      <c r="AD169" t="str">
        <f t="shared" si="25"/>
        <v>INDONESIA</v>
      </c>
      <c r="AE169" s="94" t="s">
        <v>808</v>
      </c>
      <c r="AF169" s="122" t="s">
        <v>809</v>
      </c>
      <c r="AG169" s="111" t="s">
        <v>166</v>
      </c>
      <c r="AH169" s="111"/>
      <c r="AI169" s="64">
        <f t="shared" si="19"/>
        <v>3</v>
      </c>
      <c r="AJ169" s="64"/>
      <c r="AK169" s="111"/>
      <c r="AN169" s="69">
        <f t="shared" si="26"/>
        <v>0</v>
      </c>
      <c r="AY169" s="70">
        <f t="shared" si="27"/>
        <v>0</v>
      </c>
    </row>
    <row r="170" spans="1:53">
      <c r="B170" s="71">
        <v>167</v>
      </c>
      <c r="C170" s="71">
        <v>7</v>
      </c>
      <c r="D170" s="71"/>
      <c r="E170" s="68">
        <v>4</v>
      </c>
      <c r="F170" s="158" t="s">
        <v>846</v>
      </c>
      <c r="G170" s="128" t="s">
        <v>847</v>
      </c>
      <c r="H170" s="129" t="s">
        <v>16</v>
      </c>
      <c r="I170" s="130" t="str">
        <f t="shared" si="23"/>
        <v>PEREMPUAN</v>
      </c>
      <c r="J170" s="131" t="s">
        <v>230</v>
      </c>
      <c r="K170" s="132">
        <v>40815</v>
      </c>
      <c r="L170" s="139">
        <f t="shared" ca="1" si="28"/>
        <v>8</v>
      </c>
      <c r="M170" s="131"/>
      <c r="N170" s="177" t="s">
        <v>220</v>
      </c>
      <c r="O170" s="131" t="str">
        <f t="shared" si="24"/>
        <v>ISLAM</v>
      </c>
      <c r="P170" s="131" t="s">
        <v>254</v>
      </c>
      <c r="Q170" s="131" t="s">
        <v>255</v>
      </c>
      <c r="R170" s="134">
        <v>4</v>
      </c>
      <c r="S170" s="131" t="s">
        <v>265</v>
      </c>
      <c r="T170" s="131" t="s">
        <v>270</v>
      </c>
      <c r="U170" s="131" t="s">
        <v>840</v>
      </c>
      <c r="V170" s="131" t="s">
        <v>837</v>
      </c>
      <c r="W170" s="135" t="s">
        <v>838</v>
      </c>
      <c r="X170" s="131" t="s">
        <v>837</v>
      </c>
      <c r="Y170" s="236" t="s">
        <v>829</v>
      </c>
      <c r="Z170" s="131" t="s">
        <v>22</v>
      </c>
      <c r="AA170" s="131" t="s">
        <v>229</v>
      </c>
      <c r="AB170" s="131" t="s">
        <v>230</v>
      </c>
      <c r="AC170" s="131" t="s">
        <v>231</v>
      </c>
      <c r="AD170" s="126" t="str">
        <f t="shared" si="25"/>
        <v>INDONESIA</v>
      </c>
      <c r="AE170" s="94" t="s">
        <v>808</v>
      </c>
      <c r="AF170" s="237" t="s">
        <v>809</v>
      </c>
      <c r="AG170" s="142" t="s">
        <v>166</v>
      </c>
      <c r="AH170" s="142"/>
      <c r="AI170" s="64">
        <f t="shared" si="19"/>
        <v>3</v>
      </c>
      <c r="AJ170" s="64"/>
      <c r="AK170" s="142"/>
      <c r="AN170" s="69">
        <f t="shared" si="26"/>
        <v>0</v>
      </c>
      <c r="AY170" s="70">
        <f t="shared" si="27"/>
        <v>0</v>
      </c>
    </row>
    <row r="171" spans="1:53" s="126" customFormat="1">
      <c r="A171" s="121"/>
      <c r="B171" s="71">
        <v>168</v>
      </c>
      <c r="C171" s="71">
        <v>8</v>
      </c>
      <c r="D171" s="71">
        <v>3</v>
      </c>
      <c r="E171" s="192">
        <v>1</v>
      </c>
      <c r="F171" s="100" t="s">
        <v>848</v>
      </c>
      <c r="G171" s="101" t="s">
        <v>849</v>
      </c>
      <c r="H171" s="102" t="s">
        <v>23</v>
      </c>
      <c r="I171" s="103" t="str">
        <f t="shared" si="23"/>
        <v>LAKI LAKI</v>
      </c>
      <c r="J171" s="104" t="s">
        <v>524</v>
      </c>
      <c r="K171" s="105">
        <v>25491</v>
      </c>
      <c r="L171" s="106">
        <f t="shared" ca="1" si="28"/>
        <v>50</v>
      </c>
      <c r="M171" s="104" t="s">
        <v>274</v>
      </c>
      <c r="N171" s="107" t="s">
        <v>220</v>
      </c>
      <c r="O171" s="104" t="str">
        <f t="shared" si="24"/>
        <v>ISLAM</v>
      </c>
      <c r="P171" s="104" t="s">
        <v>221</v>
      </c>
      <c r="Q171" s="104" t="s">
        <v>222</v>
      </c>
      <c r="R171" s="108">
        <v>1</v>
      </c>
      <c r="S171" s="104" t="s">
        <v>850</v>
      </c>
      <c r="T171" s="104" t="s">
        <v>283</v>
      </c>
      <c r="U171" s="104" t="s">
        <v>851</v>
      </c>
      <c r="V171" s="104" t="s">
        <v>852</v>
      </c>
      <c r="W171" s="109" t="s">
        <v>853</v>
      </c>
      <c r="X171" s="104" t="s">
        <v>849</v>
      </c>
      <c r="Y171" s="235" t="s">
        <v>829</v>
      </c>
      <c r="Z171" s="104" t="s">
        <v>22</v>
      </c>
      <c r="AA171" s="104" t="s">
        <v>229</v>
      </c>
      <c r="AB171" s="104" t="s">
        <v>230</v>
      </c>
      <c r="AC171" s="104" t="s">
        <v>231</v>
      </c>
      <c r="AD171" s="99" t="str">
        <f t="shared" si="25"/>
        <v>INDONESIA</v>
      </c>
      <c r="AE171" s="94" t="s">
        <v>808</v>
      </c>
      <c r="AF171" s="122" t="s">
        <v>809</v>
      </c>
      <c r="AG171" s="142" t="s">
        <v>524</v>
      </c>
      <c r="AH171" s="142" t="s">
        <v>203</v>
      </c>
      <c r="AI171" s="64" t="e">
        <f t="shared" si="19"/>
        <v>#N/A</v>
      </c>
      <c r="AJ171" s="64"/>
      <c r="AK171" s="142"/>
      <c r="AL171" s="136"/>
      <c r="AM171" s="136"/>
      <c r="AN171" s="136">
        <f t="shared" si="26"/>
        <v>0</v>
      </c>
      <c r="AO171" s="137"/>
      <c r="AP171" s="137"/>
      <c r="AQ171" s="137"/>
      <c r="AR171" s="137"/>
      <c r="AS171" s="137"/>
      <c r="AT171" s="137"/>
      <c r="AU171" s="137"/>
      <c r="AV171" s="137"/>
      <c r="AW171" s="137"/>
      <c r="AX171" s="137"/>
      <c r="AY171" s="137">
        <f t="shared" si="27"/>
        <v>0</v>
      </c>
      <c r="AZ171" s="138"/>
    </row>
    <row r="172" spans="1:53" s="99" customFormat="1">
      <c r="A172" s="121"/>
      <c r="B172" s="71">
        <v>169</v>
      </c>
      <c r="C172" s="71">
        <v>9</v>
      </c>
      <c r="D172" s="71"/>
      <c r="E172" s="71">
        <v>2</v>
      </c>
      <c r="F172" s="88" t="s">
        <v>854</v>
      </c>
      <c r="G172" s="89" t="s">
        <v>855</v>
      </c>
      <c r="H172" s="90" t="s">
        <v>16</v>
      </c>
      <c r="I172" s="91" t="str">
        <f t="shared" si="23"/>
        <v>PEREMPUAN</v>
      </c>
      <c r="J172" s="64" t="s">
        <v>524</v>
      </c>
      <c r="K172" s="92">
        <v>26692</v>
      </c>
      <c r="L172" s="93">
        <f t="shared" ca="1" si="28"/>
        <v>47</v>
      </c>
      <c r="M172" s="64" t="s">
        <v>468</v>
      </c>
      <c r="N172" s="94" t="s">
        <v>220</v>
      </c>
      <c r="O172" s="64" t="str">
        <f t="shared" si="24"/>
        <v>ISLAM</v>
      </c>
      <c r="P172" s="64" t="s">
        <v>221</v>
      </c>
      <c r="Q172" s="64" t="s">
        <v>245</v>
      </c>
      <c r="R172" s="95">
        <v>3</v>
      </c>
      <c r="S172" s="64" t="s">
        <v>856</v>
      </c>
      <c r="T172" s="64" t="s">
        <v>246</v>
      </c>
      <c r="U172" s="64" t="s">
        <v>857</v>
      </c>
      <c r="V172" s="64" t="s">
        <v>858</v>
      </c>
      <c r="W172" s="96" t="s">
        <v>853</v>
      </c>
      <c r="X172" s="64" t="s">
        <v>849</v>
      </c>
      <c r="Y172" s="229" t="s">
        <v>829</v>
      </c>
      <c r="Z172" s="64" t="s">
        <v>22</v>
      </c>
      <c r="AA172" s="64" t="s">
        <v>229</v>
      </c>
      <c r="AB172" s="64" t="s">
        <v>230</v>
      </c>
      <c r="AC172" s="64" t="s">
        <v>231</v>
      </c>
      <c r="AD172" t="str">
        <f t="shared" si="25"/>
        <v>INDONESIA</v>
      </c>
      <c r="AE172" s="94" t="s">
        <v>808</v>
      </c>
      <c r="AF172" s="110" t="s">
        <v>809</v>
      </c>
      <c r="AG172" s="104" t="s">
        <v>524</v>
      </c>
      <c r="AH172" s="111" t="s">
        <v>203</v>
      </c>
      <c r="AI172" s="64">
        <f t="shared" si="19"/>
        <v>2</v>
      </c>
      <c r="AJ172" s="64"/>
      <c r="AK172" s="104"/>
      <c r="AL172" s="124">
        <v>5000000</v>
      </c>
      <c r="AM172" s="124">
        <v>3000000</v>
      </c>
      <c r="AN172" s="69">
        <f t="shared" si="26"/>
        <v>2000000</v>
      </c>
      <c r="AO172" s="125" t="s">
        <v>234</v>
      </c>
      <c r="AP172" s="125" t="s">
        <v>235</v>
      </c>
      <c r="AQ172" s="125" t="s">
        <v>236</v>
      </c>
      <c r="AR172" s="125" t="s">
        <v>843</v>
      </c>
      <c r="AS172" s="125" t="s">
        <v>340</v>
      </c>
      <c r="AT172" s="125" t="s">
        <v>239</v>
      </c>
      <c r="AU172" s="125" t="s">
        <v>240</v>
      </c>
      <c r="AV172" s="125">
        <v>0.5</v>
      </c>
      <c r="AW172" s="125">
        <v>4</v>
      </c>
      <c r="AX172" s="125"/>
      <c r="AY172" s="70">
        <f t="shared" si="27"/>
        <v>4.5</v>
      </c>
      <c r="AZ172" s="71"/>
    </row>
    <row r="173" spans="1:53">
      <c r="B173" s="71">
        <v>170</v>
      </c>
      <c r="C173" s="71">
        <v>10</v>
      </c>
      <c r="D173" s="71"/>
      <c r="E173" s="71">
        <v>3</v>
      </c>
      <c r="F173" s="143" t="s">
        <v>859</v>
      </c>
      <c r="G173" s="144" t="s">
        <v>860</v>
      </c>
      <c r="H173" s="145" t="s">
        <v>16</v>
      </c>
      <c r="I173" s="146" t="str">
        <f t="shared" si="23"/>
        <v>PEREMPUAN</v>
      </c>
      <c r="J173" s="120" t="s">
        <v>861</v>
      </c>
      <c r="K173" s="147">
        <v>35370</v>
      </c>
      <c r="L173" s="93">
        <f t="shared" ca="1" si="28"/>
        <v>23</v>
      </c>
      <c r="M173" s="120" t="s">
        <v>253</v>
      </c>
      <c r="N173" s="133" t="s">
        <v>220</v>
      </c>
      <c r="O173" s="120" t="str">
        <f t="shared" si="24"/>
        <v>ISLAM</v>
      </c>
      <c r="P173" s="120" t="s">
        <v>254</v>
      </c>
      <c r="Q173" s="120" t="s">
        <v>255</v>
      </c>
      <c r="R173" s="148">
        <v>4</v>
      </c>
      <c r="S173" s="120" t="s">
        <v>483</v>
      </c>
      <c r="T173" s="120" t="s">
        <v>270</v>
      </c>
      <c r="U173" s="120" t="s">
        <v>855</v>
      </c>
      <c r="V173" s="120" t="s">
        <v>849</v>
      </c>
      <c r="W173" s="149" t="s">
        <v>853</v>
      </c>
      <c r="X173" s="120" t="s">
        <v>849</v>
      </c>
      <c r="Y173" s="238" t="s">
        <v>829</v>
      </c>
      <c r="Z173" s="120" t="s">
        <v>22</v>
      </c>
      <c r="AA173" s="120" t="s">
        <v>229</v>
      </c>
      <c r="AB173" s="120" t="s">
        <v>230</v>
      </c>
      <c r="AC173" s="120" t="s">
        <v>231</v>
      </c>
      <c r="AD173" s="121" t="str">
        <f t="shared" si="25"/>
        <v>INDONESIA</v>
      </c>
      <c r="AE173" s="94" t="s">
        <v>808</v>
      </c>
      <c r="AF173" s="122" t="s">
        <v>809</v>
      </c>
      <c r="AG173" s="142" t="s">
        <v>524</v>
      </c>
      <c r="AH173" s="142"/>
      <c r="AI173" s="64">
        <f t="shared" si="19"/>
        <v>3</v>
      </c>
      <c r="AJ173" s="64"/>
      <c r="AK173" s="142"/>
      <c r="AN173" s="69">
        <f t="shared" si="26"/>
        <v>0</v>
      </c>
      <c r="AY173" s="70">
        <f t="shared" si="27"/>
        <v>0</v>
      </c>
    </row>
    <row r="174" spans="1:53">
      <c r="B174" s="71">
        <v>171</v>
      </c>
      <c r="C174" s="71">
        <v>11</v>
      </c>
      <c r="D174" s="71"/>
      <c r="E174" s="71">
        <v>4</v>
      </c>
      <c r="F174" s="143" t="s">
        <v>862</v>
      </c>
      <c r="G174" s="144" t="s">
        <v>863</v>
      </c>
      <c r="H174" s="145" t="s">
        <v>16</v>
      </c>
      <c r="I174" s="146" t="str">
        <f t="shared" si="23"/>
        <v>PEREMPUAN</v>
      </c>
      <c r="J174" s="120" t="s">
        <v>861</v>
      </c>
      <c r="K174" s="147">
        <v>37113</v>
      </c>
      <c r="L174" s="139">
        <f t="shared" ca="1" si="28"/>
        <v>18</v>
      </c>
      <c r="M174" s="120" t="s">
        <v>253</v>
      </c>
      <c r="N174" s="133" t="s">
        <v>220</v>
      </c>
      <c r="O174" s="120" t="str">
        <f t="shared" si="24"/>
        <v>ISLAM</v>
      </c>
      <c r="P174" s="120" t="s">
        <v>254</v>
      </c>
      <c r="Q174" s="120" t="s">
        <v>255</v>
      </c>
      <c r="R174" s="148">
        <v>4</v>
      </c>
      <c r="S174" s="120" t="s">
        <v>348</v>
      </c>
      <c r="T174" s="120" t="s">
        <v>266</v>
      </c>
      <c r="U174" s="120" t="s">
        <v>855</v>
      </c>
      <c r="V174" s="120" t="s">
        <v>849</v>
      </c>
      <c r="W174" s="149" t="s">
        <v>853</v>
      </c>
      <c r="X174" s="120" t="s">
        <v>849</v>
      </c>
      <c r="Y174" s="238" t="s">
        <v>829</v>
      </c>
      <c r="Z174" s="120" t="s">
        <v>22</v>
      </c>
      <c r="AA174" s="120" t="s">
        <v>229</v>
      </c>
      <c r="AB174" s="120" t="s">
        <v>230</v>
      </c>
      <c r="AC174" s="120" t="s">
        <v>231</v>
      </c>
      <c r="AD174" s="121" t="str">
        <f t="shared" si="25"/>
        <v>INDONESIA</v>
      </c>
      <c r="AE174" s="94" t="s">
        <v>808</v>
      </c>
      <c r="AF174" s="110" t="s">
        <v>809</v>
      </c>
      <c r="AG174" s="142" t="s">
        <v>524</v>
      </c>
      <c r="AH174" s="142"/>
      <c r="AI174" s="64">
        <f t="shared" si="19"/>
        <v>3</v>
      </c>
      <c r="AJ174" s="64"/>
      <c r="AK174" s="142"/>
      <c r="AL174" s="207"/>
      <c r="AM174" s="207"/>
      <c r="AN174" s="207">
        <f t="shared" si="26"/>
        <v>0</v>
      </c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>
        <f t="shared" si="27"/>
        <v>0</v>
      </c>
      <c r="BA174" s="121"/>
    </row>
    <row r="175" spans="1:53">
      <c r="B175" s="71">
        <v>172</v>
      </c>
      <c r="C175" s="71">
        <v>12</v>
      </c>
      <c r="D175" s="71"/>
      <c r="E175" s="138">
        <v>5</v>
      </c>
      <c r="F175" s="98" t="s">
        <v>864</v>
      </c>
      <c r="G175" s="89" t="s">
        <v>865</v>
      </c>
      <c r="H175" s="90" t="s">
        <v>23</v>
      </c>
      <c r="I175" s="91" t="str">
        <f t="shared" si="23"/>
        <v>LAKI LAKI</v>
      </c>
      <c r="J175" s="64" t="s">
        <v>524</v>
      </c>
      <c r="K175" s="92">
        <v>39691</v>
      </c>
      <c r="L175" s="93">
        <f t="shared" ca="1" si="28"/>
        <v>11</v>
      </c>
      <c r="M175" s="64"/>
      <c r="N175" s="94" t="s">
        <v>220</v>
      </c>
      <c r="O175" s="64" t="str">
        <f t="shared" si="24"/>
        <v>ISLAM</v>
      </c>
      <c r="P175" s="64" t="s">
        <v>254</v>
      </c>
      <c r="Q175" s="64" t="s">
        <v>255</v>
      </c>
      <c r="R175" s="95">
        <v>4</v>
      </c>
      <c r="S175" s="64" t="s">
        <v>369</v>
      </c>
      <c r="T175" s="64" t="s">
        <v>266</v>
      </c>
      <c r="U175" s="64" t="s">
        <v>855</v>
      </c>
      <c r="V175" s="64" t="s">
        <v>849</v>
      </c>
      <c r="W175" s="96" t="s">
        <v>853</v>
      </c>
      <c r="X175" s="64" t="s">
        <v>849</v>
      </c>
      <c r="Y175" s="229" t="s">
        <v>829</v>
      </c>
      <c r="Z175" s="64" t="s">
        <v>22</v>
      </c>
      <c r="AA175" s="64" t="s">
        <v>229</v>
      </c>
      <c r="AB175" s="64" t="s">
        <v>230</v>
      </c>
      <c r="AC175" s="64" t="s">
        <v>231</v>
      </c>
      <c r="AD175" t="str">
        <f t="shared" si="25"/>
        <v>INDONESIA</v>
      </c>
      <c r="AE175" s="94" t="s">
        <v>808</v>
      </c>
      <c r="AF175" s="122" t="s">
        <v>809</v>
      </c>
      <c r="AG175" s="142" t="s">
        <v>524</v>
      </c>
      <c r="AH175" s="142"/>
      <c r="AI175" s="64">
        <f t="shared" si="19"/>
        <v>3</v>
      </c>
      <c r="AJ175" s="64"/>
      <c r="AK175" s="142"/>
      <c r="AL175" s="207"/>
      <c r="AM175" s="207"/>
      <c r="AN175" s="69">
        <f t="shared" si="26"/>
        <v>0</v>
      </c>
      <c r="AO175" s="239"/>
      <c r="AP175" s="239"/>
      <c r="AQ175" s="239"/>
      <c r="AR175" s="239"/>
      <c r="AS175" s="239"/>
      <c r="AT175" s="239"/>
      <c r="AU175" s="239"/>
      <c r="AV175" s="239"/>
      <c r="AW175" s="239"/>
      <c r="AX175" s="239"/>
      <c r="AY175" s="70">
        <f t="shared" si="27"/>
        <v>0</v>
      </c>
      <c r="BA175" s="121"/>
    </row>
    <row r="176" spans="1:53">
      <c r="B176" s="71">
        <v>173</v>
      </c>
      <c r="C176" s="71">
        <v>13</v>
      </c>
      <c r="D176" s="71">
        <v>4</v>
      </c>
      <c r="E176" s="192">
        <v>1</v>
      </c>
      <c r="F176" s="100" t="s">
        <v>866</v>
      </c>
      <c r="G176" s="101" t="s">
        <v>867</v>
      </c>
      <c r="H176" s="102" t="s">
        <v>23</v>
      </c>
      <c r="I176" s="103" t="str">
        <f t="shared" si="23"/>
        <v>LAKI LAKI</v>
      </c>
      <c r="J176" s="104" t="s">
        <v>288</v>
      </c>
      <c r="K176" s="105">
        <v>29085</v>
      </c>
      <c r="L176" s="106">
        <f t="shared" ca="1" si="28"/>
        <v>40</v>
      </c>
      <c r="M176" s="104" t="s">
        <v>282</v>
      </c>
      <c r="N176" s="107" t="s">
        <v>220</v>
      </c>
      <c r="O176" s="104" t="str">
        <f t="shared" si="24"/>
        <v>ISLAM</v>
      </c>
      <c r="P176" s="104" t="s">
        <v>221</v>
      </c>
      <c r="Q176" s="104" t="s">
        <v>222</v>
      </c>
      <c r="R176" s="108">
        <v>1</v>
      </c>
      <c r="S176" s="104" t="s">
        <v>256</v>
      </c>
      <c r="T176" s="104" t="s">
        <v>674</v>
      </c>
      <c r="U176" s="104" t="s">
        <v>290</v>
      </c>
      <c r="V176" s="104" t="s">
        <v>291</v>
      </c>
      <c r="W176" s="109" t="s">
        <v>868</v>
      </c>
      <c r="X176" s="104" t="s">
        <v>867</v>
      </c>
      <c r="Y176" s="235" t="s">
        <v>829</v>
      </c>
      <c r="Z176" s="104" t="s">
        <v>22</v>
      </c>
      <c r="AA176" s="104" t="s">
        <v>229</v>
      </c>
      <c r="AB176" s="104" t="s">
        <v>230</v>
      </c>
      <c r="AC176" s="104" t="s">
        <v>231</v>
      </c>
      <c r="AD176" s="99" t="str">
        <f t="shared" si="25"/>
        <v>INDONESIA</v>
      </c>
      <c r="AE176" s="94" t="s">
        <v>808</v>
      </c>
      <c r="AF176" s="110" t="s">
        <v>809</v>
      </c>
      <c r="AG176" s="142" t="s">
        <v>166</v>
      </c>
      <c r="AH176" s="142" t="s">
        <v>203</v>
      </c>
      <c r="AI176" s="64" t="e">
        <f t="shared" si="19"/>
        <v>#N/A</v>
      </c>
      <c r="AJ176" s="64"/>
      <c r="AK176" s="142"/>
      <c r="AN176" s="69">
        <f t="shared" si="26"/>
        <v>0</v>
      </c>
      <c r="AY176" s="70">
        <f t="shared" si="27"/>
        <v>0</v>
      </c>
    </row>
    <row r="177" spans="1:53" s="99" customFormat="1">
      <c r="A177" s="121"/>
      <c r="B177" s="71">
        <v>174</v>
      </c>
      <c r="C177" s="71">
        <v>14</v>
      </c>
      <c r="D177" s="71"/>
      <c r="E177" s="71">
        <v>2</v>
      </c>
      <c r="F177" s="88" t="s">
        <v>869</v>
      </c>
      <c r="G177" s="89" t="s">
        <v>870</v>
      </c>
      <c r="H177" s="90" t="s">
        <v>16</v>
      </c>
      <c r="I177" s="91" t="str">
        <f t="shared" si="23"/>
        <v>PEREMPUAN</v>
      </c>
      <c r="J177" s="64" t="s">
        <v>288</v>
      </c>
      <c r="K177" s="92">
        <v>29398</v>
      </c>
      <c r="L177" s="93">
        <f t="shared" ca="1" si="28"/>
        <v>39</v>
      </c>
      <c r="M177" s="64" t="s">
        <v>253</v>
      </c>
      <c r="N177" s="94" t="s">
        <v>220</v>
      </c>
      <c r="O177" s="64" t="str">
        <f t="shared" si="24"/>
        <v>ISLAM</v>
      </c>
      <c r="P177" s="64" t="s">
        <v>221</v>
      </c>
      <c r="Q177" s="64" t="s">
        <v>245</v>
      </c>
      <c r="R177" s="95">
        <v>3</v>
      </c>
      <c r="S177" s="64" t="s">
        <v>256</v>
      </c>
      <c r="T177" s="64" t="s">
        <v>246</v>
      </c>
      <c r="U177" s="64" t="s">
        <v>871</v>
      </c>
      <c r="V177" s="64" t="s">
        <v>502</v>
      </c>
      <c r="W177" s="96" t="s">
        <v>868</v>
      </c>
      <c r="X177" s="64" t="s">
        <v>867</v>
      </c>
      <c r="Y177" s="229" t="s">
        <v>829</v>
      </c>
      <c r="Z177" s="64" t="s">
        <v>22</v>
      </c>
      <c r="AA177" s="64" t="s">
        <v>229</v>
      </c>
      <c r="AB177" s="64" t="s">
        <v>230</v>
      </c>
      <c r="AC177" s="64" t="s">
        <v>231</v>
      </c>
      <c r="AD177" t="str">
        <f t="shared" si="25"/>
        <v>INDONESIA</v>
      </c>
      <c r="AE177" s="94" t="s">
        <v>808</v>
      </c>
      <c r="AF177" s="122" t="s">
        <v>809</v>
      </c>
      <c r="AG177" s="142" t="s">
        <v>166</v>
      </c>
      <c r="AH177" s="142" t="s">
        <v>203</v>
      </c>
      <c r="AI177" s="64">
        <f t="shared" si="19"/>
        <v>2</v>
      </c>
      <c r="AJ177" s="64"/>
      <c r="AK177" s="142"/>
      <c r="AL177" s="124"/>
      <c r="AM177" s="124"/>
      <c r="AN177" s="69">
        <f t="shared" si="26"/>
        <v>0</v>
      </c>
      <c r="AO177" s="125" t="s">
        <v>234</v>
      </c>
      <c r="AP177" s="125" t="s">
        <v>235</v>
      </c>
      <c r="AQ177" s="125" t="s">
        <v>236</v>
      </c>
      <c r="AR177" s="125" t="s">
        <v>843</v>
      </c>
      <c r="AS177" s="125" t="s">
        <v>340</v>
      </c>
      <c r="AT177" s="125" t="s">
        <v>239</v>
      </c>
      <c r="AU177" s="125" t="s">
        <v>240</v>
      </c>
      <c r="AV177" s="125"/>
      <c r="AW177" s="125"/>
      <c r="AX177" s="125"/>
      <c r="AY177" s="70">
        <f t="shared" si="27"/>
        <v>0</v>
      </c>
      <c r="AZ177" s="71"/>
    </row>
    <row r="178" spans="1:53">
      <c r="B178" s="71">
        <v>175</v>
      </c>
      <c r="C178" s="71">
        <v>15</v>
      </c>
      <c r="D178" s="71"/>
      <c r="E178" s="71">
        <v>3</v>
      </c>
      <c r="F178" s="98" t="s">
        <v>872</v>
      </c>
      <c r="G178" s="144" t="s">
        <v>873</v>
      </c>
      <c r="H178" s="90" t="s">
        <v>16</v>
      </c>
      <c r="I178" s="91" t="str">
        <f t="shared" si="23"/>
        <v>PEREMPUAN</v>
      </c>
      <c r="J178" s="64" t="s">
        <v>230</v>
      </c>
      <c r="K178" s="92">
        <v>39404</v>
      </c>
      <c r="L178" s="93">
        <f t="shared" ca="1" si="28"/>
        <v>12</v>
      </c>
      <c r="M178" s="64"/>
      <c r="N178" s="94" t="s">
        <v>220</v>
      </c>
      <c r="O178" s="64" t="str">
        <f t="shared" si="24"/>
        <v>ISLAM</v>
      </c>
      <c r="P178" s="64" t="s">
        <v>254</v>
      </c>
      <c r="Q178" s="64" t="s">
        <v>255</v>
      </c>
      <c r="R178" s="95">
        <v>4</v>
      </c>
      <c r="S178" s="64" t="s">
        <v>369</v>
      </c>
      <c r="T178" s="64" t="s">
        <v>266</v>
      </c>
      <c r="U178" s="64" t="s">
        <v>870</v>
      </c>
      <c r="V178" s="64" t="s">
        <v>867</v>
      </c>
      <c r="W178" s="96" t="s">
        <v>868</v>
      </c>
      <c r="X178" s="64" t="s">
        <v>867</v>
      </c>
      <c r="Y178" s="229" t="s">
        <v>829</v>
      </c>
      <c r="Z178" s="64" t="s">
        <v>22</v>
      </c>
      <c r="AA178" s="64" t="s">
        <v>229</v>
      </c>
      <c r="AB178" s="64" t="s">
        <v>230</v>
      </c>
      <c r="AC178" s="64" t="s">
        <v>231</v>
      </c>
      <c r="AD178" t="str">
        <f t="shared" si="25"/>
        <v>INDONESIA</v>
      </c>
      <c r="AE178" s="94" t="s">
        <v>808</v>
      </c>
      <c r="AF178" s="110" t="s">
        <v>809</v>
      </c>
      <c r="AG178" s="142" t="s">
        <v>166</v>
      </c>
      <c r="AH178" s="142"/>
      <c r="AI178" s="64">
        <f t="shared" si="19"/>
        <v>3</v>
      </c>
      <c r="AJ178" s="64"/>
      <c r="AK178" s="142"/>
      <c r="AN178" s="69">
        <f t="shared" si="26"/>
        <v>0</v>
      </c>
      <c r="AY178" s="70">
        <f t="shared" si="27"/>
        <v>0</v>
      </c>
    </row>
    <row r="179" spans="1:53">
      <c r="B179" s="71">
        <v>176</v>
      </c>
      <c r="C179" s="71">
        <v>16</v>
      </c>
      <c r="D179" s="71"/>
      <c r="E179" s="138">
        <v>4</v>
      </c>
      <c r="F179" s="160" t="s">
        <v>872</v>
      </c>
      <c r="G179" s="89" t="s">
        <v>874</v>
      </c>
      <c r="H179" s="145" t="s">
        <v>16</v>
      </c>
      <c r="I179" s="146" t="str">
        <f t="shared" si="23"/>
        <v>PEREMPUAN</v>
      </c>
      <c r="J179" s="120" t="s">
        <v>230</v>
      </c>
      <c r="K179" s="147">
        <v>41828</v>
      </c>
      <c r="L179" s="139">
        <f t="shared" ca="1" si="28"/>
        <v>5</v>
      </c>
      <c r="M179" s="120"/>
      <c r="N179" s="133" t="s">
        <v>220</v>
      </c>
      <c r="O179" s="120" t="str">
        <f t="shared" si="24"/>
        <v>ISLAM</v>
      </c>
      <c r="P179" s="120" t="s">
        <v>254</v>
      </c>
      <c r="Q179" s="120" t="s">
        <v>255</v>
      </c>
      <c r="R179" s="148">
        <v>4</v>
      </c>
      <c r="S179" s="120" t="s">
        <v>265</v>
      </c>
      <c r="T179" s="120" t="s">
        <v>270</v>
      </c>
      <c r="U179" s="120" t="s">
        <v>870</v>
      </c>
      <c r="V179" s="120" t="s">
        <v>867</v>
      </c>
      <c r="W179" s="149" t="s">
        <v>868</v>
      </c>
      <c r="X179" s="120" t="s">
        <v>867</v>
      </c>
      <c r="Y179" s="238" t="s">
        <v>829</v>
      </c>
      <c r="Z179" s="120" t="s">
        <v>22</v>
      </c>
      <c r="AA179" s="120" t="s">
        <v>229</v>
      </c>
      <c r="AB179" s="120" t="s">
        <v>230</v>
      </c>
      <c r="AC179" s="120" t="s">
        <v>231</v>
      </c>
      <c r="AD179" s="121" t="str">
        <f t="shared" si="25"/>
        <v>INDONESIA</v>
      </c>
      <c r="AE179" s="94" t="s">
        <v>808</v>
      </c>
      <c r="AF179" s="122" t="s">
        <v>809</v>
      </c>
      <c r="AG179" s="142" t="s">
        <v>166</v>
      </c>
      <c r="AH179" s="142"/>
      <c r="AI179" s="64">
        <f t="shared" si="19"/>
        <v>3</v>
      </c>
      <c r="AJ179" s="64"/>
      <c r="AK179" s="142"/>
      <c r="AN179" s="69">
        <f t="shared" si="26"/>
        <v>0</v>
      </c>
      <c r="AY179" s="70">
        <f t="shared" si="27"/>
        <v>0</v>
      </c>
    </row>
    <row r="180" spans="1:53">
      <c r="B180" s="71">
        <v>177</v>
      </c>
      <c r="C180" s="71">
        <v>17</v>
      </c>
      <c r="D180" s="71">
        <v>5</v>
      </c>
      <c r="E180" s="192">
        <v>1</v>
      </c>
      <c r="F180" s="100" t="s">
        <v>875</v>
      </c>
      <c r="G180" s="101" t="s">
        <v>876</v>
      </c>
      <c r="H180" s="102" t="s">
        <v>23</v>
      </c>
      <c r="I180" s="103" t="str">
        <f t="shared" si="23"/>
        <v>LAKI LAKI</v>
      </c>
      <c r="J180" s="104" t="s">
        <v>877</v>
      </c>
      <c r="K180" s="105">
        <v>25571</v>
      </c>
      <c r="L180" s="106">
        <f t="shared" ca="1" si="28"/>
        <v>50</v>
      </c>
      <c r="M180" s="104" t="s">
        <v>253</v>
      </c>
      <c r="N180" s="107" t="s">
        <v>220</v>
      </c>
      <c r="O180" s="104" t="str">
        <f t="shared" si="24"/>
        <v>ISLAM</v>
      </c>
      <c r="P180" s="104" t="s">
        <v>221</v>
      </c>
      <c r="Q180" s="104" t="s">
        <v>222</v>
      </c>
      <c r="R180" s="108">
        <v>1</v>
      </c>
      <c r="S180" s="104" t="s">
        <v>289</v>
      </c>
      <c r="T180" s="104" t="s">
        <v>283</v>
      </c>
      <c r="U180" s="104" t="s">
        <v>878</v>
      </c>
      <c r="V180" s="104" t="s">
        <v>879</v>
      </c>
      <c r="W180" s="109" t="s">
        <v>880</v>
      </c>
      <c r="X180" s="104" t="s">
        <v>876</v>
      </c>
      <c r="Y180" s="235" t="s">
        <v>829</v>
      </c>
      <c r="Z180" s="104" t="s">
        <v>22</v>
      </c>
      <c r="AA180" s="104" t="s">
        <v>229</v>
      </c>
      <c r="AB180" s="104" t="s">
        <v>230</v>
      </c>
      <c r="AC180" s="104" t="s">
        <v>231</v>
      </c>
      <c r="AD180" s="99" t="str">
        <f t="shared" si="25"/>
        <v>INDONESIA</v>
      </c>
      <c r="AE180" s="94" t="s">
        <v>808</v>
      </c>
      <c r="AF180" s="122" t="s">
        <v>809</v>
      </c>
      <c r="AG180" s="142" t="s">
        <v>166</v>
      </c>
      <c r="AH180" s="142" t="s">
        <v>203</v>
      </c>
      <c r="AI180" s="64" t="e">
        <f t="shared" si="19"/>
        <v>#N/A</v>
      </c>
      <c r="AJ180" s="64"/>
      <c r="AK180" s="142"/>
      <c r="AL180" s="207"/>
      <c r="AM180" s="207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BA180" s="121"/>
    </row>
    <row r="181" spans="1:53" s="99" customFormat="1">
      <c r="A181" s="121"/>
      <c r="B181" s="71">
        <v>178</v>
      </c>
      <c r="C181" s="71">
        <v>18</v>
      </c>
      <c r="D181" s="71"/>
      <c r="E181" s="71">
        <v>2</v>
      </c>
      <c r="F181" s="88" t="s">
        <v>881</v>
      </c>
      <c r="G181" s="89" t="s">
        <v>882</v>
      </c>
      <c r="H181" s="90" t="s">
        <v>16</v>
      </c>
      <c r="I181" s="91" t="str">
        <f t="shared" si="23"/>
        <v>PEREMPUAN</v>
      </c>
      <c r="J181" s="64" t="s">
        <v>22</v>
      </c>
      <c r="K181" s="92">
        <v>28892</v>
      </c>
      <c r="L181" s="93">
        <f t="shared" ca="1" si="28"/>
        <v>41</v>
      </c>
      <c r="M181" s="64" t="s">
        <v>253</v>
      </c>
      <c r="N181" s="94" t="s">
        <v>220</v>
      </c>
      <c r="O181" s="64" t="str">
        <f t="shared" si="24"/>
        <v>ISLAM</v>
      </c>
      <c r="P181" s="64" t="s">
        <v>221</v>
      </c>
      <c r="Q181" s="64" t="s">
        <v>245</v>
      </c>
      <c r="R181" s="95">
        <v>3</v>
      </c>
      <c r="S181" s="64" t="s">
        <v>256</v>
      </c>
      <c r="T181" s="64" t="s">
        <v>246</v>
      </c>
      <c r="U181" s="64" t="s">
        <v>594</v>
      </c>
      <c r="V181" s="64" t="s">
        <v>883</v>
      </c>
      <c r="W181" s="96" t="s">
        <v>880</v>
      </c>
      <c r="X181" s="64" t="s">
        <v>876</v>
      </c>
      <c r="Y181" s="229" t="s">
        <v>829</v>
      </c>
      <c r="Z181" s="64" t="s">
        <v>22</v>
      </c>
      <c r="AA181" s="64" t="s">
        <v>229</v>
      </c>
      <c r="AB181" s="64" t="s">
        <v>230</v>
      </c>
      <c r="AC181" s="64" t="s">
        <v>231</v>
      </c>
      <c r="AD181" t="str">
        <f t="shared" si="25"/>
        <v>INDONESIA</v>
      </c>
      <c r="AE181" s="94" t="s">
        <v>808</v>
      </c>
      <c r="AF181" s="110" t="s">
        <v>809</v>
      </c>
      <c r="AG181" s="104" t="s">
        <v>166</v>
      </c>
      <c r="AH181" s="111" t="s">
        <v>203</v>
      </c>
      <c r="AI181" s="64">
        <f t="shared" si="19"/>
        <v>2</v>
      </c>
      <c r="AJ181" s="64"/>
      <c r="AK181" s="104"/>
      <c r="AL181" s="124">
        <v>8000000</v>
      </c>
      <c r="AM181" s="124">
        <v>4000000</v>
      </c>
      <c r="AN181" s="69">
        <f t="shared" ref="AN181:AN192" si="29">AL181-AM181</f>
        <v>4000000</v>
      </c>
      <c r="AO181" s="125" t="s">
        <v>234</v>
      </c>
      <c r="AP181" s="125" t="s">
        <v>235</v>
      </c>
      <c r="AQ181" s="125" t="s">
        <v>236</v>
      </c>
      <c r="AR181" s="125" t="s">
        <v>843</v>
      </c>
      <c r="AS181" s="125" t="s">
        <v>340</v>
      </c>
      <c r="AT181" s="125" t="s">
        <v>341</v>
      </c>
      <c r="AU181" s="125" t="s">
        <v>240</v>
      </c>
      <c r="AV181" s="125">
        <v>1</v>
      </c>
      <c r="AW181" s="125">
        <v>6</v>
      </c>
      <c r="AX181" s="125"/>
      <c r="AY181" s="70">
        <f t="shared" ref="AY181:AY192" si="30">SUM(AV181:AX181)</f>
        <v>7</v>
      </c>
      <c r="AZ181" s="71"/>
    </row>
    <row r="182" spans="1:53">
      <c r="B182" s="71">
        <v>179</v>
      </c>
      <c r="C182" s="71">
        <v>19</v>
      </c>
      <c r="D182" s="71"/>
      <c r="E182" s="71">
        <v>3</v>
      </c>
      <c r="F182" s="88" t="s">
        <v>884</v>
      </c>
      <c r="G182" s="89" t="s">
        <v>885</v>
      </c>
      <c r="H182" s="90" t="s">
        <v>23</v>
      </c>
      <c r="I182" s="91" t="str">
        <f t="shared" si="23"/>
        <v>LAKI LAKI</v>
      </c>
      <c r="J182" s="64" t="s">
        <v>244</v>
      </c>
      <c r="K182" s="92">
        <v>36126</v>
      </c>
      <c r="L182" s="93">
        <f t="shared" ca="1" si="28"/>
        <v>21</v>
      </c>
      <c r="M182" s="64" t="s">
        <v>253</v>
      </c>
      <c r="N182" s="94" t="s">
        <v>220</v>
      </c>
      <c r="O182" s="64" t="str">
        <f t="shared" si="24"/>
        <v>ISLAM</v>
      </c>
      <c r="P182" s="64" t="s">
        <v>254</v>
      </c>
      <c r="Q182" s="64" t="s">
        <v>255</v>
      </c>
      <c r="R182" s="95">
        <v>4</v>
      </c>
      <c r="S182" s="64" t="s">
        <v>886</v>
      </c>
      <c r="T182" s="64" t="s">
        <v>266</v>
      </c>
      <c r="U182" s="64" t="s">
        <v>887</v>
      </c>
      <c r="V182" s="64" t="s">
        <v>876</v>
      </c>
      <c r="W182" s="96" t="s">
        <v>880</v>
      </c>
      <c r="X182" s="64" t="s">
        <v>876</v>
      </c>
      <c r="Y182" s="229" t="s">
        <v>829</v>
      </c>
      <c r="Z182" s="64" t="s">
        <v>22</v>
      </c>
      <c r="AA182" s="64" t="s">
        <v>229</v>
      </c>
      <c r="AB182" s="64" t="s">
        <v>230</v>
      </c>
      <c r="AC182" s="64" t="s">
        <v>231</v>
      </c>
      <c r="AD182" t="str">
        <f t="shared" si="25"/>
        <v>INDONESIA</v>
      </c>
      <c r="AE182" s="94" t="s">
        <v>808</v>
      </c>
      <c r="AF182" s="122" t="s">
        <v>809</v>
      </c>
      <c r="AG182" s="111" t="s">
        <v>166</v>
      </c>
      <c r="AH182" s="111"/>
      <c r="AI182" s="64">
        <f t="shared" si="19"/>
        <v>3</v>
      </c>
      <c r="AJ182" s="64"/>
      <c r="AK182" s="111"/>
      <c r="AN182" s="69">
        <f t="shared" si="29"/>
        <v>0</v>
      </c>
      <c r="AY182" s="70">
        <f t="shared" si="30"/>
        <v>0</v>
      </c>
    </row>
    <row r="183" spans="1:53">
      <c r="B183" s="71">
        <v>180</v>
      </c>
      <c r="C183" s="71">
        <v>20</v>
      </c>
      <c r="D183" s="71"/>
      <c r="E183" s="138">
        <v>4</v>
      </c>
      <c r="F183" s="186" t="s">
        <v>888</v>
      </c>
      <c r="G183" s="144" t="s">
        <v>889</v>
      </c>
      <c r="H183" s="145" t="s">
        <v>16</v>
      </c>
      <c r="I183" s="146" t="str">
        <f t="shared" si="23"/>
        <v>PEREMPUAN</v>
      </c>
      <c r="J183" s="120" t="s">
        <v>22</v>
      </c>
      <c r="K183" s="147">
        <v>39783</v>
      </c>
      <c r="L183" s="139">
        <f t="shared" ca="1" si="28"/>
        <v>11</v>
      </c>
      <c r="M183" s="120"/>
      <c r="N183" s="133" t="s">
        <v>220</v>
      </c>
      <c r="O183" s="120" t="str">
        <f t="shared" si="24"/>
        <v>ISLAM</v>
      </c>
      <c r="P183" s="120" t="s">
        <v>254</v>
      </c>
      <c r="Q183" s="120" t="s">
        <v>255</v>
      </c>
      <c r="R183" s="148">
        <v>4</v>
      </c>
      <c r="S183" s="120" t="s">
        <v>369</v>
      </c>
      <c r="T183" s="120" t="s">
        <v>266</v>
      </c>
      <c r="U183" s="120" t="s">
        <v>887</v>
      </c>
      <c r="V183" s="120" t="s">
        <v>876</v>
      </c>
      <c r="W183" s="149" t="s">
        <v>880</v>
      </c>
      <c r="X183" s="120" t="s">
        <v>876</v>
      </c>
      <c r="Y183" s="238" t="s">
        <v>829</v>
      </c>
      <c r="Z183" s="120" t="s">
        <v>22</v>
      </c>
      <c r="AA183" s="120" t="s">
        <v>229</v>
      </c>
      <c r="AB183" s="120" t="s">
        <v>230</v>
      </c>
      <c r="AC183" s="120" t="s">
        <v>231</v>
      </c>
      <c r="AD183" s="121" t="str">
        <f t="shared" si="25"/>
        <v>INDONESIA</v>
      </c>
      <c r="AE183" s="94" t="s">
        <v>808</v>
      </c>
      <c r="AF183" s="110" t="s">
        <v>809</v>
      </c>
      <c r="AG183" s="142" t="s">
        <v>166</v>
      </c>
      <c r="AH183" s="142"/>
      <c r="AI183" s="64">
        <f t="shared" si="19"/>
        <v>3</v>
      </c>
      <c r="AJ183" s="64"/>
      <c r="AK183" s="142"/>
      <c r="AN183" s="124">
        <f t="shared" si="29"/>
        <v>0</v>
      </c>
      <c r="AY183" s="70">
        <f t="shared" si="30"/>
        <v>0</v>
      </c>
    </row>
    <row r="184" spans="1:53">
      <c r="B184" s="71">
        <v>181</v>
      </c>
      <c r="C184" s="71">
        <v>21</v>
      </c>
      <c r="D184" s="71">
        <v>6</v>
      </c>
      <c r="E184" s="179">
        <v>1</v>
      </c>
      <c r="F184" s="100" t="s">
        <v>890</v>
      </c>
      <c r="G184" s="101" t="s">
        <v>891</v>
      </c>
      <c r="H184" s="102" t="s">
        <v>23</v>
      </c>
      <c r="I184" s="103" t="str">
        <f t="shared" si="23"/>
        <v>LAKI LAKI</v>
      </c>
      <c r="J184" s="104" t="s">
        <v>288</v>
      </c>
      <c r="K184" s="105">
        <v>27927</v>
      </c>
      <c r="L184" s="106">
        <f t="shared" ca="1" si="28"/>
        <v>43</v>
      </c>
      <c r="M184" s="104" t="s">
        <v>253</v>
      </c>
      <c r="N184" s="107" t="s">
        <v>220</v>
      </c>
      <c r="O184" s="104" t="str">
        <f t="shared" si="24"/>
        <v>ISLAM</v>
      </c>
      <c r="P184" s="104" t="s">
        <v>221</v>
      </c>
      <c r="Q184" s="104" t="s">
        <v>222</v>
      </c>
      <c r="R184" s="108">
        <v>1</v>
      </c>
      <c r="S184" s="104" t="s">
        <v>223</v>
      </c>
      <c r="T184" s="104" t="s">
        <v>674</v>
      </c>
      <c r="U184" s="104" t="s">
        <v>225</v>
      </c>
      <c r="V184" s="104" t="s">
        <v>226</v>
      </c>
      <c r="W184" s="109" t="s">
        <v>892</v>
      </c>
      <c r="X184" s="104" t="s">
        <v>891</v>
      </c>
      <c r="Y184" s="235" t="s">
        <v>829</v>
      </c>
      <c r="Z184" s="104" t="s">
        <v>22</v>
      </c>
      <c r="AA184" s="104" t="s">
        <v>229</v>
      </c>
      <c r="AB184" s="104" t="s">
        <v>230</v>
      </c>
      <c r="AC184" s="104" t="s">
        <v>231</v>
      </c>
      <c r="AD184" s="99" t="str">
        <f t="shared" si="25"/>
        <v>INDONESIA</v>
      </c>
      <c r="AE184" s="94" t="s">
        <v>808</v>
      </c>
      <c r="AF184" s="122" t="s">
        <v>809</v>
      </c>
      <c r="AG184" s="142" t="s">
        <v>166</v>
      </c>
      <c r="AH184" s="142" t="s">
        <v>203</v>
      </c>
      <c r="AI184" s="64" t="e">
        <f t="shared" si="19"/>
        <v>#N/A</v>
      </c>
      <c r="AJ184" s="64"/>
      <c r="AK184" s="142"/>
      <c r="AL184" s="207"/>
      <c r="AM184" s="207"/>
      <c r="AN184" s="124">
        <f t="shared" si="29"/>
        <v>0</v>
      </c>
      <c r="AO184" s="239"/>
      <c r="AP184" s="239"/>
      <c r="AQ184" s="239"/>
      <c r="AR184" s="239"/>
      <c r="AS184" s="239"/>
      <c r="AT184" s="239"/>
      <c r="AU184" s="239"/>
      <c r="AV184" s="239"/>
      <c r="AW184" s="239"/>
      <c r="AX184" s="239"/>
      <c r="AY184" s="70">
        <f t="shared" si="30"/>
        <v>0</v>
      </c>
      <c r="BA184" s="121"/>
    </row>
    <row r="185" spans="1:53" s="99" customFormat="1">
      <c r="A185" s="121"/>
      <c r="B185" s="71">
        <v>182</v>
      </c>
      <c r="C185" s="71">
        <v>22</v>
      </c>
      <c r="D185" s="71"/>
      <c r="E185" s="71">
        <v>2</v>
      </c>
      <c r="F185" s="88" t="s">
        <v>893</v>
      </c>
      <c r="G185" s="89" t="s">
        <v>894</v>
      </c>
      <c r="H185" s="90" t="s">
        <v>16</v>
      </c>
      <c r="I185" s="91" t="str">
        <f t="shared" si="23"/>
        <v>PEREMPUAN</v>
      </c>
      <c r="J185" s="64" t="s">
        <v>288</v>
      </c>
      <c r="K185" s="92">
        <v>29763</v>
      </c>
      <c r="L185" s="93">
        <f t="shared" ca="1" si="28"/>
        <v>38</v>
      </c>
      <c r="M185" s="64" t="s">
        <v>253</v>
      </c>
      <c r="N185" s="94" t="s">
        <v>220</v>
      </c>
      <c r="O185" s="64" t="str">
        <f t="shared" si="24"/>
        <v>ISLAM</v>
      </c>
      <c r="P185" s="64" t="s">
        <v>221</v>
      </c>
      <c r="Q185" s="64" t="s">
        <v>245</v>
      </c>
      <c r="R185" s="95">
        <v>3</v>
      </c>
      <c r="S185" s="64" t="s">
        <v>289</v>
      </c>
      <c r="T185" s="64" t="s">
        <v>246</v>
      </c>
      <c r="U185" s="64" t="s">
        <v>895</v>
      </c>
      <c r="V185" s="64" t="s">
        <v>896</v>
      </c>
      <c r="W185" s="96" t="s">
        <v>892</v>
      </c>
      <c r="X185" s="64" t="s">
        <v>891</v>
      </c>
      <c r="Y185" s="229" t="s">
        <v>829</v>
      </c>
      <c r="Z185" s="64" t="s">
        <v>22</v>
      </c>
      <c r="AA185" s="64" t="s">
        <v>229</v>
      </c>
      <c r="AB185" s="64" t="s">
        <v>230</v>
      </c>
      <c r="AC185" s="64" t="s">
        <v>231</v>
      </c>
      <c r="AD185" t="str">
        <f t="shared" si="25"/>
        <v>INDONESIA</v>
      </c>
      <c r="AE185" s="94" t="s">
        <v>808</v>
      </c>
      <c r="AF185" s="110" t="s">
        <v>809</v>
      </c>
      <c r="AG185" s="104" t="s">
        <v>166</v>
      </c>
      <c r="AH185" s="111" t="s">
        <v>203</v>
      </c>
      <c r="AI185" s="64">
        <f t="shared" si="19"/>
        <v>2</v>
      </c>
      <c r="AJ185" s="64"/>
      <c r="AK185" s="104"/>
      <c r="AL185" s="124">
        <v>1000000</v>
      </c>
      <c r="AM185" s="124">
        <v>1000000</v>
      </c>
      <c r="AN185" s="124">
        <f t="shared" si="29"/>
        <v>0</v>
      </c>
      <c r="AO185" s="125" t="s">
        <v>234</v>
      </c>
      <c r="AP185" s="125" t="s">
        <v>235</v>
      </c>
      <c r="AQ185" s="125" t="s">
        <v>236</v>
      </c>
      <c r="AR185" s="125" t="s">
        <v>237</v>
      </c>
      <c r="AS185" s="125" t="s">
        <v>238</v>
      </c>
      <c r="AT185" s="125" t="s">
        <v>239</v>
      </c>
      <c r="AU185" s="125" t="s">
        <v>240</v>
      </c>
      <c r="AV185" s="125">
        <v>0.5</v>
      </c>
      <c r="AW185" s="125"/>
      <c r="AX185" s="125"/>
      <c r="AY185" s="70">
        <f t="shared" si="30"/>
        <v>0.5</v>
      </c>
      <c r="AZ185" s="71"/>
    </row>
    <row r="186" spans="1:53">
      <c r="B186" s="71">
        <v>183</v>
      </c>
      <c r="C186" s="71">
        <v>23</v>
      </c>
      <c r="D186" s="71"/>
      <c r="E186" s="71">
        <v>3</v>
      </c>
      <c r="F186" s="88" t="s">
        <v>897</v>
      </c>
      <c r="G186" s="89" t="s">
        <v>898</v>
      </c>
      <c r="H186" s="90" t="s">
        <v>23</v>
      </c>
      <c r="I186" s="91" t="str">
        <f t="shared" si="23"/>
        <v>LAKI LAKI</v>
      </c>
      <c r="J186" s="64" t="s">
        <v>288</v>
      </c>
      <c r="K186" s="92">
        <v>36462</v>
      </c>
      <c r="L186" s="93">
        <f t="shared" ca="1" si="28"/>
        <v>20</v>
      </c>
      <c r="M186" s="64" t="s">
        <v>253</v>
      </c>
      <c r="N186" s="94" t="s">
        <v>220</v>
      </c>
      <c r="O186" s="64" t="str">
        <f t="shared" si="24"/>
        <v>ISLAM</v>
      </c>
      <c r="P186" s="64" t="s">
        <v>254</v>
      </c>
      <c r="Q186" s="64" t="s">
        <v>255</v>
      </c>
      <c r="R186" s="95">
        <v>4</v>
      </c>
      <c r="S186" s="64" t="s">
        <v>348</v>
      </c>
      <c r="T186" s="64" t="s">
        <v>266</v>
      </c>
      <c r="U186" s="64" t="s">
        <v>894</v>
      </c>
      <c r="V186" s="64" t="s">
        <v>891</v>
      </c>
      <c r="W186" s="96" t="s">
        <v>892</v>
      </c>
      <c r="X186" s="64" t="s">
        <v>891</v>
      </c>
      <c r="Y186" s="229" t="s">
        <v>829</v>
      </c>
      <c r="Z186" s="64" t="s">
        <v>22</v>
      </c>
      <c r="AA186" s="64" t="s">
        <v>229</v>
      </c>
      <c r="AB186" s="64" t="s">
        <v>230</v>
      </c>
      <c r="AC186" s="64" t="s">
        <v>231</v>
      </c>
      <c r="AD186" t="str">
        <f t="shared" si="25"/>
        <v>INDONESIA</v>
      </c>
      <c r="AE186" s="94" t="s">
        <v>808</v>
      </c>
      <c r="AF186" s="122" t="s">
        <v>809</v>
      </c>
      <c r="AG186" s="111" t="s">
        <v>166</v>
      </c>
      <c r="AH186" s="111"/>
      <c r="AI186" s="64">
        <f t="shared" si="19"/>
        <v>3</v>
      </c>
      <c r="AJ186" s="64"/>
      <c r="AK186" s="111"/>
      <c r="AN186" s="124">
        <f t="shared" si="29"/>
        <v>0</v>
      </c>
      <c r="AY186" s="70">
        <f t="shared" si="30"/>
        <v>0</v>
      </c>
    </row>
    <row r="187" spans="1:53">
      <c r="B187" s="71">
        <v>184</v>
      </c>
      <c r="C187" s="71">
        <v>24</v>
      </c>
      <c r="D187" s="71"/>
      <c r="E187" s="138">
        <v>4</v>
      </c>
      <c r="F187" s="98" t="s">
        <v>899</v>
      </c>
      <c r="G187" s="89" t="s">
        <v>900</v>
      </c>
      <c r="H187" s="90" t="s">
        <v>23</v>
      </c>
      <c r="I187" s="91" t="str">
        <f t="shared" si="23"/>
        <v>LAKI LAKI</v>
      </c>
      <c r="J187" s="64" t="s">
        <v>230</v>
      </c>
      <c r="K187" s="92">
        <v>41275</v>
      </c>
      <c r="L187" s="93">
        <f t="shared" ca="1" si="28"/>
        <v>7</v>
      </c>
      <c r="M187" s="64"/>
      <c r="N187" s="94" t="s">
        <v>220</v>
      </c>
      <c r="O187" s="64" t="str">
        <f t="shared" si="24"/>
        <v>ISLAM</v>
      </c>
      <c r="P187" s="64" t="s">
        <v>254</v>
      </c>
      <c r="Q187" s="64" t="s">
        <v>255</v>
      </c>
      <c r="R187" s="95">
        <v>4</v>
      </c>
      <c r="S187" s="64" t="s">
        <v>265</v>
      </c>
      <c r="T187" s="64" t="s">
        <v>270</v>
      </c>
      <c r="U187" s="64" t="s">
        <v>894</v>
      </c>
      <c r="V187" s="64" t="s">
        <v>891</v>
      </c>
      <c r="W187" s="96" t="s">
        <v>892</v>
      </c>
      <c r="X187" s="64" t="s">
        <v>891</v>
      </c>
      <c r="Y187" s="229" t="s">
        <v>829</v>
      </c>
      <c r="Z187" s="64" t="s">
        <v>22</v>
      </c>
      <c r="AA187" s="64" t="s">
        <v>229</v>
      </c>
      <c r="AB187" s="64" t="s">
        <v>230</v>
      </c>
      <c r="AC187" s="64" t="s">
        <v>231</v>
      </c>
      <c r="AD187" t="str">
        <f t="shared" si="25"/>
        <v>INDONESIA</v>
      </c>
      <c r="AE187" s="94" t="s">
        <v>808</v>
      </c>
      <c r="AF187" s="110" t="s">
        <v>809</v>
      </c>
      <c r="AG187" s="111" t="s">
        <v>166</v>
      </c>
      <c r="AH187" s="111"/>
      <c r="AI187" s="64">
        <f t="shared" si="19"/>
        <v>3</v>
      </c>
      <c r="AJ187" s="64"/>
      <c r="AK187" s="111"/>
      <c r="AN187" s="124">
        <f t="shared" si="29"/>
        <v>0</v>
      </c>
      <c r="AY187" s="70">
        <f t="shared" si="30"/>
        <v>0</v>
      </c>
    </row>
    <row r="188" spans="1:53">
      <c r="B188" s="71">
        <v>185</v>
      </c>
      <c r="C188" s="71">
        <v>25</v>
      </c>
      <c r="D188" s="71">
        <v>7</v>
      </c>
      <c r="E188" s="192">
        <v>1</v>
      </c>
      <c r="F188" s="100" t="s">
        <v>901</v>
      </c>
      <c r="G188" s="101" t="s">
        <v>879</v>
      </c>
      <c r="H188" s="102" t="s">
        <v>23</v>
      </c>
      <c r="I188" s="103" t="str">
        <f t="shared" si="23"/>
        <v>LAKI LAKI</v>
      </c>
      <c r="J188" s="104" t="s">
        <v>877</v>
      </c>
      <c r="K188" s="105">
        <v>18547</v>
      </c>
      <c r="L188" s="106">
        <f t="shared" ca="1" si="28"/>
        <v>69</v>
      </c>
      <c r="M188" s="104" t="s">
        <v>253</v>
      </c>
      <c r="N188" s="107" t="s">
        <v>220</v>
      </c>
      <c r="O188" s="104" t="str">
        <f t="shared" si="24"/>
        <v>ISLAM</v>
      </c>
      <c r="P188" s="104" t="s">
        <v>221</v>
      </c>
      <c r="Q188" s="104" t="s">
        <v>222</v>
      </c>
      <c r="R188" s="108">
        <v>1</v>
      </c>
      <c r="S188" s="104" t="s">
        <v>256</v>
      </c>
      <c r="T188" s="104" t="s">
        <v>283</v>
      </c>
      <c r="U188" s="104" t="s">
        <v>902</v>
      </c>
      <c r="V188" s="104" t="s">
        <v>903</v>
      </c>
      <c r="W188" s="109" t="s">
        <v>904</v>
      </c>
      <c r="X188" s="104" t="s">
        <v>879</v>
      </c>
      <c r="Y188" s="235" t="s">
        <v>829</v>
      </c>
      <c r="Z188" s="104" t="s">
        <v>22</v>
      </c>
      <c r="AA188" s="104" t="s">
        <v>229</v>
      </c>
      <c r="AB188" s="104" t="s">
        <v>230</v>
      </c>
      <c r="AC188" s="104" t="s">
        <v>231</v>
      </c>
      <c r="AD188" s="99" t="str">
        <f t="shared" si="25"/>
        <v>INDONESIA</v>
      </c>
      <c r="AE188" s="94" t="s">
        <v>808</v>
      </c>
      <c r="AF188" s="110" t="s">
        <v>809</v>
      </c>
      <c r="AG188" s="142" t="s">
        <v>166</v>
      </c>
      <c r="AH188" s="142" t="s">
        <v>203</v>
      </c>
      <c r="AI188" s="64" t="e">
        <f t="shared" si="19"/>
        <v>#N/A</v>
      </c>
      <c r="AJ188" s="64"/>
      <c r="AK188" s="142"/>
      <c r="AN188" s="124"/>
    </row>
    <row r="189" spans="1:53" s="99" customFormat="1">
      <c r="A189" s="121"/>
      <c r="B189" s="71">
        <v>186</v>
      </c>
      <c r="C189" s="71">
        <v>26</v>
      </c>
      <c r="D189" s="71"/>
      <c r="E189" s="138">
        <v>2</v>
      </c>
      <c r="F189" s="88" t="s">
        <v>905</v>
      </c>
      <c r="G189" s="89" t="s">
        <v>878</v>
      </c>
      <c r="H189" s="90" t="s">
        <v>16</v>
      </c>
      <c r="I189" s="91" t="str">
        <f t="shared" si="23"/>
        <v>PEREMPUAN</v>
      </c>
      <c r="J189" s="64" t="s">
        <v>877</v>
      </c>
      <c r="K189" s="92">
        <v>18547</v>
      </c>
      <c r="L189" s="93">
        <f t="shared" ca="1" si="28"/>
        <v>69</v>
      </c>
      <c r="M189" s="64" t="s">
        <v>253</v>
      </c>
      <c r="N189" s="94" t="s">
        <v>220</v>
      </c>
      <c r="O189" s="64" t="str">
        <f t="shared" si="24"/>
        <v>ISLAM</v>
      </c>
      <c r="P189" s="64" t="s">
        <v>221</v>
      </c>
      <c r="Q189" s="64" t="s">
        <v>245</v>
      </c>
      <c r="R189" s="95">
        <v>3</v>
      </c>
      <c r="S189" s="64" t="s">
        <v>256</v>
      </c>
      <c r="T189" s="64" t="s">
        <v>246</v>
      </c>
      <c r="U189" s="64" t="s">
        <v>906</v>
      </c>
      <c r="V189" s="64" t="s">
        <v>907</v>
      </c>
      <c r="W189" s="96" t="s">
        <v>904</v>
      </c>
      <c r="X189" s="64" t="s">
        <v>879</v>
      </c>
      <c r="Y189" s="229" t="s">
        <v>829</v>
      </c>
      <c r="Z189" s="64" t="s">
        <v>22</v>
      </c>
      <c r="AA189" s="64" t="s">
        <v>229</v>
      </c>
      <c r="AB189" s="64" t="s">
        <v>230</v>
      </c>
      <c r="AC189" s="64" t="s">
        <v>231</v>
      </c>
      <c r="AD189" t="str">
        <f t="shared" si="25"/>
        <v>INDONESIA</v>
      </c>
      <c r="AE189" s="94" t="s">
        <v>808</v>
      </c>
      <c r="AF189" s="122" t="s">
        <v>809</v>
      </c>
      <c r="AG189" s="142" t="s">
        <v>166</v>
      </c>
      <c r="AH189" s="142"/>
      <c r="AI189" s="64">
        <f t="shared" si="19"/>
        <v>2</v>
      </c>
      <c r="AJ189" s="64"/>
      <c r="AK189" s="142"/>
      <c r="AL189" s="124"/>
      <c r="AM189" s="124"/>
      <c r="AN189" s="124">
        <f t="shared" si="29"/>
        <v>0</v>
      </c>
      <c r="AO189" s="125" t="s">
        <v>234</v>
      </c>
      <c r="AP189" s="125" t="s">
        <v>235</v>
      </c>
      <c r="AQ189" s="125" t="s">
        <v>236</v>
      </c>
      <c r="AR189" s="125" t="s">
        <v>237</v>
      </c>
      <c r="AS189" s="125" t="s">
        <v>238</v>
      </c>
      <c r="AT189" s="125" t="s">
        <v>239</v>
      </c>
      <c r="AU189" s="125" t="s">
        <v>240</v>
      </c>
      <c r="AV189" s="125">
        <v>5.1999999999999998E-2</v>
      </c>
      <c r="AW189" s="125"/>
      <c r="AX189" s="125"/>
      <c r="AY189" s="70">
        <f t="shared" si="30"/>
        <v>5.1999999999999998E-2</v>
      </c>
      <c r="AZ189" s="71"/>
    </row>
    <row r="190" spans="1:53">
      <c r="B190" s="71">
        <v>190</v>
      </c>
      <c r="C190" s="71">
        <v>27</v>
      </c>
      <c r="D190" s="71">
        <v>8</v>
      </c>
      <c r="E190" s="192">
        <v>1</v>
      </c>
      <c r="F190" s="100" t="s">
        <v>908</v>
      </c>
      <c r="G190" s="101" t="s">
        <v>909</v>
      </c>
      <c r="H190" s="102" t="s">
        <v>23</v>
      </c>
      <c r="I190" s="103" t="str">
        <f t="shared" si="23"/>
        <v>LAKI LAKI</v>
      </c>
      <c r="J190" s="104" t="s">
        <v>910</v>
      </c>
      <c r="K190" s="105">
        <v>25769</v>
      </c>
      <c r="L190" s="106">
        <f t="shared" ca="1" si="28"/>
        <v>49</v>
      </c>
      <c r="M190" s="104" t="s">
        <v>253</v>
      </c>
      <c r="N190" s="107" t="s">
        <v>220</v>
      </c>
      <c r="O190" s="104" t="str">
        <f t="shared" si="24"/>
        <v>ISLAM</v>
      </c>
      <c r="P190" s="104" t="s">
        <v>221</v>
      </c>
      <c r="Q190" s="104" t="s">
        <v>222</v>
      </c>
      <c r="R190" s="108">
        <v>1</v>
      </c>
      <c r="S190" s="104" t="s">
        <v>223</v>
      </c>
      <c r="T190" s="104" t="s">
        <v>283</v>
      </c>
      <c r="U190" s="104" t="s">
        <v>911</v>
      </c>
      <c r="V190" s="104" t="s">
        <v>912</v>
      </c>
      <c r="W190" s="109" t="s">
        <v>913</v>
      </c>
      <c r="X190" s="104" t="s">
        <v>909</v>
      </c>
      <c r="Y190" s="235" t="s">
        <v>829</v>
      </c>
      <c r="Z190" s="104" t="s">
        <v>22</v>
      </c>
      <c r="AA190" s="104" t="s">
        <v>229</v>
      </c>
      <c r="AB190" s="104" t="s">
        <v>230</v>
      </c>
      <c r="AC190" s="104" t="s">
        <v>231</v>
      </c>
      <c r="AD190" s="99" t="str">
        <f t="shared" si="25"/>
        <v>INDONESIA</v>
      </c>
      <c r="AE190" s="94" t="s">
        <v>808</v>
      </c>
      <c r="AF190" s="122" t="s">
        <v>809</v>
      </c>
      <c r="AG190" s="142" t="s">
        <v>166</v>
      </c>
      <c r="AH190" s="142" t="s">
        <v>203</v>
      </c>
      <c r="AI190" s="64" t="e">
        <f t="shared" ref="AI190:AI248" si="31">VLOOKUP(Q190,SHDK,2,FALSE)</f>
        <v>#N/A</v>
      </c>
      <c r="AJ190" s="64"/>
      <c r="AK190" s="142"/>
      <c r="AN190" s="124">
        <f t="shared" si="29"/>
        <v>0</v>
      </c>
      <c r="AY190" s="70">
        <f t="shared" si="30"/>
        <v>0</v>
      </c>
    </row>
    <row r="191" spans="1:53" s="99" customFormat="1">
      <c r="A191" s="121"/>
      <c r="B191" s="71">
        <v>191</v>
      </c>
      <c r="C191" s="71">
        <v>28</v>
      </c>
      <c r="D191" s="71"/>
      <c r="E191" s="138">
        <v>2</v>
      </c>
      <c r="F191" s="127" t="s">
        <v>914</v>
      </c>
      <c r="G191" s="128" t="s">
        <v>496</v>
      </c>
      <c r="H191" s="129" t="s">
        <v>16</v>
      </c>
      <c r="I191" s="130" t="str">
        <f t="shared" si="23"/>
        <v>PEREMPUAN</v>
      </c>
      <c r="J191" s="131" t="s">
        <v>915</v>
      </c>
      <c r="K191" s="132">
        <v>25670</v>
      </c>
      <c r="L191" s="93">
        <f t="shared" ca="1" si="28"/>
        <v>49</v>
      </c>
      <c r="M191" s="131" t="s">
        <v>253</v>
      </c>
      <c r="N191" s="177" t="s">
        <v>220</v>
      </c>
      <c r="O191" s="131" t="str">
        <f t="shared" si="24"/>
        <v>ISLAM</v>
      </c>
      <c r="P191" s="131" t="s">
        <v>221</v>
      </c>
      <c r="Q191" s="131" t="s">
        <v>245</v>
      </c>
      <c r="R191" s="134">
        <v>3</v>
      </c>
      <c r="S191" s="131" t="s">
        <v>256</v>
      </c>
      <c r="T191" s="131" t="s">
        <v>246</v>
      </c>
      <c r="U191" s="131" t="s">
        <v>916</v>
      </c>
      <c r="V191" s="131" t="s">
        <v>502</v>
      </c>
      <c r="W191" s="135" t="s">
        <v>913</v>
      </c>
      <c r="X191" s="131" t="s">
        <v>909</v>
      </c>
      <c r="Y191" s="236" t="s">
        <v>829</v>
      </c>
      <c r="Z191" s="131" t="s">
        <v>22</v>
      </c>
      <c r="AA191" s="131" t="s">
        <v>229</v>
      </c>
      <c r="AB191" s="131" t="s">
        <v>230</v>
      </c>
      <c r="AC191" s="131" t="s">
        <v>231</v>
      </c>
      <c r="AD191" s="126" t="str">
        <f t="shared" si="25"/>
        <v>INDONESIA</v>
      </c>
      <c r="AE191" s="94" t="s">
        <v>808</v>
      </c>
      <c r="AF191" s="237" t="s">
        <v>809</v>
      </c>
      <c r="AG191" s="104" t="s">
        <v>166</v>
      </c>
      <c r="AH191" s="111" t="s">
        <v>203</v>
      </c>
      <c r="AI191" s="64">
        <f t="shared" si="31"/>
        <v>2</v>
      </c>
      <c r="AJ191" s="64"/>
      <c r="AK191" s="104"/>
      <c r="AL191" s="124">
        <v>3500000</v>
      </c>
      <c r="AM191" s="124">
        <v>3000000</v>
      </c>
      <c r="AN191" s="124">
        <f t="shared" si="29"/>
        <v>500000</v>
      </c>
      <c r="AO191" s="125" t="s">
        <v>234</v>
      </c>
      <c r="AP191" s="125" t="s">
        <v>235</v>
      </c>
      <c r="AQ191" s="125" t="s">
        <v>236</v>
      </c>
      <c r="AR191" s="125" t="s">
        <v>237</v>
      </c>
      <c r="AS191" s="125" t="s">
        <v>238</v>
      </c>
      <c r="AT191" s="125" t="s">
        <v>239</v>
      </c>
      <c r="AU191" s="125" t="s">
        <v>240</v>
      </c>
      <c r="AV191" s="125">
        <v>5.1999999999999998E-2</v>
      </c>
      <c r="AW191" s="125">
        <v>2</v>
      </c>
      <c r="AX191" s="125">
        <v>2</v>
      </c>
      <c r="AY191" s="70">
        <f t="shared" si="30"/>
        <v>4.0519999999999996</v>
      </c>
      <c r="AZ191" s="71"/>
    </row>
    <row r="192" spans="1:53" s="126" customFormat="1">
      <c r="A192" s="121"/>
      <c r="B192" s="71">
        <v>192</v>
      </c>
      <c r="C192" s="71">
        <v>29</v>
      </c>
      <c r="D192" s="71">
        <v>9</v>
      </c>
      <c r="E192" s="192">
        <v>1</v>
      </c>
      <c r="F192" s="88" t="s">
        <v>917</v>
      </c>
      <c r="G192" s="89" t="s">
        <v>918</v>
      </c>
      <c r="H192" s="90" t="s">
        <v>23</v>
      </c>
      <c r="I192" s="91" t="str">
        <f t="shared" si="23"/>
        <v>LAKI LAKI</v>
      </c>
      <c r="J192" s="64" t="s">
        <v>288</v>
      </c>
      <c r="K192" s="92">
        <v>33666</v>
      </c>
      <c r="L192" s="93">
        <f t="shared" ca="1" si="28"/>
        <v>28</v>
      </c>
      <c r="M192" s="64" t="s">
        <v>253</v>
      </c>
      <c r="N192" s="94" t="s">
        <v>220</v>
      </c>
      <c r="O192" s="64" t="str">
        <f t="shared" si="24"/>
        <v>ISLAM</v>
      </c>
      <c r="P192" s="64" t="s">
        <v>221</v>
      </c>
      <c r="Q192" s="64" t="s">
        <v>222</v>
      </c>
      <c r="R192" s="95">
        <v>1</v>
      </c>
      <c r="S192" s="64" t="s">
        <v>289</v>
      </c>
      <c r="T192" s="64" t="s">
        <v>674</v>
      </c>
      <c r="U192" s="64" t="s">
        <v>496</v>
      </c>
      <c r="V192" s="64" t="s">
        <v>919</v>
      </c>
      <c r="W192" s="240" t="s">
        <v>920</v>
      </c>
      <c r="X192" s="64" t="s">
        <v>918</v>
      </c>
      <c r="Y192" s="229" t="s">
        <v>829</v>
      </c>
      <c r="Z192" s="64" t="s">
        <v>22</v>
      </c>
      <c r="AA192" s="64" t="s">
        <v>229</v>
      </c>
      <c r="AB192" s="64" t="s">
        <v>230</v>
      </c>
      <c r="AC192" s="64" t="s">
        <v>231</v>
      </c>
      <c r="AD192" s="64" t="str">
        <f t="shared" si="25"/>
        <v>INDONESIA</v>
      </c>
      <c r="AE192" s="94" t="s">
        <v>808</v>
      </c>
      <c r="AF192" s="133" t="s">
        <v>809</v>
      </c>
      <c r="AG192" s="120" t="s">
        <v>166</v>
      </c>
      <c r="AH192" s="120"/>
      <c r="AI192" s="64" t="e">
        <f t="shared" si="31"/>
        <v>#N/A</v>
      </c>
      <c r="AJ192" s="64"/>
      <c r="AK192" s="120"/>
      <c r="AL192" s="136"/>
      <c r="AM192" s="136"/>
      <c r="AN192" s="241">
        <f t="shared" si="29"/>
        <v>0</v>
      </c>
      <c r="AO192" s="137"/>
      <c r="AP192" s="137"/>
      <c r="AQ192" s="137"/>
      <c r="AR192" s="137"/>
      <c r="AS192" s="137"/>
      <c r="AT192" s="137"/>
      <c r="AU192" s="137"/>
      <c r="AV192" s="137"/>
      <c r="AW192" s="137"/>
      <c r="AX192" s="137"/>
      <c r="AY192" s="137">
        <f t="shared" si="30"/>
        <v>0</v>
      </c>
      <c r="AZ192" s="138"/>
    </row>
    <row r="193" spans="1:53" s="64" customFormat="1">
      <c r="B193" s="71">
        <v>193</v>
      </c>
      <c r="C193" s="71">
        <v>30</v>
      </c>
      <c r="D193" s="71"/>
      <c r="E193" s="111">
        <v>2</v>
      </c>
      <c r="F193" s="186" t="s">
        <v>921</v>
      </c>
      <c r="G193" s="144" t="s">
        <v>922</v>
      </c>
      <c r="H193" s="145" t="s">
        <v>16</v>
      </c>
      <c r="I193" s="146" t="str">
        <f t="shared" si="23"/>
        <v>PEREMPUAN</v>
      </c>
      <c r="J193" s="120" t="s">
        <v>923</v>
      </c>
      <c r="K193" s="147">
        <v>33858</v>
      </c>
      <c r="L193" s="139">
        <f t="shared" ca="1" si="28"/>
        <v>27</v>
      </c>
      <c r="M193" s="120"/>
      <c r="N193" s="133" t="s">
        <v>220</v>
      </c>
      <c r="O193" s="120" t="str">
        <f t="shared" si="24"/>
        <v>ISLAM</v>
      </c>
      <c r="P193" s="120" t="s">
        <v>221</v>
      </c>
      <c r="Q193" s="120" t="s">
        <v>245</v>
      </c>
      <c r="R193" s="148">
        <v>3</v>
      </c>
      <c r="S193" s="120" t="s">
        <v>223</v>
      </c>
      <c r="T193" s="120" t="s">
        <v>246</v>
      </c>
      <c r="U193" s="120" t="s">
        <v>924</v>
      </c>
      <c r="V193" s="120" t="s">
        <v>925</v>
      </c>
      <c r="W193" s="242" t="s">
        <v>920</v>
      </c>
      <c r="X193" s="120" t="s">
        <v>918</v>
      </c>
      <c r="Y193" s="238" t="s">
        <v>829</v>
      </c>
      <c r="Z193" s="120" t="s">
        <v>22</v>
      </c>
      <c r="AA193" s="120" t="s">
        <v>229</v>
      </c>
      <c r="AB193" s="120" t="s">
        <v>230</v>
      </c>
      <c r="AC193" s="120" t="s">
        <v>231</v>
      </c>
      <c r="AD193" s="120" t="str">
        <f t="shared" si="25"/>
        <v>INDONESIA</v>
      </c>
      <c r="AE193" s="94" t="s">
        <v>808</v>
      </c>
      <c r="AF193" s="94" t="s">
        <v>809</v>
      </c>
      <c r="AG193" s="111" t="s">
        <v>166</v>
      </c>
      <c r="AH193" s="111"/>
      <c r="AI193" s="64">
        <f t="shared" si="31"/>
        <v>2</v>
      </c>
      <c r="AK193" s="111"/>
      <c r="AL193" s="104" t="s">
        <v>879</v>
      </c>
      <c r="AM193" s="69"/>
      <c r="AN193" s="207"/>
      <c r="AO193" s="124">
        <f>AM193-AN193</f>
        <v>0</v>
      </c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>
        <f>SUM(AW193:AY193)</f>
        <v>0</v>
      </c>
      <c r="BA193" s="111"/>
    </row>
    <row r="194" spans="1:53" s="64" customFormat="1">
      <c r="B194" s="71">
        <v>194</v>
      </c>
      <c r="C194" s="71">
        <v>31</v>
      </c>
      <c r="D194" s="71"/>
      <c r="E194" s="183">
        <v>3</v>
      </c>
      <c r="F194" s="127"/>
      <c r="G194" s="128" t="s">
        <v>926</v>
      </c>
      <c r="H194" s="129" t="s">
        <v>23</v>
      </c>
      <c r="I194" s="146" t="str">
        <f t="shared" si="23"/>
        <v>LAKI LAKI</v>
      </c>
      <c r="J194" s="131" t="s">
        <v>230</v>
      </c>
      <c r="K194" s="132">
        <v>41557</v>
      </c>
      <c r="L194" s="93">
        <f t="shared" ca="1" si="28"/>
        <v>6</v>
      </c>
      <c r="M194" s="131"/>
      <c r="N194" s="177" t="s">
        <v>220</v>
      </c>
      <c r="O194" s="131" t="str">
        <f t="shared" si="24"/>
        <v>ISLAM</v>
      </c>
      <c r="P194" s="131" t="s">
        <v>254</v>
      </c>
      <c r="Q194" s="131" t="s">
        <v>255</v>
      </c>
      <c r="R194" s="134">
        <v>4</v>
      </c>
      <c r="S194" s="131" t="s">
        <v>265</v>
      </c>
      <c r="T194" s="131" t="s">
        <v>270</v>
      </c>
      <c r="U194" s="131" t="s">
        <v>922</v>
      </c>
      <c r="V194" s="131" t="s">
        <v>918</v>
      </c>
      <c r="W194" s="243" t="s">
        <v>920</v>
      </c>
      <c r="X194" s="131" t="s">
        <v>918</v>
      </c>
      <c r="Y194" s="236" t="s">
        <v>829</v>
      </c>
      <c r="Z194" s="131" t="s">
        <v>22</v>
      </c>
      <c r="AA194" s="131" t="s">
        <v>229</v>
      </c>
      <c r="AB194" s="131" t="s">
        <v>230</v>
      </c>
      <c r="AC194" s="131" t="s">
        <v>231</v>
      </c>
      <c r="AD194" s="131" t="str">
        <f t="shared" si="25"/>
        <v>INDONESIA</v>
      </c>
      <c r="AE194" s="94" t="s">
        <v>808</v>
      </c>
      <c r="AF194" s="177" t="s">
        <v>809</v>
      </c>
      <c r="AG194" s="111" t="s">
        <v>166</v>
      </c>
      <c r="AH194" s="111"/>
      <c r="AI194" s="64">
        <f t="shared" si="31"/>
        <v>3</v>
      </c>
      <c r="AK194" s="111"/>
      <c r="AL194" s="104" t="s">
        <v>879</v>
      </c>
      <c r="AM194" s="207"/>
      <c r="AN194" s="207"/>
      <c r="AO194" s="124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70"/>
      <c r="AZ194" s="70"/>
      <c r="BA194" s="111"/>
    </row>
    <row r="195" spans="1:53" s="131" customFormat="1">
      <c r="A195" s="120"/>
      <c r="B195" s="71">
        <v>195</v>
      </c>
      <c r="C195" s="71">
        <v>32</v>
      </c>
      <c r="D195" s="71">
        <v>10</v>
      </c>
      <c r="E195" s="183">
        <v>1</v>
      </c>
      <c r="F195" s="100" t="s">
        <v>927</v>
      </c>
      <c r="G195" s="101" t="s">
        <v>502</v>
      </c>
      <c r="H195" s="102" t="s">
        <v>23</v>
      </c>
      <c r="I195" s="103" t="str">
        <f t="shared" si="23"/>
        <v>LAKI LAKI</v>
      </c>
      <c r="J195" s="104" t="s">
        <v>297</v>
      </c>
      <c r="K195" s="105">
        <v>16072</v>
      </c>
      <c r="L195" s="106">
        <f t="shared" ca="1" si="28"/>
        <v>76</v>
      </c>
      <c r="M195" s="104" t="s">
        <v>253</v>
      </c>
      <c r="N195" s="107" t="s">
        <v>220</v>
      </c>
      <c r="O195" s="104" t="str">
        <f t="shared" si="24"/>
        <v>ISLAM</v>
      </c>
      <c r="P195" s="104" t="s">
        <v>221</v>
      </c>
      <c r="Q195" s="104" t="s">
        <v>222</v>
      </c>
      <c r="R195" s="108">
        <v>1</v>
      </c>
      <c r="S195" s="104" t="s">
        <v>256</v>
      </c>
      <c r="T195" s="104" t="s">
        <v>283</v>
      </c>
      <c r="U195" s="104" t="s">
        <v>928</v>
      </c>
      <c r="V195" s="104" t="s">
        <v>929</v>
      </c>
      <c r="W195" s="109" t="s">
        <v>930</v>
      </c>
      <c r="X195" s="104" t="s">
        <v>502</v>
      </c>
      <c r="Y195" s="235" t="s">
        <v>829</v>
      </c>
      <c r="Z195" s="104" t="s">
        <v>22</v>
      </c>
      <c r="AA195" s="104" t="s">
        <v>229</v>
      </c>
      <c r="AB195" s="104" t="s">
        <v>230</v>
      </c>
      <c r="AC195" s="104" t="s">
        <v>231</v>
      </c>
      <c r="AD195" s="99" t="str">
        <f t="shared" si="25"/>
        <v>INDONESIA</v>
      </c>
      <c r="AE195" s="94" t="s">
        <v>808</v>
      </c>
      <c r="AF195" s="110" t="s">
        <v>809</v>
      </c>
      <c r="AG195" s="104" t="s">
        <v>166</v>
      </c>
      <c r="AH195" s="111" t="s">
        <v>203</v>
      </c>
      <c r="AI195" s="64" t="e">
        <f t="shared" si="31"/>
        <v>#N/A</v>
      </c>
      <c r="AJ195" s="64"/>
      <c r="AK195" s="104"/>
      <c r="AL195" s="244" t="s">
        <v>879</v>
      </c>
      <c r="AM195" s="136"/>
      <c r="AN195" s="136"/>
      <c r="AO195" s="241"/>
      <c r="AP195" s="137"/>
      <c r="AQ195" s="137"/>
      <c r="AR195" s="137"/>
      <c r="AS195" s="137"/>
      <c r="AT195" s="137"/>
      <c r="AU195" s="137"/>
      <c r="AV195" s="137"/>
      <c r="AW195" s="137"/>
      <c r="AX195" s="137"/>
      <c r="AY195" s="137"/>
      <c r="AZ195" s="137"/>
      <c r="BA195" s="183"/>
    </row>
    <row r="196" spans="1:53" s="99" customFormat="1">
      <c r="A196" s="121"/>
      <c r="B196" s="71">
        <v>196</v>
      </c>
      <c r="C196" s="71">
        <v>33</v>
      </c>
      <c r="D196" s="71">
        <v>11</v>
      </c>
      <c r="E196" s="192">
        <v>1</v>
      </c>
      <c r="F196" s="100" t="s">
        <v>931</v>
      </c>
      <c r="G196" s="101" t="s">
        <v>932</v>
      </c>
      <c r="H196" s="102" t="s">
        <v>23</v>
      </c>
      <c r="I196" s="103" t="str">
        <f t="shared" si="23"/>
        <v>LAKI LAKI</v>
      </c>
      <c r="J196" s="104" t="s">
        <v>219</v>
      </c>
      <c r="K196" s="105">
        <v>19278</v>
      </c>
      <c r="L196" s="106">
        <f t="shared" ref="L196:L227" ca="1" si="32">DATEDIF(K196,TODAY(),"Y")</f>
        <v>67</v>
      </c>
      <c r="M196" s="104" t="s">
        <v>253</v>
      </c>
      <c r="N196" s="107" t="s">
        <v>220</v>
      </c>
      <c r="O196" s="104" t="str">
        <f t="shared" si="24"/>
        <v>ISLAM</v>
      </c>
      <c r="P196" s="104" t="s">
        <v>221</v>
      </c>
      <c r="Q196" s="104" t="s">
        <v>222</v>
      </c>
      <c r="R196" s="108">
        <v>1</v>
      </c>
      <c r="S196" s="104" t="s">
        <v>256</v>
      </c>
      <c r="T196" s="104" t="s">
        <v>283</v>
      </c>
      <c r="U196" s="104" t="s">
        <v>933</v>
      </c>
      <c r="V196" s="104" t="s">
        <v>934</v>
      </c>
      <c r="W196" s="109" t="s">
        <v>935</v>
      </c>
      <c r="X196" s="104" t="s">
        <v>932</v>
      </c>
      <c r="Y196" s="235" t="s">
        <v>829</v>
      </c>
      <c r="Z196" s="104" t="s">
        <v>22</v>
      </c>
      <c r="AA196" s="104" t="s">
        <v>229</v>
      </c>
      <c r="AB196" s="104" t="s">
        <v>230</v>
      </c>
      <c r="AC196" s="104" t="s">
        <v>231</v>
      </c>
      <c r="AD196" s="99" t="str">
        <f t="shared" si="25"/>
        <v>INDONESIA</v>
      </c>
      <c r="AE196" s="94" t="s">
        <v>808</v>
      </c>
      <c r="AF196" s="110" t="s">
        <v>809</v>
      </c>
      <c r="AG196" s="104" t="s">
        <v>166</v>
      </c>
      <c r="AH196" s="111" t="s">
        <v>203</v>
      </c>
      <c r="AI196" s="64" t="e">
        <f t="shared" si="31"/>
        <v>#N/A</v>
      </c>
      <c r="AJ196" s="64"/>
      <c r="AK196" s="104"/>
      <c r="AL196" s="124">
        <v>8000000</v>
      </c>
      <c r="AM196" s="124">
        <v>5000000</v>
      </c>
      <c r="AN196" s="124">
        <f t="shared" ref="AN196:AN228" si="33">AL196-AM196</f>
        <v>3000000</v>
      </c>
      <c r="AO196" s="125" t="s">
        <v>234</v>
      </c>
      <c r="AP196" s="125" t="s">
        <v>235</v>
      </c>
      <c r="AQ196" s="125" t="s">
        <v>236</v>
      </c>
      <c r="AR196" s="125" t="s">
        <v>843</v>
      </c>
      <c r="AS196" s="125" t="s">
        <v>340</v>
      </c>
      <c r="AT196" s="125" t="s">
        <v>341</v>
      </c>
      <c r="AU196" s="125" t="s">
        <v>240</v>
      </c>
      <c r="AV196" s="125">
        <v>1</v>
      </c>
      <c r="AW196" s="125">
        <v>4</v>
      </c>
      <c r="AX196" s="125"/>
      <c r="AY196" s="70">
        <f t="shared" ref="AY196:AY228" si="34">SUM(AV196:AX196)</f>
        <v>5</v>
      </c>
      <c r="AZ196" s="71"/>
    </row>
    <row r="197" spans="1:53" s="99" customFormat="1">
      <c r="A197" s="121"/>
      <c r="B197" s="71">
        <v>197</v>
      </c>
      <c r="C197" s="71">
        <v>34</v>
      </c>
      <c r="D197" s="71"/>
      <c r="E197" s="71">
        <v>2</v>
      </c>
      <c r="F197" s="186" t="s">
        <v>936</v>
      </c>
      <c r="G197" s="245" t="s">
        <v>937</v>
      </c>
      <c r="H197" s="145" t="s">
        <v>16</v>
      </c>
      <c r="I197" s="91" t="str">
        <f t="shared" si="23"/>
        <v>PEREMPUAN</v>
      </c>
      <c r="J197" s="120" t="s">
        <v>938</v>
      </c>
      <c r="K197" s="147">
        <v>23996</v>
      </c>
      <c r="L197" s="93">
        <f t="shared" ca="1" si="32"/>
        <v>54</v>
      </c>
      <c r="M197" s="120"/>
      <c r="N197" s="133" t="s">
        <v>220</v>
      </c>
      <c r="O197" s="120" t="str">
        <f t="shared" si="24"/>
        <v>ISLAM</v>
      </c>
      <c r="P197" s="120" t="s">
        <v>221</v>
      </c>
      <c r="Q197" s="120" t="s">
        <v>245</v>
      </c>
      <c r="R197" s="148">
        <v>3</v>
      </c>
      <c r="S197" s="120" t="s">
        <v>256</v>
      </c>
      <c r="T197" s="120" t="s">
        <v>246</v>
      </c>
      <c r="U197" s="120" t="s">
        <v>939</v>
      </c>
      <c r="V197" s="120" t="s">
        <v>940</v>
      </c>
      <c r="W197" s="149" t="s">
        <v>935</v>
      </c>
      <c r="X197" s="120" t="s">
        <v>932</v>
      </c>
      <c r="Y197" s="238" t="s">
        <v>829</v>
      </c>
      <c r="Z197" s="120" t="s">
        <v>22</v>
      </c>
      <c r="AA197" s="120" t="s">
        <v>229</v>
      </c>
      <c r="AB197" s="120" t="s">
        <v>230</v>
      </c>
      <c r="AC197" s="120" t="s">
        <v>231</v>
      </c>
      <c r="AD197" s="121" t="str">
        <f t="shared" si="25"/>
        <v>INDONESIA</v>
      </c>
      <c r="AE197" s="94" t="s">
        <v>808</v>
      </c>
      <c r="AF197" s="122" t="s">
        <v>809</v>
      </c>
      <c r="AG197" s="142" t="s">
        <v>166</v>
      </c>
      <c r="AH197" s="142" t="s">
        <v>203</v>
      </c>
      <c r="AI197" s="64">
        <f t="shared" si="31"/>
        <v>2</v>
      </c>
      <c r="AJ197" s="64"/>
      <c r="AK197" s="142"/>
      <c r="AL197" s="124">
        <v>3000000</v>
      </c>
      <c r="AM197" s="124">
        <v>2900000</v>
      </c>
      <c r="AN197" s="124">
        <f t="shared" si="33"/>
        <v>100000</v>
      </c>
      <c r="AO197" s="125" t="s">
        <v>234</v>
      </c>
      <c r="AP197" s="125" t="s">
        <v>235</v>
      </c>
      <c r="AQ197" s="125" t="s">
        <v>236</v>
      </c>
      <c r="AR197" s="125" t="s">
        <v>237</v>
      </c>
      <c r="AS197" s="125" t="s">
        <v>238</v>
      </c>
      <c r="AT197" s="125" t="s">
        <v>239</v>
      </c>
      <c r="AU197" s="125" t="s">
        <v>240</v>
      </c>
      <c r="AV197" s="125">
        <v>0.5</v>
      </c>
      <c r="AW197" s="125">
        <v>2</v>
      </c>
      <c r="AX197" s="125"/>
      <c r="AY197" s="70">
        <f t="shared" si="34"/>
        <v>2.5</v>
      </c>
      <c r="AZ197" s="71"/>
    </row>
    <row r="198" spans="1:53">
      <c r="B198" s="71">
        <v>198</v>
      </c>
      <c r="C198" s="71">
        <v>35</v>
      </c>
      <c r="D198" s="71"/>
      <c r="E198" s="138">
        <v>3</v>
      </c>
      <c r="F198" s="158" t="s">
        <v>941</v>
      </c>
      <c r="G198" s="128" t="s">
        <v>942</v>
      </c>
      <c r="H198" s="129" t="s">
        <v>23</v>
      </c>
      <c r="I198" s="130" t="str">
        <f t="shared" si="23"/>
        <v>LAKI LAKI</v>
      </c>
      <c r="J198" s="131" t="s">
        <v>219</v>
      </c>
      <c r="K198" s="132">
        <v>33155</v>
      </c>
      <c r="L198" s="159">
        <f t="shared" ca="1" si="32"/>
        <v>29</v>
      </c>
      <c r="M198" s="131"/>
      <c r="N198" s="177" t="s">
        <v>220</v>
      </c>
      <c r="O198" s="131" t="str">
        <f t="shared" si="24"/>
        <v>ISLAM</v>
      </c>
      <c r="P198" s="131" t="s">
        <v>254</v>
      </c>
      <c r="Q198" s="131" t="s">
        <v>255</v>
      </c>
      <c r="R198" s="134">
        <v>4</v>
      </c>
      <c r="S198" s="131" t="s">
        <v>289</v>
      </c>
      <c r="T198" s="131" t="s">
        <v>261</v>
      </c>
      <c r="U198" s="131" t="s">
        <v>943</v>
      </c>
      <c r="V198" s="131" t="s">
        <v>932</v>
      </c>
      <c r="W198" s="135" t="s">
        <v>935</v>
      </c>
      <c r="X198" s="131" t="s">
        <v>932</v>
      </c>
      <c r="Y198" s="236" t="s">
        <v>829</v>
      </c>
      <c r="Z198" s="131" t="s">
        <v>22</v>
      </c>
      <c r="AA198" s="131" t="s">
        <v>229</v>
      </c>
      <c r="AB198" s="131" t="s">
        <v>230</v>
      </c>
      <c r="AC198" s="131" t="s">
        <v>231</v>
      </c>
      <c r="AD198" s="126" t="str">
        <f t="shared" si="25"/>
        <v>INDONESIA</v>
      </c>
      <c r="AE198" s="94" t="s">
        <v>808</v>
      </c>
      <c r="AF198" s="237" t="s">
        <v>809</v>
      </c>
      <c r="AG198" s="142" t="s">
        <v>166</v>
      </c>
      <c r="AH198" s="142"/>
      <c r="AI198" s="64">
        <f t="shared" si="31"/>
        <v>3</v>
      </c>
      <c r="AJ198" s="64"/>
      <c r="AK198" s="142"/>
      <c r="AL198" s="207"/>
      <c r="AM198" s="207"/>
      <c r="AN198" s="124">
        <f t="shared" si="33"/>
        <v>0</v>
      </c>
      <c r="AO198" s="239"/>
      <c r="AP198" s="239"/>
      <c r="AQ198" s="239"/>
      <c r="AR198" s="239"/>
      <c r="AS198" s="239"/>
      <c r="AT198" s="239"/>
      <c r="AU198" s="239"/>
      <c r="AV198" s="239"/>
      <c r="AW198" s="239"/>
      <c r="AX198" s="239"/>
      <c r="AY198" s="239">
        <f t="shared" si="34"/>
        <v>0</v>
      </c>
      <c r="BA198" s="121"/>
    </row>
    <row r="199" spans="1:53" s="126" customFormat="1">
      <c r="A199" s="121"/>
      <c r="B199" s="71">
        <v>199</v>
      </c>
      <c r="C199" s="71">
        <v>36</v>
      </c>
      <c r="D199" s="71">
        <v>12</v>
      </c>
      <c r="E199" s="192">
        <v>1</v>
      </c>
      <c r="F199" s="143" t="s">
        <v>944</v>
      </c>
      <c r="G199" s="144" t="s">
        <v>945</v>
      </c>
      <c r="H199" s="145" t="s">
        <v>16</v>
      </c>
      <c r="I199" s="146" t="str">
        <f t="shared" si="23"/>
        <v>PEREMPUAN</v>
      </c>
      <c r="J199" s="120" t="s">
        <v>946</v>
      </c>
      <c r="K199" s="147">
        <v>21016</v>
      </c>
      <c r="L199" s="139">
        <f t="shared" ca="1" si="32"/>
        <v>62</v>
      </c>
      <c r="M199" s="120" t="s">
        <v>253</v>
      </c>
      <c r="N199" s="133" t="s">
        <v>220</v>
      </c>
      <c r="O199" s="120" t="str">
        <f t="shared" si="24"/>
        <v>ISLAM</v>
      </c>
      <c r="P199" s="120" t="s">
        <v>947</v>
      </c>
      <c r="Q199" s="120" t="s">
        <v>222</v>
      </c>
      <c r="R199" s="148">
        <v>1</v>
      </c>
      <c r="S199" s="120" t="s">
        <v>256</v>
      </c>
      <c r="T199" s="120" t="s">
        <v>283</v>
      </c>
      <c r="U199" s="120" t="s">
        <v>400</v>
      </c>
      <c r="V199" s="120" t="s">
        <v>948</v>
      </c>
      <c r="W199" s="149" t="s">
        <v>949</v>
      </c>
      <c r="X199" s="120" t="s">
        <v>945</v>
      </c>
      <c r="Y199" s="238" t="s">
        <v>829</v>
      </c>
      <c r="Z199" s="120" t="s">
        <v>22</v>
      </c>
      <c r="AA199" s="120" t="s">
        <v>229</v>
      </c>
      <c r="AB199" s="120" t="s">
        <v>230</v>
      </c>
      <c r="AC199" s="120" t="s">
        <v>231</v>
      </c>
      <c r="AD199" s="121" t="str">
        <f t="shared" si="25"/>
        <v>INDONESIA</v>
      </c>
      <c r="AE199" s="94" t="s">
        <v>808</v>
      </c>
      <c r="AF199" s="122" t="s">
        <v>809</v>
      </c>
      <c r="AG199" s="142" t="s">
        <v>166</v>
      </c>
      <c r="AH199" s="142" t="s">
        <v>203</v>
      </c>
      <c r="AI199" s="64" t="e">
        <f t="shared" si="31"/>
        <v>#N/A</v>
      </c>
      <c r="AJ199" s="64"/>
      <c r="AK199" s="142"/>
      <c r="AL199" s="136"/>
      <c r="AM199" s="136"/>
      <c r="AN199" s="241">
        <f t="shared" si="33"/>
        <v>0</v>
      </c>
      <c r="AO199" s="137"/>
      <c r="AP199" s="137"/>
      <c r="AQ199" s="137"/>
      <c r="AR199" s="137"/>
      <c r="AS199" s="137"/>
      <c r="AT199" s="137"/>
      <c r="AU199" s="137"/>
      <c r="AV199" s="137"/>
      <c r="AW199" s="137"/>
      <c r="AX199" s="137"/>
      <c r="AY199" s="137">
        <f t="shared" si="34"/>
        <v>0</v>
      </c>
      <c r="AZ199" s="138"/>
    </row>
    <row r="200" spans="1:53">
      <c r="B200" s="71">
        <v>200</v>
      </c>
      <c r="C200" s="71">
        <v>37</v>
      </c>
      <c r="D200" s="71"/>
      <c r="E200" s="138">
        <v>3</v>
      </c>
      <c r="F200" s="127" t="s">
        <v>950</v>
      </c>
      <c r="G200" s="128" t="s">
        <v>951</v>
      </c>
      <c r="H200" s="129" t="s">
        <v>23</v>
      </c>
      <c r="I200" s="130" t="str">
        <f t="shared" si="23"/>
        <v>LAKI LAKI</v>
      </c>
      <c r="J200" s="131" t="s">
        <v>952</v>
      </c>
      <c r="K200" s="132">
        <v>32969</v>
      </c>
      <c r="L200" s="159">
        <f t="shared" ca="1" si="32"/>
        <v>30</v>
      </c>
      <c r="M200" s="131" t="s">
        <v>253</v>
      </c>
      <c r="N200" s="177" t="s">
        <v>220</v>
      </c>
      <c r="O200" s="131" t="str">
        <f t="shared" si="24"/>
        <v>ISLAM</v>
      </c>
      <c r="P200" s="131" t="s">
        <v>254</v>
      </c>
      <c r="Q200" s="131" t="s">
        <v>255</v>
      </c>
      <c r="R200" s="134">
        <v>4</v>
      </c>
      <c r="S200" s="131" t="s">
        <v>256</v>
      </c>
      <c r="T200" s="131" t="s">
        <v>283</v>
      </c>
      <c r="U200" s="131" t="s">
        <v>945</v>
      </c>
      <c r="V200" s="131" t="s">
        <v>953</v>
      </c>
      <c r="W200" s="135" t="s">
        <v>949</v>
      </c>
      <c r="X200" s="64" t="s">
        <v>945</v>
      </c>
      <c r="Y200" s="236" t="s">
        <v>829</v>
      </c>
      <c r="Z200" s="131" t="s">
        <v>22</v>
      </c>
      <c r="AA200" s="131" t="s">
        <v>229</v>
      </c>
      <c r="AB200" s="131" t="s">
        <v>230</v>
      </c>
      <c r="AC200" s="131" t="s">
        <v>231</v>
      </c>
      <c r="AD200" s="126" t="str">
        <f t="shared" si="25"/>
        <v>INDONESIA</v>
      </c>
      <c r="AE200" s="94" t="s">
        <v>808</v>
      </c>
      <c r="AF200" s="178" t="s">
        <v>809</v>
      </c>
      <c r="AG200" s="142" t="s">
        <v>166</v>
      </c>
      <c r="AH200" s="142" t="s">
        <v>203</v>
      </c>
      <c r="AI200" s="64">
        <f t="shared" si="31"/>
        <v>3</v>
      </c>
      <c r="AJ200" s="64"/>
      <c r="AK200" s="142"/>
      <c r="AL200" s="207">
        <v>2000000</v>
      </c>
      <c r="AM200" s="207">
        <v>1900000</v>
      </c>
      <c r="AN200" s="124">
        <f t="shared" si="33"/>
        <v>100000</v>
      </c>
      <c r="AO200" s="239" t="s">
        <v>234</v>
      </c>
      <c r="AP200" s="239" t="s">
        <v>235</v>
      </c>
      <c r="AQ200" s="239" t="s">
        <v>236</v>
      </c>
      <c r="AR200" s="239" t="s">
        <v>237</v>
      </c>
      <c r="AS200" s="239" t="s">
        <v>238</v>
      </c>
      <c r="AT200" s="239" t="s">
        <v>239</v>
      </c>
      <c r="AU200" s="239" t="s">
        <v>240</v>
      </c>
      <c r="AV200" s="239">
        <v>0.4</v>
      </c>
      <c r="AW200" s="239">
        <v>2</v>
      </c>
      <c r="AX200" s="239"/>
      <c r="AY200" s="70">
        <f t="shared" si="34"/>
        <v>2.4</v>
      </c>
      <c r="BA200" s="121"/>
    </row>
    <row r="201" spans="1:53">
      <c r="B201" s="71">
        <v>202</v>
      </c>
      <c r="C201" s="71">
        <v>38</v>
      </c>
      <c r="D201" s="71">
        <v>13</v>
      </c>
      <c r="E201" s="179">
        <v>1</v>
      </c>
      <c r="F201" s="100" t="s">
        <v>954</v>
      </c>
      <c r="G201" s="101" t="s">
        <v>955</v>
      </c>
      <c r="H201" s="102" t="s">
        <v>23</v>
      </c>
      <c r="I201" s="103" t="str">
        <f t="shared" si="23"/>
        <v>LAKI LAKI</v>
      </c>
      <c r="J201" s="104" t="s">
        <v>877</v>
      </c>
      <c r="K201" s="105">
        <v>27946</v>
      </c>
      <c r="L201" s="106">
        <f t="shared" ca="1" si="32"/>
        <v>43</v>
      </c>
      <c r="M201" s="104" t="s">
        <v>253</v>
      </c>
      <c r="N201" s="107" t="s">
        <v>220</v>
      </c>
      <c r="O201" s="104" t="str">
        <f t="shared" si="24"/>
        <v>ISLAM</v>
      </c>
      <c r="P201" s="104" t="s">
        <v>221</v>
      </c>
      <c r="Q201" s="104" t="s">
        <v>222</v>
      </c>
      <c r="R201" s="108">
        <v>1</v>
      </c>
      <c r="S201" s="104" t="s">
        <v>256</v>
      </c>
      <c r="T201" s="104" t="s">
        <v>283</v>
      </c>
      <c r="U201" s="104" t="s">
        <v>945</v>
      </c>
      <c r="V201" s="104" t="s">
        <v>953</v>
      </c>
      <c r="W201" s="109" t="s">
        <v>956</v>
      </c>
      <c r="X201" s="104" t="s">
        <v>955</v>
      </c>
      <c r="Y201" s="235" t="s">
        <v>829</v>
      </c>
      <c r="Z201" s="104" t="s">
        <v>22</v>
      </c>
      <c r="AA201" s="104" t="s">
        <v>229</v>
      </c>
      <c r="AB201" s="104" t="s">
        <v>230</v>
      </c>
      <c r="AC201" s="104" t="s">
        <v>231</v>
      </c>
      <c r="AD201" s="99" t="str">
        <f t="shared" si="25"/>
        <v>INDONESIA</v>
      </c>
      <c r="AE201" s="94" t="s">
        <v>808</v>
      </c>
      <c r="AF201" s="110" t="s">
        <v>809</v>
      </c>
      <c r="AG201" s="142" t="s">
        <v>166</v>
      </c>
      <c r="AH201" s="142" t="s">
        <v>203</v>
      </c>
      <c r="AI201" s="64" t="e">
        <f t="shared" si="31"/>
        <v>#N/A</v>
      </c>
      <c r="AJ201" s="64"/>
      <c r="AK201" s="142"/>
      <c r="AL201" s="207"/>
      <c r="AM201" s="207"/>
      <c r="AN201" s="207">
        <f t="shared" si="33"/>
        <v>0</v>
      </c>
      <c r="AO201" s="239"/>
      <c r="AP201" s="239"/>
      <c r="AQ201" s="239"/>
      <c r="AR201" s="239"/>
      <c r="AS201" s="239"/>
      <c r="AT201" s="239"/>
      <c r="AU201" s="239"/>
      <c r="AV201" s="239"/>
      <c r="AW201" s="239"/>
      <c r="AX201" s="239"/>
      <c r="AY201" s="239">
        <f t="shared" si="34"/>
        <v>0</v>
      </c>
      <c r="BA201" s="121"/>
    </row>
    <row r="202" spans="1:53" s="99" customFormat="1">
      <c r="A202" s="121"/>
      <c r="B202" s="71">
        <v>203</v>
      </c>
      <c r="C202" s="71">
        <v>39</v>
      </c>
      <c r="D202" s="71"/>
      <c r="E202" s="71">
        <v>2</v>
      </c>
      <c r="F202" s="143" t="s">
        <v>957</v>
      </c>
      <c r="G202" s="144" t="s">
        <v>958</v>
      </c>
      <c r="H202" s="145" t="s">
        <v>16</v>
      </c>
      <c r="I202" s="146" t="str">
        <f t="shared" si="23"/>
        <v>PEREMPUAN</v>
      </c>
      <c r="J202" s="120" t="s">
        <v>337</v>
      </c>
      <c r="K202" s="147">
        <v>30075</v>
      </c>
      <c r="L202" s="139">
        <f t="shared" ca="1" si="32"/>
        <v>37</v>
      </c>
      <c r="M202" s="120" t="s">
        <v>253</v>
      </c>
      <c r="N202" s="133" t="s">
        <v>220</v>
      </c>
      <c r="O202" s="120" t="str">
        <f t="shared" si="24"/>
        <v>ISLAM</v>
      </c>
      <c r="P202" s="120" t="s">
        <v>221</v>
      </c>
      <c r="Q202" s="120" t="s">
        <v>245</v>
      </c>
      <c r="R202" s="148">
        <v>3</v>
      </c>
      <c r="S202" s="120" t="s">
        <v>289</v>
      </c>
      <c r="T202" s="120" t="s">
        <v>246</v>
      </c>
      <c r="U202" s="120" t="s">
        <v>959</v>
      </c>
      <c r="V202" s="120" t="s">
        <v>960</v>
      </c>
      <c r="W202" s="149" t="s">
        <v>956</v>
      </c>
      <c r="X202" s="64" t="s">
        <v>955</v>
      </c>
      <c r="Y202" s="238" t="s">
        <v>829</v>
      </c>
      <c r="Z202" s="120" t="s">
        <v>22</v>
      </c>
      <c r="AA202" s="120" t="s">
        <v>229</v>
      </c>
      <c r="AB202" s="120" t="s">
        <v>230</v>
      </c>
      <c r="AC202" s="120" t="s">
        <v>231</v>
      </c>
      <c r="AD202" s="121" t="str">
        <f t="shared" si="25"/>
        <v>INDONESIA</v>
      </c>
      <c r="AE202" s="94" t="s">
        <v>808</v>
      </c>
      <c r="AF202" s="122" t="s">
        <v>809</v>
      </c>
      <c r="AG202" s="142" t="s">
        <v>166</v>
      </c>
      <c r="AH202" s="142" t="s">
        <v>203</v>
      </c>
      <c r="AI202" s="64">
        <f t="shared" si="31"/>
        <v>2</v>
      </c>
      <c r="AJ202" s="64"/>
      <c r="AK202" s="142"/>
      <c r="AL202" s="124">
        <v>700000</v>
      </c>
      <c r="AM202" s="124">
        <v>700000</v>
      </c>
      <c r="AN202" s="124">
        <f t="shared" si="33"/>
        <v>0</v>
      </c>
      <c r="AO202" s="125" t="s">
        <v>234</v>
      </c>
      <c r="AP202" s="125" t="s">
        <v>235</v>
      </c>
      <c r="AQ202" s="125" t="s">
        <v>236</v>
      </c>
      <c r="AR202" s="125" t="s">
        <v>237</v>
      </c>
      <c r="AS202" s="125" t="s">
        <v>238</v>
      </c>
      <c r="AT202" s="125" t="s">
        <v>239</v>
      </c>
      <c r="AU202" s="125" t="s">
        <v>240</v>
      </c>
      <c r="AV202" s="125">
        <v>0.2</v>
      </c>
      <c r="AW202" s="125"/>
      <c r="AX202" s="125"/>
      <c r="AY202" s="70">
        <f t="shared" si="34"/>
        <v>0.2</v>
      </c>
      <c r="AZ202" s="71"/>
    </row>
    <row r="203" spans="1:53">
      <c r="B203" s="71">
        <v>204</v>
      </c>
      <c r="C203" s="71">
        <v>40</v>
      </c>
      <c r="D203" s="71"/>
      <c r="E203" s="71">
        <v>3</v>
      </c>
      <c r="F203" s="88" t="s">
        <v>961</v>
      </c>
      <c r="G203" s="89" t="s">
        <v>962</v>
      </c>
      <c r="H203" s="90" t="s">
        <v>23</v>
      </c>
      <c r="I203" s="91" t="str">
        <f t="shared" si="23"/>
        <v>LAKI LAKI</v>
      </c>
      <c r="J203" s="64" t="s">
        <v>230</v>
      </c>
      <c r="K203" s="92">
        <v>37274</v>
      </c>
      <c r="L203" s="93">
        <f t="shared" ca="1" si="32"/>
        <v>18</v>
      </c>
      <c r="M203" s="64" t="s">
        <v>253</v>
      </c>
      <c r="N203" s="94" t="s">
        <v>220</v>
      </c>
      <c r="O203" s="64" t="str">
        <f t="shared" si="24"/>
        <v>ISLAM</v>
      </c>
      <c r="P203" s="64" t="s">
        <v>254</v>
      </c>
      <c r="Q203" s="64" t="s">
        <v>255</v>
      </c>
      <c r="R203" s="95">
        <v>4</v>
      </c>
      <c r="S203" s="64" t="s">
        <v>369</v>
      </c>
      <c r="T203" s="64" t="s">
        <v>266</v>
      </c>
      <c r="U203" s="64" t="s">
        <v>958</v>
      </c>
      <c r="V203" s="64" t="s">
        <v>955</v>
      </c>
      <c r="W203" s="96" t="s">
        <v>956</v>
      </c>
      <c r="X203" s="64" t="s">
        <v>955</v>
      </c>
      <c r="Y203" s="229" t="s">
        <v>829</v>
      </c>
      <c r="Z203" s="64" t="s">
        <v>22</v>
      </c>
      <c r="AA203" s="64" t="s">
        <v>229</v>
      </c>
      <c r="AB203" s="64" t="s">
        <v>230</v>
      </c>
      <c r="AC203" s="64" t="s">
        <v>231</v>
      </c>
      <c r="AD203" t="str">
        <f t="shared" si="25"/>
        <v>INDONESIA</v>
      </c>
      <c r="AE203" s="94" t="s">
        <v>808</v>
      </c>
      <c r="AF203" s="110" t="s">
        <v>809</v>
      </c>
      <c r="AG203" s="142" t="s">
        <v>166</v>
      </c>
      <c r="AH203" s="142"/>
      <c r="AI203" s="64">
        <f t="shared" si="31"/>
        <v>3</v>
      </c>
      <c r="AJ203" s="64"/>
      <c r="AK203" s="142"/>
      <c r="AL203" s="207"/>
      <c r="AM203" s="207"/>
      <c r="AN203" s="124">
        <f t="shared" si="33"/>
        <v>0</v>
      </c>
      <c r="AO203" s="239"/>
      <c r="AP203" s="239"/>
      <c r="AQ203" s="239"/>
      <c r="AR203" s="239"/>
      <c r="AS203" s="239"/>
      <c r="AT203" s="239"/>
      <c r="AU203" s="239"/>
      <c r="AV203" s="239"/>
      <c r="AW203" s="239"/>
      <c r="AX203" s="239"/>
      <c r="AY203" s="239">
        <f t="shared" si="34"/>
        <v>0</v>
      </c>
      <c r="BA203" s="121"/>
    </row>
    <row r="204" spans="1:53">
      <c r="B204" s="71">
        <v>205</v>
      </c>
      <c r="C204" s="71">
        <v>41</v>
      </c>
      <c r="D204" s="71"/>
      <c r="E204" s="138">
        <v>4</v>
      </c>
      <c r="F204" s="186" t="s">
        <v>963</v>
      </c>
      <c r="G204" s="144" t="s">
        <v>964</v>
      </c>
      <c r="H204" s="145" t="s">
        <v>23</v>
      </c>
      <c r="I204" s="146" t="str">
        <f t="shared" si="23"/>
        <v>LAKI LAKI</v>
      </c>
      <c r="J204" s="120" t="s">
        <v>230</v>
      </c>
      <c r="K204" s="147">
        <v>40662</v>
      </c>
      <c r="L204" s="139">
        <f t="shared" ca="1" si="32"/>
        <v>8</v>
      </c>
      <c r="M204" s="120"/>
      <c r="N204" s="187" t="s">
        <v>220</v>
      </c>
      <c r="O204" s="120" t="str">
        <f t="shared" si="24"/>
        <v>ISLAM</v>
      </c>
      <c r="P204" s="120" t="s">
        <v>254</v>
      </c>
      <c r="Q204" s="120" t="s">
        <v>255</v>
      </c>
      <c r="R204" s="148">
        <v>4</v>
      </c>
      <c r="S204" s="120" t="s">
        <v>265</v>
      </c>
      <c r="T204" s="120" t="s">
        <v>270</v>
      </c>
      <c r="U204" s="120" t="s">
        <v>958</v>
      </c>
      <c r="V204" s="120" t="s">
        <v>955</v>
      </c>
      <c r="W204" s="149" t="s">
        <v>956</v>
      </c>
      <c r="X204" s="120" t="s">
        <v>955</v>
      </c>
      <c r="Y204" s="238" t="s">
        <v>829</v>
      </c>
      <c r="Z204" s="120" t="s">
        <v>22</v>
      </c>
      <c r="AA204" s="120" t="s">
        <v>229</v>
      </c>
      <c r="AB204" s="120" t="s">
        <v>230</v>
      </c>
      <c r="AC204" s="120" t="s">
        <v>231</v>
      </c>
      <c r="AD204" s="121" t="str">
        <f t="shared" si="25"/>
        <v>INDONESIA</v>
      </c>
      <c r="AE204" s="94" t="s">
        <v>808</v>
      </c>
      <c r="AF204" s="122" t="s">
        <v>809</v>
      </c>
      <c r="AG204" s="142" t="s">
        <v>166</v>
      </c>
      <c r="AH204" s="142"/>
      <c r="AI204" s="64">
        <f t="shared" si="31"/>
        <v>3</v>
      </c>
      <c r="AJ204" s="64"/>
      <c r="AK204" s="142"/>
      <c r="AN204" s="124">
        <f t="shared" si="33"/>
        <v>0</v>
      </c>
      <c r="AY204" s="70">
        <f t="shared" si="34"/>
        <v>0</v>
      </c>
    </row>
    <row r="205" spans="1:53">
      <c r="B205" s="71">
        <v>206</v>
      </c>
      <c r="C205" s="71">
        <v>42</v>
      </c>
      <c r="D205" s="71">
        <v>14</v>
      </c>
      <c r="E205" s="192">
        <v>1</v>
      </c>
      <c r="F205" s="100" t="s">
        <v>965</v>
      </c>
      <c r="G205" s="101" t="s">
        <v>966</v>
      </c>
      <c r="H205" s="102" t="s">
        <v>23</v>
      </c>
      <c r="I205" s="103" t="str">
        <f t="shared" si="23"/>
        <v>LAKI LAKI</v>
      </c>
      <c r="J205" s="104" t="s">
        <v>877</v>
      </c>
      <c r="K205" s="105">
        <v>27394</v>
      </c>
      <c r="L205" s="106">
        <f t="shared" ca="1" si="32"/>
        <v>45</v>
      </c>
      <c r="M205" s="104" t="s">
        <v>253</v>
      </c>
      <c r="N205" s="107" t="s">
        <v>220</v>
      </c>
      <c r="O205" s="104" t="str">
        <f t="shared" si="24"/>
        <v>ISLAM</v>
      </c>
      <c r="P205" s="104" t="s">
        <v>221</v>
      </c>
      <c r="Q205" s="104" t="s">
        <v>222</v>
      </c>
      <c r="R205" s="108">
        <v>1</v>
      </c>
      <c r="S205" s="104" t="s">
        <v>256</v>
      </c>
      <c r="T205" s="104" t="s">
        <v>283</v>
      </c>
      <c r="U205" s="104" t="s">
        <v>878</v>
      </c>
      <c r="V205" s="104" t="s">
        <v>879</v>
      </c>
      <c r="W205" s="109" t="s">
        <v>967</v>
      </c>
      <c r="X205" s="104" t="s">
        <v>966</v>
      </c>
      <c r="Y205" s="235" t="s">
        <v>829</v>
      </c>
      <c r="Z205" s="104" t="s">
        <v>22</v>
      </c>
      <c r="AA205" s="104" t="s">
        <v>229</v>
      </c>
      <c r="AB205" s="104" t="s">
        <v>230</v>
      </c>
      <c r="AC205" s="104" t="s">
        <v>231</v>
      </c>
      <c r="AD205" s="99" t="str">
        <f t="shared" si="25"/>
        <v>INDONESIA</v>
      </c>
      <c r="AE205" s="94" t="s">
        <v>808</v>
      </c>
      <c r="AF205" s="110" t="s">
        <v>809</v>
      </c>
      <c r="AG205" s="142" t="s">
        <v>166</v>
      </c>
      <c r="AH205" s="71" t="s">
        <v>203</v>
      </c>
      <c r="AI205" s="64" t="e">
        <f t="shared" si="31"/>
        <v>#N/A</v>
      </c>
      <c r="AJ205" s="64"/>
      <c r="AK205" s="142"/>
      <c r="AL205" s="207"/>
      <c r="AM205" s="207"/>
      <c r="AN205" s="124">
        <f t="shared" si="33"/>
        <v>0</v>
      </c>
      <c r="AO205" s="239"/>
      <c r="AP205" s="239"/>
      <c r="AQ205" s="239"/>
      <c r="AR205" s="239"/>
      <c r="AS205" s="239"/>
      <c r="AT205" s="239"/>
      <c r="AU205" s="239"/>
      <c r="AV205" s="239"/>
      <c r="AW205" s="239"/>
      <c r="AX205" s="239"/>
      <c r="AY205" s="70">
        <f t="shared" si="34"/>
        <v>0</v>
      </c>
      <c r="BA205" s="121"/>
    </row>
    <row r="206" spans="1:53" s="99" customFormat="1">
      <c r="A206" s="121"/>
      <c r="B206" s="71">
        <v>207</v>
      </c>
      <c r="C206" s="71">
        <v>43</v>
      </c>
      <c r="D206" s="71"/>
      <c r="E206" s="71">
        <v>2</v>
      </c>
      <c r="F206" s="88" t="s">
        <v>968</v>
      </c>
      <c r="G206" s="89" t="s">
        <v>969</v>
      </c>
      <c r="H206" s="90" t="s">
        <v>16</v>
      </c>
      <c r="I206" s="91" t="str">
        <f t="shared" si="23"/>
        <v>PEREMPUAN</v>
      </c>
      <c r="J206" s="64" t="s">
        <v>970</v>
      </c>
      <c r="K206" s="92">
        <v>28783</v>
      </c>
      <c r="L206" s="93">
        <f t="shared" ca="1" si="32"/>
        <v>41</v>
      </c>
      <c r="M206" s="64" t="s">
        <v>253</v>
      </c>
      <c r="N206" s="94" t="s">
        <v>220</v>
      </c>
      <c r="O206" s="64" t="str">
        <f t="shared" si="24"/>
        <v>ISLAM</v>
      </c>
      <c r="P206" s="64" t="s">
        <v>221</v>
      </c>
      <c r="Q206" s="64" t="s">
        <v>245</v>
      </c>
      <c r="R206" s="95">
        <v>3</v>
      </c>
      <c r="S206" s="64" t="s">
        <v>256</v>
      </c>
      <c r="T206" s="64" t="s">
        <v>246</v>
      </c>
      <c r="U206" s="64" t="s">
        <v>971</v>
      </c>
      <c r="V206" s="64" t="s">
        <v>972</v>
      </c>
      <c r="W206" s="96" t="s">
        <v>967</v>
      </c>
      <c r="X206" s="64" t="s">
        <v>966</v>
      </c>
      <c r="Y206" s="229" t="s">
        <v>829</v>
      </c>
      <c r="Z206" s="64" t="s">
        <v>22</v>
      </c>
      <c r="AA206" s="64" t="s">
        <v>229</v>
      </c>
      <c r="AB206" s="64" t="s">
        <v>230</v>
      </c>
      <c r="AC206" s="64" t="s">
        <v>231</v>
      </c>
      <c r="AD206" t="str">
        <f t="shared" si="25"/>
        <v>INDONESIA</v>
      </c>
      <c r="AE206" s="94" t="s">
        <v>808</v>
      </c>
      <c r="AF206" s="122" t="s">
        <v>809</v>
      </c>
      <c r="AG206" s="142" t="s">
        <v>166</v>
      </c>
      <c r="AH206" s="71" t="s">
        <v>203</v>
      </c>
      <c r="AI206" s="64">
        <f t="shared" si="31"/>
        <v>2</v>
      </c>
      <c r="AJ206" s="64"/>
      <c r="AK206" s="142"/>
      <c r="AL206" s="124">
        <v>2000000</v>
      </c>
      <c r="AM206" s="124">
        <v>2000000</v>
      </c>
      <c r="AN206" s="124">
        <f t="shared" si="33"/>
        <v>0</v>
      </c>
      <c r="AO206" s="125" t="s">
        <v>234</v>
      </c>
      <c r="AP206" s="125" t="s">
        <v>235</v>
      </c>
      <c r="AQ206" s="125" t="s">
        <v>236</v>
      </c>
      <c r="AR206" s="125" t="s">
        <v>237</v>
      </c>
      <c r="AS206" s="125" t="s">
        <v>238</v>
      </c>
      <c r="AT206" s="125" t="s">
        <v>239</v>
      </c>
      <c r="AU206" s="125" t="s">
        <v>240</v>
      </c>
      <c r="AV206" s="125">
        <v>1</v>
      </c>
      <c r="AW206" s="125">
        <v>2</v>
      </c>
      <c r="AX206" s="125"/>
      <c r="AY206" s="70">
        <f t="shared" si="34"/>
        <v>3</v>
      </c>
      <c r="AZ206" s="71"/>
    </row>
    <row r="207" spans="1:53">
      <c r="B207" s="71">
        <v>208</v>
      </c>
      <c r="C207" s="71">
        <v>44</v>
      </c>
      <c r="D207" s="71"/>
      <c r="E207" s="71">
        <v>3</v>
      </c>
      <c r="F207" s="88" t="s">
        <v>973</v>
      </c>
      <c r="G207" s="89" t="s">
        <v>974</v>
      </c>
      <c r="H207" s="90" t="s">
        <v>16</v>
      </c>
      <c r="I207" s="91" t="str">
        <f t="shared" si="23"/>
        <v>PEREMPUAN</v>
      </c>
      <c r="J207" s="64" t="s">
        <v>230</v>
      </c>
      <c r="K207" s="92">
        <v>36266</v>
      </c>
      <c r="L207" s="93">
        <f t="shared" ca="1" si="32"/>
        <v>20</v>
      </c>
      <c r="M207" s="64" t="s">
        <v>253</v>
      </c>
      <c r="N207" s="94" t="s">
        <v>220</v>
      </c>
      <c r="O207" s="64" t="str">
        <f t="shared" si="24"/>
        <v>ISLAM</v>
      </c>
      <c r="P207" s="64" t="s">
        <v>254</v>
      </c>
      <c r="Q207" s="64" t="s">
        <v>255</v>
      </c>
      <c r="R207" s="95">
        <v>4</v>
      </c>
      <c r="S207" s="64" t="s">
        <v>886</v>
      </c>
      <c r="T207" s="64" t="s">
        <v>266</v>
      </c>
      <c r="U207" s="64" t="s">
        <v>969</v>
      </c>
      <c r="V207" s="64" t="s">
        <v>966</v>
      </c>
      <c r="W207" s="96" t="s">
        <v>967</v>
      </c>
      <c r="X207" s="64" t="s">
        <v>966</v>
      </c>
      <c r="Y207" s="229" t="s">
        <v>829</v>
      </c>
      <c r="Z207" s="64" t="s">
        <v>22</v>
      </c>
      <c r="AA207" s="64" t="s">
        <v>229</v>
      </c>
      <c r="AB207" s="64" t="s">
        <v>230</v>
      </c>
      <c r="AC207" s="64" t="s">
        <v>231</v>
      </c>
      <c r="AD207" t="str">
        <f t="shared" si="25"/>
        <v>INDONESIA</v>
      </c>
      <c r="AE207" s="94" t="s">
        <v>808</v>
      </c>
      <c r="AF207" s="110" t="s">
        <v>809</v>
      </c>
      <c r="AG207" s="142" t="s">
        <v>166</v>
      </c>
      <c r="AH207" s="142"/>
      <c r="AI207" s="64">
        <f t="shared" si="31"/>
        <v>3</v>
      </c>
      <c r="AJ207" s="64"/>
      <c r="AK207" s="142"/>
      <c r="AN207" s="124">
        <f t="shared" si="33"/>
        <v>0</v>
      </c>
      <c r="AY207" s="70">
        <f t="shared" si="34"/>
        <v>0</v>
      </c>
    </row>
    <row r="208" spans="1:53">
      <c r="B208" s="71">
        <v>209</v>
      </c>
      <c r="C208" s="71">
        <v>45</v>
      </c>
      <c r="D208" s="71"/>
      <c r="E208" s="138">
        <v>4</v>
      </c>
      <c r="F208" s="143" t="s">
        <v>975</v>
      </c>
      <c r="G208" s="144" t="s">
        <v>976</v>
      </c>
      <c r="H208" s="145" t="s">
        <v>16</v>
      </c>
      <c r="I208" s="146" t="str">
        <f t="shared" si="23"/>
        <v>PEREMPUAN</v>
      </c>
      <c r="J208" s="120" t="s">
        <v>230</v>
      </c>
      <c r="K208" s="147">
        <v>39225</v>
      </c>
      <c r="L208" s="139">
        <f t="shared" ca="1" si="32"/>
        <v>12</v>
      </c>
      <c r="M208" s="120" t="s">
        <v>253</v>
      </c>
      <c r="N208" s="133" t="s">
        <v>220</v>
      </c>
      <c r="O208" s="120" t="str">
        <f t="shared" si="24"/>
        <v>ISLAM</v>
      </c>
      <c r="P208" s="120" t="s">
        <v>254</v>
      </c>
      <c r="Q208" s="120" t="s">
        <v>255</v>
      </c>
      <c r="R208" s="148">
        <v>4</v>
      </c>
      <c r="S208" s="120" t="s">
        <v>369</v>
      </c>
      <c r="T208" s="120" t="s">
        <v>266</v>
      </c>
      <c r="U208" s="120" t="s">
        <v>969</v>
      </c>
      <c r="V208" s="120" t="s">
        <v>966</v>
      </c>
      <c r="W208" s="149" t="s">
        <v>967</v>
      </c>
      <c r="X208" s="120" t="s">
        <v>966</v>
      </c>
      <c r="Y208" s="238" t="s">
        <v>829</v>
      </c>
      <c r="Z208" s="120" t="s">
        <v>22</v>
      </c>
      <c r="AA208" s="120" t="s">
        <v>229</v>
      </c>
      <c r="AB208" s="120" t="s">
        <v>230</v>
      </c>
      <c r="AC208" s="120" t="s">
        <v>231</v>
      </c>
      <c r="AD208" s="121" t="str">
        <f t="shared" si="25"/>
        <v>INDONESIA</v>
      </c>
      <c r="AE208" s="94" t="s">
        <v>808</v>
      </c>
      <c r="AF208" s="122" t="s">
        <v>809</v>
      </c>
      <c r="AG208" s="142" t="s">
        <v>166</v>
      </c>
      <c r="AH208" s="142"/>
      <c r="AI208" s="64">
        <f t="shared" si="31"/>
        <v>3</v>
      </c>
      <c r="AJ208" s="64"/>
      <c r="AK208" s="142"/>
      <c r="AN208" s="124">
        <f t="shared" si="33"/>
        <v>0</v>
      </c>
      <c r="AY208" s="70">
        <f t="shared" si="34"/>
        <v>0</v>
      </c>
    </row>
    <row r="209" spans="1:53">
      <c r="B209" s="71">
        <v>210</v>
      </c>
      <c r="C209" s="71">
        <v>46</v>
      </c>
      <c r="D209" s="71">
        <v>15</v>
      </c>
      <c r="E209" s="192">
        <v>1</v>
      </c>
      <c r="F209" s="100" t="s">
        <v>977</v>
      </c>
      <c r="G209" s="101" t="s">
        <v>978</v>
      </c>
      <c r="H209" s="102" t="s">
        <v>23</v>
      </c>
      <c r="I209" s="103" t="str">
        <f t="shared" si="23"/>
        <v>LAKI LAKI</v>
      </c>
      <c r="J209" s="104" t="s">
        <v>541</v>
      </c>
      <c r="K209" s="105">
        <v>22495</v>
      </c>
      <c r="L209" s="106">
        <f t="shared" ca="1" si="32"/>
        <v>58</v>
      </c>
      <c r="M209" s="104" t="s">
        <v>274</v>
      </c>
      <c r="N209" s="107" t="s">
        <v>220</v>
      </c>
      <c r="O209" s="104" t="str">
        <f t="shared" si="24"/>
        <v>ISLAM</v>
      </c>
      <c r="P209" s="104" t="s">
        <v>221</v>
      </c>
      <c r="Q209" s="104" t="s">
        <v>222</v>
      </c>
      <c r="R209" s="108">
        <v>1</v>
      </c>
      <c r="S209" s="104" t="s">
        <v>256</v>
      </c>
      <c r="T209" s="104" t="s">
        <v>283</v>
      </c>
      <c r="U209" s="104" t="s">
        <v>979</v>
      </c>
      <c r="V209" s="104" t="s">
        <v>980</v>
      </c>
      <c r="W209" s="109" t="s">
        <v>981</v>
      </c>
      <c r="X209" s="104" t="s">
        <v>978</v>
      </c>
      <c r="Y209" s="235" t="s">
        <v>829</v>
      </c>
      <c r="Z209" s="104" t="s">
        <v>22</v>
      </c>
      <c r="AA209" s="104" t="s">
        <v>229</v>
      </c>
      <c r="AB209" s="104" t="s">
        <v>230</v>
      </c>
      <c r="AC209" s="104" t="s">
        <v>231</v>
      </c>
      <c r="AD209" s="99" t="str">
        <f t="shared" si="25"/>
        <v>INDONESIA</v>
      </c>
      <c r="AE209" s="94" t="s">
        <v>808</v>
      </c>
      <c r="AF209" s="110" t="s">
        <v>809</v>
      </c>
      <c r="AG209" s="142" t="s">
        <v>760</v>
      </c>
      <c r="AH209" s="142" t="s">
        <v>203</v>
      </c>
      <c r="AI209" s="64" t="e">
        <f t="shared" si="31"/>
        <v>#N/A</v>
      </c>
      <c r="AJ209" s="64"/>
      <c r="AK209" s="142"/>
      <c r="AL209" s="207"/>
      <c r="AM209" s="207"/>
      <c r="AN209" s="124">
        <f t="shared" si="33"/>
        <v>0</v>
      </c>
      <c r="AO209" s="239"/>
      <c r="AP209" s="239"/>
      <c r="AQ209" s="239"/>
      <c r="AR209" s="239"/>
      <c r="AS209" s="239"/>
      <c r="AT209" s="239"/>
      <c r="AU209" s="239"/>
      <c r="AV209" s="239"/>
      <c r="AW209" s="239"/>
      <c r="AX209" s="239"/>
      <c r="AY209" s="70">
        <f t="shared" si="34"/>
        <v>0</v>
      </c>
      <c r="BA209" s="121"/>
    </row>
    <row r="210" spans="1:53" s="99" customFormat="1">
      <c r="A210" s="121"/>
      <c r="B210" s="71">
        <v>211</v>
      </c>
      <c r="C210" s="71">
        <v>47</v>
      </c>
      <c r="D210" s="71"/>
      <c r="E210" s="71">
        <v>2</v>
      </c>
      <c r="F210" s="98" t="s">
        <v>982</v>
      </c>
      <c r="G210" s="89" t="s">
        <v>983</v>
      </c>
      <c r="H210" s="90" t="s">
        <v>16</v>
      </c>
      <c r="I210" s="91" t="str">
        <f t="shared" si="23"/>
        <v>PEREMPUAN</v>
      </c>
      <c r="J210" s="64" t="s">
        <v>760</v>
      </c>
      <c r="K210" s="92">
        <v>26860</v>
      </c>
      <c r="L210" s="93">
        <f t="shared" ca="1" si="32"/>
        <v>46</v>
      </c>
      <c r="M210" s="64"/>
      <c r="N210" s="246" t="s">
        <v>220</v>
      </c>
      <c r="O210" s="64" t="str">
        <f t="shared" si="24"/>
        <v>ISLAM</v>
      </c>
      <c r="P210" s="64" t="s">
        <v>221</v>
      </c>
      <c r="Q210" s="64" t="s">
        <v>245</v>
      </c>
      <c r="R210" s="95">
        <v>3</v>
      </c>
      <c r="S210" s="64" t="s">
        <v>256</v>
      </c>
      <c r="T210" s="64" t="s">
        <v>246</v>
      </c>
      <c r="U210" s="64" t="s">
        <v>984</v>
      </c>
      <c r="V210" s="64" t="s">
        <v>985</v>
      </c>
      <c r="W210" s="96" t="s">
        <v>981</v>
      </c>
      <c r="X210" s="64" t="s">
        <v>978</v>
      </c>
      <c r="Y210" s="229" t="s">
        <v>829</v>
      </c>
      <c r="Z210" s="64" t="s">
        <v>22</v>
      </c>
      <c r="AA210" s="64" t="s">
        <v>229</v>
      </c>
      <c r="AB210" s="64" t="s">
        <v>230</v>
      </c>
      <c r="AC210" s="64" t="s">
        <v>231</v>
      </c>
      <c r="AD210" t="str">
        <f t="shared" si="25"/>
        <v>INDONESIA</v>
      </c>
      <c r="AE210" s="94" t="s">
        <v>808</v>
      </c>
      <c r="AF210" s="122" t="s">
        <v>809</v>
      </c>
      <c r="AG210" s="142" t="s">
        <v>760</v>
      </c>
      <c r="AH210" s="142" t="s">
        <v>203</v>
      </c>
      <c r="AI210" s="64">
        <f t="shared" si="31"/>
        <v>2</v>
      </c>
      <c r="AJ210" s="64"/>
      <c r="AK210" s="142"/>
      <c r="AL210" s="124">
        <v>1500000</v>
      </c>
      <c r="AM210" s="124">
        <v>1500000</v>
      </c>
      <c r="AN210" s="124">
        <f t="shared" si="33"/>
        <v>0</v>
      </c>
      <c r="AO210" s="125" t="s">
        <v>234</v>
      </c>
      <c r="AP210" s="125" t="s">
        <v>235</v>
      </c>
      <c r="AQ210" s="125" t="s">
        <v>236</v>
      </c>
      <c r="AR210" s="125" t="s">
        <v>237</v>
      </c>
      <c r="AS210" s="125" t="s">
        <v>238</v>
      </c>
      <c r="AT210" s="125" t="s">
        <v>239</v>
      </c>
      <c r="AU210" s="125" t="s">
        <v>240</v>
      </c>
      <c r="AV210" s="125">
        <v>0.5</v>
      </c>
      <c r="AW210" s="125">
        <v>2</v>
      </c>
      <c r="AX210" s="125"/>
      <c r="AY210" s="70">
        <f t="shared" si="34"/>
        <v>2.5</v>
      </c>
      <c r="AZ210" s="71"/>
    </row>
    <row r="211" spans="1:53">
      <c r="B211" s="71">
        <v>212</v>
      </c>
      <c r="C211" s="71">
        <v>48</v>
      </c>
      <c r="D211" s="71"/>
      <c r="E211" s="71">
        <v>3</v>
      </c>
      <c r="F211" s="88" t="s">
        <v>986</v>
      </c>
      <c r="G211" s="89" t="s">
        <v>987</v>
      </c>
      <c r="H211" s="90" t="s">
        <v>23</v>
      </c>
      <c r="I211" s="91" t="str">
        <f t="shared" si="23"/>
        <v>LAKI LAKI</v>
      </c>
      <c r="J211" s="64" t="s">
        <v>760</v>
      </c>
      <c r="K211" s="92">
        <v>31976</v>
      </c>
      <c r="L211" s="93">
        <f t="shared" ca="1" si="32"/>
        <v>32</v>
      </c>
      <c r="M211" s="64" t="s">
        <v>253</v>
      </c>
      <c r="N211" s="94" t="s">
        <v>220</v>
      </c>
      <c r="O211" s="64" t="str">
        <f t="shared" si="24"/>
        <v>ISLAM</v>
      </c>
      <c r="P211" s="64" t="s">
        <v>254</v>
      </c>
      <c r="Q211" s="64" t="s">
        <v>255</v>
      </c>
      <c r="R211" s="95">
        <v>4</v>
      </c>
      <c r="S211" s="64" t="s">
        <v>289</v>
      </c>
      <c r="T211" s="64" t="s">
        <v>283</v>
      </c>
      <c r="U211" s="64" t="s">
        <v>988</v>
      </c>
      <c r="V211" s="64" t="s">
        <v>978</v>
      </c>
      <c r="W211" s="96" t="s">
        <v>981</v>
      </c>
      <c r="X211" s="64" t="s">
        <v>978</v>
      </c>
      <c r="Y211" s="229" t="s">
        <v>829</v>
      </c>
      <c r="Z211" s="64" t="s">
        <v>22</v>
      </c>
      <c r="AA211" s="64" t="s">
        <v>229</v>
      </c>
      <c r="AB211" s="64" t="s">
        <v>230</v>
      </c>
      <c r="AC211" s="64" t="s">
        <v>231</v>
      </c>
      <c r="AD211" t="str">
        <f t="shared" si="25"/>
        <v>INDONESIA</v>
      </c>
      <c r="AE211" s="94" t="s">
        <v>808</v>
      </c>
      <c r="AF211" s="110" t="s">
        <v>809</v>
      </c>
      <c r="AG211" s="142" t="s">
        <v>760</v>
      </c>
      <c r="AH211" s="142"/>
      <c r="AI211" s="64">
        <f t="shared" si="31"/>
        <v>3</v>
      </c>
      <c r="AJ211" s="64"/>
      <c r="AK211" s="142"/>
      <c r="AN211" s="124">
        <f t="shared" si="33"/>
        <v>0</v>
      </c>
      <c r="AY211" s="70">
        <f t="shared" si="34"/>
        <v>0</v>
      </c>
    </row>
    <row r="212" spans="1:53">
      <c r="B212" s="71"/>
      <c r="C212" s="71">
        <v>49</v>
      </c>
      <c r="D212" s="71"/>
      <c r="E212" s="71">
        <v>4</v>
      </c>
      <c r="F212" s="143" t="s">
        <v>989</v>
      </c>
      <c r="G212" s="144" t="s">
        <v>990</v>
      </c>
      <c r="H212" s="145" t="s">
        <v>16</v>
      </c>
      <c r="I212" s="146" t="str">
        <f>IF(H212="L","LAKI LAKI",IF(H212="P","PEREMPUAN",""))</f>
        <v>PEREMPUAN</v>
      </c>
      <c r="J212" s="120" t="s">
        <v>22</v>
      </c>
      <c r="K212" s="147">
        <v>35407</v>
      </c>
      <c r="L212" s="139">
        <f t="shared" ca="1" si="32"/>
        <v>23</v>
      </c>
      <c r="M212" s="120" t="s">
        <v>253</v>
      </c>
      <c r="N212" s="133" t="s">
        <v>220</v>
      </c>
      <c r="O212" s="120" t="str">
        <f>IF(N212="1","ISLAM",IF(N212="2","KRISTEN",""))</f>
        <v>ISLAM</v>
      </c>
      <c r="P212" s="120" t="s">
        <v>221</v>
      </c>
      <c r="Q212" s="120" t="s">
        <v>255</v>
      </c>
      <c r="R212" s="148">
        <v>4</v>
      </c>
      <c r="S212" s="120" t="s">
        <v>223</v>
      </c>
      <c r="T212" s="120" t="s">
        <v>266</v>
      </c>
      <c r="U212" s="120" t="s">
        <v>988</v>
      </c>
      <c r="V212" s="120" t="s">
        <v>978</v>
      </c>
      <c r="W212" s="96" t="s">
        <v>981</v>
      </c>
      <c r="X212" s="120" t="s">
        <v>978</v>
      </c>
      <c r="Y212" s="238" t="s">
        <v>829</v>
      </c>
      <c r="Z212" s="120" t="s">
        <v>22</v>
      </c>
      <c r="AA212" s="120" t="s">
        <v>229</v>
      </c>
      <c r="AB212" s="120" t="s">
        <v>230</v>
      </c>
      <c r="AC212" s="120" t="s">
        <v>231</v>
      </c>
      <c r="AD212" s="121" t="str">
        <f>IF(H212="L","INDONESIA",IF(H212="P","INDONESIA",""))</f>
        <v>INDONESIA</v>
      </c>
      <c r="AE212" s="94" t="s">
        <v>808</v>
      </c>
      <c r="AF212" s="122" t="s">
        <v>809</v>
      </c>
      <c r="AG212" s="142" t="s">
        <v>760</v>
      </c>
      <c r="AH212" s="142"/>
      <c r="AI212" s="64"/>
      <c r="AJ212" s="64"/>
      <c r="AK212" s="142"/>
      <c r="AN212" s="124"/>
    </row>
    <row r="213" spans="1:53">
      <c r="B213" s="71">
        <v>213</v>
      </c>
      <c r="C213" s="71">
        <v>50</v>
      </c>
      <c r="D213" s="71"/>
      <c r="E213" s="71">
        <v>5</v>
      </c>
      <c r="F213" s="88"/>
      <c r="G213" s="89" t="s">
        <v>991</v>
      </c>
      <c r="H213" s="90" t="s">
        <v>23</v>
      </c>
      <c r="I213" s="91" t="str">
        <f t="shared" si="23"/>
        <v>LAKI LAKI</v>
      </c>
      <c r="J213" s="64" t="s">
        <v>414</v>
      </c>
      <c r="K213" s="92">
        <v>32368</v>
      </c>
      <c r="L213" s="93">
        <f t="shared" ca="1" si="32"/>
        <v>31</v>
      </c>
      <c r="M213" s="64"/>
      <c r="N213" s="94" t="s">
        <v>220</v>
      </c>
      <c r="O213" s="64" t="str">
        <f t="shared" si="24"/>
        <v>ISLAM</v>
      </c>
      <c r="P213" s="64" t="s">
        <v>221</v>
      </c>
      <c r="Q213" s="64" t="s">
        <v>992</v>
      </c>
      <c r="R213" s="95"/>
      <c r="S213" s="64" t="s">
        <v>256</v>
      </c>
      <c r="T213" s="64" t="s">
        <v>283</v>
      </c>
      <c r="U213" s="64"/>
      <c r="V213" s="64"/>
      <c r="W213" s="96" t="s">
        <v>981</v>
      </c>
      <c r="X213" s="64" t="s">
        <v>978</v>
      </c>
      <c r="Y213" s="229" t="s">
        <v>829</v>
      </c>
      <c r="Z213" s="64"/>
      <c r="AA213" s="64"/>
      <c r="AB213" s="64"/>
      <c r="AC213" s="64"/>
      <c r="AD213" t="str">
        <f t="shared" si="25"/>
        <v>INDONESIA</v>
      </c>
      <c r="AE213" s="94" t="s">
        <v>808</v>
      </c>
      <c r="AF213" s="110" t="s">
        <v>809</v>
      </c>
      <c r="AG213" s="142" t="s">
        <v>166</v>
      </c>
      <c r="AH213" s="142" t="s">
        <v>203</v>
      </c>
      <c r="AI213" s="64" t="e">
        <f t="shared" si="31"/>
        <v>#N/A</v>
      </c>
      <c r="AJ213" s="64"/>
      <c r="AK213" s="142"/>
      <c r="AN213" s="124"/>
    </row>
    <row r="214" spans="1:53">
      <c r="B214" s="71">
        <v>219</v>
      </c>
      <c r="C214" s="71">
        <v>51</v>
      </c>
      <c r="D214" s="71">
        <v>16</v>
      </c>
      <c r="E214" s="192">
        <v>1</v>
      </c>
      <c r="F214" s="100" t="s">
        <v>993</v>
      </c>
      <c r="G214" s="101" t="s">
        <v>994</v>
      </c>
      <c r="H214" s="102" t="s">
        <v>23</v>
      </c>
      <c r="I214" s="103" t="str">
        <f t="shared" si="23"/>
        <v>LAKI LAKI</v>
      </c>
      <c r="J214" s="104" t="s">
        <v>414</v>
      </c>
      <c r="K214" s="105">
        <v>24678</v>
      </c>
      <c r="L214" s="106">
        <f t="shared" ca="1" si="32"/>
        <v>52</v>
      </c>
      <c r="M214" s="104" t="s">
        <v>253</v>
      </c>
      <c r="N214" s="107" t="s">
        <v>220</v>
      </c>
      <c r="O214" s="104" t="str">
        <f t="shared" si="24"/>
        <v>ISLAM</v>
      </c>
      <c r="P214" s="104" t="s">
        <v>221</v>
      </c>
      <c r="Q214" s="104" t="s">
        <v>222</v>
      </c>
      <c r="R214" s="108">
        <v>1</v>
      </c>
      <c r="S214" s="104" t="s">
        <v>256</v>
      </c>
      <c r="T214" s="104" t="s">
        <v>283</v>
      </c>
      <c r="U214" s="104" t="s">
        <v>995</v>
      </c>
      <c r="V214" s="104" t="s">
        <v>996</v>
      </c>
      <c r="W214" s="109" t="s">
        <v>997</v>
      </c>
      <c r="X214" s="104" t="s">
        <v>998</v>
      </c>
      <c r="Y214" s="235" t="s">
        <v>829</v>
      </c>
      <c r="Z214" s="104" t="s">
        <v>22</v>
      </c>
      <c r="AA214" s="104" t="s">
        <v>229</v>
      </c>
      <c r="AB214" s="104" t="s">
        <v>230</v>
      </c>
      <c r="AC214" s="104" t="s">
        <v>231</v>
      </c>
      <c r="AD214" s="99" t="str">
        <f t="shared" si="25"/>
        <v>INDONESIA</v>
      </c>
      <c r="AE214" s="94" t="s">
        <v>808</v>
      </c>
      <c r="AF214" s="110" t="s">
        <v>809</v>
      </c>
      <c r="AG214" s="142" t="s">
        <v>166</v>
      </c>
      <c r="AH214" s="142" t="s">
        <v>203</v>
      </c>
      <c r="AI214" s="64" t="e">
        <f t="shared" si="31"/>
        <v>#N/A</v>
      </c>
      <c r="AJ214" s="64"/>
      <c r="AK214" s="142"/>
      <c r="AL214" s="207"/>
      <c r="AM214" s="207"/>
      <c r="AN214" s="124">
        <f t="shared" si="33"/>
        <v>0</v>
      </c>
      <c r="AO214" s="239"/>
      <c r="AP214" s="239"/>
      <c r="AQ214" s="239"/>
      <c r="AR214" s="239"/>
      <c r="AS214" s="239"/>
      <c r="AT214" s="239"/>
      <c r="AU214" s="239"/>
      <c r="AV214" s="239"/>
      <c r="AW214" s="239"/>
      <c r="AX214" s="239"/>
      <c r="AY214" s="70">
        <f t="shared" si="34"/>
        <v>0</v>
      </c>
      <c r="BA214" s="121"/>
    </row>
    <row r="215" spans="1:53" s="99" customFormat="1">
      <c r="A215" s="121"/>
      <c r="B215" s="71">
        <v>220</v>
      </c>
      <c r="C215" s="71">
        <v>52</v>
      </c>
      <c r="D215" s="71"/>
      <c r="E215" s="138">
        <v>2</v>
      </c>
      <c r="F215" s="88" t="s">
        <v>999</v>
      </c>
      <c r="G215" s="89" t="s">
        <v>1000</v>
      </c>
      <c r="H215" s="90" t="s">
        <v>16</v>
      </c>
      <c r="I215" s="91" t="str">
        <f t="shared" si="23"/>
        <v>PEREMPUAN</v>
      </c>
      <c r="J215" s="64" t="s">
        <v>414</v>
      </c>
      <c r="K215" s="92">
        <v>25739</v>
      </c>
      <c r="L215" s="93">
        <f t="shared" ca="1" si="32"/>
        <v>49</v>
      </c>
      <c r="M215" s="64" t="s">
        <v>253</v>
      </c>
      <c r="N215" s="94" t="s">
        <v>220</v>
      </c>
      <c r="O215" s="64" t="str">
        <f t="shared" si="24"/>
        <v>ISLAM</v>
      </c>
      <c r="P215" s="64" t="s">
        <v>221</v>
      </c>
      <c r="Q215" s="64" t="s">
        <v>245</v>
      </c>
      <c r="R215" s="95">
        <v>3</v>
      </c>
      <c r="S215" s="64" t="s">
        <v>256</v>
      </c>
      <c r="T215" s="64" t="s">
        <v>246</v>
      </c>
      <c r="U215" s="64" t="s">
        <v>1001</v>
      </c>
      <c r="V215" s="64" t="s">
        <v>1002</v>
      </c>
      <c r="W215" s="96" t="s">
        <v>997</v>
      </c>
      <c r="X215" s="64" t="s">
        <v>998</v>
      </c>
      <c r="Y215" s="229" t="s">
        <v>829</v>
      </c>
      <c r="Z215" s="64" t="s">
        <v>22</v>
      </c>
      <c r="AA215" s="64" t="s">
        <v>229</v>
      </c>
      <c r="AB215" s="64" t="s">
        <v>230</v>
      </c>
      <c r="AC215" s="64" t="s">
        <v>231</v>
      </c>
      <c r="AD215" t="str">
        <f t="shared" si="25"/>
        <v>INDONESIA</v>
      </c>
      <c r="AE215" s="94" t="s">
        <v>808</v>
      </c>
      <c r="AF215" s="122" t="s">
        <v>809</v>
      </c>
      <c r="AG215" s="142" t="s">
        <v>166</v>
      </c>
      <c r="AH215" s="142" t="s">
        <v>203</v>
      </c>
      <c r="AI215" s="64">
        <f t="shared" si="31"/>
        <v>2</v>
      </c>
      <c r="AJ215" s="64"/>
      <c r="AK215" s="142"/>
      <c r="AL215" s="124">
        <v>3000000</v>
      </c>
      <c r="AM215" s="124">
        <v>2900000</v>
      </c>
      <c r="AN215" s="124">
        <f t="shared" si="33"/>
        <v>100000</v>
      </c>
      <c r="AO215" s="125" t="s">
        <v>234</v>
      </c>
      <c r="AP215" s="125" t="s">
        <v>235</v>
      </c>
      <c r="AQ215" s="125" t="s">
        <v>236</v>
      </c>
      <c r="AR215" s="125" t="s">
        <v>237</v>
      </c>
      <c r="AS215" s="125" t="s">
        <v>238</v>
      </c>
      <c r="AT215" s="125" t="s">
        <v>239</v>
      </c>
      <c r="AU215" s="125" t="s">
        <v>240</v>
      </c>
      <c r="AV215" s="125">
        <v>0.15</v>
      </c>
      <c r="AW215" s="125">
        <v>2</v>
      </c>
      <c r="AX215" s="125"/>
      <c r="AY215" s="70">
        <f t="shared" si="34"/>
        <v>2.15</v>
      </c>
      <c r="AZ215" s="71"/>
    </row>
    <row r="216" spans="1:53">
      <c r="B216" s="71">
        <v>221</v>
      </c>
      <c r="C216" s="71">
        <v>53</v>
      </c>
      <c r="D216" s="71">
        <v>17</v>
      </c>
      <c r="E216" s="192">
        <v>1</v>
      </c>
      <c r="F216" s="100" t="s">
        <v>1003</v>
      </c>
      <c r="G216" s="101" t="s">
        <v>1004</v>
      </c>
      <c r="H216" s="102" t="s">
        <v>23</v>
      </c>
      <c r="I216" s="103" t="str">
        <f t="shared" si="23"/>
        <v>LAKI LAKI</v>
      </c>
      <c r="J216" s="104" t="s">
        <v>414</v>
      </c>
      <c r="K216" s="105">
        <v>24031</v>
      </c>
      <c r="L216" s="106">
        <f t="shared" ca="1" si="32"/>
        <v>54</v>
      </c>
      <c r="M216" s="104" t="s">
        <v>253</v>
      </c>
      <c r="N216" s="107" t="s">
        <v>220</v>
      </c>
      <c r="O216" s="104" t="str">
        <f t="shared" si="24"/>
        <v>ISLAM</v>
      </c>
      <c r="P216" s="104" t="s">
        <v>221</v>
      </c>
      <c r="Q216" s="104" t="s">
        <v>222</v>
      </c>
      <c r="R216" s="108">
        <v>1</v>
      </c>
      <c r="S216" s="104" t="s">
        <v>256</v>
      </c>
      <c r="T216" s="104" t="s">
        <v>283</v>
      </c>
      <c r="U216" s="104" t="s">
        <v>355</v>
      </c>
      <c r="V216" s="104" t="s">
        <v>1005</v>
      </c>
      <c r="W216" s="109" t="s">
        <v>1006</v>
      </c>
      <c r="X216" s="104" t="s">
        <v>1004</v>
      </c>
      <c r="Y216" s="235" t="s">
        <v>829</v>
      </c>
      <c r="Z216" s="104" t="s">
        <v>22</v>
      </c>
      <c r="AA216" s="104" t="s">
        <v>229</v>
      </c>
      <c r="AB216" s="104" t="s">
        <v>230</v>
      </c>
      <c r="AC216" s="104" t="s">
        <v>231</v>
      </c>
      <c r="AD216" s="99" t="str">
        <f t="shared" si="25"/>
        <v>INDONESIA</v>
      </c>
      <c r="AE216" s="94" t="s">
        <v>808</v>
      </c>
      <c r="AF216" s="110" t="s">
        <v>809</v>
      </c>
      <c r="AG216" s="142" t="s">
        <v>166</v>
      </c>
      <c r="AH216" s="142" t="s">
        <v>203</v>
      </c>
      <c r="AI216" s="64" t="e">
        <f t="shared" si="31"/>
        <v>#N/A</v>
      </c>
      <c r="AJ216" s="64"/>
      <c r="AK216" s="142"/>
      <c r="AN216" s="124">
        <f t="shared" si="33"/>
        <v>0</v>
      </c>
      <c r="AY216" s="70">
        <f t="shared" si="34"/>
        <v>0</v>
      </c>
    </row>
    <row r="217" spans="1:53" s="99" customFormat="1">
      <c r="A217" s="121"/>
      <c r="B217" s="71">
        <v>222</v>
      </c>
      <c r="C217" s="71">
        <v>54</v>
      </c>
      <c r="D217" s="71"/>
      <c r="E217" s="71">
        <v>2</v>
      </c>
      <c r="F217" s="143" t="s">
        <v>1007</v>
      </c>
      <c r="G217" s="144" t="s">
        <v>1008</v>
      </c>
      <c r="H217" s="145" t="s">
        <v>16</v>
      </c>
      <c r="I217" s="146" t="str">
        <f t="shared" si="23"/>
        <v>PEREMPUAN</v>
      </c>
      <c r="J217" s="120" t="s">
        <v>414</v>
      </c>
      <c r="K217" s="147">
        <v>25327</v>
      </c>
      <c r="L217" s="139">
        <f t="shared" ca="1" si="32"/>
        <v>50</v>
      </c>
      <c r="M217" s="120" t="s">
        <v>253</v>
      </c>
      <c r="N217" s="133" t="s">
        <v>220</v>
      </c>
      <c r="O217" s="120" t="str">
        <f t="shared" si="24"/>
        <v>ISLAM</v>
      </c>
      <c r="P217" s="120" t="s">
        <v>221</v>
      </c>
      <c r="Q217" s="120" t="s">
        <v>245</v>
      </c>
      <c r="R217" s="148">
        <v>3</v>
      </c>
      <c r="S217" s="120" t="s">
        <v>256</v>
      </c>
      <c r="T217" s="120" t="s">
        <v>246</v>
      </c>
      <c r="U217" s="120" t="s">
        <v>1009</v>
      </c>
      <c r="V217" s="120" t="s">
        <v>1010</v>
      </c>
      <c r="W217" s="149" t="s">
        <v>1006</v>
      </c>
      <c r="X217" s="120" t="s">
        <v>1004</v>
      </c>
      <c r="Y217" s="238" t="s">
        <v>829</v>
      </c>
      <c r="Z217" s="120" t="s">
        <v>22</v>
      </c>
      <c r="AA217" s="120" t="s">
        <v>229</v>
      </c>
      <c r="AB217" s="120" t="s">
        <v>230</v>
      </c>
      <c r="AC217" s="120" t="s">
        <v>231</v>
      </c>
      <c r="AD217" s="121" t="str">
        <f t="shared" si="25"/>
        <v>INDONESIA</v>
      </c>
      <c r="AE217" s="94" t="s">
        <v>808</v>
      </c>
      <c r="AF217" s="122" t="s">
        <v>809</v>
      </c>
      <c r="AG217" s="142" t="s">
        <v>524</v>
      </c>
      <c r="AH217" s="142" t="s">
        <v>203</v>
      </c>
      <c r="AI217" s="64">
        <f t="shared" si="31"/>
        <v>2</v>
      </c>
      <c r="AJ217" s="64"/>
      <c r="AK217" s="142"/>
      <c r="AL217" s="124">
        <v>6500000</v>
      </c>
      <c r="AM217" s="124">
        <v>5000000</v>
      </c>
      <c r="AN217" s="124">
        <f t="shared" si="33"/>
        <v>1500000</v>
      </c>
      <c r="AO217" s="125" t="s">
        <v>234</v>
      </c>
      <c r="AP217" s="125" t="s">
        <v>235</v>
      </c>
      <c r="AQ217" s="125" t="s">
        <v>236</v>
      </c>
      <c r="AR217" s="125" t="s">
        <v>237</v>
      </c>
      <c r="AS217" s="125" t="s">
        <v>238</v>
      </c>
      <c r="AT217" s="125" t="s">
        <v>239</v>
      </c>
      <c r="AU217" s="125" t="s">
        <v>240</v>
      </c>
      <c r="AV217" s="125">
        <v>1.75</v>
      </c>
      <c r="AW217" s="125">
        <v>4</v>
      </c>
      <c r="AX217" s="125">
        <v>2</v>
      </c>
      <c r="AY217" s="70">
        <f t="shared" si="34"/>
        <v>7.75</v>
      </c>
      <c r="AZ217" s="71"/>
    </row>
    <row r="218" spans="1:53">
      <c r="B218" s="71">
        <v>223</v>
      </c>
      <c r="C218" s="71">
        <v>55</v>
      </c>
      <c r="D218" s="71"/>
      <c r="E218" s="71">
        <v>3</v>
      </c>
      <c r="F218" s="98" t="s">
        <v>1011</v>
      </c>
      <c r="G218" s="89" t="s">
        <v>1012</v>
      </c>
      <c r="H218" s="90" t="s">
        <v>23</v>
      </c>
      <c r="I218" s="91" t="str">
        <f t="shared" si="23"/>
        <v>LAKI LAKI</v>
      </c>
      <c r="J218" s="64" t="s">
        <v>414</v>
      </c>
      <c r="K218" s="92">
        <v>33161</v>
      </c>
      <c r="L218" s="93">
        <f t="shared" ca="1" si="32"/>
        <v>29</v>
      </c>
      <c r="M218" s="64" t="s">
        <v>253</v>
      </c>
      <c r="N218" s="94" t="s">
        <v>220</v>
      </c>
      <c r="O218" s="64" t="str">
        <f t="shared" si="24"/>
        <v>ISLAM</v>
      </c>
      <c r="P218" s="64" t="s">
        <v>254</v>
      </c>
      <c r="Q218" s="64" t="s">
        <v>255</v>
      </c>
      <c r="R218" s="95">
        <v>4</v>
      </c>
      <c r="S218" s="64" t="s">
        <v>289</v>
      </c>
      <c r="T218" s="64" t="s">
        <v>266</v>
      </c>
      <c r="U218" s="64" t="s">
        <v>1008</v>
      </c>
      <c r="V218" s="64" t="s">
        <v>1004</v>
      </c>
      <c r="W218" s="96" t="s">
        <v>1006</v>
      </c>
      <c r="X218" s="64" t="s">
        <v>1004</v>
      </c>
      <c r="Y218" s="229" t="s">
        <v>829</v>
      </c>
      <c r="Z218" s="64" t="s">
        <v>22</v>
      </c>
      <c r="AA218" s="64" t="s">
        <v>229</v>
      </c>
      <c r="AB218" s="64" t="s">
        <v>230</v>
      </c>
      <c r="AC218" s="64" t="s">
        <v>231</v>
      </c>
      <c r="AD218" t="str">
        <f t="shared" si="25"/>
        <v>INDONESIA</v>
      </c>
      <c r="AE218" s="94" t="s">
        <v>808</v>
      </c>
      <c r="AF218" s="110" t="s">
        <v>809</v>
      </c>
      <c r="AG218" s="142" t="s">
        <v>524</v>
      </c>
      <c r="AH218" s="142"/>
      <c r="AI218" s="64">
        <f t="shared" si="31"/>
        <v>3</v>
      </c>
      <c r="AJ218" s="64"/>
      <c r="AK218" s="142"/>
      <c r="AL218" s="207"/>
      <c r="AM218" s="207"/>
      <c r="AN218" s="124">
        <f t="shared" si="33"/>
        <v>0</v>
      </c>
      <c r="AO218" s="239"/>
      <c r="AP218" s="239"/>
      <c r="AQ218" s="239"/>
      <c r="AR218" s="239"/>
      <c r="AS218" s="239"/>
      <c r="AT218" s="239"/>
      <c r="AU218" s="239"/>
      <c r="AV218" s="239"/>
      <c r="AW218" s="239"/>
      <c r="AX218" s="239"/>
      <c r="AY218" s="70">
        <f t="shared" si="34"/>
        <v>0</v>
      </c>
      <c r="BA218" s="121"/>
    </row>
    <row r="219" spans="1:53">
      <c r="B219" s="71">
        <v>224</v>
      </c>
      <c r="C219" s="71">
        <v>56</v>
      </c>
      <c r="D219" s="71"/>
      <c r="E219" s="71">
        <v>4</v>
      </c>
      <c r="F219" s="143" t="s">
        <v>1013</v>
      </c>
      <c r="G219" s="144" t="s">
        <v>1014</v>
      </c>
      <c r="H219" s="145" t="s">
        <v>23</v>
      </c>
      <c r="I219" s="146" t="str">
        <f t="shared" si="23"/>
        <v>LAKI LAKI</v>
      </c>
      <c r="J219" s="120" t="s">
        <v>230</v>
      </c>
      <c r="K219" s="147">
        <v>38784</v>
      </c>
      <c r="L219" s="139">
        <f t="shared" ca="1" si="32"/>
        <v>14</v>
      </c>
      <c r="M219" s="120" t="s">
        <v>253</v>
      </c>
      <c r="N219" s="133" t="s">
        <v>220</v>
      </c>
      <c r="O219" s="120" t="str">
        <f t="shared" si="24"/>
        <v>ISLAM</v>
      </c>
      <c r="P219" s="120" t="s">
        <v>254</v>
      </c>
      <c r="Q219" s="120" t="s">
        <v>255</v>
      </c>
      <c r="R219" s="148">
        <v>4</v>
      </c>
      <c r="S219" s="120" t="s">
        <v>249</v>
      </c>
      <c r="T219" s="120" t="s">
        <v>266</v>
      </c>
      <c r="U219" s="120" t="s">
        <v>1008</v>
      </c>
      <c r="V219" s="120" t="s">
        <v>1004</v>
      </c>
      <c r="W219" s="149" t="s">
        <v>1006</v>
      </c>
      <c r="X219" s="120" t="s">
        <v>1004</v>
      </c>
      <c r="Y219" s="238" t="s">
        <v>829</v>
      </c>
      <c r="Z219" s="120" t="s">
        <v>22</v>
      </c>
      <c r="AA219" s="120" t="s">
        <v>229</v>
      </c>
      <c r="AB219" s="120" t="s">
        <v>230</v>
      </c>
      <c r="AC219" s="120" t="s">
        <v>231</v>
      </c>
      <c r="AD219" s="121" t="str">
        <f t="shared" si="25"/>
        <v>INDONESIA</v>
      </c>
      <c r="AE219" s="94" t="s">
        <v>808</v>
      </c>
      <c r="AF219" s="122" t="s">
        <v>809</v>
      </c>
      <c r="AG219" s="142" t="s">
        <v>524</v>
      </c>
      <c r="AH219" s="142"/>
      <c r="AI219" s="64">
        <f t="shared" si="31"/>
        <v>3</v>
      </c>
      <c r="AJ219" s="64"/>
      <c r="AK219" s="142"/>
      <c r="AN219" s="124">
        <f t="shared" si="33"/>
        <v>0</v>
      </c>
      <c r="AY219" s="70">
        <f t="shared" si="34"/>
        <v>0</v>
      </c>
    </row>
    <row r="220" spans="1:53">
      <c r="B220" s="71">
        <v>225</v>
      </c>
      <c r="C220" s="71">
        <v>57</v>
      </c>
      <c r="D220" s="71"/>
      <c r="E220" s="138">
        <v>5</v>
      </c>
      <c r="F220" s="98" t="s">
        <v>1015</v>
      </c>
      <c r="G220" s="89" t="s">
        <v>1016</v>
      </c>
      <c r="H220" s="90" t="s">
        <v>16</v>
      </c>
      <c r="I220" s="91" t="str">
        <f t="shared" si="23"/>
        <v>PEREMPUAN</v>
      </c>
      <c r="J220" s="64" t="s">
        <v>414</v>
      </c>
      <c r="K220" s="92">
        <v>17307</v>
      </c>
      <c r="L220" s="93">
        <f t="shared" ca="1" si="32"/>
        <v>72</v>
      </c>
      <c r="M220" s="64"/>
      <c r="N220" s="246" t="s">
        <v>220</v>
      </c>
      <c r="O220" s="64" t="str">
        <f t="shared" si="24"/>
        <v>ISLAM</v>
      </c>
      <c r="P220" s="64" t="s">
        <v>221</v>
      </c>
      <c r="Q220" s="64" t="s">
        <v>327</v>
      </c>
      <c r="R220" s="95">
        <v>7</v>
      </c>
      <c r="S220" s="64" t="s">
        <v>256</v>
      </c>
      <c r="T220" s="64" t="s">
        <v>428</v>
      </c>
      <c r="U220" s="64"/>
      <c r="V220" s="64"/>
      <c r="W220" s="96" t="s">
        <v>1006</v>
      </c>
      <c r="X220" s="64" t="s">
        <v>1004</v>
      </c>
      <c r="Y220" s="229" t="s">
        <v>829</v>
      </c>
      <c r="Z220" s="64" t="s">
        <v>22</v>
      </c>
      <c r="AA220" s="64" t="s">
        <v>229</v>
      </c>
      <c r="AB220" s="64" t="s">
        <v>230</v>
      </c>
      <c r="AC220" s="64" t="s">
        <v>231</v>
      </c>
      <c r="AD220" t="str">
        <f t="shared" si="25"/>
        <v>INDONESIA</v>
      </c>
      <c r="AE220" s="94" t="s">
        <v>808</v>
      </c>
      <c r="AF220" s="110" t="s">
        <v>809</v>
      </c>
      <c r="AG220" s="142" t="s">
        <v>524</v>
      </c>
      <c r="AH220" s="142"/>
      <c r="AI220" s="64" t="e">
        <f t="shared" si="31"/>
        <v>#N/A</v>
      </c>
      <c r="AJ220" s="64"/>
      <c r="AK220" s="142"/>
      <c r="AL220" s="207"/>
      <c r="AM220" s="207"/>
      <c r="AN220" s="124">
        <f t="shared" si="33"/>
        <v>0</v>
      </c>
      <c r="AO220" s="239"/>
      <c r="AP220" s="239"/>
      <c r="AQ220" s="239"/>
      <c r="AR220" s="239"/>
      <c r="AS220" s="239"/>
      <c r="AT220" s="239"/>
      <c r="AU220" s="239"/>
      <c r="AV220" s="239"/>
      <c r="AW220" s="239"/>
      <c r="AX220" s="239"/>
      <c r="AY220" s="70">
        <f t="shared" si="34"/>
        <v>0</v>
      </c>
      <c r="BA220" s="121"/>
    </row>
    <row r="221" spans="1:53">
      <c r="B221" s="71">
        <v>226</v>
      </c>
      <c r="C221" s="71">
        <v>58</v>
      </c>
      <c r="D221" s="71">
        <v>18</v>
      </c>
      <c r="E221" s="192">
        <v>1</v>
      </c>
      <c r="F221" s="100" t="s">
        <v>1017</v>
      </c>
      <c r="G221" s="101" t="s">
        <v>1018</v>
      </c>
      <c r="H221" s="102" t="s">
        <v>23</v>
      </c>
      <c r="I221" s="103" t="str">
        <f t="shared" si="23"/>
        <v>LAKI LAKI</v>
      </c>
      <c r="J221" s="104" t="s">
        <v>414</v>
      </c>
      <c r="K221" s="105">
        <v>27862</v>
      </c>
      <c r="L221" s="106">
        <f t="shared" ca="1" si="32"/>
        <v>43</v>
      </c>
      <c r="M221" s="104" t="s">
        <v>274</v>
      </c>
      <c r="N221" s="107" t="s">
        <v>220</v>
      </c>
      <c r="O221" s="104" t="str">
        <f t="shared" si="24"/>
        <v>ISLAM</v>
      </c>
      <c r="P221" s="104" t="s">
        <v>221</v>
      </c>
      <c r="Q221" s="104" t="s">
        <v>222</v>
      </c>
      <c r="R221" s="108">
        <v>1</v>
      </c>
      <c r="S221" s="104" t="s">
        <v>223</v>
      </c>
      <c r="T221" s="104" t="s">
        <v>283</v>
      </c>
      <c r="U221" s="104" t="s">
        <v>1019</v>
      </c>
      <c r="V221" s="104" t="s">
        <v>1020</v>
      </c>
      <c r="W221" s="109" t="s">
        <v>1021</v>
      </c>
      <c r="X221" s="104" t="s">
        <v>1018</v>
      </c>
      <c r="Y221" s="235" t="s">
        <v>829</v>
      </c>
      <c r="Z221" s="104" t="s">
        <v>22</v>
      </c>
      <c r="AA221" s="104" t="s">
        <v>229</v>
      </c>
      <c r="AB221" s="104" t="s">
        <v>230</v>
      </c>
      <c r="AC221" s="104" t="s">
        <v>231</v>
      </c>
      <c r="AD221" s="99" t="str">
        <f t="shared" si="25"/>
        <v>INDONESIA</v>
      </c>
      <c r="AE221" s="94" t="s">
        <v>808</v>
      </c>
      <c r="AF221" s="122" t="s">
        <v>809</v>
      </c>
      <c r="AG221" s="142" t="s">
        <v>166</v>
      </c>
      <c r="AH221" s="142" t="s">
        <v>203</v>
      </c>
      <c r="AI221" s="64" t="e">
        <f t="shared" si="31"/>
        <v>#N/A</v>
      </c>
      <c r="AJ221" s="64"/>
      <c r="AK221" s="142"/>
      <c r="AN221" s="124">
        <f t="shared" si="33"/>
        <v>0</v>
      </c>
      <c r="AY221" s="70">
        <f t="shared" si="34"/>
        <v>0</v>
      </c>
    </row>
    <row r="222" spans="1:53" s="99" customFormat="1">
      <c r="A222" s="121"/>
      <c r="B222" s="71">
        <v>227</v>
      </c>
      <c r="C222" s="71">
        <v>59</v>
      </c>
      <c r="D222" s="71"/>
      <c r="E222" s="71">
        <v>2</v>
      </c>
      <c r="F222" s="88" t="s">
        <v>1022</v>
      </c>
      <c r="G222" s="89" t="s">
        <v>1023</v>
      </c>
      <c r="H222" s="90" t="s">
        <v>16</v>
      </c>
      <c r="I222" s="91" t="str">
        <f t="shared" si="23"/>
        <v>PEREMPUAN</v>
      </c>
      <c r="J222" s="64" t="s">
        <v>414</v>
      </c>
      <c r="K222" s="92">
        <v>29441</v>
      </c>
      <c r="L222" s="93">
        <f t="shared" ca="1" si="32"/>
        <v>39</v>
      </c>
      <c r="M222" s="64" t="s">
        <v>253</v>
      </c>
      <c r="N222" s="94" t="s">
        <v>220</v>
      </c>
      <c r="O222" s="64" t="str">
        <f t="shared" si="24"/>
        <v>ISLAM</v>
      </c>
      <c r="P222" s="64" t="s">
        <v>221</v>
      </c>
      <c r="Q222" s="64" t="s">
        <v>245</v>
      </c>
      <c r="R222" s="95">
        <v>3</v>
      </c>
      <c r="S222" s="64" t="s">
        <v>256</v>
      </c>
      <c r="T222" s="64" t="s">
        <v>246</v>
      </c>
      <c r="U222" s="64" t="s">
        <v>1024</v>
      </c>
      <c r="V222" s="64" t="s">
        <v>1025</v>
      </c>
      <c r="W222" s="96" t="s">
        <v>1021</v>
      </c>
      <c r="X222" s="64" t="s">
        <v>1018</v>
      </c>
      <c r="Y222" s="229" t="s">
        <v>829</v>
      </c>
      <c r="Z222" s="64" t="s">
        <v>22</v>
      </c>
      <c r="AA222" s="64" t="s">
        <v>229</v>
      </c>
      <c r="AB222" s="64" t="s">
        <v>230</v>
      </c>
      <c r="AC222" s="64" t="s">
        <v>231</v>
      </c>
      <c r="AD222" t="str">
        <f t="shared" si="25"/>
        <v>INDONESIA</v>
      </c>
      <c r="AE222" s="94" t="s">
        <v>808</v>
      </c>
      <c r="AF222" s="110" t="s">
        <v>809</v>
      </c>
      <c r="AG222" s="104" t="s">
        <v>166</v>
      </c>
      <c r="AH222" s="111" t="s">
        <v>203</v>
      </c>
      <c r="AI222" s="64">
        <f t="shared" si="31"/>
        <v>2</v>
      </c>
      <c r="AJ222" s="64"/>
      <c r="AK222" s="104"/>
      <c r="AL222" s="124">
        <v>3000000</v>
      </c>
      <c r="AM222" s="124">
        <v>2900000</v>
      </c>
      <c r="AN222" s="124">
        <f t="shared" si="33"/>
        <v>100000</v>
      </c>
      <c r="AO222" s="125" t="s">
        <v>234</v>
      </c>
      <c r="AP222" s="125" t="s">
        <v>235</v>
      </c>
      <c r="AQ222" s="125" t="s">
        <v>236</v>
      </c>
      <c r="AR222" s="125" t="s">
        <v>237</v>
      </c>
      <c r="AS222" s="125" t="s">
        <v>238</v>
      </c>
      <c r="AT222" s="125" t="s">
        <v>239</v>
      </c>
      <c r="AU222" s="125" t="s">
        <v>240</v>
      </c>
      <c r="AV222" s="125">
        <v>0.5</v>
      </c>
      <c r="AW222" s="125">
        <v>2</v>
      </c>
      <c r="AX222" s="125">
        <v>3</v>
      </c>
      <c r="AY222" s="70">
        <f t="shared" si="34"/>
        <v>5.5</v>
      </c>
      <c r="AZ222" s="71"/>
    </row>
    <row r="223" spans="1:53">
      <c r="B223" s="71">
        <v>228</v>
      </c>
      <c r="C223" s="71">
        <v>60</v>
      </c>
      <c r="D223" s="71"/>
      <c r="E223" s="71">
        <v>3</v>
      </c>
      <c r="F223" s="88" t="s">
        <v>1026</v>
      </c>
      <c r="G223" s="89" t="s">
        <v>1027</v>
      </c>
      <c r="H223" s="90" t="s">
        <v>23</v>
      </c>
      <c r="I223" s="91" t="str">
        <f t="shared" si="23"/>
        <v>LAKI LAKI</v>
      </c>
      <c r="J223" s="64" t="s">
        <v>230</v>
      </c>
      <c r="K223" s="92">
        <v>37013</v>
      </c>
      <c r="L223" s="93">
        <f t="shared" ca="1" si="32"/>
        <v>18</v>
      </c>
      <c r="M223" s="64" t="s">
        <v>253</v>
      </c>
      <c r="N223" s="94" t="s">
        <v>220</v>
      </c>
      <c r="O223" s="64" t="str">
        <f t="shared" si="24"/>
        <v>ISLAM</v>
      </c>
      <c r="P223" s="64" t="s">
        <v>254</v>
      </c>
      <c r="Q223" s="64" t="s">
        <v>255</v>
      </c>
      <c r="R223" s="95">
        <v>4</v>
      </c>
      <c r="S223" s="64" t="s">
        <v>348</v>
      </c>
      <c r="T223" s="64" t="s">
        <v>266</v>
      </c>
      <c r="U223" s="64" t="s">
        <v>1023</v>
      </c>
      <c r="V223" s="64" t="s">
        <v>1018</v>
      </c>
      <c r="W223" s="96" t="s">
        <v>1021</v>
      </c>
      <c r="X223" s="64" t="s">
        <v>1018</v>
      </c>
      <c r="Y223" s="229" t="s">
        <v>829</v>
      </c>
      <c r="Z223" s="64" t="s">
        <v>22</v>
      </c>
      <c r="AA223" s="64" t="s">
        <v>229</v>
      </c>
      <c r="AB223" s="64" t="s">
        <v>230</v>
      </c>
      <c r="AC223" s="64" t="s">
        <v>231</v>
      </c>
      <c r="AD223" t="str">
        <f t="shared" si="25"/>
        <v>INDONESIA</v>
      </c>
      <c r="AE223" s="94" t="s">
        <v>808</v>
      </c>
      <c r="AF223" s="122" t="s">
        <v>809</v>
      </c>
      <c r="AG223" s="111" t="s">
        <v>166</v>
      </c>
      <c r="AH223" s="111"/>
      <c r="AI223" s="64">
        <f t="shared" si="31"/>
        <v>3</v>
      </c>
      <c r="AJ223" s="64"/>
      <c r="AK223" s="111"/>
      <c r="AN223" s="124">
        <f t="shared" si="33"/>
        <v>0</v>
      </c>
      <c r="AY223" s="70">
        <f t="shared" si="34"/>
        <v>0</v>
      </c>
    </row>
    <row r="224" spans="1:53">
      <c r="B224" s="71">
        <v>229</v>
      </c>
      <c r="C224" s="71">
        <v>61</v>
      </c>
      <c r="D224" s="71"/>
      <c r="E224" s="138">
        <v>4</v>
      </c>
      <c r="F224" s="186" t="s">
        <v>1028</v>
      </c>
      <c r="G224" s="144" t="s">
        <v>1029</v>
      </c>
      <c r="H224" s="145" t="s">
        <v>16</v>
      </c>
      <c r="I224" s="146" t="str">
        <f t="shared" si="23"/>
        <v>PEREMPUAN</v>
      </c>
      <c r="J224" s="120" t="s">
        <v>230</v>
      </c>
      <c r="K224" s="147">
        <v>40077</v>
      </c>
      <c r="L224" s="139">
        <f t="shared" ca="1" si="32"/>
        <v>10</v>
      </c>
      <c r="M224" s="120"/>
      <c r="N224" s="187" t="s">
        <v>220</v>
      </c>
      <c r="O224" s="120" t="str">
        <f t="shared" si="24"/>
        <v>ISLAM</v>
      </c>
      <c r="P224" s="120" t="s">
        <v>254</v>
      </c>
      <c r="Q224" s="120" t="s">
        <v>255</v>
      </c>
      <c r="R224" s="148">
        <v>4</v>
      </c>
      <c r="S224" s="120" t="s">
        <v>265</v>
      </c>
      <c r="T224" s="120" t="s">
        <v>266</v>
      </c>
      <c r="U224" s="120" t="s">
        <v>1023</v>
      </c>
      <c r="V224" s="120" t="s">
        <v>1018</v>
      </c>
      <c r="W224" s="149" t="s">
        <v>1021</v>
      </c>
      <c r="X224" s="120" t="s">
        <v>1018</v>
      </c>
      <c r="Y224" s="238" t="s">
        <v>829</v>
      </c>
      <c r="Z224" s="120" t="s">
        <v>22</v>
      </c>
      <c r="AA224" s="120" t="s">
        <v>229</v>
      </c>
      <c r="AB224" s="120" t="s">
        <v>230</v>
      </c>
      <c r="AC224" s="120" t="s">
        <v>231</v>
      </c>
      <c r="AD224" s="121" t="str">
        <f t="shared" si="25"/>
        <v>INDONESIA</v>
      </c>
      <c r="AE224" s="94" t="s">
        <v>808</v>
      </c>
      <c r="AF224" s="110" t="s">
        <v>809</v>
      </c>
      <c r="AG224" s="142" t="s">
        <v>166</v>
      </c>
      <c r="AH224" s="142"/>
      <c r="AI224" s="64">
        <f t="shared" si="31"/>
        <v>3</v>
      </c>
      <c r="AJ224" s="64"/>
      <c r="AK224" s="142"/>
      <c r="AN224" s="124">
        <f t="shared" si="33"/>
        <v>0</v>
      </c>
      <c r="AY224" s="70">
        <f t="shared" si="34"/>
        <v>0</v>
      </c>
    </row>
    <row r="225" spans="1:53">
      <c r="B225" s="71">
        <v>230</v>
      </c>
      <c r="C225" s="71">
        <v>62</v>
      </c>
      <c r="D225" s="71">
        <v>19</v>
      </c>
      <c r="E225" s="192">
        <v>1</v>
      </c>
      <c r="F225" s="100" t="s">
        <v>1030</v>
      </c>
      <c r="G225" s="101" t="s">
        <v>1031</v>
      </c>
      <c r="H225" s="102" t="s">
        <v>23</v>
      </c>
      <c r="I225" s="103" t="str">
        <f t="shared" ref="I225:I288" si="35">IF(H225="L","LAKI LAKI",IF(H225="P","PEREMPUAN",""))</f>
        <v>LAKI LAKI</v>
      </c>
      <c r="J225" s="104" t="s">
        <v>167</v>
      </c>
      <c r="K225" s="105">
        <v>29838</v>
      </c>
      <c r="L225" s="106">
        <f t="shared" ca="1" si="32"/>
        <v>38</v>
      </c>
      <c r="M225" s="104" t="s">
        <v>253</v>
      </c>
      <c r="N225" s="107" t="s">
        <v>220</v>
      </c>
      <c r="O225" s="104" t="str">
        <f t="shared" ref="O225:O288" si="36">IF(N225="1","ISLAM",IF(N225="2","KRISTEN",""))</f>
        <v>ISLAM</v>
      </c>
      <c r="P225" s="104" t="s">
        <v>221</v>
      </c>
      <c r="Q225" s="104" t="s">
        <v>222</v>
      </c>
      <c r="R225" s="108">
        <v>1</v>
      </c>
      <c r="S225" s="104" t="s">
        <v>256</v>
      </c>
      <c r="T225" s="104" t="s">
        <v>224</v>
      </c>
      <c r="U225" s="104" t="s">
        <v>1032</v>
      </c>
      <c r="V225" s="104" t="s">
        <v>1033</v>
      </c>
      <c r="W225" s="109" t="s">
        <v>1034</v>
      </c>
      <c r="X225" s="104" t="s">
        <v>1031</v>
      </c>
      <c r="Y225" s="235" t="s">
        <v>829</v>
      </c>
      <c r="Z225" s="104" t="s">
        <v>22</v>
      </c>
      <c r="AA225" s="104" t="s">
        <v>229</v>
      </c>
      <c r="AB225" s="104" t="s">
        <v>230</v>
      </c>
      <c r="AC225" s="104" t="s">
        <v>231</v>
      </c>
      <c r="AD225" s="99" t="str">
        <f t="shared" ref="AD225:AD288" si="37">IF(H225="L","INDONESIA",IF(H225="P","INDONESIA",""))</f>
        <v>INDONESIA</v>
      </c>
      <c r="AE225" s="94" t="s">
        <v>808</v>
      </c>
      <c r="AF225" s="122" t="s">
        <v>809</v>
      </c>
      <c r="AG225" s="142" t="s">
        <v>166</v>
      </c>
      <c r="AH225" s="142" t="s">
        <v>203</v>
      </c>
      <c r="AI225" s="64" t="e">
        <f t="shared" si="31"/>
        <v>#N/A</v>
      </c>
      <c r="AJ225" s="64"/>
      <c r="AK225" s="142"/>
      <c r="AL225" s="207"/>
      <c r="AM225" s="207"/>
      <c r="AN225" s="124">
        <f t="shared" si="33"/>
        <v>0</v>
      </c>
      <c r="AO225" s="239"/>
      <c r="AP225" s="239"/>
      <c r="AQ225" s="239"/>
      <c r="AR225" s="239"/>
      <c r="AS225" s="239"/>
      <c r="AT225" s="239"/>
      <c r="AU225" s="239"/>
      <c r="AV225" s="239"/>
      <c r="AW225" s="239"/>
      <c r="AX225" s="239"/>
      <c r="AY225" s="70">
        <f t="shared" si="34"/>
        <v>0</v>
      </c>
      <c r="BA225" s="121"/>
    </row>
    <row r="226" spans="1:53" s="99" customFormat="1">
      <c r="A226" s="121"/>
      <c r="B226" s="71">
        <v>231</v>
      </c>
      <c r="C226" s="71">
        <v>63</v>
      </c>
      <c r="D226" s="71"/>
      <c r="E226" s="71">
        <v>2</v>
      </c>
      <c r="F226" s="88" t="s">
        <v>1035</v>
      </c>
      <c r="G226" s="89" t="s">
        <v>1036</v>
      </c>
      <c r="H226" s="90" t="s">
        <v>16</v>
      </c>
      <c r="I226" s="91" t="str">
        <f t="shared" si="35"/>
        <v>PEREMPUAN</v>
      </c>
      <c r="J226" s="64" t="s">
        <v>414</v>
      </c>
      <c r="K226" s="92">
        <v>30280</v>
      </c>
      <c r="L226" s="93">
        <f t="shared" ca="1" si="32"/>
        <v>37</v>
      </c>
      <c r="M226" s="64" t="s">
        <v>253</v>
      </c>
      <c r="N226" s="94" t="s">
        <v>220</v>
      </c>
      <c r="O226" s="64" t="str">
        <f t="shared" si="36"/>
        <v>ISLAM</v>
      </c>
      <c r="P226" s="64" t="s">
        <v>221</v>
      </c>
      <c r="Q226" s="64" t="s">
        <v>245</v>
      </c>
      <c r="R226" s="95">
        <v>3</v>
      </c>
      <c r="S226" s="64" t="s">
        <v>256</v>
      </c>
      <c r="T226" s="64" t="s">
        <v>246</v>
      </c>
      <c r="U226" s="64" t="s">
        <v>1037</v>
      </c>
      <c r="V226" s="64" t="s">
        <v>1038</v>
      </c>
      <c r="W226" s="96" t="s">
        <v>1034</v>
      </c>
      <c r="X226" s="64" t="s">
        <v>1031</v>
      </c>
      <c r="Y226" s="229" t="s">
        <v>829</v>
      </c>
      <c r="Z226" s="64" t="s">
        <v>22</v>
      </c>
      <c r="AA226" s="64" t="s">
        <v>229</v>
      </c>
      <c r="AB226" s="64" t="s">
        <v>230</v>
      </c>
      <c r="AC226" s="64" t="s">
        <v>231</v>
      </c>
      <c r="AD226" t="str">
        <f t="shared" si="37"/>
        <v>INDONESIA</v>
      </c>
      <c r="AE226" s="94" t="s">
        <v>808</v>
      </c>
      <c r="AF226" s="110" t="s">
        <v>809</v>
      </c>
      <c r="AG226" s="104" t="s">
        <v>166</v>
      </c>
      <c r="AH226" s="111" t="s">
        <v>203</v>
      </c>
      <c r="AI226" s="64">
        <f t="shared" si="31"/>
        <v>2</v>
      </c>
      <c r="AJ226" s="64"/>
      <c r="AK226" s="104"/>
      <c r="AL226" s="124"/>
      <c r="AM226" s="124"/>
      <c r="AN226" s="124">
        <f t="shared" si="33"/>
        <v>0</v>
      </c>
      <c r="AO226" s="125" t="s">
        <v>234</v>
      </c>
      <c r="AP226" s="125" t="s">
        <v>235</v>
      </c>
      <c r="AQ226" s="125" t="s">
        <v>236</v>
      </c>
      <c r="AR226" s="125" t="s">
        <v>237</v>
      </c>
      <c r="AS226" s="125" t="s">
        <v>238</v>
      </c>
      <c r="AT226" s="125" t="s">
        <v>239</v>
      </c>
      <c r="AU226" s="125" t="s">
        <v>240</v>
      </c>
      <c r="AV226" s="125">
        <v>0.4</v>
      </c>
      <c r="AW226" s="125"/>
      <c r="AX226" s="125"/>
      <c r="AY226" s="70">
        <f t="shared" si="34"/>
        <v>0.4</v>
      </c>
      <c r="AZ226" s="71"/>
    </row>
    <row r="227" spans="1:53">
      <c r="B227" s="71">
        <v>232</v>
      </c>
      <c r="C227" s="71">
        <v>64</v>
      </c>
      <c r="D227" s="71"/>
      <c r="E227" s="71">
        <v>3</v>
      </c>
      <c r="F227" s="88" t="s">
        <v>1039</v>
      </c>
      <c r="G227" s="89" t="s">
        <v>1040</v>
      </c>
      <c r="H227" s="90" t="s">
        <v>16</v>
      </c>
      <c r="I227" s="91" t="str">
        <f t="shared" si="35"/>
        <v>PEREMPUAN</v>
      </c>
      <c r="J227" s="64" t="s">
        <v>230</v>
      </c>
      <c r="K227" s="92">
        <v>38878</v>
      </c>
      <c r="L227" s="93">
        <f t="shared" ca="1" si="32"/>
        <v>13</v>
      </c>
      <c r="M227" s="64" t="s">
        <v>253</v>
      </c>
      <c r="N227" s="94" t="s">
        <v>220</v>
      </c>
      <c r="O227" s="64" t="str">
        <f t="shared" si="36"/>
        <v>ISLAM</v>
      </c>
      <c r="P227" s="64" t="s">
        <v>254</v>
      </c>
      <c r="Q227" s="64" t="s">
        <v>255</v>
      </c>
      <c r="R227" s="95">
        <v>4</v>
      </c>
      <c r="S227" s="64" t="s">
        <v>369</v>
      </c>
      <c r="T227" s="64" t="s">
        <v>266</v>
      </c>
      <c r="U227" s="64" t="s">
        <v>1036</v>
      </c>
      <c r="V227" s="64" t="s">
        <v>1031</v>
      </c>
      <c r="W227" s="96" t="s">
        <v>1034</v>
      </c>
      <c r="X227" s="64" t="s">
        <v>1031</v>
      </c>
      <c r="Y227" s="229" t="s">
        <v>829</v>
      </c>
      <c r="Z227" s="64" t="s">
        <v>22</v>
      </c>
      <c r="AA227" s="64" t="s">
        <v>229</v>
      </c>
      <c r="AB227" s="64" t="s">
        <v>230</v>
      </c>
      <c r="AC227" s="64" t="s">
        <v>231</v>
      </c>
      <c r="AD227" t="str">
        <f t="shared" si="37"/>
        <v>INDONESIA</v>
      </c>
      <c r="AE227" s="94" t="s">
        <v>808</v>
      </c>
      <c r="AF227" s="122" t="s">
        <v>809</v>
      </c>
      <c r="AG227" s="111" t="s">
        <v>166</v>
      </c>
      <c r="AH227" s="111"/>
      <c r="AI227" s="64">
        <f t="shared" si="31"/>
        <v>3</v>
      </c>
      <c r="AJ227" s="64"/>
      <c r="AK227" s="111"/>
      <c r="AN227" s="124">
        <f t="shared" si="33"/>
        <v>0</v>
      </c>
      <c r="AY227" s="70">
        <f t="shared" si="34"/>
        <v>0</v>
      </c>
    </row>
    <row r="228" spans="1:53">
      <c r="B228" s="71">
        <v>233</v>
      </c>
      <c r="C228" s="71">
        <v>65</v>
      </c>
      <c r="D228" s="71"/>
      <c r="E228" s="138">
        <v>4</v>
      </c>
      <c r="F228" s="193" t="s">
        <v>1041</v>
      </c>
      <c r="G228" s="144" t="s">
        <v>1042</v>
      </c>
      <c r="H228" s="145" t="s">
        <v>16</v>
      </c>
      <c r="I228" s="146" t="str">
        <f t="shared" si="35"/>
        <v>PEREMPUAN</v>
      </c>
      <c r="J228" s="120" t="s">
        <v>230</v>
      </c>
      <c r="K228" s="147">
        <v>41912</v>
      </c>
      <c r="L228" s="139">
        <f t="shared" ref="L228:L259" ca="1" si="38">DATEDIF(K228,TODAY(),"Y")</f>
        <v>5</v>
      </c>
      <c r="M228" s="120"/>
      <c r="N228" s="133" t="s">
        <v>220</v>
      </c>
      <c r="O228" s="120" t="str">
        <f t="shared" si="36"/>
        <v>ISLAM</v>
      </c>
      <c r="P228" s="120" t="s">
        <v>254</v>
      </c>
      <c r="Q228" s="120" t="s">
        <v>255</v>
      </c>
      <c r="R228" s="148">
        <v>4</v>
      </c>
      <c r="S228" s="120" t="s">
        <v>265</v>
      </c>
      <c r="T228" s="120" t="s">
        <v>270</v>
      </c>
      <c r="U228" s="120" t="s">
        <v>1036</v>
      </c>
      <c r="V228" s="120" t="s">
        <v>1031</v>
      </c>
      <c r="W228" s="149" t="s">
        <v>1034</v>
      </c>
      <c r="X228" s="120" t="s">
        <v>1031</v>
      </c>
      <c r="Y228" s="238" t="s">
        <v>829</v>
      </c>
      <c r="Z228" s="120" t="s">
        <v>22</v>
      </c>
      <c r="AA228" s="120" t="s">
        <v>229</v>
      </c>
      <c r="AB228" s="120" t="s">
        <v>230</v>
      </c>
      <c r="AC228" s="120" t="s">
        <v>231</v>
      </c>
      <c r="AD228" s="121" t="str">
        <f t="shared" si="37"/>
        <v>INDONESIA</v>
      </c>
      <c r="AE228" s="94" t="s">
        <v>808</v>
      </c>
      <c r="AF228" s="110" t="s">
        <v>809</v>
      </c>
      <c r="AG228" s="142" t="s">
        <v>166</v>
      </c>
      <c r="AH228" s="142"/>
      <c r="AI228" s="64">
        <f t="shared" si="31"/>
        <v>3</v>
      </c>
      <c r="AJ228" s="64"/>
      <c r="AK228" s="142"/>
      <c r="AN228" s="124">
        <f t="shared" si="33"/>
        <v>0</v>
      </c>
      <c r="AY228" s="70">
        <f t="shared" si="34"/>
        <v>0</v>
      </c>
    </row>
    <row r="229" spans="1:53">
      <c r="B229" s="71">
        <v>234</v>
      </c>
      <c r="C229" s="71">
        <v>66</v>
      </c>
      <c r="D229" s="71">
        <v>20</v>
      </c>
      <c r="E229" s="192">
        <v>1</v>
      </c>
      <c r="F229" s="100" t="s">
        <v>1043</v>
      </c>
      <c r="G229" s="101" t="s">
        <v>998</v>
      </c>
      <c r="H229" s="102" t="s">
        <v>23</v>
      </c>
      <c r="I229" s="103" t="str">
        <f t="shared" si="35"/>
        <v>LAKI LAKI</v>
      </c>
      <c r="J229" s="104" t="s">
        <v>414</v>
      </c>
      <c r="K229" s="105">
        <v>28236</v>
      </c>
      <c r="L229" s="106">
        <f t="shared" ca="1" si="38"/>
        <v>42</v>
      </c>
      <c r="M229" s="104" t="s">
        <v>253</v>
      </c>
      <c r="N229" s="107" t="s">
        <v>220</v>
      </c>
      <c r="O229" s="104" t="str">
        <f t="shared" si="36"/>
        <v>ISLAM</v>
      </c>
      <c r="P229" s="104" t="s">
        <v>221</v>
      </c>
      <c r="Q229" s="104" t="s">
        <v>222</v>
      </c>
      <c r="R229" s="108">
        <v>1</v>
      </c>
      <c r="S229" s="104" t="s">
        <v>289</v>
      </c>
      <c r="T229" s="104" t="s">
        <v>674</v>
      </c>
      <c r="U229" s="104" t="s">
        <v>1044</v>
      </c>
      <c r="V229" s="104" t="s">
        <v>1045</v>
      </c>
      <c r="W229" s="109" t="s">
        <v>1046</v>
      </c>
      <c r="X229" s="104" t="s">
        <v>998</v>
      </c>
      <c r="Y229" s="235" t="s">
        <v>829</v>
      </c>
      <c r="Z229" s="104" t="s">
        <v>22</v>
      </c>
      <c r="AA229" s="104" t="s">
        <v>229</v>
      </c>
      <c r="AB229" s="104" t="s">
        <v>230</v>
      </c>
      <c r="AC229" s="104" t="s">
        <v>231</v>
      </c>
      <c r="AD229" s="99" t="str">
        <f t="shared" si="37"/>
        <v>INDONESIA</v>
      </c>
      <c r="AE229" s="94" t="s">
        <v>808</v>
      </c>
      <c r="AF229" s="110" t="s">
        <v>809</v>
      </c>
      <c r="AG229" s="142" t="s">
        <v>166</v>
      </c>
      <c r="AH229" s="142" t="s">
        <v>203</v>
      </c>
      <c r="AI229" s="64" t="e">
        <f t="shared" si="31"/>
        <v>#N/A</v>
      </c>
      <c r="AJ229" s="64"/>
      <c r="AK229" s="142"/>
      <c r="AL229" s="207"/>
      <c r="AM229" s="207"/>
      <c r="AN229" s="124"/>
      <c r="AO229" s="239"/>
      <c r="AP229" s="239"/>
      <c r="AQ229" s="239"/>
      <c r="AR229" s="239"/>
      <c r="AS229" s="239"/>
      <c r="AT229" s="239"/>
      <c r="AU229" s="239"/>
      <c r="AV229" s="239"/>
      <c r="AW229" s="239"/>
      <c r="AX229" s="239"/>
      <c r="BA229" s="121"/>
    </row>
    <row r="230" spans="1:53" s="99" customFormat="1">
      <c r="A230" s="121"/>
      <c r="B230" s="71">
        <v>235</v>
      </c>
      <c r="C230" s="71">
        <v>67</v>
      </c>
      <c r="D230" s="71"/>
      <c r="E230" s="71">
        <v>2</v>
      </c>
      <c r="F230" s="88" t="s">
        <v>1047</v>
      </c>
      <c r="G230" s="89" t="s">
        <v>1048</v>
      </c>
      <c r="H230" s="90" t="s">
        <v>16</v>
      </c>
      <c r="I230" s="91" t="str">
        <f t="shared" si="35"/>
        <v>PEREMPUAN</v>
      </c>
      <c r="J230" s="64" t="s">
        <v>414</v>
      </c>
      <c r="K230" s="92">
        <v>27197</v>
      </c>
      <c r="L230" s="93">
        <f t="shared" ca="1" si="38"/>
        <v>45</v>
      </c>
      <c r="M230" s="64" t="s">
        <v>253</v>
      </c>
      <c r="N230" s="94" t="s">
        <v>220</v>
      </c>
      <c r="O230" s="64" t="str">
        <f t="shared" si="36"/>
        <v>ISLAM</v>
      </c>
      <c r="P230" s="64" t="s">
        <v>221</v>
      </c>
      <c r="Q230" s="64" t="s">
        <v>245</v>
      </c>
      <c r="R230" s="95">
        <v>3</v>
      </c>
      <c r="S230" s="64" t="s">
        <v>256</v>
      </c>
      <c r="T230" s="64" t="s">
        <v>246</v>
      </c>
      <c r="U230" s="64" t="s">
        <v>1049</v>
      </c>
      <c r="V230" s="64" t="s">
        <v>1050</v>
      </c>
      <c r="W230" s="96" t="s">
        <v>1046</v>
      </c>
      <c r="X230" s="64" t="s">
        <v>998</v>
      </c>
      <c r="Y230" s="229" t="s">
        <v>829</v>
      </c>
      <c r="Z230" s="64" t="s">
        <v>22</v>
      </c>
      <c r="AA230" s="64" t="s">
        <v>229</v>
      </c>
      <c r="AB230" s="64" t="s">
        <v>230</v>
      </c>
      <c r="AC230" s="64" t="s">
        <v>231</v>
      </c>
      <c r="AD230" t="str">
        <f t="shared" si="37"/>
        <v>INDONESIA</v>
      </c>
      <c r="AE230" s="94" t="s">
        <v>808</v>
      </c>
      <c r="AF230" s="97" t="s">
        <v>809</v>
      </c>
      <c r="AG230" s="142" t="s">
        <v>166</v>
      </c>
      <c r="AH230" s="142" t="s">
        <v>203</v>
      </c>
      <c r="AI230" s="64">
        <f t="shared" si="31"/>
        <v>2</v>
      </c>
      <c r="AJ230" s="64"/>
      <c r="AK230" s="142"/>
      <c r="AL230" s="124"/>
      <c r="AM230" s="124"/>
      <c r="AN230" s="124">
        <f t="shared" ref="AN230:AN293" si="39">AL230-AM230</f>
        <v>0</v>
      </c>
      <c r="AO230" s="125" t="s">
        <v>234</v>
      </c>
      <c r="AP230" s="125" t="s">
        <v>235</v>
      </c>
      <c r="AQ230" s="125" t="s">
        <v>236</v>
      </c>
      <c r="AR230" s="125" t="s">
        <v>237</v>
      </c>
      <c r="AS230" s="125" t="s">
        <v>238</v>
      </c>
      <c r="AT230" s="125" t="s">
        <v>239</v>
      </c>
      <c r="AU230" s="125" t="s">
        <v>240</v>
      </c>
      <c r="AV230" s="125">
        <v>0.5</v>
      </c>
      <c r="AW230" s="125"/>
      <c r="AX230" s="125"/>
      <c r="AY230" s="70">
        <f t="shared" ref="AY230:AY293" si="40">SUM(AV230:AX230)</f>
        <v>0.5</v>
      </c>
      <c r="AZ230" s="71"/>
    </row>
    <row r="231" spans="1:53">
      <c r="B231" s="71">
        <v>236</v>
      </c>
      <c r="C231" s="71">
        <v>68</v>
      </c>
      <c r="D231" s="71"/>
      <c r="E231" s="138">
        <v>3</v>
      </c>
      <c r="F231" s="88" t="s">
        <v>1051</v>
      </c>
      <c r="G231" s="89" t="s">
        <v>1052</v>
      </c>
      <c r="H231" s="90" t="s">
        <v>16</v>
      </c>
      <c r="I231" s="91" t="str">
        <f t="shared" si="35"/>
        <v>PEREMPUAN</v>
      </c>
      <c r="J231" s="64" t="s">
        <v>414</v>
      </c>
      <c r="K231" s="92">
        <v>37039</v>
      </c>
      <c r="L231" s="93">
        <f t="shared" ca="1" si="38"/>
        <v>18</v>
      </c>
      <c r="M231" s="64" t="s">
        <v>253</v>
      </c>
      <c r="N231" s="94" t="s">
        <v>220</v>
      </c>
      <c r="O231" s="64" t="str">
        <f t="shared" si="36"/>
        <v>ISLAM</v>
      </c>
      <c r="P231" s="64" t="s">
        <v>254</v>
      </c>
      <c r="Q231" s="64" t="s">
        <v>255</v>
      </c>
      <c r="R231" s="95">
        <v>4</v>
      </c>
      <c r="S231" s="64" t="s">
        <v>348</v>
      </c>
      <c r="T231" s="64" t="s">
        <v>266</v>
      </c>
      <c r="U231" s="64" t="s">
        <v>1048</v>
      </c>
      <c r="V231" s="64" t="s">
        <v>998</v>
      </c>
      <c r="W231" s="96" t="s">
        <v>1046</v>
      </c>
      <c r="X231" s="64" t="s">
        <v>998</v>
      </c>
      <c r="Y231" s="229" t="s">
        <v>829</v>
      </c>
      <c r="Z231" s="64" t="s">
        <v>22</v>
      </c>
      <c r="AA231" s="64" t="s">
        <v>229</v>
      </c>
      <c r="AB231" s="64" t="s">
        <v>230</v>
      </c>
      <c r="AC231" s="64" t="s">
        <v>231</v>
      </c>
      <c r="AD231" t="str">
        <f t="shared" si="37"/>
        <v>INDONESIA</v>
      </c>
      <c r="AE231" s="94" t="s">
        <v>808</v>
      </c>
      <c r="AF231" s="110" t="s">
        <v>809</v>
      </c>
      <c r="AG231" s="142" t="s">
        <v>166</v>
      </c>
      <c r="AH231" s="142"/>
      <c r="AI231" s="64">
        <f t="shared" si="31"/>
        <v>3</v>
      </c>
      <c r="AJ231" s="64"/>
      <c r="AK231" s="142"/>
      <c r="AN231" s="124">
        <f t="shared" si="39"/>
        <v>0</v>
      </c>
      <c r="AY231" s="70">
        <f t="shared" si="40"/>
        <v>0</v>
      </c>
    </row>
    <row r="232" spans="1:53">
      <c r="B232" s="71">
        <v>237</v>
      </c>
      <c r="C232" s="71">
        <v>69</v>
      </c>
      <c r="D232" s="71">
        <v>21</v>
      </c>
      <c r="E232" s="192">
        <v>1</v>
      </c>
      <c r="F232" s="100" t="s">
        <v>1053</v>
      </c>
      <c r="G232" s="101" t="s">
        <v>1054</v>
      </c>
      <c r="H232" s="102" t="s">
        <v>23</v>
      </c>
      <c r="I232" s="103" t="str">
        <f t="shared" si="35"/>
        <v>LAKI LAKI</v>
      </c>
      <c r="J232" s="104" t="s">
        <v>1055</v>
      </c>
      <c r="K232" s="105">
        <v>26947</v>
      </c>
      <c r="L232" s="106">
        <f t="shared" ca="1" si="38"/>
        <v>46</v>
      </c>
      <c r="M232" s="104" t="s">
        <v>253</v>
      </c>
      <c r="N232" s="107" t="s">
        <v>220</v>
      </c>
      <c r="O232" s="104" t="str">
        <f t="shared" si="36"/>
        <v>ISLAM</v>
      </c>
      <c r="P232" s="104" t="s">
        <v>221</v>
      </c>
      <c r="Q232" s="104" t="s">
        <v>222</v>
      </c>
      <c r="R232" s="108">
        <v>1</v>
      </c>
      <c r="S232" s="104" t="s">
        <v>289</v>
      </c>
      <c r="T232" s="104" t="s">
        <v>283</v>
      </c>
      <c r="U232" s="104" t="s">
        <v>1056</v>
      </c>
      <c r="V232" s="104" t="s">
        <v>883</v>
      </c>
      <c r="W232" s="109" t="s">
        <v>1057</v>
      </c>
      <c r="X232" s="104" t="s">
        <v>1054</v>
      </c>
      <c r="Y232" s="235" t="s">
        <v>829</v>
      </c>
      <c r="Z232" s="104" t="s">
        <v>22</v>
      </c>
      <c r="AA232" s="104" t="s">
        <v>229</v>
      </c>
      <c r="AB232" s="104" t="s">
        <v>230</v>
      </c>
      <c r="AC232" s="104" t="s">
        <v>231</v>
      </c>
      <c r="AD232" s="99" t="str">
        <f t="shared" si="37"/>
        <v>INDONESIA</v>
      </c>
      <c r="AE232" s="94" t="s">
        <v>808</v>
      </c>
      <c r="AF232" s="122" t="s">
        <v>809</v>
      </c>
      <c r="AG232" s="142" t="s">
        <v>166</v>
      </c>
      <c r="AH232" s="142" t="s">
        <v>203</v>
      </c>
      <c r="AI232" s="64" t="e">
        <f t="shared" si="31"/>
        <v>#N/A</v>
      </c>
      <c r="AJ232" s="64"/>
      <c r="AK232" s="142"/>
      <c r="AN232" s="124">
        <f t="shared" si="39"/>
        <v>0</v>
      </c>
      <c r="AY232" s="70">
        <f t="shared" si="40"/>
        <v>0</v>
      </c>
    </row>
    <row r="233" spans="1:53" s="99" customFormat="1">
      <c r="A233" s="121"/>
      <c r="B233" s="71">
        <v>238</v>
      </c>
      <c r="C233" s="71">
        <v>70</v>
      </c>
      <c r="D233" s="71"/>
      <c r="E233" s="71">
        <v>2</v>
      </c>
      <c r="F233" s="88" t="s">
        <v>1058</v>
      </c>
      <c r="G233" s="89" t="s">
        <v>1059</v>
      </c>
      <c r="H233" s="90" t="s">
        <v>16</v>
      </c>
      <c r="I233" s="91" t="str">
        <f t="shared" si="35"/>
        <v>PEREMPUAN</v>
      </c>
      <c r="J233" s="64" t="s">
        <v>467</v>
      </c>
      <c r="K233" s="92">
        <v>28877</v>
      </c>
      <c r="L233" s="93">
        <f t="shared" ca="1" si="38"/>
        <v>41</v>
      </c>
      <c r="M233" s="64" t="s">
        <v>253</v>
      </c>
      <c r="N233" s="94" t="s">
        <v>220</v>
      </c>
      <c r="O233" s="64" t="str">
        <f t="shared" si="36"/>
        <v>ISLAM</v>
      </c>
      <c r="P233" s="64" t="s">
        <v>221</v>
      </c>
      <c r="Q233" s="64" t="s">
        <v>245</v>
      </c>
      <c r="R233" s="95">
        <v>3</v>
      </c>
      <c r="S233" s="64" t="s">
        <v>256</v>
      </c>
      <c r="T233" s="64" t="s">
        <v>246</v>
      </c>
      <c r="U233" s="64" t="s">
        <v>492</v>
      </c>
      <c r="V233" s="64" t="s">
        <v>1060</v>
      </c>
      <c r="W233" s="96" t="s">
        <v>1057</v>
      </c>
      <c r="X233" s="64" t="s">
        <v>1054</v>
      </c>
      <c r="Y233" s="229" t="s">
        <v>829</v>
      </c>
      <c r="Z233" s="64" t="s">
        <v>22</v>
      </c>
      <c r="AA233" s="64" t="s">
        <v>229</v>
      </c>
      <c r="AB233" s="64" t="s">
        <v>230</v>
      </c>
      <c r="AC233" s="64" t="s">
        <v>231</v>
      </c>
      <c r="AD233" t="str">
        <f t="shared" si="37"/>
        <v>INDONESIA</v>
      </c>
      <c r="AE233" s="94" t="s">
        <v>808</v>
      </c>
      <c r="AF233" s="110" t="s">
        <v>809</v>
      </c>
      <c r="AG233" s="104" t="s">
        <v>166</v>
      </c>
      <c r="AH233" s="111" t="s">
        <v>203</v>
      </c>
      <c r="AI233" s="64">
        <f t="shared" si="31"/>
        <v>2</v>
      </c>
      <c r="AJ233" s="64"/>
      <c r="AK233" s="104"/>
      <c r="AL233" s="124"/>
      <c r="AM233" s="124"/>
      <c r="AN233" s="124">
        <f t="shared" si="39"/>
        <v>0</v>
      </c>
      <c r="AO233" s="125" t="s">
        <v>234</v>
      </c>
      <c r="AP233" s="125" t="s">
        <v>235</v>
      </c>
      <c r="AQ233" s="125" t="s">
        <v>236</v>
      </c>
      <c r="AR233" s="125" t="s">
        <v>237</v>
      </c>
      <c r="AS233" s="125" t="s">
        <v>238</v>
      </c>
      <c r="AT233" s="125" t="s">
        <v>239</v>
      </c>
      <c r="AU233" s="125" t="s">
        <v>240</v>
      </c>
      <c r="AV233" s="125">
        <v>0.5</v>
      </c>
      <c r="AW233" s="125"/>
      <c r="AX233" s="125"/>
      <c r="AY233" s="70">
        <f t="shared" si="40"/>
        <v>0.5</v>
      </c>
      <c r="AZ233" s="71"/>
    </row>
    <row r="234" spans="1:53">
      <c r="B234" s="71">
        <v>239</v>
      </c>
      <c r="C234" s="71">
        <v>71</v>
      </c>
      <c r="D234" s="71"/>
      <c r="E234" s="71">
        <v>3</v>
      </c>
      <c r="F234" s="88" t="s">
        <v>1061</v>
      </c>
      <c r="G234" s="89" t="s">
        <v>1062</v>
      </c>
      <c r="H234" s="90" t="s">
        <v>23</v>
      </c>
      <c r="I234" s="91" t="str">
        <f t="shared" si="35"/>
        <v>LAKI LAKI</v>
      </c>
      <c r="J234" s="64" t="s">
        <v>230</v>
      </c>
      <c r="K234" s="92">
        <v>36722</v>
      </c>
      <c r="L234" s="93">
        <f t="shared" ca="1" si="38"/>
        <v>19</v>
      </c>
      <c r="M234" s="64" t="s">
        <v>253</v>
      </c>
      <c r="N234" s="94" t="s">
        <v>220</v>
      </c>
      <c r="O234" s="64" t="str">
        <f t="shared" si="36"/>
        <v>ISLAM</v>
      </c>
      <c r="P234" s="64" t="s">
        <v>254</v>
      </c>
      <c r="Q234" s="64" t="s">
        <v>255</v>
      </c>
      <c r="R234" s="95">
        <v>4</v>
      </c>
      <c r="S234" s="64" t="s">
        <v>348</v>
      </c>
      <c r="T234" s="64" t="s">
        <v>266</v>
      </c>
      <c r="U234" s="64" t="s">
        <v>1059</v>
      </c>
      <c r="V234" s="64" t="s">
        <v>1054</v>
      </c>
      <c r="W234" s="96" t="s">
        <v>1057</v>
      </c>
      <c r="X234" s="64" t="s">
        <v>1054</v>
      </c>
      <c r="Y234" s="229" t="s">
        <v>829</v>
      </c>
      <c r="Z234" s="64" t="s">
        <v>22</v>
      </c>
      <c r="AA234" s="64" t="s">
        <v>229</v>
      </c>
      <c r="AB234" s="64" t="s">
        <v>230</v>
      </c>
      <c r="AC234" s="64" t="s">
        <v>231</v>
      </c>
      <c r="AD234" t="str">
        <f t="shared" si="37"/>
        <v>INDONESIA</v>
      </c>
      <c r="AE234" s="94" t="s">
        <v>808</v>
      </c>
      <c r="AF234" s="122" t="s">
        <v>809</v>
      </c>
      <c r="AG234" s="111" t="s">
        <v>166</v>
      </c>
      <c r="AH234" s="111"/>
      <c r="AI234" s="64">
        <f t="shared" si="31"/>
        <v>3</v>
      </c>
      <c r="AJ234" s="64"/>
      <c r="AK234" s="111"/>
      <c r="AN234" s="124">
        <f t="shared" si="39"/>
        <v>0</v>
      </c>
      <c r="AY234" s="70">
        <f t="shared" si="40"/>
        <v>0</v>
      </c>
    </row>
    <row r="235" spans="1:53">
      <c r="B235" s="71">
        <v>240</v>
      </c>
      <c r="C235" s="71">
        <v>72</v>
      </c>
      <c r="D235" s="71"/>
      <c r="E235" s="138">
        <v>4</v>
      </c>
      <c r="F235" s="143" t="s">
        <v>1063</v>
      </c>
      <c r="G235" s="144" t="s">
        <v>1064</v>
      </c>
      <c r="H235" s="145" t="s">
        <v>23</v>
      </c>
      <c r="I235" s="146" t="str">
        <f t="shared" si="35"/>
        <v>LAKI LAKI</v>
      </c>
      <c r="J235" s="120" t="s">
        <v>230</v>
      </c>
      <c r="K235" s="147">
        <v>39189</v>
      </c>
      <c r="L235" s="139">
        <f t="shared" ca="1" si="38"/>
        <v>12</v>
      </c>
      <c r="M235" s="120" t="s">
        <v>253</v>
      </c>
      <c r="N235" s="133" t="s">
        <v>220</v>
      </c>
      <c r="O235" s="120" t="str">
        <f t="shared" si="36"/>
        <v>ISLAM</v>
      </c>
      <c r="P235" s="120" t="s">
        <v>254</v>
      </c>
      <c r="Q235" s="120" t="s">
        <v>255</v>
      </c>
      <c r="R235" s="148">
        <v>4</v>
      </c>
      <c r="S235" s="120" t="s">
        <v>369</v>
      </c>
      <c r="T235" s="120" t="s">
        <v>266</v>
      </c>
      <c r="U235" s="120" t="s">
        <v>1059</v>
      </c>
      <c r="V235" s="120" t="s">
        <v>1054</v>
      </c>
      <c r="W235" s="149" t="s">
        <v>1057</v>
      </c>
      <c r="X235" s="120" t="s">
        <v>1054</v>
      </c>
      <c r="Y235" s="238" t="s">
        <v>829</v>
      </c>
      <c r="Z235" s="120" t="s">
        <v>22</v>
      </c>
      <c r="AA235" s="120" t="s">
        <v>229</v>
      </c>
      <c r="AB235" s="120" t="s">
        <v>230</v>
      </c>
      <c r="AC235" s="120" t="s">
        <v>231</v>
      </c>
      <c r="AD235" s="121" t="str">
        <f t="shared" si="37"/>
        <v>INDONESIA</v>
      </c>
      <c r="AE235" s="94" t="s">
        <v>808</v>
      </c>
      <c r="AF235" s="110" t="s">
        <v>809</v>
      </c>
      <c r="AG235" s="142" t="s">
        <v>166</v>
      </c>
      <c r="AH235" s="142"/>
      <c r="AI235" s="64">
        <f t="shared" si="31"/>
        <v>3</v>
      </c>
      <c r="AJ235" s="64"/>
      <c r="AK235" s="142"/>
      <c r="AN235" s="124">
        <f t="shared" si="39"/>
        <v>0</v>
      </c>
      <c r="AY235" s="70">
        <f t="shared" si="40"/>
        <v>0</v>
      </c>
    </row>
    <row r="236" spans="1:53">
      <c r="B236" s="71">
        <v>241</v>
      </c>
      <c r="C236" s="71">
        <v>73</v>
      </c>
      <c r="D236" s="71">
        <v>22</v>
      </c>
      <c r="E236" s="192">
        <v>1</v>
      </c>
      <c r="F236" s="100" t="s">
        <v>1065</v>
      </c>
      <c r="G236" s="101" t="s">
        <v>1066</v>
      </c>
      <c r="H236" s="102" t="s">
        <v>23</v>
      </c>
      <c r="I236" s="103" t="str">
        <f t="shared" si="35"/>
        <v>LAKI LAKI</v>
      </c>
      <c r="J236" s="104" t="s">
        <v>524</v>
      </c>
      <c r="K236" s="105">
        <v>28137</v>
      </c>
      <c r="L236" s="106">
        <f t="shared" ca="1" si="38"/>
        <v>43</v>
      </c>
      <c r="M236" s="104" t="s">
        <v>476</v>
      </c>
      <c r="N236" s="107" t="s">
        <v>220</v>
      </c>
      <c r="O236" s="104" t="str">
        <f t="shared" si="36"/>
        <v>ISLAM</v>
      </c>
      <c r="P236" s="104" t="s">
        <v>221</v>
      </c>
      <c r="Q236" s="104" t="s">
        <v>222</v>
      </c>
      <c r="R236" s="108">
        <v>1</v>
      </c>
      <c r="S236" s="104" t="s">
        <v>223</v>
      </c>
      <c r="T236" s="104" t="s">
        <v>283</v>
      </c>
      <c r="U236" s="104" t="s">
        <v>1067</v>
      </c>
      <c r="V236" s="104" t="s">
        <v>1068</v>
      </c>
      <c r="W236" s="109" t="s">
        <v>1069</v>
      </c>
      <c r="X236" s="104" t="s">
        <v>1066</v>
      </c>
      <c r="Y236" s="235" t="s">
        <v>829</v>
      </c>
      <c r="Z236" s="104" t="s">
        <v>22</v>
      </c>
      <c r="AA236" s="104" t="s">
        <v>229</v>
      </c>
      <c r="AB236" s="104" t="s">
        <v>230</v>
      </c>
      <c r="AC236" s="104" t="s">
        <v>231</v>
      </c>
      <c r="AD236" s="99" t="str">
        <f t="shared" si="37"/>
        <v>INDONESIA</v>
      </c>
      <c r="AE236" s="94" t="s">
        <v>808</v>
      </c>
      <c r="AF236" s="122" t="s">
        <v>809</v>
      </c>
      <c r="AG236" s="142" t="s">
        <v>524</v>
      </c>
      <c r="AH236" s="142" t="s">
        <v>203</v>
      </c>
      <c r="AI236" s="64" t="e">
        <f t="shared" si="31"/>
        <v>#N/A</v>
      </c>
      <c r="AJ236" s="64"/>
      <c r="AK236" s="142"/>
      <c r="AL236" s="207"/>
      <c r="AM236" s="207"/>
      <c r="AN236" s="124">
        <f t="shared" si="39"/>
        <v>0</v>
      </c>
      <c r="AO236" s="239"/>
      <c r="AP236" s="239"/>
      <c r="AQ236" s="239"/>
      <c r="AR236" s="239"/>
      <c r="AS236" s="239"/>
      <c r="AT236" s="239"/>
      <c r="AU236" s="239"/>
      <c r="AV236" s="239"/>
      <c r="AW236" s="239"/>
      <c r="AX236" s="239"/>
      <c r="AY236" s="70">
        <f t="shared" si="40"/>
        <v>0</v>
      </c>
      <c r="BA236" s="121"/>
    </row>
    <row r="237" spans="1:53" s="99" customFormat="1">
      <c r="A237" s="121"/>
      <c r="B237" s="71">
        <v>242</v>
      </c>
      <c r="C237" s="71">
        <v>74</v>
      </c>
      <c r="D237" s="71"/>
      <c r="E237" s="71">
        <v>2</v>
      </c>
      <c r="F237" s="88" t="s">
        <v>1070</v>
      </c>
      <c r="G237" s="89" t="s">
        <v>1071</v>
      </c>
      <c r="H237" s="90" t="s">
        <v>16</v>
      </c>
      <c r="I237" s="91" t="str">
        <f t="shared" si="35"/>
        <v>PEREMPUAN</v>
      </c>
      <c r="J237" s="64" t="s">
        <v>524</v>
      </c>
      <c r="K237" s="92">
        <v>29561</v>
      </c>
      <c r="L237" s="93">
        <f t="shared" ca="1" si="38"/>
        <v>39</v>
      </c>
      <c r="M237" s="64" t="s">
        <v>476</v>
      </c>
      <c r="N237" s="94" t="s">
        <v>220</v>
      </c>
      <c r="O237" s="64" t="str">
        <f t="shared" si="36"/>
        <v>ISLAM</v>
      </c>
      <c r="P237" s="64" t="s">
        <v>221</v>
      </c>
      <c r="Q237" s="64" t="s">
        <v>245</v>
      </c>
      <c r="R237" s="95">
        <v>3</v>
      </c>
      <c r="S237" s="64" t="s">
        <v>289</v>
      </c>
      <c r="T237" s="64" t="s">
        <v>246</v>
      </c>
      <c r="U237" s="64" t="s">
        <v>1072</v>
      </c>
      <c r="V237" s="64" t="s">
        <v>1073</v>
      </c>
      <c r="W237" s="96" t="s">
        <v>1069</v>
      </c>
      <c r="X237" s="64" t="s">
        <v>1066</v>
      </c>
      <c r="Y237" s="229" t="s">
        <v>829</v>
      </c>
      <c r="Z237" s="64" t="s">
        <v>22</v>
      </c>
      <c r="AA237" s="64" t="s">
        <v>229</v>
      </c>
      <c r="AB237" s="64" t="s">
        <v>230</v>
      </c>
      <c r="AC237" s="64" t="s">
        <v>231</v>
      </c>
      <c r="AD237" t="str">
        <f t="shared" si="37"/>
        <v>INDONESIA</v>
      </c>
      <c r="AE237" s="94" t="s">
        <v>808</v>
      </c>
      <c r="AF237" s="110" t="s">
        <v>809</v>
      </c>
      <c r="AG237" s="104" t="s">
        <v>524</v>
      </c>
      <c r="AH237" s="111" t="s">
        <v>203</v>
      </c>
      <c r="AI237" s="64">
        <f t="shared" si="31"/>
        <v>2</v>
      </c>
      <c r="AJ237" s="64"/>
      <c r="AK237" s="104"/>
      <c r="AL237" s="124">
        <v>1000000</v>
      </c>
      <c r="AM237" s="124">
        <v>900000</v>
      </c>
      <c r="AN237" s="124">
        <f t="shared" si="39"/>
        <v>100000</v>
      </c>
      <c r="AO237" s="125" t="s">
        <v>234</v>
      </c>
      <c r="AP237" s="125" t="s">
        <v>235</v>
      </c>
      <c r="AQ237" s="125" t="s">
        <v>236</v>
      </c>
      <c r="AR237" s="125" t="s">
        <v>843</v>
      </c>
      <c r="AS237" s="125" t="s">
        <v>238</v>
      </c>
      <c r="AT237" s="125" t="s">
        <v>239</v>
      </c>
      <c r="AU237" s="125" t="s">
        <v>240</v>
      </c>
      <c r="AV237" s="125"/>
      <c r="AW237" s="125"/>
      <c r="AX237" s="125">
        <v>2.5</v>
      </c>
      <c r="AY237" s="70">
        <f t="shared" si="40"/>
        <v>2.5</v>
      </c>
      <c r="AZ237" s="71"/>
    </row>
    <row r="238" spans="1:53">
      <c r="B238" s="71">
        <v>243</v>
      </c>
      <c r="C238" s="71">
        <v>75</v>
      </c>
      <c r="D238" s="71"/>
      <c r="E238" s="71">
        <v>3</v>
      </c>
      <c r="F238" s="88" t="s">
        <v>1074</v>
      </c>
      <c r="G238" s="89" t="s">
        <v>1075</v>
      </c>
      <c r="H238" s="90" t="s">
        <v>16</v>
      </c>
      <c r="I238" s="91" t="str">
        <f t="shared" si="35"/>
        <v>PEREMPUAN</v>
      </c>
      <c r="J238" s="64" t="s">
        <v>524</v>
      </c>
      <c r="K238" s="92">
        <v>39075</v>
      </c>
      <c r="L238" s="93">
        <f t="shared" ca="1" si="38"/>
        <v>13</v>
      </c>
      <c r="M238" s="64" t="s">
        <v>476</v>
      </c>
      <c r="N238" s="94" t="s">
        <v>220</v>
      </c>
      <c r="O238" s="64" t="str">
        <f t="shared" si="36"/>
        <v>ISLAM</v>
      </c>
      <c r="P238" s="64" t="s">
        <v>254</v>
      </c>
      <c r="Q238" s="64" t="s">
        <v>255</v>
      </c>
      <c r="R238" s="95">
        <v>4</v>
      </c>
      <c r="S238" s="64" t="s">
        <v>369</v>
      </c>
      <c r="T238" s="64" t="s">
        <v>266</v>
      </c>
      <c r="U238" s="64" t="s">
        <v>1071</v>
      </c>
      <c r="V238" s="64" t="s">
        <v>1066</v>
      </c>
      <c r="W238" s="96" t="s">
        <v>1069</v>
      </c>
      <c r="X238" s="64" t="s">
        <v>1066</v>
      </c>
      <c r="Y238" s="229" t="s">
        <v>829</v>
      </c>
      <c r="Z238" s="64" t="s">
        <v>22</v>
      </c>
      <c r="AA238" s="64" t="s">
        <v>229</v>
      </c>
      <c r="AB238" s="64" t="s">
        <v>230</v>
      </c>
      <c r="AC238" s="64" t="s">
        <v>231</v>
      </c>
      <c r="AD238" t="str">
        <f t="shared" si="37"/>
        <v>INDONESIA</v>
      </c>
      <c r="AE238" s="94" t="s">
        <v>808</v>
      </c>
      <c r="AF238" s="122" t="s">
        <v>809</v>
      </c>
      <c r="AG238" s="111" t="s">
        <v>524</v>
      </c>
      <c r="AH238" s="111"/>
      <c r="AI238" s="64">
        <f t="shared" si="31"/>
        <v>3</v>
      </c>
      <c r="AJ238" s="64"/>
      <c r="AK238" s="111"/>
      <c r="AN238" s="124">
        <f t="shared" si="39"/>
        <v>0</v>
      </c>
      <c r="AY238" s="70">
        <f t="shared" si="40"/>
        <v>0</v>
      </c>
    </row>
    <row r="239" spans="1:53">
      <c r="B239" s="71">
        <v>244</v>
      </c>
      <c r="C239" s="71">
        <v>76</v>
      </c>
      <c r="D239" s="71"/>
      <c r="E239" s="71">
        <v>4</v>
      </c>
      <c r="F239" s="98" t="s">
        <v>1076</v>
      </c>
      <c r="G239" s="89" t="s">
        <v>1077</v>
      </c>
      <c r="H239" s="90" t="s">
        <v>16</v>
      </c>
      <c r="I239" s="91" t="str">
        <f t="shared" si="35"/>
        <v>PEREMPUAN</v>
      </c>
      <c r="J239" s="64" t="s">
        <v>524</v>
      </c>
      <c r="K239" s="92">
        <v>41122</v>
      </c>
      <c r="L239" s="93">
        <f t="shared" ca="1" si="38"/>
        <v>7</v>
      </c>
      <c r="M239" s="64"/>
      <c r="N239" s="94" t="s">
        <v>220</v>
      </c>
      <c r="O239" s="64" t="str">
        <f t="shared" si="36"/>
        <v>ISLAM</v>
      </c>
      <c r="P239" s="64" t="s">
        <v>254</v>
      </c>
      <c r="Q239" s="64" t="s">
        <v>255</v>
      </c>
      <c r="R239" s="95"/>
      <c r="S239" s="64" t="s">
        <v>265</v>
      </c>
      <c r="T239" s="64" t="s">
        <v>270</v>
      </c>
      <c r="U239" s="64" t="s">
        <v>1071</v>
      </c>
      <c r="V239" s="64" t="s">
        <v>1066</v>
      </c>
      <c r="W239" s="96" t="s">
        <v>1069</v>
      </c>
      <c r="X239" s="64" t="s">
        <v>1066</v>
      </c>
      <c r="Y239" s="229" t="s">
        <v>829</v>
      </c>
      <c r="Z239" s="64"/>
      <c r="AA239" s="64"/>
      <c r="AB239" s="64"/>
      <c r="AC239" s="64"/>
      <c r="AD239" t="str">
        <f t="shared" si="37"/>
        <v>INDONESIA</v>
      </c>
      <c r="AE239" s="94" t="s">
        <v>808</v>
      </c>
      <c r="AF239" s="122" t="s">
        <v>809</v>
      </c>
      <c r="AG239" s="111" t="s">
        <v>524</v>
      </c>
      <c r="AH239" s="111"/>
      <c r="AI239" s="64">
        <f t="shared" si="31"/>
        <v>3</v>
      </c>
      <c r="AJ239" s="64"/>
      <c r="AK239" s="111"/>
      <c r="AN239" s="124"/>
    </row>
    <row r="240" spans="1:53">
      <c r="B240" s="71">
        <v>245</v>
      </c>
      <c r="C240" s="71">
        <v>77</v>
      </c>
      <c r="D240" s="71">
        <v>23</v>
      </c>
      <c r="E240" s="192">
        <v>1</v>
      </c>
      <c r="F240" s="100" t="s">
        <v>1078</v>
      </c>
      <c r="G240" s="101" t="s">
        <v>1079</v>
      </c>
      <c r="H240" s="102" t="s">
        <v>23</v>
      </c>
      <c r="I240" s="103" t="str">
        <f t="shared" si="35"/>
        <v>LAKI LAKI</v>
      </c>
      <c r="J240" s="104" t="s">
        <v>524</v>
      </c>
      <c r="K240" s="105">
        <v>25470</v>
      </c>
      <c r="L240" s="106">
        <f t="shared" ca="1" si="38"/>
        <v>50</v>
      </c>
      <c r="M240" s="104" t="s">
        <v>476</v>
      </c>
      <c r="N240" s="107" t="s">
        <v>220</v>
      </c>
      <c r="O240" s="104" t="str">
        <f t="shared" si="36"/>
        <v>ISLAM</v>
      </c>
      <c r="P240" s="104" t="s">
        <v>221</v>
      </c>
      <c r="Q240" s="104" t="s">
        <v>222</v>
      </c>
      <c r="R240" s="108">
        <v>1</v>
      </c>
      <c r="S240" s="104" t="s">
        <v>223</v>
      </c>
      <c r="T240" s="104" t="s">
        <v>283</v>
      </c>
      <c r="U240" s="104" t="s">
        <v>1080</v>
      </c>
      <c r="V240" s="104" t="s">
        <v>1068</v>
      </c>
      <c r="W240" s="109" t="s">
        <v>1081</v>
      </c>
      <c r="X240" s="104" t="s">
        <v>1079</v>
      </c>
      <c r="Y240" s="235" t="s">
        <v>829</v>
      </c>
      <c r="Z240" s="104" t="s">
        <v>22</v>
      </c>
      <c r="AA240" s="104" t="s">
        <v>229</v>
      </c>
      <c r="AB240" s="104" t="s">
        <v>230</v>
      </c>
      <c r="AC240" s="104" t="s">
        <v>231</v>
      </c>
      <c r="AD240" s="99" t="str">
        <f t="shared" si="37"/>
        <v>INDONESIA</v>
      </c>
      <c r="AE240" s="94" t="s">
        <v>808</v>
      </c>
      <c r="AF240" s="110" t="s">
        <v>809</v>
      </c>
      <c r="AG240" s="142" t="s">
        <v>524</v>
      </c>
      <c r="AH240" s="142" t="s">
        <v>203</v>
      </c>
      <c r="AI240" s="64" t="e">
        <f t="shared" si="31"/>
        <v>#N/A</v>
      </c>
      <c r="AJ240" s="64"/>
      <c r="AK240" s="142"/>
      <c r="AN240" s="124">
        <f t="shared" si="39"/>
        <v>0</v>
      </c>
      <c r="AY240" s="70">
        <f t="shared" si="40"/>
        <v>0</v>
      </c>
    </row>
    <row r="241" spans="1:53" s="99" customFormat="1">
      <c r="A241" s="121"/>
      <c r="B241" s="71">
        <v>246</v>
      </c>
      <c r="C241" s="71">
        <v>78</v>
      </c>
      <c r="D241" s="71"/>
      <c r="E241" s="71">
        <v>2</v>
      </c>
      <c r="F241" s="88" t="s">
        <v>1082</v>
      </c>
      <c r="G241" s="89" t="s">
        <v>1083</v>
      </c>
      <c r="H241" s="90" t="s">
        <v>16</v>
      </c>
      <c r="I241" s="91" t="str">
        <f t="shared" si="35"/>
        <v>PEREMPUAN</v>
      </c>
      <c r="J241" s="64" t="s">
        <v>524</v>
      </c>
      <c r="K241" s="92">
        <v>25452</v>
      </c>
      <c r="L241" s="93">
        <f t="shared" ca="1" si="38"/>
        <v>50</v>
      </c>
      <c r="M241" s="64" t="s">
        <v>476</v>
      </c>
      <c r="N241" s="94" t="s">
        <v>220</v>
      </c>
      <c r="O241" s="64" t="str">
        <f t="shared" si="36"/>
        <v>ISLAM</v>
      </c>
      <c r="P241" s="64" t="s">
        <v>221</v>
      </c>
      <c r="Q241" s="64" t="s">
        <v>245</v>
      </c>
      <c r="R241" s="95">
        <v>3</v>
      </c>
      <c r="S241" s="64" t="s">
        <v>223</v>
      </c>
      <c r="T241" s="64" t="s">
        <v>246</v>
      </c>
      <c r="U241" s="64" t="s">
        <v>857</v>
      </c>
      <c r="V241" s="64" t="s">
        <v>1084</v>
      </c>
      <c r="W241" s="96" t="s">
        <v>1081</v>
      </c>
      <c r="X241" s="64" t="s">
        <v>1079</v>
      </c>
      <c r="Y241" s="229" t="s">
        <v>829</v>
      </c>
      <c r="Z241" s="64" t="s">
        <v>22</v>
      </c>
      <c r="AA241" s="64" t="s">
        <v>229</v>
      </c>
      <c r="AB241" s="64" t="s">
        <v>230</v>
      </c>
      <c r="AC241" s="64" t="s">
        <v>231</v>
      </c>
      <c r="AD241" t="str">
        <f t="shared" si="37"/>
        <v>INDONESIA</v>
      </c>
      <c r="AE241" s="94" t="s">
        <v>808</v>
      </c>
      <c r="AF241" s="122" t="s">
        <v>809</v>
      </c>
      <c r="AG241" s="142" t="s">
        <v>524</v>
      </c>
      <c r="AH241" s="142" t="s">
        <v>203</v>
      </c>
      <c r="AI241" s="64">
        <f t="shared" si="31"/>
        <v>2</v>
      </c>
      <c r="AJ241" s="64"/>
      <c r="AK241" s="142"/>
      <c r="AL241" s="124">
        <v>3500000</v>
      </c>
      <c r="AM241" s="124">
        <v>2000000</v>
      </c>
      <c r="AN241" s="124">
        <f t="shared" si="39"/>
        <v>1500000</v>
      </c>
      <c r="AO241" s="125" t="s">
        <v>234</v>
      </c>
      <c r="AP241" s="125" t="s">
        <v>235</v>
      </c>
      <c r="AQ241" s="125" t="s">
        <v>236</v>
      </c>
      <c r="AR241" s="125" t="s">
        <v>237</v>
      </c>
      <c r="AS241" s="125" t="s">
        <v>238</v>
      </c>
      <c r="AT241" s="125" t="s">
        <v>239</v>
      </c>
      <c r="AU241" s="125" t="s">
        <v>240</v>
      </c>
      <c r="AV241" s="125">
        <v>0.5</v>
      </c>
      <c r="AW241" s="125"/>
      <c r="AX241" s="125">
        <v>2</v>
      </c>
      <c r="AY241" s="70">
        <f t="shared" si="40"/>
        <v>2.5</v>
      </c>
      <c r="AZ241" s="71"/>
    </row>
    <row r="242" spans="1:53">
      <c r="B242" s="71">
        <v>247</v>
      </c>
      <c r="C242" s="71">
        <v>79</v>
      </c>
      <c r="D242" s="71"/>
      <c r="E242" s="138">
        <v>3</v>
      </c>
      <c r="F242" s="88" t="s">
        <v>1085</v>
      </c>
      <c r="G242" s="89" t="s">
        <v>1086</v>
      </c>
      <c r="H242" s="90" t="s">
        <v>16</v>
      </c>
      <c r="I242" s="91" t="str">
        <f t="shared" si="35"/>
        <v>PEREMPUAN</v>
      </c>
      <c r="J242" s="64" t="s">
        <v>230</v>
      </c>
      <c r="K242" s="92">
        <v>35959</v>
      </c>
      <c r="L242" s="93">
        <f t="shared" ca="1" si="38"/>
        <v>21</v>
      </c>
      <c r="M242" s="64" t="s">
        <v>253</v>
      </c>
      <c r="N242" s="94" t="s">
        <v>220</v>
      </c>
      <c r="O242" s="64" t="str">
        <f t="shared" si="36"/>
        <v>ISLAM</v>
      </c>
      <c r="P242" s="64" t="s">
        <v>254</v>
      </c>
      <c r="Q242" s="64" t="s">
        <v>255</v>
      </c>
      <c r="R242" s="95">
        <v>4</v>
      </c>
      <c r="S242" s="64" t="s">
        <v>1087</v>
      </c>
      <c r="T242" s="64" t="s">
        <v>270</v>
      </c>
      <c r="U242" s="64" t="s">
        <v>1083</v>
      </c>
      <c r="V242" s="64" t="s">
        <v>1079</v>
      </c>
      <c r="W242" s="96" t="s">
        <v>1081</v>
      </c>
      <c r="X242" s="64" t="s">
        <v>1079</v>
      </c>
      <c r="Y242" s="229" t="s">
        <v>829</v>
      </c>
      <c r="Z242" s="64" t="s">
        <v>22</v>
      </c>
      <c r="AA242" s="64" t="s">
        <v>229</v>
      </c>
      <c r="AB242" s="64" t="s">
        <v>230</v>
      </c>
      <c r="AC242" s="64" t="s">
        <v>231</v>
      </c>
      <c r="AD242" t="str">
        <f t="shared" si="37"/>
        <v>INDONESIA</v>
      </c>
      <c r="AE242" s="94" t="s">
        <v>808</v>
      </c>
      <c r="AF242" s="110" t="s">
        <v>809</v>
      </c>
      <c r="AG242" s="142" t="s">
        <v>524</v>
      </c>
      <c r="AH242" s="142"/>
      <c r="AI242" s="64">
        <f t="shared" si="31"/>
        <v>3</v>
      </c>
      <c r="AJ242" s="64"/>
      <c r="AK242" s="142"/>
      <c r="AN242" s="124">
        <f t="shared" si="39"/>
        <v>0</v>
      </c>
      <c r="AY242" s="70">
        <f t="shared" si="40"/>
        <v>0</v>
      </c>
    </row>
    <row r="243" spans="1:53">
      <c r="B243" s="71">
        <v>248</v>
      </c>
      <c r="C243" s="71">
        <v>80</v>
      </c>
      <c r="D243" s="71">
        <v>24</v>
      </c>
      <c r="E243" s="192">
        <v>1</v>
      </c>
      <c r="F243" s="100" t="s">
        <v>1088</v>
      </c>
      <c r="G243" s="101" t="s">
        <v>1089</v>
      </c>
      <c r="H243" s="102" t="s">
        <v>23</v>
      </c>
      <c r="I243" s="103" t="str">
        <f t="shared" si="35"/>
        <v>LAKI LAKI</v>
      </c>
      <c r="J243" s="104" t="s">
        <v>524</v>
      </c>
      <c r="K243" s="105">
        <v>22984</v>
      </c>
      <c r="L243" s="106">
        <f t="shared" ca="1" si="38"/>
        <v>57</v>
      </c>
      <c r="M243" s="104" t="s">
        <v>253</v>
      </c>
      <c r="N243" s="107" t="s">
        <v>220</v>
      </c>
      <c r="O243" s="104" t="str">
        <f t="shared" si="36"/>
        <v>ISLAM</v>
      </c>
      <c r="P243" s="104" t="s">
        <v>221</v>
      </c>
      <c r="Q243" s="104" t="s">
        <v>222</v>
      </c>
      <c r="R243" s="108">
        <v>1</v>
      </c>
      <c r="S243" s="104" t="s">
        <v>289</v>
      </c>
      <c r="T243" s="104" t="s">
        <v>283</v>
      </c>
      <c r="U243" s="104" t="s">
        <v>1090</v>
      </c>
      <c r="V243" s="104" t="s">
        <v>1091</v>
      </c>
      <c r="W243" s="109" t="s">
        <v>1092</v>
      </c>
      <c r="X243" s="104" t="s">
        <v>1089</v>
      </c>
      <c r="Y243" s="235" t="s">
        <v>829</v>
      </c>
      <c r="Z243" s="104" t="s">
        <v>22</v>
      </c>
      <c r="AA243" s="104" t="s">
        <v>229</v>
      </c>
      <c r="AB243" s="104" t="s">
        <v>230</v>
      </c>
      <c r="AC243" s="104" t="s">
        <v>231</v>
      </c>
      <c r="AD243" s="99" t="str">
        <f t="shared" si="37"/>
        <v>INDONESIA</v>
      </c>
      <c r="AE243" s="94" t="s">
        <v>808</v>
      </c>
      <c r="AF243" s="110" t="s">
        <v>809</v>
      </c>
      <c r="AG243" s="142" t="s">
        <v>524</v>
      </c>
      <c r="AH243" s="142" t="s">
        <v>203</v>
      </c>
      <c r="AI243" s="64" t="e">
        <f t="shared" si="31"/>
        <v>#N/A</v>
      </c>
      <c r="AJ243" s="64"/>
      <c r="AK243" s="142"/>
      <c r="AN243" s="124">
        <f t="shared" si="39"/>
        <v>0</v>
      </c>
      <c r="AY243" s="70">
        <f t="shared" si="40"/>
        <v>0</v>
      </c>
    </row>
    <row r="244" spans="1:53" s="99" customFormat="1">
      <c r="A244" s="121"/>
      <c r="B244" s="71">
        <v>249</v>
      </c>
      <c r="C244" s="71">
        <v>81</v>
      </c>
      <c r="D244" s="71"/>
      <c r="E244" s="71">
        <v>2</v>
      </c>
      <c r="F244" s="88" t="s">
        <v>1093</v>
      </c>
      <c r="G244" s="89" t="s">
        <v>1094</v>
      </c>
      <c r="H244" s="90" t="s">
        <v>16</v>
      </c>
      <c r="I244" s="91" t="str">
        <f t="shared" si="35"/>
        <v>PEREMPUAN</v>
      </c>
      <c r="J244" s="64" t="s">
        <v>524</v>
      </c>
      <c r="K244" s="92">
        <v>22477</v>
      </c>
      <c r="L244" s="93">
        <f t="shared" ca="1" si="38"/>
        <v>58</v>
      </c>
      <c r="M244" s="64" t="s">
        <v>274</v>
      </c>
      <c r="N244" s="94" t="s">
        <v>220</v>
      </c>
      <c r="O244" s="64" t="str">
        <f t="shared" si="36"/>
        <v>ISLAM</v>
      </c>
      <c r="P244" s="64" t="s">
        <v>221</v>
      </c>
      <c r="Q244" s="64" t="s">
        <v>245</v>
      </c>
      <c r="R244" s="95">
        <v>3</v>
      </c>
      <c r="S244" s="64" t="s">
        <v>223</v>
      </c>
      <c r="T244" s="64" t="s">
        <v>470</v>
      </c>
      <c r="U244" s="64" t="s">
        <v>1095</v>
      </c>
      <c r="V244" s="64" t="s">
        <v>1096</v>
      </c>
      <c r="W244" s="96" t="s">
        <v>1092</v>
      </c>
      <c r="X244" s="64" t="s">
        <v>1089</v>
      </c>
      <c r="Y244" s="229" t="s">
        <v>829</v>
      </c>
      <c r="Z244" s="64" t="s">
        <v>22</v>
      </c>
      <c r="AA244" s="64" t="s">
        <v>229</v>
      </c>
      <c r="AB244" s="64" t="s">
        <v>230</v>
      </c>
      <c r="AC244" s="64" t="s">
        <v>231</v>
      </c>
      <c r="AD244" t="str">
        <f t="shared" si="37"/>
        <v>INDONESIA</v>
      </c>
      <c r="AE244" s="94" t="s">
        <v>808</v>
      </c>
      <c r="AF244" s="97" t="s">
        <v>809</v>
      </c>
      <c r="AG244" s="142" t="s">
        <v>524</v>
      </c>
      <c r="AH244" s="142" t="s">
        <v>203</v>
      </c>
      <c r="AI244" s="64">
        <f t="shared" si="31"/>
        <v>2</v>
      </c>
      <c r="AJ244" s="64"/>
      <c r="AK244" s="142"/>
      <c r="AL244" s="124">
        <v>8000000</v>
      </c>
      <c r="AM244" s="124">
        <v>7500000</v>
      </c>
      <c r="AN244" s="124">
        <f t="shared" si="39"/>
        <v>500000</v>
      </c>
      <c r="AO244" s="125" t="s">
        <v>234</v>
      </c>
      <c r="AP244" s="125" t="s">
        <v>235</v>
      </c>
      <c r="AQ244" s="125" t="s">
        <v>236</v>
      </c>
      <c r="AR244" s="125" t="s">
        <v>843</v>
      </c>
      <c r="AS244" s="125" t="s">
        <v>1097</v>
      </c>
      <c r="AT244" s="125" t="s">
        <v>239</v>
      </c>
      <c r="AU244" s="125" t="s">
        <v>240</v>
      </c>
      <c r="AV244" s="125">
        <v>1</v>
      </c>
      <c r="AW244" s="125">
        <v>8</v>
      </c>
      <c r="AX244" s="125"/>
      <c r="AY244" s="70">
        <f t="shared" si="40"/>
        <v>9</v>
      </c>
      <c r="AZ244" s="71"/>
    </row>
    <row r="245" spans="1:53">
      <c r="B245" s="71">
        <v>250</v>
      </c>
      <c r="C245" s="71">
        <v>82</v>
      </c>
      <c r="D245" s="71"/>
      <c r="E245" s="71">
        <v>3</v>
      </c>
      <c r="F245" s="88" t="s">
        <v>1098</v>
      </c>
      <c r="G245" s="89" t="s">
        <v>1099</v>
      </c>
      <c r="H245" s="90" t="s">
        <v>16</v>
      </c>
      <c r="I245" s="91" t="str">
        <f t="shared" si="35"/>
        <v>PEREMPUAN</v>
      </c>
      <c r="J245" s="64" t="s">
        <v>1100</v>
      </c>
      <c r="K245" s="92">
        <v>33806</v>
      </c>
      <c r="L245" s="93">
        <f t="shared" ca="1" si="38"/>
        <v>27</v>
      </c>
      <c r="M245" s="64"/>
      <c r="N245" s="94" t="s">
        <v>220</v>
      </c>
      <c r="O245" s="64" t="str">
        <f t="shared" si="36"/>
        <v>ISLAM</v>
      </c>
      <c r="P245" s="64" t="s">
        <v>254</v>
      </c>
      <c r="Q245" s="64" t="s">
        <v>255</v>
      </c>
      <c r="R245" s="95">
        <v>4</v>
      </c>
      <c r="S245" s="64" t="s">
        <v>785</v>
      </c>
      <c r="T245" s="64" t="s">
        <v>270</v>
      </c>
      <c r="U245" s="64" t="s">
        <v>1094</v>
      </c>
      <c r="V245" s="64" t="s">
        <v>1089</v>
      </c>
      <c r="W245" s="96" t="s">
        <v>1092</v>
      </c>
      <c r="X245" s="64" t="s">
        <v>1089</v>
      </c>
      <c r="Y245" s="229" t="s">
        <v>829</v>
      </c>
      <c r="Z245" s="64" t="s">
        <v>22</v>
      </c>
      <c r="AA245" s="64" t="s">
        <v>229</v>
      </c>
      <c r="AB245" s="64" t="s">
        <v>230</v>
      </c>
      <c r="AC245" s="64" t="s">
        <v>231</v>
      </c>
      <c r="AD245" t="str">
        <f t="shared" si="37"/>
        <v>INDONESIA</v>
      </c>
      <c r="AE245" s="94" t="s">
        <v>808</v>
      </c>
      <c r="AF245" s="122" t="s">
        <v>809</v>
      </c>
      <c r="AG245" s="142" t="s">
        <v>524</v>
      </c>
      <c r="AH245" s="142" t="s">
        <v>203</v>
      </c>
      <c r="AI245" s="64">
        <f t="shared" si="31"/>
        <v>3</v>
      </c>
      <c r="AJ245" s="64"/>
      <c r="AK245" s="142"/>
      <c r="AN245" s="124">
        <f t="shared" si="39"/>
        <v>0</v>
      </c>
      <c r="AY245" s="70">
        <f t="shared" si="40"/>
        <v>0</v>
      </c>
    </row>
    <row r="246" spans="1:53">
      <c r="B246" s="71">
        <v>251</v>
      </c>
      <c r="C246" s="71">
        <v>83</v>
      </c>
      <c r="D246" s="71"/>
      <c r="E246" s="138">
        <v>4</v>
      </c>
      <c r="F246" s="193" t="s">
        <v>1101</v>
      </c>
      <c r="G246" s="144" t="s">
        <v>1102</v>
      </c>
      <c r="H246" s="145" t="s">
        <v>23</v>
      </c>
      <c r="I246" s="146" t="str">
        <f t="shared" si="35"/>
        <v>LAKI LAKI</v>
      </c>
      <c r="J246" s="120" t="s">
        <v>1103</v>
      </c>
      <c r="K246" s="147">
        <v>35304</v>
      </c>
      <c r="L246" s="139">
        <f t="shared" ca="1" si="38"/>
        <v>23</v>
      </c>
      <c r="M246" s="120" t="s">
        <v>253</v>
      </c>
      <c r="N246" s="133" t="s">
        <v>220</v>
      </c>
      <c r="O246" s="120" t="str">
        <f t="shared" si="36"/>
        <v>ISLAM</v>
      </c>
      <c r="P246" s="120" t="s">
        <v>254</v>
      </c>
      <c r="Q246" s="120" t="s">
        <v>255</v>
      </c>
      <c r="R246" s="148">
        <v>4</v>
      </c>
      <c r="S246" s="120" t="s">
        <v>785</v>
      </c>
      <c r="T246" s="120" t="s">
        <v>1104</v>
      </c>
      <c r="U246" s="120" t="s">
        <v>1094</v>
      </c>
      <c r="V246" s="120" t="s">
        <v>1089</v>
      </c>
      <c r="W246" s="149" t="s">
        <v>1092</v>
      </c>
      <c r="X246" s="120" t="s">
        <v>1089</v>
      </c>
      <c r="Y246" s="238" t="s">
        <v>829</v>
      </c>
      <c r="Z246" s="120" t="s">
        <v>22</v>
      </c>
      <c r="AA246" s="120" t="s">
        <v>229</v>
      </c>
      <c r="AB246" s="120" t="s">
        <v>230</v>
      </c>
      <c r="AC246" s="120" t="s">
        <v>231</v>
      </c>
      <c r="AD246" s="121" t="str">
        <f t="shared" si="37"/>
        <v>INDONESIA</v>
      </c>
      <c r="AE246" s="94" t="s">
        <v>808</v>
      </c>
      <c r="AF246" s="110" t="s">
        <v>809</v>
      </c>
      <c r="AG246" s="142" t="s">
        <v>524</v>
      </c>
      <c r="AH246" s="142" t="s">
        <v>203</v>
      </c>
      <c r="AI246" s="64">
        <f t="shared" si="31"/>
        <v>3</v>
      </c>
      <c r="AJ246" s="64"/>
      <c r="AK246" s="142"/>
      <c r="AN246" s="124">
        <f t="shared" si="39"/>
        <v>0</v>
      </c>
      <c r="AY246" s="70">
        <f t="shared" si="40"/>
        <v>0</v>
      </c>
    </row>
    <row r="247" spans="1:53">
      <c r="B247" s="71">
        <v>252</v>
      </c>
      <c r="C247" s="71">
        <v>84</v>
      </c>
      <c r="D247" s="71">
        <v>25</v>
      </c>
      <c r="E247" s="192">
        <v>1</v>
      </c>
      <c r="F247" s="100" t="s">
        <v>1105</v>
      </c>
      <c r="G247" s="101" t="s">
        <v>1060</v>
      </c>
      <c r="H247" s="102" t="s">
        <v>23</v>
      </c>
      <c r="I247" s="103" t="str">
        <f t="shared" si="35"/>
        <v>LAKI LAKI</v>
      </c>
      <c r="J247" s="104" t="s">
        <v>467</v>
      </c>
      <c r="K247" s="105">
        <v>20548</v>
      </c>
      <c r="L247" s="106">
        <f t="shared" ca="1" si="38"/>
        <v>64</v>
      </c>
      <c r="M247" s="104" t="s">
        <v>253</v>
      </c>
      <c r="N247" s="107" t="s">
        <v>220</v>
      </c>
      <c r="O247" s="104" t="str">
        <f t="shared" si="36"/>
        <v>ISLAM</v>
      </c>
      <c r="P247" s="104" t="s">
        <v>221</v>
      </c>
      <c r="Q247" s="104" t="s">
        <v>222</v>
      </c>
      <c r="R247" s="108">
        <v>1</v>
      </c>
      <c r="S247" s="104" t="s">
        <v>256</v>
      </c>
      <c r="T247" s="104" t="s">
        <v>283</v>
      </c>
      <c r="U247" s="104" t="s">
        <v>1106</v>
      </c>
      <c r="V247" s="104" t="s">
        <v>1107</v>
      </c>
      <c r="W247" s="109" t="s">
        <v>1108</v>
      </c>
      <c r="X247" s="104" t="s">
        <v>1060</v>
      </c>
      <c r="Y247" s="235" t="s">
        <v>829</v>
      </c>
      <c r="Z247" s="104" t="s">
        <v>22</v>
      </c>
      <c r="AA247" s="104" t="s">
        <v>229</v>
      </c>
      <c r="AB247" s="104" t="s">
        <v>230</v>
      </c>
      <c r="AC247" s="104" t="s">
        <v>231</v>
      </c>
      <c r="AD247" s="99" t="str">
        <f t="shared" si="37"/>
        <v>INDONESIA</v>
      </c>
      <c r="AE247" s="94" t="s">
        <v>808</v>
      </c>
      <c r="AF247" s="97" t="s">
        <v>809</v>
      </c>
      <c r="AG247" s="142" t="s">
        <v>166</v>
      </c>
      <c r="AH247" s="142" t="s">
        <v>203</v>
      </c>
      <c r="AI247" s="64" t="e">
        <f t="shared" si="31"/>
        <v>#N/A</v>
      </c>
      <c r="AJ247" s="64"/>
      <c r="AK247" s="142"/>
      <c r="AL247" s="207"/>
      <c r="AM247" s="207"/>
      <c r="AN247" s="124">
        <f t="shared" si="39"/>
        <v>0</v>
      </c>
      <c r="AO247" s="239"/>
      <c r="AP247" s="239"/>
      <c r="AQ247" s="239"/>
      <c r="AR247" s="239"/>
      <c r="AS247" s="239"/>
      <c r="AT247" s="239"/>
      <c r="AU247" s="239"/>
      <c r="AV247" s="239"/>
      <c r="AW247" s="239"/>
      <c r="AX247" s="239"/>
      <c r="AY247" s="70">
        <f t="shared" si="40"/>
        <v>0</v>
      </c>
      <c r="BA247" s="121"/>
    </row>
    <row r="248" spans="1:53" s="99" customFormat="1">
      <c r="A248" s="121"/>
      <c r="B248" s="71">
        <v>253</v>
      </c>
      <c r="C248" s="71">
        <v>85</v>
      </c>
      <c r="D248" s="71"/>
      <c r="E248" s="138">
        <v>2</v>
      </c>
      <c r="F248" s="88" t="s">
        <v>1109</v>
      </c>
      <c r="G248" s="89" t="s">
        <v>1110</v>
      </c>
      <c r="H248" s="90" t="s">
        <v>16</v>
      </c>
      <c r="I248" s="91" t="str">
        <f t="shared" si="35"/>
        <v>PEREMPUAN</v>
      </c>
      <c r="J248" s="64" t="s">
        <v>467</v>
      </c>
      <c r="K248" s="92">
        <v>21317</v>
      </c>
      <c r="L248" s="93">
        <f t="shared" ca="1" si="38"/>
        <v>61</v>
      </c>
      <c r="M248" s="64" t="s">
        <v>253</v>
      </c>
      <c r="N248" s="94" t="s">
        <v>220</v>
      </c>
      <c r="O248" s="64" t="str">
        <f t="shared" si="36"/>
        <v>ISLAM</v>
      </c>
      <c r="P248" s="64" t="s">
        <v>221</v>
      </c>
      <c r="Q248" s="64" t="s">
        <v>245</v>
      </c>
      <c r="R248" s="95">
        <v>3</v>
      </c>
      <c r="S248" s="64" t="s">
        <v>256</v>
      </c>
      <c r="T248" s="64" t="s">
        <v>246</v>
      </c>
      <c r="U248" s="64" t="s">
        <v>1111</v>
      </c>
      <c r="V248" s="64" t="s">
        <v>1112</v>
      </c>
      <c r="W248" s="96" t="s">
        <v>1108</v>
      </c>
      <c r="X248" s="64" t="s">
        <v>1060</v>
      </c>
      <c r="Y248" s="229" t="s">
        <v>829</v>
      </c>
      <c r="Z248" s="64" t="s">
        <v>22</v>
      </c>
      <c r="AA248" s="64" t="s">
        <v>229</v>
      </c>
      <c r="AB248" s="64" t="s">
        <v>230</v>
      </c>
      <c r="AC248" s="64" t="s">
        <v>231</v>
      </c>
      <c r="AD248" t="str">
        <f t="shared" si="37"/>
        <v>INDONESIA</v>
      </c>
      <c r="AE248" s="94" t="s">
        <v>808</v>
      </c>
      <c r="AF248" s="110" t="s">
        <v>809</v>
      </c>
      <c r="AG248" s="104" t="s">
        <v>166</v>
      </c>
      <c r="AH248" s="111" t="s">
        <v>203</v>
      </c>
      <c r="AI248" s="64">
        <f t="shared" si="31"/>
        <v>2</v>
      </c>
      <c r="AJ248" s="64"/>
      <c r="AK248" s="104"/>
      <c r="AL248" s="124">
        <v>8000000</v>
      </c>
      <c r="AM248" s="124">
        <v>7000000</v>
      </c>
      <c r="AN248" s="124">
        <f t="shared" si="39"/>
        <v>1000000</v>
      </c>
      <c r="AO248" s="125" t="s">
        <v>234</v>
      </c>
      <c r="AP248" s="125" t="s">
        <v>235</v>
      </c>
      <c r="AQ248" s="125" t="s">
        <v>236</v>
      </c>
      <c r="AR248" s="125" t="s">
        <v>237</v>
      </c>
      <c r="AS248" s="125" t="s">
        <v>238</v>
      </c>
      <c r="AT248" s="125" t="s">
        <v>239</v>
      </c>
      <c r="AU248" s="125" t="s">
        <v>240</v>
      </c>
      <c r="AV248" s="125">
        <v>0.54</v>
      </c>
      <c r="AW248" s="125">
        <v>4</v>
      </c>
      <c r="AX248" s="125"/>
      <c r="AY248" s="70">
        <f t="shared" si="40"/>
        <v>4.54</v>
      </c>
      <c r="AZ248" s="71"/>
    </row>
    <row r="249" spans="1:53">
      <c r="B249" s="71">
        <v>254</v>
      </c>
      <c r="C249" s="71">
        <v>86</v>
      </c>
      <c r="D249" s="71">
        <v>26</v>
      </c>
      <c r="E249" s="192">
        <v>1</v>
      </c>
      <c r="F249" s="100" t="s">
        <v>1113</v>
      </c>
      <c r="G249" s="101" t="s">
        <v>1114</v>
      </c>
      <c r="H249" s="102" t="s">
        <v>23</v>
      </c>
      <c r="I249" s="103" t="str">
        <f t="shared" si="35"/>
        <v>LAKI LAKI</v>
      </c>
      <c r="J249" s="104" t="s">
        <v>244</v>
      </c>
      <c r="K249" s="105">
        <v>31757</v>
      </c>
      <c r="L249" s="106">
        <f t="shared" ca="1" si="38"/>
        <v>33</v>
      </c>
      <c r="M249" s="104" t="s">
        <v>253</v>
      </c>
      <c r="N249" s="107" t="s">
        <v>220</v>
      </c>
      <c r="O249" s="104" t="str">
        <f t="shared" si="36"/>
        <v>ISLAM</v>
      </c>
      <c r="P249" s="104" t="s">
        <v>221</v>
      </c>
      <c r="Q249" s="104" t="s">
        <v>222</v>
      </c>
      <c r="R249" s="108">
        <v>1</v>
      </c>
      <c r="S249" s="104" t="s">
        <v>289</v>
      </c>
      <c r="T249" s="104" t="s">
        <v>674</v>
      </c>
      <c r="U249" s="104" t="s">
        <v>878</v>
      </c>
      <c r="V249" s="104" t="s">
        <v>879</v>
      </c>
      <c r="W249" s="171" t="s">
        <v>1115</v>
      </c>
      <c r="X249" s="104" t="s">
        <v>1114</v>
      </c>
      <c r="Y249" s="235" t="s">
        <v>829</v>
      </c>
      <c r="Z249" s="104" t="s">
        <v>22</v>
      </c>
      <c r="AA249" s="104" t="s">
        <v>229</v>
      </c>
      <c r="AB249" s="104" t="s">
        <v>230</v>
      </c>
      <c r="AC249" s="104" t="s">
        <v>231</v>
      </c>
      <c r="AD249" s="99" t="str">
        <f t="shared" si="37"/>
        <v>INDONESIA</v>
      </c>
      <c r="AE249" s="94" t="s">
        <v>808</v>
      </c>
      <c r="AF249" s="110" t="s">
        <v>809</v>
      </c>
      <c r="AG249" s="142" t="s">
        <v>166</v>
      </c>
      <c r="AH249" s="142" t="s">
        <v>203</v>
      </c>
      <c r="AI249" s="64" t="e">
        <f t="shared" ref="AI249:AI302" si="41">VLOOKUP(Q249,SHDK,2,FALSE)</f>
        <v>#N/A</v>
      </c>
      <c r="AJ249" s="64"/>
      <c r="AK249" s="142"/>
      <c r="AN249" s="124">
        <f t="shared" si="39"/>
        <v>0</v>
      </c>
      <c r="AY249" s="70">
        <f t="shared" si="40"/>
        <v>0</v>
      </c>
    </row>
    <row r="250" spans="1:53" s="99" customFormat="1">
      <c r="A250" s="121"/>
      <c r="B250" s="71">
        <v>255</v>
      </c>
      <c r="C250" s="71">
        <v>87</v>
      </c>
      <c r="D250" s="71"/>
      <c r="E250" s="71">
        <v>2</v>
      </c>
      <c r="F250" s="143" t="s">
        <v>1116</v>
      </c>
      <c r="G250" s="144" t="s">
        <v>1117</v>
      </c>
      <c r="H250" s="145" t="s">
        <v>16</v>
      </c>
      <c r="I250" s="146" t="str">
        <f t="shared" si="35"/>
        <v>PEREMPUAN</v>
      </c>
      <c r="J250" s="120" t="s">
        <v>288</v>
      </c>
      <c r="K250" s="147">
        <v>34531</v>
      </c>
      <c r="L250" s="139">
        <f t="shared" ca="1" si="38"/>
        <v>25</v>
      </c>
      <c r="M250" s="120" t="s">
        <v>253</v>
      </c>
      <c r="N250" s="133" t="s">
        <v>220</v>
      </c>
      <c r="O250" s="120" t="str">
        <f t="shared" si="36"/>
        <v>ISLAM</v>
      </c>
      <c r="P250" s="120" t="s">
        <v>221</v>
      </c>
      <c r="Q250" s="120" t="s">
        <v>245</v>
      </c>
      <c r="R250" s="148">
        <v>3</v>
      </c>
      <c r="S250" s="120" t="s">
        <v>256</v>
      </c>
      <c r="T250" s="120" t="s">
        <v>246</v>
      </c>
      <c r="U250" s="120" t="s">
        <v>421</v>
      </c>
      <c r="V250" s="120" t="s">
        <v>502</v>
      </c>
      <c r="W250" s="171" t="s">
        <v>1115</v>
      </c>
      <c r="X250" s="120" t="s">
        <v>1114</v>
      </c>
      <c r="Y250" s="238" t="s">
        <v>829</v>
      </c>
      <c r="Z250" s="120" t="s">
        <v>22</v>
      </c>
      <c r="AA250" s="120" t="s">
        <v>229</v>
      </c>
      <c r="AB250" s="120" t="s">
        <v>230</v>
      </c>
      <c r="AC250" s="120" t="s">
        <v>231</v>
      </c>
      <c r="AD250" s="121" t="str">
        <f t="shared" si="37"/>
        <v>INDONESIA</v>
      </c>
      <c r="AE250" s="94" t="s">
        <v>808</v>
      </c>
      <c r="AF250" s="97" t="s">
        <v>809</v>
      </c>
      <c r="AG250" s="142" t="s">
        <v>166</v>
      </c>
      <c r="AH250" s="142" t="s">
        <v>203</v>
      </c>
      <c r="AI250" s="64">
        <f t="shared" si="41"/>
        <v>2</v>
      </c>
      <c r="AJ250" s="64"/>
      <c r="AK250" s="142"/>
      <c r="AL250" s="124"/>
      <c r="AM250" s="124"/>
      <c r="AN250" s="124">
        <f t="shared" si="39"/>
        <v>0</v>
      </c>
      <c r="AO250" s="125" t="s">
        <v>234</v>
      </c>
      <c r="AP250" s="125" t="s">
        <v>235</v>
      </c>
      <c r="AQ250" s="125" t="s">
        <v>236</v>
      </c>
      <c r="AR250" s="125" t="s">
        <v>237</v>
      </c>
      <c r="AS250" s="125" t="s">
        <v>238</v>
      </c>
      <c r="AT250" s="125" t="s">
        <v>239</v>
      </c>
      <c r="AU250" s="125" t="s">
        <v>240</v>
      </c>
      <c r="AV250" s="125">
        <v>5.3999999999999999E-2</v>
      </c>
      <c r="AW250" s="125"/>
      <c r="AX250" s="125"/>
      <c r="AY250" s="70">
        <f t="shared" si="40"/>
        <v>5.3999999999999999E-2</v>
      </c>
      <c r="AZ250" s="71"/>
    </row>
    <row r="251" spans="1:53">
      <c r="B251" s="71">
        <v>256</v>
      </c>
      <c r="C251" s="71">
        <v>88</v>
      </c>
      <c r="D251" s="71"/>
      <c r="E251" s="138">
        <v>3</v>
      </c>
      <c r="F251" s="88"/>
      <c r="G251" s="89" t="s">
        <v>1118</v>
      </c>
      <c r="H251" s="90" t="s">
        <v>16</v>
      </c>
      <c r="I251" s="91" t="str">
        <f t="shared" si="35"/>
        <v>PEREMPUAN</v>
      </c>
      <c r="J251" s="64" t="s">
        <v>230</v>
      </c>
      <c r="K251" s="92">
        <v>40627</v>
      </c>
      <c r="L251" s="93">
        <f t="shared" ca="1" si="38"/>
        <v>9</v>
      </c>
      <c r="M251" s="64"/>
      <c r="N251" s="246" t="s">
        <v>220</v>
      </c>
      <c r="O251" s="64" t="str">
        <f t="shared" si="36"/>
        <v>ISLAM</v>
      </c>
      <c r="P251" s="64" t="s">
        <v>254</v>
      </c>
      <c r="Q251" s="64" t="s">
        <v>255</v>
      </c>
      <c r="R251" s="95">
        <v>4</v>
      </c>
      <c r="S251" s="64" t="s">
        <v>265</v>
      </c>
      <c r="T251" s="64" t="s">
        <v>270</v>
      </c>
      <c r="U251" s="64" t="s">
        <v>1117</v>
      </c>
      <c r="V251" s="64" t="s">
        <v>1114</v>
      </c>
      <c r="W251" s="171" t="s">
        <v>1115</v>
      </c>
      <c r="X251" s="64" t="s">
        <v>1114</v>
      </c>
      <c r="Y251" s="229" t="s">
        <v>829</v>
      </c>
      <c r="Z251" s="64" t="s">
        <v>22</v>
      </c>
      <c r="AA251" s="64" t="s">
        <v>229</v>
      </c>
      <c r="AB251" s="64" t="s">
        <v>230</v>
      </c>
      <c r="AC251" s="64" t="s">
        <v>231</v>
      </c>
      <c r="AD251" t="str">
        <f t="shared" si="37"/>
        <v>INDONESIA</v>
      </c>
      <c r="AE251" s="94" t="s">
        <v>808</v>
      </c>
      <c r="AF251" s="110" t="s">
        <v>809</v>
      </c>
      <c r="AG251" s="142" t="s">
        <v>166</v>
      </c>
      <c r="AH251" s="142"/>
      <c r="AI251" s="64">
        <f t="shared" si="41"/>
        <v>3</v>
      </c>
      <c r="AJ251" s="64"/>
      <c r="AK251" s="142"/>
      <c r="AL251" s="207"/>
      <c r="AM251" s="207"/>
      <c r="AN251" s="124">
        <f t="shared" si="39"/>
        <v>0</v>
      </c>
      <c r="AO251" s="239"/>
      <c r="AP251" s="239"/>
      <c r="AQ251" s="239"/>
      <c r="AR251" s="239"/>
      <c r="AS251" s="239"/>
      <c r="AT251" s="239"/>
      <c r="AU251" s="239"/>
      <c r="AV251" s="239"/>
      <c r="AW251" s="239"/>
      <c r="AX251" s="239"/>
      <c r="AY251" s="70">
        <f t="shared" si="40"/>
        <v>0</v>
      </c>
      <c r="BA251" s="121"/>
    </row>
    <row r="252" spans="1:53">
      <c r="B252" s="71">
        <v>257</v>
      </c>
      <c r="C252" s="71">
        <v>89</v>
      </c>
      <c r="D252" s="71">
        <v>27</v>
      </c>
      <c r="E252" s="192">
        <v>1</v>
      </c>
      <c r="F252" s="100" t="s">
        <v>1119</v>
      </c>
      <c r="G252" s="101" t="s">
        <v>1120</v>
      </c>
      <c r="H252" s="102" t="s">
        <v>23</v>
      </c>
      <c r="I252" s="103" t="str">
        <f t="shared" si="35"/>
        <v>LAKI LAKI</v>
      </c>
      <c r="J252" s="104" t="s">
        <v>414</v>
      </c>
      <c r="K252" s="105">
        <v>31281</v>
      </c>
      <c r="L252" s="106">
        <f t="shared" ca="1" si="38"/>
        <v>34</v>
      </c>
      <c r="M252" s="104" t="s">
        <v>253</v>
      </c>
      <c r="N252" s="107" t="s">
        <v>220</v>
      </c>
      <c r="O252" s="104" t="str">
        <f t="shared" si="36"/>
        <v>ISLAM</v>
      </c>
      <c r="P252" s="104" t="s">
        <v>221</v>
      </c>
      <c r="Q252" s="104" t="s">
        <v>222</v>
      </c>
      <c r="R252" s="108">
        <v>1</v>
      </c>
      <c r="S252" s="104" t="s">
        <v>289</v>
      </c>
      <c r="T252" s="104" t="s">
        <v>674</v>
      </c>
      <c r="U252" s="104" t="s">
        <v>1008</v>
      </c>
      <c r="V252" s="104" t="s">
        <v>1004</v>
      </c>
      <c r="W252" s="247" t="s">
        <v>1121</v>
      </c>
      <c r="X252" s="104" t="s">
        <v>1120</v>
      </c>
      <c r="Y252" s="235" t="s">
        <v>829</v>
      </c>
      <c r="Z252" s="104" t="s">
        <v>22</v>
      </c>
      <c r="AA252" s="104" t="s">
        <v>229</v>
      </c>
      <c r="AB252" s="104" t="s">
        <v>230</v>
      </c>
      <c r="AC252" s="104" t="s">
        <v>231</v>
      </c>
      <c r="AD252" s="99" t="str">
        <f t="shared" si="37"/>
        <v>INDONESIA</v>
      </c>
      <c r="AE252" s="94" t="s">
        <v>808</v>
      </c>
      <c r="AF252" s="122" t="s">
        <v>809</v>
      </c>
      <c r="AG252" s="142" t="s">
        <v>166</v>
      </c>
      <c r="AH252" s="142" t="s">
        <v>203</v>
      </c>
      <c r="AI252" s="64" t="e">
        <f t="shared" si="41"/>
        <v>#N/A</v>
      </c>
      <c r="AJ252" s="64"/>
      <c r="AK252" s="142"/>
      <c r="AN252" s="124">
        <f t="shared" si="39"/>
        <v>0</v>
      </c>
      <c r="AY252" s="70">
        <f t="shared" si="40"/>
        <v>0</v>
      </c>
    </row>
    <row r="253" spans="1:53" s="99" customFormat="1">
      <c r="A253" s="121"/>
      <c r="B253" s="71">
        <v>258</v>
      </c>
      <c r="C253" s="71">
        <v>90</v>
      </c>
      <c r="D253" s="71"/>
      <c r="E253" s="71">
        <v>2</v>
      </c>
      <c r="F253" s="88" t="s">
        <v>1122</v>
      </c>
      <c r="G253" s="89" t="s">
        <v>1123</v>
      </c>
      <c r="H253" s="90" t="s">
        <v>16</v>
      </c>
      <c r="I253" s="91" t="str">
        <f t="shared" si="35"/>
        <v>PEREMPUAN</v>
      </c>
      <c r="J253" s="64" t="s">
        <v>219</v>
      </c>
      <c r="K253" s="92">
        <v>33812</v>
      </c>
      <c r="L253" s="93">
        <f t="shared" ca="1" si="38"/>
        <v>27</v>
      </c>
      <c r="M253" s="64" t="s">
        <v>253</v>
      </c>
      <c r="N253" s="94" t="s">
        <v>220</v>
      </c>
      <c r="O253" s="64" t="str">
        <f t="shared" si="36"/>
        <v>ISLAM</v>
      </c>
      <c r="P253" s="64" t="s">
        <v>221</v>
      </c>
      <c r="Q253" s="64" t="s">
        <v>245</v>
      </c>
      <c r="R253" s="95">
        <v>3</v>
      </c>
      <c r="S253" s="64" t="s">
        <v>256</v>
      </c>
      <c r="T253" s="64" t="s">
        <v>246</v>
      </c>
      <c r="U253" s="64" t="s">
        <v>831</v>
      </c>
      <c r="V253" s="64" t="s">
        <v>825</v>
      </c>
      <c r="W253" s="247" t="s">
        <v>1121</v>
      </c>
      <c r="X253" s="64" t="s">
        <v>1120</v>
      </c>
      <c r="Y253" s="229" t="s">
        <v>829</v>
      </c>
      <c r="Z253" s="64" t="s">
        <v>22</v>
      </c>
      <c r="AA253" s="64" t="s">
        <v>229</v>
      </c>
      <c r="AB253" s="64" t="s">
        <v>230</v>
      </c>
      <c r="AC253" s="64" t="s">
        <v>231</v>
      </c>
      <c r="AD253" t="str">
        <f t="shared" si="37"/>
        <v>INDONESIA</v>
      </c>
      <c r="AE253" s="94" t="s">
        <v>808</v>
      </c>
      <c r="AF253" s="110" t="s">
        <v>809</v>
      </c>
      <c r="AG253" s="104" t="s">
        <v>166</v>
      </c>
      <c r="AH253" s="111" t="s">
        <v>203</v>
      </c>
      <c r="AI253" s="64">
        <f t="shared" si="41"/>
        <v>2</v>
      </c>
      <c r="AJ253" s="64"/>
      <c r="AK253" s="104"/>
      <c r="AL253" s="124">
        <v>1200000</v>
      </c>
      <c r="AM253" s="124">
        <v>1100000</v>
      </c>
      <c r="AN253" s="124">
        <f t="shared" si="39"/>
        <v>100000</v>
      </c>
      <c r="AO253" s="125" t="s">
        <v>234</v>
      </c>
      <c r="AP253" s="125" t="s">
        <v>235</v>
      </c>
      <c r="AQ253" s="125" t="s">
        <v>236</v>
      </c>
      <c r="AR253" s="125" t="s">
        <v>843</v>
      </c>
      <c r="AS253" s="125" t="s">
        <v>340</v>
      </c>
      <c r="AT253" s="125" t="s">
        <v>239</v>
      </c>
      <c r="AU253" s="125" t="s">
        <v>240</v>
      </c>
      <c r="AV253" s="125">
        <v>1</v>
      </c>
      <c r="AW253" s="125"/>
      <c r="AX253" s="125"/>
      <c r="AY253" s="70">
        <f t="shared" si="40"/>
        <v>1</v>
      </c>
      <c r="AZ253" s="71"/>
    </row>
    <row r="254" spans="1:53">
      <c r="B254" s="71">
        <v>259</v>
      </c>
      <c r="C254" s="71">
        <v>91</v>
      </c>
      <c r="D254" s="71"/>
      <c r="E254" s="138">
        <v>3</v>
      </c>
      <c r="F254" s="160" t="s">
        <v>1124</v>
      </c>
      <c r="G254" s="89" t="s">
        <v>1125</v>
      </c>
      <c r="H254" s="90" t="s">
        <v>23</v>
      </c>
      <c r="I254" s="91" t="str">
        <f t="shared" si="35"/>
        <v>LAKI LAKI</v>
      </c>
      <c r="J254" s="64" t="s">
        <v>229</v>
      </c>
      <c r="K254" s="92">
        <v>40152</v>
      </c>
      <c r="L254" s="93">
        <f t="shared" ca="1" si="38"/>
        <v>10</v>
      </c>
      <c r="M254" s="64"/>
      <c r="N254" s="246" t="s">
        <v>220</v>
      </c>
      <c r="O254" s="64" t="str">
        <f t="shared" si="36"/>
        <v>ISLAM</v>
      </c>
      <c r="P254" s="64" t="s">
        <v>254</v>
      </c>
      <c r="Q254" s="64" t="s">
        <v>255</v>
      </c>
      <c r="R254" s="95">
        <v>4</v>
      </c>
      <c r="S254" s="64" t="s">
        <v>265</v>
      </c>
      <c r="T254" s="64" t="s">
        <v>270</v>
      </c>
      <c r="U254" s="64" t="s">
        <v>1123</v>
      </c>
      <c r="V254" s="64" t="s">
        <v>1120</v>
      </c>
      <c r="W254" s="247" t="s">
        <v>1121</v>
      </c>
      <c r="X254" s="64" t="s">
        <v>1120</v>
      </c>
      <c r="Y254" s="229" t="s">
        <v>829</v>
      </c>
      <c r="Z254" s="64" t="s">
        <v>22</v>
      </c>
      <c r="AA254" s="64" t="s">
        <v>229</v>
      </c>
      <c r="AB254" s="64" t="s">
        <v>230</v>
      </c>
      <c r="AC254" s="64" t="s">
        <v>231</v>
      </c>
      <c r="AD254" t="str">
        <f t="shared" si="37"/>
        <v>INDONESIA</v>
      </c>
      <c r="AE254" s="94" t="s">
        <v>808</v>
      </c>
      <c r="AF254" s="122" t="s">
        <v>809</v>
      </c>
      <c r="AG254" s="111" t="s">
        <v>166</v>
      </c>
      <c r="AH254" s="111"/>
      <c r="AI254" s="64">
        <f t="shared" si="41"/>
        <v>3</v>
      </c>
      <c r="AJ254" s="64"/>
      <c r="AK254" s="111"/>
      <c r="AN254" s="124">
        <f t="shared" si="39"/>
        <v>0</v>
      </c>
      <c r="AY254" s="70">
        <f t="shared" si="40"/>
        <v>0</v>
      </c>
    </row>
    <row r="255" spans="1:53">
      <c r="B255" s="71">
        <v>260</v>
      </c>
      <c r="C255" s="71">
        <v>92</v>
      </c>
      <c r="D255" s="71">
        <v>28</v>
      </c>
      <c r="E255" s="192">
        <v>1</v>
      </c>
      <c r="F255" s="100" t="s">
        <v>1126</v>
      </c>
      <c r="G255" s="101" t="s">
        <v>1127</v>
      </c>
      <c r="H255" s="102" t="s">
        <v>23</v>
      </c>
      <c r="I255" s="103" t="str">
        <f t="shared" si="35"/>
        <v>LAKI LAKI</v>
      </c>
      <c r="J255" s="104" t="s">
        <v>414</v>
      </c>
      <c r="K255" s="105">
        <v>31377</v>
      </c>
      <c r="L255" s="106">
        <f t="shared" ca="1" si="38"/>
        <v>34</v>
      </c>
      <c r="M255" s="104" t="s">
        <v>253</v>
      </c>
      <c r="N255" s="185" t="s">
        <v>220</v>
      </c>
      <c r="O255" s="104" t="str">
        <f t="shared" si="36"/>
        <v>ISLAM</v>
      </c>
      <c r="P255" s="104" t="s">
        <v>221</v>
      </c>
      <c r="Q255" s="104" t="s">
        <v>222</v>
      </c>
      <c r="R255" s="108">
        <v>1</v>
      </c>
      <c r="S255" s="104" t="s">
        <v>289</v>
      </c>
      <c r="T255" s="104" t="s">
        <v>283</v>
      </c>
      <c r="U255" s="104" t="s">
        <v>1000</v>
      </c>
      <c r="V255" s="104" t="s">
        <v>998</v>
      </c>
      <c r="W255" s="109" t="s">
        <v>997</v>
      </c>
      <c r="X255" s="104" t="s">
        <v>1127</v>
      </c>
      <c r="Y255" s="235" t="s">
        <v>829</v>
      </c>
      <c r="Z255" s="104" t="s">
        <v>22</v>
      </c>
      <c r="AA255" s="104" t="s">
        <v>229</v>
      </c>
      <c r="AB255" s="104" t="s">
        <v>230</v>
      </c>
      <c r="AC255" s="104" t="s">
        <v>231</v>
      </c>
      <c r="AD255" s="99" t="str">
        <f t="shared" si="37"/>
        <v>INDONESIA</v>
      </c>
      <c r="AE255" s="94" t="s">
        <v>808</v>
      </c>
      <c r="AF255" s="110" t="s">
        <v>809</v>
      </c>
      <c r="AG255" s="111" t="s">
        <v>166</v>
      </c>
      <c r="AH255" s="111" t="s">
        <v>203</v>
      </c>
      <c r="AI255" s="64" t="e">
        <f t="shared" si="41"/>
        <v>#N/A</v>
      </c>
      <c r="AJ255" s="64"/>
      <c r="AK255" s="111"/>
      <c r="AN255" s="124">
        <f t="shared" si="39"/>
        <v>0</v>
      </c>
      <c r="AY255" s="70">
        <f t="shared" si="40"/>
        <v>0</v>
      </c>
    </row>
    <row r="256" spans="1:53" s="99" customFormat="1">
      <c r="A256" s="121"/>
      <c r="B256" s="71">
        <v>261</v>
      </c>
      <c r="C256" s="71">
        <v>93</v>
      </c>
      <c r="D256" s="71"/>
      <c r="E256" s="71">
        <v>2</v>
      </c>
      <c r="F256" s="160" t="s">
        <v>1128</v>
      </c>
      <c r="G256" s="89" t="s">
        <v>1129</v>
      </c>
      <c r="H256" s="90" t="s">
        <v>16</v>
      </c>
      <c r="I256" s="91" t="str">
        <f t="shared" si="35"/>
        <v>PEREMPUAN</v>
      </c>
      <c r="J256" s="64" t="s">
        <v>414</v>
      </c>
      <c r="K256" s="92">
        <v>32505</v>
      </c>
      <c r="L256" s="93">
        <f t="shared" ca="1" si="38"/>
        <v>31</v>
      </c>
      <c r="M256" s="64"/>
      <c r="N256" s="246" t="s">
        <v>220</v>
      </c>
      <c r="O256" s="64" t="str">
        <f t="shared" si="36"/>
        <v>ISLAM</v>
      </c>
      <c r="P256" s="64" t="s">
        <v>221</v>
      </c>
      <c r="Q256" s="64" t="s">
        <v>245</v>
      </c>
      <c r="R256" s="95">
        <v>3</v>
      </c>
      <c r="S256" s="64" t="s">
        <v>289</v>
      </c>
      <c r="T256" s="64" t="s">
        <v>246</v>
      </c>
      <c r="U256" s="64" t="s">
        <v>1130</v>
      </c>
      <c r="V256" s="64" t="s">
        <v>1131</v>
      </c>
      <c r="W256" s="109" t="s">
        <v>997</v>
      </c>
      <c r="X256" s="64" t="s">
        <v>1127</v>
      </c>
      <c r="Y256" s="229" t="s">
        <v>829</v>
      </c>
      <c r="Z256" s="64" t="s">
        <v>22</v>
      </c>
      <c r="AA256" s="64" t="s">
        <v>229</v>
      </c>
      <c r="AB256" s="64" t="s">
        <v>230</v>
      </c>
      <c r="AC256" s="64" t="s">
        <v>231</v>
      </c>
      <c r="AD256" t="str">
        <f t="shared" si="37"/>
        <v>INDONESIA</v>
      </c>
      <c r="AE256" s="94" t="s">
        <v>808</v>
      </c>
      <c r="AF256" s="122" t="s">
        <v>809</v>
      </c>
      <c r="AG256" s="111" t="s">
        <v>166</v>
      </c>
      <c r="AH256" s="111" t="s">
        <v>203</v>
      </c>
      <c r="AI256" s="64">
        <f t="shared" si="41"/>
        <v>2</v>
      </c>
      <c r="AJ256" s="64"/>
      <c r="AK256" s="111"/>
      <c r="AL256" s="124"/>
      <c r="AM256" s="124"/>
      <c r="AN256" s="124">
        <f t="shared" si="39"/>
        <v>0</v>
      </c>
      <c r="AO256" s="125" t="s">
        <v>234</v>
      </c>
      <c r="AP256" s="125" t="s">
        <v>235</v>
      </c>
      <c r="AQ256" s="125" t="s">
        <v>236</v>
      </c>
      <c r="AR256" s="125" t="s">
        <v>843</v>
      </c>
      <c r="AS256" s="125" t="s">
        <v>340</v>
      </c>
      <c r="AT256" s="125" t="s">
        <v>239</v>
      </c>
      <c r="AU256" s="125" t="s">
        <v>240</v>
      </c>
      <c r="AV256" s="125">
        <v>1</v>
      </c>
      <c r="AW256" s="125"/>
      <c r="AX256" s="125">
        <v>2</v>
      </c>
      <c r="AY256" s="70">
        <f t="shared" si="40"/>
        <v>3</v>
      </c>
      <c r="AZ256" s="71"/>
    </row>
    <row r="257" spans="1:53">
      <c r="B257" s="71">
        <v>262</v>
      </c>
      <c r="C257" s="71">
        <v>94</v>
      </c>
      <c r="D257" s="71"/>
      <c r="E257" s="138">
        <v>3</v>
      </c>
      <c r="F257" s="158" t="s">
        <v>1132</v>
      </c>
      <c r="G257" s="128" t="s">
        <v>1133</v>
      </c>
      <c r="H257" s="129" t="s">
        <v>16</v>
      </c>
      <c r="I257" s="130" t="str">
        <f t="shared" si="35"/>
        <v>PEREMPUAN</v>
      </c>
      <c r="J257" s="131" t="s">
        <v>230</v>
      </c>
      <c r="K257" s="132">
        <v>39525</v>
      </c>
      <c r="L257" s="93">
        <f t="shared" ca="1" si="38"/>
        <v>12</v>
      </c>
      <c r="M257" s="131"/>
      <c r="N257" s="248" t="s">
        <v>220</v>
      </c>
      <c r="O257" s="131" t="str">
        <f t="shared" si="36"/>
        <v>ISLAM</v>
      </c>
      <c r="P257" s="131" t="s">
        <v>254</v>
      </c>
      <c r="Q257" s="131" t="s">
        <v>255</v>
      </c>
      <c r="R257" s="134">
        <v>4</v>
      </c>
      <c r="S257" s="131" t="s">
        <v>369</v>
      </c>
      <c r="T257" s="131" t="s">
        <v>270</v>
      </c>
      <c r="U257" s="131" t="s">
        <v>1129</v>
      </c>
      <c r="V257" s="131" t="s">
        <v>1127</v>
      </c>
      <c r="W257" s="109" t="s">
        <v>997</v>
      </c>
      <c r="X257" s="131" t="s">
        <v>1127</v>
      </c>
      <c r="Y257" s="236" t="s">
        <v>829</v>
      </c>
      <c r="Z257" s="131" t="s">
        <v>22</v>
      </c>
      <c r="AA257" s="131" t="s">
        <v>229</v>
      </c>
      <c r="AB257" s="131" t="s">
        <v>230</v>
      </c>
      <c r="AC257" s="131" t="s">
        <v>231</v>
      </c>
      <c r="AD257" s="126" t="str">
        <f t="shared" si="37"/>
        <v>INDONESIA</v>
      </c>
      <c r="AE257" s="94" t="s">
        <v>808</v>
      </c>
      <c r="AF257" s="237" t="s">
        <v>809</v>
      </c>
      <c r="AG257" s="142" t="s">
        <v>166</v>
      </c>
      <c r="AH257" s="142"/>
      <c r="AI257" s="64">
        <f t="shared" si="41"/>
        <v>3</v>
      </c>
      <c r="AJ257" s="64"/>
      <c r="AK257" s="142"/>
      <c r="AN257" s="124">
        <f t="shared" si="39"/>
        <v>0</v>
      </c>
      <c r="AY257" s="70">
        <f t="shared" si="40"/>
        <v>0</v>
      </c>
    </row>
    <row r="258" spans="1:53" s="126" customFormat="1">
      <c r="A258" s="121"/>
      <c r="B258" s="71">
        <v>263</v>
      </c>
      <c r="C258" s="71">
        <v>95</v>
      </c>
      <c r="D258" s="71">
        <v>29</v>
      </c>
      <c r="E258" s="192">
        <v>1</v>
      </c>
      <c r="F258" s="100" t="s">
        <v>1134</v>
      </c>
      <c r="G258" s="101" t="s">
        <v>1135</v>
      </c>
      <c r="H258" s="102" t="s">
        <v>23</v>
      </c>
      <c r="I258" s="103" t="str">
        <f t="shared" si="35"/>
        <v>LAKI LAKI</v>
      </c>
      <c r="J258" s="104" t="s">
        <v>1136</v>
      </c>
      <c r="K258" s="105">
        <v>31066</v>
      </c>
      <c r="L258" s="106">
        <f t="shared" ca="1" si="38"/>
        <v>35</v>
      </c>
      <c r="M258" s="104" t="s">
        <v>253</v>
      </c>
      <c r="N258" s="107" t="s">
        <v>220</v>
      </c>
      <c r="O258" s="104" t="str">
        <f t="shared" si="36"/>
        <v>ISLAM</v>
      </c>
      <c r="P258" s="104" t="s">
        <v>221</v>
      </c>
      <c r="Q258" s="104" t="s">
        <v>222</v>
      </c>
      <c r="R258" s="108">
        <v>1</v>
      </c>
      <c r="S258" s="104" t="s">
        <v>223</v>
      </c>
      <c r="T258" s="104" t="s">
        <v>360</v>
      </c>
      <c r="U258" s="104" t="s">
        <v>1137</v>
      </c>
      <c r="V258" s="104" t="s">
        <v>1138</v>
      </c>
      <c r="W258" s="171" t="s">
        <v>1139</v>
      </c>
      <c r="X258" s="104" t="s">
        <v>1135</v>
      </c>
      <c r="Y258" s="235" t="s">
        <v>829</v>
      </c>
      <c r="Z258" s="104" t="s">
        <v>22</v>
      </c>
      <c r="AA258" s="104" t="s">
        <v>229</v>
      </c>
      <c r="AB258" s="104" t="s">
        <v>230</v>
      </c>
      <c r="AC258" s="104" t="s">
        <v>231</v>
      </c>
      <c r="AD258" s="99" t="str">
        <f t="shared" si="37"/>
        <v>INDONESIA</v>
      </c>
      <c r="AE258" s="94" t="s">
        <v>808</v>
      </c>
      <c r="AF258" s="122" t="s">
        <v>809</v>
      </c>
      <c r="AG258" s="111" t="s">
        <v>166</v>
      </c>
      <c r="AH258" s="111" t="s">
        <v>203</v>
      </c>
      <c r="AI258" s="64" t="e">
        <f t="shared" si="41"/>
        <v>#N/A</v>
      </c>
      <c r="AJ258" s="64"/>
      <c r="AK258" s="111"/>
      <c r="AL258" s="136"/>
      <c r="AM258" s="136"/>
      <c r="AN258" s="241">
        <f t="shared" si="39"/>
        <v>0</v>
      </c>
      <c r="AO258" s="137"/>
      <c r="AP258" s="137"/>
      <c r="AQ258" s="137"/>
      <c r="AR258" s="137"/>
      <c r="AS258" s="137"/>
      <c r="AT258" s="137"/>
      <c r="AU258" s="137"/>
      <c r="AV258" s="137"/>
      <c r="AW258" s="137"/>
      <c r="AX258" s="137"/>
      <c r="AY258" s="137">
        <f t="shared" si="40"/>
        <v>0</v>
      </c>
      <c r="AZ258" s="138"/>
    </row>
    <row r="259" spans="1:53" s="99" customFormat="1">
      <c r="A259" s="121"/>
      <c r="B259" s="71">
        <v>264</v>
      </c>
      <c r="C259" s="71">
        <v>96</v>
      </c>
      <c r="D259" s="71"/>
      <c r="E259" s="71">
        <v>2</v>
      </c>
      <c r="F259" s="88" t="s">
        <v>1140</v>
      </c>
      <c r="G259" s="89" t="s">
        <v>1141</v>
      </c>
      <c r="H259" s="90" t="s">
        <v>16</v>
      </c>
      <c r="I259" s="91" t="str">
        <f t="shared" si="35"/>
        <v>PEREMPUAN</v>
      </c>
      <c r="J259" s="64" t="s">
        <v>727</v>
      </c>
      <c r="K259" s="92">
        <v>30084</v>
      </c>
      <c r="L259" s="93">
        <f t="shared" ca="1" si="38"/>
        <v>37</v>
      </c>
      <c r="M259" s="64" t="s">
        <v>253</v>
      </c>
      <c r="N259" s="94" t="s">
        <v>220</v>
      </c>
      <c r="O259" s="64" t="str">
        <f t="shared" si="36"/>
        <v>ISLAM</v>
      </c>
      <c r="P259" s="64" t="s">
        <v>221</v>
      </c>
      <c r="Q259" s="64" t="s">
        <v>245</v>
      </c>
      <c r="R259" s="95">
        <v>3</v>
      </c>
      <c r="S259" s="64" t="s">
        <v>289</v>
      </c>
      <c r="T259" s="64" t="s">
        <v>246</v>
      </c>
      <c r="U259" s="64" t="s">
        <v>1142</v>
      </c>
      <c r="V259" s="64" t="s">
        <v>1143</v>
      </c>
      <c r="W259" s="171" t="s">
        <v>1139</v>
      </c>
      <c r="X259" s="64" t="s">
        <v>1135</v>
      </c>
      <c r="Y259" s="229" t="s">
        <v>829</v>
      </c>
      <c r="Z259" s="64" t="s">
        <v>22</v>
      </c>
      <c r="AA259" s="64" t="s">
        <v>229</v>
      </c>
      <c r="AB259" s="64" t="s">
        <v>230</v>
      </c>
      <c r="AC259" s="64" t="s">
        <v>231</v>
      </c>
      <c r="AD259" t="str">
        <f t="shared" si="37"/>
        <v>INDONESIA</v>
      </c>
      <c r="AE259" s="94" t="s">
        <v>808</v>
      </c>
      <c r="AF259" s="110" t="s">
        <v>809</v>
      </c>
      <c r="AG259" s="104" t="s">
        <v>166</v>
      </c>
      <c r="AH259" s="111" t="s">
        <v>203</v>
      </c>
      <c r="AI259" s="64">
        <f t="shared" si="41"/>
        <v>2</v>
      </c>
      <c r="AJ259" s="64"/>
      <c r="AK259" s="104"/>
      <c r="AL259" s="124">
        <v>2000000</v>
      </c>
      <c r="AM259" s="124">
        <v>1000000</v>
      </c>
      <c r="AN259" s="124">
        <f t="shared" si="39"/>
        <v>1000000</v>
      </c>
      <c r="AO259" s="125" t="s">
        <v>234</v>
      </c>
      <c r="AP259" s="125" t="s">
        <v>235</v>
      </c>
      <c r="AQ259" s="125" t="s">
        <v>236</v>
      </c>
      <c r="AR259" s="125" t="s">
        <v>843</v>
      </c>
      <c r="AS259" s="125" t="s">
        <v>340</v>
      </c>
      <c r="AT259" s="125" t="s">
        <v>239</v>
      </c>
      <c r="AU259" s="125" t="s">
        <v>240</v>
      </c>
      <c r="AV259" s="125">
        <v>0.5</v>
      </c>
      <c r="AW259" s="125"/>
      <c r="AX259" s="125"/>
      <c r="AY259" s="70">
        <f t="shared" si="40"/>
        <v>0.5</v>
      </c>
      <c r="AZ259" s="71"/>
    </row>
    <row r="260" spans="1:53">
      <c r="B260" s="71">
        <v>265</v>
      </c>
      <c r="C260" s="71">
        <v>97</v>
      </c>
      <c r="D260" s="71"/>
      <c r="E260" s="138">
        <v>3</v>
      </c>
      <c r="F260" s="143"/>
      <c r="G260" s="144" t="s">
        <v>1144</v>
      </c>
      <c r="H260" s="145" t="s">
        <v>23</v>
      </c>
      <c r="I260" s="146" t="str">
        <f t="shared" si="35"/>
        <v>LAKI LAKI</v>
      </c>
      <c r="J260" s="120" t="s">
        <v>22</v>
      </c>
      <c r="K260" s="147">
        <v>39931</v>
      </c>
      <c r="L260" s="93">
        <f t="shared" ref="L260:L291" ca="1" si="42">DATEDIF(K260,TODAY(),"Y")</f>
        <v>10</v>
      </c>
      <c r="M260" s="120"/>
      <c r="N260" s="187" t="s">
        <v>220</v>
      </c>
      <c r="O260" s="120" t="str">
        <f t="shared" si="36"/>
        <v>ISLAM</v>
      </c>
      <c r="P260" s="120" t="s">
        <v>254</v>
      </c>
      <c r="Q260" s="120" t="s">
        <v>255</v>
      </c>
      <c r="R260" s="148">
        <v>4</v>
      </c>
      <c r="S260" s="120" t="s">
        <v>369</v>
      </c>
      <c r="T260" s="120" t="s">
        <v>266</v>
      </c>
      <c r="U260" s="120" t="s">
        <v>1141</v>
      </c>
      <c r="V260" s="120" t="s">
        <v>1135</v>
      </c>
      <c r="W260" s="171" t="s">
        <v>1139</v>
      </c>
      <c r="X260" s="120" t="s">
        <v>1135</v>
      </c>
      <c r="Y260" s="238" t="s">
        <v>829</v>
      </c>
      <c r="Z260" s="120" t="s">
        <v>22</v>
      </c>
      <c r="AA260" s="120" t="s">
        <v>229</v>
      </c>
      <c r="AB260" s="120" t="s">
        <v>230</v>
      </c>
      <c r="AC260" s="120" t="s">
        <v>231</v>
      </c>
      <c r="AD260" s="121" t="str">
        <f t="shared" si="37"/>
        <v>INDONESIA</v>
      </c>
      <c r="AE260" s="94" t="s">
        <v>808</v>
      </c>
      <c r="AF260" s="122" t="s">
        <v>809</v>
      </c>
      <c r="AG260" s="142" t="s">
        <v>166</v>
      </c>
      <c r="AH260" s="142"/>
      <c r="AI260" s="64">
        <f t="shared" si="41"/>
        <v>3</v>
      </c>
      <c r="AJ260" s="64"/>
      <c r="AK260" s="142"/>
      <c r="AN260" s="124">
        <f t="shared" si="39"/>
        <v>0</v>
      </c>
      <c r="AY260" s="70">
        <f t="shared" si="40"/>
        <v>0</v>
      </c>
    </row>
    <row r="261" spans="1:53">
      <c r="B261" s="71">
        <v>266</v>
      </c>
      <c r="C261" s="71">
        <v>98</v>
      </c>
      <c r="D261" s="71">
        <v>30</v>
      </c>
      <c r="E261" s="179">
        <v>1</v>
      </c>
      <c r="F261" s="249" t="s">
        <v>1145</v>
      </c>
      <c r="G261" s="101" t="s">
        <v>1146</v>
      </c>
      <c r="H261" s="102" t="s">
        <v>23</v>
      </c>
      <c r="I261" s="103" t="str">
        <f t="shared" si="35"/>
        <v>LAKI LAKI</v>
      </c>
      <c r="J261" s="104" t="s">
        <v>337</v>
      </c>
      <c r="K261" s="105">
        <v>16591</v>
      </c>
      <c r="L261" s="106">
        <f t="shared" ca="1" si="42"/>
        <v>74</v>
      </c>
      <c r="M261" s="104"/>
      <c r="N261" s="185" t="s">
        <v>220</v>
      </c>
      <c r="O261" s="104" t="str">
        <f t="shared" si="36"/>
        <v>ISLAM</v>
      </c>
      <c r="P261" s="104" t="s">
        <v>221</v>
      </c>
      <c r="Q261" s="104" t="s">
        <v>222</v>
      </c>
      <c r="R261" s="108">
        <v>1</v>
      </c>
      <c r="S261" s="104" t="s">
        <v>256</v>
      </c>
      <c r="T261" s="104" t="s">
        <v>283</v>
      </c>
      <c r="U261" s="104" t="s">
        <v>333</v>
      </c>
      <c r="V261" s="104" t="s">
        <v>1147</v>
      </c>
      <c r="W261" s="171" t="s">
        <v>1148</v>
      </c>
      <c r="X261" s="104" t="s">
        <v>1146</v>
      </c>
      <c r="Y261" s="235" t="s">
        <v>829</v>
      </c>
      <c r="Z261" s="104" t="s">
        <v>22</v>
      </c>
      <c r="AA261" s="104" t="s">
        <v>229</v>
      </c>
      <c r="AB261" s="104" t="s">
        <v>230</v>
      </c>
      <c r="AC261" s="104" t="s">
        <v>231</v>
      </c>
      <c r="AD261" s="99" t="str">
        <f t="shared" si="37"/>
        <v>INDONESIA</v>
      </c>
      <c r="AE261" s="94" t="s">
        <v>808</v>
      </c>
      <c r="AF261" s="110" t="s">
        <v>809</v>
      </c>
      <c r="AG261" s="111" t="s">
        <v>166</v>
      </c>
      <c r="AH261" s="111" t="s">
        <v>203</v>
      </c>
      <c r="AI261" s="64" t="e">
        <f t="shared" si="41"/>
        <v>#N/A</v>
      </c>
      <c r="AJ261" s="64"/>
      <c r="AK261" s="111"/>
      <c r="AL261" s="207"/>
      <c r="AM261" s="207"/>
      <c r="AN261" s="124">
        <f t="shared" si="39"/>
        <v>0</v>
      </c>
      <c r="AO261" s="239"/>
      <c r="AP261" s="239"/>
      <c r="AQ261" s="239"/>
      <c r="AR261" s="239"/>
      <c r="AS261" s="239"/>
      <c r="AT261" s="239"/>
      <c r="AU261" s="239"/>
      <c r="AV261" s="239"/>
      <c r="AW261" s="239"/>
      <c r="AX261" s="239"/>
      <c r="AY261" s="239">
        <f t="shared" si="40"/>
        <v>0</v>
      </c>
      <c r="BA261" s="121"/>
    </row>
    <row r="262" spans="1:53" s="99" customFormat="1">
      <c r="A262" s="121"/>
      <c r="B262" s="71">
        <v>267</v>
      </c>
      <c r="C262" s="71">
        <v>99</v>
      </c>
      <c r="D262" s="71"/>
      <c r="E262" s="111">
        <v>2</v>
      </c>
      <c r="F262" s="167" t="s">
        <v>1149</v>
      </c>
      <c r="G262" s="89" t="s">
        <v>1150</v>
      </c>
      <c r="H262" s="90" t="s">
        <v>16</v>
      </c>
      <c r="I262" s="91" t="str">
        <f t="shared" si="35"/>
        <v>PEREMPUAN</v>
      </c>
      <c r="J262" s="64" t="s">
        <v>877</v>
      </c>
      <c r="K262" s="92">
        <v>28620</v>
      </c>
      <c r="L262" s="93">
        <f t="shared" ca="1" si="42"/>
        <v>41</v>
      </c>
      <c r="M262" s="64"/>
      <c r="N262" s="246" t="s">
        <v>220</v>
      </c>
      <c r="O262" s="64" t="str">
        <f t="shared" si="36"/>
        <v>ISLAM</v>
      </c>
      <c r="P262" s="64" t="s">
        <v>221</v>
      </c>
      <c r="Q262" s="64" t="s">
        <v>245</v>
      </c>
      <c r="R262" s="95">
        <v>3</v>
      </c>
      <c r="S262" s="64" t="s">
        <v>256</v>
      </c>
      <c r="T262" s="64" t="s">
        <v>246</v>
      </c>
      <c r="U262" s="64" t="s">
        <v>945</v>
      </c>
      <c r="V262" s="64" t="s">
        <v>953</v>
      </c>
      <c r="W262" s="171" t="s">
        <v>1148</v>
      </c>
      <c r="X262" s="64" t="s">
        <v>1146</v>
      </c>
      <c r="Y262" s="229" t="s">
        <v>829</v>
      </c>
      <c r="Z262" s="64" t="s">
        <v>22</v>
      </c>
      <c r="AA262" s="64" t="s">
        <v>229</v>
      </c>
      <c r="AB262" s="64" t="s">
        <v>230</v>
      </c>
      <c r="AC262" s="64" t="s">
        <v>231</v>
      </c>
      <c r="AD262" t="str">
        <f t="shared" si="37"/>
        <v>INDONESIA</v>
      </c>
      <c r="AE262" s="94" t="s">
        <v>808</v>
      </c>
      <c r="AF262" s="122" t="s">
        <v>809</v>
      </c>
      <c r="AG262" s="111" t="s">
        <v>166</v>
      </c>
      <c r="AH262" s="111" t="s">
        <v>203</v>
      </c>
      <c r="AI262" s="64">
        <f t="shared" si="41"/>
        <v>2</v>
      </c>
      <c r="AJ262" s="64"/>
      <c r="AK262" s="111"/>
      <c r="AL262" s="124"/>
      <c r="AM262" s="124"/>
      <c r="AN262" s="124">
        <f t="shared" si="39"/>
        <v>0</v>
      </c>
      <c r="AO262" s="125" t="s">
        <v>234</v>
      </c>
      <c r="AP262" s="125" t="s">
        <v>235</v>
      </c>
      <c r="AQ262" s="125" t="s">
        <v>236</v>
      </c>
      <c r="AR262" s="125" t="s">
        <v>237</v>
      </c>
      <c r="AS262" s="125" t="s">
        <v>238</v>
      </c>
      <c r="AT262" s="125" t="s">
        <v>239</v>
      </c>
      <c r="AU262" s="125" t="s">
        <v>240</v>
      </c>
      <c r="AV262" s="125">
        <v>4.2000000000000003E-2</v>
      </c>
      <c r="AW262" s="125"/>
      <c r="AX262" s="125"/>
      <c r="AY262" s="70">
        <f t="shared" si="40"/>
        <v>4.2000000000000003E-2</v>
      </c>
      <c r="AZ262" s="71"/>
    </row>
    <row r="263" spans="1:53">
      <c r="B263" s="71">
        <v>268</v>
      </c>
      <c r="C263" s="71">
        <v>100</v>
      </c>
      <c r="D263" s="71"/>
      <c r="E263" s="183">
        <v>3</v>
      </c>
      <c r="F263" s="250" t="s">
        <v>1151</v>
      </c>
      <c r="G263" s="89" t="s">
        <v>1152</v>
      </c>
      <c r="H263" s="90" t="s">
        <v>23</v>
      </c>
      <c r="I263" s="91" t="str">
        <f t="shared" si="35"/>
        <v>LAKI LAKI</v>
      </c>
      <c r="J263" s="64" t="s">
        <v>244</v>
      </c>
      <c r="K263" s="92">
        <v>35200</v>
      </c>
      <c r="L263" s="93">
        <f t="shared" ca="1" si="42"/>
        <v>23</v>
      </c>
      <c r="M263" s="64"/>
      <c r="N263" s="246" t="s">
        <v>220</v>
      </c>
      <c r="O263" s="64" t="str">
        <f t="shared" si="36"/>
        <v>ISLAM</v>
      </c>
      <c r="P263" s="64" t="s">
        <v>254</v>
      </c>
      <c r="Q263" s="64" t="s">
        <v>255</v>
      </c>
      <c r="R263" s="95">
        <v>4</v>
      </c>
      <c r="S263" s="64" t="s">
        <v>289</v>
      </c>
      <c r="T263" s="64" t="s">
        <v>266</v>
      </c>
      <c r="U263" s="64" t="s">
        <v>1150</v>
      </c>
      <c r="V263" s="64" t="s">
        <v>1146</v>
      </c>
      <c r="W263" s="171" t="s">
        <v>1148</v>
      </c>
      <c r="X263" s="64" t="s">
        <v>1146</v>
      </c>
      <c r="Y263" s="229" t="s">
        <v>829</v>
      </c>
      <c r="Z263" s="64" t="s">
        <v>22</v>
      </c>
      <c r="AA263" s="64" t="s">
        <v>229</v>
      </c>
      <c r="AB263" s="64" t="s">
        <v>230</v>
      </c>
      <c r="AC263" s="64" t="s">
        <v>231</v>
      </c>
      <c r="AD263" t="str">
        <f t="shared" si="37"/>
        <v>INDONESIA</v>
      </c>
      <c r="AE263" s="94" t="s">
        <v>808</v>
      </c>
      <c r="AF263" s="110" t="s">
        <v>809</v>
      </c>
      <c r="AG263" s="111" t="s">
        <v>166</v>
      </c>
      <c r="AH263" s="111"/>
      <c r="AI263" s="64">
        <f t="shared" si="41"/>
        <v>3</v>
      </c>
      <c r="AJ263" s="64"/>
      <c r="AK263" s="111"/>
      <c r="AN263" s="124">
        <f t="shared" si="39"/>
        <v>0</v>
      </c>
      <c r="AY263" s="70">
        <f t="shared" si="40"/>
        <v>0</v>
      </c>
    </row>
    <row r="264" spans="1:53">
      <c r="B264" s="71">
        <v>269</v>
      </c>
      <c r="C264" s="71">
        <v>101</v>
      </c>
      <c r="D264" s="71">
        <v>31</v>
      </c>
      <c r="E264" s="179">
        <v>1</v>
      </c>
      <c r="F264" s="251" t="s">
        <v>1153</v>
      </c>
      <c r="G264" s="101" t="s">
        <v>108</v>
      </c>
      <c r="H264" s="102" t="s">
        <v>23</v>
      </c>
      <c r="I264" s="103" t="str">
        <f t="shared" si="35"/>
        <v>LAKI LAKI</v>
      </c>
      <c r="J264" s="104" t="s">
        <v>1154</v>
      </c>
      <c r="K264" s="105">
        <v>27399</v>
      </c>
      <c r="L264" s="106">
        <f t="shared" ca="1" si="42"/>
        <v>45</v>
      </c>
      <c r="M264" s="104"/>
      <c r="N264" s="185" t="s">
        <v>220</v>
      </c>
      <c r="O264" s="104" t="str">
        <f t="shared" si="36"/>
        <v>ISLAM</v>
      </c>
      <c r="P264" s="104" t="s">
        <v>221</v>
      </c>
      <c r="Q264" s="104" t="s">
        <v>222</v>
      </c>
      <c r="R264" s="108">
        <v>1</v>
      </c>
      <c r="S264" s="104" t="s">
        <v>289</v>
      </c>
      <c r="T264" s="104" t="s">
        <v>283</v>
      </c>
      <c r="U264" s="104" t="s">
        <v>1155</v>
      </c>
      <c r="V264" s="104" t="s">
        <v>1156</v>
      </c>
      <c r="W264" s="171" t="s">
        <v>1157</v>
      </c>
      <c r="X264" s="104" t="s">
        <v>108</v>
      </c>
      <c r="Y264" s="235" t="s">
        <v>829</v>
      </c>
      <c r="Z264" s="104" t="s">
        <v>22</v>
      </c>
      <c r="AA264" s="104" t="s">
        <v>229</v>
      </c>
      <c r="AB264" s="104" t="s">
        <v>230</v>
      </c>
      <c r="AC264" s="104" t="s">
        <v>231</v>
      </c>
      <c r="AD264" s="99" t="str">
        <f t="shared" si="37"/>
        <v>INDONESIA</v>
      </c>
      <c r="AE264" s="94" t="s">
        <v>808</v>
      </c>
      <c r="AF264" s="122" t="s">
        <v>809</v>
      </c>
      <c r="AG264" s="111" t="s">
        <v>166</v>
      </c>
      <c r="AH264" s="111" t="s">
        <v>203</v>
      </c>
      <c r="AI264" s="64" t="e">
        <f t="shared" si="41"/>
        <v>#N/A</v>
      </c>
      <c r="AJ264" s="64"/>
      <c r="AK264" s="111"/>
      <c r="AN264" s="124">
        <f t="shared" si="39"/>
        <v>0</v>
      </c>
      <c r="AY264" s="70">
        <f t="shared" si="40"/>
        <v>0</v>
      </c>
    </row>
    <row r="265" spans="1:53" s="99" customFormat="1">
      <c r="A265" s="121"/>
      <c r="B265" s="71">
        <v>270</v>
      </c>
      <c r="C265" s="71">
        <v>102</v>
      </c>
      <c r="D265" s="71"/>
      <c r="E265" s="111">
        <v>2</v>
      </c>
      <c r="F265" s="167" t="s">
        <v>1158</v>
      </c>
      <c r="G265" s="89" t="s">
        <v>1159</v>
      </c>
      <c r="H265" s="90" t="s">
        <v>16</v>
      </c>
      <c r="I265" s="91" t="str">
        <f t="shared" si="35"/>
        <v>PEREMPUAN</v>
      </c>
      <c r="J265" s="64" t="s">
        <v>1154</v>
      </c>
      <c r="K265" s="92">
        <v>28591</v>
      </c>
      <c r="L265" s="93">
        <f t="shared" ca="1" si="42"/>
        <v>41</v>
      </c>
      <c r="M265" s="64"/>
      <c r="N265" s="246" t="s">
        <v>220</v>
      </c>
      <c r="O265" s="64" t="str">
        <f t="shared" si="36"/>
        <v>ISLAM</v>
      </c>
      <c r="P265" s="64" t="s">
        <v>221</v>
      </c>
      <c r="Q265" s="64" t="s">
        <v>245</v>
      </c>
      <c r="R265" s="95">
        <v>3</v>
      </c>
      <c r="S265" s="64" t="s">
        <v>289</v>
      </c>
      <c r="T265" s="64" t="s">
        <v>246</v>
      </c>
      <c r="U265" s="64" t="s">
        <v>1160</v>
      </c>
      <c r="V265" s="64" t="s">
        <v>1161</v>
      </c>
      <c r="W265" s="171" t="s">
        <v>1157</v>
      </c>
      <c r="X265" s="64" t="s">
        <v>108</v>
      </c>
      <c r="Y265" s="229" t="s">
        <v>829</v>
      </c>
      <c r="Z265" s="64" t="s">
        <v>22</v>
      </c>
      <c r="AA265" s="64" t="s">
        <v>229</v>
      </c>
      <c r="AB265" s="64" t="s">
        <v>230</v>
      </c>
      <c r="AC265" s="64" t="s">
        <v>231</v>
      </c>
      <c r="AD265" t="str">
        <f t="shared" si="37"/>
        <v>INDONESIA</v>
      </c>
      <c r="AE265" s="94" t="s">
        <v>808</v>
      </c>
      <c r="AF265" s="110" t="s">
        <v>809</v>
      </c>
      <c r="AG265" s="104" t="s">
        <v>166</v>
      </c>
      <c r="AH265" s="111" t="s">
        <v>203</v>
      </c>
      <c r="AI265" s="64">
        <f t="shared" si="41"/>
        <v>2</v>
      </c>
      <c r="AJ265" s="64"/>
      <c r="AK265" s="104"/>
      <c r="AL265" s="124"/>
      <c r="AM265" s="124"/>
      <c r="AN265" s="124">
        <f t="shared" si="39"/>
        <v>0</v>
      </c>
      <c r="AO265" s="125" t="s">
        <v>234</v>
      </c>
      <c r="AP265" s="125" t="s">
        <v>235</v>
      </c>
      <c r="AQ265" s="125" t="s">
        <v>236</v>
      </c>
      <c r="AR265" s="125" t="s">
        <v>237</v>
      </c>
      <c r="AS265" s="125" t="s">
        <v>238</v>
      </c>
      <c r="AT265" s="125" t="s">
        <v>239</v>
      </c>
      <c r="AU265" s="125" t="s">
        <v>240</v>
      </c>
      <c r="AV265" s="125"/>
      <c r="AW265" s="125"/>
      <c r="AX265" s="125"/>
      <c r="AY265" s="70">
        <f t="shared" si="40"/>
        <v>0</v>
      </c>
      <c r="AZ265" s="71"/>
    </row>
    <row r="266" spans="1:53">
      <c r="B266" s="71">
        <v>271</v>
      </c>
      <c r="C266" s="71">
        <v>103</v>
      </c>
      <c r="D266" s="71"/>
      <c r="E266" s="111">
        <v>3</v>
      </c>
      <c r="F266" s="167" t="s">
        <v>1162</v>
      </c>
      <c r="G266" s="89" t="s">
        <v>1163</v>
      </c>
      <c r="H266" s="90" t="s">
        <v>16</v>
      </c>
      <c r="I266" s="91" t="str">
        <f t="shared" si="35"/>
        <v>PEREMPUAN</v>
      </c>
      <c r="J266" s="64" t="s">
        <v>1154</v>
      </c>
      <c r="K266" s="92">
        <v>36179</v>
      </c>
      <c r="L266" s="93">
        <f t="shared" ca="1" si="42"/>
        <v>21</v>
      </c>
      <c r="M266" s="64"/>
      <c r="N266" s="246" t="s">
        <v>220</v>
      </c>
      <c r="O266" s="64" t="str">
        <f t="shared" si="36"/>
        <v>ISLAM</v>
      </c>
      <c r="P266" s="64" t="s">
        <v>254</v>
      </c>
      <c r="Q266" s="64" t="s">
        <v>255</v>
      </c>
      <c r="R266" s="95">
        <v>4</v>
      </c>
      <c r="S266" s="64" t="s">
        <v>289</v>
      </c>
      <c r="T266" s="64" t="s">
        <v>266</v>
      </c>
      <c r="U266" s="64" t="s">
        <v>1159</v>
      </c>
      <c r="V266" s="64" t="s">
        <v>108</v>
      </c>
      <c r="W266" s="171" t="s">
        <v>1157</v>
      </c>
      <c r="X266" s="64" t="s">
        <v>108</v>
      </c>
      <c r="Y266" s="229" t="s">
        <v>829</v>
      </c>
      <c r="Z266" s="64" t="s">
        <v>22</v>
      </c>
      <c r="AA266" s="64" t="s">
        <v>229</v>
      </c>
      <c r="AB266" s="64" t="s">
        <v>230</v>
      </c>
      <c r="AC266" s="64" t="s">
        <v>231</v>
      </c>
      <c r="AD266" t="str">
        <f t="shared" si="37"/>
        <v>INDONESIA</v>
      </c>
      <c r="AE266" s="94" t="s">
        <v>808</v>
      </c>
      <c r="AF266" s="122" t="s">
        <v>809</v>
      </c>
      <c r="AG266" s="111" t="s">
        <v>166</v>
      </c>
      <c r="AH266" s="111"/>
      <c r="AI266" s="64">
        <f t="shared" si="41"/>
        <v>3</v>
      </c>
      <c r="AJ266" s="64"/>
      <c r="AK266" s="111"/>
      <c r="AN266" s="124">
        <f t="shared" si="39"/>
        <v>0</v>
      </c>
      <c r="AY266" s="70">
        <f t="shared" si="40"/>
        <v>0</v>
      </c>
    </row>
    <row r="267" spans="1:53">
      <c r="B267" s="71">
        <v>272</v>
      </c>
      <c r="C267" s="71">
        <v>104</v>
      </c>
      <c r="D267" s="71"/>
      <c r="E267" s="111">
        <v>4</v>
      </c>
      <c r="F267" s="251" t="s">
        <v>1164</v>
      </c>
      <c r="G267" s="144" t="s">
        <v>1165</v>
      </c>
      <c r="H267" s="145" t="s">
        <v>16</v>
      </c>
      <c r="I267" s="146" t="str">
        <f t="shared" si="35"/>
        <v>PEREMPUAN</v>
      </c>
      <c r="J267" s="120" t="s">
        <v>1154</v>
      </c>
      <c r="K267" s="147">
        <v>38536</v>
      </c>
      <c r="L267" s="139">
        <f t="shared" ca="1" si="42"/>
        <v>14</v>
      </c>
      <c r="M267" s="120"/>
      <c r="N267" s="187" t="s">
        <v>220</v>
      </c>
      <c r="O267" s="120" t="str">
        <f t="shared" si="36"/>
        <v>ISLAM</v>
      </c>
      <c r="P267" s="120" t="s">
        <v>254</v>
      </c>
      <c r="Q267" s="120" t="s">
        <v>255</v>
      </c>
      <c r="R267" s="148">
        <v>4</v>
      </c>
      <c r="S267" s="120" t="s">
        <v>369</v>
      </c>
      <c r="T267" s="120" t="s">
        <v>266</v>
      </c>
      <c r="U267" s="120" t="s">
        <v>1159</v>
      </c>
      <c r="V267" s="120" t="s">
        <v>108</v>
      </c>
      <c r="W267" s="171" t="s">
        <v>1157</v>
      </c>
      <c r="X267" s="120" t="s">
        <v>108</v>
      </c>
      <c r="Y267" s="238" t="s">
        <v>829</v>
      </c>
      <c r="Z267" s="120" t="s">
        <v>22</v>
      </c>
      <c r="AA267" s="120" t="s">
        <v>229</v>
      </c>
      <c r="AB267" s="120" t="s">
        <v>230</v>
      </c>
      <c r="AC267" s="120" t="s">
        <v>231</v>
      </c>
      <c r="AD267" s="121" t="str">
        <f t="shared" si="37"/>
        <v>INDONESIA</v>
      </c>
      <c r="AE267" s="94" t="s">
        <v>808</v>
      </c>
      <c r="AF267" s="110" t="s">
        <v>809</v>
      </c>
      <c r="AG267" s="142" t="s">
        <v>166</v>
      </c>
      <c r="AH267" s="142"/>
      <c r="AI267" s="64">
        <f t="shared" si="41"/>
        <v>3</v>
      </c>
      <c r="AJ267" s="64"/>
      <c r="AK267" s="142"/>
      <c r="AN267" s="124">
        <f t="shared" si="39"/>
        <v>0</v>
      </c>
      <c r="AY267" s="70">
        <f t="shared" si="40"/>
        <v>0</v>
      </c>
    </row>
    <row r="268" spans="1:53">
      <c r="B268" s="71">
        <v>273</v>
      </c>
      <c r="C268" s="71">
        <v>105</v>
      </c>
      <c r="D268" s="71"/>
      <c r="E268" s="111">
        <v>5</v>
      </c>
      <c r="F268" s="167" t="s">
        <v>1166</v>
      </c>
      <c r="G268" s="89" t="s">
        <v>1167</v>
      </c>
      <c r="H268" s="90" t="s">
        <v>23</v>
      </c>
      <c r="I268" s="91" t="str">
        <f t="shared" si="35"/>
        <v>LAKI LAKI</v>
      </c>
      <c r="J268" s="64" t="s">
        <v>1154</v>
      </c>
      <c r="K268" s="92">
        <v>39816</v>
      </c>
      <c r="L268" s="93">
        <f t="shared" ca="1" si="42"/>
        <v>11</v>
      </c>
      <c r="M268" s="64"/>
      <c r="N268" s="246" t="s">
        <v>220</v>
      </c>
      <c r="O268" s="64" t="str">
        <f t="shared" si="36"/>
        <v>ISLAM</v>
      </c>
      <c r="P268" s="64" t="s">
        <v>254</v>
      </c>
      <c r="Q268" s="64" t="s">
        <v>255</v>
      </c>
      <c r="R268" s="95">
        <v>4</v>
      </c>
      <c r="S268" s="64" t="s">
        <v>249</v>
      </c>
      <c r="T268" s="64" t="s">
        <v>266</v>
      </c>
      <c r="U268" s="64" t="s">
        <v>1159</v>
      </c>
      <c r="V268" s="64" t="s">
        <v>108</v>
      </c>
      <c r="W268" s="171" t="s">
        <v>1157</v>
      </c>
      <c r="X268" s="64" t="s">
        <v>108</v>
      </c>
      <c r="Y268" s="229" t="s">
        <v>829</v>
      </c>
      <c r="Z268" s="120" t="s">
        <v>22</v>
      </c>
      <c r="AA268" s="120" t="s">
        <v>229</v>
      </c>
      <c r="AB268" s="120" t="s">
        <v>230</v>
      </c>
      <c r="AC268" s="120" t="s">
        <v>231</v>
      </c>
      <c r="AD268" s="121" t="str">
        <f>IF(H268="L","INDONESIA",IF(H268="P","INDONESIA",""))</f>
        <v>INDONESIA</v>
      </c>
      <c r="AE268" s="94" t="s">
        <v>808</v>
      </c>
      <c r="AF268" s="110" t="s">
        <v>809</v>
      </c>
      <c r="AG268" s="142" t="s">
        <v>166</v>
      </c>
      <c r="AH268" s="142"/>
      <c r="AI268" s="64">
        <f t="shared" si="41"/>
        <v>3</v>
      </c>
      <c r="AJ268" s="64"/>
      <c r="AK268" s="142"/>
      <c r="AL268" s="207"/>
      <c r="AM268" s="207"/>
      <c r="AN268" s="124">
        <f t="shared" si="39"/>
        <v>0</v>
      </c>
      <c r="AO268" s="239"/>
      <c r="AP268" s="239"/>
      <c r="AQ268" s="239"/>
      <c r="AR268" s="239"/>
      <c r="AS268" s="239"/>
      <c r="AT268" s="239"/>
      <c r="AU268" s="239"/>
      <c r="AV268" s="239"/>
      <c r="AW268" s="239"/>
      <c r="AX268" s="239"/>
      <c r="AY268" s="70">
        <f t="shared" si="40"/>
        <v>0</v>
      </c>
      <c r="BA268" s="121"/>
    </row>
    <row r="269" spans="1:53">
      <c r="B269" s="71"/>
      <c r="C269" s="71">
        <v>106</v>
      </c>
      <c r="D269" s="71"/>
      <c r="E269" s="111">
        <v>6</v>
      </c>
      <c r="F269" s="167" t="s">
        <v>1168</v>
      </c>
      <c r="G269" s="89" t="s">
        <v>1169</v>
      </c>
      <c r="H269" s="90" t="s">
        <v>16</v>
      </c>
      <c r="I269" s="91" t="str">
        <f t="shared" si="35"/>
        <v>PEREMPUAN</v>
      </c>
      <c r="J269" s="64" t="s">
        <v>229</v>
      </c>
      <c r="K269" s="92">
        <v>42458</v>
      </c>
      <c r="L269" s="93">
        <f t="shared" ca="1" si="42"/>
        <v>4</v>
      </c>
      <c r="M269" s="64"/>
      <c r="N269" s="246" t="s">
        <v>220</v>
      </c>
      <c r="O269" s="64" t="str">
        <f t="shared" si="36"/>
        <v>ISLAM</v>
      </c>
      <c r="P269" s="64" t="s">
        <v>254</v>
      </c>
      <c r="Q269" s="64" t="s">
        <v>255</v>
      </c>
      <c r="R269" s="95">
        <v>4</v>
      </c>
      <c r="S269" s="64" t="s">
        <v>265</v>
      </c>
      <c r="T269" s="64" t="s">
        <v>270</v>
      </c>
      <c r="U269" s="64" t="s">
        <v>1159</v>
      </c>
      <c r="V269" s="64" t="s">
        <v>108</v>
      </c>
      <c r="W269" s="171" t="s">
        <v>1157</v>
      </c>
      <c r="X269" s="64" t="s">
        <v>108</v>
      </c>
      <c r="Y269" s="238" t="s">
        <v>829</v>
      </c>
      <c r="Z269" s="120" t="s">
        <v>22</v>
      </c>
      <c r="AA269" s="120" t="s">
        <v>229</v>
      </c>
      <c r="AB269" s="120" t="s">
        <v>230</v>
      </c>
      <c r="AC269" s="120" t="s">
        <v>231</v>
      </c>
      <c r="AD269" s="121" t="str">
        <f>IF(H269="L","INDONESIA",IF(H269="P","INDONESIA",""))</f>
        <v>INDONESIA</v>
      </c>
      <c r="AE269" s="94" t="s">
        <v>808</v>
      </c>
      <c r="AF269" s="110" t="s">
        <v>809</v>
      </c>
      <c r="AG269" s="142" t="s">
        <v>166</v>
      </c>
      <c r="AH269" s="142"/>
      <c r="AI269" s="64">
        <f t="shared" si="41"/>
        <v>3</v>
      </c>
      <c r="AJ269" s="64"/>
      <c r="AK269" s="142"/>
      <c r="AL269" s="207"/>
      <c r="AM269" s="207"/>
      <c r="AN269" s="124"/>
      <c r="AO269" s="239"/>
      <c r="AP269" s="239"/>
      <c r="AQ269" s="239"/>
      <c r="AR269" s="239"/>
      <c r="AS269" s="239"/>
      <c r="AT269" s="239"/>
      <c r="AU269" s="239"/>
      <c r="AV269" s="239"/>
      <c r="AW269" s="239"/>
      <c r="AX269" s="239"/>
      <c r="BA269" s="121"/>
    </row>
    <row r="270" spans="1:53">
      <c r="B270" s="71">
        <v>274</v>
      </c>
      <c r="C270" s="71">
        <v>107</v>
      </c>
      <c r="D270" s="71"/>
      <c r="E270" s="183">
        <v>7</v>
      </c>
      <c r="F270" s="160"/>
      <c r="G270" s="89" t="s">
        <v>1155</v>
      </c>
      <c r="H270" s="90" t="s">
        <v>16</v>
      </c>
      <c r="I270" s="91" t="str">
        <f t="shared" si="35"/>
        <v>PEREMPUAN</v>
      </c>
      <c r="J270" s="64" t="s">
        <v>1154</v>
      </c>
      <c r="K270" s="92">
        <v>9132</v>
      </c>
      <c r="L270" s="93">
        <f t="shared" ca="1" si="42"/>
        <v>95</v>
      </c>
      <c r="M270" s="64"/>
      <c r="N270" s="246" t="s">
        <v>220</v>
      </c>
      <c r="O270" s="64" t="str">
        <f t="shared" si="36"/>
        <v>ISLAM</v>
      </c>
      <c r="P270" s="64" t="s">
        <v>221</v>
      </c>
      <c r="Q270" s="64" t="s">
        <v>327</v>
      </c>
      <c r="R270" s="95">
        <v>7</v>
      </c>
      <c r="S270" s="64" t="s">
        <v>256</v>
      </c>
      <c r="T270" s="64" t="s">
        <v>270</v>
      </c>
      <c r="U270" s="64"/>
      <c r="V270" s="64"/>
      <c r="W270" s="171" t="s">
        <v>1157</v>
      </c>
      <c r="X270" s="64" t="s">
        <v>108</v>
      </c>
      <c r="Y270" s="229" t="s">
        <v>829</v>
      </c>
      <c r="Z270" s="64" t="s">
        <v>22</v>
      </c>
      <c r="AA270" s="64" t="s">
        <v>229</v>
      </c>
      <c r="AB270" s="64" t="s">
        <v>230</v>
      </c>
      <c r="AC270" s="64" t="s">
        <v>231</v>
      </c>
      <c r="AD270" t="str">
        <f t="shared" si="37"/>
        <v>INDONESIA</v>
      </c>
      <c r="AE270" s="94" t="s">
        <v>808</v>
      </c>
      <c r="AF270" s="110" t="s">
        <v>809</v>
      </c>
      <c r="AG270" s="142" t="s">
        <v>166</v>
      </c>
      <c r="AH270" s="142"/>
      <c r="AI270" s="64" t="e">
        <f t="shared" si="41"/>
        <v>#N/A</v>
      </c>
      <c r="AJ270" s="64"/>
      <c r="AK270" s="142"/>
      <c r="AN270" s="124">
        <f t="shared" si="39"/>
        <v>0</v>
      </c>
      <c r="AY270" s="70">
        <f t="shared" si="40"/>
        <v>0</v>
      </c>
    </row>
    <row r="271" spans="1:53">
      <c r="B271" s="71">
        <v>275</v>
      </c>
      <c r="C271" s="71">
        <v>108</v>
      </c>
      <c r="D271" s="71">
        <v>32</v>
      </c>
      <c r="E271" s="206">
        <v>1</v>
      </c>
      <c r="F271" s="249" t="s">
        <v>1170</v>
      </c>
      <c r="G271" s="101" t="s">
        <v>1171</v>
      </c>
      <c r="H271" s="102" t="s">
        <v>23</v>
      </c>
      <c r="I271" s="103" t="str">
        <f t="shared" si="35"/>
        <v>LAKI LAKI</v>
      </c>
      <c r="J271" s="104" t="s">
        <v>244</v>
      </c>
      <c r="K271" s="105">
        <v>27223</v>
      </c>
      <c r="L271" s="106">
        <f t="shared" ca="1" si="42"/>
        <v>45</v>
      </c>
      <c r="M271" s="104"/>
      <c r="N271" s="185" t="s">
        <v>220</v>
      </c>
      <c r="O271" s="104" t="str">
        <f t="shared" si="36"/>
        <v>ISLAM</v>
      </c>
      <c r="P271" s="104" t="s">
        <v>221</v>
      </c>
      <c r="Q271" s="104" t="s">
        <v>222</v>
      </c>
      <c r="R271" s="108">
        <v>1</v>
      </c>
      <c r="S271" s="104" t="s">
        <v>223</v>
      </c>
      <c r="T271" s="104" t="s">
        <v>1172</v>
      </c>
      <c r="U271" s="104" t="s">
        <v>1173</v>
      </c>
      <c r="V271" s="104" t="s">
        <v>1174</v>
      </c>
      <c r="W271" s="171" t="s">
        <v>1175</v>
      </c>
      <c r="X271" s="104" t="s">
        <v>1171</v>
      </c>
      <c r="Y271" s="235" t="s">
        <v>829</v>
      </c>
      <c r="Z271" s="104" t="s">
        <v>22</v>
      </c>
      <c r="AA271" s="104" t="s">
        <v>229</v>
      </c>
      <c r="AB271" s="104" t="s">
        <v>230</v>
      </c>
      <c r="AC271" s="104" t="s">
        <v>231</v>
      </c>
      <c r="AD271" s="99" t="str">
        <f t="shared" si="37"/>
        <v>INDONESIA</v>
      </c>
      <c r="AE271" s="94" t="s">
        <v>808</v>
      </c>
      <c r="AF271" s="122" t="s">
        <v>809</v>
      </c>
      <c r="AG271" s="142" t="s">
        <v>244</v>
      </c>
      <c r="AH271" s="142" t="s">
        <v>203</v>
      </c>
      <c r="AI271" s="64" t="e">
        <f t="shared" si="41"/>
        <v>#N/A</v>
      </c>
      <c r="AJ271" s="64"/>
      <c r="AK271" s="142"/>
      <c r="AN271" s="124">
        <f t="shared" si="39"/>
        <v>0</v>
      </c>
      <c r="AY271" s="70">
        <f t="shared" si="40"/>
        <v>0</v>
      </c>
    </row>
    <row r="272" spans="1:53" s="99" customFormat="1">
      <c r="A272" s="121"/>
      <c r="B272" s="71">
        <v>276</v>
      </c>
      <c r="C272" s="71">
        <v>109</v>
      </c>
      <c r="D272" s="71">
        <v>33</v>
      </c>
      <c r="E272" s="179">
        <v>1</v>
      </c>
      <c r="F272" s="150" t="s">
        <v>1176</v>
      </c>
      <c r="G272" s="101" t="s">
        <v>1177</v>
      </c>
      <c r="H272" s="102" t="s">
        <v>23</v>
      </c>
      <c r="I272" s="103" t="str">
        <f t="shared" si="35"/>
        <v>LAKI LAKI</v>
      </c>
      <c r="J272" s="104" t="s">
        <v>1178</v>
      </c>
      <c r="K272" s="105">
        <v>31379</v>
      </c>
      <c r="L272" s="106">
        <f t="shared" ca="1" si="42"/>
        <v>34</v>
      </c>
      <c r="M272" s="104"/>
      <c r="N272" s="185" t="s">
        <v>220</v>
      </c>
      <c r="O272" s="104" t="str">
        <f t="shared" si="36"/>
        <v>ISLAM</v>
      </c>
      <c r="P272" s="104" t="s">
        <v>221</v>
      </c>
      <c r="Q272" s="104" t="s">
        <v>222</v>
      </c>
      <c r="R272" s="108">
        <v>1</v>
      </c>
      <c r="S272" s="104" t="s">
        <v>256</v>
      </c>
      <c r="T272" s="104" t="s">
        <v>1179</v>
      </c>
      <c r="U272" s="104" t="s">
        <v>1180</v>
      </c>
      <c r="V272" s="104" t="s">
        <v>1181</v>
      </c>
      <c r="W272" s="171" t="s">
        <v>1182</v>
      </c>
      <c r="X272" s="104" t="s">
        <v>1177</v>
      </c>
      <c r="Y272" s="235" t="s">
        <v>829</v>
      </c>
      <c r="Z272" s="104" t="s">
        <v>22</v>
      </c>
      <c r="AA272" s="104" t="s">
        <v>229</v>
      </c>
      <c r="AB272" s="104" t="s">
        <v>230</v>
      </c>
      <c r="AC272" s="104" t="s">
        <v>231</v>
      </c>
      <c r="AD272" s="99" t="str">
        <f t="shared" si="37"/>
        <v>INDONESIA</v>
      </c>
      <c r="AE272" s="94" t="s">
        <v>808</v>
      </c>
      <c r="AF272" s="122" t="s">
        <v>809</v>
      </c>
      <c r="AG272" s="142" t="s">
        <v>166</v>
      </c>
      <c r="AH272" s="142" t="s">
        <v>203</v>
      </c>
      <c r="AI272" s="64" t="e">
        <f t="shared" si="41"/>
        <v>#N/A</v>
      </c>
      <c r="AJ272" s="64"/>
      <c r="AK272" s="142"/>
      <c r="AL272" s="124"/>
      <c r="AM272" s="124"/>
      <c r="AN272" s="124">
        <f t="shared" si="39"/>
        <v>0</v>
      </c>
      <c r="AO272" s="125" t="s">
        <v>234</v>
      </c>
      <c r="AP272" s="125" t="s">
        <v>235</v>
      </c>
      <c r="AQ272" s="125" t="s">
        <v>236</v>
      </c>
      <c r="AR272" s="125" t="s">
        <v>843</v>
      </c>
      <c r="AS272" s="125" t="s">
        <v>238</v>
      </c>
      <c r="AT272" s="125" t="s">
        <v>239</v>
      </c>
      <c r="AU272" s="125" t="s">
        <v>240</v>
      </c>
      <c r="AV272" s="125">
        <v>0.52</v>
      </c>
      <c r="AW272" s="125">
        <v>2</v>
      </c>
      <c r="AX272" s="125"/>
      <c r="AY272" s="70">
        <f t="shared" si="40"/>
        <v>2.52</v>
      </c>
      <c r="AZ272" s="71"/>
    </row>
    <row r="273" spans="1:53" s="99" customFormat="1">
      <c r="A273" s="121"/>
      <c r="B273" s="71">
        <v>277</v>
      </c>
      <c r="C273" s="71">
        <v>110</v>
      </c>
      <c r="D273" s="71"/>
      <c r="E273" s="111">
        <v>2</v>
      </c>
      <c r="F273" s="186" t="s">
        <v>1183</v>
      </c>
      <c r="G273" s="144" t="s">
        <v>1184</v>
      </c>
      <c r="H273" s="145" t="s">
        <v>16</v>
      </c>
      <c r="I273" s="146" t="str">
        <f t="shared" si="35"/>
        <v>PEREMPUAN</v>
      </c>
      <c r="J273" s="120" t="s">
        <v>1185</v>
      </c>
      <c r="K273" s="147">
        <v>29896</v>
      </c>
      <c r="L273" s="139">
        <f t="shared" ca="1" si="42"/>
        <v>38</v>
      </c>
      <c r="M273" s="120"/>
      <c r="N273" s="187" t="s">
        <v>220</v>
      </c>
      <c r="O273" s="120" t="str">
        <f t="shared" si="36"/>
        <v>ISLAM</v>
      </c>
      <c r="P273" s="120" t="s">
        <v>221</v>
      </c>
      <c r="Q273" s="120" t="s">
        <v>245</v>
      </c>
      <c r="R273" s="148">
        <v>3</v>
      </c>
      <c r="S273" s="120" t="s">
        <v>289</v>
      </c>
      <c r="T273" s="120" t="s">
        <v>246</v>
      </c>
      <c r="U273" s="120" t="s">
        <v>1186</v>
      </c>
      <c r="V273" s="120" t="s">
        <v>1187</v>
      </c>
      <c r="W273" s="171" t="s">
        <v>1182</v>
      </c>
      <c r="X273" s="120" t="s">
        <v>1177</v>
      </c>
      <c r="Y273" s="238" t="s">
        <v>829</v>
      </c>
      <c r="Z273" s="120" t="s">
        <v>22</v>
      </c>
      <c r="AA273" s="120" t="s">
        <v>229</v>
      </c>
      <c r="AB273" s="120" t="s">
        <v>230</v>
      </c>
      <c r="AC273" s="120" t="s">
        <v>231</v>
      </c>
      <c r="AD273" s="121" t="str">
        <f t="shared" si="37"/>
        <v>INDONESIA</v>
      </c>
      <c r="AE273" s="94" t="s">
        <v>808</v>
      </c>
      <c r="AF273" s="110" t="s">
        <v>809</v>
      </c>
      <c r="AG273" s="104" t="s">
        <v>166</v>
      </c>
      <c r="AH273" s="111" t="s">
        <v>203</v>
      </c>
      <c r="AI273" s="64">
        <f t="shared" si="41"/>
        <v>2</v>
      </c>
      <c r="AJ273" s="64"/>
      <c r="AK273" s="104"/>
      <c r="AL273" s="124"/>
      <c r="AM273" s="124"/>
      <c r="AN273" s="124">
        <f t="shared" si="39"/>
        <v>0</v>
      </c>
      <c r="AO273" s="125" t="s">
        <v>234</v>
      </c>
      <c r="AP273" s="125" t="s">
        <v>235</v>
      </c>
      <c r="AQ273" s="125" t="s">
        <v>236</v>
      </c>
      <c r="AR273" s="125" t="s">
        <v>237</v>
      </c>
      <c r="AS273" s="125" t="s">
        <v>238</v>
      </c>
      <c r="AT273" s="125" t="s">
        <v>239</v>
      </c>
      <c r="AU273" s="125" t="s">
        <v>240</v>
      </c>
      <c r="AV273" s="125">
        <v>1</v>
      </c>
      <c r="AW273" s="125">
        <v>2</v>
      </c>
      <c r="AX273" s="125"/>
      <c r="AY273" s="70">
        <f t="shared" si="40"/>
        <v>3</v>
      </c>
      <c r="AZ273" s="71"/>
    </row>
    <row r="274" spans="1:53">
      <c r="B274" s="71">
        <v>278</v>
      </c>
      <c r="C274" s="71">
        <v>111</v>
      </c>
      <c r="D274" s="71"/>
      <c r="E274" s="111">
        <v>3</v>
      </c>
      <c r="F274" s="160" t="s">
        <v>1188</v>
      </c>
      <c r="G274" s="89" t="s">
        <v>1189</v>
      </c>
      <c r="H274" s="90" t="s">
        <v>16</v>
      </c>
      <c r="I274" s="91" t="str">
        <f t="shared" si="35"/>
        <v>PEREMPUAN</v>
      </c>
      <c r="J274" s="64" t="s">
        <v>22</v>
      </c>
      <c r="K274" s="92">
        <v>40458</v>
      </c>
      <c r="L274" s="93">
        <f t="shared" ca="1" si="42"/>
        <v>9</v>
      </c>
      <c r="M274" s="64"/>
      <c r="N274" s="246" t="s">
        <v>220</v>
      </c>
      <c r="O274" s="64" t="str">
        <f t="shared" si="36"/>
        <v>ISLAM</v>
      </c>
      <c r="P274" s="64" t="s">
        <v>254</v>
      </c>
      <c r="Q274" s="64" t="s">
        <v>255</v>
      </c>
      <c r="R274" s="95">
        <v>4</v>
      </c>
      <c r="S274" s="64" t="s">
        <v>265</v>
      </c>
      <c r="T274" s="64" t="s">
        <v>270</v>
      </c>
      <c r="U274" s="64" t="s">
        <v>1190</v>
      </c>
      <c r="V274" s="64" t="s">
        <v>1177</v>
      </c>
      <c r="W274" s="171" t="s">
        <v>1182</v>
      </c>
      <c r="X274" s="64" t="s">
        <v>1177</v>
      </c>
      <c r="Y274" s="229" t="s">
        <v>829</v>
      </c>
      <c r="Z274" s="64" t="s">
        <v>22</v>
      </c>
      <c r="AA274" s="64" t="s">
        <v>229</v>
      </c>
      <c r="AB274" s="64" t="s">
        <v>230</v>
      </c>
      <c r="AC274" s="64" t="s">
        <v>231</v>
      </c>
      <c r="AD274" t="str">
        <f t="shared" si="37"/>
        <v>INDONESIA</v>
      </c>
      <c r="AE274" s="94" t="s">
        <v>808</v>
      </c>
      <c r="AF274" s="122" t="s">
        <v>809</v>
      </c>
      <c r="AG274" s="111" t="s">
        <v>166</v>
      </c>
      <c r="AH274" s="111"/>
      <c r="AI274" s="64">
        <f t="shared" si="41"/>
        <v>3</v>
      </c>
      <c r="AJ274" s="64"/>
      <c r="AK274" s="111"/>
      <c r="AL274" s="207"/>
      <c r="AM274" s="207"/>
      <c r="AN274" s="124">
        <f t="shared" si="39"/>
        <v>0</v>
      </c>
      <c r="AO274" s="239"/>
      <c r="AP274" s="239"/>
      <c r="AQ274" s="239"/>
      <c r="AR274" s="239"/>
      <c r="AS274" s="239"/>
      <c r="AT274" s="239"/>
      <c r="AU274" s="239"/>
      <c r="AV274" s="239"/>
      <c r="AW274" s="239"/>
      <c r="AX274" s="239"/>
      <c r="AY274" s="70">
        <f t="shared" si="40"/>
        <v>0</v>
      </c>
      <c r="BA274" s="121"/>
    </row>
    <row r="275" spans="1:53">
      <c r="B275" s="71">
        <v>289</v>
      </c>
      <c r="C275" s="71">
        <v>112</v>
      </c>
      <c r="D275" s="71">
        <v>34</v>
      </c>
      <c r="E275" s="179">
        <v>1</v>
      </c>
      <c r="F275" s="249" t="s">
        <v>1191</v>
      </c>
      <c r="G275" s="101" t="s">
        <v>1192</v>
      </c>
      <c r="H275" s="102" t="s">
        <v>23</v>
      </c>
      <c r="I275" s="103" t="str">
        <f t="shared" si="35"/>
        <v>LAKI LAKI</v>
      </c>
      <c r="J275" s="104" t="s">
        <v>970</v>
      </c>
      <c r="K275" s="105">
        <v>24023</v>
      </c>
      <c r="L275" s="106">
        <f t="shared" ca="1" si="42"/>
        <v>54</v>
      </c>
      <c r="M275" s="104"/>
      <c r="N275" s="185" t="s">
        <v>220</v>
      </c>
      <c r="O275" s="104" t="str">
        <f t="shared" si="36"/>
        <v>ISLAM</v>
      </c>
      <c r="P275" s="104" t="s">
        <v>221</v>
      </c>
      <c r="Q275" s="104" t="s">
        <v>222</v>
      </c>
      <c r="R275" s="108">
        <v>1</v>
      </c>
      <c r="S275" s="104" t="s">
        <v>256</v>
      </c>
      <c r="T275" s="104" t="s">
        <v>283</v>
      </c>
      <c r="U275" s="104" t="s">
        <v>1193</v>
      </c>
      <c r="V275" s="104" t="s">
        <v>1194</v>
      </c>
      <c r="W275" s="171" t="s">
        <v>1195</v>
      </c>
      <c r="X275" s="104" t="s">
        <v>1192</v>
      </c>
      <c r="Y275" s="235" t="s">
        <v>829</v>
      </c>
      <c r="Z275" s="104" t="s">
        <v>22</v>
      </c>
      <c r="AA275" s="104" t="s">
        <v>229</v>
      </c>
      <c r="AB275" s="104" t="s">
        <v>230</v>
      </c>
      <c r="AC275" s="104" t="s">
        <v>231</v>
      </c>
      <c r="AD275" s="99" t="str">
        <f t="shared" si="37"/>
        <v>INDONESIA</v>
      </c>
      <c r="AE275" s="94" t="s">
        <v>808</v>
      </c>
      <c r="AF275" s="110" t="s">
        <v>809</v>
      </c>
      <c r="AG275" s="142" t="s">
        <v>166</v>
      </c>
      <c r="AH275" s="142" t="s">
        <v>203</v>
      </c>
      <c r="AI275" s="64" t="e">
        <f t="shared" si="41"/>
        <v>#N/A</v>
      </c>
      <c r="AJ275" s="64"/>
      <c r="AK275" s="142"/>
      <c r="AN275" s="124">
        <f t="shared" si="39"/>
        <v>0</v>
      </c>
      <c r="AY275" s="70">
        <f t="shared" si="40"/>
        <v>0</v>
      </c>
    </row>
    <row r="276" spans="1:53" s="99" customFormat="1">
      <c r="A276" s="121"/>
      <c r="B276" s="71">
        <v>290</v>
      </c>
      <c r="C276" s="71">
        <v>113</v>
      </c>
      <c r="D276" s="71"/>
      <c r="E276" s="111">
        <v>2</v>
      </c>
      <c r="F276" s="167" t="s">
        <v>1196</v>
      </c>
      <c r="G276" s="89" t="s">
        <v>1197</v>
      </c>
      <c r="H276" s="90" t="s">
        <v>16</v>
      </c>
      <c r="I276" s="91" t="str">
        <f t="shared" si="35"/>
        <v>PEREMPUAN</v>
      </c>
      <c r="J276" s="64" t="s">
        <v>1198</v>
      </c>
      <c r="K276" s="92">
        <v>29571</v>
      </c>
      <c r="L276" s="93">
        <f t="shared" ca="1" si="42"/>
        <v>39</v>
      </c>
      <c r="M276" s="64"/>
      <c r="N276" s="246" t="s">
        <v>220</v>
      </c>
      <c r="O276" s="64" t="str">
        <f t="shared" si="36"/>
        <v>ISLAM</v>
      </c>
      <c r="P276" s="64" t="s">
        <v>221</v>
      </c>
      <c r="Q276" s="64" t="s">
        <v>245</v>
      </c>
      <c r="R276" s="95">
        <v>3</v>
      </c>
      <c r="S276" s="64" t="s">
        <v>289</v>
      </c>
      <c r="T276" s="64" t="s">
        <v>246</v>
      </c>
      <c r="U276" s="64" t="s">
        <v>1199</v>
      </c>
      <c r="V276" s="64" t="s">
        <v>108</v>
      </c>
      <c r="W276" s="171" t="s">
        <v>1195</v>
      </c>
      <c r="X276" s="64" t="s">
        <v>1192</v>
      </c>
      <c r="Y276" s="229" t="s">
        <v>829</v>
      </c>
      <c r="Z276" s="64" t="s">
        <v>22</v>
      </c>
      <c r="AA276" s="64" t="s">
        <v>229</v>
      </c>
      <c r="AB276" s="64" t="s">
        <v>230</v>
      </c>
      <c r="AC276" s="64" t="s">
        <v>231</v>
      </c>
      <c r="AD276" t="str">
        <f t="shared" si="37"/>
        <v>INDONESIA</v>
      </c>
      <c r="AE276" s="94" t="s">
        <v>808</v>
      </c>
      <c r="AF276" s="122" t="s">
        <v>809</v>
      </c>
      <c r="AG276" s="142" t="s">
        <v>166</v>
      </c>
      <c r="AH276" s="142" t="s">
        <v>203</v>
      </c>
      <c r="AI276" s="64">
        <f t="shared" si="41"/>
        <v>2</v>
      </c>
      <c r="AJ276" s="64"/>
      <c r="AK276" s="142"/>
      <c r="AL276" s="124"/>
      <c r="AM276" s="124"/>
      <c r="AN276" s="124">
        <f t="shared" si="39"/>
        <v>0</v>
      </c>
      <c r="AO276" s="125" t="s">
        <v>234</v>
      </c>
      <c r="AP276" s="125" t="s">
        <v>235</v>
      </c>
      <c r="AQ276" s="125" t="s">
        <v>236</v>
      </c>
      <c r="AR276" s="125" t="s">
        <v>237</v>
      </c>
      <c r="AS276" s="125" t="s">
        <v>238</v>
      </c>
      <c r="AT276" s="125" t="s">
        <v>567</v>
      </c>
      <c r="AU276" s="125" t="s">
        <v>240</v>
      </c>
      <c r="AV276" s="125"/>
      <c r="AW276" s="125"/>
      <c r="AX276" s="125"/>
      <c r="AY276" s="70">
        <f t="shared" si="40"/>
        <v>0</v>
      </c>
      <c r="AZ276" s="71"/>
    </row>
    <row r="277" spans="1:53">
      <c r="B277" s="71">
        <v>291</v>
      </c>
      <c r="C277" s="71">
        <v>114</v>
      </c>
      <c r="D277" s="71"/>
      <c r="E277" s="111">
        <v>3</v>
      </c>
      <c r="F277" s="167" t="s">
        <v>1200</v>
      </c>
      <c r="G277" s="89" t="s">
        <v>1201</v>
      </c>
      <c r="H277" s="90" t="s">
        <v>23</v>
      </c>
      <c r="I277" s="91" t="str">
        <f t="shared" si="35"/>
        <v>LAKI LAKI</v>
      </c>
      <c r="J277" s="64" t="s">
        <v>1198</v>
      </c>
      <c r="K277" s="92">
        <v>37176</v>
      </c>
      <c r="L277" s="93">
        <f t="shared" ca="1" si="42"/>
        <v>18</v>
      </c>
      <c r="M277" s="64"/>
      <c r="N277" s="246" t="s">
        <v>220</v>
      </c>
      <c r="O277" s="64" t="str">
        <f t="shared" si="36"/>
        <v>ISLAM</v>
      </c>
      <c r="P277" s="64" t="s">
        <v>254</v>
      </c>
      <c r="Q277" s="64" t="s">
        <v>255</v>
      </c>
      <c r="R277" s="95">
        <v>4</v>
      </c>
      <c r="S277" s="64" t="s">
        <v>348</v>
      </c>
      <c r="T277" s="64" t="s">
        <v>266</v>
      </c>
      <c r="U277" s="64" t="s">
        <v>1202</v>
      </c>
      <c r="V277" s="64" t="s">
        <v>1192</v>
      </c>
      <c r="W277" s="171" t="s">
        <v>1195</v>
      </c>
      <c r="X277" s="64" t="s">
        <v>1192</v>
      </c>
      <c r="Y277" s="229" t="s">
        <v>829</v>
      </c>
      <c r="Z277" s="64" t="s">
        <v>22</v>
      </c>
      <c r="AA277" s="64" t="s">
        <v>229</v>
      </c>
      <c r="AB277" s="64" t="s">
        <v>230</v>
      </c>
      <c r="AC277" s="64" t="s">
        <v>231</v>
      </c>
      <c r="AD277" t="str">
        <f t="shared" si="37"/>
        <v>INDONESIA</v>
      </c>
      <c r="AE277" s="94" t="s">
        <v>808</v>
      </c>
      <c r="AF277" s="110" t="s">
        <v>809</v>
      </c>
      <c r="AG277" s="142" t="s">
        <v>166</v>
      </c>
      <c r="AH277" s="142"/>
      <c r="AI277" s="64">
        <f t="shared" si="41"/>
        <v>3</v>
      </c>
      <c r="AJ277" s="64"/>
      <c r="AK277" s="142"/>
      <c r="AN277" s="124">
        <f t="shared" si="39"/>
        <v>0</v>
      </c>
      <c r="AY277" s="70">
        <f t="shared" si="40"/>
        <v>0</v>
      </c>
    </row>
    <row r="278" spans="1:53">
      <c r="B278" s="71">
        <v>292</v>
      </c>
      <c r="C278" s="71">
        <v>115</v>
      </c>
      <c r="D278" s="71"/>
      <c r="E278" s="183">
        <v>4</v>
      </c>
      <c r="F278" s="251" t="s">
        <v>1203</v>
      </c>
      <c r="G278" s="144" t="s">
        <v>1204</v>
      </c>
      <c r="H278" s="145" t="s">
        <v>16</v>
      </c>
      <c r="I278" s="146" t="str">
        <f t="shared" si="35"/>
        <v>PEREMPUAN</v>
      </c>
      <c r="J278" s="120" t="s">
        <v>22</v>
      </c>
      <c r="K278" s="147">
        <v>38702</v>
      </c>
      <c r="L278" s="139">
        <f t="shared" ca="1" si="42"/>
        <v>14</v>
      </c>
      <c r="M278" s="120"/>
      <c r="N278" s="187" t="s">
        <v>220</v>
      </c>
      <c r="O278" s="120" t="str">
        <f t="shared" si="36"/>
        <v>ISLAM</v>
      </c>
      <c r="P278" s="120" t="s">
        <v>254</v>
      </c>
      <c r="Q278" s="120" t="s">
        <v>255</v>
      </c>
      <c r="R278" s="148">
        <v>4</v>
      </c>
      <c r="S278" s="120" t="s">
        <v>369</v>
      </c>
      <c r="T278" s="120" t="s">
        <v>266</v>
      </c>
      <c r="U278" s="120" t="s">
        <v>1202</v>
      </c>
      <c r="V278" s="120" t="s">
        <v>1192</v>
      </c>
      <c r="W278" s="171" t="s">
        <v>1195</v>
      </c>
      <c r="X278" s="120" t="s">
        <v>1192</v>
      </c>
      <c r="Y278" s="238" t="s">
        <v>829</v>
      </c>
      <c r="Z278" s="120" t="s">
        <v>22</v>
      </c>
      <c r="AA278" s="120" t="s">
        <v>229</v>
      </c>
      <c r="AB278" s="120" t="s">
        <v>230</v>
      </c>
      <c r="AC278" s="120" t="s">
        <v>231</v>
      </c>
      <c r="AD278" s="121" t="str">
        <f t="shared" si="37"/>
        <v>INDONESIA</v>
      </c>
      <c r="AE278" s="94" t="s">
        <v>808</v>
      </c>
      <c r="AF278" s="122" t="s">
        <v>809</v>
      </c>
      <c r="AG278" s="142" t="s">
        <v>166</v>
      </c>
      <c r="AH278" s="142"/>
      <c r="AI278" s="64">
        <f t="shared" si="41"/>
        <v>3</v>
      </c>
      <c r="AJ278" s="64"/>
      <c r="AK278" s="142"/>
      <c r="AN278" s="124">
        <f t="shared" si="39"/>
        <v>0</v>
      </c>
      <c r="AY278" s="70">
        <f t="shared" si="40"/>
        <v>0</v>
      </c>
    </row>
    <row r="279" spans="1:53">
      <c r="B279" s="71">
        <v>298</v>
      </c>
      <c r="C279" s="71">
        <v>116</v>
      </c>
      <c r="D279" s="71">
        <v>35</v>
      </c>
      <c r="E279" s="179">
        <v>1</v>
      </c>
      <c r="F279" s="252" t="s">
        <v>1205</v>
      </c>
      <c r="G279" s="101" t="s">
        <v>1206</v>
      </c>
      <c r="H279" s="102" t="s">
        <v>23</v>
      </c>
      <c r="I279" s="103" t="str">
        <f t="shared" si="35"/>
        <v>LAKI LAKI</v>
      </c>
      <c r="J279" s="104" t="s">
        <v>288</v>
      </c>
      <c r="K279" s="105">
        <v>28962</v>
      </c>
      <c r="L279" s="106">
        <f t="shared" ca="1" si="42"/>
        <v>40</v>
      </c>
      <c r="M279" s="104"/>
      <c r="N279" s="185" t="s">
        <v>220</v>
      </c>
      <c r="O279" s="104" t="str">
        <f t="shared" si="36"/>
        <v>ISLAM</v>
      </c>
      <c r="P279" s="104" t="s">
        <v>221</v>
      </c>
      <c r="Q279" s="104" t="s">
        <v>222</v>
      </c>
      <c r="R279" s="108">
        <v>1</v>
      </c>
      <c r="S279" s="104" t="s">
        <v>289</v>
      </c>
      <c r="T279" s="104" t="s">
        <v>674</v>
      </c>
      <c r="U279" s="104" t="s">
        <v>1207</v>
      </c>
      <c r="V279" s="104" t="s">
        <v>1208</v>
      </c>
      <c r="W279" s="171" t="s">
        <v>1209</v>
      </c>
      <c r="X279" s="104" t="s">
        <v>1206</v>
      </c>
      <c r="Y279" s="235" t="s">
        <v>829</v>
      </c>
      <c r="Z279" s="104" t="s">
        <v>22</v>
      </c>
      <c r="AA279" s="104" t="s">
        <v>229</v>
      </c>
      <c r="AB279" s="104" t="s">
        <v>230</v>
      </c>
      <c r="AC279" s="104" t="s">
        <v>231</v>
      </c>
      <c r="AD279" s="99" t="str">
        <f t="shared" si="37"/>
        <v>INDONESIA</v>
      </c>
      <c r="AE279" s="94" t="s">
        <v>808</v>
      </c>
      <c r="AF279" s="122" t="s">
        <v>809</v>
      </c>
      <c r="AG279" s="142" t="s">
        <v>166</v>
      </c>
      <c r="AH279" s="142" t="s">
        <v>203</v>
      </c>
      <c r="AI279" s="64" t="e">
        <f t="shared" si="41"/>
        <v>#N/A</v>
      </c>
      <c r="AJ279" s="64"/>
      <c r="AK279" s="142"/>
      <c r="AN279" s="124">
        <f t="shared" si="39"/>
        <v>0</v>
      </c>
      <c r="AY279" s="70">
        <f t="shared" si="40"/>
        <v>0</v>
      </c>
    </row>
    <row r="280" spans="1:53" s="99" customFormat="1">
      <c r="A280" s="121"/>
      <c r="B280" s="71">
        <v>299</v>
      </c>
      <c r="C280" s="71">
        <v>117</v>
      </c>
      <c r="D280" s="71"/>
      <c r="E280" s="111">
        <v>2</v>
      </c>
      <c r="F280" s="160" t="s">
        <v>1210</v>
      </c>
      <c r="G280" s="89" t="s">
        <v>1211</v>
      </c>
      <c r="H280" s="90" t="s">
        <v>16</v>
      </c>
      <c r="I280" s="91" t="str">
        <f t="shared" si="35"/>
        <v>PEREMPUAN</v>
      </c>
      <c r="J280" s="64" t="s">
        <v>288</v>
      </c>
      <c r="K280" s="92">
        <v>35800</v>
      </c>
      <c r="L280" s="93">
        <f t="shared" ca="1" si="42"/>
        <v>22</v>
      </c>
      <c r="M280" s="64"/>
      <c r="N280" s="246" t="s">
        <v>220</v>
      </c>
      <c r="O280" s="64" t="str">
        <f t="shared" si="36"/>
        <v>ISLAM</v>
      </c>
      <c r="P280" s="64" t="s">
        <v>221</v>
      </c>
      <c r="Q280" s="64" t="s">
        <v>245</v>
      </c>
      <c r="R280" s="95">
        <v>3</v>
      </c>
      <c r="S280" s="64" t="s">
        <v>289</v>
      </c>
      <c r="T280" s="64" t="s">
        <v>246</v>
      </c>
      <c r="U280" s="64" t="s">
        <v>1212</v>
      </c>
      <c r="V280" s="64" t="s">
        <v>909</v>
      </c>
      <c r="W280" s="171" t="s">
        <v>1209</v>
      </c>
      <c r="X280" s="64" t="s">
        <v>1206</v>
      </c>
      <c r="Y280" s="229" t="s">
        <v>829</v>
      </c>
      <c r="Z280" s="64" t="s">
        <v>22</v>
      </c>
      <c r="AA280" s="64" t="s">
        <v>229</v>
      </c>
      <c r="AB280" s="64" t="s">
        <v>230</v>
      </c>
      <c r="AC280" s="64" t="s">
        <v>231</v>
      </c>
      <c r="AD280" t="str">
        <f t="shared" si="37"/>
        <v>INDONESIA</v>
      </c>
      <c r="AE280" s="94" t="s">
        <v>808</v>
      </c>
      <c r="AF280" s="110" t="s">
        <v>809</v>
      </c>
      <c r="AG280" s="104" t="s">
        <v>166</v>
      </c>
      <c r="AH280" s="111" t="s">
        <v>203</v>
      </c>
      <c r="AI280" s="64">
        <f t="shared" si="41"/>
        <v>2</v>
      </c>
      <c r="AJ280" s="64"/>
      <c r="AK280" s="104"/>
      <c r="AL280" s="124">
        <v>700000</v>
      </c>
      <c r="AM280" s="124"/>
      <c r="AN280" s="124">
        <f t="shared" si="39"/>
        <v>700000</v>
      </c>
      <c r="AO280" s="125" t="s">
        <v>234</v>
      </c>
      <c r="AP280" s="125" t="s">
        <v>235</v>
      </c>
      <c r="AQ280" s="125" t="s">
        <v>236</v>
      </c>
      <c r="AR280" s="125" t="s">
        <v>237</v>
      </c>
      <c r="AS280" s="125" t="s">
        <v>238</v>
      </c>
      <c r="AT280" s="125" t="s">
        <v>239</v>
      </c>
      <c r="AU280" s="125" t="s">
        <v>240</v>
      </c>
      <c r="AV280" s="125"/>
      <c r="AW280" s="125"/>
      <c r="AX280" s="125"/>
      <c r="AY280" s="70">
        <f t="shared" si="40"/>
        <v>0</v>
      </c>
      <c r="AZ280" s="71"/>
    </row>
    <row r="281" spans="1:53">
      <c r="B281" s="71">
        <v>300</v>
      </c>
      <c r="C281" s="71">
        <v>118</v>
      </c>
      <c r="D281" s="71"/>
      <c r="E281" s="183">
        <v>3</v>
      </c>
      <c r="F281" s="160" t="s">
        <v>1213</v>
      </c>
      <c r="G281" s="89" t="s">
        <v>1214</v>
      </c>
      <c r="H281" s="90" t="s">
        <v>23</v>
      </c>
      <c r="I281" s="91" t="str">
        <f t="shared" si="35"/>
        <v>LAKI LAKI</v>
      </c>
      <c r="J281" s="64" t="s">
        <v>22</v>
      </c>
      <c r="K281" s="92">
        <v>40723</v>
      </c>
      <c r="L281" s="93">
        <f t="shared" ca="1" si="42"/>
        <v>8</v>
      </c>
      <c r="M281" s="64"/>
      <c r="N281" s="246" t="s">
        <v>220</v>
      </c>
      <c r="O281" s="64" t="str">
        <f t="shared" si="36"/>
        <v>ISLAM</v>
      </c>
      <c r="P281" s="64" t="s">
        <v>254</v>
      </c>
      <c r="Q281" s="64" t="s">
        <v>255</v>
      </c>
      <c r="R281" s="95">
        <v>4</v>
      </c>
      <c r="S281" s="64" t="s">
        <v>265</v>
      </c>
      <c r="T281" s="64" t="s">
        <v>270</v>
      </c>
      <c r="U281" s="64" t="s">
        <v>1211</v>
      </c>
      <c r="V281" s="64" t="s">
        <v>1206</v>
      </c>
      <c r="W281" s="171" t="s">
        <v>1209</v>
      </c>
      <c r="X281" s="64" t="s">
        <v>1206</v>
      </c>
      <c r="Y281" s="229" t="s">
        <v>829</v>
      </c>
      <c r="Z281" s="64" t="s">
        <v>22</v>
      </c>
      <c r="AA281" s="64" t="s">
        <v>229</v>
      </c>
      <c r="AB281" s="64" t="s">
        <v>230</v>
      </c>
      <c r="AC281" s="64" t="s">
        <v>231</v>
      </c>
      <c r="AD281" t="str">
        <f t="shared" si="37"/>
        <v>INDONESIA</v>
      </c>
      <c r="AE281" s="94" t="s">
        <v>808</v>
      </c>
      <c r="AF281" s="122" t="s">
        <v>809</v>
      </c>
      <c r="AG281" s="111" t="s">
        <v>166</v>
      </c>
      <c r="AH281" s="111"/>
      <c r="AI281" s="64">
        <f t="shared" si="41"/>
        <v>3</v>
      </c>
      <c r="AJ281" s="64"/>
      <c r="AK281" s="111"/>
      <c r="AN281" s="124">
        <f t="shared" si="39"/>
        <v>0</v>
      </c>
      <c r="AY281" s="70">
        <f t="shared" si="40"/>
        <v>0</v>
      </c>
    </row>
    <row r="282" spans="1:53">
      <c r="B282" s="71">
        <v>301</v>
      </c>
      <c r="C282" s="71">
        <v>119</v>
      </c>
      <c r="D282" s="71">
        <v>36</v>
      </c>
      <c r="E282" s="179">
        <v>1</v>
      </c>
      <c r="F282" s="150" t="s">
        <v>1215</v>
      </c>
      <c r="G282" s="101" t="s">
        <v>1216</v>
      </c>
      <c r="H282" s="102" t="s">
        <v>23</v>
      </c>
      <c r="I282" s="103" t="str">
        <f t="shared" si="35"/>
        <v>LAKI LAKI</v>
      </c>
      <c r="J282" s="104" t="s">
        <v>524</v>
      </c>
      <c r="K282" s="105">
        <v>27524</v>
      </c>
      <c r="L282" s="106">
        <f t="shared" ca="1" si="42"/>
        <v>44</v>
      </c>
      <c r="M282" s="104"/>
      <c r="N282" s="185" t="s">
        <v>220</v>
      </c>
      <c r="O282" s="104" t="str">
        <f t="shared" si="36"/>
        <v>ISLAM</v>
      </c>
      <c r="P282" s="104" t="s">
        <v>221</v>
      </c>
      <c r="Q282" s="104" t="s">
        <v>222</v>
      </c>
      <c r="R282" s="108">
        <v>1</v>
      </c>
      <c r="S282" s="104" t="s">
        <v>256</v>
      </c>
      <c r="T282" s="104" t="s">
        <v>283</v>
      </c>
      <c r="U282" s="104" t="s">
        <v>1217</v>
      </c>
      <c r="V282" s="104" t="s">
        <v>1218</v>
      </c>
      <c r="W282" s="171" t="s">
        <v>1219</v>
      </c>
      <c r="X282" s="104" t="s">
        <v>1216</v>
      </c>
      <c r="Y282" s="235" t="s">
        <v>829</v>
      </c>
      <c r="Z282" s="104" t="s">
        <v>22</v>
      </c>
      <c r="AA282" s="104" t="s">
        <v>229</v>
      </c>
      <c r="AB282" s="104" t="s">
        <v>230</v>
      </c>
      <c r="AC282" s="104" t="s">
        <v>231</v>
      </c>
      <c r="AD282" s="99" t="str">
        <f t="shared" si="37"/>
        <v>INDONESIA</v>
      </c>
      <c r="AE282" s="94" t="s">
        <v>808</v>
      </c>
      <c r="AF282" s="110" t="s">
        <v>809</v>
      </c>
      <c r="AG282" s="111" t="s">
        <v>524</v>
      </c>
      <c r="AH282" s="111" t="s">
        <v>203</v>
      </c>
      <c r="AI282" s="64" t="e">
        <f t="shared" si="41"/>
        <v>#N/A</v>
      </c>
      <c r="AJ282" s="64"/>
      <c r="AK282" s="111"/>
      <c r="AN282" s="124">
        <f t="shared" si="39"/>
        <v>0</v>
      </c>
      <c r="AY282" s="70">
        <f t="shared" si="40"/>
        <v>0</v>
      </c>
    </row>
    <row r="283" spans="1:53" s="99" customFormat="1">
      <c r="A283" s="121"/>
      <c r="B283" s="71">
        <v>302</v>
      </c>
      <c r="C283" s="71">
        <v>120</v>
      </c>
      <c r="D283" s="71"/>
      <c r="E283" s="111">
        <v>2</v>
      </c>
      <c r="F283" s="150" t="s">
        <v>1215</v>
      </c>
      <c r="G283" s="89" t="s">
        <v>1220</v>
      </c>
      <c r="H283" s="90" t="s">
        <v>16</v>
      </c>
      <c r="I283" s="91" t="str">
        <f t="shared" si="35"/>
        <v>PEREMPUAN</v>
      </c>
      <c r="J283" s="64" t="s">
        <v>524</v>
      </c>
      <c r="K283" s="92">
        <v>28403</v>
      </c>
      <c r="L283" s="93">
        <f t="shared" ca="1" si="42"/>
        <v>42</v>
      </c>
      <c r="M283" s="64"/>
      <c r="N283" s="246" t="s">
        <v>220</v>
      </c>
      <c r="O283" s="64" t="str">
        <f t="shared" si="36"/>
        <v>ISLAM</v>
      </c>
      <c r="P283" s="64" t="s">
        <v>221</v>
      </c>
      <c r="Q283" s="64" t="s">
        <v>245</v>
      </c>
      <c r="R283" s="95">
        <v>3</v>
      </c>
      <c r="S283" s="64" t="s">
        <v>256</v>
      </c>
      <c r="T283" s="64" t="s">
        <v>246</v>
      </c>
      <c r="U283" s="64" t="s">
        <v>1221</v>
      </c>
      <c r="V283" s="64" t="s">
        <v>1222</v>
      </c>
      <c r="W283" s="171" t="s">
        <v>1219</v>
      </c>
      <c r="X283" s="64" t="s">
        <v>1216</v>
      </c>
      <c r="Y283" s="229" t="s">
        <v>829</v>
      </c>
      <c r="Z283" s="64" t="s">
        <v>22</v>
      </c>
      <c r="AA283" s="64" t="s">
        <v>229</v>
      </c>
      <c r="AB283" s="64" t="s">
        <v>230</v>
      </c>
      <c r="AC283" s="64" t="s">
        <v>231</v>
      </c>
      <c r="AD283" t="str">
        <f t="shared" si="37"/>
        <v>INDONESIA</v>
      </c>
      <c r="AE283" s="94" t="s">
        <v>808</v>
      </c>
      <c r="AF283" s="122" t="s">
        <v>809</v>
      </c>
      <c r="AG283" s="111" t="s">
        <v>524</v>
      </c>
      <c r="AH283" s="111" t="s">
        <v>203</v>
      </c>
      <c r="AI283" s="64">
        <f t="shared" si="41"/>
        <v>2</v>
      </c>
      <c r="AJ283" s="64"/>
      <c r="AK283" s="111"/>
      <c r="AL283" s="124">
        <v>2000000</v>
      </c>
      <c r="AM283" s="124">
        <v>1300000</v>
      </c>
      <c r="AN283" s="124">
        <f t="shared" si="39"/>
        <v>700000</v>
      </c>
      <c r="AO283" s="125" t="s">
        <v>234</v>
      </c>
      <c r="AP283" s="125" t="s">
        <v>235</v>
      </c>
      <c r="AQ283" s="125" t="s">
        <v>236</v>
      </c>
      <c r="AR283" s="125" t="s">
        <v>843</v>
      </c>
      <c r="AS283" s="125" t="s">
        <v>238</v>
      </c>
      <c r="AT283" s="125" t="s">
        <v>567</v>
      </c>
      <c r="AU283" s="125" t="s">
        <v>240</v>
      </c>
      <c r="AV283" s="125">
        <v>0.1</v>
      </c>
      <c r="AW283" s="125"/>
      <c r="AX283" s="125">
        <v>2</v>
      </c>
      <c r="AY283" s="70">
        <f t="shared" si="40"/>
        <v>2.1</v>
      </c>
      <c r="AZ283" s="71"/>
    </row>
    <row r="284" spans="1:53">
      <c r="B284" s="71">
        <v>303</v>
      </c>
      <c r="C284" s="71">
        <v>121</v>
      </c>
      <c r="D284" s="71"/>
      <c r="E284" s="111">
        <v>3</v>
      </c>
      <c r="F284" s="186" t="s">
        <v>1223</v>
      </c>
      <c r="G284" s="144" t="s">
        <v>1224</v>
      </c>
      <c r="H284" s="145" t="s">
        <v>16</v>
      </c>
      <c r="I284" s="146" t="str">
        <f t="shared" si="35"/>
        <v>PEREMPUAN</v>
      </c>
      <c r="J284" s="120" t="s">
        <v>22</v>
      </c>
      <c r="K284" s="147">
        <v>38434</v>
      </c>
      <c r="L284" s="139">
        <f t="shared" ca="1" si="42"/>
        <v>15</v>
      </c>
      <c r="M284" s="120"/>
      <c r="N284" s="187" t="s">
        <v>220</v>
      </c>
      <c r="O284" s="120" t="str">
        <f t="shared" si="36"/>
        <v>ISLAM</v>
      </c>
      <c r="P284" s="120" t="s">
        <v>254</v>
      </c>
      <c r="Q284" s="120" t="s">
        <v>255</v>
      </c>
      <c r="R284" s="148">
        <v>4</v>
      </c>
      <c r="S284" s="120" t="s">
        <v>369</v>
      </c>
      <c r="T284" s="120" t="s">
        <v>266</v>
      </c>
      <c r="U284" s="120" t="s">
        <v>1220</v>
      </c>
      <c r="V284" s="120" t="s">
        <v>1216</v>
      </c>
      <c r="W284" s="171" t="s">
        <v>1219</v>
      </c>
      <c r="X284" s="120" t="s">
        <v>1216</v>
      </c>
      <c r="Y284" s="238" t="s">
        <v>829</v>
      </c>
      <c r="Z284" s="120" t="s">
        <v>22</v>
      </c>
      <c r="AA284" s="120" t="s">
        <v>229</v>
      </c>
      <c r="AB284" s="120" t="s">
        <v>230</v>
      </c>
      <c r="AC284" s="120" t="s">
        <v>231</v>
      </c>
      <c r="AD284" s="121" t="str">
        <f t="shared" si="37"/>
        <v>INDONESIA</v>
      </c>
      <c r="AE284" s="94" t="s">
        <v>808</v>
      </c>
      <c r="AF284" s="122" t="s">
        <v>809</v>
      </c>
      <c r="AG284" s="142" t="s">
        <v>524</v>
      </c>
      <c r="AH284" s="142"/>
      <c r="AI284" s="64">
        <f t="shared" si="41"/>
        <v>3</v>
      </c>
      <c r="AJ284" s="64"/>
      <c r="AK284" s="142"/>
      <c r="AN284" s="124">
        <f t="shared" si="39"/>
        <v>0</v>
      </c>
      <c r="AY284" s="70">
        <f t="shared" si="40"/>
        <v>0</v>
      </c>
    </row>
    <row r="285" spans="1:53">
      <c r="B285" s="71">
        <v>304</v>
      </c>
      <c r="C285" s="71">
        <v>122</v>
      </c>
      <c r="D285" s="71"/>
      <c r="E285" s="183">
        <v>4</v>
      </c>
      <c r="F285" s="251" t="s">
        <v>1225</v>
      </c>
      <c r="G285" s="144" t="s">
        <v>1226</v>
      </c>
      <c r="H285" s="145" t="s">
        <v>23</v>
      </c>
      <c r="I285" s="146" t="str">
        <f t="shared" si="35"/>
        <v>LAKI LAKI</v>
      </c>
      <c r="J285" s="111" t="s">
        <v>1227</v>
      </c>
      <c r="K285" s="147">
        <v>42100</v>
      </c>
      <c r="L285" s="139">
        <f t="shared" ca="1" si="42"/>
        <v>5</v>
      </c>
      <c r="M285" s="120"/>
      <c r="N285" s="187" t="s">
        <v>220</v>
      </c>
      <c r="O285" s="120" t="str">
        <f t="shared" si="36"/>
        <v>ISLAM</v>
      </c>
      <c r="P285" s="111" t="s">
        <v>254</v>
      </c>
      <c r="Q285" s="111" t="s">
        <v>255</v>
      </c>
      <c r="R285" s="148"/>
      <c r="S285" s="111" t="s">
        <v>265</v>
      </c>
      <c r="T285" s="111" t="s">
        <v>270</v>
      </c>
      <c r="U285" s="111" t="s">
        <v>1220</v>
      </c>
      <c r="V285" s="111" t="s">
        <v>1216</v>
      </c>
      <c r="W285" s="171" t="s">
        <v>1219</v>
      </c>
      <c r="X285" s="111" t="s">
        <v>1216</v>
      </c>
      <c r="Y285" s="238" t="s">
        <v>829</v>
      </c>
      <c r="Z285" s="120"/>
      <c r="AA285" s="120"/>
      <c r="AB285" s="120"/>
      <c r="AC285" s="120"/>
      <c r="AD285" s="71" t="str">
        <f t="shared" si="37"/>
        <v>INDONESIA</v>
      </c>
      <c r="AE285" s="94" t="s">
        <v>808</v>
      </c>
      <c r="AF285" s="122" t="s">
        <v>809</v>
      </c>
      <c r="AG285" s="142" t="s">
        <v>524</v>
      </c>
      <c r="AH285" s="142"/>
      <c r="AI285" s="64">
        <f t="shared" si="41"/>
        <v>3</v>
      </c>
      <c r="AJ285" s="64"/>
      <c r="AK285" s="142"/>
      <c r="AL285" s="207"/>
      <c r="AM285" s="207"/>
      <c r="AN285" s="124">
        <f t="shared" si="39"/>
        <v>0</v>
      </c>
      <c r="AO285" s="239"/>
      <c r="AP285" s="239"/>
      <c r="AQ285" s="239"/>
      <c r="AR285" s="239"/>
      <c r="AS285" s="239"/>
      <c r="AT285" s="239"/>
      <c r="AU285" s="239"/>
      <c r="AV285" s="239"/>
      <c r="AW285" s="239"/>
      <c r="AX285" s="239"/>
      <c r="AY285" s="70">
        <f t="shared" si="40"/>
        <v>0</v>
      </c>
      <c r="BA285" s="121"/>
    </row>
    <row r="286" spans="1:53">
      <c r="B286" s="71">
        <v>305</v>
      </c>
      <c r="C286" s="71">
        <v>123</v>
      </c>
      <c r="D286" s="71">
        <v>37</v>
      </c>
      <c r="E286" s="179">
        <v>1</v>
      </c>
      <c r="F286" s="150" t="s">
        <v>1228</v>
      </c>
      <c r="G286" s="101" t="s">
        <v>1229</v>
      </c>
      <c r="H286" s="102" t="s">
        <v>23</v>
      </c>
      <c r="I286" s="103" t="str">
        <f t="shared" si="35"/>
        <v>LAKI LAKI</v>
      </c>
      <c r="J286" s="104" t="s">
        <v>524</v>
      </c>
      <c r="K286" s="105">
        <v>27307</v>
      </c>
      <c r="L286" s="106">
        <f t="shared" ca="1" si="42"/>
        <v>45</v>
      </c>
      <c r="M286" s="104"/>
      <c r="N286" s="185" t="s">
        <v>220</v>
      </c>
      <c r="O286" s="104" t="str">
        <f t="shared" si="36"/>
        <v>ISLAM</v>
      </c>
      <c r="P286" s="104" t="s">
        <v>221</v>
      </c>
      <c r="Q286" s="104" t="s">
        <v>222</v>
      </c>
      <c r="R286" s="108">
        <v>1</v>
      </c>
      <c r="S286" s="104" t="s">
        <v>223</v>
      </c>
      <c r="T286" s="104" t="s">
        <v>283</v>
      </c>
      <c r="U286" s="104" t="s">
        <v>1230</v>
      </c>
      <c r="V286" s="104" t="s">
        <v>1231</v>
      </c>
      <c r="W286" s="171" t="s">
        <v>1232</v>
      </c>
      <c r="X286" s="104" t="s">
        <v>1229</v>
      </c>
      <c r="Y286" s="235" t="s">
        <v>829</v>
      </c>
      <c r="Z286" s="104" t="s">
        <v>22</v>
      </c>
      <c r="AA286" s="104" t="s">
        <v>229</v>
      </c>
      <c r="AB286" s="104" t="s">
        <v>230</v>
      </c>
      <c r="AC286" s="104" t="s">
        <v>231</v>
      </c>
      <c r="AD286" s="99" t="str">
        <f t="shared" si="37"/>
        <v>INDONESIA</v>
      </c>
      <c r="AE286" s="94" t="s">
        <v>808</v>
      </c>
      <c r="AF286" s="110" t="s">
        <v>809</v>
      </c>
      <c r="AG286" s="142" t="s">
        <v>524</v>
      </c>
      <c r="AH286" s="142" t="s">
        <v>203</v>
      </c>
      <c r="AI286" s="64" t="e">
        <f t="shared" si="41"/>
        <v>#N/A</v>
      </c>
      <c r="AJ286" s="64"/>
      <c r="AK286" s="142"/>
      <c r="AL286" s="207"/>
      <c r="AM286" s="207"/>
      <c r="AN286" s="124"/>
      <c r="AO286" s="239"/>
      <c r="AP286" s="239"/>
      <c r="AQ286" s="239"/>
      <c r="AR286" s="239"/>
      <c r="AS286" s="239"/>
      <c r="AT286" s="239"/>
      <c r="AU286" s="239"/>
      <c r="AV286" s="239"/>
      <c r="AW286" s="239"/>
      <c r="AX286" s="239"/>
      <c r="BA286" s="121"/>
    </row>
    <row r="287" spans="1:53" s="99" customFormat="1">
      <c r="A287" s="121"/>
      <c r="B287" s="71">
        <v>306</v>
      </c>
      <c r="C287" s="71">
        <v>124</v>
      </c>
      <c r="D287" s="71"/>
      <c r="E287" s="111">
        <v>2</v>
      </c>
      <c r="F287" s="160" t="s">
        <v>1233</v>
      </c>
      <c r="G287" s="89" t="s">
        <v>1234</v>
      </c>
      <c r="H287" s="90" t="s">
        <v>16</v>
      </c>
      <c r="I287" s="91" t="str">
        <f t="shared" si="35"/>
        <v>PEREMPUAN</v>
      </c>
      <c r="J287" s="64" t="s">
        <v>524</v>
      </c>
      <c r="K287" s="92">
        <v>29044</v>
      </c>
      <c r="L287" s="93">
        <f t="shared" ca="1" si="42"/>
        <v>40</v>
      </c>
      <c r="M287" s="64"/>
      <c r="N287" s="246" t="s">
        <v>220</v>
      </c>
      <c r="O287" s="64" t="str">
        <f t="shared" si="36"/>
        <v>ISLAM</v>
      </c>
      <c r="P287" s="64" t="s">
        <v>221</v>
      </c>
      <c r="Q287" s="64" t="s">
        <v>245</v>
      </c>
      <c r="R287" s="95">
        <v>3</v>
      </c>
      <c r="S287" s="64" t="s">
        <v>256</v>
      </c>
      <c r="T287" s="64" t="s">
        <v>246</v>
      </c>
      <c r="U287" s="64" t="s">
        <v>1235</v>
      </c>
      <c r="V287" s="64" t="s">
        <v>1236</v>
      </c>
      <c r="W287" s="171" t="s">
        <v>1232</v>
      </c>
      <c r="X287" s="64" t="s">
        <v>1229</v>
      </c>
      <c r="Y287" s="229" t="s">
        <v>829</v>
      </c>
      <c r="Z287" s="64" t="s">
        <v>22</v>
      </c>
      <c r="AA287" s="64" t="s">
        <v>229</v>
      </c>
      <c r="AB287" s="64" t="s">
        <v>230</v>
      </c>
      <c r="AC287" s="64" t="s">
        <v>231</v>
      </c>
      <c r="AD287" t="str">
        <f t="shared" si="37"/>
        <v>INDONESIA</v>
      </c>
      <c r="AE287" s="94" t="s">
        <v>808</v>
      </c>
      <c r="AF287" s="122" t="s">
        <v>809</v>
      </c>
      <c r="AG287" s="142" t="s">
        <v>524</v>
      </c>
      <c r="AH287" s="142" t="s">
        <v>203</v>
      </c>
      <c r="AI287" s="64">
        <f t="shared" si="41"/>
        <v>2</v>
      </c>
      <c r="AJ287" s="64"/>
      <c r="AK287" s="142"/>
      <c r="AL287" s="124">
        <v>500000</v>
      </c>
      <c r="AM287" s="124"/>
      <c r="AN287" s="124">
        <f t="shared" si="39"/>
        <v>500000</v>
      </c>
      <c r="AO287" s="125" t="s">
        <v>234</v>
      </c>
      <c r="AP287" s="125" t="s">
        <v>235</v>
      </c>
      <c r="AQ287" s="125" t="s">
        <v>236</v>
      </c>
      <c r="AR287" s="125" t="s">
        <v>237</v>
      </c>
      <c r="AS287" s="125" t="s">
        <v>238</v>
      </c>
      <c r="AT287" s="125" t="s">
        <v>239</v>
      </c>
      <c r="AU287" s="125" t="s">
        <v>240</v>
      </c>
      <c r="AV287" s="125"/>
      <c r="AW287" s="125"/>
      <c r="AX287" s="125">
        <v>2</v>
      </c>
      <c r="AY287" s="70">
        <f t="shared" si="40"/>
        <v>2</v>
      </c>
      <c r="AZ287" s="71"/>
    </row>
    <row r="288" spans="1:53">
      <c r="B288" s="71">
        <v>307</v>
      </c>
      <c r="C288" s="71">
        <v>125</v>
      </c>
      <c r="D288" s="71"/>
      <c r="E288" s="111">
        <v>3</v>
      </c>
      <c r="F288" s="160" t="s">
        <v>1237</v>
      </c>
      <c r="G288" s="89" t="s">
        <v>1238</v>
      </c>
      <c r="H288" s="90" t="s">
        <v>23</v>
      </c>
      <c r="I288" s="91" t="str">
        <f t="shared" si="35"/>
        <v>LAKI LAKI</v>
      </c>
      <c r="J288" s="64" t="s">
        <v>524</v>
      </c>
      <c r="K288" s="92">
        <v>36585</v>
      </c>
      <c r="L288" s="93">
        <f t="shared" ca="1" si="42"/>
        <v>20</v>
      </c>
      <c r="M288" s="64"/>
      <c r="N288" s="246" t="s">
        <v>220</v>
      </c>
      <c r="O288" s="64" t="str">
        <f t="shared" si="36"/>
        <v>ISLAM</v>
      </c>
      <c r="P288" s="64" t="s">
        <v>254</v>
      </c>
      <c r="Q288" s="64" t="s">
        <v>255</v>
      </c>
      <c r="R288" s="95">
        <v>4</v>
      </c>
      <c r="S288" s="64" t="s">
        <v>348</v>
      </c>
      <c r="T288" s="64" t="s">
        <v>266</v>
      </c>
      <c r="U288" s="64" t="s">
        <v>1234</v>
      </c>
      <c r="V288" s="64" t="s">
        <v>1229</v>
      </c>
      <c r="W288" s="171" t="s">
        <v>1232</v>
      </c>
      <c r="X288" s="64" t="s">
        <v>1229</v>
      </c>
      <c r="Y288" s="229" t="s">
        <v>829</v>
      </c>
      <c r="Z288" s="64" t="s">
        <v>22</v>
      </c>
      <c r="AA288" s="64" t="s">
        <v>229</v>
      </c>
      <c r="AB288" s="64" t="s">
        <v>230</v>
      </c>
      <c r="AC288" s="64" t="s">
        <v>231</v>
      </c>
      <c r="AD288" t="str">
        <f t="shared" si="37"/>
        <v>INDONESIA</v>
      </c>
      <c r="AE288" s="94" t="s">
        <v>808</v>
      </c>
      <c r="AF288" s="110" t="s">
        <v>809</v>
      </c>
      <c r="AG288" s="142" t="s">
        <v>524</v>
      </c>
      <c r="AH288" s="142"/>
      <c r="AI288" s="64">
        <f t="shared" si="41"/>
        <v>3</v>
      </c>
      <c r="AJ288" s="64"/>
      <c r="AK288" s="142"/>
      <c r="AN288" s="124">
        <f t="shared" si="39"/>
        <v>0</v>
      </c>
      <c r="AY288" s="70">
        <f t="shared" si="40"/>
        <v>0</v>
      </c>
    </row>
    <row r="289" spans="1:53">
      <c r="B289" s="71">
        <v>308</v>
      </c>
      <c r="C289" s="71">
        <v>126</v>
      </c>
      <c r="D289" s="71"/>
      <c r="E289" s="183">
        <v>4</v>
      </c>
      <c r="F289" s="186" t="s">
        <v>1239</v>
      </c>
      <c r="G289" s="144" t="s">
        <v>1240</v>
      </c>
      <c r="H289" s="145" t="s">
        <v>23</v>
      </c>
      <c r="I289" s="146" t="str">
        <f t="shared" ref="I289:I339" si="43">IF(H289="L","LAKI LAKI",IF(H289="P","PEREMPUAN",""))</f>
        <v>LAKI LAKI</v>
      </c>
      <c r="J289" s="120" t="s">
        <v>22</v>
      </c>
      <c r="K289" s="147">
        <v>39003</v>
      </c>
      <c r="L289" s="139">
        <f t="shared" ca="1" si="42"/>
        <v>13</v>
      </c>
      <c r="M289" s="120"/>
      <c r="N289" s="187" t="s">
        <v>220</v>
      </c>
      <c r="O289" s="120" t="str">
        <f t="shared" ref="O289:O337" si="44">IF(N289="1","ISLAM",IF(N289="2","KRISTEN",""))</f>
        <v>ISLAM</v>
      </c>
      <c r="P289" s="120" t="s">
        <v>254</v>
      </c>
      <c r="Q289" s="120" t="s">
        <v>255</v>
      </c>
      <c r="R289" s="148">
        <v>4</v>
      </c>
      <c r="S289" s="120" t="s">
        <v>369</v>
      </c>
      <c r="T289" s="120" t="s">
        <v>266</v>
      </c>
      <c r="U289" s="120" t="s">
        <v>1234</v>
      </c>
      <c r="V289" s="120" t="s">
        <v>1229</v>
      </c>
      <c r="W289" s="171" t="s">
        <v>1232</v>
      </c>
      <c r="X289" s="120" t="s">
        <v>1229</v>
      </c>
      <c r="Y289" s="238" t="s">
        <v>829</v>
      </c>
      <c r="Z289" s="120" t="s">
        <v>22</v>
      </c>
      <c r="AA289" s="120" t="s">
        <v>229</v>
      </c>
      <c r="AB289" s="120" t="s">
        <v>230</v>
      </c>
      <c r="AC289" s="120" t="s">
        <v>231</v>
      </c>
      <c r="AD289" s="121" t="str">
        <f t="shared" ref="AD289:AD320" si="45">IF(H289="L","INDONESIA",IF(H289="P","INDONESIA",""))</f>
        <v>INDONESIA</v>
      </c>
      <c r="AE289" s="94" t="s">
        <v>808</v>
      </c>
      <c r="AF289" s="122" t="s">
        <v>809</v>
      </c>
      <c r="AG289" s="142" t="s">
        <v>524</v>
      </c>
      <c r="AH289" s="142"/>
      <c r="AI289" s="64">
        <f t="shared" si="41"/>
        <v>3</v>
      </c>
      <c r="AJ289" s="64"/>
      <c r="AK289" s="142"/>
      <c r="AN289" s="124">
        <f t="shared" si="39"/>
        <v>0</v>
      </c>
      <c r="AY289" s="70">
        <f t="shared" si="40"/>
        <v>0</v>
      </c>
    </row>
    <row r="290" spans="1:53">
      <c r="B290" s="71">
        <v>309</v>
      </c>
      <c r="C290" s="71">
        <v>127</v>
      </c>
      <c r="D290" s="71">
        <v>38</v>
      </c>
      <c r="E290" s="179">
        <v>1</v>
      </c>
      <c r="F290" s="253" t="s">
        <v>1241</v>
      </c>
      <c r="G290" s="254" t="s">
        <v>960</v>
      </c>
      <c r="H290" s="102" t="s">
        <v>23</v>
      </c>
      <c r="I290" s="103" t="str">
        <f t="shared" si="43"/>
        <v>LAKI LAKI</v>
      </c>
      <c r="J290" s="156" t="s">
        <v>337</v>
      </c>
      <c r="K290" s="255">
        <v>19234</v>
      </c>
      <c r="L290" s="256">
        <f t="shared" ca="1" si="42"/>
        <v>67</v>
      </c>
      <c r="M290" s="156" t="s">
        <v>253</v>
      </c>
      <c r="N290" s="152" t="s">
        <v>220</v>
      </c>
      <c r="O290" s="104" t="str">
        <f t="shared" si="44"/>
        <v>ISLAM</v>
      </c>
      <c r="P290" s="156" t="s">
        <v>221</v>
      </c>
      <c r="Q290" s="156" t="s">
        <v>222</v>
      </c>
      <c r="R290" s="257">
        <v>1</v>
      </c>
      <c r="S290" s="156" t="s">
        <v>256</v>
      </c>
      <c r="T290" s="156" t="s">
        <v>283</v>
      </c>
      <c r="U290" s="156" t="s">
        <v>1242</v>
      </c>
      <c r="V290" s="156" t="s">
        <v>1243</v>
      </c>
      <c r="W290" s="258" t="s">
        <v>1244</v>
      </c>
      <c r="X290" s="156" t="s">
        <v>960</v>
      </c>
      <c r="Y290" s="235" t="s">
        <v>829</v>
      </c>
      <c r="Z290" s="156" t="s">
        <v>22</v>
      </c>
      <c r="AA290" s="156" t="s">
        <v>229</v>
      </c>
      <c r="AB290" s="156" t="s">
        <v>230</v>
      </c>
      <c r="AC290" s="156" t="s">
        <v>231</v>
      </c>
      <c r="AD290" s="99" t="str">
        <f t="shared" si="45"/>
        <v>INDONESIA</v>
      </c>
      <c r="AE290" s="94" t="s">
        <v>808</v>
      </c>
      <c r="AF290" s="110" t="s">
        <v>809</v>
      </c>
      <c r="AG290" s="120" t="s">
        <v>166</v>
      </c>
      <c r="AH290" s="120" t="s">
        <v>203</v>
      </c>
      <c r="AI290" s="64" t="e">
        <f t="shared" si="41"/>
        <v>#N/A</v>
      </c>
      <c r="AJ290" s="64"/>
      <c r="AK290" s="120"/>
      <c r="AL290" s="207"/>
      <c r="AM290" s="207"/>
      <c r="AN290" s="124">
        <f t="shared" si="39"/>
        <v>0</v>
      </c>
      <c r="AO290" s="239"/>
      <c r="AP290" s="239"/>
      <c r="AQ290" s="239"/>
      <c r="AR290" s="239"/>
      <c r="AS290" s="239"/>
      <c r="AT290" s="239"/>
      <c r="AU290" s="239"/>
      <c r="AV290" s="239"/>
      <c r="AW290" s="239"/>
      <c r="AX290" s="239"/>
      <c r="AY290" s="70">
        <f t="shared" si="40"/>
        <v>0</v>
      </c>
      <c r="BA290" s="121"/>
    </row>
    <row r="291" spans="1:53" s="156" customFormat="1">
      <c r="A291" s="151"/>
      <c r="B291" s="71">
        <v>310</v>
      </c>
      <c r="C291" s="71">
        <v>128</v>
      </c>
      <c r="D291" s="71"/>
      <c r="E291" s="259">
        <v>2</v>
      </c>
      <c r="F291" s="260" t="s">
        <v>1245</v>
      </c>
      <c r="G291" s="114" t="s">
        <v>1246</v>
      </c>
      <c r="H291" s="90" t="s">
        <v>16</v>
      </c>
      <c r="I291" s="91" t="str">
        <f t="shared" si="43"/>
        <v>PEREMPUAN</v>
      </c>
      <c r="J291" s="115" t="s">
        <v>337</v>
      </c>
      <c r="K291" s="261">
        <v>20223</v>
      </c>
      <c r="L291" s="93">
        <f t="shared" ca="1" si="42"/>
        <v>64</v>
      </c>
      <c r="M291" s="115" t="s">
        <v>253</v>
      </c>
      <c r="N291" s="117" t="s">
        <v>220</v>
      </c>
      <c r="O291" s="64" t="str">
        <f t="shared" si="44"/>
        <v>ISLAM</v>
      </c>
      <c r="P291" s="115" t="s">
        <v>221</v>
      </c>
      <c r="Q291" s="115" t="s">
        <v>245</v>
      </c>
      <c r="R291" s="118">
        <v>3</v>
      </c>
      <c r="S291" s="115" t="s">
        <v>256</v>
      </c>
      <c r="T291" s="115" t="s">
        <v>246</v>
      </c>
      <c r="U291" s="115" t="s">
        <v>773</v>
      </c>
      <c r="V291" s="115" t="s">
        <v>774</v>
      </c>
      <c r="W291" s="262" t="s">
        <v>1244</v>
      </c>
      <c r="X291" s="115" t="s">
        <v>960</v>
      </c>
      <c r="Y291" s="229" t="s">
        <v>829</v>
      </c>
      <c r="Z291" s="115" t="s">
        <v>22</v>
      </c>
      <c r="AA291" s="115" t="s">
        <v>229</v>
      </c>
      <c r="AB291" s="115" t="s">
        <v>230</v>
      </c>
      <c r="AC291" s="115" t="s">
        <v>231</v>
      </c>
      <c r="AD291" t="str">
        <f t="shared" si="45"/>
        <v>INDONESIA</v>
      </c>
      <c r="AE291" s="94" t="s">
        <v>808</v>
      </c>
      <c r="AF291" s="122" t="s">
        <v>809</v>
      </c>
      <c r="AG291" s="111" t="s">
        <v>166</v>
      </c>
      <c r="AH291" s="111" t="s">
        <v>203</v>
      </c>
      <c r="AI291" s="64">
        <f t="shared" si="41"/>
        <v>2</v>
      </c>
      <c r="AJ291" s="64"/>
      <c r="AK291" s="111"/>
      <c r="AL291" s="153"/>
      <c r="AM291" s="153"/>
      <c r="AN291" s="124">
        <f t="shared" si="39"/>
        <v>0</v>
      </c>
      <c r="AO291" s="154"/>
      <c r="AP291" s="154"/>
      <c r="AQ291" s="154"/>
      <c r="AR291" s="154"/>
      <c r="AS291" s="154"/>
      <c r="AT291" s="154"/>
      <c r="AU291" s="154"/>
      <c r="AV291" s="154"/>
      <c r="AW291" s="154"/>
      <c r="AX291" s="154"/>
      <c r="AY291" s="70">
        <f t="shared" si="40"/>
        <v>0</v>
      </c>
      <c r="AZ291" s="259"/>
    </row>
    <row r="292" spans="1:53" s="115" customFormat="1">
      <c r="B292" s="71">
        <v>311</v>
      </c>
      <c r="C292" s="71">
        <v>129</v>
      </c>
      <c r="D292" s="71"/>
      <c r="E292" s="263">
        <v>3</v>
      </c>
      <c r="F292" s="264" t="s">
        <v>1247</v>
      </c>
      <c r="G292" s="265" t="s">
        <v>1248</v>
      </c>
      <c r="H292" s="129" t="s">
        <v>23</v>
      </c>
      <c r="I292" s="130" t="str">
        <f t="shared" si="43"/>
        <v>LAKI LAKI</v>
      </c>
      <c r="J292" s="266" t="s">
        <v>376</v>
      </c>
      <c r="K292" s="267">
        <v>34659</v>
      </c>
      <c r="L292" s="268">
        <f t="shared" ref="L292:L323" ca="1" si="46">DATEDIF(K292,TODAY(),"Y")</f>
        <v>25</v>
      </c>
      <c r="M292" s="266" t="s">
        <v>253</v>
      </c>
      <c r="N292" s="269" t="s">
        <v>220</v>
      </c>
      <c r="O292" s="131" t="str">
        <f t="shared" si="44"/>
        <v>ISLAM</v>
      </c>
      <c r="P292" s="266" t="s">
        <v>254</v>
      </c>
      <c r="Q292" s="266" t="s">
        <v>255</v>
      </c>
      <c r="R292" s="270">
        <v>4</v>
      </c>
      <c r="S292" s="266" t="s">
        <v>256</v>
      </c>
      <c r="T292" s="266" t="s">
        <v>266</v>
      </c>
      <c r="U292" s="266" t="s">
        <v>1246</v>
      </c>
      <c r="V292" s="266" t="s">
        <v>960</v>
      </c>
      <c r="W292" s="271" t="s">
        <v>1244</v>
      </c>
      <c r="X292" s="266" t="s">
        <v>960</v>
      </c>
      <c r="Y292" s="236" t="s">
        <v>829</v>
      </c>
      <c r="Z292" s="266" t="s">
        <v>22</v>
      </c>
      <c r="AA292" s="266" t="s">
        <v>229</v>
      </c>
      <c r="AB292" s="266" t="s">
        <v>230</v>
      </c>
      <c r="AC292" s="266" t="s">
        <v>231</v>
      </c>
      <c r="AD292" s="126" t="str">
        <f t="shared" si="45"/>
        <v>INDONESIA</v>
      </c>
      <c r="AE292" s="94" t="s">
        <v>808</v>
      </c>
      <c r="AF292" s="237" t="s">
        <v>809</v>
      </c>
      <c r="AG292" s="111" t="s">
        <v>166</v>
      </c>
      <c r="AH292" s="111" t="s">
        <v>203</v>
      </c>
      <c r="AI292" s="64">
        <f t="shared" si="41"/>
        <v>3</v>
      </c>
      <c r="AJ292" s="64"/>
      <c r="AK292" s="111"/>
      <c r="AL292" s="272"/>
      <c r="AM292" s="272"/>
      <c r="AN292" s="124">
        <f t="shared" si="39"/>
        <v>0</v>
      </c>
      <c r="AO292" s="273"/>
      <c r="AP292" s="273"/>
      <c r="AQ292" s="273"/>
      <c r="AR292" s="273"/>
      <c r="AS292" s="273"/>
      <c r="AT292" s="273"/>
      <c r="AU292" s="273"/>
      <c r="AV292" s="273"/>
      <c r="AW292" s="273"/>
      <c r="AX292" s="273"/>
      <c r="AY292" s="70">
        <f t="shared" si="40"/>
        <v>0</v>
      </c>
      <c r="AZ292" s="259"/>
    </row>
    <row r="293" spans="1:53" s="266" customFormat="1">
      <c r="A293" s="151"/>
      <c r="B293" s="71">
        <v>312</v>
      </c>
      <c r="C293" s="71">
        <v>130</v>
      </c>
      <c r="D293" s="71">
        <v>39</v>
      </c>
      <c r="E293" s="155">
        <v>1</v>
      </c>
      <c r="F293" s="100" t="s">
        <v>1249</v>
      </c>
      <c r="G293" s="101" t="s">
        <v>248</v>
      </c>
      <c r="H293" s="102" t="s">
        <v>23</v>
      </c>
      <c r="I293" s="103" t="str">
        <f t="shared" si="43"/>
        <v>LAKI LAKI</v>
      </c>
      <c r="J293" s="104" t="s">
        <v>414</v>
      </c>
      <c r="K293" s="105">
        <v>24373</v>
      </c>
      <c r="L293" s="106">
        <f t="shared" ca="1" si="46"/>
        <v>53</v>
      </c>
      <c r="M293" s="104" t="s">
        <v>253</v>
      </c>
      <c r="N293" s="107" t="s">
        <v>220</v>
      </c>
      <c r="O293" s="104" t="str">
        <f t="shared" si="44"/>
        <v>ISLAM</v>
      </c>
      <c r="P293" s="104" t="s">
        <v>221</v>
      </c>
      <c r="Q293" s="104" t="s">
        <v>222</v>
      </c>
      <c r="R293" s="108">
        <v>1</v>
      </c>
      <c r="S293" s="104" t="s">
        <v>289</v>
      </c>
      <c r="T293" s="104" t="s">
        <v>360</v>
      </c>
      <c r="U293" s="104" t="s">
        <v>1250</v>
      </c>
      <c r="V293" s="104" t="s">
        <v>1251</v>
      </c>
      <c r="W293" s="109" t="s">
        <v>1252</v>
      </c>
      <c r="X293" s="104" t="s">
        <v>248</v>
      </c>
      <c r="Y293" s="274" t="s">
        <v>829</v>
      </c>
      <c r="Z293" s="199" t="s">
        <v>22</v>
      </c>
      <c r="AA293" s="199" t="s">
        <v>229</v>
      </c>
      <c r="AB293" s="199" t="s">
        <v>230</v>
      </c>
      <c r="AC293" s="199" t="s">
        <v>231</v>
      </c>
      <c r="AD293" s="199" t="str">
        <f t="shared" si="45"/>
        <v>INDONESIA</v>
      </c>
      <c r="AE293" s="94" t="s">
        <v>808</v>
      </c>
      <c r="AF293" s="200" t="s">
        <v>809</v>
      </c>
      <c r="AG293" s="199" t="s">
        <v>166</v>
      </c>
      <c r="AH293" s="199"/>
      <c r="AI293" s="64" t="e">
        <f t="shared" si="41"/>
        <v>#N/A</v>
      </c>
      <c r="AJ293" s="64"/>
      <c r="AK293" s="199"/>
      <c r="AL293" s="275"/>
      <c r="AM293" s="275"/>
      <c r="AN293" s="241">
        <f t="shared" si="39"/>
        <v>0</v>
      </c>
      <c r="AO293" s="276"/>
      <c r="AP293" s="276"/>
      <c r="AQ293" s="276"/>
      <c r="AR293" s="276"/>
      <c r="AS293" s="276"/>
      <c r="AT293" s="276"/>
      <c r="AU293" s="276"/>
      <c r="AV293" s="276"/>
      <c r="AW293" s="276"/>
      <c r="AX293" s="276"/>
      <c r="AY293" s="137">
        <f t="shared" si="40"/>
        <v>0</v>
      </c>
      <c r="AZ293" s="263"/>
    </row>
    <row r="294" spans="1:53" s="99" customFormat="1">
      <c r="A294" s="121"/>
      <c r="B294" s="71">
        <v>313</v>
      </c>
      <c r="C294" s="71">
        <v>131</v>
      </c>
      <c r="D294" s="71"/>
      <c r="E294" s="71">
        <v>2</v>
      </c>
      <c r="F294" s="88" t="s">
        <v>1253</v>
      </c>
      <c r="G294" s="89" t="s">
        <v>1254</v>
      </c>
      <c r="H294" s="90" t="s">
        <v>16</v>
      </c>
      <c r="I294" s="91" t="str">
        <f t="shared" si="43"/>
        <v>PEREMPUAN</v>
      </c>
      <c r="J294" s="64" t="s">
        <v>414</v>
      </c>
      <c r="K294" s="92">
        <v>25203</v>
      </c>
      <c r="L294" s="93">
        <f t="shared" ca="1" si="46"/>
        <v>51</v>
      </c>
      <c r="M294" s="64" t="s">
        <v>253</v>
      </c>
      <c r="N294" s="94" t="s">
        <v>220</v>
      </c>
      <c r="O294" s="64" t="str">
        <f t="shared" si="44"/>
        <v>ISLAM</v>
      </c>
      <c r="P294" s="64" t="s">
        <v>221</v>
      </c>
      <c r="Q294" s="64" t="s">
        <v>245</v>
      </c>
      <c r="R294" s="95">
        <v>3</v>
      </c>
      <c r="S294" s="64" t="s">
        <v>256</v>
      </c>
      <c r="T294" s="64" t="s">
        <v>246</v>
      </c>
      <c r="U294" s="64" t="s">
        <v>902</v>
      </c>
      <c r="V294" s="64" t="s">
        <v>1255</v>
      </c>
      <c r="W294" s="96" t="s">
        <v>1252</v>
      </c>
      <c r="X294" s="64" t="s">
        <v>248</v>
      </c>
      <c r="Y294" s="277" t="s">
        <v>829</v>
      </c>
      <c r="Z294" s="278" t="s">
        <v>22</v>
      </c>
      <c r="AA294" s="278" t="s">
        <v>229</v>
      </c>
      <c r="AB294" s="278" t="s">
        <v>230</v>
      </c>
      <c r="AC294" s="278" t="s">
        <v>231</v>
      </c>
      <c r="AD294" s="278" t="str">
        <f t="shared" si="45"/>
        <v>INDONESIA</v>
      </c>
      <c r="AE294" s="94" t="s">
        <v>808</v>
      </c>
      <c r="AF294" s="279" t="s">
        <v>809</v>
      </c>
      <c r="AG294" s="278" t="s">
        <v>455</v>
      </c>
      <c r="AH294" s="278"/>
      <c r="AI294" s="64">
        <f t="shared" si="41"/>
        <v>2</v>
      </c>
      <c r="AJ294" s="64"/>
      <c r="AK294" s="278"/>
      <c r="AL294" s="196" t="s">
        <v>879</v>
      </c>
      <c r="AM294" s="124"/>
      <c r="AN294" s="124" t="e">
        <f>AL294-AM294</f>
        <v>#VALUE!</v>
      </c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70">
        <f>SUM(AV294:AX294)</f>
        <v>0</v>
      </c>
      <c r="AZ294" s="71"/>
    </row>
    <row r="295" spans="1:53">
      <c r="B295" s="71">
        <v>314</v>
      </c>
      <c r="C295" s="71">
        <v>132</v>
      </c>
      <c r="D295" s="71"/>
      <c r="E295" s="71">
        <v>3</v>
      </c>
      <c r="F295" s="143" t="s">
        <v>1256</v>
      </c>
      <c r="G295" s="144" t="s">
        <v>1257</v>
      </c>
      <c r="H295" s="145" t="s">
        <v>23</v>
      </c>
      <c r="I295" s="146" t="str">
        <f t="shared" si="43"/>
        <v>LAKI LAKI</v>
      </c>
      <c r="J295" s="120" t="s">
        <v>244</v>
      </c>
      <c r="K295" s="147">
        <v>33214</v>
      </c>
      <c r="L295" s="139">
        <f t="shared" ca="1" si="46"/>
        <v>29</v>
      </c>
      <c r="M295" s="120" t="s">
        <v>253</v>
      </c>
      <c r="N295" s="133" t="s">
        <v>220</v>
      </c>
      <c r="O295" s="120" t="str">
        <f t="shared" si="44"/>
        <v>ISLAM</v>
      </c>
      <c r="P295" s="120" t="s">
        <v>254</v>
      </c>
      <c r="Q295" s="120" t="s">
        <v>255</v>
      </c>
      <c r="R295" s="148">
        <v>4</v>
      </c>
      <c r="S295" s="120" t="s">
        <v>289</v>
      </c>
      <c r="T295" s="120" t="s">
        <v>283</v>
      </c>
      <c r="U295" s="120" t="s">
        <v>1254</v>
      </c>
      <c r="V295" s="120" t="s">
        <v>248</v>
      </c>
      <c r="W295" s="149" t="s">
        <v>1252</v>
      </c>
      <c r="X295" s="120" t="s">
        <v>248</v>
      </c>
      <c r="Y295" s="274" t="s">
        <v>829</v>
      </c>
      <c r="Z295" s="199" t="s">
        <v>22</v>
      </c>
      <c r="AA295" s="199" t="s">
        <v>229</v>
      </c>
      <c r="AB295" s="199" t="s">
        <v>230</v>
      </c>
      <c r="AC295" s="199" t="s">
        <v>231</v>
      </c>
      <c r="AD295" s="199" t="str">
        <f t="shared" si="45"/>
        <v>INDONESIA</v>
      </c>
      <c r="AE295" s="94" t="s">
        <v>808</v>
      </c>
      <c r="AF295" s="200" t="s">
        <v>809</v>
      </c>
      <c r="AG295" s="199" t="s">
        <v>166</v>
      </c>
      <c r="AH295" s="199"/>
      <c r="AI295" s="64">
        <f t="shared" si="41"/>
        <v>3</v>
      </c>
      <c r="AJ295" s="64"/>
      <c r="AK295" s="199"/>
      <c r="AL295" s="196" t="s">
        <v>879</v>
      </c>
      <c r="AN295" s="124" t="e">
        <f>AL295-AM295</f>
        <v>#VALUE!</v>
      </c>
      <c r="AY295" s="70">
        <f>SUM(AV295:AX295)</f>
        <v>0</v>
      </c>
    </row>
    <row r="296" spans="1:53">
      <c r="B296" s="71">
        <v>315</v>
      </c>
      <c r="C296" s="71">
        <v>133</v>
      </c>
      <c r="D296" s="71"/>
      <c r="E296" s="138">
        <v>4</v>
      </c>
      <c r="F296" s="127" t="s">
        <v>1258</v>
      </c>
      <c r="G296" s="128" t="s">
        <v>902</v>
      </c>
      <c r="H296" s="129" t="s">
        <v>16</v>
      </c>
      <c r="I296" s="130" t="str">
        <f t="shared" si="43"/>
        <v>PEREMPUAN</v>
      </c>
      <c r="J296" s="131" t="s">
        <v>1259</v>
      </c>
      <c r="K296" s="132">
        <v>18510</v>
      </c>
      <c r="L296" s="139">
        <f t="shared" ca="1" si="46"/>
        <v>69</v>
      </c>
      <c r="M296" s="131" t="s">
        <v>253</v>
      </c>
      <c r="N296" s="177" t="s">
        <v>220</v>
      </c>
      <c r="O296" s="131" t="str">
        <f t="shared" si="44"/>
        <v>ISLAM</v>
      </c>
      <c r="P296" s="131" t="s">
        <v>1260</v>
      </c>
      <c r="Q296" s="131" t="s">
        <v>1261</v>
      </c>
      <c r="R296" s="134">
        <v>8</v>
      </c>
      <c r="S296" s="131" t="s">
        <v>256</v>
      </c>
      <c r="T296" s="131" t="s">
        <v>246</v>
      </c>
      <c r="U296" s="131" t="s">
        <v>27</v>
      </c>
      <c r="V296" s="131" t="s">
        <v>1262</v>
      </c>
      <c r="W296" s="135" t="s">
        <v>1252</v>
      </c>
      <c r="X296" s="131" t="s">
        <v>248</v>
      </c>
      <c r="Y296" s="277" t="s">
        <v>829</v>
      </c>
      <c r="Z296" s="278" t="s">
        <v>22</v>
      </c>
      <c r="AA296" s="278" t="s">
        <v>229</v>
      </c>
      <c r="AB296" s="278" t="s">
        <v>230</v>
      </c>
      <c r="AC296" s="278" t="s">
        <v>231</v>
      </c>
      <c r="AD296" s="278" t="str">
        <f t="shared" si="45"/>
        <v>INDONESIA</v>
      </c>
      <c r="AE296" s="94" t="s">
        <v>808</v>
      </c>
      <c r="AF296" s="279" t="s">
        <v>809</v>
      </c>
      <c r="AG296" s="278" t="s">
        <v>455</v>
      </c>
      <c r="AH296" s="278"/>
      <c r="AI296" s="64" t="e">
        <f t="shared" si="41"/>
        <v>#N/A</v>
      </c>
      <c r="AJ296" s="64"/>
      <c r="AK296" s="278"/>
      <c r="AL296" s="196" t="s">
        <v>879</v>
      </c>
      <c r="AM296" s="207"/>
      <c r="AN296" s="124" t="e">
        <f>AL296-AM296</f>
        <v>#VALUE!</v>
      </c>
      <c r="AO296" s="239"/>
      <c r="AP296" s="239"/>
      <c r="AQ296" s="239"/>
      <c r="AR296" s="239"/>
      <c r="AS296" s="239"/>
      <c r="AT296" s="239"/>
      <c r="AU296" s="239"/>
      <c r="AV296" s="239"/>
      <c r="AW296" s="239"/>
      <c r="AX296" s="239"/>
      <c r="AY296" s="239">
        <f>SUM(AV296:AX296)</f>
        <v>0</v>
      </c>
      <c r="BA296" s="121"/>
    </row>
    <row r="297" spans="1:53" s="126" customFormat="1">
      <c r="A297" s="121"/>
      <c r="B297" s="71">
        <v>316</v>
      </c>
      <c r="C297" s="71">
        <v>134</v>
      </c>
      <c r="D297" s="71">
        <v>40</v>
      </c>
      <c r="E297" s="192">
        <v>1</v>
      </c>
      <c r="F297" s="98" t="s">
        <v>1263</v>
      </c>
      <c r="G297" s="89" t="s">
        <v>1264</v>
      </c>
      <c r="H297" s="90" t="s">
        <v>23</v>
      </c>
      <c r="I297" s="91" t="str">
        <f t="shared" si="43"/>
        <v>LAKI LAKI</v>
      </c>
      <c r="J297" s="111" t="s">
        <v>273</v>
      </c>
      <c r="K297" s="92">
        <v>24680</v>
      </c>
      <c r="L297" s="93">
        <f t="shared" ca="1" si="46"/>
        <v>52</v>
      </c>
      <c r="M297" s="64"/>
      <c r="N297" s="94" t="s">
        <v>220</v>
      </c>
      <c r="O297" s="120" t="str">
        <f t="shared" si="44"/>
        <v>ISLAM</v>
      </c>
      <c r="P297" s="111" t="s">
        <v>221</v>
      </c>
      <c r="Q297" s="111" t="s">
        <v>222</v>
      </c>
      <c r="R297" s="95">
        <v>1</v>
      </c>
      <c r="S297" s="111" t="s">
        <v>289</v>
      </c>
      <c r="T297" s="111" t="s">
        <v>283</v>
      </c>
      <c r="U297" s="111" t="s">
        <v>1265</v>
      </c>
      <c r="V297" s="111" t="s">
        <v>1266</v>
      </c>
      <c r="W297" s="171" t="s">
        <v>1267</v>
      </c>
      <c r="X297" s="111" t="s">
        <v>1264</v>
      </c>
      <c r="Y297" s="277" t="s">
        <v>829</v>
      </c>
      <c r="Z297" s="278" t="s">
        <v>22</v>
      </c>
      <c r="AA297" s="278" t="s">
        <v>229</v>
      </c>
      <c r="AB297" s="278" t="s">
        <v>230</v>
      </c>
      <c r="AC297" s="278" t="s">
        <v>231</v>
      </c>
      <c r="AD297" s="278" t="str">
        <f t="shared" si="45"/>
        <v>INDONESIA</v>
      </c>
      <c r="AE297" s="94" t="s">
        <v>808</v>
      </c>
      <c r="AF297" s="279" t="s">
        <v>809</v>
      </c>
      <c r="AG297" s="278" t="s">
        <v>166</v>
      </c>
      <c r="AH297" s="278"/>
      <c r="AI297" s="64" t="e">
        <f t="shared" si="41"/>
        <v>#N/A</v>
      </c>
      <c r="AJ297" s="64"/>
      <c r="AK297" s="278"/>
      <c r="AL297" s="196" t="s">
        <v>879</v>
      </c>
      <c r="AM297" s="136"/>
      <c r="AN297" s="241" t="e">
        <f>AL297-AM297</f>
        <v>#VALUE!</v>
      </c>
      <c r="AO297" s="137"/>
      <c r="AP297" s="137"/>
      <c r="AQ297" s="137"/>
      <c r="AR297" s="137"/>
      <c r="AS297" s="137"/>
      <c r="AT297" s="137"/>
      <c r="AU297" s="137"/>
      <c r="AV297" s="137"/>
      <c r="AW297" s="137"/>
      <c r="AX297" s="137"/>
      <c r="AY297" s="137">
        <f>SUM(AV297:AX297)</f>
        <v>0</v>
      </c>
      <c r="AZ297" s="138"/>
    </row>
    <row r="298" spans="1:53">
      <c r="B298" s="71">
        <v>317</v>
      </c>
      <c r="C298" s="71">
        <v>135</v>
      </c>
      <c r="D298" s="71"/>
      <c r="E298" s="71">
        <v>2</v>
      </c>
      <c r="F298" s="98" t="s">
        <v>1268</v>
      </c>
      <c r="G298" s="89" t="s">
        <v>1269</v>
      </c>
      <c r="H298" s="90" t="s">
        <v>16</v>
      </c>
      <c r="I298" s="146" t="str">
        <f t="shared" si="43"/>
        <v>PEREMPUAN</v>
      </c>
      <c r="J298" s="111" t="s">
        <v>273</v>
      </c>
      <c r="K298" s="92">
        <v>24746</v>
      </c>
      <c r="L298" s="93">
        <f t="shared" ca="1" si="46"/>
        <v>52</v>
      </c>
      <c r="M298" s="64"/>
      <c r="N298" s="133" t="s">
        <v>220</v>
      </c>
      <c r="O298" s="120" t="str">
        <f t="shared" si="44"/>
        <v>ISLAM</v>
      </c>
      <c r="P298" s="111" t="s">
        <v>221</v>
      </c>
      <c r="Q298" s="111" t="s">
        <v>245</v>
      </c>
      <c r="R298" s="95">
        <v>3</v>
      </c>
      <c r="S298" s="111" t="s">
        <v>289</v>
      </c>
      <c r="T298" s="111" t="s">
        <v>261</v>
      </c>
      <c r="U298" s="111" t="s">
        <v>1270</v>
      </c>
      <c r="V298" s="111" t="s">
        <v>1271</v>
      </c>
      <c r="W298" s="171" t="s">
        <v>1267</v>
      </c>
      <c r="X298" s="111" t="s">
        <v>1264</v>
      </c>
      <c r="Y298" s="277" t="s">
        <v>829</v>
      </c>
      <c r="Z298" s="278" t="s">
        <v>22</v>
      </c>
      <c r="AA298" s="278" t="s">
        <v>229</v>
      </c>
      <c r="AB298" s="278" t="s">
        <v>230</v>
      </c>
      <c r="AC298" s="278" t="s">
        <v>231</v>
      </c>
      <c r="AD298" s="278" t="str">
        <f t="shared" si="45"/>
        <v>INDONESIA</v>
      </c>
      <c r="AE298" s="94" t="s">
        <v>808</v>
      </c>
      <c r="AF298" s="279" t="s">
        <v>809</v>
      </c>
      <c r="AG298" s="278" t="s">
        <v>166</v>
      </c>
      <c r="AH298" s="278"/>
      <c r="AI298" s="64">
        <f t="shared" si="41"/>
        <v>2</v>
      </c>
      <c r="AJ298" s="64"/>
      <c r="AK298" s="278"/>
      <c r="AL298" s="196" t="s">
        <v>879</v>
      </c>
      <c r="AN298" s="207"/>
    </row>
    <row r="299" spans="1:53">
      <c r="B299" s="71">
        <v>318</v>
      </c>
      <c r="C299" s="71">
        <v>136</v>
      </c>
      <c r="D299" s="71"/>
      <c r="E299" s="71">
        <v>3</v>
      </c>
      <c r="F299" s="193" t="s">
        <v>1272</v>
      </c>
      <c r="G299" s="144" t="s">
        <v>1273</v>
      </c>
      <c r="H299" s="145" t="s">
        <v>16</v>
      </c>
      <c r="I299" s="146" t="str">
        <f t="shared" si="43"/>
        <v>PEREMPUAN</v>
      </c>
      <c r="J299" s="111" t="s">
        <v>273</v>
      </c>
      <c r="K299" s="147">
        <v>33806</v>
      </c>
      <c r="L299" s="93">
        <f t="shared" ca="1" si="46"/>
        <v>27</v>
      </c>
      <c r="M299" s="120"/>
      <c r="N299" s="133" t="s">
        <v>220</v>
      </c>
      <c r="O299" s="120" t="str">
        <f t="shared" si="44"/>
        <v>ISLAM</v>
      </c>
      <c r="P299" s="111" t="s">
        <v>254</v>
      </c>
      <c r="Q299" s="111" t="s">
        <v>255</v>
      </c>
      <c r="R299" s="148">
        <v>4</v>
      </c>
      <c r="S299" s="111" t="s">
        <v>527</v>
      </c>
      <c r="T299" s="111" t="s">
        <v>266</v>
      </c>
      <c r="U299" s="111" t="s">
        <v>1269</v>
      </c>
      <c r="V299" s="111" t="s">
        <v>1264</v>
      </c>
      <c r="W299" s="171" t="s">
        <v>1267</v>
      </c>
      <c r="X299" s="111" t="s">
        <v>1264</v>
      </c>
      <c r="Y299" s="277" t="s">
        <v>829</v>
      </c>
      <c r="Z299" s="278" t="s">
        <v>22</v>
      </c>
      <c r="AA299" s="278" t="s">
        <v>229</v>
      </c>
      <c r="AB299" s="278" t="s">
        <v>230</v>
      </c>
      <c r="AC299" s="278" t="s">
        <v>231</v>
      </c>
      <c r="AD299" s="278" t="str">
        <f t="shared" si="45"/>
        <v>INDONESIA</v>
      </c>
      <c r="AE299" s="94" t="s">
        <v>808</v>
      </c>
      <c r="AF299" s="279" t="s">
        <v>809</v>
      </c>
      <c r="AG299" s="278" t="s">
        <v>166</v>
      </c>
      <c r="AH299" s="278"/>
      <c r="AI299" s="64">
        <f t="shared" si="41"/>
        <v>3</v>
      </c>
      <c r="AJ299" s="64"/>
      <c r="AK299" s="278"/>
      <c r="AL299" s="196" t="s">
        <v>879</v>
      </c>
      <c r="AN299" s="124"/>
    </row>
    <row r="300" spans="1:53">
      <c r="B300" s="71">
        <v>319</v>
      </c>
      <c r="C300" s="71">
        <v>137</v>
      </c>
      <c r="D300" s="71"/>
      <c r="E300" s="71">
        <v>4</v>
      </c>
      <c r="F300" s="98" t="s">
        <v>1274</v>
      </c>
      <c r="G300" s="89" t="s">
        <v>1275</v>
      </c>
      <c r="H300" s="90" t="s">
        <v>23</v>
      </c>
      <c r="I300" s="146" t="str">
        <f t="shared" si="43"/>
        <v>LAKI LAKI</v>
      </c>
      <c r="J300" s="111" t="s">
        <v>273</v>
      </c>
      <c r="K300" s="92">
        <v>34842</v>
      </c>
      <c r="L300" s="93">
        <f t="shared" ca="1" si="46"/>
        <v>24</v>
      </c>
      <c r="M300" s="64"/>
      <c r="N300" s="133" t="s">
        <v>220</v>
      </c>
      <c r="O300" s="120" t="str">
        <f t="shared" si="44"/>
        <v>ISLAM</v>
      </c>
      <c r="P300" s="111" t="s">
        <v>254</v>
      </c>
      <c r="Q300" s="111" t="s">
        <v>255</v>
      </c>
      <c r="R300" s="95">
        <v>4</v>
      </c>
      <c r="S300" s="111" t="s">
        <v>223</v>
      </c>
      <c r="T300" s="111" t="s">
        <v>266</v>
      </c>
      <c r="U300" s="111" t="s">
        <v>1269</v>
      </c>
      <c r="V300" s="111" t="s">
        <v>1264</v>
      </c>
      <c r="W300" s="171" t="s">
        <v>1267</v>
      </c>
      <c r="X300" s="111" t="s">
        <v>1264</v>
      </c>
      <c r="Y300" s="277" t="s">
        <v>829</v>
      </c>
      <c r="Z300" s="278" t="s">
        <v>22</v>
      </c>
      <c r="AA300" s="278" t="s">
        <v>229</v>
      </c>
      <c r="AB300" s="278" t="s">
        <v>230</v>
      </c>
      <c r="AC300" s="278" t="s">
        <v>231</v>
      </c>
      <c r="AD300" s="278" t="str">
        <f t="shared" si="45"/>
        <v>INDONESIA</v>
      </c>
      <c r="AE300" s="94" t="s">
        <v>808</v>
      </c>
      <c r="AF300" s="279" t="s">
        <v>809</v>
      </c>
      <c r="AG300" s="278" t="s">
        <v>166</v>
      </c>
      <c r="AH300" s="278"/>
      <c r="AI300" s="64">
        <f t="shared" si="41"/>
        <v>3</v>
      </c>
      <c r="AJ300" s="64"/>
      <c r="AK300" s="278"/>
      <c r="AL300" s="196" t="s">
        <v>879</v>
      </c>
      <c r="AM300" s="207"/>
      <c r="AN300" s="124"/>
      <c r="AO300" s="239"/>
      <c r="AP300" s="239"/>
      <c r="AQ300" s="239"/>
      <c r="AR300" s="239"/>
      <c r="AS300" s="239"/>
      <c r="AT300" s="239"/>
      <c r="AU300" s="239"/>
      <c r="AV300" s="239"/>
      <c r="AW300" s="239"/>
      <c r="AX300" s="239"/>
      <c r="AY300" s="239"/>
      <c r="BA300" s="121"/>
    </row>
    <row r="301" spans="1:53">
      <c r="B301" s="71">
        <v>320</v>
      </c>
      <c r="C301" s="71">
        <v>138</v>
      </c>
      <c r="D301" s="71"/>
      <c r="E301" s="138">
        <v>5</v>
      </c>
      <c r="F301" s="176" t="s">
        <v>1276</v>
      </c>
      <c r="G301" s="128" t="s">
        <v>1277</v>
      </c>
      <c r="H301" s="129" t="s">
        <v>23</v>
      </c>
      <c r="I301" s="130" t="str">
        <f t="shared" si="43"/>
        <v>LAKI LAKI</v>
      </c>
      <c r="J301" s="183" t="s">
        <v>273</v>
      </c>
      <c r="K301" s="132">
        <v>37938</v>
      </c>
      <c r="L301" s="159">
        <f t="shared" ca="1" si="46"/>
        <v>16</v>
      </c>
      <c r="M301" s="131"/>
      <c r="N301" s="177" t="s">
        <v>220</v>
      </c>
      <c r="O301" s="131" t="str">
        <f t="shared" si="44"/>
        <v>ISLAM</v>
      </c>
      <c r="P301" s="111" t="s">
        <v>254</v>
      </c>
      <c r="Q301" s="131" t="s">
        <v>255</v>
      </c>
      <c r="R301" s="134">
        <v>4</v>
      </c>
      <c r="S301" s="131" t="s">
        <v>256</v>
      </c>
      <c r="T301" s="131" t="s">
        <v>266</v>
      </c>
      <c r="U301" s="111" t="s">
        <v>1269</v>
      </c>
      <c r="V301" s="111" t="s">
        <v>1264</v>
      </c>
      <c r="W301" s="171" t="s">
        <v>1267</v>
      </c>
      <c r="X301" s="111" t="s">
        <v>1264</v>
      </c>
      <c r="Y301" s="277" t="s">
        <v>829</v>
      </c>
      <c r="Z301" s="278" t="s">
        <v>22</v>
      </c>
      <c r="AA301" s="278" t="s">
        <v>229</v>
      </c>
      <c r="AB301" s="278" t="s">
        <v>230</v>
      </c>
      <c r="AC301" s="278" t="s">
        <v>231</v>
      </c>
      <c r="AD301" s="278" t="str">
        <f t="shared" si="45"/>
        <v>INDONESIA</v>
      </c>
      <c r="AE301" s="94" t="s">
        <v>808</v>
      </c>
      <c r="AF301" s="279" t="s">
        <v>809</v>
      </c>
      <c r="AG301" s="278" t="s">
        <v>166</v>
      </c>
      <c r="AH301" s="278"/>
      <c r="AI301" s="64">
        <f t="shared" si="41"/>
        <v>3</v>
      </c>
      <c r="AJ301" s="64"/>
      <c r="AK301" s="278"/>
      <c r="AL301" s="196" t="s">
        <v>879</v>
      </c>
      <c r="AN301" s="124"/>
    </row>
    <row r="302" spans="1:53" s="126" customFormat="1">
      <c r="A302" s="121"/>
      <c r="B302" s="71">
        <v>321</v>
      </c>
      <c r="C302" s="71">
        <v>139</v>
      </c>
      <c r="D302" s="71">
        <v>41</v>
      </c>
      <c r="E302" s="192">
        <v>1</v>
      </c>
      <c r="F302" s="193" t="s">
        <v>1278</v>
      </c>
      <c r="G302" s="144" t="s">
        <v>1279</v>
      </c>
      <c r="H302" s="145" t="s">
        <v>23</v>
      </c>
      <c r="I302" s="146" t="str">
        <f t="shared" si="43"/>
        <v>LAKI LAKI</v>
      </c>
      <c r="J302" s="111" t="s">
        <v>1280</v>
      </c>
      <c r="K302" s="147">
        <v>30209</v>
      </c>
      <c r="L302" s="139">
        <f t="shared" ca="1" si="46"/>
        <v>37</v>
      </c>
      <c r="M302" s="120"/>
      <c r="N302" s="133" t="s">
        <v>220</v>
      </c>
      <c r="O302" s="120" t="str">
        <f t="shared" si="44"/>
        <v>ISLAM</v>
      </c>
      <c r="P302" s="179" t="s">
        <v>221</v>
      </c>
      <c r="Q302" s="111" t="s">
        <v>222</v>
      </c>
      <c r="R302" s="148">
        <v>1</v>
      </c>
      <c r="S302" s="111" t="s">
        <v>223</v>
      </c>
      <c r="T302" s="111" t="s">
        <v>261</v>
      </c>
      <c r="U302" s="179" t="s">
        <v>1281</v>
      </c>
      <c r="V302" s="179" t="s">
        <v>1282</v>
      </c>
      <c r="W302" s="170" t="s">
        <v>1283</v>
      </c>
      <c r="X302" s="179" t="s">
        <v>1279</v>
      </c>
      <c r="Y302" s="280" t="s">
        <v>829</v>
      </c>
      <c r="Z302" s="196" t="s">
        <v>22</v>
      </c>
      <c r="AA302" s="196" t="s">
        <v>229</v>
      </c>
      <c r="AB302" s="196" t="s">
        <v>230</v>
      </c>
      <c r="AC302" s="196" t="s">
        <v>231</v>
      </c>
      <c r="AD302" s="196" t="str">
        <f t="shared" si="45"/>
        <v>INDONESIA</v>
      </c>
      <c r="AE302" s="94" t="s">
        <v>808</v>
      </c>
      <c r="AF302" s="197" t="s">
        <v>809</v>
      </c>
      <c r="AG302" s="196" t="s">
        <v>166</v>
      </c>
      <c r="AH302" s="199"/>
      <c r="AI302" s="64" t="e">
        <f t="shared" si="41"/>
        <v>#N/A</v>
      </c>
      <c r="AJ302" s="64"/>
      <c r="AK302" s="196"/>
      <c r="AL302" s="196" t="s">
        <v>879</v>
      </c>
      <c r="AM302" s="136"/>
      <c r="AN302" s="241"/>
      <c r="AO302" s="137"/>
      <c r="AP302" s="137"/>
      <c r="AQ302" s="137"/>
      <c r="AR302" s="137"/>
      <c r="AS302" s="137"/>
      <c r="AT302" s="137"/>
      <c r="AU302" s="137"/>
      <c r="AV302" s="137"/>
      <c r="AW302" s="137"/>
      <c r="AX302" s="137"/>
      <c r="AY302" s="137"/>
      <c r="AZ302" s="138"/>
    </row>
    <row r="303" spans="1:53" s="121" customFormat="1">
      <c r="B303" s="71">
        <v>322</v>
      </c>
      <c r="C303" s="71">
        <v>140</v>
      </c>
      <c r="D303" s="71"/>
      <c r="E303" s="71">
        <v>2</v>
      </c>
      <c r="F303" s="193" t="s">
        <v>1284</v>
      </c>
      <c r="G303" s="144" t="s">
        <v>1285</v>
      </c>
      <c r="H303" s="145" t="s">
        <v>16</v>
      </c>
      <c r="I303" s="146" t="str">
        <f t="shared" si="43"/>
        <v>PEREMPUAN</v>
      </c>
      <c r="J303" s="111" t="s">
        <v>244</v>
      </c>
      <c r="K303" s="147">
        <v>32780</v>
      </c>
      <c r="L303" s="139">
        <f t="shared" ca="1" si="46"/>
        <v>30</v>
      </c>
      <c r="M303" s="120"/>
      <c r="N303" s="133" t="s">
        <v>220</v>
      </c>
      <c r="O303" s="120" t="str">
        <f t="shared" si="44"/>
        <v>ISLAM</v>
      </c>
      <c r="P303" s="111" t="s">
        <v>221</v>
      </c>
      <c r="Q303" s="111" t="s">
        <v>245</v>
      </c>
      <c r="R303" s="148">
        <v>3</v>
      </c>
      <c r="S303" s="111" t="s">
        <v>223</v>
      </c>
      <c r="T303" s="111" t="s">
        <v>246</v>
      </c>
      <c r="U303" s="111" t="s">
        <v>959</v>
      </c>
      <c r="V303" s="111" t="s">
        <v>960</v>
      </c>
      <c r="W303" s="171" t="s">
        <v>1283</v>
      </c>
      <c r="X303" s="111" t="s">
        <v>1279</v>
      </c>
      <c r="Y303" s="277" t="s">
        <v>829</v>
      </c>
      <c r="Z303" s="278" t="s">
        <v>22</v>
      </c>
      <c r="AA303" s="278" t="s">
        <v>229</v>
      </c>
      <c r="AB303" s="278" t="s">
        <v>230</v>
      </c>
      <c r="AC303" s="278" t="s">
        <v>231</v>
      </c>
      <c r="AD303" s="278" t="str">
        <f t="shared" si="45"/>
        <v>INDONESIA</v>
      </c>
      <c r="AE303" s="94" t="s">
        <v>808</v>
      </c>
      <c r="AF303" s="279" t="s">
        <v>809</v>
      </c>
      <c r="AG303" s="278" t="s">
        <v>166</v>
      </c>
      <c r="AH303" s="278"/>
      <c r="AI303" s="64">
        <f t="shared" ref="AI303:AI326" si="47">VLOOKUP(Q303,SHDK,2,FALSE)</f>
        <v>2</v>
      </c>
      <c r="AJ303" s="64"/>
      <c r="AK303" s="278"/>
      <c r="AL303" s="196" t="s">
        <v>879</v>
      </c>
      <c r="AM303" s="207"/>
      <c r="AN303" s="207"/>
      <c r="AO303" s="239"/>
      <c r="AP303" s="239"/>
      <c r="AQ303" s="239"/>
      <c r="AR303" s="239"/>
      <c r="AS303" s="239"/>
      <c r="AT303" s="239"/>
      <c r="AU303" s="239"/>
      <c r="AV303" s="239"/>
      <c r="AW303" s="239"/>
      <c r="AX303" s="239"/>
      <c r="AY303" s="239"/>
      <c r="AZ303" s="71"/>
    </row>
    <row r="304" spans="1:53" s="121" customFormat="1">
      <c r="B304" s="71">
        <v>323</v>
      </c>
      <c r="C304" s="71">
        <v>141</v>
      </c>
      <c r="D304" s="71"/>
      <c r="E304" s="138">
        <v>3</v>
      </c>
      <c r="F304" s="176" t="s">
        <v>1286</v>
      </c>
      <c r="G304" s="128" t="s">
        <v>1287</v>
      </c>
      <c r="H304" s="129" t="s">
        <v>16</v>
      </c>
      <c r="I304" s="130" t="str">
        <f t="shared" si="43"/>
        <v>PEREMPUAN</v>
      </c>
      <c r="J304" s="183" t="s">
        <v>230</v>
      </c>
      <c r="K304" s="132">
        <v>41301</v>
      </c>
      <c r="L304" s="159">
        <f t="shared" ca="1" si="46"/>
        <v>7</v>
      </c>
      <c r="M304" s="131"/>
      <c r="N304" s="177" t="s">
        <v>220</v>
      </c>
      <c r="O304" s="131" t="str">
        <f t="shared" si="44"/>
        <v>ISLAM</v>
      </c>
      <c r="P304" s="183" t="s">
        <v>254</v>
      </c>
      <c r="Q304" s="183" t="s">
        <v>255</v>
      </c>
      <c r="R304" s="134">
        <v>4</v>
      </c>
      <c r="S304" s="183" t="s">
        <v>265</v>
      </c>
      <c r="T304" s="183" t="s">
        <v>270</v>
      </c>
      <c r="U304" s="183" t="s">
        <v>1285</v>
      </c>
      <c r="V304" s="183" t="s">
        <v>1279</v>
      </c>
      <c r="W304" s="171" t="s">
        <v>1283</v>
      </c>
      <c r="X304" s="183" t="s">
        <v>1279</v>
      </c>
      <c r="Y304" s="281" t="s">
        <v>829</v>
      </c>
      <c r="Z304" s="282" t="s">
        <v>22</v>
      </c>
      <c r="AA304" s="282" t="s">
        <v>229</v>
      </c>
      <c r="AB304" s="282" t="s">
        <v>230</v>
      </c>
      <c r="AC304" s="282" t="s">
        <v>231</v>
      </c>
      <c r="AD304" s="282" t="str">
        <f t="shared" si="45"/>
        <v>INDONESIA</v>
      </c>
      <c r="AE304" s="94" t="s">
        <v>808</v>
      </c>
      <c r="AF304" s="283" t="s">
        <v>809</v>
      </c>
      <c r="AG304" s="199" t="s">
        <v>166</v>
      </c>
      <c r="AH304" s="199"/>
      <c r="AI304" s="64">
        <f t="shared" si="47"/>
        <v>3</v>
      </c>
      <c r="AJ304" s="64"/>
      <c r="AK304" s="199"/>
      <c r="AL304" s="196" t="s">
        <v>879</v>
      </c>
      <c r="AM304" s="207"/>
      <c r="AN304" s="207"/>
      <c r="AO304" s="239"/>
      <c r="AP304" s="239"/>
      <c r="AQ304" s="239"/>
      <c r="AR304" s="239"/>
      <c r="AS304" s="239"/>
      <c r="AT304" s="239"/>
      <c r="AU304" s="239"/>
      <c r="AV304" s="239"/>
      <c r="AW304" s="239"/>
      <c r="AX304" s="239"/>
      <c r="AY304" s="239"/>
      <c r="AZ304" s="71"/>
    </row>
    <row r="305" spans="2:52" s="121" customFormat="1">
      <c r="B305" s="71">
        <v>324</v>
      </c>
      <c r="C305" s="71">
        <v>142</v>
      </c>
      <c r="D305" s="71">
        <v>42</v>
      </c>
      <c r="E305" s="71">
        <v>1</v>
      </c>
      <c r="F305" s="193" t="s">
        <v>1288</v>
      </c>
      <c r="G305" s="144" t="s">
        <v>1289</v>
      </c>
      <c r="H305" s="145" t="s">
        <v>23</v>
      </c>
      <c r="I305" s="146" t="str">
        <f t="shared" si="43"/>
        <v>LAKI LAKI</v>
      </c>
      <c r="J305" s="111" t="s">
        <v>1290</v>
      </c>
      <c r="K305" s="147">
        <v>32311</v>
      </c>
      <c r="L305" s="139">
        <f t="shared" ca="1" si="46"/>
        <v>31</v>
      </c>
      <c r="M305" s="120"/>
      <c r="N305" s="181" t="s">
        <v>220</v>
      </c>
      <c r="O305" s="111" t="str">
        <f t="shared" si="44"/>
        <v>ISLAM</v>
      </c>
      <c r="P305" s="111" t="s">
        <v>221</v>
      </c>
      <c r="Q305" s="111" t="s">
        <v>222</v>
      </c>
      <c r="R305" s="148">
        <v>1</v>
      </c>
      <c r="S305" s="111" t="s">
        <v>1291</v>
      </c>
      <c r="T305" s="111" t="s">
        <v>283</v>
      </c>
      <c r="U305" s="111" t="s">
        <v>1292</v>
      </c>
      <c r="V305" s="111" t="s">
        <v>1293</v>
      </c>
      <c r="W305" s="170" t="s">
        <v>1294</v>
      </c>
      <c r="X305" s="111" t="s">
        <v>1289</v>
      </c>
      <c r="Y305" s="277" t="s">
        <v>829</v>
      </c>
      <c r="Z305" s="199"/>
      <c r="AA305" s="199"/>
      <c r="AB305" s="199"/>
      <c r="AC305" s="199"/>
      <c r="AD305" s="282" t="str">
        <f t="shared" si="45"/>
        <v>INDONESIA</v>
      </c>
      <c r="AE305" s="94" t="s">
        <v>808</v>
      </c>
      <c r="AF305" s="283" t="s">
        <v>809</v>
      </c>
      <c r="AG305" s="199" t="s">
        <v>166</v>
      </c>
      <c r="AH305" s="199" t="s">
        <v>203</v>
      </c>
      <c r="AI305" s="64" t="e">
        <f t="shared" si="47"/>
        <v>#N/A</v>
      </c>
      <c r="AJ305" s="64"/>
      <c r="AK305" s="199"/>
      <c r="AL305" s="196"/>
      <c r="AM305" s="207"/>
      <c r="AN305" s="207"/>
      <c r="AO305" s="239"/>
      <c r="AP305" s="239"/>
      <c r="AQ305" s="239"/>
      <c r="AR305" s="239"/>
      <c r="AS305" s="239"/>
      <c r="AT305" s="239"/>
      <c r="AU305" s="239"/>
      <c r="AV305" s="239"/>
      <c r="AW305" s="239"/>
      <c r="AX305" s="239"/>
      <c r="AY305" s="239"/>
      <c r="AZ305" s="71"/>
    </row>
    <row r="306" spans="2:52" s="121" customFormat="1">
      <c r="B306" s="71">
        <v>325</v>
      </c>
      <c r="C306" s="71">
        <v>143</v>
      </c>
      <c r="D306" s="71"/>
      <c r="E306" s="71">
        <v>2</v>
      </c>
      <c r="F306" s="193" t="s">
        <v>1295</v>
      </c>
      <c r="G306" s="144" t="s">
        <v>1296</v>
      </c>
      <c r="H306" s="145" t="s">
        <v>16</v>
      </c>
      <c r="I306" s="146" t="str">
        <f t="shared" si="43"/>
        <v>PEREMPUAN</v>
      </c>
      <c r="J306" s="111" t="s">
        <v>1297</v>
      </c>
      <c r="K306" s="147">
        <v>32822</v>
      </c>
      <c r="L306" s="139">
        <f t="shared" ca="1" si="46"/>
        <v>30</v>
      </c>
      <c r="M306" s="120"/>
      <c r="N306" s="181" t="s">
        <v>220</v>
      </c>
      <c r="O306" s="111" t="str">
        <f t="shared" si="44"/>
        <v>ISLAM</v>
      </c>
      <c r="P306" s="111" t="s">
        <v>221</v>
      </c>
      <c r="Q306" s="111" t="s">
        <v>245</v>
      </c>
      <c r="R306" s="148">
        <v>3</v>
      </c>
      <c r="S306" s="111" t="s">
        <v>1291</v>
      </c>
      <c r="T306" s="111" t="s">
        <v>246</v>
      </c>
      <c r="U306" s="111" t="s">
        <v>1298</v>
      </c>
      <c r="V306" s="111" t="s">
        <v>1299</v>
      </c>
      <c r="W306" s="171" t="s">
        <v>1294</v>
      </c>
      <c r="X306" s="111" t="s">
        <v>1289</v>
      </c>
      <c r="Y306" s="281" t="s">
        <v>829</v>
      </c>
      <c r="Z306" s="199"/>
      <c r="AA306" s="199"/>
      <c r="AB306" s="199"/>
      <c r="AC306" s="199"/>
      <c r="AD306" s="282" t="str">
        <f t="shared" si="45"/>
        <v>INDONESIA</v>
      </c>
      <c r="AE306" s="94" t="s">
        <v>808</v>
      </c>
      <c r="AF306" s="283" t="s">
        <v>809</v>
      </c>
      <c r="AG306" s="199" t="s">
        <v>455</v>
      </c>
      <c r="AH306" s="199" t="s">
        <v>203</v>
      </c>
      <c r="AI306" s="64">
        <f t="shared" si="47"/>
        <v>2</v>
      </c>
      <c r="AJ306" s="64"/>
      <c r="AK306" s="199"/>
      <c r="AL306" s="196"/>
      <c r="AM306" s="207"/>
      <c r="AN306" s="207"/>
      <c r="AO306" s="239"/>
      <c r="AP306" s="239"/>
      <c r="AQ306" s="239"/>
      <c r="AR306" s="239"/>
      <c r="AS306" s="239"/>
      <c r="AT306" s="239"/>
      <c r="AU306" s="239"/>
      <c r="AV306" s="239"/>
      <c r="AW306" s="239"/>
      <c r="AX306" s="239"/>
      <c r="AY306" s="239"/>
      <c r="AZ306" s="71"/>
    </row>
    <row r="307" spans="2:52" s="121" customFormat="1">
      <c r="B307" s="71">
        <v>326</v>
      </c>
      <c r="C307" s="71">
        <v>144</v>
      </c>
      <c r="D307" s="71"/>
      <c r="E307" s="71">
        <v>3</v>
      </c>
      <c r="F307" s="143"/>
      <c r="G307" s="144" t="s">
        <v>739</v>
      </c>
      <c r="H307" s="145" t="s">
        <v>23</v>
      </c>
      <c r="I307" s="146" t="str">
        <f t="shared" si="43"/>
        <v>LAKI LAKI</v>
      </c>
      <c r="J307" s="111" t="s">
        <v>740</v>
      </c>
      <c r="K307" s="147">
        <v>35898</v>
      </c>
      <c r="L307" s="139">
        <f t="shared" ca="1" si="46"/>
        <v>21</v>
      </c>
      <c r="M307" s="120"/>
      <c r="N307" s="181" t="s">
        <v>220</v>
      </c>
      <c r="O307" s="111" t="str">
        <f t="shared" si="44"/>
        <v>ISLAM</v>
      </c>
      <c r="P307" s="111" t="s">
        <v>254</v>
      </c>
      <c r="Q307" s="111" t="s">
        <v>255</v>
      </c>
      <c r="R307" s="148">
        <v>4</v>
      </c>
      <c r="S307" s="111" t="s">
        <v>1291</v>
      </c>
      <c r="T307" s="111" t="s">
        <v>283</v>
      </c>
      <c r="U307" s="111" t="s">
        <v>1296</v>
      </c>
      <c r="V307" s="142" t="s">
        <v>1289</v>
      </c>
      <c r="W307" s="171" t="s">
        <v>1294</v>
      </c>
      <c r="X307" s="111" t="s">
        <v>1289</v>
      </c>
      <c r="Y307" s="277" t="s">
        <v>829</v>
      </c>
      <c r="Z307" s="199"/>
      <c r="AA307" s="199"/>
      <c r="AB307" s="199"/>
      <c r="AC307" s="199"/>
      <c r="AD307" s="199" t="str">
        <f t="shared" si="45"/>
        <v>INDONESIA</v>
      </c>
      <c r="AE307" s="94" t="s">
        <v>808</v>
      </c>
      <c r="AF307" s="200" t="s">
        <v>809</v>
      </c>
      <c r="AG307" s="199" t="s">
        <v>166</v>
      </c>
      <c r="AH307" s="199"/>
      <c r="AI307" s="64">
        <f t="shared" si="47"/>
        <v>3</v>
      </c>
      <c r="AJ307" s="64"/>
      <c r="AK307" s="199"/>
      <c r="AL307" s="196"/>
      <c r="AM307" s="207"/>
      <c r="AN307" s="207"/>
      <c r="AO307" s="239"/>
      <c r="AP307" s="239"/>
      <c r="AQ307" s="239"/>
      <c r="AR307" s="239"/>
      <c r="AS307" s="239"/>
      <c r="AT307" s="239"/>
      <c r="AU307" s="239"/>
      <c r="AV307" s="239"/>
      <c r="AW307" s="239"/>
      <c r="AX307" s="239"/>
      <c r="AY307" s="239"/>
      <c r="AZ307" s="71"/>
    </row>
    <row r="308" spans="2:52" s="121" customFormat="1">
      <c r="B308" s="71">
        <v>330</v>
      </c>
      <c r="C308" s="71">
        <v>145</v>
      </c>
      <c r="D308" s="71">
        <v>43</v>
      </c>
      <c r="E308" s="192">
        <v>1</v>
      </c>
      <c r="F308" s="168" t="s">
        <v>1300</v>
      </c>
      <c r="G308" s="101" t="s">
        <v>1301</v>
      </c>
      <c r="H308" s="102" t="s">
        <v>23</v>
      </c>
      <c r="I308" s="103" t="str">
        <f t="shared" si="43"/>
        <v>LAKI LAKI</v>
      </c>
      <c r="J308" s="179" t="s">
        <v>1055</v>
      </c>
      <c r="K308" s="105">
        <v>31051</v>
      </c>
      <c r="L308" s="106">
        <f t="shared" ca="1" si="46"/>
        <v>35</v>
      </c>
      <c r="M308" s="104"/>
      <c r="N308" s="284" t="s">
        <v>220</v>
      </c>
      <c r="O308" s="179" t="str">
        <f t="shared" si="44"/>
        <v>ISLAM</v>
      </c>
      <c r="P308" s="179" t="s">
        <v>221</v>
      </c>
      <c r="Q308" s="179" t="s">
        <v>222</v>
      </c>
      <c r="R308" s="108">
        <v>1</v>
      </c>
      <c r="S308" s="179" t="s">
        <v>289</v>
      </c>
      <c r="T308" s="179" t="s">
        <v>261</v>
      </c>
      <c r="U308" s="99" t="s">
        <v>1302</v>
      </c>
      <c r="V308" s="179" t="s">
        <v>1303</v>
      </c>
      <c r="W308" s="170" t="s">
        <v>1304</v>
      </c>
      <c r="X308" s="179" t="s">
        <v>1301</v>
      </c>
      <c r="Y308" s="280" t="s">
        <v>829</v>
      </c>
      <c r="Z308" s="196"/>
      <c r="AA308" s="196"/>
      <c r="AB308" s="196"/>
      <c r="AC308" s="196"/>
      <c r="AD308" s="285" t="str">
        <f t="shared" si="45"/>
        <v>INDONESIA</v>
      </c>
      <c r="AE308" s="94" t="s">
        <v>808</v>
      </c>
      <c r="AF308" s="286" t="s">
        <v>809</v>
      </c>
      <c r="AG308" s="196" t="s">
        <v>166</v>
      </c>
      <c r="AH308" s="199" t="s">
        <v>203</v>
      </c>
      <c r="AI308" s="64" t="e">
        <f t="shared" si="47"/>
        <v>#N/A</v>
      </c>
      <c r="AJ308" s="64"/>
      <c r="AK308" s="196"/>
      <c r="AL308" s="196"/>
      <c r="AM308" s="207"/>
      <c r="AN308" s="207"/>
      <c r="AO308" s="239"/>
      <c r="AP308" s="239"/>
      <c r="AQ308" s="239"/>
      <c r="AR308" s="239"/>
      <c r="AS308" s="239"/>
      <c r="AT308" s="239"/>
      <c r="AU308" s="239"/>
      <c r="AV308" s="239"/>
      <c r="AW308" s="239"/>
      <c r="AX308" s="239"/>
      <c r="AY308" s="239"/>
      <c r="AZ308" s="71"/>
    </row>
    <row r="309" spans="2:52" s="121" customFormat="1">
      <c r="B309" s="71">
        <v>331</v>
      </c>
      <c r="C309" s="71">
        <v>146</v>
      </c>
      <c r="D309" s="71"/>
      <c r="E309" s="71">
        <v>2</v>
      </c>
      <c r="F309" s="193" t="s">
        <v>1305</v>
      </c>
      <c r="G309" s="144" t="s">
        <v>1306</v>
      </c>
      <c r="H309" s="145" t="s">
        <v>16</v>
      </c>
      <c r="I309" s="146" t="str">
        <f t="shared" si="43"/>
        <v>PEREMPUAN</v>
      </c>
      <c r="J309" s="111" t="s">
        <v>288</v>
      </c>
      <c r="K309" s="147">
        <v>29082</v>
      </c>
      <c r="L309" s="139">
        <f t="shared" ca="1" si="46"/>
        <v>40</v>
      </c>
      <c r="M309" s="120"/>
      <c r="N309" s="181" t="s">
        <v>220</v>
      </c>
      <c r="O309" s="111" t="str">
        <f t="shared" si="44"/>
        <v>ISLAM</v>
      </c>
      <c r="P309" s="111" t="s">
        <v>221</v>
      </c>
      <c r="Q309" s="111" t="s">
        <v>245</v>
      </c>
      <c r="R309" s="148">
        <v>3</v>
      </c>
      <c r="S309" s="111" t="s">
        <v>223</v>
      </c>
      <c r="T309" s="111" t="s">
        <v>246</v>
      </c>
      <c r="U309" s="111" t="s">
        <v>1307</v>
      </c>
      <c r="V309" s="111" t="s">
        <v>1308</v>
      </c>
      <c r="W309" s="171" t="s">
        <v>1304</v>
      </c>
      <c r="X309" s="111" t="s">
        <v>1301</v>
      </c>
      <c r="Y309" s="281" t="s">
        <v>829</v>
      </c>
      <c r="Z309" s="199"/>
      <c r="AA309" s="199"/>
      <c r="AB309" s="199"/>
      <c r="AC309" s="199"/>
      <c r="AD309" s="282" t="str">
        <f t="shared" si="45"/>
        <v>INDONESIA</v>
      </c>
      <c r="AE309" s="94" t="s">
        <v>808</v>
      </c>
      <c r="AF309" s="283" t="s">
        <v>809</v>
      </c>
      <c r="AG309" s="199" t="s">
        <v>166</v>
      </c>
      <c r="AH309" s="199" t="s">
        <v>203</v>
      </c>
      <c r="AI309" s="64">
        <f t="shared" si="47"/>
        <v>2</v>
      </c>
      <c r="AJ309" s="64"/>
      <c r="AK309" s="199"/>
      <c r="AL309" s="196"/>
      <c r="AM309" s="207"/>
      <c r="AN309" s="207"/>
      <c r="AO309" s="239"/>
      <c r="AP309" s="239"/>
      <c r="AQ309" s="239"/>
      <c r="AR309" s="239"/>
      <c r="AS309" s="239"/>
      <c r="AT309" s="239"/>
      <c r="AU309" s="239"/>
      <c r="AV309" s="239"/>
      <c r="AW309" s="239"/>
      <c r="AX309" s="239"/>
      <c r="AY309" s="239"/>
      <c r="AZ309" s="71"/>
    </row>
    <row r="310" spans="2:52" s="121" customFormat="1">
      <c r="B310" s="71">
        <v>332</v>
      </c>
      <c r="C310" s="71">
        <v>147</v>
      </c>
      <c r="D310" s="71"/>
      <c r="E310" s="71">
        <v>3</v>
      </c>
      <c r="F310" s="193" t="s">
        <v>1309</v>
      </c>
      <c r="G310" s="144" t="s">
        <v>1310</v>
      </c>
      <c r="H310" s="145" t="s">
        <v>23</v>
      </c>
      <c r="I310" s="146" t="str">
        <f t="shared" si="43"/>
        <v>LAKI LAKI</v>
      </c>
      <c r="J310" s="111" t="s">
        <v>22</v>
      </c>
      <c r="K310" s="147">
        <v>41937</v>
      </c>
      <c r="L310" s="139">
        <f t="shared" ca="1" si="46"/>
        <v>5</v>
      </c>
      <c r="M310" s="120"/>
      <c r="N310" s="181" t="s">
        <v>220</v>
      </c>
      <c r="O310" s="111" t="str">
        <f t="shared" si="44"/>
        <v>ISLAM</v>
      </c>
      <c r="P310" s="111" t="s">
        <v>254</v>
      </c>
      <c r="Q310" s="111" t="s">
        <v>255</v>
      </c>
      <c r="R310" s="148">
        <v>4</v>
      </c>
      <c r="S310" s="111" t="s">
        <v>265</v>
      </c>
      <c r="T310" s="111" t="s">
        <v>270</v>
      </c>
      <c r="U310" s="111" t="s">
        <v>1306</v>
      </c>
      <c r="V310" s="111" t="s">
        <v>1311</v>
      </c>
      <c r="W310" s="171" t="s">
        <v>1304</v>
      </c>
      <c r="X310" s="111" t="s">
        <v>1301</v>
      </c>
      <c r="Y310" s="277" t="s">
        <v>829</v>
      </c>
      <c r="Z310" s="199"/>
      <c r="AA310" s="199"/>
      <c r="AB310" s="199"/>
      <c r="AC310" s="199"/>
      <c r="AD310" s="199" t="str">
        <f t="shared" si="45"/>
        <v>INDONESIA</v>
      </c>
      <c r="AE310" s="94" t="s">
        <v>808</v>
      </c>
      <c r="AF310" s="200" t="s">
        <v>809</v>
      </c>
      <c r="AG310" s="199" t="s">
        <v>166</v>
      </c>
      <c r="AH310" s="199"/>
      <c r="AI310" s="64">
        <f t="shared" si="47"/>
        <v>3</v>
      </c>
      <c r="AJ310" s="64"/>
      <c r="AK310" s="199"/>
      <c r="AL310" s="196"/>
      <c r="AM310" s="207"/>
      <c r="AN310" s="207"/>
      <c r="AO310" s="239"/>
      <c r="AP310" s="239"/>
      <c r="AQ310" s="239"/>
      <c r="AR310" s="239"/>
      <c r="AS310" s="239"/>
      <c r="AT310" s="239"/>
      <c r="AU310" s="239"/>
      <c r="AV310" s="239"/>
      <c r="AW310" s="239"/>
      <c r="AX310" s="239"/>
      <c r="AY310" s="239"/>
      <c r="AZ310" s="71"/>
    </row>
    <row r="311" spans="2:52" s="121" customFormat="1">
      <c r="B311" s="71">
        <v>333</v>
      </c>
      <c r="C311" s="71">
        <v>148</v>
      </c>
      <c r="D311" s="71">
        <v>44</v>
      </c>
      <c r="E311" s="192">
        <v>1</v>
      </c>
      <c r="F311" s="168" t="s">
        <v>1312</v>
      </c>
      <c r="G311" s="101" t="s">
        <v>1313</v>
      </c>
      <c r="H311" s="102" t="s">
        <v>23</v>
      </c>
      <c r="I311" s="103" t="str">
        <f t="shared" si="43"/>
        <v>LAKI LAKI</v>
      </c>
      <c r="J311" s="179" t="s">
        <v>376</v>
      </c>
      <c r="K311" s="105">
        <v>30201</v>
      </c>
      <c r="L311" s="106">
        <f t="shared" ca="1" si="46"/>
        <v>37</v>
      </c>
      <c r="M311" s="104"/>
      <c r="N311" s="284" t="s">
        <v>220</v>
      </c>
      <c r="O311" s="179" t="str">
        <f t="shared" si="44"/>
        <v>ISLAM</v>
      </c>
      <c r="P311" s="179" t="s">
        <v>221</v>
      </c>
      <c r="Q311" s="179" t="s">
        <v>222</v>
      </c>
      <c r="R311" s="108">
        <v>1</v>
      </c>
      <c r="S311" s="179" t="s">
        <v>223</v>
      </c>
      <c r="T311" s="179" t="s">
        <v>261</v>
      </c>
      <c r="U311" s="99" t="s">
        <v>1314</v>
      </c>
      <c r="V311" s="179" t="s">
        <v>1315</v>
      </c>
      <c r="W311" s="170" t="s">
        <v>1316</v>
      </c>
      <c r="X311" s="179" t="s">
        <v>1313</v>
      </c>
      <c r="Y311" s="287" t="s">
        <v>829</v>
      </c>
      <c r="Z311" s="196"/>
      <c r="AA311" s="196"/>
      <c r="AB311" s="196"/>
      <c r="AC311" s="196"/>
      <c r="AD311" s="285" t="str">
        <f t="shared" si="45"/>
        <v>INDONESIA</v>
      </c>
      <c r="AE311" s="94" t="s">
        <v>808</v>
      </c>
      <c r="AF311" s="286" t="s">
        <v>809</v>
      </c>
      <c r="AG311" s="196" t="s">
        <v>381</v>
      </c>
      <c r="AH311" s="199"/>
      <c r="AI311" s="64" t="e">
        <f t="shared" si="47"/>
        <v>#N/A</v>
      </c>
      <c r="AJ311" s="64"/>
      <c r="AK311" s="196"/>
      <c r="AL311" s="196"/>
      <c r="AM311" s="207"/>
      <c r="AN311" s="207"/>
      <c r="AO311" s="239"/>
      <c r="AP311" s="239"/>
      <c r="AQ311" s="239"/>
      <c r="AR311" s="239"/>
      <c r="AS311" s="239"/>
      <c r="AT311" s="239"/>
      <c r="AU311" s="239"/>
      <c r="AV311" s="239"/>
      <c r="AW311" s="239"/>
      <c r="AX311" s="239"/>
      <c r="AY311" s="239"/>
      <c r="AZ311" s="71"/>
    </row>
    <row r="312" spans="2:52" s="121" customFormat="1">
      <c r="B312" s="71">
        <v>334</v>
      </c>
      <c r="C312" s="71">
        <v>149</v>
      </c>
      <c r="D312" s="71"/>
      <c r="E312" s="71">
        <v>2</v>
      </c>
      <c r="F312" s="193" t="s">
        <v>1317</v>
      </c>
      <c r="G312" s="144" t="s">
        <v>1318</v>
      </c>
      <c r="H312" s="145" t="s">
        <v>16</v>
      </c>
      <c r="I312" s="146" t="str">
        <f t="shared" si="43"/>
        <v>PEREMPUAN</v>
      </c>
      <c r="J312" s="111" t="s">
        <v>1319</v>
      </c>
      <c r="K312" s="147">
        <v>31428</v>
      </c>
      <c r="L312" s="139">
        <f t="shared" ca="1" si="46"/>
        <v>34</v>
      </c>
      <c r="M312" s="120"/>
      <c r="N312" s="181" t="s">
        <v>220</v>
      </c>
      <c r="O312" s="111" t="str">
        <f t="shared" si="44"/>
        <v>ISLAM</v>
      </c>
      <c r="P312" s="111" t="s">
        <v>221</v>
      </c>
      <c r="Q312" s="111" t="s">
        <v>245</v>
      </c>
      <c r="R312" s="148">
        <v>3</v>
      </c>
      <c r="S312" s="111" t="s">
        <v>289</v>
      </c>
      <c r="T312" s="111" t="s">
        <v>246</v>
      </c>
      <c r="U312" s="111" t="s">
        <v>1320</v>
      </c>
      <c r="V312" s="111" t="s">
        <v>1321</v>
      </c>
      <c r="W312" s="171" t="s">
        <v>1316</v>
      </c>
      <c r="X312" s="111" t="s">
        <v>1313</v>
      </c>
      <c r="Y312" s="277" t="s">
        <v>829</v>
      </c>
      <c r="Z312" s="199"/>
      <c r="AA312" s="199"/>
      <c r="AB312" s="199"/>
      <c r="AC312" s="199"/>
      <c r="AD312" s="282" t="str">
        <f t="shared" si="45"/>
        <v>INDONESIA</v>
      </c>
      <c r="AE312" s="94" t="s">
        <v>808</v>
      </c>
      <c r="AF312" s="283" t="s">
        <v>809</v>
      </c>
      <c r="AG312" s="199" t="s">
        <v>381</v>
      </c>
      <c r="AH312" s="199"/>
      <c r="AI312" s="64">
        <f t="shared" si="47"/>
        <v>2</v>
      </c>
      <c r="AJ312" s="64"/>
      <c r="AK312" s="199"/>
      <c r="AL312" s="196"/>
      <c r="AM312" s="207"/>
      <c r="AN312" s="207"/>
      <c r="AO312" s="239"/>
      <c r="AP312" s="239"/>
      <c r="AQ312" s="239"/>
      <c r="AR312" s="239"/>
      <c r="AS312" s="239"/>
      <c r="AT312" s="239"/>
      <c r="AU312" s="239"/>
      <c r="AV312" s="239"/>
      <c r="AW312" s="239"/>
      <c r="AX312" s="239"/>
      <c r="AY312" s="239"/>
      <c r="AZ312" s="71"/>
    </row>
    <row r="313" spans="2:52" s="121" customFormat="1">
      <c r="B313" s="71">
        <v>335</v>
      </c>
      <c r="C313" s="71">
        <v>150</v>
      </c>
      <c r="D313" s="71"/>
      <c r="E313" s="71">
        <v>3</v>
      </c>
      <c r="F313" s="193" t="s">
        <v>1322</v>
      </c>
      <c r="G313" s="144" t="s">
        <v>1323</v>
      </c>
      <c r="H313" s="145" t="s">
        <v>23</v>
      </c>
      <c r="I313" s="146" t="str">
        <f t="shared" si="43"/>
        <v>LAKI LAKI</v>
      </c>
      <c r="J313" s="111" t="s">
        <v>1324</v>
      </c>
      <c r="K313" s="147">
        <v>39385</v>
      </c>
      <c r="L313" s="139">
        <f t="shared" ca="1" si="46"/>
        <v>12</v>
      </c>
      <c r="M313" s="120"/>
      <c r="N313" s="181" t="s">
        <v>220</v>
      </c>
      <c r="O313" s="111" t="str">
        <f t="shared" si="44"/>
        <v>ISLAM</v>
      </c>
      <c r="P313" s="111" t="s">
        <v>254</v>
      </c>
      <c r="Q313" s="111" t="s">
        <v>255</v>
      </c>
      <c r="R313" s="148">
        <v>4</v>
      </c>
      <c r="S313" s="111" t="s">
        <v>369</v>
      </c>
      <c r="T313" s="111" t="s">
        <v>266</v>
      </c>
      <c r="U313" s="111" t="s">
        <v>1325</v>
      </c>
      <c r="V313" s="111" t="s">
        <v>1313</v>
      </c>
      <c r="W313" s="171" t="s">
        <v>1316</v>
      </c>
      <c r="X313" s="111" t="s">
        <v>1313</v>
      </c>
      <c r="Y313" s="274" t="s">
        <v>829</v>
      </c>
      <c r="Z313" s="199"/>
      <c r="AA313" s="199"/>
      <c r="AB313" s="199"/>
      <c r="AC313" s="199"/>
      <c r="AD313" s="199" t="str">
        <f t="shared" si="45"/>
        <v>INDONESIA</v>
      </c>
      <c r="AE313" s="94" t="s">
        <v>808</v>
      </c>
      <c r="AF313" s="200" t="s">
        <v>809</v>
      </c>
      <c r="AG313" s="199" t="s">
        <v>381</v>
      </c>
      <c r="AH313" s="199"/>
      <c r="AI313" s="64">
        <f t="shared" si="47"/>
        <v>3</v>
      </c>
      <c r="AJ313" s="64"/>
      <c r="AK313" s="199"/>
      <c r="AL313" s="196"/>
      <c r="AM313" s="207"/>
      <c r="AN313" s="207"/>
      <c r="AO313" s="239"/>
      <c r="AP313" s="239"/>
      <c r="AQ313" s="239"/>
      <c r="AR313" s="239"/>
      <c r="AS313" s="239"/>
      <c r="AT313" s="239"/>
      <c r="AU313" s="239"/>
      <c r="AV313" s="239"/>
      <c r="AW313" s="239"/>
      <c r="AX313" s="239"/>
      <c r="AY313" s="239"/>
      <c r="AZ313" s="71"/>
    </row>
    <row r="314" spans="2:52" s="121" customFormat="1">
      <c r="B314" s="71">
        <v>340</v>
      </c>
      <c r="C314" s="71">
        <v>151</v>
      </c>
      <c r="D314" s="71">
        <v>45</v>
      </c>
      <c r="E314" s="192">
        <v>1</v>
      </c>
      <c r="F314" s="168" t="s">
        <v>1326</v>
      </c>
      <c r="G314" s="101" t="s">
        <v>1327</v>
      </c>
      <c r="H314" s="102" t="s">
        <v>23</v>
      </c>
      <c r="I314" s="103" t="str">
        <f t="shared" si="43"/>
        <v>LAKI LAKI</v>
      </c>
      <c r="J314" s="179" t="s">
        <v>524</v>
      </c>
      <c r="K314" s="105">
        <v>20285</v>
      </c>
      <c r="L314" s="106">
        <f t="shared" ca="1" si="46"/>
        <v>64</v>
      </c>
      <c r="M314" s="104"/>
      <c r="N314" s="284" t="s">
        <v>220</v>
      </c>
      <c r="O314" s="179" t="str">
        <f t="shared" si="44"/>
        <v>ISLAM</v>
      </c>
      <c r="P314" s="179" t="s">
        <v>221</v>
      </c>
      <c r="Q314" s="179" t="s">
        <v>222</v>
      </c>
      <c r="R314" s="108">
        <v>1</v>
      </c>
      <c r="S314" s="179" t="s">
        <v>256</v>
      </c>
      <c r="T314" s="179" t="s">
        <v>674</v>
      </c>
      <c r="U314" s="99" t="s">
        <v>1328</v>
      </c>
      <c r="V314" s="179" t="s">
        <v>1329</v>
      </c>
      <c r="W314" s="171" t="s">
        <v>1330</v>
      </c>
      <c r="X314" s="179" t="s">
        <v>1327</v>
      </c>
      <c r="Y314" s="280" t="s">
        <v>829</v>
      </c>
      <c r="Z314" s="196"/>
      <c r="AA314" s="196"/>
      <c r="AB314" s="196"/>
      <c r="AC314" s="196"/>
      <c r="AD314" s="196" t="str">
        <f t="shared" si="45"/>
        <v>INDONESIA</v>
      </c>
      <c r="AE314" s="94" t="s">
        <v>808</v>
      </c>
      <c r="AF314" s="288" t="s">
        <v>809</v>
      </c>
      <c r="AG314" s="196" t="s">
        <v>524</v>
      </c>
      <c r="AH314" s="199"/>
      <c r="AI314" s="64" t="e">
        <f t="shared" si="47"/>
        <v>#N/A</v>
      </c>
      <c r="AJ314" s="64"/>
      <c r="AK314" s="196"/>
      <c r="AL314" s="196"/>
      <c r="AM314" s="207"/>
      <c r="AN314" s="207"/>
      <c r="AO314" s="239"/>
      <c r="AP314" s="239"/>
      <c r="AQ314" s="239"/>
      <c r="AR314" s="239"/>
      <c r="AS314" s="239"/>
      <c r="AT314" s="239"/>
      <c r="AU314" s="239"/>
      <c r="AV314" s="239"/>
      <c r="AW314" s="239"/>
      <c r="AX314" s="239"/>
      <c r="AY314" s="239"/>
      <c r="AZ314" s="71"/>
    </row>
    <row r="315" spans="2:52" s="121" customFormat="1">
      <c r="B315" s="71">
        <v>341</v>
      </c>
      <c r="C315" s="71">
        <v>152</v>
      </c>
      <c r="D315" s="71"/>
      <c r="E315" s="71">
        <v>2</v>
      </c>
      <c r="F315" s="193" t="s">
        <v>1331</v>
      </c>
      <c r="G315" s="144" t="s">
        <v>1332</v>
      </c>
      <c r="H315" s="145" t="s">
        <v>16</v>
      </c>
      <c r="I315" s="146" t="str">
        <f t="shared" si="43"/>
        <v>PEREMPUAN</v>
      </c>
      <c r="J315" s="111" t="s">
        <v>524</v>
      </c>
      <c r="K315" s="147">
        <v>18051</v>
      </c>
      <c r="L315" s="139">
        <f t="shared" ca="1" si="46"/>
        <v>70</v>
      </c>
      <c r="M315" s="120"/>
      <c r="N315" s="181" t="s">
        <v>220</v>
      </c>
      <c r="O315" s="111" t="str">
        <f t="shared" si="44"/>
        <v>ISLAM</v>
      </c>
      <c r="P315" s="111" t="s">
        <v>254</v>
      </c>
      <c r="Q315" s="111" t="s">
        <v>245</v>
      </c>
      <c r="R315" s="148">
        <v>3</v>
      </c>
      <c r="S315" s="111" t="s">
        <v>256</v>
      </c>
      <c r="T315" s="111" t="s">
        <v>246</v>
      </c>
      <c r="U315" s="111" t="s">
        <v>1333</v>
      </c>
      <c r="V315" s="111" t="s">
        <v>1334</v>
      </c>
      <c r="W315" s="171" t="s">
        <v>1330</v>
      </c>
      <c r="X315" s="111" t="s">
        <v>1327</v>
      </c>
      <c r="Y315" s="274" t="s">
        <v>829</v>
      </c>
      <c r="Z315" s="199"/>
      <c r="AA315" s="199"/>
      <c r="AB315" s="199"/>
      <c r="AC315" s="199"/>
      <c r="AD315" s="199" t="str">
        <f t="shared" si="45"/>
        <v>INDONESIA</v>
      </c>
      <c r="AE315" s="94" t="s">
        <v>808</v>
      </c>
      <c r="AF315" s="289" t="s">
        <v>809</v>
      </c>
      <c r="AG315" s="199" t="s">
        <v>524</v>
      </c>
      <c r="AH315" s="199"/>
      <c r="AI315" s="64">
        <f t="shared" si="47"/>
        <v>2</v>
      </c>
      <c r="AJ315" s="64"/>
      <c r="AK315" s="199"/>
      <c r="AL315" s="196"/>
      <c r="AM315" s="207"/>
      <c r="AN315" s="207"/>
      <c r="AO315" s="239"/>
      <c r="AP315" s="239"/>
      <c r="AQ315" s="239"/>
      <c r="AR315" s="239"/>
      <c r="AS315" s="239"/>
      <c r="AT315" s="239"/>
      <c r="AU315" s="239"/>
      <c r="AV315" s="239"/>
      <c r="AW315" s="239"/>
      <c r="AX315" s="239"/>
      <c r="AY315" s="239"/>
      <c r="AZ315" s="71"/>
    </row>
    <row r="316" spans="2:52" s="121" customFormat="1">
      <c r="B316" s="71">
        <v>342</v>
      </c>
      <c r="C316" s="71">
        <v>153</v>
      </c>
      <c r="D316" s="71"/>
      <c r="E316" s="71">
        <v>3</v>
      </c>
      <c r="F316" s="193" t="s">
        <v>1335</v>
      </c>
      <c r="G316" s="144" t="s">
        <v>1336</v>
      </c>
      <c r="H316" s="145" t="s">
        <v>23</v>
      </c>
      <c r="I316" s="146" t="str">
        <f t="shared" si="43"/>
        <v>LAKI LAKI</v>
      </c>
      <c r="J316" s="111" t="s">
        <v>524</v>
      </c>
      <c r="K316" s="147">
        <v>36557</v>
      </c>
      <c r="L316" s="139">
        <f t="shared" ca="1" si="46"/>
        <v>20</v>
      </c>
      <c r="M316" s="120"/>
      <c r="N316" s="181" t="s">
        <v>220</v>
      </c>
      <c r="O316" s="111" t="str">
        <f t="shared" si="44"/>
        <v>ISLAM</v>
      </c>
      <c r="P316" s="111" t="s">
        <v>221</v>
      </c>
      <c r="Q316" s="111" t="s">
        <v>255</v>
      </c>
      <c r="R316" s="148">
        <v>4</v>
      </c>
      <c r="S316" s="183" t="s">
        <v>289</v>
      </c>
      <c r="T316" s="183" t="s">
        <v>266</v>
      </c>
      <c r="U316" s="126" t="s">
        <v>1332</v>
      </c>
      <c r="V316" s="183" t="s">
        <v>1327</v>
      </c>
      <c r="W316" s="171" t="s">
        <v>1330</v>
      </c>
      <c r="X316" s="183" t="s">
        <v>1327</v>
      </c>
      <c r="Y316" s="281" t="s">
        <v>829</v>
      </c>
      <c r="Z316" s="282"/>
      <c r="AA316" s="282"/>
      <c r="AB316" s="282"/>
      <c r="AC316" s="282"/>
      <c r="AD316" s="282" t="str">
        <f t="shared" si="45"/>
        <v>INDONESIA</v>
      </c>
      <c r="AE316" s="94" t="s">
        <v>808</v>
      </c>
      <c r="AF316" s="290" t="s">
        <v>809</v>
      </c>
      <c r="AG316" s="199" t="s">
        <v>524</v>
      </c>
      <c r="AH316" s="199"/>
      <c r="AI316" s="64">
        <f t="shared" si="47"/>
        <v>3</v>
      </c>
      <c r="AJ316" s="64"/>
      <c r="AK316" s="199"/>
      <c r="AL316" s="196"/>
      <c r="AM316" s="207"/>
      <c r="AN316" s="207"/>
      <c r="AO316" s="239"/>
      <c r="AP316" s="239"/>
      <c r="AQ316" s="239"/>
      <c r="AR316" s="239"/>
      <c r="AS316" s="239"/>
      <c r="AT316" s="239"/>
      <c r="AU316" s="239"/>
      <c r="AV316" s="239"/>
      <c r="AW316" s="239"/>
      <c r="AX316" s="239"/>
      <c r="AY316" s="239"/>
      <c r="AZ316" s="71"/>
    </row>
    <row r="317" spans="2:52" s="121" customFormat="1">
      <c r="B317" s="71">
        <v>343</v>
      </c>
      <c r="C317" s="71">
        <v>154</v>
      </c>
      <c r="D317" s="71">
        <v>46</v>
      </c>
      <c r="E317" s="161">
        <v>1</v>
      </c>
      <c r="F317" s="168" t="s">
        <v>1337</v>
      </c>
      <c r="G317" s="101" t="s">
        <v>1338</v>
      </c>
      <c r="H317" s="102" t="s">
        <v>23</v>
      </c>
      <c r="I317" s="103" t="str">
        <f t="shared" si="43"/>
        <v>LAKI LAKI</v>
      </c>
      <c r="J317" s="179" t="s">
        <v>288</v>
      </c>
      <c r="K317" s="105">
        <v>31206</v>
      </c>
      <c r="L317" s="106">
        <f t="shared" ca="1" si="46"/>
        <v>34</v>
      </c>
      <c r="M317" s="104"/>
      <c r="N317" s="284" t="s">
        <v>220</v>
      </c>
      <c r="O317" s="179" t="str">
        <f t="shared" si="44"/>
        <v>ISLAM</v>
      </c>
      <c r="P317" s="179" t="s">
        <v>221</v>
      </c>
      <c r="Q317" s="179" t="s">
        <v>222</v>
      </c>
      <c r="R317" s="108">
        <v>1</v>
      </c>
      <c r="S317" s="179" t="s">
        <v>256</v>
      </c>
      <c r="T317" s="179" t="s">
        <v>283</v>
      </c>
      <c r="U317" s="179" t="s">
        <v>1339</v>
      </c>
      <c r="V317" s="179" t="s">
        <v>291</v>
      </c>
      <c r="W317" s="291" t="s">
        <v>1340</v>
      </c>
      <c r="X317" s="179" t="s">
        <v>1338</v>
      </c>
      <c r="Y317" s="280" t="s">
        <v>829</v>
      </c>
      <c r="Z317" s="196"/>
      <c r="AA317" s="196"/>
      <c r="AB317" s="196"/>
      <c r="AC317" s="196"/>
      <c r="AD317" s="196" t="str">
        <f t="shared" si="45"/>
        <v>INDONESIA</v>
      </c>
      <c r="AE317" s="94" t="s">
        <v>808</v>
      </c>
      <c r="AF317" s="288" t="s">
        <v>809</v>
      </c>
      <c r="AG317" s="196" t="s">
        <v>166</v>
      </c>
      <c r="AH317" s="199" t="s">
        <v>203</v>
      </c>
      <c r="AI317" s="64" t="e">
        <f t="shared" si="47"/>
        <v>#N/A</v>
      </c>
      <c r="AJ317" s="64"/>
      <c r="AK317" s="196"/>
      <c r="AL317" s="196"/>
      <c r="AM317" s="207"/>
      <c r="AN317" s="207"/>
      <c r="AO317" s="239"/>
      <c r="AP317" s="239"/>
      <c r="AQ317" s="239"/>
      <c r="AR317" s="239"/>
      <c r="AS317" s="239"/>
      <c r="AT317" s="239"/>
      <c r="AU317" s="239"/>
      <c r="AV317" s="239"/>
      <c r="AW317" s="239"/>
      <c r="AX317" s="239"/>
      <c r="AY317" s="239"/>
      <c r="AZ317" s="71"/>
    </row>
    <row r="318" spans="2:52" s="121" customFormat="1">
      <c r="B318" s="71">
        <v>344</v>
      </c>
      <c r="C318" s="71">
        <v>155</v>
      </c>
      <c r="D318" s="71"/>
      <c r="E318" s="71">
        <v>2</v>
      </c>
      <c r="F318" s="193" t="s">
        <v>1341</v>
      </c>
      <c r="G318" s="144" t="s">
        <v>1342</v>
      </c>
      <c r="H318" s="145" t="s">
        <v>16</v>
      </c>
      <c r="I318" s="146" t="str">
        <f t="shared" si="43"/>
        <v>PEREMPUAN</v>
      </c>
      <c r="J318" s="111" t="s">
        <v>1343</v>
      </c>
      <c r="K318" s="147">
        <v>34342</v>
      </c>
      <c r="L318" s="139">
        <f t="shared" ca="1" si="46"/>
        <v>26</v>
      </c>
      <c r="M318" s="120"/>
      <c r="N318" s="181" t="s">
        <v>220</v>
      </c>
      <c r="O318" s="111" t="str">
        <f t="shared" si="44"/>
        <v>ISLAM</v>
      </c>
      <c r="P318" s="111" t="s">
        <v>221</v>
      </c>
      <c r="Q318" s="111" t="s">
        <v>245</v>
      </c>
      <c r="R318" s="148">
        <v>3</v>
      </c>
      <c r="S318" s="111" t="s">
        <v>256</v>
      </c>
      <c r="T318" s="111" t="s">
        <v>246</v>
      </c>
      <c r="U318" s="111" t="s">
        <v>634</v>
      </c>
      <c r="V318" s="111" t="s">
        <v>1344</v>
      </c>
      <c r="W318" s="292" t="s">
        <v>1340</v>
      </c>
      <c r="X318" s="111" t="s">
        <v>1338</v>
      </c>
      <c r="Y318" s="274" t="s">
        <v>829</v>
      </c>
      <c r="Z318" s="199"/>
      <c r="AA318" s="199"/>
      <c r="AB318" s="199"/>
      <c r="AC318" s="199"/>
      <c r="AD318" s="199" t="str">
        <f t="shared" si="45"/>
        <v>INDONESIA</v>
      </c>
      <c r="AE318" s="94" t="s">
        <v>808</v>
      </c>
      <c r="AF318" s="289" t="s">
        <v>809</v>
      </c>
      <c r="AG318" s="199" t="s">
        <v>166</v>
      </c>
      <c r="AH318" s="199"/>
      <c r="AI318" s="64">
        <f t="shared" si="47"/>
        <v>2</v>
      </c>
      <c r="AJ318" s="64"/>
      <c r="AK318" s="199"/>
      <c r="AL318" s="196"/>
      <c r="AM318" s="207"/>
      <c r="AN318" s="207"/>
      <c r="AO318" s="239"/>
      <c r="AP318" s="239"/>
      <c r="AQ318" s="239"/>
      <c r="AR318" s="239"/>
      <c r="AS318" s="239"/>
      <c r="AT318" s="239"/>
      <c r="AU318" s="239"/>
      <c r="AV318" s="239"/>
      <c r="AW318" s="239"/>
      <c r="AX318" s="239"/>
      <c r="AY318" s="239"/>
      <c r="AZ318" s="71"/>
    </row>
    <row r="319" spans="2:52" s="121" customFormat="1">
      <c r="B319" s="71">
        <v>345</v>
      </c>
      <c r="C319" s="71">
        <v>156</v>
      </c>
      <c r="D319" s="71"/>
      <c r="E319" s="71">
        <v>3</v>
      </c>
      <c r="F319" s="157" t="s">
        <v>1345</v>
      </c>
      <c r="G319" s="144" t="s">
        <v>1346</v>
      </c>
      <c r="H319" s="145" t="s">
        <v>23</v>
      </c>
      <c r="I319" s="146" t="str">
        <f t="shared" si="43"/>
        <v>LAKI LAKI</v>
      </c>
      <c r="J319" s="111" t="s">
        <v>230</v>
      </c>
      <c r="K319" s="147">
        <v>40974</v>
      </c>
      <c r="L319" s="139">
        <f t="shared" ca="1" si="46"/>
        <v>8</v>
      </c>
      <c r="M319" s="120"/>
      <c r="N319" s="181" t="s">
        <v>220</v>
      </c>
      <c r="O319" s="111" t="str">
        <f t="shared" si="44"/>
        <v>ISLAM</v>
      </c>
      <c r="P319" s="111" t="s">
        <v>254</v>
      </c>
      <c r="Q319" s="111" t="s">
        <v>255</v>
      </c>
      <c r="R319" s="148">
        <v>4</v>
      </c>
      <c r="S319" s="111" t="s">
        <v>265</v>
      </c>
      <c r="T319" s="111" t="s">
        <v>270</v>
      </c>
      <c r="U319" s="111" t="s">
        <v>1342</v>
      </c>
      <c r="V319" s="111" t="s">
        <v>1338</v>
      </c>
      <c r="W319" s="292" t="s">
        <v>1340</v>
      </c>
      <c r="X319" s="111" t="s">
        <v>1338</v>
      </c>
      <c r="Y319" s="274" t="s">
        <v>829</v>
      </c>
      <c r="Z319" s="199"/>
      <c r="AA319" s="199"/>
      <c r="AB319" s="199"/>
      <c r="AC319" s="199"/>
      <c r="AD319" s="199" t="str">
        <f t="shared" si="45"/>
        <v>INDONESIA</v>
      </c>
      <c r="AE319" s="94" t="s">
        <v>808</v>
      </c>
      <c r="AF319" s="289" t="s">
        <v>809</v>
      </c>
      <c r="AG319" s="199" t="s">
        <v>166</v>
      </c>
      <c r="AH319" s="199"/>
      <c r="AI319" s="64">
        <f t="shared" si="47"/>
        <v>3</v>
      </c>
      <c r="AJ319" s="64"/>
      <c r="AK319" s="199"/>
      <c r="AL319" s="196"/>
      <c r="AM319" s="207"/>
      <c r="AN319" s="207"/>
      <c r="AO319" s="239"/>
      <c r="AP319" s="239"/>
      <c r="AQ319" s="239"/>
      <c r="AR319" s="239"/>
      <c r="AS319" s="239"/>
      <c r="AT319" s="239"/>
      <c r="AU319" s="239"/>
      <c r="AV319" s="239"/>
      <c r="AW319" s="239"/>
      <c r="AX319" s="239"/>
      <c r="AY319" s="239"/>
      <c r="AZ319" s="71"/>
    </row>
    <row r="320" spans="2:52" s="121" customFormat="1">
      <c r="B320" s="71">
        <v>346</v>
      </c>
      <c r="C320" s="71">
        <v>157</v>
      </c>
      <c r="D320" s="71"/>
      <c r="E320" s="138">
        <v>4</v>
      </c>
      <c r="F320" s="176" t="s">
        <v>1347</v>
      </c>
      <c r="G320" s="128" t="s">
        <v>1348</v>
      </c>
      <c r="H320" s="129" t="s">
        <v>16</v>
      </c>
      <c r="I320" s="130" t="str">
        <f t="shared" si="43"/>
        <v>PEREMPUAN</v>
      </c>
      <c r="J320" s="183" t="s">
        <v>229</v>
      </c>
      <c r="K320" s="132">
        <v>42228</v>
      </c>
      <c r="L320" s="159">
        <f t="shared" ca="1" si="46"/>
        <v>4</v>
      </c>
      <c r="M320" s="131"/>
      <c r="N320" s="293" t="s">
        <v>220</v>
      </c>
      <c r="O320" s="183" t="str">
        <f t="shared" si="44"/>
        <v>ISLAM</v>
      </c>
      <c r="P320" s="183" t="s">
        <v>254</v>
      </c>
      <c r="Q320" s="183" t="s">
        <v>255</v>
      </c>
      <c r="R320" s="134">
        <v>4</v>
      </c>
      <c r="S320" s="183" t="s">
        <v>265</v>
      </c>
      <c r="T320" s="183" t="s">
        <v>270</v>
      </c>
      <c r="U320" s="183" t="s">
        <v>1342</v>
      </c>
      <c r="V320" s="183" t="s">
        <v>1338</v>
      </c>
      <c r="W320" s="294" t="s">
        <v>1340</v>
      </c>
      <c r="X320" s="183" t="s">
        <v>1338</v>
      </c>
      <c r="Y320" s="281" t="s">
        <v>829</v>
      </c>
      <c r="Z320" s="282"/>
      <c r="AA320" s="282"/>
      <c r="AB320" s="282"/>
      <c r="AC320" s="282"/>
      <c r="AD320" s="282" t="str">
        <f t="shared" si="45"/>
        <v>INDONESIA</v>
      </c>
      <c r="AE320" s="94" t="s">
        <v>808</v>
      </c>
      <c r="AF320" s="290" t="s">
        <v>809</v>
      </c>
      <c r="AG320" s="199" t="s">
        <v>166</v>
      </c>
      <c r="AH320" s="199"/>
      <c r="AI320" s="64">
        <f t="shared" si="47"/>
        <v>3</v>
      </c>
      <c r="AJ320" s="64"/>
      <c r="AK320" s="199"/>
      <c r="AL320" s="196"/>
      <c r="AM320" s="207"/>
      <c r="AN320" s="207"/>
      <c r="AO320" s="239"/>
      <c r="AP320" s="239"/>
      <c r="AQ320" s="239"/>
      <c r="AR320" s="239"/>
      <c r="AS320" s="239"/>
      <c r="AT320" s="239"/>
      <c r="AU320" s="239"/>
      <c r="AV320" s="239"/>
      <c r="AW320" s="239"/>
      <c r="AX320" s="239"/>
      <c r="AY320" s="239"/>
      <c r="AZ320" s="71"/>
    </row>
    <row r="321" spans="2:52" s="121" customFormat="1">
      <c r="B321" s="71">
        <v>347</v>
      </c>
      <c r="C321" s="71">
        <v>158</v>
      </c>
      <c r="D321" s="71">
        <v>47</v>
      </c>
      <c r="E321" s="295">
        <v>1</v>
      </c>
      <c r="F321" s="193" t="s">
        <v>1349</v>
      </c>
      <c r="G321" s="144" t="s">
        <v>1350</v>
      </c>
      <c r="H321" s="145" t="s">
        <v>23</v>
      </c>
      <c r="I321" s="146" t="str">
        <f t="shared" si="43"/>
        <v>LAKI LAKI</v>
      </c>
      <c r="J321" s="111" t="s">
        <v>337</v>
      </c>
      <c r="K321" s="147">
        <v>31080</v>
      </c>
      <c r="L321" s="139">
        <f t="shared" ca="1" si="46"/>
        <v>35</v>
      </c>
      <c r="M321" s="120"/>
      <c r="N321" s="181" t="s">
        <v>220</v>
      </c>
      <c r="O321" s="111" t="str">
        <f t="shared" si="44"/>
        <v>ISLAM</v>
      </c>
      <c r="P321" s="111" t="s">
        <v>221</v>
      </c>
      <c r="Q321" s="111" t="s">
        <v>222</v>
      </c>
      <c r="R321" s="148">
        <v>1</v>
      </c>
      <c r="S321" s="111" t="s">
        <v>289</v>
      </c>
      <c r="T321" s="111" t="s">
        <v>283</v>
      </c>
      <c r="U321" s="111" t="s">
        <v>1351</v>
      </c>
      <c r="V321" s="111" t="s">
        <v>960</v>
      </c>
      <c r="W321" s="292" t="s">
        <v>1352</v>
      </c>
      <c r="X321" s="111" t="s">
        <v>1350</v>
      </c>
      <c r="Y321" s="274" t="s">
        <v>829</v>
      </c>
      <c r="Z321" s="199"/>
      <c r="AA321" s="199"/>
      <c r="AB321" s="199"/>
      <c r="AC321" s="199"/>
      <c r="AD321" s="199" t="str">
        <f>IF(H321="L","INDONESIA",IF(H321="P","INDONESIA",""))</f>
        <v>INDONESIA</v>
      </c>
      <c r="AE321" s="94" t="s">
        <v>808</v>
      </c>
      <c r="AF321" s="289" t="s">
        <v>809</v>
      </c>
      <c r="AG321" s="199" t="s">
        <v>166</v>
      </c>
      <c r="AH321" s="199"/>
      <c r="AI321" s="64" t="e">
        <f t="shared" si="47"/>
        <v>#N/A</v>
      </c>
      <c r="AJ321" s="64"/>
      <c r="AK321" s="199"/>
      <c r="AL321" s="196"/>
      <c r="AM321" s="207"/>
      <c r="AN321" s="207"/>
      <c r="AO321" s="239"/>
      <c r="AP321" s="239"/>
      <c r="AQ321" s="239"/>
      <c r="AR321" s="239"/>
      <c r="AS321" s="239"/>
      <c r="AT321" s="239"/>
      <c r="AU321" s="239"/>
      <c r="AV321" s="239"/>
      <c r="AW321" s="239"/>
      <c r="AX321" s="239"/>
      <c r="AY321" s="239"/>
      <c r="AZ321" s="71"/>
    </row>
    <row r="322" spans="2:52" s="121" customFormat="1">
      <c r="B322" s="71">
        <v>348</v>
      </c>
      <c r="C322" s="71">
        <v>159</v>
      </c>
      <c r="D322" s="71"/>
      <c r="E322" s="71">
        <v>2</v>
      </c>
      <c r="F322" s="193" t="s">
        <v>1353</v>
      </c>
      <c r="G322" s="144" t="s">
        <v>1354</v>
      </c>
      <c r="H322" s="145" t="s">
        <v>16</v>
      </c>
      <c r="I322" s="146" t="str">
        <f t="shared" si="43"/>
        <v>PEREMPUAN</v>
      </c>
      <c r="J322" s="111" t="s">
        <v>1355</v>
      </c>
      <c r="K322" s="147">
        <v>33734</v>
      </c>
      <c r="L322" s="139">
        <f t="shared" ca="1" si="46"/>
        <v>27</v>
      </c>
      <c r="M322" s="120"/>
      <c r="N322" s="181" t="s">
        <v>220</v>
      </c>
      <c r="O322" s="111" t="str">
        <f t="shared" si="44"/>
        <v>ISLAM</v>
      </c>
      <c r="P322" s="111" t="s">
        <v>221</v>
      </c>
      <c r="Q322" s="111" t="s">
        <v>245</v>
      </c>
      <c r="R322" s="148">
        <v>3</v>
      </c>
      <c r="S322" s="111" t="s">
        <v>256</v>
      </c>
      <c r="T322" s="111" t="s">
        <v>246</v>
      </c>
      <c r="U322" s="111" t="s">
        <v>1356</v>
      </c>
      <c r="V322" s="111" t="s">
        <v>1357</v>
      </c>
      <c r="W322" s="292" t="s">
        <v>1352</v>
      </c>
      <c r="X322" s="111" t="s">
        <v>1350</v>
      </c>
      <c r="Y322" s="274" t="s">
        <v>829</v>
      </c>
      <c r="Z322" s="199"/>
      <c r="AA322" s="199"/>
      <c r="AB322" s="199"/>
      <c r="AC322" s="199"/>
      <c r="AD322" s="199" t="s">
        <v>46</v>
      </c>
      <c r="AE322" s="94" t="s">
        <v>808</v>
      </c>
      <c r="AF322" s="200" t="s">
        <v>809</v>
      </c>
      <c r="AG322" s="199" t="s">
        <v>166</v>
      </c>
      <c r="AH322" s="199"/>
      <c r="AI322" s="64">
        <f t="shared" si="47"/>
        <v>2</v>
      </c>
      <c r="AJ322" s="64"/>
      <c r="AK322" s="199"/>
      <c r="AL322" s="196"/>
      <c r="AM322" s="207"/>
      <c r="AN322" s="207"/>
      <c r="AO322" s="239"/>
      <c r="AP322" s="239"/>
      <c r="AQ322" s="239"/>
      <c r="AR322" s="239"/>
      <c r="AS322" s="239"/>
      <c r="AT322" s="239"/>
      <c r="AU322" s="239"/>
      <c r="AV322" s="239"/>
      <c r="AW322" s="239"/>
      <c r="AX322" s="239"/>
      <c r="AY322" s="239"/>
      <c r="AZ322" s="71"/>
    </row>
    <row r="323" spans="2:52" s="121" customFormat="1">
      <c r="B323" s="71">
        <v>349</v>
      </c>
      <c r="C323" s="71">
        <v>160</v>
      </c>
      <c r="D323" s="71"/>
      <c r="E323" s="71">
        <v>3</v>
      </c>
      <c r="F323" s="193" t="s">
        <v>1358</v>
      </c>
      <c r="G323" s="144" t="s">
        <v>1359</v>
      </c>
      <c r="H323" s="145" t="s">
        <v>16</v>
      </c>
      <c r="I323" s="146" t="str">
        <f t="shared" si="43"/>
        <v>PEREMPUAN</v>
      </c>
      <c r="J323" s="111" t="s">
        <v>1355</v>
      </c>
      <c r="K323" s="147">
        <v>40897</v>
      </c>
      <c r="L323" s="139">
        <f t="shared" ca="1" si="46"/>
        <v>8</v>
      </c>
      <c r="M323" s="120"/>
      <c r="N323" s="181" t="s">
        <v>220</v>
      </c>
      <c r="O323" s="111" t="str">
        <f t="shared" si="44"/>
        <v>ISLAM</v>
      </c>
      <c r="P323" s="111" t="s">
        <v>254</v>
      </c>
      <c r="Q323" s="111" t="s">
        <v>255</v>
      </c>
      <c r="R323" s="148">
        <v>4</v>
      </c>
      <c r="S323" s="111" t="s">
        <v>265</v>
      </c>
      <c r="T323" s="111" t="s">
        <v>270</v>
      </c>
      <c r="U323" s="111" t="s">
        <v>1354</v>
      </c>
      <c r="V323" s="111" t="s">
        <v>1350</v>
      </c>
      <c r="W323" s="292" t="s">
        <v>1352</v>
      </c>
      <c r="X323" s="111" t="s">
        <v>1350</v>
      </c>
      <c r="Y323" s="274" t="s">
        <v>829</v>
      </c>
      <c r="Z323" s="199"/>
      <c r="AA323" s="199"/>
      <c r="AB323" s="199"/>
      <c r="AC323" s="199"/>
      <c r="AD323" s="199" t="s">
        <v>46</v>
      </c>
      <c r="AE323" s="94" t="s">
        <v>808</v>
      </c>
      <c r="AF323" s="200" t="s">
        <v>809</v>
      </c>
      <c r="AG323" s="199" t="s">
        <v>166</v>
      </c>
      <c r="AH323" s="199"/>
      <c r="AI323" s="64">
        <f t="shared" si="47"/>
        <v>3</v>
      </c>
      <c r="AJ323" s="64"/>
      <c r="AK323" s="199"/>
      <c r="AL323" s="196"/>
      <c r="AM323" s="207"/>
      <c r="AN323" s="207"/>
      <c r="AO323" s="239"/>
      <c r="AP323" s="239"/>
      <c r="AQ323" s="239"/>
      <c r="AR323" s="239"/>
      <c r="AS323" s="239"/>
      <c r="AT323" s="239"/>
      <c r="AU323" s="239"/>
      <c r="AV323" s="239"/>
      <c r="AW323" s="239"/>
      <c r="AX323" s="239"/>
      <c r="AY323" s="239"/>
      <c r="AZ323" s="71"/>
    </row>
    <row r="324" spans="2:52" s="121" customFormat="1">
      <c r="B324" s="71">
        <v>350</v>
      </c>
      <c r="C324" s="71">
        <v>161</v>
      </c>
      <c r="D324" s="71">
        <v>48</v>
      </c>
      <c r="E324" s="104">
        <v>1</v>
      </c>
      <c r="F324" s="168" t="s">
        <v>1360</v>
      </c>
      <c r="G324" s="101" t="s">
        <v>1361</v>
      </c>
      <c r="H324" s="102" t="s">
        <v>23</v>
      </c>
      <c r="I324" s="103" t="str">
        <f t="shared" si="43"/>
        <v>LAKI LAKI</v>
      </c>
      <c r="J324" s="104" t="s">
        <v>1362</v>
      </c>
      <c r="K324" s="105">
        <v>31684</v>
      </c>
      <c r="L324" s="106">
        <f ca="1">DATEDIF(K324,TODAY(),"Y")</f>
        <v>33</v>
      </c>
      <c r="M324" s="104"/>
      <c r="N324" s="185" t="s">
        <v>220</v>
      </c>
      <c r="O324" s="104" t="str">
        <f t="shared" si="44"/>
        <v>ISLAM</v>
      </c>
      <c r="P324" s="104" t="s">
        <v>221</v>
      </c>
      <c r="Q324" s="104" t="s">
        <v>222</v>
      </c>
      <c r="R324" s="108">
        <v>1</v>
      </c>
      <c r="S324" s="104" t="s">
        <v>223</v>
      </c>
      <c r="T324" s="104" t="s">
        <v>674</v>
      </c>
      <c r="U324" s="104" t="s">
        <v>1173</v>
      </c>
      <c r="V324" s="104" t="s">
        <v>1363</v>
      </c>
      <c r="W324" s="171" t="s">
        <v>1175</v>
      </c>
      <c r="X324" s="104" t="s">
        <v>1361</v>
      </c>
      <c r="Y324" s="280" t="s">
        <v>829</v>
      </c>
      <c r="Z324" s="196"/>
      <c r="AA324" s="196"/>
      <c r="AB324" s="196"/>
      <c r="AC324" s="196"/>
      <c r="AD324" s="196" t="s">
        <v>46</v>
      </c>
      <c r="AE324" s="94" t="s">
        <v>808</v>
      </c>
      <c r="AF324" s="197" t="s">
        <v>809</v>
      </c>
      <c r="AG324" s="296" t="s">
        <v>244</v>
      </c>
      <c r="AH324" s="297" t="s">
        <v>203</v>
      </c>
      <c r="AI324" s="64" t="e">
        <f t="shared" si="47"/>
        <v>#N/A</v>
      </c>
      <c r="AJ324" s="64"/>
      <c r="AK324" s="297"/>
      <c r="AM324" s="207"/>
      <c r="AN324" s="207"/>
      <c r="AO324" s="239"/>
      <c r="AP324" s="239"/>
      <c r="AQ324" s="239"/>
      <c r="AR324" s="239"/>
      <c r="AS324" s="239"/>
      <c r="AT324" s="239"/>
      <c r="AU324" s="239"/>
      <c r="AV324" s="239"/>
      <c r="AW324" s="239"/>
      <c r="AX324" s="239"/>
      <c r="AY324" s="239"/>
      <c r="AZ324" s="71"/>
    </row>
    <row r="325" spans="2:52" s="121" customFormat="1">
      <c r="B325" s="71">
        <v>351</v>
      </c>
      <c r="C325" s="71">
        <v>162</v>
      </c>
      <c r="D325" s="71"/>
      <c r="E325" s="64">
        <v>2</v>
      </c>
      <c r="F325" s="88" t="s">
        <v>1364</v>
      </c>
      <c r="G325" s="89" t="s">
        <v>1365</v>
      </c>
      <c r="H325" s="90" t="s">
        <v>16</v>
      </c>
      <c r="I325" s="91" t="str">
        <f t="shared" si="43"/>
        <v>PEREMPUAN</v>
      </c>
      <c r="J325" s="64" t="s">
        <v>439</v>
      </c>
      <c r="K325" s="92">
        <v>32876</v>
      </c>
      <c r="L325" s="93">
        <f ca="1">DATEDIF(K325,TODAY(),"Y")</f>
        <v>30</v>
      </c>
      <c r="M325" s="64" t="s">
        <v>253</v>
      </c>
      <c r="N325" s="246" t="s">
        <v>220</v>
      </c>
      <c r="O325" s="64" t="str">
        <f t="shared" si="44"/>
        <v>ISLAM</v>
      </c>
      <c r="P325" s="64" t="s">
        <v>221</v>
      </c>
      <c r="Q325" s="64" t="s">
        <v>245</v>
      </c>
      <c r="R325" s="95">
        <v>3</v>
      </c>
      <c r="S325" s="64" t="s">
        <v>223</v>
      </c>
      <c r="T325" s="64" t="s">
        <v>246</v>
      </c>
      <c r="U325" s="64" t="s">
        <v>1366</v>
      </c>
      <c r="V325" s="64" t="s">
        <v>1367</v>
      </c>
      <c r="W325" s="171" t="s">
        <v>1175</v>
      </c>
      <c r="X325" s="64" t="s">
        <v>1361</v>
      </c>
      <c r="Y325" s="274" t="s">
        <v>829</v>
      </c>
      <c r="Z325" s="199"/>
      <c r="AA325" s="199"/>
      <c r="AB325" s="199"/>
      <c r="AC325" s="199"/>
      <c r="AD325" s="199" t="s">
        <v>46</v>
      </c>
      <c r="AE325" s="94" t="s">
        <v>808</v>
      </c>
      <c r="AF325" s="200" t="s">
        <v>809</v>
      </c>
      <c r="AG325" s="297" t="s">
        <v>166</v>
      </c>
      <c r="AH325" s="297" t="s">
        <v>203</v>
      </c>
      <c r="AI325" s="64">
        <f t="shared" si="47"/>
        <v>2</v>
      </c>
      <c r="AJ325" s="64"/>
      <c r="AK325" s="297"/>
      <c r="AM325" s="207"/>
      <c r="AN325" s="207"/>
      <c r="AO325" s="239"/>
      <c r="AP325" s="239"/>
      <c r="AQ325" s="239"/>
      <c r="AR325" s="239"/>
      <c r="AS325" s="239"/>
      <c r="AT325" s="239"/>
      <c r="AU325" s="239"/>
      <c r="AV325" s="239"/>
      <c r="AW325" s="239"/>
      <c r="AX325" s="239"/>
      <c r="AY325" s="239"/>
      <c r="AZ325" s="71"/>
    </row>
    <row r="326" spans="2:52" s="121" customFormat="1">
      <c r="B326" s="71">
        <v>352</v>
      </c>
      <c r="C326" s="71">
        <v>163</v>
      </c>
      <c r="D326" s="71"/>
      <c r="E326" s="120">
        <v>3</v>
      </c>
      <c r="F326" s="143"/>
      <c r="G326" s="144" t="s">
        <v>1368</v>
      </c>
      <c r="H326" s="145" t="s">
        <v>23</v>
      </c>
      <c r="I326" s="146" t="str">
        <f t="shared" si="43"/>
        <v>LAKI LAKI</v>
      </c>
      <c r="J326" s="120" t="s">
        <v>22</v>
      </c>
      <c r="K326" s="147">
        <v>40246</v>
      </c>
      <c r="L326" s="139">
        <f ca="1">DATEDIF(K326,TODAY(),"Y")</f>
        <v>10</v>
      </c>
      <c r="M326" s="120"/>
      <c r="N326" s="187" t="s">
        <v>220</v>
      </c>
      <c r="O326" s="120" t="str">
        <f t="shared" si="44"/>
        <v>ISLAM</v>
      </c>
      <c r="P326" s="120" t="s">
        <v>254</v>
      </c>
      <c r="Q326" s="120" t="s">
        <v>255</v>
      </c>
      <c r="R326" s="148">
        <v>4</v>
      </c>
      <c r="S326" s="120" t="s">
        <v>265</v>
      </c>
      <c r="T326" s="120" t="s">
        <v>270</v>
      </c>
      <c r="U326" s="120" t="s">
        <v>1365</v>
      </c>
      <c r="V326" s="120" t="s">
        <v>1361</v>
      </c>
      <c r="W326" s="171" t="s">
        <v>1175</v>
      </c>
      <c r="X326" s="120" t="s">
        <v>1361</v>
      </c>
      <c r="Y326" s="274" t="s">
        <v>829</v>
      </c>
      <c r="Z326" s="199"/>
      <c r="AA326" s="199"/>
      <c r="AB326" s="199"/>
      <c r="AC326" s="199"/>
      <c r="AD326" s="199" t="s">
        <v>46</v>
      </c>
      <c r="AE326" s="94" t="s">
        <v>808</v>
      </c>
      <c r="AF326" s="200" t="s">
        <v>809</v>
      </c>
      <c r="AG326" s="297" t="s">
        <v>244</v>
      </c>
      <c r="AH326" s="297"/>
      <c r="AI326" s="64">
        <f t="shared" si="47"/>
        <v>3</v>
      </c>
      <c r="AJ326" s="64"/>
      <c r="AK326" s="297"/>
      <c r="AM326" s="207"/>
      <c r="AN326" s="207"/>
      <c r="AO326" s="239"/>
      <c r="AP326" s="239"/>
      <c r="AQ326" s="239"/>
      <c r="AR326" s="239"/>
      <c r="AS326" s="239"/>
      <c r="AT326" s="239"/>
      <c r="AU326" s="239"/>
      <c r="AV326" s="239"/>
      <c r="AW326" s="239"/>
      <c r="AX326" s="239"/>
      <c r="AY326" s="239"/>
      <c r="AZ326" s="71"/>
    </row>
    <row r="327" spans="2:52" s="121" customFormat="1">
      <c r="B327" s="71"/>
      <c r="C327" s="71"/>
      <c r="D327" s="71">
        <v>49</v>
      </c>
      <c r="E327" s="179">
        <v>1</v>
      </c>
      <c r="F327" s="100"/>
      <c r="G327" s="101" t="s">
        <v>1369</v>
      </c>
      <c r="H327" s="102" t="s">
        <v>23</v>
      </c>
      <c r="I327" s="103" t="str">
        <f t="shared" si="43"/>
        <v>LAKI LAKI</v>
      </c>
      <c r="J327" s="104" t="s">
        <v>288</v>
      </c>
      <c r="K327" s="105"/>
      <c r="L327" s="106"/>
      <c r="M327" s="104"/>
      <c r="N327" s="185"/>
      <c r="O327" s="104"/>
      <c r="P327" s="104"/>
      <c r="Q327" s="104"/>
      <c r="R327" s="108">
        <v>1</v>
      </c>
      <c r="S327" s="104"/>
      <c r="T327" s="104" t="s">
        <v>224</v>
      </c>
      <c r="U327" s="104" t="s">
        <v>1296</v>
      </c>
      <c r="V327" s="104" t="s">
        <v>1289</v>
      </c>
      <c r="W327" s="298"/>
      <c r="X327" s="104" t="s">
        <v>1369</v>
      </c>
      <c r="Y327" s="274" t="s">
        <v>829</v>
      </c>
      <c r="Z327" s="196"/>
      <c r="AA327" s="196"/>
      <c r="AB327" s="196"/>
      <c r="AC327" s="196"/>
      <c r="AD327" s="199" t="s">
        <v>46</v>
      </c>
      <c r="AE327" s="94" t="s">
        <v>808</v>
      </c>
      <c r="AF327" s="200" t="s">
        <v>809</v>
      </c>
      <c r="AG327" s="296" t="s">
        <v>166</v>
      </c>
      <c r="AH327" s="297" t="s">
        <v>203</v>
      </c>
      <c r="AI327" s="64"/>
      <c r="AJ327" s="64"/>
      <c r="AK327" s="297"/>
      <c r="AM327" s="207"/>
      <c r="AN327" s="207"/>
      <c r="AO327" s="239"/>
      <c r="AP327" s="239"/>
      <c r="AQ327" s="239"/>
      <c r="AR327" s="239"/>
      <c r="AS327" s="239"/>
      <c r="AT327" s="239"/>
      <c r="AU327" s="239"/>
      <c r="AV327" s="239"/>
      <c r="AW327" s="239"/>
      <c r="AX327" s="239"/>
      <c r="AY327" s="239"/>
      <c r="AZ327" s="71"/>
    </row>
    <row r="328" spans="2:52" s="121" customFormat="1">
      <c r="B328" s="71"/>
      <c r="C328" s="71"/>
      <c r="D328" s="71"/>
      <c r="E328" s="111">
        <v>2</v>
      </c>
      <c r="F328" s="143"/>
      <c r="G328" s="144" t="s">
        <v>1370</v>
      </c>
      <c r="H328" s="145" t="s">
        <v>16</v>
      </c>
      <c r="I328" s="146" t="str">
        <f t="shared" si="43"/>
        <v>PEREMPUAN</v>
      </c>
      <c r="J328" s="120"/>
      <c r="K328" s="147"/>
      <c r="L328" s="139"/>
      <c r="M328" s="120"/>
      <c r="N328" s="187"/>
      <c r="O328" s="120"/>
      <c r="P328" s="120"/>
      <c r="Q328" s="120"/>
      <c r="R328" s="148">
        <v>3</v>
      </c>
      <c r="S328" s="120"/>
      <c r="T328" s="111" t="s">
        <v>246</v>
      </c>
      <c r="U328" s="120"/>
      <c r="V328" s="120"/>
      <c r="W328" s="171"/>
      <c r="X328" s="120" t="s">
        <v>1369</v>
      </c>
      <c r="Y328" s="274" t="s">
        <v>829</v>
      </c>
      <c r="Z328" s="199"/>
      <c r="AA328" s="199"/>
      <c r="AB328" s="199"/>
      <c r="AC328" s="199"/>
      <c r="AD328" s="199" t="s">
        <v>46</v>
      </c>
      <c r="AE328" s="94" t="s">
        <v>808</v>
      </c>
      <c r="AF328" s="200" t="s">
        <v>809</v>
      </c>
      <c r="AG328" s="297" t="s">
        <v>166</v>
      </c>
      <c r="AH328" s="297"/>
      <c r="AI328" s="64"/>
      <c r="AJ328" s="64"/>
      <c r="AK328" s="297"/>
      <c r="AM328" s="207"/>
      <c r="AN328" s="207"/>
      <c r="AO328" s="239"/>
      <c r="AP328" s="239"/>
      <c r="AQ328" s="239"/>
      <c r="AR328" s="239"/>
      <c r="AS328" s="239"/>
      <c r="AT328" s="239"/>
      <c r="AU328" s="239"/>
      <c r="AV328" s="239"/>
      <c r="AW328" s="239"/>
      <c r="AX328" s="239"/>
      <c r="AY328" s="239"/>
      <c r="AZ328" s="71"/>
    </row>
    <row r="329" spans="2:52" s="121" customFormat="1">
      <c r="B329" s="71"/>
      <c r="C329" s="71"/>
      <c r="D329" s="71"/>
      <c r="E329" s="111">
        <v>3</v>
      </c>
      <c r="F329" s="143"/>
      <c r="G329" s="144" t="s">
        <v>1371</v>
      </c>
      <c r="H329" s="145" t="s">
        <v>23</v>
      </c>
      <c r="I329" s="146" t="str">
        <f t="shared" si="43"/>
        <v>LAKI LAKI</v>
      </c>
      <c r="J329" s="120"/>
      <c r="K329" s="147"/>
      <c r="L329" s="139"/>
      <c r="M329" s="120"/>
      <c r="N329" s="187"/>
      <c r="O329" s="120"/>
      <c r="P329" s="120"/>
      <c r="Q329" s="120"/>
      <c r="R329" s="148">
        <v>4</v>
      </c>
      <c r="S329" s="120"/>
      <c r="T329" s="111" t="s">
        <v>270</v>
      </c>
      <c r="U329" s="111" t="s">
        <v>1372</v>
      </c>
      <c r="V329" s="111" t="s">
        <v>1369</v>
      </c>
      <c r="W329" s="171"/>
      <c r="X329" s="120" t="s">
        <v>1369</v>
      </c>
      <c r="Y329" s="274" t="s">
        <v>829</v>
      </c>
      <c r="Z329" s="199"/>
      <c r="AA329" s="199"/>
      <c r="AB329" s="199"/>
      <c r="AC329" s="199"/>
      <c r="AD329" s="199" t="s">
        <v>46</v>
      </c>
      <c r="AE329" s="94" t="s">
        <v>808</v>
      </c>
      <c r="AF329" s="200" t="s">
        <v>809</v>
      </c>
      <c r="AG329" s="297" t="s">
        <v>166</v>
      </c>
      <c r="AH329" s="297"/>
      <c r="AI329" s="64"/>
      <c r="AJ329" s="64"/>
      <c r="AK329" s="297"/>
      <c r="AM329" s="207"/>
      <c r="AN329" s="207"/>
      <c r="AO329" s="239"/>
      <c r="AP329" s="239"/>
      <c r="AQ329" s="239"/>
      <c r="AR329" s="239"/>
      <c r="AS329" s="239"/>
      <c r="AT329" s="239"/>
      <c r="AU329" s="239"/>
      <c r="AV329" s="239"/>
      <c r="AW329" s="239"/>
      <c r="AX329" s="239"/>
      <c r="AY329" s="239"/>
      <c r="AZ329" s="71"/>
    </row>
    <row r="330" spans="2:52" s="121" customFormat="1">
      <c r="B330" s="71">
        <v>327</v>
      </c>
      <c r="C330" s="71">
        <v>162</v>
      </c>
      <c r="D330" s="71">
        <v>50</v>
      </c>
      <c r="E330" s="192">
        <v>1</v>
      </c>
      <c r="F330" s="168" t="s">
        <v>1373</v>
      </c>
      <c r="G330" s="101" t="s">
        <v>1374</v>
      </c>
      <c r="H330" s="299" t="s">
        <v>23</v>
      </c>
      <c r="I330" s="103" t="str">
        <f t="shared" si="43"/>
        <v>LAKI LAKI</v>
      </c>
      <c r="J330" s="179" t="s">
        <v>1375</v>
      </c>
      <c r="K330" s="105">
        <v>32190</v>
      </c>
      <c r="L330" s="106">
        <f t="shared" ref="L330:L339" ca="1" si="48">DATEDIF(K330,TODAY(),"Y")</f>
        <v>32</v>
      </c>
      <c r="M330" s="104"/>
      <c r="N330" s="284" t="s">
        <v>220</v>
      </c>
      <c r="O330" s="179" t="str">
        <f t="shared" si="44"/>
        <v>ISLAM</v>
      </c>
      <c r="P330" s="179" t="s">
        <v>221</v>
      </c>
      <c r="Q330" s="179" t="s">
        <v>222</v>
      </c>
      <c r="R330" s="108">
        <v>1</v>
      </c>
      <c r="S330" s="179" t="s">
        <v>289</v>
      </c>
      <c r="T330" s="179" t="s">
        <v>283</v>
      </c>
      <c r="U330" s="104" t="s">
        <v>1376</v>
      </c>
      <c r="V330" s="179" t="s">
        <v>1377</v>
      </c>
      <c r="W330" s="112" t="s">
        <v>1378</v>
      </c>
      <c r="X330" s="179" t="s">
        <v>1374</v>
      </c>
      <c r="Y330" s="287" t="s">
        <v>829</v>
      </c>
      <c r="Z330" s="196"/>
      <c r="AA330" s="196"/>
      <c r="AB330" s="196"/>
      <c r="AC330" s="196"/>
      <c r="AD330" s="285" t="str">
        <f>IF(H330="L","INDONESIA",IF(H330="P","INDONESIA",""))</f>
        <v>INDONESIA</v>
      </c>
      <c r="AE330" s="286" t="s">
        <v>809</v>
      </c>
      <c r="AF330" s="286" t="s">
        <v>809</v>
      </c>
      <c r="AG330" s="196" t="s">
        <v>166</v>
      </c>
      <c r="AH330" s="297" t="s">
        <v>203</v>
      </c>
      <c r="AI330" s="64" t="e">
        <f>VLOOKUP(Q330,SHDK,2,FALSE)</f>
        <v>#N/A</v>
      </c>
      <c r="AJ330" s="196"/>
      <c r="AK330" s="196"/>
      <c r="AL330" s="207"/>
      <c r="AM330" s="207"/>
      <c r="AN330" s="239"/>
      <c r="AO330" s="239"/>
      <c r="AP330" s="239"/>
      <c r="AQ330" s="239"/>
      <c r="AR330" s="239"/>
      <c r="AS330" s="239"/>
      <c r="AT330" s="239"/>
      <c r="AU330" s="239"/>
      <c r="AV330" s="239"/>
      <c r="AW330" s="239"/>
      <c r="AX330" s="239"/>
      <c r="AY330" s="71"/>
    </row>
    <row r="331" spans="2:52" s="121" customFormat="1">
      <c r="B331" s="71">
        <v>328</v>
      </c>
      <c r="C331" s="71">
        <v>163</v>
      </c>
      <c r="D331" s="71"/>
      <c r="E331" s="71">
        <v>2</v>
      </c>
      <c r="F331" s="193" t="s">
        <v>1379</v>
      </c>
      <c r="G331" s="144" t="s">
        <v>1380</v>
      </c>
      <c r="H331" s="300" t="s">
        <v>16</v>
      </c>
      <c r="I331" s="146" t="str">
        <f t="shared" si="43"/>
        <v>PEREMPUAN</v>
      </c>
      <c r="J331" s="111" t="s">
        <v>1375</v>
      </c>
      <c r="K331" s="147">
        <v>32710</v>
      </c>
      <c r="L331" s="139">
        <f t="shared" ca="1" si="48"/>
        <v>30</v>
      </c>
      <c r="M331" s="120"/>
      <c r="N331" s="181" t="s">
        <v>220</v>
      </c>
      <c r="O331" s="111" t="str">
        <f t="shared" si="44"/>
        <v>ISLAM</v>
      </c>
      <c r="P331" s="111" t="s">
        <v>221</v>
      </c>
      <c r="Q331" s="111" t="s">
        <v>245</v>
      </c>
      <c r="R331" s="148">
        <v>3</v>
      </c>
      <c r="S331" s="111" t="s">
        <v>1291</v>
      </c>
      <c r="T331" s="111" t="s">
        <v>246</v>
      </c>
      <c r="U331" s="111" t="s">
        <v>1381</v>
      </c>
      <c r="V331" s="111" t="s">
        <v>1382</v>
      </c>
      <c r="W331" s="119" t="s">
        <v>1378</v>
      </c>
      <c r="X331" s="111" t="s">
        <v>1374</v>
      </c>
      <c r="Y331" s="277" t="s">
        <v>829</v>
      </c>
      <c r="Z331" s="199"/>
      <c r="AA331" s="199"/>
      <c r="AB331" s="199"/>
      <c r="AC331" s="199"/>
      <c r="AD331" s="282" t="str">
        <f>IF(H331="L","INDONESIA",IF(H331="P","INDONESIA",""))</f>
        <v>INDONESIA</v>
      </c>
      <c r="AE331" s="283" t="s">
        <v>809</v>
      </c>
      <c r="AF331" s="283" t="s">
        <v>809</v>
      </c>
      <c r="AG331" s="199" t="s">
        <v>166</v>
      </c>
      <c r="AH331" s="297" t="s">
        <v>203</v>
      </c>
      <c r="AI331" s="64">
        <f>VLOOKUP(Q331,SHDK,2,FALSE)</f>
        <v>2</v>
      </c>
      <c r="AJ331" s="199"/>
      <c r="AK331" s="196"/>
      <c r="AL331" s="207"/>
      <c r="AM331" s="207"/>
      <c r="AN331" s="239"/>
      <c r="AO331" s="239"/>
      <c r="AP331" s="239"/>
      <c r="AQ331" s="239"/>
      <c r="AR331" s="239"/>
      <c r="AS331" s="239"/>
      <c r="AT331" s="239"/>
      <c r="AU331" s="239"/>
      <c r="AV331" s="239"/>
      <c r="AW331" s="239"/>
      <c r="AX331" s="239"/>
      <c r="AY331" s="71"/>
    </row>
    <row r="332" spans="2:52" s="121" customFormat="1">
      <c r="B332" s="71">
        <v>329</v>
      </c>
      <c r="C332" s="71">
        <v>164</v>
      </c>
      <c r="D332" s="71"/>
      <c r="E332" s="71">
        <v>3</v>
      </c>
      <c r="F332" s="193" t="s">
        <v>1383</v>
      </c>
      <c r="G332" s="144" t="s">
        <v>1384</v>
      </c>
      <c r="H332" s="300" t="s">
        <v>23</v>
      </c>
      <c r="I332" s="146" t="str">
        <f t="shared" si="43"/>
        <v>LAKI LAKI</v>
      </c>
      <c r="J332" s="111" t="s">
        <v>1375</v>
      </c>
      <c r="K332" s="147">
        <v>37228</v>
      </c>
      <c r="L332" s="139">
        <f t="shared" ca="1" si="48"/>
        <v>18</v>
      </c>
      <c r="M332" s="120"/>
      <c r="N332" s="181" t="s">
        <v>220</v>
      </c>
      <c r="O332" s="111" t="str">
        <f t="shared" si="44"/>
        <v>ISLAM</v>
      </c>
      <c r="P332" s="111" t="s">
        <v>254</v>
      </c>
      <c r="Q332" s="111" t="s">
        <v>255</v>
      </c>
      <c r="R332" s="148">
        <v>4</v>
      </c>
      <c r="S332" s="111" t="s">
        <v>369</v>
      </c>
      <c r="T332" s="111" t="s">
        <v>270</v>
      </c>
      <c r="U332" s="111" t="s">
        <v>1380</v>
      </c>
      <c r="V332" s="111" t="s">
        <v>1374</v>
      </c>
      <c r="W332" s="119" t="s">
        <v>1378</v>
      </c>
      <c r="X332" s="111" t="s">
        <v>1374</v>
      </c>
      <c r="Y332" s="274" t="s">
        <v>829</v>
      </c>
      <c r="Z332" s="199"/>
      <c r="AA332" s="199"/>
      <c r="AB332" s="199"/>
      <c r="AC332" s="199"/>
      <c r="AD332" s="199" t="str">
        <f>IF(H332="L","INDONESIA",IF(H332="P","INDONESIA",""))</f>
        <v>INDONESIA</v>
      </c>
      <c r="AE332" s="200" t="s">
        <v>809</v>
      </c>
      <c r="AF332" s="200" t="s">
        <v>809</v>
      </c>
      <c r="AG332" s="199" t="s">
        <v>166</v>
      </c>
      <c r="AI332" s="64">
        <f>VLOOKUP(Q332,SHDK,2,FALSE)</f>
        <v>3</v>
      </c>
      <c r="AJ332" s="199"/>
      <c r="AK332" s="196"/>
      <c r="AL332" s="207"/>
      <c r="AM332" s="207"/>
      <c r="AN332" s="239"/>
      <c r="AO332" s="239"/>
      <c r="AP332" s="239"/>
      <c r="AQ332" s="239"/>
      <c r="AR332" s="239"/>
      <c r="AS332" s="239"/>
      <c r="AT332" s="239"/>
      <c r="AU332" s="239"/>
      <c r="AV332" s="239"/>
      <c r="AW332" s="239"/>
      <c r="AX332" s="239"/>
      <c r="AY332" s="71"/>
    </row>
    <row r="333" spans="2:52">
      <c r="C333" s="71">
        <v>167</v>
      </c>
      <c r="D333">
        <v>51</v>
      </c>
      <c r="E333" s="192">
        <v>1</v>
      </c>
      <c r="F333" s="162" t="s">
        <v>1385</v>
      </c>
      <c r="G333" s="101" t="s">
        <v>1386</v>
      </c>
      <c r="H333" s="102" t="s">
        <v>23</v>
      </c>
      <c r="I333" s="103" t="str">
        <f t="shared" si="43"/>
        <v>LAKI LAKI</v>
      </c>
      <c r="J333" s="179" t="s">
        <v>1387</v>
      </c>
      <c r="K333" s="105">
        <v>22682</v>
      </c>
      <c r="L333" s="106">
        <f t="shared" ca="1" si="48"/>
        <v>58</v>
      </c>
      <c r="M333" s="104"/>
      <c r="N333" s="185" t="s">
        <v>220</v>
      </c>
      <c r="O333" s="104" t="str">
        <f t="shared" si="44"/>
        <v>ISLAM</v>
      </c>
      <c r="P333" s="179" t="s">
        <v>221</v>
      </c>
      <c r="Q333" s="179" t="s">
        <v>222</v>
      </c>
      <c r="R333" s="108">
        <v>1</v>
      </c>
      <c r="S333" s="179" t="s">
        <v>1291</v>
      </c>
      <c r="T333" s="179" t="s">
        <v>283</v>
      </c>
      <c r="U333" s="179" t="s">
        <v>1008</v>
      </c>
      <c r="V333" s="179" t="s">
        <v>1388</v>
      </c>
      <c r="W333" s="119" t="s">
        <v>1389</v>
      </c>
      <c r="X333" s="179" t="s">
        <v>1386</v>
      </c>
      <c r="Y333" s="280" t="s">
        <v>829</v>
      </c>
      <c r="Z333" s="196"/>
      <c r="AA333" s="196"/>
      <c r="AB333" s="196"/>
      <c r="AC333" s="196"/>
      <c r="AD333" s="196" t="s">
        <v>46</v>
      </c>
      <c r="AE333" s="94" t="s">
        <v>808</v>
      </c>
      <c r="AF333" s="197" t="s">
        <v>809</v>
      </c>
      <c r="AG333" s="192" t="s">
        <v>166</v>
      </c>
      <c r="AH333" s="71"/>
      <c r="AI333" s="64"/>
      <c r="AJ333" s="64"/>
      <c r="AK333" s="142"/>
    </row>
    <row r="334" spans="2:52">
      <c r="C334" s="71">
        <v>168</v>
      </c>
      <c r="E334" s="71">
        <v>2</v>
      </c>
      <c r="F334" s="198" t="s">
        <v>1390</v>
      </c>
      <c r="G334" s="144" t="s">
        <v>1391</v>
      </c>
      <c r="H334" s="145" t="s">
        <v>16</v>
      </c>
      <c r="I334" s="146" t="str">
        <f t="shared" si="43"/>
        <v>PEREMPUAN</v>
      </c>
      <c r="J334" s="111" t="s">
        <v>273</v>
      </c>
      <c r="K334" s="147">
        <v>23560</v>
      </c>
      <c r="L334" s="139">
        <f t="shared" ca="1" si="48"/>
        <v>55</v>
      </c>
      <c r="M334" s="120"/>
      <c r="N334" s="187" t="s">
        <v>220</v>
      </c>
      <c r="O334" s="111" t="str">
        <f t="shared" si="44"/>
        <v>ISLAM</v>
      </c>
      <c r="P334" s="111" t="s">
        <v>221</v>
      </c>
      <c r="Q334" s="111" t="s">
        <v>245</v>
      </c>
      <c r="R334" s="148">
        <v>3</v>
      </c>
      <c r="S334" s="111" t="s">
        <v>1291</v>
      </c>
      <c r="T334" s="111" t="s">
        <v>246</v>
      </c>
      <c r="U334" s="111" t="s">
        <v>1265</v>
      </c>
      <c r="V334" s="111" t="s">
        <v>1266</v>
      </c>
      <c r="W334" s="119" t="s">
        <v>1389</v>
      </c>
      <c r="X334" s="111" t="s">
        <v>1386</v>
      </c>
      <c r="Y334" s="274" t="s">
        <v>829</v>
      </c>
      <c r="Z334" s="199"/>
      <c r="AA334" s="199"/>
      <c r="AB334" s="199"/>
      <c r="AC334" s="199"/>
      <c r="AD334" s="199" t="s">
        <v>46</v>
      </c>
      <c r="AE334" s="94" t="s">
        <v>808</v>
      </c>
      <c r="AF334" s="200" t="s">
        <v>809</v>
      </c>
      <c r="AG334" s="297" t="s">
        <v>166</v>
      </c>
      <c r="AH334" s="297"/>
      <c r="AI334" s="64"/>
      <c r="AJ334" s="64"/>
      <c r="AK334" s="142"/>
    </row>
    <row r="335" spans="2:52">
      <c r="C335" s="71">
        <v>169</v>
      </c>
      <c r="E335" s="71">
        <v>3</v>
      </c>
      <c r="F335" s="198" t="s">
        <v>1392</v>
      </c>
      <c r="G335" s="144" t="s">
        <v>717</v>
      </c>
      <c r="H335" s="145" t="s">
        <v>23</v>
      </c>
      <c r="I335" s="146" t="str">
        <f t="shared" si="43"/>
        <v>LAKI LAKI</v>
      </c>
      <c r="J335" s="111" t="s">
        <v>1393</v>
      </c>
      <c r="K335" s="147">
        <v>35115</v>
      </c>
      <c r="L335" s="139">
        <f t="shared" ca="1" si="48"/>
        <v>24</v>
      </c>
      <c r="M335" s="120"/>
      <c r="N335" s="187" t="s">
        <v>220</v>
      </c>
      <c r="O335" s="111" t="str">
        <f t="shared" si="44"/>
        <v>ISLAM</v>
      </c>
      <c r="P335" s="111" t="s">
        <v>254</v>
      </c>
      <c r="Q335" s="111" t="s">
        <v>255</v>
      </c>
      <c r="R335" s="148">
        <v>4</v>
      </c>
      <c r="S335" s="111" t="s">
        <v>1394</v>
      </c>
      <c r="T335" s="111" t="s">
        <v>270</v>
      </c>
      <c r="U335" s="111" t="s">
        <v>1391</v>
      </c>
      <c r="V335" s="111" t="s">
        <v>1386</v>
      </c>
      <c r="W335" s="119" t="s">
        <v>1389</v>
      </c>
      <c r="X335" s="111" t="s">
        <v>1386</v>
      </c>
      <c r="Y335" s="274" t="s">
        <v>829</v>
      </c>
      <c r="Z335" s="199"/>
      <c r="AA335" s="199"/>
      <c r="AB335" s="199"/>
      <c r="AC335" s="199"/>
      <c r="AD335" s="199" t="s">
        <v>46</v>
      </c>
      <c r="AE335" s="94" t="s">
        <v>808</v>
      </c>
      <c r="AF335" s="200" t="s">
        <v>809</v>
      </c>
      <c r="AG335" s="297" t="s">
        <v>166</v>
      </c>
      <c r="AH335" s="297"/>
      <c r="AI335" s="64"/>
      <c r="AJ335" s="64"/>
      <c r="AK335" s="142"/>
    </row>
    <row r="336" spans="2:52">
      <c r="C336" s="71">
        <v>170</v>
      </c>
      <c r="E336" s="71">
        <v>4</v>
      </c>
      <c r="F336" s="198" t="s">
        <v>1395</v>
      </c>
      <c r="G336" s="144" t="s">
        <v>1396</v>
      </c>
      <c r="H336" s="145" t="s">
        <v>23</v>
      </c>
      <c r="I336" s="146" t="str">
        <f t="shared" si="43"/>
        <v>LAKI LAKI</v>
      </c>
      <c r="J336" s="111" t="s">
        <v>1397</v>
      </c>
      <c r="K336" s="147">
        <v>36492</v>
      </c>
      <c r="L336" s="139">
        <f t="shared" ca="1" si="48"/>
        <v>20</v>
      </c>
      <c r="M336" s="120"/>
      <c r="N336" s="187" t="s">
        <v>220</v>
      </c>
      <c r="O336" s="111" t="str">
        <f t="shared" si="44"/>
        <v>ISLAM</v>
      </c>
      <c r="P336" s="111" t="s">
        <v>254</v>
      </c>
      <c r="Q336" s="111" t="s">
        <v>255</v>
      </c>
      <c r="R336" s="148">
        <v>4</v>
      </c>
      <c r="S336" s="111" t="s">
        <v>886</v>
      </c>
      <c r="T336" s="111" t="s">
        <v>266</v>
      </c>
      <c r="U336" s="111" t="s">
        <v>1391</v>
      </c>
      <c r="V336" s="111" t="s">
        <v>1386</v>
      </c>
      <c r="W336" s="119" t="s">
        <v>1389</v>
      </c>
      <c r="X336" s="111" t="s">
        <v>1386</v>
      </c>
      <c r="Y336" s="274" t="s">
        <v>829</v>
      </c>
      <c r="Z336" s="199"/>
      <c r="AA336" s="199"/>
      <c r="AB336" s="199"/>
      <c r="AC336" s="199"/>
      <c r="AD336" s="199" t="s">
        <v>46</v>
      </c>
      <c r="AE336" s="94" t="s">
        <v>808</v>
      </c>
      <c r="AF336" s="200" t="s">
        <v>809</v>
      </c>
      <c r="AG336" s="297" t="s">
        <v>166</v>
      </c>
      <c r="AH336" s="297"/>
      <c r="AI336" s="64"/>
      <c r="AJ336" s="64"/>
      <c r="AK336" s="142"/>
    </row>
    <row r="337" spans="2:52">
      <c r="C337" s="71">
        <v>171</v>
      </c>
      <c r="E337" s="71">
        <v>5</v>
      </c>
      <c r="F337" s="198" t="s">
        <v>1398</v>
      </c>
      <c r="G337" s="144" t="s">
        <v>1399</v>
      </c>
      <c r="H337" s="145" t="s">
        <v>16</v>
      </c>
      <c r="I337" s="146" t="str">
        <f t="shared" si="43"/>
        <v>PEREMPUAN</v>
      </c>
      <c r="J337" s="111" t="s">
        <v>1397</v>
      </c>
      <c r="K337" s="147">
        <v>37502</v>
      </c>
      <c r="L337" s="139">
        <f t="shared" ca="1" si="48"/>
        <v>17</v>
      </c>
      <c r="M337" s="120"/>
      <c r="N337" s="187" t="s">
        <v>220</v>
      </c>
      <c r="O337" s="111" t="str">
        <f t="shared" si="44"/>
        <v>ISLAM</v>
      </c>
      <c r="P337" s="111" t="s">
        <v>254</v>
      </c>
      <c r="Q337" s="111" t="s">
        <v>255</v>
      </c>
      <c r="R337" s="148">
        <v>4</v>
      </c>
      <c r="S337" s="111" t="s">
        <v>348</v>
      </c>
      <c r="T337" s="111" t="s">
        <v>266</v>
      </c>
      <c r="U337" s="111" t="s">
        <v>1391</v>
      </c>
      <c r="V337" s="111" t="s">
        <v>1386</v>
      </c>
      <c r="W337" s="119" t="s">
        <v>1389</v>
      </c>
      <c r="X337" s="111" t="s">
        <v>1386</v>
      </c>
      <c r="Y337" s="274" t="s">
        <v>829</v>
      </c>
      <c r="Z337" s="199"/>
      <c r="AA337" s="199"/>
      <c r="AB337" s="199"/>
      <c r="AC337" s="199"/>
      <c r="AD337" s="199" t="s">
        <v>46</v>
      </c>
      <c r="AE337" s="94" t="s">
        <v>808</v>
      </c>
      <c r="AF337" s="200" t="s">
        <v>809</v>
      </c>
      <c r="AG337" s="297" t="s">
        <v>166</v>
      </c>
      <c r="AH337" s="297"/>
      <c r="AI337" s="64"/>
      <c r="AJ337" s="64"/>
      <c r="AK337" s="142"/>
    </row>
    <row r="338" spans="2:52">
      <c r="C338" s="71"/>
      <c r="D338">
        <v>52</v>
      </c>
      <c r="E338" s="71">
        <v>1</v>
      </c>
      <c r="F338" s="181" t="s">
        <v>1400</v>
      </c>
      <c r="G338" s="144" t="s">
        <v>1401</v>
      </c>
      <c r="H338" s="145" t="s">
        <v>23</v>
      </c>
      <c r="I338" s="146" t="str">
        <f t="shared" si="43"/>
        <v>LAKI LAKI</v>
      </c>
      <c r="J338" s="111" t="s">
        <v>1402</v>
      </c>
      <c r="K338" s="147">
        <v>27181</v>
      </c>
      <c r="L338" s="139">
        <f t="shared" ca="1" si="48"/>
        <v>45</v>
      </c>
      <c r="M338" s="120"/>
      <c r="N338" s="187" t="s">
        <v>220</v>
      </c>
      <c r="O338" s="111" t="s">
        <v>1403</v>
      </c>
      <c r="P338" s="111" t="s">
        <v>221</v>
      </c>
      <c r="Q338" s="111" t="s">
        <v>222</v>
      </c>
      <c r="R338" s="148">
        <v>4</v>
      </c>
      <c r="S338" s="111" t="s">
        <v>1291</v>
      </c>
      <c r="T338" s="111" t="s">
        <v>283</v>
      </c>
      <c r="U338" s="111" t="s">
        <v>1404</v>
      </c>
      <c r="V338" s="111" t="s">
        <v>1405</v>
      </c>
      <c r="W338" s="119" t="s">
        <v>1406</v>
      </c>
      <c r="X338" s="111" t="s">
        <v>1401</v>
      </c>
      <c r="Y338" s="274" t="s">
        <v>829</v>
      </c>
      <c r="Z338" s="199"/>
      <c r="AA338" s="199"/>
      <c r="AB338" s="199"/>
      <c r="AC338" s="199"/>
      <c r="AD338" s="199" t="s">
        <v>46</v>
      </c>
      <c r="AE338" s="94" t="s">
        <v>808</v>
      </c>
      <c r="AF338" s="200" t="s">
        <v>809</v>
      </c>
      <c r="AG338" s="297" t="s">
        <v>166</v>
      </c>
      <c r="AH338" s="297"/>
      <c r="AI338" s="64"/>
      <c r="AJ338" s="64"/>
      <c r="AK338" s="142"/>
    </row>
    <row r="339" spans="2:52">
      <c r="C339" s="71"/>
      <c r="E339" s="71">
        <v>2</v>
      </c>
      <c r="F339" s="301" t="s">
        <v>1407</v>
      </c>
      <c r="G339" s="144" t="s">
        <v>1408</v>
      </c>
      <c r="H339" s="145" t="s">
        <v>16</v>
      </c>
      <c r="I339" s="146" t="str">
        <f t="shared" si="43"/>
        <v>PEREMPUAN</v>
      </c>
      <c r="J339" s="111" t="s">
        <v>1409</v>
      </c>
      <c r="K339" s="147">
        <v>40329</v>
      </c>
      <c r="L339" s="139">
        <f t="shared" ca="1" si="48"/>
        <v>9</v>
      </c>
      <c r="M339" s="120"/>
      <c r="N339" s="187" t="s">
        <v>220</v>
      </c>
      <c r="O339" s="111" t="s">
        <v>1403</v>
      </c>
      <c r="P339" s="111" t="s">
        <v>254</v>
      </c>
      <c r="Q339" s="111" t="s">
        <v>255</v>
      </c>
      <c r="R339" s="148">
        <v>4</v>
      </c>
      <c r="S339" s="111" t="s">
        <v>265</v>
      </c>
      <c r="T339" s="111" t="s">
        <v>270</v>
      </c>
      <c r="U339" s="111" t="s">
        <v>1401</v>
      </c>
      <c r="V339" s="111" t="s">
        <v>1410</v>
      </c>
      <c r="W339" s="119" t="s">
        <v>1406</v>
      </c>
      <c r="X339" s="111" t="s">
        <v>1401</v>
      </c>
      <c r="Y339" s="274" t="s">
        <v>829</v>
      </c>
      <c r="Z339" s="199"/>
      <c r="AA339" s="199"/>
      <c r="AB339" s="199"/>
      <c r="AC339" s="199"/>
      <c r="AD339" s="199" t="s">
        <v>46</v>
      </c>
      <c r="AE339" s="94" t="s">
        <v>808</v>
      </c>
      <c r="AF339" s="200" t="s">
        <v>809</v>
      </c>
      <c r="AG339" s="297" t="s">
        <v>166</v>
      </c>
      <c r="AH339" s="297"/>
      <c r="AI339" s="64"/>
      <c r="AJ339" s="64"/>
      <c r="AK339" s="142"/>
    </row>
    <row r="340" spans="2:52">
      <c r="C340" s="71"/>
      <c r="E340" s="71"/>
      <c r="F340" s="301"/>
      <c r="G340" s="144"/>
      <c r="H340" s="145"/>
      <c r="I340" s="146"/>
      <c r="J340" s="111"/>
      <c r="K340" s="147"/>
      <c r="L340" s="139"/>
      <c r="M340" s="120"/>
      <c r="N340" s="187"/>
      <c r="O340" s="111"/>
      <c r="P340" s="111"/>
      <c r="Q340" s="111"/>
      <c r="R340" s="148"/>
      <c r="S340" s="111"/>
      <c r="T340" s="111"/>
      <c r="U340" s="111"/>
      <c r="V340" s="111"/>
      <c r="W340" s="119"/>
      <c r="X340" s="111"/>
      <c r="Y340" s="274"/>
      <c r="Z340" s="199"/>
      <c r="AA340" s="199"/>
      <c r="AB340" s="199"/>
      <c r="AC340" s="199"/>
      <c r="AD340" s="199"/>
      <c r="AE340" s="94"/>
      <c r="AF340" s="200"/>
      <c r="AG340" s="297"/>
      <c r="AH340" s="297"/>
      <c r="AI340" s="64"/>
      <c r="AJ340" s="64"/>
      <c r="AK340" s="142"/>
    </row>
    <row r="341" spans="2:52">
      <c r="C341" s="71"/>
      <c r="D341">
        <v>53</v>
      </c>
      <c r="E341" s="71">
        <v>1</v>
      </c>
      <c r="F341" s="301" t="s">
        <v>6431</v>
      </c>
      <c r="G341" s="582" t="s">
        <v>6428</v>
      </c>
      <c r="H341" s="145" t="s">
        <v>23</v>
      </c>
      <c r="I341" s="146" t="s">
        <v>49</v>
      </c>
      <c r="J341" s="111" t="s">
        <v>6429</v>
      </c>
      <c r="K341" s="147" t="s">
        <v>6430</v>
      </c>
      <c r="L341" s="139"/>
      <c r="M341" s="120"/>
      <c r="N341" s="187"/>
      <c r="O341" s="111" t="s">
        <v>1403</v>
      </c>
      <c r="P341" s="111" t="s">
        <v>221</v>
      </c>
      <c r="Q341" s="111" t="s">
        <v>222</v>
      </c>
      <c r="R341" s="148"/>
      <c r="S341" s="111" t="s">
        <v>2491</v>
      </c>
      <c r="T341" s="111" t="s">
        <v>283</v>
      </c>
      <c r="U341" s="111" t="s">
        <v>1464</v>
      </c>
      <c r="V341" s="111" t="s">
        <v>6487</v>
      </c>
      <c r="W341" s="119" t="s">
        <v>6432</v>
      </c>
      <c r="X341" s="111" t="s">
        <v>6428</v>
      </c>
      <c r="Y341" s="274" t="s">
        <v>829</v>
      </c>
      <c r="Z341" s="199"/>
      <c r="AA341" s="199"/>
      <c r="AB341" s="199"/>
      <c r="AC341" s="199"/>
      <c r="AD341" s="199" t="s">
        <v>46</v>
      </c>
      <c r="AE341" s="94" t="s">
        <v>808</v>
      </c>
      <c r="AF341" s="200" t="s">
        <v>809</v>
      </c>
      <c r="AG341" s="297" t="s">
        <v>166</v>
      </c>
      <c r="AH341" s="297"/>
      <c r="AI341" s="64"/>
      <c r="AJ341" s="64"/>
      <c r="AK341" s="142"/>
    </row>
    <row r="342" spans="2:52">
      <c r="C342" s="71"/>
      <c r="E342" s="71">
        <v>2</v>
      </c>
      <c r="F342" s="301" t="s">
        <v>6435</v>
      </c>
      <c r="G342" s="144" t="s">
        <v>6433</v>
      </c>
      <c r="H342" s="145" t="s">
        <v>16</v>
      </c>
      <c r="I342" s="146" t="s">
        <v>45</v>
      </c>
      <c r="J342" s="111" t="s">
        <v>1375</v>
      </c>
      <c r="K342" s="147" t="s">
        <v>6434</v>
      </c>
      <c r="L342" s="139"/>
      <c r="M342" s="120"/>
      <c r="N342" s="187"/>
      <c r="O342" s="111" t="s">
        <v>1403</v>
      </c>
      <c r="P342" s="111" t="s">
        <v>221</v>
      </c>
      <c r="Q342" s="111" t="s">
        <v>245</v>
      </c>
      <c r="R342" s="148"/>
      <c r="S342" s="111" t="s">
        <v>2491</v>
      </c>
      <c r="T342" s="111" t="s">
        <v>246</v>
      </c>
      <c r="U342" s="111" t="s">
        <v>6443</v>
      </c>
      <c r="V342" s="111" t="s">
        <v>6488</v>
      </c>
      <c r="W342" s="119" t="s">
        <v>6432</v>
      </c>
      <c r="X342" s="111" t="s">
        <v>6428</v>
      </c>
      <c r="Y342" s="274" t="s">
        <v>829</v>
      </c>
      <c r="Z342" s="199"/>
      <c r="AA342" s="199"/>
      <c r="AB342" s="199"/>
      <c r="AC342" s="199"/>
      <c r="AD342" s="199" t="s">
        <v>46</v>
      </c>
      <c r="AE342" s="94" t="s">
        <v>808</v>
      </c>
      <c r="AF342" s="200" t="s">
        <v>809</v>
      </c>
      <c r="AG342" s="297" t="s">
        <v>166</v>
      </c>
      <c r="AH342" s="297"/>
      <c r="AI342" s="64"/>
      <c r="AJ342" s="64"/>
      <c r="AK342" s="142"/>
    </row>
    <row r="343" spans="2:52">
      <c r="C343" s="71"/>
      <c r="E343" s="71">
        <v>1</v>
      </c>
      <c r="F343" s="301" t="s">
        <v>6489</v>
      </c>
      <c r="G343" s="144" t="s">
        <v>6490</v>
      </c>
      <c r="H343" s="145" t="s">
        <v>23</v>
      </c>
      <c r="I343" s="146" t="s">
        <v>49</v>
      </c>
      <c r="J343" s="111" t="s">
        <v>6491</v>
      </c>
      <c r="K343" s="147">
        <v>28800</v>
      </c>
      <c r="L343" s="139"/>
      <c r="M343" s="120"/>
      <c r="N343" s="187"/>
      <c r="O343" s="111" t="s">
        <v>1403</v>
      </c>
      <c r="P343" s="111" t="s">
        <v>221</v>
      </c>
      <c r="Q343" s="111" t="s">
        <v>222</v>
      </c>
      <c r="R343" s="148"/>
      <c r="S343" s="111" t="s">
        <v>785</v>
      </c>
      <c r="T343" s="111" t="s">
        <v>261</v>
      </c>
      <c r="U343" s="111" t="s">
        <v>6492</v>
      </c>
      <c r="V343" s="111" t="s">
        <v>6493</v>
      </c>
      <c r="W343" s="119"/>
      <c r="X343" s="111" t="s">
        <v>6490</v>
      </c>
      <c r="Y343" s="274" t="s">
        <v>829</v>
      </c>
      <c r="Z343" s="199"/>
      <c r="AA343" s="199"/>
      <c r="AB343" s="199"/>
      <c r="AC343" s="199"/>
      <c r="AD343" s="199" t="s">
        <v>46</v>
      </c>
      <c r="AE343" s="94" t="s">
        <v>808</v>
      </c>
      <c r="AF343" s="200" t="s">
        <v>809</v>
      </c>
      <c r="AG343" s="297" t="s">
        <v>455</v>
      </c>
      <c r="AH343" s="297"/>
      <c r="AI343" s="64"/>
      <c r="AJ343" s="64"/>
      <c r="AK343" s="142"/>
    </row>
    <row r="344" spans="2:52">
      <c r="C344" s="71"/>
      <c r="E344" s="71">
        <v>2</v>
      </c>
      <c r="F344" s="301" t="s">
        <v>6494</v>
      </c>
      <c r="G344" s="144" t="s">
        <v>6495</v>
      </c>
      <c r="H344" s="145" t="s">
        <v>16</v>
      </c>
      <c r="I344" s="146" t="s">
        <v>45</v>
      </c>
      <c r="J344" s="111" t="s">
        <v>6496</v>
      </c>
      <c r="K344" s="147" t="s">
        <v>6476</v>
      </c>
      <c r="L344" s="139"/>
      <c r="M344" s="120"/>
      <c r="N344" s="187"/>
      <c r="O344" s="111" t="s">
        <v>1403</v>
      </c>
      <c r="P344" s="111" t="s">
        <v>221</v>
      </c>
      <c r="Q344" s="111" t="s">
        <v>245</v>
      </c>
      <c r="R344" s="148"/>
      <c r="S344" s="111" t="s">
        <v>785</v>
      </c>
      <c r="T344" s="111" t="s">
        <v>261</v>
      </c>
      <c r="U344" s="111" t="s">
        <v>6497</v>
      </c>
      <c r="V344" s="111" t="s">
        <v>6498</v>
      </c>
      <c r="W344" s="119"/>
      <c r="X344" s="111" t="s">
        <v>6490</v>
      </c>
      <c r="Y344" s="274" t="s">
        <v>829</v>
      </c>
      <c r="Z344" s="199"/>
      <c r="AA344" s="199"/>
      <c r="AB344" s="199"/>
      <c r="AC344" s="199"/>
      <c r="AD344" s="199" t="s">
        <v>46</v>
      </c>
      <c r="AE344" s="94" t="s">
        <v>808</v>
      </c>
      <c r="AF344" s="200" t="s">
        <v>809</v>
      </c>
      <c r="AG344" s="297" t="s">
        <v>166</v>
      </c>
      <c r="AH344" s="297"/>
      <c r="AI344" s="64"/>
      <c r="AJ344" s="64"/>
      <c r="AK344" s="142"/>
    </row>
    <row r="345" spans="2:52">
      <c r="C345" s="71"/>
      <c r="E345" s="71">
        <v>3</v>
      </c>
      <c r="F345" s="301" t="s">
        <v>6499</v>
      </c>
      <c r="G345" s="144" t="s">
        <v>6500</v>
      </c>
      <c r="H345" s="145" t="s">
        <v>16</v>
      </c>
      <c r="I345" s="146" t="s">
        <v>45</v>
      </c>
      <c r="J345" s="111" t="s">
        <v>6496</v>
      </c>
      <c r="K345" s="147" t="s">
        <v>6477</v>
      </c>
      <c r="L345" s="139"/>
      <c r="M345" s="120"/>
      <c r="N345" s="187"/>
      <c r="O345" s="111" t="s">
        <v>1403</v>
      </c>
      <c r="P345" s="111" t="s">
        <v>254</v>
      </c>
      <c r="Q345" s="111" t="s">
        <v>255</v>
      </c>
      <c r="R345" s="148"/>
      <c r="S345" s="111" t="s">
        <v>369</v>
      </c>
      <c r="T345" s="111" t="s">
        <v>270</v>
      </c>
      <c r="U345" s="111" t="s">
        <v>6495</v>
      </c>
      <c r="V345" s="111" t="s">
        <v>6490</v>
      </c>
      <c r="W345" s="119"/>
      <c r="X345" s="111" t="s">
        <v>6490</v>
      </c>
      <c r="Y345" s="274" t="s">
        <v>829</v>
      </c>
      <c r="Z345" s="199"/>
      <c r="AA345" s="199"/>
      <c r="AB345" s="199"/>
      <c r="AC345" s="199"/>
      <c r="AD345" s="199" t="s">
        <v>46</v>
      </c>
      <c r="AE345" s="94" t="s">
        <v>808</v>
      </c>
      <c r="AF345" s="200" t="s">
        <v>809</v>
      </c>
      <c r="AG345" s="297" t="s">
        <v>166</v>
      </c>
      <c r="AH345" s="297"/>
      <c r="AI345" s="64"/>
      <c r="AJ345" s="64"/>
      <c r="AK345" s="142"/>
    </row>
    <row r="346" spans="2:52">
      <c r="C346" s="71"/>
      <c r="E346" s="71">
        <v>4</v>
      </c>
      <c r="F346" s="301" t="s">
        <v>6501</v>
      </c>
      <c r="G346" s="144" t="s">
        <v>6502</v>
      </c>
      <c r="H346" s="145" t="s">
        <v>23</v>
      </c>
      <c r="I346" s="146" t="s">
        <v>49</v>
      </c>
      <c r="J346" s="111" t="s">
        <v>6496</v>
      </c>
      <c r="K346" s="147" t="s">
        <v>6503</v>
      </c>
      <c r="L346" s="139"/>
      <c r="M346" s="120"/>
      <c r="N346" s="187"/>
      <c r="O346" s="111" t="s">
        <v>1403</v>
      </c>
      <c r="P346" s="111" t="s">
        <v>254</v>
      </c>
      <c r="Q346" s="111" t="s">
        <v>255</v>
      </c>
      <c r="R346" s="148"/>
      <c r="S346" s="111" t="s">
        <v>265</v>
      </c>
      <c r="T346" s="111" t="s">
        <v>270</v>
      </c>
      <c r="U346" s="111" t="s">
        <v>6495</v>
      </c>
      <c r="V346" s="111" t="s">
        <v>6490</v>
      </c>
      <c r="W346" s="119"/>
      <c r="X346" s="111" t="s">
        <v>6490</v>
      </c>
      <c r="Y346" s="274" t="s">
        <v>829</v>
      </c>
      <c r="Z346" s="199"/>
      <c r="AA346" s="199"/>
      <c r="AB346" s="199"/>
      <c r="AC346" s="199"/>
      <c r="AD346" s="199" t="s">
        <v>46</v>
      </c>
      <c r="AE346" s="94" t="s">
        <v>808</v>
      </c>
      <c r="AF346" s="200" t="s">
        <v>809</v>
      </c>
      <c r="AG346" s="297" t="s">
        <v>166</v>
      </c>
      <c r="AH346" s="297"/>
      <c r="AI346" s="64"/>
      <c r="AJ346" s="64"/>
      <c r="AK346" s="142"/>
    </row>
    <row r="347" spans="2:52">
      <c r="C347" s="71"/>
      <c r="E347" s="71">
        <v>5</v>
      </c>
      <c r="F347" s="301" t="s">
        <v>6504</v>
      </c>
      <c r="G347" s="144" t="s">
        <v>6505</v>
      </c>
      <c r="H347" s="145" t="s">
        <v>23</v>
      </c>
      <c r="I347" s="146" t="s">
        <v>49</v>
      </c>
      <c r="J347" s="111" t="s">
        <v>6496</v>
      </c>
      <c r="K347" s="147" t="s">
        <v>6479</v>
      </c>
      <c r="L347" s="139"/>
      <c r="M347" s="120"/>
      <c r="N347" s="187"/>
      <c r="O347" s="111" t="s">
        <v>1403</v>
      </c>
      <c r="P347" s="111" t="s">
        <v>254</v>
      </c>
      <c r="Q347" s="111" t="s">
        <v>255</v>
      </c>
      <c r="R347" s="148"/>
      <c r="S347" s="111" t="s">
        <v>265</v>
      </c>
      <c r="T347" s="111" t="s">
        <v>270</v>
      </c>
      <c r="U347" s="111" t="s">
        <v>6495</v>
      </c>
      <c r="V347" s="111" t="s">
        <v>6490</v>
      </c>
      <c r="W347" s="119"/>
      <c r="X347" s="111" t="s">
        <v>6490</v>
      </c>
      <c r="Y347" s="274" t="s">
        <v>829</v>
      </c>
      <c r="Z347" s="199"/>
      <c r="AA347" s="199"/>
      <c r="AB347" s="199"/>
      <c r="AC347" s="199"/>
      <c r="AD347" s="199" t="s">
        <v>46</v>
      </c>
      <c r="AE347" s="94" t="s">
        <v>808</v>
      </c>
      <c r="AF347" s="200" t="s">
        <v>809</v>
      </c>
      <c r="AG347" s="297" t="s">
        <v>166</v>
      </c>
      <c r="AH347" s="297"/>
      <c r="AI347" s="64"/>
      <c r="AJ347" s="64"/>
      <c r="AK347" s="142"/>
    </row>
    <row r="348" spans="2:52">
      <c r="C348" s="71"/>
      <c r="E348" s="71">
        <v>6</v>
      </c>
      <c r="F348" s="121"/>
      <c r="G348" s="144" t="s">
        <v>6506</v>
      </c>
      <c r="H348" s="145" t="s">
        <v>16</v>
      </c>
      <c r="I348" s="146" t="s">
        <v>45</v>
      </c>
      <c r="J348" s="111" t="s">
        <v>6496</v>
      </c>
      <c r="K348" s="147">
        <v>40917</v>
      </c>
      <c r="L348" s="139"/>
      <c r="M348" s="120"/>
      <c r="N348" s="133"/>
      <c r="O348" s="111" t="s">
        <v>1403</v>
      </c>
      <c r="P348" s="111" t="s">
        <v>254</v>
      </c>
      <c r="Q348" s="111" t="s">
        <v>255</v>
      </c>
      <c r="R348" s="148"/>
      <c r="S348" s="111" t="s">
        <v>265</v>
      </c>
      <c r="T348" s="111" t="s">
        <v>270</v>
      </c>
      <c r="U348" s="111" t="s">
        <v>6495</v>
      </c>
      <c r="V348" s="111" t="s">
        <v>6490</v>
      </c>
      <c r="W348" s="111"/>
      <c r="X348" s="111" t="s">
        <v>6490</v>
      </c>
      <c r="Y348" s="297" t="s">
        <v>829</v>
      </c>
      <c r="Z348" s="199"/>
      <c r="AA348" s="199"/>
      <c r="AB348" s="199"/>
      <c r="AC348" s="199"/>
      <c r="AD348" s="199" t="s">
        <v>46</v>
      </c>
      <c r="AE348" s="200" t="s">
        <v>808</v>
      </c>
      <c r="AF348" s="200" t="s">
        <v>809</v>
      </c>
      <c r="AG348" s="199" t="s">
        <v>166</v>
      </c>
      <c r="AH348" s="297"/>
      <c r="AI348" s="64"/>
      <c r="AJ348" s="64"/>
      <c r="AK348" s="142"/>
    </row>
    <row r="349" spans="2:52">
      <c r="C349" s="71"/>
      <c r="E349" s="71"/>
      <c r="F349" s="121"/>
      <c r="G349" s="144"/>
      <c r="H349" s="145"/>
      <c r="I349" s="146"/>
      <c r="J349" s="111"/>
      <c r="K349" s="147"/>
      <c r="L349" s="139"/>
      <c r="M349" s="120"/>
      <c r="N349" s="133"/>
      <c r="O349" s="111"/>
      <c r="P349" s="111"/>
      <c r="Q349" s="111"/>
      <c r="R349" s="148"/>
      <c r="S349" s="111"/>
      <c r="T349" s="111"/>
      <c r="U349" s="111"/>
      <c r="V349" s="111"/>
      <c r="W349" s="111"/>
      <c r="X349" s="111"/>
      <c r="Y349" s="297"/>
      <c r="Z349" s="199"/>
      <c r="AA349" s="199"/>
      <c r="AB349" s="199"/>
      <c r="AC349" s="199"/>
      <c r="AD349" s="199"/>
      <c r="AE349" s="200"/>
      <c r="AF349" s="200"/>
      <c r="AG349" s="199"/>
      <c r="AH349" s="297"/>
      <c r="AI349" s="64"/>
      <c r="AJ349" s="64"/>
      <c r="AK349" s="142"/>
    </row>
    <row r="350" spans="2:52">
      <c r="B350" s="71"/>
      <c r="C350" s="71"/>
      <c r="D350" s="71"/>
      <c r="E350" s="71">
        <v>1</v>
      </c>
      <c r="F350" s="88"/>
      <c r="G350" s="89" t="s">
        <v>991</v>
      </c>
      <c r="H350" s="90" t="s">
        <v>23</v>
      </c>
      <c r="I350" s="91" t="str">
        <f>IF(H350="L","LAKI LAKI",IF(H350="P","PEREMPUAN",""))</f>
        <v>LAKI LAKI</v>
      </c>
      <c r="J350" s="64" t="s">
        <v>414</v>
      </c>
      <c r="K350" s="92">
        <v>32368</v>
      </c>
      <c r="L350" s="93">
        <f ca="1">DATEDIF(K350,TODAY(),"Y")</f>
        <v>31</v>
      </c>
      <c r="M350" s="64"/>
      <c r="N350" s="94" t="s">
        <v>220</v>
      </c>
      <c r="O350" s="64" t="str">
        <f>IF(N350="1","ISLAM",IF(N350="2","KRISTEN",""))</f>
        <v>ISLAM</v>
      </c>
      <c r="P350" s="64" t="s">
        <v>221</v>
      </c>
      <c r="Q350" s="64" t="s">
        <v>222</v>
      </c>
      <c r="R350" s="148"/>
      <c r="S350" s="64" t="s">
        <v>256</v>
      </c>
      <c r="T350" s="64" t="s">
        <v>283</v>
      </c>
      <c r="U350" s="64"/>
      <c r="V350" s="64"/>
      <c r="W350" s="96"/>
      <c r="X350" s="64" t="s">
        <v>991</v>
      </c>
      <c r="Y350" s="229" t="s">
        <v>829</v>
      </c>
      <c r="Z350" s="64"/>
      <c r="AA350" s="64"/>
      <c r="AB350" s="64"/>
      <c r="AC350" s="64"/>
      <c r="AD350" t="str">
        <f>IF(H350="L","INDONESIA",IF(H350="P","INDONESIA",""))</f>
        <v>INDONESIA</v>
      </c>
      <c r="AE350" s="94" t="s">
        <v>808</v>
      </c>
      <c r="AF350" s="110" t="s">
        <v>809</v>
      </c>
      <c r="AG350" s="142" t="s">
        <v>166</v>
      </c>
      <c r="AH350" s="142" t="s">
        <v>203</v>
      </c>
      <c r="AI350" s="64" t="e">
        <f>VLOOKUP(Q350,SHDK,2,FALSE)</f>
        <v>#N/A</v>
      </c>
      <c r="AJ350" s="64"/>
      <c r="AK350" s="142"/>
      <c r="AN350" s="124"/>
    </row>
    <row r="351" spans="2:52">
      <c r="C351" s="71"/>
      <c r="E351" s="71">
        <v>2</v>
      </c>
      <c r="F351" s="143" t="s">
        <v>989</v>
      </c>
      <c r="G351" s="144" t="s">
        <v>990</v>
      </c>
      <c r="H351" s="145" t="s">
        <v>16</v>
      </c>
      <c r="I351" s="146" t="str">
        <f>IF(H351="L","LAKI LAKI",IF(H351="P","PEREMPUAN",""))</f>
        <v>PEREMPUAN</v>
      </c>
      <c r="J351" s="120" t="s">
        <v>22</v>
      </c>
      <c r="K351" s="147">
        <v>35407</v>
      </c>
      <c r="L351" s="139">
        <f ca="1">DATEDIF(K351,TODAY(),"Y")</f>
        <v>23</v>
      </c>
      <c r="M351" s="120" t="s">
        <v>253</v>
      </c>
      <c r="N351" s="133" t="s">
        <v>220</v>
      </c>
      <c r="O351" s="120" t="str">
        <f>IF(N351="1","ISLAM",IF(N351="2","KRISTEN",""))</f>
        <v>ISLAM</v>
      </c>
      <c r="P351" s="120" t="s">
        <v>221</v>
      </c>
      <c r="Q351" s="120" t="s">
        <v>245</v>
      </c>
      <c r="R351" s="148"/>
      <c r="S351" s="120" t="s">
        <v>223</v>
      </c>
      <c r="T351" s="120" t="s">
        <v>266</v>
      </c>
      <c r="U351" s="120" t="s">
        <v>988</v>
      </c>
      <c r="V351" s="120" t="s">
        <v>978</v>
      </c>
      <c r="W351" s="96"/>
      <c r="X351" s="120" t="s">
        <v>991</v>
      </c>
      <c r="Y351" s="238" t="s">
        <v>829</v>
      </c>
      <c r="Z351" s="120" t="s">
        <v>22</v>
      </c>
      <c r="AA351" s="120" t="s">
        <v>229</v>
      </c>
      <c r="AB351" s="120" t="s">
        <v>230</v>
      </c>
      <c r="AC351" s="120" t="s">
        <v>231</v>
      </c>
      <c r="AD351" s="121" t="str">
        <f>IF(H351="L","INDONESIA",IF(H351="P","INDONESIA",""))</f>
        <v>INDONESIA</v>
      </c>
      <c r="AE351" s="94" t="s">
        <v>808</v>
      </c>
      <c r="AF351" s="122" t="s">
        <v>809</v>
      </c>
      <c r="AG351" s="71" t="s">
        <v>166</v>
      </c>
      <c r="AH351" s="297"/>
      <c r="AI351" s="64"/>
      <c r="AJ351" s="64"/>
      <c r="AK351" s="142"/>
    </row>
    <row r="352" spans="2:52" s="121" customFormat="1">
      <c r="B352" s="71"/>
      <c r="E352" s="71">
        <v>3</v>
      </c>
      <c r="G352" s="144" t="s">
        <v>6699</v>
      </c>
      <c r="H352" s="145" t="s">
        <v>16</v>
      </c>
      <c r="I352" s="146" t="s">
        <v>45</v>
      </c>
      <c r="J352" s="111" t="s">
        <v>230</v>
      </c>
      <c r="K352" s="147">
        <v>41929</v>
      </c>
      <c r="L352" s="139">
        <f ca="1">DATEDIF(K352,TODAY(),"Y")</f>
        <v>5</v>
      </c>
      <c r="M352" s="120"/>
      <c r="N352" s="133" t="s">
        <v>220</v>
      </c>
      <c r="O352" s="120" t="s">
        <v>1403</v>
      </c>
      <c r="P352" s="111" t="s">
        <v>254</v>
      </c>
      <c r="Q352" s="111" t="s">
        <v>255</v>
      </c>
      <c r="R352" s="148"/>
      <c r="S352" s="111" t="s">
        <v>265</v>
      </c>
      <c r="T352" s="111" t="s">
        <v>270</v>
      </c>
      <c r="U352" s="111" t="s">
        <v>990</v>
      </c>
      <c r="V352" s="111" t="s">
        <v>991</v>
      </c>
      <c r="W352" s="111"/>
      <c r="X352" s="111" t="s">
        <v>991</v>
      </c>
      <c r="Y352" s="297" t="s">
        <v>829</v>
      </c>
      <c r="Z352" s="199"/>
      <c r="AA352" s="199"/>
      <c r="AB352" s="199"/>
      <c r="AC352" s="199"/>
      <c r="AD352" s="199" t="s">
        <v>46</v>
      </c>
      <c r="AE352" s="200" t="s">
        <v>808</v>
      </c>
      <c r="AF352" s="122" t="s">
        <v>809</v>
      </c>
      <c r="AG352" s="199" t="s">
        <v>166</v>
      </c>
      <c r="AH352" s="200"/>
      <c r="AI352" s="64">
        <f t="shared" ref="AI352:AI379" si="49">VLOOKUP(Q352,SHDK,2,FALSE)</f>
        <v>3</v>
      </c>
      <c r="AJ352" s="64"/>
      <c r="AK352" s="200"/>
      <c r="AL352" s="196"/>
      <c r="AM352" s="207"/>
      <c r="AN352" s="207"/>
      <c r="AO352" s="239"/>
      <c r="AP352" s="239"/>
      <c r="AQ352" s="239"/>
      <c r="AR352" s="239"/>
      <c r="AS352" s="239"/>
      <c r="AT352" s="239"/>
      <c r="AU352" s="239"/>
      <c r="AV352" s="239"/>
      <c r="AW352" s="239"/>
      <c r="AX352" s="239"/>
      <c r="AY352" s="239"/>
      <c r="AZ352" s="71"/>
    </row>
    <row r="353" spans="1:53" s="303" customFormat="1" ht="12.75">
      <c r="E353" s="210"/>
      <c r="G353" s="202">
        <f>COUNTIF('[1]MASTER DATA PDDK'!R164:R337,"1")</f>
        <v>49</v>
      </c>
      <c r="H353" s="201">
        <f>COUNTIF('[1]MASTER DATA PDDK'!H164:H337,"L")</f>
        <v>89</v>
      </c>
      <c r="I353" s="304" t="str">
        <f t="shared" ref="I353:I418" si="50">IF(H353="L","LAKI LAKI",IF(H353="P","PEREMPUAN",""))</f>
        <v/>
      </c>
      <c r="J353" s="202">
        <f>COUNTIF('[1]MASTER DATA PDDK'!H164:H337,"P")</f>
        <v>82</v>
      </c>
      <c r="L353" s="204" t="s">
        <v>822</v>
      </c>
      <c r="M353" s="205">
        <f ca="1">COUNTIF(L164:L337,"&gt;17")</f>
        <v>132</v>
      </c>
      <c r="N353" s="210"/>
      <c r="O353" s="210" t="str">
        <f t="shared" ref="O353:O416" si="51">IF(N353="1","ISLAM",IF(N353="2","KRISTEN",""))</f>
        <v/>
      </c>
      <c r="P353" s="210"/>
      <c r="Q353" s="202">
        <f>COUNTIF('[1]MASTER DATA PDDK'!Q164:Q344,"KEPALA KELUARGA")</f>
        <v>52</v>
      </c>
      <c r="R353" s="305"/>
      <c r="AD353" s="303" t="str">
        <f t="shared" ref="AD353:AD418" si="52">IF(H353="L","INDONESIA",IF(H353="P","INDONESIA",""))</f>
        <v/>
      </c>
      <c r="AE353" s="306"/>
      <c r="AF353" s="307"/>
      <c r="AG353" s="307"/>
      <c r="AH353" s="307"/>
      <c r="AI353" s="64" t="e">
        <f t="shared" si="49"/>
        <v>#N/A</v>
      </c>
      <c r="AJ353" s="64"/>
      <c r="AK353" s="307"/>
      <c r="AL353" s="308"/>
      <c r="AM353" s="308"/>
      <c r="AN353" s="308">
        <f t="shared" ref="AN353:AN368" si="53">AL353-AM353</f>
        <v>0</v>
      </c>
      <c r="AO353" s="309"/>
      <c r="AP353" s="309"/>
      <c r="AQ353" s="309"/>
      <c r="AR353" s="309"/>
      <c r="AS353" s="309"/>
      <c r="AT353" s="309"/>
      <c r="AU353" s="309"/>
      <c r="AV353" s="309"/>
      <c r="AW353" s="309"/>
      <c r="AX353" s="309"/>
      <c r="AY353" s="309">
        <f t="shared" ref="AY353:AY368" si="54">SUM(AV353:AX353)</f>
        <v>0</v>
      </c>
      <c r="AZ353" s="306"/>
      <c r="BA353" s="306"/>
    </row>
    <row r="354" spans="1:53" s="303" customFormat="1" ht="12.75">
      <c r="E354" s="210" t="s">
        <v>1411</v>
      </c>
      <c r="F354" s="210"/>
      <c r="G354" s="202"/>
      <c r="H354" s="202"/>
      <c r="I354" s="304" t="str">
        <f t="shared" si="50"/>
        <v/>
      </c>
      <c r="J354" s="202">
        <f>H353+J353</f>
        <v>171</v>
      </c>
      <c r="K354" s="310"/>
      <c r="L354" s="311"/>
      <c r="M354" s="210"/>
      <c r="N354" s="210"/>
      <c r="O354" s="210" t="str">
        <f t="shared" si="51"/>
        <v/>
      </c>
      <c r="P354" s="210"/>
      <c r="Q354" s="210"/>
      <c r="R354" s="305"/>
      <c r="AD354" s="303" t="str">
        <f t="shared" si="52"/>
        <v/>
      </c>
      <c r="AE354" s="306"/>
      <c r="AF354" s="307"/>
      <c r="AG354" s="307"/>
      <c r="AH354" s="307"/>
      <c r="AI354" s="64" t="e">
        <f t="shared" si="49"/>
        <v>#N/A</v>
      </c>
      <c r="AJ354" s="64"/>
      <c r="AK354" s="307"/>
      <c r="AL354" s="312"/>
      <c r="AM354" s="312"/>
      <c r="AN354" s="313">
        <f t="shared" si="53"/>
        <v>0</v>
      </c>
      <c r="AO354" s="314"/>
      <c r="AP354" s="314"/>
      <c r="AQ354" s="314"/>
      <c r="AR354" s="314"/>
      <c r="AS354" s="314"/>
      <c r="AT354" s="314"/>
      <c r="AU354" s="314"/>
      <c r="AV354" s="314"/>
      <c r="AW354" s="314"/>
      <c r="AX354" s="314"/>
      <c r="AY354" s="314">
        <f t="shared" si="54"/>
        <v>0</v>
      </c>
      <c r="AZ354" s="306"/>
    </row>
    <row r="355" spans="1:53" s="303" customFormat="1" ht="12.75">
      <c r="G355" s="315"/>
      <c r="H355" s="202"/>
      <c r="I355" s="316" t="str">
        <f t="shared" si="50"/>
        <v/>
      </c>
      <c r="J355" s="315"/>
      <c r="K355" s="317"/>
      <c r="L355" s="318"/>
      <c r="O355" s="303" t="str">
        <f t="shared" si="51"/>
        <v/>
      </c>
      <c r="R355" s="305"/>
      <c r="AD355" s="303" t="str">
        <f t="shared" si="52"/>
        <v/>
      </c>
      <c r="AF355" s="307"/>
      <c r="AG355" s="307"/>
      <c r="AH355" s="307"/>
      <c r="AI355" s="64" t="e">
        <f t="shared" si="49"/>
        <v>#N/A</v>
      </c>
      <c r="AJ355" s="64"/>
      <c r="AK355" s="307"/>
      <c r="AL355" s="312"/>
      <c r="AM355" s="312"/>
      <c r="AN355" s="313">
        <f t="shared" si="53"/>
        <v>0</v>
      </c>
      <c r="AO355" s="314"/>
      <c r="AP355" s="314"/>
      <c r="AQ355" s="314"/>
      <c r="AR355" s="314"/>
      <c r="AS355" s="314"/>
      <c r="AT355" s="314"/>
      <c r="AU355" s="314"/>
      <c r="AV355" s="314"/>
      <c r="AW355" s="314"/>
      <c r="AX355" s="314"/>
      <c r="AY355" s="314">
        <f t="shared" si="54"/>
        <v>0</v>
      </c>
      <c r="AZ355" s="306"/>
    </row>
    <row r="356" spans="1:53" s="303" customFormat="1" ht="12.75">
      <c r="B356" s="306"/>
      <c r="F356" s="306"/>
      <c r="G356" s="306"/>
      <c r="H356" s="209"/>
      <c r="I356" s="319" t="str">
        <f t="shared" si="50"/>
        <v/>
      </c>
      <c r="J356" s="306"/>
      <c r="K356" s="320"/>
      <c r="L356" s="321"/>
      <c r="M356" s="306"/>
      <c r="N356" s="306"/>
      <c r="O356" s="306" t="str">
        <f t="shared" si="51"/>
        <v/>
      </c>
      <c r="P356" s="306"/>
      <c r="Q356" s="306"/>
      <c r="R356" s="322"/>
      <c r="S356" s="306"/>
      <c r="T356" s="306"/>
      <c r="U356" s="306"/>
      <c r="V356" s="306"/>
      <c r="W356" s="306"/>
      <c r="X356" s="306"/>
      <c r="Y356" s="306"/>
      <c r="Z356" s="306"/>
      <c r="AA356" s="306"/>
      <c r="AB356" s="306"/>
      <c r="AC356" s="306"/>
      <c r="AD356" s="306" t="str">
        <f t="shared" si="52"/>
        <v/>
      </c>
      <c r="AF356" s="323"/>
      <c r="AG356" s="323"/>
      <c r="AH356" s="323"/>
      <c r="AI356" s="64" t="e">
        <f t="shared" si="49"/>
        <v>#N/A</v>
      </c>
      <c r="AJ356" s="64"/>
      <c r="AK356" s="323"/>
      <c r="AL356" s="312"/>
      <c r="AM356" s="312"/>
      <c r="AN356" s="313">
        <f t="shared" si="53"/>
        <v>0</v>
      </c>
      <c r="AO356" s="314"/>
      <c r="AP356" s="314"/>
      <c r="AQ356" s="314"/>
      <c r="AR356" s="314"/>
      <c r="AS356" s="314"/>
      <c r="AT356" s="314"/>
      <c r="AU356" s="314"/>
      <c r="AV356" s="314"/>
      <c r="AW356" s="314"/>
      <c r="AX356" s="314"/>
      <c r="AY356" s="314">
        <f t="shared" si="54"/>
        <v>0</v>
      </c>
      <c r="AZ356" s="306"/>
    </row>
    <row r="357" spans="1:53" s="303" customFormat="1">
      <c r="B357" s="201">
        <v>353</v>
      </c>
      <c r="C357" s="259">
        <v>1</v>
      </c>
      <c r="D357" s="259">
        <v>1</v>
      </c>
      <c r="E357" s="306">
        <v>1</v>
      </c>
      <c r="F357" s="219" t="s">
        <v>1412</v>
      </c>
      <c r="G357" s="219" t="s">
        <v>1413</v>
      </c>
      <c r="H357" s="220" t="s">
        <v>23</v>
      </c>
      <c r="I357" s="221" t="str">
        <f t="shared" si="50"/>
        <v>LAKI LAKI</v>
      </c>
      <c r="J357" s="219" t="s">
        <v>1414</v>
      </c>
      <c r="K357" s="222">
        <v>27590</v>
      </c>
      <c r="L357" s="223">
        <f t="shared" ref="L357:L388" ca="1" si="55">DATEDIF(K357,TODAY(),"Y")</f>
        <v>44</v>
      </c>
      <c r="M357" s="219" t="s">
        <v>253</v>
      </c>
      <c r="N357" s="224" t="s">
        <v>220</v>
      </c>
      <c r="O357" s="219" t="str">
        <f t="shared" si="51"/>
        <v>ISLAM</v>
      </c>
      <c r="P357" s="219" t="s">
        <v>221</v>
      </c>
      <c r="Q357" s="219" t="s">
        <v>222</v>
      </c>
      <c r="R357" s="225">
        <v>1</v>
      </c>
      <c r="S357" s="219" t="s">
        <v>256</v>
      </c>
      <c r="T357" s="219" t="s">
        <v>283</v>
      </c>
      <c r="U357" s="219" t="s">
        <v>1415</v>
      </c>
      <c r="V357" s="219" t="s">
        <v>1416</v>
      </c>
      <c r="W357" s="219" t="s">
        <v>1417</v>
      </c>
      <c r="X357" s="219" t="s">
        <v>1413</v>
      </c>
      <c r="Y357" s="219" t="s">
        <v>1418</v>
      </c>
      <c r="Z357" s="219" t="s">
        <v>22</v>
      </c>
      <c r="AA357" s="219" t="s">
        <v>229</v>
      </c>
      <c r="AB357" s="219" t="s">
        <v>230</v>
      </c>
      <c r="AC357" s="219" t="s">
        <v>231</v>
      </c>
      <c r="AD357" s="226" t="str">
        <f t="shared" si="52"/>
        <v>INDONESIA</v>
      </c>
      <c r="AE357" s="224" t="s">
        <v>1419</v>
      </c>
      <c r="AF357" s="227" t="s">
        <v>809</v>
      </c>
      <c r="AG357" s="228" t="s">
        <v>524</v>
      </c>
      <c r="AH357" s="228"/>
      <c r="AI357" s="64" t="e">
        <f t="shared" si="49"/>
        <v>#N/A</v>
      </c>
      <c r="AJ357" s="64"/>
      <c r="AK357" s="228"/>
      <c r="AL357" s="308"/>
      <c r="AM357" s="308"/>
      <c r="AN357" s="313">
        <f t="shared" si="53"/>
        <v>0</v>
      </c>
      <c r="AO357" s="309"/>
      <c r="AP357" s="309"/>
      <c r="AQ357" s="309"/>
      <c r="AR357" s="309"/>
      <c r="AS357" s="309"/>
      <c r="AT357" s="309"/>
      <c r="AU357" s="309"/>
      <c r="AV357" s="309"/>
      <c r="AW357" s="309"/>
      <c r="AX357" s="309"/>
      <c r="AY357" s="314">
        <f t="shared" si="54"/>
        <v>0</v>
      </c>
      <c r="AZ357" s="306"/>
      <c r="BA357" s="306"/>
    </row>
    <row r="358" spans="1:53" s="226" customFormat="1">
      <c r="A358" s="71"/>
      <c r="B358" s="71">
        <v>354</v>
      </c>
      <c r="C358" s="259">
        <v>2</v>
      </c>
      <c r="D358" s="259"/>
      <c r="E358" s="192">
        <v>2</v>
      </c>
      <c r="F358" s="88" t="s">
        <v>1420</v>
      </c>
      <c r="G358" s="89" t="s">
        <v>1421</v>
      </c>
      <c r="H358" s="90" t="s">
        <v>16</v>
      </c>
      <c r="I358" s="91" t="str">
        <f t="shared" si="50"/>
        <v>PEREMPUAN</v>
      </c>
      <c r="J358" s="64" t="s">
        <v>524</v>
      </c>
      <c r="K358" s="92">
        <v>29271</v>
      </c>
      <c r="L358" s="93">
        <f t="shared" ca="1" si="55"/>
        <v>40</v>
      </c>
      <c r="M358" s="64" t="s">
        <v>253</v>
      </c>
      <c r="N358" s="133" t="s">
        <v>220</v>
      </c>
      <c r="O358" s="120" t="str">
        <f t="shared" si="51"/>
        <v>ISLAM</v>
      </c>
      <c r="P358" s="64" t="s">
        <v>221</v>
      </c>
      <c r="Q358" s="64" t="s">
        <v>245</v>
      </c>
      <c r="R358" s="95">
        <v>3</v>
      </c>
      <c r="S358" s="64" t="s">
        <v>289</v>
      </c>
      <c r="T358" s="64" t="s">
        <v>246</v>
      </c>
      <c r="U358" s="64" t="s">
        <v>1422</v>
      </c>
      <c r="V358" s="64" t="s">
        <v>1423</v>
      </c>
      <c r="W358" s="96" t="s">
        <v>1417</v>
      </c>
      <c r="X358" s="64" t="s">
        <v>1413</v>
      </c>
      <c r="Y358" s="229" t="s">
        <v>1418</v>
      </c>
      <c r="Z358" s="64" t="s">
        <v>22</v>
      </c>
      <c r="AA358" s="64" t="s">
        <v>229</v>
      </c>
      <c r="AB358" s="64" t="s">
        <v>230</v>
      </c>
      <c r="AC358" s="64" t="s">
        <v>231</v>
      </c>
      <c r="AD358" t="str">
        <f t="shared" si="52"/>
        <v>INDONESIA</v>
      </c>
      <c r="AE358" s="94" t="s">
        <v>1419</v>
      </c>
      <c r="AF358" s="97" t="s">
        <v>809</v>
      </c>
      <c r="AG358" s="64" t="s">
        <v>524</v>
      </c>
      <c r="AH358" s="64"/>
      <c r="AI358" s="64">
        <f t="shared" si="49"/>
        <v>2</v>
      </c>
      <c r="AJ358" s="64"/>
      <c r="AK358" s="64"/>
      <c r="AL358" s="230"/>
      <c r="AM358" s="230"/>
      <c r="AN358" s="230">
        <f t="shared" si="53"/>
        <v>0</v>
      </c>
      <c r="AO358" s="232"/>
      <c r="AP358" s="232"/>
      <c r="AQ358" s="232"/>
      <c r="AR358" s="232"/>
      <c r="AS358" s="232"/>
      <c r="AT358" s="232"/>
      <c r="AU358" s="232"/>
      <c r="AV358" s="232"/>
      <c r="AW358" s="232"/>
      <c r="AX358" s="232"/>
      <c r="AY358" s="233">
        <f t="shared" si="54"/>
        <v>0</v>
      </c>
      <c r="AZ358" s="234"/>
    </row>
    <row r="359" spans="1:53">
      <c r="B359" s="201">
        <v>355</v>
      </c>
      <c r="C359" s="259">
        <v>3</v>
      </c>
      <c r="D359" s="259"/>
      <c r="E359">
        <v>3</v>
      </c>
      <c r="F359" s="143" t="s">
        <v>1424</v>
      </c>
      <c r="G359" s="144" t="s">
        <v>1425</v>
      </c>
      <c r="H359" s="145" t="s">
        <v>16</v>
      </c>
      <c r="I359" s="146" t="str">
        <f t="shared" si="50"/>
        <v>PEREMPUAN</v>
      </c>
      <c r="J359" s="120" t="s">
        <v>524</v>
      </c>
      <c r="K359" s="147">
        <v>35670</v>
      </c>
      <c r="L359" s="139">
        <f t="shared" ca="1" si="55"/>
        <v>22</v>
      </c>
      <c r="M359" s="120" t="s">
        <v>253</v>
      </c>
      <c r="N359" s="133" t="s">
        <v>220</v>
      </c>
      <c r="O359" s="120" t="str">
        <f t="shared" si="51"/>
        <v>ISLAM</v>
      </c>
      <c r="P359" s="120" t="s">
        <v>254</v>
      </c>
      <c r="Q359" s="120" t="s">
        <v>255</v>
      </c>
      <c r="R359" s="148">
        <v>4</v>
      </c>
      <c r="S359" s="120" t="s">
        <v>223</v>
      </c>
      <c r="T359" s="120" t="s">
        <v>270</v>
      </c>
      <c r="U359" s="120" t="s">
        <v>1421</v>
      </c>
      <c r="V359" s="120" t="s">
        <v>1413</v>
      </c>
      <c r="W359" s="149" t="s">
        <v>1417</v>
      </c>
      <c r="X359" s="120" t="s">
        <v>1413</v>
      </c>
      <c r="Y359" s="238" t="s">
        <v>1418</v>
      </c>
      <c r="Z359" s="120" t="s">
        <v>22</v>
      </c>
      <c r="AA359" s="120" t="s">
        <v>229</v>
      </c>
      <c r="AB359" s="120" t="s">
        <v>230</v>
      </c>
      <c r="AC359" s="120" t="s">
        <v>231</v>
      </c>
      <c r="AD359" s="121" t="str">
        <f t="shared" si="52"/>
        <v>INDONESIA</v>
      </c>
      <c r="AE359" s="133" t="s">
        <v>1419</v>
      </c>
      <c r="AF359" s="122" t="s">
        <v>809</v>
      </c>
      <c r="AG359" s="111" t="s">
        <v>524</v>
      </c>
      <c r="AH359" s="111"/>
      <c r="AI359" s="64">
        <f t="shared" si="49"/>
        <v>3</v>
      </c>
      <c r="AJ359" s="64"/>
      <c r="AK359" s="111"/>
      <c r="AL359" s="207"/>
      <c r="AN359" s="124">
        <f t="shared" si="53"/>
        <v>0</v>
      </c>
      <c r="AY359" s="70">
        <f t="shared" si="54"/>
        <v>0</v>
      </c>
    </row>
    <row r="360" spans="1:53">
      <c r="B360" s="71">
        <v>356</v>
      </c>
      <c r="C360" s="259">
        <v>4</v>
      </c>
      <c r="D360" s="259"/>
      <c r="E360" s="121">
        <v>4</v>
      </c>
      <c r="F360" s="88" t="s">
        <v>1426</v>
      </c>
      <c r="G360" s="89" t="s">
        <v>1427</v>
      </c>
      <c r="H360" s="90" t="s">
        <v>16</v>
      </c>
      <c r="I360" s="91" t="str">
        <f t="shared" si="50"/>
        <v>PEREMPUAN</v>
      </c>
      <c r="J360" s="64" t="s">
        <v>230</v>
      </c>
      <c r="K360" s="92">
        <v>36647</v>
      </c>
      <c r="L360" s="93">
        <f t="shared" ca="1" si="55"/>
        <v>19</v>
      </c>
      <c r="M360" s="64" t="s">
        <v>253</v>
      </c>
      <c r="N360" s="94" t="s">
        <v>220</v>
      </c>
      <c r="O360" s="64" t="str">
        <f t="shared" si="51"/>
        <v>ISLAM</v>
      </c>
      <c r="P360" s="64" t="s">
        <v>254</v>
      </c>
      <c r="Q360" s="64" t="s">
        <v>255</v>
      </c>
      <c r="R360" s="95">
        <v>4</v>
      </c>
      <c r="S360" s="64" t="s">
        <v>348</v>
      </c>
      <c r="T360" s="64" t="s">
        <v>266</v>
      </c>
      <c r="U360" s="64" t="s">
        <v>1421</v>
      </c>
      <c r="V360" s="64" t="s">
        <v>1413</v>
      </c>
      <c r="W360" s="96" t="s">
        <v>1417</v>
      </c>
      <c r="X360" s="64" t="s">
        <v>1413</v>
      </c>
      <c r="Y360" s="229" t="s">
        <v>1418</v>
      </c>
      <c r="Z360" s="64" t="s">
        <v>22</v>
      </c>
      <c r="AA360" s="64" t="s">
        <v>229</v>
      </c>
      <c r="AB360" s="64" t="s">
        <v>230</v>
      </c>
      <c r="AC360" s="64" t="s">
        <v>231</v>
      </c>
      <c r="AD360" t="str">
        <f t="shared" si="52"/>
        <v>INDONESIA</v>
      </c>
      <c r="AE360" s="94" t="s">
        <v>1419</v>
      </c>
      <c r="AF360" s="97" t="s">
        <v>809</v>
      </c>
      <c r="AG360" s="64" t="s">
        <v>524</v>
      </c>
      <c r="AH360" s="64"/>
      <c r="AI360" s="64">
        <f t="shared" si="49"/>
        <v>3</v>
      </c>
      <c r="AJ360" s="64"/>
      <c r="AK360" s="64"/>
      <c r="AL360" s="207"/>
      <c r="AM360" s="207"/>
      <c r="AN360" s="124">
        <f t="shared" si="53"/>
        <v>0</v>
      </c>
      <c r="AO360" s="239"/>
      <c r="AP360" s="239"/>
      <c r="AQ360" s="239"/>
      <c r="AR360" s="239"/>
      <c r="AS360" s="239"/>
      <c r="AT360" s="239"/>
      <c r="AU360" s="239"/>
      <c r="AV360" s="239"/>
      <c r="AW360" s="239"/>
      <c r="AX360" s="239"/>
      <c r="AY360" s="239">
        <f t="shared" si="54"/>
        <v>0</v>
      </c>
      <c r="BA360" s="121"/>
    </row>
    <row r="361" spans="1:53">
      <c r="B361" s="201">
        <v>357</v>
      </c>
      <c r="C361" s="259">
        <v>5</v>
      </c>
      <c r="D361" s="259">
        <v>2</v>
      </c>
      <c r="E361" s="99">
        <v>1</v>
      </c>
      <c r="F361" s="100" t="s">
        <v>1428</v>
      </c>
      <c r="G361" s="101" t="s">
        <v>1429</v>
      </c>
      <c r="H361" s="102" t="s">
        <v>23</v>
      </c>
      <c r="I361" s="103" t="str">
        <f t="shared" si="50"/>
        <v>LAKI LAKI</v>
      </c>
      <c r="J361" s="104" t="s">
        <v>524</v>
      </c>
      <c r="K361" s="105">
        <v>16509</v>
      </c>
      <c r="L361" s="106">
        <f t="shared" ca="1" si="55"/>
        <v>75</v>
      </c>
      <c r="M361" s="104" t="s">
        <v>253</v>
      </c>
      <c r="N361" s="107" t="s">
        <v>220</v>
      </c>
      <c r="O361" s="104" t="str">
        <f t="shared" si="51"/>
        <v>ISLAM</v>
      </c>
      <c r="P361" s="104" t="s">
        <v>221</v>
      </c>
      <c r="Q361" s="104" t="s">
        <v>222</v>
      </c>
      <c r="R361" s="108">
        <v>1</v>
      </c>
      <c r="S361" s="104" t="s">
        <v>289</v>
      </c>
      <c r="T361" s="104" t="s">
        <v>283</v>
      </c>
      <c r="U361" s="104" t="s">
        <v>1430</v>
      </c>
      <c r="V361" s="104" t="s">
        <v>1431</v>
      </c>
      <c r="W361" s="109" t="s">
        <v>1432</v>
      </c>
      <c r="X361" s="104" t="s">
        <v>1429</v>
      </c>
      <c r="Y361" s="235" t="s">
        <v>1418</v>
      </c>
      <c r="Z361" s="104" t="s">
        <v>22</v>
      </c>
      <c r="AA361" s="104" t="s">
        <v>229</v>
      </c>
      <c r="AB361" s="104" t="s">
        <v>230</v>
      </c>
      <c r="AC361" s="104" t="s">
        <v>231</v>
      </c>
      <c r="AD361" s="99" t="str">
        <f t="shared" si="52"/>
        <v>INDONESIA</v>
      </c>
      <c r="AE361" s="133" t="s">
        <v>1419</v>
      </c>
      <c r="AF361" s="122" t="s">
        <v>809</v>
      </c>
      <c r="AG361" s="111" t="s">
        <v>524</v>
      </c>
      <c r="AH361" s="111"/>
      <c r="AI361" s="64" t="e">
        <f t="shared" si="49"/>
        <v>#N/A</v>
      </c>
      <c r="AJ361" s="64"/>
      <c r="AK361" s="111"/>
      <c r="AN361" s="124">
        <f t="shared" si="53"/>
        <v>0</v>
      </c>
      <c r="AY361" s="70">
        <f t="shared" si="54"/>
        <v>0</v>
      </c>
    </row>
    <row r="362" spans="1:53" s="99" customFormat="1">
      <c r="A362" s="121"/>
      <c r="B362" s="71">
        <v>358</v>
      </c>
      <c r="C362" s="259">
        <v>6</v>
      </c>
      <c r="D362" s="259"/>
      <c r="E362" s="121">
        <v>2</v>
      </c>
      <c r="F362" s="143" t="s">
        <v>1433</v>
      </c>
      <c r="G362" s="144" t="s">
        <v>1434</v>
      </c>
      <c r="H362" s="145" t="s">
        <v>16</v>
      </c>
      <c r="I362" s="146" t="str">
        <f t="shared" si="50"/>
        <v>PEREMPUAN</v>
      </c>
      <c r="J362" s="120" t="s">
        <v>524</v>
      </c>
      <c r="K362" s="147">
        <v>18360</v>
      </c>
      <c r="L362" s="93">
        <f t="shared" ca="1" si="55"/>
        <v>70</v>
      </c>
      <c r="M362" s="120" t="s">
        <v>253</v>
      </c>
      <c r="N362" s="133" t="s">
        <v>220</v>
      </c>
      <c r="O362" s="120" t="str">
        <f t="shared" si="51"/>
        <v>ISLAM</v>
      </c>
      <c r="P362" s="120" t="s">
        <v>221</v>
      </c>
      <c r="Q362" s="120" t="s">
        <v>245</v>
      </c>
      <c r="R362" s="148">
        <v>3</v>
      </c>
      <c r="S362" s="120" t="s">
        <v>289</v>
      </c>
      <c r="T362" s="120" t="s">
        <v>246</v>
      </c>
      <c r="U362" s="120" t="s">
        <v>1435</v>
      </c>
      <c r="V362" s="120" t="s">
        <v>1436</v>
      </c>
      <c r="W362" s="149" t="s">
        <v>1432</v>
      </c>
      <c r="X362" s="120" t="s">
        <v>1429</v>
      </c>
      <c r="Y362" s="238" t="s">
        <v>1418</v>
      </c>
      <c r="Z362" s="120" t="s">
        <v>22</v>
      </c>
      <c r="AA362" s="120" t="s">
        <v>229</v>
      </c>
      <c r="AB362" s="120" t="s">
        <v>230</v>
      </c>
      <c r="AC362" s="120" t="s">
        <v>231</v>
      </c>
      <c r="AD362" s="121" t="str">
        <f t="shared" si="52"/>
        <v>INDONESIA</v>
      </c>
      <c r="AE362" s="94" t="s">
        <v>1419</v>
      </c>
      <c r="AF362" s="122" t="s">
        <v>809</v>
      </c>
      <c r="AG362" s="120" t="s">
        <v>524</v>
      </c>
      <c r="AH362" s="120"/>
      <c r="AI362" s="64">
        <f t="shared" si="49"/>
        <v>2</v>
      </c>
      <c r="AJ362" s="64"/>
      <c r="AK362" s="104"/>
      <c r="AL362" s="124"/>
      <c r="AM362" s="124"/>
      <c r="AN362" s="124">
        <f t="shared" si="53"/>
        <v>0</v>
      </c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239">
        <f t="shared" si="54"/>
        <v>0</v>
      </c>
      <c r="AZ362" s="71"/>
    </row>
    <row r="363" spans="1:53" s="121" customFormat="1">
      <c r="B363" s="201">
        <v>359</v>
      </c>
      <c r="C363" s="259">
        <v>7</v>
      </c>
      <c r="D363" s="259"/>
      <c r="E363" s="121">
        <v>3</v>
      </c>
      <c r="F363" s="127"/>
      <c r="G363" s="128" t="s">
        <v>1437</v>
      </c>
      <c r="H363" s="129" t="s">
        <v>23</v>
      </c>
      <c r="I363" s="130" t="str">
        <f t="shared" si="50"/>
        <v>LAKI LAKI</v>
      </c>
      <c r="J363" s="131" t="s">
        <v>524</v>
      </c>
      <c r="K363" s="132">
        <v>30294</v>
      </c>
      <c r="L363" s="159">
        <f t="shared" ca="1" si="55"/>
        <v>37</v>
      </c>
      <c r="M363" s="131"/>
      <c r="N363" s="248" t="s">
        <v>220</v>
      </c>
      <c r="O363" s="131" t="str">
        <f t="shared" si="51"/>
        <v>ISLAM</v>
      </c>
      <c r="P363" s="131" t="s">
        <v>254</v>
      </c>
      <c r="Q363" s="131" t="s">
        <v>255</v>
      </c>
      <c r="R363" s="134">
        <v>4</v>
      </c>
      <c r="S363" s="131" t="s">
        <v>256</v>
      </c>
      <c r="T363" s="131" t="s">
        <v>261</v>
      </c>
      <c r="U363" s="131" t="s">
        <v>1434</v>
      </c>
      <c r="V363" s="131" t="s">
        <v>1429</v>
      </c>
      <c r="W363" s="149" t="s">
        <v>1432</v>
      </c>
      <c r="X363" s="131" t="s">
        <v>1429</v>
      </c>
      <c r="Y363" s="236" t="s">
        <v>1418</v>
      </c>
      <c r="Z363" s="131" t="s">
        <v>22</v>
      </c>
      <c r="AA363" s="131" t="s">
        <v>229</v>
      </c>
      <c r="AB363" s="131" t="s">
        <v>230</v>
      </c>
      <c r="AC363" s="131" t="s">
        <v>231</v>
      </c>
      <c r="AD363" s="126" t="str">
        <f t="shared" si="52"/>
        <v>INDONESIA</v>
      </c>
      <c r="AE363" s="133" t="s">
        <v>1419</v>
      </c>
      <c r="AF363" s="178" t="s">
        <v>809</v>
      </c>
      <c r="AG363" s="111" t="s">
        <v>524</v>
      </c>
      <c r="AH363" s="111"/>
      <c r="AI363" s="64">
        <f t="shared" si="49"/>
        <v>3</v>
      </c>
      <c r="AJ363" s="64"/>
      <c r="AK363" s="111"/>
      <c r="AL363" s="207"/>
      <c r="AM363" s="207"/>
      <c r="AN363" s="124">
        <f t="shared" si="53"/>
        <v>0</v>
      </c>
      <c r="AO363" s="239"/>
      <c r="AP363" s="239"/>
      <c r="AQ363" s="239"/>
      <c r="AR363" s="239"/>
      <c r="AS363" s="239"/>
      <c r="AT363" s="239"/>
      <c r="AU363" s="239"/>
      <c r="AV363" s="239"/>
      <c r="AW363" s="239"/>
      <c r="AX363" s="239"/>
      <c r="AY363" s="239">
        <f t="shared" si="54"/>
        <v>0</v>
      </c>
      <c r="AZ363" s="71"/>
    </row>
    <row r="364" spans="1:53" s="126" customFormat="1">
      <c r="A364" s="121"/>
      <c r="B364" s="71">
        <v>360</v>
      </c>
      <c r="C364" s="259">
        <v>8</v>
      </c>
      <c r="D364" s="259">
        <v>3</v>
      </c>
      <c r="E364" s="104">
        <v>1</v>
      </c>
      <c r="F364" s="88" t="s">
        <v>1438</v>
      </c>
      <c r="G364" s="89" t="s">
        <v>1439</v>
      </c>
      <c r="H364" s="90" t="s">
        <v>23</v>
      </c>
      <c r="I364" s="91" t="str">
        <f t="shared" si="50"/>
        <v>LAKI LAKI</v>
      </c>
      <c r="J364" s="64" t="s">
        <v>219</v>
      </c>
      <c r="K364" s="92">
        <v>20647</v>
      </c>
      <c r="L364" s="93">
        <f t="shared" ca="1" si="55"/>
        <v>63</v>
      </c>
      <c r="M364" s="64" t="s">
        <v>253</v>
      </c>
      <c r="N364" s="94" t="s">
        <v>220</v>
      </c>
      <c r="O364" s="64" t="str">
        <f t="shared" si="51"/>
        <v>ISLAM</v>
      </c>
      <c r="P364" s="64" t="s">
        <v>1440</v>
      </c>
      <c r="Q364" s="104" t="s">
        <v>222</v>
      </c>
      <c r="R364" s="95">
        <v>1</v>
      </c>
      <c r="S364" s="64" t="s">
        <v>256</v>
      </c>
      <c r="T364" s="64" t="s">
        <v>283</v>
      </c>
      <c r="U364" s="64" t="s">
        <v>1441</v>
      </c>
      <c r="V364" s="64" t="s">
        <v>1441</v>
      </c>
      <c r="W364" s="109" t="s">
        <v>1442</v>
      </c>
      <c r="X364" s="64" t="s">
        <v>1147</v>
      </c>
      <c r="Y364" s="229" t="s">
        <v>1418</v>
      </c>
      <c r="Z364" s="64" t="s">
        <v>22</v>
      </c>
      <c r="AA364" s="64" t="s">
        <v>229</v>
      </c>
      <c r="AB364" s="64" t="s">
        <v>230</v>
      </c>
      <c r="AC364" s="64" t="s">
        <v>231</v>
      </c>
      <c r="AD364" t="str">
        <f t="shared" si="52"/>
        <v>INDONESIA</v>
      </c>
      <c r="AE364" s="94" t="s">
        <v>1419</v>
      </c>
      <c r="AF364" s="122" t="s">
        <v>809</v>
      </c>
      <c r="AG364" s="111" t="s">
        <v>166</v>
      </c>
      <c r="AH364" s="111"/>
      <c r="AI364" s="64" t="e">
        <f t="shared" si="49"/>
        <v>#N/A</v>
      </c>
      <c r="AJ364" s="64"/>
      <c r="AK364" s="111"/>
      <c r="AL364" s="136"/>
      <c r="AM364" s="136"/>
      <c r="AN364" s="241">
        <f t="shared" si="53"/>
        <v>0</v>
      </c>
      <c r="AO364" s="137"/>
      <c r="AP364" s="137"/>
      <c r="AQ364" s="137"/>
      <c r="AR364" s="137"/>
      <c r="AS364" s="137"/>
      <c r="AT364" s="137"/>
      <c r="AU364" s="137"/>
      <c r="AV364" s="137"/>
      <c r="AW364" s="137"/>
      <c r="AX364" s="137"/>
      <c r="AY364" s="137">
        <f t="shared" si="54"/>
        <v>0</v>
      </c>
      <c r="AZ364" s="138"/>
    </row>
    <row r="365" spans="1:53">
      <c r="B365" s="201">
        <v>361</v>
      </c>
      <c r="C365" s="259">
        <v>9</v>
      </c>
      <c r="D365" s="259"/>
      <c r="E365">
        <v>2</v>
      </c>
      <c r="F365" s="193" t="s">
        <v>1443</v>
      </c>
      <c r="G365" s="144" t="s">
        <v>1444</v>
      </c>
      <c r="H365" s="145" t="s">
        <v>23</v>
      </c>
      <c r="I365" s="146" t="str">
        <f t="shared" si="50"/>
        <v>LAKI LAKI</v>
      </c>
      <c r="J365" s="120" t="s">
        <v>230</v>
      </c>
      <c r="K365" s="147">
        <v>38510</v>
      </c>
      <c r="L365" s="139">
        <f t="shared" ca="1" si="55"/>
        <v>14</v>
      </c>
      <c r="M365" s="120"/>
      <c r="N365" s="187" t="s">
        <v>220</v>
      </c>
      <c r="O365" s="120" t="str">
        <f t="shared" si="51"/>
        <v>ISLAM</v>
      </c>
      <c r="P365" s="120" t="s">
        <v>254</v>
      </c>
      <c r="Q365" s="120" t="s">
        <v>1445</v>
      </c>
      <c r="R365" s="148">
        <v>6</v>
      </c>
      <c r="S365" s="120" t="s">
        <v>369</v>
      </c>
      <c r="T365" s="120" t="s">
        <v>266</v>
      </c>
      <c r="U365" s="120" t="s">
        <v>1446</v>
      </c>
      <c r="V365" s="120" t="s">
        <v>1447</v>
      </c>
      <c r="W365" s="96" t="s">
        <v>1442</v>
      </c>
      <c r="X365" s="120" t="s">
        <v>1147</v>
      </c>
      <c r="Y365" s="238" t="s">
        <v>1418</v>
      </c>
      <c r="Z365" s="120" t="s">
        <v>22</v>
      </c>
      <c r="AA365" s="120" t="s">
        <v>229</v>
      </c>
      <c r="AB365" s="120" t="s">
        <v>230</v>
      </c>
      <c r="AC365" s="120" t="s">
        <v>231</v>
      </c>
      <c r="AD365" s="121" t="str">
        <f t="shared" si="52"/>
        <v>INDONESIA</v>
      </c>
      <c r="AE365" s="133" t="s">
        <v>1419</v>
      </c>
      <c r="AF365" s="122" t="s">
        <v>809</v>
      </c>
      <c r="AG365" s="111" t="s">
        <v>166</v>
      </c>
      <c r="AH365" s="111"/>
      <c r="AI365" s="64" t="e">
        <f t="shared" si="49"/>
        <v>#N/A</v>
      </c>
      <c r="AJ365" s="64"/>
      <c r="AK365" s="111"/>
      <c r="AN365" s="124">
        <f t="shared" si="53"/>
        <v>0</v>
      </c>
      <c r="AY365" s="70">
        <f t="shared" si="54"/>
        <v>0</v>
      </c>
    </row>
    <row r="366" spans="1:53">
      <c r="B366" s="71">
        <v>362</v>
      </c>
      <c r="C366" s="259">
        <v>10</v>
      </c>
      <c r="D366" s="259"/>
      <c r="E366" s="121">
        <v>3</v>
      </c>
      <c r="F366" s="176" t="s">
        <v>1448</v>
      </c>
      <c r="G366" s="128" t="s">
        <v>1449</v>
      </c>
      <c r="H366" s="129" t="s">
        <v>23</v>
      </c>
      <c r="I366" s="130" t="str">
        <f t="shared" si="50"/>
        <v>LAKI LAKI</v>
      </c>
      <c r="J366" s="131" t="s">
        <v>230</v>
      </c>
      <c r="K366" s="132">
        <v>38512</v>
      </c>
      <c r="L366" s="159">
        <f t="shared" ca="1" si="55"/>
        <v>14</v>
      </c>
      <c r="M366" s="131"/>
      <c r="N366" s="248" t="s">
        <v>220</v>
      </c>
      <c r="O366" s="131" t="str">
        <f t="shared" si="51"/>
        <v>ISLAM</v>
      </c>
      <c r="P366" s="131" t="s">
        <v>254</v>
      </c>
      <c r="Q366" s="131" t="s">
        <v>1445</v>
      </c>
      <c r="R366" s="134">
        <v>6</v>
      </c>
      <c r="S366" s="131" t="s">
        <v>369</v>
      </c>
      <c r="T366" s="131" t="s">
        <v>266</v>
      </c>
      <c r="U366" s="131" t="s">
        <v>1446</v>
      </c>
      <c r="V366" s="131" t="s">
        <v>1447</v>
      </c>
      <c r="W366" s="96" t="s">
        <v>1442</v>
      </c>
      <c r="X366" s="131" t="s">
        <v>1147</v>
      </c>
      <c r="Y366" s="236" t="s">
        <v>1418</v>
      </c>
      <c r="Z366" s="131" t="s">
        <v>22</v>
      </c>
      <c r="AA366" s="131" t="s">
        <v>229</v>
      </c>
      <c r="AB366" s="131" t="s">
        <v>230</v>
      </c>
      <c r="AC366" s="131" t="s">
        <v>231</v>
      </c>
      <c r="AD366" s="126" t="str">
        <f t="shared" si="52"/>
        <v>INDONESIA</v>
      </c>
      <c r="AE366" s="94" t="s">
        <v>1419</v>
      </c>
      <c r="AF366" s="178" t="s">
        <v>809</v>
      </c>
      <c r="AG366" s="142" t="s">
        <v>166</v>
      </c>
      <c r="AH366" s="142"/>
      <c r="AI366" s="64" t="e">
        <f t="shared" si="49"/>
        <v>#N/A</v>
      </c>
      <c r="AJ366" s="64"/>
      <c r="AK366" s="142"/>
      <c r="AL366" s="207"/>
      <c r="AM366" s="207"/>
      <c r="AN366" s="124">
        <f t="shared" si="53"/>
        <v>0</v>
      </c>
      <c r="AO366" s="239"/>
      <c r="AP366" s="239"/>
      <c r="AQ366" s="239"/>
      <c r="AR366" s="239"/>
      <c r="AS366" s="239"/>
      <c r="AT366" s="239"/>
      <c r="AU366" s="239"/>
      <c r="AV366" s="239"/>
      <c r="AW366" s="239"/>
      <c r="AX366" s="239"/>
      <c r="AY366" s="70">
        <f t="shared" si="54"/>
        <v>0</v>
      </c>
      <c r="BA366" s="121"/>
    </row>
    <row r="367" spans="1:53" s="126" customFormat="1">
      <c r="A367" s="121"/>
      <c r="B367" s="201">
        <v>363</v>
      </c>
      <c r="C367" s="259">
        <v>11</v>
      </c>
      <c r="D367" s="259">
        <v>4</v>
      </c>
      <c r="E367" s="99">
        <v>1</v>
      </c>
      <c r="F367" s="88" t="s">
        <v>1450</v>
      </c>
      <c r="G367" s="89" t="s">
        <v>1451</v>
      </c>
      <c r="H367" s="90" t="s">
        <v>23</v>
      </c>
      <c r="I367" s="91" t="str">
        <f t="shared" si="50"/>
        <v>LAKI LAKI</v>
      </c>
      <c r="J367" s="64" t="s">
        <v>467</v>
      </c>
      <c r="K367" s="92">
        <v>32590</v>
      </c>
      <c r="L367" s="93">
        <f t="shared" ca="1" si="55"/>
        <v>31</v>
      </c>
      <c r="M367" s="64" t="s">
        <v>253</v>
      </c>
      <c r="N367" s="94" t="s">
        <v>220</v>
      </c>
      <c r="O367" s="64" t="str">
        <f t="shared" si="51"/>
        <v>ISLAM</v>
      </c>
      <c r="P367" s="64" t="s">
        <v>221</v>
      </c>
      <c r="Q367" s="104" t="s">
        <v>222</v>
      </c>
      <c r="R367" s="95">
        <v>1</v>
      </c>
      <c r="S367" s="64" t="s">
        <v>289</v>
      </c>
      <c r="T367" s="64" t="s">
        <v>674</v>
      </c>
      <c r="U367" s="64" t="s">
        <v>1452</v>
      </c>
      <c r="V367" s="64" t="s">
        <v>1439</v>
      </c>
      <c r="W367" s="170" t="s">
        <v>1453</v>
      </c>
      <c r="X367" s="64" t="s">
        <v>1451</v>
      </c>
      <c r="Y367" s="229" t="s">
        <v>1418</v>
      </c>
      <c r="Z367" s="64" t="s">
        <v>22</v>
      </c>
      <c r="AA367" s="64" t="s">
        <v>229</v>
      </c>
      <c r="AB367" s="64" t="s">
        <v>230</v>
      </c>
      <c r="AC367" s="64" t="s">
        <v>231</v>
      </c>
      <c r="AD367" t="str">
        <f t="shared" si="52"/>
        <v>INDONESIA</v>
      </c>
      <c r="AE367" s="133" t="s">
        <v>1419</v>
      </c>
      <c r="AF367" s="122" t="s">
        <v>809</v>
      </c>
      <c r="AG367" s="142" t="s">
        <v>166</v>
      </c>
      <c r="AH367" s="142"/>
      <c r="AI367" s="64" t="e">
        <f t="shared" si="49"/>
        <v>#N/A</v>
      </c>
      <c r="AJ367" s="64"/>
      <c r="AK367" s="142"/>
      <c r="AL367" s="136"/>
      <c r="AM367" s="136"/>
      <c r="AN367" s="241">
        <f t="shared" si="53"/>
        <v>0</v>
      </c>
      <c r="AO367" s="137"/>
      <c r="AP367" s="137"/>
      <c r="AQ367" s="137"/>
      <c r="AR367" s="137"/>
      <c r="AS367" s="137"/>
      <c r="AT367" s="137"/>
      <c r="AU367" s="137"/>
      <c r="AV367" s="137"/>
      <c r="AW367" s="137"/>
      <c r="AX367" s="137"/>
      <c r="AY367" s="137">
        <f t="shared" si="54"/>
        <v>0</v>
      </c>
      <c r="AZ367" s="138"/>
    </row>
    <row r="368" spans="1:53">
      <c r="B368" s="71">
        <v>364</v>
      </c>
      <c r="C368" s="259">
        <v>12</v>
      </c>
      <c r="D368" s="259"/>
      <c r="E368">
        <v>2</v>
      </c>
      <c r="F368" s="98" t="s">
        <v>1454</v>
      </c>
      <c r="G368" s="89" t="s">
        <v>1455</v>
      </c>
      <c r="H368" s="90" t="s">
        <v>16</v>
      </c>
      <c r="I368" s="91" t="str">
        <f t="shared" si="50"/>
        <v>PEREMPUAN</v>
      </c>
      <c r="J368" s="64" t="s">
        <v>244</v>
      </c>
      <c r="K368" s="92">
        <v>33886</v>
      </c>
      <c r="L368" s="93">
        <f t="shared" ca="1" si="55"/>
        <v>27</v>
      </c>
      <c r="M368" s="64"/>
      <c r="N368" s="246" t="s">
        <v>220</v>
      </c>
      <c r="O368" s="64" t="str">
        <f t="shared" si="51"/>
        <v>ISLAM</v>
      </c>
      <c r="P368" s="64" t="s">
        <v>221</v>
      </c>
      <c r="Q368" s="64" t="s">
        <v>245</v>
      </c>
      <c r="R368" s="95">
        <v>3</v>
      </c>
      <c r="S368" s="64" t="s">
        <v>223</v>
      </c>
      <c r="T368" s="64" t="s">
        <v>246</v>
      </c>
      <c r="U368" s="64" t="s">
        <v>1456</v>
      </c>
      <c r="V368" s="64" t="s">
        <v>1457</v>
      </c>
      <c r="W368" s="171" t="s">
        <v>1453</v>
      </c>
      <c r="X368" s="64" t="s">
        <v>1451</v>
      </c>
      <c r="Y368" s="229" t="s">
        <v>1418</v>
      </c>
      <c r="Z368" s="64"/>
      <c r="AA368" s="64"/>
      <c r="AB368" s="64"/>
      <c r="AC368" s="64"/>
      <c r="AD368" t="str">
        <f t="shared" si="52"/>
        <v>INDONESIA</v>
      </c>
      <c r="AE368" s="94" t="s">
        <v>1419</v>
      </c>
      <c r="AF368" s="324" t="s">
        <v>809</v>
      </c>
      <c r="AG368" s="142" t="s">
        <v>166</v>
      </c>
      <c r="AH368" s="142"/>
      <c r="AI368" s="64">
        <f t="shared" si="49"/>
        <v>2</v>
      </c>
      <c r="AJ368" s="64"/>
      <c r="AK368" s="142"/>
      <c r="AN368" s="207">
        <f t="shared" si="53"/>
        <v>0</v>
      </c>
      <c r="AY368" s="70">
        <f t="shared" si="54"/>
        <v>0</v>
      </c>
    </row>
    <row r="369" spans="1:53">
      <c r="B369" s="201">
        <v>365</v>
      </c>
      <c r="C369" s="259">
        <v>13</v>
      </c>
      <c r="D369" s="259">
        <v>5</v>
      </c>
      <c r="E369" s="99">
        <v>1</v>
      </c>
      <c r="F369" s="100" t="s">
        <v>1458</v>
      </c>
      <c r="G369" s="101" t="s">
        <v>1459</v>
      </c>
      <c r="H369" s="102" t="s">
        <v>23</v>
      </c>
      <c r="I369" s="103" t="str">
        <f t="shared" si="50"/>
        <v>LAKI LAKI</v>
      </c>
      <c r="J369" s="104" t="s">
        <v>414</v>
      </c>
      <c r="K369" s="105">
        <v>27238</v>
      </c>
      <c r="L369" s="106">
        <f t="shared" ca="1" si="55"/>
        <v>45</v>
      </c>
      <c r="M369" s="104" t="s">
        <v>274</v>
      </c>
      <c r="N369" s="107" t="s">
        <v>220</v>
      </c>
      <c r="O369" s="64" t="str">
        <f t="shared" si="51"/>
        <v>ISLAM</v>
      </c>
      <c r="P369" s="104" t="s">
        <v>221</v>
      </c>
      <c r="Q369" s="104" t="s">
        <v>222</v>
      </c>
      <c r="R369" s="108">
        <v>1</v>
      </c>
      <c r="S369" s="104" t="s">
        <v>256</v>
      </c>
      <c r="T369" s="104" t="s">
        <v>428</v>
      </c>
      <c r="U369" s="104" t="s">
        <v>355</v>
      </c>
      <c r="V369" s="104" t="s">
        <v>1460</v>
      </c>
      <c r="W369" s="109" t="s">
        <v>1461</v>
      </c>
      <c r="X369" s="104" t="s">
        <v>1462</v>
      </c>
      <c r="Y369" s="235" t="s">
        <v>1418</v>
      </c>
      <c r="Z369" s="104" t="s">
        <v>22</v>
      </c>
      <c r="AA369" s="104" t="s">
        <v>229</v>
      </c>
      <c r="AB369" s="104" t="s">
        <v>230</v>
      </c>
      <c r="AC369" s="104" t="s">
        <v>231</v>
      </c>
      <c r="AD369" s="99" t="str">
        <f t="shared" si="52"/>
        <v>INDONESIA</v>
      </c>
      <c r="AE369" s="133" t="s">
        <v>1419</v>
      </c>
      <c r="AF369" s="97" t="s">
        <v>809</v>
      </c>
      <c r="AG369" s="142" t="s">
        <v>166</v>
      </c>
      <c r="AH369" s="142"/>
      <c r="AI369" s="64" t="e">
        <f t="shared" si="49"/>
        <v>#N/A</v>
      </c>
      <c r="AJ369" s="64"/>
      <c r="AK369" s="142"/>
      <c r="AN369" s="124"/>
    </row>
    <row r="370" spans="1:53" s="99" customFormat="1">
      <c r="A370" s="121"/>
      <c r="B370" s="71">
        <v>366</v>
      </c>
      <c r="C370" s="259">
        <v>14</v>
      </c>
      <c r="D370" s="259"/>
      <c r="E370" s="121">
        <v>2</v>
      </c>
      <c r="F370" s="98" t="s">
        <v>1463</v>
      </c>
      <c r="G370" s="89" t="s">
        <v>1464</v>
      </c>
      <c r="H370" s="90" t="s">
        <v>16</v>
      </c>
      <c r="I370" s="91" t="str">
        <f t="shared" si="50"/>
        <v>PEREMPUAN</v>
      </c>
      <c r="J370" s="64" t="s">
        <v>414</v>
      </c>
      <c r="K370" s="92">
        <v>25931</v>
      </c>
      <c r="L370" s="93">
        <f t="shared" ca="1" si="55"/>
        <v>49</v>
      </c>
      <c r="M370" s="64" t="s">
        <v>253</v>
      </c>
      <c r="N370" s="94" t="s">
        <v>220</v>
      </c>
      <c r="O370" s="64" t="str">
        <f t="shared" si="51"/>
        <v>ISLAM</v>
      </c>
      <c r="P370" s="64" t="s">
        <v>221</v>
      </c>
      <c r="Q370" s="64" t="s">
        <v>245</v>
      </c>
      <c r="R370" s="95">
        <v>3</v>
      </c>
      <c r="S370" s="64" t="s">
        <v>256</v>
      </c>
      <c r="T370" s="64" t="s">
        <v>246</v>
      </c>
      <c r="U370" s="64" t="s">
        <v>1465</v>
      </c>
      <c r="V370" s="64" t="s">
        <v>1466</v>
      </c>
      <c r="W370" s="96" t="s">
        <v>1461</v>
      </c>
      <c r="X370" s="64" t="s">
        <v>1462</v>
      </c>
      <c r="Y370" s="229" t="s">
        <v>1418</v>
      </c>
      <c r="Z370" s="64" t="s">
        <v>22</v>
      </c>
      <c r="AA370" s="64" t="s">
        <v>229</v>
      </c>
      <c r="AB370" s="64" t="s">
        <v>230</v>
      </c>
      <c r="AC370" s="64" t="s">
        <v>231</v>
      </c>
      <c r="AD370" t="str">
        <f t="shared" si="52"/>
        <v>INDONESIA</v>
      </c>
      <c r="AE370" s="94" t="s">
        <v>1419</v>
      </c>
      <c r="AF370" s="122" t="s">
        <v>809</v>
      </c>
      <c r="AG370" s="120" t="s">
        <v>166</v>
      </c>
      <c r="AH370" s="120"/>
      <c r="AI370" s="64">
        <f t="shared" si="49"/>
        <v>2</v>
      </c>
      <c r="AJ370" s="64"/>
      <c r="AK370" s="104"/>
      <c r="AL370" s="124"/>
      <c r="AM370" s="124"/>
      <c r="AN370" s="124">
        <f t="shared" ref="AN370:AN433" si="56">AL370-AM370</f>
        <v>0</v>
      </c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70">
        <f t="shared" ref="AY370:AY433" si="57">SUM(AV370:AX370)</f>
        <v>0</v>
      </c>
      <c r="AZ370" s="71"/>
    </row>
    <row r="371" spans="1:53">
      <c r="B371" s="201">
        <v>367</v>
      </c>
      <c r="C371" s="259">
        <v>15</v>
      </c>
      <c r="D371" s="259"/>
      <c r="E371">
        <v>3</v>
      </c>
      <c r="F371" s="143" t="s">
        <v>1467</v>
      </c>
      <c r="G371" s="144" t="s">
        <v>1468</v>
      </c>
      <c r="H371" s="145" t="s">
        <v>23</v>
      </c>
      <c r="I371" s="146" t="str">
        <f t="shared" si="50"/>
        <v>LAKI LAKI</v>
      </c>
      <c r="J371" s="120" t="s">
        <v>414</v>
      </c>
      <c r="K371" s="147">
        <v>35295</v>
      </c>
      <c r="L371" s="139">
        <f t="shared" ca="1" si="55"/>
        <v>23</v>
      </c>
      <c r="M371" s="120" t="s">
        <v>253</v>
      </c>
      <c r="N371" s="133" t="s">
        <v>220</v>
      </c>
      <c r="O371" s="120" t="str">
        <f t="shared" si="51"/>
        <v>ISLAM</v>
      </c>
      <c r="P371" s="120" t="s">
        <v>254</v>
      </c>
      <c r="Q371" s="120" t="s">
        <v>255</v>
      </c>
      <c r="R371" s="148">
        <v>4</v>
      </c>
      <c r="S371" s="120" t="s">
        <v>256</v>
      </c>
      <c r="T371" s="120" t="s">
        <v>266</v>
      </c>
      <c r="U371" s="120" t="s">
        <v>1469</v>
      </c>
      <c r="V371" s="120" t="s">
        <v>1462</v>
      </c>
      <c r="W371" s="149" t="s">
        <v>1461</v>
      </c>
      <c r="X371" s="120" t="s">
        <v>1462</v>
      </c>
      <c r="Y371" s="238" t="s">
        <v>1418</v>
      </c>
      <c r="Z371" s="120" t="s">
        <v>22</v>
      </c>
      <c r="AA371" s="120" t="s">
        <v>229</v>
      </c>
      <c r="AB371" s="120" t="s">
        <v>230</v>
      </c>
      <c r="AC371" s="120" t="s">
        <v>231</v>
      </c>
      <c r="AD371" s="121" t="str">
        <f t="shared" si="52"/>
        <v>INDONESIA</v>
      </c>
      <c r="AE371" s="133" t="s">
        <v>1419</v>
      </c>
      <c r="AF371" s="122" t="s">
        <v>809</v>
      </c>
      <c r="AG371" s="142" t="s">
        <v>166</v>
      </c>
      <c r="AH371" s="142"/>
      <c r="AI371" s="64">
        <f t="shared" si="49"/>
        <v>3</v>
      </c>
      <c r="AJ371" s="64"/>
      <c r="AK371" s="142"/>
      <c r="AN371" s="124">
        <f t="shared" si="56"/>
        <v>0</v>
      </c>
      <c r="AY371" s="70">
        <f t="shared" si="57"/>
        <v>0</v>
      </c>
    </row>
    <row r="372" spans="1:53">
      <c r="B372" s="71">
        <v>368</v>
      </c>
      <c r="C372" s="259">
        <v>16</v>
      </c>
      <c r="D372" s="259"/>
      <c r="E372" s="121">
        <v>4</v>
      </c>
      <c r="F372" s="88" t="s">
        <v>1470</v>
      </c>
      <c r="G372" s="89" t="s">
        <v>1471</v>
      </c>
      <c r="H372" s="90" t="s">
        <v>23</v>
      </c>
      <c r="I372" s="91" t="str">
        <f t="shared" si="50"/>
        <v>LAKI LAKI</v>
      </c>
      <c r="J372" s="64" t="s">
        <v>414</v>
      </c>
      <c r="K372" s="92">
        <v>35958</v>
      </c>
      <c r="L372" s="93">
        <f t="shared" ca="1" si="55"/>
        <v>21</v>
      </c>
      <c r="M372" s="64" t="s">
        <v>253</v>
      </c>
      <c r="N372" s="94" t="s">
        <v>220</v>
      </c>
      <c r="O372" s="64" t="str">
        <f t="shared" si="51"/>
        <v>ISLAM</v>
      </c>
      <c r="P372" s="64" t="s">
        <v>254</v>
      </c>
      <c r="Q372" s="120" t="s">
        <v>255</v>
      </c>
      <c r="R372" s="95">
        <v>4</v>
      </c>
      <c r="S372" s="64" t="s">
        <v>289</v>
      </c>
      <c r="T372" s="64" t="s">
        <v>266</v>
      </c>
      <c r="U372" s="64" t="s">
        <v>1469</v>
      </c>
      <c r="V372" s="64" t="s">
        <v>1462</v>
      </c>
      <c r="W372" s="96" t="s">
        <v>1461</v>
      </c>
      <c r="X372" s="64" t="s">
        <v>1462</v>
      </c>
      <c r="Y372" s="229" t="s">
        <v>1418</v>
      </c>
      <c r="Z372" s="64" t="s">
        <v>22</v>
      </c>
      <c r="AA372" s="64" t="s">
        <v>229</v>
      </c>
      <c r="AB372" s="64" t="s">
        <v>230</v>
      </c>
      <c r="AC372" s="64" t="s">
        <v>231</v>
      </c>
      <c r="AD372" t="str">
        <f t="shared" si="52"/>
        <v>INDONESIA</v>
      </c>
      <c r="AE372" s="94" t="s">
        <v>1419</v>
      </c>
      <c r="AF372" s="122" t="s">
        <v>809</v>
      </c>
      <c r="AG372" s="142" t="s">
        <v>166</v>
      </c>
      <c r="AH372" s="142"/>
      <c r="AI372" s="64">
        <f t="shared" si="49"/>
        <v>3</v>
      </c>
      <c r="AJ372" s="64"/>
      <c r="AK372" s="142"/>
      <c r="AL372" s="207"/>
      <c r="AM372" s="207"/>
      <c r="AN372" s="124">
        <f t="shared" si="56"/>
        <v>0</v>
      </c>
      <c r="AO372" s="239"/>
      <c r="AP372" s="239"/>
      <c r="AQ372" s="239"/>
      <c r="AR372" s="239"/>
      <c r="AS372" s="239"/>
      <c r="AT372" s="239"/>
      <c r="AU372" s="239"/>
      <c r="AV372" s="239"/>
      <c r="AW372" s="239"/>
      <c r="AX372" s="239"/>
      <c r="AY372" s="239">
        <f t="shared" si="57"/>
        <v>0</v>
      </c>
      <c r="BA372" s="121"/>
    </row>
    <row r="373" spans="1:53">
      <c r="B373" s="201">
        <v>369</v>
      </c>
      <c r="C373" s="259">
        <v>17</v>
      </c>
      <c r="D373" s="259">
        <v>6</v>
      </c>
      <c r="E373" s="99">
        <v>1</v>
      </c>
      <c r="F373" s="100" t="s">
        <v>1472</v>
      </c>
      <c r="G373" s="101" t="s">
        <v>1473</v>
      </c>
      <c r="H373" s="102" t="s">
        <v>23</v>
      </c>
      <c r="I373" s="103" t="str">
        <f t="shared" si="50"/>
        <v>LAKI LAKI</v>
      </c>
      <c r="J373" s="104" t="s">
        <v>524</v>
      </c>
      <c r="K373" s="105">
        <v>29715</v>
      </c>
      <c r="L373" s="106">
        <f t="shared" ca="1" si="55"/>
        <v>38</v>
      </c>
      <c r="M373" s="104" t="s">
        <v>253</v>
      </c>
      <c r="N373" s="107" t="s">
        <v>220</v>
      </c>
      <c r="O373" s="104" t="str">
        <f t="shared" si="51"/>
        <v>ISLAM</v>
      </c>
      <c r="P373" s="104" t="s">
        <v>221</v>
      </c>
      <c r="Q373" s="104" t="s">
        <v>222</v>
      </c>
      <c r="R373" s="108">
        <v>1</v>
      </c>
      <c r="S373" s="104" t="s">
        <v>223</v>
      </c>
      <c r="T373" s="104" t="s">
        <v>283</v>
      </c>
      <c r="U373" s="104" t="s">
        <v>1474</v>
      </c>
      <c r="V373" s="104" t="s">
        <v>1475</v>
      </c>
      <c r="W373" s="109" t="s">
        <v>1476</v>
      </c>
      <c r="X373" s="104" t="s">
        <v>1473</v>
      </c>
      <c r="Y373" s="235" t="s">
        <v>1418</v>
      </c>
      <c r="Z373" s="104" t="s">
        <v>22</v>
      </c>
      <c r="AA373" s="104" t="s">
        <v>229</v>
      </c>
      <c r="AB373" s="104" t="s">
        <v>230</v>
      </c>
      <c r="AC373" s="104" t="s">
        <v>231</v>
      </c>
      <c r="AD373" s="99" t="str">
        <f t="shared" si="52"/>
        <v>INDONESIA</v>
      </c>
      <c r="AE373" s="133" t="s">
        <v>1419</v>
      </c>
      <c r="AF373" s="97" t="s">
        <v>809</v>
      </c>
      <c r="AG373" s="111" t="s">
        <v>524</v>
      </c>
      <c r="AH373" s="111"/>
      <c r="AI373" s="64" t="e">
        <f t="shared" si="49"/>
        <v>#N/A</v>
      </c>
      <c r="AJ373" s="64"/>
      <c r="AK373" s="111"/>
      <c r="AN373" s="124">
        <f t="shared" si="56"/>
        <v>0</v>
      </c>
      <c r="AY373" s="70">
        <f t="shared" si="57"/>
        <v>0</v>
      </c>
    </row>
    <row r="374" spans="1:53" s="99" customFormat="1">
      <c r="A374" s="121"/>
      <c r="B374" s="71">
        <v>370</v>
      </c>
      <c r="C374" s="259">
        <v>18</v>
      </c>
      <c r="D374" s="259"/>
      <c r="E374" s="121">
        <v>2</v>
      </c>
      <c r="F374" s="88" t="s">
        <v>1477</v>
      </c>
      <c r="G374" s="89" t="s">
        <v>1478</v>
      </c>
      <c r="H374" s="90" t="s">
        <v>16</v>
      </c>
      <c r="I374" s="91" t="str">
        <f t="shared" si="50"/>
        <v>PEREMPUAN</v>
      </c>
      <c r="J374" s="64" t="s">
        <v>524</v>
      </c>
      <c r="K374" s="92">
        <v>31088</v>
      </c>
      <c r="L374" s="93">
        <f t="shared" ca="1" si="55"/>
        <v>35</v>
      </c>
      <c r="M374" s="64" t="s">
        <v>282</v>
      </c>
      <c r="N374" s="94" t="s">
        <v>220</v>
      </c>
      <c r="O374" s="64" t="str">
        <f t="shared" si="51"/>
        <v>ISLAM</v>
      </c>
      <c r="P374" s="64" t="s">
        <v>221</v>
      </c>
      <c r="Q374" s="64" t="s">
        <v>245</v>
      </c>
      <c r="R374" s="95">
        <v>3</v>
      </c>
      <c r="S374" s="64" t="s">
        <v>223</v>
      </c>
      <c r="T374" s="64" t="s">
        <v>246</v>
      </c>
      <c r="U374" s="64" t="s">
        <v>1434</v>
      </c>
      <c r="V374" s="64" t="s">
        <v>1429</v>
      </c>
      <c r="W374" s="96" t="s">
        <v>1476</v>
      </c>
      <c r="X374" s="64" t="s">
        <v>1473</v>
      </c>
      <c r="Y374" s="229" t="s">
        <v>1418</v>
      </c>
      <c r="Z374" s="64" t="s">
        <v>22</v>
      </c>
      <c r="AA374" s="64" t="s">
        <v>229</v>
      </c>
      <c r="AB374" s="64" t="s">
        <v>230</v>
      </c>
      <c r="AC374" s="64" t="s">
        <v>231</v>
      </c>
      <c r="AD374" t="str">
        <f t="shared" si="52"/>
        <v>INDONESIA</v>
      </c>
      <c r="AE374" s="94" t="s">
        <v>1419</v>
      </c>
      <c r="AF374" s="122" t="s">
        <v>809</v>
      </c>
      <c r="AG374" s="120" t="s">
        <v>524</v>
      </c>
      <c r="AH374" s="120"/>
      <c r="AI374" s="64">
        <f t="shared" si="49"/>
        <v>2</v>
      </c>
      <c r="AJ374" s="64"/>
      <c r="AK374" s="104"/>
      <c r="AL374" s="124"/>
      <c r="AM374" s="124"/>
      <c r="AN374" s="124">
        <f t="shared" si="56"/>
        <v>0</v>
      </c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70">
        <f t="shared" si="57"/>
        <v>0</v>
      </c>
      <c r="AZ374" s="71"/>
    </row>
    <row r="375" spans="1:53">
      <c r="B375" s="201">
        <v>371</v>
      </c>
      <c r="C375" s="259">
        <v>19</v>
      </c>
      <c r="D375" s="259"/>
      <c r="E375">
        <v>3</v>
      </c>
      <c r="F375" s="193" t="s">
        <v>1479</v>
      </c>
      <c r="G375" s="144" t="s">
        <v>1480</v>
      </c>
      <c r="H375" s="145" t="s">
        <v>23</v>
      </c>
      <c r="I375" s="146" t="str">
        <f t="shared" si="50"/>
        <v>LAKI LAKI</v>
      </c>
      <c r="J375" s="120" t="s">
        <v>22</v>
      </c>
      <c r="K375" s="147">
        <v>39359</v>
      </c>
      <c r="L375" s="139">
        <f t="shared" ca="1" si="55"/>
        <v>12</v>
      </c>
      <c r="M375" s="120"/>
      <c r="N375" s="187" t="s">
        <v>220</v>
      </c>
      <c r="O375" s="120" t="str">
        <f t="shared" si="51"/>
        <v>ISLAM</v>
      </c>
      <c r="P375" s="120" t="s">
        <v>254</v>
      </c>
      <c r="Q375" s="120" t="s">
        <v>255</v>
      </c>
      <c r="R375" s="148">
        <v>4</v>
      </c>
      <c r="S375" s="120" t="s">
        <v>369</v>
      </c>
      <c r="T375" s="120" t="s">
        <v>266</v>
      </c>
      <c r="U375" s="120" t="s">
        <v>1478</v>
      </c>
      <c r="V375" s="120" t="s">
        <v>1473</v>
      </c>
      <c r="W375" s="149" t="s">
        <v>1476</v>
      </c>
      <c r="X375" s="120" t="s">
        <v>1473</v>
      </c>
      <c r="Y375" s="238" t="s">
        <v>1418</v>
      </c>
      <c r="Z375" s="120" t="s">
        <v>22</v>
      </c>
      <c r="AA375" s="120" t="s">
        <v>229</v>
      </c>
      <c r="AB375" s="120" t="s">
        <v>230</v>
      </c>
      <c r="AC375" s="120" t="s">
        <v>231</v>
      </c>
      <c r="AD375" s="121" t="str">
        <f t="shared" si="52"/>
        <v>INDONESIA</v>
      </c>
      <c r="AE375" s="133" t="s">
        <v>1419</v>
      </c>
      <c r="AF375" s="122" t="s">
        <v>809</v>
      </c>
      <c r="AG375" s="142" t="s">
        <v>524</v>
      </c>
      <c r="AH375" s="142"/>
      <c r="AI375" s="64">
        <f t="shared" si="49"/>
        <v>3</v>
      </c>
      <c r="AJ375" s="64"/>
      <c r="AK375" s="142"/>
      <c r="AN375" s="124">
        <f t="shared" si="56"/>
        <v>0</v>
      </c>
      <c r="AY375" s="70">
        <f t="shared" si="57"/>
        <v>0</v>
      </c>
    </row>
    <row r="376" spans="1:53">
      <c r="B376" s="201"/>
      <c r="C376" s="259">
        <v>20</v>
      </c>
      <c r="D376" s="259"/>
      <c r="E376">
        <v>4</v>
      </c>
      <c r="F376" s="157" t="s">
        <v>1481</v>
      </c>
      <c r="G376" s="144" t="s">
        <v>1482</v>
      </c>
      <c r="H376" s="145" t="s">
        <v>16</v>
      </c>
      <c r="I376" s="146" t="str">
        <f t="shared" si="50"/>
        <v>PEREMPUAN</v>
      </c>
      <c r="J376" s="111" t="s">
        <v>22</v>
      </c>
      <c r="K376" s="147">
        <v>41156</v>
      </c>
      <c r="L376" s="139">
        <f t="shared" ca="1" si="55"/>
        <v>7</v>
      </c>
      <c r="M376" s="120"/>
      <c r="N376" s="187" t="s">
        <v>220</v>
      </c>
      <c r="O376" s="111" t="str">
        <f t="shared" si="51"/>
        <v>ISLAM</v>
      </c>
      <c r="P376" s="111" t="s">
        <v>254</v>
      </c>
      <c r="Q376" s="111" t="s">
        <v>255</v>
      </c>
      <c r="R376" s="148">
        <v>4</v>
      </c>
      <c r="S376" s="111" t="s">
        <v>265</v>
      </c>
      <c r="T376" s="111" t="s">
        <v>270</v>
      </c>
      <c r="U376" s="111" t="s">
        <v>1478</v>
      </c>
      <c r="V376" s="111" t="s">
        <v>1473</v>
      </c>
      <c r="W376" s="149" t="s">
        <v>1476</v>
      </c>
      <c r="X376" s="120" t="s">
        <v>1473</v>
      </c>
      <c r="Y376" s="229" t="s">
        <v>1418</v>
      </c>
      <c r="Z376" s="120"/>
      <c r="AA376" s="120"/>
      <c r="AB376" s="120"/>
      <c r="AC376" s="120"/>
      <c r="AD376" s="71" t="str">
        <f t="shared" si="52"/>
        <v>INDONESIA</v>
      </c>
      <c r="AE376" s="94" t="s">
        <v>1419</v>
      </c>
      <c r="AF376" s="122" t="s">
        <v>809</v>
      </c>
      <c r="AG376" s="142" t="s">
        <v>524</v>
      </c>
      <c r="AH376" s="142"/>
      <c r="AI376" s="64">
        <f t="shared" si="49"/>
        <v>3</v>
      </c>
      <c r="AJ376" s="64"/>
      <c r="AK376" s="142"/>
      <c r="AN376" s="124"/>
    </row>
    <row r="377" spans="1:53">
      <c r="B377" s="71">
        <v>372</v>
      </c>
      <c r="C377" s="259">
        <v>21</v>
      </c>
      <c r="D377" s="259">
        <v>7</v>
      </c>
      <c r="E377" s="99">
        <v>1</v>
      </c>
      <c r="F377" s="100" t="s">
        <v>1483</v>
      </c>
      <c r="G377" s="101" t="s">
        <v>1484</v>
      </c>
      <c r="H377" s="102" t="s">
        <v>23</v>
      </c>
      <c r="I377" s="103" t="str">
        <f t="shared" si="50"/>
        <v>LAKI LAKI</v>
      </c>
      <c r="J377" s="104" t="s">
        <v>1485</v>
      </c>
      <c r="K377" s="105">
        <v>21406</v>
      </c>
      <c r="L377" s="106">
        <f t="shared" ca="1" si="55"/>
        <v>61</v>
      </c>
      <c r="M377" s="104" t="s">
        <v>253</v>
      </c>
      <c r="N377" s="107" t="s">
        <v>220</v>
      </c>
      <c r="O377" s="104" t="str">
        <f t="shared" si="51"/>
        <v>ISLAM</v>
      </c>
      <c r="P377" s="104" t="s">
        <v>221</v>
      </c>
      <c r="Q377" s="104" t="s">
        <v>222</v>
      </c>
      <c r="R377" s="108">
        <v>1</v>
      </c>
      <c r="S377" s="104" t="s">
        <v>256</v>
      </c>
      <c r="T377" s="104" t="s">
        <v>283</v>
      </c>
      <c r="U377" s="104" t="s">
        <v>1486</v>
      </c>
      <c r="V377" s="104" t="s">
        <v>1487</v>
      </c>
      <c r="W377" s="109" t="s">
        <v>1488</v>
      </c>
      <c r="X377" s="104" t="s">
        <v>1484</v>
      </c>
      <c r="Y377" s="235" t="s">
        <v>1418</v>
      </c>
      <c r="Z377" s="104" t="s">
        <v>22</v>
      </c>
      <c r="AA377" s="104" t="s">
        <v>229</v>
      </c>
      <c r="AB377" s="104" t="s">
        <v>230</v>
      </c>
      <c r="AC377" s="104" t="s">
        <v>231</v>
      </c>
      <c r="AD377" s="99" t="str">
        <f t="shared" si="52"/>
        <v>INDONESIA</v>
      </c>
      <c r="AE377" s="133" t="s">
        <v>1419</v>
      </c>
      <c r="AF377" s="110" t="s">
        <v>809</v>
      </c>
      <c r="AG377" s="142" t="s">
        <v>519</v>
      </c>
      <c r="AH377" s="142"/>
      <c r="AI377" s="64" t="e">
        <f t="shared" si="49"/>
        <v>#N/A</v>
      </c>
      <c r="AJ377" s="64"/>
      <c r="AK377" s="142"/>
      <c r="AL377" s="207"/>
      <c r="AM377" s="207"/>
      <c r="AN377" s="124">
        <f t="shared" si="56"/>
        <v>0</v>
      </c>
      <c r="AO377" s="239"/>
      <c r="AP377" s="239"/>
      <c r="AQ377" s="239"/>
      <c r="AR377" s="239"/>
      <c r="AS377" s="239"/>
      <c r="AT377" s="239"/>
      <c r="AU377" s="239"/>
      <c r="AV377" s="239"/>
      <c r="AW377" s="239"/>
      <c r="AX377" s="239"/>
      <c r="AY377" s="239">
        <f t="shared" si="57"/>
        <v>0</v>
      </c>
      <c r="BA377" s="121"/>
    </row>
    <row r="378" spans="1:53" s="99" customFormat="1">
      <c r="A378" s="121"/>
      <c r="B378" s="201">
        <v>373</v>
      </c>
      <c r="C378" s="259">
        <v>22</v>
      </c>
      <c r="D378" s="259"/>
      <c r="E378" s="121">
        <v>2</v>
      </c>
      <c r="F378" s="88" t="s">
        <v>1489</v>
      </c>
      <c r="G378" s="89" t="s">
        <v>1490</v>
      </c>
      <c r="H378" s="90" t="s">
        <v>16</v>
      </c>
      <c r="I378" s="91" t="str">
        <f t="shared" si="50"/>
        <v>PEREMPUAN</v>
      </c>
      <c r="J378" s="64" t="s">
        <v>583</v>
      </c>
      <c r="K378" s="92">
        <v>28321</v>
      </c>
      <c r="L378" s="93">
        <f t="shared" ca="1" si="55"/>
        <v>42</v>
      </c>
      <c r="M378" s="64" t="s">
        <v>253</v>
      </c>
      <c r="N378" s="94" t="s">
        <v>220</v>
      </c>
      <c r="O378" s="64" t="str">
        <f t="shared" si="51"/>
        <v>ISLAM</v>
      </c>
      <c r="P378" s="64" t="s">
        <v>221</v>
      </c>
      <c r="Q378" s="64" t="s">
        <v>245</v>
      </c>
      <c r="R378" s="95">
        <v>3</v>
      </c>
      <c r="S378" s="64" t="s">
        <v>256</v>
      </c>
      <c r="T378" s="64" t="s">
        <v>283</v>
      </c>
      <c r="U378" s="64" t="s">
        <v>1491</v>
      </c>
      <c r="V378" s="64" t="s">
        <v>1492</v>
      </c>
      <c r="W378" s="96" t="s">
        <v>1488</v>
      </c>
      <c r="X378" s="64" t="s">
        <v>1484</v>
      </c>
      <c r="Y378" s="229" t="s">
        <v>1418</v>
      </c>
      <c r="Z378" s="64" t="s">
        <v>22</v>
      </c>
      <c r="AA378" s="64" t="s">
        <v>229</v>
      </c>
      <c r="AB378" s="64" t="s">
        <v>230</v>
      </c>
      <c r="AC378" s="64" t="s">
        <v>231</v>
      </c>
      <c r="AD378" t="str">
        <f t="shared" si="52"/>
        <v>INDONESIA</v>
      </c>
      <c r="AE378" s="94" t="s">
        <v>1419</v>
      </c>
      <c r="AF378" s="97" t="s">
        <v>809</v>
      </c>
      <c r="AG378" s="142" t="s">
        <v>519</v>
      </c>
      <c r="AH378" s="142"/>
      <c r="AI378" s="64">
        <f t="shared" si="49"/>
        <v>2</v>
      </c>
      <c r="AJ378" s="64"/>
      <c r="AK378" s="142"/>
      <c r="AL378" s="124"/>
      <c r="AM378" s="124"/>
      <c r="AN378" s="124">
        <f t="shared" si="56"/>
        <v>0</v>
      </c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70">
        <f t="shared" si="57"/>
        <v>0</v>
      </c>
      <c r="AZ378" s="71"/>
    </row>
    <row r="379" spans="1:53">
      <c r="B379" s="71">
        <v>374</v>
      </c>
      <c r="C379" s="259">
        <v>23</v>
      </c>
      <c r="D379" s="259"/>
      <c r="E379">
        <v>3</v>
      </c>
      <c r="F379" s="143" t="s">
        <v>1493</v>
      </c>
      <c r="G379" s="144" t="s">
        <v>1494</v>
      </c>
      <c r="H379" s="145" t="s">
        <v>23</v>
      </c>
      <c r="I379" s="146" t="str">
        <f t="shared" si="50"/>
        <v>LAKI LAKI</v>
      </c>
      <c r="J379" s="120" t="s">
        <v>1185</v>
      </c>
      <c r="K379" s="147">
        <v>35133</v>
      </c>
      <c r="L379" s="139">
        <f t="shared" ca="1" si="55"/>
        <v>24</v>
      </c>
      <c r="M379" s="120" t="s">
        <v>253</v>
      </c>
      <c r="N379" s="133" t="s">
        <v>220</v>
      </c>
      <c r="O379" s="120" t="str">
        <f t="shared" si="51"/>
        <v>ISLAM</v>
      </c>
      <c r="P379" s="120" t="s">
        <v>254</v>
      </c>
      <c r="Q379" s="120" t="s">
        <v>255</v>
      </c>
      <c r="R379" s="148">
        <v>4</v>
      </c>
      <c r="S379" s="120" t="s">
        <v>256</v>
      </c>
      <c r="T379" s="120" t="s">
        <v>266</v>
      </c>
      <c r="U379" s="120" t="s">
        <v>1490</v>
      </c>
      <c r="V379" s="120" t="s">
        <v>1484</v>
      </c>
      <c r="W379" s="149" t="s">
        <v>1488</v>
      </c>
      <c r="X379" s="120" t="s">
        <v>1484</v>
      </c>
      <c r="Y379" s="238" t="s">
        <v>1418</v>
      </c>
      <c r="Z379" s="120" t="s">
        <v>22</v>
      </c>
      <c r="AA379" s="120" t="s">
        <v>229</v>
      </c>
      <c r="AB379" s="120" t="s">
        <v>230</v>
      </c>
      <c r="AC379" s="120" t="s">
        <v>231</v>
      </c>
      <c r="AD379" s="121" t="str">
        <f t="shared" si="52"/>
        <v>INDONESIA</v>
      </c>
      <c r="AE379" s="133" t="s">
        <v>1419</v>
      </c>
      <c r="AF379" s="122" t="s">
        <v>809</v>
      </c>
      <c r="AG379" s="142" t="s">
        <v>519</v>
      </c>
      <c r="AH379" s="142"/>
      <c r="AI379" s="64">
        <f t="shared" si="49"/>
        <v>3</v>
      </c>
      <c r="AJ379" s="64"/>
      <c r="AK379" s="142"/>
      <c r="AN379" s="124">
        <f t="shared" si="56"/>
        <v>0</v>
      </c>
      <c r="AY379" s="70">
        <f t="shared" si="57"/>
        <v>0</v>
      </c>
    </row>
    <row r="380" spans="1:53">
      <c r="B380" s="201">
        <v>375</v>
      </c>
      <c r="C380" s="259">
        <v>24</v>
      </c>
      <c r="D380" s="259"/>
      <c r="E380" s="121">
        <v>4</v>
      </c>
      <c r="F380" s="88" t="s">
        <v>1495</v>
      </c>
      <c r="G380" s="89" t="s">
        <v>1496</v>
      </c>
      <c r="H380" s="90" t="s">
        <v>23</v>
      </c>
      <c r="I380" s="91" t="str">
        <f t="shared" si="50"/>
        <v>LAKI LAKI</v>
      </c>
      <c r="J380" s="64" t="s">
        <v>230</v>
      </c>
      <c r="K380" s="92">
        <v>35667</v>
      </c>
      <c r="L380" s="93">
        <f t="shared" ca="1" si="55"/>
        <v>22</v>
      </c>
      <c r="M380" s="64" t="s">
        <v>253</v>
      </c>
      <c r="N380" s="94" t="s">
        <v>220</v>
      </c>
      <c r="O380" s="64" t="str">
        <f t="shared" si="51"/>
        <v>ISLAM</v>
      </c>
      <c r="P380" s="64" t="s">
        <v>254</v>
      </c>
      <c r="Q380" s="64" t="s">
        <v>255</v>
      </c>
      <c r="R380" s="95">
        <v>4</v>
      </c>
      <c r="S380" s="64" t="s">
        <v>256</v>
      </c>
      <c r="T380" s="64" t="s">
        <v>266</v>
      </c>
      <c r="U380" s="64" t="s">
        <v>1490</v>
      </c>
      <c r="V380" s="64" t="s">
        <v>1484</v>
      </c>
      <c r="W380" s="96" t="s">
        <v>1488</v>
      </c>
      <c r="X380" s="64" t="s">
        <v>1484</v>
      </c>
      <c r="Y380" s="229" t="s">
        <v>1418</v>
      </c>
      <c r="Z380" s="64" t="s">
        <v>22</v>
      </c>
      <c r="AA380" s="64" t="s">
        <v>229</v>
      </c>
      <c r="AB380" s="64" t="s">
        <v>230</v>
      </c>
      <c r="AC380" s="64" t="s">
        <v>231</v>
      </c>
      <c r="AD380" t="str">
        <f t="shared" si="52"/>
        <v>INDONESIA</v>
      </c>
      <c r="AE380" s="94" t="s">
        <v>1419</v>
      </c>
      <c r="AF380" s="122" t="s">
        <v>809</v>
      </c>
      <c r="AG380" s="142" t="s">
        <v>519</v>
      </c>
      <c r="AH380" s="142"/>
      <c r="AI380" s="64">
        <f t="shared" ref="AI380:AI443" si="58">VLOOKUP(Q380,SHDK,2,FALSE)</f>
        <v>3</v>
      </c>
      <c r="AJ380" s="64"/>
      <c r="AK380" s="142"/>
      <c r="AL380" s="207"/>
      <c r="AM380" s="207"/>
      <c r="AN380" s="124">
        <f t="shared" si="56"/>
        <v>0</v>
      </c>
      <c r="AO380" s="239"/>
      <c r="AP380" s="239"/>
      <c r="AQ380" s="239"/>
      <c r="AR380" s="239"/>
      <c r="AS380" s="239"/>
      <c r="AT380" s="239"/>
      <c r="AU380" s="239"/>
      <c r="AV380" s="239"/>
      <c r="AW380" s="239"/>
      <c r="AX380" s="239"/>
      <c r="AY380" s="70">
        <f t="shared" si="57"/>
        <v>0</v>
      </c>
      <c r="BA380" s="121"/>
    </row>
    <row r="381" spans="1:53">
      <c r="B381" s="71">
        <v>376</v>
      </c>
      <c r="C381" s="259">
        <v>25</v>
      </c>
      <c r="D381" s="259"/>
      <c r="E381">
        <v>5</v>
      </c>
      <c r="F381" s="88" t="s">
        <v>1497</v>
      </c>
      <c r="G381" s="89" t="s">
        <v>1498</v>
      </c>
      <c r="H381" s="90" t="s">
        <v>23</v>
      </c>
      <c r="I381" s="91" t="str">
        <f t="shared" si="50"/>
        <v>LAKI LAKI</v>
      </c>
      <c r="J381" s="64" t="s">
        <v>230</v>
      </c>
      <c r="K381" s="92">
        <v>35667</v>
      </c>
      <c r="L381" s="93">
        <f t="shared" ca="1" si="55"/>
        <v>22</v>
      </c>
      <c r="M381" s="64" t="s">
        <v>253</v>
      </c>
      <c r="N381" s="94" t="s">
        <v>220</v>
      </c>
      <c r="O381" s="64" t="str">
        <f t="shared" si="51"/>
        <v>ISLAM</v>
      </c>
      <c r="P381" s="64" t="s">
        <v>254</v>
      </c>
      <c r="Q381" s="64" t="s">
        <v>255</v>
      </c>
      <c r="R381" s="95">
        <v>4</v>
      </c>
      <c r="S381" s="64" t="s">
        <v>256</v>
      </c>
      <c r="T381" s="64" t="s">
        <v>266</v>
      </c>
      <c r="U381" s="64" t="s">
        <v>1490</v>
      </c>
      <c r="V381" s="64" t="s">
        <v>1484</v>
      </c>
      <c r="W381" s="96" t="s">
        <v>1488</v>
      </c>
      <c r="X381" s="64" t="s">
        <v>1484</v>
      </c>
      <c r="Y381" s="229" t="s">
        <v>1418</v>
      </c>
      <c r="Z381" s="64" t="s">
        <v>22</v>
      </c>
      <c r="AA381" s="64" t="s">
        <v>229</v>
      </c>
      <c r="AB381" s="64" t="s">
        <v>230</v>
      </c>
      <c r="AC381" s="64" t="s">
        <v>231</v>
      </c>
      <c r="AD381" t="str">
        <f t="shared" si="52"/>
        <v>INDONESIA</v>
      </c>
      <c r="AE381" s="133" t="s">
        <v>1419</v>
      </c>
      <c r="AF381" s="122" t="s">
        <v>809</v>
      </c>
      <c r="AG381" s="142" t="s">
        <v>519</v>
      </c>
      <c r="AH381" s="142"/>
      <c r="AI381" s="64">
        <f t="shared" si="58"/>
        <v>3</v>
      </c>
      <c r="AJ381" s="64"/>
      <c r="AK381" s="142"/>
      <c r="AN381" s="124">
        <f t="shared" si="56"/>
        <v>0</v>
      </c>
      <c r="AY381" s="70">
        <f t="shared" si="57"/>
        <v>0</v>
      </c>
    </row>
    <row r="382" spans="1:53">
      <c r="B382" s="201">
        <v>377</v>
      </c>
      <c r="C382" s="259">
        <v>26</v>
      </c>
      <c r="D382" s="259">
        <v>8</v>
      </c>
      <c r="E382" s="99">
        <v>1</v>
      </c>
      <c r="F382" s="100" t="s">
        <v>1499</v>
      </c>
      <c r="G382" s="101" t="s">
        <v>1147</v>
      </c>
      <c r="H382" s="102" t="s">
        <v>23</v>
      </c>
      <c r="I382" s="103" t="str">
        <f t="shared" si="50"/>
        <v>LAKI LAKI</v>
      </c>
      <c r="J382" s="104" t="s">
        <v>1500</v>
      </c>
      <c r="K382" s="105">
        <v>24472</v>
      </c>
      <c r="L382" s="106">
        <f t="shared" ca="1" si="55"/>
        <v>53</v>
      </c>
      <c r="M382" s="104" t="s">
        <v>253</v>
      </c>
      <c r="N382" s="107" t="s">
        <v>220</v>
      </c>
      <c r="O382" s="104" t="str">
        <f t="shared" si="51"/>
        <v>ISLAM</v>
      </c>
      <c r="P382" s="104" t="s">
        <v>221</v>
      </c>
      <c r="Q382" s="104" t="s">
        <v>222</v>
      </c>
      <c r="R382" s="108">
        <v>1</v>
      </c>
      <c r="S382" s="104" t="s">
        <v>256</v>
      </c>
      <c r="T382" s="104" t="s">
        <v>283</v>
      </c>
      <c r="U382" s="104" t="s">
        <v>1501</v>
      </c>
      <c r="V382" s="104" t="s">
        <v>1502</v>
      </c>
      <c r="W382" s="109" t="s">
        <v>1503</v>
      </c>
      <c r="X382" s="104" t="s">
        <v>1147</v>
      </c>
      <c r="Y382" s="235" t="s">
        <v>1418</v>
      </c>
      <c r="Z382" s="104" t="s">
        <v>22</v>
      </c>
      <c r="AA382" s="104" t="s">
        <v>229</v>
      </c>
      <c r="AB382" s="104" t="s">
        <v>230</v>
      </c>
      <c r="AC382" s="104" t="s">
        <v>231</v>
      </c>
      <c r="AD382" s="99" t="str">
        <f t="shared" si="52"/>
        <v>INDONESIA</v>
      </c>
      <c r="AE382" s="94" t="s">
        <v>1419</v>
      </c>
      <c r="AF382" s="122" t="s">
        <v>809</v>
      </c>
      <c r="AG382" s="142" t="s">
        <v>166</v>
      </c>
      <c r="AH382" s="142"/>
      <c r="AI382" s="64" t="e">
        <f t="shared" si="58"/>
        <v>#N/A</v>
      </c>
      <c r="AJ382" s="64"/>
      <c r="AK382" s="142"/>
      <c r="AN382" s="124">
        <f t="shared" si="56"/>
        <v>0</v>
      </c>
      <c r="AY382" s="70">
        <f t="shared" si="57"/>
        <v>0</v>
      </c>
    </row>
    <row r="383" spans="1:53">
      <c r="B383" s="201"/>
      <c r="C383" s="259">
        <v>27</v>
      </c>
      <c r="D383" s="259"/>
      <c r="E383" s="71">
        <v>2</v>
      </c>
      <c r="F383" s="193" t="s">
        <v>1504</v>
      </c>
      <c r="G383" s="144" t="s">
        <v>1505</v>
      </c>
      <c r="H383" s="145" t="s">
        <v>16</v>
      </c>
      <c r="I383" s="146" t="str">
        <f t="shared" si="50"/>
        <v>PEREMPUAN</v>
      </c>
      <c r="J383" s="111" t="s">
        <v>1506</v>
      </c>
      <c r="K383" s="147">
        <v>28349</v>
      </c>
      <c r="L383" s="139">
        <f t="shared" ca="1" si="55"/>
        <v>42</v>
      </c>
      <c r="M383" s="120"/>
      <c r="N383" s="181" t="s">
        <v>220</v>
      </c>
      <c r="O383" s="111" t="str">
        <f t="shared" si="51"/>
        <v>ISLAM</v>
      </c>
      <c r="P383" s="111" t="s">
        <v>221</v>
      </c>
      <c r="Q383" s="111" t="s">
        <v>245</v>
      </c>
      <c r="R383" s="148"/>
      <c r="S383" s="111" t="s">
        <v>256</v>
      </c>
      <c r="T383" s="111" t="s">
        <v>246</v>
      </c>
      <c r="U383" s="120"/>
      <c r="V383" s="120"/>
      <c r="W383" s="149" t="s">
        <v>1503</v>
      </c>
      <c r="X383" s="111" t="s">
        <v>1147</v>
      </c>
      <c r="Y383" s="238" t="s">
        <v>1418</v>
      </c>
      <c r="Z383" s="120" t="s">
        <v>22</v>
      </c>
      <c r="AA383" s="120" t="s">
        <v>229</v>
      </c>
      <c r="AB383" s="120" t="s">
        <v>230</v>
      </c>
      <c r="AC383" s="120" t="s">
        <v>231</v>
      </c>
      <c r="AD383" s="121" t="str">
        <f>IF(H383="L","INDONESIA",IF(H383="P","INDONESIA",""))</f>
        <v>INDONESIA</v>
      </c>
      <c r="AE383" s="133" t="s">
        <v>1419</v>
      </c>
      <c r="AF383" s="122" t="s">
        <v>809</v>
      </c>
      <c r="AG383" s="142" t="s">
        <v>166</v>
      </c>
      <c r="AH383" s="142"/>
      <c r="AI383" s="64">
        <f t="shared" si="58"/>
        <v>2</v>
      </c>
      <c r="AJ383" s="64"/>
      <c r="AK383" s="142"/>
      <c r="AN383" s="124"/>
    </row>
    <row r="384" spans="1:53">
      <c r="B384" s="71">
        <v>378</v>
      </c>
      <c r="C384" s="259">
        <v>28</v>
      </c>
      <c r="D384" s="259"/>
      <c r="E384" s="121">
        <v>3</v>
      </c>
      <c r="F384" s="88" t="s">
        <v>1507</v>
      </c>
      <c r="G384" s="89" t="s">
        <v>1508</v>
      </c>
      <c r="H384" s="90" t="s">
        <v>16</v>
      </c>
      <c r="I384" s="91" t="str">
        <f t="shared" si="50"/>
        <v>PEREMPUAN</v>
      </c>
      <c r="J384" s="64" t="s">
        <v>1500</v>
      </c>
      <c r="K384" s="92">
        <v>34452</v>
      </c>
      <c r="L384" s="93">
        <f t="shared" ca="1" si="55"/>
        <v>25</v>
      </c>
      <c r="M384" s="64" t="s">
        <v>253</v>
      </c>
      <c r="N384" s="94" t="s">
        <v>220</v>
      </c>
      <c r="O384" s="64" t="str">
        <f t="shared" si="51"/>
        <v>ISLAM</v>
      </c>
      <c r="P384" s="64" t="s">
        <v>254</v>
      </c>
      <c r="Q384" s="64" t="s">
        <v>255</v>
      </c>
      <c r="R384" s="95">
        <v>4</v>
      </c>
      <c r="S384" s="64" t="s">
        <v>223</v>
      </c>
      <c r="T384" s="64" t="s">
        <v>266</v>
      </c>
      <c r="U384" s="64" t="s">
        <v>1509</v>
      </c>
      <c r="V384" s="64" t="s">
        <v>1147</v>
      </c>
      <c r="W384" s="149" t="s">
        <v>1503</v>
      </c>
      <c r="X384" s="64" t="s">
        <v>1147</v>
      </c>
      <c r="Y384" s="238" t="s">
        <v>1418</v>
      </c>
      <c r="Z384" s="120" t="s">
        <v>22</v>
      </c>
      <c r="AA384" s="120" t="s">
        <v>229</v>
      </c>
      <c r="AB384" s="120" t="s">
        <v>230</v>
      </c>
      <c r="AC384" s="120" t="s">
        <v>231</v>
      </c>
      <c r="AD384" s="121" t="str">
        <f>IF(H384="L","INDONESIA",IF(H384="P","INDONESIA",""))</f>
        <v>INDONESIA</v>
      </c>
      <c r="AE384" s="94" t="s">
        <v>1419</v>
      </c>
      <c r="AF384" s="122" t="s">
        <v>809</v>
      </c>
      <c r="AG384" s="142" t="s">
        <v>166</v>
      </c>
      <c r="AH384" s="142"/>
      <c r="AI384" s="64">
        <f t="shared" si="58"/>
        <v>3</v>
      </c>
      <c r="AJ384" s="64"/>
      <c r="AK384" s="142"/>
      <c r="AL384" s="207"/>
      <c r="AM384" s="207"/>
      <c r="AN384" s="124">
        <f t="shared" si="56"/>
        <v>0</v>
      </c>
      <c r="AO384" s="239"/>
      <c r="AP384" s="239"/>
      <c r="AQ384" s="239"/>
      <c r="AR384" s="239"/>
      <c r="AS384" s="239"/>
      <c r="AT384" s="239"/>
      <c r="AU384" s="239"/>
      <c r="AV384" s="239"/>
      <c r="AW384" s="239"/>
      <c r="AX384" s="239"/>
      <c r="AY384" s="70">
        <f t="shared" si="57"/>
        <v>0</v>
      </c>
      <c r="BA384" s="121"/>
    </row>
    <row r="385" spans="1:53">
      <c r="B385" s="201">
        <v>379</v>
      </c>
      <c r="C385" s="259">
        <v>29</v>
      </c>
      <c r="D385" s="259"/>
      <c r="E385">
        <v>4</v>
      </c>
      <c r="F385" s="98" t="s">
        <v>1510</v>
      </c>
      <c r="G385" s="89" t="s">
        <v>1511</v>
      </c>
      <c r="H385" s="90" t="s">
        <v>16</v>
      </c>
      <c r="I385" s="91" t="str">
        <f t="shared" si="50"/>
        <v>PEREMPUAN</v>
      </c>
      <c r="J385" s="64" t="s">
        <v>230</v>
      </c>
      <c r="K385" s="92">
        <v>35746</v>
      </c>
      <c r="L385" s="93">
        <f t="shared" ca="1" si="55"/>
        <v>22</v>
      </c>
      <c r="M385" s="64" t="s">
        <v>253</v>
      </c>
      <c r="N385" s="94" t="s">
        <v>220</v>
      </c>
      <c r="O385" s="64" t="str">
        <f t="shared" si="51"/>
        <v>ISLAM</v>
      </c>
      <c r="P385" s="64" t="s">
        <v>254</v>
      </c>
      <c r="Q385" s="64" t="s">
        <v>255</v>
      </c>
      <c r="R385" s="95">
        <v>4</v>
      </c>
      <c r="S385" s="64" t="s">
        <v>223</v>
      </c>
      <c r="T385" s="64" t="s">
        <v>266</v>
      </c>
      <c r="U385" s="64" t="s">
        <v>1509</v>
      </c>
      <c r="V385" s="64" t="s">
        <v>1147</v>
      </c>
      <c r="W385" s="149" t="s">
        <v>1503</v>
      </c>
      <c r="X385" s="64" t="s">
        <v>1147</v>
      </c>
      <c r="Y385" s="238" t="s">
        <v>1418</v>
      </c>
      <c r="Z385" s="120" t="s">
        <v>22</v>
      </c>
      <c r="AA385" s="120" t="s">
        <v>229</v>
      </c>
      <c r="AB385" s="120" t="s">
        <v>230</v>
      </c>
      <c r="AC385" s="120" t="s">
        <v>231</v>
      </c>
      <c r="AD385" s="121" t="str">
        <f>IF(H385="L","INDONESIA",IF(H385="P","INDONESIA",""))</f>
        <v>INDONESIA</v>
      </c>
      <c r="AE385" s="133" t="s">
        <v>1419</v>
      </c>
      <c r="AF385" s="122" t="s">
        <v>809</v>
      </c>
      <c r="AG385" s="142" t="s">
        <v>166</v>
      </c>
      <c r="AH385" s="142"/>
      <c r="AI385" s="64">
        <f t="shared" si="58"/>
        <v>3</v>
      </c>
      <c r="AJ385" s="64"/>
      <c r="AK385" s="142"/>
      <c r="AN385" s="124">
        <f t="shared" si="56"/>
        <v>0</v>
      </c>
      <c r="AY385" s="70">
        <f t="shared" si="57"/>
        <v>0</v>
      </c>
    </row>
    <row r="386" spans="1:53">
      <c r="B386" s="201"/>
      <c r="C386" s="259">
        <v>30</v>
      </c>
      <c r="D386" s="259"/>
      <c r="E386">
        <v>5</v>
      </c>
      <c r="F386" s="98" t="s">
        <v>1512</v>
      </c>
      <c r="G386" s="89" t="s">
        <v>1513</v>
      </c>
      <c r="H386" s="90" t="s">
        <v>23</v>
      </c>
      <c r="I386" s="91" t="str">
        <f t="shared" si="50"/>
        <v>LAKI LAKI</v>
      </c>
      <c r="J386" s="64" t="s">
        <v>1514</v>
      </c>
      <c r="K386" s="92">
        <v>34179</v>
      </c>
      <c r="L386" s="93">
        <f t="shared" ca="1" si="55"/>
        <v>26</v>
      </c>
      <c r="M386" s="64"/>
      <c r="N386" s="94" t="s">
        <v>220</v>
      </c>
      <c r="O386" s="64" t="str">
        <f t="shared" si="51"/>
        <v>ISLAM</v>
      </c>
      <c r="P386" s="64" t="s">
        <v>254</v>
      </c>
      <c r="Q386" s="64" t="s">
        <v>255</v>
      </c>
      <c r="R386" s="95"/>
      <c r="S386" s="64" t="s">
        <v>223</v>
      </c>
      <c r="T386" s="64" t="s">
        <v>261</v>
      </c>
      <c r="U386" s="64"/>
      <c r="V386" s="64"/>
      <c r="W386" s="149" t="s">
        <v>1503</v>
      </c>
      <c r="X386" s="64" t="s">
        <v>1147</v>
      </c>
      <c r="Y386" s="238" t="s">
        <v>1418</v>
      </c>
      <c r="Z386" s="120" t="s">
        <v>22</v>
      </c>
      <c r="AA386" s="120" t="s">
        <v>229</v>
      </c>
      <c r="AB386" s="120" t="s">
        <v>230</v>
      </c>
      <c r="AC386" s="120" t="s">
        <v>231</v>
      </c>
      <c r="AD386" s="121" t="str">
        <f>IF(H386="L","INDONESIA",IF(H386="P","INDONESIA",""))</f>
        <v>INDONESIA</v>
      </c>
      <c r="AE386" s="94" t="s">
        <v>1419</v>
      </c>
      <c r="AF386" s="122" t="s">
        <v>809</v>
      </c>
      <c r="AG386" s="142" t="s">
        <v>166</v>
      </c>
      <c r="AH386" s="142"/>
      <c r="AI386" s="64">
        <f t="shared" si="58"/>
        <v>3</v>
      </c>
      <c r="AJ386" s="64"/>
      <c r="AK386" s="142"/>
      <c r="AN386" s="124"/>
    </row>
    <row r="387" spans="1:53">
      <c r="B387" s="201"/>
      <c r="C387" s="259">
        <v>31</v>
      </c>
      <c r="D387" s="259"/>
      <c r="E387">
        <v>6</v>
      </c>
      <c r="F387" s="98" t="s">
        <v>1515</v>
      </c>
      <c r="G387" s="89" t="s">
        <v>1516</v>
      </c>
      <c r="H387" s="90" t="s">
        <v>23</v>
      </c>
      <c r="I387" s="91" t="str">
        <f t="shared" si="50"/>
        <v>LAKI LAKI</v>
      </c>
      <c r="J387" s="64" t="s">
        <v>1514</v>
      </c>
      <c r="K387" s="92">
        <v>36596</v>
      </c>
      <c r="L387" s="93">
        <f t="shared" ca="1" si="55"/>
        <v>20</v>
      </c>
      <c r="M387" s="64"/>
      <c r="N387" s="94" t="s">
        <v>220</v>
      </c>
      <c r="O387" s="64" t="str">
        <f t="shared" si="51"/>
        <v>ISLAM</v>
      </c>
      <c r="P387" s="64" t="s">
        <v>254</v>
      </c>
      <c r="Q387" s="64" t="s">
        <v>255</v>
      </c>
      <c r="R387" s="95"/>
      <c r="S387" s="64" t="s">
        <v>886</v>
      </c>
      <c r="T387" s="64" t="s">
        <v>266</v>
      </c>
      <c r="U387" s="64"/>
      <c r="V387" s="64"/>
      <c r="W387" s="149" t="s">
        <v>1503</v>
      </c>
      <c r="X387" s="64" t="s">
        <v>1147</v>
      </c>
      <c r="Y387" s="229" t="s">
        <v>1418</v>
      </c>
      <c r="Z387" s="64" t="s">
        <v>22</v>
      </c>
      <c r="AA387" s="64" t="s">
        <v>229</v>
      </c>
      <c r="AB387" s="64" t="s">
        <v>230</v>
      </c>
      <c r="AC387" s="64" t="s">
        <v>231</v>
      </c>
      <c r="AD387" t="str">
        <f>IF(H387="L","INDONESIA",IF(H387="P","INDONESIA",""))</f>
        <v>INDONESIA</v>
      </c>
      <c r="AE387" s="133" t="s">
        <v>1419</v>
      </c>
      <c r="AF387" s="122" t="s">
        <v>809</v>
      </c>
      <c r="AG387" s="142" t="s">
        <v>166</v>
      </c>
      <c r="AH387" s="142"/>
      <c r="AI387" s="64">
        <f t="shared" si="58"/>
        <v>3</v>
      </c>
      <c r="AJ387" s="64"/>
      <c r="AK387" s="142"/>
      <c r="AN387" s="124"/>
    </row>
    <row r="388" spans="1:53">
      <c r="B388" s="71">
        <v>380</v>
      </c>
      <c r="C388" s="259">
        <v>32</v>
      </c>
      <c r="D388" s="259">
        <v>9</v>
      </c>
      <c r="E388" s="99">
        <v>1</v>
      </c>
      <c r="F388" s="100" t="s">
        <v>1517</v>
      </c>
      <c r="G388" s="101" t="s">
        <v>1518</v>
      </c>
      <c r="H388" s="102" t="s">
        <v>23</v>
      </c>
      <c r="I388" s="103" t="str">
        <f t="shared" si="50"/>
        <v>LAKI LAKI</v>
      </c>
      <c r="J388" s="104" t="s">
        <v>244</v>
      </c>
      <c r="K388" s="105">
        <v>27287</v>
      </c>
      <c r="L388" s="106">
        <f t="shared" ca="1" si="55"/>
        <v>45</v>
      </c>
      <c r="M388" s="104" t="s">
        <v>253</v>
      </c>
      <c r="N388" s="107" t="s">
        <v>220</v>
      </c>
      <c r="O388" s="104" t="str">
        <f t="shared" si="51"/>
        <v>ISLAM</v>
      </c>
      <c r="P388" s="104" t="s">
        <v>221</v>
      </c>
      <c r="Q388" s="104" t="s">
        <v>222</v>
      </c>
      <c r="R388" s="108">
        <v>1</v>
      </c>
      <c r="S388" s="104" t="s">
        <v>289</v>
      </c>
      <c r="T388" s="104" t="s">
        <v>283</v>
      </c>
      <c r="U388" s="104" t="s">
        <v>1519</v>
      </c>
      <c r="V388" s="104" t="s">
        <v>1520</v>
      </c>
      <c r="W388" s="109" t="s">
        <v>1521</v>
      </c>
      <c r="X388" s="104" t="s">
        <v>1518</v>
      </c>
      <c r="Y388" s="235" t="s">
        <v>1418</v>
      </c>
      <c r="Z388" s="104" t="s">
        <v>22</v>
      </c>
      <c r="AA388" s="104" t="s">
        <v>229</v>
      </c>
      <c r="AB388" s="104" t="s">
        <v>230</v>
      </c>
      <c r="AC388" s="104" t="s">
        <v>231</v>
      </c>
      <c r="AD388" s="99" t="str">
        <f t="shared" si="52"/>
        <v>INDONESIA</v>
      </c>
      <c r="AE388" s="94" t="s">
        <v>1419</v>
      </c>
      <c r="AF388" s="110" t="s">
        <v>809</v>
      </c>
      <c r="AG388" s="142" t="s">
        <v>244</v>
      </c>
      <c r="AH388" s="142"/>
      <c r="AI388" s="64" t="e">
        <f t="shared" si="58"/>
        <v>#N/A</v>
      </c>
      <c r="AJ388" s="64"/>
      <c r="AK388" s="142"/>
      <c r="AN388" s="124">
        <f t="shared" si="56"/>
        <v>0</v>
      </c>
      <c r="AY388" s="70">
        <f t="shared" si="57"/>
        <v>0</v>
      </c>
    </row>
    <row r="389" spans="1:53" s="99" customFormat="1">
      <c r="A389" s="121"/>
      <c r="B389" s="201">
        <v>381</v>
      </c>
      <c r="C389" s="259">
        <v>33</v>
      </c>
      <c r="D389" s="259"/>
      <c r="E389" s="121">
        <v>2</v>
      </c>
      <c r="F389" s="88" t="s">
        <v>1522</v>
      </c>
      <c r="G389" s="89" t="s">
        <v>1523</v>
      </c>
      <c r="H389" s="90" t="s">
        <v>16</v>
      </c>
      <c r="I389" s="91" t="str">
        <f t="shared" si="50"/>
        <v>PEREMPUAN</v>
      </c>
      <c r="J389" s="64" t="s">
        <v>1500</v>
      </c>
      <c r="K389" s="92">
        <v>27739</v>
      </c>
      <c r="L389" s="93">
        <f t="shared" ref="L389:L420" ca="1" si="59">DATEDIF(K389,TODAY(),"Y")</f>
        <v>44</v>
      </c>
      <c r="M389" s="64" t="s">
        <v>253</v>
      </c>
      <c r="N389" s="94" t="s">
        <v>220</v>
      </c>
      <c r="O389" s="64" t="str">
        <f t="shared" si="51"/>
        <v>ISLAM</v>
      </c>
      <c r="P389" s="64" t="s">
        <v>221</v>
      </c>
      <c r="Q389" s="64" t="s">
        <v>245</v>
      </c>
      <c r="R389" s="95">
        <v>3</v>
      </c>
      <c r="S389" s="64" t="s">
        <v>289</v>
      </c>
      <c r="T389" s="64" t="s">
        <v>246</v>
      </c>
      <c r="U389" s="64" t="s">
        <v>1524</v>
      </c>
      <c r="V389" s="64" t="s">
        <v>1525</v>
      </c>
      <c r="W389" s="96" t="s">
        <v>1521</v>
      </c>
      <c r="X389" s="64" t="s">
        <v>1518</v>
      </c>
      <c r="Y389" s="229" t="s">
        <v>1418</v>
      </c>
      <c r="Z389" s="64" t="s">
        <v>22</v>
      </c>
      <c r="AA389" s="64" t="s">
        <v>229</v>
      </c>
      <c r="AB389" s="64" t="s">
        <v>230</v>
      </c>
      <c r="AC389" s="64" t="s">
        <v>231</v>
      </c>
      <c r="AD389" t="str">
        <f t="shared" si="52"/>
        <v>INDONESIA</v>
      </c>
      <c r="AE389" s="133" t="s">
        <v>1419</v>
      </c>
      <c r="AF389" s="122" t="s">
        <v>809</v>
      </c>
      <c r="AG389" s="142" t="s">
        <v>166</v>
      </c>
      <c r="AH389" s="142"/>
      <c r="AI389" s="64">
        <f t="shared" si="58"/>
        <v>2</v>
      </c>
      <c r="AJ389" s="64"/>
      <c r="AK389" s="142"/>
      <c r="AL389" s="124"/>
      <c r="AM389" s="124"/>
      <c r="AN389" s="124">
        <f t="shared" si="56"/>
        <v>0</v>
      </c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70">
        <f t="shared" si="57"/>
        <v>0</v>
      </c>
      <c r="AZ389" s="71"/>
    </row>
    <row r="390" spans="1:53">
      <c r="B390" s="71">
        <v>382</v>
      </c>
      <c r="C390" s="259">
        <v>34</v>
      </c>
      <c r="D390" s="259"/>
      <c r="E390">
        <v>3</v>
      </c>
      <c r="F390" s="88" t="s">
        <v>1526</v>
      </c>
      <c r="G390" s="89" t="s">
        <v>1527</v>
      </c>
      <c r="H390" s="90" t="s">
        <v>16</v>
      </c>
      <c r="I390" s="91" t="str">
        <f t="shared" si="50"/>
        <v>PEREMPUAN</v>
      </c>
      <c r="J390" s="64" t="s">
        <v>22</v>
      </c>
      <c r="K390" s="92">
        <v>35537</v>
      </c>
      <c r="L390" s="93">
        <f t="shared" ca="1" si="59"/>
        <v>22</v>
      </c>
      <c r="M390" s="64" t="s">
        <v>253</v>
      </c>
      <c r="N390" s="94" t="s">
        <v>220</v>
      </c>
      <c r="O390" s="64" t="str">
        <f t="shared" si="51"/>
        <v>ISLAM</v>
      </c>
      <c r="P390" s="64" t="s">
        <v>254</v>
      </c>
      <c r="Q390" s="64" t="s">
        <v>255</v>
      </c>
      <c r="R390" s="95">
        <v>4</v>
      </c>
      <c r="S390" s="64" t="s">
        <v>223</v>
      </c>
      <c r="T390" s="64" t="s">
        <v>266</v>
      </c>
      <c r="U390" s="64" t="s">
        <v>1523</v>
      </c>
      <c r="V390" s="64" t="s">
        <v>1518</v>
      </c>
      <c r="W390" s="96" t="s">
        <v>1521</v>
      </c>
      <c r="X390" s="64" t="s">
        <v>1518</v>
      </c>
      <c r="Y390" s="229" t="s">
        <v>1418</v>
      </c>
      <c r="Z390" s="64" t="s">
        <v>22</v>
      </c>
      <c r="AA390" s="64" t="s">
        <v>229</v>
      </c>
      <c r="AB390" s="64" t="s">
        <v>230</v>
      </c>
      <c r="AC390" s="64" t="s">
        <v>231</v>
      </c>
      <c r="AD390" t="str">
        <f t="shared" si="52"/>
        <v>INDONESIA</v>
      </c>
      <c r="AE390" s="94" t="s">
        <v>1419</v>
      </c>
      <c r="AF390" s="122" t="s">
        <v>809</v>
      </c>
      <c r="AG390" s="142" t="s">
        <v>244</v>
      </c>
      <c r="AH390" s="142"/>
      <c r="AI390" s="64">
        <f t="shared" si="58"/>
        <v>3</v>
      </c>
      <c r="AJ390" s="64"/>
      <c r="AK390" s="142"/>
      <c r="AN390" s="124">
        <f t="shared" si="56"/>
        <v>0</v>
      </c>
      <c r="AY390" s="70">
        <f t="shared" si="57"/>
        <v>0</v>
      </c>
    </row>
    <row r="391" spans="1:53">
      <c r="B391" s="201">
        <v>383</v>
      </c>
      <c r="C391" s="259">
        <v>35</v>
      </c>
      <c r="D391" s="259"/>
      <c r="E391">
        <v>4</v>
      </c>
      <c r="F391" s="88" t="s">
        <v>1528</v>
      </c>
      <c r="G391" s="89" t="s">
        <v>1529</v>
      </c>
      <c r="H391" s="90" t="s">
        <v>23</v>
      </c>
      <c r="I391" s="91" t="str">
        <f t="shared" si="50"/>
        <v>LAKI LAKI</v>
      </c>
      <c r="J391" s="64" t="s">
        <v>22</v>
      </c>
      <c r="K391" s="92">
        <v>39144</v>
      </c>
      <c r="L391" s="93">
        <f t="shared" ca="1" si="59"/>
        <v>13</v>
      </c>
      <c r="M391" s="64" t="s">
        <v>253</v>
      </c>
      <c r="N391" s="94" t="s">
        <v>220</v>
      </c>
      <c r="O391" s="64" t="str">
        <f t="shared" si="51"/>
        <v>ISLAM</v>
      </c>
      <c r="P391" s="64" t="s">
        <v>254</v>
      </c>
      <c r="Q391" s="64" t="s">
        <v>255</v>
      </c>
      <c r="R391" s="95">
        <v>4</v>
      </c>
      <c r="S391" s="64" t="s">
        <v>369</v>
      </c>
      <c r="T391" s="64" t="s">
        <v>266</v>
      </c>
      <c r="U391" s="64" t="s">
        <v>1523</v>
      </c>
      <c r="V391" s="64" t="s">
        <v>1518</v>
      </c>
      <c r="W391" s="96" t="s">
        <v>1521</v>
      </c>
      <c r="X391" s="64" t="s">
        <v>1518</v>
      </c>
      <c r="Y391" s="229" t="s">
        <v>1418</v>
      </c>
      <c r="Z391" s="64" t="s">
        <v>22</v>
      </c>
      <c r="AA391" s="64" t="s">
        <v>229</v>
      </c>
      <c r="AB391" s="64" t="s">
        <v>230</v>
      </c>
      <c r="AC391" s="64" t="s">
        <v>231</v>
      </c>
      <c r="AD391" t="str">
        <f t="shared" si="52"/>
        <v>INDONESIA</v>
      </c>
      <c r="AE391" s="133" t="s">
        <v>1419</v>
      </c>
      <c r="AF391" s="97" t="s">
        <v>809</v>
      </c>
      <c r="AG391" s="142" t="s">
        <v>244</v>
      </c>
      <c r="AH391" s="142"/>
      <c r="AI391" s="64">
        <f t="shared" si="58"/>
        <v>3</v>
      </c>
      <c r="AJ391" s="64"/>
      <c r="AK391" s="142"/>
      <c r="AN391" s="124">
        <f t="shared" si="56"/>
        <v>0</v>
      </c>
      <c r="AY391" s="70">
        <f t="shared" si="57"/>
        <v>0</v>
      </c>
    </row>
    <row r="392" spans="1:53">
      <c r="B392" s="71">
        <v>384</v>
      </c>
      <c r="C392" s="259">
        <v>36</v>
      </c>
      <c r="D392" s="259">
        <v>10</v>
      </c>
      <c r="E392" s="99">
        <v>1</v>
      </c>
      <c r="F392" s="100" t="s">
        <v>1530</v>
      </c>
      <c r="G392" s="101" t="s">
        <v>1531</v>
      </c>
      <c r="H392" s="102" t="s">
        <v>23</v>
      </c>
      <c r="I392" s="103" t="str">
        <f t="shared" si="50"/>
        <v>LAKI LAKI</v>
      </c>
      <c r="J392" s="104" t="s">
        <v>1532</v>
      </c>
      <c r="K392" s="105">
        <v>26831</v>
      </c>
      <c r="L392" s="106">
        <f t="shared" ca="1" si="59"/>
        <v>46</v>
      </c>
      <c r="M392" s="104" t="s">
        <v>476</v>
      </c>
      <c r="N392" s="107" t="s">
        <v>1533</v>
      </c>
      <c r="O392" s="104" t="str">
        <f t="shared" si="51"/>
        <v>KRISTEN</v>
      </c>
      <c r="P392" s="104" t="s">
        <v>221</v>
      </c>
      <c r="Q392" s="104" t="s">
        <v>222</v>
      </c>
      <c r="R392" s="108">
        <v>1</v>
      </c>
      <c r="S392" s="104" t="s">
        <v>289</v>
      </c>
      <c r="T392" s="104" t="s">
        <v>283</v>
      </c>
      <c r="U392" s="104" t="s">
        <v>1534</v>
      </c>
      <c r="V392" s="104" t="s">
        <v>1535</v>
      </c>
      <c r="W392" s="109" t="s">
        <v>1536</v>
      </c>
      <c r="X392" s="104" t="s">
        <v>1537</v>
      </c>
      <c r="Y392" s="235" t="s">
        <v>1418</v>
      </c>
      <c r="Z392" s="104" t="s">
        <v>22</v>
      </c>
      <c r="AA392" s="104" t="s">
        <v>229</v>
      </c>
      <c r="AB392" s="104" t="s">
        <v>230</v>
      </c>
      <c r="AC392" s="104" t="s">
        <v>231</v>
      </c>
      <c r="AD392" s="99" t="str">
        <f t="shared" si="52"/>
        <v>INDONESIA</v>
      </c>
      <c r="AE392" s="94" t="s">
        <v>1419</v>
      </c>
      <c r="AF392" s="110" t="s">
        <v>809</v>
      </c>
      <c r="AG392" s="142" t="s">
        <v>381</v>
      </c>
      <c r="AH392" s="142"/>
      <c r="AI392" s="64" t="e">
        <f t="shared" si="58"/>
        <v>#N/A</v>
      </c>
      <c r="AJ392" s="64"/>
      <c r="AK392" s="142"/>
      <c r="AN392" s="124">
        <f t="shared" si="56"/>
        <v>0</v>
      </c>
      <c r="AY392" s="70">
        <f t="shared" si="57"/>
        <v>0</v>
      </c>
    </row>
    <row r="393" spans="1:53" s="99" customFormat="1">
      <c r="A393" s="121"/>
      <c r="B393" s="201">
        <v>385</v>
      </c>
      <c r="C393" s="259">
        <v>37</v>
      </c>
      <c r="D393" s="259"/>
      <c r="E393" s="121">
        <v>2</v>
      </c>
      <c r="F393" s="143" t="s">
        <v>1538</v>
      </c>
      <c r="G393" s="144" t="s">
        <v>1539</v>
      </c>
      <c r="H393" s="145" t="s">
        <v>16</v>
      </c>
      <c r="I393" s="146" t="str">
        <f t="shared" si="50"/>
        <v>PEREMPUAN</v>
      </c>
      <c r="J393" s="120" t="s">
        <v>1540</v>
      </c>
      <c r="K393" s="147">
        <v>26849</v>
      </c>
      <c r="L393" s="139">
        <f t="shared" ca="1" si="59"/>
        <v>46</v>
      </c>
      <c r="M393" s="120" t="s">
        <v>253</v>
      </c>
      <c r="N393" s="133" t="s">
        <v>1533</v>
      </c>
      <c r="O393" s="120" t="str">
        <f t="shared" si="51"/>
        <v>KRISTEN</v>
      </c>
      <c r="P393" s="120" t="s">
        <v>221</v>
      </c>
      <c r="Q393" s="120" t="s">
        <v>245</v>
      </c>
      <c r="R393" s="148">
        <v>3</v>
      </c>
      <c r="S393" s="120" t="s">
        <v>289</v>
      </c>
      <c r="T393" s="120" t="s">
        <v>246</v>
      </c>
      <c r="U393" s="120" t="s">
        <v>1541</v>
      </c>
      <c r="V393" s="120" t="s">
        <v>1542</v>
      </c>
      <c r="W393" s="149" t="s">
        <v>1536</v>
      </c>
      <c r="X393" s="120" t="s">
        <v>1537</v>
      </c>
      <c r="Y393" s="238" t="s">
        <v>1418</v>
      </c>
      <c r="Z393" s="120" t="s">
        <v>22</v>
      </c>
      <c r="AA393" s="120" t="s">
        <v>229</v>
      </c>
      <c r="AB393" s="120" t="s">
        <v>230</v>
      </c>
      <c r="AC393" s="120" t="s">
        <v>231</v>
      </c>
      <c r="AD393" s="121" t="str">
        <f t="shared" si="52"/>
        <v>INDONESIA</v>
      </c>
      <c r="AE393" s="133" t="s">
        <v>1419</v>
      </c>
      <c r="AF393" s="97" t="s">
        <v>809</v>
      </c>
      <c r="AG393" s="142" t="s">
        <v>381</v>
      </c>
      <c r="AH393" s="142"/>
      <c r="AI393" s="64">
        <f t="shared" si="58"/>
        <v>2</v>
      </c>
      <c r="AJ393" s="64"/>
      <c r="AK393" s="142"/>
      <c r="AL393" s="124"/>
      <c r="AM393" s="124"/>
      <c r="AN393" s="124">
        <f t="shared" si="56"/>
        <v>0</v>
      </c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70">
        <f t="shared" si="57"/>
        <v>0</v>
      </c>
      <c r="AZ393" s="71"/>
    </row>
    <row r="394" spans="1:53">
      <c r="B394" s="71">
        <v>386</v>
      </c>
      <c r="C394" s="259">
        <v>38</v>
      </c>
      <c r="D394" s="259"/>
      <c r="E394" s="121">
        <v>3</v>
      </c>
      <c r="F394" s="88" t="s">
        <v>1543</v>
      </c>
      <c r="G394" s="89" t="s">
        <v>1544</v>
      </c>
      <c r="H394" s="90" t="s">
        <v>16</v>
      </c>
      <c r="I394" s="91" t="str">
        <f t="shared" si="50"/>
        <v>PEREMPUAN</v>
      </c>
      <c r="J394" s="64" t="s">
        <v>1532</v>
      </c>
      <c r="K394" s="92">
        <v>35626</v>
      </c>
      <c r="L394" s="93">
        <f t="shared" ca="1" si="59"/>
        <v>22</v>
      </c>
      <c r="M394" s="64" t="s">
        <v>253</v>
      </c>
      <c r="N394" s="94" t="s">
        <v>1533</v>
      </c>
      <c r="O394" s="64" t="str">
        <f t="shared" si="51"/>
        <v>KRISTEN</v>
      </c>
      <c r="P394" s="64" t="s">
        <v>254</v>
      </c>
      <c r="Q394" s="64" t="s">
        <v>255</v>
      </c>
      <c r="R394" s="95">
        <v>4</v>
      </c>
      <c r="S394" s="64" t="s">
        <v>223</v>
      </c>
      <c r="T394" s="64" t="s">
        <v>266</v>
      </c>
      <c r="U394" s="64" t="s">
        <v>1545</v>
      </c>
      <c r="V394" s="64" t="s">
        <v>1537</v>
      </c>
      <c r="W394" s="96" t="s">
        <v>1536</v>
      </c>
      <c r="X394" s="120" t="s">
        <v>1537</v>
      </c>
      <c r="Y394" s="229" t="s">
        <v>1418</v>
      </c>
      <c r="Z394" s="64" t="s">
        <v>22</v>
      </c>
      <c r="AA394" s="64" t="s">
        <v>229</v>
      </c>
      <c r="AB394" s="64" t="s">
        <v>230</v>
      </c>
      <c r="AC394" s="64" t="s">
        <v>231</v>
      </c>
      <c r="AD394" t="str">
        <f t="shared" si="52"/>
        <v>INDONESIA</v>
      </c>
      <c r="AE394" s="94" t="s">
        <v>1419</v>
      </c>
      <c r="AF394" s="122" t="s">
        <v>809</v>
      </c>
      <c r="AG394" s="142" t="s">
        <v>381</v>
      </c>
      <c r="AH394" s="142"/>
      <c r="AI394" s="64">
        <f t="shared" si="58"/>
        <v>3</v>
      </c>
      <c r="AJ394" s="64"/>
      <c r="AK394" s="142"/>
      <c r="AL394" s="207"/>
      <c r="AM394" s="207"/>
      <c r="AN394" s="124">
        <f t="shared" si="56"/>
        <v>0</v>
      </c>
      <c r="AO394" s="239"/>
      <c r="AP394" s="239"/>
      <c r="AQ394" s="239"/>
      <c r="AR394" s="239"/>
      <c r="AS394" s="239"/>
      <c r="AT394" s="239"/>
      <c r="AU394" s="239"/>
      <c r="AV394" s="239"/>
      <c r="AW394" s="239"/>
      <c r="AX394" s="239"/>
      <c r="AY394" s="70">
        <f t="shared" si="57"/>
        <v>0</v>
      </c>
      <c r="BA394" s="121"/>
    </row>
    <row r="395" spans="1:53">
      <c r="B395" s="201">
        <v>387</v>
      </c>
      <c r="C395" s="259">
        <v>39</v>
      </c>
      <c r="D395" s="259"/>
      <c r="E395">
        <v>4</v>
      </c>
      <c r="F395" s="88" t="s">
        <v>1546</v>
      </c>
      <c r="G395" s="89" t="s">
        <v>1547</v>
      </c>
      <c r="H395" s="90" t="s">
        <v>23</v>
      </c>
      <c r="I395" s="91" t="str">
        <f t="shared" si="50"/>
        <v>LAKI LAKI</v>
      </c>
      <c r="J395" s="64" t="s">
        <v>1532</v>
      </c>
      <c r="K395" s="92">
        <v>36421</v>
      </c>
      <c r="L395" s="93">
        <f t="shared" ca="1" si="59"/>
        <v>20</v>
      </c>
      <c r="M395" s="64" t="s">
        <v>253</v>
      </c>
      <c r="N395" s="94" t="s">
        <v>1533</v>
      </c>
      <c r="O395" s="64" t="str">
        <f t="shared" si="51"/>
        <v>KRISTEN</v>
      </c>
      <c r="P395" s="64" t="s">
        <v>254</v>
      </c>
      <c r="Q395" s="64" t="s">
        <v>255</v>
      </c>
      <c r="R395" s="95">
        <v>4</v>
      </c>
      <c r="S395" s="64" t="s">
        <v>886</v>
      </c>
      <c r="T395" s="64" t="s">
        <v>266</v>
      </c>
      <c r="U395" s="64" t="s">
        <v>1545</v>
      </c>
      <c r="V395" s="64" t="s">
        <v>1537</v>
      </c>
      <c r="W395" s="96" t="s">
        <v>1536</v>
      </c>
      <c r="X395" s="120" t="s">
        <v>1537</v>
      </c>
      <c r="Y395" s="229" t="s">
        <v>1418</v>
      </c>
      <c r="Z395" s="64" t="s">
        <v>22</v>
      </c>
      <c r="AA395" s="64" t="s">
        <v>229</v>
      </c>
      <c r="AB395" s="64" t="s">
        <v>230</v>
      </c>
      <c r="AC395" s="64" t="s">
        <v>231</v>
      </c>
      <c r="AD395" t="str">
        <f t="shared" si="52"/>
        <v>INDONESIA</v>
      </c>
      <c r="AE395" s="133" t="s">
        <v>1419</v>
      </c>
      <c r="AF395" s="122" t="s">
        <v>809</v>
      </c>
      <c r="AG395" s="142" t="s">
        <v>381</v>
      </c>
      <c r="AH395" s="142"/>
      <c r="AI395" s="64">
        <f t="shared" si="58"/>
        <v>3</v>
      </c>
      <c r="AJ395" s="64"/>
      <c r="AK395" s="142"/>
      <c r="AN395" s="124">
        <f t="shared" si="56"/>
        <v>0</v>
      </c>
      <c r="AY395" s="70">
        <f t="shared" si="57"/>
        <v>0</v>
      </c>
    </row>
    <row r="396" spans="1:53">
      <c r="B396" s="71">
        <v>388</v>
      </c>
      <c r="C396" s="259">
        <v>40</v>
      </c>
      <c r="D396" s="259"/>
      <c r="E396">
        <v>5</v>
      </c>
      <c r="F396" s="160" t="s">
        <v>1548</v>
      </c>
      <c r="G396" s="89" t="s">
        <v>1549</v>
      </c>
      <c r="H396" s="90" t="s">
        <v>23</v>
      </c>
      <c r="I396" s="91" t="str">
        <f t="shared" si="50"/>
        <v>LAKI LAKI</v>
      </c>
      <c r="J396" s="64" t="s">
        <v>230</v>
      </c>
      <c r="K396" s="92">
        <v>39711</v>
      </c>
      <c r="L396" s="93">
        <f t="shared" ca="1" si="59"/>
        <v>11</v>
      </c>
      <c r="M396" s="64"/>
      <c r="N396" s="246" t="s">
        <v>1533</v>
      </c>
      <c r="O396" s="64" t="str">
        <f t="shared" si="51"/>
        <v>KRISTEN</v>
      </c>
      <c r="P396" s="64" t="s">
        <v>254</v>
      </c>
      <c r="Q396" s="64" t="s">
        <v>255</v>
      </c>
      <c r="R396" s="95">
        <v>4</v>
      </c>
      <c r="S396" s="64" t="s">
        <v>369</v>
      </c>
      <c r="T396" s="64" t="s">
        <v>266</v>
      </c>
      <c r="U396" s="64" t="s">
        <v>1545</v>
      </c>
      <c r="V396" s="64" t="s">
        <v>1537</v>
      </c>
      <c r="W396" s="96" t="s">
        <v>1536</v>
      </c>
      <c r="X396" s="120" t="s">
        <v>1537</v>
      </c>
      <c r="Y396" s="229" t="s">
        <v>1418</v>
      </c>
      <c r="Z396" s="64" t="s">
        <v>22</v>
      </c>
      <c r="AA396" s="64" t="s">
        <v>229</v>
      </c>
      <c r="AB396" s="64" t="s">
        <v>230</v>
      </c>
      <c r="AC396" s="64" t="s">
        <v>231</v>
      </c>
      <c r="AD396" t="str">
        <f t="shared" si="52"/>
        <v>INDONESIA</v>
      </c>
      <c r="AE396" s="94" t="s">
        <v>1419</v>
      </c>
      <c r="AF396" s="122" t="s">
        <v>809</v>
      </c>
      <c r="AG396" s="142" t="s">
        <v>381</v>
      </c>
      <c r="AH396" s="142"/>
      <c r="AI396" s="64">
        <f t="shared" si="58"/>
        <v>3</v>
      </c>
      <c r="AJ396" s="64"/>
      <c r="AK396" s="142"/>
      <c r="AN396" s="124">
        <f t="shared" si="56"/>
        <v>0</v>
      </c>
      <c r="AY396" s="70">
        <f t="shared" si="57"/>
        <v>0</v>
      </c>
    </row>
    <row r="397" spans="1:53">
      <c r="B397" s="201">
        <v>389</v>
      </c>
      <c r="C397" s="259">
        <v>41</v>
      </c>
      <c r="D397" s="259"/>
      <c r="E397">
        <v>6</v>
      </c>
      <c r="F397" s="186" t="s">
        <v>1550</v>
      </c>
      <c r="G397" s="144" t="s">
        <v>1551</v>
      </c>
      <c r="H397" s="145" t="s">
        <v>23</v>
      </c>
      <c r="I397" s="146" t="str">
        <f t="shared" si="50"/>
        <v>LAKI LAKI</v>
      </c>
      <c r="J397" s="120" t="s">
        <v>230</v>
      </c>
      <c r="K397" s="147">
        <v>40824</v>
      </c>
      <c r="L397" s="139">
        <f t="shared" ca="1" si="59"/>
        <v>8</v>
      </c>
      <c r="M397" s="120"/>
      <c r="N397" s="187" t="s">
        <v>1533</v>
      </c>
      <c r="O397" s="120" t="str">
        <f t="shared" si="51"/>
        <v>KRISTEN</v>
      </c>
      <c r="P397" s="120" t="s">
        <v>254</v>
      </c>
      <c r="Q397" s="120" t="s">
        <v>255</v>
      </c>
      <c r="R397" s="148">
        <v>4</v>
      </c>
      <c r="S397" s="120" t="s">
        <v>265</v>
      </c>
      <c r="T397" s="120" t="s">
        <v>270</v>
      </c>
      <c r="U397" s="120" t="s">
        <v>1545</v>
      </c>
      <c r="V397" s="120" t="s">
        <v>1537</v>
      </c>
      <c r="W397" s="149" t="s">
        <v>1536</v>
      </c>
      <c r="X397" s="120" t="s">
        <v>1537</v>
      </c>
      <c r="Y397" s="238" t="s">
        <v>1418</v>
      </c>
      <c r="Z397" s="120" t="s">
        <v>22</v>
      </c>
      <c r="AA397" s="120" t="s">
        <v>229</v>
      </c>
      <c r="AB397" s="120" t="s">
        <v>230</v>
      </c>
      <c r="AC397" s="120" t="s">
        <v>231</v>
      </c>
      <c r="AD397" s="121" t="str">
        <f t="shared" si="52"/>
        <v>INDONESIA</v>
      </c>
      <c r="AE397" s="133" t="s">
        <v>1419</v>
      </c>
      <c r="AF397" s="122" t="s">
        <v>809</v>
      </c>
      <c r="AG397" s="142" t="s">
        <v>381</v>
      </c>
      <c r="AH397" s="142"/>
      <c r="AI397" s="64">
        <f t="shared" si="58"/>
        <v>3</v>
      </c>
      <c r="AJ397" s="64"/>
      <c r="AK397" s="142"/>
      <c r="AN397" s="124">
        <f t="shared" si="56"/>
        <v>0</v>
      </c>
      <c r="AY397" s="70">
        <f t="shared" si="57"/>
        <v>0</v>
      </c>
    </row>
    <row r="398" spans="1:53">
      <c r="B398" s="71">
        <v>390</v>
      </c>
      <c r="C398" s="259">
        <v>42</v>
      </c>
      <c r="D398" s="259">
        <v>11</v>
      </c>
      <c r="E398" s="99">
        <v>1</v>
      </c>
      <c r="F398" s="100" t="s">
        <v>1552</v>
      </c>
      <c r="G398" s="101" t="s">
        <v>109</v>
      </c>
      <c r="H398" s="102" t="s">
        <v>23</v>
      </c>
      <c r="I398" s="103" t="str">
        <f t="shared" si="50"/>
        <v>LAKI LAKI</v>
      </c>
      <c r="J398" s="104" t="s">
        <v>1185</v>
      </c>
      <c r="K398" s="105">
        <v>23289</v>
      </c>
      <c r="L398" s="106">
        <f t="shared" ca="1" si="59"/>
        <v>56</v>
      </c>
      <c r="M398" s="104" t="s">
        <v>253</v>
      </c>
      <c r="N398" s="107" t="s">
        <v>220</v>
      </c>
      <c r="O398" s="104" t="str">
        <f t="shared" si="51"/>
        <v>ISLAM</v>
      </c>
      <c r="P398" s="104" t="s">
        <v>221</v>
      </c>
      <c r="Q398" s="104" t="s">
        <v>222</v>
      </c>
      <c r="R398" s="108">
        <v>1</v>
      </c>
      <c r="S398" s="104" t="s">
        <v>256</v>
      </c>
      <c r="T398" s="104" t="s">
        <v>283</v>
      </c>
      <c r="U398" s="104" t="s">
        <v>516</v>
      </c>
      <c r="V398" s="104" t="s">
        <v>1553</v>
      </c>
      <c r="W398" s="109" t="s">
        <v>1554</v>
      </c>
      <c r="X398" s="104" t="s">
        <v>109</v>
      </c>
      <c r="Y398" s="235" t="s">
        <v>1418</v>
      </c>
      <c r="Z398" s="104" t="s">
        <v>22</v>
      </c>
      <c r="AA398" s="104" t="s">
        <v>229</v>
      </c>
      <c r="AB398" s="104" t="s">
        <v>230</v>
      </c>
      <c r="AC398" s="104" t="s">
        <v>231</v>
      </c>
      <c r="AD398" s="99" t="str">
        <f t="shared" si="52"/>
        <v>INDONESIA</v>
      </c>
      <c r="AE398" s="94" t="s">
        <v>1419</v>
      </c>
      <c r="AF398" s="110" t="s">
        <v>809</v>
      </c>
      <c r="AG398" s="142" t="s">
        <v>519</v>
      </c>
      <c r="AH398" s="142"/>
      <c r="AI398" s="64" t="e">
        <f t="shared" si="58"/>
        <v>#N/A</v>
      </c>
      <c r="AJ398" s="64"/>
      <c r="AK398" s="142"/>
      <c r="AL398" s="207"/>
      <c r="AM398" s="207"/>
      <c r="AN398" s="124">
        <f t="shared" si="56"/>
        <v>0</v>
      </c>
      <c r="AO398" s="239"/>
      <c r="AP398" s="239"/>
      <c r="AQ398" s="239"/>
      <c r="AR398" s="239"/>
      <c r="AS398" s="239"/>
      <c r="AT398" s="239"/>
      <c r="AU398" s="239"/>
      <c r="AV398" s="239"/>
      <c r="AW398" s="239"/>
      <c r="AX398" s="239"/>
      <c r="AY398" s="70">
        <f t="shared" si="57"/>
        <v>0</v>
      </c>
      <c r="BA398" s="121"/>
    </row>
    <row r="399" spans="1:53" s="99" customFormat="1">
      <c r="A399" s="121"/>
      <c r="B399" s="201">
        <v>391</v>
      </c>
      <c r="C399" s="259">
        <v>43</v>
      </c>
      <c r="D399" s="259"/>
      <c r="E399" s="121">
        <v>2</v>
      </c>
      <c r="F399" s="88" t="s">
        <v>1555</v>
      </c>
      <c r="G399" s="89" t="s">
        <v>1556</v>
      </c>
      <c r="H399" s="90" t="s">
        <v>16</v>
      </c>
      <c r="I399" s="91" t="str">
        <f t="shared" si="50"/>
        <v>PEREMPUAN</v>
      </c>
      <c r="J399" s="64" t="s">
        <v>1557</v>
      </c>
      <c r="K399" s="92">
        <v>27586</v>
      </c>
      <c r="L399" s="93">
        <f t="shared" ca="1" si="59"/>
        <v>44</v>
      </c>
      <c r="M399" s="64" t="s">
        <v>253</v>
      </c>
      <c r="N399" s="94" t="s">
        <v>220</v>
      </c>
      <c r="O399" s="64" t="str">
        <f t="shared" si="51"/>
        <v>ISLAM</v>
      </c>
      <c r="P399" s="64" t="s">
        <v>221</v>
      </c>
      <c r="Q399" s="64" t="s">
        <v>245</v>
      </c>
      <c r="R399" s="95">
        <v>3</v>
      </c>
      <c r="S399" s="64" t="s">
        <v>256</v>
      </c>
      <c r="T399" s="64" t="s">
        <v>246</v>
      </c>
      <c r="U399" s="64" t="s">
        <v>1558</v>
      </c>
      <c r="V399" s="64" t="s">
        <v>1559</v>
      </c>
      <c r="W399" s="96" t="s">
        <v>1554</v>
      </c>
      <c r="X399" s="64" t="s">
        <v>109</v>
      </c>
      <c r="Y399" s="229" t="s">
        <v>1418</v>
      </c>
      <c r="Z399" s="64" t="s">
        <v>22</v>
      </c>
      <c r="AA399" s="64" t="s">
        <v>229</v>
      </c>
      <c r="AB399" s="64" t="s">
        <v>230</v>
      </c>
      <c r="AC399" s="64" t="s">
        <v>231</v>
      </c>
      <c r="AD399" t="str">
        <f t="shared" si="52"/>
        <v>INDONESIA</v>
      </c>
      <c r="AE399" s="133" t="s">
        <v>1419</v>
      </c>
      <c r="AF399" s="122" t="s">
        <v>809</v>
      </c>
      <c r="AG399" s="142" t="s">
        <v>519</v>
      </c>
      <c r="AH399" s="142"/>
      <c r="AI399" s="64">
        <f t="shared" si="58"/>
        <v>2</v>
      </c>
      <c r="AJ399" s="64"/>
      <c r="AK399" s="142"/>
      <c r="AL399" s="124"/>
      <c r="AM399" s="124"/>
      <c r="AN399" s="124">
        <f t="shared" si="56"/>
        <v>0</v>
      </c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70">
        <f t="shared" si="57"/>
        <v>0</v>
      </c>
      <c r="AZ399" s="71"/>
    </row>
    <row r="400" spans="1:53">
      <c r="B400" s="71">
        <v>392</v>
      </c>
      <c r="C400" s="259">
        <v>44</v>
      </c>
      <c r="D400" s="259"/>
      <c r="E400">
        <v>3</v>
      </c>
      <c r="F400" s="88" t="s">
        <v>1560</v>
      </c>
      <c r="G400" s="89" t="s">
        <v>1561</v>
      </c>
      <c r="H400" s="90" t="s">
        <v>23</v>
      </c>
      <c r="I400" s="91" t="str">
        <f t="shared" si="50"/>
        <v>LAKI LAKI</v>
      </c>
      <c r="J400" s="64" t="s">
        <v>1557</v>
      </c>
      <c r="K400" s="92">
        <v>32866</v>
      </c>
      <c r="L400" s="93">
        <f t="shared" ca="1" si="59"/>
        <v>30</v>
      </c>
      <c r="M400" s="64" t="s">
        <v>253</v>
      </c>
      <c r="N400" s="94" t="s">
        <v>220</v>
      </c>
      <c r="O400" s="64" t="str">
        <f t="shared" si="51"/>
        <v>ISLAM</v>
      </c>
      <c r="P400" s="64" t="s">
        <v>254</v>
      </c>
      <c r="Q400" s="64" t="s">
        <v>255</v>
      </c>
      <c r="R400" s="95">
        <v>4</v>
      </c>
      <c r="S400" s="64" t="s">
        <v>289</v>
      </c>
      <c r="T400" s="64" t="s">
        <v>266</v>
      </c>
      <c r="U400" s="64" t="s">
        <v>1556</v>
      </c>
      <c r="V400" s="64" t="s">
        <v>109</v>
      </c>
      <c r="W400" s="96" t="s">
        <v>1554</v>
      </c>
      <c r="X400" s="64" t="s">
        <v>109</v>
      </c>
      <c r="Y400" s="229" t="s">
        <v>1418</v>
      </c>
      <c r="Z400" s="64" t="s">
        <v>22</v>
      </c>
      <c r="AA400" s="64" t="s">
        <v>229</v>
      </c>
      <c r="AB400" s="64" t="s">
        <v>230</v>
      </c>
      <c r="AC400" s="64" t="s">
        <v>231</v>
      </c>
      <c r="AD400" t="str">
        <f t="shared" si="52"/>
        <v>INDONESIA</v>
      </c>
      <c r="AE400" s="94" t="s">
        <v>1419</v>
      </c>
      <c r="AF400" s="122" t="s">
        <v>809</v>
      </c>
      <c r="AG400" s="142" t="s">
        <v>519</v>
      </c>
      <c r="AH400" s="142"/>
      <c r="AI400" s="64">
        <f t="shared" si="58"/>
        <v>3</v>
      </c>
      <c r="AJ400" s="64"/>
      <c r="AK400" s="142"/>
      <c r="AN400" s="124">
        <f t="shared" si="56"/>
        <v>0</v>
      </c>
      <c r="AY400" s="70">
        <f t="shared" si="57"/>
        <v>0</v>
      </c>
    </row>
    <row r="401" spans="1:53">
      <c r="B401" s="201">
        <v>393</v>
      </c>
      <c r="C401" s="259">
        <v>45</v>
      </c>
      <c r="D401" s="259"/>
      <c r="E401">
        <v>4</v>
      </c>
      <c r="F401" s="143" t="s">
        <v>1562</v>
      </c>
      <c r="G401" s="144" t="s">
        <v>1563</v>
      </c>
      <c r="H401" s="145" t="s">
        <v>23</v>
      </c>
      <c r="I401" s="146" t="str">
        <f t="shared" si="50"/>
        <v>LAKI LAKI</v>
      </c>
      <c r="J401" s="120" t="s">
        <v>1557</v>
      </c>
      <c r="K401" s="147">
        <v>33526</v>
      </c>
      <c r="L401" s="139">
        <f t="shared" ca="1" si="59"/>
        <v>28</v>
      </c>
      <c r="M401" s="120" t="s">
        <v>253</v>
      </c>
      <c r="N401" s="133" t="s">
        <v>220</v>
      </c>
      <c r="O401" s="120" t="str">
        <f t="shared" si="51"/>
        <v>ISLAM</v>
      </c>
      <c r="P401" s="120" t="s">
        <v>254</v>
      </c>
      <c r="Q401" s="120" t="s">
        <v>255</v>
      </c>
      <c r="R401" s="148">
        <v>4</v>
      </c>
      <c r="S401" s="120" t="s">
        <v>289</v>
      </c>
      <c r="T401" s="120" t="s">
        <v>270</v>
      </c>
      <c r="U401" s="120" t="s">
        <v>1556</v>
      </c>
      <c r="V401" s="120" t="s">
        <v>109</v>
      </c>
      <c r="W401" s="149" t="s">
        <v>1554</v>
      </c>
      <c r="X401" s="120" t="s">
        <v>109</v>
      </c>
      <c r="Y401" s="238" t="s">
        <v>1418</v>
      </c>
      <c r="Z401" s="120" t="s">
        <v>22</v>
      </c>
      <c r="AA401" s="120" t="s">
        <v>229</v>
      </c>
      <c r="AB401" s="120" t="s">
        <v>230</v>
      </c>
      <c r="AC401" s="120" t="s">
        <v>231</v>
      </c>
      <c r="AD401" s="121" t="str">
        <f t="shared" si="52"/>
        <v>INDONESIA</v>
      </c>
      <c r="AE401" s="133" t="s">
        <v>1419</v>
      </c>
      <c r="AF401" s="122" t="s">
        <v>809</v>
      </c>
      <c r="AG401" s="142" t="s">
        <v>519</v>
      </c>
      <c r="AH401" s="142"/>
      <c r="AI401" s="64">
        <f t="shared" si="58"/>
        <v>3</v>
      </c>
      <c r="AJ401" s="64"/>
      <c r="AK401" s="142"/>
      <c r="AN401" s="124">
        <f t="shared" si="56"/>
        <v>0</v>
      </c>
      <c r="AY401" s="70">
        <f t="shared" si="57"/>
        <v>0</v>
      </c>
    </row>
    <row r="402" spans="1:53">
      <c r="B402" s="71">
        <v>394</v>
      </c>
      <c r="C402" s="259">
        <v>46</v>
      </c>
      <c r="D402" s="259"/>
      <c r="E402" s="121">
        <v>5</v>
      </c>
      <c r="F402" s="88" t="s">
        <v>1564</v>
      </c>
      <c r="G402" s="89" t="s">
        <v>1565</v>
      </c>
      <c r="H402" s="90" t="s">
        <v>16</v>
      </c>
      <c r="I402" s="91" t="str">
        <f t="shared" si="50"/>
        <v>PEREMPUAN</v>
      </c>
      <c r="J402" s="64" t="s">
        <v>1557</v>
      </c>
      <c r="K402" s="92">
        <v>34094</v>
      </c>
      <c r="L402" s="93">
        <f t="shared" ca="1" si="59"/>
        <v>26</v>
      </c>
      <c r="M402" s="64" t="s">
        <v>476</v>
      </c>
      <c r="N402" s="94" t="s">
        <v>220</v>
      </c>
      <c r="O402" s="64" t="str">
        <f t="shared" si="51"/>
        <v>ISLAM</v>
      </c>
      <c r="P402" s="64" t="s">
        <v>254</v>
      </c>
      <c r="Q402" s="64" t="s">
        <v>255</v>
      </c>
      <c r="R402" s="95">
        <v>4</v>
      </c>
      <c r="S402" s="64" t="s">
        <v>223</v>
      </c>
      <c r="T402" s="64" t="s">
        <v>266</v>
      </c>
      <c r="U402" s="64" t="s">
        <v>1556</v>
      </c>
      <c r="V402" s="64" t="s">
        <v>109</v>
      </c>
      <c r="W402" s="96" t="s">
        <v>1554</v>
      </c>
      <c r="X402" s="120" t="s">
        <v>109</v>
      </c>
      <c r="Y402" s="229" t="s">
        <v>1418</v>
      </c>
      <c r="Z402" s="64" t="s">
        <v>22</v>
      </c>
      <c r="AA402" s="64" t="s">
        <v>229</v>
      </c>
      <c r="AB402" s="64" t="s">
        <v>230</v>
      </c>
      <c r="AC402" s="64" t="s">
        <v>231</v>
      </c>
      <c r="AD402" t="str">
        <f t="shared" si="52"/>
        <v>INDONESIA</v>
      </c>
      <c r="AE402" s="94" t="s">
        <v>1419</v>
      </c>
      <c r="AF402" s="122" t="s">
        <v>809</v>
      </c>
      <c r="AG402" s="142" t="s">
        <v>519</v>
      </c>
      <c r="AH402" s="142"/>
      <c r="AI402" s="64">
        <f t="shared" si="58"/>
        <v>3</v>
      </c>
      <c r="AJ402" s="64"/>
      <c r="AK402" s="142"/>
      <c r="AL402" s="207"/>
      <c r="AM402" s="207"/>
      <c r="AN402" s="124">
        <f t="shared" si="56"/>
        <v>0</v>
      </c>
      <c r="AO402" s="239"/>
      <c r="AP402" s="239"/>
      <c r="AQ402" s="239"/>
      <c r="AR402" s="239"/>
      <c r="AS402" s="239"/>
      <c r="AT402" s="239"/>
      <c r="AU402" s="239"/>
      <c r="AV402" s="239"/>
      <c r="AW402" s="239"/>
      <c r="AX402" s="239"/>
      <c r="AY402" s="70">
        <f t="shared" si="57"/>
        <v>0</v>
      </c>
      <c r="BA402" s="121"/>
    </row>
    <row r="403" spans="1:53">
      <c r="B403" s="201">
        <v>395</v>
      </c>
      <c r="C403" s="259">
        <v>47</v>
      </c>
      <c r="D403" s="259"/>
      <c r="E403">
        <v>6</v>
      </c>
      <c r="F403" s="88" t="s">
        <v>1566</v>
      </c>
      <c r="G403" s="89" t="s">
        <v>1567</v>
      </c>
      <c r="H403" s="90" t="s">
        <v>23</v>
      </c>
      <c r="I403" s="91" t="str">
        <f t="shared" si="50"/>
        <v>LAKI LAKI</v>
      </c>
      <c r="J403" s="64" t="s">
        <v>230</v>
      </c>
      <c r="K403" s="92">
        <v>34842</v>
      </c>
      <c r="L403" s="93">
        <f t="shared" ca="1" si="59"/>
        <v>24</v>
      </c>
      <c r="M403" s="64" t="s">
        <v>253</v>
      </c>
      <c r="N403" s="94" t="s">
        <v>220</v>
      </c>
      <c r="O403" s="64" t="str">
        <f t="shared" si="51"/>
        <v>ISLAM</v>
      </c>
      <c r="P403" s="64" t="s">
        <v>254</v>
      </c>
      <c r="Q403" s="64" t="s">
        <v>255</v>
      </c>
      <c r="R403" s="95">
        <v>4</v>
      </c>
      <c r="S403" s="64" t="s">
        <v>289</v>
      </c>
      <c r="T403" s="64" t="s">
        <v>266</v>
      </c>
      <c r="U403" s="64" t="s">
        <v>1556</v>
      </c>
      <c r="V403" s="64" t="s">
        <v>109</v>
      </c>
      <c r="W403" s="96" t="s">
        <v>1554</v>
      </c>
      <c r="X403" s="120" t="s">
        <v>109</v>
      </c>
      <c r="Y403" s="229" t="s">
        <v>1418</v>
      </c>
      <c r="Z403" s="64" t="s">
        <v>22</v>
      </c>
      <c r="AA403" s="64" t="s">
        <v>229</v>
      </c>
      <c r="AB403" s="64" t="s">
        <v>230</v>
      </c>
      <c r="AC403" s="64" t="s">
        <v>231</v>
      </c>
      <c r="AD403" t="str">
        <f t="shared" si="52"/>
        <v>INDONESIA</v>
      </c>
      <c r="AE403" s="133" t="s">
        <v>1419</v>
      </c>
      <c r="AF403" s="122" t="s">
        <v>809</v>
      </c>
      <c r="AG403" s="142" t="s">
        <v>519</v>
      </c>
      <c r="AH403" s="142"/>
      <c r="AI403" s="64">
        <f t="shared" si="58"/>
        <v>3</v>
      </c>
      <c r="AJ403" s="64"/>
      <c r="AK403" s="142"/>
      <c r="AN403" s="124">
        <f t="shared" si="56"/>
        <v>0</v>
      </c>
      <c r="AY403" s="70">
        <f t="shared" si="57"/>
        <v>0</v>
      </c>
    </row>
    <row r="404" spans="1:53">
      <c r="B404" s="71">
        <v>396</v>
      </c>
      <c r="C404" s="259">
        <v>48</v>
      </c>
      <c r="D404" s="259">
        <v>12</v>
      </c>
      <c r="E404" s="99">
        <v>1</v>
      </c>
      <c r="F404" s="100" t="s">
        <v>1568</v>
      </c>
      <c r="G404" s="101" t="s">
        <v>1569</v>
      </c>
      <c r="H404" s="102" t="s">
        <v>16</v>
      </c>
      <c r="I404" s="103" t="str">
        <f t="shared" si="50"/>
        <v>PEREMPUAN</v>
      </c>
      <c r="J404" s="104" t="s">
        <v>22</v>
      </c>
      <c r="K404" s="105">
        <v>16998</v>
      </c>
      <c r="L404" s="93">
        <f t="shared" ca="1" si="59"/>
        <v>73</v>
      </c>
      <c r="M404" s="104" t="s">
        <v>253</v>
      </c>
      <c r="N404" s="107" t="s">
        <v>220</v>
      </c>
      <c r="O404" s="104" t="str">
        <f t="shared" si="51"/>
        <v>ISLAM</v>
      </c>
      <c r="P404" s="104" t="s">
        <v>947</v>
      </c>
      <c r="Q404" s="104" t="s">
        <v>222</v>
      </c>
      <c r="R404" s="108">
        <v>1</v>
      </c>
      <c r="S404" s="104" t="s">
        <v>256</v>
      </c>
      <c r="T404" s="104" t="s">
        <v>283</v>
      </c>
      <c r="U404" s="104" t="s">
        <v>1570</v>
      </c>
      <c r="V404" s="104" t="s">
        <v>1571</v>
      </c>
      <c r="W404" s="109" t="s">
        <v>1572</v>
      </c>
      <c r="X404" s="104" t="s">
        <v>1569</v>
      </c>
      <c r="Y404" s="235" t="s">
        <v>1418</v>
      </c>
      <c r="Z404" s="104" t="s">
        <v>22</v>
      </c>
      <c r="AA404" s="104" t="s">
        <v>229</v>
      </c>
      <c r="AB404" s="104" t="s">
        <v>230</v>
      </c>
      <c r="AC404" s="104" t="s">
        <v>231</v>
      </c>
      <c r="AD404" s="99" t="str">
        <f t="shared" si="52"/>
        <v>INDONESIA</v>
      </c>
      <c r="AE404" s="94" t="s">
        <v>1419</v>
      </c>
      <c r="AF404" s="110" t="s">
        <v>809</v>
      </c>
      <c r="AG404" s="142" t="s">
        <v>519</v>
      </c>
      <c r="AH404" s="142"/>
      <c r="AI404" s="64" t="e">
        <f t="shared" si="58"/>
        <v>#N/A</v>
      </c>
      <c r="AJ404" s="64"/>
      <c r="AK404" s="142"/>
      <c r="AN404" s="124">
        <f t="shared" si="56"/>
        <v>0</v>
      </c>
      <c r="AY404" s="70">
        <f t="shared" si="57"/>
        <v>0</v>
      </c>
    </row>
    <row r="405" spans="1:53">
      <c r="B405" s="71">
        <v>398</v>
      </c>
      <c r="C405" s="259">
        <v>49</v>
      </c>
      <c r="D405" s="259">
        <v>13</v>
      </c>
      <c r="E405" s="99">
        <v>1</v>
      </c>
      <c r="F405" s="100" t="s">
        <v>1573</v>
      </c>
      <c r="G405" s="101" t="s">
        <v>1574</v>
      </c>
      <c r="H405" s="102" t="s">
        <v>23</v>
      </c>
      <c r="I405" s="103" t="str">
        <f t="shared" si="50"/>
        <v>LAKI LAKI</v>
      </c>
      <c r="J405" s="104" t="s">
        <v>22</v>
      </c>
      <c r="K405" s="105">
        <v>27015</v>
      </c>
      <c r="L405" s="106">
        <f t="shared" ca="1" si="59"/>
        <v>46</v>
      </c>
      <c r="M405" s="104" t="s">
        <v>1575</v>
      </c>
      <c r="N405" s="107" t="s">
        <v>1533</v>
      </c>
      <c r="O405" s="104" t="str">
        <f t="shared" si="51"/>
        <v>KRISTEN</v>
      </c>
      <c r="P405" s="104" t="s">
        <v>221</v>
      </c>
      <c r="Q405" s="104" t="s">
        <v>222</v>
      </c>
      <c r="R405" s="108">
        <v>1</v>
      </c>
      <c r="S405" s="104" t="s">
        <v>223</v>
      </c>
      <c r="T405" s="104" t="s">
        <v>283</v>
      </c>
      <c r="U405" s="104" t="s">
        <v>1576</v>
      </c>
      <c r="V405" s="104" t="s">
        <v>1577</v>
      </c>
      <c r="W405" s="109" t="s">
        <v>1578</v>
      </c>
      <c r="X405" s="104" t="s">
        <v>1579</v>
      </c>
      <c r="Y405" s="235" t="s">
        <v>1418</v>
      </c>
      <c r="Z405" s="104" t="s">
        <v>22</v>
      </c>
      <c r="AA405" s="104" t="s">
        <v>229</v>
      </c>
      <c r="AB405" s="104" t="s">
        <v>230</v>
      </c>
      <c r="AC405" s="104" t="s">
        <v>231</v>
      </c>
      <c r="AD405" s="99" t="str">
        <f t="shared" si="52"/>
        <v>INDONESIA</v>
      </c>
      <c r="AE405" s="133" t="s">
        <v>1419</v>
      </c>
      <c r="AF405" s="110" t="s">
        <v>809</v>
      </c>
      <c r="AG405" s="142" t="s">
        <v>381</v>
      </c>
      <c r="AH405" s="142"/>
      <c r="AI405" s="64" t="e">
        <f t="shared" si="58"/>
        <v>#N/A</v>
      </c>
      <c r="AJ405" s="64"/>
      <c r="AK405" s="142"/>
      <c r="AN405" s="124">
        <f t="shared" si="56"/>
        <v>0</v>
      </c>
      <c r="AY405" s="70">
        <f t="shared" si="57"/>
        <v>0</v>
      </c>
    </row>
    <row r="406" spans="1:53" s="99" customFormat="1">
      <c r="A406" s="121"/>
      <c r="B406" s="201">
        <v>399</v>
      </c>
      <c r="C406" s="259">
        <v>50</v>
      </c>
      <c r="D406" s="259"/>
      <c r="E406" s="121">
        <v>2</v>
      </c>
      <c r="F406" s="143" t="s">
        <v>1580</v>
      </c>
      <c r="G406" s="144" t="s">
        <v>1581</v>
      </c>
      <c r="H406" s="145" t="s">
        <v>16</v>
      </c>
      <c r="I406" s="146" t="str">
        <f t="shared" si="50"/>
        <v>PEREMPUAN</v>
      </c>
      <c r="J406" s="120" t="s">
        <v>1582</v>
      </c>
      <c r="K406" s="147">
        <v>28150</v>
      </c>
      <c r="L406" s="139">
        <f t="shared" ca="1" si="59"/>
        <v>43</v>
      </c>
      <c r="M406" s="120" t="s">
        <v>253</v>
      </c>
      <c r="N406" s="133" t="s">
        <v>1533</v>
      </c>
      <c r="O406" s="120" t="str">
        <f t="shared" si="51"/>
        <v>KRISTEN</v>
      </c>
      <c r="P406" s="120" t="s">
        <v>221</v>
      </c>
      <c r="Q406" s="120" t="s">
        <v>245</v>
      </c>
      <c r="R406" s="148">
        <v>3</v>
      </c>
      <c r="S406" s="120" t="s">
        <v>223</v>
      </c>
      <c r="T406" s="120" t="s">
        <v>246</v>
      </c>
      <c r="U406" s="120" t="s">
        <v>1583</v>
      </c>
      <c r="V406" s="120" t="s">
        <v>1584</v>
      </c>
      <c r="W406" s="149" t="s">
        <v>1578</v>
      </c>
      <c r="X406" s="120" t="s">
        <v>1579</v>
      </c>
      <c r="Y406" s="238" t="s">
        <v>1418</v>
      </c>
      <c r="Z406" s="120" t="s">
        <v>22</v>
      </c>
      <c r="AA406" s="120" t="s">
        <v>229</v>
      </c>
      <c r="AB406" s="120" t="s">
        <v>230</v>
      </c>
      <c r="AC406" s="120" t="s">
        <v>231</v>
      </c>
      <c r="AD406" s="121" t="str">
        <f t="shared" si="52"/>
        <v>INDONESIA</v>
      </c>
      <c r="AE406" s="94" t="s">
        <v>1419</v>
      </c>
      <c r="AF406" s="122" t="s">
        <v>809</v>
      </c>
      <c r="AG406" s="142" t="s">
        <v>381</v>
      </c>
      <c r="AH406" s="142"/>
      <c r="AI406" s="64">
        <f t="shared" si="58"/>
        <v>2</v>
      </c>
      <c r="AJ406" s="64"/>
      <c r="AK406" s="142"/>
      <c r="AL406" s="124"/>
      <c r="AM406" s="124"/>
      <c r="AN406" s="124">
        <f t="shared" si="56"/>
        <v>0</v>
      </c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70">
        <f t="shared" si="57"/>
        <v>0</v>
      </c>
      <c r="AZ406" s="71"/>
    </row>
    <row r="407" spans="1:53">
      <c r="B407" s="71">
        <v>400</v>
      </c>
      <c r="C407" s="259">
        <v>51</v>
      </c>
      <c r="D407" s="259"/>
      <c r="E407" s="121">
        <v>3</v>
      </c>
      <c r="F407" s="88" t="s">
        <v>1585</v>
      </c>
      <c r="G407" s="89" t="s">
        <v>1586</v>
      </c>
      <c r="H407" s="90" t="s">
        <v>23</v>
      </c>
      <c r="I407" s="91" t="str">
        <f t="shared" si="50"/>
        <v>LAKI LAKI</v>
      </c>
      <c r="J407" s="64" t="s">
        <v>1587</v>
      </c>
      <c r="K407" s="92">
        <v>36315</v>
      </c>
      <c r="L407" s="93">
        <f t="shared" ca="1" si="59"/>
        <v>20</v>
      </c>
      <c r="M407" s="64" t="s">
        <v>253</v>
      </c>
      <c r="N407" s="94" t="s">
        <v>1533</v>
      </c>
      <c r="O407" s="64" t="str">
        <f t="shared" si="51"/>
        <v>KRISTEN</v>
      </c>
      <c r="P407" s="64" t="s">
        <v>254</v>
      </c>
      <c r="Q407" s="64" t="s">
        <v>255</v>
      </c>
      <c r="R407" s="95">
        <v>4</v>
      </c>
      <c r="S407" s="64" t="s">
        <v>886</v>
      </c>
      <c r="T407" s="64" t="s">
        <v>266</v>
      </c>
      <c r="U407" s="64" t="s">
        <v>1581</v>
      </c>
      <c r="V407" s="64" t="s">
        <v>1579</v>
      </c>
      <c r="W407" s="96" t="s">
        <v>1578</v>
      </c>
      <c r="X407" s="64" t="s">
        <v>1579</v>
      </c>
      <c r="Y407" s="229" t="s">
        <v>1418</v>
      </c>
      <c r="Z407" s="64" t="s">
        <v>22</v>
      </c>
      <c r="AA407" s="64" t="s">
        <v>229</v>
      </c>
      <c r="AB407" s="64" t="s">
        <v>230</v>
      </c>
      <c r="AC407" s="64" t="s">
        <v>231</v>
      </c>
      <c r="AD407" t="str">
        <f t="shared" si="52"/>
        <v>INDONESIA</v>
      </c>
      <c r="AE407" s="133" t="s">
        <v>1419</v>
      </c>
      <c r="AF407" s="122" t="s">
        <v>809</v>
      </c>
      <c r="AG407" s="142" t="s">
        <v>381</v>
      </c>
      <c r="AH407" s="142"/>
      <c r="AI407" s="64">
        <f t="shared" si="58"/>
        <v>3</v>
      </c>
      <c r="AJ407" s="64"/>
      <c r="AK407" s="142"/>
      <c r="AL407" s="207"/>
      <c r="AM407" s="207"/>
      <c r="AN407" s="124">
        <f t="shared" si="56"/>
        <v>0</v>
      </c>
      <c r="AO407" s="239"/>
      <c r="AP407" s="239"/>
      <c r="AQ407" s="239"/>
      <c r="AR407" s="239"/>
      <c r="AS407" s="239"/>
      <c r="AT407" s="239"/>
      <c r="AU407" s="239"/>
      <c r="AV407" s="239"/>
      <c r="AW407" s="239"/>
      <c r="AX407" s="239"/>
      <c r="AY407" s="70">
        <f t="shared" si="57"/>
        <v>0</v>
      </c>
      <c r="BA407" s="121"/>
    </row>
    <row r="408" spans="1:53">
      <c r="B408" s="201">
        <v>401</v>
      </c>
      <c r="C408" s="259">
        <v>52</v>
      </c>
      <c r="D408" s="259"/>
      <c r="E408">
        <v>4</v>
      </c>
      <c r="F408" s="88" t="s">
        <v>1588</v>
      </c>
      <c r="G408" s="89" t="s">
        <v>1589</v>
      </c>
      <c r="H408" s="90" t="s">
        <v>16</v>
      </c>
      <c r="I408" s="91" t="str">
        <f t="shared" si="50"/>
        <v>PEREMPUAN</v>
      </c>
      <c r="J408" s="64" t="s">
        <v>1587</v>
      </c>
      <c r="K408" s="92">
        <v>37963</v>
      </c>
      <c r="L408" s="93">
        <f t="shared" ca="1" si="59"/>
        <v>16</v>
      </c>
      <c r="M408" s="64" t="s">
        <v>253</v>
      </c>
      <c r="N408" s="94" t="s">
        <v>1533</v>
      </c>
      <c r="O408" s="64" t="str">
        <f t="shared" si="51"/>
        <v>KRISTEN</v>
      </c>
      <c r="P408" s="64" t="s">
        <v>254</v>
      </c>
      <c r="Q408" s="64" t="s">
        <v>255</v>
      </c>
      <c r="R408" s="95">
        <v>4</v>
      </c>
      <c r="S408" s="64" t="s">
        <v>369</v>
      </c>
      <c r="T408" s="64" t="s">
        <v>266</v>
      </c>
      <c r="U408" s="64" t="s">
        <v>1581</v>
      </c>
      <c r="V408" s="64" t="s">
        <v>1579</v>
      </c>
      <c r="W408" s="96" t="s">
        <v>1578</v>
      </c>
      <c r="X408" s="64" t="s">
        <v>1579</v>
      </c>
      <c r="Y408" s="229" t="s">
        <v>1418</v>
      </c>
      <c r="Z408" s="64" t="s">
        <v>22</v>
      </c>
      <c r="AA408" s="64" t="s">
        <v>229</v>
      </c>
      <c r="AB408" s="64" t="s">
        <v>230</v>
      </c>
      <c r="AC408" s="64" t="s">
        <v>231</v>
      </c>
      <c r="AD408" t="str">
        <f t="shared" si="52"/>
        <v>INDONESIA</v>
      </c>
      <c r="AE408" s="94" t="s">
        <v>1419</v>
      </c>
      <c r="AF408" s="122" t="s">
        <v>809</v>
      </c>
      <c r="AG408" s="142" t="s">
        <v>381</v>
      </c>
      <c r="AH408" s="142"/>
      <c r="AI408" s="64">
        <f t="shared" si="58"/>
        <v>3</v>
      </c>
      <c r="AJ408" s="64"/>
      <c r="AK408" s="142"/>
      <c r="AN408" s="124">
        <f t="shared" si="56"/>
        <v>0</v>
      </c>
      <c r="AY408" s="70">
        <f t="shared" si="57"/>
        <v>0</v>
      </c>
    </row>
    <row r="409" spans="1:53">
      <c r="B409" s="71">
        <v>402</v>
      </c>
      <c r="C409" s="259">
        <v>53</v>
      </c>
      <c r="D409" s="259"/>
      <c r="E409">
        <v>5</v>
      </c>
      <c r="F409" s="176" t="s">
        <v>1590</v>
      </c>
      <c r="G409" s="128" t="s">
        <v>1591</v>
      </c>
      <c r="H409" s="129" t="s">
        <v>16</v>
      </c>
      <c r="I409" s="130" t="str">
        <f t="shared" si="50"/>
        <v>PEREMPUAN</v>
      </c>
      <c r="J409" s="131" t="s">
        <v>1227</v>
      </c>
      <c r="K409" s="132">
        <v>39485</v>
      </c>
      <c r="L409" s="93">
        <f t="shared" ca="1" si="59"/>
        <v>12</v>
      </c>
      <c r="M409" s="131"/>
      <c r="N409" s="248" t="s">
        <v>1533</v>
      </c>
      <c r="O409" s="131" t="str">
        <f t="shared" si="51"/>
        <v>KRISTEN</v>
      </c>
      <c r="P409" s="131" t="s">
        <v>254</v>
      </c>
      <c r="Q409" s="131" t="s">
        <v>255</v>
      </c>
      <c r="R409" s="134">
        <v>4</v>
      </c>
      <c r="S409" s="131" t="s">
        <v>369</v>
      </c>
      <c r="T409" s="131" t="s">
        <v>266</v>
      </c>
      <c r="U409" s="131" t="s">
        <v>1581</v>
      </c>
      <c r="V409" s="131" t="s">
        <v>1579</v>
      </c>
      <c r="W409" s="135" t="s">
        <v>1578</v>
      </c>
      <c r="X409" s="131" t="s">
        <v>1579</v>
      </c>
      <c r="Y409" s="236" t="s">
        <v>1418</v>
      </c>
      <c r="Z409" s="131" t="s">
        <v>22</v>
      </c>
      <c r="AA409" s="131" t="s">
        <v>229</v>
      </c>
      <c r="AB409" s="131" t="s">
        <v>230</v>
      </c>
      <c r="AC409" s="131" t="s">
        <v>231</v>
      </c>
      <c r="AD409" s="126" t="str">
        <f t="shared" si="52"/>
        <v>INDONESIA</v>
      </c>
      <c r="AE409" s="133" t="s">
        <v>1419</v>
      </c>
      <c r="AF409" s="178" t="s">
        <v>809</v>
      </c>
      <c r="AG409" s="142" t="s">
        <v>381</v>
      </c>
      <c r="AH409" s="142"/>
      <c r="AI409" s="64">
        <f t="shared" si="58"/>
        <v>3</v>
      </c>
      <c r="AJ409" s="64"/>
      <c r="AK409" s="142"/>
      <c r="AN409" s="124">
        <f t="shared" si="56"/>
        <v>0</v>
      </c>
      <c r="AY409" s="70">
        <f t="shared" si="57"/>
        <v>0</v>
      </c>
    </row>
    <row r="410" spans="1:53" s="126" customFormat="1">
      <c r="A410" s="121"/>
      <c r="B410" s="201">
        <v>403</v>
      </c>
      <c r="C410" s="259">
        <v>54</v>
      </c>
      <c r="D410" s="259">
        <v>14</v>
      </c>
      <c r="E410" s="99">
        <v>1</v>
      </c>
      <c r="F410" s="88" t="s">
        <v>1592</v>
      </c>
      <c r="G410" s="89" t="s">
        <v>1593</v>
      </c>
      <c r="H410" s="90" t="s">
        <v>16</v>
      </c>
      <c r="I410" s="91" t="str">
        <f t="shared" si="50"/>
        <v>PEREMPUAN</v>
      </c>
      <c r="J410" s="64" t="s">
        <v>376</v>
      </c>
      <c r="K410" s="92">
        <v>28249</v>
      </c>
      <c r="L410" s="93">
        <f t="shared" ca="1" si="59"/>
        <v>42</v>
      </c>
      <c r="M410" s="64" t="s">
        <v>253</v>
      </c>
      <c r="N410" s="94" t="s">
        <v>220</v>
      </c>
      <c r="O410" s="64" t="str">
        <f t="shared" si="51"/>
        <v>ISLAM</v>
      </c>
      <c r="P410" s="64" t="s">
        <v>947</v>
      </c>
      <c r="Q410" s="104" t="s">
        <v>222</v>
      </c>
      <c r="R410" s="95">
        <v>1</v>
      </c>
      <c r="S410" s="64" t="s">
        <v>289</v>
      </c>
      <c r="T410" s="64" t="s">
        <v>246</v>
      </c>
      <c r="U410" s="64" t="s">
        <v>435</v>
      </c>
      <c r="V410" s="64" t="s">
        <v>436</v>
      </c>
      <c r="W410" s="96" t="s">
        <v>1594</v>
      </c>
      <c r="X410" s="111" t="s">
        <v>1593</v>
      </c>
      <c r="Y410" s="229" t="s">
        <v>1418</v>
      </c>
      <c r="Z410" s="64" t="s">
        <v>22</v>
      </c>
      <c r="AA410" s="64" t="s">
        <v>229</v>
      </c>
      <c r="AB410" s="64" t="s">
        <v>230</v>
      </c>
      <c r="AC410" s="64" t="s">
        <v>231</v>
      </c>
      <c r="AD410" t="str">
        <f t="shared" si="52"/>
        <v>INDONESIA</v>
      </c>
      <c r="AE410" s="94" t="s">
        <v>1419</v>
      </c>
      <c r="AF410" s="122" t="s">
        <v>809</v>
      </c>
      <c r="AG410" s="142" t="s">
        <v>166</v>
      </c>
      <c r="AH410" s="142"/>
      <c r="AI410" s="64" t="e">
        <f t="shared" si="58"/>
        <v>#N/A</v>
      </c>
      <c r="AJ410" s="64"/>
      <c r="AK410" s="142"/>
      <c r="AL410" s="136"/>
      <c r="AM410" s="136"/>
      <c r="AN410" s="241">
        <f t="shared" si="56"/>
        <v>0</v>
      </c>
      <c r="AO410" s="137"/>
      <c r="AP410" s="137"/>
      <c r="AQ410" s="137"/>
      <c r="AR410" s="137"/>
      <c r="AS410" s="137"/>
      <c r="AT410" s="137"/>
      <c r="AU410" s="137"/>
      <c r="AV410" s="137"/>
      <c r="AW410" s="137"/>
      <c r="AX410" s="137"/>
      <c r="AY410" s="137">
        <f t="shared" si="57"/>
        <v>0</v>
      </c>
      <c r="AZ410" s="138"/>
    </row>
    <row r="411" spans="1:53">
      <c r="B411" s="201">
        <v>405</v>
      </c>
      <c r="C411" s="259">
        <v>55</v>
      </c>
      <c r="D411" s="259"/>
      <c r="E411">
        <v>3</v>
      </c>
      <c r="F411" s="143" t="s">
        <v>1595</v>
      </c>
      <c r="G411" s="144" t="s">
        <v>1596</v>
      </c>
      <c r="H411" s="145" t="s">
        <v>16</v>
      </c>
      <c r="I411" s="146" t="str">
        <f t="shared" si="50"/>
        <v>PEREMPUAN</v>
      </c>
      <c r="J411" s="120" t="s">
        <v>230</v>
      </c>
      <c r="K411" s="147">
        <v>37749</v>
      </c>
      <c r="L411" s="93">
        <f t="shared" ca="1" si="59"/>
        <v>16</v>
      </c>
      <c r="M411" s="120" t="s">
        <v>253</v>
      </c>
      <c r="N411" s="133" t="s">
        <v>220</v>
      </c>
      <c r="O411" s="120" t="str">
        <f t="shared" si="51"/>
        <v>ISLAM</v>
      </c>
      <c r="P411" s="120" t="s">
        <v>254</v>
      </c>
      <c r="Q411" s="120" t="s">
        <v>255</v>
      </c>
      <c r="R411" s="148">
        <v>4</v>
      </c>
      <c r="S411" s="120" t="s">
        <v>369</v>
      </c>
      <c r="T411" s="120" t="s">
        <v>266</v>
      </c>
      <c r="U411" s="120" t="s">
        <v>1593</v>
      </c>
      <c r="V411" s="120" t="s">
        <v>1597</v>
      </c>
      <c r="W411" s="149" t="s">
        <v>1594</v>
      </c>
      <c r="X411" s="111" t="s">
        <v>1593</v>
      </c>
      <c r="Y411" s="238" t="s">
        <v>1418</v>
      </c>
      <c r="Z411" s="120" t="s">
        <v>22</v>
      </c>
      <c r="AA411" s="120" t="s">
        <v>229</v>
      </c>
      <c r="AB411" s="120" t="s">
        <v>230</v>
      </c>
      <c r="AC411" s="120" t="s">
        <v>231</v>
      </c>
      <c r="AD411" s="121" t="str">
        <f t="shared" si="52"/>
        <v>INDONESIA</v>
      </c>
      <c r="AE411" s="133" t="s">
        <v>1419</v>
      </c>
      <c r="AF411" s="122" t="s">
        <v>809</v>
      </c>
      <c r="AG411" s="142" t="s">
        <v>166</v>
      </c>
      <c r="AH411" s="142"/>
      <c r="AI411" s="64">
        <f t="shared" si="58"/>
        <v>3</v>
      </c>
      <c r="AJ411" s="64"/>
      <c r="AK411" s="142"/>
      <c r="AN411" s="124">
        <f t="shared" si="56"/>
        <v>0</v>
      </c>
      <c r="AY411" s="70">
        <f t="shared" si="57"/>
        <v>0</v>
      </c>
    </row>
    <row r="412" spans="1:53">
      <c r="B412" s="71">
        <v>406</v>
      </c>
      <c r="C412" s="259">
        <v>56</v>
      </c>
      <c r="D412" s="259">
        <v>15</v>
      </c>
      <c r="E412" s="99">
        <v>1</v>
      </c>
      <c r="F412" s="150" t="s">
        <v>1598</v>
      </c>
      <c r="G412" s="101" t="s">
        <v>1599</v>
      </c>
      <c r="H412" s="102" t="s">
        <v>23</v>
      </c>
      <c r="I412" s="103" t="str">
        <f>IF(H412="L","LAKI LAKI",IF(H412="P","PEREMPUAN",""))</f>
        <v>LAKI LAKI</v>
      </c>
      <c r="J412" s="104" t="s">
        <v>288</v>
      </c>
      <c r="K412" s="105">
        <v>33805</v>
      </c>
      <c r="L412" s="106">
        <f t="shared" ca="1" si="59"/>
        <v>27</v>
      </c>
      <c r="M412" s="104"/>
      <c r="N412" s="185" t="s">
        <v>220</v>
      </c>
      <c r="O412" s="104" t="str">
        <f>IF(N412="1","ISLAM",IF(N412="2","KRISTEN",""))</f>
        <v>ISLAM</v>
      </c>
      <c r="P412" s="104" t="s">
        <v>221</v>
      </c>
      <c r="Q412" s="104" t="s">
        <v>222</v>
      </c>
      <c r="R412" s="108">
        <v>1</v>
      </c>
      <c r="S412" s="104" t="s">
        <v>289</v>
      </c>
      <c r="T412" s="104" t="s">
        <v>261</v>
      </c>
      <c r="U412" s="104" t="s">
        <v>1600</v>
      </c>
      <c r="V412" s="104" t="s">
        <v>1601</v>
      </c>
      <c r="W412" s="247"/>
      <c r="X412" s="179" t="s">
        <v>1602</v>
      </c>
      <c r="Y412" s="235" t="s">
        <v>1418</v>
      </c>
      <c r="Z412" s="104" t="s">
        <v>22</v>
      </c>
      <c r="AA412" s="104" t="s">
        <v>229</v>
      </c>
      <c r="AB412" s="104" t="s">
        <v>230</v>
      </c>
      <c r="AC412" s="104" t="s">
        <v>231</v>
      </c>
      <c r="AD412" s="99" t="str">
        <f>IF(H412="L","INDONESIA",IF(H412="P","INDONESIA",""))</f>
        <v>INDONESIA</v>
      </c>
      <c r="AE412" s="94" t="s">
        <v>1419</v>
      </c>
      <c r="AF412" s="110" t="s">
        <v>809</v>
      </c>
      <c r="AG412" s="142" t="s">
        <v>166</v>
      </c>
      <c r="AH412" s="142"/>
      <c r="AI412" s="64" t="e">
        <f t="shared" si="58"/>
        <v>#N/A</v>
      </c>
      <c r="AJ412" s="64"/>
      <c r="AK412" s="142"/>
      <c r="AN412" s="124"/>
    </row>
    <row r="413" spans="1:53">
      <c r="B413" s="71">
        <v>404</v>
      </c>
      <c r="C413" s="259">
        <v>57</v>
      </c>
      <c r="D413" s="259"/>
      <c r="E413" s="121">
        <v>2</v>
      </c>
      <c r="F413" s="88" t="s">
        <v>1603</v>
      </c>
      <c r="G413" s="89" t="s">
        <v>1604</v>
      </c>
      <c r="H413" s="90" t="s">
        <v>16</v>
      </c>
      <c r="I413" s="91" t="str">
        <f>IF(H413="L","LAKI LAKI",IF(H413="P","PEREMPUAN",""))</f>
        <v>PEREMPUAN</v>
      </c>
      <c r="J413" s="64" t="s">
        <v>1605</v>
      </c>
      <c r="K413" s="92">
        <v>35086</v>
      </c>
      <c r="L413" s="93">
        <f t="shared" ca="1" si="59"/>
        <v>24</v>
      </c>
      <c r="M413" s="64" t="s">
        <v>253</v>
      </c>
      <c r="N413" s="94" t="s">
        <v>220</v>
      </c>
      <c r="O413" s="64" t="str">
        <f>IF(N413="1","ISLAM",IF(N413="2","KRISTEN",""))</f>
        <v>ISLAM</v>
      </c>
      <c r="P413" s="64" t="s">
        <v>221</v>
      </c>
      <c r="Q413" s="64" t="s">
        <v>245</v>
      </c>
      <c r="R413" s="95">
        <v>3</v>
      </c>
      <c r="S413" s="64" t="s">
        <v>223</v>
      </c>
      <c r="T413" s="64" t="s">
        <v>270</v>
      </c>
      <c r="U413" s="64" t="s">
        <v>1593</v>
      </c>
      <c r="V413" s="64" t="s">
        <v>1597</v>
      </c>
      <c r="W413" s="96"/>
      <c r="X413" s="111" t="s">
        <v>1602</v>
      </c>
      <c r="Y413" s="229" t="s">
        <v>1418</v>
      </c>
      <c r="Z413" s="64" t="s">
        <v>22</v>
      </c>
      <c r="AA413" s="64" t="s">
        <v>229</v>
      </c>
      <c r="AB413" s="64" t="s">
        <v>230</v>
      </c>
      <c r="AC413" s="64" t="s">
        <v>231</v>
      </c>
      <c r="AD413" t="str">
        <f>IF(H413="L","INDONESIA",IF(H413="P","INDONESIA",""))</f>
        <v>INDONESIA</v>
      </c>
      <c r="AE413" s="133" t="s">
        <v>1419</v>
      </c>
      <c r="AF413" s="97" t="s">
        <v>809</v>
      </c>
      <c r="AG413" s="142" t="s">
        <v>166</v>
      </c>
      <c r="AH413" s="142"/>
      <c r="AI413" s="64">
        <f>VLOOKUP(Q413,SHDK,2,FALSE)</f>
        <v>2</v>
      </c>
      <c r="AJ413" s="64"/>
      <c r="AK413" s="142"/>
      <c r="AN413" s="207">
        <f>AL413-AM413</f>
        <v>0</v>
      </c>
      <c r="AY413" s="70">
        <f>SUM(AV413:AX413)</f>
        <v>0</v>
      </c>
    </row>
    <row r="414" spans="1:53">
      <c r="B414" s="71"/>
      <c r="C414" s="259">
        <v>58</v>
      </c>
      <c r="D414" s="259"/>
      <c r="E414" s="71">
        <v>3</v>
      </c>
      <c r="F414" s="88"/>
      <c r="G414" s="89" t="s">
        <v>1606</v>
      </c>
      <c r="H414" s="90" t="s">
        <v>16</v>
      </c>
      <c r="I414" s="91" t="str">
        <f>IF(H414="L","LAKI LAKI",IF(H414="P","PEREMPUAN",""))</f>
        <v>PEREMPUAN</v>
      </c>
      <c r="J414" s="64" t="s">
        <v>22</v>
      </c>
      <c r="K414" s="92">
        <v>42605</v>
      </c>
      <c r="L414" s="93">
        <f t="shared" ca="1" si="59"/>
        <v>3</v>
      </c>
      <c r="M414" s="64"/>
      <c r="N414" s="94" t="s">
        <v>220</v>
      </c>
      <c r="O414" s="64" t="str">
        <f>IF(N414="1","ISLAM",IF(N414="2","KRISTEN",""))</f>
        <v>ISLAM</v>
      </c>
      <c r="P414" s="64" t="s">
        <v>254</v>
      </c>
      <c r="Q414" s="64" t="s">
        <v>255</v>
      </c>
      <c r="R414" s="95">
        <v>4</v>
      </c>
      <c r="S414" s="64" t="s">
        <v>265</v>
      </c>
      <c r="T414" s="64" t="s">
        <v>270</v>
      </c>
      <c r="U414" s="64" t="s">
        <v>1604</v>
      </c>
      <c r="V414" s="64" t="s">
        <v>1599</v>
      </c>
      <c r="W414" s="96"/>
      <c r="X414" s="111" t="s">
        <v>1602</v>
      </c>
      <c r="Y414" s="235" t="s">
        <v>1418</v>
      </c>
      <c r="Z414" s="104" t="s">
        <v>22</v>
      </c>
      <c r="AA414" s="104" t="s">
        <v>229</v>
      </c>
      <c r="AB414" s="104" t="s">
        <v>230</v>
      </c>
      <c r="AC414" s="104" t="s">
        <v>231</v>
      </c>
      <c r="AD414" s="99" t="str">
        <f>IF(H414="L","INDONESIA",IF(H414="P","INDONESIA",""))</f>
        <v>INDONESIA</v>
      </c>
      <c r="AE414" s="94" t="s">
        <v>1419</v>
      </c>
      <c r="AF414" s="110" t="s">
        <v>809</v>
      </c>
      <c r="AG414" s="142" t="s">
        <v>166</v>
      </c>
      <c r="AH414" s="142"/>
      <c r="AI414" s="64"/>
      <c r="AJ414" s="64"/>
      <c r="AK414" s="142"/>
      <c r="AN414" s="207"/>
    </row>
    <row r="415" spans="1:53">
      <c r="B415" s="201">
        <v>407</v>
      </c>
      <c r="C415" s="259">
        <v>59</v>
      </c>
      <c r="D415" s="259">
        <v>16</v>
      </c>
      <c r="E415" s="121">
        <v>1</v>
      </c>
      <c r="F415" s="100" t="s">
        <v>1607</v>
      </c>
      <c r="G415" s="101" t="s">
        <v>1608</v>
      </c>
      <c r="H415" s="102" t="s">
        <v>23</v>
      </c>
      <c r="I415" s="103" t="str">
        <f t="shared" si="50"/>
        <v>LAKI LAKI</v>
      </c>
      <c r="J415" s="104" t="s">
        <v>1609</v>
      </c>
      <c r="K415" s="105">
        <v>18459</v>
      </c>
      <c r="L415" s="106">
        <f t="shared" ca="1" si="59"/>
        <v>69</v>
      </c>
      <c r="M415" s="104" t="s">
        <v>253</v>
      </c>
      <c r="N415" s="107" t="s">
        <v>220</v>
      </c>
      <c r="O415" s="104" t="str">
        <f t="shared" si="51"/>
        <v>ISLAM</v>
      </c>
      <c r="P415" s="104" t="s">
        <v>221</v>
      </c>
      <c r="Q415" s="104" t="s">
        <v>222</v>
      </c>
      <c r="R415" s="108">
        <v>1</v>
      </c>
      <c r="S415" s="104" t="s">
        <v>256</v>
      </c>
      <c r="T415" s="104" t="s">
        <v>283</v>
      </c>
      <c r="U415" s="104" t="s">
        <v>1610</v>
      </c>
      <c r="V415" s="104" t="s">
        <v>1611</v>
      </c>
      <c r="W415" s="109" t="s">
        <v>1612</v>
      </c>
      <c r="X415" s="104" t="s">
        <v>1608</v>
      </c>
      <c r="Y415" s="235" t="s">
        <v>1418</v>
      </c>
      <c r="Z415" s="104" t="s">
        <v>22</v>
      </c>
      <c r="AA415" s="104" t="s">
        <v>229</v>
      </c>
      <c r="AB415" s="104" t="s">
        <v>230</v>
      </c>
      <c r="AC415" s="104" t="s">
        <v>231</v>
      </c>
      <c r="AD415" s="99" t="str">
        <f t="shared" si="52"/>
        <v>INDONESIA</v>
      </c>
      <c r="AE415" s="133" t="s">
        <v>1419</v>
      </c>
      <c r="AF415" s="97" t="s">
        <v>809</v>
      </c>
      <c r="AG415" s="142" t="s">
        <v>166</v>
      </c>
      <c r="AH415" s="142"/>
      <c r="AI415" s="64" t="e">
        <f t="shared" si="58"/>
        <v>#N/A</v>
      </c>
      <c r="AJ415" s="64"/>
      <c r="AK415" s="142"/>
      <c r="AL415" s="207"/>
      <c r="AM415" s="207"/>
      <c r="AN415" s="124">
        <f t="shared" si="56"/>
        <v>0</v>
      </c>
      <c r="AO415" s="239"/>
      <c r="AP415" s="239"/>
      <c r="AQ415" s="239"/>
      <c r="AR415" s="239"/>
      <c r="AS415" s="239"/>
      <c r="AT415" s="239"/>
      <c r="AU415" s="239"/>
      <c r="AV415" s="239"/>
      <c r="AW415" s="239"/>
      <c r="AX415" s="239"/>
      <c r="AY415" s="70">
        <f t="shared" si="57"/>
        <v>0</v>
      </c>
      <c r="BA415" s="121"/>
    </row>
    <row r="416" spans="1:53" s="99" customFormat="1">
      <c r="A416" s="121"/>
      <c r="B416" s="71">
        <v>408</v>
      </c>
      <c r="C416" s="259">
        <v>60</v>
      </c>
      <c r="D416" s="259"/>
      <c r="E416" s="99">
        <v>2</v>
      </c>
      <c r="F416" s="143" t="s">
        <v>1613</v>
      </c>
      <c r="G416" s="144" t="s">
        <v>1614</v>
      </c>
      <c r="H416" s="145" t="s">
        <v>16</v>
      </c>
      <c r="I416" s="146" t="str">
        <f t="shared" si="50"/>
        <v>PEREMPUAN</v>
      </c>
      <c r="J416" s="120" t="s">
        <v>1609</v>
      </c>
      <c r="K416" s="147">
        <v>20285</v>
      </c>
      <c r="L416" s="139">
        <f t="shared" ca="1" si="59"/>
        <v>64</v>
      </c>
      <c r="M416" s="120" t="s">
        <v>253</v>
      </c>
      <c r="N416" s="133" t="s">
        <v>220</v>
      </c>
      <c r="O416" s="120" t="str">
        <f t="shared" si="51"/>
        <v>ISLAM</v>
      </c>
      <c r="P416" s="120" t="s">
        <v>221</v>
      </c>
      <c r="Q416" s="120" t="s">
        <v>245</v>
      </c>
      <c r="R416" s="148">
        <v>3</v>
      </c>
      <c r="S416" s="120" t="s">
        <v>256</v>
      </c>
      <c r="T416" s="120" t="s">
        <v>246</v>
      </c>
      <c r="U416" s="120" t="s">
        <v>1615</v>
      </c>
      <c r="V416" s="120" t="s">
        <v>1616</v>
      </c>
      <c r="W416" s="149" t="s">
        <v>1612</v>
      </c>
      <c r="X416" s="120" t="s">
        <v>1608</v>
      </c>
      <c r="Y416" s="238" t="s">
        <v>1418</v>
      </c>
      <c r="Z416" s="120" t="s">
        <v>22</v>
      </c>
      <c r="AA416" s="120" t="s">
        <v>229</v>
      </c>
      <c r="AB416" s="120" t="s">
        <v>230</v>
      </c>
      <c r="AC416" s="120" t="s">
        <v>231</v>
      </c>
      <c r="AD416" s="121" t="str">
        <f t="shared" si="52"/>
        <v>INDONESIA</v>
      </c>
      <c r="AE416" s="94" t="s">
        <v>1419</v>
      </c>
      <c r="AF416" s="122" t="s">
        <v>809</v>
      </c>
      <c r="AG416" s="120" t="s">
        <v>166</v>
      </c>
      <c r="AH416" s="120"/>
      <c r="AI416" s="64">
        <f t="shared" si="58"/>
        <v>2</v>
      </c>
      <c r="AJ416" s="64"/>
      <c r="AK416" s="104"/>
      <c r="AL416" s="124"/>
      <c r="AM416" s="124"/>
      <c r="AN416" s="124">
        <f t="shared" si="56"/>
        <v>0</v>
      </c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70">
        <f t="shared" si="57"/>
        <v>0</v>
      </c>
      <c r="AZ416" s="71"/>
    </row>
    <row r="417" spans="1:53">
      <c r="B417" s="201">
        <v>409</v>
      </c>
      <c r="C417" s="259">
        <v>61</v>
      </c>
      <c r="D417" s="259"/>
      <c r="E417" s="121">
        <v>3</v>
      </c>
      <c r="F417" s="88" t="s">
        <v>1617</v>
      </c>
      <c r="G417" s="89" t="s">
        <v>1618</v>
      </c>
      <c r="H417" s="90" t="s">
        <v>16</v>
      </c>
      <c r="I417" s="91" t="str">
        <f t="shared" si="50"/>
        <v>PEREMPUAN</v>
      </c>
      <c r="J417" s="64" t="s">
        <v>230</v>
      </c>
      <c r="K417" s="92">
        <v>34003</v>
      </c>
      <c r="L417" s="93">
        <f t="shared" ca="1" si="59"/>
        <v>27</v>
      </c>
      <c r="M417" s="64" t="s">
        <v>253</v>
      </c>
      <c r="N417" s="94" t="s">
        <v>220</v>
      </c>
      <c r="O417" s="64" t="str">
        <f t="shared" ref="O417:O480" si="60">IF(N417="1","ISLAM",IF(N417="2","KRISTEN",""))</f>
        <v>ISLAM</v>
      </c>
      <c r="P417" s="64" t="s">
        <v>254</v>
      </c>
      <c r="Q417" s="64" t="s">
        <v>255</v>
      </c>
      <c r="R417" s="95">
        <v>4</v>
      </c>
      <c r="S417" s="64" t="s">
        <v>289</v>
      </c>
      <c r="T417" s="64" t="s">
        <v>266</v>
      </c>
      <c r="U417" s="64" t="s">
        <v>1614</v>
      </c>
      <c r="V417" s="64" t="s">
        <v>1608</v>
      </c>
      <c r="W417" s="96" t="s">
        <v>1612</v>
      </c>
      <c r="X417" s="64" t="s">
        <v>1608</v>
      </c>
      <c r="Y417" s="229" t="s">
        <v>1418</v>
      </c>
      <c r="Z417" s="64" t="s">
        <v>22</v>
      </c>
      <c r="AA417" s="64" t="s">
        <v>229</v>
      </c>
      <c r="AB417" s="64" t="s">
        <v>230</v>
      </c>
      <c r="AC417" s="64" t="s">
        <v>231</v>
      </c>
      <c r="AD417" t="str">
        <f t="shared" si="52"/>
        <v>INDONESIA</v>
      </c>
      <c r="AE417" s="133" t="s">
        <v>1419</v>
      </c>
      <c r="AF417" s="97" t="s">
        <v>809</v>
      </c>
      <c r="AG417" s="111" t="s">
        <v>166</v>
      </c>
      <c r="AH417" s="111"/>
      <c r="AI417" s="64">
        <f t="shared" si="58"/>
        <v>3</v>
      </c>
      <c r="AJ417" s="64"/>
      <c r="AK417" s="111"/>
      <c r="AL417" s="207"/>
      <c r="AM417" s="207"/>
      <c r="AN417" s="124">
        <f t="shared" si="56"/>
        <v>0</v>
      </c>
      <c r="AO417" s="239"/>
      <c r="AP417" s="239"/>
      <c r="AQ417" s="239"/>
      <c r="AR417" s="239"/>
      <c r="AS417" s="239"/>
      <c r="AT417" s="239"/>
      <c r="AU417" s="239"/>
      <c r="AV417" s="239"/>
      <c r="AW417" s="239"/>
      <c r="AX417" s="239"/>
      <c r="AY417" s="70">
        <f t="shared" si="57"/>
        <v>0</v>
      </c>
      <c r="BA417" s="121"/>
    </row>
    <row r="418" spans="1:53">
      <c r="B418" s="71">
        <v>410</v>
      </c>
      <c r="C418" s="259">
        <v>62</v>
      </c>
      <c r="D418" s="259">
        <v>17</v>
      </c>
      <c r="E418" s="99">
        <v>1</v>
      </c>
      <c r="F418" s="100" t="s">
        <v>1619</v>
      </c>
      <c r="G418" s="101" t="s">
        <v>1620</v>
      </c>
      <c r="H418" s="102" t="s">
        <v>16</v>
      </c>
      <c r="I418" s="103" t="str">
        <f t="shared" si="50"/>
        <v>PEREMPUAN</v>
      </c>
      <c r="J418" s="104" t="s">
        <v>524</v>
      </c>
      <c r="K418" s="105">
        <v>18459</v>
      </c>
      <c r="L418" s="93">
        <f t="shared" ca="1" si="59"/>
        <v>69</v>
      </c>
      <c r="M418" s="104" t="s">
        <v>253</v>
      </c>
      <c r="N418" s="107" t="s">
        <v>220</v>
      </c>
      <c r="O418" s="104" t="str">
        <f t="shared" si="60"/>
        <v>ISLAM</v>
      </c>
      <c r="P418" s="104" t="s">
        <v>947</v>
      </c>
      <c r="Q418" s="104" t="s">
        <v>222</v>
      </c>
      <c r="R418" s="108">
        <v>1</v>
      </c>
      <c r="S418" s="104" t="s">
        <v>256</v>
      </c>
      <c r="T418" s="104" t="s">
        <v>246</v>
      </c>
      <c r="U418" s="104" t="s">
        <v>1621</v>
      </c>
      <c r="V418" s="104" t="s">
        <v>1622</v>
      </c>
      <c r="W418" s="109" t="s">
        <v>1623</v>
      </c>
      <c r="X418" s="104" t="s">
        <v>1620</v>
      </c>
      <c r="Y418" s="235" t="s">
        <v>1418</v>
      </c>
      <c r="Z418" s="104" t="s">
        <v>22</v>
      </c>
      <c r="AA418" s="104" t="s">
        <v>229</v>
      </c>
      <c r="AB418" s="104" t="s">
        <v>230</v>
      </c>
      <c r="AC418" s="104" t="s">
        <v>231</v>
      </c>
      <c r="AD418" s="99" t="str">
        <f t="shared" si="52"/>
        <v>INDONESIA</v>
      </c>
      <c r="AE418" s="94" t="s">
        <v>1419</v>
      </c>
      <c r="AF418" s="110" t="s">
        <v>809</v>
      </c>
      <c r="AG418" s="142" t="s">
        <v>524</v>
      </c>
      <c r="AH418" s="142"/>
      <c r="AI418" s="64" t="e">
        <f t="shared" si="58"/>
        <v>#N/A</v>
      </c>
      <c r="AJ418" s="64"/>
      <c r="AK418" s="142"/>
      <c r="AN418" s="124">
        <f t="shared" si="56"/>
        <v>0</v>
      </c>
      <c r="AY418" s="70">
        <f t="shared" si="57"/>
        <v>0</v>
      </c>
    </row>
    <row r="419" spans="1:53" s="99" customFormat="1">
      <c r="A419" s="121"/>
      <c r="B419" s="201">
        <v>411</v>
      </c>
      <c r="C419" s="259">
        <v>63</v>
      </c>
      <c r="D419" s="259"/>
      <c r="E419" s="121">
        <v>3</v>
      </c>
      <c r="F419" s="88" t="s">
        <v>1624</v>
      </c>
      <c r="G419" s="89" t="s">
        <v>1625</v>
      </c>
      <c r="H419" s="90" t="s">
        <v>23</v>
      </c>
      <c r="I419" s="91" t="str">
        <f t="shared" ref="I419:I497" si="61">IF(H419="L","LAKI LAKI",IF(H419="P","PEREMPUAN",""))</f>
        <v>LAKI LAKI</v>
      </c>
      <c r="J419" s="64" t="s">
        <v>524</v>
      </c>
      <c r="K419" s="92">
        <v>30437</v>
      </c>
      <c r="L419" s="93">
        <f t="shared" ca="1" si="59"/>
        <v>36</v>
      </c>
      <c r="M419" s="64" t="s">
        <v>253</v>
      </c>
      <c r="N419" s="94" t="s">
        <v>220</v>
      </c>
      <c r="O419" s="64" t="str">
        <f t="shared" si="60"/>
        <v>ISLAM</v>
      </c>
      <c r="P419" s="64" t="s">
        <v>254</v>
      </c>
      <c r="Q419" s="64" t="s">
        <v>255</v>
      </c>
      <c r="R419" s="95">
        <v>4</v>
      </c>
      <c r="S419" s="64" t="s">
        <v>256</v>
      </c>
      <c r="T419" s="64" t="s">
        <v>283</v>
      </c>
      <c r="U419" s="64" t="s">
        <v>1620</v>
      </c>
      <c r="V419" s="64" t="s">
        <v>1626</v>
      </c>
      <c r="W419" s="96" t="s">
        <v>1623</v>
      </c>
      <c r="X419" s="64" t="s">
        <v>1620</v>
      </c>
      <c r="Y419" s="229" t="s">
        <v>1418</v>
      </c>
      <c r="Z419" s="64" t="s">
        <v>22</v>
      </c>
      <c r="AA419" s="64" t="s">
        <v>229</v>
      </c>
      <c r="AB419" s="64" t="s">
        <v>230</v>
      </c>
      <c r="AC419" s="64" t="s">
        <v>231</v>
      </c>
      <c r="AD419" t="str">
        <f t="shared" ref="AD419:AD497" si="62">IF(H419="L","INDONESIA",IF(H419="P","INDONESIA",""))</f>
        <v>INDONESIA</v>
      </c>
      <c r="AE419" s="133" t="s">
        <v>1419</v>
      </c>
      <c r="AF419" s="97" t="s">
        <v>809</v>
      </c>
      <c r="AG419" s="142" t="s">
        <v>524</v>
      </c>
      <c r="AH419" s="142"/>
      <c r="AI419" s="64">
        <f t="shared" si="58"/>
        <v>3</v>
      </c>
      <c r="AJ419" s="64"/>
      <c r="AK419" s="142"/>
      <c r="AL419" s="124"/>
      <c r="AM419" s="124"/>
      <c r="AN419" s="124">
        <f t="shared" si="56"/>
        <v>0</v>
      </c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70">
        <f t="shared" si="57"/>
        <v>0</v>
      </c>
      <c r="AZ419" s="71"/>
    </row>
    <row r="420" spans="1:53">
      <c r="B420" s="71">
        <v>412</v>
      </c>
      <c r="C420" s="259">
        <v>64</v>
      </c>
      <c r="D420" s="259">
        <v>18</v>
      </c>
      <c r="E420" s="99">
        <v>1</v>
      </c>
      <c r="F420" s="100" t="s">
        <v>1627</v>
      </c>
      <c r="G420" s="101" t="s">
        <v>1628</v>
      </c>
      <c r="H420" s="102" t="s">
        <v>23</v>
      </c>
      <c r="I420" s="103" t="str">
        <f t="shared" si="61"/>
        <v>LAKI LAKI</v>
      </c>
      <c r="J420" s="104" t="s">
        <v>244</v>
      </c>
      <c r="K420" s="105">
        <v>24165</v>
      </c>
      <c r="L420" s="106">
        <f t="shared" ca="1" si="59"/>
        <v>54</v>
      </c>
      <c r="M420" s="104" t="s">
        <v>253</v>
      </c>
      <c r="N420" s="107" t="s">
        <v>220</v>
      </c>
      <c r="O420" s="104" t="str">
        <f t="shared" si="60"/>
        <v>ISLAM</v>
      </c>
      <c r="P420" s="104" t="s">
        <v>221</v>
      </c>
      <c r="Q420" s="104" t="s">
        <v>222</v>
      </c>
      <c r="R420" s="108">
        <v>1</v>
      </c>
      <c r="S420" s="104" t="s">
        <v>256</v>
      </c>
      <c r="T420" s="104" t="s">
        <v>283</v>
      </c>
      <c r="U420" s="104" t="s">
        <v>1629</v>
      </c>
      <c r="V420" s="104" t="s">
        <v>1630</v>
      </c>
      <c r="W420" s="109" t="s">
        <v>1631</v>
      </c>
      <c r="X420" s="104" t="s">
        <v>1628</v>
      </c>
      <c r="Y420" s="235" t="s">
        <v>1418</v>
      </c>
      <c r="Z420" s="104" t="s">
        <v>22</v>
      </c>
      <c r="AA420" s="104" t="s">
        <v>229</v>
      </c>
      <c r="AB420" s="104" t="s">
        <v>230</v>
      </c>
      <c r="AC420" s="104" t="s">
        <v>231</v>
      </c>
      <c r="AD420" s="99" t="str">
        <f t="shared" si="62"/>
        <v>INDONESIA</v>
      </c>
      <c r="AE420" s="94" t="s">
        <v>1419</v>
      </c>
      <c r="AF420" s="122" t="s">
        <v>809</v>
      </c>
      <c r="AG420" s="142" t="s">
        <v>244</v>
      </c>
      <c r="AH420" s="142"/>
      <c r="AI420" s="64" t="e">
        <f t="shared" si="58"/>
        <v>#N/A</v>
      </c>
      <c r="AJ420" s="64"/>
      <c r="AK420" s="142"/>
      <c r="AN420" s="124">
        <f t="shared" si="56"/>
        <v>0</v>
      </c>
      <c r="AY420" s="70">
        <f t="shared" si="57"/>
        <v>0</v>
      </c>
    </row>
    <row r="421" spans="1:53" s="99" customFormat="1">
      <c r="A421" s="121"/>
      <c r="B421" s="201">
        <v>413</v>
      </c>
      <c r="C421" s="259">
        <v>65</v>
      </c>
      <c r="D421" s="259"/>
      <c r="E421" s="121">
        <v>2</v>
      </c>
      <c r="F421" s="88" t="s">
        <v>1632</v>
      </c>
      <c r="G421" s="89" t="s">
        <v>1633</v>
      </c>
      <c r="H421" s="90" t="s">
        <v>16</v>
      </c>
      <c r="I421" s="91" t="str">
        <f t="shared" si="61"/>
        <v>PEREMPUAN</v>
      </c>
      <c r="J421" s="64" t="s">
        <v>22</v>
      </c>
      <c r="K421" s="92">
        <v>25034</v>
      </c>
      <c r="L421" s="93">
        <f t="shared" ref="L421:L452" ca="1" si="63">DATEDIF(K421,TODAY(),"Y")</f>
        <v>51</v>
      </c>
      <c r="M421" s="64" t="s">
        <v>253</v>
      </c>
      <c r="N421" s="94" t="s">
        <v>220</v>
      </c>
      <c r="O421" s="64" t="str">
        <f t="shared" si="60"/>
        <v>ISLAM</v>
      </c>
      <c r="P421" s="64" t="s">
        <v>221</v>
      </c>
      <c r="Q421" s="120" t="s">
        <v>245</v>
      </c>
      <c r="R421" s="95">
        <v>3</v>
      </c>
      <c r="S421" s="64" t="s">
        <v>256</v>
      </c>
      <c r="T421" s="64" t="s">
        <v>246</v>
      </c>
      <c r="U421" s="64" t="s">
        <v>1634</v>
      </c>
      <c r="V421" s="64" t="s">
        <v>1635</v>
      </c>
      <c r="W421" s="96" t="s">
        <v>1631</v>
      </c>
      <c r="X421" s="64" t="s">
        <v>1628</v>
      </c>
      <c r="Y421" s="229" t="s">
        <v>1418</v>
      </c>
      <c r="Z421" s="64" t="s">
        <v>22</v>
      </c>
      <c r="AA421" s="64" t="s">
        <v>229</v>
      </c>
      <c r="AB421" s="64" t="s">
        <v>230</v>
      </c>
      <c r="AC421" s="64" t="s">
        <v>231</v>
      </c>
      <c r="AD421" t="str">
        <f t="shared" si="62"/>
        <v>INDONESIA</v>
      </c>
      <c r="AE421" s="133" t="s">
        <v>1419</v>
      </c>
      <c r="AF421" s="122" t="s">
        <v>809</v>
      </c>
      <c r="AG421" s="120" t="s">
        <v>244</v>
      </c>
      <c r="AH421" s="120"/>
      <c r="AI421" s="64">
        <f t="shared" si="58"/>
        <v>2</v>
      </c>
      <c r="AJ421" s="64"/>
      <c r="AK421" s="104"/>
      <c r="AL421" s="124"/>
      <c r="AM421" s="124"/>
      <c r="AN421" s="124">
        <f t="shared" si="56"/>
        <v>0</v>
      </c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239">
        <f t="shared" si="57"/>
        <v>0</v>
      </c>
      <c r="AZ421" s="71"/>
    </row>
    <row r="422" spans="1:53">
      <c r="B422" s="71">
        <v>414</v>
      </c>
      <c r="C422" s="259">
        <v>66</v>
      </c>
      <c r="D422" s="259"/>
      <c r="E422">
        <v>3</v>
      </c>
      <c r="F422" s="88" t="s">
        <v>1636</v>
      </c>
      <c r="G422" s="89" t="s">
        <v>1637</v>
      </c>
      <c r="H422" s="90" t="s">
        <v>23</v>
      </c>
      <c r="I422" s="91" t="str">
        <f t="shared" si="61"/>
        <v>LAKI LAKI</v>
      </c>
      <c r="J422" s="64" t="s">
        <v>230</v>
      </c>
      <c r="K422" s="92">
        <v>35000</v>
      </c>
      <c r="L422" s="93">
        <f t="shared" ca="1" si="63"/>
        <v>24</v>
      </c>
      <c r="M422" s="64" t="s">
        <v>253</v>
      </c>
      <c r="N422" s="94" t="s">
        <v>220</v>
      </c>
      <c r="O422" s="64" t="str">
        <f t="shared" si="60"/>
        <v>ISLAM</v>
      </c>
      <c r="P422" s="64" t="s">
        <v>254</v>
      </c>
      <c r="Q422" s="64" t="s">
        <v>255</v>
      </c>
      <c r="R422" s="95">
        <v>4</v>
      </c>
      <c r="S422" s="64" t="s">
        <v>256</v>
      </c>
      <c r="T422" s="64" t="s">
        <v>266</v>
      </c>
      <c r="U422" s="64" t="s">
        <v>1633</v>
      </c>
      <c r="V422" s="64" t="s">
        <v>1628</v>
      </c>
      <c r="W422" s="96" t="s">
        <v>1631</v>
      </c>
      <c r="X422" s="64" t="s">
        <v>1628</v>
      </c>
      <c r="Y422" s="229" t="s">
        <v>1418</v>
      </c>
      <c r="Z422" s="64" t="s">
        <v>22</v>
      </c>
      <c r="AA422" s="64" t="s">
        <v>229</v>
      </c>
      <c r="AB422" s="64" t="s">
        <v>230</v>
      </c>
      <c r="AC422" s="64" t="s">
        <v>231</v>
      </c>
      <c r="AD422" t="str">
        <f t="shared" si="62"/>
        <v>INDONESIA</v>
      </c>
      <c r="AE422" s="94" t="s">
        <v>1419</v>
      </c>
      <c r="AF422" s="122" t="s">
        <v>809</v>
      </c>
      <c r="AG422" s="111" t="s">
        <v>244</v>
      </c>
      <c r="AH422" s="111"/>
      <c r="AI422" s="64">
        <f t="shared" si="58"/>
        <v>3</v>
      </c>
      <c r="AJ422" s="64"/>
      <c r="AK422" s="111"/>
      <c r="AN422" s="124">
        <f t="shared" si="56"/>
        <v>0</v>
      </c>
      <c r="AY422" s="70">
        <f t="shared" si="57"/>
        <v>0</v>
      </c>
    </row>
    <row r="423" spans="1:53">
      <c r="B423" s="201">
        <v>415</v>
      </c>
      <c r="C423" s="259">
        <v>67</v>
      </c>
      <c r="D423" s="259"/>
      <c r="E423">
        <v>4</v>
      </c>
      <c r="F423" s="88" t="s">
        <v>1638</v>
      </c>
      <c r="G423" s="89" t="s">
        <v>1639</v>
      </c>
      <c r="H423" s="90" t="s">
        <v>23</v>
      </c>
      <c r="I423" s="91" t="str">
        <f t="shared" si="61"/>
        <v>LAKI LAKI</v>
      </c>
      <c r="J423" s="64" t="s">
        <v>230</v>
      </c>
      <c r="K423" s="92">
        <v>35274</v>
      </c>
      <c r="L423" s="93">
        <f t="shared" ca="1" si="63"/>
        <v>23</v>
      </c>
      <c r="M423" s="64" t="s">
        <v>253</v>
      </c>
      <c r="N423" s="94" t="s">
        <v>220</v>
      </c>
      <c r="O423" s="64" t="str">
        <f t="shared" si="60"/>
        <v>ISLAM</v>
      </c>
      <c r="P423" s="64" t="s">
        <v>254</v>
      </c>
      <c r="Q423" s="64" t="s">
        <v>255</v>
      </c>
      <c r="R423" s="95">
        <v>4</v>
      </c>
      <c r="S423" s="64" t="s">
        <v>256</v>
      </c>
      <c r="T423" s="64" t="s">
        <v>266</v>
      </c>
      <c r="U423" s="64" t="s">
        <v>1633</v>
      </c>
      <c r="V423" s="64" t="s">
        <v>1628</v>
      </c>
      <c r="W423" s="96" t="s">
        <v>1631</v>
      </c>
      <c r="X423" s="64" t="s">
        <v>1628</v>
      </c>
      <c r="Y423" s="229" t="s">
        <v>1418</v>
      </c>
      <c r="Z423" s="64" t="s">
        <v>22</v>
      </c>
      <c r="AA423" s="64" t="s">
        <v>229</v>
      </c>
      <c r="AB423" s="64" t="s">
        <v>230</v>
      </c>
      <c r="AC423" s="64" t="s">
        <v>231</v>
      </c>
      <c r="AD423" t="str">
        <f t="shared" si="62"/>
        <v>INDONESIA</v>
      </c>
      <c r="AE423" s="133" t="s">
        <v>1419</v>
      </c>
      <c r="AF423" s="122" t="s">
        <v>809</v>
      </c>
      <c r="AG423" s="111" t="s">
        <v>244</v>
      </c>
      <c r="AH423" s="111"/>
      <c r="AI423" s="64">
        <f t="shared" si="58"/>
        <v>3</v>
      </c>
      <c r="AJ423" s="64"/>
      <c r="AK423" s="111"/>
      <c r="AN423" s="124">
        <f t="shared" si="56"/>
        <v>0</v>
      </c>
      <c r="AY423" s="70">
        <f t="shared" si="57"/>
        <v>0</v>
      </c>
    </row>
    <row r="424" spans="1:53">
      <c r="B424" s="71">
        <v>416</v>
      </c>
      <c r="C424" s="259">
        <v>68</v>
      </c>
      <c r="D424" s="259"/>
      <c r="E424">
        <v>5</v>
      </c>
      <c r="F424" s="143" t="s">
        <v>1640</v>
      </c>
      <c r="G424" s="144" t="s">
        <v>1641</v>
      </c>
      <c r="H424" s="145" t="s">
        <v>23</v>
      </c>
      <c r="I424" s="146" t="str">
        <f t="shared" si="61"/>
        <v>LAKI LAKI</v>
      </c>
      <c r="J424" s="120" t="s">
        <v>230</v>
      </c>
      <c r="K424" s="147">
        <v>37451</v>
      </c>
      <c r="L424" s="139">
        <f t="shared" ca="1" si="63"/>
        <v>17</v>
      </c>
      <c r="M424" s="120" t="s">
        <v>253</v>
      </c>
      <c r="N424" s="133" t="s">
        <v>220</v>
      </c>
      <c r="O424" s="120" t="str">
        <f t="shared" si="60"/>
        <v>ISLAM</v>
      </c>
      <c r="P424" s="120" t="s">
        <v>254</v>
      </c>
      <c r="Q424" s="120" t="s">
        <v>255</v>
      </c>
      <c r="R424" s="148">
        <v>4</v>
      </c>
      <c r="S424" s="120" t="s">
        <v>256</v>
      </c>
      <c r="T424" s="120" t="s">
        <v>266</v>
      </c>
      <c r="U424" s="120" t="s">
        <v>1633</v>
      </c>
      <c r="V424" s="120" t="s">
        <v>1628</v>
      </c>
      <c r="W424" s="149" t="s">
        <v>1631</v>
      </c>
      <c r="X424" s="120" t="s">
        <v>1628</v>
      </c>
      <c r="Y424" s="238" t="s">
        <v>1418</v>
      </c>
      <c r="Z424" s="120" t="s">
        <v>22</v>
      </c>
      <c r="AA424" s="120" t="s">
        <v>229</v>
      </c>
      <c r="AB424" s="120" t="s">
        <v>230</v>
      </c>
      <c r="AC424" s="120" t="s">
        <v>231</v>
      </c>
      <c r="AD424" s="121" t="str">
        <f t="shared" si="62"/>
        <v>INDONESIA</v>
      </c>
      <c r="AE424" s="94" t="s">
        <v>1419</v>
      </c>
      <c r="AF424" s="122" t="s">
        <v>809</v>
      </c>
      <c r="AG424" s="142" t="s">
        <v>244</v>
      </c>
      <c r="AH424" s="142"/>
      <c r="AI424" s="64">
        <f t="shared" si="58"/>
        <v>3</v>
      </c>
      <c r="AJ424" s="64"/>
      <c r="AK424" s="142"/>
      <c r="AN424" s="124">
        <f t="shared" si="56"/>
        <v>0</v>
      </c>
      <c r="AY424" s="70">
        <f t="shared" si="57"/>
        <v>0</v>
      </c>
    </row>
    <row r="425" spans="1:53">
      <c r="B425" s="201">
        <v>417</v>
      </c>
      <c r="C425" s="259">
        <v>69</v>
      </c>
      <c r="D425" s="259"/>
      <c r="E425" s="121">
        <v>6</v>
      </c>
      <c r="F425" s="176" t="s">
        <v>1642</v>
      </c>
      <c r="G425" s="128" t="s">
        <v>1643</v>
      </c>
      <c r="H425" s="129" t="s">
        <v>16</v>
      </c>
      <c r="I425" s="130" t="str">
        <f t="shared" si="61"/>
        <v>PEREMPUAN</v>
      </c>
      <c r="J425" s="131" t="s">
        <v>230</v>
      </c>
      <c r="K425" s="132">
        <v>39867</v>
      </c>
      <c r="L425" s="93">
        <f t="shared" ca="1" si="63"/>
        <v>11</v>
      </c>
      <c r="M425" s="131"/>
      <c r="N425" s="248" t="s">
        <v>220</v>
      </c>
      <c r="O425" s="131" t="str">
        <f t="shared" si="60"/>
        <v>ISLAM</v>
      </c>
      <c r="P425" s="131" t="s">
        <v>254</v>
      </c>
      <c r="Q425" s="131" t="s">
        <v>255</v>
      </c>
      <c r="R425" s="134">
        <v>4</v>
      </c>
      <c r="S425" s="131" t="s">
        <v>249</v>
      </c>
      <c r="T425" s="131" t="s">
        <v>266</v>
      </c>
      <c r="U425" s="131" t="s">
        <v>1633</v>
      </c>
      <c r="V425" s="131" t="s">
        <v>1628</v>
      </c>
      <c r="W425" s="135" t="s">
        <v>1631</v>
      </c>
      <c r="X425" s="131" t="s">
        <v>1628</v>
      </c>
      <c r="Y425" s="236" t="s">
        <v>1418</v>
      </c>
      <c r="Z425" s="131" t="s">
        <v>22</v>
      </c>
      <c r="AA425" s="131" t="s">
        <v>229</v>
      </c>
      <c r="AB425" s="131" t="s">
        <v>230</v>
      </c>
      <c r="AC425" s="131" t="s">
        <v>231</v>
      </c>
      <c r="AD425" s="126" t="str">
        <f t="shared" si="62"/>
        <v>INDONESIA</v>
      </c>
      <c r="AE425" s="133" t="s">
        <v>1419</v>
      </c>
      <c r="AF425" s="178" t="s">
        <v>809</v>
      </c>
      <c r="AG425" s="142" t="s">
        <v>244</v>
      </c>
      <c r="AH425" s="142"/>
      <c r="AI425" s="64">
        <f t="shared" si="58"/>
        <v>3</v>
      </c>
      <c r="AJ425" s="64"/>
      <c r="AK425" s="142"/>
      <c r="AL425" s="207"/>
      <c r="AM425" s="207"/>
      <c r="AN425" s="124">
        <f t="shared" si="56"/>
        <v>0</v>
      </c>
      <c r="AO425" s="239"/>
      <c r="AP425" s="239"/>
      <c r="AQ425" s="239"/>
      <c r="AR425" s="239"/>
      <c r="AS425" s="239"/>
      <c r="AT425" s="239"/>
      <c r="AU425" s="239"/>
      <c r="AV425" s="239"/>
      <c r="AW425" s="239"/>
      <c r="AX425" s="239"/>
      <c r="AY425" s="70">
        <f t="shared" si="57"/>
        <v>0</v>
      </c>
      <c r="BA425" s="121"/>
    </row>
    <row r="426" spans="1:53" s="126" customFormat="1">
      <c r="A426" s="121"/>
      <c r="B426" s="71">
        <v>418</v>
      </c>
      <c r="C426" s="259">
        <v>70</v>
      </c>
      <c r="D426" s="259">
        <v>19</v>
      </c>
      <c r="E426" s="99">
        <v>1</v>
      </c>
      <c r="F426" s="100" t="s">
        <v>1644</v>
      </c>
      <c r="G426" s="101" t="s">
        <v>1645</v>
      </c>
      <c r="H426" s="102" t="s">
        <v>23</v>
      </c>
      <c r="I426" s="103" t="str">
        <f t="shared" si="61"/>
        <v>LAKI LAKI</v>
      </c>
      <c r="J426" s="104" t="s">
        <v>1646</v>
      </c>
      <c r="K426" s="105">
        <v>26860</v>
      </c>
      <c r="L426" s="106">
        <f t="shared" ca="1" si="63"/>
        <v>46</v>
      </c>
      <c r="M426" s="104" t="s">
        <v>274</v>
      </c>
      <c r="N426" s="107" t="s">
        <v>220</v>
      </c>
      <c r="O426" s="104" t="str">
        <f t="shared" si="60"/>
        <v>ISLAM</v>
      </c>
      <c r="P426" s="104" t="s">
        <v>221</v>
      </c>
      <c r="Q426" s="104" t="s">
        <v>222</v>
      </c>
      <c r="R426" s="108">
        <v>1</v>
      </c>
      <c r="S426" s="104" t="s">
        <v>223</v>
      </c>
      <c r="T426" s="104" t="s">
        <v>283</v>
      </c>
      <c r="U426" s="104" t="s">
        <v>496</v>
      </c>
      <c r="V426" s="104" t="s">
        <v>1647</v>
      </c>
      <c r="W426" s="109" t="s">
        <v>1648</v>
      </c>
      <c r="X426" s="104" t="s">
        <v>1645</v>
      </c>
      <c r="Y426" s="235" t="s">
        <v>1418</v>
      </c>
      <c r="Z426" s="104" t="s">
        <v>22</v>
      </c>
      <c r="AA426" s="104" t="s">
        <v>229</v>
      </c>
      <c r="AB426" s="104" t="s">
        <v>230</v>
      </c>
      <c r="AC426" s="104" t="s">
        <v>231</v>
      </c>
      <c r="AD426" s="99" t="str">
        <f t="shared" si="62"/>
        <v>INDONESIA</v>
      </c>
      <c r="AE426" s="94" t="s">
        <v>1419</v>
      </c>
      <c r="AF426" s="110" t="s">
        <v>809</v>
      </c>
      <c r="AG426" s="142" t="s">
        <v>455</v>
      </c>
      <c r="AH426" s="142"/>
      <c r="AI426" s="64" t="e">
        <f t="shared" si="58"/>
        <v>#N/A</v>
      </c>
      <c r="AJ426" s="64"/>
      <c r="AK426" s="142"/>
      <c r="AL426" s="136"/>
      <c r="AM426" s="136"/>
      <c r="AN426" s="241">
        <f t="shared" si="56"/>
        <v>0</v>
      </c>
      <c r="AO426" s="137"/>
      <c r="AP426" s="137"/>
      <c r="AQ426" s="137"/>
      <c r="AR426" s="137"/>
      <c r="AS426" s="137"/>
      <c r="AT426" s="137"/>
      <c r="AU426" s="137"/>
      <c r="AV426" s="137"/>
      <c r="AW426" s="137"/>
      <c r="AX426" s="137"/>
      <c r="AY426" s="137">
        <f t="shared" si="57"/>
        <v>0</v>
      </c>
      <c r="AZ426" s="138"/>
    </row>
    <row r="427" spans="1:53" s="99" customFormat="1">
      <c r="A427" s="121"/>
      <c r="B427" s="201">
        <v>419</v>
      </c>
      <c r="C427" s="259">
        <v>71</v>
      </c>
      <c r="D427" s="259"/>
      <c r="E427" s="121">
        <v>2</v>
      </c>
      <c r="F427" s="143" t="s">
        <v>1649</v>
      </c>
      <c r="G427" s="144" t="s">
        <v>548</v>
      </c>
      <c r="H427" s="145" t="s">
        <v>16</v>
      </c>
      <c r="I427" s="146" t="str">
        <f t="shared" si="61"/>
        <v>PEREMPUAN</v>
      </c>
      <c r="J427" s="120" t="s">
        <v>1650</v>
      </c>
      <c r="K427" s="147">
        <v>27670</v>
      </c>
      <c r="L427" s="93">
        <f t="shared" ca="1" si="63"/>
        <v>44</v>
      </c>
      <c r="M427" s="120" t="s">
        <v>253</v>
      </c>
      <c r="N427" s="133" t="s">
        <v>220</v>
      </c>
      <c r="O427" s="120" t="str">
        <f t="shared" si="60"/>
        <v>ISLAM</v>
      </c>
      <c r="P427" s="120" t="s">
        <v>221</v>
      </c>
      <c r="Q427" s="120" t="s">
        <v>245</v>
      </c>
      <c r="R427" s="148">
        <v>3</v>
      </c>
      <c r="S427" s="120" t="s">
        <v>223</v>
      </c>
      <c r="T427" s="120" t="s">
        <v>246</v>
      </c>
      <c r="U427" s="120" t="s">
        <v>608</v>
      </c>
      <c r="V427" s="120" t="s">
        <v>1651</v>
      </c>
      <c r="W427" s="149" t="s">
        <v>1648</v>
      </c>
      <c r="X427" s="120" t="s">
        <v>1645</v>
      </c>
      <c r="Y427" s="238" t="s">
        <v>1418</v>
      </c>
      <c r="Z427" s="120" t="s">
        <v>22</v>
      </c>
      <c r="AA427" s="120" t="s">
        <v>229</v>
      </c>
      <c r="AB427" s="120" t="s">
        <v>230</v>
      </c>
      <c r="AC427" s="120" t="s">
        <v>231</v>
      </c>
      <c r="AD427" s="121" t="str">
        <f t="shared" si="62"/>
        <v>INDONESIA</v>
      </c>
      <c r="AE427" s="133" t="s">
        <v>1419</v>
      </c>
      <c r="AF427" s="122" t="s">
        <v>809</v>
      </c>
      <c r="AG427" s="142" t="s">
        <v>166</v>
      </c>
      <c r="AH427" s="142"/>
      <c r="AI427" s="64">
        <f t="shared" si="58"/>
        <v>2</v>
      </c>
      <c r="AJ427" s="64"/>
      <c r="AK427" s="142"/>
      <c r="AL427" s="124"/>
      <c r="AM427" s="124"/>
      <c r="AN427" s="124">
        <f t="shared" si="56"/>
        <v>0</v>
      </c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70">
        <f t="shared" si="57"/>
        <v>0</v>
      </c>
      <c r="AZ427" s="71"/>
    </row>
    <row r="428" spans="1:53">
      <c r="B428" s="71">
        <v>420</v>
      </c>
      <c r="C428" s="259">
        <v>72</v>
      </c>
      <c r="D428" s="259"/>
      <c r="E428" s="121">
        <v>3</v>
      </c>
      <c r="F428" s="88" t="s">
        <v>1652</v>
      </c>
      <c r="G428" s="89" t="s">
        <v>1653</v>
      </c>
      <c r="H428" s="90" t="s">
        <v>23</v>
      </c>
      <c r="I428" s="91" t="str">
        <f t="shared" si="61"/>
        <v>LAKI LAKI</v>
      </c>
      <c r="J428" s="64" t="s">
        <v>1605</v>
      </c>
      <c r="K428" s="92">
        <v>35335</v>
      </c>
      <c r="L428" s="93">
        <f t="shared" ca="1" si="63"/>
        <v>23</v>
      </c>
      <c r="M428" s="64" t="s">
        <v>253</v>
      </c>
      <c r="N428" s="94" t="s">
        <v>220</v>
      </c>
      <c r="O428" s="64" t="str">
        <f t="shared" si="60"/>
        <v>ISLAM</v>
      </c>
      <c r="P428" s="64" t="s">
        <v>254</v>
      </c>
      <c r="Q428" s="64" t="s">
        <v>255</v>
      </c>
      <c r="R428" s="95">
        <v>4</v>
      </c>
      <c r="S428" s="64" t="s">
        <v>223</v>
      </c>
      <c r="T428" s="64" t="s">
        <v>270</v>
      </c>
      <c r="U428" s="64" t="s">
        <v>548</v>
      </c>
      <c r="V428" s="64" t="s">
        <v>1645</v>
      </c>
      <c r="W428" s="96" t="s">
        <v>1648</v>
      </c>
      <c r="X428" s="64" t="s">
        <v>1645</v>
      </c>
      <c r="Y428" s="229" t="s">
        <v>1418</v>
      </c>
      <c r="Z428" s="64" t="s">
        <v>22</v>
      </c>
      <c r="AA428" s="64" t="s">
        <v>229</v>
      </c>
      <c r="AB428" s="64" t="s">
        <v>230</v>
      </c>
      <c r="AC428" s="64" t="s">
        <v>231</v>
      </c>
      <c r="AD428" t="str">
        <f t="shared" si="62"/>
        <v>INDONESIA</v>
      </c>
      <c r="AE428" s="94" t="s">
        <v>1419</v>
      </c>
      <c r="AF428" s="110" t="s">
        <v>809</v>
      </c>
      <c r="AG428" s="142" t="s">
        <v>455</v>
      </c>
      <c r="AH428" s="142"/>
      <c r="AI428" s="64">
        <f t="shared" si="58"/>
        <v>3</v>
      </c>
      <c r="AJ428" s="64"/>
      <c r="AK428" s="142"/>
      <c r="AL428" s="207"/>
      <c r="AM428" s="207"/>
      <c r="AN428" s="124">
        <f t="shared" si="56"/>
        <v>0</v>
      </c>
      <c r="AO428" s="239"/>
      <c r="AP428" s="239"/>
      <c r="AQ428" s="239"/>
      <c r="AR428" s="239"/>
      <c r="AS428" s="239"/>
      <c r="AT428" s="239"/>
      <c r="AU428" s="239"/>
      <c r="AV428" s="239"/>
      <c r="AW428" s="239"/>
      <c r="AX428" s="239"/>
      <c r="AY428" s="70">
        <f t="shared" si="57"/>
        <v>0</v>
      </c>
      <c r="BA428" s="121"/>
    </row>
    <row r="429" spans="1:53">
      <c r="B429" s="201">
        <v>421</v>
      </c>
      <c r="C429" s="259">
        <v>73</v>
      </c>
      <c r="D429" s="259"/>
      <c r="E429">
        <v>4</v>
      </c>
      <c r="F429" s="143" t="s">
        <v>1654</v>
      </c>
      <c r="G429" s="144" t="s">
        <v>1655</v>
      </c>
      <c r="H429" s="145" t="s">
        <v>16</v>
      </c>
      <c r="I429" s="146" t="str">
        <f t="shared" si="61"/>
        <v>PEREMPUAN</v>
      </c>
      <c r="J429" s="120" t="s">
        <v>22</v>
      </c>
      <c r="K429" s="147">
        <v>36699</v>
      </c>
      <c r="L429" s="139">
        <f t="shared" ca="1" si="63"/>
        <v>19</v>
      </c>
      <c r="M429" s="120" t="s">
        <v>274</v>
      </c>
      <c r="N429" s="133" t="s">
        <v>220</v>
      </c>
      <c r="O429" s="120" t="str">
        <f t="shared" si="60"/>
        <v>ISLAM</v>
      </c>
      <c r="P429" s="120" t="s">
        <v>254</v>
      </c>
      <c r="Q429" s="120" t="s">
        <v>255</v>
      </c>
      <c r="R429" s="148">
        <v>4</v>
      </c>
      <c r="S429" s="120" t="s">
        <v>886</v>
      </c>
      <c r="T429" s="120" t="s">
        <v>266</v>
      </c>
      <c r="U429" s="120" t="s">
        <v>548</v>
      </c>
      <c r="V429" s="120" t="s">
        <v>1645</v>
      </c>
      <c r="W429" s="149" t="s">
        <v>1648</v>
      </c>
      <c r="X429" s="120" t="s">
        <v>1645</v>
      </c>
      <c r="Y429" s="238" t="s">
        <v>1418</v>
      </c>
      <c r="Z429" s="120" t="s">
        <v>22</v>
      </c>
      <c r="AA429" s="120" t="s">
        <v>229</v>
      </c>
      <c r="AB429" s="120" t="s">
        <v>230</v>
      </c>
      <c r="AC429" s="120" t="s">
        <v>231</v>
      </c>
      <c r="AD429" s="121" t="str">
        <f t="shared" si="62"/>
        <v>INDONESIA</v>
      </c>
      <c r="AE429" s="133" t="s">
        <v>1419</v>
      </c>
      <c r="AF429" s="97" t="s">
        <v>809</v>
      </c>
      <c r="AG429" s="142" t="s">
        <v>455</v>
      </c>
      <c r="AH429" s="142"/>
      <c r="AI429" s="64">
        <f t="shared" si="58"/>
        <v>3</v>
      </c>
      <c r="AJ429" s="64"/>
      <c r="AK429" s="142"/>
      <c r="AN429" s="124">
        <f t="shared" si="56"/>
        <v>0</v>
      </c>
      <c r="AY429" s="70">
        <f t="shared" si="57"/>
        <v>0</v>
      </c>
    </row>
    <row r="430" spans="1:53">
      <c r="B430" s="71">
        <v>422</v>
      </c>
      <c r="C430" s="259">
        <v>74</v>
      </c>
      <c r="D430" s="259"/>
      <c r="E430" s="121">
        <v>5</v>
      </c>
      <c r="F430" s="88" t="s">
        <v>1656</v>
      </c>
      <c r="G430" s="89" t="s">
        <v>1657</v>
      </c>
      <c r="H430" s="90" t="s">
        <v>16</v>
      </c>
      <c r="I430" s="91" t="str">
        <f t="shared" si="61"/>
        <v>PEREMPUAN</v>
      </c>
      <c r="J430" s="64" t="s">
        <v>22</v>
      </c>
      <c r="K430" s="92">
        <v>39094</v>
      </c>
      <c r="L430" s="93">
        <f t="shared" ca="1" si="63"/>
        <v>13</v>
      </c>
      <c r="M430" s="64" t="s">
        <v>253</v>
      </c>
      <c r="N430" s="94" t="s">
        <v>220</v>
      </c>
      <c r="O430" s="64" t="str">
        <f t="shared" si="60"/>
        <v>ISLAM</v>
      </c>
      <c r="P430" s="64" t="s">
        <v>254</v>
      </c>
      <c r="Q430" s="64" t="s">
        <v>255</v>
      </c>
      <c r="R430" s="95">
        <v>4</v>
      </c>
      <c r="S430" s="64" t="s">
        <v>369</v>
      </c>
      <c r="T430" s="64" t="s">
        <v>266</v>
      </c>
      <c r="U430" s="64" t="s">
        <v>548</v>
      </c>
      <c r="V430" s="64" t="s">
        <v>1645</v>
      </c>
      <c r="W430" s="96" t="s">
        <v>1648</v>
      </c>
      <c r="X430" s="64" t="s">
        <v>1645</v>
      </c>
      <c r="Y430" s="229" t="s">
        <v>1418</v>
      </c>
      <c r="Z430" s="64" t="s">
        <v>22</v>
      </c>
      <c r="AA430" s="64" t="s">
        <v>229</v>
      </c>
      <c r="AB430" s="64" t="s">
        <v>230</v>
      </c>
      <c r="AC430" s="64" t="s">
        <v>231</v>
      </c>
      <c r="AD430" t="str">
        <f t="shared" si="62"/>
        <v>INDONESIA</v>
      </c>
      <c r="AE430" s="94" t="s">
        <v>1419</v>
      </c>
      <c r="AF430" s="110" t="s">
        <v>809</v>
      </c>
      <c r="AG430" s="142" t="s">
        <v>455</v>
      </c>
      <c r="AH430" s="142"/>
      <c r="AI430" s="64">
        <f t="shared" si="58"/>
        <v>3</v>
      </c>
      <c r="AJ430" s="64"/>
      <c r="AK430" s="142"/>
      <c r="AL430" s="207"/>
      <c r="AM430" s="207"/>
      <c r="AN430" s="124">
        <f t="shared" si="56"/>
        <v>0</v>
      </c>
      <c r="AO430" s="239"/>
      <c r="AP430" s="239"/>
      <c r="AQ430" s="239"/>
      <c r="AR430" s="239"/>
      <c r="AS430" s="239"/>
      <c r="AT430" s="239"/>
      <c r="AU430" s="239"/>
      <c r="AV430" s="239"/>
      <c r="AW430" s="239"/>
      <c r="AX430" s="239"/>
      <c r="AY430" s="70">
        <f t="shared" si="57"/>
        <v>0</v>
      </c>
      <c r="BA430" s="121"/>
    </row>
    <row r="431" spans="1:53">
      <c r="B431" s="201">
        <v>423</v>
      </c>
      <c r="C431" s="259">
        <v>75</v>
      </c>
      <c r="D431" s="259">
        <v>20</v>
      </c>
      <c r="E431" s="99">
        <v>1</v>
      </c>
      <c r="F431" s="150" t="s">
        <v>1658</v>
      </c>
      <c r="G431" s="101" t="s">
        <v>1659</v>
      </c>
      <c r="H431" s="102" t="s">
        <v>23</v>
      </c>
      <c r="I431" s="103" t="str">
        <f t="shared" si="61"/>
        <v>LAKI LAKI</v>
      </c>
      <c r="J431" s="104" t="s">
        <v>288</v>
      </c>
      <c r="K431" s="105">
        <v>29495</v>
      </c>
      <c r="L431" s="106">
        <f t="shared" ca="1" si="63"/>
        <v>39</v>
      </c>
      <c r="M431" s="104"/>
      <c r="N431" s="185" t="s">
        <v>220</v>
      </c>
      <c r="O431" s="104" t="str">
        <f t="shared" si="60"/>
        <v>ISLAM</v>
      </c>
      <c r="P431" s="104" t="s">
        <v>221</v>
      </c>
      <c r="Q431" s="104" t="s">
        <v>222</v>
      </c>
      <c r="R431" s="108">
        <v>1</v>
      </c>
      <c r="S431" s="104" t="s">
        <v>223</v>
      </c>
      <c r="T431" s="104" t="s">
        <v>1660</v>
      </c>
      <c r="U431" s="104" t="s">
        <v>1307</v>
      </c>
      <c r="V431" s="104" t="s">
        <v>1308</v>
      </c>
      <c r="W431" s="247" t="s">
        <v>1661</v>
      </c>
      <c r="X431" s="104" t="s">
        <v>1659</v>
      </c>
      <c r="Y431" s="235" t="s">
        <v>1418</v>
      </c>
      <c r="Z431" s="104" t="s">
        <v>22</v>
      </c>
      <c r="AA431" s="104" t="s">
        <v>229</v>
      </c>
      <c r="AB431" s="104" t="s">
        <v>230</v>
      </c>
      <c r="AC431" s="104" t="s">
        <v>231</v>
      </c>
      <c r="AD431" s="99" t="str">
        <f t="shared" si="62"/>
        <v>INDONESIA</v>
      </c>
      <c r="AE431" s="133" t="s">
        <v>1419</v>
      </c>
      <c r="AF431" s="122" t="s">
        <v>809</v>
      </c>
      <c r="AG431" s="142" t="s">
        <v>166</v>
      </c>
      <c r="AH431" s="142"/>
      <c r="AI431" s="64" t="e">
        <f t="shared" si="58"/>
        <v>#N/A</v>
      </c>
      <c r="AJ431" s="64"/>
      <c r="AK431" s="142"/>
      <c r="AN431" s="124">
        <f t="shared" si="56"/>
        <v>0</v>
      </c>
      <c r="AY431" s="70">
        <f t="shared" si="57"/>
        <v>0</v>
      </c>
    </row>
    <row r="432" spans="1:53" s="99" customFormat="1">
      <c r="A432" s="121"/>
      <c r="B432" s="71">
        <v>424</v>
      </c>
      <c r="C432" s="259">
        <v>76</v>
      </c>
      <c r="D432" s="259"/>
      <c r="E432" s="121">
        <v>2</v>
      </c>
      <c r="F432" s="160" t="s">
        <v>1662</v>
      </c>
      <c r="G432" s="89" t="s">
        <v>1663</v>
      </c>
      <c r="H432" s="90" t="s">
        <v>16</v>
      </c>
      <c r="I432" s="91" t="str">
        <f t="shared" si="61"/>
        <v>PEREMPUAN</v>
      </c>
      <c r="J432" s="64" t="s">
        <v>288</v>
      </c>
      <c r="K432" s="92">
        <v>30125</v>
      </c>
      <c r="L432" s="93">
        <f t="shared" ca="1" si="63"/>
        <v>37</v>
      </c>
      <c r="M432" s="64"/>
      <c r="N432" s="246" t="s">
        <v>220</v>
      </c>
      <c r="O432" s="64" t="str">
        <f t="shared" si="60"/>
        <v>ISLAM</v>
      </c>
      <c r="P432" s="64" t="s">
        <v>221</v>
      </c>
      <c r="Q432" s="64" t="s">
        <v>245</v>
      </c>
      <c r="R432" s="95">
        <v>3</v>
      </c>
      <c r="S432" s="111" t="s">
        <v>223</v>
      </c>
      <c r="T432" s="64" t="s">
        <v>246</v>
      </c>
      <c r="U432" s="64" t="s">
        <v>1664</v>
      </c>
      <c r="V432" s="64" t="s">
        <v>1665</v>
      </c>
      <c r="W432" s="242" t="s">
        <v>1661</v>
      </c>
      <c r="X432" s="120" t="s">
        <v>1659</v>
      </c>
      <c r="Y432" s="238" t="s">
        <v>1418</v>
      </c>
      <c r="Z432" s="120" t="s">
        <v>22</v>
      </c>
      <c r="AA432" s="120" t="s">
        <v>229</v>
      </c>
      <c r="AB432" s="120" t="s">
        <v>230</v>
      </c>
      <c r="AC432" s="120" t="s">
        <v>231</v>
      </c>
      <c r="AD432" s="121" t="str">
        <f t="shared" si="62"/>
        <v>INDONESIA</v>
      </c>
      <c r="AE432" s="94" t="s">
        <v>1419</v>
      </c>
      <c r="AF432" s="122" t="s">
        <v>809</v>
      </c>
      <c r="AG432" s="120" t="s">
        <v>166</v>
      </c>
      <c r="AH432" s="120"/>
      <c r="AI432" s="64">
        <f t="shared" si="58"/>
        <v>2</v>
      </c>
      <c r="AJ432" s="64"/>
      <c r="AK432" s="104"/>
      <c r="AL432" s="124"/>
      <c r="AM432" s="124"/>
      <c r="AN432" s="124">
        <f t="shared" si="56"/>
        <v>0</v>
      </c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70">
        <f t="shared" si="57"/>
        <v>0</v>
      </c>
      <c r="AZ432" s="71"/>
    </row>
    <row r="433" spans="1:53">
      <c r="B433" s="201">
        <v>425</v>
      </c>
      <c r="C433" s="259">
        <v>77</v>
      </c>
      <c r="D433" s="259"/>
      <c r="E433">
        <v>3</v>
      </c>
      <c r="F433" s="160" t="s">
        <v>1666</v>
      </c>
      <c r="G433" s="89" t="s">
        <v>1667</v>
      </c>
      <c r="H433" s="90" t="s">
        <v>16</v>
      </c>
      <c r="I433" s="91" t="str">
        <f t="shared" si="61"/>
        <v>PEREMPUAN</v>
      </c>
      <c r="J433" s="64" t="s">
        <v>288</v>
      </c>
      <c r="K433" s="92">
        <v>37489</v>
      </c>
      <c r="L433" s="93">
        <f t="shared" ca="1" si="63"/>
        <v>17</v>
      </c>
      <c r="M433" s="64"/>
      <c r="N433" s="246" t="s">
        <v>220</v>
      </c>
      <c r="O433" s="64" t="str">
        <f t="shared" si="60"/>
        <v>ISLAM</v>
      </c>
      <c r="P433" s="64" t="s">
        <v>254</v>
      </c>
      <c r="Q433" s="64" t="s">
        <v>255</v>
      </c>
      <c r="R433" s="95">
        <v>4</v>
      </c>
      <c r="S433" s="64" t="s">
        <v>348</v>
      </c>
      <c r="T433" s="64" t="s">
        <v>266</v>
      </c>
      <c r="U433" s="64" t="s">
        <v>1663</v>
      </c>
      <c r="V433" s="64" t="s">
        <v>1659</v>
      </c>
      <c r="W433" s="242" t="s">
        <v>1661</v>
      </c>
      <c r="X433" s="120" t="s">
        <v>1659</v>
      </c>
      <c r="Y433" s="238" t="s">
        <v>1418</v>
      </c>
      <c r="Z433" s="120" t="s">
        <v>22</v>
      </c>
      <c r="AA433" s="120" t="s">
        <v>229</v>
      </c>
      <c r="AB433" s="120" t="s">
        <v>230</v>
      </c>
      <c r="AC433" s="120" t="s">
        <v>231</v>
      </c>
      <c r="AD433" s="121" t="str">
        <f t="shared" si="62"/>
        <v>INDONESIA</v>
      </c>
      <c r="AE433" s="133" t="s">
        <v>1419</v>
      </c>
      <c r="AF433" s="122" t="s">
        <v>809</v>
      </c>
      <c r="AG433" s="111" t="s">
        <v>166</v>
      </c>
      <c r="AH433" s="111"/>
      <c r="AI433" s="64">
        <f t="shared" si="58"/>
        <v>3</v>
      </c>
      <c r="AJ433" s="64"/>
      <c r="AK433" s="111"/>
      <c r="AN433" s="124">
        <f t="shared" si="56"/>
        <v>0</v>
      </c>
      <c r="AY433" s="70">
        <f t="shared" si="57"/>
        <v>0</v>
      </c>
    </row>
    <row r="434" spans="1:53">
      <c r="B434" s="71">
        <v>426</v>
      </c>
      <c r="C434" s="259">
        <v>78</v>
      </c>
      <c r="D434" s="259"/>
      <c r="E434">
        <v>4</v>
      </c>
      <c r="F434" s="186" t="s">
        <v>1668</v>
      </c>
      <c r="G434" s="144" t="s">
        <v>1669</v>
      </c>
      <c r="H434" s="145" t="s">
        <v>16</v>
      </c>
      <c r="I434" s="146" t="str">
        <f t="shared" si="61"/>
        <v>PEREMPUAN</v>
      </c>
      <c r="J434" s="120" t="s">
        <v>288</v>
      </c>
      <c r="K434" s="147">
        <v>37489</v>
      </c>
      <c r="L434" s="93">
        <f t="shared" ca="1" si="63"/>
        <v>17</v>
      </c>
      <c r="M434" s="120"/>
      <c r="N434" s="187" t="s">
        <v>220</v>
      </c>
      <c r="O434" s="120" t="str">
        <f t="shared" si="60"/>
        <v>ISLAM</v>
      </c>
      <c r="P434" s="120" t="s">
        <v>254</v>
      </c>
      <c r="Q434" s="120" t="s">
        <v>255</v>
      </c>
      <c r="R434" s="148">
        <v>4</v>
      </c>
      <c r="S434" s="120" t="s">
        <v>348</v>
      </c>
      <c r="T434" s="120" t="s">
        <v>266</v>
      </c>
      <c r="U434" s="120" t="s">
        <v>1663</v>
      </c>
      <c r="V434" s="120" t="s">
        <v>1659</v>
      </c>
      <c r="W434" s="242" t="s">
        <v>1661</v>
      </c>
      <c r="X434" s="120" t="s">
        <v>1659</v>
      </c>
      <c r="Y434" s="238" t="s">
        <v>1418</v>
      </c>
      <c r="Z434" s="120" t="s">
        <v>22</v>
      </c>
      <c r="AA434" s="120" t="s">
        <v>229</v>
      </c>
      <c r="AB434" s="120" t="s">
        <v>230</v>
      </c>
      <c r="AC434" s="120" t="s">
        <v>231</v>
      </c>
      <c r="AD434" s="121" t="str">
        <f t="shared" si="62"/>
        <v>INDONESIA</v>
      </c>
      <c r="AE434" s="94" t="s">
        <v>1419</v>
      </c>
      <c r="AF434" s="122" t="s">
        <v>809</v>
      </c>
      <c r="AG434" s="142" t="s">
        <v>166</v>
      </c>
      <c r="AH434" s="142"/>
      <c r="AI434" s="64">
        <f t="shared" si="58"/>
        <v>3</v>
      </c>
      <c r="AJ434" s="64"/>
      <c r="AK434" s="142"/>
      <c r="AN434" s="124">
        <f>AL434-AM434</f>
        <v>0</v>
      </c>
      <c r="AY434" s="70">
        <f>SUM(AV434:AX434)</f>
        <v>0</v>
      </c>
    </row>
    <row r="435" spans="1:53">
      <c r="B435" s="201">
        <v>427</v>
      </c>
      <c r="C435" s="259">
        <v>79</v>
      </c>
      <c r="D435" s="259"/>
      <c r="E435" s="121">
        <v>5</v>
      </c>
      <c r="F435" s="186" t="s">
        <v>1670</v>
      </c>
      <c r="G435" s="144" t="s">
        <v>1671</v>
      </c>
      <c r="H435" s="145" t="s">
        <v>16</v>
      </c>
      <c r="I435" s="146" t="str">
        <f t="shared" si="61"/>
        <v>PEREMPUAN</v>
      </c>
      <c r="J435" s="120" t="s">
        <v>230</v>
      </c>
      <c r="K435" s="147">
        <v>40086</v>
      </c>
      <c r="L435" s="139">
        <f t="shared" ca="1" si="63"/>
        <v>10</v>
      </c>
      <c r="M435" s="120"/>
      <c r="N435" s="187" t="s">
        <v>220</v>
      </c>
      <c r="O435" s="120" t="str">
        <f t="shared" si="60"/>
        <v>ISLAM</v>
      </c>
      <c r="P435" s="120" t="s">
        <v>254</v>
      </c>
      <c r="Q435" s="120" t="s">
        <v>255</v>
      </c>
      <c r="R435" s="148">
        <v>4</v>
      </c>
      <c r="S435" s="120" t="s">
        <v>369</v>
      </c>
      <c r="T435" s="120" t="s">
        <v>266</v>
      </c>
      <c r="U435" s="120" t="s">
        <v>1663</v>
      </c>
      <c r="V435" s="120" t="s">
        <v>1659</v>
      </c>
      <c r="W435" s="242" t="s">
        <v>1661</v>
      </c>
      <c r="X435" s="120" t="s">
        <v>1659</v>
      </c>
      <c r="Y435" s="238" t="s">
        <v>1418</v>
      </c>
      <c r="Z435" s="120" t="s">
        <v>22</v>
      </c>
      <c r="AA435" s="120" t="s">
        <v>229</v>
      </c>
      <c r="AB435" s="120" t="s">
        <v>230</v>
      </c>
      <c r="AC435" s="120" t="s">
        <v>231</v>
      </c>
      <c r="AD435" s="121" t="str">
        <f t="shared" si="62"/>
        <v>INDONESIA</v>
      </c>
      <c r="AE435" s="133" t="s">
        <v>1419</v>
      </c>
      <c r="AF435" s="122" t="s">
        <v>809</v>
      </c>
      <c r="AG435" s="142" t="s">
        <v>166</v>
      </c>
      <c r="AH435" s="142"/>
      <c r="AI435" s="64">
        <f t="shared" si="58"/>
        <v>3</v>
      </c>
      <c r="AJ435" s="64"/>
      <c r="AK435" s="142"/>
      <c r="AL435" s="207"/>
      <c r="AM435" s="207"/>
      <c r="AN435" s="124">
        <f>AL435-AM435</f>
        <v>0</v>
      </c>
      <c r="AO435" s="239"/>
      <c r="AP435" s="239"/>
      <c r="AQ435" s="239"/>
      <c r="AR435" s="239"/>
      <c r="AS435" s="239"/>
      <c r="AT435" s="239"/>
      <c r="AU435" s="239"/>
      <c r="AV435" s="239"/>
      <c r="AW435" s="239"/>
      <c r="AX435" s="239"/>
      <c r="AY435" s="239">
        <f>SUM(AV435:AX435)</f>
        <v>0</v>
      </c>
      <c r="BA435" s="121"/>
    </row>
    <row r="436" spans="1:53">
      <c r="B436" s="71">
        <v>428</v>
      </c>
      <c r="C436" s="259">
        <v>80</v>
      </c>
      <c r="D436" s="259"/>
      <c r="E436">
        <v>6</v>
      </c>
      <c r="F436" s="160" t="s">
        <v>1672</v>
      </c>
      <c r="G436" s="89" t="s">
        <v>1673</v>
      </c>
      <c r="H436" s="90" t="s">
        <v>23</v>
      </c>
      <c r="I436" s="91" t="str">
        <f t="shared" si="61"/>
        <v>LAKI LAKI</v>
      </c>
      <c r="J436" s="64" t="s">
        <v>288</v>
      </c>
      <c r="K436" s="92">
        <v>33867</v>
      </c>
      <c r="L436" s="93">
        <f t="shared" ca="1" si="63"/>
        <v>27</v>
      </c>
      <c r="M436" s="64"/>
      <c r="N436" s="246" t="s">
        <v>220</v>
      </c>
      <c r="O436" s="64" t="str">
        <f t="shared" si="60"/>
        <v>ISLAM</v>
      </c>
      <c r="P436" s="64" t="s">
        <v>254</v>
      </c>
      <c r="Q436" s="64" t="s">
        <v>1674</v>
      </c>
      <c r="R436" s="95">
        <v>7</v>
      </c>
      <c r="S436" s="64" t="s">
        <v>289</v>
      </c>
      <c r="T436" s="64" t="s">
        <v>261</v>
      </c>
      <c r="U436" s="64"/>
      <c r="V436" s="64"/>
      <c r="W436" s="242" t="s">
        <v>1661</v>
      </c>
      <c r="X436" s="120" t="s">
        <v>1659</v>
      </c>
      <c r="Y436" s="229" t="s">
        <v>1418</v>
      </c>
      <c r="Z436" s="64" t="s">
        <v>22</v>
      </c>
      <c r="AA436" s="64" t="s">
        <v>229</v>
      </c>
      <c r="AB436" s="64" t="s">
        <v>230</v>
      </c>
      <c r="AC436" s="64" t="s">
        <v>231</v>
      </c>
      <c r="AD436" t="str">
        <f t="shared" si="62"/>
        <v>INDONESIA</v>
      </c>
      <c r="AE436" s="94" t="s">
        <v>1419</v>
      </c>
      <c r="AF436" s="122" t="s">
        <v>809</v>
      </c>
      <c r="AG436" s="142" t="s">
        <v>166</v>
      </c>
      <c r="AH436" s="142"/>
      <c r="AI436" s="64" t="e">
        <f t="shared" si="58"/>
        <v>#N/A</v>
      </c>
      <c r="AJ436" s="64"/>
      <c r="AK436" s="142"/>
      <c r="AN436" s="124">
        <f>AL436-AM436</f>
        <v>0</v>
      </c>
      <c r="AY436" s="70">
        <f>SUM(AV436:AX436)</f>
        <v>0</v>
      </c>
    </row>
    <row r="437" spans="1:53">
      <c r="B437" s="201">
        <v>429</v>
      </c>
      <c r="C437" s="259">
        <v>81</v>
      </c>
      <c r="D437" s="259">
        <v>21</v>
      </c>
      <c r="E437" s="99">
        <v>1</v>
      </c>
      <c r="F437" s="100" t="s">
        <v>1675</v>
      </c>
      <c r="G437" s="101" t="s">
        <v>1676</v>
      </c>
      <c r="H437" s="102" t="s">
        <v>23</v>
      </c>
      <c r="I437" s="103" t="str">
        <f t="shared" si="61"/>
        <v>LAKI LAKI</v>
      </c>
      <c r="J437" s="104" t="s">
        <v>244</v>
      </c>
      <c r="K437" s="105">
        <v>26860</v>
      </c>
      <c r="L437" s="106">
        <f t="shared" ca="1" si="63"/>
        <v>46</v>
      </c>
      <c r="M437" s="104" t="s">
        <v>253</v>
      </c>
      <c r="N437" s="107" t="s">
        <v>220</v>
      </c>
      <c r="O437" s="104" t="str">
        <f t="shared" si="60"/>
        <v>ISLAM</v>
      </c>
      <c r="P437" s="104" t="s">
        <v>221</v>
      </c>
      <c r="Q437" s="104" t="s">
        <v>222</v>
      </c>
      <c r="R437" s="108">
        <v>1</v>
      </c>
      <c r="S437" s="104" t="s">
        <v>256</v>
      </c>
      <c r="T437" s="104" t="s">
        <v>283</v>
      </c>
      <c r="U437" s="104" t="s">
        <v>1677</v>
      </c>
      <c r="V437" s="104" t="s">
        <v>1678</v>
      </c>
      <c r="W437" s="109" t="s">
        <v>1679</v>
      </c>
      <c r="X437" s="104" t="s">
        <v>1680</v>
      </c>
      <c r="Y437" s="235" t="s">
        <v>1418</v>
      </c>
      <c r="Z437" s="104" t="s">
        <v>22</v>
      </c>
      <c r="AA437" s="104" t="s">
        <v>229</v>
      </c>
      <c r="AB437" s="104" t="s">
        <v>230</v>
      </c>
      <c r="AC437" s="104" t="s">
        <v>231</v>
      </c>
      <c r="AD437" s="99" t="str">
        <f t="shared" si="62"/>
        <v>INDONESIA</v>
      </c>
      <c r="AE437" s="133" t="s">
        <v>1419</v>
      </c>
      <c r="AF437" s="97" t="s">
        <v>809</v>
      </c>
      <c r="AG437" s="142" t="s">
        <v>244</v>
      </c>
      <c r="AH437" s="142"/>
      <c r="AI437" s="64" t="e">
        <f t="shared" si="58"/>
        <v>#N/A</v>
      </c>
      <c r="AJ437" s="64"/>
      <c r="AK437" s="142"/>
      <c r="AN437" s="124"/>
    </row>
    <row r="438" spans="1:53" s="99" customFormat="1">
      <c r="A438" s="121"/>
      <c r="B438" s="71">
        <v>430</v>
      </c>
      <c r="C438" s="259">
        <v>82</v>
      </c>
      <c r="D438" s="259"/>
      <c r="E438" s="121">
        <v>2</v>
      </c>
      <c r="F438" s="88" t="s">
        <v>1681</v>
      </c>
      <c r="G438" s="89" t="s">
        <v>1682</v>
      </c>
      <c r="H438" s="90" t="s">
        <v>16</v>
      </c>
      <c r="I438" s="91" t="str">
        <f t="shared" si="61"/>
        <v>PEREMPUAN</v>
      </c>
      <c r="J438" s="64" t="s">
        <v>22</v>
      </c>
      <c r="K438" s="92">
        <v>31243</v>
      </c>
      <c r="L438" s="93">
        <f t="shared" ca="1" si="63"/>
        <v>34</v>
      </c>
      <c r="M438" s="64" t="s">
        <v>253</v>
      </c>
      <c r="N438" s="94" t="s">
        <v>220</v>
      </c>
      <c r="O438" s="64" t="str">
        <f t="shared" si="60"/>
        <v>ISLAM</v>
      </c>
      <c r="P438" s="64" t="s">
        <v>221</v>
      </c>
      <c r="Q438" s="64" t="s">
        <v>245</v>
      </c>
      <c r="R438" s="95">
        <v>3</v>
      </c>
      <c r="S438" s="64" t="s">
        <v>256</v>
      </c>
      <c r="T438" s="64" t="s">
        <v>246</v>
      </c>
      <c r="U438" s="64" t="s">
        <v>1683</v>
      </c>
      <c r="V438" s="64" t="s">
        <v>1684</v>
      </c>
      <c r="W438" s="96" t="s">
        <v>1679</v>
      </c>
      <c r="X438" s="64" t="s">
        <v>1680</v>
      </c>
      <c r="Y438" s="229" t="s">
        <v>1418</v>
      </c>
      <c r="Z438" s="64" t="s">
        <v>22</v>
      </c>
      <c r="AA438" s="64" t="s">
        <v>229</v>
      </c>
      <c r="AB438" s="64" t="s">
        <v>230</v>
      </c>
      <c r="AC438" s="64" t="s">
        <v>231</v>
      </c>
      <c r="AD438" t="str">
        <f t="shared" si="62"/>
        <v>INDONESIA</v>
      </c>
      <c r="AE438" s="94" t="s">
        <v>1419</v>
      </c>
      <c r="AF438" s="122" t="s">
        <v>809</v>
      </c>
      <c r="AG438" s="120" t="s">
        <v>1685</v>
      </c>
      <c r="AH438" s="120"/>
      <c r="AI438" s="64">
        <f t="shared" si="58"/>
        <v>2</v>
      </c>
      <c r="AJ438" s="64"/>
      <c r="AK438" s="104"/>
      <c r="AL438" s="124"/>
      <c r="AM438" s="124"/>
      <c r="AN438" s="124">
        <f t="shared" ref="AN438:AN455" si="64">AL438-AM438</f>
        <v>0</v>
      </c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70">
        <f t="shared" ref="AY438:AY455" si="65">SUM(AV438:AX438)</f>
        <v>0</v>
      </c>
      <c r="AZ438" s="71"/>
    </row>
    <row r="439" spans="1:53">
      <c r="B439" s="201">
        <v>431</v>
      </c>
      <c r="C439" s="259">
        <v>83</v>
      </c>
      <c r="D439" s="259"/>
      <c r="E439">
        <v>3</v>
      </c>
      <c r="F439" s="143" t="s">
        <v>1686</v>
      </c>
      <c r="G439" s="144" t="s">
        <v>1687</v>
      </c>
      <c r="H439" s="145" t="s">
        <v>16</v>
      </c>
      <c r="I439" s="146" t="str">
        <f t="shared" si="61"/>
        <v>PEREMPUAN</v>
      </c>
      <c r="J439" s="120" t="s">
        <v>230</v>
      </c>
      <c r="K439" s="147">
        <v>39278</v>
      </c>
      <c r="L439" s="139">
        <f t="shared" ca="1" si="63"/>
        <v>12</v>
      </c>
      <c r="M439" s="120" t="s">
        <v>253</v>
      </c>
      <c r="N439" s="133" t="s">
        <v>220</v>
      </c>
      <c r="O439" s="120" t="str">
        <f t="shared" si="60"/>
        <v>ISLAM</v>
      </c>
      <c r="P439" s="120" t="s">
        <v>254</v>
      </c>
      <c r="Q439" s="120" t="s">
        <v>255</v>
      </c>
      <c r="R439" s="148">
        <v>4</v>
      </c>
      <c r="S439" s="120" t="s">
        <v>369</v>
      </c>
      <c r="T439" s="120" t="s">
        <v>266</v>
      </c>
      <c r="U439" s="120" t="s">
        <v>1682</v>
      </c>
      <c r="V439" s="120" t="s">
        <v>1680</v>
      </c>
      <c r="W439" s="149" t="s">
        <v>1679</v>
      </c>
      <c r="X439" s="120" t="s">
        <v>1680</v>
      </c>
      <c r="Y439" s="238" t="s">
        <v>1418</v>
      </c>
      <c r="Z439" s="120" t="s">
        <v>22</v>
      </c>
      <c r="AA439" s="120" t="s">
        <v>229</v>
      </c>
      <c r="AB439" s="120" t="s">
        <v>230</v>
      </c>
      <c r="AC439" s="120" t="s">
        <v>231</v>
      </c>
      <c r="AD439" s="121" t="str">
        <f t="shared" si="62"/>
        <v>INDONESIA</v>
      </c>
      <c r="AE439" s="133" t="s">
        <v>1419</v>
      </c>
      <c r="AF439" s="122" t="s">
        <v>809</v>
      </c>
      <c r="AG439" s="142" t="s">
        <v>244</v>
      </c>
      <c r="AH439" s="142"/>
      <c r="AI439" s="64">
        <f t="shared" si="58"/>
        <v>3</v>
      </c>
      <c r="AJ439" s="64"/>
      <c r="AK439" s="142"/>
      <c r="AN439" s="124">
        <f t="shared" si="64"/>
        <v>0</v>
      </c>
      <c r="AY439" s="70">
        <f t="shared" si="65"/>
        <v>0</v>
      </c>
    </row>
    <row r="440" spans="1:53">
      <c r="B440" s="71">
        <v>432</v>
      </c>
      <c r="C440" s="259">
        <v>84</v>
      </c>
      <c r="D440" s="259"/>
      <c r="E440" s="121">
        <v>4</v>
      </c>
      <c r="F440" s="98" t="s">
        <v>1688</v>
      </c>
      <c r="G440" s="89" t="s">
        <v>1689</v>
      </c>
      <c r="H440" s="90" t="s">
        <v>16</v>
      </c>
      <c r="I440" s="91" t="str">
        <f t="shared" si="61"/>
        <v>PEREMPUAN</v>
      </c>
      <c r="J440" s="64" t="s">
        <v>230</v>
      </c>
      <c r="K440" s="92">
        <v>40911</v>
      </c>
      <c r="L440" s="93">
        <f t="shared" ca="1" si="63"/>
        <v>8</v>
      </c>
      <c r="M440" s="64"/>
      <c r="N440" s="94" t="s">
        <v>220</v>
      </c>
      <c r="O440" s="64" t="str">
        <f t="shared" si="60"/>
        <v>ISLAM</v>
      </c>
      <c r="P440" s="111" t="s">
        <v>254</v>
      </c>
      <c r="Q440" s="64" t="s">
        <v>255</v>
      </c>
      <c r="R440" s="95">
        <v>4</v>
      </c>
      <c r="S440" s="64" t="s">
        <v>265</v>
      </c>
      <c r="T440" s="64" t="s">
        <v>270</v>
      </c>
      <c r="U440" s="64"/>
      <c r="V440" s="64"/>
      <c r="W440" s="149" t="s">
        <v>1679</v>
      </c>
      <c r="X440" s="120" t="s">
        <v>1680</v>
      </c>
      <c r="Y440" s="229" t="s">
        <v>1418</v>
      </c>
      <c r="Z440" s="64"/>
      <c r="AA440" s="64"/>
      <c r="AB440" s="64"/>
      <c r="AC440" s="64"/>
      <c r="AD440" t="str">
        <f t="shared" si="62"/>
        <v>INDONESIA</v>
      </c>
      <c r="AE440" s="94" t="s">
        <v>1419</v>
      </c>
      <c r="AF440" s="122" t="s">
        <v>809</v>
      </c>
      <c r="AG440" s="142" t="s">
        <v>244</v>
      </c>
      <c r="AH440" s="142"/>
      <c r="AI440" s="64">
        <f t="shared" si="58"/>
        <v>3</v>
      </c>
      <c r="AJ440" s="64"/>
      <c r="AK440" s="142"/>
      <c r="AL440" s="207"/>
      <c r="AM440" s="207"/>
      <c r="AN440" s="124">
        <f t="shared" si="64"/>
        <v>0</v>
      </c>
      <c r="AO440" s="239"/>
      <c r="AP440" s="239"/>
      <c r="AQ440" s="239"/>
      <c r="AR440" s="239"/>
      <c r="AS440" s="239"/>
      <c r="AT440" s="239"/>
      <c r="AU440" s="239"/>
      <c r="AV440" s="239"/>
      <c r="AW440" s="239"/>
      <c r="AX440" s="239"/>
      <c r="AY440" s="70">
        <f t="shared" si="65"/>
        <v>0</v>
      </c>
      <c r="BA440" s="121"/>
    </row>
    <row r="441" spans="1:53">
      <c r="B441" s="201">
        <v>433</v>
      </c>
      <c r="C441" s="259">
        <v>85</v>
      </c>
      <c r="D441" s="259">
        <v>22</v>
      </c>
      <c r="E441" s="99">
        <v>1</v>
      </c>
      <c r="F441" s="168" t="s">
        <v>1690</v>
      </c>
      <c r="G441" s="101" t="s">
        <v>1691</v>
      </c>
      <c r="H441" s="102" t="s">
        <v>23</v>
      </c>
      <c r="I441" s="103" t="str">
        <f t="shared" si="61"/>
        <v>LAKI LAKI</v>
      </c>
      <c r="J441" s="104" t="s">
        <v>524</v>
      </c>
      <c r="K441" s="105">
        <v>16998</v>
      </c>
      <c r="L441" s="106">
        <f t="shared" ca="1" si="63"/>
        <v>73</v>
      </c>
      <c r="M441" s="104"/>
      <c r="N441" s="185" t="s">
        <v>220</v>
      </c>
      <c r="O441" s="104" t="str">
        <f t="shared" si="60"/>
        <v>ISLAM</v>
      </c>
      <c r="P441" s="104" t="s">
        <v>221</v>
      </c>
      <c r="Q441" s="104" t="s">
        <v>222</v>
      </c>
      <c r="R441" s="108">
        <v>1</v>
      </c>
      <c r="S441" s="104" t="s">
        <v>289</v>
      </c>
      <c r="T441" s="104" t="s">
        <v>283</v>
      </c>
      <c r="U441" s="104" t="s">
        <v>1692</v>
      </c>
      <c r="V441" s="104" t="s">
        <v>1693</v>
      </c>
      <c r="W441" s="325" t="s">
        <v>1694</v>
      </c>
      <c r="X441" s="104" t="s">
        <v>1691</v>
      </c>
      <c r="Y441" s="235" t="s">
        <v>1418</v>
      </c>
      <c r="Z441" s="104" t="s">
        <v>22</v>
      </c>
      <c r="AA441" s="104" t="s">
        <v>229</v>
      </c>
      <c r="AB441" s="104" t="s">
        <v>230</v>
      </c>
      <c r="AC441" s="104" t="s">
        <v>231</v>
      </c>
      <c r="AD441" s="99" t="str">
        <f t="shared" si="62"/>
        <v>INDONESIA</v>
      </c>
      <c r="AE441" s="133" t="s">
        <v>1419</v>
      </c>
      <c r="AF441" s="97" t="s">
        <v>809</v>
      </c>
      <c r="AG441" s="142" t="s">
        <v>524</v>
      </c>
      <c r="AH441" s="142"/>
      <c r="AI441" s="64" t="e">
        <f t="shared" si="58"/>
        <v>#N/A</v>
      </c>
      <c r="AJ441" s="64"/>
      <c r="AK441" s="142"/>
      <c r="AN441" s="124">
        <f t="shared" si="64"/>
        <v>0</v>
      </c>
      <c r="AY441" s="70">
        <f t="shared" si="65"/>
        <v>0</v>
      </c>
    </row>
    <row r="442" spans="1:53" s="99" customFormat="1">
      <c r="A442" s="121"/>
      <c r="B442" s="71">
        <v>434</v>
      </c>
      <c r="C442" s="259">
        <v>86</v>
      </c>
      <c r="D442" s="259"/>
      <c r="E442" s="121">
        <v>2</v>
      </c>
      <c r="F442" s="98" t="s">
        <v>1695</v>
      </c>
      <c r="G442" s="89" t="s">
        <v>1696</v>
      </c>
      <c r="H442" s="90" t="s">
        <v>16</v>
      </c>
      <c r="I442" s="91" t="str">
        <f t="shared" si="61"/>
        <v>PEREMPUAN</v>
      </c>
      <c r="J442" s="64" t="s">
        <v>524</v>
      </c>
      <c r="K442" s="92">
        <v>21746</v>
      </c>
      <c r="L442" s="93">
        <f t="shared" ca="1" si="63"/>
        <v>60</v>
      </c>
      <c r="M442" s="111" t="s">
        <v>274</v>
      </c>
      <c r="N442" s="246" t="s">
        <v>220</v>
      </c>
      <c r="O442" s="64" t="str">
        <f t="shared" si="60"/>
        <v>ISLAM</v>
      </c>
      <c r="P442" s="64" t="s">
        <v>221</v>
      </c>
      <c r="Q442" s="64" t="s">
        <v>245</v>
      </c>
      <c r="R442" s="95">
        <v>3</v>
      </c>
      <c r="S442" s="64" t="s">
        <v>256</v>
      </c>
      <c r="T442" s="64" t="s">
        <v>246</v>
      </c>
      <c r="U442" s="64" t="s">
        <v>1697</v>
      </c>
      <c r="V442" s="64" t="s">
        <v>1698</v>
      </c>
      <c r="W442" s="326" t="s">
        <v>1694</v>
      </c>
      <c r="X442" s="120" t="s">
        <v>1691</v>
      </c>
      <c r="Y442" s="229" t="s">
        <v>1418</v>
      </c>
      <c r="Z442" s="64" t="s">
        <v>22</v>
      </c>
      <c r="AA442" s="64" t="s">
        <v>229</v>
      </c>
      <c r="AB442" s="64" t="s">
        <v>230</v>
      </c>
      <c r="AC442" s="64" t="s">
        <v>231</v>
      </c>
      <c r="AD442" t="str">
        <f t="shared" si="62"/>
        <v>INDONESIA</v>
      </c>
      <c r="AE442" s="94" t="s">
        <v>1419</v>
      </c>
      <c r="AF442" s="122" t="s">
        <v>809</v>
      </c>
      <c r="AG442" s="120" t="s">
        <v>524</v>
      </c>
      <c r="AH442" s="120"/>
      <c r="AI442" s="64">
        <f t="shared" si="58"/>
        <v>2</v>
      </c>
      <c r="AJ442" s="64"/>
      <c r="AK442" s="104"/>
      <c r="AL442" s="124"/>
      <c r="AM442" s="124"/>
      <c r="AN442" s="124">
        <f t="shared" si="64"/>
        <v>0</v>
      </c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70">
        <f t="shared" si="65"/>
        <v>0</v>
      </c>
      <c r="AZ442" s="71"/>
    </row>
    <row r="443" spans="1:53">
      <c r="B443" s="201">
        <v>435</v>
      </c>
      <c r="C443" s="259">
        <v>87</v>
      </c>
      <c r="D443" s="259">
        <v>23</v>
      </c>
      <c r="E443" s="99">
        <v>1</v>
      </c>
      <c r="F443" s="168" t="s">
        <v>1699</v>
      </c>
      <c r="G443" s="101" t="s">
        <v>1700</v>
      </c>
      <c r="H443" s="102" t="s">
        <v>23</v>
      </c>
      <c r="I443" s="103" t="str">
        <f t="shared" si="61"/>
        <v>LAKI LAKI</v>
      </c>
      <c r="J443" s="104" t="s">
        <v>618</v>
      </c>
      <c r="K443" s="105">
        <v>28753</v>
      </c>
      <c r="L443" s="106">
        <f t="shared" ca="1" si="63"/>
        <v>41</v>
      </c>
      <c r="M443" s="104"/>
      <c r="N443" s="185" t="s">
        <v>220</v>
      </c>
      <c r="O443" s="104" t="str">
        <f t="shared" si="60"/>
        <v>ISLAM</v>
      </c>
      <c r="P443" s="104" t="s">
        <v>221</v>
      </c>
      <c r="Q443" s="104" t="s">
        <v>222</v>
      </c>
      <c r="R443" s="108">
        <v>1</v>
      </c>
      <c r="S443" s="104" t="s">
        <v>223</v>
      </c>
      <c r="T443" s="104" t="s">
        <v>283</v>
      </c>
      <c r="U443" s="104" t="s">
        <v>1701</v>
      </c>
      <c r="V443" s="104" t="s">
        <v>1702</v>
      </c>
      <c r="W443" s="327" t="s">
        <v>1703</v>
      </c>
      <c r="X443" s="104" t="s">
        <v>1700</v>
      </c>
      <c r="Y443" s="235" t="s">
        <v>1418</v>
      </c>
      <c r="Z443" s="104" t="s">
        <v>22</v>
      </c>
      <c r="AA443" s="104" t="s">
        <v>229</v>
      </c>
      <c r="AB443" s="104" t="s">
        <v>230</v>
      </c>
      <c r="AC443" s="104" t="s">
        <v>231</v>
      </c>
      <c r="AD443" s="99" t="str">
        <f t="shared" si="62"/>
        <v>INDONESIA</v>
      </c>
      <c r="AE443" s="133" t="s">
        <v>1419</v>
      </c>
      <c r="AF443" s="97" t="s">
        <v>809</v>
      </c>
      <c r="AG443" s="111" t="s">
        <v>455</v>
      </c>
      <c r="AH443" s="111"/>
      <c r="AI443" s="64" t="e">
        <f t="shared" si="58"/>
        <v>#N/A</v>
      </c>
      <c r="AJ443" s="64"/>
      <c r="AK443" s="111"/>
      <c r="AN443" s="124">
        <f t="shared" si="64"/>
        <v>0</v>
      </c>
      <c r="AY443" s="70">
        <f t="shared" si="65"/>
        <v>0</v>
      </c>
    </row>
    <row r="444" spans="1:53" s="99" customFormat="1">
      <c r="A444" s="121"/>
      <c r="B444" s="71">
        <v>436</v>
      </c>
      <c r="C444" s="259">
        <v>88</v>
      </c>
      <c r="D444" s="259"/>
      <c r="E444" s="121">
        <v>2</v>
      </c>
      <c r="F444" s="98" t="s">
        <v>1704</v>
      </c>
      <c r="G444" s="89" t="s">
        <v>1705</v>
      </c>
      <c r="H444" s="90" t="s">
        <v>16</v>
      </c>
      <c r="I444" s="91" t="str">
        <f t="shared" si="61"/>
        <v>PEREMPUAN</v>
      </c>
      <c r="J444" s="64" t="s">
        <v>452</v>
      </c>
      <c r="K444" s="92">
        <v>30599</v>
      </c>
      <c r="L444" s="93">
        <f t="shared" ca="1" si="63"/>
        <v>36</v>
      </c>
      <c r="M444" s="64"/>
      <c r="N444" s="246" t="s">
        <v>220</v>
      </c>
      <c r="O444" s="64" t="str">
        <f t="shared" si="60"/>
        <v>ISLAM</v>
      </c>
      <c r="P444" s="64" t="s">
        <v>221</v>
      </c>
      <c r="Q444" s="64" t="s">
        <v>245</v>
      </c>
      <c r="R444" s="95">
        <v>3</v>
      </c>
      <c r="S444" s="64" t="s">
        <v>223</v>
      </c>
      <c r="T444" s="64" t="s">
        <v>246</v>
      </c>
      <c r="U444" s="64" t="s">
        <v>1706</v>
      </c>
      <c r="V444" s="64" t="s">
        <v>1264</v>
      </c>
      <c r="W444" s="182" t="s">
        <v>1703</v>
      </c>
      <c r="X444" s="120" t="s">
        <v>1700</v>
      </c>
      <c r="Y444" s="229" t="s">
        <v>1418</v>
      </c>
      <c r="Z444" s="64" t="s">
        <v>22</v>
      </c>
      <c r="AA444" s="64" t="s">
        <v>229</v>
      </c>
      <c r="AB444" s="64" t="s">
        <v>230</v>
      </c>
      <c r="AC444" s="64" t="s">
        <v>231</v>
      </c>
      <c r="AD444" t="str">
        <f t="shared" si="62"/>
        <v>INDONESIA</v>
      </c>
      <c r="AE444" s="94" t="s">
        <v>1419</v>
      </c>
      <c r="AF444" s="122" t="s">
        <v>809</v>
      </c>
      <c r="AG444" s="120" t="s">
        <v>455</v>
      </c>
      <c r="AH444" s="120"/>
      <c r="AI444" s="64">
        <f t="shared" ref="AI444:AI509" si="66">VLOOKUP(Q444,SHDK,2,FALSE)</f>
        <v>2</v>
      </c>
      <c r="AJ444" s="64"/>
      <c r="AK444" s="104"/>
      <c r="AL444" s="124"/>
      <c r="AM444" s="124"/>
      <c r="AN444" s="124">
        <f t="shared" si="64"/>
        <v>0</v>
      </c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70">
        <f t="shared" si="65"/>
        <v>0</v>
      </c>
      <c r="AZ444" s="71"/>
    </row>
    <row r="445" spans="1:53">
      <c r="B445" s="201">
        <v>437</v>
      </c>
      <c r="C445" s="259">
        <v>89</v>
      </c>
      <c r="D445" s="259"/>
      <c r="E445">
        <v>3</v>
      </c>
      <c r="F445" s="98" t="s">
        <v>1707</v>
      </c>
      <c r="G445" s="89" t="s">
        <v>1708</v>
      </c>
      <c r="H445" s="90" t="s">
        <v>16</v>
      </c>
      <c r="I445" s="91" t="str">
        <f t="shared" si="61"/>
        <v>PEREMPUAN</v>
      </c>
      <c r="J445" s="64" t="s">
        <v>230</v>
      </c>
      <c r="K445" s="92">
        <v>39123</v>
      </c>
      <c r="L445" s="93">
        <f t="shared" ca="1" si="63"/>
        <v>13</v>
      </c>
      <c r="M445" s="64"/>
      <c r="N445" s="246" t="s">
        <v>220</v>
      </c>
      <c r="O445" s="64" t="str">
        <f t="shared" si="60"/>
        <v>ISLAM</v>
      </c>
      <c r="P445" s="64" t="s">
        <v>254</v>
      </c>
      <c r="Q445" s="64" t="s">
        <v>255</v>
      </c>
      <c r="R445" s="95">
        <v>4</v>
      </c>
      <c r="S445" s="64" t="s">
        <v>1709</v>
      </c>
      <c r="T445" s="64" t="s">
        <v>266</v>
      </c>
      <c r="U445" s="64" t="s">
        <v>1710</v>
      </c>
      <c r="V445" s="64" t="s">
        <v>1700</v>
      </c>
      <c r="W445" s="182" t="s">
        <v>1703</v>
      </c>
      <c r="X445" s="120" t="s">
        <v>1700</v>
      </c>
      <c r="Y445" s="229" t="s">
        <v>1418</v>
      </c>
      <c r="Z445" s="64" t="s">
        <v>22</v>
      </c>
      <c r="AA445" s="64" t="s">
        <v>229</v>
      </c>
      <c r="AB445" s="64" t="s">
        <v>230</v>
      </c>
      <c r="AC445" s="64" t="s">
        <v>231</v>
      </c>
      <c r="AD445" t="str">
        <f t="shared" si="62"/>
        <v>INDONESIA</v>
      </c>
      <c r="AE445" s="133" t="s">
        <v>1419</v>
      </c>
      <c r="AF445" s="122" t="s">
        <v>809</v>
      </c>
      <c r="AG445" s="111" t="s">
        <v>455</v>
      </c>
      <c r="AH445" s="111"/>
      <c r="AI445" s="64">
        <f t="shared" si="66"/>
        <v>3</v>
      </c>
      <c r="AJ445" s="64"/>
      <c r="AK445" s="111"/>
      <c r="AN445" s="124">
        <f t="shared" si="64"/>
        <v>0</v>
      </c>
      <c r="AY445" s="70">
        <f t="shared" si="65"/>
        <v>0</v>
      </c>
    </row>
    <row r="446" spans="1:53">
      <c r="B446" s="71">
        <v>438</v>
      </c>
      <c r="C446" s="259">
        <v>90</v>
      </c>
      <c r="D446" s="259"/>
      <c r="E446">
        <v>4</v>
      </c>
      <c r="F446" s="193" t="s">
        <v>1711</v>
      </c>
      <c r="G446" s="144" t="s">
        <v>496</v>
      </c>
      <c r="H446" s="145" t="s">
        <v>16</v>
      </c>
      <c r="I446" s="146" t="str">
        <f t="shared" si="61"/>
        <v>PEREMPUAN</v>
      </c>
      <c r="J446" s="120" t="s">
        <v>230</v>
      </c>
      <c r="K446" s="147">
        <v>40098</v>
      </c>
      <c r="L446" s="139">
        <f t="shared" ca="1" si="63"/>
        <v>10</v>
      </c>
      <c r="M446" s="120"/>
      <c r="N446" s="187" t="s">
        <v>220</v>
      </c>
      <c r="O446" s="120" t="str">
        <f t="shared" si="60"/>
        <v>ISLAM</v>
      </c>
      <c r="P446" s="120" t="s">
        <v>254</v>
      </c>
      <c r="Q446" s="120" t="s">
        <v>255</v>
      </c>
      <c r="R446" s="148">
        <v>4</v>
      </c>
      <c r="S446" s="120" t="s">
        <v>265</v>
      </c>
      <c r="T446" s="120" t="s">
        <v>266</v>
      </c>
      <c r="U446" s="120" t="s">
        <v>1710</v>
      </c>
      <c r="V446" s="120" t="s">
        <v>1700</v>
      </c>
      <c r="W446" s="182" t="s">
        <v>1703</v>
      </c>
      <c r="X446" s="120" t="s">
        <v>1700</v>
      </c>
      <c r="Y446" s="238" t="s">
        <v>1418</v>
      </c>
      <c r="Z446" s="120" t="s">
        <v>22</v>
      </c>
      <c r="AA446" s="120" t="s">
        <v>229</v>
      </c>
      <c r="AB446" s="120" t="s">
        <v>230</v>
      </c>
      <c r="AC446" s="120" t="s">
        <v>231</v>
      </c>
      <c r="AD446" s="121" t="str">
        <f t="shared" si="62"/>
        <v>INDONESIA</v>
      </c>
      <c r="AE446" s="94" t="s">
        <v>1419</v>
      </c>
      <c r="AF446" s="122" t="s">
        <v>809</v>
      </c>
      <c r="AG446" s="142" t="s">
        <v>455</v>
      </c>
      <c r="AH446" s="142"/>
      <c r="AI446" s="64">
        <f t="shared" si="66"/>
        <v>3</v>
      </c>
      <c r="AJ446" s="64"/>
      <c r="AK446" s="142"/>
      <c r="AN446" s="124">
        <f t="shared" si="64"/>
        <v>0</v>
      </c>
      <c r="AY446" s="70">
        <f t="shared" si="65"/>
        <v>0</v>
      </c>
    </row>
    <row r="447" spans="1:53">
      <c r="B447" s="71"/>
      <c r="C447" s="259">
        <v>91</v>
      </c>
      <c r="D447" s="259"/>
      <c r="E447">
        <v>5</v>
      </c>
      <c r="F447" s="193"/>
      <c r="G447" s="144" t="s">
        <v>1712</v>
      </c>
      <c r="H447" s="145" t="s">
        <v>16</v>
      </c>
      <c r="I447" s="146" t="str">
        <f t="shared" si="61"/>
        <v>PEREMPUAN</v>
      </c>
      <c r="J447" s="111" t="s">
        <v>1227</v>
      </c>
      <c r="K447" s="147">
        <v>42599</v>
      </c>
      <c r="L447" s="139">
        <f t="shared" ca="1" si="63"/>
        <v>3</v>
      </c>
      <c r="M447" s="120"/>
      <c r="N447" s="187" t="s">
        <v>220</v>
      </c>
      <c r="O447" s="111" t="str">
        <f t="shared" si="60"/>
        <v>ISLAM</v>
      </c>
      <c r="P447" s="111" t="s">
        <v>254</v>
      </c>
      <c r="Q447" s="111" t="s">
        <v>255</v>
      </c>
      <c r="R447" s="148">
        <v>4</v>
      </c>
      <c r="S447" s="111" t="s">
        <v>265</v>
      </c>
      <c r="T447" s="111" t="s">
        <v>270</v>
      </c>
      <c r="U447" s="120" t="s">
        <v>1710</v>
      </c>
      <c r="V447" s="120" t="s">
        <v>1700</v>
      </c>
      <c r="W447" s="184" t="s">
        <v>1703</v>
      </c>
      <c r="X447" s="120" t="s">
        <v>1700</v>
      </c>
      <c r="Y447" s="229" t="s">
        <v>1418</v>
      </c>
      <c r="Z447" s="64" t="s">
        <v>22</v>
      </c>
      <c r="AA447" s="64" t="s">
        <v>229</v>
      </c>
      <c r="AB447" s="64" t="s">
        <v>230</v>
      </c>
      <c r="AC447" s="64" t="s">
        <v>231</v>
      </c>
      <c r="AD447" t="str">
        <f>IF(H447="L","INDONESIA",IF(H447="P","INDONESIA",""))</f>
        <v>INDONESIA</v>
      </c>
      <c r="AE447" s="133" t="s">
        <v>1419</v>
      </c>
      <c r="AF447" s="97" t="s">
        <v>809</v>
      </c>
      <c r="AG447" s="111" t="s">
        <v>455</v>
      </c>
      <c r="AH447" s="111"/>
      <c r="AI447" s="64">
        <f t="shared" si="66"/>
        <v>3</v>
      </c>
      <c r="AJ447" s="64"/>
      <c r="AK447" s="111"/>
      <c r="AN447" s="124"/>
    </row>
    <row r="448" spans="1:53">
      <c r="B448" s="71">
        <v>442</v>
      </c>
      <c r="C448" s="259">
        <v>92</v>
      </c>
      <c r="D448" s="259">
        <v>24</v>
      </c>
      <c r="E448" s="99">
        <v>1</v>
      </c>
      <c r="F448" s="168" t="s">
        <v>1713</v>
      </c>
      <c r="G448" s="101" t="s">
        <v>436</v>
      </c>
      <c r="H448" s="102" t="s">
        <v>23</v>
      </c>
      <c r="I448" s="103" t="str">
        <f t="shared" si="61"/>
        <v>LAKI LAKI</v>
      </c>
      <c r="J448" s="104" t="s">
        <v>756</v>
      </c>
      <c r="K448" s="105">
        <v>28270</v>
      </c>
      <c r="L448" s="106">
        <f t="shared" ca="1" si="63"/>
        <v>42</v>
      </c>
      <c r="M448" s="104"/>
      <c r="N448" s="185" t="s">
        <v>220</v>
      </c>
      <c r="O448" s="104" t="str">
        <f t="shared" si="60"/>
        <v>ISLAM</v>
      </c>
      <c r="P448" s="104" t="s">
        <v>221</v>
      </c>
      <c r="Q448" s="104" t="s">
        <v>222</v>
      </c>
      <c r="R448" s="108">
        <v>1</v>
      </c>
      <c r="S448" s="104" t="s">
        <v>256</v>
      </c>
      <c r="T448" s="104" t="s">
        <v>283</v>
      </c>
      <c r="U448" s="104" t="s">
        <v>1714</v>
      </c>
      <c r="V448" s="104" t="s">
        <v>1715</v>
      </c>
      <c r="W448" s="180" t="s">
        <v>1716</v>
      </c>
      <c r="X448" s="104" t="s">
        <v>436</v>
      </c>
      <c r="Y448" s="235" t="s">
        <v>1418</v>
      </c>
      <c r="Z448" s="104" t="s">
        <v>22</v>
      </c>
      <c r="AA448" s="104" t="s">
        <v>229</v>
      </c>
      <c r="AB448" s="104" t="s">
        <v>230</v>
      </c>
      <c r="AC448" s="104" t="s">
        <v>231</v>
      </c>
      <c r="AD448" s="99" t="str">
        <f t="shared" si="62"/>
        <v>INDONESIA</v>
      </c>
      <c r="AE448" s="94" t="s">
        <v>1419</v>
      </c>
      <c r="AF448" s="110" t="s">
        <v>809</v>
      </c>
      <c r="AG448" s="111" t="s">
        <v>760</v>
      </c>
      <c r="AH448" s="111"/>
      <c r="AI448" s="64" t="e">
        <f t="shared" si="66"/>
        <v>#N/A</v>
      </c>
      <c r="AJ448" s="64"/>
      <c r="AK448" s="111"/>
      <c r="AN448" s="124">
        <f t="shared" si="64"/>
        <v>0</v>
      </c>
      <c r="AY448" s="70">
        <f t="shared" si="65"/>
        <v>0</v>
      </c>
    </row>
    <row r="449" spans="1:53" s="99" customFormat="1">
      <c r="A449" s="121"/>
      <c r="B449" s="201">
        <v>443</v>
      </c>
      <c r="C449" s="259">
        <v>93</v>
      </c>
      <c r="D449" s="259"/>
      <c r="E449" s="121">
        <v>2</v>
      </c>
      <c r="F449" s="98" t="s">
        <v>1717</v>
      </c>
      <c r="G449" s="89" t="s">
        <v>1718</v>
      </c>
      <c r="H449" s="90" t="s">
        <v>16</v>
      </c>
      <c r="I449" s="91" t="str">
        <f t="shared" si="61"/>
        <v>PEREMPUAN</v>
      </c>
      <c r="J449" s="64" t="s">
        <v>1719</v>
      </c>
      <c r="K449" s="92">
        <v>32059</v>
      </c>
      <c r="L449" s="93">
        <f t="shared" ca="1" si="63"/>
        <v>32</v>
      </c>
      <c r="M449" s="64"/>
      <c r="N449" s="246" t="s">
        <v>220</v>
      </c>
      <c r="O449" s="64" t="str">
        <f t="shared" si="60"/>
        <v>ISLAM</v>
      </c>
      <c r="P449" s="64" t="s">
        <v>221</v>
      </c>
      <c r="Q449" s="64" t="s">
        <v>245</v>
      </c>
      <c r="R449" s="95">
        <v>3</v>
      </c>
      <c r="S449" s="64" t="s">
        <v>289</v>
      </c>
      <c r="T449" s="64" t="s">
        <v>246</v>
      </c>
      <c r="U449" s="64" t="s">
        <v>1720</v>
      </c>
      <c r="V449" s="64" t="s">
        <v>1721</v>
      </c>
      <c r="W449" s="182" t="s">
        <v>1716</v>
      </c>
      <c r="X449" s="120" t="s">
        <v>436</v>
      </c>
      <c r="Y449" s="238" t="s">
        <v>1418</v>
      </c>
      <c r="Z449" s="120" t="s">
        <v>22</v>
      </c>
      <c r="AA449" s="120" t="s">
        <v>229</v>
      </c>
      <c r="AB449" s="120" t="s">
        <v>230</v>
      </c>
      <c r="AC449" s="120" t="s">
        <v>231</v>
      </c>
      <c r="AD449" s="121" t="str">
        <f t="shared" si="62"/>
        <v>INDONESIA</v>
      </c>
      <c r="AE449" s="133" t="s">
        <v>1419</v>
      </c>
      <c r="AF449" s="122" t="s">
        <v>809</v>
      </c>
      <c r="AG449" s="142" t="s">
        <v>1722</v>
      </c>
      <c r="AH449" s="142"/>
      <c r="AI449" s="64">
        <f t="shared" si="66"/>
        <v>2</v>
      </c>
      <c r="AJ449" s="64"/>
      <c r="AK449" s="142"/>
      <c r="AL449" s="124"/>
      <c r="AM449" s="124"/>
      <c r="AN449" s="124">
        <f t="shared" si="64"/>
        <v>0</v>
      </c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70">
        <f t="shared" si="65"/>
        <v>0</v>
      </c>
      <c r="AZ449" s="71"/>
    </row>
    <row r="450" spans="1:53">
      <c r="B450" s="71">
        <v>444</v>
      </c>
      <c r="C450" s="259">
        <v>94</v>
      </c>
      <c r="D450" s="259"/>
      <c r="E450">
        <v>3</v>
      </c>
      <c r="F450" s="193" t="s">
        <v>1723</v>
      </c>
      <c r="G450" s="144" t="s">
        <v>1724</v>
      </c>
      <c r="H450" s="145" t="s">
        <v>16</v>
      </c>
      <c r="I450" s="146" t="str">
        <f t="shared" si="61"/>
        <v>PEREMPUAN</v>
      </c>
      <c r="J450" s="120" t="s">
        <v>1719</v>
      </c>
      <c r="K450" s="147">
        <v>38630</v>
      </c>
      <c r="L450" s="139">
        <f t="shared" ca="1" si="63"/>
        <v>14</v>
      </c>
      <c r="M450" s="120"/>
      <c r="N450" s="187" t="s">
        <v>220</v>
      </c>
      <c r="O450" s="120" t="str">
        <f t="shared" si="60"/>
        <v>ISLAM</v>
      </c>
      <c r="P450" s="120" t="s">
        <v>254</v>
      </c>
      <c r="Q450" s="120" t="s">
        <v>255</v>
      </c>
      <c r="R450" s="148">
        <v>4</v>
      </c>
      <c r="S450" s="120" t="s">
        <v>369</v>
      </c>
      <c r="T450" s="120" t="s">
        <v>266</v>
      </c>
      <c r="U450" s="120" t="s">
        <v>1718</v>
      </c>
      <c r="V450" s="120" t="s">
        <v>436</v>
      </c>
      <c r="W450" s="182" t="s">
        <v>1716</v>
      </c>
      <c r="X450" s="120" t="s">
        <v>436</v>
      </c>
      <c r="Y450" s="238" t="s">
        <v>1418</v>
      </c>
      <c r="Z450" s="120" t="s">
        <v>22</v>
      </c>
      <c r="AA450" s="120" t="s">
        <v>229</v>
      </c>
      <c r="AB450" s="120" t="s">
        <v>230</v>
      </c>
      <c r="AC450" s="120" t="s">
        <v>231</v>
      </c>
      <c r="AD450" s="121" t="str">
        <f t="shared" si="62"/>
        <v>INDONESIA</v>
      </c>
      <c r="AE450" s="94" t="s">
        <v>1419</v>
      </c>
      <c r="AF450" s="122" t="s">
        <v>809</v>
      </c>
      <c r="AG450" s="142" t="s">
        <v>760</v>
      </c>
      <c r="AH450" s="142"/>
      <c r="AI450" s="64">
        <f t="shared" si="66"/>
        <v>3</v>
      </c>
      <c r="AJ450" s="64"/>
      <c r="AK450" s="142"/>
      <c r="AN450" s="124">
        <f t="shared" si="64"/>
        <v>0</v>
      </c>
      <c r="AY450" s="70">
        <f t="shared" si="65"/>
        <v>0</v>
      </c>
    </row>
    <row r="451" spans="1:53">
      <c r="B451" s="71"/>
      <c r="C451" s="259">
        <v>95</v>
      </c>
      <c r="D451" s="259"/>
      <c r="E451">
        <v>4</v>
      </c>
      <c r="F451" s="193" t="s">
        <v>1725</v>
      </c>
      <c r="G451" s="144" t="s">
        <v>1726</v>
      </c>
      <c r="H451" s="145" t="s">
        <v>23</v>
      </c>
      <c r="I451" s="146" t="str">
        <f t="shared" si="61"/>
        <v>LAKI LAKI</v>
      </c>
      <c r="J451" s="111" t="s">
        <v>229</v>
      </c>
      <c r="K451" s="147">
        <v>41197</v>
      </c>
      <c r="L451" s="139">
        <f t="shared" ca="1" si="63"/>
        <v>7</v>
      </c>
      <c r="M451" s="120"/>
      <c r="N451" s="187" t="s">
        <v>220</v>
      </c>
      <c r="O451" s="111" t="str">
        <f t="shared" si="60"/>
        <v>ISLAM</v>
      </c>
      <c r="P451" s="111" t="s">
        <v>254</v>
      </c>
      <c r="Q451" s="111" t="s">
        <v>255</v>
      </c>
      <c r="R451" s="148"/>
      <c r="S451" s="111" t="s">
        <v>265</v>
      </c>
      <c r="T451" s="111" t="s">
        <v>270</v>
      </c>
      <c r="U451" s="111" t="s">
        <v>1718</v>
      </c>
      <c r="V451" s="111" t="s">
        <v>436</v>
      </c>
      <c r="W451" s="184" t="s">
        <v>1716</v>
      </c>
      <c r="X451" s="111" t="s">
        <v>436</v>
      </c>
      <c r="Y451" s="229" t="s">
        <v>1418</v>
      </c>
      <c r="Z451" s="120"/>
      <c r="AA451" s="120"/>
      <c r="AB451" s="120"/>
      <c r="AC451" s="120"/>
      <c r="AD451" s="71" t="str">
        <f t="shared" si="62"/>
        <v>INDONESIA</v>
      </c>
      <c r="AE451" s="133" t="s">
        <v>1419</v>
      </c>
      <c r="AF451" s="122" t="s">
        <v>809</v>
      </c>
      <c r="AG451" s="142" t="s">
        <v>760</v>
      </c>
      <c r="AH451" s="142"/>
      <c r="AI451" s="64">
        <f t="shared" si="66"/>
        <v>3</v>
      </c>
      <c r="AJ451" s="64"/>
      <c r="AK451" s="142"/>
      <c r="AN451" s="124"/>
    </row>
    <row r="452" spans="1:53">
      <c r="B452" s="201">
        <v>445</v>
      </c>
      <c r="C452" s="259">
        <v>96</v>
      </c>
      <c r="D452" s="259">
        <v>25</v>
      </c>
      <c r="E452" s="99">
        <v>1</v>
      </c>
      <c r="F452" s="168" t="s">
        <v>1727</v>
      </c>
      <c r="G452" s="101" t="s">
        <v>1728</v>
      </c>
      <c r="H452" s="102" t="s">
        <v>23</v>
      </c>
      <c r="I452" s="103" t="str">
        <f t="shared" si="61"/>
        <v>LAKI LAKI</v>
      </c>
      <c r="J452" s="104" t="s">
        <v>938</v>
      </c>
      <c r="K452" s="105">
        <v>28193</v>
      </c>
      <c r="L452" s="106">
        <f t="shared" ca="1" si="63"/>
        <v>43</v>
      </c>
      <c r="M452" s="104"/>
      <c r="N452" s="185" t="s">
        <v>220</v>
      </c>
      <c r="O452" s="104" t="str">
        <f t="shared" si="60"/>
        <v>ISLAM</v>
      </c>
      <c r="P452" s="104" t="s">
        <v>221</v>
      </c>
      <c r="Q452" s="104" t="s">
        <v>222</v>
      </c>
      <c r="R452" s="108">
        <v>1</v>
      </c>
      <c r="S452" s="104" t="s">
        <v>223</v>
      </c>
      <c r="T452" s="104" t="s">
        <v>674</v>
      </c>
      <c r="U452" s="104" t="s">
        <v>1729</v>
      </c>
      <c r="V452" s="104" t="s">
        <v>1147</v>
      </c>
      <c r="W452" s="180" t="s">
        <v>1730</v>
      </c>
      <c r="X452" s="104" t="s">
        <v>1728</v>
      </c>
      <c r="Y452" s="235" t="s">
        <v>1418</v>
      </c>
      <c r="Z452" s="104" t="s">
        <v>22</v>
      </c>
      <c r="AA452" s="104" t="s">
        <v>229</v>
      </c>
      <c r="AB452" s="104" t="s">
        <v>230</v>
      </c>
      <c r="AC452" s="104" t="s">
        <v>231</v>
      </c>
      <c r="AD452" s="99" t="str">
        <f t="shared" si="62"/>
        <v>INDONESIA</v>
      </c>
      <c r="AE452" s="94" t="s">
        <v>1419</v>
      </c>
      <c r="AF452" s="122" t="s">
        <v>809</v>
      </c>
      <c r="AG452" s="142" t="s">
        <v>166</v>
      </c>
      <c r="AH452" s="142"/>
      <c r="AI452" s="64" t="e">
        <f t="shared" si="66"/>
        <v>#N/A</v>
      </c>
      <c r="AJ452" s="64"/>
      <c r="AK452" s="142"/>
      <c r="AL452" s="207"/>
      <c r="AM452" s="207"/>
      <c r="AN452" s="124">
        <f t="shared" si="64"/>
        <v>0</v>
      </c>
      <c r="AO452" s="239"/>
      <c r="AP452" s="239"/>
      <c r="AQ452" s="239"/>
      <c r="AR452" s="239"/>
      <c r="AS452" s="239"/>
      <c r="AT452" s="239"/>
      <c r="AU452" s="239"/>
      <c r="AV452" s="239"/>
      <c r="AW452" s="239"/>
      <c r="AX452" s="239"/>
      <c r="AY452" s="70">
        <f t="shared" si="65"/>
        <v>0</v>
      </c>
      <c r="BA452" s="121"/>
    </row>
    <row r="453" spans="1:53" s="99" customFormat="1">
      <c r="A453" s="121"/>
      <c r="B453" s="71">
        <v>446</v>
      </c>
      <c r="C453" s="259">
        <v>97</v>
      </c>
      <c r="D453" s="259"/>
      <c r="E453" s="121">
        <v>2</v>
      </c>
      <c r="F453" s="98" t="s">
        <v>1731</v>
      </c>
      <c r="G453" s="89" t="s">
        <v>1732</v>
      </c>
      <c r="H453" s="90" t="s">
        <v>16</v>
      </c>
      <c r="I453" s="91" t="str">
        <f t="shared" si="61"/>
        <v>PEREMPUAN</v>
      </c>
      <c r="J453" s="64" t="s">
        <v>938</v>
      </c>
      <c r="K453" s="92">
        <v>27611</v>
      </c>
      <c r="L453" s="93">
        <f t="shared" ref="L453:L480" ca="1" si="67">DATEDIF(K453,TODAY(),"Y")</f>
        <v>44</v>
      </c>
      <c r="M453" s="64" t="s">
        <v>274</v>
      </c>
      <c r="N453" s="246" t="s">
        <v>220</v>
      </c>
      <c r="O453" s="64" t="str">
        <f t="shared" si="60"/>
        <v>ISLAM</v>
      </c>
      <c r="P453" s="64" t="s">
        <v>221</v>
      </c>
      <c r="Q453" s="64" t="s">
        <v>245</v>
      </c>
      <c r="R453" s="95">
        <v>3</v>
      </c>
      <c r="S453" s="64" t="s">
        <v>223</v>
      </c>
      <c r="T453" s="64" t="s">
        <v>246</v>
      </c>
      <c r="U453" s="64" t="s">
        <v>1733</v>
      </c>
      <c r="V453" s="64" t="s">
        <v>1147</v>
      </c>
      <c r="W453" s="182" t="s">
        <v>1730</v>
      </c>
      <c r="X453" s="120" t="s">
        <v>1728</v>
      </c>
      <c r="Y453" s="238" t="s">
        <v>1418</v>
      </c>
      <c r="Z453" s="120" t="s">
        <v>22</v>
      </c>
      <c r="AA453" s="120" t="s">
        <v>229</v>
      </c>
      <c r="AB453" s="120" t="s">
        <v>230</v>
      </c>
      <c r="AC453" s="120" t="s">
        <v>231</v>
      </c>
      <c r="AD453" s="121" t="str">
        <f t="shared" si="62"/>
        <v>INDONESIA</v>
      </c>
      <c r="AE453" s="133" t="s">
        <v>1419</v>
      </c>
      <c r="AF453" s="122" t="s">
        <v>809</v>
      </c>
      <c r="AG453" s="120" t="s">
        <v>166</v>
      </c>
      <c r="AH453" s="120"/>
      <c r="AI453" s="64">
        <f t="shared" si="66"/>
        <v>2</v>
      </c>
      <c r="AJ453" s="64"/>
      <c r="AK453" s="104"/>
      <c r="AL453" s="124"/>
      <c r="AM453" s="124"/>
      <c r="AN453" s="124">
        <f t="shared" si="64"/>
        <v>0</v>
      </c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70">
        <f t="shared" si="65"/>
        <v>0</v>
      </c>
      <c r="AZ453" s="71"/>
    </row>
    <row r="454" spans="1:53">
      <c r="B454" s="201">
        <v>447</v>
      </c>
      <c r="C454" s="259">
        <v>98</v>
      </c>
      <c r="D454" s="259"/>
      <c r="E454">
        <v>3</v>
      </c>
      <c r="F454" s="176" t="s">
        <v>1734</v>
      </c>
      <c r="G454" s="128" t="s">
        <v>1735</v>
      </c>
      <c r="H454" s="129" t="s">
        <v>23</v>
      </c>
      <c r="I454" s="130" t="str">
        <f t="shared" si="61"/>
        <v>LAKI LAKI</v>
      </c>
      <c r="J454" s="131" t="s">
        <v>229</v>
      </c>
      <c r="K454" s="132">
        <v>39503</v>
      </c>
      <c r="L454" s="159">
        <f t="shared" ca="1" si="67"/>
        <v>12</v>
      </c>
      <c r="M454" s="131"/>
      <c r="N454" s="248" t="s">
        <v>220</v>
      </c>
      <c r="O454" s="131" t="str">
        <f t="shared" si="60"/>
        <v>ISLAM</v>
      </c>
      <c r="P454" s="131" t="s">
        <v>254</v>
      </c>
      <c r="Q454" s="131" t="s">
        <v>255</v>
      </c>
      <c r="R454" s="134">
        <v>4</v>
      </c>
      <c r="S454" s="131" t="s">
        <v>369</v>
      </c>
      <c r="T454" s="131" t="s">
        <v>266</v>
      </c>
      <c r="U454" s="131" t="s">
        <v>1732</v>
      </c>
      <c r="V454" s="131" t="s">
        <v>1728</v>
      </c>
      <c r="W454" s="184" t="s">
        <v>1730</v>
      </c>
      <c r="X454" s="131" t="s">
        <v>1728</v>
      </c>
      <c r="Y454" s="236" t="s">
        <v>1418</v>
      </c>
      <c r="Z454" s="131" t="s">
        <v>22</v>
      </c>
      <c r="AA454" s="131" t="s">
        <v>229</v>
      </c>
      <c r="AB454" s="131" t="s">
        <v>230</v>
      </c>
      <c r="AC454" s="131" t="s">
        <v>231</v>
      </c>
      <c r="AD454" s="126" t="str">
        <f t="shared" si="62"/>
        <v>INDONESIA</v>
      </c>
      <c r="AE454" s="94" t="s">
        <v>1419</v>
      </c>
      <c r="AF454" s="178" t="s">
        <v>809</v>
      </c>
      <c r="AG454" s="142" t="s">
        <v>166</v>
      </c>
      <c r="AH454" s="142"/>
      <c r="AI454" s="64">
        <f t="shared" si="66"/>
        <v>3</v>
      </c>
      <c r="AJ454" s="64"/>
      <c r="AK454" s="142"/>
      <c r="AN454" s="124">
        <f t="shared" si="64"/>
        <v>0</v>
      </c>
      <c r="AY454" s="70">
        <f t="shared" si="65"/>
        <v>0</v>
      </c>
    </row>
    <row r="455" spans="1:53" s="126" customFormat="1">
      <c r="A455" s="121"/>
      <c r="B455" s="71">
        <v>448</v>
      </c>
      <c r="C455" s="259">
        <v>99</v>
      </c>
      <c r="D455" s="259">
        <v>26</v>
      </c>
      <c r="E455" s="99">
        <v>1</v>
      </c>
      <c r="F455" s="193" t="s">
        <v>1736</v>
      </c>
      <c r="G455" s="144" t="s">
        <v>1737</v>
      </c>
      <c r="H455" s="145" t="s">
        <v>23</v>
      </c>
      <c r="I455" s="146" t="str">
        <f t="shared" si="61"/>
        <v>LAKI LAKI</v>
      </c>
      <c r="J455" s="111" t="s">
        <v>288</v>
      </c>
      <c r="K455" s="147">
        <v>31610</v>
      </c>
      <c r="L455" s="139">
        <f t="shared" ca="1" si="67"/>
        <v>33</v>
      </c>
      <c r="M455" s="120"/>
      <c r="N455" s="185" t="s">
        <v>220</v>
      </c>
      <c r="O455" s="104" t="str">
        <f t="shared" si="60"/>
        <v>ISLAM</v>
      </c>
      <c r="P455" s="111" t="s">
        <v>221</v>
      </c>
      <c r="Q455" s="111" t="s">
        <v>222</v>
      </c>
      <c r="R455" s="148">
        <v>1</v>
      </c>
      <c r="S455" s="111" t="s">
        <v>289</v>
      </c>
      <c r="T455" s="111" t="s">
        <v>674</v>
      </c>
      <c r="U455" s="111" t="s">
        <v>1738</v>
      </c>
      <c r="V455" s="111" t="s">
        <v>123</v>
      </c>
      <c r="W455" s="328" t="s">
        <v>1739</v>
      </c>
      <c r="X455" s="111" t="s">
        <v>1737</v>
      </c>
      <c r="Y455" s="238" t="s">
        <v>1418</v>
      </c>
      <c r="Z455" s="120" t="s">
        <v>22</v>
      </c>
      <c r="AA455" s="120" t="s">
        <v>229</v>
      </c>
      <c r="AB455" s="120" t="s">
        <v>230</v>
      </c>
      <c r="AC455" s="120" t="s">
        <v>231</v>
      </c>
      <c r="AD455" s="121" t="str">
        <f t="shared" si="62"/>
        <v>INDONESIA</v>
      </c>
      <c r="AE455" s="133" t="s">
        <v>1419</v>
      </c>
      <c r="AF455" s="110" t="s">
        <v>809</v>
      </c>
      <c r="AG455" s="142" t="s">
        <v>166</v>
      </c>
      <c r="AH455" s="142"/>
      <c r="AI455" s="64" t="e">
        <f t="shared" si="66"/>
        <v>#N/A</v>
      </c>
      <c r="AJ455" s="64"/>
      <c r="AK455" s="142"/>
      <c r="AL455" s="136"/>
      <c r="AM455" s="136"/>
      <c r="AN455" s="241">
        <f t="shared" si="64"/>
        <v>0</v>
      </c>
      <c r="AO455" s="137"/>
      <c r="AP455" s="137"/>
      <c r="AQ455" s="137"/>
      <c r="AR455" s="137"/>
      <c r="AS455" s="137"/>
      <c r="AT455" s="137"/>
      <c r="AU455" s="137"/>
      <c r="AV455" s="137"/>
      <c r="AW455" s="137"/>
      <c r="AX455" s="137"/>
      <c r="AY455" s="137">
        <f t="shared" si="65"/>
        <v>0</v>
      </c>
      <c r="AZ455" s="138"/>
    </row>
    <row r="456" spans="1:53">
      <c r="B456" s="201">
        <v>449</v>
      </c>
      <c r="C456" s="259">
        <v>100</v>
      </c>
      <c r="D456" s="259"/>
      <c r="E456" s="71">
        <v>2</v>
      </c>
      <c r="F456" s="98" t="s">
        <v>1740</v>
      </c>
      <c r="G456" s="89" t="s">
        <v>1741</v>
      </c>
      <c r="H456" s="90" t="s">
        <v>16</v>
      </c>
      <c r="I456" s="91" t="str">
        <f t="shared" si="61"/>
        <v>PEREMPUAN</v>
      </c>
      <c r="J456" s="111" t="s">
        <v>22</v>
      </c>
      <c r="K456" s="92">
        <v>33184</v>
      </c>
      <c r="L456" s="93">
        <f t="shared" ca="1" si="67"/>
        <v>29</v>
      </c>
      <c r="M456" s="64"/>
      <c r="N456" s="187" t="s">
        <v>220</v>
      </c>
      <c r="O456" s="120" t="str">
        <f t="shared" si="60"/>
        <v>ISLAM</v>
      </c>
      <c r="P456" s="111" t="s">
        <v>221</v>
      </c>
      <c r="Q456" s="111" t="s">
        <v>245</v>
      </c>
      <c r="R456" s="95">
        <v>3</v>
      </c>
      <c r="S456" s="111" t="s">
        <v>223</v>
      </c>
      <c r="T456" s="111" t="s">
        <v>246</v>
      </c>
      <c r="U456" s="111" t="s">
        <v>1742</v>
      </c>
      <c r="V456" s="111" t="s">
        <v>1743</v>
      </c>
      <c r="W456" s="328" t="s">
        <v>1739</v>
      </c>
      <c r="X456" s="111" t="s">
        <v>1737</v>
      </c>
      <c r="Y456" s="238" t="s">
        <v>1418</v>
      </c>
      <c r="Z456" s="120" t="s">
        <v>22</v>
      </c>
      <c r="AA456" s="120" t="s">
        <v>229</v>
      </c>
      <c r="AB456" s="120" t="s">
        <v>230</v>
      </c>
      <c r="AC456" s="120" t="s">
        <v>231</v>
      </c>
      <c r="AD456" s="121" t="str">
        <f t="shared" si="62"/>
        <v>INDONESIA</v>
      </c>
      <c r="AE456" s="94" t="s">
        <v>1419</v>
      </c>
      <c r="AF456" s="122" t="s">
        <v>809</v>
      </c>
      <c r="AG456" s="142" t="s">
        <v>166</v>
      </c>
      <c r="AH456" s="142"/>
      <c r="AI456" s="64">
        <f t="shared" si="66"/>
        <v>2</v>
      </c>
      <c r="AJ456" s="64"/>
      <c r="AK456" s="142"/>
      <c r="AL456" s="207"/>
      <c r="AM456" s="207"/>
      <c r="AN456" s="207"/>
      <c r="AO456" s="239"/>
      <c r="AP456" s="239"/>
      <c r="AQ456" s="239"/>
      <c r="AR456" s="239"/>
      <c r="AS456" s="239"/>
      <c r="AT456" s="239"/>
      <c r="AU456" s="239"/>
      <c r="AV456" s="239"/>
      <c r="AW456" s="239"/>
      <c r="AX456" s="239"/>
      <c r="BA456" s="121"/>
    </row>
    <row r="457" spans="1:53">
      <c r="B457" s="71">
        <v>450</v>
      </c>
      <c r="C457" s="259">
        <v>101</v>
      </c>
      <c r="D457" s="259"/>
      <c r="E457" s="71">
        <v>3</v>
      </c>
      <c r="F457" s="193" t="s">
        <v>1744</v>
      </c>
      <c r="G457" s="144" t="s">
        <v>1745</v>
      </c>
      <c r="H457" s="145" t="s">
        <v>23</v>
      </c>
      <c r="I457" s="146" t="str">
        <f t="shared" si="61"/>
        <v>LAKI LAKI</v>
      </c>
      <c r="J457" s="111" t="s">
        <v>1746</v>
      </c>
      <c r="K457" s="147">
        <v>40618</v>
      </c>
      <c r="L457" s="139">
        <f t="shared" ca="1" si="67"/>
        <v>9</v>
      </c>
      <c r="M457" s="120"/>
      <c r="N457" s="187" t="s">
        <v>220</v>
      </c>
      <c r="O457" s="120" t="str">
        <f t="shared" si="60"/>
        <v>ISLAM</v>
      </c>
      <c r="P457" s="111" t="s">
        <v>254</v>
      </c>
      <c r="Q457" s="120" t="s">
        <v>255</v>
      </c>
      <c r="R457" s="148">
        <v>4</v>
      </c>
      <c r="S457" s="120" t="s">
        <v>265</v>
      </c>
      <c r="T457" s="111" t="s">
        <v>270</v>
      </c>
      <c r="U457" s="111" t="s">
        <v>1741</v>
      </c>
      <c r="V457" s="111" t="s">
        <v>1737</v>
      </c>
      <c r="W457" s="328" t="s">
        <v>1739</v>
      </c>
      <c r="X457" s="111" t="s">
        <v>1737</v>
      </c>
      <c r="Y457" s="238" t="s">
        <v>1418</v>
      </c>
      <c r="Z457" s="120" t="s">
        <v>22</v>
      </c>
      <c r="AA457" s="120" t="s">
        <v>229</v>
      </c>
      <c r="AB457" s="120" t="s">
        <v>230</v>
      </c>
      <c r="AC457" s="120" t="s">
        <v>231</v>
      </c>
      <c r="AD457" s="121" t="str">
        <f t="shared" si="62"/>
        <v>INDONESIA</v>
      </c>
      <c r="AE457" s="133" t="s">
        <v>1419</v>
      </c>
      <c r="AF457" s="122" t="s">
        <v>809</v>
      </c>
      <c r="AG457" s="142" t="s">
        <v>166</v>
      </c>
      <c r="AH457" s="142"/>
      <c r="AI457" s="64">
        <f t="shared" si="66"/>
        <v>3</v>
      </c>
      <c r="AJ457" s="64"/>
      <c r="AK457" s="142"/>
      <c r="AN457" s="124"/>
    </row>
    <row r="458" spans="1:53">
      <c r="B458" s="71"/>
      <c r="C458" s="259">
        <v>102</v>
      </c>
      <c r="D458" s="259"/>
      <c r="E458" s="138">
        <v>4</v>
      </c>
      <c r="F458" s="176" t="s">
        <v>1747</v>
      </c>
      <c r="G458" s="128" t="s">
        <v>1748</v>
      </c>
      <c r="H458" s="129" t="s">
        <v>16</v>
      </c>
      <c r="I458" s="130" t="str">
        <f t="shared" si="61"/>
        <v>PEREMPUAN</v>
      </c>
      <c r="J458" s="183" t="s">
        <v>229</v>
      </c>
      <c r="K458" s="132">
        <v>42405</v>
      </c>
      <c r="L458" s="159">
        <f t="shared" ca="1" si="67"/>
        <v>4</v>
      </c>
      <c r="M458" s="131"/>
      <c r="N458" s="248" t="s">
        <v>220</v>
      </c>
      <c r="O458" s="183" t="str">
        <f t="shared" si="60"/>
        <v>ISLAM</v>
      </c>
      <c r="P458" s="183" t="s">
        <v>254</v>
      </c>
      <c r="Q458" s="183" t="s">
        <v>255</v>
      </c>
      <c r="R458" s="134">
        <v>4</v>
      </c>
      <c r="S458" s="183" t="s">
        <v>265</v>
      </c>
      <c r="T458" s="183" t="s">
        <v>270</v>
      </c>
      <c r="U458" s="183" t="s">
        <v>1741</v>
      </c>
      <c r="V458" s="183" t="s">
        <v>1737</v>
      </c>
      <c r="W458" s="329" t="s">
        <v>1739</v>
      </c>
      <c r="X458" s="183" t="s">
        <v>1737</v>
      </c>
      <c r="Y458" s="236" t="s">
        <v>1418</v>
      </c>
      <c r="Z458" s="131"/>
      <c r="AA458" s="131"/>
      <c r="AB458" s="131"/>
      <c r="AC458" s="131"/>
      <c r="AD458" s="126" t="str">
        <f t="shared" si="62"/>
        <v>INDONESIA</v>
      </c>
      <c r="AE458" s="94" t="s">
        <v>1419</v>
      </c>
      <c r="AF458" s="178" t="s">
        <v>809</v>
      </c>
      <c r="AG458" s="142" t="s">
        <v>166</v>
      </c>
      <c r="AH458" s="142"/>
      <c r="AI458" s="64">
        <f t="shared" si="66"/>
        <v>3</v>
      </c>
      <c r="AJ458" s="64"/>
      <c r="AK458" s="142"/>
      <c r="AN458" s="124"/>
    </row>
    <row r="459" spans="1:53" s="126" customFormat="1">
      <c r="A459" s="121"/>
      <c r="B459" s="201">
        <v>451</v>
      </c>
      <c r="C459" s="259">
        <v>103</v>
      </c>
      <c r="D459" s="259">
        <v>27</v>
      </c>
      <c r="E459" s="71">
        <v>1</v>
      </c>
      <c r="F459" s="186" t="s">
        <v>1749</v>
      </c>
      <c r="G459" s="144" t="s">
        <v>1750</v>
      </c>
      <c r="H459" s="145" t="s">
        <v>23</v>
      </c>
      <c r="I459" s="146" t="str">
        <f t="shared" si="61"/>
        <v>LAKI LAKI</v>
      </c>
      <c r="J459" s="111" t="s">
        <v>1751</v>
      </c>
      <c r="K459" s="147">
        <v>25076</v>
      </c>
      <c r="L459" s="139">
        <f t="shared" ca="1" si="67"/>
        <v>51</v>
      </c>
      <c r="M459" s="120"/>
      <c r="N459" s="187" t="s">
        <v>1533</v>
      </c>
      <c r="O459" s="120" t="str">
        <f t="shared" si="60"/>
        <v>KRISTEN</v>
      </c>
      <c r="P459" s="111" t="s">
        <v>221</v>
      </c>
      <c r="Q459" s="111" t="s">
        <v>222</v>
      </c>
      <c r="R459" s="148">
        <v>1</v>
      </c>
      <c r="S459" s="111" t="s">
        <v>256</v>
      </c>
      <c r="T459" s="111" t="s">
        <v>283</v>
      </c>
      <c r="U459" s="111" t="s">
        <v>1752</v>
      </c>
      <c r="V459" s="111" t="s">
        <v>1753</v>
      </c>
      <c r="W459" s="180" t="s">
        <v>1754</v>
      </c>
      <c r="X459" s="111" t="s">
        <v>1755</v>
      </c>
      <c r="Y459" s="238" t="s">
        <v>1418</v>
      </c>
      <c r="Z459" s="120" t="s">
        <v>22</v>
      </c>
      <c r="AA459" s="120" t="s">
        <v>229</v>
      </c>
      <c r="AB459" s="120" t="s">
        <v>230</v>
      </c>
      <c r="AC459" s="120" t="s">
        <v>231</v>
      </c>
      <c r="AD459" s="121" t="str">
        <f t="shared" si="62"/>
        <v>INDONESIA</v>
      </c>
      <c r="AE459" s="133" t="s">
        <v>1419</v>
      </c>
      <c r="AF459" s="122" t="s">
        <v>809</v>
      </c>
      <c r="AG459" s="120" t="s">
        <v>381</v>
      </c>
      <c r="AH459" s="120"/>
      <c r="AI459" s="64" t="e">
        <f t="shared" si="66"/>
        <v>#N/A</v>
      </c>
      <c r="AJ459" s="64"/>
      <c r="AK459" s="131"/>
      <c r="AL459" s="136"/>
      <c r="AM459" s="136"/>
      <c r="AN459" s="241"/>
      <c r="AO459" s="137"/>
      <c r="AP459" s="137"/>
      <c r="AQ459" s="137"/>
      <c r="AR459" s="137"/>
      <c r="AS459" s="137"/>
      <c r="AT459" s="137"/>
      <c r="AU459" s="137"/>
      <c r="AV459" s="137"/>
      <c r="AW459" s="137"/>
      <c r="AX459" s="137"/>
      <c r="AY459" s="137"/>
      <c r="AZ459" s="138"/>
    </row>
    <row r="460" spans="1:53">
      <c r="B460" s="71">
        <v>452</v>
      </c>
      <c r="C460" s="259">
        <v>104</v>
      </c>
      <c r="D460" s="259"/>
      <c r="E460" s="71">
        <v>2</v>
      </c>
      <c r="F460" s="160" t="s">
        <v>1756</v>
      </c>
      <c r="G460" s="89" t="s">
        <v>1757</v>
      </c>
      <c r="H460" s="90" t="s">
        <v>16</v>
      </c>
      <c r="I460" s="91" t="str">
        <f t="shared" si="61"/>
        <v>PEREMPUAN</v>
      </c>
      <c r="J460" s="111" t="s">
        <v>1758</v>
      </c>
      <c r="K460" s="92">
        <v>26295</v>
      </c>
      <c r="L460" s="93">
        <f t="shared" ca="1" si="67"/>
        <v>48</v>
      </c>
      <c r="M460" s="64"/>
      <c r="N460" s="246" t="s">
        <v>1533</v>
      </c>
      <c r="O460" s="120" t="str">
        <f t="shared" si="60"/>
        <v>KRISTEN</v>
      </c>
      <c r="P460" s="111" t="s">
        <v>221</v>
      </c>
      <c r="Q460" s="111" t="s">
        <v>245</v>
      </c>
      <c r="R460" s="95">
        <v>3</v>
      </c>
      <c r="S460" s="111" t="s">
        <v>256</v>
      </c>
      <c r="T460" s="111" t="s">
        <v>246</v>
      </c>
      <c r="U460" s="111" t="s">
        <v>1759</v>
      </c>
      <c r="V460" s="111" t="s">
        <v>1760</v>
      </c>
      <c r="W460" s="182" t="s">
        <v>1754</v>
      </c>
      <c r="X460" s="111" t="s">
        <v>1755</v>
      </c>
      <c r="Y460" s="238" t="s">
        <v>1418</v>
      </c>
      <c r="Z460" s="120" t="s">
        <v>22</v>
      </c>
      <c r="AA460" s="120" t="s">
        <v>229</v>
      </c>
      <c r="AB460" s="120" t="s">
        <v>230</v>
      </c>
      <c r="AC460" s="120" t="s">
        <v>231</v>
      </c>
      <c r="AD460" s="121" t="str">
        <f t="shared" si="62"/>
        <v>INDONESIA</v>
      </c>
      <c r="AE460" s="94" t="s">
        <v>1419</v>
      </c>
      <c r="AF460" s="122" t="s">
        <v>809</v>
      </c>
      <c r="AG460" s="142" t="s">
        <v>381</v>
      </c>
      <c r="AH460" s="142"/>
      <c r="AI460" s="64">
        <f t="shared" si="66"/>
        <v>2</v>
      </c>
      <c r="AJ460" s="64"/>
      <c r="AK460" s="142"/>
      <c r="AL460" s="207"/>
      <c r="AM460" s="207"/>
      <c r="AN460" s="207"/>
      <c r="AO460" s="239"/>
      <c r="AP460" s="239"/>
      <c r="AQ460" s="239"/>
      <c r="AR460" s="239"/>
      <c r="AS460" s="239"/>
      <c r="AT460" s="239"/>
      <c r="AU460" s="239"/>
      <c r="AV460" s="239"/>
      <c r="AW460" s="239"/>
      <c r="AX460" s="239"/>
      <c r="BA460" s="121"/>
    </row>
    <row r="461" spans="1:53">
      <c r="B461" s="201">
        <v>453</v>
      </c>
      <c r="C461" s="259">
        <v>105</v>
      </c>
      <c r="D461" s="259"/>
      <c r="E461" s="71">
        <v>3</v>
      </c>
      <c r="F461" s="160" t="s">
        <v>1761</v>
      </c>
      <c r="G461" s="89" t="s">
        <v>1762</v>
      </c>
      <c r="H461" s="90" t="s">
        <v>16</v>
      </c>
      <c r="I461" s="91" t="str">
        <f t="shared" si="61"/>
        <v>PEREMPUAN</v>
      </c>
      <c r="J461" s="111" t="s">
        <v>1763</v>
      </c>
      <c r="K461" s="92">
        <v>32384</v>
      </c>
      <c r="L461" s="93">
        <f t="shared" ca="1" si="67"/>
        <v>31</v>
      </c>
      <c r="M461" s="64"/>
      <c r="N461" s="246" t="s">
        <v>1533</v>
      </c>
      <c r="O461" s="120" t="str">
        <f t="shared" si="60"/>
        <v>KRISTEN</v>
      </c>
      <c r="P461" s="111" t="s">
        <v>221</v>
      </c>
      <c r="Q461" s="111" t="s">
        <v>255</v>
      </c>
      <c r="R461" s="95">
        <v>4</v>
      </c>
      <c r="S461" s="111" t="s">
        <v>256</v>
      </c>
      <c r="T461" s="111" t="s">
        <v>261</v>
      </c>
      <c r="U461" s="111" t="s">
        <v>1757</v>
      </c>
      <c r="V461" s="111" t="s">
        <v>1755</v>
      </c>
      <c r="W461" s="182" t="s">
        <v>1754</v>
      </c>
      <c r="X461" s="111" t="s">
        <v>1755</v>
      </c>
      <c r="Y461" s="238" t="s">
        <v>1418</v>
      </c>
      <c r="Z461" s="120" t="s">
        <v>22</v>
      </c>
      <c r="AA461" s="120" t="s">
        <v>229</v>
      </c>
      <c r="AB461" s="120" t="s">
        <v>230</v>
      </c>
      <c r="AC461" s="120" t="s">
        <v>231</v>
      </c>
      <c r="AD461" s="121" t="str">
        <f t="shared" si="62"/>
        <v>INDONESIA</v>
      </c>
      <c r="AE461" s="133" t="s">
        <v>1419</v>
      </c>
      <c r="AF461" s="122" t="s">
        <v>809</v>
      </c>
      <c r="AG461" s="142" t="s">
        <v>381</v>
      </c>
      <c r="AH461" s="142"/>
      <c r="AI461" s="64">
        <f t="shared" si="66"/>
        <v>3</v>
      </c>
      <c r="AJ461" s="64"/>
      <c r="AK461" s="142"/>
      <c r="AN461" s="124"/>
    </row>
    <row r="462" spans="1:53">
      <c r="B462" s="71">
        <v>454</v>
      </c>
      <c r="C462" s="259">
        <v>106</v>
      </c>
      <c r="D462" s="259"/>
      <c r="E462" s="71">
        <v>4</v>
      </c>
      <c r="F462" s="186" t="s">
        <v>1764</v>
      </c>
      <c r="G462" s="144" t="s">
        <v>1765</v>
      </c>
      <c r="H462" s="145" t="s">
        <v>16</v>
      </c>
      <c r="I462" s="146" t="str">
        <f t="shared" si="61"/>
        <v>PEREMPUAN</v>
      </c>
      <c r="J462" s="111" t="s">
        <v>1766</v>
      </c>
      <c r="K462" s="147">
        <v>33402</v>
      </c>
      <c r="L462" s="139">
        <f t="shared" ca="1" si="67"/>
        <v>28</v>
      </c>
      <c r="M462" s="120"/>
      <c r="N462" s="187" t="s">
        <v>1533</v>
      </c>
      <c r="O462" s="120" t="str">
        <f t="shared" si="60"/>
        <v>KRISTEN</v>
      </c>
      <c r="P462" s="111" t="s">
        <v>221</v>
      </c>
      <c r="Q462" s="111" t="s">
        <v>255</v>
      </c>
      <c r="R462" s="148">
        <v>4</v>
      </c>
      <c r="S462" s="111" t="s">
        <v>256</v>
      </c>
      <c r="T462" s="111" t="s">
        <v>261</v>
      </c>
      <c r="U462" s="111" t="s">
        <v>1757</v>
      </c>
      <c r="V462" s="111" t="s">
        <v>1755</v>
      </c>
      <c r="W462" s="182" t="s">
        <v>1754</v>
      </c>
      <c r="X462" s="111" t="s">
        <v>1755</v>
      </c>
      <c r="Y462" s="238" t="s">
        <v>1418</v>
      </c>
      <c r="Z462" s="120" t="s">
        <v>22</v>
      </c>
      <c r="AA462" s="120" t="s">
        <v>229</v>
      </c>
      <c r="AB462" s="120" t="s">
        <v>230</v>
      </c>
      <c r="AC462" s="120" t="s">
        <v>231</v>
      </c>
      <c r="AD462" s="121" t="str">
        <f t="shared" si="62"/>
        <v>INDONESIA</v>
      </c>
      <c r="AE462" s="94" t="s">
        <v>1419</v>
      </c>
      <c r="AF462" s="122" t="s">
        <v>809</v>
      </c>
      <c r="AG462" s="142" t="s">
        <v>381</v>
      </c>
      <c r="AH462" s="142"/>
      <c r="AI462" s="64">
        <f t="shared" si="66"/>
        <v>3</v>
      </c>
      <c r="AJ462" s="64"/>
      <c r="AK462" s="142"/>
      <c r="AN462" s="124"/>
    </row>
    <row r="463" spans="1:53">
      <c r="B463" s="201">
        <v>455</v>
      </c>
      <c r="C463" s="259">
        <v>107</v>
      </c>
      <c r="D463" s="259"/>
      <c r="E463" s="71">
        <v>5</v>
      </c>
      <c r="F463" s="160" t="s">
        <v>1767</v>
      </c>
      <c r="G463" s="89" t="s">
        <v>1768</v>
      </c>
      <c r="H463" s="90" t="s">
        <v>23</v>
      </c>
      <c r="I463" s="91" t="str">
        <f t="shared" si="61"/>
        <v>LAKI LAKI</v>
      </c>
      <c r="J463" s="111" t="s">
        <v>1766</v>
      </c>
      <c r="K463" s="92">
        <v>34537</v>
      </c>
      <c r="L463" s="93">
        <f t="shared" ca="1" si="67"/>
        <v>25</v>
      </c>
      <c r="M463" s="64"/>
      <c r="N463" s="246" t="s">
        <v>1533</v>
      </c>
      <c r="O463" s="120" t="str">
        <f t="shared" si="60"/>
        <v>KRISTEN</v>
      </c>
      <c r="P463" s="111" t="s">
        <v>254</v>
      </c>
      <c r="Q463" s="111" t="s">
        <v>255</v>
      </c>
      <c r="R463" s="95">
        <v>4</v>
      </c>
      <c r="S463" s="111" t="s">
        <v>256</v>
      </c>
      <c r="T463" s="111" t="s">
        <v>270</v>
      </c>
      <c r="U463" s="111" t="s">
        <v>1757</v>
      </c>
      <c r="V463" s="111" t="s">
        <v>1755</v>
      </c>
      <c r="W463" s="182" t="s">
        <v>1754</v>
      </c>
      <c r="X463" s="111" t="s">
        <v>1755</v>
      </c>
      <c r="Y463" s="238" t="s">
        <v>1418</v>
      </c>
      <c r="Z463" s="120" t="s">
        <v>22</v>
      </c>
      <c r="AA463" s="120" t="s">
        <v>229</v>
      </c>
      <c r="AB463" s="120" t="s">
        <v>230</v>
      </c>
      <c r="AC463" s="120" t="s">
        <v>231</v>
      </c>
      <c r="AD463" s="121" t="str">
        <f t="shared" si="62"/>
        <v>INDONESIA</v>
      </c>
      <c r="AE463" s="133" t="s">
        <v>1419</v>
      </c>
      <c r="AF463" s="122" t="s">
        <v>809</v>
      </c>
      <c r="AG463" s="142" t="s">
        <v>381</v>
      </c>
      <c r="AH463" s="142"/>
      <c r="AI463" s="64">
        <f t="shared" si="66"/>
        <v>3</v>
      </c>
      <c r="AJ463" s="64"/>
      <c r="AK463" s="142"/>
      <c r="AL463" s="207"/>
      <c r="AM463" s="207"/>
      <c r="AN463" s="124"/>
      <c r="AO463" s="239"/>
      <c r="AP463" s="239"/>
      <c r="AQ463" s="239"/>
      <c r="AR463" s="239"/>
      <c r="AS463" s="239"/>
      <c r="AT463" s="239"/>
      <c r="AU463" s="239"/>
      <c r="AV463" s="239"/>
      <c r="AW463" s="239"/>
      <c r="AX463" s="239"/>
      <c r="BA463" s="121"/>
    </row>
    <row r="464" spans="1:53">
      <c r="B464" s="71">
        <v>456</v>
      </c>
      <c r="C464" s="259">
        <v>108</v>
      </c>
      <c r="D464" s="259"/>
      <c r="E464" s="71">
        <v>6</v>
      </c>
      <c r="F464" s="186" t="s">
        <v>1769</v>
      </c>
      <c r="G464" s="144" t="s">
        <v>1770</v>
      </c>
      <c r="H464" s="145" t="s">
        <v>23</v>
      </c>
      <c r="I464" s="146" t="str">
        <f t="shared" si="61"/>
        <v>LAKI LAKI</v>
      </c>
      <c r="J464" s="111" t="s">
        <v>1766</v>
      </c>
      <c r="K464" s="147">
        <v>37236</v>
      </c>
      <c r="L464" s="139">
        <f t="shared" ca="1" si="67"/>
        <v>18</v>
      </c>
      <c r="M464" s="120"/>
      <c r="N464" s="187" t="s">
        <v>1533</v>
      </c>
      <c r="O464" s="120" t="str">
        <f t="shared" si="60"/>
        <v>KRISTEN</v>
      </c>
      <c r="P464" s="111" t="s">
        <v>254</v>
      </c>
      <c r="Q464" s="111" t="s">
        <v>255</v>
      </c>
      <c r="R464" s="148">
        <v>4</v>
      </c>
      <c r="S464" s="111" t="s">
        <v>289</v>
      </c>
      <c r="T464" s="111" t="s">
        <v>266</v>
      </c>
      <c r="U464" s="111" t="s">
        <v>1757</v>
      </c>
      <c r="V464" s="111" t="s">
        <v>1755</v>
      </c>
      <c r="W464" s="182" t="s">
        <v>1754</v>
      </c>
      <c r="X464" s="111" t="s">
        <v>1755</v>
      </c>
      <c r="Y464" s="238" t="s">
        <v>1418</v>
      </c>
      <c r="Z464" s="120" t="s">
        <v>22</v>
      </c>
      <c r="AA464" s="120" t="s">
        <v>229</v>
      </c>
      <c r="AB464" s="120" t="s">
        <v>230</v>
      </c>
      <c r="AC464" s="120" t="s">
        <v>231</v>
      </c>
      <c r="AD464" s="121" t="str">
        <f t="shared" si="62"/>
        <v>INDONESIA</v>
      </c>
      <c r="AE464" s="94" t="s">
        <v>1419</v>
      </c>
      <c r="AF464" s="122" t="s">
        <v>809</v>
      </c>
      <c r="AG464" s="142" t="s">
        <v>381</v>
      </c>
      <c r="AH464" s="142"/>
      <c r="AI464" s="64">
        <f t="shared" si="66"/>
        <v>3</v>
      </c>
      <c r="AJ464" s="64"/>
      <c r="AK464" s="142"/>
      <c r="AN464" s="124"/>
    </row>
    <row r="465" spans="1:53">
      <c r="B465" s="201">
        <v>457</v>
      </c>
      <c r="C465" s="259">
        <v>109</v>
      </c>
      <c r="D465" s="259"/>
      <c r="E465" s="71">
        <v>7</v>
      </c>
      <c r="F465" s="160" t="s">
        <v>1771</v>
      </c>
      <c r="G465" s="89" t="s">
        <v>1772</v>
      </c>
      <c r="H465" s="90" t="s">
        <v>23</v>
      </c>
      <c r="I465" s="91" t="str">
        <f t="shared" si="61"/>
        <v>LAKI LAKI</v>
      </c>
      <c r="J465" s="111" t="s">
        <v>1766</v>
      </c>
      <c r="K465" s="92">
        <v>37601</v>
      </c>
      <c r="L465" s="93">
        <f t="shared" ca="1" si="67"/>
        <v>17</v>
      </c>
      <c r="M465" s="64"/>
      <c r="N465" s="187" t="s">
        <v>1533</v>
      </c>
      <c r="O465" s="131" t="str">
        <f t="shared" si="60"/>
        <v>KRISTEN</v>
      </c>
      <c r="P465" s="111" t="s">
        <v>254</v>
      </c>
      <c r="Q465" s="64" t="s">
        <v>255</v>
      </c>
      <c r="R465" s="95">
        <v>4</v>
      </c>
      <c r="S465" s="111" t="s">
        <v>256</v>
      </c>
      <c r="T465" s="111" t="s">
        <v>266</v>
      </c>
      <c r="U465" s="111" t="s">
        <v>1757</v>
      </c>
      <c r="V465" s="111" t="s">
        <v>1755</v>
      </c>
      <c r="W465" s="184" t="s">
        <v>1754</v>
      </c>
      <c r="X465" s="111" t="s">
        <v>1755</v>
      </c>
      <c r="Y465" s="236" t="s">
        <v>1418</v>
      </c>
      <c r="Z465" s="131" t="s">
        <v>22</v>
      </c>
      <c r="AA465" s="131" t="s">
        <v>229</v>
      </c>
      <c r="AB465" s="131" t="s">
        <v>230</v>
      </c>
      <c r="AC465" s="131" t="s">
        <v>231</v>
      </c>
      <c r="AD465" s="126" t="str">
        <f t="shared" si="62"/>
        <v>INDONESIA</v>
      </c>
      <c r="AE465" s="133" t="s">
        <v>1419</v>
      </c>
      <c r="AF465" s="178" t="s">
        <v>809</v>
      </c>
      <c r="AG465" s="142" t="s">
        <v>381</v>
      </c>
      <c r="AH465" s="142"/>
      <c r="AI465" s="64">
        <f t="shared" si="66"/>
        <v>3</v>
      </c>
      <c r="AJ465" s="64"/>
      <c r="AK465" s="142"/>
      <c r="AL465" s="207"/>
      <c r="AM465" s="207"/>
      <c r="AN465" s="124"/>
      <c r="AO465" s="239"/>
      <c r="AP465" s="239"/>
      <c r="AQ465" s="239"/>
      <c r="AR465" s="239"/>
      <c r="AS465" s="239"/>
      <c r="AT465" s="239"/>
      <c r="AU465" s="239"/>
      <c r="AV465" s="239"/>
      <c r="AW465" s="239"/>
      <c r="AX465" s="239"/>
      <c r="AY465" s="239"/>
      <c r="BA465" s="121"/>
    </row>
    <row r="466" spans="1:53">
      <c r="B466" s="71">
        <v>458</v>
      </c>
      <c r="C466" s="259">
        <v>110</v>
      </c>
      <c r="D466" s="259">
        <v>28</v>
      </c>
      <c r="E466" s="192">
        <v>1</v>
      </c>
      <c r="F466" s="253" t="s">
        <v>1773</v>
      </c>
      <c r="G466" s="254" t="s">
        <v>1774</v>
      </c>
      <c r="H466" s="102" t="s">
        <v>23</v>
      </c>
      <c r="I466" s="103" t="str">
        <f t="shared" si="61"/>
        <v>LAKI LAKI</v>
      </c>
      <c r="J466" s="156" t="s">
        <v>1775</v>
      </c>
      <c r="K466" s="255">
        <v>26163</v>
      </c>
      <c r="L466" s="256">
        <f t="shared" ca="1" si="67"/>
        <v>48</v>
      </c>
      <c r="M466" s="156" t="s">
        <v>476</v>
      </c>
      <c r="N466" s="152" t="s">
        <v>220</v>
      </c>
      <c r="O466" s="104" t="str">
        <f t="shared" si="60"/>
        <v>ISLAM</v>
      </c>
      <c r="P466" s="156" t="s">
        <v>221</v>
      </c>
      <c r="Q466" s="156" t="s">
        <v>222</v>
      </c>
      <c r="R466" s="257">
        <v>1</v>
      </c>
      <c r="S466" s="156" t="s">
        <v>223</v>
      </c>
      <c r="T466" s="156" t="s">
        <v>674</v>
      </c>
      <c r="U466" s="156" t="s">
        <v>1776</v>
      </c>
      <c r="V466" s="156" t="s">
        <v>1777</v>
      </c>
      <c r="W466" s="258" t="s">
        <v>1778</v>
      </c>
      <c r="X466" s="156" t="s">
        <v>1774</v>
      </c>
      <c r="Y466" s="238" t="s">
        <v>1418</v>
      </c>
      <c r="Z466" s="120" t="s">
        <v>22</v>
      </c>
      <c r="AA466" s="120" t="s">
        <v>229</v>
      </c>
      <c r="AB466" s="120" t="s">
        <v>230</v>
      </c>
      <c r="AC466" s="120" t="s">
        <v>231</v>
      </c>
      <c r="AD466" s="121" t="str">
        <f t="shared" si="62"/>
        <v>INDONESIA</v>
      </c>
      <c r="AE466" s="94" t="s">
        <v>1419</v>
      </c>
      <c r="AF466" s="110" t="s">
        <v>809</v>
      </c>
      <c r="AG466" s="142" t="s">
        <v>1779</v>
      </c>
      <c r="AH466" s="142"/>
      <c r="AI466" s="64" t="e">
        <f t="shared" si="66"/>
        <v>#N/A</v>
      </c>
      <c r="AJ466" s="64"/>
      <c r="AK466" s="142"/>
      <c r="AL466" s="207"/>
      <c r="AM466" s="207"/>
      <c r="AN466" s="124"/>
      <c r="AO466" s="239"/>
      <c r="AP466" s="239"/>
      <c r="AQ466" s="239"/>
      <c r="AR466" s="239"/>
      <c r="AS466" s="239"/>
      <c r="AT466" s="239"/>
      <c r="AU466" s="239"/>
      <c r="AV466" s="239"/>
      <c r="AW466" s="239"/>
      <c r="AX466" s="239"/>
      <c r="AY466" s="239"/>
      <c r="BA466" s="121"/>
    </row>
    <row r="467" spans="1:53">
      <c r="B467" s="201">
        <v>459</v>
      </c>
      <c r="C467" s="259">
        <v>111</v>
      </c>
      <c r="D467" s="259"/>
      <c r="E467" s="71">
        <v>2</v>
      </c>
      <c r="F467" s="260" t="s">
        <v>1780</v>
      </c>
      <c r="G467" s="114" t="s">
        <v>1781</v>
      </c>
      <c r="H467" s="90" t="s">
        <v>16</v>
      </c>
      <c r="I467" s="91" t="str">
        <f t="shared" si="61"/>
        <v>PEREMPUAN</v>
      </c>
      <c r="J467" s="115" t="s">
        <v>524</v>
      </c>
      <c r="K467" s="261">
        <v>28526</v>
      </c>
      <c r="L467" s="93">
        <f t="shared" ca="1" si="67"/>
        <v>42</v>
      </c>
      <c r="M467" s="115" t="s">
        <v>274</v>
      </c>
      <c r="N467" s="117" t="s">
        <v>220</v>
      </c>
      <c r="O467" s="64" t="str">
        <f t="shared" si="60"/>
        <v>ISLAM</v>
      </c>
      <c r="P467" s="115" t="s">
        <v>221</v>
      </c>
      <c r="Q467" s="115" t="s">
        <v>245</v>
      </c>
      <c r="R467" s="118">
        <v>3</v>
      </c>
      <c r="S467" s="115" t="s">
        <v>1782</v>
      </c>
      <c r="T467" s="115" t="s">
        <v>246</v>
      </c>
      <c r="U467" s="115" t="s">
        <v>1696</v>
      </c>
      <c r="V467" s="115" t="s">
        <v>1691</v>
      </c>
      <c r="W467" s="262" t="s">
        <v>1778</v>
      </c>
      <c r="X467" s="115" t="s">
        <v>1774</v>
      </c>
      <c r="Y467" s="238" t="s">
        <v>1418</v>
      </c>
      <c r="Z467" s="120" t="s">
        <v>22</v>
      </c>
      <c r="AA467" s="120" t="s">
        <v>229</v>
      </c>
      <c r="AB467" s="120" t="s">
        <v>230</v>
      </c>
      <c r="AC467" s="120" t="s">
        <v>231</v>
      </c>
      <c r="AD467" s="121" t="str">
        <f t="shared" si="62"/>
        <v>INDONESIA</v>
      </c>
      <c r="AE467" s="133" t="s">
        <v>1419</v>
      </c>
      <c r="AF467" s="122" t="s">
        <v>809</v>
      </c>
      <c r="AG467" s="142" t="s">
        <v>524</v>
      </c>
      <c r="AH467" s="142"/>
      <c r="AI467" s="64">
        <f t="shared" si="66"/>
        <v>2</v>
      </c>
      <c r="AJ467" s="64"/>
      <c r="AK467" s="142"/>
      <c r="AL467" s="207"/>
      <c r="AM467" s="207"/>
      <c r="AN467" s="124"/>
      <c r="AO467" s="239"/>
      <c r="AP467" s="239"/>
      <c r="AQ467" s="239"/>
      <c r="AR467" s="239"/>
      <c r="AS467" s="239"/>
      <c r="AT467" s="239"/>
      <c r="AU467" s="239"/>
      <c r="AV467" s="239"/>
      <c r="AW467" s="239"/>
      <c r="AX467" s="239"/>
      <c r="AY467" s="239"/>
      <c r="BA467" s="121"/>
    </row>
    <row r="468" spans="1:53">
      <c r="B468" s="71">
        <v>460</v>
      </c>
      <c r="C468" s="259">
        <v>112</v>
      </c>
      <c r="D468" s="259"/>
      <c r="E468" s="71">
        <v>3</v>
      </c>
      <c r="F468" s="330" t="s">
        <v>1783</v>
      </c>
      <c r="G468" s="245" t="s">
        <v>1784</v>
      </c>
      <c r="H468" s="145" t="s">
        <v>23</v>
      </c>
      <c r="I468" s="146" t="str">
        <f t="shared" si="61"/>
        <v>LAKI LAKI</v>
      </c>
      <c r="J468" s="151" t="s">
        <v>1785</v>
      </c>
      <c r="K468" s="331">
        <v>38431</v>
      </c>
      <c r="L468" s="332">
        <f t="shared" ca="1" si="67"/>
        <v>15</v>
      </c>
      <c r="M468" s="151" t="s">
        <v>253</v>
      </c>
      <c r="N468" s="333" t="s">
        <v>220</v>
      </c>
      <c r="O468" s="120" t="str">
        <f t="shared" si="60"/>
        <v>ISLAM</v>
      </c>
      <c r="P468" s="151" t="s">
        <v>254</v>
      </c>
      <c r="Q468" s="151" t="s">
        <v>255</v>
      </c>
      <c r="R468" s="334">
        <v>4</v>
      </c>
      <c r="S468" s="151" t="s">
        <v>369</v>
      </c>
      <c r="T468" s="151" t="s">
        <v>266</v>
      </c>
      <c r="U468" s="151" t="s">
        <v>1781</v>
      </c>
      <c r="V468" s="151" t="s">
        <v>1774</v>
      </c>
      <c r="W468" s="335" t="s">
        <v>1778</v>
      </c>
      <c r="X468" s="151" t="s">
        <v>1774</v>
      </c>
      <c r="Y468" s="238" t="s">
        <v>1418</v>
      </c>
      <c r="Z468" s="120" t="s">
        <v>22</v>
      </c>
      <c r="AA468" s="120" t="s">
        <v>229</v>
      </c>
      <c r="AB468" s="120" t="s">
        <v>230</v>
      </c>
      <c r="AC468" s="120" t="s">
        <v>231</v>
      </c>
      <c r="AD468" s="121" t="str">
        <f t="shared" si="62"/>
        <v>INDONESIA</v>
      </c>
      <c r="AE468" s="94" t="s">
        <v>1419</v>
      </c>
      <c r="AF468" s="122" t="s">
        <v>809</v>
      </c>
      <c r="AG468" s="142" t="s">
        <v>1779</v>
      </c>
      <c r="AH468" s="142"/>
      <c r="AI468" s="64">
        <f t="shared" si="66"/>
        <v>3</v>
      </c>
      <c r="AJ468" s="64"/>
      <c r="AK468" s="142"/>
      <c r="AL468" s="207"/>
      <c r="AM468" s="207"/>
      <c r="AN468" s="124"/>
      <c r="AO468" s="239"/>
      <c r="AP468" s="239"/>
      <c r="AQ468" s="239"/>
      <c r="AR468" s="239"/>
      <c r="AS468" s="239"/>
      <c r="AT468" s="239"/>
      <c r="AU468" s="239"/>
      <c r="AV468" s="239"/>
      <c r="AW468" s="239"/>
      <c r="AX468" s="239"/>
      <c r="AY468" s="239"/>
      <c r="BA468" s="121"/>
    </row>
    <row r="469" spans="1:53">
      <c r="B469" s="201">
        <v>461</v>
      </c>
      <c r="C469" s="259">
        <v>113</v>
      </c>
      <c r="D469" s="259">
        <v>29</v>
      </c>
      <c r="E469" s="192">
        <v>1</v>
      </c>
      <c r="F469" s="336" t="s">
        <v>1786</v>
      </c>
      <c r="G469" s="254" t="s">
        <v>384</v>
      </c>
      <c r="H469" s="102" t="s">
        <v>23</v>
      </c>
      <c r="I469" s="103" t="str">
        <f t="shared" si="61"/>
        <v>LAKI LAKI</v>
      </c>
      <c r="J469" s="156" t="s">
        <v>1787</v>
      </c>
      <c r="K469" s="255">
        <v>23079</v>
      </c>
      <c r="L469" s="256">
        <f t="shared" ca="1" si="67"/>
        <v>57</v>
      </c>
      <c r="M469" s="156"/>
      <c r="N469" s="152" t="s">
        <v>220</v>
      </c>
      <c r="O469" s="179" t="str">
        <f t="shared" si="60"/>
        <v>ISLAM</v>
      </c>
      <c r="P469" s="156" t="s">
        <v>221</v>
      </c>
      <c r="Q469" s="156" t="s">
        <v>222</v>
      </c>
      <c r="R469" s="257">
        <v>1</v>
      </c>
      <c r="S469" s="156" t="s">
        <v>256</v>
      </c>
      <c r="T469" s="156" t="s">
        <v>283</v>
      </c>
      <c r="U469" s="156" t="s">
        <v>1788</v>
      </c>
      <c r="V469" s="156" t="s">
        <v>1789</v>
      </c>
      <c r="W469" s="291" t="s">
        <v>1790</v>
      </c>
      <c r="X469" s="156" t="s">
        <v>384</v>
      </c>
      <c r="Y469" s="235" t="s">
        <v>1418</v>
      </c>
      <c r="Z469" s="104" t="s">
        <v>22</v>
      </c>
      <c r="AA469" s="104" t="s">
        <v>229</v>
      </c>
      <c r="AB469" s="104" t="s">
        <v>230</v>
      </c>
      <c r="AC469" s="104" t="s">
        <v>231</v>
      </c>
      <c r="AD469" s="99" t="str">
        <f t="shared" si="62"/>
        <v>INDONESIA</v>
      </c>
      <c r="AE469" s="133" t="s">
        <v>1419</v>
      </c>
      <c r="AF469" s="110" t="s">
        <v>809</v>
      </c>
      <c r="AG469" s="111" t="s">
        <v>166</v>
      </c>
      <c r="AH469" s="111"/>
      <c r="AI469" s="64" t="e">
        <f t="shared" si="66"/>
        <v>#N/A</v>
      </c>
      <c r="AJ469" s="64"/>
      <c r="AK469" s="111"/>
      <c r="AL469" s="207"/>
      <c r="AM469" s="207"/>
      <c r="AN469" s="124"/>
      <c r="AO469" s="239"/>
      <c r="AP469" s="239"/>
      <c r="AQ469" s="239"/>
      <c r="AR469" s="239"/>
      <c r="AS469" s="239"/>
      <c r="AT469" s="239"/>
      <c r="AU469" s="239"/>
      <c r="AV469" s="239"/>
      <c r="AW469" s="239"/>
      <c r="AX469" s="239"/>
      <c r="AY469" s="239"/>
      <c r="BA469" s="121"/>
    </row>
    <row r="470" spans="1:53">
      <c r="B470" s="71">
        <v>462</v>
      </c>
      <c r="C470" s="259">
        <v>114</v>
      </c>
      <c r="D470" s="259"/>
      <c r="E470" s="71">
        <v>2</v>
      </c>
      <c r="F470" s="337" t="s">
        <v>1791</v>
      </c>
      <c r="G470" s="245" t="s">
        <v>1792</v>
      </c>
      <c r="H470" s="145" t="s">
        <v>16</v>
      </c>
      <c r="I470" s="146" t="str">
        <f t="shared" si="61"/>
        <v>PEREMPUAN</v>
      </c>
      <c r="J470" s="151" t="s">
        <v>1793</v>
      </c>
      <c r="K470" s="331">
        <v>24483</v>
      </c>
      <c r="L470" s="332">
        <f t="shared" ca="1" si="67"/>
        <v>53</v>
      </c>
      <c r="M470" s="151"/>
      <c r="N470" s="333" t="s">
        <v>220</v>
      </c>
      <c r="O470" s="111" t="str">
        <f t="shared" si="60"/>
        <v>ISLAM</v>
      </c>
      <c r="P470" s="151" t="s">
        <v>221</v>
      </c>
      <c r="Q470" s="151" t="s">
        <v>245</v>
      </c>
      <c r="R470" s="334">
        <v>3</v>
      </c>
      <c r="S470" s="151" t="s">
        <v>256</v>
      </c>
      <c r="T470" s="151" t="s">
        <v>246</v>
      </c>
      <c r="U470" s="151"/>
      <c r="V470" s="151"/>
      <c r="W470" s="292"/>
      <c r="X470" s="151" t="s">
        <v>384</v>
      </c>
      <c r="Y470" s="238" t="s">
        <v>1418</v>
      </c>
      <c r="Z470" s="120" t="s">
        <v>22</v>
      </c>
      <c r="AA470" s="120" t="s">
        <v>229</v>
      </c>
      <c r="AB470" s="120" t="s">
        <v>230</v>
      </c>
      <c r="AC470" s="120" t="s">
        <v>231</v>
      </c>
      <c r="AD470" s="121" t="str">
        <f t="shared" si="62"/>
        <v>INDONESIA</v>
      </c>
      <c r="AE470" s="94" t="s">
        <v>1419</v>
      </c>
      <c r="AF470" s="122" t="s">
        <v>809</v>
      </c>
      <c r="AG470" s="142" t="s">
        <v>166</v>
      </c>
      <c r="AH470" s="142"/>
      <c r="AI470" s="64">
        <f t="shared" si="66"/>
        <v>2</v>
      </c>
      <c r="AJ470" s="64"/>
      <c r="AK470" s="142"/>
      <c r="AL470" s="207"/>
      <c r="AM470" s="207"/>
      <c r="AN470" s="124"/>
      <c r="AO470" s="239"/>
      <c r="AP470" s="239"/>
      <c r="AQ470" s="239"/>
      <c r="AR470" s="239"/>
      <c r="AS470" s="239"/>
      <c r="AT470" s="239"/>
      <c r="AU470" s="239"/>
      <c r="AV470" s="239"/>
      <c r="AW470" s="239"/>
      <c r="AX470" s="239"/>
      <c r="AY470" s="239"/>
      <c r="BA470" s="121"/>
    </row>
    <row r="471" spans="1:53">
      <c r="B471" s="201">
        <v>463</v>
      </c>
      <c r="C471" s="259">
        <v>115</v>
      </c>
      <c r="D471" s="259"/>
      <c r="E471" s="71">
        <v>3</v>
      </c>
      <c r="F471" s="337" t="s">
        <v>1794</v>
      </c>
      <c r="G471" s="245" t="s">
        <v>1795</v>
      </c>
      <c r="H471" s="145" t="s">
        <v>23</v>
      </c>
      <c r="I471" s="146" t="str">
        <f t="shared" si="61"/>
        <v>LAKI LAKI</v>
      </c>
      <c r="J471" s="151" t="s">
        <v>230</v>
      </c>
      <c r="K471" s="331">
        <v>38918</v>
      </c>
      <c r="L471" s="332">
        <f t="shared" ca="1" si="67"/>
        <v>13</v>
      </c>
      <c r="M471" s="151"/>
      <c r="N471" s="333" t="s">
        <v>220</v>
      </c>
      <c r="O471" s="111" t="str">
        <f t="shared" si="60"/>
        <v>ISLAM</v>
      </c>
      <c r="P471" s="151" t="s">
        <v>254</v>
      </c>
      <c r="Q471" s="151" t="s">
        <v>255</v>
      </c>
      <c r="R471" s="334">
        <v>4</v>
      </c>
      <c r="S471" s="151" t="s">
        <v>369</v>
      </c>
      <c r="T471" s="151" t="s">
        <v>266</v>
      </c>
      <c r="U471" s="151" t="s">
        <v>1741</v>
      </c>
      <c r="V471" s="151" t="s">
        <v>384</v>
      </c>
      <c r="W471" s="292" t="s">
        <v>1790</v>
      </c>
      <c r="X471" s="151" t="s">
        <v>384</v>
      </c>
      <c r="Y471" s="238" t="s">
        <v>1418</v>
      </c>
      <c r="Z471" s="120" t="s">
        <v>22</v>
      </c>
      <c r="AA471" s="120" t="s">
        <v>229</v>
      </c>
      <c r="AB471" s="120" t="s">
        <v>230</v>
      </c>
      <c r="AC471" s="120" t="s">
        <v>231</v>
      </c>
      <c r="AD471" s="121" t="str">
        <f t="shared" si="62"/>
        <v>INDONESIA</v>
      </c>
      <c r="AE471" s="133" t="s">
        <v>1419</v>
      </c>
      <c r="AF471" s="122" t="s">
        <v>809</v>
      </c>
      <c r="AG471" s="142" t="s">
        <v>166</v>
      </c>
      <c r="AH471" s="142"/>
      <c r="AI471" s="64">
        <f t="shared" si="66"/>
        <v>3</v>
      </c>
      <c r="AJ471" s="64"/>
      <c r="AK471" s="142"/>
      <c r="AL471" s="207"/>
      <c r="AM471" s="207"/>
      <c r="AN471" s="124"/>
      <c r="AO471" s="239"/>
      <c r="AP471" s="239"/>
      <c r="AQ471" s="239"/>
      <c r="AR471" s="239"/>
      <c r="AS471" s="239"/>
      <c r="AT471" s="239"/>
      <c r="AU471" s="239"/>
      <c r="AV471" s="239"/>
      <c r="AW471" s="239"/>
      <c r="AX471" s="239"/>
      <c r="AY471" s="239"/>
      <c r="BA471" s="121"/>
    </row>
    <row r="472" spans="1:53">
      <c r="B472" s="71">
        <v>464</v>
      </c>
      <c r="C472" s="259">
        <v>116</v>
      </c>
      <c r="D472" s="259"/>
      <c r="E472" s="71">
        <v>4</v>
      </c>
      <c r="F472" s="337" t="s">
        <v>1796</v>
      </c>
      <c r="G472" s="245" t="s">
        <v>1797</v>
      </c>
      <c r="H472" s="145" t="s">
        <v>23</v>
      </c>
      <c r="I472" s="146" t="str">
        <f t="shared" si="61"/>
        <v>LAKI LAKI</v>
      </c>
      <c r="J472" s="151" t="s">
        <v>230</v>
      </c>
      <c r="K472" s="331">
        <v>39896</v>
      </c>
      <c r="L472" s="332">
        <f t="shared" ca="1" si="67"/>
        <v>11</v>
      </c>
      <c r="M472" s="151"/>
      <c r="N472" s="333" t="s">
        <v>220</v>
      </c>
      <c r="O472" s="111" t="str">
        <f t="shared" si="60"/>
        <v>ISLAM</v>
      </c>
      <c r="P472" s="151" t="s">
        <v>254</v>
      </c>
      <c r="Q472" s="151" t="s">
        <v>255</v>
      </c>
      <c r="R472" s="334">
        <v>4</v>
      </c>
      <c r="S472" s="151" t="s">
        <v>369</v>
      </c>
      <c r="T472" s="151" t="s">
        <v>266</v>
      </c>
      <c r="U472" s="151" t="s">
        <v>1741</v>
      </c>
      <c r="V472" s="151" t="s">
        <v>384</v>
      </c>
      <c r="W472" s="292" t="s">
        <v>1790</v>
      </c>
      <c r="X472" s="151" t="s">
        <v>384</v>
      </c>
      <c r="Y472" s="238" t="s">
        <v>1418</v>
      </c>
      <c r="Z472" s="120" t="s">
        <v>22</v>
      </c>
      <c r="AA472" s="120" t="s">
        <v>229</v>
      </c>
      <c r="AB472" s="120" t="s">
        <v>230</v>
      </c>
      <c r="AC472" s="120" t="s">
        <v>231</v>
      </c>
      <c r="AD472" s="121" t="str">
        <f t="shared" si="62"/>
        <v>INDONESIA</v>
      </c>
      <c r="AE472" s="94" t="s">
        <v>1419</v>
      </c>
      <c r="AF472" s="122" t="s">
        <v>809</v>
      </c>
      <c r="AG472" s="142" t="s">
        <v>166</v>
      </c>
      <c r="AH472" s="142"/>
      <c r="AI472" s="64">
        <f t="shared" si="66"/>
        <v>3</v>
      </c>
      <c r="AJ472" s="64"/>
      <c r="AK472" s="142"/>
      <c r="AL472" s="207"/>
      <c r="AM472" s="207"/>
      <c r="AN472" s="124"/>
      <c r="AO472" s="239"/>
      <c r="AP472" s="239"/>
      <c r="AQ472" s="239"/>
      <c r="AR472" s="239"/>
      <c r="AS472" s="239"/>
      <c r="AT472" s="239"/>
      <c r="AU472" s="239"/>
      <c r="AV472" s="239"/>
      <c r="AW472" s="239"/>
      <c r="AX472" s="239"/>
      <c r="AY472" s="239"/>
      <c r="BA472" s="121"/>
    </row>
    <row r="473" spans="1:53">
      <c r="B473" s="201"/>
      <c r="C473" s="259">
        <v>117</v>
      </c>
      <c r="D473" s="259">
        <v>30</v>
      </c>
      <c r="E473" s="71">
        <v>1</v>
      </c>
      <c r="F473" s="338" t="s">
        <v>1798</v>
      </c>
      <c r="G473" s="339" t="s">
        <v>1799</v>
      </c>
      <c r="H473" s="340" t="s">
        <v>23</v>
      </c>
      <c r="I473" s="103" t="str">
        <f t="shared" si="61"/>
        <v>LAKI LAKI</v>
      </c>
      <c r="J473" s="341" t="s">
        <v>452</v>
      </c>
      <c r="K473" s="342" t="s">
        <v>1800</v>
      </c>
      <c r="L473" s="256">
        <f t="shared" ca="1" si="67"/>
        <v>65</v>
      </c>
      <c r="M473" s="99"/>
      <c r="N473" s="341" t="s">
        <v>220</v>
      </c>
      <c r="O473" s="179" t="str">
        <f t="shared" si="60"/>
        <v>ISLAM</v>
      </c>
      <c r="P473" s="341" t="s">
        <v>221</v>
      </c>
      <c r="Q473" s="341" t="s">
        <v>222</v>
      </c>
      <c r="R473" s="343">
        <v>1</v>
      </c>
      <c r="S473" s="341" t="s">
        <v>241</v>
      </c>
      <c r="T473" s="341" t="s">
        <v>283</v>
      </c>
      <c r="U473" s="341" t="s">
        <v>1801</v>
      </c>
      <c r="V473" s="341" t="s">
        <v>1802</v>
      </c>
      <c r="W473" s="173" t="s">
        <v>1803</v>
      </c>
      <c r="X473" s="341" t="s">
        <v>1799</v>
      </c>
      <c r="Y473" s="235" t="s">
        <v>1418</v>
      </c>
      <c r="Z473" s="104" t="s">
        <v>22</v>
      </c>
      <c r="AA473" s="104" t="s">
        <v>229</v>
      </c>
      <c r="AB473" s="104" t="s">
        <v>230</v>
      </c>
      <c r="AC473" s="104" t="s">
        <v>231</v>
      </c>
      <c r="AD473" s="99" t="str">
        <f t="shared" si="62"/>
        <v>INDONESIA</v>
      </c>
      <c r="AE473" s="133" t="s">
        <v>1419</v>
      </c>
      <c r="AF473" s="110" t="s">
        <v>809</v>
      </c>
      <c r="AG473" s="71" t="s">
        <v>455</v>
      </c>
      <c r="AH473" s="71"/>
      <c r="AI473" s="64" t="e">
        <f t="shared" si="66"/>
        <v>#N/A</v>
      </c>
      <c r="AJ473" s="64"/>
      <c r="AK473" s="71"/>
      <c r="AL473" s="207"/>
      <c r="AM473" s="207"/>
      <c r="AN473" s="124"/>
      <c r="AO473" s="239"/>
      <c r="AP473" s="239"/>
      <c r="AQ473" s="239"/>
      <c r="AR473" s="239"/>
      <c r="AS473" s="239"/>
      <c r="AT473" s="239"/>
      <c r="AU473" s="239"/>
      <c r="AV473" s="239"/>
      <c r="AW473" s="239"/>
      <c r="AX473" s="239"/>
      <c r="AY473" s="239"/>
      <c r="BA473" s="121"/>
    </row>
    <row r="474" spans="1:53">
      <c r="B474" s="68"/>
      <c r="C474" s="259">
        <v>118</v>
      </c>
      <c r="D474" s="71"/>
      <c r="E474" s="71">
        <v>2</v>
      </c>
      <c r="F474" s="157" t="s">
        <v>1804</v>
      </c>
      <c r="G474" s="188" t="s">
        <v>1805</v>
      </c>
      <c r="H474" s="189" t="s">
        <v>16</v>
      </c>
      <c r="I474" s="146" t="str">
        <f t="shared" si="61"/>
        <v>PEREMPUAN</v>
      </c>
      <c r="J474" s="190" t="s">
        <v>452</v>
      </c>
      <c r="K474" s="344" t="s">
        <v>1806</v>
      </c>
      <c r="L474" s="332">
        <f t="shared" ca="1" si="67"/>
        <v>60</v>
      </c>
      <c r="N474" s="190" t="s">
        <v>220</v>
      </c>
      <c r="O474" s="111" t="str">
        <f t="shared" si="60"/>
        <v>ISLAM</v>
      </c>
      <c r="P474" s="190" t="s">
        <v>221</v>
      </c>
      <c r="Q474" s="190" t="s">
        <v>245</v>
      </c>
      <c r="R474" s="345">
        <v>3</v>
      </c>
      <c r="S474" s="190" t="s">
        <v>241</v>
      </c>
      <c r="T474" s="190" t="s">
        <v>246</v>
      </c>
      <c r="U474" s="190" t="s">
        <v>1207</v>
      </c>
      <c r="V474" s="190" t="s">
        <v>1218</v>
      </c>
      <c r="W474" s="175" t="s">
        <v>1803</v>
      </c>
      <c r="X474" s="190" t="s">
        <v>1799</v>
      </c>
      <c r="Y474" s="238" t="s">
        <v>1418</v>
      </c>
      <c r="Z474" s="120" t="s">
        <v>22</v>
      </c>
      <c r="AA474" s="120" t="s">
        <v>229</v>
      </c>
      <c r="AB474" s="120" t="s">
        <v>230</v>
      </c>
      <c r="AC474" s="120" t="s">
        <v>231</v>
      </c>
      <c r="AD474" s="121" t="str">
        <f t="shared" si="62"/>
        <v>INDONESIA</v>
      </c>
      <c r="AE474" s="94" t="s">
        <v>1419</v>
      </c>
      <c r="AF474" s="122" t="s">
        <v>809</v>
      </c>
      <c r="AG474" s="71" t="s">
        <v>455</v>
      </c>
      <c r="AH474" s="71"/>
      <c r="AI474" s="64">
        <f t="shared" si="66"/>
        <v>2</v>
      </c>
      <c r="AJ474" s="64"/>
      <c r="AK474" s="71"/>
      <c r="AL474" s="207"/>
      <c r="AM474" s="207"/>
      <c r="AN474" s="124"/>
      <c r="AO474" s="239"/>
      <c r="AP474" s="239"/>
      <c r="AQ474" s="239"/>
      <c r="AR474" s="239"/>
      <c r="AS474" s="239"/>
      <c r="AT474" s="239"/>
      <c r="AU474" s="239"/>
      <c r="AV474" s="239"/>
      <c r="AW474" s="239"/>
      <c r="AX474" s="239"/>
      <c r="AY474" s="239"/>
      <c r="BA474" s="121"/>
    </row>
    <row r="475" spans="1:53">
      <c r="B475" s="68"/>
      <c r="C475" s="259">
        <v>119</v>
      </c>
      <c r="D475" s="71">
        <v>31</v>
      </c>
      <c r="E475" s="192">
        <v>1</v>
      </c>
      <c r="F475" s="172" t="s">
        <v>1807</v>
      </c>
      <c r="G475" s="346" t="s">
        <v>1808</v>
      </c>
      <c r="H475" s="340" t="s">
        <v>23</v>
      </c>
      <c r="I475" s="103" t="str">
        <f t="shared" si="61"/>
        <v>LAKI LAKI</v>
      </c>
      <c r="J475" s="347" t="s">
        <v>464</v>
      </c>
      <c r="K475" s="348">
        <v>21169</v>
      </c>
      <c r="L475" s="256">
        <f t="shared" ca="1" si="67"/>
        <v>62</v>
      </c>
      <c r="M475" s="99"/>
      <c r="N475" s="341" t="s">
        <v>220</v>
      </c>
      <c r="O475" s="179" t="str">
        <f t="shared" si="60"/>
        <v>ISLAM</v>
      </c>
      <c r="P475" s="349" t="s">
        <v>221</v>
      </c>
      <c r="Q475" s="349" t="s">
        <v>222</v>
      </c>
      <c r="R475" s="343">
        <v>1</v>
      </c>
      <c r="S475" s="341" t="s">
        <v>241</v>
      </c>
      <c r="T475" s="349" t="s">
        <v>283</v>
      </c>
      <c r="U475" s="341"/>
      <c r="V475" s="341"/>
      <c r="W475" s="175" t="s">
        <v>1809</v>
      </c>
      <c r="X475" s="349" t="s">
        <v>1808</v>
      </c>
      <c r="Y475" s="235" t="s">
        <v>1418</v>
      </c>
      <c r="Z475" s="104"/>
      <c r="AA475" s="104"/>
      <c r="AB475" s="104"/>
      <c r="AC475" s="104"/>
      <c r="AD475" s="192" t="str">
        <f t="shared" si="62"/>
        <v>INDONESIA</v>
      </c>
      <c r="AE475" s="133" t="s">
        <v>1419</v>
      </c>
      <c r="AF475" s="122" t="s">
        <v>809</v>
      </c>
      <c r="AG475" s="71" t="s">
        <v>455</v>
      </c>
      <c r="AH475" s="71"/>
      <c r="AI475" s="64" t="e">
        <f t="shared" si="66"/>
        <v>#N/A</v>
      </c>
      <c r="AJ475" s="64"/>
      <c r="AK475" s="71"/>
      <c r="AL475" s="207"/>
      <c r="AM475" s="207"/>
      <c r="AN475" s="124"/>
      <c r="AO475" s="239"/>
      <c r="AP475" s="239"/>
      <c r="AQ475" s="239"/>
      <c r="AR475" s="239"/>
      <c r="AS475" s="239"/>
      <c r="AT475" s="239"/>
      <c r="AU475" s="239"/>
      <c r="AV475" s="239"/>
      <c r="AW475" s="239"/>
      <c r="AX475" s="239"/>
      <c r="AY475" s="239"/>
      <c r="BA475" s="121"/>
    </row>
    <row r="476" spans="1:53">
      <c r="B476" s="68"/>
      <c r="C476" s="259">
        <v>120</v>
      </c>
      <c r="D476" s="71"/>
      <c r="E476" s="71">
        <v>2</v>
      </c>
      <c r="F476" s="174" t="s">
        <v>1810</v>
      </c>
      <c r="G476" s="350" t="s">
        <v>272</v>
      </c>
      <c r="H476" s="189" t="s">
        <v>16</v>
      </c>
      <c r="I476" s="86" t="str">
        <f t="shared" si="61"/>
        <v>PEREMPUAN</v>
      </c>
      <c r="J476" s="351" t="s">
        <v>464</v>
      </c>
      <c r="K476" s="352">
        <v>23046</v>
      </c>
      <c r="L476" s="332">
        <f t="shared" ca="1" si="67"/>
        <v>57</v>
      </c>
      <c r="N476" s="190" t="s">
        <v>220</v>
      </c>
      <c r="O476" s="111" t="str">
        <f t="shared" si="60"/>
        <v>ISLAM</v>
      </c>
      <c r="P476" s="140" t="s">
        <v>221</v>
      </c>
      <c r="Q476" s="140" t="s">
        <v>245</v>
      </c>
      <c r="R476" s="345">
        <v>3</v>
      </c>
      <c r="S476" s="190" t="s">
        <v>241</v>
      </c>
      <c r="T476" s="140" t="s">
        <v>246</v>
      </c>
      <c r="U476" s="190"/>
      <c r="V476" s="190"/>
      <c r="W476" s="175" t="s">
        <v>1809</v>
      </c>
      <c r="X476" s="353" t="s">
        <v>1808</v>
      </c>
      <c r="Y476" s="238" t="s">
        <v>1418</v>
      </c>
      <c r="Z476" s="120"/>
      <c r="AA476" s="120"/>
      <c r="AB476" s="120"/>
      <c r="AC476" s="120"/>
      <c r="AD476" s="71" t="str">
        <f t="shared" si="62"/>
        <v>INDONESIA</v>
      </c>
      <c r="AE476" s="94" t="s">
        <v>1419</v>
      </c>
      <c r="AF476" s="122" t="s">
        <v>809</v>
      </c>
      <c r="AG476" s="71" t="s">
        <v>455</v>
      </c>
      <c r="AH476" s="71"/>
      <c r="AI476" s="64">
        <f t="shared" si="66"/>
        <v>2</v>
      </c>
      <c r="AJ476" s="64"/>
      <c r="AK476" s="71"/>
      <c r="AL476" s="207"/>
      <c r="AM476" s="207"/>
      <c r="AN476" s="124"/>
      <c r="AO476" s="239"/>
      <c r="AP476" s="239"/>
      <c r="AQ476" s="239"/>
      <c r="AR476" s="239"/>
      <c r="AS476" s="239"/>
      <c r="AT476" s="239"/>
      <c r="AU476" s="239"/>
      <c r="AV476" s="239"/>
      <c r="AW476" s="239"/>
      <c r="AX476" s="239"/>
      <c r="AY476" s="239"/>
      <c r="BA476" s="121"/>
    </row>
    <row r="477" spans="1:53">
      <c r="B477" s="68"/>
      <c r="C477" s="259">
        <v>121</v>
      </c>
      <c r="D477" s="71"/>
      <c r="E477" s="71">
        <v>3</v>
      </c>
      <c r="F477" s="174" t="s">
        <v>1811</v>
      </c>
      <c r="G477" s="350" t="s">
        <v>1812</v>
      </c>
      <c r="H477" s="354" t="s">
        <v>16</v>
      </c>
      <c r="I477" s="86" t="str">
        <f t="shared" si="61"/>
        <v>PEREMPUAN</v>
      </c>
      <c r="J477" s="351" t="s">
        <v>22</v>
      </c>
      <c r="K477" s="352">
        <v>34863</v>
      </c>
      <c r="L477" s="332">
        <f t="shared" ca="1" si="67"/>
        <v>24</v>
      </c>
      <c r="N477" s="341" t="s">
        <v>220</v>
      </c>
      <c r="O477" s="111" t="str">
        <f t="shared" si="60"/>
        <v>ISLAM</v>
      </c>
      <c r="P477" s="140" t="s">
        <v>254</v>
      </c>
      <c r="Q477" s="140" t="s">
        <v>255</v>
      </c>
      <c r="R477" s="345">
        <v>4</v>
      </c>
      <c r="S477" s="190" t="s">
        <v>785</v>
      </c>
      <c r="T477" s="140" t="s">
        <v>266</v>
      </c>
      <c r="U477" s="190"/>
      <c r="V477" s="190"/>
      <c r="W477" s="175" t="s">
        <v>1809</v>
      </c>
      <c r="X477" s="353" t="s">
        <v>1808</v>
      </c>
      <c r="Y477" s="238" t="s">
        <v>1418</v>
      </c>
      <c r="Z477" s="120"/>
      <c r="AA477" s="120"/>
      <c r="AB477" s="120"/>
      <c r="AC477" s="120"/>
      <c r="AD477" s="71" t="str">
        <f t="shared" si="62"/>
        <v>INDONESIA</v>
      </c>
      <c r="AE477" s="133" t="s">
        <v>1419</v>
      </c>
      <c r="AF477" s="122" t="s">
        <v>809</v>
      </c>
      <c r="AG477" s="71" t="s">
        <v>455</v>
      </c>
      <c r="AH477" s="71"/>
      <c r="AI477" s="64"/>
      <c r="AJ477" s="64"/>
      <c r="AK477" s="71"/>
      <c r="AL477" s="207"/>
      <c r="AM477" s="207"/>
      <c r="AN477" s="124"/>
      <c r="AO477" s="239"/>
      <c r="AP477" s="239"/>
      <c r="AQ477" s="239"/>
      <c r="AR477" s="239"/>
      <c r="AS477" s="239"/>
      <c r="AT477" s="239"/>
      <c r="AU477" s="239"/>
      <c r="AV477" s="239"/>
      <c r="AW477" s="239"/>
      <c r="AX477" s="239"/>
      <c r="AY477" s="239"/>
      <c r="BA477" s="121"/>
    </row>
    <row r="478" spans="1:53">
      <c r="A478" s="121"/>
      <c r="B478" s="355">
        <v>1429</v>
      </c>
      <c r="C478">
        <v>85</v>
      </c>
      <c r="D478">
        <v>32</v>
      </c>
      <c r="E478" s="99">
        <v>1</v>
      </c>
      <c r="F478" s="150" t="s">
        <v>1813</v>
      </c>
      <c r="G478" s="101" t="s">
        <v>1814</v>
      </c>
      <c r="H478" s="102" t="s">
        <v>23</v>
      </c>
      <c r="I478" s="103" t="str">
        <f t="shared" si="61"/>
        <v>LAKI LAKI</v>
      </c>
      <c r="J478" s="104" t="s">
        <v>452</v>
      </c>
      <c r="K478" s="105">
        <v>30693</v>
      </c>
      <c r="L478" s="106">
        <f t="shared" ca="1" si="67"/>
        <v>36</v>
      </c>
      <c r="M478" s="104"/>
      <c r="N478" s="185" t="s">
        <v>220</v>
      </c>
      <c r="O478" s="104" t="str">
        <f t="shared" si="60"/>
        <v>ISLAM</v>
      </c>
      <c r="P478" s="104" t="s">
        <v>221</v>
      </c>
      <c r="Q478" s="104" t="s">
        <v>222</v>
      </c>
      <c r="R478" s="108">
        <v>1</v>
      </c>
      <c r="S478" s="104" t="s">
        <v>223</v>
      </c>
      <c r="T478" s="104" t="s">
        <v>283</v>
      </c>
      <c r="U478" s="104" t="s">
        <v>1805</v>
      </c>
      <c r="V478" s="104" t="s">
        <v>1799</v>
      </c>
      <c r="W478" s="171" t="s">
        <v>1815</v>
      </c>
      <c r="X478" s="104" t="s">
        <v>1814</v>
      </c>
      <c r="Y478" s="238" t="s">
        <v>1418</v>
      </c>
      <c r="Z478" s="104" t="s">
        <v>22</v>
      </c>
      <c r="AA478" s="104" t="s">
        <v>229</v>
      </c>
      <c r="AB478" s="104"/>
      <c r="AC478" s="104"/>
      <c r="AD478" s="99" t="str">
        <f t="shared" si="62"/>
        <v>INDONESIA</v>
      </c>
      <c r="AE478" s="133" t="s">
        <v>1419</v>
      </c>
      <c r="AF478" s="133" t="s">
        <v>809</v>
      </c>
      <c r="AG478" s="142" t="s">
        <v>455</v>
      </c>
      <c r="AH478" s="142"/>
      <c r="AI478" s="64">
        <f>VLOOKUP(Q477,SHDK,2,FALSE)</f>
        <v>3</v>
      </c>
      <c r="AJ478" s="64"/>
      <c r="AK478" s="111"/>
      <c r="AL478" s="207"/>
      <c r="AM478" s="207"/>
      <c r="AN478" s="124">
        <f>AL478-AM478</f>
        <v>0</v>
      </c>
      <c r="AO478" s="239"/>
      <c r="AP478" s="239"/>
      <c r="AQ478" s="239"/>
      <c r="AR478" s="239"/>
      <c r="AS478" s="239"/>
      <c r="AT478" s="239"/>
      <c r="AU478" s="239"/>
      <c r="AV478" s="239"/>
      <c r="AW478" s="239"/>
      <c r="AX478" s="239"/>
      <c r="AY478" s="70">
        <f>SUM(AV478:AX478)</f>
        <v>0</v>
      </c>
      <c r="BA478" s="121"/>
    </row>
    <row r="479" spans="1:53">
      <c r="B479" s="121">
        <v>1430</v>
      </c>
      <c r="C479" s="71">
        <v>86</v>
      </c>
      <c r="E479">
        <v>2</v>
      </c>
      <c r="F479" s="160" t="s">
        <v>1816</v>
      </c>
      <c r="G479" s="89" t="s">
        <v>1817</v>
      </c>
      <c r="H479" s="90" t="s">
        <v>16</v>
      </c>
      <c r="I479" s="91" t="str">
        <f t="shared" si="61"/>
        <v>PEREMPUAN</v>
      </c>
      <c r="J479" s="64" t="s">
        <v>230</v>
      </c>
      <c r="K479" s="92">
        <v>33029</v>
      </c>
      <c r="L479" s="93">
        <f t="shared" ca="1" si="67"/>
        <v>29</v>
      </c>
      <c r="M479" s="64"/>
      <c r="N479" s="246" t="s">
        <v>220</v>
      </c>
      <c r="O479" s="64" t="str">
        <f t="shared" si="60"/>
        <v>ISLAM</v>
      </c>
      <c r="P479" s="64" t="s">
        <v>221</v>
      </c>
      <c r="Q479" s="64" t="s">
        <v>245</v>
      </c>
      <c r="R479" s="95">
        <v>3</v>
      </c>
      <c r="S479" s="64" t="s">
        <v>289</v>
      </c>
      <c r="T479" s="64" t="s">
        <v>246</v>
      </c>
      <c r="U479" s="64" t="s">
        <v>1614</v>
      </c>
      <c r="V479" s="64" t="s">
        <v>1608</v>
      </c>
      <c r="W479" s="171" t="s">
        <v>1815</v>
      </c>
      <c r="X479" s="64" t="s">
        <v>1814</v>
      </c>
      <c r="Y479" s="238" t="s">
        <v>1418</v>
      </c>
      <c r="Z479" s="64" t="s">
        <v>22</v>
      </c>
      <c r="AA479" s="64" t="s">
        <v>229</v>
      </c>
      <c r="AB479" s="120"/>
      <c r="AC479" s="120"/>
      <c r="AD479" t="str">
        <f t="shared" si="62"/>
        <v>INDONESIA</v>
      </c>
      <c r="AE479" s="133" t="s">
        <v>1419</v>
      </c>
      <c r="AF479" s="133" t="s">
        <v>809</v>
      </c>
      <c r="AG479" s="120" t="s">
        <v>166</v>
      </c>
      <c r="AH479" s="120"/>
      <c r="AI479" s="64" t="e">
        <f>VLOOKUP(Q478,SHDK,2,FALSE)</f>
        <v>#N/A</v>
      </c>
      <c r="AJ479" s="64"/>
      <c r="AK479" s="142"/>
      <c r="AN479" s="124">
        <f>AL479-AM479</f>
        <v>0</v>
      </c>
      <c r="AY479" s="70">
        <f>SUM(AV479:AX479)</f>
        <v>0</v>
      </c>
    </row>
    <row r="480" spans="1:53">
      <c r="B480" s="355">
        <v>1431</v>
      </c>
      <c r="C480">
        <v>87</v>
      </c>
      <c r="E480">
        <v>3</v>
      </c>
      <c r="F480" s="157" t="s">
        <v>1818</v>
      </c>
      <c r="G480" s="356" t="s">
        <v>1819</v>
      </c>
      <c r="H480" s="90" t="s">
        <v>23</v>
      </c>
      <c r="I480" s="91" t="str">
        <f t="shared" si="61"/>
        <v>LAKI LAKI</v>
      </c>
      <c r="J480" s="190" t="s">
        <v>229</v>
      </c>
      <c r="K480" s="191" t="s">
        <v>1820</v>
      </c>
      <c r="L480" s="93">
        <f t="shared" ca="1" si="67"/>
        <v>7</v>
      </c>
      <c r="M480" s="64"/>
      <c r="N480" s="246" t="s">
        <v>220</v>
      </c>
      <c r="O480" s="64" t="str">
        <f t="shared" si="60"/>
        <v>ISLAM</v>
      </c>
      <c r="P480" s="64" t="s">
        <v>254</v>
      </c>
      <c r="Q480" s="64" t="s">
        <v>255</v>
      </c>
      <c r="R480" s="95">
        <v>4</v>
      </c>
      <c r="S480" s="64" t="s">
        <v>265</v>
      </c>
      <c r="T480" s="64" t="s">
        <v>270</v>
      </c>
      <c r="U480" s="64" t="s">
        <v>1817</v>
      </c>
      <c r="V480" s="64" t="s">
        <v>1814</v>
      </c>
      <c r="W480" s="171" t="s">
        <v>1815</v>
      </c>
      <c r="X480" s="64" t="s">
        <v>1814</v>
      </c>
      <c r="Y480" s="238" t="s">
        <v>1418</v>
      </c>
      <c r="Z480" s="64"/>
      <c r="AA480" s="64"/>
      <c r="AB480" s="64"/>
      <c r="AC480" s="64"/>
      <c r="AD480" t="str">
        <f t="shared" si="62"/>
        <v>INDONESIA</v>
      </c>
      <c r="AE480" s="133" t="s">
        <v>1419</v>
      </c>
      <c r="AF480" s="133" t="s">
        <v>809</v>
      </c>
      <c r="AG480" s="111" t="s">
        <v>455</v>
      </c>
      <c r="AH480" s="111"/>
      <c r="AI480" s="64">
        <f>VLOOKUP(Q479,SHDK,2,FALSE)</f>
        <v>2</v>
      </c>
      <c r="AJ480" s="64"/>
      <c r="AK480" s="120"/>
      <c r="AN480" s="124"/>
    </row>
    <row r="481" spans="1:53">
      <c r="B481" s="68"/>
      <c r="C481" s="71"/>
      <c r="D481" s="71"/>
      <c r="E481" s="71"/>
      <c r="F481" s="357"/>
      <c r="G481" s="358"/>
      <c r="H481" s="354"/>
      <c r="I481" s="86"/>
      <c r="J481" s="358"/>
      <c r="K481" s="359"/>
      <c r="L481" s="332"/>
      <c r="N481" s="360"/>
      <c r="O481" s="111"/>
      <c r="P481" s="140"/>
      <c r="Q481" s="140"/>
      <c r="R481" s="345"/>
      <c r="S481" s="190"/>
      <c r="T481" s="140"/>
      <c r="U481" s="190"/>
      <c r="V481" s="190"/>
      <c r="W481" s="190"/>
      <c r="X481" s="190"/>
      <c r="Y481" s="238"/>
      <c r="Z481" s="120"/>
      <c r="AA481" s="120"/>
      <c r="AB481" s="120"/>
      <c r="AC481" s="120"/>
      <c r="AD481" s="71"/>
      <c r="AE481" s="133"/>
      <c r="AF481" s="122"/>
      <c r="AG481" s="71"/>
      <c r="AH481" s="71"/>
      <c r="AI481" s="64"/>
      <c r="AJ481" s="64"/>
      <c r="AK481" s="71"/>
      <c r="AL481" s="207"/>
      <c r="AM481" s="207"/>
      <c r="AN481" s="124"/>
      <c r="AO481" s="239"/>
      <c r="AP481" s="239"/>
      <c r="AQ481" s="239"/>
      <c r="AR481" s="239"/>
      <c r="AS481" s="239"/>
      <c r="AT481" s="239"/>
      <c r="AU481" s="239"/>
      <c r="AV481" s="239"/>
      <c r="AW481" s="239"/>
      <c r="AX481" s="239"/>
      <c r="AY481" s="239"/>
      <c r="BA481" s="121"/>
    </row>
    <row r="482" spans="1:53">
      <c r="D482" s="259"/>
      <c r="E482" s="259"/>
      <c r="F482" s="361" t="s">
        <v>1821</v>
      </c>
      <c r="G482" s="210">
        <f>COUNTIF('[1]MASTER DATA PDDK'!R349:R477,"1")</f>
        <v>24</v>
      </c>
      <c r="H482" s="210">
        <f>COUNTIF('[1]MASTER DATA PDDK'!H349:H477,"L")</f>
        <v>60</v>
      </c>
      <c r="I482" s="203" t="str">
        <f t="shared" si="61"/>
        <v/>
      </c>
      <c r="J482" s="210">
        <f>COUNTIF('[1]MASTER DATA PDDK'!H349:H477,"P")</f>
        <v>60</v>
      </c>
      <c r="L482" s="204" t="s">
        <v>822</v>
      </c>
      <c r="M482" s="205">
        <f ca="1">COUNTIF(L357:L477,"&gt;17")</f>
        <v>90</v>
      </c>
      <c r="N482" s="362"/>
      <c r="O482" s="201" t="str">
        <f t="shared" ref="O482:O503" si="68">IF(N482="1","ISLAM",IF(N482="2","KRISTEN",""))</f>
        <v/>
      </c>
      <c r="P482" s="201"/>
      <c r="Q482" s="210">
        <f>COUNTIF('[1]MASTER DATA PDDK'!Q349:Q471,"KEPALA KELUARGA")</f>
        <v>29</v>
      </c>
      <c r="R482" s="95"/>
      <c r="S482" s="64"/>
      <c r="T482" s="64"/>
      <c r="U482" s="64"/>
      <c r="V482" s="64"/>
      <c r="W482" s="111"/>
      <c r="X482" s="111"/>
      <c r="Y482" s="206"/>
      <c r="Z482" s="64"/>
      <c r="AA482" s="64"/>
      <c r="AB482" s="64"/>
      <c r="AC482" s="64"/>
      <c r="AD482" t="str">
        <f t="shared" si="62"/>
        <v/>
      </c>
      <c r="AE482" s="121"/>
      <c r="AF482" s="122"/>
      <c r="AG482" s="122"/>
      <c r="AH482" s="122"/>
      <c r="AI482" s="64" t="e">
        <f t="shared" si="66"/>
        <v>#N/A</v>
      </c>
      <c r="AJ482" s="64"/>
      <c r="AK482" s="122"/>
      <c r="AN482" s="124">
        <f t="shared" ref="AN482:AN545" si="69">AL482-AM482</f>
        <v>0</v>
      </c>
      <c r="AY482" s="70">
        <f t="shared" ref="AY482:AY512" si="70">SUM(AV482:AX482)</f>
        <v>0</v>
      </c>
    </row>
    <row r="483" spans="1:53">
      <c r="D483" s="71"/>
      <c r="E483" s="201"/>
      <c r="F483" s="201"/>
      <c r="G483" s="210"/>
      <c r="H483" s="210"/>
      <c r="I483" s="203" t="str">
        <f t="shared" si="61"/>
        <v/>
      </c>
      <c r="J483" s="210">
        <f>H482+J482</f>
        <v>120</v>
      </c>
      <c r="K483" s="211"/>
      <c r="L483" s="212"/>
      <c r="M483" s="201"/>
      <c r="N483" s="362"/>
      <c r="O483" s="201" t="str">
        <f t="shared" si="68"/>
        <v/>
      </c>
      <c r="P483" s="201"/>
      <c r="Q483" s="201"/>
      <c r="R483" s="95"/>
      <c r="S483" s="64"/>
      <c r="T483" s="64"/>
      <c r="U483" s="64"/>
      <c r="V483" s="64"/>
      <c r="W483" s="111"/>
      <c r="X483" s="111"/>
      <c r="Y483" s="206"/>
      <c r="Z483" s="64"/>
      <c r="AA483" s="64"/>
      <c r="AB483" s="64"/>
      <c r="AC483" s="64"/>
      <c r="AD483" t="str">
        <f t="shared" si="62"/>
        <v/>
      </c>
      <c r="AF483" s="122"/>
      <c r="AG483" s="122"/>
      <c r="AH483" s="122"/>
      <c r="AI483" s="64" t="e">
        <f t="shared" si="66"/>
        <v>#N/A</v>
      </c>
      <c r="AJ483" s="64"/>
      <c r="AK483" s="122"/>
      <c r="AN483" s="124">
        <f t="shared" si="69"/>
        <v>0</v>
      </c>
      <c r="AY483" s="70">
        <f t="shared" si="70"/>
        <v>0</v>
      </c>
    </row>
    <row r="484" spans="1:53">
      <c r="B484" s="68"/>
      <c r="C484" s="259"/>
      <c r="D484" s="201"/>
      <c r="E484" s="68"/>
      <c r="F484" s="206"/>
      <c r="G484" s="206"/>
      <c r="H484" s="90"/>
      <c r="I484" s="91" t="str">
        <f t="shared" si="61"/>
        <v/>
      </c>
      <c r="J484" s="64"/>
      <c r="K484" s="92"/>
      <c r="L484" s="93"/>
      <c r="M484" s="64"/>
      <c r="N484" s="363"/>
      <c r="O484" s="64" t="str">
        <f t="shared" si="68"/>
        <v/>
      </c>
      <c r="P484" s="64"/>
      <c r="Q484" s="64"/>
      <c r="R484" s="95"/>
      <c r="S484" s="64"/>
      <c r="T484" s="64"/>
      <c r="U484" s="64"/>
      <c r="V484" s="64"/>
      <c r="W484" s="111"/>
      <c r="X484" s="111"/>
      <c r="Y484" s="206"/>
      <c r="Z484" s="64"/>
      <c r="AA484" s="64"/>
      <c r="AB484" s="64"/>
      <c r="AC484" s="64"/>
      <c r="AD484" t="str">
        <f t="shared" si="62"/>
        <v/>
      </c>
      <c r="AF484" s="97"/>
      <c r="AG484" s="97"/>
      <c r="AH484" s="97"/>
      <c r="AI484" s="64" t="e">
        <f t="shared" si="66"/>
        <v>#N/A</v>
      </c>
      <c r="AJ484" s="64"/>
      <c r="AK484" s="97"/>
      <c r="AN484" s="124">
        <f t="shared" si="69"/>
        <v>0</v>
      </c>
      <c r="AY484" s="70">
        <f t="shared" si="70"/>
        <v>0</v>
      </c>
    </row>
    <row r="485" spans="1:53">
      <c r="B485" s="68"/>
      <c r="C485" s="71">
        <v>1</v>
      </c>
      <c r="D485" s="68">
        <v>1</v>
      </c>
      <c r="E485">
        <v>1</v>
      </c>
      <c r="F485" s="219" t="s">
        <v>1822</v>
      </c>
      <c r="G485" s="219" t="s">
        <v>764</v>
      </c>
      <c r="H485" s="220" t="s">
        <v>23</v>
      </c>
      <c r="I485" s="221" t="str">
        <f t="shared" si="61"/>
        <v>LAKI LAKI</v>
      </c>
      <c r="J485" s="219" t="s">
        <v>756</v>
      </c>
      <c r="K485" s="222">
        <v>21371</v>
      </c>
      <c r="L485" s="223">
        <f t="shared" ref="L485:L516" ca="1" si="71">DATEDIF(K485,TODAY(),"Y")</f>
        <v>61</v>
      </c>
      <c r="M485" s="219" t="s">
        <v>253</v>
      </c>
      <c r="N485" s="224" t="s">
        <v>220</v>
      </c>
      <c r="O485" s="219" t="str">
        <f t="shared" si="68"/>
        <v>ISLAM</v>
      </c>
      <c r="P485" s="219" t="s">
        <v>221</v>
      </c>
      <c r="Q485" s="219" t="s">
        <v>222</v>
      </c>
      <c r="R485" s="225">
        <v>1</v>
      </c>
      <c r="S485" s="219" t="s">
        <v>256</v>
      </c>
      <c r="T485" s="219" t="s">
        <v>283</v>
      </c>
      <c r="U485" s="219" t="s">
        <v>1823</v>
      </c>
      <c r="V485" s="219" t="s">
        <v>1824</v>
      </c>
      <c r="W485" s="219" t="s">
        <v>1825</v>
      </c>
      <c r="X485" s="219" t="s">
        <v>764</v>
      </c>
      <c r="Y485" s="219" t="s">
        <v>1826</v>
      </c>
      <c r="Z485" s="219" t="s">
        <v>1827</v>
      </c>
      <c r="AA485" s="219" t="s">
        <v>1828</v>
      </c>
      <c r="AB485" s="219" t="s">
        <v>1829</v>
      </c>
      <c r="AC485" s="219" t="s">
        <v>1830</v>
      </c>
      <c r="AD485" s="226" t="str">
        <f t="shared" si="62"/>
        <v>INDONESIA</v>
      </c>
      <c r="AE485" s="227" t="s">
        <v>1831</v>
      </c>
      <c r="AF485" s="227" t="s">
        <v>809</v>
      </c>
      <c r="AG485" s="228" t="s">
        <v>760</v>
      </c>
      <c r="AH485" s="228"/>
      <c r="AI485" s="64" t="e">
        <f t="shared" si="66"/>
        <v>#N/A</v>
      </c>
      <c r="AJ485" s="64"/>
      <c r="AK485" s="228"/>
      <c r="AN485" s="124">
        <f t="shared" si="69"/>
        <v>0</v>
      </c>
      <c r="AY485" s="70">
        <f t="shared" si="70"/>
        <v>0</v>
      </c>
    </row>
    <row r="486" spans="1:53">
      <c r="B486" s="68"/>
      <c r="C486" s="201">
        <v>2</v>
      </c>
      <c r="E486">
        <v>2</v>
      </c>
      <c r="F486" s="364" t="s">
        <v>1832</v>
      </c>
      <c r="G486" s="365" t="s">
        <v>1833</v>
      </c>
      <c r="H486" s="209" t="s">
        <v>16</v>
      </c>
      <c r="I486" s="215" t="str">
        <f>IF(H486="L","LAKI LAKI",IF(H486="P","PEREMPUAN",""))</f>
        <v>PEREMPUAN</v>
      </c>
      <c r="J486" s="206" t="s">
        <v>1834</v>
      </c>
      <c r="K486" s="366">
        <v>25342</v>
      </c>
      <c r="L486" s="367">
        <f t="shared" ca="1" si="71"/>
        <v>50</v>
      </c>
      <c r="M486" s="206" t="s">
        <v>476</v>
      </c>
      <c r="N486" s="368" t="s">
        <v>220</v>
      </c>
      <c r="O486" s="206" t="str">
        <f>IF(N486="1","ISLAM",IF(N486="2","KRISTEN",""))</f>
        <v>ISLAM</v>
      </c>
      <c r="P486" s="206" t="s">
        <v>221</v>
      </c>
      <c r="Q486" s="206" t="s">
        <v>245</v>
      </c>
      <c r="R486" s="369">
        <v>3</v>
      </c>
      <c r="S486" s="206" t="s">
        <v>223</v>
      </c>
      <c r="T486" s="206" t="s">
        <v>246</v>
      </c>
      <c r="U486" s="206" t="s">
        <v>734</v>
      </c>
      <c r="V486" s="206" t="s">
        <v>1835</v>
      </c>
      <c r="W486" s="370" t="s">
        <v>1836</v>
      </c>
      <c r="X486" s="206" t="s">
        <v>764</v>
      </c>
      <c r="Y486" s="206" t="s">
        <v>1826</v>
      </c>
      <c r="Z486" s="206" t="s">
        <v>22</v>
      </c>
      <c r="AA486" s="206" t="s">
        <v>229</v>
      </c>
      <c r="AB486" s="206" t="s">
        <v>230</v>
      </c>
      <c r="AC486" s="206" t="s">
        <v>231</v>
      </c>
      <c r="AD486" s="68" t="str">
        <f>IF(H486="L","INDONESIA",IF(H486="P","INDONESIA",""))</f>
        <v>INDONESIA</v>
      </c>
      <c r="AE486" s="371" t="s">
        <v>1831</v>
      </c>
      <c r="AF486" s="371" t="s">
        <v>809</v>
      </c>
      <c r="AG486" s="142" t="s">
        <v>166</v>
      </c>
      <c r="AH486" s="142"/>
      <c r="AI486" s="64">
        <f t="shared" si="66"/>
        <v>2</v>
      </c>
      <c r="AJ486" s="64"/>
      <c r="AK486" s="142"/>
      <c r="AN486" s="124"/>
    </row>
    <row r="487" spans="1:53" s="226" customFormat="1">
      <c r="A487"/>
      <c r="B487" s="68">
        <v>465</v>
      </c>
      <c r="C487" s="71">
        <v>3</v>
      </c>
      <c r="D487"/>
      <c r="E487" s="71">
        <v>3</v>
      </c>
      <c r="F487" s="143" t="s">
        <v>1837</v>
      </c>
      <c r="G487" s="144" t="s">
        <v>1838</v>
      </c>
      <c r="H487" s="145" t="s">
        <v>23</v>
      </c>
      <c r="I487" s="146" t="str">
        <f t="shared" si="61"/>
        <v>LAKI LAKI</v>
      </c>
      <c r="J487" s="120" t="s">
        <v>756</v>
      </c>
      <c r="K487" s="147">
        <v>33549</v>
      </c>
      <c r="L487" s="139">
        <f t="shared" ca="1" si="71"/>
        <v>28</v>
      </c>
      <c r="M487" s="120" t="s">
        <v>253</v>
      </c>
      <c r="N487" s="133" t="s">
        <v>220</v>
      </c>
      <c r="O487" s="120" t="str">
        <f t="shared" si="68"/>
        <v>ISLAM</v>
      </c>
      <c r="P487" s="120" t="s">
        <v>254</v>
      </c>
      <c r="Q487" s="120" t="s">
        <v>255</v>
      </c>
      <c r="R487" s="148">
        <v>4</v>
      </c>
      <c r="S487" s="120" t="s">
        <v>289</v>
      </c>
      <c r="T487" s="120" t="s">
        <v>270</v>
      </c>
      <c r="U487" s="120" t="s">
        <v>763</v>
      </c>
      <c r="V487" s="120" t="s">
        <v>764</v>
      </c>
      <c r="W487" s="149" t="s">
        <v>1825</v>
      </c>
      <c r="X487" s="120" t="s">
        <v>764</v>
      </c>
      <c r="Y487" s="372" t="s">
        <v>1826</v>
      </c>
      <c r="Z487" s="120" t="s">
        <v>22</v>
      </c>
      <c r="AA487" s="120" t="s">
        <v>229</v>
      </c>
      <c r="AB487" s="120" t="s">
        <v>230</v>
      </c>
      <c r="AC487" s="120" t="s">
        <v>231</v>
      </c>
      <c r="AD487" s="121" t="str">
        <f t="shared" si="62"/>
        <v>INDONESIA</v>
      </c>
      <c r="AE487" s="373" t="s">
        <v>1831</v>
      </c>
      <c r="AF487" s="373" t="s">
        <v>809</v>
      </c>
      <c r="AG487" s="111" t="s">
        <v>760</v>
      </c>
      <c r="AH487" s="111"/>
      <c r="AI487" s="64">
        <f t="shared" si="66"/>
        <v>3</v>
      </c>
      <c r="AJ487" s="64"/>
      <c r="AK487" s="179"/>
      <c r="AL487" s="230"/>
      <c r="AM487" s="230"/>
      <c r="AN487" s="230">
        <f t="shared" si="69"/>
        <v>0</v>
      </c>
      <c r="AO487" s="232"/>
      <c r="AP487" s="232"/>
      <c r="AQ487" s="232"/>
      <c r="AR487" s="232"/>
      <c r="AS487" s="232"/>
      <c r="AT487" s="232"/>
      <c r="AU487" s="232"/>
      <c r="AV487" s="232"/>
      <c r="AW487" s="232"/>
      <c r="AX487" s="232"/>
      <c r="AY487" s="233">
        <f t="shared" si="70"/>
        <v>0</v>
      </c>
      <c r="AZ487" s="234"/>
    </row>
    <row r="488" spans="1:53">
      <c r="B488">
        <v>466</v>
      </c>
      <c r="C488" s="201">
        <v>4</v>
      </c>
      <c r="E488" s="121">
        <v>4</v>
      </c>
      <c r="F488" s="88" t="s">
        <v>1839</v>
      </c>
      <c r="G488" s="89" t="s">
        <v>1840</v>
      </c>
      <c r="H488" s="90" t="s">
        <v>16</v>
      </c>
      <c r="I488" s="91" t="str">
        <f t="shared" si="61"/>
        <v>PEREMPUAN</v>
      </c>
      <c r="J488" s="64" t="s">
        <v>767</v>
      </c>
      <c r="K488" s="92">
        <v>35386</v>
      </c>
      <c r="L488" s="93">
        <f t="shared" ca="1" si="71"/>
        <v>23</v>
      </c>
      <c r="M488" s="64" t="s">
        <v>253</v>
      </c>
      <c r="N488" s="94" t="s">
        <v>220</v>
      </c>
      <c r="O488" s="64" t="str">
        <f t="shared" si="68"/>
        <v>ISLAM</v>
      </c>
      <c r="P488" s="64" t="s">
        <v>254</v>
      </c>
      <c r="Q488" s="64" t="s">
        <v>255</v>
      </c>
      <c r="R488" s="95">
        <v>4</v>
      </c>
      <c r="S488" s="64" t="s">
        <v>223</v>
      </c>
      <c r="T488" s="64" t="s">
        <v>270</v>
      </c>
      <c r="U488" s="64" t="s">
        <v>763</v>
      </c>
      <c r="V488" s="64" t="s">
        <v>764</v>
      </c>
      <c r="W488" s="96" t="s">
        <v>1825</v>
      </c>
      <c r="X488" s="64" t="s">
        <v>764</v>
      </c>
      <c r="Y488" s="372" t="s">
        <v>1826</v>
      </c>
      <c r="Z488" s="120" t="s">
        <v>22</v>
      </c>
      <c r="AA488" s="120" t="s">
        <v>229</v>
      </c>
      <c r="AB488" s="120" t="s">
        <v>230</v>
      </c>
      <c r="AC488" s="120" t="s">
        <v>231</v>
      </c>
      <c r="AD488" s="121" t="str">
        <f t="shared" si="62"/>
        <v>INDONESIA</v>
      </c>
      <c r="AE488" s="371" t="s">
        <v>1831</v>
      </c>
      <c r="AF488" s="122" t="s">
        <v>809</v>
      </c>
      <c r="AG488" s="142" t="s">
        <v>760</v>
      </c>
      <c r="AH488" s="142"/>
      <c r="AI488" s="64">
        <f t="shared" si="66"/>
        <v>3</v>
      </c>
      <c r="AJ488" s="64"/>
      <c r="AK488" s="142"/>
      <c r="AL488" s="207"/>
      <c r="AM488" s="207"/>
      <c r="AN488" s="124">
        <f t="shared" si="69"/>
        <v>0</v>
      </c>
      <c r="AO488" s="239"/>
      <c r="AP488" s="239"/>
      <c r="AQ488" s="239"/>
      <c r="AR488" s="239"/>
      <c r="AS488" s="239"/>
      <c r="AT488" s="239"/>
      <c r="AU488" s="239"/>
      <c r="AV488" s="239"/>
      <c r="AW488" s="239"/>
      <c r="AX488" s="239"/>
      <c r="AY488" s="239">
        <f t="shared" si="70"/>
        <v>0</v>
      </c>
      <c r="BA488" s="121"/>
    </row>
    <row r="489" spans="1:53">
      <c r="A489" s="71"/>
      <c r="B489">
        <v>467</v>
      </c>
      <c r="C489" s="71">
        <v>5</v>
      </c>
      <c r="E489">
        <v>5</v>
      </c>
      <c r="F489" s="88" t="s">
        <v>1841</v>
      </c>
      <c r="G489" s="89" t="s">
        <v>1842</v>
      </c>
      <c r="H489" s="90" t="s">
        <v>23</v>
      </c>
      <c r="I489" s="91" t="str">
        <f t="shared" si="61"/>
        <v>LAKI LAKI</v>
      </c>
      <c r="J489" s="64" t="s">
        <v>767</v>
      </c>
      <c r="K489" s="92">
        <v>35556</v>
      </c>
      <c r="L489" s="93">
        <f t="shared" ca="1" si="71"/>
        <v>22</v>
      </c>
      <c r="M489" s="64" t="s">
        <v>253</v>
      </c>
      <c r="N489" s="94" t="s">
        <v>220</v>
      </c>
      <c r="O489" s="64" t="str">
        <f t="shared" si="68"/>
        <v>ISLAM</v>
      </c>
      <c r="P489" s="64" t="s">
        <v>254</v>
      </c>
      <c r="Q489" s="64" t="s">
        <v>255</v>
      </c>
      <c r="R489" s="95">
        <v>4</v>
      </c>
      <c r="S489" s="64" t="s">
        <v>223</v>
      </c>
      <c r="T489" s="64" t="s">
        <v>270</v>
      </c>
      <c r="U489" s="64" t="s">
        <v>763</v>
      </c>
      <c r="V489" s="64" t="s">
        <v>764</v>
      </c>
      <c r="W489" s="96" t="s">
        <v>1825</v>
      </c>
      <c r="X489" s="64" t="s">
        <v>764</v>
      </c>
      <c r="Y489" s="372" t="s">
        <v>1826</v>
      </c>
      <c r="Z489" s="120" t="s">
        <v>22</v>
      </c>
      <c r="AA489" s="120" t="s">
        <v>229</v>
      </c>
      <c r="AB489" s="120" t="s">
        <v>230</v>
      </c>
      <c r="AC489" s="120" t="s">
        <v>231</v>
      </c>
      <c r="AD489" s="121" t="str">
        <f t="shared" si="62"/>
        <v>INDONESIA</v>
      </c>
      <c r="AE489" s="373" t="s">
        <v>1831</v>
      </c>
      <c r="AF489" s="122" t="s">
        <v>809</v>
      </c>
      <c r="AG489" s="142" t="s">
        <v>760</v>
      </c>
      <c r="AH489" s="142"/>
      <c r="AI489" s="64">
        <f t="shared" si="66"/>
        <v>3</v>
      </c>
      <c r="AJ489" s="64"/>
      <c r="AK489" s="142"/>
      <c r="AN489" s="124">
        <f t="shared" si="69"/>
        <v>0</v>
      </c>
      <c r="AY489" s="70">
        <f t="shared" si="70"/>
        <v>0</v>
      </c>
    </row>
    <row r="490" spans="1:53">
      <c r="B490">
        <v>468</v>
      </c>
      <c r="C490" s="201">
        <v>6</v>
      </c>
      <c r="E490">
        <v>6</v>
      </c>
      <c r="F490" s="98" t="s">
        <v>1843</v>
      </c>
      <c r="G490" s="89" t="s">
        <v>870</v>
      </c>
      <c r="H490" s="90" t="s">
        <v>16</v>
      </c>
      <c r="I490" s="91" t="str">
        <f t="shared" si="61"/>
        <v>PEREMPUAN</v>
      </c>
      <c r="J490" s="64" t="s">
        <v>1844</v>
      </c>
      <c r="K490" s="92">
        <v>35400</v>
      </c>
      <c r="L490" s="93">
        <f t="shared" ca="1" si="71"/>
        <v>23</v>
      </c>
      <c r="M490" s="64"/>
      <c r="N490" s="246" t="s">
        <v>220</v>
      </c>
      <c r="O490" s="64" t="str">
        <f t="shared" si="68"/>
        <v>ISLAM</v>
      </c>
      <c r="P490" s="64" t="s">
        <v>254</v>
      </c>
      <c r="Q490" s="64" t="s">
        <v>1845</v>
      </c>
      <c r="R490" s="95">
        <v>7</v>
      </c>
      <c r="S490" s="64" t="s">
        <v>223</v>
      </c>
      <c r="T490" s="64" t="s">
        <v>266</v>
      </c>
      <c r="U490" s="64" t="s">
        <v>1846</v>
      </c>
      <c r="V490" s="64" t="s">
        <v>1847</v>
      </c>
      <c r="W490" s="96" t="s">
        <v>1825</v>
      </c>
      <c r="X490" s="64" t="s">
        <v>764</v>
      </c>
      <c r="Y490" s="372" t="s">
        <v>1826</v>
      </c>
      <c r="Z490" s="120" t="s">
        <v>22</v>
      </c>
      <c r="AA490" s="120" t="s">
        <v>229</v>
      </c>
      <c r="AB490" s="120" t="s">
        <v>230</v>
      </c>
      <c r="AC490" s="120" t="s">
        <v>231</v>
      </c>
      <c r="AD490" s="121" t="str">
        <f t="shared" si="62"/>
        <v>INDONESIA</v>
      </c>
      <c r="AE490" s="371" t="s">
        <v>1831</v>
      </c>
      <c r="AF490" s="122" t="s">
        <v>809</v>
      </c>
      <c r="AG490" s="142" t="s">
        <v>760</v>
      </c>
      <c r="AH490" s="142"/>
      <c r="AI490" s="64" t="e">
        <f t="shared" si="66"/>
        <v>#N/A</v>
      </c>
      <c r="AJ490" s="64"/>
      <c r="AK490" s="142"/>
      <c r="AN490" s="124">
        <f t="shared" si="69"/>
        <v>0</v>
      </c>
      <c r="AY490" s="70">
        <f t="shared" si="70"/>
        <v>0</v>
      </c>
    </row>
    <row r="491" spans="1:53">
      <c r="B491">
        <v>469</v>
      </c>
      <c r="C491" s="71">
        <v>7</v>
      </c>
      <c r="D491">
        <v>2</v>
      </c>
      <c r="E491" s="99">
        <v>1</v>
      </c>
      <c r="F491" s="100" t="s">
        <v>1848</v>
      </c>
      <c r="G491" s="101" t="s">
        <v>1577</v>
      </c>
      <c r="H491" s="102" t="s">
        <v>23</v>
      </c>
      <c r="I491" s="103" t="str">
        <f t="shared" si="61"/>
        <v>LAKI LAKI</v>
      </c>
      <c r="J491" s="104" t="s">
        <v>1849</v>
      </c>
      <c r="K491" s="105">
        <v>17868</v>
      </c>
      <c r="L491" s="106">
        <f t="shared" ca="1" si="71"/>
        <v>71</v>
      </c>
      <c r="M491" s="104" t="s">
        <v>253</v>
      </c>
      <c r="N491" s="107" t="s">
        <v>1533</v>
      </c>
      <c r="O491" s="104" t="str">
        <f t="shared" si="68"/>
        <v>KRISTEN</v>
      </c>
      <c r="P491" s="104" t="s">
        <v>221</v>
      </c>
      <c r="Q491" s="104" t="s">
        <v>222</v>
      </c>
      <c r="R491" s="108">
        <v>1</v>
      </c>
      <c r="S491" s="104" t="s">
        <v>223</v>
      </c>
      <c r="T491" s="104" t="s">
        <v>283</v>
      </c>
      <c r="U491" s="104" t="s">
        <v>1850</v>
      </c>
      <c r="V491" s="104" t="s">
        <v>1851</v>
      </c>
      <c r="W491" s="109" t="s">
        <v>1852</v>
      </c>
      <c r="X491" s="104" t="s">
        <v>1577</v>
      </c>
      <c r="Y491" s="374" t="s">
        <v>1826</v>
      </c>
      <c r="Z491" s="104" t="s">
        <v>22</v>
      </c>
      <c r="AA491" s="104" t="s">
        <v>229</v>
      </c>
      <c r="AB491" s="104" t="s">
        <v>230</v>
      </c>
      <c r="AC491" s="104" t="s">
        <v>231</v>
      </c>
      <c r="AD491" s="99" t="str">
        <f t="shared" si="62"/>
        <v>INDONESIA</v>
      </c>
      <c r="AE491" s="373" t="s">
        <v>1831</v>
      </c>
      <c r="AF491" s="122" t="s">
        <v>809</v>
      </c>
      <c r="AG491" s="142" t="s">
        <v>381</v>
      </c>
      <c r="AH491" s="142"/>
      <c r="AI491" s="64" t="e">
        <f t="shared" si="66"/>
        <v>#N/A</v>
      </c>
      <c r="AJ491" s="64"/>
      <c r="AK491" s="142"/>
      <c r="AN491" s="124">
        <f t="shared" si="69"/>
        <v>0</v>
      </c>
      <c r="AY491" s="70">
        <f t="shared" si="70"/>
        <v>0</v>
      </c>
    </row>
    <row r="492" spans="1:53" s="99" customFormat="1">
      <c r="A492"/>
      <c r="B492">
        <v>470</v>
      </c>
      <c r="C492" s="201">
        <v>8</v>
      </c>
      <c r="D492"/>
      <c r="E492" s="121">
        <v>2</v>
      </c>
      <c r="F492" s="88" t="s">
        <v>1853</v>
      </c>
      <c r="G492" s="89" t="s">
        <v>1854</v>
      </c>
      <c r="H492" s="90" t="s">
        <v>16</v>
      </c>
      <c r="I492" s="91" t="str">
        <f t="shared" si="61"/>
        <v>PEREMPUAN</v>
      </c>
      <c r="J492" s="64" t="s">
        <v>1849</v>
      </c>
      <c r="K492" s="92">
        <v>19025</v>
      </c>
      <c r="L492" s="93">
        <f t="shared" ca="1" si="71"/>
        <v>68</v>
      </c>
      <c r="M492" s="64" t="s">
        <v>253</v>
      </c>
      <c r="N492" s="94" t="s">
        <v>1533</v>
      </c>
      <c r="O492" s="64" t="str">
        <f t="shared" si="68"/>
        <v>KRISTEN</v>
      </c>
      <c r="P492" s="64" t="s">
        <v>221</v>
      </c>
      <c r="Q492" s="64" t="s">
        <v>245</v>
      </c>
      <c r="R492" s="95">
        <v>3</v>
      </c>
      <c r="S492" s="64" t="s">
        <v>289</v>
      </c>
      <c r="T492" s="64" t="s">
        <v>246</v>
      </c>
      <c r="U492" s="64" t="s">
        <v>1855</v>
      </c>
      <c r="V492" s="64" t="s">
        <v>1856</v>
      </c>
      <c r="W492" s="96" t="s">
        <v>1852</v>
      </c>
      <c r="X492" s="64" t="s">
        <v>1577</v>
      </c>
      <c r="Y492" s="372" t="s">
        <v>1826</v>
      </c>
      <c r="Z492" s="120" t="s">
        <v>22</v>
      </c>
      <c r="AA492" s="120" t="s">
        <v>229</v>
      </c>
      <c r="AB492" s="120" t="s">
        <v>230</v>
      </c>
      <c r="AC492" s="120" t="s">
        <v>231</v>
      </c>
      <c r="AD492" s="121" t="str">
        <f t="shared" si="62"/>
        <v>INDONESIA</v>
      </c>
      <c r="AE492" s="371" t="s">
        <v>1831</v>
      </c>
      <c r="AF492" s="122" t="s">
        <v>809</v>
      </c>
      <c r="AG492" s="120" t="s">
        <v>381</v>
      </c>
      <c r="AH492" s="120"/>
      <c r="AI492" s="64">
        <f t="shared" si="66"/>
        <v>2</v>
      </c>
      <c r="AJ492" s="64"/>
      <c r="AK492" s="104"/>
      <c r="AL492" s="124"/>
      <c r="AM492" s="124"/>
      <c r="AN492" s="124">
        <f t="shared" si="69"/>
        <v>0</v>
      </c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70">
        <f t="shared" si="70"/>
        <v>0</v>
      </c>
      <c r="AZ492" s="71"/>
    </row>
    <row r="493" spans="1:53">
      <c r="B493">
        <v>471</v>
      </c>
      <c r="C493" s="71">
        <v>9</v>
      </c>
      <c r="E493">
        <v>3</v>
      </c>
      <c r="F493" s="88" t="s">
        <v>1857</v>
      </c>
      <c r="G493" s="89" t="s">
        <v>1858</v>
      </c>
      <c r="H493" s="90" t="s">
        <v>23</v>
      </c>
      <c r="I493" s="91" t="str">
        <f t="shared" si="61"/>
        <v>LAKI LAKI</v>
      </c>
      <c r="J493" s="64" t="s">
        <v>1859</v>
      </c>
      <c r="K493" s="92">
        <v>29770</v>
      </c>
      <c r="L493" s="93">
        <f t="shared" ca="1" si="71"/>
        <v>38</v>
      </c>
      <c r="M493" s="64" t="s">
        <v>253</v>
      </c>
      <c r="N493" s="94" t="s">
        <v>1533</v>
      </c>
      <c r="O493" s="64" t="str">
        <f t="shared" si="68"/>
        <v>KRISTEN</v>
      </c>
      <c r="P493" s="64" t="s">
        <v>221</v>
      </c>
      <c r="Q493" s="64" t="s">
        <v>255</v>
      </c>
      <c r="R493" s="95">
        <v>4</v>
      </c>
      <c r="S493" s="64" t="s">
        <v>223</v>
      </c>
      <c r="T493" s="64" t="s">
        <v>266</v>
      </c>
      <c r="U493" s="64" t="s">
        <v>1854</v>
      </c>
      <c r="V493" s="64" t="s">
        <v>1860</v>
      </c>
      <c r="W493" s="96" t="s">
        <v>1852</v>
      </c>
      <c r="X493" s="64" t="s">
        <v>1577</v>
      </c>
      <c r="Y493" s="372" t="s">
        <v>1826</v>
      </c>
      <c r="Z493" s="120" t="s">
        <v>22</v>
      </c>
      <c r="AA493" s="120" t="s">
        <v>229</v>
      </c>
      <c r="AB493" s="120" t="s">
        <v>230</v>
      </c>
      <c r="AC493" s="120" t="s">
        <v>231</v>
      </c>
      <c r="AD493" s="121" t="str">
        <f t="shared" si="62"/>
        <v>INDONESIA</v>
      </c>
      <c r="AE493" s="373" t="s">
        <v>1831</v>
      </c>
      <c r="AF493" s="122" t="s">
        <v>809</v>
      </c>
      <c r="AG493" s="142" t="s">
        <v>381</v>
      </c>
      <c r="AH493" s="142"/>
      <c r="AI493" s="64">
        <f t="shared" si="66"/>
        <v>3</v>
      </c>
      <c r="AJ493" s="64"/>
      <c r="AK493" s="142"/>
      <c r="AN493" s="124">
        <f t="shared" si="69"/>
        <v>0</v>
      </c>
      <c r="AY493" s="70">
        <f t="shared" si="70"/>
        <v>0</v>
      </c>
    </row>
    <row r="494" spans="1:53">
      <c r="A494" s="121"/>
      <c r="B494">
        <v>472</v>
      </c>
      <c r="C494" s="201">
        <v>10</v>
      </c>
      <c r="E494">
        <v>4</v>
      </c>
      <c r="F494" s="88" t="s">
        <v>1861</v>
      </c>
      <c r="G494" s="89" t="s">
        <v>1862</v>
      </c>
      <c r="H494" s="90" t="s">
        <v>23</v>
      </c>
      <c r="I494" s="91" t="str">
        <f t="shared" si="61"/>
        <v>LAKI LAKI</v>
      </c>
      <c r="J494" s="64" t="s">
        <v>1859</v>
      </c>
      <c r="K494" s="92">
        <v>33338</v>
      </c>
      <c r="L494" s="93">
        <f t="shared" ca="1" si="71"/>
        <v>29</v>
      </c>
      <c r="M494" s="64" t="s">
        <v>253</v>
      </c>
      <c r="N494" s="94" t="s">
        <v>1533</v>
      </c>
      <c r="O494" s="64" t="str">
        <f t="shared" si="68"/>
        <v>KRISTEN</v>
      </c>
      <c r="P494" s="64" t="s">
        <v>221</v>
      </c>
      <c r="Q494" s="64" t="s">
        <v>1445</v>
      </c>
      <c r="R494" s="95">
        <v>6</v>
      </c>
      <c r="S494" s="64" t="s">
        <v>289</v>
      </c>
      <c r="T494" s="64" t="s">
        <v>266</v>
      </c>
      <c r="U494" s="64" t="s">
        <v>1863</v>
      </c>
      <c r="V494" s="64" t="s">
        <v>1864</v>
      </c>
      <c r="W494" s="96" t="s">
        <v>1852</v>
      </c>
      <c r="X494" s="64" t="s">
        <v>1577</v>
      </c>
      <c r="Y494" s="372" t="s">
        <v>1826</v>
      </c>
      <c r="Z494" s="120" t="s">
        <v>22</v>
      </c>
      <c r="AA494" s="120" t="s">
        <v>229</v>
      </c>
      <c r="AB494" s="120" t="s">
        <v>230</v>
      </c>
      <c r="AC494" s="120" t="s">
        <v>231</v>
      </c>
      <c r="AD494" s="121" t="str">
        <f t="shared" si="62"/>
        <v>INDONESIA</v>
      </c>
      <c r="AE494" s="371" t="s">
        <v>1831</v>
      </c>
      <c r="AF494" s="122" t="s">
        <v>809</v>
      </c>
      <c r="AG494" s="142" t="s">
        <v>381</v>
      </c>
      <c r="AH494" s="142"/>
      <c r="AI494" s="64" t="e">
        <f t="shared" si="66"/>
        <v>#N/A</v>
      </c>
      <c r="AJ494" s="64"/>
      <c r="AK494" s="142"/>
      <c r="AN494" s="124">
        <f t="shared" si="69"/>
        <v>0</v>
      </c>
      <c r="AY494" s="70">
        <f t="shared" si="70"/>
        <v>0</v>
      </c>
    </row>
    <row r="495" spans="1:53">
      <c r="B495">
        <v>473</v>
      </c>
      <c r="C495" s="71">
        <v>11</v>
      </c>
      <c r="D495">
        <v>3</v>
      </c>
      <c r="E495" s="99">
        <v>1</v>
      </c>
      <c r="F495" s="100" t="s">
        <v>1865</v>
      </c>
      <c r="G495" s="101" t="s">
        <v>1866</v>
      </c>
      <c r="H495" s="102" t="s">
        <v>23</v>
      </c>
      <c r="I495" s="103" t="str">
        <f t="shared" si="61"/>
        <v>LAKI LAKI</v>
      </c>
      <c r="J495" s="104" t="s">
        <v>244</v>
      </c>
      <c r="K495" s="105">
        <v>21832</v>
      </c>
      <c r="L495" s="106">
        <f t="shared" ca="1" si="71"/>
        <v>60</v>
      </c>
      <c r="M495" s="104" t="s">
        <v>282</v>
      </c>
      <c r="N495" s="107" t="s">
        <v>220</v>
      </c>
      <c r="O495" s="104" t="str">
        <f t="shared" si="68"/>
        <v>ISLAM</v>
      </c>
      <c r="P495" s="104" t="s">
        <v>221</v>
      </c>
      <c r="Q495" s="104" t="s">
        <v>222</v>
      </c>
      <c r="R495" s="108">
        <v>1</v>
      </c>
      <c r="S495" s="104" t="s">
        <v>289</v>
      </c>
      <c r="T495" s="104" t="s">
        <v>283</v>
      </c>
      <c r="U495" s="104" t="s">
        <v>1867</v>
      </c>
      <c r="V495" s="104" t="s">
        <v>1868</v>
      </c>
      <c r="W495" s="109" t="s">
        <v>1869</v>
      </c>
      <c r="X495" s="104" t="s">
        <v>1866</v>
      </c>
      <c r="Y495" s="374" t="s">
        <v>1826</v>
      </c>
      <c r="Z495" s="104" t="s">
        <v>22</v>
      </c>
      <c r="AA495" s="104" t="s">
        <v>229</v>
      </c>
      <c r="AB495" s="104" t="s">
        <v>230</v>
      </c>
      <c r="AC495" s="104" t="s">
        <v>231</v>
      </c>
      <c r="AD495" s="99" t="str">
        <f t="shared" si="62"/>
        <v>INDONESIA</v>
      </c>
      <c r="AE495" s="373" t="s">
        <v>1831</v>
      </c>
      <c r="AF495" s="97" t="s">
        <v>809</v>
      </c>
      <c r="AG495" s="142" t="s">
        <v>1870</v>
      </c>
      <c r="AH495" s="142"/>
      <c r="AI495" s="64" t="e">
        <f t="shared" si="66"/>
        <v>#N/A</v>
      </c>
      <c r="AJ495" s="64"/>
      <c r="AK495" s="142"/>
      <c r="AN495" s="124">
        <f t="shared" si="69"/>
        <v>0</v>
      </c>
      <c r="AY495" s="70">
        <f t="shared" si="70"/>
        <v>0</v>
      </c>
    </row>
    <row r="496" spans="1:53" s="99" customFormat="1">
      <c r="A496"/>
      <c r="B496">
        <v>474</v>
      </c>
      <c r="C496" s="201">
        <v>12</v>
      </c>
      <c r="D496"/>
      <c r="E496" s="121">
        <v>2</v>
      </c>
      <c r="F496" s="88" t="s">
        <v>1871</v>
      </c>
      <c r="G496" s="89" t="s">
        <v>1872</v>
      </c>
      <c r="H496" s="90" t="s">
        <v>16</v>
      </c>
      <c r="I496" s="91" t="str">
        <f t="shared" si="61"/>
        <v>PEREMPUAN</v>
      </c>
      <c r="J496" s="64" t="s">
        <v>244</v>
      </c>
      <c r="K496" s="92">
        <v>27590</v>
      </c>
      <c r="L496" s="93">
        <f t="shared" ca="1" si="71"/>
        <v>44</v>
      </c>
      <c r="M496" s="64" t="s">
        <v>282</v>
      </c>
      <c r="N496" s="94" t="s">
        <v>220</v>
      </c>
      <c r="O496" s="64" t="str">
        <f t="shared" si="68"/>
        <v>ISLAM</v>
      </c>
      <c r="P496" s="64" t="s">
        <v>221</v>
      </c>
      <c r="Q496" s="64" t="s">
        <v>245</v>
      </c>
      <c r="R496" s="95">
        <v>3</v>
      </c>
      <c r="S496" s="64" t="s">
        <v>289</v>
      </c>
      <c r="T496" s="64" t="s">
        <v>246</v>
      </c>
      <c r="U496" s="64" t="s">
        <v>1873</v>
      </c>
      <c r="V496" s="64" t="s">
        <v>1874</v>
      </c>
      <c r="W496" s="96" t="s">
        <v>1869</v>
      </c>
      <c r="X496" s="64" t="s">
        <v>1866</v>
      </c>
      <c r="Y496" s="375" t="s">
        <v>1826</v>
      </c>
      <c r="Z496" s="64" t="s">
        <v>22</v>
      </c>
      <c r="AA496" s="64" t="s">
        <v>229</v>
      </c>
      <c r="AB496" s="64" t="s">
        <v>230</v>
      </c>
      <c r="AC496" s="64" t="s">
        <v>231</v>
      </c>
      <c r="AD496" t="str">
        <f t="shared" si="62"/>
        <v>INDONESIA</v>
      </c>
      <c r="AE496" s="371" t="s">
        <v>1831</v>
      </c>
      <c r="AF496" s="122" t="s">
        <v>809</v>
      </c>
      <c r="AG496" s="120" t="s">
        <v>1870</v>
      </c>
      <c r="AH496" s="120"/>
      <c r="AI496" s="64">
        <f t="shared" si="66"/>
        <v>2</v>
      </c>
      <c r="AJ496" s="64"/>
      <c r="AK496" s="104"/>
      <c r="AL496" s="124"/>
      <c r="AM496" s="124"/>
      <c r="AN496" s="124">
        <f t="shared" si="69"/>
        <v>0</v>
      </c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70">
        <f t="shared" si="70"/>
        <v>0</v>
      </c>
      <c r="AZ496" s="71"/>
    </row>
    <row r="497" spans="1:53">
      <c r="B497">
        <v>475</v>
      </c>
      <c r="C497" s="71">
        <v>13</v>
      </c>
      <c r="E497">
        <v>3</v>
      </c>
      <c r="F497" s="143" t="s">
        <v>1875</v>
      </c>
      <c r="G497" s="144" t="s">
        <v>1876</v>
      </c>
      <c r="H497" s="145" t="s">
        <v>16</v>
      </c>
      <c r="I497" s="146" t="str">
        <f t="shared" si="61"/>
        <v>PEREMPUAN</v>
      </c>
      <c r="J497" s="120" t="s">
        <v>22</v>
      </c>
      <c r="K497" s="147">
        <v>35063</v>
      </c>
      <c r="L497" s="139">
        <f t="shared" ca="1" si="71"/>
        <v>24</v>
      </c>
      <c r="M497" s="120" t="s">
        <v>253</v>
      </c>
      <c r="N497" s="133" t="s">
        <v>220</v>
      </c>
      <c r="O497" s="120" t="str">
        <f t="shared" si="68"/>
        <v>ISLAM</v>
      </c>
      <c r="P497" s="120" t="s">
        <v>254</v>
      </c>
      <c r="Q497" s="120" t="s">
        <v>255</v>
      </c>
      <c r="R497" s="148">
        <v>4</v>
      </c>
      <c r="S497" s="120" t="s">
        <v>344</v>
      </c>
      <c r="T497" s="120" t="s">
        <v>266</v>
      </c>
      <c r="U497" s="120" t="s">
        <v>1877</v>
      </c>
      <c r="V497" s="120" t="s">
        <v>1866</v>
      </c>
      <c r="W497" s="149" t="s">
        <v>1869</v>
      </c>
      <c r="X497" s="120" t="s">
        <v>1866</v>
      </c>
      <c r="Y497" s="372" t="s">
        <v>1826</v>
      </c>
      <c r="Z497" s="120" t="s">
        <v>22</v>
      </c>
      <c r="AA497" s="120" t="s">
        <v>229</v>
      </c>
      <c r="AB497" s="120" t="s">
        <v>230</v>
      </c>
      <c r="AC497" s="120" t="s">
        <v>231</v>
      </c>
      <c r="AD497" s="121" t="str">
        <f t="shared" si="62"/>
        <v>INDONESIA</v>
      </c>
      <c r="AE497" s="373" t="s">
        <v>1831</v>
      </c>
      <c r="AF497" s="122" t="s">
        <v>809</v>
      </c>
      <c r="AG497" s="142" t="s">
        <v>1870</v>
      </c>
      <c r="AH497" s="142"/>
      <c r="AI497" s="64">
        <f t="shared" si="66"/>
        <v>3</v>
      </c>
      <c r="AJ497" s="64"/>
      <c r="AK497" s="142"/>
      <c r="AN497" s="124">
        <f t="shared" si="69"/>
        <v>0</v>
      </c>
      <c r="AY497" s="70">
        <f t="shared" si="70"/>
        <v>0</v>
      </c>
    </row>
    <row r="498" spans="1:53">
      <c r="A498" s="121"/>
      <c r="B498">
        <v>476</v>
      </c>
      <c r="C498" s="201">
        <v>14</v>
      </c>
      <c r="D498">
        <v>4</v>
      </c>
      <c r="E498" s="99">
        <v>1</v>
      </c>
      <c r="F498" s="100" t="s">
        <v>1878</v>
      </c>
      <c r="G498" s="101" t="s">
        <v>1879</v>
      </c>
      <c r="H498" s="102" t="s">
        <v>23</v>
      </c>
      <c r="I498" s="103" t="str">
        <f t="shared" ref="I498:I557" si="72">IF(H498="L","LAKI LAKI",IF(H498="P","PEREMPUAN",""))</f>
        <v>LAKI LAKI</v>
      </c>
      <c r="J498" s="104" t="s">
        <v>524</v>
      </c>
      <c r="K498" s="105">
        <v>22112</v>
      </c>
      <c r="L498" s="106">
        <f t="shared" ca="1" si="71"/>
        <v>59</v>
      </c>
      <c r="M498" s="104" t="s">
        <v>253</v>
      </c>
      <c r="N498" s="107" t="s">
        <v>220</v>
      </c>
      <c r="O498" s="104" t="str">
        <f t="shared" si="68"/>
        <v>ISLAM</v>
      </c>
      <c r="P498" s="104" t="s">
        <v>221</v>
      </c>
      <c r="Q498" s="104" t="s">
        <v>222</v>
      </c>
      <c r="R498" s="108">
        <v>1</v>
      </c>
      <c r="S498" s="104" t="s">
        <v>289</v>
      </c>
      <c r="T498" s="104" t="s">
        <v>283</v>
      </c>
      <c r="U498" s="104" t="s">
        <v>1880</v>
      </c>
      <c r="V498" s="104" t="s">
        <v>1881</v>
      </c>
      <c r="W498" s="109" t="s">
        <v>1882</v>
      </c>
      <c r="X498" s="104" t="s">
        <v>1879</v>
      </c>
      <c r="Y498" s="374" t="s">
        <v>1826</v>
      </c>
      <c r="Z498" s="104" t="s">
        <v>22</v>
      </c>
      <c r="AA498" s="104" t="s">
        <v>229</v>
      </c>
      <c r="AB498" s="104" t="s">
        <v>230</v>
      </c>
      <c r="AC498" s="104" t="s">
        <v>231</v>
      </c>
      <c r="AD498" s="99" t="str">
        <f t="shared" ref="AD498:AD510" si="73">IF(H498="L","INDONESIA",IF(H498="P","INDONESIA",""))</f>
        <v>INDONESIA</v>
      </c>
      <c r="AE498" s="371" t="s">
        <v>1831</v>
      </c>
      <c r="AF498" s="122" t="s">
        <v>809</v>
      </c>
      <c r="AG498" s="142" t="s">
        <v>524</v>
      </c>
      <c r="AH498" s="142"/>
      <c r="AI498" s="64" t="e">
        <f t="shared" si="66"/>
        <v>#N/A</v>
      </c>
      <c r="AJ498" s="64"/>
      <c r="AK498" s="142"/>
      <c r="AL498" s="207"/>
      <c r="AM498" s="207"/>
      <c r="AN498" s="124">
        <f t="shared" si="69"/>
        <v>0</v>
      </c>
      <c r="AO498" s="239"/>
      <c r="AP498" s="239"/>
      <c r="AQ498" s="239"/>
      <c r="AR498" s="239"/>
      <c r="AS498" s="239"/>
      <c r="AT498" s="239"/>
      <c r="AU498" s="239"/>
      <c r="AV498" s="239"/>
      <c r="AW498" s="239"/>
      <c r="AX498" s="239"/>
      <c r="AY498" s="70">
        <f t="shared" si="70"/>
        <v>0</v>
      </c>
      <c r="BA498" s="121"/>
    </row>
    <row r="499" spans="1:53" s="99" customFormat="1">
      <c r="A499"/>
      <c r="B499">
        <v>477</v>
      </c>
      <c r="C499" s="71">
        <v>15</v>
      </c>
      <c r="D499"/>
      <c r="E499" s="121">
        <v>2</v>
      </c>
      <c r="F499" s="88" t="s">
        <v>1883</v>
      </c>
      <c r="G499" s="89" t="s">
        <v>1884</v>
      </c>
      <c r="H499" s="90" t="s">
        <v>16</v>
      </c>
      <c r="I499" s="91" t="str">
        <f t="shared" si="72"/>
        <v>PEREMPUAN</v>
      </c>
      <c r="J499" s="64" t="s">
        <v>524</v>
      </c>
      <c r="K499" s="92">
        <v>22477</v>
      </c>
      <c r="L499" s="93">
        <f t="shared" ca="1" si="71"/>
        <v>58</v>
      </c>
      <c r="M499" s="64" t="s">
        <v>253</v>
      </c>
      <c r="N499" s="94" t="s">
        <v>220</v>
      </c>
      <c r="O499" s="64" t="str">
        <f t="shared" si="68"/>
        <v>ISLAM</v>
      </c>
      <c r="P499" s="64" t="s">
        <v>221</v>
      </c>
      <c r="Q499" s="64" t="s">
        <v>245</v>
      </c>
      <c r="R499" s="95">
        <v>3</v>
      </c>
      <c r="S499" s="64" t="s">
        <v>256</v>
      </c>
      <c r="T499" s="64" t="s">
        <v>246</v>
      </c>
      <c r="U499" s="64" t="s">
        <v>1885</v>
      </c>
      <c r="V499" s="64" t="s">
        <v>1886</v>
      </c>
      <c r="W499" s="96" t="s">
        <v>1882</v>
      </c>
      <c r="X499" s="64" t="s">
        <v>1879</v>
      </c>
      <c r="Y499" s="375" t="s">
        <v>1826</v>
      </c>
      <c r="Z499" s="64" t="s">
        <v>22</v>
      </c>
      <c r="AA499" s="64" t="s">
        <v>229</v>
      </c>
      <c r="AB499" s="64" t="s">
        <v>230</v>
      </c>
      <c r="AC499" s="64" t="s">
        <v>231</v>
      </c>
      <c r="AD499" t="str">
        <f t="shared" si="73"/>
        <v>INDONESIA</v>
      </c>
      <c r="AE499" s="373" t="s">
        <v>1831</v>
      </c>
      <c r="AF499" s="122" t="s">
        <v>809</v>
      </c>
      <c r="AG499" s="120" t="s">
        <v>524</v>
      </c>
      <c r="AH499" s="120"/>
      <c r="AI499" s="64">
        <f t="shared" si="66"/>
        <v>2</v>
      </c>
      <c r="AJ499" s="64"/>
      <c r="AK499" s="104"/>
      <c r="AL499" s="124"/>
      <c r="AM499" s="124"/>
      <c r="AN499" s="124">
        <f t="shared" si="69"/>
        <v>0</v>
      </c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70">
        <f t="shared" si="70"/>
        <v>0</v>
      </c>
      <c r="AZ499" s="71"/>
    </row>
    <row r="500" spans="1:53">
      <c r="B500">
        <v>478</v>
      </c>
      <c r="C500" s="201">
        <v>16</v>
      </c>
      <c r="D500">
        <v>5</v>
      </c>
      <c r="E500" s="99">
        <v>1</v>
      </c>
      <c r="F500" s="100" t="s">
        <v>1887</v>
      </c>
      <c r="G500" s="101" t="s">
        <v>1888</v>
      </c>
      <c r="H500" s="102" t="s">
        <v>23</v>
      </c>
      <c r="I500" s="103" t="str">
        <f t="shared" si="72"/>
        <v>LAKI LAKI</v>
      </c>
      <c r="J500" s="104" t="s">
        <v>219</v>
      </c>
      <c r="K500" s="105">
        <v>26464</v>
      </c>
      <c r="L500" s="106">
        <f t="shared" ca="1" si="71"/>
        <v>47</v>
      </c>
      <c r="M500" s="104" t="s">
        <v>253</v>
      </c>
      <c r="N500" s="107" t="s">
        <v>220</v>
      </c>
      <c r="O500" s="104" t="str">
        <f t="shared" si="68"/>
        <v>ISLAM</v>
      </c>
      <c r="P500" s="104" t="s">
        <v>221</v>
      </c>
      <c r="Q500" s="104" t="s">
        <v>222</v>
      </c>
      <c r="R500" s="108">
        <v>1</v>
      </c>
      <c r="S500" s="104" t="s">
        <v>289</v>
      </c>
      <c r="T500" s="104" t="s">
        <v>283</v>
      </c>
      <c r="U500" s="104" t="s">
        <v>1889</v>
      </c>
      <c r="V500" s="104" t="s">
        <v>1890</v>
      </c>
      <c r="W500" s="109" t="s">
        <v>1891</v>
      </c>
      <c r="X500" s="104" t="s">
        <v>1888</v>
      </c>
      <c r="Y500" s="374" t="s">
        <v>1826</v>
      </c>
      <c r="Z500" s="104" t="s">
        <v>22</v>
      </c>
      <c r="AA500" s="104" t="s">
        <v>229</v>
      </c>
      <c r="AB500" s="104" t="s">
        <v>230</v>
      </c>
      <c r="AC500" s="104" t="s">
        <v>231</v>
      </c>
      <c r="AD500" s="99" t="str">
        <f t="shared" si="73"/>
        <v>INDONESIA</v>
      </c>
      <c r="AE500" s="371" t="s">
        <v>1831</v>
      </c>
      <c r="AF500" s="122" t="s">
        <v>809</v>
      </c>
      <c r="AG500" s="142" t="s">
        <v>166</v>
      </c>
      <c r="AH500" s="142"/>
      <c r="AI500" s="64" t="e">
        <f t="shared" si="66"/>
        <v>#N/A</v>
      </c>
      <c r="AJ500" s="64"/>
      <c r="AK500" s="142"/>
      <c r="AN500" s="124">
        <f t="shared" si="69"/>
        <v>0</v>
      </c>
      <c r="AY500" s="70">
        <f t="shared" si="70"/>
        <v>0</v>
      </c>
    </row>
    <row r="501" spans="1:53" s="99" customFormat="1">
      <c r="A501" s="121"/>
      <c r="B501">
        <v>479</v>
      </c>
      <c r="C501" s="71">
        <v>17</v>
      </c>
      <c r="D501"/>
      <c r="E501" s="121">
        <v>2</v>
      </c>
      <c r="F501" s="88" t="s">
        <v>1892</v>
      </c>
      <c r="G501" s="89" t="s">
        <v>1893</v>
      </c>
      <c r="H501" s="90" t="s">
        <v>16</v>
      </c>
      <c r="I501" s="91" t="str">
        <f t="shared" si="72"/>
        <v>PEREMPUAN</v>
      </c>
      <c r="J501" s="64" t="s">
        <v>219</v>
      </c>
      <c r="K501" s="92">
        <v>27114</v>
      </c>
      <c r="L501" s="93">
        <f t="shared" ca="1" si="71"/>
        <v>46</v>
      </c>
      <c r="M501" s="64" t="s">
        <v>253</v>
      </c>
      <c r="N501" s="94" t="s">
        <v>220</v>
      </c>
      <c r="O501" s="64" t="str">
        <f t="shared" si="68"/>
        <v>ISLAM</v>
      </c>
      <c r="P501" s="64" t="s">
        <v>221</v>
      </c>
      <c r="Q501" s="64" t="s">
        <v>245</v>
      </c>
      <c r="R501" s="95">
        <v>3</v>
      </c>
      <c r="S501" s="64" t="s">
        <v>289</v>
      </c>
      <c r="T501" s="64" t="s">
        <v>246</v>
      </c>
      <c r="U501" s="64" t="s">
        <v>1894</v>
      </c>
      <c r="V501" s="64" t="s">
        <v>1895</v>
      </c>
      <c r="W501" s="96" t="s">
        <v>1891</v>
      </c>
      <c r="X501" s="64" t="s">
        <v>1888</v>
      </c>
      <c r="Y501" s="375" t="s">
        <v>1826</v>
      </c>
      <c r="Z501" s="64" t="s">
        <v>22</v>
      </c>
      <c r="AA501" s="64" t="s">
        <v>229</v>
      </c>
      <c r="AB501" s="64" t="s">
        <v>230</v>
      </c>
      <c r="AC501" s="64" t="s">
        <v>231</v>
      </c>
      <c r="AD501" t="str">
        <f t="shared" si="73"/>
        <v>INDONESIA</v>
      </c>
      <c r="AE501" s="373" t="s">
        <v>1831</v>
      </c>
      <c r="AF501" s="122" t="s">
        <v>809</v>
      </c>
      <c r="AG501" s="120" t="s">
        <v>166</v>
      </c>
      <c r="AH501" s="120"/>
      <c r="AI501" s="64">
        <f t="shared" si="66"/>
        <v>2</v>
      </c>
      <c r="AJ501" s="64"/>
      <c r="AK501" s="104"/>
      <c r="AL501" s="124"/>
      <c r="AM501" s="124"/>
      <c r="AN501" s="124">
        <f t="shared" si="69"/>
        <v>0</v>
      </c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70">
        <f t="shared" si="70"/>
        <v>0</v>
      </c>
      <c r="AZ501" s="71"/>
    </row>
    <row r="502" spans="1:53">
      <c r="B502">
        <v>480</v>
      </c>
      <c r="C502" s="201">
        <v>18</v>
      </c>
      <c r="E502">
        <v>3</v>
      </c>
      <c r="F502" s="143" t="s">
        <v>1896</v>
      </c>
      <c r="G502" s="144" t="s">
        <v>1897</v>
      </c>
      <c r="H502" s="145" t="s">
        <v>23</v>
      </c>
      <c r="I502" s="146" t="str">
        <f t="shared" si="72"/>
        <v>LAKI LAKI</v>
      </c>
      <c r="J502" s="120" t="s">
        <v>230</v>
      </c>
      <c r="K502" s="147">
        <v>35065</v>
      </c>
      <c r="L502" s="139">
        <f t="shared" ca="1" si="71"/>
        <v>24</v>
      </c>
      <c r="M502" s="120" t="s">
        <v>253</v>
      </c>
      <c r="N502" s="133" t="s">
        <v>220</v>
      </c>
      <c r="O502" s="120" t="str">
        <f t="shared" si="68"/>
        <v>ISLAM</v>
      </c>
      <c r="P502" s="120" t="s">
        <v>254</v>
      </c>
      <c r="Q502" s="120" t="s">
        <v>255</v>
      </c>
      <c r="R502" s="148">
        <v>4</v>
      </c>
      <c r="S502" s="120" t="s">
        <v>223</v>
      </c>
      <c r="T502" s="120" t="s">
        <v>270</v>
      </c>
      <c r="U502" s="120" t="s">
        <v>1893</v>
      </c>
      <c r="V502" s="120" t="s">
        <v>1888</v>
      </c>
      <c r="W502" s="149" t="s">
        <v>1891</v>
      </c>
      <c r="X502" s="120" t="s">
        <v>1888</v>
      </c>
      <c r="Y502" s="372" t="s">
        <v>1826</v>
      </c>
      <c r="Z502" s="120" t="s">
        <v>22</v>
      </c>
      <c r="AA502" s="120" t="s">
        <v>229</v>
      </c>
      <c r="AB502" s="120" t="s">
        <v>230</v>
      </c>
      <c r="AC502" s="120" t="s">
        <v>231</v>
      </c>
      <c r="AD502" s="121" t="str">
        <f t="shared" si="73"/>
        <v>INDONESIA</v>
      </c>
      <c r="AE502" s="371" t="s">
        <v>1831</v>
      </c>
      <c r="AF502" s="122" t="s">
        <v>809</v>
      </c>
      <c r="AG502" s="142" t="s">
        <v>166</v>
      </c>
      <c r="AH502" s="142"/>
      <c r="AI502" s="64">
        <f t="shared" si="66"/>
        <v>3</v>
      </c>
      <c r="AJ502" s="64"/>
      <c r="AK502" s="142"/>
      <c r="AN502" s="124">
        <f t="shared" si="69"/>
        <v>0</v>
      </c>
      <c r="AY502" s="70">
        <f t="shared" si="70"/>
        <v>0</v>
      </c>
    </row>
    <row r="503" spans="1:53">
      <c r="A503" s="121"/>
      <c r="B503">
        <v>481</v>
      </c>
      <c r="C503" s="71">
        <v>19</v>
      </c>
      <c r="E503" s="121">
        <v>4</v>
      </c>
      <c r="F503" s="88" t="s">
        <v>1898</v>
      </c>
      <c r="G503" s="89" t="s">
        <v>1899</v>
      </c>
      <c r="H503" s="90" t="s">
        <v>16</v>
      </c>
      <c r="I503" s="91" t="str">
        <f t="shared" si="72"/>
        <v>PEREMPUAN</v>
      </c>
      <c r="J503" s="64" t="s">
        <v>230</v>
      </c>
      <c r="K503" s="92">
        <v>38432</v>
      </c>
      <c r="L503" s="93">
        <f t="shared" ca="1" si="71"/>
        <v>15</v>
      </c>
      <c r="M503" s="64" t="s">
        <v>253</v>
      </c>
      <c r="N503" s="94" t="s">
        <v>220</v>
      </c>
      <c r="O503" s="64" t="str">
        <f t="shared" si="68"/>
        <v>ISLAM</v>
      </c>
      <c r="P503" s="64" t="s">
        <v>254</v>
      </c>
      <c r="Q503" s="64" t="s">
        <v>255</v>
      </c>
      <c r="R503" s="95">
        <v>4</v>
      </c>
      <c r="S503" s="64" t="s">
        <v>369</v>
      </c>
      <c r="T503" s="64" t="s">
        <v>266</v>
      </c>
      <c r="U503" s="64" t="s">
        <v>1893</v>
      </c>
      <c r="V503" s="64" t="s">
        <v>1888</v>
      </c>
      <c r="W503" s="96" t="s">
        <v>1891</v>
      </c>
      <c r="X503" s="64" t="s">
        <v>1888</v>
      </c>
      <c r="Y503" s="375" t="s">
        <v>1826</v>
      </c>
      <c r="Z503" s="64" t="s">
        <v>22</v>
      </c>
      <c r="AA503" s="64" t="s">
        <v>229</v>
      </c>
      <c r="AB503" s="64" t="s">
        <v>230</v>
      </c>
      <c r="AC503" s="64" t="s">
        <v>231</v>
      </c>
      <c r="AD503" t="str">
        <f t="shared" si="73"/>
        <v>INDONESIA</v>
      </c>
      <c r="AE503" s="373" t="s">
        <v>1831</v>
      </c>
      <c r="AF503" s="122" t="s">
        <v>809</v>
      </c>
      <c r="AG503" s="142" t="s">
        <v>166</v>
      </c>
      <c r="AH503" s="142"/>
      <c r="AI503" s="64">
        <f t="shared" si="66"/>
        <v>3</v>
      </c>
      <c r="AJ503" s="64"/>
      <c r="AK503" s="142"/>
      <c r="AL503" s="207"/>
      <c r="AM503" s="207"/>
      <c r="AN503" s="124">
        <f t="shared" si="69"/>
        <v>0</v>
      </c>
      <c r="AO503" s="239"/>
      <c r="AP503" s="239"/>
      <c r="AQ503" s="239"/>
      <c r="AR503" s="239"/>
      <c r="AS503" s="239"/>
      <c r="AT503" s="239"/>
      <c r="AU503" s="239"/>
      <c r="AV503" s="239"/>
      <c r="AW503" s="239"/>
      <c r="AX503" s="239"/>
      <c r="AY503" s="70">
        <f t="shared" si="70"/>
        <v>0</v>
      </c>
      <c r="BA503" s="121"/>
    </row>
    <row r="504" spans="1:53">
      <c r="B504">
        <v>482</v>
      </c>
      <c r="C504" s="201">
        <v>20</v>
      </c>
      <c r="D504">
        <v>6</v>
      </c>
      <c r="E504" s="192">
        <v>1</v>
      </c>
      <c r="F504" s="168" t="s">
        <v>1900</v>
      </c>
      <c r="G504" s="101" t="s">
        <v>1901</v>
      </c>
      <c r="H504" s="102" t="s">
        <v>23</v>
      </c>
      <c r="I504" s="103" t="str">
        <f t="shared" si="72"/>
        <v>LAKI LAKI</v>
      </c>
      <c r="J504" s="104" t="s">
        <v>524</v>
      </c>
      <c r="K504" s="105">
        <v>28423</v>
      </c>
      <c r="L504" s="106">
        <f t="shared" ca="1" si="71"/>
        <v>42</v>
      </c>
      <c r="M504" s="104" t="s">
        <v>253</v>
      </c>
      <c r="N504" s="107" t="s">
        <v>220</v>
      </c>
      <c r="O504" s="104" t="str">
        <f>IF(N504="1","ISLAM",IF(N504="2","KRISTEN",""))</f>
        <v>ISLAM</v>
      </c>
      <c r="P504" s="104" t="s">
        <v>221</v>
      </c>
      <c r="Q504" s="104" t="s">
        <v>222</v>
      </c>
      <c r="R504" s="108">
        <v>1</v>
      </c>
      <c r="S504" s="104" t="s">
        <v>223</v>
      </c>
      <c r="T504" s="104" t="s">
        <v>283</v>
      </c>
      <c r="U504" s="104" t="s">
        <v>1902</v>
      </c>
      <c r="V504" s="104" t="s">
        <v>1903</v>
      </c>
      <c r="W504" s="109" t="s">
        <v>1904</v>
      </c>
      <c r="X504" s="104" t="s">
        <v>1901</v>
      </c>
      <c r="Y504" s="374" t="s">
        <v>1826</v>
      </c>
      <c r="Z504" s="104" t="s">
        <v>22</v>
      </c>
      <c r="AA504" s="104" t="s">
        <v>229</v>
      </c>
      <c r="AB504" s="104" t="s">
        <v>230</v>
      </c>
      <c r="AC504" s="104" t="s">
        <v>231</v>
      </c>
      <c r="AD504" s="99" t="str">
        <f t="shared" si="73"/>
        <v>INDONESIA</v>
      </c>
      <c r="AE504" s="371" t="s">
        <v>1831</v>
      </c>
      <c r="AF504" s="122" t="s">
        <v>809</v>
      </c>
      <c r="AG504" s="142" t="s">
        <v>524</v>
      </c>
      <c r="AH504" s="142"/>
      <c r="AI504" s="64" t="e">
        <f t="shared" si="66"/>
        <v>#N/A</v>
      </c>
      <c r="AJ504" s="64"/>
      <c r="AK504" s="142"/>
      <c r="AN504" s="124">
        <f t="shared" si="69"/>
        <v>0</v>
      </c>
      <c r="AY504" s="70">
        <f t="shared" si="70"/>
        <v>0</v>
      </c>
    </row>
    <row r="505" spans="1:53" s="99" customFormat="1">
      <c r="A505"/>
      <c r="B505">
        <v>483</v>
      </c>
      <c r="C505" s="71">
        <v>21</v>
      </c>
      <c r="D505"/>
      <c r="E505" s="121">
        <v>2</v>
      </c>
      <c r="F505" s="143" t="s">
        <v>1905</v>
      </c>
      <c r="G505" s="144" t="s">
        <v>1906</v>
      </c>
      <c r="H505" s="145" t="s">
        <v>16</v>
      </c>
      <c r="I505" s="146" t="str">
        <f t="shared" si="72"/>
        <v>PEREMPUAN</v>
      </c>
      <c r="J505" s="120" t="s">
        <v>524</v>
      </c>
      <c r="K505" s="147">
        <v>29643</v>
      </c>
      <c r="L505" s="139">
        <f t="shared" ca="1" si="71"/>
        <v>39</v>
      </c>
      <c r="M505" s="120" t="s">
        <v>274</v>
      </c>
      <c r="N505" s="133" t="s">
        <v>220</v>
      </c>
      <c r="O505" s="120" t="str">
        <f>IF(N505="1","ISLAM",IF(N505="2","KRISTEN",""))</f>
        <v>ISLAM</v>
      </c>
      <c r="P505" s="120" t="s">
        <v>221</v>
      </c>
      <c r="Q505" s="120" t="s">
        <v>245</v>
      </c>
      <c r="R505" s="148">
        <v>3</v>
      </c>
      <c r="S505" s="120" t="s">
        <v>289</v>
      </c>
      <c r="T505" s="120" t="s">
        <v>246</v>
      </c>
      <c r="U505" s="120" t="s">
        <v>1620</v>
      </c>
      <c r="V505" s="120" t="s">
        <v>1626</v>
      </c>
      <c r="W505" s="149" t="s">
        <v>1904</v>
      </c>
      <c r="X505" s="120" t="s">
        <v>1901</v>
      </c>
      <c r="Y505" s="372" t="s">
        <v>1826</v>
      </c>
      <c r="Z505" s="120" t="s">
        <v>22</v>
      </c>
      <c r="AA505" s="120" t="s">
        <v>229</v>
      </c>
      <c r="AB505" s="120" t="s">
        <v>230</v>
      </c>
      <c r="AC505" s="120" t="s">
        <v>231</v>
      </c>
      <c r="AD505" s="121" t="str">
        <f t="shared" si="73"/>
        <v>INDONESIA</v>
      </c>
      <c r="AE505" s="373" t="s">
        <v>1831</v>
      </c>
      <c r="AF505" s="122" t="s">
        <v>809</v>
      </c>
      <c r="AG505" s="120" t="s">
        <v>524</v>
      </c>
      <c r="AH505" s="120"/>
      <c r="AI505" s="64">
        <f t="shared" si="66"/>
        <v>2</v>
      </c>
      <c r="AJ505" s="64"/>
      <c r="AK505" s="104"/>
      <c r="AL505" s="124"/>
      <c r="AM505" s="124"/>
      <c r="AN505" s="124">
        <f t="shared" si="69"/>
        <v>0</v>
      </c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70">
        <f t="shared" si="70"/>
        <v>0</v>
      </c>
      <c r="AZ505" s="71"/>
    </row>
    <row r="506" spans="1:53">
      <c r="B506">
        <v>484</v>
      </c>
      <c r="C506" s="201">
        <v>22</v>
      </c>
      <c r="E506" s="71">
        <v>3</v>
      </c>
      <c r="F506" s="88" t="s">
        <v>1907</v>
      </c>
      <c r="G506" s="89" t="s">
        <v>1908</v>
      </c>
      <c r="H506" s="90" t="s">
        <v>16</v>
      </c>
      <c r="I506" s="91" t="str">
        <f t="shared" si="72"/>
        <v>PEREMPUAN</v>
      </c>
      <c r="J506" s="64" t="s">
        <v>230</v>
      </c>
      <c r="K506" s="92">
        <v>39021</v>
      </c>
      <c r="L506" s="93">
        <f t="shared" ca="1" si="71"/>
        <v>13</v>
      </c>
      <c r="M506" s="64" t="s">
        <v>253</v>
      </c>
      <c r="N506" s="94" t="s">
        <v>220</v>
      </c>
      <c r="O506" s="64" t="str">
        <f>IF(N506="1","ISLAM",IF(N506="2","KRISTEN",""))</f>
        <v>ISLAM</v>
      </c>
      <c r="P506" s="64" t="s">
        <v>254</v>
      </c>
      <c r="Q506" s="64" t="s">
        <v>255</v>
      </c>
      <c r="R506" s="95">
        <v>4</v>
      </c>
      <c r="S506" s="64" t="s">
        <v>369</v>
      </c>
      <c r="T506" s="64" t="s">
        <v>266</v>
      </c>
      <c r="U506" s="64" t="s">
        <v>1906</v>
      </c>
      <c r="V506" s="64" t="s">
        <v>1901</v>
      </c>
      <c r="W506" s="96" t="s">
        <v>1904</v>
      </c>
      <c r="X506" s="64" t="s">
        <v>1901</v>
      </c>
      <c r="Y506" s="375" t="s">
        <v>1826</v>
      </c>
      <c r="Z506" s="64" t="s">
        <v>22</v>
      </c>
      <c r="AA506" s="64" t="s">
        <v>229</v>
      </c>
      <c r="AB506" s="64" t="s">
        <v>230</v>
      </c>
      <c r="AC506" s="64" t="s">
        <v>231</v>
      </c>
      <c r="AD506" t="str">
        <f t="shared" si="73"/>
        <v>INDONESIA</v>
      </c>
      <c r="AE506" s="371" t="s">
        <v>1831</v>
      </c>
      <c r="AF506" s="122" t="s">
        <v>809</v>
      </c>
      <c r="AG506" s="111" t="s">
        <v>524</v>
      </c>
      <c r="AH506" s="111"/>
      <c r="AI506" s="64">
        <f t="shared" si="66"/>
        <v>3</v>
      </c>
      <c r="AJ506" s="64"/>
      <c r="AK506" s="111"/>
      <c r="AL506" s="207"/>
      <c r="AM506" s="207"/>
      <c r="AN506" s="124">
        <f t="shared" si="69"/>
        <v>0</v>
      </c>
      <c r="AO506" s="239"/>
      <c r="AP506" s="239"/>
      <c r="AQ506" s="239"/>
      <c r="AR506" s="239"/>
      <c r="AS506" s="239"/>
      <c r="AT506" s="239"/>
      <c r="AU506" s="239"/>
      <c r="AV506" s="239"/>
      <c r="AW506" s="239"/>
      <c r="AX506" s="239"/>
      <c r="AY506" s="70">
        <f t="shared" si="70"/>
        <v>0</v>
      </c>
      <c r="BA506" s="121"/>
    </row>
    <row r="507" spans="1:53">
      <c r="A507" s="121"/>
      <c r="B507">
        <v>485</v>
      </c>
      <c r="C507" s="71">
        <v>23</v>
      </c>
      <c r="E507" s="71">
        <v>4</v>
      </c>
      <c r="F507" s="193" t="s">
        <v>1909</v>
      </c>
      <c r="G507" s="144" t="s">
        <v>1910</v>
      </c>
      <c r="H507" s="145" t="s">
        <v>16</v>
      </c>
      <c r="I507" s="146" t="str">
        <f t="shared" si="72"/>
        <v>PEREMPUAN</v>
      </c>
      <c r="J507" s="120" t="s">
        <v>230</v>
      </c>
      <c r="K507" s="147">
        <v>40892</v>
      </c>
      <c r="L507" s="139">
        <f t="shared" ca="1" si="71"/>
        <v>8</v>
      </c>
      <c r="M507" s="120"/>
      <c r="N507" s="187" t="s">
        <v>220</v>
      </c>
      <c r="O507" s="120" t="str">
        <f>IF(N507="1","ISLAM",IF(N507="2","KRISTEN",""))</f>
        <v>ISLAM</v>
      </c>
      <c r="P507" s="120" t="s">
        <v>254</v>
      </c>
      <c r="Q507" s="120" t="s">
        <v>255</v>
      </c>
      <c r="R507" s="148">
        <v>4</v>
      </c>
      <c r="S507" s="120" t="s">
        <v>265</v>
      </c>
      <c r="T507" s="120" t="s">
        <v>270</v>
      </c>
      <c r="U507" s="120" t="s">
        <v>1906</v>
      </c>
      <c r="V507" s="120" t="s">
        <v>1901</v>
      </c>
      <c r="W507" s="149" t="s">
        <v>1904</v>
      </c>
      <c r="X507" s="120" t="s">
        <v>1901</v>
      </c>
      <c r="Y507" s="372" t="s">
        <v>1826</v>
      </c>
      <c r="Z507" s="120" t="s">
        <v>22</v>
      </c>
      <c r="AA507" s="120" t="s">
        <v>229</v>
      </c>
      <c r="AB507" s="120" t="s">
        <v>230</v>
      </c>
      <c r="AC507" s="120" t="s">
        <v>231</v>
      </c>
      <c r="AD507" s="121" t="str">
        <f t="shared" si="73"/>
        <v>INDONESIA</v>
      </c>
      <c r="AE507" s="373" t="s">
        <v>1831</v>
      </c>
      <c r="AF507" s="122" t="s">
        <v>809</v>
      </c>
      <c r="AG507" s="142" t="s">
        <v>524</v>
      </c>
      <c r="AH507" s="142"/>
      <c r="AI507" s="64">
        <f t="shared" si="66"/>
        <v>3</v>
      </c>
      <c r="AJ507" s="64"/>
      <c r="AK507" s="142"/>
      <c r="AN507" s="124">
        <f t="shared" si="69"/>
        <v>0</v>
      </c>
      <c r="AY507" s="70">
        <f t="shared" si="70"/>
        <v>0</v>
      </c>
    </row>
    <row r="508" spans="1:53">
      <c r="B508">
        <v>486</v>
      </c>
      <c r="C508" s="201">
        <v>24</v>
      </c>
      <c r="D508">
        <v>7</v>
      </c>
      <c r="E508" s="99">
        <v>1</v>
      </c>
      <c r="F508" s="168" t="s">
        <v>1911</v>
      </c>
      <c r="G508" s="101" t="s">
        <v>1912</v>
      </c>
      <c r="H508" s="102" t="s">
        <v>23</v>
      </c>
      <c r="I508" s="103" t="str">
        <f t="shared" si="72"/>
        <v>LAKI LAKI</v>
      </c>
      <c r="J508" s="104" t="s">
        <v>1913</v>
      </c>
      <c r="K508" s="105">
        <v>31750</v>
      </c>
      <c r="L508" s="106">
        <f t="shared" ca="1" si="71"/>
        <v>33</v>
      </c>
      <c r="M508" s="104"/>
      <c r="N508" s="185" t="s">
        <v>220</v>
      </c>
      <c r="O508" s="104" t="str">
        <f>IF(N508="1","ISLAM",IF(N508="2","KRISTEN",""))</f>
        <v>ISLAM</v>
      </c>
      <c r="P508" s="104" t="s">
        <v>221</v>
      </c>
      <c r="Q508" s="104" t="s">
        <v>222</v>
      </c>
      <c r="R508" s="108">
        <v>1</v>
      </c>
      <c r="S508" s="104" t="s">
        <v>289</v>
      </c>
      <c r="T508" s="104" t="s">
        <v>674</v>
      </c>
      <c r="U508" s="104" t="s">
        <v>1914</v>
      </c>
      <c r="V508" s="104" t="s">
        <v>1915</v>
      </c>
      <c r="W508" s="109" t="s">
        <v>1916</v>
      </c>
      <c r="X508" s="104" t="s">
        <v>1912</v>
      </c>
      <c r="Y508" s="374" t="s">
        <v>1826</v>
      </c>
      <c r="Z508" s="104" t="s">
        <v>22</v>
      </c>
      <c r="AA508" s="104" t="s">
        <v>229</v>
      </c>
      <c r="AB508" s="104" t="s">
        <v>230</v>
      </c>
      <c r="AC508" s="104" t="s">
        <v>231</v>
      </c>
      <c r="AD508" s="99" t="str">
        <f t="shared" si="73"/>
        <v>INDONESIA</v>
      </c>
      <c r="AE508" s="371" t="s">
        <v>1831</v>
      </c>
      <c r="AF508" s="122" t="s">
        <v>809</v>
      </c>
      <c r="AG508" s="142" t="s">
        <v>455</v>
      </c>
      <c r="AH508" s="142"/>
      <c r="AI508" s="64" t="e">
        <f t="shared" si="66"/>
        <v>#N/A</v>
      </c>
      <c r="AJ508" s="64"/>
      <c r="AK508" s="142"/>
      <c r="AN508" s="124">
        <f t="shared" si="69"/>
        <v>0</v>
      </c>
      <c r="AY508" s="70">
        <f t="shared" si="70"/>
        <v>0</v>
      </c>
    </row>
    <row r="509" spans="1:53" s="99" customFormat="1">
      <c r="A509"/>
      <c r="B509">
        <v>487</v>
      </c>
      <c r="C509" s="71">
        <v>25</v>
      </c>
      <c r="D509"/>
      <c r="E509" s="121">
        <v>2</v>
      </c>
      <c r="F509" s="88" t="s">
        <v>1917</v>
      </c>
      <c r="G509" s="89" t="s">
        <v>1918</v>
      </c>
      <c r="H509" s="90" t="s">
        <v>16</v>
      </c>
      <c r="I509" s="91" t="str">
        <f t="shared" si="72"/>
        <v>PEREMPUAN</v>
      </c>
      <c r="J509" s="64" t="s">
        <v>288</v>
      </c>
      <c r="K509" s="92">
        <v>30147</v>
      </c>
      <c r="L509" s="93">
        <f t="shared" ca="1" si="71"/>
        <v>37</v>
      </c>
      <c r="M509" s="64" t="s">
        <v>253</v>
      </c>
      <c r="N509" s="94" t="s">
        <v>220</v>
      </c>
      <c r="O509" s="64" t="str">
        <f t="shared" ref="O509:O567" si="74">IF(N509="1","ISLAM",IF(N509="2","KRISTEN",""))</f>
        <v>ISLAM</v>
      </c>
      <c r="P509" s="64" t="s">
        <v>221</v>
      </c>
      <c r="Q509" s="64" t="s">
        <v>245</v>
      </c>
      <c r="R509" s="95">
        <v>3</v>
      </c>
      <c r="S509" s="64" t="s">
        <v>256</v>
      </c>
      <c r="T509" s="64" t="s">
        <v>246</v>
      </c>
      <c r="U509" s="64" t="s">
        <v>1919</v>
      </c>
      <c r="V509" s="64" t="s">
        <v>1920</v>
      </c>
      <c r="W509" s="96" t="s">
        <v>1916</v>
      </c>
      <c r="X509" s="64" t="s">
        <v>1912</v>
      </c>
      <c r="Y509" s="375" t="s">
        <v>1826</v>
      </c>
      <c r="Z509" s="64" t="s">
        <v>22</v>
      </c>
      <c r="AA509" s="64" t="s">
        <v>229</v>
      </c>
      <c r="AB509" s="64" t="s">
        <v>230</v>
      </c>
      <c r="AC509" s="64" t="s">
        <v>231</v>
      </c>
      <c r="AD509" t="str">
        <f t="shared" si="73"/>
        <v>INDONESIA</v>
      </c>
      <c r="AE509" s="373" t="s">
        <v>1831</v>
      </c>
      <c r="AF509" s="122" t="s">
        <v>809</v>
      </c>
      <c r="AG509" s="120" t="s">
        <v>455</v>
      </c>
      <c r="AH509" s="120"/>
      <c r="AI509" s="64">
        <f t="shared" si="66"/>
        <v>2</v>
      </c>
      <c r="AJ509" s="64"/>
      <c r="AK509" s="104"/>
      <c r="AL509" s="124"/>
      <c r="AM509" s="124"/>
      <c r="AN509" s="124">
        <f t="shared" si="69"/>
        <v>0</v>
      </c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70">
        <f t="shared" si="70"/>
        <v>0</v>
      </c>
      <c r="AZ509" s="71"/>
    </row>
    <row r="510" spans="1:53">
      <c r="B510">
        <v>488</v>
      </c>
      <c r="C510" s="201">
        <v>26</v>
      </c>
      <c r="E510" s="121">
        <v>3</v>
      </c>
      <c r="F510" s="88" t="s">
        <v>1921</v>
      </c>
      <c r="G510" s="89" t="s">
        <v>1922</v>
      </c>
      <c r="H510" s="90" t="s">
        <v>16</v>
      </c>
      <c r="I510" s="91" t="str">
        <f t="shared" si="72"/>
        <v>PEREMPUAN</v>
      </c>
      <c r="J510" s="64" t="s">
        <v>230</v>
      </c>
      <c r="K510" s="92">
        <v>36671</v>
      </c>
      <c r="L510" s="93">
        <f t="shared" ca="1" si="71"/>
        <v>19</v>
      </c>
      <c r="M510" s="64" t="s">
        <v>253</v>
      </c>
      <c r="N510" s="94" t="s">
        <v>220</v>
      </c>
      <c r="O510" s="64" t="str">
        <f t="shared" si="74"/>
        <v>ISLAM</v>
      </c>
      <c r="P510" s="64" t="s">
        <v>254</v>
      </c>
      <c r="Q510" s="64" t="s">
        <v>255</v>
      </c>
      <c r="R510" s="95">
        <v>4</v>
      </c>
      <c r="S510" s="64" t="s">
        <v>886</v>
      </c>
      <c r="T510" s="64" t="s">
        <v>266</v>
      </c>
      <c r="U510" s="64" t="s">
        <v>1918</v>
      </c>
      <c r="V510" s="64" t="s">
        <v>1367</v>
      </c>
      <c r="W510" s="96" t="s">
        <v>1916</v>
      </c>
      <c r="X510" s="64" t="s">
        <v>1912</v>
      </c>
      <c r="Y510" s="375" t="s">
        <v>1826</v>
      </c>
      <c r="Z510" s="64" t="s">
        <v>22</v>
      </c>
      <c r="AA510" s="64" t="s">
        <v>229</v>
      </c>
      <c r="AB510" s="64" t="s">
        <v>230</v>
      </c>
      <c r="AC510" s="64" t="s">
        <v>231</v>
      </c>
      <c r="AD510" t="str">
        <f t="shared" si="73"/>
        <v>INDONESIA</v>
      </c>
      <c r="AE510" s="371" t="s">
        <v>1831</v>
      </c>
      <c r="AF510" s="122" t="s">
        <v>809</v>
      </c>
      <c r="AG510" s="111" t="s">
        <v>455</v>
      </c>
      <c r="AH510" s="111"/>
      <c r="AI510" s="64">
        <f t="shared" ref="AI510:AI575" si="75">VLOOKUP(Q510,SHDK,2,FALSE)</f>
        <v>3</v>
      </c>
      <c r="AJ510" s="64"/>
      <c r="AK510" s="111"/>
      <c r="AL510" s="207"/>
      <c r="AM510" s="207"/>
      <c r="AN510" s="124">
        <f t="shared" si="69"/>
        <v>0</v>
      </c>
      <c r="AO510" s="239"/>
      <c r="AP510" s="239"/>
      <c r="AQ510" s="239"/>
      <c r="AR510" s="239"/>
      <c r="AS510" s="239"/>
      <c r="AT510" s="239"/>
      <c r="AU510" s="239"/>
      <c r="AV510" s="239"/>
      <c r="AW510" s="239"/>
      <c r="AX510" s="239"/>
      <c r="AY510" s="70">
        <f t="shared" si="70"/>
        <v>0</v>
      </c>
      <c r="BA510" s="121"/>
    </row>
    <row r="511" spans="1:53">
      <c r="A511" s="121"/>
      <c r="B511">
        <v>489</v>
      </c>
      <c r="C511" s="71">
        <v>27</v>
      </c>
      <c r="E511" s="121">
        <v>4</v>
      </c>
      <c r="F511" s="98" t="s">
        <v>1923</v>
      </c>
      <c r="G511" s="89" t="s">
        <v>1924</v>
      </c>
      <c r="H511" s="90" t="s">
        <v>23</v>
      </c>
      <c r="I511" s="91" t="str">
        <f t="shared" si="72"/>
        <v>LAKI LAKI</v>
      </c>
      <c r="J511" s="64" t="s">
        <v>230</v>
      </c>
      <c r="K511" s="92">
        <v>41317</v>
      </c>
      <c r="L511" s="93">
        <f t="shared" ca="1" si="71"/>
        <v>7</v>
      </c>
      <c r="M511" s="64"/>
      <c r="N511" s="94" t="s">
        <v>220</v>
      </c>
      <c r="O511" s="64" t="str">
        <f t="shared" si="74"/>
        <v>ISLAM</v>
      </c>
      <c r="P511" s="64" t="s">
        <v>254</v>
      </c>
      <c r="Q511" s="64" t="s">
        <v>255</v>
      </c>
      <c r="R511" s="95">
        <v>4</v>
      </c>
      <c r="S511" s="64" t="s">
        <v>265</v>
      </c>
      <c r="T511" s="64" t="s">
        <v>270</v>
      </c>
      <c r="U511" s="64" t="s">
        <v>1918</v>
      </c>
      <c r="V511" s="64" t="s">
        <v>1925</v>
      </c>
      <c r="W511" s="96" t="s">
        <v>1916</v>
      </c>
      <c r="X511" s="64" t="s">
        <v>1912</v>
      </c>
      <c r="Y511" s="375" t="s">
        <v>1826</v>
      </c>
      <c r="Z511" s="64" t="s">
        <v>22</v>
      </c>
      <c r="AA511" s="64" t="s">
        <v>229</v>
      </c>
      <c r="AB511" s="64" t="s">
        <v>230</v>
      </c>
      <c r="AC511" s="64" t="s">
        <v>231</v>
      </c>
      <c r="AD511" t="str">
        <f>IF(H511="L","INDONESIA",IF(H511="P","INDONESIA",""))</f>
        <v>INDONESIA</v>
      </c>
      <c r="AE511" s="373" t="s">
        <v>1831</v>
      </c>
      <c r="AF511" s="122" t="s">
        <v>809</v>
      </c>
      <c r="AG511" s="111" t="s">
        <v>455</v>
      </c>
      <c r="AH511" s="111"/>
      <c r="AI511" s="64">
        <f t="shared" si="75"/>
        <v>3</v>
      </c>
      <c r="AJ511" s="64"/>
      <c r="AK511" s="111"/>
      <c r="AN511" s="124">
        <f t="shared" si="69"/>
        <v>0</v>
      </c>
      <c r="AY511" s="70">
        <f t="shared" si="70"/>
        <v>0</v>
      </c>
    </row>
    <row r="512" spans="1:53">
      <c r="B512">
        <v>490</v>
      </c>
      <c r="C512" s="201">
        <v>28</v>
      </c>
      <c r="D512">
        <v>8</v>
      </c>
      <c r="E512" s="99">
        <v>1</v>
      </c>
      <c r="F512" s="100" t="s">
        <v>1926</v>
      </c>
      <c r="G512" s="101" t="s">
        <v>1920</v>
      </c>
      <c r="H512" s="102" t="s">
        <v>23</v>
      </c>
      <c r="I512" s="103" t="str">
        <f t="shared" si="72"/>
        <v>LAKI LAKI</v>
      </c>
      <c r="J512" s="104" t="s">
        <v>452</v>
      </c>
      <c r="K512" s="105">
        <v>18094</v>
      </c>
      <c r="L512" s="106">
        <f t="shared" ca="1" si="71"/>
        <v>70</v>
      </c>
      <c r="M512" s="104" t="s">
        <v>253</v>
      </c>
      <c r="N512" s="107" t="s">
        <v>220</v>
      </c>
      <c r="O512" s="104" t="str">
        <f t="shared" si="74"/>
        <v>ISLAM</v>
      </c>
      <c r="P512" s="104" t="s">
        <v>221</v>
      </c>
      <c r="Q512" s="104" t="s">
        <v>222</v>
      </c>
      <c r="R512" s="108">
        <v>1</v>
      </c>
      <c r="S512" s="104" t="s">
        <v>256</v>
      </c>
      <c r="T512" s="104" t="s">
        <v>283</v>
      </c>
      <c r="U512" s="104" t="s">
        <v>1927</v>
      </c>
      <c r="V512" s="104" t="s">
        <v>1928</v>
      </c>
      <c r="W512" s="109" t="s">
        <v>1929</v>
      </c>
      <c r="X512" s="104" t="s">
        <v>1920</v>
      </c>
      <c r="Y512" s="374" t="s">
        <v>1826</v>
      </c>
      <c r="Z512" s="104" t="s">
        <v>22</v>
      </c>
      <c r="AA512" s="104" t="s">
        <v>229</v>
      </c>
      <c r="AB512" s="104" t="s">
        <v>230</v>
      </c>
      <c r="AC512" s="104" t="s">
        <v>231</v>
      </c>
      <c r="AD512" s="99" t="str">
        <f t="shared" ref="AD512:AD557" si="76">IF(H512="L","INDONESIA",IF(H512="P","INDONESIA",""))</f>
        <v>INDONESIA</v>
      </c>
      <c r="AE512" s="371" t="s">
        <v>1831</v>
      </c>
      <c r="AF512" s="110" t="s">
        <v>809</v>
      </c>
      <c r="AG512" s="142" t="s">
        <v>455</v>
      </c>
      <c r="AH512" s="142"/>
      <c r="AI512" s="64" t="e">
        <f t="shared" si="75"/>
        <v>#N/A</v>
      </c>
      <c r="AJ512" s="64"/>
      <c r="AK512" s="142"/>
      <c r="AL512" s="207"/>
      <c r="AM512" s="207"/>
      <c r="AN512" s="124">
        <f t="shared" si="69"/>
        <v>0</v>
      </c>
      <c r="AO512" s="239"/>
      <c r="AP512" s="239"/>
      <c r="AQ512" s="239"/>
      <c r="AR512" s="239"/>
      <c r="AS512" s="239"/>
      <c r="AT512" s="239"/>
      <c r="AU512" s="239"/>
      <c r="AV512" s="239"/>
      <c r="AW512" s="239"/>
      <c r="AX512" s="239"/>
      <c r="AY512" s="70">
        <f t="shared" si="70"/>
        <v>0</v>
      </c>
      <c r="BA512" s="121"/>
    </row>
    <row r="513" spans="1:53" s="99" customFormat="1">
      <c r="A513"/>
      <c r="B513">
        <v>491</v>
      </c>
      <c r="C513" s="71">
        <v>29</v>
      </c>
      <c r="D513"/>
      <c r="E513" s="120">
        <v>2</v>
      </c>
      <c r="F513" s="88" t="s">
        <v>1930</v>
      </c>
      <c r="G513" s="89" t="s">
        <v>1919</v>
      </c>
      <c r="H513" s="90" t="s">
        <v>16</v>
      </c>
      <c r="I513" s="91" t="str">
        <f t="shared" si="72"/>
        <v>PEREMPUAN</v>
      </c>
      <c r="J513" s="64" t="s">
        <v>1931</v>
      </c>
      <c r="K513" s="92">
        <v>19190</v>
      </c>
      <c r="L513" s="93">
        <f t="shared" ca="1" si="71"/>
        <v>67</v>
      </c>
      <c r="M513" s="64" t="s">
        <v>253</v>
      </c>
      <c r="N513" s="94" t="s">
        <v>220</v>
      </c>
      <c r="O513" s="64" t="str">
        <f t="shared" si="74"/>
        <v>ISLAM</v>
      </c>
      <c r="P513" s="64" t="s">
        <v>221</v>
      </c>
      <c r="Q513" s="64" t="s">
        <v>245</v>
      </c>
      <c r="R513" s="95">
        <v>3</v>
      </c>
      <c r="S513" s="64" t="s">
        <v>256</v>
      </c>
      <c r="T513" s="64" t="s">
        <v>246</v>
      </c>
      <c r="U513" s="64" t="s">
        <v>1932</v>
      </c>
      <c r="V513" s="64" t="s">
        <v>1933</v>
      </c>
      <c r="W513" s="96" t="s">
        <v>1929</v>
      </c>
      <c r="X513" s="64" t="s">
        <v>1920</v>
      </c>
      <c r="Y513" s="375" t="s">
        <v>1826</v>
      </c>
      <c r="Z513" s="64" t="s">
        <v>22</v>
      </c>
      <c r="AA513" s="64" t="s">
        <v>229</v>
      </c>
      <c r="AB513" s="64" t="s">
        <v>230</v>
      </c>
      <c r="AC513" s="64" t="s">
        <v>231</v>
      </c>
      <c r="AD513" t="str">
        <f t="shared" si="76"/>
        <v>INDONESIA</v>
      </c>
      <c r="AE513" s="373" t="s">
        <v>1831</v>
      </c>
      <c r="AF513" s="122" t="s">
        <v>809</v>
      </c>
      <c r="AG513" s="142" t="s">
        <v>455</v>
      </c>
      <c r="AH513" s="142"/>
      <c r="AI513" s="64">
        <f t="shared" si="75"/>
        <v>2</v>
      </c>
      <c r="AJ513" s="64"/>
      <c r="AK513" s="142"/>
      <c r="AL513" s="124"/>
      <c r="AM513" s="124"/>
      <c r="AN513" s="124">
        <f t="shared" si="69"/>
        <v>0</v>
      </c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70">
        <f t="shared" ref="AY513:AY543" si="77">SUM(AV513:AX513)</f>
        <v>0</v>
      </c>
      <c r="AZ513" s="71"/>
    </row>
    <row r="514" spans="1:53">
      <c r="B514">
        <v>492</v>
      </c>
      <c r="C514" s="201">
        <v>30</v>
      </c>
      <c r="D514">
        <v>9</v>
      </c>
      <c r="E514" s="99">
        <v>1</v>
      </c>
      <c r="F514" s="100" t="s">
        <v>1934</v>
      </c>
      <c r="G514" s="101" t="s">
        <v>1935</v>
      </c>
      <c r="H514" s="102" t="s">
        <v>23</v>
      </c>
      <c r="I514" s="103" t="str">
        <f t="shared" si="72"/>
        <v>LAKI LAKI</v>
      </c>
      <c r="J514" s="104" t="s">
        <v>288</v>
      </c>
      <c r="K514" s="105">
        <v>26825</v>
      </c>
      <c r="L514" s="106">
        <f t="shared" ca="1" si="71"/>
        <v>46</v>
      </c>
      <c r="M514" s="104" t="s">
        <v>253</v>
      </c>
      <c r="N514" s="107" t="s">
        <v>220</v>
      </c>
      <c r="O514" s="104" t="str">
        <f t="shared" si="74"/>
        <v>ISLAM</v>
      </c>
      <c r="P514" s="104" t="s">
        <v>221</v>
      </c>
      <c r="Q514" s="104" t="s">
        <v>222</v>
      </c>
      <c r="R514" s="108">
        <v>1</v>
      </c>
      <c r="S514" s="104" t="s">
        <v>223</v>
      </c>
      <c r="T514" s="104" t="s">
        <v>283</v>
      </c>
      <c r="U514" s="104" t="s">
        <v>1936</v>
      </c>
      <c r="V514" s="104" t="s">
        <v>1937</v>
      </c>
      <c r="W514" s="109" t="s">
        <v>1938</v>
      </c>
      <c r="X514" s="104" t="s">
        <v>1935</v>
      </c>
      <c r="Y514" s="374" t="s">
        <v>1826</v>
      </c>
      <c r="Z514" s="104" t="s">
        <v>22</v>
      </c>
      <c r="AA514" s="104" t="s">
        <v>229</v>
      </c>
      <c r="AB514" s="104" t="s">
        <v>230</v>
      </c>
      <c r="AC514" s="104" t="s">
        <v>231</v>
      </c>
      <c r="AD514" s="99" t="str">
        <f t="shared" si="76"/>
        <v>INDONESIA</v>
      </c>
      <c r="AE514" s="371" t="s">
        <v>1831</v>
      </c>
      <c r="AF514" s="110" t="s">
        <v>809</v>
      </c>
      <c r="AG514" s="142" t="s">
        <v>455</v>
      </c>
      <c r="AH514" s="142"/>
      <c r="AI514" s="64" t="e">
        <f t="shared" si="75"/>
        <v>#N/A</v>
      </c>
      <c r="AJ514" s="64"/>
      <c r="AK514" s="142"/>
      <c r="AN514" s="124">
        <f t="shared" si="69"/>
        <v>0</v>
      </c>
      <c r="AY514" s="70">
        <f t="shared" si="77"/>
        <v>0</v>
      </c>
    </row>
    <row r="515" spans="1:53">
      <c r="A515" s="121"/>
      <c r="B515">
        <v>493</v>
      </c>
      <c r="C515" s="71">
        <v>31</v>
      </c>
      <c r="E515" s="121">
        <v>2</v>
      </c>
      <c r="F515" s="88" t="s">
        <v>1939</v>
      </c>
      <c r="G515" s="89" t="s">
        <v>1391</v>
      </c>
      <c r="H515" s="90" t="s">
        <v>16</v>
      </c>
      <c r="I515" s="91" t="str">
        <f t="shared" si="72"/>
        <v>PEREMPUAN</v>
      </c>
      <c r="J515" s="64" t="s">
        <v>1940</v>
      </c>
      <c r="K515" s="92">
        <v>28525</v>
      </c>
      <c r="L515" s="93">
        <f t="shared" ca="1" si="71"/>
        <v>42</v>
      </c>
      <c r="M515" s="64" t="s">
        <v>253</v>
      </c>
      <c r="N515" s="94" t="s">
        <v>220</v>
      </c>
      <c r="O515" s="64" t="str">
        <f t="shared" si="74"/>
        <v>ISLAM</v>
      </c>
      <c r="P515" s="64" t="s">
        <v>221</v>
      </c>
      <c r="Q515" s="64" t="s">
        <v>245</v>
      </c>
      <c r="R515" s="95">
        <v>3</v>
      </c>
      <c r="S515" s="64" t="s">
        <v>223</v>
      </c>
      <c r="T515" s="64" t="s">
        <v>246</v>
      </c>
      <c r="U515" s="64" t="s">
        <v>902</v>
      </c>
      <c r="V515" s="64" t="s">
        <v>1941</v>
      </c>
      <c r="W515" s="96" t="s">
        <v>1938</v>
      </c>
      <c r="X515" s="64" t="s">
        <v>1935</v>
      </c>
      <c r="Y515" s="375" t="s">
        <v>1826</v>
      </c>
      <c r="Z515" s="64" t="s">
        <v>22</v>
      </c>
      <c r="AA515" s="64" t="s">
        <v>229</v>
      </c>
      <c r="AB515" s="64" t="s">
        <v>230</v>
      </c>
      <c r="AC515" s="64" t="s">
        <v>231</v>
      </c>
      <c r="AD515" t="str">
        <f t="shared" si="76"/>
        <v>INDONESIA</v>
      </c>
      <c r="AE515" s="373" t="s">
        <v>1831</v>
      </c>
      <c r="AF515" s="122" t="s">
        <v>809</v>
      </c>
      <c r="AG515" s="142" t="s">
        <v>455</v>
      </c>
      <c r="AH515" s="142"/>
      <c r="AI515" s="64">
        <f t="shared" si="75"/>
        <v>2</v>
      </c>
      <c r="AJ515" s="64"/>
      <c r="AK515" s="142"/>
      <c r="AN515" s="124">
        <f t="shared" si="69"/>
        <v>0</v>
      </c>
      <c r="AY515" s="70">
        <f t="shared" si="77"/>
        <v>0</v>
      </c>
    </row>
    <row r="516" spans="1:53">
      <c r="B516">
        <v>494</v>
      </c>
      <c r="C516" s="201">
        <v>32</v>
      </c>
      <c r="E516" s="121">
        <v>3</v>
      </c>
      <c r="F516" s="88" t="s">
        <v>1942</v>
      </c>
      <c r="G516" s="89" t="s">
        <v>1943</v>
      </c>
      <c r="H516" s="90" t="s">
        <v>16</v>
      </c>
      <c r="I516" s="91" t="str">
        <f t="shared" si="72"/>
        <v>PEREMPUAN</v>
      </c>
      <c r="J516" s="64" t="s">
        <v>230</v>
      </c>
      <c r="K516" s="92">
        <v>35977</v>
      </c>
      <c r="L516" s="93">
        <f t="shared" ca="1" si="71"/>
        <v>21</v>
      </c>
      <c r="M516" s="64" t="s">
        <v>253</v>
      </c>
      <c r="N516" s="94" t="s">
        <v>220</v>
      </c>
      <c r="O516" s="64" t="str">
        <f t="shared" si="74"/>
        <v>ISLAM</v>
      </c>
      <c r="P516" s="64" t="s">
        <v>254</v>
      </c>
      <c r="Q516" s="64" t="s">
        <v>255</v>
      </c>
      <c r="R516" s="95">
        <v>4</v>
      </c>
      <c r="S516" s="64" t="s">
        <v>344</v>
      </c>
      <c r="T516" s="64" t="s">
        <v>266</v>
      </c>
      <c r="U516" s="64" t="s">
        <v>1391</v>
      </c>
      <c r="V516" s="64" t="s">
        <v>1935</v>
      </c>
      <c r="W516" s="96" t="s">
        <v>1938</v>
      </c>
      <c r="X516" s="64" t="s">
        <v>1935</v>
      </c>
      <c r="Y516" s="375" t="s">
        <v>1826</v>
      </c>
      <c r="Z516" s="64" t="s">
        <v>22</v>
      </c>
      <c r="AA516" s="64" t="s">
        <v>229</v>
      </c>
      <c r="AB516" s="64" t="s">
        <v>230</v>
      </c>
      <c r="AC516" s="64" t="s">
        <v>231</v>
      </c>
      <c r="AD516" t="str">
        <f t="shared" si="76"/>
        <v>INDONESIA</v>
      </c>
      <c r="AE516" s="371" t="s">
        <v>1831</v>
      </c>
      <c r="AF516" s="122" t="s">
        <v>809</v>
      </c>
      <c r="AG516" s="142" t="s">
        <v>455</v>
      </c>
      <c r="AH516" s="142"/>
      <c r="AI516" s="64">
        <f t="shared" si="75"/>
        <v>3</v>
      </c>
      <c r="AJ516" s="64"/>
      <c r="AK516" s="142"/>
      <c r="AN516" s="124"/>
    </row>
    <row r="517" spans="1:53" s="99" customFormat="1">
      <c r="A517"/>
      <c r="B517">
        <v>495</v>
      </c>
      <c r="C517" s="71">
        <v>33</v>
      </c>
      <c r="D517"/>
      <c r="E517" s="121">
        <v>4</v>
      </c>
      <c r="F517" s="143" t="s">
        <v>1944</v>
      </c>
      <c r="G517" s="144" t="s">
        <v>1945</v>
      </c>
      <c r="H517" s="145" t="s">
        <v>16</v>
      </c>
      <c r="I517" s="146" t="str">
        <f t="shared" si="72"/>
        <v>PEREMPUAN</v>
      </c>
      <c r="J517" s="120" t="s">
        <v>22</v>
      </c>
      <c r="K517" s="147">
        <v>38029</v>
      </c>
      <c r="L517" s="139">
        <f t="shared" ref="L517:L548" ca="1" si="78">DATEDIF(K517,TODAY(),"Y")</f>
        <v>16</v>
      </c>
      <c r="M517" s="120" t="s">
        <v>253</v>
      </c>
      <c r="N517" s="133" t="s">
        <v>220</v>
      </c>
      <c r="O517" s="120" t="str">
        <f t="shared" si="74"/>
        <v>ISLAM</v>
      </c>
      <c r="P517" s="120" t="s">
        <v>254</v>
      </c>
      <c r="Q517" s="120" t="s">
        <v>255</v>
      </c>
      <c r="R517" s="148">
        <v>4</v>
      </c>
      <c r="S517" s="120" t="s">
        <v>369</v>
      </c>
      <c r="T517" s="120" t="s">
        <v>266</v>
      </c>
      <c r="U517" s="120" t="s">
        <v>1391</v>
      </c>
      <c r="V517" s="120" t="s">
        <v>1935</v>
      </c>
      <c r="W517" s="149" t="s">
        <v>1938</v>
      </c>
      <c r="X517" s="120" t="s">
        <v>1935</v>
      </c>
      <c r="Y517" s="372" t="s">
        <v>1826</v>
      </c>
      <c r="Z517" s="120" t="s">
        <v>22</v>
      </c>
      <c r="AA517" s="120" t="s">
        <v>229</v>
      </c>
      <c r="AB517" s="120" t="s">
        <v>230</v>
      </c>
      <c r="AC517" s="120" t="s">
        <v>231</v>
      </c>
      <c r="AD517" s="121" t="str">
        <f t="shared" si="76"/>
        <v>INDONESIA</v>
      </c>
      <c r="AE517" s="373" t="s">
        <v>1831</v>
      </c>
      <c r="AF517" s="122" t="s">
        <v>809</v>
      </c>
      <c r="AG517" s="142" t="s">
        <v>455</v>
      </c>
      <c r="AH517" s="142"/>
      <c r="AI517" s="64">
        <f t="shared" si="75"/>
        <v>3</v>
      </c>
      <c r="AJ517" s="64"/>
      <c r="AK517" s="142"/>
      <c r="AL517" s="124"/>
      <c r="AM517" s="124"/>
      <c r="AN517" s="124">
        <f t="shared" si="69"/>
        <v>0</v>
      </c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70">
        <f t="shared" si="77"/>
        <v>0</v>
      </c>
      <c r="AZ517" s="71"/>
    </row>
    <row r="518" spans="1:53">
      <c r="B518">
        <v>496</v>
      </c>
      <c r="C518" s="201">
        <v>34</v>
      </c>
      <c r="E518">
        <v>5</v>
      </c>
      <c r="F518" s="88" t="s">
        <v>1946</v>
      </c>
      <c r="G518" s="89" t="s">
        <v>1947</v>
      </c>
      <c r="H518" s="90" t="s">
        <v>16</v>
      </c>
      <c r="I518" s="91" t="str">
        <f t="shared" si="72"/>
        <v>PEREMPUAN</v>
      </c>
      <c r="J518" s="64" t="s">
        <v>230</v>
      </c>
      <c r="K518" s="92">
        <v>38992</v>
      </c>
      <c r="L518" s="93">
        <f t="shared" ca="1" si="78"/>
        <v>13</v>
      </c>
      <c r="M518" s="64" t="s">
        <v>253</v>
      </c>
      <c r="N518" s="94" t="s">
        <v>220</v>
      </c>
      <c r="O518" s="64" t="str">
        <f t="shared" si="74"/>
        <v>ISLAM</v>
      </c>
      <c r="P518" s="64" t="s">
        <v>254</v>
      </c>
      <c r="Q518" s="64" t="s">
        <v>255</v>
      </c>
      <c r="R518" s="95">
        <v>4</v>
      </c>
      <c r="S518" s="64" t="s">
        <v>369</v>
      </c>
      <c r="T518" s="64" t="s">
        <v>266</v>
      </c>
      <c r="U518" s="64" t="s">
        <v>1391</v>
      </c>
      <c r="V518" s="64" t="s">
        <v>1935</v>
      </c>
      <c r="W518" s="96" t="s">
        <v>1938</v>
      </c>
      <c r="X518" s="64" t="s">
        <v>1935</v>
      </c>
      <c r="Y518" s="375" t="s">
        <v>1826</v>
      </c>
      <c r="Z518" s="64" t="s">
        <v>22</v>
      </c>
      <c r="AA518" s="64" t="s">
        <v>229</v>
      </c>
      <c r="AB518" s="64" t="s">
        <v>230</v>
      </c>
      <c r="AC518" s="64" t="s">
        <v>231</v>
      </c>
      <c r="AD518" t="str">
        <f t="shared" si="76"/>
        <v>INDONESIA</v>
      </c>
      <c r="AE518" s="371" t="s">
        <v>1831</v>
      </c>
      <c r="AF518" s="122" t="s">
        <v>809</v>
      </c>
      <c r="AG518" s="142" t="s">
        <v>455</v>
      </c>
      <c r="AH518" s="142"/>
      <c r="AI518" s="64">
        <f t="shared" si="75"/>
        <v>3</v>
      </c>
      <c r="AJ518" s="64"/>
      <c r="AK518" s="142"/>
      <c r="AN518" s="124">
        <f t="shared" si="69"/>
        <v>0</v>
      </c>
      <c r="AY518" s="70">
        <f t="shared" si="77"/>
        <v>0</v>
      </c>
    </row>
    <row r="519" spans="1:53" s="99" customFormat="1">
      <c r="A519" s="121"/>
      <c r="B519">
        <v>497</v>
      </c>
      <c r="C519" s="71">
        <v>35</v>
      </c>
      <c r="D519">
        <v>10</v>
      </c>
      <c r="E519" s="99">
        <v>1</v>
      </c>
      <c r="F519" s="100" t="s">
        <v>1948</v>
      </c>
      <c r="G519" s="101" t="s">
        <v>1949</v>
      </c>
      <c r="H519" s="102" t="s">
        <v>23</v>
      </c>
      <c r="I519" s="103" t="str">
        <f t="shared" si="72"/>
        <v>LAKI LAKI</v>
      </c>
      <c r="J519" s="104" t="s">
        <v>414</v>
      </c>
      <c r="K519" s="105">
        <v>25203</v>
      </c>
      <c r="L519" s="106">
        <f t="shared" ca="1" si="78"/>
        <v>51</v>
      </c>
      <c r="M519" s="104" t="s">
        <v>253</v>
      </c>
      <c r="N519" s="107" t="s">
        <v>220</v>
      </c>
      <c r="O519" s="104" t="str">
        <f t="shared" si="74"/>
        <v>ISLAM</v>
      </c>
      <c r="P519" s="104" t="s">
        <v>221</v>
      </c>
      <c r="Q519" s="104" t="s">
        <v>222</v>
      </c>
      <c r="R519" s="108">
        <v>1</v>
      </c>
      <c r="S519" s="104" t="s">
        <v>256</v>
      </c>
      <c r="T519" s="104" t="s">
        <v>283</v>
      </c>
      <c r="U519" s="104" t="s">
        <v>1600</v>
      </c>
      <c r="V519" s="104" t="s">
        <v>1950</v>
      </c>
      <c r="W519" s="109" t="s">
        <v>1951</v>
      </c>
      <c r="X519" s="104" t="s">
        <v>1949</v>
      </c>
      <c r="Y519" s="374" t="s">
        <v>1826</v>
      </c>
      <c r="Z519" s="104" t="s">
        <v>22</v>
      </c>
      <c r="AA519" s="104" t="s">
        <v>229</v>
      </c>
      <c r="AB519" s="104" t="s">
        <v>230</v>
      </c>
      <c r="AC519" s="104" t="s">
        <v>231</v>
      </c>
      <c r="AD519" s="99" t="str">
        <f t="shared" si="76"/>
        <v>INDONESIA</v>
      </c>
      <c r="AE519" s="373" t="s">
        <v>1831</v>
      </c>
      <c r="AF519" s="97" t="s">
        <v>809</v>
      </c>
      <c r="AG519" s="142" t="s">
        <v>166</v>
      </c>
      <c r="AH519" s="142"/>
      <c r="AI519" s="64" t="e">
        <f t="shared" si="75"/>
        <v>#N/A</v>
      </c>
      <c r="AJ519" s="64"/>
      <c r="AK519" s="142"/>
      <c r="AL519" s="124"/>
      <c r="AM519" s="124"/>
      <c r="AN519" s="124">
        <f t="shared" si="69"/>
        <v>0</v>
      </c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70">
        <f t="shared" si="77"/>
        <v>0</v>
      </c>
      <c r="AZ519" s="71"/>
    </row>
    <row r="520" spans="1:53">
      <c r="B520">
        <v>498</v>
      </c>
      <c r="C520" s="201">
        <v>36</v>
      </c>
      <c r="E520">
        <v>2</v>
      </c>
      <c r="F520" s="88" t="s">
        <v>1952</v>
      </c>
      <c r="G520" s="89" t="s">
        <v>1953</v>
      </c>
      <c r="H520" s="90" t="s">
        <v>16</v>
      </c>
      <c r="I520" s="91" t="str">
        <f t="shared" si="72"/>
        <v>PEREMPUAN</v>
      </c>
      <c r="J520" s="64" t="s">
        <v>414</v>
      </c>
      <c r="K520" s="92">
        <v>25306</v>
      </c>
      <c r="L520" s="93">
        <f t="shared" ca="1" si="78"/>
        <v>50</v>
      </c>
      <c r="M520" s="64" t="s">
        <v>253</v>
      </c>
      <c r="N520" s="94" t="s">
        <v>220</v>
      </c>
      <c r="O520" s="64" t="str">
        <f t="shared" si="74"/>
        <v>ISLAM</v>
      </c>
      <c r="P520" s="64" t="s">
        <v>221</v>
      </c>
      <c r="Q520" s="64" t="s">
        <v>245</v>
      </c>
      <c r="R520" s="95">
        <v>3</v>
      </c>
      <c r="S520" s="64" t="s">
        <v>256</v>
      </c>
      <c r="T520" s="64" t="s">
        <v>246</v>
      </c>
      <c r="U520" s="64" t="s">
        <v>1954</v>
      </c>
      <c r="V520" s="64" t="s">
        <v>1955</v>
      </c>
      <c r="W520" s="96" t="s">
        <v>1951</v>
      </c>
      <c r="X520" s="64" t="s">
        <v>1949</v>
      </c>
      <c r="Y520" s="375" t="s">
        <v>1826</v>
      </c>
      <c r="Z520" s="64" t="s">
        <v>22</v>
      </c>
      <c r="AA520" s="64" t="s">
        <v>229</v>
      </c>
      <c r="AB520" s="64" t="s">
        <v>230</v>
      </c>
      <c r="AC520" s="64" t="s">
        <v>231</v>
      </c>
      <c r="AD520" t="str">
        <f t="shared" si="76"/>
        <v>INDONESIA</v>
      </c>
      <c r="AE520" s="371" t="s">
        <v>1831</v>
      </c>
      <c r="AF520" s="122" t="s">
        <v>809</v>
      </c>
      <c r="AG520" s="142" t="s">
        <v>166</v>
      </c>
      <c r="AH520" s="142"/>
      <c r="AI520" s="64">
        <f t="shared" si="75"/>
        <v>2</v>
      </c>
      <c r="AJ520" s="64"/>
      <c r="AK520" s="142"/>
      <c r="AN520" s="124">
        <f t="shared" si="69"/>
        <v>0</v>
      </c>
      <c r="AY520" s="70">
        <f t="shared" si="77"/>
        <v>0</v>
      </c>
    </row>
    <row r="521" spans="1:53">
      <c r="A521" s="121"/>
      <c r="B521">
        <v>499</v>
      </c>
      <c r="C521" s="71">
        <v>37</v>
      </c>
      <c r="E521">
        <v>3</v>
      </c>
      <c r="F521" s="143" t="s">
        <v>1956</v>
      </c>
      <c r="G521" s="144" t="s">
        <v>1957</v>
      </c>
      <c r="H521" s="145" t="s">
        <v>23</v>
      </c>
      <c r="I521" s="146" t="str">
        <f t="shared" si="72"/>
        <v>LAKI LAKI</v>
      </c>
      <c r="J521" s="120" t="s">
        <v>414</v>
      </c>
      <c r="K521" s="147">
        <v>33087</v>
      </c>
      <c r="L521" s="139">
        <f t="shared" ca="1" si="78"/>
        <v>29</v>
      </c>
      <c r="M521" s="120" t="s">
        <v>253</v>
      </c>
      <c r="N521" s="133" t="s">
        <v>220</v>
      </c>
      <c r="O521" s="120" t="str">
        <f t="shared" si="74"/>
        <v>ISLAM</v>
      </c>
      <c r="P521" s="120" t="s">
        <v>254</v>
      </c>
      <c r="Q521" s="120" t="s">
        <v>255</v>
      </c>
      <c r="R521" s="148">
        <v>4</v>
      </c>
      <c r="S521" s="120" t="s">
        <v>1958</v>
      </c>
      <c r="T521" s="120" t="s">
        <v>266</v>
      </c>
      <c r="U521" s="120" t="s">
        <v>1953</v>
      </c>
      <c r="V521" s="120" t="s">
        <v>1949</v>
      </c>
      <c r="W521" s="149" t="s">
        <v>1951</v>
      </c>
      <c r="X521" s="120" t="s">
        <v>1949</v>
      </c>
      <c r="Y521" s="372" t="s">
        <v>1826</v>
      </c>
      <c r="Z521" s="120" t="s">
        <v>22</v>
      </c>
      <c r="AA521" s="120" t="s">
        <v>229</v>
      </c>
      <c r="AB521" s="120" t="s">
        <v>230</v>
      </c>
      <c r="AC521" s="120" t="s">
        <v>231</v>
      </c>
      <c r="AD521" s="121" t="str">
        <f t="shared" si="76"/>
        <v>INDONESIA</v>
      </c>
      <c r="AE521" s="373" t="s">
        <v>1831</v>
      </c>
      <c r="AF521" s="122" t="s">
        <v>809</v>
      </c>
      <c r="AG521" s="142" t="s">
        <v>166</v>
      </c>
      <c r="AH521" s="142"/>
      <c r="AI521" s="64">
        <f t="shared" si="75"/>
        <v>3</v>
      </c>
      <c r="AJ521" s="64"/>
      <c r="AK521" s="142"/>
      <c r="AN521" s="124">
        <f t="shared" si="69"/>
        <v>0</v>
      </c>
      <c r="AY521" s="70">
        <f t="shared" si="77"/>
        <v>0</v>
      </c>
    </row>
    <row r="522" spans="1:53">
      <c r="B522">
        <v>500</v>
      </c>
      <c r="C522" s="201">
        <v>38</v>
      </c>
      <c r="E522" s="120">
        <v>4</v>
      </c>
      <c r="F522" s="88" t="s">
        <v>1959</v>
      </c>
      <c r="G522" s="89" t="s">
        <v>1960</v>
      </c>
      <c r="H522" s="90" t="s">
        <v>16</v>
      </c>
      <c r="I522" s="91" t="str">
        <f t="shared" si="72"/>
        <v>PEREMPUAN</v>
      </c>
      <c r="J522" s="64" t="s">
        <v>414</v>
      </c>
      <c r="K522" s="92">
        <v>34583</v>
      </c>
      <c r="L522" s="93">
        <f t="shared" ca="1" si="78"/>
        <v>25</v>
      </c>
      <c r="M522" s="64" t="s">
        <v>253</v>
      </c>
      <c r="N522" s="94" t="s">
        <v>220</v>
      </c>
      <c r="O522" s="64" t="str">
        <f t="shared" si="74"/>
        <v>ISLAM</v>
      </c>
      <c r="P522" s="64" t="s">
        <v>254</v>
      </c>
      <c r="Q522" s="64" t="s">
        <v>255</v>
      </c>
      <c r="R522" s="95">
        <v>4</v>
      </c>
      <c r="S522" s="64" t="s">
        <v>344</v>
      </c>
      <c r="T522" s="64" t="s">
        <v>266</v>
      </c>
      <c r="U522" s="64" t="s">
        <v>1953</v>
      </c>
      <c r="V522" s="64" t="s">
        <v>1949</v>
      </c>
      <c r="W522" s="96" t="s">
        <v>1951</v>
      </c>
      <c r="X522" s="64" t="s">
        <v>1949</v>
      </c>
      <c r="Y522" s="375" t="s">
        <v>1826</v>
      </c>
      <c r="Z522" s="64" t="s">
        <v>22</v>
      </c>
      <c r="AA522" s="64" t="s">
        <v>229</v>
      </c>
      <c r="AB522" s="64" t="s">
        <v>230</v>
      </c>
      <c r="AC522" s="64" t="s">
        <v>231</v>
      </c>
      <c r="AD522" t="str">
        <f t="shared" si="76"/>
        <v>INDONESIA</v>
      </c>
      <c r="AE522" s="371" t="s">
        <v>1831</v>
      </c>
      <c r="AF522" s="122" t="s">
        <v>809</v>
      </c>
      <c r="AG522" s="142" t="s">
        <v>166</v>
      </c>
      <c r="AH522" s="142"/>
      <c r="AI522" s="64">
        <f t="shared" si="75"/>
        <v>3</v>
      </c>
      <c r="AJ522" s="64"/>
      <c r="AK522" s="142"/>
      <c r="AL522" s="207"/>
      <c r="AM522" s="207"/>
      <c r="AN522" s="124">
        <f t="shared" si="69"/>
        <v>0</v>
      </c>
      <c r="AO522" s="239"/>
      <c r="AP522" s="239"/>
      <c r="AQ522" s="239"/>
      <c r="AR522" s="239"/>
      <c r="AS522" s="239"/>
      <c r="AT522" s="239"/>
      <c r="AU522" s="239"/>
      <c r="AV522" s="239"/>
      <c r="AW522" s="239"/>
      <c r="AX522" s="239"/>
      <c r="AY522" s="70">
        <f t="shared" si="77"/>
        <v>0</v>
      </c>
      <c r="BA522" s="121"/>
    </row>
    <row r="523" spans="1:53">
      <c r="B523">
        <v>501</v>
      </c>
      <c r="C523" s="71">
        <v>39</v>
      </c>
      <c r="E523">
        <v>5</v>
      </c>
      <c r="F523" s="88" t="s">
        <v>1961</v>
      </c>
      <c r="G523" s="89" t="s">
        <v>1962</v>
      </c>
      <c r="H523" s="90" t="s">
        <v>16</v>
      </c>
      <c r="I523" s="91" t="str">
        <f t="shared" si="72"/>
        <v>PEREMPUAN</v>
      </c>
      <c r="J523" s="64" t="s">
        <v>230</v>
      </c>
      <c r="K523" s="92">
        <v>36373</v>
      </c>
      <c r="L523" s="93">
        <f t="shared" ca="1" si="78"/>
        <v>20</v>
      </c>
      <c r="M523" s="64" t="s">
        <v>253</v>
      </c>
      <c r="N523" s="94" t="s">
        <v>220</v>
      </c>
      <c r="O523" s="64" t="str">
        <f t="shared" si="74"/>
        <v>ISLAM</v>
      </c>
      <c r="P523" s="64" t="s">
        <v>254</v>
      </c>
      <c r="Q523" s="64" t="s">
        <v>255</v>
      </c>
      <c r="R523" s="95">
        <v>4</v>
      </c>
      <c r="S523" s="64" t="s">
        <v>886</v>
      </c>
      <c r="T523" s="64" t="s">
        <v>266</v>
      </c>
      <c r="U523" s="64" t="s">
        <v>1953</v>
      </c>
      <c r="V523" s="64" t="s">
        <v>1949</v>
      </c>
      <c r="W523" s="96" t="s">
        <v>1951</v>
      </c>
      <c r="X523" s="64" t="s">
        <v>1949</v>
      </c>
      <c r="Y523" s="375" t="s">
        <v>1826</v>
      </c>
      <c r="Z523" s="64" t="s">
        <v>22</v>
      </c>
      <c r="AA523" s="64" t="s">
        <v>229</v>
      </c>
      <c r="AB523" s="64" t="s">
        <v>230</v>
      </c>
      <c r="AC523" s="64" t="s">
        <v>231</v>
      </c>
      <c r="AD523" t="str">
        <f t="shared" si="76"/>
        <v>INDONESIA</v>
      </c>
      <c r="AE523" s="373" t="s">
        <v>1831</v>
      </c>
      <c r="AF523" s="122" t="s">
        <v>809</v>
      </c>
      <c r="AG523" s="142" t="s">
        <v>166</v>
      </c>
      <c r="AH523" s="142"/>
      <c r="AI523" s="64">
        <f t="shared" si="75"/>
        <v>3</v>
      </c>
      <c r="AJ523" s="64"/>
      <c r="AK523" s="142"/>
      <c r="AN523" s="124">
        <f t="shared" si="69"/>
        <v>0</v>
      </c>
      <c r="AY523" s="70">
        <f t="shared" si="77"/>
        <v>0</v>
      </c>
    </row>
    <row r="524" spans="1:53" s="99" customFormat="1">
      <c r="A524"/>
      <c r="B524">
        <v>502</v>
      </c>
      <c r="C524" s="201">
        <v>40</v>
      </c>
      <c r="D524">
        <v>11</v>
      </c>
      <c r="E524" s="99">
        <v>1</v>
      </c>
      <c r="F524" s="100" t="s">
        <v>1963</v>
      </c>
      <c r="G524" s="101" t="s">
        <v>1964</v>
      </c>
      <c r="H524" s="102" t="s">
        <v>23</v>
      </c>
      <c r="I524" s="103" t="str">
        <f t="shared" si="72"/>
        <v>LAKI LAKI</v>
      </c>
      <c r="J524" s="104" t="s">
        <v>524</v>
      </c>
      <c r="K524" s="105">
        <v>27946</v>
      </c>
      <c r="L524" s="106">
        <f t="shared" ca="1" si="78"/>
        <v>43</v>
      </c>
      <c r="M524" s="104" t="s">
        <v>253</v>
      </c>
      <c r="N524" s="107" t="s">
        <v>220</v>
      </c>
      <c r="O524" s="104" t="str">
        <f t="shared" si="74"/>
        <v>ISLAM</v>
      </c>
      <c r="P524" s="104" t="s">
        <v>221</v>
      </c>
      <c r="Q524" s="104" t="s">
        <v>222</v>
      </c>
      <c r="R524" s="108">
        <v>1</v>
      </c>
      <c r="S524" s="104" t="s">
        <v>289</v>
      </c>
      <c r="T524" s="104" t="s">
        <v>283</v>
      </c>
      <c r="U524" s="104" t="s">
        <v>1965</v>
      </c>
      <c r="V524" s="104" t="s">
        <v>1966</v>
      </c>
      <c r="W524" s="109" t="s">
        <v>1967</v>
      </c>
      <c r="X524" s="104" t="s">
        <v>1964</v>
      </c>
      <c r="Y524" s="374" t="s">
        <v>1826</v>
      </c>
      <c r="Z524" s="104" t="s">
        <v>22</v>
      </c>
      <c r="AA524" s="104" t="s">
        <v>229</v>
      </c>
      <c r="AB524" s="104" t="s">
        <v>230</v>
      </c>
      <c r="AC524" s="104" t="s">
        <v>231</v>
      </c>
      <c r="AD524" s="99" t="str">
        <f t="shared" si="76"/>
        <v>INDONESIA</v>
      </c>
      <c r="AE524" s="371" t="s">
        <v>1831</v>
      </c>
      <c r="AF524" s="122" t="s">
        <v>809</v>
      </c>
      <c r="AG524" s="142" t="s">
        <v>524</v>
      </c>
      <c r="AH524" s="142"/>
      <c r="AI524" s="64" t="e">
        <f t="shared" si="75"/>
        <v>#N/A</v>
      </c>
      <c r="AJ524" s="64"/>
      <c r="AK524" s="142"/>
      <c r="AL524" s="124"/>
      <c r="AM524" s="124"/>
      <c r="AN524" s="124">
        <f t="shared" si="69"/>
        <v>0</v>
      </c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70">
        <f t="shared" si="77"/>
        <v>0</v>
      </c>
      <c r="AZ524" s="71"/>
    </row>
    <row r="525" spans="1:53">
      <c r="B525">
        <v>503</v>
      </c>
      <c r="C525" s="71">
        <v>41</v>
      </c>
      <c r="E525">
        <v>2</v>
      </c>
      <c r="F525" s="88" t="s">
        <v>1968</v>
      </c>
      <c r="G525" s="89" t="s">
        <v>1969</v>
      </c>
      <c r="H525" s="90" t="s">
        <v>16</v>
      </c>
      <c r="I525" s="91" t="str">
        <f t="shared" si="72"/>
        <v>PEREMPUAN</v>
      </c>
      <c r="J525" s="64" t="s">
        <v>524</v>
      </c>
      <c r="K525" s="92">
        <v>28570</v>
      </c>
      <c r="L525" s="93">
        <f t="shared" ca="1" si="78"/>
        <v>42</v>
      </c>
      <c r="M525" s="64" t="s">
        <v>253</v>
      </c>
      <c r="N525" s="94" t="s">
        <v>220</v>
      </c>
      <c r="O525" s="64" t="str">
        <f t="shared" si="74"/>
        <v>ISLAM</v>
      </c>
      <c r="P525" s="64" t="s">
        <v>221</v>
      </c>
      <c r="Q525" s="64" t="s">
        <v>245</v>
      </c>
      <c r="R525" s="376">
        <v>3</v>
      </c>
      <c r="S525" s="64" t="s">
        <v>223</v>
      </c>
      <c r="T525" s="64" t="s">
        <v>246</v>
      </c>
      <c r="U525" s="64" t="s">
        <v>1970</v>
      </c>
      <c r="V525" s="64" t="s">
        <v>1553</v>
      </c>
      <c r="W525" s="96" t="s">
        <v>1967</v>
      </c>
      <c r="X525" s="64" t="s">
        <v>1964</v>
      </c>
      <c r="Y525" s="375" t="s">
        <v>1826</v>
      </c>
      <c r="Z525" s="64" t="s">
        <v>22</v>
      </c>
      <c r="AA525" s="64" t="s">
        <v>229</v>
      </c>
      <c r="AB525" s="64" t="s">
        <v>230</v>
      </c>
      <c r="AC525" s="64" t="s">
        <v>231</v>
      </c>
      <c r="AD525" t="str">
        <f t="shared" si="76"/>
        <v>INDONESIA</v>
      </c>
      <c r="AE525" s="373" t="s">
        <v>1831</v>
      </c>
      <c r="AF525" s="122" t="s">
        <v>809</v>
      </c>
      <c r="AG525" s="142" t="s">
        <v>524</v>
      </c>
      <c r="AH525" s="142"/>
      <c r="AI525" s="64">
        <f t="shared" si="75"/>
        <v>2</v>
      </c>
      <c r="AJ525" s="64"/>
      <c r="AK525" s="142"/>
      <c r="AN525" s="124">
        <f t="shared" si="69"/>
        <v>0</v>
      </c>
      <c r="AY525" s="70">
        <f t="shared" si="77"/>
        <v>0</v>
      </c>
    </row>
    <row r="526" spans="1:53">
      <c r="A526" s="121"/>
      <c r="B526">
        <v>504</v>
      </c>
      <c r="C526" s="201">
        <v>42</v>
      </c>
      <c r="E526" s="121">
        <v>3</v>
      </c>
      <c r="F526" s="143" t="s">
        <v>1971</v>
      </c>
      <c r="G526" s="144" t="s">
        <v>1972</v>
      </c>
      <c r="H526" s="145" t="s">
        <v>23</v>
      </c>
      <c r="I526" s="146" t="str">
        <f t="shared" si="72"/>
        <v>LAKI LAKI</v>
      </c>
      <c r="J526" s="120" t="s">
        <v>524</v>
      </c>
      <c r="K526" s="147">
        <v>37809</v>
      </c>
      <c r="L526" s="139">
        <f t="shared" ca="1" si="78"/>
        <v>16</v>
      </c>
      <c r="M526" s="120" t="s">
        <v>253</v>
      </c>
      <c r="N526" s="133" t="s">
        <v>220</v>
      </c>
      <c r="O526" s="120" t="str">
        <f t="shared" si="74"/>
        <v>ISLAM</v>
      </c>
      <c r="P526" s="120" t="s">
        <v>254</v>
      </c>
      <c r="Q526" s="120" t="s">
        <v>255</v>
      </c>
      <c r="R526" s="148">
        <v>4</v>
      </c>
      <c r="S526" s="120" t="s">
        <v>369</v>
      </c>
      <c r="T526" s="120" t="s">
        <v>266</v>
      </c>
      <c r="U526" s="120" t="s">
        <v>1969</v>
      </c>
      <c r="V526" s="120" t="s">
        <v>1964</v>
      </c>
      <c r="W526" s="149" t="s">
        <v>1967</v>
      </c>
      <c r="X526" s="120" t="s">
        <v>1964</v>
      </c>
      <c r="Y526" s="372" t="s">
        <v>1826</v>
      </c>
      <c r="Z526" s="120" t="s">
        <v>22</v>
      </c>
      <c r="AA526" s="120" t="s">
        <v>229</v>
      </c>
      <c r="AB526" s="120" t="s">
        <v>230</v>
      </c>
      <c r="AC526" s="120" t="s">
        <v>231</v>
      </c>
      <c r="AD526" s="121" t="str">
        <f t="shared" si="76"/>
        <v>INDONESIA</v>
      </c>
      <c r="AE526" s="371" t="s">
        <v>1831</v>
      </c>
      <c r="AF526" s="122" t="s">
        <v>809</v>
      </c>
      <c r="AG526" s="142" t="s">
        <v>524</v>
      </c>
      <c r="AH526" s="142"/>
      <c r="AI526" s="64">
        <f t="shared" si="75"/>
        <v>3</v>
      </c>
      <c r="AJ526" s="64"/>
      <c r="AK526" s="142"/>
      <c r="AL526" s="207"/>
      <c r="AM526" s="207"/>
      <c r="AN526" s="124">
        <f t="shared" si="69"/>
        <v>0</v>
      </c>
      <c r="AO526" s="239"/>
      <c r="AP526" s="239"/>
      <c r="AQ526" s="239"/>
      <c r="AR526" s="239"/>
      <c r="AS526" s="239"/>
      <c r="AT526" s="239"/>
      <c r="AU526" s="239"/>
      <c r="AV526" s="239"/>
      <c r="AW526" s="239"/>
      <c r="AX526" s="239"/>
      <c r="AY526" s="70">
        <f t="shared" si="77"/>
        <v>0</v>
      </c>
      <c r="BA526" s="121"/>
    </row>
    <row r="527" spans="1:53">
      <c r="B527">
        <v>505</v>
      </c>
      <c r="C527" s="71">
        <v>43</v>
      </c>
      <c r="E527">
        <v>4</v>
      </c>
      <c r="F527" s="160" t="s">
        <v>1973</v>
      </c>
      <c r="G527" s="89" t="s">
        <v>1974</v>
      </c>
      <c r="H527" s="90" t="s">
        <v>23</v>
      </c>
      <c r="I527" s="91" t="str">
        <f t="shared" si="72"/>
        <v>LAKI LAKI</v>
      </c>
      <c r="J527" s="64" t="s">
        <v>230</v>
      </c>
      <c r="K527" s="92">
        <v>40221</v>
      </c>
      <c r="L527" s="93">
        <f t="shared" ca="1" si="78"/>
        <v>10</v>
      </c>
      <c r="M527" s="64"/>
      <c r="N527" s="246" t="s">
        <v>220</v>
      </c>
      <c r="O527" s="64" t="str">
        <f t="shared" si="74"/>
        <v>ISLAM</v>
      </c>
      <c r="P527" s="64" t="s">
        <v>254</v>
      </c>
      <c r="Q527" s="64" t="s">
        <v>255</v>
      </c>
      <c r="R527" s="95">
        <v>4</v>
      </c>
      <c r="S527" s="64" t="s">
        <v>265</v>
      </c>
      <c r="T527" s="64" t="s">
        <v>270</v>
      </c>
      <c r="U527" s="64" t="s">
        <v>1969</v>
      </c>
      <c r="V527" s="64" t="s">
        <v>1964</v>
      </c>
      <c r="W527" s="96" t="s">
        <v>1967</v>
      </c>
      <c r="X527" s="64" t="s">
        <v>1964</v>
      </c>
      <c r="Y527" s="375" t="s">
        <v>1826</v>
      </c>
      <c r="Z527" s="64" t="s">
        <v>22</v>
      </c>
      <c r="AA527" s="64" t="s">
        <v>229</v>
      </c>
      <c r="AB527" s="64" t="s">
        <v>230</v>
      </c>
      <c r="AC527" s="64" t="s">
        <v>231</v>
      </c>
      <c r="AD527" t="str">
        <f t="shared" si="76"/>
        <v>INDONESIA</v>
      </c>
      <c r="AE527" s="373" t="s">
        <v>1831</v>
      </c>
      <c r="AF527" s="122" t="s">
        <v>809</v>
      </c>
      <c r="AG527" s="142" t="s">
        <v>524</v>
      </c>
      <c r="AH527" s="142"/>
      <c r="AI527" s="64">
        <f t="shared" si="75"/>
        <v>3</v>
      </c>
      <c r="AJ527" s="64"/>
      <c r="AK527" s="142"/>
      <c r="AN527" s="124">
        <f t="shared" si="69"/>
        <v>0</v>
      </c>
      <c r="AY527" s="70">
        <f t="shared" si="77"/>
        <v>0</v>
      </c>
    </row>
    <row r="528" spans="1:53">
      <c r="B528">
        <v>506</v>
      </c>
      <c r="C528" s="201">
        <v>44</v>
      </c>
      <c r="D528">
        <v>12</v>
      </c>
      <c r="E528" s="99">
        <v>1</v>
      </c>
      <c r="F528" s="100" t="s">
        <v>1975</v>
      </c>
      <c r="G528" s="101" t="s">
        <v>1976</v>
      </c>
      <c r="H528" s="102" t="s">
        <v>23</v>
      </c>
      <c r="I528" s="103" t="str">
        <f t="shared" si="72"/>
        <v>LAKI LAKI</v>
      </c>
      <c r="J528" s="104" t="s">
        <v>524</v>
      </c>
      <c r="K528" s="105">
        <v>28533</v>
      </c>
      <c r="L528" s="106">
        <f t="shared" ca="1" si="78"/>
        <v>42</v>
      </c>
      <c r="M528" s="104" t="s">
        <v>253</v>
      </c>
      <c r="N528" s="107" t="s">
        <v>220</v>
      </c>
      <c r="O528" s="104" t="str">
        <f t="shared" si="74"/>
        <v>ISLAM</v>
      </c>
      <c r="P528" s="104" t="s">
        <v>221</v>
      </c>
      <c r="Q528" s="104" t="s">
        <v>222</v>
      </c>
      <c r="R528" s="108">
        <v>1</v>
      </c>
      <c r="S528" s="104" t="s">
        <v>256</v>
      </c>
      <c r="T528" s="104" t="s">
        <v>283</v>
      </c>
      <c r="U528" s="104" t="s">
        <v>1977</v>
      </c>
      <c r="V528" s="104" t="s">
        <v>858</v>
      </c>
      <c r="W528" s="109" t="s">
        <v>1978</v>
      </c>
      <c r="X528" s="104" t="s">
        <v>1976</v>
      </c>
      <c r="Y528" s="374" t="s">
        <v>1826</v>
      </c>
      <c r="Z528" s="104" t="s">
        <v>22</v>
      </c>
      <c r="AA528" s="104" t="s">
        <v>229</v>
      </c>
      <c r="AB528" s="104" t="s">
        <v>230</v>
      </c>
      <c r="AC528" s="104" t="s">
        <v>231</v>
      </c>
      <c r="AD528" s="99" t="str">
        <f t="shared" si="76"/>
        <v>INDONESIA</v>
      </c>
      <c r="AE528" s="371" t="s">
        <v>1831</v>
      </c>
      <c r="AF528" s="122" t="s">
        <v>809</v>
      </c>
      <c r="AG528" s="142" t="s">
        <v>166</v>
      </c>
      <c r="AH528" s="142"/>
      <c r="AI528" s="64" t="e">
        <f t="shared" si="75"/>
        <v>#N/A</v>
      </c>
      <c r="AJ528" s="64"/>
      <c r="AK528" s="142"/>
      <c r="AN528" s="124">
        <f t="shared" si="69"/>
        <v>0</v>
      </c>
      <c r="AY528" s="70">
        <f t="shared" si="77"/>
        <v>0</v>
      </c>
    </row>
    <row r="529" spans="1:53" s="99" customFormat="1">
      <c r="A529"/>
      <c r="B529">
        <v>507</v>
      </c>
      <c r="C529" s="71">
        <v>45</v>
      </c>
      <c r="D529"/>
      <c r="E529" s="121">
        <v>2</v>
      </c>
      <c r="F529" s="88" t="s">
        <v>1979</v>
      </c>
      <c r="G529" s="89" t="s">
        <v>1980</v>
      </c>
      <c r="H529" s="90" t="s">
        <v>16</v>
      </c>
      <c r="I529" s="91" t="str">
        <f t="shared" si="72"/>
        <v>PEREMPUAN</v>
      </c>
      <c r="J529" s="64" t="s">
        <v>524</v>
      </c>
      <c r="K529" s="92">
        <v>28491</v>
      </c>
      <c r="L529" s="93">
        <f t="shared" ca="1" si="78"/>
        <v>42</v>
      </c>
      <c r="M529" s="64" t="s">
        <v>253</v>
      </c>
      <c r="N529" s="94" t="s">
        <v>220</v>
      </c>
      <c r="O529" s="64" t="str">
        <f t="shared" si="74"/>
        <v>ISLAM</v>
      </c>
      <c r="P529" s="64" t="s">
        <v>221</v>
      </c>
      <c r="Q529" s="64" t="s">
        <v>245</v>
      </c>
      <c r="R529" s="95">
        <v>3</v>
      </c>
      <c r="S529" s="64" t="s">
        <v>256</v>
      </c>
      <c r="T529" s="64" t="s">
        <v>246</v>
      </c>
      <c r="U529" s="64" t="s">
        <v>1981</v>
      </c>
      <c r="V529" s="64" t="s">
        <v>1982</v>
      </c>
      <c r="W529" s="96" t="s">
        <v>1978</v>
      </c>
      <c r="X529" s="64" t="s">
        <v>1976</v>
      </c>
      <c r="Y529" s="375" t="s">
        <v>1826</v>
      </c>
      <c r="Z529" s="64" t="s">
        <v>22</v>
      </c>
      <c r="AA529" s="64" t="s">
        <v>229</v>
      </c>
      <c r="AB529" s="64" t="s">
        <v>230</v>
      </c>
      <c r="AC529" s="64" t="s">
        <v>231</v>
      </c>
      <c r="AD529" t="str">
        <f t="shared" si="76"/>
        <v>INDONESIA</v>
      </c>
      <c r="AE529" s="373" t="s">
        <v>1831</v>
      </c>
      <c r="AF529" s="122" t="s">
        <v>809</v>
      </c>
      <c r="AG529" s="120" t="s">
        <v>524</v>
      </c>
      <c r="AH529" s="120"/>
      <c r="AI529" s="64">
        <f t="shared" si="75"/>
        <v>2</v>
      </c>
      <c r="AJ529" s="64"/>
      <c r="AK529" s="104"/>
      <c r="AL529" s="124"/>
      <c r="AM529" s="124"/>
      <c r="AN529" s="124">
        <f t="shared" si="69"/>
        <v>0</v>
      </c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70">
        <f t="shared" si="77"/>
        <v>0</v>
      </c>
      <c r="AZ529" s="71"/>
    </row>
    <row r="530" spans="1:53">
      <c r="B530">
        <v>508</v>
      </c>
      <c r="C530" s="201">
        <v>46</v>
      </c>
      <c r="E530">
        <v>3</v>
      </c>
      <c r="F530" s="88" t="s">
        <v>1983</v>
      </c>
      <c r="G530" s="89" t="s">
        <v>1984</v>
      </c>
      <c r="H530" s="90" t="s">
        <v>23</v>
      </c>
      <c r="I530" s="91" t="str">
        <f t="shared" si="72"/>
        <v>LAKI LAKI</v>
      </c>
      <c r="J530" s="64" t="s">
        <v>22</v>
      </c>
      <c r="K530" s="92">
        <v>36583</v>
      </c>
      <c r="L530" s="93">
        <f t="shared" ca="1" si="78"/>
        <v>20</v>
      </c>
      <c r="M530" s="64" t="s">
        <v>253</v>
      </c>
      <c r="N530" s="94" t="s">
        <v>220</v>
      </c>
      <c r="O530" s="64" t="str">
        <f t="shared" si="74"/>
        <v>ISLAM</v>
      </c>
      <c r="P530" s="64" t="s">
        <v>254</v>
      </c>
      <c r="Q530" s="64" t="s">
        <v>255</v>
      </c>
      <c r="R530" s="95">
        <v>4</v>
      </c>
      <c r="S530" s="64" t="s">
        <v>320</v>
      </c>
      <c r="T530" s="64" t="s">
        <v>266</v>
      </c>
      <c r="U530" s="64" t="s">
        <v>1980</v>
      </c>
      <c r="V530" s="64" t="s">
        <v>1976</v>
      </c>
      <c r="W530" s="96" t="s">
        <v>1978</v>
      </c>
      <c r="X530" s="64" t="s">
        <v>1976</v>
      </c>
      <c r="Y530" s="375" t="s">
        <v>1826</v>
      </c>
      <c r="Z530" s="64" t="s">
        <v>22</v>
      </c>
      <c r="AA530" s="64" t="s">
        <v>229</v>
      </c>
      <c r="AB530" s="64" t="s">
        <v>230</v>
      </c>
      <c r="AC530" s="64" t="s">
        <v>231</v>
      </c>
      <c r="AD530" t="str">
        <f t="shared" si="76"/>
        <v>INDONESIA</v>
      </c>
      <c r="AE530" s="371" t="s">
        <v>1831</v>
      </c>
      <c r="AF530" s="122" t="s">
        <v>809</v>
      </c>
      <c r="AG530" s="111" t="s">
        <v>166</v>
      </c>
      <c r="AH530" s="111"/>
      <c r="AI530" s="64">
        <f t="shared" si="75"/>
        <v>3</v>
      </c>
      <c r="AJ530" s="64"/>
      <c r="AK530" s="111"/>
      <c r="AN530" s="124">
        <f t="shared" si="69"/>
        <v>0</v>
      </c>
      <c r="AY530" s="70">
        <f t="shared" si="77"/>
        <v>0</v>
      </c>
    </row>
    <row r="531" spans="1:53">
      <c r="A531" s="121"/>
      <c r="B531">
        <v>509</v>
      </c>
      <c r="C531" s="71">
        <v>47</v>
      </c>
      <c r="E531" s="121">
        <v>4</v>
      </c>
      <c r="F531" s="143" t="s">
        <v>1985</v>
      </c>
      <c r="G531" s="144" t="s">
        <v>1986</v>
      </c>
      <c r="H531" s="145" t="s">
        <v>23</v>
      </c>
      <c r="I531" s="146" t="str">
        <f t="shared" si="72"/>
        <v>LAKI LAKI</v>
      </c>
      <c r="J531" s="120" t="s">
        <v>230</v>
      </c>
      <c r="K531" s="147">
        <v>37838</v>
      </c>
      <c r="L531" s="139">
        <f t="shared" ca="1" si="78"/>
        <v>16</v>
      </c>
      <c r="M531" s="120" t="s">
        <v>253</v>
      </c>
      <c r="N531" s="133" t="s">
        <v>220</v>
      </c>
      <c r="O531" s="120" t="str">
        <f t="shared" si="74"/>
        <v>ISLAM</v>
      </c>
      <c r="P531" s="120" t="s">
        <v>254</v>
      </c>
      <c r="Q531" s="120" t="s">
        <v>255</v>
      </c>
      <c r="R531" s="148">
        <v>4</v>
      </c>
      <c r="S531" s="120" t="s">
        <v>369</v>
      </c>
      <c r="T531" s="120" t="s">
        <v>266</v>
      </c>
      <c r="U531" s="120" t="s">
        <v>1980</v>
      </c>
      <c r="V531" s="120" t="s">
        <v>1976</v>
      </c>
      <c r="W531" s="149" t="s">
        <v>1978</v>
      </c>
      <c r="X531" s="120" t="s">
        <v>1976</v>
      </c>
      <c r="Y531" s="372" t="s">
        <v>1826</v>
      </c>
      <c r="Z531" s="120" t="s">
        <v>22</v>
      </c>
      <c r="AA531" s="120" t="s">
        <v>229</v>
      </c>
      <c r="AB531" s="120" t="s">
        <v>230</v>
      </c>
      <c r="AC531" s="120" t="s">
        <v>231</v>
      </c>
      <c r="AD531" s="121" t="str">
        <f t="shared" si="76"/>
        <v>INDONESIA</v>
      </c>
      <c r="AE531" s="373" t="s">
        <v>1831</v>
      </c>
      <c r="AF531" s="122" t="s">
        <v>809</v>
      </c>
      <c r="AG531" s="142" t="s">
        <v>166</v>
      </c>
      <c r="AH531" s="142"/>
      <c r="AI531" s="64">
        <f t="shared" si="75"/>
        <v>3</v>
      </c>
      <c r="AJ531" s="64"/>
      <c r="AK531" s="142"/>
      <c r="AL531" s="207"/>
      <c r="AM531" s="207"/>
      <c r="AN531" s="124">
        <f t="shared" si="69"/>
        <v>0</v>
      </c>
      <c r="AO531" s="239"/>
      <c r="AP531" s="239"/>
      <c r="AQ531" s="239"/>
      <c r="AR531" s="239"/>
      <c r="AS531" s="239"/>
      <c r="AT531" s="239"/>
      <c r="AU531" s="239"/>
      <c r="AV531" s="239"/>
      <c r="AW531" s="239"/>
      <c r="AX531" s="239"/>
      <c r="AY531" s="70">
        <f t="shared" si="77"/>
        <v>0</v>
      </c>
      <c r="BA531" s="121"/>
    </row>
    <row r="532" spans="1:53">
      <c r="B532">
        <v>510</v>
      </c>
      <c r="C532" s="201">
        <v>48</v>
      </c>
      <c r="E532">
        <v>5</v>
      </c>
      <c r="F532" s="88"/>
      <c r="G532" s="89" t="s">
        <v>1987</v>
      </c>
      <c r="H532" s="90" t="s">
        <v>16</v>
      </c>
      <c r="I532" s="91" t="str">
        <f t="shared" si="72"/>
        <v>PEREMPUAN</v>
      </c>
      <c r="J532" s="64" t="s">
        <v>230</v>
      </c>
      <c r="K532" s="92">
        <v>40214</v>
      </c>
      <c r="L532" s="93">
        <f t="shared" ca="1" si="78"/>
        <v>10</v>
      </c>
      <c r="M532" s="64"/>
      <c r="N532" s="246" t="s">
        <v>220</v>
      </c>
      <c r="O532" s="64" t="str">
        <f t="shared" si="74"/>
        <v>ISLAM</v>
      </c>
      <c r="P532" s="64" t="s">
        <v>254</v>
      </c>
      <c r="Q532" s="64" t="s">
        <v>255</v>
      </c>
      <c r="R532" s="95">
        <v>4</v>
      </c>
      <c r="S532" s="64" t="s">
        <v>265</v>
      </c>
      <c r="T532" s="64" t="s">
        <v>270</v>
      </c>
      <c r="U532" s="64" t="s">
        <v>1980</v>
      </c>
      <c r="V532" s="64" t="s">
        <v>1976</v>
      </c>
      <c r="W532" s="96" t="s">
        <v>1978</v>
      </c>
      <c r="X532" s="64" t="s">
        <v>1976</v>
      </c>
      <c r="Y532" s="375" t="s">
        <v>1826</v>
      </c>
      <c r="Z532" s="64" t="s">
        <v>22</v>
      </c>
      <c r="AA532" s="64" t="s">
        <v>229</v>
      </c>
      <c r="AB532" s="64" t="s">
        <v>230</v>
      </c>
      <c r="AC532" s="64" t="s">
        <v>231</v>
      </c>
      <c r="AD532" t="str">
        <f t="shared" si="76"/>
        <v>INDONESIA</v>
      </c>
      <c r="AE532" s="371" t="s">
        <v>1831</v>
      </c>
      <c r="AF532" s="122" t="s">
        <v>809</v>
      </c>
      <c r="AG532" s="142" t="s">
        <v>166</v>
      </c>
      <c r="AH532" s="142"/>
      <c r="AI532" s="64">
        <f t="shared" si="75"/>
        <v>3</v>
      </c>
      <c r="AJ532" s="64"/>
      <c r="AK532" s="142"/>
      <c r="AN532" s="124">
        <f t="shared" si="69"/>
        <v>0</v>
      </c>
      <c r="AY532" s="70">
        <f t="shared" si="77"/>
        <v>0</v>
      </c>
    </row>
    <row r="533" spans="1:53" s="99" customFormat="1">
      <c r="A533"/>
      <c r="B533">
        <v>511</v>
      </c>
      <c r="C533" s="71">
        <v>49</v>
      </c>
      <c r="D533">
        <v>13</v>
      </c>
      <c r="E533" s="99">
        <v>1</v>
      </c>
      <c r="F533" s="100" t="s">
        <v>1988</v>
      </c>
      <c r="G533" s="101" t="s">
        <v>1684</v>
      </c>
      <c r="H533" s="102" t="s">
        <v>23</v>
      </c>
      <c r="I533" s="103" t="str">
        <f t="shared" si="72"/>
        <v>LAKI LAKI</v>
      </c>
      <c r="J533" s="104" t="s">
        <v>244</v>
      </c>
      <c r="K533" s="105">
        <v>23938</v>
      </c>
      <c r="L533" s="106">
        <f t="shared" ca="1" si="78"/>
        <v>54</v>
      </c>
      <c r="M533" s="104" t="s">
        <v>253</v>
      </c>
      <c r="N533" s="107" t="s">
        <v>220</v>
      </c>
      <c r="O533" s="104" t="str">
        <f t="shared" si="74"/>
        <v>ISLAM</v>
      </c>
      <c r="P533" s="104" t="s">
        <v>221</v>
      </c>
      <c r="Q533" s="104" t="s">
        <v>222</v>
      </c>
      <c r="R533" s="108">
        <v>1</v>
      </c>
      <c r="S533" s="104" t="s">
        <v>256</v>
      </c>
      <c r="T533" s="104" t="s">
        <v>283</v>
      </c>
      <c r="U533" s="104" t="s">
        <v>1989</v>
      </c>
      <c r="V533" s="104" t="s">
        <v>1990</v>
      </c>
      <c r="W533" s="109" t="s">
        <v>1991</v>
      </c>
      <c r="X533" s="104" t="s">
        <v>1684</v>
      </c>
      <c r="Y533" s="374" t="s">
        <v>1826</v>
      </c>
      <c r="Z533" s="104" t="s">
        <v>22</v>
      </c>
      <c r="AA533" s="104" t="s">
        <v>229</v>
      </c>
      <c r="AB533" s="104" t="s">
        <v>230</v>
      </c>
      <c r="AC533" s="104" t="s">
        <v>231</v>
      </c>
      <c r="AD533" s="99" t="str">
        <f t="shared" si="76"/>
        <v>INDONESIA</v>
      </c>
      <c r="AE533" s="373" t="s">
        <v>1831</v>
      </c>
      <c r="AF533" s="110" t="s">
        <v>809</v>
      </c>
      <c r="AG533" s="104" t="s">
        <v>1685</v>
      </c>
      <c r="AH533" s="120"/>
      <c r="AI533" s="64" t="e">
        <f t="shared" si="75"/>
        <v>#N/A</v>
      </c>
      <c r="AJ533" s="64"/>
      <c r="AK533" s="104"/>
      <c r="AL533" s="124"/>
      <c r="AM533" s="124"/>
      <c r="AN533" s="124">
        <f t="shared" si="69"/>
        <v>0</v>
      </c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70">
        <f t="shared" si="77"/>
        <v>0</v>
      </c>
      <c r="AZ533" s="71"/>
    </row>
    <row r="534" spans="1:53">
      <c r="B534">
        <v>512</v>
      </c>
      <c r="C534" s="201">
        <v>50</v>
      </c>
      <c r="E534">
        <v>2</v>
      </c>
      <c r="F534" s="88" t="s">
        <v>1992</v>
      </c>
      <c r="G534" s="89" t="s">
        <v>1683</v>
      </c>
      <c r="H534" s="90" t="s">
        <v>16</v>
      </c>
      <c r="I534" s="91" t="str">
        <f t="shared" si="72"/>
        <v>PEREMPUAN</v>
      </c>
      <c r="J534" s="64" t="s">
        <v>1993</v>
      </c>
      <c r="K534" s="92">
        <v>25034</v>
      </c>
      <c r="L534" s="93">
        <f t="shared" ca="1" si="78"/>
        <v>51</v>
      </c>
      <c r="M534" s="64" t="s">
        <v>253</v>
      </c>
      <c r="N534" s="94" t="s">
        <v>220</v>
      </c>
      <c r="O534" s="64" t="str">
        <f t="shared" si="74"/>
        <v>ISLAM</v>
      </c>
      <c r="P534" s="64" t="s">
        <v>221</v>
      </c>
      <c r="Q534" s="64" t="s">
        <v>245</v>
      </c>
      <c r="R534" s="95">
        <v>3</v>
      </c>
      <c r="S534" s="64" t="s">
        <v>256</v>
      </c>
      <c r="T534" s="64" t="s">
        <v>246</v>
      </c>
      <c r="U534" s="64" t="s">
        <v>1221</v>
      </c>
      <c r="V534" s="64" t="s">
        <v>436</v>
      </c>
      <c r="W534" s="96" t="s">
        <v>1991</v>
      </c>
      <c r="X534" s="64" t="s">
        <v>1684</v>
      </c>
      <c r="Y534" s="375" t="s">
        <v>1826</v>
      </c>
      <c r="Z534" s="64" t="s">
        <v>22</v>
      </c>
      <c r="AA534" s="64" t="s">
        <v>229</v>
      </c>
      <c r="AB534" s="64" t="s">
        <v>230</v>
      </c>
      <c r="AC534" s="64" t="s">
        <v>231</v>
      </c>
      <c r="AD534" t="str">
        <f t="shared" si="76"/>
        <v>INDONESIA</v>
      </c>
      <c r="AE534" s="371" t="s">
        <v>1831</v>
      </c>
      <c r="AF534" s="97" t="s">
        <v>809</v>
      </c>
      <c r="AG534" s="111" t="s">
        <v>1685</v>
      </c>
      <c r="AH534" s="111"/>
      <c r="AI534" s="64">
        <f t="shared" si="75"/>
        <v>2</v>
      </c>
      <c r="AJ534" s="64"/>
      <c r="AK534" s="111"/>
      <c r="AN534" s="124">
        <f t="shared" si="69"/>
        <v>0</v>
      </c>
      <c r="AY534" s="70">
        <f t="shared" si="77"/>
        <v>0</v>
      </c>
    </row>
    <row r="535" spans="1:53">
      <c r="A535" s="121"/>
      <c r="B535">
        <v>513</v>
      </c>
      <c r="C535" s="71">
        <v>51</v>
      </c>
      <c r="E535">
        <v>3</v>
      </c>
      <c r="F535" s="186" t="s">
        <v>1994</v>
      </c>
      <c r="G535" s="144" t="s">
        <v>1492</v>
      </c>
      <c r="H535" s="145" t="s">
        <v>23</v>
      </c>
      <c r="I535" s="146" t="str">
        <f t="shared" si="72"/>
        <v>LAKI LAKI</v>
      </c>
      <c r="J535" s="120" t="s">
        <v>22</v>
      </c>
      <c r="K535" s="147">
        <v>35676</v>
      </c>
      <c r="L535" s="139">
        <f t="shared" ca="1" si="78"/>
        <v>22</v>
      </c>
      <c r="M535" s="120" t="s">
        <v>253</v>
      </c>
      <c r="N535" s="133" t="s">
        <v>220</v>
      </c>
      <c r="O535" s="120" t="str">
        <f t="shared" si="74"/>
        <v>ISLAM</v>
      </c>
      <c r="P535" s="120" t="s">
        <v>254</v>
      </c>
      <c r="Q535" s="120" t="s">
        <v>255</v>
      </c>
      <c r="R535" s="148">
        <v>4</v>
      </c>
      <c r="S535" s="120" t="s">
        <v>289</v>
      </c>
      <c r="T535" s="120" t="s">
        <v>224</v>
      </c>
      <c r="U535" s="120" t="s">
        <v>1995</v>
      </c>
      <c r="V535" s="120" t="s">
        <v>1684</v>
      </c>
      <c r="W535" s="149" t="s">
        <v>1991</v>
      </c>
      <c r="X535" s="120" t="s">
        <v>1684</v>
      </c>
      <c r="Y535" s="372" t="s">
        <v>1826</v>
      </c>
      <c r="Z535" s="120" t="s">
        <v>22</v>
      </c>
      <c r="AA535" s="120" t="s">
        <v>229</v>
      </c>
      <c r="AB535" s="120" t="s">
        <v>230</v>
      </c>
      <c r="AC535" s="120" t="s">
        <v>231</v>
      </c>
      <c r="AD535" s="121" t="str">
        <f t="shared" si="76"/>
        <v>INDONESIA</v>
      </c>
      <c r="AE535" s="373" t="s">
        <v>1831</v>
      </c>
      <c r="AF535" s="97" t="s">
        <v>809</v>
      </c>
      <c r="AG535" s="142" t="s">
        <v>1685</v>
      </c>
      <c r="AH535" s="142"/>
      <c r="AI535" s="64">
        <f t="shared" si="75"/>
        <v>3</v>
      </c>
      <c r="AJ535" s="64"/>
      <c r="AK535" s="142"/>
      <c r="AN535" s="124">
        <f t="shared" si="69"/>
        <v>0</v>
      </c>
      <c r="AY535" s="70">
        <f t="shared" si="77"/>
        <v>0</v>
      </c>
    </row>
    <row r="536" spans="1:53">
      <c r="B536">
        <v>514</v>
      </c>
      <c r="C536" s="201">
        <v>52</v>
      </c>
      <c r="D536">
        <v>14</v>
      </c>
      <c r="E536" s="99">
        <v>1</v>
      </c>
      <c r="F536" s="100" t="s">
        <v>1996</v>
      </c>
      <c r="G536" s="101" t="s">
        <v>1997</v>
      </c>
      <c r="H536" s="102" t="s">
        <v>23</v>
      </c>
      <c r="I536" s="103" t="str">
        <f t="shared" si="72"/>
        <v>LAKI LAKI</v>
      </c>
      <c r="J536" s="104" t="s">
        <v>756</v>
      </c>
      <c r="K536" s="105">
        <v>29527</v>
      </c>
      <c r="L536" s="106">
        <f t="shared" ca="1" si="78"/>
        <v>39</v>
      </c>
      <c r="M536" s="104" t="s">
        <v>253</v>
      </c>
      <c r="N536" s="107" t="s">
        <v>220</v>
      </c>
      <c r="O536" s="104" t="str">
        <f t="shared" si="74"/>
        <v>ISLAM</v>
      </c>
      <c r="P536" s="104" t="s">
        <v>221</v>
      </c>
      <c r="Q536" s="104" t="s">
        <v>222</v>
      </c>
      <c r="R536" s="108">
        <v>1</v>
      </c>
      <c r="S536" s="104" t="s">
        <v>223</v>
      </c>
      <c r="T536" s="104" t="s">
        <v>674</v>
      </c>
      <c r="U536" s="104" t="s">
        <v>763</v>
      </c>
      <c r="V536" s="104" t="s">
        <v>764</v>
      </c>
      <c r="W536" s="109" t="s">
        <v>1825</v>
      </c>
      <c r="X536" s="104" t="s">
        <v>1997</v>
      </c>
      <c r="Y536" s="374" t="s">
        <v>1826</v>
      </c>
      <c r="Z536" s="104" t="s">
        <v>22</v>
      </c>
      <c r="AA536" s="104" t="s">
        <v>229</v>
      </c>
      <c r="AB536" s="104" t="s">
        <v>230</v>
      </c>
      <c r="AC536" s="104" t="s">
        <v>231</v>
      </c>
      <c r="AD536" s="99" t="str">
        <f t="shared" si="76"/>
        <v>INDONESIA</v>
      </c>
      <c r="AE536" s="371" t="s">
        <v>1831</v>
      </c>
      <c r="AF536" s="110" t="s">
        <v>809</v>
      </c>
      <c r="AG536" s="142" t="s">
        <v>760</v>
      </c>
      <c r="AH536" s="142"/>
      <c r="AI536" s="64" t="e">
        <f t="shared" si="75"/>
        <v>#N/A</v>
      </c>
      <c r="AJ536" s="64"/>
      <c r="AK536" s="142"/>
      <c r="AL536" s="207"/>
      <c r="AM536" s="207"/>
      <c r="AN536" s="124">
        <f t="shared" si="69"/>
        <v>0</v>
      </c>
      <c r="AO536" s="239"/>
      <c r="AP536" s="239"/>
      <c r="AQ536" s="239"/>
      <c r="AR536" s="239"/>
      <c r="AS536" s="239"/>
      <c r="AT536" s="239"/>
      <c r="AU536" s="239"/>
      <c r="AV536" s="239"/>
      <c r="AW536" s="239"/>
      <c r="AX536" s="239"/>
      <c r="AY536" s="70">
        <f t="shared" si="77"/>
        <v>0</v>
      </c>
      <c r="BA536" s="121"/>
    </row>
    <row r="537" spans="1:53">
      <c r="B537">
        <v>515</v>
      </c>
      <c r="C537" s="71">
        <v>53</v>
      </c>
      <c r="E537" s="121">
        <v>2</v>
      </c>
      <c r="F537" s="98" t="s">
        <v>1998</v>
      </c>
      <c r="G537" s="89" t="s">
        <v>1999</v>
      </c>
      <c r="H537" s="90" t="s">
        <v>16</v>
      </c>
      <c r="I537" s="91" t="str">
        <f t="shared" si="72"/>
        <v>PEREMPUAN</v>
      </c>
      <c r="J537" s="64" t="s">
        <v>756</v>
      </c>
      <c r="K537" s="92">
        <v>32066</v>
      </c>
      <c r="L537" s="93">
        <f t="shared" ca="1" si="78"/>
        <v>32</v>
      </c>
      <c r="M537" s="64"/>
      <c r="N537" s="246" t="s">
        <v>220</v>
      </c>
      <c r="O537" s="64" t="str">
        <f t="shared" si="74"/>
        <v>ISLAM</v>
      </c>
      <c r="P537" s="64" t="s">
        <v>221</v>
      </c>
      <c r="Q537" s="64" t="s">
        <v>245</v>
      </c>
      <c r="R537" s="95">
        <v>3</v>
      </c>
      <c r="S537" s="64" t="s">
        <v>223</v>
      </c>
      <c r="T537" s="64" t="s">
        <v>246</v>
      </c>
      <c r="U537" s="64" t="s">
        <v>2000</v>
      </c>
      <c r="V537" s="64" t="s">
        <v>2001</v>
      </c>
      <c r="W537" s="149" t="s">
        <v>1825</v>
      </c>
      <c r="X537" s="64" t="s">
        <v>1997</v>
      </c>
      <c r="Y537" s="375" t="s">
        <v>1826</v>
      </c>
      <c r="Z537" s="64" t="s">
        <v>22</v>
      </c>
      <c r="AA537" s="64" t="s">
        <v>229</v>
      </c>
      <c r="AB537" s="64" t="s">
        <v>230</v>
      </c>
      <c r="AC537" s="64" t="s">
        <v>231</v>
      </c>
      <c r="AD537" t="str">
        <f t="shared" si="76"/>
        <v>INDONESIA</v>
      </c>
      <c r="AE537" s="373" t="s">
        <v>1831</v>
      </c>
      <c r="AF537" s="122" t="s">
        <v>809</v>
      </c>
      <c r="AG537" s="142" t="s">
        <v>760</v>
      </c>
      <c r="AH537" s="142"/>
      <c r="AI537" s="64">
        <f t="shared" si="75"/>
        <v>2</v>
      </c>
      <c r="AJ537" s="64"/>
      <c r="AK537" s="142"/>
      <c r="AN537" s="124">
        <f t="shared" si="69"/>
        <v>0</v>
      </c>
      <c r="AY537" s="70">
        <f t="shared" si="77"/>
        <v>0</v>
      </c>
    </row>
    <row r="538" spans="1:53" s="99" customFormat="1">
      <c r="A538"/>
      <c r="B538">
        <v>516</v>
      </c>
      <c r="C538" s="201">
        <v>54</v>
      </c>
      <c r="D538"/>
      <c r="E538" s="121">
        <v>3</v>
      </c>
      <c r="F538" s="88"/>
      <c r="G538" s="89" t="s">
        <v>2002</v>
      </c>
      <c r="H538" s="90" t="s">
        <v>23</v>
      </c>
      <c r="I538" s="91" t="str">
        <f t="shared" si="72"/>
        <v>LAKI LAKI</v>
      </c>
      <c r="J538" s="64" t="s">
        <v>230</v>
      </c>
      <c r="K538" s="92">
        <v>39923</v>
      </c>
      <c r="L538" s="93">
        <f t="shared" ca="1" si="78"/>
        <v>10</v>
      </c>
      <c r="M538" s="64"/>
      <c r="N538" s="246" t="s">
        <v>220</v>
      </c>
      <c r="O538" s="64" t="str">
        <f t="shared" si="74"/>
        <v>ISLAM</v>
      </c>
      <c r="P538" s="64" t="s">
        <v>254</v>
      </c>
      <c r="Q538" s="64" t="s">
        <v>255</v>
      </c>
      <c r="R538" s="95">
        <v>4</v>
      </c>
      <c r="S538" s="64" t="s">
        <v>2003</v>
      </c>
      <c r="T538" s="64" t="s">
        <v>266</v>
      </c>
      <c r="U538" s="64" t="s">
        <v>1999</v>
      </c>
      <c r="V538" s="64" t="s">
        <v>1997</v>
      </c>
      <c r="W538" s="149" t="s">
        <v>1825</v>
      </c>
      <c r="X538" s="64" t="s">
        <v>1997</v>
      </c>
      <c r="Y538" s="375" t="s">
        <v>1826</v>
      </c>
      <c r="Z538" s="64" t="s">
        <v>22</v>
      </c>
      <c r="AA538" s="64" t="s">
        <v>229</v>
      </c>
      <c r="AB538" s="64" t="s">
        <v>230</v>
      </c>
      <c r="AC538" s="64" t="s">
        <v>231</v>
      </c>
      <c r="AD538" t="str">
        <f t="shared" si="76"/>
        <v>INDONESIA</v>
      </c>
      <c r="AE538" s="371" t="s">
        <v>1831</v>
      </c>
      <c r="AF538" s="122" t="s">
        <v>809</v>
      </c>
      <c r="AG538" s="120" t="s">
        <v>760</v>
      </c>
      <c r="AH538" s="120"/>
      <c r="AI538" s="64">
        <f t="shared" si="75"/>
        <v>3</v>
      </c>
      <c r="AJ538" s="64"/>
      <c r="AK538" s="104"/>
      <c r="AL538" s="124"/>
      <c r="AM538" s="124"/>
      <c r="AN538" s="124">
        <f t="shared" si="69"/>
        <v>0</v>
      </c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70">
        <f t="shared" si="77"/>
        <v>0</v>
      </c>
      <c r="AZ538" s="71"/>
    </row>
    <row r="539" spans="1:53">
      <c r="B539">
        <v>517</v>
      </c>
      <c r="C539" s="71">
        <v>55</v>
      </c>
      <c r="D539">
        <v>15</v>
      </c>
      <c r="E539" s="99">
        <v>1</v>
      </c>
      <c r="F539" s="168" t="s">
        <v>2004</v>
      </c>
      <c r="G539" s="101" t="s">
        <v>2005</v>
      </c>
      <c r="H539" s="102" t="s">
        <v>23</v>
      </c>
      <c r="I539" s="103" t="str">
        <f t="shared" si="72"/>
        <v>LAKI LAKI</v>
      </c>
      <c r="J539" s="104" t="s">
        <v>524</v>
      </c>
      <c r="K539" s="105">
        <v>25121</v>
      </c>
      <c r="L539" s="106">
        <f t="shared" ca="1" si="78"/>
        <v>51</v>
      </c>
      <c r="M539" s="104"/>
      <c r="N539" s="185" t="s">
        <v>220</v>
      </c>
      <c r="O539" s="104" t="str">
        <f t="shared" si="74"/>
        <v>ISLAM</v>
      </c>
      <c r="P539" s="104" t="s">
        <v>221</v>
      </c>
      <c r="Q539" s="104" t="s">
        <v>222</v>
      </c>
      <c r="R539" s="108">
        <v>1</v>
      </c>
      <c r="S539" s="104" t="s">
        <v>223</v>
      </c>
      <c r="T539" s="104" t="s">
        <v>283</v>
      </c>
      <c r="U539" s="104" t="s">
        <v>2006</v>
      </c>
      <c r="V539" s="104" t="s">
        <v>2007</v>
      </c>
      <c r="W539" s="112" t="s">
        <v>2008</v>
      </c>
      <c r="X539" s="104" t="s">
        <v>2005</v>
      </c>
      <c r="Y539" s="374" t="s">
        <v>1826</v>
      </c>
      <c r="Z539" s="104"/>
      <c r="AA539" s="104"/>
      <c r="AB539" s="104"/>
      <c r="AC539" s="104"/>
      <c r="AD539" s="99" t="str">
        <f t="shared" si="76"/>
        <v>INDONESIA</v>
      </c>
      <c r="AE539" s="373" t="s">
        <v>1831</v>
      </c>
      <c r="AF539" s="122" t="s">
        <v>809</v>
      </c>
      <c r="AG539" s="111" t="s">
        <v>524</v>
      </c>
      <c r="AH539" s="111"/>
      <c r="AI539" s="64" t="e">
        <f t="shared" si="75"/>
        <v>#N/A</v>
      </c>
      <c r="AJ539" s="64"/>
      <c r="AK539" s="111"/>
      <c r="AN539" s="124">
        <f t="shared" si="69"/>
        <v>0</v>
      </c>
      <c r="AY539" s="70">
        <f t="shared" si="77"/>
        <v>0</v>
      </c>
    </row>
    <row r="540" spans="1:53">
      <c r="A540" s="121"/>
      <c r="B540">
        <v>518</v>
      </c>
      <c r="C540" s="201">
        <v>56</v>
      </c>
      <c r="E540" s="121">
        <v>2</v>
      </c>
      <c r="F540" s="98" t="s">
        <v>2009</v>
      </c>
      <c r="G540" s="89" t="s">
        <v>2010</v>
      </c>
      <c r="H540" s="90" t="s">
        <v>16</v>
      </c>
      <c r="I540" s="91" t="str">
        <f t="shared" si="72"/>
        <v>PEREMPUAN</v>
      </c>
      <c r="J540" s="64" t="s">
        <v>524</v>
      </c>
      <c r="K540" s="92">
        <v>26141</v>
      </c>
      <c r="L540" s="93">
        <f t="shared" ca="1" si="78"/>
        <v>48</v>
      </c>
      <c r="M540" s="64"/>
      <c r="N540" s="246" t="s">
        <v>220</v>
      </c>
      <c r="O540" s="64" t="str">
        <f t="shared" si="74"/>
        <v>ISLAM</v>
      </c>
      <c r="P540" s="64" t="s">
        <v>221</v>
      </c>
      <c r="Q540" s="64" t="s">
        <v>245</v>
      </c>
      <c r="R540" s="95">
        <v>2</v>
      </c>
      <c r="S540" s="64" t="s">
        <v>223</v>
      </c>
      <c r="T540" s="64" t="s">
        <v>246</v>
      </c>
      <c r="U540" s="64" t="s">
        <v>1696</v>
      </c>
      <c r="V540" s="64" t="s">
        <v>1691</v>
      </c>
      <c r="W540" s="119" t="s">
        <v>2008</v>
      </c>
      <c r="X540" s="120" t="s">
        <v>2005</v>
      </c>
      <c r="Y540" s="372" t="s">
        <v>1826</v>
      </c>
      <c r="Z540" s="120"/>
      <c r="AA540" s="120"/>
      <c r="AB540" s="120"/>
      <c r="AC540" s="120"/>
      <c r="AD540" s="121" t="str">
        <f t="shared" si="76"/>
        <v>INDONESIA</v>
      </c>
      <c r="AE540" s="371" t="s">
        <v>1831</v>
      </c>
      <c r="AF540" s="122" t="s">
        <v>809</v>
      </c>
      <c r="AG540" s="111" t="s">
        <v>524</v>
      </c>
      <c r="AH540" s="111"/>
      <c r="AI540" s="64">
        <f t="shared" si="75"/>
        <v>2</v>
      </c>
      <c r="AJ540" s="64"/>
      <c r="AK540" s="111"/>
      <c r="AL540" s="207"/>
      <c r="AM540" s="207"/>
      <c r="AN540" s="124">
        <f t="shared" si="69"/>
        <v>0</v>
      </c>
      <c r="AO540" s="239"/>
      <c r="AP540" s="239"/>
      <c r="AQ540" s="239"/>
      <c r="AR540" s="239"/>
      <c r="AS540" s="239"/>
      <c r="AT540" s="239"/>
      <c r="AU540" s="239"/>
      <c r="AV540" s="239"/>
      <c r="AW540" s="239"/>
      <c r="AX540" s="239"/>
      <c r="AY540" s="70">
        <f t="shared" si="77"/>
        <v>0</v>
      </c>
      <c r="BA540" s="121"/>
    </row>
    <row r="541" spans="1:53">
      <c r="B541">
        <v>519</v>
      </c>
      <c r="C541" s="71">
        <v>57</v>
      </c>
      <c r="E541">
        <v>3</v>
      </c>
      <c r="F541" s="98" t="s">
        <v>2011</v>
      </c>
      <c r="G541" s="89" t="s">
        <v>2012</v>
      </c>
      <c r="H541" s="90" t="s">
        <v>16</v>
      </c>
      <c r="I541" s="91" t="str">
        <f t="shared" si="72"/>
        <v>PEREMPUAN</v>
      </c>
      <c r="J541" s="64" t="s">
        <v>230</v>
      </c>
      <c r="K541" s="92">
        <v>37845</v>
      </c>
      <c r="L541" s="93">
        <f t="shared" ca="1" si="78"/>
        <v>16</v>
      </c>
      <c r="M541" s="64"/>
      <c r="N541" s="246" t="s">
        <v>220</v>
      </c>
      <c r="O541" s="64" t="str">
        <f t="shared" si="74"/>
        <v>ISLAM</v>
      </c>
      <c r="P541" s="64" t="s">
        <v>254</v>
      </c>
      <c r="Q541" s="64" t="s">
        <v>255</v>
      </c>
      <c r="R541" s="95">
        <v>4</v>
      </c>
      <c r="S541" s="64" t="s">
        <v>369</v>
      </c>
      <c r="T541" s="64" t="s">
        <v>266</v>
      </c>
      <c r="U541" s="64" t="s">
        <v>2010</v>
      </c>
      <c r="V541" s="64" t="s">
        <v>2005</v>
      </c>
      <c r="W541" s="119" t="s">
        <v>2008</v>
      </c>
      <c r="X541" s="120" t="s">
        <v>2005</v>
      </c>
      <c r="Y541" s="372" t="s">
        <v>1826</v>
      </c>
      <c r="Z541" s="120"/>
      <c r="AA541" s="120"/>
      <c r="AB541" s="120"/>
      <c r="AC541" s="120"/>
      <c r="AD541" s="121" t="str">
        <f t="shared" si="76"/>
        <v>INDONESIA</v>
      </c>
      <c r="AE541" s="373" t="s">
        <v>1831</v>
      </c>
      <c r="AF541" s="122" t="s">
        <v>809</v>
      </c>
      <c r="AG541" s="111" t="s">
        <v>524</v>
      </c>
      <c r="AH541" s="111"/>
      <c r="AI541" s="64">
        <f t="shared" si="75"/>
        <v>3</v>
      </c>
      <c r="AJ541" s="64"/>
      <c r="AK541" s="111"/>
      <c r="AN541" s="124">
        <f t="shared" si="69"/>
        <v>0</v>
      </c>
      <c r="AY541" s="70">
        <f t="shared" si="77"/>
        <v>0</v>
      </c>
    </row>
    <row r="542" spans="1:53">
      <c r="B542">
        <v>520</v>
      </c>
      <c r="C542" s="201">
        <v>58</v>
      </c>
      <c r="E542">
        <v>4</v>
      </c>
      <c r="F542" s="98" t="s">
        <v>2013</v>
      </c>
      <c r="G542" s="89" t="s">
        <v>2014</v>
      </c>
      <c r="H542" s="90" t="s">
        <v>16</v>
      </c>
      <c r="I542" s="91" t="str">
        <f t="shared" si="72"/>
        <v>PEREMPUAN</v>
      </c>
      <c r="J542" s="64" t="s">
        <v>230</v>
      </c>
      <c r="K542" s="92">
        <v>40785</v>
      </c>
      <c r="L542" s="93">
        <f t="shared" ca="1" si="78"/>
        <v>8</v>
      </c>
      <c r="M542" s="64"/>
      <c r="N542" s="246" t="s">
        <v>220</v>
      </c>
      <c r="O542" s="64" t="str">
        <f t="shared" si="74"/>
        <v>ISLAM</v>
      </c>
      <c r="P542" s="64" t="s">
        <v>254</v>
      </c>
      <c r="Q542" s="64" t="s">
        <v>255</v>
      </c>
      <c r="R542" s="95">
        <v>4</v>
      </c>
      <c r="S542" s="64" t="s">
        <v>265</v>
      </c>
      <c r="T542" s="64" t="s">
        <v>266</v>
      </c>
      <c r="U542" s="64" t="s">
        <v>2010</v>
      </c>
      <c r="V542" s="64" t="s">
        <v>2005</v>
      </c>
      <c r="W542" s="119" t="s">
        <v>2008</v>
      </c>
      <c r="X542" s="64" t="s">
        <v>2005</v>
      </c>
      <c r="Y542" s="375" t="s">
        <v>1826</v>
      </c>
      <c r="Z542" s="64"/>
      <c r="AA542" s="64"/>
      <c r="AB542" s="64"/>
      <c r="AC542" s="64"/>
      <c r="AD542" t="str">
        <f t="shared" si="76"/>
        <v>INDONESIA</v>
      </c>
      <c r="AE542" s="371" t="s">
        <v>1831</v>
      </c>
      <c r="AF542" s="122" t="s">
        <v>809</v>
      </c>
      <c r="AG542" s="111" t="s">
        <v>524</v>
      </c>
      <c r="AH542" s="111"/>
      <c r="AI542" s="64">
        <f t="shared" si="75"/>
        <v>3</v>
      </c>
      <c r="AJ542" s="64"/>
      <c r="AK542" s="111"/>
      <c r="AN542" s="124">
        <f t="shared" si="69"/>
        <v>0</v>
      </c>
      <c r="AY542" s="70">
        <f t="shared" si="77"/>
        <v>0</v>
      </c>
    </row>
    <row r="543" spans="1:53" s="99" customFormat="1">
      <c r="A543"/>
      <c r="B543">
        <v>522</v>
      </c>
      <c r="C543" s="71">
        <v>59</v>
      </c>
      <c r="D543">
        <v>16</v>
      </c>
      <c r="E543" s="99">
        <v>1</v>
      </c>
      <c r="F543" s="168" t="s">
        <v>2015</v>
      </c>
      <c r="G543" s="101" t="s">
        <v>2016</v>
      </c>
      <c r="H543" s="102" t="s">
        <v>23</v>
      </c>
      <c r="I543" s="103" t="str">
        <f t="shared" si="72"/>
        <v>LAKI LAKI</v>
      </c>
      <c r="J543" s="104" t="s">
        <v>524</v>
      </c>
      <c r="K543" s="105">
        <v>29283</v>
      </c>
      <c r="L543" s="106">
        <f t="shared" ca="1" si="78"/>
        <v>40</v>
      </c>
      <c r="M543" s="104"/>
      <c r="N543" s="185" t="s">
        <v>220</v>
      </c>
      <c r="O543" s="104" t="str">
        <f t="shared" si="74"/>
        <v>ISLAM</v>
      </c>
      <c r="P543" s="104" t="s">
        <v>221</v>
      </c>
      <c r="Q543" s="104" t="s">
        <v>222</v>
      </c>
      <c r="R543" s="108">
        <v>1</v>
      </c>
      <c r="S543" s="104" t="s">
        <v>289</v>
      </c>
      <c r="T543" s="104" t="s">
        <v>283</v>
      </c>
      <c r="U543" s="104" t="s">
        <v>2017</v>
      </c>
      <c r="V543" s="104" t="s">
        <v>2018</v>
      </c>
      <c r="W543" s="180" t="s">
        <v>2019</v>
      </c>
      <c r="X543" s="104" t="s">
        <v>2020</v>
      </c>
      <c r="Y543" s="374" t="s">
        <v>1826</v>
      </c>
      <c r="Z543" s="104"/>
      <c r="AA543" s="104"/>
      <c r="AB543" s="104"/>
      <c r="AC543" s="104"/>
      <c r="AD543" s="99" t="str">
        <f t="shared" si="76"/>
        <v>INDONESIA</v>
      </c>
      <c r="AE543" s="373" t="s">
        <v>1831</v>
      </c>
      <c r="AF543" s="110" t="s">
        <v>809</v>
      </c>
      <c r="AG543" s="104" t="s">
        <v>524</v>
      </c>
      <c r="AH543" s="120"/>
      <c r="AI543" s="64" t="e">
        <f t="shared" si="75"/>
        <v>#N/A</v>
      </c>
      <c r="AJ543" s="64"/>
      <c r="AK543" s="104"/>
      <c r="AL543" s="124"/>
      <c r="AM543" s="124"/>
      <c r="AN543" s="124">
        <f t="shared" si="69"/>
        <v>0</v>
      </c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70">
        <f t="shared" si="77"/>
        <v>0</v>
      </c>
      <c r="AZ543" s="71"/>
    </row>
    <row r="544" spans="1:53">
      <c r="B544">
        <v>523</v>
      </c>
      <c r="C544" s="201">
        <v>60</v>
      </c>
      <c r="E544" s="121">
        <v>2</v>
      </c>
      <c r="F544" s="193" t="s">
        <v>2021</v>
      </c>
      <c r="G544" s="144" t="s">
        <v>2022</v>
      </c>
      <c r="H544" s="145" t="s">
        <v>16</v>
      </c>
      <c r="I544" s="146" t="str">
        <f t="shared" si="72"/>
        <v>PEREMPUAN</v>
      </c>
      <c r="J544" s="120" t="s">
        <v>524</v>
      </c>
      <c r="K544" s="147">
        <v>31276</v>
      </c>
      <c r="L544" s="139">
        <f t="shared" ca="1" si="78"/>
        <v>34</v>
      </c>
      <c r="M544" s="120"/>
      <c r="N544" s="187" t="s">
        <v>220</v>
      </c>
      <c r="O544" s="120" t="str">
        <f t="shared" si="74"/>
        <v>ISLAM</v>
      </c>
      <c r="P544" s="120" t="s">
        <v>221</v>
      </c>
      <c r="Q544" s="120" t="s">
        <v>245</v>
      </c>
      <c r="R544" s="148">
        <v>2</v>
      </c>
      <c r="S544" s="120" t="s">
        <v>223</v>
      </c>
      <c r="T544" s="120" t="s">
        <v>246</v>
      </c>
      <c r="U544" s="120" t="s">
        <v>1682</v>
      </c>
      <c r="V544" s="120" t="s">
        <v>2023</v>
      </c>
      <c r="W544" s="182" t="s">
        <v>2019</v>
      </c>
      <c r="X544" s="120" t="s">
        <v>2020</v>
      </c>
      <c r="Y544" s="372" t="s">
        <v>1826</v>
      </c>
      <c r="Z544" s="120"/>
      <c r="AA544" s="120"/>
      <c r="AB544" s="120"/>
      <c r="AC544" s="120"/>
      <c r="AD544" s="121" t="str">
        <f t="shared" si="76"/>
        <v>INDONESIA</v>
      </c>
      <c r="AE544" s="371" t="s">
        <v>1831</v>
      </c>
      <c r="AF544" s="122" t="s">
        <v>809</v>
      </c>
      <c r="AG544" s="111" t="s">
        <v>524</v>
      </c>
      <c r="AH544" s="111"/>
      <c r="AI544" s="64">
        <f t="shared" si="75"/>
        <v>2</v>
      </c>
      <c r="AJ544" s="64"/>
      <c r="AK544" s="111"/>
      <c r="AN544" s="124">
        <f t="shared" si="69"/>
        <v>0</v>
      </c>
      <c r="AY544" s="70">
        <f t="shared" ref="AY544:AY568" si="79">SUM(AV544:AX544)</f>
        <v>0</v>
      </c>
    </row>
    <row r="545" spans="1:53" s="126" customFormat="1">
      <c r="A545" s="121"/>
      <c r="B545">
        <v>524</v>
      </c>
      <c r="C545" s="71">
        <v>61</v>
      </c>
      <c r="D545"/>
      <c r="E545" s="121">
        <v>3</v>
      </c>
      <c r="F545" s="174" t="s">
        <v>2024</v>
      </c>
      <c r="G545" s="89" t="s">
        <v>1682</v>
      </c>
      <c r="H545" s="90" t="s">
        <v>16</v>
      </c>
      <c r="I545" s="91" t="str">
        <f t="shared" si="72"/>
        <v>PEREMPUAN</v>
      </c>
      <c r="J545" s="64" t="s">
        <v>524</v>
      </c>
      <c r="K545" s="92">
        <v>22865</v>
      </c>
      <c r="L545" s="93">
        <f t="shared" ca="1" si="78"/>
        <v>57</v>
      </c>
      <c r="M545" s="64"/>
      <c r="N545" s="246" t="s">
        <v>220</v>
      </c>
      <c r="O545" s="64" t="str">
        <f t="shared" si="74"/>
        <v>ISLAM</v>
      </c>
      <c r="P545" s="64" t="s">
        <v>221</v>
      </c>
      <c r="Q545" s="64" t="s">
        <v>1845</v>
      </c>
      <c r="R545" s="95">
        <v>7</v>
      </c>
      <c r="S545" s="64" t="s">
        <v>256</v>
      </c>
      <c r="T545" s="64" t="s">
        <v>283</v>
      </c>
      <c r="U545" s="64" t="s">
        <v>1965</v>
      </c>
      <c r="V545" s="64" t="s">
        <v>1886</v>
      </c>
      <c r="W545" s="182" t="s">
        <v>2019</v>
      </c>
      <c r="X545" s="120" t="s">
        <v>2020</v>
      </c>
      <c r="Y545" s="372" t="s">
        <v>1826</v>
      </c>
      <c r="Z545" s="120"/>
      <c r="AA545" s="120"/>
      <c r="AB545" s="120"/>
      <c r="AC545" s="120"/>
      <c r="AD545" s="121" t="str">
        <f t="shared" si="76"/>
        <v>INDONESIA</v>
      </c>
      <c r="AE545" s="373" t="s">
        <v>1831</v>
      </c>
      <c r="AF545" s="122" t="s">
        <v>809</v>
      </c>
      <c r="AG545" s="111" t="s">
        <v>524</v>
      </c>
      <c r="AH545" s="111"/>
      <c r="AI545" s="64" t="e">
        <f t="shared" si="75"/>
        <v>#N/A</v>
      </c>
      <c r="AJ545" s="64"/>
      <c r="AK545" s="111"/>
      <c r="AL545" s="136"/>
      <c r="AM545" s="136"/>
      <c r="AN545" s="241">
        <f t="shared" si="69"/>
        <v>0</v>
      </c>
      <c r="AO545" s="137"/>
      <c r="AP545" s="137"/>
      <c r="AQ545" s="137"/>
      <c r="AR545" s="137"/>
      <c r="AS545" s="137"/>
      <c r="AT545" s="137"/>
      <c r="AU545" s="137"/>
      <c r="AV545" s="137"/>
      <c r="AW545" s="137"/>
      <c r="AX545" s="137"/>
      <c r="AY545" s="137">
        <f t="shared" si="79"/>
        <v>0</v>
      </c>
      <c r="AZ545" s="138"/>
    </row>
    <row r="546" spans="1:53">
      <c r="B546">
        <v>525</v>
      </c>
      <c r="C546" s="201">
        <v>62</v>
      </c>
      <c r="E546" s="121">
        <v>4</v>
      </c>
      <c r="F546" s="143"/>
      <c r="G546" s="144" t="s">
        <v>2025</v>
      </c>
      <c r="H546" s="145" t="s">
        <v>16</v>
      </c>
      <c r="I546" s="146" t="str">
        <f t="shared" si="72"/>
        <v>PEREMPUAN</v>
      </c>
      <c r="J546" s="120" t="s">
        <v>524</v>
      </c>
      <c r="K546" s="147">
        <v>37035</v>
      </c>
      <c r="L546" s="139">
        <f t="shared" ca="1" si="78"/>
        <v>18</v>
      </c>
      <c r="M546" s="120"/>
      <c r="N546" s="187" t="s">
        <v>220</v>
      </c>
      <c r="O546" s="120" t="str">
        <f t="shared" si="74"/>
        <v>ISLAM</v>
      </c>
      <c r="P546" s="120" t="s">
        <v>254</v>
      </c>
      <c r="Q546" s="120" t="s">
        <v>255</v>
      </c>
      <c r="R546" s="148">
        <v>4</v>
      </c>
      <c r="S546" s="120" t="s">
        <v>348</v>
      </c>
      <c r="T546" s="120" t="s">
        <v>266</v>
      </c>
      <c r="U546" s="120" t="s">
        <v>2026</v>
      </c>
      <c r="V546" s="120" t="s">
        <v>2023</v>
      </c>
      <c r="W546" s="184" t="s">
        <v>2019</v>
      </c>
      <c r="X546" s="120" t="s">
        <v>2020</v>
      </c>
      <c r="Y546" s="372" t="s">
        <v>1826</v>
      </c>
      <c r="Z546" s="120"/>
      <c r="AA546" s="120"/>
      <c r="AB546" s="120"/>
      <c r="AC546" s="120"/>
      <c r="AD546" s="121" t="str">
        <f t="shared" si="76"/>
        <v>INDONESIA</v>
      </c>
      <c r="AE546" s="371" t="s">
        <v>1831</v>
      </c>
      <c r="AF546" s="122" t="s">
        <v>809</v>
      </c>
      <c r="AG546" s="111" t="s">
        <v>524</v>
      </c>
      <c r="AH546" s="111"/>
      <c r="AI546" s="64">
        <f t="shared" si="75"/>
        <v>3</v>
      </c>
      <c r="AJ546" s="64"/>
      <c r="AK546" s="111"/>
      <c r="AN546" s="124">
        <f t="shared" ref="AN546:AN568" si="80">AL546-AM546</f>
        <v>0</v>
      </c>
      <c r="AY546" s="70">
        <f t="shared" si="79"/>
        <v>0</v>
      </c>
    </row>
    <row r="547" spans="1:53">
      <c r="A547" s="121"/>
      <c r="B547">
        <v>526</v>
      </c>
      <c r="C547" s="71">
        <v>63</v>
      </c>
      <c r="D547">
        <v>17</v>
      </c>
      <c r="E547" s="99">
        <v>1</v>
      </c>
      <c r="F547" s="377" t="s">
        <v>2027</v>
      </c>
      <c r="G547" s="254" t="s">
        <v>2028</v>
      </c>
      <c r="H547" s="102" t="s">
        <v>23</v>
      </c>
      <c r="I547" s="103" t="str">
        <f t="shared" si="72"/>
        <v>LAKI LAKI</v>
      </c>
      <c r="J547" s="156" t="s">
        <v>524</v>
      </c>
      <c r="K547" s="378">
        <v>28684</v>
      </c>
      <c r="L547" s="256">
        <f t="shared" ca="1" si="78"/>
        <v>41</v>
      </c>
      <c r="M547" s="156"/>
      <c r="N547" s="152" t="s">
        <v>220</v>
      </c>
      <c r="O547" s="104" t="str">
        <f t="shared" si="74"/>
        <v>ISLAM</v>
      </c>
      <c r="P547" s="156" t="s">
        <v>221</v>
      </c>
      <c r="Q547" s="156" t="s">
        <v>222</v>
      </c>
      <c r="R547" s="257">
        <v>1</v>
      </c>
      <c r="S547" s="156" t="s">
        <v>289</v>
      </c>
      <c r="T547" s="156" t="s">
        <v>283</v>
      </c>
      <c r="U547" s="156" t="s">
        <v>1129</v>
      </c>
      <c r="V547" s="156" t="s">
        <v>2029</v>
      </c>
      <c r="W547" s="379" t="s">
        <v>2030</v>
      </c>
      <c r="X547" s="156" t="s">
        <v>2028</v>
      </c>
      <c r="Y547" s="374" t="s">
        <v>1826</v>
      </c>
      <c r="Z547" s="99"/>
      <c r="AA547" s="99"/>
      <c r="AB547" s="99"/>
      <c r="AC547" s="99"/>
      <c r="AD547" s="99" t="str">
        <f t="shared" si="76"/>
        <v>INDONESIA</v>
      </c>
      <c r="AE547" s="373" t="s">
        <v>1831</v>
      </c>
      <c r="AF547" s="110" t="s">
        <v>809</v>
      </c>
      <c r="AG547" s="111" t="s">
        <v>524</v>
      </c>
      <c r="AH547" s="111"/>
      <c r="AI547" s="64" t="e">
        <f t="shared" si="75"/>
        <v>#N/A</v>
      </c>
      <c r="AJ547" s="64"/>
      <c r="AK547" s="111"/>
      <c r="AL547" s="207"/>
      <c r="AM547" s="207"/>
      <c r="AN547" s="124">
        <f t="shared" si="80"/>
        <v>0</v>
      </c>
      <c r="AO547" s="239"/>
      <c r="AP547" s="239"/>
      <c r="AQ547" s="239"/>
      <c r="AR547" s="239"/>
      <c r="AS547" s="239"/>
      <c r="AT547" s="239"/>
      <c r="AU547" s="239"/>
      <c r="AV547" s="239"/>
      <c r="AW547" s="239"/>
      <c r="AX547" s="239"/>
      <c r="AY547" s="70">
        <f t="shared" si="79"/>
        <v>0</v>
      </c>
      <c r="BA547" s="121"/>
    </row>
    <row r="548" spans="1:53">
      <c r="B548">
        <v>528</v>
      </c>
      <c r="C548" s="201">
        <v>64</v>
      </c>
      <c r="E548" s="121">
        <v>2</v>
      </c>
      <c r="F548" s="380" t="s">
        <v>2031</v>
      </c>
      <c r="G548" s="245" t="s">
        <v>2032</v>
      </c>
      <c r="H548" s="145" t="s">
        <v>16</v>
      </c>
      <c r="I548" s="146" t="str">
        <f t="shared" si="72"/>
        <v>PEREMPUAN</v>
      </c>
      <c r="J548" s="151" t="s">
        <v>524</v>
      </c>
      <c r="K548" s="381">
        <v>28583</v>
      </c>
      <c r="L548" s="139">
        <f t="shared" ca="1" si="78"/>
        <v>42</v>
      </c>
      <c r="M548" s="151"/>
      <c r="N548" s="333" t="s">
        <v>220</v>
      </c>
      <c r="O548" s="120" t="str">
        <f t="shared" si="74"/>
        <v>ISLAM</v>
      </c>
      <c r="P548" s="151" t="s">
        <v>221</v>
      </c>
      <c r="Q548" s="151" t="s">
        <v>245</v>
      </c>
      <c r="R548" s="334">
        <v>2</v>
      </c>
      <c r="S548" s="151" t="s">
        <v>289</v>
      </c>
      <c r="T548" s="151" t="s">
        <v>283</v>
      </c>
      <c r="U548" s="151" t="s">
        <v>2033</v>
      </c>
      <c r="V548" s="151" t="s">
        <v>2034</v>
      </c>
      <c r="W548" s="382" t="s">
        <v>2030</v>
      </c>
      <c r="X548" s="151" t="s">
        <v>2028</v>
      </c>
      <c r="Y548" s="372" t="s">
        <v>1826</v>
      </c>
      <c r="Z548" s="121"/>
      <c r="AA548" s="121"/>
      <c r="AB548" s="121"/>
      <c r="AC548" s="121"/>
      <c r="AD548" s="121" t="str">
        <f t="shared" si="76"/>
        <v>INDONESIA</v>
      </c>
      <c r="AE548" s="371" t="s">
        <v>1831</v>
      </c>
      <c r="AF548" s="122" t="s">
        <v>809</v>
      </c>
      <c r="AG548" s="111" t="s">
        <v>524</v>
      </c>
      <c r="AH548" s="111"/>
      <c r="AI548" s="64">
        <f t="shared" si="75"/>
        <v>2</v>
      </c>
      <c r="AJ548" s="64"/>
      <c r="AK548" s="111"/>
      <c r="AN548" s="124">
        <f t="shared" si="80"/>
        <v>0</v>
      </c>
      <c r="AY548" s="70">
        <f t="shared" si="79"/>
        <v>0</v>
      </c>
    </row>
    <row r="549" spans="1:53">
      <c r="B549">
        <v>529</v>
      </c>
      <c r="C549" s="71">
        <v>65</v>
      </c>
      <c r="E549" s="121">
        <v>3</v>
      </c>
      <c r="F549" s="113" t="s">
        <v>2035</v>
      </c>
      <c r="G549" s="114" t="s">
        <v>2036</v>
      </c>
      <c r="H549" s="90" t="s">
        <v>23</v>
      </c>
      <c r="I549" s="91" t="str">
        <f t="shared" si="72"/>
        <v>LAKI LAKI</v>
      </c>
      <c r="J549" s="115" t="s">
        <v>2037</v>
      </c>
      <c r="K549" s="116">
        <v>34967</v>
      </c>
      <c r="L549" s="383">
        <f t="shared" ref="L549:L567" ca="1" si="81">DATEDIF(K549,TODAY(),"Y")</f>
        <v>24</v>
      </c>
      <c r="M549" s="115"/>
      <c r="N549" s="117" t="s">
        <v>220</v>
      </c>
      <c r="O549" s="64" t="str">
        <f t="shared" si="74"/>
        <v>ISLAM</v>
      </c>
      <c r="P549" s="115" t="s">
        <v>254</v>
      </c>
      <c r="Q549" s="115" t="s">
        <v>255</v>
      </c>
      <c r="R549" s="118">
        <v>4</v>
      </c>
      <c r="S549" s="115" t="s">
        <v>223</v>
      </c>
      <c r="T549" s="115" t="s">
        <v>266</v>
      </c>
      <c r="U549" s="115" t="s">
        <v>2032</v>
      </c>
      <c r="V549" s="115" t="s">
        <v>2028</v>
      </c>
      <c r="W549" s="382" t="s">
        <v>2030</v>
      </c>
      <c r="X549" s="151" t="s">
        <v>2028</v>
      </c>
      <c r="Y549" s="372" t="s">
        <v>1826</v>
      </c>
      <c r="Z549" s="121"/>
      <c r="AA549" s="121"/>
      <c r="AB549" s="121"/>
      <c r="AC549" s="121"/>
      <c r="AD549" s="121" t="str">
        <f t="shared" si="76"/>
        <v>INDONESIA</v>
      </c>
      <c r="AE549" s="373" t="s">
        <v>1831</v>
      </c>
      <c r="AF549" s="122" t="s">
        <v>809</v>
      </c>
      <c r="AG549" s="111" t="s">
        <v>524</v>
      </c>
      <c r="AH549" s="111"/>
      <c r="AI549" s="64">
        <f t="shared" si="75"/>
        <v>3</v>
      </c>
      <c r="AJ549" s="64"/>
      <c r="AK549" s="111"/>
      <c r="AN549" s="124">
        <f t="shared" si="80"/>
        <v>0</v>
      </c>
      <c r="AY549" s="70">
        <f t="shared" si="79"/>
        <v>0</v>
      </c>
    </row>
    <row r="550" spans="1:53" s="99" customFormat="1">
      <c r="A550"/>
      <c r="B550">
        <v>530</v>
      </c>
      <c r="C550" s="201">
        <v>66</v>
      </c>
      <c r="D550"/>
      <c r="E550">
        <v>4</v>
      </c>
      <c r="F550" s="113" t="s">
        <v>2038</v>
      </c>
      <c r="G550" s="114" t="s">
        <v>2039</v>
      </c>
      <c r="H550" s="90" t="s">
        <v>23</v>
      </c>
      <c r="I550" s="91" t="str">
        <f t="shared" si="72"/>
        <v>LAKI LAKI</v>
      </c>
      <c r="J550" s="115" t="s">
        <v>2040</v>
      </c>
      <c r="K550" s="116">
        <v>37837</v>
      </c>
      <c r="L550" s="383">
        <f t="shared" ca="1" si="81"/>
        <v>16</v>
      </c>
      <c r="M550" s="115"/>
      <c r="N550" s="117" t="s">
        <v>220</v>
      </c>
      <c r="O550" s="64" t="str">
        <f t="shared" si="74"/>
        <v>ISLAM</v>
      </c>
      <c r="P550" s="115" t="s">
        <v>254</v>
      </c>
      <c r="Q550" s="115" t="s">
        <v>255</v>
      </c>
      <c r="R550" s="118">
        <v>4</v>
      </c>
      <c r="S550" s="115" t="s">
        <v>369</v>
      </c>
      <c r="T550" s="115" t="s">
        <v>266</v>
      </c>
      <c r="U550" s="115" t="s">
        <v>2032</v>
      </c>
      <c r="V550" s="115" t="s">
        <v>2028</v>
      </c>
      <c r="W550" s="382" t="s">
        <v>2030</v>
      </c>
      <c r="X550" s="151" t="s">
        <v>2028</v>
      </c>
      <c r="Y550" s="375" t="s">
        <v>1826</v>
      </c>
      <c r="Z550"/>
      <c r="AA550"/>
      <c r="AB550"/>
      <c r="AC550"/>
      <c r="AD550" t="str">
        <f t="shared" si="76"/>
        <v>INDONESIA</v>
      </c>
      <c r="AE550" s="371" t="s">
        <v>1831</v>
      </c>
      <c r="AF550" s="122" t="s">
        <v>809</v>
      </c>
      <c r="AG550" s="111" t="s">
        <v>524</v>
      </c>
      <c r="AH550" s="111"/>
      <c r="AI550" s="64">
        <f t="shared" si="75"/>
        <v>3</v>
      </c>
      <c r="AJ550" s="64"/>
      <c r="AK550" s="111"/>
      <c r="AL550" s="124"/>
      <c r="AM550" s="124"/>
      <c r="AN550" s="124">
        <f t="shared" si="80"/>
        <v>0</v>
      </c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70">
        <f t="shared" si="79"/>
        <v>0</v>
      </c>
      <c r="AZ550" s="71"/>
    </row>
    <row r="551" spans="1:53">
      <c r="B551">
        <v>531</v>
      </c>
      <c r="C551" s="71">
        <v>67</v>
      </c>
      <c r="D551">
        <v>18</v>
      </c>
      <c r="E551" s="156">
        <v>1</v>
      </c>
      <c r="F551" s="162" t="s">
        <v>2041</v>
      </c>
      <c r="G551" s="254" t="s">
        <v>2042</v>
      </c>
      <c r="H551" s="102" t="s">
        <v>23</v>
      </c>
      <c r="I551" s="103" t="str">
        <f t="shared" si="72"/>
        <v>LAKI LAKI</v>
      </c>
      <c r="J551" s="156" t="s">
        <v>524</v>
      </c>
      <c r="K551" s="378">
        <v>21642</v>
      </c>
      <c r="L551" s="256">
        <f t="shared" ca="1" si="81"/>
        <v>61</v>
      </c>
      <c r="M551" s="156"/>
      <c r="N551" s="152" t="s">
        <v>220</v>
      </c>
      <c r="O551" s="104" t="str">
        <f t="shared" si="74"/>
        <v>ISLAM</v>
      </c>
      <c r="P551" s="156" t="s">
        <v>221</v>
      </c>
      <c r="Q551" s="156" t="s">
        <v>222</v>
      </c>
      <c r="R551" s="257">
        <v>1</v>
      </c>
      <c r="S551" s="156" t="s">
        <v>256</v>
      </c>
      <c r="T551" s="156" t="s">
        <v>283</v>
      </c>
      <c r="U551" s="156" t="s">
        <v>2043</v>
      </c>
      <c r="V551" s="156" t="s">
        <v>2044</v>
      </c>
      <c r="W551" s="180" t="s">
        <v>2045</v>
      </c>
      <c r="X551" s="156" t="s">
        <v>2042</v>
      </c>
      <c r="Y551" s="374" t="s">
        <v>1826</v>
      </c>
      <c r="Z551" s="99"/>
      <c r="AA551" s="99"/>
      <c r="AB551" s="99"/>
      <c r="AC551" s="99"/>
      <c r="AD551" s="99" t="str">
        <f t="shared" si="76"/>
        <v>INDONESIA</v>
      </c>
      <c r="AE551" s="373" t="s">
        <v>1831</v>
      </c>
      <c r="AF551" s="110" t="s">
        <v>809</v>
      </c>
      <c r="AG551" s="111" t="s">
        <v>524</v>
      </c>
      <c r="AH551" s="111"/>
      <c r="AI551" s="64" t="e">
        <f t="shared" si="75"/>
        <v>#N/A</v>
      </c>
      <c r="AJ551" s="64"/>
      <c r="AK551" s="111"/>
      <c r="AN551" s="124">
        <f t="shared" si="80"/>
        <v>0</v>
      </c>
      <c r="AY551" s="70">
        <f t="shared" si="79"/>
        <v>0</v>
      </c>
    </row>
    <row r="552" spans="1:53">
      <c r="A552" s="121"/>
      <c r="B552">
        <v>532</v>
      </c>
      <c r="C552" s="201">
        <v>68</v>
      </c>
      <c r="E552" s="151">
        <v>2</v>
      </c>
      <c r="F552" s="123" t="s">
        <v>2046</v>
      </c>
      <c r="G552" s="114" t="s">
        <v>2047</v>
      </c>
      <c r="H552" s="90" t="s">
        <v>16</v>
      </c>
      <c r="I552" s="91" t="str">
        <f t="shared" si="72"/>
        <v>PEREMPUAN</v>
      </c>
      <c r="J552" s="115" t="s">
        <v>2048</v>
      </c>
      <c r="K552" s="116">
        <v>23743</v>
      </c>
      <c r="L552" s="93">
        <f t="shared" ca="1" si="81"/>
        <v>55</v>
      </c>
      <c r="M552" s="115"/>
      <c r="N552" s="117" t="s">
        <v>220</v>
      </c>
      <c r="O552" s="64" t="str">
        <f t="shared" si="74"/>
        <v>ISLAM</v>
      </c>
      <c r="P552" s="115" t="s">
        <v>221</v>
      </c>
      <c r="Q552" s="115" t="s">
        <v>245</v>
      </c>
      <c r="R552" s="118">
        <v>2</v>
      </c>
      <c r="S552" s="115" t="s">
        <v>256</v>
      </c>
      <c r="T552" s="115" t="s">
        <v>283</v>
      </c>
      <c r="U552" s="115" t="s">
        <v>2049</v>
      </c>
      <c r="V552" s="115" t="s">
        <v>2050</v>
      </c>
      <c r="W552" s="182" t="s">
        <v>2045</v>
      </c>
      <c r="X552" s="151" t="s">
        <v>2042</v>
      </c>
      <c r="Y552" s="372" t="s">
        <v>1826</v>
      </c>
      <c r="Z552" s="121"/>
      <c r="AA552" s="121"/>
      <c r="AB552" s="121"/>
      <c r="AC552" s="121"/>
      <c r="AD552" s="121" t="str">
        <f t="shared" si="76"/>
        <v>INDONESIA</v>
      </c>
      <c r="AE552" s="371" t="s">
        <v>1831</v>
      </c>
      <c r="AF552" s="122" t="s">
        <v>809</v>
      </c>
      <c r="AG552" s="111" t="s">
        <v>524</v>
      </c>
      <c r="AH552" s="111"/>
      <c r="AI552" s="64">
        <f t="shared" si="75"/>
        <v>2</v>
      </c>
      <c r="AJ552" s="64"/>
      <c r="AK552" s="111"/>
      <c r="AL552" s="207"/>
      <c r="AM552" s="207"/>
      <c r="AN552" s="124">
        <f t="shared" si="80"/>
        <v>0</v>
      </c>
      <c r="AO552" s="239"/>
      <c r="AP552" s="239"/>
      <c r="AQ552" s="239"/>
      <c r="AR552" s="239"/>
      <c r="AS552" s="239"/>
      <c r="AT552" s="239"/>
      <c r="AU552" s="239"/>
      <c r="AV552" s="239"/>
      <c r="AW552" s="239"/>
      <c r="AX552" s="239"/>
      <c r="AY552" s="70">
        <f t="shared" si="79"/>
        <v>0</v>
      </c>
      <c r="BA552" s="121"/>
    </row>
    <row r="553" spans="1:53" s="126" customFormat="1">
      <c r="A553"/>
      <c r="B553">
        <v>533</v>
      </c>
      <c r="C553" s="71">
        <v>69</v>
      </c>
      <c r="D553"/>
      <c r="E553" s="259">
        <v>4</v>
      </c>
      <c r="F553" s="198" t="s">
        <v>2051</v>
      </c>
      <c r="G553" s="245" t="s">
        <v>2052</v>
      </c>
      <c r="H553" s="145" t="s">
        <v>23</v>
      </c>
      <c r="I553" s="146" t="str">
        <f t="shared" si="72"/>
        <v>LAKI LAKI</v>
      </c>
      <c r="J553" s="151" t="s">
        <v>524</v>
      </c>
      <c r="K553" s="381">
        <v>33156</v>
      </c>
      <c r="L553" s="383">
        <f t="shared" ca="1" si="81"/>
        <v>29</v>
      </c>
      <c r="M553" s="151"/>
      <c r="N553" s="333" t="s">
        <v>220</v>
      </c>
      <c r="O553" s="120" t="str">
        <f t="shared" si="74"/>
        <v>ISLAM</v>
      </c>
      <c r="P553" s="151" t="s">
        <v>254</v>
      </c>
      <c r="Q553" s="151" t="s">
        <v>255</v>
      </c>
      <c r="R553" s="334">
        <v>4</v>
      </c>
      <c r="S553" s="151" t="s">
        <v>289</v>
      </c>
      <c r="T553" s="151" t="s">
        <v>283</v>
      </c>
      <c r="U553" s="151" t="s">
        <v>2047</v>
      </c>
      <c r="V553" s="151" t="s">
        <v>2053</v>
      </c>
      <c r="W553" s="182" t="s">
        <v>2045</v>
      </c>
      <c r="X553" s="151" t="s">
        <v>2042</v>
      </c>
      <c r="Y553" s="372" t="s">
        <v>1826</v>
      </c>
      <c r="Z553" s="121"/>
      <c r="AA553" s="121"/>
      <c r="AB553" s="121"/>
      <c r="AC553" s="121"/>
      <c r="AD553" s="121" t="str">
        <f t="shared" si="76"/>
        <v>INDONESIA</v>
      </c>
      <c r="AE553" s="373" t="s">
        <v>1831</v>
      </c>
      <c r="AF553" s="122" t="s">
        <v>809</v>
      </c>
      <c r="AG553" s="111" t="s">
        <v>524</v>
      </c>
      <c r="AH553" s="111"/>
      <c r="AI553" s="64">
        <f t="shared" si="75"/>
        <v>3</v>
      </c>
      <c r="AJ553" s="64"/>
      <c r="AK553" s="111"/>
      <c r="AL553" s="136"/>
      <c r="AM553" s="136"/>
      <c r="AN553" s="241">
        <f t="shared" si="80"/>
        <v>0</v>
      </c>
      <c r="AO553" s="137"/>
      <c r="AP553" s="137"/>
      <c r="AQ553" s="137"/>
      <c r="AR553" s="137"/>
      <c r="AS553" s="137"/>
      <c r="AT553" s="137"/>
      <c r="AU553" s="137"/>
      <c r="AV553" s="137"/>
      <c r="AW553" s="137"/>
      <c r="AX553" s="137"/>
      <c r="AY553" s="137">
        <f t="shared" si="79"/>
        <v>0</v>
      </c>
      <c r="AZ553" s="138"/>
    </row>
    <row r="554" spans="1:53" s="99" customFormat="1">
      <c r="A554"/>
      <c r="B554">
        <v>534</v>
      </c>
      <c r="C554" s="201">
        <v>70</v>
      </c>
      <c r="D554"/>
      <c r="E554" s="259">
        <v>5</v>
      </c>
      <c r="F554" s="198" t="s">
        <v>2054</v>
      </c>
      <c r="G554" s="245" t="s">
        <v>2055</v>
      </c>
      <c r="H554" s="145" t="s">
        <v>23</v>
      </c>
      <c r="I554" s="146" t="str">
        <f t="shared" si="72"/>
        <v>LAKI LAKI</v>
      </c>
      <c r="J554" s="151" t="s">
        <v>524</v>
      </c>
      <c r="K554" s="381">
        <v>34927</v>
      </c>
      <c r="L554" s="332">
        <f t="shared" ca="1" si="81"/>
        <v>24</v>
      </c>
      <c r="M554" s="151"/>
      <c r="N554" s="333" t="s">
        <v>220</v>
      </c>
      <c r="O554" s="120" t="str">
        <f t="shared" si="74"/>
        <v>ISLAM</v>
      </c>
      <c r="P554" s="151" t="s">
        <v>254</v>
      </c>
      <c r="Q554" s="151" t="s">
        <v>255</v>
      </c>
      <c r="R554" s="334">
        <v>4</v>
      </c>
      <c r="S554" s="151" t="s">
        <v>289</v>
      </c>
      <c r="T554" s="151" t="s">
        <v>266</v>
      </c>
      <c r="U554" s="151" t="s">
        <v>2047</v>
      </c>
      <c r="V554" s="151" t="s">
        <v>2053</v>
      </c>
      <c r="W554" s="184" t="s">
        <v>2045</v>
      </c>
      <c r="X554" s="151" t="s">
        <v>2042</v>
      </c>
      <c r="Y554" s="372" t="s">
        <v>1826</v>
      </c>
      <c r="Z554" s="121"/>
      <c r="AA554" s="121"/>
      <c r="AB554" s="121"/>
      <c r="AC554" s="121"/>
      <c r="AD554" s="121" t="str">
        <f t="shared" si="76"/>
        <v>INDONESIA</v>
      </c>
      <c r="AE554" s="371" t="s">
        <v>1831</v>
      </c>
      <c r="AF554" s="122" t="s">
        <v>809</v>
      </c>
      <c r="AG554" s="120" t="s">
        <v>524</v>
      </c>
      <c r="AH554" s="120"/>
      <c r="AI554" s="64">
        <f t="shared" si="75"/>
        <v>3</v>
      </c>
      <c r="AJ554" s="64"/>
      <c r="AK554" s="104"/>
      <c r="AL554" s="124"/>
      <c r="AM554" s="124"/>
      <c r="AN554" s="124">
        <f t="shared" si="80"/>
        <v>0</v>
      </c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70">
        <f t="shared" si="79"/>
        <v>0</v>
      </c>
      <c r="AZ554" s="71"/>
    </row>
    <row r="555" spans="1:53">
      <c r="A555" s="121"/>
      <c r="B555">
        <v>536</v>
      </c>
      <c r="C555" s="71">
        <v>71</v>
      </c>
      <c r="D555">
        <v>19</v>
      </c>
      <c r="E555" s="156">
        <v>1</v>
      </c>
      <c r="F555" s="377" t="s">
        <v>2056</v>
      </c>
      <c r="G555" s="254" t="s">
        <v>291</v>
      </c>
      <c r="H555" s="102" t="s">
        <v>23</v>
      </c>
      <c r="I555" s="103" t="str">
        <f t="shared" si="72"/>
        <v>LAKI LAKI</v>
      </c>
      <c r="J555" s="156" t="s">
        <v>2057</v>
      </c>
      <c r="K555" s="378">
        <v>20911</v>
      </c>
      <c r="L555" s="256">
        <f t="shared" ca="1" si="81"/>
        <v>63</v>
      </c>
      <c r="M555" s="156"/>
      <c r="N555" s="152" t="s">
        <v>220</v>
      </c>
      <c r="O555" s="104" t="str">
        <f t="shared" si="74"/>
        <v>ISLAM</v>
      </c>
      <c r="P555" s="156" t="s">
        <v>221</v>
      </c>
      <c r="Q555" s="156" t="s">
        <v>222</v>
      </c>
      <c r="R555" s="257">
        <v>1</v>
      </c>
      <c r="S555" s="156" t="s">
        <v>256</v>
      </c>
      <c r="T555" s="156" t="s">
        <v>283</v>
      </c>
      <c r="U555" s="156" t="s">
        <v>2058</v>
      </c>
      <c r="V555" s="156" t="s">
        <v>2059</v>
      </c>
      <c r="W555" s="379" t="s">
        <v>2060</v>
      </c>
      <c r="X555" s="156" t="s">
        <v>291</v>
      </c>
      <c r="Y555" s="374" t="s">
        <v>1826</v>
      </c>
      <c r="Z555" s="99"/>
      <c r="AA555" s="99"/>
      <c r="AB555" s="99"/>
      <c r="AC555" s="99"/>
      <c r="AD555" s="99" t="str">
        <f t="shared" si="76"/>
        <v>INDONESIA</v>
      </c>
      <c r="AE555" s="373" t="s">
        <v>1831</v>
      </c>
      <c r="AF555" s="97" t="s">
        <v>809</v>
      </c>
      <c r="AG555" s="111" t="s">
        <v>166</v>
      </c>
      <c r="AH555" s="111"/>
      <c r="AI555" s="64" t="e">
        <f t="shared" si="75"/>
        <v>#N/A</v>
      </c>
      <c r="AJ555" s="64"/>
      <c r="AK555" s="111"/>
      <c r="AL555" s="207"/>
      <c r="AM555" s="207"/>
      <c r="AN555" s="124">
        <f t="shared" si="80"/>
        <v>0</v>
      </c>
      <c r="AO555" s="239"/>
      <c r="AP555" s="239"/>
      <c r="AQ555" s="239"/>
      <c r="AR555" s="239"/>
      <c r="AS555" s="239"/>
      <c r="AT555" s="239"/>
      <c r="AU555" s="239"/>
      <c r="AV555" s="239"/>
      <c r="AW555" s="239"/>
      <c r="AX555" s="239"/>
      <c r="AY555" s="70">
        <f t="shared" si="79"/>
        <v>0</v>
      </c>
      <c r="BA555" s="121"/>
    </row>
    <row r="556" spans="1:53">
      <c r="A556" s="121"/>
      <c r="B556">
        <v>537</v>
      </c>
      <c r="C556" s="201">
        <v>72</v>
      </c>
      <c r="E556" s="259">
        <v>2</v>
      </c>
      <c r="F556" s="113" t="s">
        <v>2061</v>
      </c>
      <c r="G556" s="114" t="s">
        <v>290</v>
      </c>
      <c r="H556" s="90" t="s">
        <v>16</v>
      </c>
      <c r="I556" s="91" t="str">
        <f t="shared" si="72"/>
        <v>PEREMPUAN</v>
      </c>
      <c r="J556" s="115" t="s">
        <v>288</v>
      </c>
      <c r="K556" s="116">
        <v>24740</v>
      </c>
      <c r="L556" s="93">
        <f t="shared" ca="1" si="81"/>
        <v>52</v>
      </c>
      <c r="M556" s="115"/>
      <c r="N556" s="117" t="s">
        <v>220</v>
      </c>
      <c r="O556" s="64" t="str">
        <f t="shared" si="74"/>
        <v>ISLAM</v>
      </c>
      <c r="P556" s="115" t="s">
        <v>221</v>
      </c>
      <c r="Q556" s="115" t="s">
        <v>245</v>
      </c>
      <c r="R556" s="118">
        <v>2</v>
      </c>
      <c r="S556" s="115" t="s">
        <v>256</v>
      </c>
      <c r="T556" s="115" t="s">
        <v>283</v>
      </c>
      <c r="U556" s="115" t="s">
        <v>2062</v>
      </c>
      <c r="V556" s="115" t="s">
        <v>2063</v>
      </c>
      <c r="W556" s="382" t="s">
        <v>2060</v>
      </c>
      <c r="X556" s="151" t="s">
        <v>291</v>
      </c>
      <c r="Y556" s="372" t="s">
        <v>1826</v>
      </c>
      <c r="Z556" s="121"/>
      <c r="AA556" s="121"/>
      <c r="AB556" s="121"/>
      <c r="AC556" s="121"/>
      <c r="AD556" s="121" t="str">
        <f t="shared" si="76"/>
        <v>INDONESIA</v>
      </c>
      <c r="AE556" s="371" t="s">
        <v>1831</v>
      </c>
      <c r="AF556" s="122" t="s">
        <v>809</v>
      </c>
      <c r="AG556" s="111" t="s">
        <v>166</v>
      </c>
      <c r="AH556" s="111"/>
      <c r="AI556" s="64">
        <f t="shared" si="75"/>
        <v>2</v>
      </c>
      <c r="AJ556" s="64"/>
      <c r="AK556" s="111"/>
      <c r="AN556" s="124">
        <f t="shared" si="80"/>
        <v>0</v>
      </c>
      <c r="AY556" s="70">
        <f t="shared" si="79"/>
        <v>0</v>
      </c>
    </row>
    <row r="557" spans="1:53" s="99" customFormat="1">
      <c r="A557"/>
      <c r="B557">
        <v>538</v>
      </c>
      <c r="C557" s="71">
        <v>73</v>
      </c>
      <c r="D557"/>
      <c r="E557" s="259">
        <v>4</v>
      </c>
      <c r="F557" s="380" t="s">
        <v>2064</v>
      </c>
      <c r="G557" s="245" t="s">
        <v>2065</v>
      </c>
      <c r="H557" s="145" t="s">
        <v>23</v>
      </c>
      <c r="I557" s="146" t="str">
        <f t="shared" si="72"/>
        <v>LAKI LAKI</v>
      </c>
      <c r="J557" s="151" t="s">
        <v>288</v>
      </c>
      <c r="K557" s="381">
        <v>31608</v>
      </c>
      <c r="L557" s="332">
        <f t="shared" ca="1" si="81"/>
        <v>33</v>
      </c>
      <c r="M557" s="151"/>
      <c r="N557" s="333" t="s">
        <v>220</v>
      </c>
      <c r="O557" s="120" t="str">
        <f t="shared" si="74"/>
        <v>ISLAM</v>
      </c>
      <c r="P557" s="151" t="s">
        <v>254</v>
      </c>
      <c r="Q557" s="151" t="s">
        <v>255</v>
      </c>
      <c r="R557" s="334">
        <v>4</v>
      </c>
      <c r="S557" s="151" t="s">
        <v>289</v>
      </c>
      <c r="T557" s="151" t="s">
        <v>283</v>
      </c>
      <c r="U557" s="151" t="s">
        <v>290</v>
      </c>
      <c r="V557" s="151" t="s">
        <v>291</v>
      </c>
      <c r="W557" s="382" t="s">
        <v>2060</v>
      </c>
      <c r="X557" s="151" t="s">
        <v>291</v>
      </c>
      <c r="Y557" s="372" t="s">
        <v>1826</v>
      </c>
      <c r="Z557" s="121"/>
      <c r="AA557" s="121"/>
      <c r="AB557" s="121"/>
      <c r="AC557" s="121"/>
      <c r="AD557" s="121" t="str">
        <f t="shared" si="76"/>
        <v>INDONESIA</v>
      </c>
      <c r="AE557" s="373" t="s">
        <v>1831</v>
      </c>
      <c r="AF557" s="122" t="s">
        <v>809</v>
      </c>
      <c r="AG557" s="120" t="s">
        <v>166</v>
      </c>
      <c r="AH557" s="120"/>
      <c r="AI557" s="64">
        <f t="shared" si="75"/>
        <v>3</v>
      </c>
      <c r="AJ557" s="64"/>
      <c r="AK557" s="104"/>
      <c r="AL557" s="124"/>
      <c r="AM557" s="124"/>
      <c r="AN557" s="124">
        <f t="shared" si="80"/>
        <v>0</v>
      </c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70">
        <f t="shared" si="79"/>
        <v>0</v>
      </c>
      <c r="AZ557" s="71"/>
    </row>
    <row r="558" spans="1:53" s="121" customFormat="1">
      <c r="A558"/>
      <c r="B558">
        <v>539</v>
      </c>
      <c r="C558" s="201">
        <v>74</v>
      </c>
      <c r="D558"/>
      <c r="E558" s="259">
        <v>3</v>
      </c>
      <c r="F558" s="113" t="s">
        <v>2066</v>
      </c>
      <c r="G558" s="114" t="s">
        <v>2067</v>
      </c>
      <c r="H558" s="90" t="s">
        <v>16</v>
      </c>
      <c r="I558" s="91" t="str">
        <f>IF(H558="L","LAKI LAKI",IF(H558="P","PEREMPUAN",""))</f>
        <v>PEREMPUAN</v>
      </c>
      <c r="J558" s="115" t="s">
        <v>288</v>
      </c>
      <c r="K558" s="116">
        <v>32736</v>
      </c>
      <c r="L558" s="93">
        <f t="shared" ca="1" si="81"/>
        <v>30</v>
      </c>
      <c r="M558" s="115"/>
      <c r="N558" s="117" t="s">
        <v>220</v>
      </c>
      <c r="O558" s="64" t="str">
        <f t="shared" si="74"/>
        <v>ISLAM</v>
      </c>
      <c r="P558" s="115" t="s">
        <v>221</v>
      </c>
      <c r="Q558" s="115" t="s">
        <v>255</v>
      </c>
      <c r="R558" s="118">
        <v>4</v>
      </c>
      <c r="S558" s="115" t="s">
        <v>289</v>
      </c>
      <c r="T558" s="115" t="s">
        <v>283</v>
      </c>
      <c r="U558" s="115" t="s">
        <v>290</v>
      </c>
      <c r="V558" s="115" t="s">
        <v>291</v>
      </c>
      <c r="W558" s="382" t="s">
        <v>2060</v>
      </c>
      <c r="X558" s="151" t="s">
        <v>291</v>
      </c>
      <c r="Y558" s="372" t="s">
        <v>1826</v>
      </c>
      <c r="AD558" s="121" t="str">
        <f>IF(H558="L","INDONESIA",IF(H558="P","INDONESIA",""))</f>
        <v>INDONESIA</v>
      </c>
      <c r="AE558" s="371" t="s">
        <v>1831</v>
      </c>
      <c r="AF558" s="122" t="s">
        <v>809</v>
      </c>
      <c r="AG558" s="111" t="s">
        <v>166</v>
      </c>
      <c r="AH558" s="111"/>
      <c r="AI558" s="64">
        <f t="shared" si="75"/>
        <v>3</v>
      </c>
      <c r="AJ558" s="64"/>
      <c r="AK558" s="111"/>
      <c r="AL558" s="207"/>
      <c r="AM558" s="207"/>
      <c r="AN558" s="124"/>
      <c r="AO558" s="239"/>
      <c r="AP558" s="239"/>
      <c r="AQ558" s="239"/>
      <c r="AR558" s="239"/>
      <c r="AS558" s="239"/>
      <c r="AT558" s="239"/>
      <c r="AU558" s="239"/>
      <c r="AV558" s="239"/>
      <c r="AW558" s="239"/>
      <c r="AX558" s="239"/>
      <c r="AY558" s="70"/>
      <c r="AZ558" s="71"/>
    </row>
    <row r="559" spans="1:53">
      <c r="A559" s="121"/>
      <c r="B559">
        <v>540</v>
      </c>
      <c r="C559" s="71">
        <v>75</v>
      </c>
      <c r="E559" s="151">
        <v>4</v>
      </c>
      <c r="F559" s="113" t="s">
        <v>2068</v>
      </c>
      <c r="G559" s="114" t="s">
        <v>2069</v>
      </c>
      <c r="H559" s="90" t="s">
        <v>23</v>
      </c>
      <c r="I559" s="91" t="str">
        <f t="shared" ref="I559:I567" si="82">IF(H559="L","LAKI LAKI",IF(H559="P","PEREMPUAN",""))</f>
        <v>LAKI LAKI</v>
      </c>
      <c r="J559" s="115" t="s">
        <v>288</v>
      </c>
      <c r="K559" s="116">
        <v>35372</v>
      </c>
      <c r="L559" s="383">
        <f t="shared" ca="1" si="81"/>
        <v>23</v>
      </c>
      <c r="M559" s="115"/>
      <c r="N559" s="117" t="s">
        <v>220</v>
      </c>
      <c r="O559" s="64" t="str">
        <f t="shared" si="74"/>
        <v>ISLAM</v>
      </c>
      <c r="P559" s="115" t="s">
        <v>254</v>
      </c>
      <c r="Q559" s="115" t="s">
        <v>255</v>
      </c>
      <c r="R559" s="118">
        <v>4</v>
      </c>
      <c r="S559" s="115" t="s">
        <v>289</v>
      </c>
      <c r="T559" s="115" t="s">
        <v>270</v>
      </c>
      <c r="U559" s="115" t="s">
        <v>290</v>
      </c>
      <c r="V559" s="115" t="s">
        <v>291</v>
      </c>
      <c r="W559" s="382" t="s">
        <v>2060</v>
      </c>
      <c r="X559" s="151" t="s">
        <v>291</v>
      </c>
      <c r="Y559" s="372" t="s">
        <v>1826</v>
      </c>
      <c r="Z559" s="121"/>
      <c r="AA559" s="121"/>
      <c r="AB559" s="121"/>
      <c r="AC559" s="121"/>
      <c r="AD559" s="121" t="str">
        <f t="shared" ref="AD559:AD565" si="83">IF(H559="L","INDONESIA",IF(H559="P","INDONESIA",""))</f>
        <v>INDONESIA</v>
      </c>
      <c r="AE559" s="373" t="s">
        <v>1831</v>
      </c>
      <c r="AF559" s="122" t="s">
        <v>809</v>
      </c>
      <c r="AG559" s="111" t="s">
        <v>166</v>
      </c>
      <c r="AH559" s="111"/>
      <c r="AI559" s="64">
        <f t="shared" si="75"/>
        <v>3</v>
      </c>
      <c r="AJ559" s="64"/>
      <c r="AK559" s="111"/>
      <c r="AL559" s="207"/>
      <c r="AM559" s="207"/>
      <c r="AN559" s="124">
        <f t="shared" si="80"/>
        <v>0</v>
      </c>
      <c r="AO559" s="239"/>
      <c r="AP559" s="239"/>
      <c r="AQ559" s="239"/>
      <c r="AR559" s="239"/>
      <c r="AS559" s="239"/>
      <c r="AT559" s="239"/>
      <c r="AU559" s="239"/>
      <c r="AV559" s="239"/>
      <c r="AW559" s="239"/>
      <c r="AX559" s="239"/>
      <c r="AY559" s="70">
        <f t="shared" si="79"/>
        <v>0</v>
      </c>
      <c r="BA559" s="121"/>
    </row>
    <row r="560" spans="1:53">
      <c r="A560" s="121"/>
      <c r="B560">
        <v>541</v>
      </c>
      <c r="C560" s="201">
        <v>76</v>
      </c>
      <c r="E560" s="115">
        <v>5</v>
      </c>
      <c r="F560" s="380" t="s">
        <v>2070</v>
      </c>
      <c r="G560" s="245" t="s">
        <v>2071</v>
      </c>
      <c r="H560" s="145" t="s">
        <v>23</v>
      </c>
      <c r="I560" s="146" t="str">
        <f t="shared" si="82"/>
        <v>LAKI LAKI</v>
      </c>
      <c r="J560" s="151" t="s">
        <v>288</v>
      </c>
      <c r="K560" s="381">
        <v>36853</v>
      </c>
      <c r="L560" s="332">
        <f t="shared" ca="1" si="81"/>
        <v>19</v>
      </c>
      <c r="M560" s="151"/>
      <c r="N560" s="333" t="s">
        <v>220</v>
      </c>
      <c r="O560" s="120" t="str">
        <f t="shared" si="74"/>
        <v>ISLAM</v>
      </c>
      <c r="P560" s="151" t="s">
        <v>254</v>
      </c>
      <c r="Q560" s="151" t="s">
        <v>255</v>
      </c>
      <c r="R560" s="334">
        <v>4</v>
      </c>
      <c r="S560" s="151" t="s">
        <v>348</v>
      </c>
      <c r="T560" s="151" t="s">
        <v>266</v>
      </c>
      <c r="U560" s="151" t="s">
        <v>290</v>
      </c>
      <c r="V560" s="151" t="s">
        <v>291</v>
      </c>
      <c r="W560" s="382" t="s">
        <v>2060</v>
      </c>
      <c r="X560" s="151" t="s">
        <v>291</v>
      </c>
      <c r="Y560" s="372" t="s">
        <v>1826</v>
      </c>
      <c r="Z560" s="121"/>
      <c r="AA560" s="121"/>
      <c r="AB560" s="121"/>
      <c r="AC560" s="121"/>
      <c r="AD560" s="121" t="str">
        <f t="shared" si="83"/>
        <v>INDONESIA</v>
      </c>
      <c r="AE560" s="371" t="s">
        <v>1831</v>
      </c>
      <c r="AF560" s="122" t="s">
        <v>809</v>
      </c>
      <c r="AG560" s="111" t="s">
        <v>166</v>
      </c>
      <c r="AH560" s="111"/>
      <c r="AI560" s="64">
        <f t="shared" si="75"/>
        <v>3</v>
      </c>
      <c r="AJ560" s="64"/>
      <c r="AK560" s="111"/>
      <c r="AL560" s="207"/>
      <c r="AM560" s="207"/>
      <c r="AN560" s="124">
        <f t="shared" si="80"/>
        <v>0</v>
      </c>
      <c r="AO560" s="239"/>
      <c r="AP560" s="239"/>
      <c r="AQ560" s="239"/>
      <c r="AR560" s="239"/>
      <c r="AS560" s="239"/>
      <c r="AT560" s="239"/>
      <c r="AU560" s="239"/>
      <c r="AV560" s="239"/>
      <c r="AW560" s="239"/>
      <c r="AX560" s="239"/>
      <c r="AY560" s="239">
        <f t="shared" si="79"/>
        <v>0</v>
      </c>
      <c r="BA560" s="121"/>
    </row>
    <row r="561" spans="1:53">
      <c r="A561" s="121"/>
      <c r="C561" s="201"/>
      <c r="D561">
        <v>20</v>
      </c>
      <c r="E561" s="156">
        <v>1</v>
      </c>
      <c r="F561" s="384" t="s">
        <v>2072</v>
      </c>
      <c r="G561" s="254" t="s">
        <v>30</v>
      </c>
      <c r="H561" s="102" t="s">
        <v>23</v>
      </c>
      <c r="I561" s="103" t="str">
        <f t="shared" si="82"/>
        <v>LAKI LAKI</v>
      </c>
      <c r="J561" s="156" t="s">
        <v>2073</v>
      </c>
      <c r="K561" s="378">
        <v>32176</v>
      </c>
      <c r="L561" s="256">
        <f t="shared" ca="1" si="81"/>
        <v>32</v>
      </c>
      <c r="M561" s="156"/>
      <c r="N561" s="152" t="s">
        <v>1533</v>
      </c>
      <c r="O561" s="179" t="str">
        <f t="shared" si="74"/>
        <v>KRISTEN</v>
      </c>
      <c r="P561" s="156" t="s">
        <v>221</v>
      </c>
      <c r="Q561" s="156" t="s">
        <v>222</v>
      </c>
      <c r="R561" s="257">
        <v>1</v>
      </c>
      <c r="S561" s="156" t="s">
        <v>785</v>
      </c>
      <c r="T561" s="156" t="s">
        <v>2074</v>
      </c>
      <c r="U561" s="156" t="s">
        <v>2075</v>
      </c>
      <c r="V561" s="156" t="s">
        <v>2076</v>
      </c>
      <c r="W561" s="379"/>
      <c r="X561" s="156" t="s">
        <v>30</v>
      </c>
      <c r="Y561" s="374" t="s">
        <v>1826</v>
      </c>
      <c r="Z561" s="99"/>
      <c r="AA561" s="99"/>
      <c r="AB561" s="99"/>
      <c r="AC561" s="99"/>
      <c r="AD561" s="192" t="str">
        <f t="shared" si="83"/>
        <v>INDONESIA</v>
      </c>
      <c r="AE561" s="371" t="s">
        <v>1831</v>
      </c>
      <c r="AF561" s="110" t="s">
        <v>809</v>
      </c>
      <c r="AG561" s="111"/>
      <c r="AH561" s="111"/>
      <c r="AI561" s="64"/>
      <c r="AJ561" s="64"/>
      <c r="AK561" s="111"/>
      <c r="AL561" s="207"/>
      <c r="AM561" s="207"/>
      <c r="AN561" s="124"/>
      <c r="AO561" s="239"/>
      <c r="AP561" s="239"/>
      <c r="AQ561" s="239"/>
      <c r="AR561" s="239"/>
      <c r="AS561" s="239"/>
      <c r="AT561" s="239"/>
      <c r="AU561" s="239"/>
      <c r="AV561" s="239"/>
      <c r="AW561" s="239"/>
      <c r="AX561" s="239"/>
      <c r="AY561" s="239"/>
      <c r="BA561" s="121"/>
    </row>
    <row r="562" spans="1:53">
      <c r="A562" s="121"/>
      <c r="C562" s="201"/>
      <c r="E562" s="115">
        <v>2</v>
      </c>
      <c r="F562" s="385" t="s">
        <v>2077</v>
      </c>
      <c r="G562" s="245" t="s">
        <v>2078</v>
      </c>
      <c r="H562" s="145" t="s">
        <v>16</v>
      </c>
      <c r="I562" s="146" t="str">
        <f t="shared" si="82"/>
        <v>PEREMPUAN</v>
      </c>
      <c r="J562" s="151" t="s">
        <v>2079</v>
      </c>
      <c r="K562" s="381">
        <v>33171</v>
      </c>
      <c r="L562" s="332">
        <f t="shared" ca="1" si="81"/>
        <v>29</v>
      </c>
      <c r="M562" s="151"/>
      <c r="N562" s="333" t="s">
        <v>1533</v>
      </c>
      <c r="O562" s="111" t="str">
        <f t="shared" si="74"/>
        <v>KRISTEN</v>
      </c>
      <c r="P562" s="151" t="s">
        <v>221</v>
      </c>
      <c r="Q562" s="151" t="s">
        <v>245</v>
      </c>
      <c r="R562" s="334">
        <v>3</v>
      </c>
      <c r="S562" s="151" t="s">
        <v>785</v>
      </c>
      <c r="T562" s="151" t="s">
        <v>246</v>
      </c>
      <c r="U562" s="151" t="s">
        <v>2080</v>
      </c>
      <c r="V562" s="151" t="s">
        <v>2081</v>
      </c>
      <c r="W562" s="382"/>
      <c r="X562" s="151" t="s">
        <v>30</v>
      </c>
      <c r="Y562" s="372" t="s">
        <v>1826</v>
      </c>
      <c r="Z562" s="121"/>
      <c r="AA562" s="121"/>
      <c r="AB562" s="121"/>
      <c r="AC562" s="121"/>
      <c r="AD562" s="71" t="str">
        <f t="shared" si="83"/>
        <v>INDONESIA</v>
      </c>
      <c r="AE562" s="371" t="s">
        <v>1831</v>
      </c>
      <c r="AF562" s="122" t="s">
        <v>809</v>
      </c>
      <c r="AG562" s="111"/>
      <c r="AH562" s="111"/>
      <c r="AI562" s="64"/>
      <c r="AJ562" s="64"/>
      <c r="AK562" s="111"/>
      <c r="AL562" s="207"/>
      <c r="AM562" s="207"/>
      <c r="AN562" s="124"/>
      <c r="AO562" s="239"/>
      <c r="AP562" s="239"/>
      <c r="AQ562" s="239"/>
      <c r="AR562" s="239"/>
      <c r="AS562" s="239"/>
      <c r="AT562" s="239"/>
      <c r="AU562" s="239"/>
      <c r="AV562" s="239"/>
      <c r="AW562" s="239"/>
      <c r="AX562" s="239"/>
      <c r="AY562" s="239"/>
      <c r="BA562" s="121"/>
    </row>
    <row r="563" spans="1:53">
      <c r="A563" s="121"/>
      <c r="C563" s="201"/>
      <c r="E563" s="115">
        <v>3</v>
      </c>
      <c r="F563" s="385" t="s">
        <v>2082</v>
      </c>
      <c r="G563" s="245" t="s">
        <v>2083</v>
      </c>
      <c r="H563" s="145" t="s">
        <v>16</v>
      </c>
      <c r="I563" s="146" t="str">
        <f t="shared" si="82"/>
        <v>PEREMPUAN</v>
      </c>
      <c r="J563" s="151" t="s">
        <v>1136</v>
      </c>
      <c r="K563" s="381">
        <v>41628</v>
      </c>
      <c r="L563" s="332">
        <f t="shared" ca="1" si="81"/>
        <v>6</v>
      </c>
      <c r="M563" s="151"/>
      <c r="N563" s="333" t="s">
        <v>1533</v>
      </c>
      <c r="O563" s="111" t="str">
        <f t="shared" si="74"/>
        <v>KRISTEN</v>
      </c>
      <c r="P563" s="151" t="s">
        <v>254</v>
      </c>
      <c r="Q563" s="151" t="s">
        <v>255</v>
      </c>
      <c r="R563" s="334">
        <v>4</v>
      </c>
      <c r="S563" s="151" t="s">
        <v>265</v>
      </c>
      <c r="T563" s="151" t="s">
        <v>270</v>
      </c>
      <c r="U563" s="151" t="s">
        <v>2078</v>
      </c>
      <c r="V563" s="151" t="s">
        <v>30</v>
      </c>
      <c r="W563" s="382"/>
      <c r="X563" s="151" t="s">
        <v>30</v>
      </c>
      <c r="Y563" s="372" t="s">
        <v>1826</v>
      </c>
      <c r="Z563" s="121"/>
      <c r="AA563" s="121"/>
      <c r="AB563" s="121"/>
      <c r="AC563" s="121"/>
      <c r="AD563" s="71" t="str">
        <f t="shared" si="83"/>
        <v>INDONESIA</v>
      </c>
      <c r="AE563" s="371" t="s">
        <v>1831</v>
      </c>
      <c r="AF563" s="122" t="s">
        <v>809</v>
      </c>
      <c r="AG563" s="111"/>
      <c r="AH563" s="111"/>
      <c r="AI563" s="64"/>
      <c r="AJ563" s="64"/>
      <c r="AK563" s="111"/>
      <c r="AL563" s="207"/>
      <c r="AM563" s="207"/>
      <c r="AN563" s="124"/>
      <c r="AO563" s="239"/>
      <c r="AP563" s="239"/>
      <c r="AQ563" s="239"/>
      <c r="AR563" s="239"/>
      <c r="AS563" s="239"/>
      <c r="AT563" s="239"/>
      <c r="AU563" s="239"/>
      <c r="AV563" s="239"/>
      <c r="AW563" s="239"/>
      <c r="AX563" s="239"/>
      <c r="AY563" s="239"/>
      <c r="BA563" s="121"/>
    </row>
    <row r="564" spans="1:53">
      <c r="B564">
        <v>542</v>
      </c>
      <c r="C564" s="71">
        <v>77</v>
      </c>
      <c r="D564">
        <v>21</v>
      </c>
      <c r="E564" s="99">
        <v>1</v>
      </c>
      <c r="F564" s="150" t="s">
        <v>2084</v>
      </c>
      <c r="G564" s="101" t="s">
        <v>2085</v>
      </c>
      <c r="H564" s="102" t="s">
        <v>23</v>
      </c>
      <c r="I564" s="103" t="str">
        <f t="shared" si="82"/>
        <v>LAKI LAKI</v>
      </c>
      <c r="J564" s="104" t="s">
        <v>599</v>
      </c>
      <c r="K564" s="105">
        <v>32304</v>
      </c>
      <c r="L564" s="106">
        <f t="shared" ca="1" si="81"/>
        <v>31</v>
      </c>
      <c r="M564" s="104"/>
      <c r="N564" s="185" t="s">
        <v>220</v>
      </c>
      <c r="O564" s="104" t="str">
        <f t="shared" si="74"/>
        <v>ISLAM</v>
      </c>
      <c r="P564" s="104" t="s">
        <v>221</v>
      </c>
      <c r="Q564" s="104" t="s">
        <v>222</v>
      </c>
      <c r="R564" s="108">
        <v>1</v>
      </c>
      <c r="S564" s="104" t="s">
        <v>223</v>
      </c>
      <c r="T564" s="104" t="s">
        <v>674</v>
      </c>
      <c r="U564" s="104" t="s">
        <v>582</v>
      </c>
      <c r="V564" s="104" t="s">
        <v>576</v>
      </c>
      <c r="W564" s="180" t="s">
        <v>2086</v>
      </c>
      <c r="X564" s="104" t="s">
        <v>2087</v>
      </c>
      <c r="Y564" s="374" t="s">
        <v>1826</v>
      </c>
      <c r="Z564" s="104" t="s">
        <v>22</v>
      </c>
      <c r="AA564" s="104" t="s">
        <v>229</v>
      </c>
      <c r="AB564" s="104" t="s">
        <v>230</v>
      </c>
      <c r="AC564" s="104" t="s">
        <v>231</v>
      </c>
      <c r="AD564" s="99" t="str">
        <f t="shared" si="83"/>
        <v>INDONESIA</v>
      </c>
      <c r="AE564" s="373" t="s">
        <v>1831</v>
      </c>
      <c r="AF564" s="110" t="s">
        <v>809</v>
      </c>
      <c r="AG564" s="194" t="s">
        <v>166</v>
      </c>
      <c r="AH564" s="142"/>
      <c r="AI564" s="64" t="e">
        <f t="shared" si="75"/>
        <v>#N/A</v>
      </c>
      <c r="AJ564" s="64"/>
      <c r="AK564" s="142"/>
      <c r="AL564" s="207"/>
      <c r="AM564" s="207"/>
      <c r="AN564" s="124">
        <f t="shared" si="80"/>
        <v>0</v>
      </c>
      <c r="AO564" s="239"/>
      <c r="AP564" s="239"/>
      <c r="AQ564" s="239"/>
      <c r="AR564" s="239"/>
      <c r="AS564" s="239"/>
      <c r="AT564" s="239"/>
      <c r="AU564" s="239"/>
      <c r="AV564" s="239"/>
      <c r="AW564" s="239"/>
      <c r="AX564" s="239"/>
      <c r="AY564" s="70">
        <f t="shared" si="79"/>
        <v>0</v>
      </c>
      <c r="BA564" s="121"/>
    </row>
    <row r="565" spans="1:53" s="99" customFormat="1">
      <c r="A565"/>
      <c r="B565">
        <v>543</v>
      </c>
      <c r="C565" s="201">
        <v>78</v>
      </c>
      <c r="D565"/>
      <c r="E565" s="121">
        <v>2</v>
      </c>
      <c r="F565" s="88" t="s">
        <v>2088</v>
      </c>
      <c r="G565" s="89" t="s">
        <v>2089</v>
      </c>
      <c r="H565" s="90" t="s">
        <v>16</v>
      </c>
      <c r="I565" s="91" t="str">
        <f t="shared" si="82"/>
        <v>PEREMPUAN</v>
      </c>
      <c r="J565" s="64" t="s">
        <v>244</v>
      </c>
      <c r="K565" s="92">
        <v>34165</v>
      </c>
      <c r="L565" s="93">
        <f t="shared" ca="1" si="81"/>
        <v>26</v>
      </c>
      <c r="M565" s="64" t="s">
        <v>253</v>
      </c>
      <c r="N565" s="94" t="s">
        <v>220</v>
      </c>
      <c r="O565" s="64" t="str">
        <f t="shared" si="74"/>
        <v>ISLAM</v>
      </c>
      <c r="P565" s="64" t="s">
        <v>221</v>
      </c>
      <c r="Q565" s="64" t="s">
        <v>245</v>
      </c>
      <c r="R565" s="95">
        <v>3</v>
      </c>
      <c r="S565" s="64" t="s">
        <v>289</v>
      </c>
      <c r="T565" s="64" t="s">
        <v>246</v>
      </c>
      <c r="U565" s="64" t="s">
        <v>945</v>
      </c>
      <c r="V565" s="64" t="s">
        <v>953</v>
      </c>
      <c r="W565" s="182" t="s">
        <v>2086</v>
      </c>
      <c r="X565" s="120" t="s">
        <v>2087</v>
      </c>
      <c r="Y565" s="372" t="s">
        <v>1826</v>
      </c>
      <c r="Z565" s="120" t="s">
        <v>22</v>
      </c>
      <c r="AA565" s="120" t="s">
        <v>229</v>
      </c>
      <c r="AB565" s="120" t="s">
        <v>230</v>
      </c>
      <c r="AC565" s="120" t="s">
        <v>231</v>
      </c>
      <c r="AD565" s="121" t="str">
        <f t="shared" si="83"/>
        <v>INDONESIA</v>
      </c>
      <c r="AE565" s="371" t="s">
        <v>1831</v>
      </c>
      <c r="AF565" s="122" t="s">
        <v>809</v>
      </c>
      <c r="AG565" s="120" t="s">
        <v>166</v>
      </c>
      <c r="AH565" s="120"/>
      <c r="AI565" s="64">
        <f t="shared" si="75"/>
        <v>2</v>
      </c>
      <c r="AJ565" s="64"/>
      <c r="AK565" s="120"/>
      <c r="AL565" s="124"/>
      <c r="AM565" s="124"/>
      <c r="AN565" s="124">
        <f t="shared" si="80"/>
        <v>0</v>
      </c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70">
        <f t="shared" si="79"/>
        <v>0</v>
      </c>
      <c r="AZ565" s="71"/>
    </row>
    <row r="566" spans="1:53" s="121" customFormat="1">
      <c r="A566"/>
      <c r="B566">
        <v>544</v>
      </c>
      <c r="C566" s="71">
        <v>79</v>
      </c>
      <c r="D566"/>
      <c r="E566" s="71">
        <v>3</v>
      </c>
      <c r="F566" s="98" t="s">
        <v>2090</v>
      </c>
      <c r="G566" s="89" t="s">
        <v>2091</v>
      </c>
      <c r="H566" s="90" t="s">
        <v>16</v>
      </c>
      <c r="I566" s="91" t="str">
        <f t="shared" si="82"/>
        <v>PEREMPUAN</v>
      </c>
      <c r="J566" s="259" t="s">
        <v>2092</v>
      </c>
      <c r="K566" s="92">
        <v>39122</v>
      </c>
      <c r="L566" s="93">
        <f t="shared" ca="1" si="81"/>
        <v>13</v>
      </c>
      <c r="M566" s="64"/>
      <c r="N566" s="386" t="s">
        <v>220</v>
      </c>
      <c r="O566" s="64" t="str">
        <f t="shared" si="74"/>
        <v>ISLAM</v>
      </c>
      <c r="P566" s="259" t="s">
        <v>254</v>
      </c>
      <c r="Q566" s="259" t="s">
        <v>255</v>
      </c>
      <c r="R566" s="95"/>
      <c r="S566" s="259" t="s">
        <v>369</v>
      </c>
      <c r="T566" s="259" t="s">
        <v>266</v>
      </c>
      <c r="U566" s="259" t="s">
        <v>2089</v>
      </c>
      <c r="V566" s="259" t="s">
        <v>2087</v>
      </c>
      <c r="W566" s="182" t="s">
        <v>2086</v>
      </c>
      <c r="X566" s="120" t="s">
        <v>2087</v>
      </c>
      <c r="Y566" s="372" t="s">
        <v>1826</v>
      </c>
      <c r="Z566" s="120" t="s">
        <v>22</v>
      </c>
      <c r="AA566" s="120" t="s">
        <v>229</v>
      </c>
      <c r="AB566" s="120" t="s">
        <v>230</v>
      </c>
      <c r="AC566" s="120" t="s">
        <v>231</v>
      </c>
      <c r="AD566" s="121" t="str">
        <f>IF(H566="L","INDONESIA",IF(H566="P","INDONESIA",""))</f>
        <v>INDONESIA</v>
      </c>
      <c r="AE566" s="373" t="s">
        <v>1831</v>
      </c>
      <c r="AF566" s="122" t="s">
        <v>809</v>
      </c>
      <c r="AG566" s="142" t="s">
        <v>166</v>
      </c>
      <c r="AH566" s="142"/>
      <c r="AI566" s="64">
        <f t="shared" si="75"/>
        <v>3</v>
      </c>
      <c r="AJ566" s="64"/>
      <c r="AK566" s="142"/>
      <c r="AL566" s="207"/>
      <c r="AM566" s="207"/>
      <c r="AN566" s="124"/>
      <c r="AO566" s="239"/>
      <c r="AP566" s="239"/>
      <c r="AQ566" s="239"/>
      <c r="AR566" s="239"/>
      <c r="AS566" s="239"/>
      <c r="AT566" s="239"/>
      <c r="AU566" s="239"/>
      <c r="AV566" s="239"/>
      <c r="AW566" s="239"/>
      <c r="AX566" s="239"/>
      <c r="AY566" s="70"/>
      <c r="AZ566" s="71"/>
    </row>
    <row r="567" spans="1:53">
      <c r="A567" s="121"/>
      <c r="B567">
        <v>545</v>
      </c>
      <c r="C567" s="201">
        <v>80</v>
      </c>
      <c r="E567" s="121">
        <v>4</v>
      </c>
      <c r="F567" s="98" t="s">
        <v>2093</v>
      </c>
      <c r="G567" s="89" t="s">
        <v>2094</v>
      </c>
      <c r="H567" s="90" t="s">
        <v>23</v>
      </c>
      <c r="I567" s="91" t="str">
        <f t="shared" si="82"/>
        <v>LAKI LAKI</v>
      </c>
      <c r="J567" s="115" t="s">
        <v>230</v>
      </c>
      <c r="K567" s="92">
        <v>41292</v>
      </c>
      <c r="L567" s="93">
        <f t="shared" ca="1" si="81"/>
        <v>7</v>
      </c>
      <c r="M567" s="64"/>
      <c r="N567" s="185" t="s">
        <v>220</v>
      </c>
      <c r="O567" s="64" t="str">
        <f t="shared" si="74"/>
        <v>ISLAM</v>
      </c>
      <c r="P567" s="115" t="s">
        <v>254</v>
      </c>
      <c r="Q567" s="115" t="s">
        <v>255</v>
      </c>
      <c r="R567" s="95">
        <v>4</v>
      </c>
      <c r="S567" s="115" t="s">
        <v>265</v>
      </c>
      <c r="T567" s="115" t="s">
        <v>270</v>
      </c>
      <c r="U567" s="115" t="s">
        <v>2089</v>
      </c>
      <c r="V567" s="115" t="s">
        <v>2087</v>
      </c>
      <c r="W567" s="182" t="s">
        <v>2086</v>
      </c>
      <c r="X567" s="120" t="s">
        <v>2087</v>
      </c>
      <c r="Y567" s="372" t="s">
        <v>1826</v>
      </c>
      <c r="Z567" s="120" t="s">
        <v>22</v>
      </c>
      <c r="AA567" s="120" t="s">
        <v>229</v>
      </c>
      <c r="AB567" s="120" t="s">
        <v>230</v>
      </c>
      <c r="AC567" s="120" t="s">
        <v>231</v>
      </c>
      <c r="AD567" s="121" t="str">
        <f>IF(H567="L","INDONESIA",IF(H567="P","INDONESIA",""))</f>
        <v>INDONESIA</v>
      </c>
      <c r="AE567" s="371" t="s">
        <v>1831</v>
      </c>
      <c r="AF567" s="122" t="s">
        <v>809</v>
      </c>
      <c r="AG567" s="120" t="s">
        <v>166</v>
      </c>
      <c r="AH567" s="120"/>
      <c r="AI567" s="64">
        <f t="shared" si="75"/>
        <v>3</v>
      </c>
      <c r="AJ567" s="64"/>
      <c r="AK567" s="120"/>
      <c r="AN567" s="124">
        <f t="shared" si="80"/>
        <v>0</v>
      </c>
      <c r="AY567" s="70">
        <f t="shared" si="79"/>
        <v>0</v>
      </c>
    </row>
    <row r="568" spans="1:53">
      <c r="AI568" s="64" t="e">
        <f t="shared" si="75"/>
        <v>#N/A</v>
      </c>
      <c r="AJ568" s="64"/>
      <c r="AN568" s="124">
        <f t="shared" si="80"/>
        <v>0</v>
      </c>
      <c r="AY568" s="70">
        <f t="shared" si="79"/>
        <v>0</v>
      </c>
    </row>
    <row r="569" spans="1:53">
      <c r="C569" s="68"/>
      <c r="E569" s="121"/>
      <c r="F569" s="208" t="s">
        <v>2095</v>
      </c>
      <c r="G569" s="387">
        <f>COUNTIF('[1]MASTER DATA PDDK'!R482:R564,"1")</f>
        <v>17</v>
      </c>
      <c r="H569" s="202">
        <f>COUNTIF('[1]MASTER DATA PDDK'!H482:H564,"L")</f>
        <v>36</v>
      </c>
      <c r="I569" s="388" t="str">
        <f>IF(H569="L","LAKI LAKI",IF(H569="P","PEREMPUAN",""))</f>
        <v/>
      </c>
      <c r="J569" s="387">
        <f>COUNTIF('[1]MASTER DATA PDDK'!H482:H564,"P")</f>
        <v>39</v>
      </c>
      <c r="L569" s="204" t="s">
        <v>822</v>
      </c>
      <c r="M569" s="205">
        <f ca="1">COUNTIF(L485:L567,"&gt;17")</f>
        <v>66</v>
      </c>
      <c r="N569" s="301"/>
      <c r="O569" s="201"/>
      <c r="P569" s="201"/>
      <c r="Q569" s="387">
        <f>COUNTIF('[1]MASTER DATA PDDK'!Q482:Q564,"KEPALA KELUARGA")</f>
        <v>19</v>
      </c>
      <c r="R569" s="95"/>
      <c r="S569" s="64"/>
      <c r="T569" s="64"/>
      <c r="U569" s="64"/>
      <c r="V569" s="64"/>
      <c r="W569" s="206"/>
      <c r="X569" s="206"/>
      <c r="Y569" s="206"/>
      <c r="Z569" s="64"/>
      <c r="AA569" s="64"/>
      <c r="AB569" s="64"/>
      <c r="AC569" s="64"/>
      <c r="AE569" s="97"/>
      <c r="AF569" s="97"/>
      <c r="AG569" s="97"/>
      <c r="AH569" s="97"/>
      <c r="AI569" s="64" t="e">
        <f t="shared" si="75"/>
        <v>#N/A</v>
      </c>
      <c r="AJ569" s="64"/>
      <c r="AK569" s="97"/>
      <c r="AN569" s="124"/>
    </row>
    <row r="570" spans="1:53">
      <c r="B570" s="389"/>
      <c r="E570" s="121"/>
      <c r="F570" s="201"/>
      <c r="G570" s="201"/>
      <c r="H570" s="201"/>
      <c r="I570" s="203" t="str">
        <f>IF(H570="L","LAKI LAKI",IF(H570="P","PEREMPUAN",""))</f>
        <v/>
      </c>
      <c r="J570" s="210">
        <f>H569+J569</f>
        <v>75</v>
      </c>
      <c r="K570" s="390"/>
      <c r="L570" s="391"/>
      <c r="M570" s="259"/>
      <c r="N570" s="386"/>
      <c r="O570" s="259"/>
      <c r="P570" s="259"/>
      <c r="Q570" s="259"/>
      <c r="R570" s="148"/>
      <c r="S570" s="120"/>
      <c r="T570" s="120"/>
      <c r="U570" s="120"/>
      <c r="V570" s="120"/>
      <c r="W570" s="111"/>
      <c r="X570" s="111"/>
      <c r="Y570" s="111"/>
      <c r="Z570" s="120"/>
      <c r="AA570" s="120"/>
      <c r="AB570" s="120"/>
      <c r="AC570" s="120"/>
      <c r="AD570" s="121"/>
      <c r="AE570" s="97"/>
      <c r="AF570" s="97"/>
      <c r="AG570" s="97"/>
      <c r="AH570" s="97"/>
      <c r="AI570" s="64" t="e">
        <f t="shared" si="75"/>
        <v>#N/A</v>
      </c>
      <c r="AJ570" s="64"/>
      <c r="AK570" s="97"/>
      <c r="AN570" s="124">
        <f>AL570-AM570</f>
        <v>0</v>
      </c>
      <c r="AY570" s="70">
        <f>SUM(AV570:AX570)</f>
        <v>0</v>
      </c>
    </row>
    <row r="571" spans="1:53">
      <c r="F571" s="121"/>
      <c r="G571" s="121"/>
      <c r="H571" s="151"/>
      <c r="I571" s="121"/>
      <c r="J571" s="121"/>
      <c r="K571" s="121"/>
      <c r="L571" s="121"/>
      <c r="M571" s="121"/>
      <c r="N571" s="121"/>
      <c r="O571" s="120" t="str">
        <f t="shared" ref="O571:O634" si="84">IF(N571="1","ISLAM",IF(N571="2","KRISTEN",""))</f>
        <v/>
      </c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 t="str">
        <f>IF(H569="L","INDONESIA",IF(H569="P","INDONESIA",""))</f>
        <v/>
      </c>
      <c r="AE571" s="121"/>
      <c r="AF571" s="122"/>
      <c r="AG571" s="122"/>
      <c r="AH571" s="122"/>
      <c r="AI571" s="64" t="e">
        <f t="shared" si="75"/>
        <v>#N/A</v>
      </c>
      <c r="AJ571" s="64"/>
      <c r="AK571" s="122"/>
      <c r="AL571" s="207"/>
      <c r="AM571" s="207"/>
      <c r="AN571" s="124">
        <f>AL571-AM571</f>
        <v>0</v>
      </c>
      <c r="AO571" s="239"/>
      <c r="AP571" s="239"/>
      <c r="AQ571" s="239"/>
      <c r="AR571" s="239"/>
      <c r="AS571" s="239"/>
      <c r="AT571" s="239"/>
      <c r="AU571" s="239"/>
      <c r="AV571" s="239"/>
      <c r="AW571" s="239"/>
      <c r="AX571" s="239"/>
      <c r="AY571" s="70">
        <f>SUM(AV571:AX571)</f>
        <v>0</v>
      </c>
      <c r="BA571" s="121"/>
    </row>
    <row r="572" spans="1:53" s="99" customFormat="1">
      <c r="A572"/>
      <c r="B572"/>
      <c r="C572"/>
      <c r="D572"/>
      <c r="E572" s="121"/>
      <c r="F572" s="121"/>
      <c r="G572" s="121"/>
      <c r="H572" s="151"/>
      <c r="I572" s="121"/>
      <c r="J572" s="121"/>
      <c r="K572"/>
      <c r="L572"/>
      <c r="M572"/>
      <c r="N572"/>
      <c r="O572" s="64" t="str">
        <f t="shared" si="84"/>
        <v/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 t="str">
        <f>IF(H570="L","INDONESIA",IF(H570="P","INDONESIA",""))</f>
        <v/>
      </c>
      <c r="AE572"/>
      <c r="AF572" s="122"/>
      <c r="AG572" s="122"/>
      <c r="AH572" s="122"/>
      <c r="AI572" s="64" t="e">
        <f t="shared" si="75"/>
        <v>#N/A</v>
      </c>
      <c r="AJ572" s="64"/>
      <c r="AK572" s="110"/>
      <c r="AL572" s="124"/>
      <c r="AM572" s="124"/>
      <c r="AN572" s="124">
        <f>AL572-AM572</f>
        <v>0</v>
      </c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70">
        <f>SUM(AV572:AX572)</f>
        <v>0</v>
      </c>
      <c r="AZ572" s="71"/>
    </row>
    <row r="573" spans="1:53">
      <c r="C573">
        <v>1</v>
      </c>
      <c r="D573">
        <v>1</v>
      </c>
      <c r="E573" s="99">
        <v>1</v>
      </c>
      <c r="F573" s="162" t="s">
        <v>2096</v>
      </c>
      <c r="G573" s="254" t="s">
        <v>2097</v>
      </c>
      <c r="H573" s="392" t="s">
        <v>23</v>
      </c>
      <c r="I573" s="103" t="s">
        <v>49</v>
      </c>
      <c r="J573" s="104" t="s">
        <v>288</v>
      </c>
      <c r="K573" s="164">
        <v>32377</v>
      </c>
      <c r="L573" s="106">
        <f t="shared" ref="L573:L604" ca="1" si="85">DATEDIF(K573,TODAY(),"Y")</f>
        <v>31</v>
      </c>
      <c r="M573" s="99"/>
      <c r="N573" s="107" t="s">
        <v>220</v>
      </c>
      <c r="O573" s="104" t="str">
        <f>IF(N573="1","ISLAM",IF(N573="2","KRISTEN",""))</f>
        <v>ISLAM</v>
      </c>
      <c r="P573" s="104" t="s">
        <v>221</v>
      </c>
      <c r="Q573" s="104" t="s">
        <v>222</v>
      </c>
      <c r="R573" s="99">
        <v>1</v>
      </c>
      <c r="S573" s="99" t="s">
        <v>289</v>
      </c>
      <c r="T573" s="99" t="s">
        <v>224</v>
      </c>
      <c r="U573" s="104" t="s">
        <v>1741</v>
      </c>
      <c r="V573" s="104" t="s">
        <v>2098</v>
      </c>
      <c r="W573" s="170" t="s">
        <v>2096</v>
      </c>
      <c r="X573" s="99" t="s">
        <v>2097</v>
      </c>
      <c r="Y573" s="235" t="s">
        <v>2099</v>
      </c>
      <c r="Z573" s="99"/>
      <c r="AA573" s="99"/>
      <c r="AB573" s="99"/>
      <c r="AC573" s="99"/>
      <c r="AD573" s="99" t="s">
        <v>46</v>
      </c>
      <c r="AE573" s="110" t="s">
        <v>2100</v>
      </c>
      <c r="AF573" s="110" t="s">
        <v>809</v>
      </c>
      <c r="AG573" s="99" t="s">
        <v>166</v>
      </c>
      <c r="AH573" s="121"/>
      <c r="AI573" s="64" t="e">
        <f t="shared" si="75"/>
        <v>#N/A</v>
      </c>
      <c r="AJ573" s="64"/>
      <c r="AN573" s="124">
        <f>AL573-AM573</f>
        <v>0</v>
      </c>
      <c r="AY573" s="70">
        <f>SUM(AV573:AX573)</f>
        <v>0</v>
      </c>
    </row>
    <row r="574" spans="1:53">
      <c r="A574" s="121"/>
      <c r="C574">
        <v>2</v>
      </c>
      <c r="E574" s="71">
        <v>2</v>
      </c>
      <c r="F574" s="143" t="s">
        <v>2101</v>
      </c>
      <c r="G574" s="144" t="s">
        <v>2102</v>
      </c>
      <c r="H574" s="145" t="s">
        <v>16</v>
      </c>
      <c r="I574" s="146" t="str">
        <f t="shared" ref="I574:I601" si="86">IF(H574="L","LAKI LAKI",IF(H574="P","PEREMPUAN",""))</f>
        <v>PEREMPUAN</v>
      </c>
      <c r="J574" s="120" t="s">
        <v>230</v>
      </c>
      <c r="K574" s="147">
        <v>35328</v>
      </c>
      <c r="L574" s="139">
        <f t="shared" ca="1" si="85"/>
        <v>23</v>
      </c>
      <c r="M574" s="120" t="s">
        <v>253</v>
      </c>
      <c r="N574" s="181" t="s">
        <v>220</v>
      </c>
      <c r="O574" s="120" t="str">
        <f>IF(N574="1","ISLAM",IF(N574="2","KRISTEN",""))</f>
        <v>ISLAM</v>
      </c>
      <c r="P574" s="120" t="s">
        <v>221</v>
      </c>
      <c r="Q574" s="120" t="s">
        <v>245</v>
      </c>
      <c r="R574" s="148">
        <v>3</v>
      </c>
      <c r="S574" s="120" t="s">
        <v>223</v>
      </c>
      <c r="T574" s="120" t="s">
        <v>246</v>
      </c>
      <c r="U574" s="120" t="s">
        <v>1833</v>
      </c>
      <c r="V574" s="120" t="s">
        <v>2103</v>
      </c>
      <c r="W574" s="171" t="s">
        <v>2096</v>
      </c>
      <c r="X574" t="s">
        <v>2097</v>
      </c>
      <c r="Y574" s="238" t="s">
        <v>2099</v>
      </c>
      <c r="Z574" s="120" t="s">
        <v>22</v>
      </c>
      <c r="AA574" s="120" t="s">
        <v>229</v>
      </c>
      <c r="AB574" s="120" t="s">
        <v>230</v>
      </c>
      <c r="AC574" s="120" t="s">
        <v>231</v>
      </c>
      <c r="AD574" s="121" t="str">
        <f t="shared" ref="AD574:AD637" si="87">IF(H574="L","INDONESIA",IF(H574="P","INDONESIA",""))</f>
        <v>INDONESIA</v>
      </c>
      <c r="AE574" s="122" t="s">
        <v>2100</v>
      </c>
      <c r="AF574" s="122" t="s">
        <v>809</v>
      </c>
      <c r="AG574" s="111" t="s">
        <v>524</v>
      </c>
      <c r="AH574" s="111"/>
      <c r="AI574" s="64">
        <f t="shared" si="75"/>
        <v>2</v>
      </c>
      <c r="AJ574" s="64"/>
      <c r="AK574" s="111"/>
      <c r="AN574" s="124"/>
    </row>
    <row r="575" spans="1:53">
      <c r="B575">
        <v>547</v>
      </c>
      <c r="C575">
        <v>3</v>
      </c>
      <c r="E575" s="71">
        <v>3</v>
      </c>
      <c r="F575" s="193" t="s">
        <v>2104</v>
      </c>
      <c r="G575" s="144" t="s">
        <v>2105</v>
      </c>
      <c r="H575" s="145" t="s">
        <v>23</v>
      </c>
      <c r="I575" s="146" t="str">
        <f t="shared" si="86"/>
        <v>LAKI LAKI</v>
      </c>
      <c r="J575" s="120" t="s">
        <v>1227</v>
      </c>
      <c r="K575" s="147">
        <v>42375</v>
      </c>
      <c r="L575" s="139">
        <f t="shared" ca="1" si="85"/>
        <v>4</v>
      </c>
      <c r="M575" s="120"/>
      <c r="N575" s="181" t="s">
        <v>220</v>
      </c>
      <c r="O575" s="120" t="str">
        <f>IF(N575="1","ISLAM",IF(N575="2","KRISTEN",""))</f>
        <v>ISLAM</v>
      </c>
      <c r="P575" s="111" t="s">
        <v>254</v>
      </c>
      <c r="Q575" s="111" t="s">
        <v>255</v>
      </c>
      <c r="R575" s="148">
        <v>4</v>
      </c>
      <c r="S575" s="111" t="s">
        <v>265</v>
      </c>
      <c r="T575" s="111" t="s">
        <v>270</v>
      </c>
      <c r="U575" s="111" t="s">
        <v>2106</v>
      </c>
      <c r="V575" s="111" t="s">
        <v>2097</v>
      </c>
      <c r="W575" s="171" t="s">
        <v>2096</v>
      </c>
      <c r="X575" t="s">
        <v>2097</v>
      </c>
      <c r="Y575" s="229" t="s">
        <v>2099</v>
      </c>
      <c r="Z575" s="120"/>
      <c r="AA575" s="120"/>
      <c r="AB575" s="120"/>
      <c r="AC575" s="120"/>
      <c r="AD575" s="71" t="str">
        <f t="shared" si="87"/>
        <v>INDONESIA</v>
      </c>
      <c r="AE575" s="110" t="s">
        <v>2100</v>
      </c>
      <c r="AF575" s="122" t="s">
        <v>809</v>
      </c>
      <c r="AG575" s="120" t="s">
        <v>166</v>
      </c>
      <c r="AH575" s="120"/>
      <c r="AI575" s="64">
        <f t="shared" si="75"/>
        <v>3</v>
      </c>
      <c r="AJ575" s="64"/>
      <c r="AK575" s="120"/>
      <c r="AN575" s="124"/>
    </row>
    <row r="576" spans="1:53">
      <c r="B576">
        <v>548</v>
      </c>
      <c r="C576">
        <v>4</v>
      </c>
      <c r="D576">
        <v>2</v>
      </c>
      <c r="E576" s="99">
        <v>1</v>
      </c>
      <c r="F576" s="100" t="s">
        <v>2107</v>
      </c>
      <c r="G576" s="101" t="s">
        <v>2108</v>
      </c>
      <c r="H576" s="102" t="s">
        <v>16</v>
      </c>
      <c r="I576" s="103" t="str">
        <f t="shared" si="86"/>
        <v>PEREMPUAN</v>
      </c>
      <c r="J576" s="104" t="s">
        <v>2109</v>
      </c>
      <c r="K576" s="105">
        <v>27368</v>
      </c>
      <c r="L576" s="106">
        <f t="shared" ca="1" si="85"/>
        <v>45</v>
      </c>
      <c r="M576" s="104" t="s">
        <v>253</v>
      </c>
      <c r="N576" s="107" t="s">
        <v>220</v>
      </c>
      <c r="O576" s="104" t="str">
        <f t="shared" si="84"/>
        <v>ISLAM</v>
      </c>
      <c r="P576" s="104" t="s">
        <v>221</v>
      </c>
      <c r="Q576" s="104" t="s">
        <v>222</v>
      </c>
      <c r="R576" s="108">
        <v>1</v>
      </c>
      <c r="S576" s="104" t="s">
        <v>256</v>
      </c>
      <c r="T576" s="104" t="s">
        <v>246</v>
      </c>
      <c r="U576" s="104" t="s">
        <v>2110</v>
      </c>
      <c r="V576" s="104" t="s">
        <v>1635</v>
      </c>
      <c r="W576" s="109" t="s">
        <v>2111</v>
      </c>
      <c r="X576" s="104" t="s">
        <v>2108</v>
      </c>
      <c r="Y576" s="235" t="s">
        <v>2099</v>
      </c>
      <c r="Z576" s="104" t="s">
        <v>22</v>
      </c>
      <c r="AA576" s="104" t="s">
        <v>229</v>
      </c>
      <c r="AB576" s="104" t="s">
        <v>230</v>
      </c>
      <c r="AC576" s="104" t="s">
        <v>231</v>
      </c>
      <c r="AD576" s="99" t="str">
        <f t="shared" si="87"/>
        <v>INDONESIA</v>
      </c>
      <c r="AE576" s="122" t="s">
        <v>2100</v>
      </c>
      <c r="AF576" s="110" t="s">
        <v>809</v>
      </c>
      <c r="AG576" s="111" t="s">
        <v>519</v>
      </c>
      <c r="AH576" s="111"/>
      <c r="AI576" s="64" t="e">
        <f t="shared" ref="AI576:AI636" si="88">VLOOKUP(Q576,SHDK,2,FALSE)</f>
        <v>#N/A</v>
      </c>
      <c r="AJ576" s="64"/>
      <c r="AK576" s="111"/>
      <c r="AN576" s="124">
        <f t="shared" ref="AN576:AN639" si="89">AL576-AM576</f>
        <v>0</v>
      </c>
      <c r="AY576" s="70">
        <f t="shared" ref="AY576:AY611" si="90">SUM(AV576:AX576)</f>
        <v>0</v>
      </c>
    </row>
    <row r="577" spans="1:53" s="393" customFormat="1">
      <c r="A577"/>
      <c r="B577">
        <v>549</v>
      </c>
      <c r="C577">
        <v>5</v>
      </c>
      <c r="D577"/>
      <c r="E577" s="121">
        <v>2</v>
      </c>
      <c r="F577" s="88" t="s">
        <v>2112</v>
      </c>
      <c r="G577" s="89" t="s">
        <v>2113</v>
      </c>
      <c r="H577" s="90" t="s">
        <v>16</v>
      </c>
      <c r="I577" s="91" t="str">
        <f t="shared" si="86"/>
        <v>PEREMPUAN</v>
      </c>
      <c r="J577" s="64" t="s">
        <v>252</v>
      </c>
      <c r="K577" s="92">
        <v>34872</v>
      </c>
      <c r="L577" s="93">
        <f t="shared" ca="1" si="85"/>
        <v>24</v>
      </c>
      <c r="M577" s="64" t="s">
        <v>253</v>
      </c>
      <c r="N577" s="94" t="s">
        <v>220</v>
      </c>
      <c r="O577" s="64" t="str">
        <f t="shared" si="84"/>
        <v>ISLAM</v>
      </c>
      <c r="P577" s="64" t="s">
        <v>254</v>
      </c>
      <c r="Q577" s="64" t="s">
        <v>255</v>
      </c>
      <c r="R577" s="95">
        <v>3</v>
      </c>
      <c r="S577" s="64" t="s">
        <v>344</v>
      </c>
      <c r="T577" s="64" t="s">
        <v>266</v>
      </c>
      <c r="U577" s="64" t="s">
        <v>2108</v>
      </c>
      <c r="V577" s="64" t="s">
        <v>108</v>
      </c>
      <c r="W577" s="149" t="s">
        <v>2111</v>
      </c>
      <c r="X577" s="120" t="s">
        <v>2108</v>
      </c>
      <c r="Y577" s="238" t="s">
        <v>2099</v>
      </c>
      <c r="Z577" s="120" t="s">
        <v>22</v>
      </c>
      <c r="AA577" s="120" t="s">
        <v>229</v>
      </c>
      <c r="AB577" s="120" t="s">
        <v>230</v>
      </c>
      <c r="AC577" s="120" t="s">
        <v>231</v>
      </c>
      <c r="AD577" s="121" t="str">
        <f t="shared" si="87"/>
        <v>INDONESIA</v>
      </c>
      <c r="AE577" s="110" t="s">
        <v>2100</v>
      </c>
      <c r="AF577" s="122" t="s">
        <v>809</v>
      </c>
      <c r="AG577" s="111" t="s">
        <v>166</v>
      </c>
      <c r="AH577" s="111"/>
      <c r="AI577" s="64">
        <f t="shared" si="88"/>
        <v>3</v>
      </c>
      <c r="AJ577" s="64"/>
      <c r="AK577" s="111"/>
      <c r="AL577" s="231"/>
      <c r="AM577" s="231"/>
      <c r="AN577" s="230">
        <f t="shared" si="89"/>
        <v>0</v>
      </c>
      <c r="AO577" s="233"/>
      <c r="AP577" s="233"/>
      <c r="AQ577" s="233"/>
      <c r="AR577" s="233"/>
      <c r="AS577" s="233"/>
      <c r="AT577" s="233"/>
      <c r="AU577" s="233"/>
      <c r="AV577" s="233"/>
      <c r="AW577" s="233"/>
      <c r="AX577" s="233"/>
      <c r="AY577" s="233">
        <f t="shared" si="90"/>
        <v>0</v>
      </c>
      <c r="AZ577" s="234"/>
    </row>
    <row r="578" spans="1:53">
      <c r="B578">
        <v>550</v>
      </c>
      <c r="C578">
        <v>6</v>
      </c>
      <c r="E578">
        <v>3</v>
      </c>
      <c r="F578" s="88" t="s">
        <v>2114</v>
      </c>
      <c r="G578" s="89" t="s">
        <v>2115</v>
      </c>
      <c r="H578" s="90" t="s">
        <v>23</v>
      </c>
      <c r="I578" s="91" t="str">
        <f t="shared" si="86"/>
        <v>LAKI LAKI</v>
      </c>
      <c r="J578" s="64" t="s">
        <v>252</v>
      </c>
      <c r="K578" s="92">
        <v>35241</v>
      </c>
      <c r="L578" s="93">
        <f t="shared" ca="1" si="85"/>
        <v>23</v>
      </c>
      <c r="M578" s="64" t="s">
        <v>253</v>
      </c>
      <c r="N578" s="94" t="s">
        <v>220</v>
      </c>
      <c r="O578" s="64" t="str">
        <f t="shared" si="84"/>
        <v>ISLAM</v>
      </c>
      <c r="P578" s="64" t="s">
        <v>254</v>
      </c>
      <c r="Q578" s="64" t="s">
        <v>255</v>
      </c>
      <c r="R578" s="95">
        <v>4</v>
      </c>
      <c r="S578" s="64" t="s">
        <v>223</v>
      </c>
      <c r="T578" s="64" t="s">
        <v>266</v>
      </c>
      <c r="U578" s="64" t="s">
        <v>2108</v>
      </c>
      <c r="V578" s="64" t="s">
        <v>108</v>
      </c>
      <c r="W578" s="149" t="s">
        <v>2111</v>
      </c>
      <c r="X578" s="120" t="s">
        <v>2108</v>
      </c>
      <c r="Y578" s="238" t="s">
        <v>2099</v>
      </c>
      <c r="Z578" s="64" t="s">
        <v>22</v>
      </c>
      <c r="AA578" s="64" t="s">
        <v>229</v>
      </c>
      <c r="AB578" s="64" t="s">
        <v>230</v>
      </c>
      <c r="AC578" s="64" t="s">
        <v>231</v>
      </c>
      <c r="AD578" t="str">
        <f t="shared" si="87"/>
        <v>INDONESIA</v>
      </c>
      <c r="AE578" s="122" t="s">
        <v>2100</v>
      </c>
      <c r="AF578" s="122" t="s">
        <v>809</v>
      </c>
      <c r="AG578" s="111" t="s">
        <v>166</v>
      </c>
      <c r="AH578" s="111"/>
      <c r="AI578" s="64">
        <f t="shared" si="88"/>
        <v>3</v>
      </c>
      <c r="AJ578" s="64"/>
      <c r="AK578" s="111"/>
      <c r="AL578" s="207"/>
      <c r="AM578" s="207"/>
      <c r="AN578" s="124">
        <f t="shared" si="89"/>
        <v>0</v>
      </c>
      <c r="AO578" s="239"/>
      <c r="AP578" s="239"/>
      <c r="AQ578" s="239"/>
      <c r="AR578" s="239"/>
      <c r="AS578" s="239"/>
      <c r="AT578" s="239"/>
      <c r="AU578" s="239"/>
      <c r="AV578" s="239"/>
      <c r="AW578" s="239"/>
      <c r="AX578" s="239"/>
      <c r="AY578" s="70">
        <f t="shared" si="90"/>
        <v>0</v>
      </c>
      <c r="BA578" s="121"/>
    </row>
    <row r="579" spans="1:53" s="99" customFormat="1">
      <c r="A579" s="68"/>
      <c r="B579">
        <v>551</v>
      </c>
      <c r="C579">
        <v>7</v>
      </c>
      <c r="D579"/>
      <c r="E579" s="121">
        <v>4</v>
      </c>
      <c r="F579" s="160" t="s">
        <v>2116</v>
      </c>
      <c r="G579" s="89" t="s">
        <v>2117</v>
      </c>
      <c r="H579" s="90" t="s">
        <v>16</v>
      </c>
      <c r="I579" s="91" t="str">
        <f t="shared" si="86"/>
        <v>PEREMPUAN</v>
      </c>
      <c r="J579" s="64" t="s">
        <v>22</v>
      </c>
      <c r="K579" s="92">
        <v>39355</v>
      </c>
      <c r="L579" s="93">
        <f t="shared" ca="1" si="85"/>
        <v>12</v>
      </c>
      <c r="M579" s="64"/>
      <c r="N579" s="246" t="s">
        <v>220</v>
      </c>
      <c r="O579" s="64" t="str">
        <f t="shared" si="84"/>
        <v>ISLAM</v>
      </c>
      <c r="P579" s="64" t="s">
        <v>254</v>
      </c>
      <c r="Q579" s="64" t="s">
        <v>255</v>
      </c>
      <c r="R579" s="95">
        <v>4</v>
      </c>
      <c r="S579" s="64" t="s">
        <v>369</v>
      </c>
      <c r="T579" s="64" t="s">
        <v>266</v>
      </c>
      <c r="U579" s="64" t="s">
        <v>2108</v>
      </c>
      <c r="V579" s="64" t="s">
        <v>108</v>
      </c>
      <c r="W579" s="149" t="s">
        <v>2111</v>
      </c>
      <c r="X579" s="120" t="s">
        <v>2108</v>
      </c>
      <c r="Y579" s="229" t="s">
        <v>2099</v>
      </c>
      <c r="Z579" s="64" t="s">
        <v>22</v>
      </c>
      <c r="AA579" s="64" t="s">
        <v>229</v>
      </c>
      <c r="AB579" s="64" t="s">
        <v>230</v>
      </c>
      <c r="AC579" s="64" t="s">
        <v>231</v>
      </c>
      <c r="AD579" t="str">
        <f t="shared" si="87"/>
        <v>INDONESIA</v>
      </c>
      <c r="AE579" s="110" t="s">
        <v>2100</v>
      </c>
      <c r="AF579" s="122" t="s">
        <v>809</v>
      </c>
      <c r="AG579" s="111" t="s">
        <v>166</v>
      </c>
      <c r="AH579" s="111"/>
      <c r="AI579" s="64">
        <f t="shared" si="88"/>
        <v>3</v>
      </c>
      <c r="AJ579" s="64"/>
      <c r="AK579" s="111"/>
      <c r="AL579" s="124"/>
      <c r="AM579" s="124"/>
      <c r="AN579" s="124">
        <f t="shared" si="89"/>
        <v>0</v>
      </c>
      <c r="AO579" s="125"/>
      <c r="AP579" s="125"/>
      <c r="AQ579" s="125"/>
      <c r="AR579" s="125"/>
      <c r="AS579" s="125"/>
      <c r="AT579" s="125"/>
      <c r="AU579" s="125"/>
      <c r="AV579" s="125"/>
      <c r="AW579" s="125"/>
      <c r="AX579" s="125"/>
      <c r="AY579" s="70">
        <f t="shared" si="90"/>
        <v>0</v>
      </c>
      <c r="AZ579" s="71"/>
    </row>
    <row r="580" spans="1:53">
      <c r="B580">
        <v>552</v>
      </c>
      <c r="C580">
        <v>8</v>
      </c>
      <c r="D580">
        <v>3</v>
      </c>
      <c r="E580" s="99">
        <v>1</v>
      </c>
      <c r="F580" s="100" t="s">
        <v>2118</v>
      </c>
      <c r="G580" s="101" t="s">
        <v>2119</v>
      </c>
      <c r="H580" s="102" t="s">
        <v>23</v>
      </c>
      <c r="I580" s="103" t="str">
        <f t="shared" si="86"/>
        <v>LAKI LAKI</v>
      </c>
      <c r="J580" s="104" t="s">
        <v>288</v>
      </c>
      <c r="K580" s="105">
        <v>27978</v>
      </c>
      <c r="L580" s="106">
        <f t="shared" ca="1" si="85"/>
        <v>43</v>
      </c>
      <c r="M580" s="104" t="s">
        <v>253</v>
      </c>
      <c r="N580" s="107" t="s">
        <v>220</v>
      </c>
      <c r="O580" s="104" t="str">
        <f t="shared" si="84"/>
        <v>ISLAM</v>
      </c>
      <c r="P580" s="104" t="s">
        <v>221</v>
      </c>
      <c r="Q580" s="104" t="s">
        <v>222</v>
      </c>
      <c r="R580" s="108">
        <v>1</v>
      </c>
      <c r="S580" s="104" t="s">
        <v>223</v>
      </c>
      <c r="T580" s="104" t="s">
        <v>674</v>
      </c>
      <c r="U580" s="104" t="s">
        <v>225</v>
      </c>
      <c r="V580" s="104" t="s">
        <v>226</v>
      </c>
      <c r="W580" s="109" t="s">
        <v>2120</v>
      </c>
      <c r="X580" s="104" t="s">
        <v>2119</v>
      </c>
      <c r="Y580" s="235" t="s">
        <v>2099</v>
      </c>
      <c r="Z580" s="104" t="s">
        <v>22</v>
      </c>
      <c r="AA580" s="104" t="s">
        <v>229</v>
      </c>
      <c r="AB580" s="104" t="s">
        <v>230</v>
      </c>
      <c r="AC580" s="104" t="s">
        <v>231</v>
      </c>
      <c r="AD580" s="99" t="str">
        <f t="shared" si="87"/>
        <v>INDONESIA</v>
      </c>
      <c r="AE580" s="122" t="s">
        <v>2100</v>
      </c>
      <c r="AF580" s="110" t="s">
        <v>809</v>
      </c>
      <c r="AG580" s="142" t="s">
        <v>166</v>
      </c>
      <c r="AH580" s="142"/>
      <c r="AI580" s="64" t="e">
        <f t="shared" si="88"/>
        <v>#N/A</v>
      </c>
      <c r="AJ580" s="64"/>
      <c r="AK580" s="142"/>
      <c r="AN580" s="124">
        <f t="shared" si="89"/>
        <v>0</v>
      </c>
      <c r="AY580" s="70">
        <f t="shared" si="90"/>
        <v>0</v>
      </c>
    </row>
    <row r="581" spans="1:53">
      <c r="A581" s="121"/>
      <c r="B581">
        <v>553</v>
      </c>
      <c r="C581">
        <v>9</v>
      </c>
      <c r="E581" s="121">
        <v>3</v>
      </c>
      <c r="F581" s="88" t="s">
        <v>2121</v>
      </c>
      <c r="G581" s="89" t="s">
        <v>2122</v>
      </c>
      <c r="H581" s="90" t="s">
        <v>23</v>
      </c>
      <c r="I581" s="91" t="str">
        <f t="shared" si="86"/>
        <v>LAKI LAKI</v>
      </c>
      <c r="J581" s="64" t="s">
        <v>230</v>
      </c>
      <c r="K581" s="92">
        <v>37207</v>
      </c>
      <c r="L581" s="93">
        <f t="shared" ca="1" si="85"/>
        <v>18</v>
      </c>
      <c r="M581" s="64" t="s">
        <v>253</v>
      </c>
      <c r="N581" s="94" t="s">
        <v>220</v>
      </c>
      <c r="O581" s="64" t="str">
        <f t="shared" si="84"/>
        <v>ISLAM</v>
      </c>
      <c r="P581" s="64" t="s">
        <v>254</v>
      </c>
      <c r="Q581" s="64" t="s">
        <v>255</v>
      </c>
      <c r="R581" s="95">
        <v>4</v>
      </c>
      <c r="S581" s="64" t="s">
        <v>348</v>
      </c>
      <c r="T581" s="64" t="s">
        <v>266</v>
      </c>
      <c r="U581" s="64" t="s">
        <v>548</v>
      </c>
      <c r="V581" s="64" t="s">
        <v>2119</v>
      </c>
      <c r="W581" s="135" t="s">
        <v>2120</v>
      </c>
      <c r="X581" s="120" t="s">
        <v>2119</v>
      </c>
      <c r="Y581" s="229" t="s">
        <v>2099</v>
      </c>
      <c r="Z581" s="64" t="s">
        <v>22</v>
      </c>
      <c r="AA581" s="64" t="s">
        <v>229</v>
      </c>
      <c r="AB581" s="64" t="s">
        <v>230</v>
      </c>
      <c r="AC581" s="64" t="s">
        <v>231</v>
      </c>
      <c r="AD581" t="str">
        <f t="shared" si="87"/>
        <v>INDONESIA</v>
      </c>
      <c r="AE581" s="110" t="s">
        <v>2100</v>
      </c>
      <c r="AF581" s="122" t="s">
        <v>809</v>
      </c>
      <c r="AG581" s="142" t="s">
        <v>166</v>
      </c>
      <c r="AH581" s="142"/>
      <c r="AI581" s="64">
        <f t="shared" si="88"/>
        <v>3</v>
      </c>
      <c r="AJ581" s="64"/>
      <c r="AK581" s="142"/>
      <c r="AN581" s="124">
        <f t="shared" si="89"/>
        <v>0</v>
      </c>
      <c r="AY581" s="70">
        <f t="shared" si="90"/>
        <v>0</v>
      </c>
    </row>
    <row r="582" spans="1:53">
      <c r="B582">
        <v>554</v>
      </c>
      <c r="C582">
        <v>10</v>
      </c>
      <c r="D582">
        <v>4</v>
      </c>
      <c r="E582" s="99">
        <v>1</v>
      </c>
      <c r="F582" s="100" t="s">
        <v>2123</v>
      </c>
      <c r="G582" s="101" t="s">
        <v>1608</v>
      </c>
      <c r="H582" s="102" t="s">
        <v>23</v>
      </c>
      <c r="I582" s="103" t="str">
        <f t="shared" si="86"/>
        <v>LAKI LAKI</v>
      </c>
      <c r="J582" s="104" t="s">
        <v>877</v>
      </c>
      <c r="K582" s="105">
        <v>26643</v>
      </c>
      <c r="L582" s="106">
        <f t="shared" ca="1" si="85"/>
        <v>47</v>
      </c>
      <c r="M582" s="104" t="s">
        <v>253</v>
      </c>
      <c r="N582" s="107" t="s">
        <v>220</v>
      </c>
      <c r="O582" s="104" t="str">
        <f t="shared" si="84"/>
        <v>ISLAM</v>
      </c>
      <c r="P582" s="104" t="s">
        <v>221</v>
      </c>
      <c r="Q582" s="104" t="s">
        <v>222</v>
      </c>
      <c r="R582" s="108">
        <v>1</v>
      </c>
      <c r="S582" s="104" t="s">
        <v>256</v>
      </c>
      <c r="T582" s="104" t="s">
        <v>283</v>
      </c>
      <c r="U582" s="104" t="s">
        <v>945</v>
      </c>
      <c r="V582" s="104" t="s">
        <v>953</v>
      </c>
      <c r="W582" s="96" t="s">
        <v>2120</v>
      </c>
      <c r="X582" s="104" t="s">
        <v>1608</v>
      </c>
      <c r="Y582" s="235" t="s">
        <v>2099</v>
      </c>
      <c r="Z582" s="104" t="s">
        <v>22</v>
      </c>
      <c r="AA582" s="104" t="s">
        <v>229</v>
      </c>
      <c r="AB582" s="104" t="s">
        <v>230</v>
      </c>
      <c r="AC582" s="104" t="s">
        <v>231</v>
      </c>
      <c r="AD582" s="99" t="str">
        <f t="shared" si="87"/>
        <v>INDONESIA</v>
      </c>
      <c r="AE582" s="122" t="s">
        <v>2100</v>
      </c>
      <c r="AF582" s="97" t="s">
        <v>809</v>
      </c>
      <c r="AG582" s="142" t="s">
        <v>166</v>
      </c>
      <c r="AH582" s="142"/>
      <c r="AI582" s="64" t="e">
        <f t="shared" si="88"/>
        <v>#N/A</v>
      </c>
      <c r="AJ582" s="64"/>
      <c r="AK582" s="142"/>
      <c r="AN582" s="124">
        <f t="shared" si="89"/>
        <v>0</v>
      </c>
      <c r="AY582" s="70">
        <f t="shared" si="90"/>
        <v>0</v>
      </c>
    </row>
    <row r="583" spans="1:53">
      <c r="B583">
        <v>555</v>
      </c>
      <c r="C583">
        <v>11</v>
      </c>
      <c r="E583" s="121">
        <v>2</v>
      </c>
      <c r="F583" s="88" t="s">
        <v>2124</v>
      </c>
      <c r="G583" s="89" t="s">
        <v>2125</v>
      </c>
      <c r="H583" s="90" t="s">
        <v>16</v>
      </c>
      <c r="I583" s="91" t="str">
        <f t="shared" si="86"/>
        <v>PEREMPUAN</v>
      </c>
      <c r="J583" s="64" t="s">
        <v>970</v>
      </c>
      <c r="K583" s="92">
        <v>28772</v>
      </c>
      <c r="L583" s="93">
        <f t="shared" ca="1" si="85"/>
        <v>41</v>
      </c>
      <c r="M583" s="64" t="s">
        <v>253</v>
      </c>
      <c r="N583" s="94" t="s">
        <v>220</v>
      </c>
      <c r="O583" s="64" t="str">
        <f t="shared" si="84"/>
        <v>ISLAM</v>
      </c>
      <c r="P583" s="64" t="s">
        <v>221</v>
      </c>
      <c r="Q583" s="64" t="s">
        <v>245</v>
      </c>
      <c r="R583" s="95">
        <v>3</v>
      </c>
      <c r="S583" s="64" t="s">
        <v>256</v>
      </c>
      <c r="T583" s="64" t="s">
        <v>246</v>
      </c>
      <c r="U583" s="64" t="s">
        <v>2126</v>
      </c>
      <c r="V583" s="64" t="s">
        <v>2127</v>
      </c>
      <c r="W583" s="96" t="s">
        <v>2120</v>
      </c>
      <c r="X583" s="64" t="s">
        <v>1608</v>
      </c>
      <c r="Y583" s="229" t="s">
        <v>2099</v>
      </c>
      <c r="Z583" s="64" t="s">
        <v>22</v>
      </c>
      <c r="AA583" s="64" t="s">
        <v>229</v>
      </c>
      <c r="AB583" s="64" t="s">
        <v>230</v>
      </c>
      <c r="AC583" s="64" t="s">
        <v>231</v>
      </c>
      <c r="AD583" t="str">
        <f t="shared" si="87"/>
        <v>INDONESIA</v>
      </c>
      <c r="AE583" s="110" t="s">
        <v>2100</v>
      </c>
      <c r="AF583" s="122" t="s">
        <v>809</v>
      </c>
      <c r="AG583" s="142" t="s">
        <v>166</v>
      </c>
      <c r="AH583" s="142"/>
      <c r="AI583" s="64">
        <f t="shared" si="88"/>
        <v>2</v>
      </c>
      <c r="AJ583" s="64"/>
      <c r="AK583" s="142"/>
      <c r="AN583" s="124">
        <f t="shared" si="89"/>
        <v>0</v>
      </c>
      <c r="AY583" s="70">
        <f t="shared" si="90"/>
        <v>0</v>
      </c>
    </row>
    <row r="584" spans="1:53">
      <c r="B584">
        <v>557</v>
      </c>
      <c r="C584">
        <v>13</v>
      </c>
      <c r="E584" s="121">
        <v>4</v>
      </c>
      <c r="F584" s="88"/>
      <c r="G584" s="89" t="s">
        <v>2128</v>
      </c>
      <c r="H584" s="90" t="s">
        <v>16</v>
      </c>
      <c r="I584" s="91" t="str">
        <f t="shared" si="86"/>
        <v>PEREMPUAN</v>
      </c>
      <c r="J584" s="64" t="s">
        <v>230</v>
      </c>
      <c r="K584" s="92">
        <v>38136</v>
      </c>
      <c r="L584" s="93">
        <f t="shared" ca="1" si="85"/>
        <v>15</v>
      </c>
      <c r="M584" s="64"/>
      <c r="N584" s="246" t="s">
        <v>220</v>
      </c>
      <c r="O584" s="64" t="str">
        <f t="shared" si="84"/>
        <v>ISLAM</v>
      </c>
      <c r="P584" s="64" t="s">
        <v>254</v>
      </c>
      <c r="Q584" s="64" t="s">
        <v>255</v>
      </c>
      <c r="R584" s="95">
        <v>4</v>
      </c>
      <c r="S584" s="64" t="s">
        <v>369</v>
      </c>
      <c r="T584" s="64" t="s">
        <v>266</v>
      </c>
      <c r="U584" s="64" t="s">
        <v>2125</v>
      </c>
      <c r="V584" s="64" t="s">
        <v>1608</v>
      </c>
      <c r="W584" s="96" t="s">
        <v>2120</v>
      </c>
      <c r="X584" s="64" t="s">
        <v>1608</v>
      </c>
      <c r="Y584" s="229" t="s">
        <v>2099</v>
      </c>
      <c r="Z584" s="64" t="s">
        <v>22</v>
      </c>
      <c r="AA584" s="64" t="s">
        <v>229</v>
      </c>
      <c r="AB584" s="64" t="s">
        <v>230</v>
      </c>
      <c r="AC584" s="64" t="s">
        <v>231</v>
      </c>
      <c r="AD584" t="str">
        <f t="shared" si="87"/>
        <v>INDONESIA</v>
      </c>
      <c r="AE584" s="110" t="s">
        <v>2100</v>
      </c>
      <c r="AF584" s="122" t="s">
        <v>809</v>
      </c>
      <c r="AG584" s="142" t="s">
        <v>166</v>
      </c>
      <c r="AH584" s="142"/>
      <c r="AI584" s="64">
        <f t="shared" si="88"/>
        <v>3</v>
      </c>
      <c r="AJ584" s="64"/>
      <c r="AK584" s="142"/>
      <c r="AN584" s="124">
        <f t="shared" si="89"/>
        <v>0</v>
      </c>
      <c r="AY584" s="70">
        <f t="shared" si="90"/>
        <v>0</v>
      </c>
    </row>
    <row r="585" spans="1:53" s="99" customFormat="1">
      <c r="A585" s="121"/>
      <c r="B585">
        <v>558</v>
      </c>
      <c r="C585">
        <v>14</v>
      </c>
      <c r="D585">
        <v>5</v>
      </c>
      <c r="E585" s="99">
        <v>1</v>
      </c>
      <c r="F585" s="168" t="s">
        <v>2129</v>
      </c>
      <c r="G585" s="101" t="s">
        <v>2130</v>
      </c>
      <c r="H585" s="102" t="s">
        <v>23</v>
      </c>
      <c r="I585" s="103" t="str">
        <f t="shared" si="86"/>
        <v>LAKI LAKI</v>
      </c>
      <c r="J585" s="104" t="s">
        <v>288</v>
      </c>
      <c r="K585" s="105">
        <v>27258</v>
      </c>
      <c r="L585" s="106">
        <f t="shared" ca="1" si="85"/>
        <v>45</v>
      </c>
      <c r="M585" s="104" t="s">
        <v>282</v>
      </c>
      <c r="N585" s="107" t="s">
        <v>220</v>
      </c>
      <c r="O585" s="104" t="str">
        <f t="shared" si="84"/>
        <v>ISLAM</v>
      </c>
      <c r="P585" s="104" t="s">
        <v>221</v>
      </c>
      <c r="Q585" s="104" t="s">
        <v>222</v>
      </c>
      <c r="R585" s="108">
        <v>1</v>
      </c>
      <c r="S585" s="104" t="s">
        <v>223</v>
      </c>
      <c r="T585" s="104" t="s">
        <v>1660</v>
      </c>
      <c r="U585" s="104" t="s">
        <v>871</v>
      </c>
      <c r="V585" s="104" t="s">
        <v>676</v>
      </c>
      <c r="W585" s="109" t="s">
        <v>2120</v>
      </c>
      <c r="X585" s="104" t="s">
        <v>2130</v>
      </c>
      <c r="Y585" s="235" t="s">
        <v>2099</v>
      </c>
      <c r="Z585" s="104" t="s">
        <v>22</v>
      </c>
      <c r="AA585" s="104" t="s">
        <v>229</v>
      </c>
      <c r="AB585" s="104" t="s">
        <v>230</v>
      </c>
      <c r="AC585" s="104" t="s">
        <v>231</v>
      </c>
      <c r="AD585" s="99" t="str">
        <f t="shared" si="87"/>
        <v>INDONESIA</v>
      </c>
      <c r="AE585" s="122" t="s">
        <v>2100</v>
      </c>
      <c r="AF585" s="122" t="s">
        <v>809</v>
      </c>
      <c r="AG585" s="142" t="s">
        <v>166</v>
      </c>
      <c r="AH585" s="142"/>
      <c r="AI585" s="64" t="e">
        <f t="shared" si="88"/>
        <v>#N/A</v>
      </c>
      <c r="AJ585" s="64"/>
      <c r="AK585" s="142"/>
      <c r="AL585" s="124"/>
      <c r="AM585" s="124"/>
      <c r="AN585" s="124">
        <f t="shared" si="89"/>
        <v>0</v>
      </c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70">
        <f t="shared" si="90"/>
        <v>0</v>
      </c>
      <c r="AZ585" s="71"/>
    </row>
    <row r="586" spans="1:53">
      <c r="B586">
        <v>559</v>
      </c>
      <c r="C586">
        <v>15</v>
      </c>
      <c r="E586" s="121">
        <v>2</v>
      </c>
      <c r="F586" s="88" t="s">
        <v>2131</v>
      </c>
      <c r="G586" s="89" t="s">
        <v>2132</v>
      </c>
      <c r="H586" s="90" t="s">
        <v>16</v>
      </c>
      <c r="I586" s="91" t="str">
        <f t="shared" si="86"/>
        <v>PEREMPUAN</v>
      </c>
      <c r="J586" s="64" t="s">
        <v>288</v>
      </c>
      <c r="K586" s="92">
        <v>29910</v>
      </c>
      <c r="L586" s="93">
        <f t="shared" ca="1" si="85"/>
        <v>38</v>
      </c>
      <c r="M586" s="64" t="s">
        <v>253</v>
      </c>
      <c r="N586" s="94" t="s">
        <v>220</v>
      </c>
      <c r="O586" s="64" t="str">
        <f t="shared" si="84"/>
        <v>ISLAM</v>
      </c>
      <c r="P586" s="64" t="s">
        <v>221</v>
      </c>
      <c r="Q586" s="64" t="s">
        <v>245</v>
      </c>
      <c r="R586" s="95">
        <v>3</v>
      </c>
      <c r="S586" s="64" t="s">
        <v>223</v>
      </c>
      <c r="T586" s="64" t="s">
        <v>246</v>
      </c>
      <c r="U586" s="64" t="s">
        <v>2133</v>
      </c>
      <c r="V586" s="64" t="s">
        <v>2134</v>
      </c>
      <c r="W586" s="149" t="s">
        <v>2120</v>
      </c>
      <c r="X586" s="64" t="s">
        <v>2130</v>
      </c>
      <c r="Y586" s="229" t="s">
        <v>2099</v>
      </c>
      <c r="Z586" s="64" t="s">
        <v>22</v>
      </c>
      <c r="AA586" s="64" t="s">
        <v>229</v>
      </c>
      <c r="AB586" s="64" t="s">
        <v>230</v>
      </c>
      <c r="AC586" s="64" t="s">
        <v>231</v>
      </c>
      <c r="AD586" t="str">
        <f t="shared" si="87"/>
        <v>INDONESIA</v>
      </c>
      <c r="AE586" s="110" t="s">
        <v>2100</v>
      </c>
      <c r="AF586" s="122" t="s">
        <v>809</v>
      </c>
      <c r="AG586" s="142" t="s">
        <v>166</v>
      </c>
      <c r="AH586" s="142"/>
      <c r="AI586" s="64">
        <f t="shared" si="88"/>
        <v>2</v>
      </c>
      <c r="AJ586" s="64"/>
      <c r="AK586" s="142"/>
      <c r="AN586" s="124">
        <f t="shared" si="89"/>
        <v>0</v>
      </c>
      <c r="AY586" s="70">
        <f t="shared" si="90"/>
        <v>0</v>
      </c>
    </row>
    <row r="587" spans="1:53">
      <c r="A587" s="121"/>
      <c r="B587">
        <v>560</v>
      </c>
      <c r="C587">
        <v>16</v>
      </c>
      <c r="E587" s="121">
        <v>3</v>
      </c>
      <c r="F587" s="88" t="s">
        <v>2135</v>
      </c>
      <c r="G587" s="89" t="s">
        <v>2136</v>
      </c>
      <c r="H587" s="90" t="s">
        <v>16</v>
      </c>
      <c r="I587" s="91" t="str">
        <f t="shared" si="86"/>
        <v>PEREMPUAN</v>
      </c>
      <c r="J587" s="64" t="s">
        <v>288</v>
      </c>
      <c r="K587" s="92">
        <v>36920</v>
      </c>
      <c r="L587" s="93">
        <f t="shared" ca="1" si="85"/>
        <v>19</v>
      </c>
      <c r="M587" s="64" t="s">
        <v>253</v>
      </c>
      <c r="N587" s="94" t="s">
        <v>220</v>
      </c>
      <c r="O587" s="64" t="str">
        <f t="shared" si="84"/>
        <v>ISLAM</v>
      </c>
      <c r="P587" s="64" t="s">
        <v>254</v>
      </c>
      <c r="Q587" s="64" t="s">
        <v>255</v>
      </c>
      <c r="R587" s="95">
        <v>4</v>
      </c>
      <c r="S587" s="64" t="s">
        <v>348</v>
      </c>
      <c r="T587" s="64" t="s">
        <v>266</v>
      </c>
      <c r="U587" s="64" t="s">
        <v>2132</v>
      </c>
      <c r="V587" s="64" t="s">
        <v>2130</v>
      </c>
      <c r="W587" s="149" t="s">
        <v>2120</v>
      </c>
      <c r="X587" s="64" t="s">
        <v>2130</v>
      </c>
      <c r="Y587" s="229" t="s">
        <v>2099</v>
      </c>
      <c r="Z587" s="64" t="s">
        <v>22</v>
      </c>
      <c r="AA587" s="64" t="s">
        <v>229</v>
      </c>
      <c r="AB587" s="64" t="s">
        <v>230</v>
      </c>
      <c r="AC587" s="64" t="s">
        <v>231</v>
      </c>
      <c r="AD587" t="str">
        <f t="shared" si="87"/>
        <v>INDONESIA</v>
      </c>
      <c r="AE587" s="122" t="s">
        <v>2100</v>
      </c>
      <c r="AF587" s="122" t="s">
        <v>809</v>
      </c>
      <c r="AG587" s="142" t="s">
        <v>166</v>
      </c>
      <c r="AH587" s="142"/>
      <c r="AI587" s="64">
        <f t="shared" si="88"/>
        <v>3</v>
      </c>
      <c r="AJ587" s="64"/>
      <c r="AK587" s="142"/>
      <c r="AN587" s="124">
        <f t="shared" si="89"/>
        <v>0</v>
      </c>
      <c r="AY587" s="70">
        <f t="shared" si="90"/>
        <v>0</v>
      </c>
    </row>
    <row r="588" spans="1:53">
      <c r="B588">
        <v>561</v>
      </c>
      <c r="C588">
        <v>17</v>
      </c>
      <c r="E588" s="121">
        <v>4</v>
      </c>
      <c r="F588" s="186" t="s">
        <v>2137</v>
      </c>
      <c r="G588" s="144" t="s">
        <v>2138</v>
      </c>
      <c r="H588" s="90" t="s">
        <v>23</v>
      </c>
      <c r="I588" s="146" t="str">
        <f t="shared" si="86"/>
        <v>LAKI LAKI</v>
      </c>
      <c r="J588" s="120" t="s">
        <v>230</v>
      </c>
      <c r="K588" s="147">
        <v>40260</v>
      </c>
      <c r="L588" s="139">
        <f t="shared" ca="1" si="85"/>
        <v>10</v>
      </c>
      <c r="M588" s="120"/>
      <c r="N588" s="187" t="s">
        <v>220</v>
      </c>
      <c r="O588" s="120" t="str">
        <f t="shared" si="84"/>
        <v>ISLAM</v>
      </c>
      <c r="P588" s="120" t="s">
        <v>254</v>
      </c>
      <c r="Q588" s="120" t="s">
        <v>255</v>
      </c>
      <c r="R588" s="148">
        <v>4</v>
      </c>
      <c r="S588" s="120" t="s">
        <v>265</v>
      </c>
      <c r="T588" s="120" t="s">
        <v>270</v>
      </c>
      <c r="U588" s="120" t="s">
        <v>2132</v>
      </c>
      <c r="V588" s="120" t="s">
        <v>2130</v>
      </c>
      <c r="W588" s="135" t="s">
        <v>2120</v>
      </c>
      <c r="X588" s="120" t="s">
        <v>2130</v>
      </c>
      <c r="Y588" s="238" t="s">
        <v>2099</v>
      </c>
      <c r="Z588" s="120" t="s">
        <v>22</v>
      </c>
      <c r="AA588" s="120" t="s">
        <v>229</v>
      </c>
      <c r="AB588" s="120" t="s">
        <v>230</v>
      </c>
      <c r="AC588" s="120" t="s">
        <v>231</v>
      </c>
      <c r="AD588" s="121" t="str">
        <f t="shared" si="87"/>
        <v>INDONESIA</v>
      </c>
      <c r="AE588" s="110" t="s">
        <v>2100</v>
      </c>
      <c r="AF588" s="122" t="s">
        <v>809</v>
      </c>
      <c r="AG588" s="142" t="s">
        <v>166</v>
      </c>
      <c r="AH588" s="142"/>
      <c r="AI588" s="64">
        <f t="shared" si="88"/>
        <v>3</v>
      </c>
      <c r="AJ588" s="64"/>
      <c r="AK588" s="142"/>
      <c r="AN588" s="124">
        <f t="shared" si="89"/>
        <v>0</v>
      </c>
      <c r="AY588" s="70">
        <f t="shared" si="90"/>
        <v>0</v>
      </c>
    </row>
    <row r="589" spans="1:53" s="99" customFormat="1">
      <c r="A589"/>
      <c r="B589">
        <v>562</v>
      </c>
      <c r="C589">
        <v>18</v>
      </c>
      <c r="D589">
        <v>6</v>
      </c>
      <c r="E589" s="99">
        <v>1</v>
      </c>
      <c r="F589" s="100" t="s">
        <v>2139</v>
      </c>
      <c r="G589" s="101" t="s">
        <v>2140</v>
      </c>
      <c r="H589" s="102" t="s">
        <v>23</v>
      </c>
      <c r="I589" s="103" t="str">
        <f t="shared" si="86"/>
        <v>LAKI LAKI</v>
      </c>
      <c r="J589" s="104" t="s">
        <v>2141</v>
      </c>
      <c r="K589" s="105">
        <v>22883</v>
      </c>
      <c r="L589" s="106">
        <f t="shared" ca="1" si="85"/>
        <v>57</v>
      </c>
      <c r="M589" s="104" t="s">
        <v>253</v>
      </c>
      <c r="N589" s="107" t="s">
        <v>220</v>
      </c>
      <c r="O589" s="104" t="str">
        <f t="shared" si="84"/>
        <v>ISLAM</v>
      </c>
      <c r="P589" s="104" t="s">
        <v>221</v>
      </c>
      <c r="Q589" s="104" t="s">
        <v>222</v>
      </c>
      <c r="R589" s="108">
        <v>1</v>
      </c>
      <c r="S589" s="104" t="s">
        <v>256</v>
      </c>
      <c r="T589" s="104" t="s">
        <v>283</v>
      </c>
      <c r="U589" s="104" t="s">
        <v>2142</v>
      </c>
      <c r="V589" s="104" t="s">
        <v>2143</v>
      </c>
      <c r="W589" s="96" t="s">
        <v>2120</v>
      </c>
      <c r="X589" s="104" t="s">
        <v>2140</v>
      </c>
      <c r="Y589" s="235" t="s">
        <v>2099</v>
      </c>
      <c r="Z589" s="104" t="s">
        <v>22</v>
      </c>
      <c r="AA589" s="104" t="s">
        <v>229</v>
      </c>
      <c r="AB589" s="104" t="s">
        <v>230</v>
      </c>
      <c r="AC589" s="104" t="s">
        <v>231</v>
      </c>
      <c r="AD589" s="99" t="str">
        <f t="shared" si="87"/>
        <v>INDONESIA</v>
      </c>
      <c r="AE589" s="122" t="s">
        <v>2100</v>
      </c>
      <c r="AF589" s="122" t="s">
        <v>809</v>
      </c>
      <c r="AG589" s="142" t="s">
        <v>166</v>
      </c>
      <c r="AH589" s="142"/>
      <c r="AI589" s="64" t="e">
        <f t="shared" si="88"/>
        <v>#N/A</v>
      </c>
      <c r="AJ589" s="64"/>
      <c r="AK589" s="142"/>
      <c r="AL589" s="124"/>
      <c r="AM589" s="124"/>
      <c r="AN589" s="124">
        <f t="shared" si="89"/>
        <v>0</v>
      </c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70">
        <f t="shared" si="90"/>
        <v>0</v>
      </c>
      <c r="AZ589" s="71"/>
    </row>
    <row r="590" spans="1:53">
      <c r="B590">
        <v>563</v>
      </c>
      <c r="C590">
        <v>19</v>
      </c>
      <c r="E590" s="121">
        <v>2</v>
      </c>
      <c r="F590" s="88" t="s">
        <v>2144</v>
      </c>
      <c r="G590" s="89" t="s">
        <v>2145</v>
      </c>
      <c r="H590" s="90" t="s">
        <v>16</v>
      </c>
      <c r="I590" s="91" t="str">
        <f t="shared" si="86"/>
        <v>PEREMPUAN</v>
      </c>
      <c r="J590" s="64" t="s">
        <v>2141</v>
      </c>
      <c r="K590" s="92">
        <v>27105</v>
      </c>
      <c r="L590" s="93">
        <f t="shared" ca="1" si="85"/>
        <v>46</v>
      </c>
      <c r="M590" s="64" t="s">
        <v>253</v>
      </c>
      <c r="N590" s="94" t="s">
        <v>220</v>
      </c>
      <c r="O590" s="64" t="str">
        <f t="shared" si="84"/>
        <v>ISLAM</v>
      </c>
      <c r="P590" s="64" t="s">
        <v>221</v>
      </c>
      <c r="Q590" s="64" t="s">
        <v>245</v>
      </c>
      <c r="R590" s="95">
        <v>3</v>
      </c>
      <c r="S590" s="64" t="s">
        <v>256</v>
      </c>
      <c r="T590" s="64" t="s">
        <v>246</v>
      </c>
      <c r="U590" s="64" t="s">
        <v>2146</v>
      </c>
      <c r="V590" s="64" t="s">
        <v>2147</v>
      </c>
      <c r="W590" s="96" t="s">
        <v>2120</v>
      </c>
      <c r="X590" s="64" t="s">
        <v>2140</v>
      </c>
      <c r="Y590" s="229" t="s">
        <v>2099</v>
      </c>
      <c r="Z590" s="64" t="s">
        <v>22</v>
      </c>
      <c r="AA590" s="64" t="s">
        <v>229</v>
      </c>
      <c r="AB590" s="64" t="s">
        <v>230</v>
      </c>
      <c r="AC590" s="64" t="s">
        <v>231</v>
      </c>
      <c r="AD590" t="str">
        <f t="shared" si="87"/>
        <v>INDONESIA</v>
      </c>
      <c r="AE590" s="110" t="s">
        <v>2100</v>
      </c>
      <c r="AF590" s="122" t="s">
        <v>809</v>
      </c>
      <c r="AG590" s="142" t="s">
        <v>166</v>
      </c>
      <c r="AH590" s="142"/>
      <c r="AI590" s="64">
        <f t="shared" si="88"/>
        <v>2</v>
      </c>
      <c r="AJ590" s="64"/>
      <c r="AK590" s="142"/>
      <c r="AN590" s="124">
        <f t="shared" si="89"/>
        <v>0</v>
      </c>
      <c r="AY590" s="70">
        <f t="shared" si="90"/>
        <v>0</v>
      </c>
    </row>
    <row r="591" spans="1:53">
      <c r="A591" s="121"/>
      <c r="B591">
        <v>564</v>
      </c>
      <c r="C591">
        <v>20</v>
      </c>
      <c r="E591" s="121">
        <v>3</v>
      </c>
      <c r="F591" s="88" t="s">
        <v>2148</v>
      </c>
      <c r="G591" s="89" t="s">
        <v>2149</v>
      </c>
      <c r="H591" s="90" t="s">
        <v>23</v>
      </c>
      <c r="I591" s="91" t="str">
        <f t="shared" si="86"/>
        <v>LAKI LAKI</v>
      </c>
      <c r="J591" s="64" t="s">
        <v>1605</v>
      </c>
      <c r="K591" s="92">
        <v>33810</v>
      </c>
      <c r="L591" s="93">
        <f t="shared" ca="1" si="85"/>
        <v>27</v>
      </c>
      <c r="M591" s="64" t="s">
        <v>253</v>
      </c>
      <c r="N591" s="94" t="s">
        <v>220</v>
      </c>
      <c r="O591" s="64" t="str">
        <f t="shared" si="84"/>
        <v>ISLAM</v>
      </c>
      <c r="P591" s="64" t="s">
        <v>254</v>
      </c>
      <c r="Q591" s="64" t="s">
        <v>255</v>
      </c>
      <c r="R591" s="95">
        <v>4</v>
      </c>
      <c r="S591" s="64" t="s">
        <v>256</v>
      </c>
      <c r="T591" s="64" t="s">
        <v>270</v>
      </c>
      <c r="U591" s="64" t="s">
        <v>2145</v>
      </c>
      <c r="V591" s="64" t="s">
        <v>2140</v>
      </c>
      <c r="W591" s="96" t="s">
        <v>2120</v>
      </c>
      <c r="X591" s="64" t="s">
        <v>2140</v>
      </c>
      <c r="Y591" s="229" t="s">
        <v>2099</v>
      </c>
      <c r="Z591" s="64" t="s">
        <v>22</v>
      </c>
      <c r="AA591" s="64" t="s">
        <v>229</v>
      </c>
      <c r="AB591" s="64" t="s">
        <v>230</v>
      </c>
      <c r="AC591" s="64" t="s">
        <v>231</v>
      </c>
      <c r="AD591" t="str">
        <f t="shared" si="87"/>
        <v>INDONESIA</v>
      </c>
      <c r="AE591" s="122" t="s">
        <v>2100</v>
      </c>
      <c r="AF591" s="122" t="s">
        <v>809</v>
      </c>
      <c r="AG591" s="142" t="s">
        <v>166</v>
      </c>
      <c r="AH591" s="142"/>
      <c r="AI591" s="64">
        <f t="shared" si="88"/>
        <v>3</v>
      </c>
      <c r="AJ591" s="64"/>
      <c r="AK591" s="142"/>
      <c r="AN591" s="124">
        <f t="shared" si="89"/>
        <v>0</v>
      </c>
      <c r="AY591" s="70">
        <f t="shared" si="90"/>
        <v>0</v>
      </c>
    </row>
    <row r="592" spans="1:53">
      <c r="B592">
        <v>565</v>
      </c>
      <c r="C592">
        <v>21</v>
      </c>
      <c r="E592" s="121">
        <v>4</v>
      </c>
      <c r="F592" s="88" t="s">
        <v>2150</v>
      </c>
      <c r="G592" s="89" t="s">
        <v>2151</v>
      </c>
      <c r="H592" s="90" t="s">
        <v>23</v>
      </c>
      <c r="I592" s="91" t="str">
        <f t="shared" si="86"/>
        <v>LAKI LAKI</v>
      </c>
      <c r="J592" s="64" t="s">
        <v>230</v>
      </c>
      <c r="K592" s="92">
        <v>35690</v>
      </c>
      <c r="L592" s="93">
        <f t="shared" ca="1" si="85"/>
        <v>22</v>
      </c>
      <c r="M592" s="64" t="s">
        <v>253</v>
      </c>
      <c r="N592" s="94" t="s">
        <v>220</v>
      </c>
      <c r="O592" s="64" t="str">
        <f t="shared" si="84"/>
        <v>ISLAM</v>
      </c>
      <c r="P592" s="64" t="s">
        <v>254</v>
      </c>
      <c r="Q592" s="64" t="s">
        <v>255</v>
      </c>
      <c r="R592" s="95">
        <v>4</v>
      </c>
      <c r="S592" s="64" t="s">
        <v>886</v>
      </c>
      <c r="T592" s="64" t="s">
        <v>266</v>
      </c>
      <c r="U592" s="64" t="s">
        <v>2145</v>
      </c>
      <c r="V592" s="64" t="s">
        <v>2140</v>
      </c>
      <c r="W592" s="96" t="s">
        <v>2120</v>
      </c>
      <c r="X592" s="64" t="s">
        <v>2140</v>
      </c>
      <c r="Y592" s="229" t="s">
        <v>2099</v>
      </c>
      <c r="Z592" s="64" t="s">
        <v>22</v>
      </c>
      <c r="AA592" s="64" t="s">
        <v>229</v>
      </c>
      <c r="AB592" s="64" t="s">
        <v>230</v>
      </c>
      <c r="AC592" s="64" t="s">
        <v>231</v>
      </c>
      <c r="AD592" t="str">
        <f t="shared" si="87"/>
        <v>INDONESIA</v>
      </c>
      <c r="AE592" s="110" t="s">
        <v>2100</v>
      </c>
      <c r="AF592" s="122" t="s">
        <v>809</v>
      </c>
      <c r="AG592" s="142" t="s">
        <v>166</v>
      </c>
      <c r="AH592" s="142"/>
      <c r="AI592" s="64">
        <f t="shared" si="88"/>
        <v>3</v>
      </c>
      <c r="AJ592" s="64"/>
      <c r="AK592" s="142"/>
      <c r="AL592" s="207"/>
      <c r="AM592" s="207"/>
      <c r="AN592" s="124">
        <f t="shared" si="89"/>
        <v>0</v>
      </c>
      <c r="AO592" s="239"/>
      <c r="AP592" s="239"/>
      <c r="AQ592" s="239"/>
      <c r="AR592" s="239"/>
      <c r="AS592" s="239"/>
      <c r="AT592" s="239"/>
      <c r="AU592" s="239"/>
      <c r="AV592" s="239"/>
      <c r="AW592" s="239"/>
      <c r="AX592" s="239"/>
      <c r="AY592" s="70">
        <f t="shared" si="90"/>
        <v>0</v>
      </c>
      <c r="BA592" s="121"/>
    </row>
    <row r="593" spans="1:53">
      <c r="B593">
        <v>567</v>
      </c>
      <c r="C593">
        <v>23</v>
      </c>
      <c r="E593" s="99">
        <v>1</v>
      </c>
      <c r="F593" s="100" t="s">
        <v>2152</v>
      </c>
      <c r="G593" s="101" t="s">
        <v>2153</v>
      </c>
      <c r="H593" s="102" t="s">
        <v>16</v>
      </c>
      <c r="I593" s="103" t="str">
        <f t="shared" si="86"/>
        <v>PEREMPUAN</v>
      </c>
      <c r="J593" s="104" t="s">
        <v>760</v>
      </c>
      <c r="K593" s="105">
        <v>26362</v>
      </c>
      <c r="L593" s="106">
        <f t="shared" ca="1" si="85"/>
        <v>48</v>
      </c>
      <c r="M593" s="104" t="s">
        <v>253</v>
      </c>
      <c r="N593" s="107" t="s">
        <v>220</v>
      </c>
      <c r="O593" s="104" t="str">
        <f t="shared" si="84"/>
        <v>ISLAM</v>
      </c>
      <c r="P593" s="104" t="s">
        <v>221</v>
      </c>
      <c r="Q593" s="104" t="s">
        <v>245</v>
      </c>
      <c r="R593" s="108">
        <v>3</v>
      </c>
      <c r="S593" s="104" t="s">
        <v>256</v>
      </c>
      <c r="T593" s="104" t="s">
        <v>246</v>
      </c>
      <c r="U593" s="104" t="s">
        <v>2154</v>
      </c>
      <c r="V593" s="104" t="s">
        <v>2155</v>
      </c>
      <c r="W593" s="109" t="s">
        <v>2120</v>
      </c>
      <c r="X593" s="104" t="s">
        <v>2156</v>
      </c>
      <c r="Y593" s="235" t="s">
        <v>2099</v>
      </c>
      <c r="Z593" s="104" t="s">
        <v>22</v>
      </c>
      <c r="AA593" s="104" t="s">
        <v>229</v>
      </c>
      <c r="AB593" s="104" t="s">
        <v>230</v>
      </c>
      <c r="AC593" s="104" t="s">
        <v>231</v>
      </c>
      <c r="AD593" s="99" t="str">
        <f t="shared" si="87"/>
        <v>INDONESIA</v>
      </c>
      <c r="AE593" s="110" t="s">
        <v>2100</v>
      </c>
      <c r="AF593" s="110" t="s">
        <v>809</v>
      </c>
      <c r="AG593" s="179" t="s">
        <v>760</v>
      </c>
      <c r="AH593" s="111"/>
      <c r="AI593" s="64">
        <f t="shared" si="88"/>
        <v>2</v>
      </c>
      <c r="AJ593" s="64"/>
      <c r="AK593" s="111"/>
      <c r="AN593" s="124">
        <f t="shared" si="89"/>
        <v>0</v>
      </c>
      <c r="AY593" s="70">
        <f t="shared" si="90"/>
        <v>0</v>
      </c>
    </row>
    <row r="594" spans="1:53">
      <c r="B594">
        <v>569</v>
      </c>
      <c r="C594">
        <v>25</v>
      </c>
      <c r="E594" s="121">
        <v>3</v>
      </c>
      <c r="F594" s="88" t="s">
        <v>2157</v>
      </c>
      <c r="G594" s="89" t="s">
        <v>2158</v>
      </c>
      <c r="H594" s="90" t="s">
        <v>16</v>
      </c>
      <c r="I594" s="91" t="str">
        <f t="shared" si="86"/>
        <v>PEREMPUAN</v>
      </c>
      <c r="J594" s="64" t="s">
        <v>230</v>
      </c>
      <c r="K594" s="92">
        <v>35597</v>
      </c>
      <c r="L594" s="93">
        <f t="shared" ca="1" si="85"/>
        <v>22</v>
      </c>
      <c r="M594" s="64" t="s">
        <v>253</v>
      </c>
      <c r="N594" s="94" t="s">
        <v>220</v>
      </c>
      <c r="O594" s="64" t="str">
        <f t="shared" si="84"/>
        <v>ISLAM</v>
      </c>
      <c r="P594" s="64" t="s">
        <v>254</v>
      </c>
      <c r="Q594" s="64" t="s">
        <v>255</v>
      </c>
      <c r="R594" s="95">
        <v>4</v>
      </c>
      <c r="S594" s="64" t="s">
        <v>344</v>
      </c>
      <c r="T594" s="64" t="s">
        <v>266</v>
      </c>
      <c r="U594" s="64" t="s">
        <v>2153</v>
      </c>
      <c r="V594" s="64" t="s">
        <v>2156</v>
      </c>
      <c r="W594" s="96" t="s">
        <v>2120</v>
      </c>
      <c r="X594" s="64" t="s">
        <v>2156</v>
      </c>
      <c r="Y594" s="229" t="s">
        <v>2099</v>
      </c>
      <c r="Z594" s="64" t="s">
        <v>22</v>
      </c>
      <c r="AA594" s="64" t="s">
        <v>229</v>
      </c>
      <c r="AB594" s="64" t="s">
        <v>230</v>
      </c>
      <c r="AC594" s="64" t="s">
        <v>231</v>
      </c>
      <c r="AD594" t="str">
        <f t="shared" si="87"/>
        <v>INDONESIA</v>
      </c>
      <c r="AE594" s="110" t="s">
        <v>2100</v>
      </c>
      <c r="AF594" s="122" t="s">
        <v>809</v>
      </c>
      <c r="AG594" s="111" t="s">
        <v>2159</v>
      </c>
      <c r="AH594" s="111"/>
      <c r="AI594" s="64">
        <f t="shared" si="88"/>
        <v>3</v>
      </c>
      <c r="AJ594" s="64"/>
      <c r="AK594" s="111"/>
      <c r="AN594" s="124">
        <f t="shared" si="89"/>
        <v>0</v>
      </c>
      <c r="AY594" s="70">
        <f t="shared" si="90"/>
        <v>0</v>
      </c>
    </row>
    <row r="595" spans="1:53" s="99" customFormat="1">
      <c r="A595"/>
      <c r="B595">
        <v>570</v>
      </c>
      <c r="C595">
        <v>26</v>
      </c>
      <c r="D595"/>
      <c r="E595">
        <v>4</v>
      </c>
      <c r="F595" s="88" t="s">
        <v>2160</v>
      </c>
      <c r="G595" s="89" t="s">
        <v>2161</v>
      </c>
      <c r="H595" s="90" t="s">
        <v>23</v>
      </c>
      <c r="I595" s="91" t="str">
        <f t="shared" si="86"/>
        <v>LAKI LAKI</v>
      </c>
      <c r="J595" s="64" t="s">
        <v>230</v>
      </c>
      <c r="K595" s="92">
        <v>36880</v>
      </c>
      <c r="L595" s="93">
        <f t="shared" ca="1" si="85"/>
        <v>19</v>
      </c>
      <c r="M595" s="64" t="s">
        <v>253</v>
      </c>
      <c r="N595" s="94" t="s">
        <v>220</v>
      </c>
      <c r="O595" s="64" t="str">
        <f t="shared" si="84"/>
        <v>ISLAM</v>
      </c>
      <c r="P595" s="64" t="s">
        <v>254</v>
      </c>
      <c r="Q595" s="64" t="s">
        <v>255</v>
      </c>
      <c r="R595" s="95">
        <v>4</v>
      </c>
      <c r="S595" s="64" t="s">
        <v>886</v>
      </c>
      <c r="T595" s="64" t="s">
        <v>266</v>
      </c>
      <c r="U595" s="64" t="s">
        <v>2153</v>
      </c>
      <c r="V595" s="64" t="s">
        <v>2156</v>
      </c>
      <c r="W595" s="96" t="s">
        <v>2120</v>
      </c>
      <c r="X595" s="64" t="s">
        <v>2156</v>
      </c>
      <c r="Y595" s="229" t="s">
        <v>2099</v>
      </c>
      <c r="Z595" s="64" t="s">
        <v>22</v>
      </c>
      <c r="AA595" s="64" t="s">
        <v>229</v>
      </c>
      <c r="AB595" s="64" t="s">
        <v>230</v>
      </c>
      <c r="AC595" s="64" t="s">
        <v>231</v>
      </c>
      <c r="AD595" t="str">
        <f t="shared" si="87"/>
        <v>INDONESIA</v>
      </c>
      <c r="AE595" s="122" t="s">
        <v>2100</v>
      </c>
      <c r="AF595" s="122" t="s">
        <v>809</v>
      </c>
      <c r="AG595" s="120" t="s">
        <v>2159</v>
      </c>
      <c r="AH595" s="120"/>
      <c r="AI595" s="64">
        <f t="shared" si="88"/>
        <v>3</v>
      </c>
      <c r="AJ595" s="64"/>
      <c r="AK595" s="104"/>
      <c r="AL595" s="124"/>
      <c r="AM595" s="124"/>
      <c r="AN595" s="124">
        <f t="shared" si="89"/>
        <v>0</v>
      </c>
      <c r="AO595" s="125"/>
      <c r="AP595" s="125"/>
      <c r="AQ595" s="125"/>
      <c r="AR595" s="125"/>
      <c r="AS595" s="125"/>
      <c r="AT595" s="125"/>
      <c r="AU595" s="125"/>
      <c r="AV595" s="125"/>
      <c r="AW595" s="125"/>
      <c r="AX595" s="125"/>
      <c r="AY595" s="70">
        <f t="shared" si="90"/>
        <v>0</v>
      </c>
      <c r="AZ595" s="71"/>
    </row>
    <row r="596" spans="1:53">
      <c r="B596">
        <v>571</v>
      </c>
      <c r="C596">
        <v>27</v>
      </c>
      <c r="D596">
        <v>8</v>
      </c>
      <c r="E596" s="394">
        <v>1</v>
      </c>
      <c r="F596" s="253" t="s">
        <v>2162</v>
      </c>
      <c r="G596" s="254" t="s">
        <v>2163</v>
      </c>
      <c r="H596" s="102" t="s">
        <v>23</v>
      </c>
      <c r="I596" s="395" t="str">
        <f t="shared" si="86"/>
        <v>LAKI LAKI</v>
      </c>
      <c r="J596" s="156" t="s">
        <v>2164</v>
      </c>
      <c r="K596" s="255">
        <v>23638</v>
      </c>
      <c r="L596" s="256">
        <f t="shared" ca="1" si="85"/>
        <v>55</v>
      </c>
      <c r="M596" s="156" t="s">
        <v>253</v>
      </c>
      <c r="N596" s="152" t="s">
        <v>220</v>
      </c>
      <c r="O596" s="156" t="str">
        <f t="shared" si="84"/>
        <v>ISLAM</v>
      </c>
      <c r="P596" s="156" t="s">
        <v>221</v>
      </c>
      <c r="Q596" s="156" t="s">
        <v>222</v>
      </c>
      <c r="R596" s="257">
        <v>1</v>
      </c>
      <c r="S596" s="156" t="s">
        <v>256</v>
      </c>
      <c r="T596" s="156" t="s">
        <v>283</v>
      </c>
      <c r="U596" s="156" t="s">
        <v>928</v>
      </c>
      <c r="V596" s="156" t="s">
        <v>2165</v>
      </c>
      <c r="W596" s="258" t="s">
        <v>2166</v>
      </c>
      <c r="X596" s="156" t="s">
        <v>2163</v>
      </c>
      <c r="Y596" s="396" t="s">
        <v>2099</v>
      </c>
      <c r="Z596" s="156" t="s">
        <v>22</v>
      </c>
      <c r="AA596" s="156" t="s">
        <v>229</v>
      </c>
      <c r="AB596" s="156" t="s">
        <v>230</v>
      </c>
      <c r="AC596" s="156" t="s">
        <v>231</v>
      </c>
      <c r="AD596" s="156" t="str">
        <f t="shared" si="87"/>
        <v>INDONESIA</v>
      </c>
      <c r="AE596" s="110" t="s">
        <v>2100</v>
      </c>
      <c r="AF596" s="152" t="s">
        <v>809</v>
      </c>
      <c r="AG596" s="151" t="s">
        <v>166</v>
      </c>
      <c r="AH596" s="151"/>
      <c r="AI596" s="64" t="e">
        <f t="shared" si="88"/>
        <v>#N/A</v>
      </c>
      <c r="AJ596" s="64"/>
      <c r="AK596" s="151"/>
      <c r="AN596" s="124">
        <f t="shared" si="89"/>
        <v>0</v>
      </c>
      <c r="AY596" s="70">
        <f t="shared" si="90"/>
        <v>0</v>
      </c>
    </row>
    <row r="597" spans="1:53">
      <c r="A597" s="121"/>
      <c r="B597">
        <v>572</v>
      </c>
      <c r="C597">
        <v>28</v>
      </c>
      <c r="D597">
        <v>9</v>
      </c>
      <c r="E597" s="156">
        <v>1</v>
      </c>
      <c r="F597" s="100" t="s">
        <v>2167</v>
      </c>
      <c r="G597" s="101" t="s">
        <v>2168</v>
      </c>
      <c r="H597" s="102" t="s">
        <v>23</v>
      </c>
      <c r="I597" s="103" t="str">
        <f t="shared" si="86"/>
        <v>LAKI LAKI</v>
      </c>
      <c r="J597" s="104" t="s">
        <v>452</v>
      </c>
      <c r="K597" s="105">
        <v>26894</v>
      </c>
      <c r="L597" s="106">
        <f t="shared" ca="1" si="85"/>
        <v>46</v>
      </c>
      <c r="M597" s="104" t="s">
        <v>253</v>
      </c>
      <c r="N597" s="107" t="s">
        <v>220</v>
      </c>
      <c r="O597" s="104" t="str">
        <f t="shared" si="84"/>
        <v>ISLAM</v>
      </c>
      <c r="P597" s="104" t="s">
        <v>221</v>
      </c>
      <c r="Q597" s="104" t="s">
        <v>222</v>
      </c>
      <c r="R597" s="108">
        <v>1</v>
      </c>
      <c r="S597" s="104" t="s">
        <v>223</v>
      </c>
      <c r="T597" s="104" t="s">
        <v>2169</v>
      </c>
      <c r="U597" s="104" t="s">
        <v>2170</v>
      </c>
      <c r="V597" s="104" t="s">
        <v>2171</v>
      </c>
      <c r="W597" s="109" t="s">
        <v>2172</v>
      </c>
      <c r="X597" s="104" t="s">
        <v>2168</v>
      </c>
      <c r="Y597" s="235" t="s">
        <v>2099</v>
      </c>
      <c r="Z597" s="104" t="s">
        <v>22</v>
      </c>
      <c r="AA597" s="104" t="s">
        <v>229</v>
      </c>
      <c r="AB597" s="104" t="s">
        <v>230</v>
      </c>
      <c r="AC597" s="104" t="s">
        <v>231</v>
      </c>
      <c r="AD597" s="99" t="str">
        <f t="shared" si="87"/>
        <v>INDONESIA</v>
      </c>
      <c r="AE597" s="122" t="s">
        <v>2100</v>
      </c>
      <c r="AF597" s="97" t="s">
        <v>809</v>
      </c>
      <c r="AG597" s="142" t="s">
        <v>455</v>
      </c>
      <c r="AH597" s="142"/>
      <c r="AI597" s="64" t="e">
        <f t="shared" si="88"/>
        <v>#N/A</v>
      </c>
      <c r="AJ597" s="64"/>
      <c r="AK597" s="142"/>
      <c r="AL597" s="207"/>
      <c r="AM597" s="207"/>
      <c r="AN597" s="124">
        <f t="shared" si="89"/>
        <v>0</v>
      </c>
      <c r="AO597" s="239"/>
      <c r="AP597" s="239"/>
      <c r="AQ597" s="239"/>
      <c r="AR597" s="239"/>
      <c r="AS597" s="239"/>
      <c r="AT597" s="239"/>
      <c r="AU597" s="239"/>
      <c r="AV597" s="239"/>
      <c r="AW597" s="239"/>
      <c r="AX597" s="239"/>
      <c r="AY597" s="70">
        <f t="shared" si="90"/>
        <v>0</v>
      </c>
      <c r="BA597" s="121"/>
    </row>
    <row r="598" spans="1:53">
      <c r="B598">
        <v>573</v>
      </c>
      <c r="C598">
        <v>29</v>
      </c>
      <c r="E598" s="121">
        <v>2</v>
      </c>
      <c r="F598" s="88" t="s">
        <v>2173</v>
      </c>
      <c r="G598" s="89" t="s">
        <v>1376</v>
      </c>
      <c r="H598" s="90" t="s">
        <v>16</v>
      </c>
      <c r="I598" s="91" t="str">
        <f t="shared" si="86"/>
        <v>PEREMPUAN</v>
      </c>
      <c r="J598" s="64" t="s">
        <v>452</v>
      </c>
      <c r="K598" s="92">
        <v>29560</v>
      </c>
      <c r="L598" s="93">
        <f t="shared" ca="1" si="85"/>
        <v>39</v>
      </c>
      <c r="M598" s="64" t="s">
        <v>253</v>
      </c>
      <c r="N598" s="94" t="s">
        <v>220</v>
      </c>
      <c r="O598" s="64" t="str">
        <f t="shared" si="84"/>
        <v>ISLAM</v>
      </c>
      <c r="P598" s="64" t="s">
        <v>221</v>
      </c>
      <c r="Q598" s="64" t="s">
        <v>245</v>
      </c>
      <c r="R598" s="95">
        <v>3</v>
      </c>
      <c r="S598" s="64" t="s">
        <v>256</v>
      </c>
      <c r="T598" s="64" t="s">
        <v>246</v>
      </c>
      <c r="U598" s="64" t="s">
        <v>2174</v>
      </c>
      <c r="V598" s="64" t="s">
        <v>2175</v>
      </c>
      <c r="W598" s="96" t="s">
        <v>2172</v>
      </c>
      <c r="X598" s="64" t="s">
        <v>2168</v>
      </c>
      <c r="Y598" s="229" t="s">
        <v>2099</v>
      </c>
      <c r="Z598" s="64" t="s">
        <v>22</v>
      </c>
      <c r="AA598" s="64" t="s">
        <v>229</v>
      </c>
      <c r="AB598" s="64" t="s">
        <v>230</v>
      </c>
      <c r="AC598" s="64" t="s">
        <v>231</v>
      </c>
      <c r="AD598" t="str">
        <f t="shared" si="87"/>
        <v>INDONESIA</v>
      </c>
      <c r="AE598" s="110" t="s">
        <v>2100</v>
      </c>
      <c r="AF598" s="122" t="s">
        <v>809</v>
      </c>
      <c r="AG598" s="142" t="s">
        <v>455</v>
      </c>
      <c r="AH598" s="142"/>
      <c r="AI598" s="64">
        <f t="shared" si="88"/>
        <v>2</v>
      </c>
      <c r="AJ598" s="64"/>
      <c r="AK598" s="142"/>
      <c r="AN598" s="124">
        <f t="shared" si="89"/>
        <v>0</v>
      </c>
      <c r="AY598" s="70">
        <f t="shared" si="90"/>
        <v>0</v>
      </c>
    </row>
    <row r="599" spans="1:53">
      <c r="B599">
        <v>574</v>
      </c>
      <c r="C599">
        <v>30</v>
      </c>
      <c r="E599">
        <v>3</v>
      </c>
      <c r="F599" s="88" t="s">
        <v>2176</v>
      </c>
      <c r="G599" s="89" t="s">
        <v>2177</v>
      </c>
      <c r="H599" s="90" t="s">
        <v>23</v>
      </c>
      <c r="I599" s="91" t="str">
        <f t="shared" si="86"/>
        <v>LAKI LAKI</v>
      </c>
      <c r="J599" s="64" t="s">
        <v>1785</v>
      </c>
      <c r="K599" s="92">
        <v>35617</v>
      </c>
      <c r="L599" s="93">
        <f t="shared" ca="1" si="85"/>
        <v>22</v>
      </c>
      <c r="M599" s="64" t="s">
        <v>253</v>
      </c>
      <c r="N599" s="94" t="s">
        <v>220</v>
      </c>
      <c r="O599" s="64" t="str">
        <f t="shared" si="84"/>
        <v>ISLAM</v>
      </c>
      <c r="P599" s="64" t="s">
        <v>254</v>
      </c>
      <c r="Q599" s="64" t="s">
        <v>255</v>
      </c>
      <c r="R599" s="95">
        <v>4</v>
      </c>
      <c r="S599" s="64" t="s">
        <v>289</v>
      </c>
      <c r="T599" s="64" t="s">
        <v>270</v>
      </c>
      <c r="U599" s="64" t="s">
        <v>1376</v>
      </c>
      <c r="V599" s="64" t="s">
        <v>2168</v>
      </c>
      <c r="W599" s="96" t="s">
        <v>2172</v>
      </c>
      <c r="X599" s="64" t="s">
        <v>2168</v>
      </c>
      <c r="Y599" s="229" t="s">
        <v>2099</v>
      </c>
      <c r="Z599" s="64" t="s">
        <v>22</v>
      </c>
      <c r="AA599" s="64" t="s">
        <v>229</v>
      </c>
      <c r="AB599" s="64" t="s">
        <v>230</v>
      </c>
      <c r="AC599" s="64" t="s">
        <v>231</v>
      </c>
      <c r="AD599" t="str">
        <f t="shared" si="87"/>
        <v>INDONESIA</v>
      </c>
      <c r="AE599" s="122" t="s">
        <v>2100</v>
      </c>
      <c r="AF599" s="122" t="s">
        <v>809</v>
      </c>
      <c r="AG599" s="142" t="s">
        <v>455</v>
      </c>
      <c r="AH599" s="142"/>
      <c r="AI599" s="64">
        <f t="shared" si="88"/>
        <v>3</v>
      </c>
      <c r="AJ599" s="64"/>
      <c r="AK599" s="142"/>
      <c r="AN599" s="124">
        <f t="shared" si="89"/>
        <v>0</v>
      </c>
      <c r="AY599" s="70">
        <f t="shared" si="90"/>
        <v>0</v>
      </c>
    </row>
    <row r="600" spans="1:53" s="156" customFormat="1">
      <c r="A600"/>
      <c r="B600">
        <v>575</v>
      </c>
      <c r="C600">
        <v>31</v>
      </c>
      <c r="D600"/>
      <c r="E600">
        <v>4</v>
      </c>
      <c r="F600" s="88" t="s">
        <v>2178</v>
      </c>
      <c r="G600" s="89" t="s">
        <v>2179</v>
      </c>
      <c r="H600" s="90" t="s">
        <v>23</v>
      </c>
      <c r="I600" s="91" t="str">
        <f t="shared" si="86"/>
        <v>LAKI LAKI</v>
      </c>
      <c r="J600" s="64" t="s">
        <v>1785</v>
      </c>
      <c r="K600" s="92">
        <v>36414</v>
      </c>
      <c r="L600" s="93">
        <f t="shared" ca="1" si="85"/>
        <v>20</v>
      </c>
      <c r="M600" s="64" t="s">
        <v>253</v>
      </c>
      <c r="N600" s="94" t="s">
        <v>220</v>
      </c>
      <c r="O600" s="64" t="str">
        <f t="shared" si="84"/>
        <v>ISLAM</v>
      </c>
      <c r="P600" s="64" t="s">
        <v>254</v>
      </c>
      <c r="Q600" s="64" t="s">
        <v>255</v>
      </c>
      <c r="R600" s="95">
        <v>4</v>
      </c>
      <c r="S600" s="64" t="s">
        <v>886</v>
      </c>
      <c r="T600" s="64" t="s">
        <v>266</v>
      </c>
      <c r="U600" s="64" t="s">
        <v>1376</v>
      </c>
      <c r="V600" s="64" t="s">
        <v>2168</v>
      </c>
      <c r="W600" s="96" t="s">
        <v>2172</v>
      </c>
      <c r="X600" s="64" t="s">
        <v>2168</v>
      </c>
      <c r="Y600" s="229" t="s">
        <v>2099</v>
      </c>
      <c r="Z600" s="64" t="s">
        <v>22</v>
      </c>
      <c r="AA600" s="64" t="s">
        <v>229</v>
      </c>
      <c r="AB600" s="64" t="s">
        <v>230</v>
      </c>
      <c r="AC600" s="64" t="s">
        <v>231</v>
      </c>
      <c r="AD600" t="str">
        <f t="shared" si="87"/>
        <v>INDONESIA</v>
      </c>
      <c r="AE600" s="110" t="s">
        <v>2100</v>
      </c>
      <c r="AF600" s="122" t="s">
        <v>809</v>
      </c>
      <c r="AG600" s="120" t="s">
        <v>455</v>
      </c>
      <c r="AH600" s="120"/>
      <c r="AI600" s="64">
        <f t="shared" si="88"/>
        <v>3</v>
      </c>
      <c r="AJ600" s="64"/>
      <c r="AK600" s="104"/>
      <c r="AL600" s="153"/>
      <c r="AM600" s="153"/>
      <c r="AN600" s="153">
        <f t="shared" si="89"/>
        <v>0</v>
      </c>
      <c r="AO600" s="154"/>
      <c r="AP600" s="154"/>
      <c r="AQ600" s="154"/>
      <c r="AR600" s="154"/>
      <c r="AS600" s="154"/>
      <c r="AT600" s="154"/>
      <c r="AU600" s="154"/>
      <c r="AV600" s="154"/>
      <c r="AW600" s="154"/>
      <c r="AX600" s="154"/>
      <c r="AY600" s="273">
        <f t="shared" si="90"/>
        <v>0</v>
      </c>
      <c r="AZ600" s="259"/>
    </row>
    <row r="601" spans="1:53" s="99" customFormat="1">
      <c r="A601"/>
      <c r="B601">
        <v>576</v>
      </c>
      <c r="C601">
        <v>32</v>
      </c>
      <c r="D601"/>
      <c r="E601">
        <v>5</v>
      </c>
      <c r="F601" s="193" t="s">
        <v>2180</v>
      </c>
      <c r="G601" s="144" t="s">
        <v>2181</v>
      </c>
      <c r="H601" s="145" t="s">
        <v>16</v>
      </c>
      <c r="I601" s="146" t="str">
        <f t="shared" si="86"/>
        <v>PEREMPUAN</v>
      </c>
      <c r="J601" s="120" t="s">
        <v>1227</v>
      </c>
      <c r="K601" s="147">
        <v>40730</v>
      </c>
      <c r="L601" s="139">
        <f t="shared" ca="1" si="85"/>
        <v>8</v>
      </c>
      <c r="M601" s="120"/>
      <c r="N601" s="187" t="s">
        <v>220</v>
      </c>
      <c r="O601" s="120" t="str">
        <f t="shared" si="84"/>
        <v>ISLAM</v>
      </c>
      <c r="P601" s="120" t="s">
        <v>254</v>
      </c>
      <c r="Q601" s="120" t="s">
        <v>255</v>
      </c>
      <c r="R601" s="148">
        <v>4</v>
      </c>
      <c r="S601" s="120" t="s">
        <v>265</v>
      </c>
      <c r="T601" s="120" t="s">
        <v>270</v>
      </c>
      <c r="U601" s="120" t="s">
        <v>1376</v>
      </c>
      <c r="V601" s="120" t="s">
        <v>2168</v>
      </c>
      <c r="W601" s="96" t="s">
        <v>2172</v>
      </c>
      <c r="X601" s="120" t="s">
        <v>2168</v>
      </c>
      <c r="Y601" s="238" t="s">
        <v>2099</v>
      </c>
      <c r="Z601" s="120" t="s">
        <v>22</v>
      </c>
      <c r="AA601" s="120" t="s">
        <v>229</v>
      </c>
      <c r="AB601" s="120" t="s">
        <v>230</v>
      </c>
      <c r="AC601" s="120" t="s">
        <v>231</v>
      </c>
      <c r="AD601" s="121" t="str">
        <f t="shared" si="87"/>
        <v>INDONESIA</v>
      </c>
      <c r="AE601" s="122" t="s">
        <v>2100</v>
      </c>
      <c r="AF601" s="97" t="s">
        <v>809</v>
      </c>
      <c r="AG601" s="142" t="s">
        <v>455</v>
      </c>
      <c r="AH601" s="142"/>
      <c r="AI601" s="64">
        <f t="shared" si="88"/>
        <v>3</v>
      </c>
      <c r="AJ601" s="64"/>
      <c r="AK601" s="142"/>
      <c r="AL601" s="124"/>
      <c r="AM601" s="124"/>
      <c r="AN601" s="124">
        <f t="shared" si="89"/>
        <v>0</v>
      </c>
      <c r="AO601" s="125"/>
      <c r="AP601" s="125"/>
      <c r="AQ601" s="125"/>
      <c r="AR601" s="125"/>
      <c r="AS601" s="125"/>
      <c r="AT601" s="125"/>
      <c r="AU601" s="125"/>
      <c r="AV601" s="125"/>
      <c r="AW601" s="125"/>
      <c r="AX601" s="125"/>
      <c r="AY601" s="70">
        <f t="shared" si="90"/>
        <v>0</v>
      </c>
      <c r="AZ601" s="71"/>
    </row>
    <row r="602" spans="1:53">
      <c r="A602" s="151"/>
      <c r="B602">
        <v>577</v>
      </c>
      <c r="C602">
        <v>33</v>
      </c>
      <c r="D602">
        <v>10</v>
      </c>
      <c r="E602" s="99">
        <v>1</v>
      </c>
      <c r="F602" s="100" t="s">
        <v>2182</v>
      </c>
      <c r="G602" s="101" t="s">
        <v>2183</v>
      </c>
      <c r="H602" s="102" t="s">
        <v>23</v>
      </c>
      <c r="I602" s="103" t="s">
        <v>49</v>
      </c>
      <c r="J602" s="104" t="s">
        <v>219</v>
      </c>
      <c r="K602" s="105">
        <v>23649</v>
      </c>
      <c r="L602" s="106">
        <f t="shared" ca="1" si="85"/>
        <v>55</v>
      </c>
      <c r="M602" s="104" t="s">
        <v>253</v>
      </c>
      <c r="N602" s="107" t="s">
        <v>220</v>
      </c>
      <c r="O602" s="104" t="str">
        <f t="shared" si="84"/>
        <v>ISLAM</v>
      </c>
      <c r="P602" s="104" t="s">
        <v>221</v>
      </c>
      <c r="Q602" s="104" t="s">
        <v>222</v>
      </c>
      <c r="R602" s="108">
        <v>1</v>
      </c>
      <c r="S602" s="104" t="s">
        <v>223</v>
      </c>
      <c r="T602" s="104" t="s">
        <v>360</v>
      </c>
      <c r="U602" s="104" t="s">
        <v>2184</v>
      </c>
      <c r="V602" s="104" t="s">
        <v>2185</v>
      </c>
      <c r="W602" s="109" t="s">
        <v>2186</v>
      </c>
      <c r="X602" s="104" t="s">
        <v>2183</v>
      </c>
      <c r="Y602" s="235" t="s">
        <v>2099</v>
      </c>
      <c r="Z602" s="104" t="s">
        <v>22</v>
      </c>
      <c r="AA602" s="104" t="s">
        <v>229</v>
      </c>
      <c r="AB602" s="104" t="s">
        <v>230</v>
      </c>
      <c r="AC602" s="104" t="s">
        <v>231</v>
      </c>
      <c r="AD602" s="99" t="str">
        <f t="shared" si="87"/>
        <v>INDONESIA</v>
      </c>
      <c r="AE602" s="110" t="s">
        <v>2100</v>
      </c>
      <c r="AF602" s="110" t="s">
        <v>809</v>
      </c>
      <c r="AG602" s="142" t="s">
        <v>166</v>
      </c>
      <c r="AH602" s="142"/>
      <c r="AI602" s="64" t="e">
        <f t="shared" si="88"/>
        <v>#N/A</v>
      </c>
      <c r="AJ602" s="64"/>
      <c r="AK602" s="142"/>
      <c r="AN602" s="124">
        <f t="shared" si="89"/>
        <v>0</v>
      </c>
      <c r="AY602" s="70">
        <f t="shared" si="90"/>
        <v>0</v>
      </c>
    </row>
    <row r="603" spans="1:53">
      <c r="A603" s="121"/>
      <c r="B603">
        <v>578</v>
      </c>
      <c r="C603">
        <v>34</v>
      </c>
      <c r="E603" s="121">
        <v>2</v>
      </c>
      <c r="F603" s="88" t="s">
        <v>2187</v>
      </c>
      <c r="G603" s="89" t="s">
        <v>2188</v>
      </c>
      <c r="H603" s="90" t="s">
        <v>16</v>
      </c>
      <c r="I603" s="91" t="str">
        <f>IF(H603="L","LAKI LAKI",IF(H603="P","PEREMPUAN",""))</f>
        <v>PEREMPUAN</v>
      </c>
      <c r="J603" s="64" t="s">
        <v>414</v>
      </c>
      <c r="K603" s="92">
        <v>26507</v>
      </c>
      <c r="L603" s="93">
        <f t="shared" ca="1" si="85"/>
        <v>47</v>
      </c>
      <c r="M603" s="64" t="s">
        <v>253</v>
      </c>
      <c r="N603" s="94" t="s">
        <v>220</v>
      </c>
      <c r="O603" s="64" t="str">
        <f t="shared" si="84"/>
        <v>ISLAM</v>
      </c>
      <c r="P603" s="64" t="s">
        <v>221</v>
      </c>
      <c r="Q603" s="64" t="s">
        <v>245</v>
      </c>
      <c r="R603" s="95">
        <v>3</v>
      </c>
      <c r="S603" s="64" t="s">
        <v>256</v>
      </c>
      <c r="T603" s="64" t="s">
        <v>360</v>
      </c>
      <c r="U603" s="64" t="s">
        <v>253</v>
      </c>
      <c r="V603" s="64" t="s">
        <v>2189</v>
      </c>
      <c r="W603" s="96" t="s">
        <v>2186</v>
      </c>
      <c r="X603" s="64" t="s">
        <v>2183</v>
      </c>
      <c r="Y603" s="229" t="s">
        <v>2099</v>
      </c>
      <c r="Z603" s="64" t="s">
        <v>22</v>
      </c>
      <c r="AA603" s="64" t="s">
        <v>229</v>
      </c>
      <c r="AB603" s="64" t="s">
        <v>230</v>
      </c>
      <c r="AC603" s="64" t="s">
        <v>231</v>
      </c>
      <c r="AD603" t="str">
        <f t="shared" si="87"/>
        <v>INDONESIA</v>
      </c>
      <c r="AE603" s="122" t="s">
        <v>2100</v>
      </c>
      <c r="AF603" s="97" t="s">
        <v>809</v>
      </c>
      <c r="AG603" s="142" t="s">
        <v>166</v>
      </c>
      <c r="AH603" s="142"/>
      <c r="AI603" s="64">
        <f t="shared" si="88"/>
        <v>2</v>
      </c>
      <c r="AJ603" s="64"/>
      <c r="AK603" s="142"/>
      <c r="AN603" s="124">
        <f t="shared" si="89"/>
        <v>0</v>
      </c>
      <c r="AY603" s="70">
        <f t="shared" si="90"/>
        <v>0</v>
      </c>
    </row>
    <row r="604" spans="1:53">
      <c r="B604">
        <v>579</v>
      </c>
      <c r="C604">
        <v>35</v>
      </c>
      <c r="E604" s="121">
        <v>3</v>
      </c>
      <c r="F604" s="143" t="s">
        <v>2190</v>
      </c>
      <c r="G604" s="144" t="s">
        <v>2191</v>
      </c>
      <c r="H604" s="145" t="s">
        <v>23</v>
      </c>
      <c r="I604" s="146" t="str">
        <f>IF(H604="L","LAKI LAKI",IF(H604="P","PEREMPUAN",""))</f>
        <v>LAKI LAKI</v>
      </c>
      <c r="J604" s="120" t="s">
        <v>414</v>
      </c>
      <c r="K604" s="147">
        <v>34284</v>
      </c>
      <c r="L604" s="139">
        <f t="shared" ca="1" si="85"/>
        <v>26</v>
      </c>
      <c r="M604" s="120" t="s">
        <v>253</v>
      </c>
      <c r="N604" s="133" t="s">
        <v>220</v>
      </c>
      <c r="O604" s="120" t="str">
        <f t="shared" si="84"/>
        <v>ISLAM</v>
      </c>
      <c r="P604" s="120" t="s">
        <v>254</v>
      </c>
      <c r="Q604" s="120" t="s">
        <v>255</v>
      </c>
      <c r="R604" s="148">
        <v>4</v>
      </c>
      <c r="S604" s="120" t="s">
        <v>289</v>
      </c>
      <c r="T604" s="120" t="s">
        <v>270</v>
      </c>
      <c r="U604" s="120" t="s">
        <v>2188</v>
      </c>
      <c r="V604" s="120" t="s">
        <v>2183</v>
      </c>
      <c r="W604" s="96" t="s">
        <v>2186</v>
      </c>
      <c r="X604" s="120" t="s">
        <v>2183</v>
      </c>
      <c r="Y604" s="238" t="s">
        <v>2099</v>
      </c>
      <c r="Z604" s="120" t="s">
        <v>22</v>
      </c>
      <c r="AA604" s="120" t="s">
        <v>229</v>
      </c>
      <c r="AB604" s="120" t="s">
        <v>230</v>
      </c>
      <c r="AC604" s="120" t="s">
        <v>231</v>
      </c>
      <c r="AD604" s="121" t="str">
        <f t="shared" si="87"/>
        <v>INDONESIA</v>
      </c>
      <c r="AE604" s="110" t="s">
        <v>2100</v>
      </c>
      <c r="AF604" s="122" t="s">
        <v>809</v>
      </c>
      <c r="AG604" s="142" t="s">
        <v>166</v>
      </c>
      <c r="AH604" s="142"/>
      <c r="AI604" s="64">
        <f t="shared" si="88"/>
        <v>3</v>
      </c>
      <c r="AJ604" s="64"/>
      <c r="AK604" s="142"/>
      <c r="AL604" s="207"/>
      <c r="AM604" s="207"/>
      <c r="AN604" s="124">
        <f t="shared" si="89"/>
        <v>0</v>
      </c>
      <c r="AO604" s="239"/>
      <c r="AP604" s="239"/>
      <c r="AQ604" s="239"/>
      <c r="AR604" s="239"/>
      <c r="AS604" s="239"/>
      <c r="AT604" s="239"/>
      <c r="AU604" s="239"/>
      <c r="AV604" s="239"/>
      <c r="AW604" s="239"/>
      <c r="AX604" s="239"/>
      <c r="AY604" s="70">
        <f t="shared" si="90"/>
        <v>0</v>
      </c>
      <c r="BA604" s="121"/>
    </row>
    <row r="605" spans="1:53" s="99" customFormat="1">
      <c r="A605"/>
      <c r="B605">
        <v>580</v>
      </c>
      <c r="C605">
        <v>36</v>
      </c>
      <c r="D605">
        <v>11</v>
      </c>
      <c r="E605" s="99">
        <v>1</v>
      </c>
      <c r="F605" s="100" t="s">
        <v>2192</v>
      </c>
      <c r="G605" s="101" t="s">
        <v>2193</v>
      </c>
      <c r="H605" s="102" t="s">
        <v>23</v>
      </c>
      <c r="I605" s="103" t="s">
        <v>49</v>
      </c>
      <c r="J605" s="104" t="s">
        <v>1402</v>
      </c>
      <c r="K605" s="105">
        <v>22779</v>
      </c>
      <c r="L605" s="106">
        <f t="shared" ref="L605:L636" ca="1" si="91">DATEDIF(K605,TODAY(),"Y")</f>
        <v>57</v>
      </c>
      <c r="M605" s="104" t="s">
        <v>253</v>
      </c>
      <c r="N605" s="107" t="s">
        <v>220</v>
      </c>
      <c r="O605" s="104" t="str">
        <f t="shared" si="84"/>
        <v>ISLAM</v>
      </c>
      <c r="P605" s="104" t="s">
        <v>221</v>
      </c>
      <c r="Q605" s="104" t="s">
        <v>222</v>
      </c>
      <c r="R605" s="108">
        <v>1</v>
      </c>
      <c r="S605" s="104" t="s">
        <v>256</v>
      </c>
      <c r="T605" s="104" t="s">
        <v>360</v>
      </c>
      <c r="U605" s="104" t="s">
        <v>928</v>
      </c>
      <c r="V605" s="104" t="s">
        <v>2194</v>
      </c>
      <c r="W605" s="109" t="s">
        <v>2195</v>
      </c>
      <c r="X605" s="104" t="s">
        <v>2193</v>
      </c>
      <c r="Y605" s="235" t="s">
        <v>2099</v>
      </c>
      <c r="Z605" s="104" t="s">
        <v>22</v>
      </c>
      <c r="AA605" s="104" t="s">
        <v>229</v>
      </c>
      <c r="AB605" s="104" t="s">
        <v>230</v>
      </c>
      <c r="AC605" s="104" t="s">
        <v>231</v>
      </c>
      <c r="AD605" s="99" t="str">
        <f t="shared" si="87"/>
        <v>INDONESIA</v>
      </c>
      <c r="AE605" s="122" t="s">
        <v>2100</v>
      </c>
      <c r="AF605" s="110" t="s">
        <v>809</v>
      </c>
      <c r="AG605" s="104" t="s">
        <v>166</v>
      </c>
      <c r="AH605" s="120"/>
      <c r="AI605" s="64" t="e">
        <f t="shared" si="88"/>
        <v>#N/A</v>
      </c>
      <c r="AJ605" s="64"/>
      <c r="AK605" s="104"/>
      <c r="AL605" s="124"/>
      <c r="AM605" s="124"/>
      <c r="AN605" s="124">
        <f t="shared" si="89"/>
        <v>0</v>
      </c>
      <c r="AO605" s="125"/>
      <c r="AP605" s="125"/>
      <c r="AQ605" s="125"/>
      <c r="AR605" s="125"/>
      <c r="AS605" s="125"/>
      <c r="AT605" s="125"/>
      <c r="AU605" s="125"/>
      <c r="AV605" s="125"/>
      <c r="AW605" s="125"/>
      <c r="AX605" s="125"/>
      <c r="AY605" s="70">
        <f t="shared" si="90"/>
        <v>0</v>
      </c>
      <c r="AZ605" s="71"/>
    </row>
    <row r="606" spans="1:53">
      <c r="B606">
        <v>581</v>
      </c>
      <c r="C606">
        <v>37</v>
      </c>
      <c r="E606" s="121">
        <v>2</v>
      </c>
      <c r="F606" s="88" t="s">
        <v>2196</v>
      </c>
      <c r="G606" s="89" t="s">
        <v>2197</v>
      </c>
      <c r="H606" s="90" t="s">
        <v>16</v>
      </c>
      <c r="I606" s="91" t="str">
        <f>IF(H606="L","LAKI LAKI",IF(H606="P","PEREMPUAN",""))</f>
        <v>PEREMPUAN</v>
      </c>
      <c r="J606" s="64" t="s">
        <v>1402</v>
      </c>
      <c r="K606" s="92">
        <v>24371</v>
      </c>
      <c r="L606" s="93">
        <f t="shared" ca="1" si="91"/>
        <v>53</v>
      </c>
      <c r="M606" s="64" t="s">
        <v>253</v>
      </c>
      <c r="N606" s="94" t="s">
        <v>220</v>
      </c>
      <c r="O606" s="64" t="str">
        <f t="shared" si="84"/>
        <v>ISLAM</v>
      </c>
      <c r="P606" s="64" t="s">
        <v>221</v>
      </c>
      <c r="Q606" s="64" t="s">
        <v>245</v>
      </c>
      <c r="R606" s="95">
        <v>3</v>
      </c>
      <c r="S606" s="64" t="s">
        <v>256</v>
      </c>
      <c r="T606" s="64" t="s">
        <v>246</v>
      </c>
      <c r="U606" s="64" t="s">
        <v>2198</v>
      </c>
      <c r="V606" s="64" t="s">
        <v>123</v>
      </c>
      <c r="W606" s="96" t="s">
        <v>2195</v>
      </c>
      <c r="X606" s="64" t="s">
        <v>2193</v>
      </c>
      <c r="Y606" s="229" t="s">
        <v>2099</v>
      </c>
      <c r="Z606" s="64" t="s">
        <v>22</v>
      </c>
      <c r="AA606" s="64" t="s">
        <v>229</v>
      </c>
      <c r="AB606" s="64" t="s">
        <v>230</v>
      </c>
      <c r="AC606" s="64" t="s">
        <v>231</v>
      </c>
      <c r="AD606" t="str">
        <f t="shared" si="87"/>
        <v>INDONESIA</v>
      </c>
      <c r="AE606" s="110" t="s">
        <v>2100</v>
      </c>
      <c r="AF606" s="122" t="s">
        <v>809</v>
      </c>
      <c r="AG606" s="111" t="s">
        <v>166</v>
      </c>
      <c r="AH606" s="111"/>
      <c r="AI606" s="64">
        <f t="shared" si="88"/>
        <v>2</v>
      </c>
      <c r="AJ606" s="64"/>
      <c r="AK606" s="111"/>
      <c r="AN606" s="124">
        <f t="shared" si="89"/>
        <v>0</v>
      </c>
      <c r="AY606" s="70">
        <f t="shared" si="90"/>
        <v>0</v>
      </c>
    </row>
    <row r="607" spans="1:53">
      <c r="A607" s="121"/>
      <c r="B607">
        <v>582</v>
      </c>
      <c r="C607">
        <v>38</v>
      </c>
      <c r="E607" s="121">
        <v>3</v>
      </c>
      <c r="F607" s="88" t="s">
        <v>2199</v>
      </c>
      <c r="G607" s="89" t="s">
        <v>2200</v>
      </c>
      <c r="H607" s="90" t="s">
        <v>16</v>
      </c>
      <c r="I607" s="91" t="str">
        <f>IF(H607="L","LAKI LAKI",IF(H607="P","PEREMPUAN",""))</f>
        <v>PEREMPUAN</v>
      </c>
      <c r="J607" s="64" t="s">
        <v>288</v>
      </c>
      <c r="K607" s="92">
        <v>36281</v>
      </c>
      <c r="L607" s="93">
        <f t="shared" ca="1" si="91"/>
        <v>20</v>
      </c>
      <c r="M607" s="64" t="s">
        <v>253</v>
      </c>
      <c r="N607" s="94" t="s">
        <v>220</v>
      </c>
      <c r="O607" s="64" t="str">
        <f t="shared" si="84"/>
        <v>ISLAM</v>
      </c>
      <c r="P607" s="64" t="s">
        <v>254</v>
      </c>
      <c r="Q607" s="64" t="s">
        <v>255</v>
      </c>
      <c r="R607" s="95">
        <v>4</v>
      </c>
      <c r="S607" s="64" t="s">
        <v>886</v>
      </c>
      <c r="T607" s="64" t="s">
        <v>266</v>
      </c>
      <c r="U607" s="64" t="s">
        <v>2197</v>
      </c>
      <c r="V607" s="64" t="s">
        <v>2193</v>
      </c>
      <c r="W607" s="96" t="s">
        <v>2195</v>
      </c>
      <c r="X607" s="64" t="s">
        <v>2193</v>
      </c>
      <c r="Y607" s="229" t="s">
        <v>2099</v>
      </c>
      <c r="Z607" s="64" t="s">
        <v>22</v>
      </c>
      <c r="AA607" s="64" t="s">
        <v>229</v>
      </c>
      <c r="AB607" s="64" t="s">
        <v>230</v>
      </c>
      <c r="AC607" s="64" t="s">
        <v>231</v>
      </c>
      <c r="AD607" t="str">
        <f t="shared" si="87"/>
        <v>INDONESIA</v>
      </c>
      <c r="AE607" s="122" t="s">
        <v>2100</v>
      </c>
      <c r="AF607" s="97" t="s">
        <v>809</v>
      </c>
      <c r="AG607" s="111" t="s">
        <v>166</v>
      </c>
      <c r="AH607" s="111"/>
      <c r="AI607" s="64">
        <f t="shared" si="88"/>
        <v>3</v>
      </c>
      <c r="AJ607" s="64"/>
      <c r="AK607" s="111"/>
      <c r="AN607" s="124">
        <f t="shared" si="89"/>
        <v>0</v>
      </c>
      <c r="AY607" s="70">
        <f t="shared" si="90"/>
        <v>0</v>
      </c>
    </row>
    <row r="608" spans="1:53">
      <c r="B608">
        <v>583</v>
      </c>
      <c r="C608">
        <v>39</v>
      </c>
      <c r="E608" s="121">
        <v>4</v>
      </c>
      <c r="F608" s="158" t="s">
        <v>2201</v>
      </c>
      <c r="G608" s="128" t="s">
        <v>2202</v>
      </c>
      <c r="H608" s="90" t="s">
        <v>23</v>
      </c>
      <c r="I608" s="91" t="s">
        <v>49</v>
      </c>
      <c r="J608" s="131" t="s">
        <v>1402</v>
      </c>
      <c r="K608" s="132">
        <v>28957</v>
      </c>
      <c r="L608" s="159">
        <f t="shared" ca="1" si="91"/>
        <v>40</v>
      </c>
      <c r="M608" s="131"/>
      <c r="N608" s="177" t="s">
        <v>220</v>
      </c>
      <c r="O608" s="64" t="str">
        <f t="shared" si="84"/>
        <v>ISLAM</v>
      </c>
      <c r="P608" s="131" t="s">
        <v>1260</v>
      </c>
      <c r="Q608" s="131" t="s">
        <v>1845</v>
      </c>
      <c r="R608" s="134">
        <v>7</v>
      </c>
      <c r="S608" s="131" t="s">
        <v>289</v>
      </c>
      <c r="T608" s="131" t="s">
        <v>261</v>
      </c>
      <c r="U608" s="131" t="s">
        <v>2203</v>
      </c>
      <c r="V608" s="131" t="s">
        <v>2204</v>
      </c>
      <c r="W608" s="96" t="s">
        <v>2195</v>
      </c>
      <c r="X608" s="131" t="s">
        <v>2193</v>
      </c>
      <c r="Y608" s="236" t="s">
        <v>2099</v>
      </c>
      <c r="Z608" s="131" t="s">
        <v>22</v>
      </c>
      <c r="AA608" s="131" t="s">
        <v>229</v>
      </c>
      <c r="AB608" s="131" t="s">
        <v>230</v>
      </c>
      <c r="AC608" s="131" t="s">
        <v>231</v>
      </c>
      <c r="AD608" t="str">
        <f t="shared" si="87"/>
        <v>INDONESIA</v>
      </c>
      <c r="AE608" s="110" t="s">
        <v>2100</v>
      </c>
      <c r="AF608" s="178" t="s">
        <v>809</v>
      </c>
      <c r="AG608" s="111" t="s">
        <v>166</v>
      </c>
      <c r="AH608" s="111"/>
      <c r="AI608" s="64" t="e">
        <f t="shared" si="88"/>
        <v>#N/A</v>
      </c>
      <c r="AJ608" s="64"/>
      <c r="AK608" s="111"/>
      <c r="AL608" s="207"/>
      <c r="AM608" s="207"/>
      <c r="AN608" s="124">
        <f t="shared" si="89"/>
        <v>0</v>
      </c>
      <c r="AO608" s="239"/>
      <c r="AP608" s="239"/>
      <c r="AQ608" s="239"/>
      <c r="AR608" s="239"/>
      <c r="AS608" s="239"/>
      <c r="AT608" s="239"/>
      <c r="AU608" s="239"/>
      <c r="AV608" s="239"/>
      <c r="AW608" s="239"/>
      <c r="AX608" s="239"/>
      <c r="AY608" s="70">
        <f t="shared" si="90"/>
        <v>0</v>
      </c>
      <c r="BA608" s="121"/>
    </row>
    <row r="609" spans="1:53" s="99" customFormat="1">
      <c r="A609"/>
      <c r="B609">
        <v>584</v>
      </c>
      <c r="C609">
        <v>40</v>
      </c>
      <c r="D609">
        <v>12</v>
      </c>
      <c r="E609" s="99">
        <v>1</v>
      </c>
      <c r="F609" s="100" t="s">
        <v>2205</v>
      </c>
      <c r="G609" s="101" t="s">
        <v>2206</v>
      </c>
      <c r="H609" s="102" t="s">
        <v>23</v>
      </c>
      <c r="I609" s="103" t="str">
        <f t="shared" ref="I609:I672" si="92">IF(H609="L","LAKI LAKI",IF(H609="P","PEREMPUAN",""))</f>
        <v>LAKI LAKI</v>
      </c>
      <c r="J609" s="104" t="s">
        <v>219</v>
      </c>
      <c r="K609" s="105">
        <v>24271</v>
      </c>
      <c r="L609" s="106">
        <f t="shared" ca="1" si="91"/>
        <v>53</v>
      </c>
      <c r="M609" s="104" t="s">
        <v>253</v>
      </c>
      <c r="N609" s="107" t="s">
        <v>220</v>
      </c>
      <c r="O609" s="104" t="str">
        <f t="shared" si="84"/>
        <v>ISLAM</v>
      </c>
      <c r="P609" s="104" t="s">
        <v>221</v>
      </c>
      <c r="Q609" s="104" t="s">
        <v>222</v>
      </c>
      <c r="R609" s="108">
        <v>1</v>
      </c>
      <c r="S609" s="104" t="s">
        <v>256</v>
      </c>
      <c r="T609" s="104" t="s">
        <v>283</v>
      </c>
      <c r="U609" s="104" t="s">
        <v>871</v>
      </c>
      <c r="V609" s="104" t="s">
        <v>2207</v>
      </c>
      <c r="W609" s="109" t="s">
        <v>2208</v>
      </c>
      <c r="X609" s="104" t="s">
        <v>2206</v>
      </c>
      <c r="Y609" s="235" t="s">
        <v>2099</v>
      </c>
      <c r="Z609" s="104" t="s">
        <v>22</v>
      </c>
      <c r="AA609" s="104" t="s">
        <v>229</v>
      </c>
      <c r="AB609" s="104" t="s">
        <v>230</v>
      </c>
      <c r="AC609" s="104" t="s">
        <v>231</v>
      </c>
      <c r="AD609" s="99" t="str">
        <f t="shared" si="87"/>
        <v>INDONESIA</v>
      </c>
      <c r="AE609" s="122" t="s">
        <v>2100</v>
      </c>
      <c r="AF609" s="122" t="s">
        <v>809</v>
      </c>
      <c r="AG609" s="142" t="s">
        <v>166</v>
      </c>
      <c r="AH609" s="142"/>
      <c r="AI609" s="64" t="e">
        <f t="shared" si="88"/>
        <v>#N/A</v>
      </c>
      <c r="AJ609" s="64"/>
      <c r="AK609" s="142"/>
      <c r="AL609" s="124"/>
      <c r="AM609" s="124"/>
      <c r="AN609" s="124">
        <f t="shared" si="89"/>
        <v>0</v>
      </c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70">
        <f t="shared" si="90"/>
        <v>0</v>
      </c>
      <c r="AZ609" s="71"/>
    </row>
    <row r="610" spans="1:53">
      <c r="B610">
        <v>585</v>
      </c>
      <c r="C610">
        <v>41</v>
      </c>
      <c r="E610" s="121">
        <v>2</v>
      </c>
      <c r="F610" s="143" t="s">
        <v>2209</v>
      </c>
      <c r="G610" s="144" t="s">
        <v>2210</v>
      </c>
      <c r="H610" s="145" t="s">
        <v>16</v>
      </c>
      <c r="I610" s="146" t="str">
        <f t="shared" si="92"/>
        <v>PEREMPUAN</v>
      </c>
      <c r="J610" s="120" t="s">
        <v>219</v>
      </c>
      <c r="K610" s="147">
        <v>24938</v>
      </c>
      <c r="L610" s="139">
        <f t="shared" ca="1" si="91"/>
        <v>52</v>
      </c>
      <c r="M610" s="120" t="s">
        <v>476</v>
      </c>
      <c r="N610" s="133" t="s">
        <v>220</v>
      </c>
      <c r="O610" s="120" t="str">
        <f t="shared" si="84"/>
        <v>ISLAM</v>
      </c>
      <c r="P610" s="120" t="s">
        <v>221</v>
      </c>
      <c r="Q610" s="120" t="s">
        <v>245</v>
      </c>
      <c r="R610" s="148">
        <v>3</v>
      </c>
      <c r="S610" s="120" t="s">
        <v>256</v>
      </c>
      <c r="T610" s="120" t="s">
        <v>246</v>
      </c>
      <c r="U610" s="120" t="s">
        <v>2211</v>
      </c>
      <c r="V610" s="120" t="s">
        <v>2212</v>
      </c>
      <c r="W610" s="149" t="s">
        <v>2208</v>
      </c>
      <c r="X610" s="120" t="s">
        <v>2206</v>
      </c>
      <c r="Y610" s="238" t="s">
        <v>2099</v>
      </c>
      <c r="Z610" s="120" t="s">
        <v>22</v>
      </c>
      <c r="AA610" s="120" t="s">
        <v>229</v>
      </c>
      <c r="AB610" s="120" t="s">
        <v>230</v>
      </c>
      <c r="AC610" s="120" t="s">
        <v>231</v>
      </c>
      <c r="AD610" s="121" t="str">
        <f t="shared" si="87"/>
        <v>INDONESIA</v>
      </c>
      <c r="AE610" s="110" t="s">
        <v>2100</v>
      </c>
      <c r="AF610" s="122" t="s">
        <v>809</v>
      </c>
      <c r="AG610" s="142" t="s">
        <v>166</v>
      </c>
      <c r="AH610" s="142"/>
      <c r="AI610" s="64">
        <f t="shared" si="88"/>
        <v>2</v>
      </c>
      <c r="AJ610" s="64"/>
      <c r="AK610" s="142"/>
      <c r="AN610" s="124">
        <f t="shared" si="89"/>
        <v>0</v>
      </c>
      <c r="AY610" s="70">
        <f t="shared" si="90"/>
        <v>0</v>
      </c>
    </row>
    <row r="611" spans="1:53">
      <c r="A611" s="121"/>
      <c r="B611">
        <v>586</v>
      </c>
      <c r="C611">
        <v>42</v>
      </c>
      <c r="E611" s="121">
        <v>3</v>
      </c>
      <c r="F611" s="88" t="s">
        <v>2213</v>
      </c>
      <c r="G611" s="89" t="s">
        <v>2214</v>
      </c>
      <c r="H611" s="90" t="s">
        <v>16</v>
      </c>
      <c r="I611" s="91" t="str">
        <f t="shared" si="92"/>
        <v>PEREMPUAN</v>
      </c>
      <c r="J611" s="64" t="s">
        <v>219</v>
      </c>
      <c r="K611" s="92">
        <v>34010</v>
      </c>
      <c r="L611" s="93">
        <f t="shared" ca="1" si="91"/>
        <v>27</v>
      </c>
      <c r="M611" s="64" t="s">
        <v>476</v>
      </c>
      <c r="N611" s="94" t="s">
        <v>220</v>
      </c>
      <c r="O611" s="64" t="str">
        <f t="shared" si="84"/>
        <v>ISLAM</v>
      </c>
      <c r="P611" s="64" t="s">
        <v>254</v>
      </c>
      <c r="Q611" s="64" t="s">
        <v>255</v>
      </c>
      <c r="R611" s="95">
        <v>4</v>
      </c>
      <c r="S611" s="64" t="s">
        <v>344</v>
      </c>
      <c r="T611" s="64" t="s">
        <v>266</v>
      </c>
      <c r="U611" s="64" t="s">
        <v>2210</v>
      </c>
      <c r="V611" s="64" t="s">
        <v>2206</v>
      </c>
      <c r="W611" s="96" t="s">
        <v>2208</v>
      </c>
      <c r="X611" s="64" t="s">
        <v>2206</v>
      </c>
      <c r="Y611" s="229" t="s">
        <v>2099</v>
      </c>
      <c r="Z611" s="64" t="s">
        <v>22</v>
      </c>
      <c r="AA611" s="64" t="s">
        <v>229</v>
      </c>
      <c r="AB611" s="64" t="s">
        <v>230</v>
      </c>
      <c r="AC611" s="64" t="s">
        <v>231</v>
      </c>
      <c r="AD611" t="str">
        <f t="shared" si="87"/>
        <v>INDONESIA</v>
      </c>
      <c r="AE611" s="122" t="s">
        <v>2100</v>
      </c>
      <c r="AF611" s="122" t="s">
        <v>809</v>
      </c>
      <c r="AG611" s="142" t="s">
        <v>166</v>
      </c>
      <c r="AH611" s="142"/>
      <c r="AI611" s="64">
        <f t="shared" si="88"/>
        <v>3</v>
      </c>
      <c r="AJ611" s="64"/>
      <c r="AK611" s="142"/>
      <c r="AN611" s="124">
        <f t="shared" si="89"/>
        <v>0</v>
      </c>
      <c r="AY611" s="70">
        <f t="shared" si="90"/>
        <v>0</v>
      </c>
    </row>
    <row r="612" spans="1:53">
      <c r="B612">
        <v>587</v>
      </c>
      <c r="C612">
        <v>43</v>
      </c>
      <c r="E612" s="121">
        <v>4</v>
      </c>
      <c r="F612" s="157" t="s">
        <v>2215</v>
      </c>
      <c r="G612" s="89" t="s">
        <v>2216</v>
      </c>
      <c r="H612" s="90" t="s">
        <v>16</v>
      </c>
      <c r="I612" s="91" t="str">
        <f t="shared" si="92"/>
        <v>PEREMPUAN</v>
      </c>
      <c r="J612" s="64" t="s">
        <v>230</v>
      </c>
      <c r="K612" s="92">
        <v>39670</v>
      </c>
      <c r="L612" s="93">
        <f t="shared" ca="1" si="91"/>
        <v>11</v>
      </c>
      <c r="M612" s="64"/>
      <c r="N612" s="246" t="s">
        <v>220</v>
      </c>
      <c r="O612" s="64" t="str">
        <f t="shared" si="84"/>
        <v>ISLAM</v>
      </c>
      <c r="P612" s="64" t="s">
        <v>254</v>
      </c>
      <c r="Q612" s="64" t="s">
        <v>1445</v>
      </c>
      <c r="R612" s="95">
        <v>6</v>
      </c>
      <c r="S612" s="64" t="s">
        <v>369</v>
      </c>
      <c r="T612" s="64" t="s">
        <v>266</v>
      </c>
      <c r="U612" s="64"/>
      <c r="V612" s="64" t="s">
        <v>2217</v>
      </c>
      <c r="W612" s="96" t="s">
        <v>2208</v>
      </c>
      <c r="X612" s="64" t="s">
        <v>2206</v>
      </c>
      <c r="Y612" s="229" t="s">
        <v>2099</v>
      </c>
      <c r="Z612" s="64" t="s">
        <v>22</v>
      </c>
      <c r="AA612" s="64" t="s">
        <v>229</v>
      </c>
      <c r="AB612" s="64" t="s">
        <v>230</v>
      </c>
      <c r="AC612" s="64" t="s">
        <v>231</v>
      </c>
      <c r="AD612" t="str">
        <f t="shared" si="87"/>
        <v>INDONESIA</v>
      </c>
      <c r="AE612" s="110" t="s">
        <v>2100</v>
      </c>
      <c r="AF612" s="122" t="s">
        <v>809</v>
      </c>
      <c r="AG612" s="142" t="s">
        <v>166</v>
      </c>
      <c r="AH612" s="142"/>
      <c r="AI612" s="64" t="e">
        <f t="shared" si="88"/>
        <v>#N/A</v>
      </c>
      <c r="AJ612" s="64"/>
      <c r="AK612" s="142"/>
      <c r="AL612" s="136"/>
      <c r="AM612" s="136"/>
      <c r="AN612" s="241">
        <f t="shared" si="89"/>
        <v>0</v>
      </c>
      <c r="AO612" s="137"/>
      <c r="AP612" s="137"/>
      <c r="AQ612" s="137"/>
      <c r="AR612" s="137"/>
      <c r="AS612" s="137"/>
      <c r="AT612" s="137"/>
    </row>
    <row r="613" spans="1:53" s="99" customFormat="1">
      <c r="A613"/>
      <c r="B613">
        <v>588</v>
      </c>
      <c r="C613">
        <v>44</v>
      </c>
      <c r="D613">
        <v>13</v>
      </c>
      <c r="E613" s="99">
        <v>1</v>
      </c>
      <c r="F613" s="100" t="s">
        <v>2218</v>
      </c>
      <c r="G613" s="101" t="s">
        <v>2219</v>
      </c>
      <c r="H613" s="102" t="s">
        <v>16</v>
      </c>
      <c r="I613" s="103" t="str">
        <f t="shared" si="92"/>
        <v>PEREMPUAN</v>
      </c>
      <c r="J613" s="104" t="s">
        <v>524</v>
      </c>
      <c r="K613" s="105">
        <v>25257</v>
      </c>
      <c r="L613" s="93">
        <f t="shared" ca="1" si="91"/>
        <v>51</v>
      </c>
      <c r="M613" s="104" t="s">
        <v>282</v>
      </c>
      <c r="N613" s="107" t="s">
        <v>220</v>
      </c>
      <c r="O613" s="104" t="str">
        <f t="shared" si="84"/>
        <v>ISLAM</v>
      </c>
      <c r="P613" s="104" t="s">
        <v>221</v>
      </c>
      <c r="Q613" s="104" t="s">
        <v>222</v>
      </c>
      <c r="R613" s="108">
        <v>1</v>
      </c>
      <c r="S613" s="104" t="s">
        <v>223</v>
      </c>
      <c r="T613" s="104" t="s">
        <v>246</v>
      </c>
      <c r="U613" s="104" t="s">
        <v>1965</v>
      </c>
      <c r="V613" s="104" t="s">
        <v>1886</v>
      </c>
      <c r="W613" s="109" t="s">
        <v>2220</v>
      </c>
      <c r="X613" s="104" t="s">
        <v>2221</v>
      </c>
      <c r="Y613" s="235" t="s">
        <v>2099</v>
      </c>
      <c r="Z613" s="104" t="s">
        <v>22</v>
      </c>
      <c r="AA613" s="104" t="s">
        <v>229</v>
      </c>
      <c r="AB613" s="104" t="s">
        <v>230</v>
      </c>
      <c r="AC613" s="104" t="s">
        <v>231</v>
      </c>
      <c r="AD613" s="99" t="str">
        <f t="shared" si="87"/>
        <v>INDONESIA</v>
      </c>
      <c r="AE613" s="122" t="s">
        <v>2100</v>
      </c>
      <c r="AF613" s="122" t="s">
        <v>809</v>
      </c>
      <c r="AG613" s="142" t="s">
        <v>524</v>
      </c>
      <c r="AH613" s="142"/>
      <c r="AI613" s="64" t="e">
        <f t="shared" si="88"/>
        <v>#N/A</v>
      </c>
      <c r="AJ613" s="64"/>
      <c r="AK613" s="142"/>
      <c r="AL613" s="124"/>
      <c r="AM613" s="124"/>
      <c r="AN613" s="124">
        <f t="shared" si="89"/>
        <v>0</v>
      </c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70">
        <f t="shared" ref="AY613:AY660" si="93">SUM(AV613:AX613)</f>
        <v>0</v>
      </c>
      <c r="AZ613" s="71"/>
    </row>
    <row r="614" spans="1:53">
      <c r="B614">
        <v>589</v>
      </c>
      <c r="C614">
        <v>45</v>
      </c>
      <c r="E614" s="121">
        <v>2</v>
      </c>
      <c r="F614" s="88" t="s">
        <v>2222</v>
      </c>
      <c r="G614" s="89" t="s">
        <v>2223</v>
      </c>
      <c r="H614" s="90" t="s">
        <v>23</v>
      </c>
      <c r="I614" s="91" t="str">
        <f t="shared" si="92"/>
        <v>LAKI LAKI</v>
      </c>
      <c r="J614" s="64" t="s">
        <v>524</v>
      </c>
      <c r="K614" s="92">
        <v>34228</v>
      </c>
      <c r="L614" s="93">
        <f t="shared" ca="1" si="91"/>
        <v>26</v>
      </c>
      <c r="M614" s="64" t="s">
        <v>476</v>
      </c>
      <c r="N614" s="94" t="s">
        <v>220</v>
      </c>
      <c r="O614" s="64" t="str">
        <f t="shared" si="84"/>
        <v>ISLAM</v>
      </c>
      <c r="P614" s="64" t="s">
        <v>254</v>
      </c>
      <c r="Q614" s="64" t="s">
        <v>255</v>
      </c>
      <c r="R614" s="95">
        <v>4</v>
      </c>
      <c r="S614" s="64" t="s">
        <v>289</v>
      </c>
      <c r="T614" s="64" t="s">
        <v>266</v>
      </c>
      <c r="U614" s="64" t="s">
        <v>2219</v>
      </c>
      <c r="V614" s="64" t="s">
        <v>2221</v>
      </c>
      <c r="W614" s="96" t="s">
        <v>2220</v>
      </c>
      <c r="X614" s="64" t="s">
        <v>2221</v>
      </c>
      <c r="Y614" s="229" t="s">
        <v>2099</v>
      </c>
      <c r="Z614" s="64" t="s">
        <v>22</v>
      </c>
      <c r="AA614" s="64" t="s">
        <v>229</v>
      </c>
      <c r="AB614" s="64" t="s">
        <v>230</v>
      </c>
      <c r="AC614" s="64" t="s">
        <v>231</v>
      </c>
      <c r="AD614" t="str">
        <f t="shared" si="87"/>
        <v>INDONESIA</v>
      </c>
      <c r="AE614" s="110" t="s">
        <v>2100</v>
      </c>
      <c r="AF614" s="122" t="s">
        <v>809</v>
      </c>
      <c r="AG614" s="142" t="s">
        <v>524</v>
      </c>
      <c r="AH614" s="142"/>
      <c r="AI614" s="64">
        <f t="shared" si="88"/>
        <v>3</v>
      </c>
      <c r="AJ614" s="64"/>
      <c r="AK614" s="142"/>
      <c r="AL614" s="207"/>
      <c r="AM614" s="207"/>
      <c r="AN614" s="124">
        <f t="shared" si="89"/>
        <v>0</v>
      </c>
      <c r="AO614" s="239"/>
      <c r="AP614" s="239"/>
      <c r="AQ614" s="239"/>
      <c r="AR614" s="239"/>
      <c r="AS614" s="239"/>
      <c r="AT614" s="239"/>
      <c r="AU614" s="239"/>
      <c r="AV614" s="239"/>
      <c r="AW614" s="239"/>
      <c r="AX614" s="239"/>
      <c r="AY614" s="70">
        <f t="shared" si="93"/>
        <v>0</v>
      </c>
      <c r="BA614" s="121"/>
    </row>
    <row r="615" spans="1:53">
      <c r="A615" s="121"/>
      <c r="B615">
        <v>590</v>
      </c>
      <c r="C615">
        <v>46</v>
      </c>
      <c r="E615" s="121">
        <v>3</v>
      </c>
      <c r="F615" s="143" t="s">
        <v>2224</v>
      </c>
      <c r="G615" s="144" t="s">
        <v>2225</v>
      </c>
      <c r="H615" s="145" t="s">
        <v>23</v>
      </c>
      <c r="I615" s="146" t="str">
        <f t="shared" si="92"/>
        <v>LAKI LAKI</v>
      </c>
      <c r="J615" s="120" t="s">
        <v>524</v>
      </c>
      <c r="K615" s="147">
        <v>36177</v>
      </c>
      <c r="L615" s="139">
        <f t="shared" ca="1" si="91"/>
        <v>21</v>
      </c>
      <c r="M615" s="120" t="s">
        <v>253</v>
      </c>
      <c r="N615" s="133" t="s">
        <v>220</v>
      </c>
      <c r="O615" s="120" t="str">
        <f t="shared" si="84"/>
        <v>ISLAM</v>
      </c>
      <c r="P615" s="120" t="s">
        <v>254</v>
      </c>
      <c r="Q615" s="120" t="s">
        <v>255</v>
      </c>
      <c r="R615" s="148">
        <v>4</v>
      </c>
      <c r="S615" s="120" t="s">
        <v>886</v>
      </c>
      <c r="T615" s="120" t="s">
        <v>266</v>
      </c>
      <c r="U615" s="120" t="s">
        <v>2219</v>
      </c>
      <c r="V615" s="120" t="s">
        <v>2221</v>
      </c>
      <c r="W615" s="149" t="s">
        <v>2220</v>
      </c>
      <c r="X615" s="120" t="s">
        <v>2221</v>
      </c>
      <c r="Y615" s="238" t="s">
        <v>2099</v>
      </c>
      <c r="Z615" s="120" t="s">
        <v>22</v>
      </c>
      <c r="AA615" s="120" t="s">
        <v>229</v>
      </c>
      <c r="AB615" s="120" t="s">
        <v>230</v>
      </c>
      <c r="AC615" s="120" t="s">
        <v>231</v>
      </c>
      <c r="AD615" s="121" t="str">
        <f t="shared" si="87"/>
        <v>INDONESIA</v>
      </c>
      <c r="AE615" s="122" t="s">
        <v>2100</v>
      </c>
      <c r="AF615" s="122" t="s">
        <v>809</v>
      </c>
      <c r="AG615" s="142" t="s">
        <v>524</v>
      </c>
      <c r="AH615" s="142"/>
      <c r="AI615" s="64">
        <f t="shared" si="88"/>
        <v>3</v>
      </c>
      <c r="AJ615" s="64"/>
      <c r="AK615" s="142"/>
      <c r="AN615" s="124">
        <f t="shared" si="89"/>
        <v>0</v>
      </c>
      <c r="AY615" s="70">
        <f t="shared" si="93"/>
        <v>0</v>
      </c>
    </row>
    <row r="616" spans="1:53">
      <c r="B616">
        <v>591</v>
      </c>
      <c r="C616">
        <v>47</v>
      </c>
      <c r="E616" s="121">
        <v>4</v>
      </c>
      <c r="F616" s="88" t="s">
        <v>2226</v>
      </c>
      <c r="G616" s="89" t="s">
        <v>2227</v>
      </c>
      <c r="H616" s="90" t="s">
        <v>16</v>
      </c>
      <c r="I616" s="91" t="str">
        <f t="shared" si="92"/>
        <v>PEREMPUAN</v>
      </c>
      <c r="J616" s="64" t="s">
        <v>2228</v>
      </c>
      <c r="K616" s="92">
        <v>37046</v>
      </c>
      <c r="L616" s="93">
        <f t="shared" ca="1" si="91"/>
        <v>18</v>
      </c>
      <c r="M616" s="64" t="s">
        <v>282</v>
      </c>
      <c r="N616" s="94" t="s">
        <v>220</v>
      </c>
      <c r="O616" s="64" t="str">
        <f t="shared" si="84"/>
        <v>ISLAM</v>
      </c>
      <c r="P616" s="64" t="s">
        <v>254</v>
      </c>
      <c r="Q616" s="64" t="s">
        <v>255</v>
      </c>
      <c r="R616" s="95">
        <v>4</v>
      </c>
      <c r="S616" s="64" t="s">
        <v>348</v>
      </c>
      <c r="T616" s="64" t="s">
        <v>266</v>
      </c>
      <c r="U616" s="64" t="s">
        <v>2219</v>
      </c>
      <c r="V616" s="64" t="s">
        <v>2221</v>
      </c>
      <c r="W616" s="96" t="s">
        <v>2220</v>
      </c>
      <c r="X616" s="64" t="s">
        <v>2221</v>
      </c>
      <c r="Y616" s="229" t="s">
        <v>2099</v>
      </c>
      <c r="Z616" s="64" t="s">
        <v>22</v>
      </c>
      <c r="AA616" s="64" t="s">
        <v>229</v>
      </c>
      <c r="AB616" s="64" t="s">
        <v>230</v>
      </c>
      <c r="AC616" s="64" t="s">
        <v>231</v>
      </c>
      <c r="AD616" t="str">
        <f t="shared" si="87"/>
        <v>INDONESIA</v>
      </c>
      <c r="AE616" s="110" t="s">
        <v>2100</v>
      </c>
      <c r="AF616" s="122" t="s">
        <v>809</v>
      </c>
      <c r="AG616" s="142" t="s">
        <v>524</v>
      </c>
      <c r="AH616" s="142"/>
      <c r="AI616" s="64">
        <f t="shared" si="88"/>
        <v>3</v>
      </c>
      <c r="AJ616" s="64"/>
      <c r="AK616" s="142"/>
      <c r="AN616" s="124">
        <f t="shared" si="89"/>
        <v>0</v>
      </c>
      <c r="AY616" s="70">
        <f t="shared" si="93"/>
        <v>0</v>
      </c>
    </row>
    <row r="617" spans="1:53" s="99" customFormat="1">
      <c r="A617"/>
      <c r="B617">
        <v>592</v>
      </c>
      <c r="C617">
        <v>48</v>
      </c>
      <c r="D617">
        <v>14</v>
      </c>
      <c r="E617" s="99">
        <v>1</v>
      </c>
      <c r="F617" s="100" t="s">
        <v>2229</v>
      </c>
      <c r="G617" s="101" t="s">
        <v>1033</v>
      </c>
      <c r="H617" s="102" t="s">
        <v>23</v>
      </c>
      <c r="I617" s="103" t="str">
        <f t="shared" si="92"/>
        <v>LAKI LAKI</v>
      </c>
      <c r="J617" s="104" t="s">
        <v>297</v>
      </c>
      <c r="K617" s="105">
        <v>20651</v>
      </c>
      <c r="L617" s="106">
        <f t="shared" ca="1" si="91"/>
        <v>63</v>
      </c>
      <c r="M617" s="104" t="s">
        <v>282</v>
      </c>
      <c r="N617" s="107" t="s">
        <v>1533</v>
      </c>
      <c r="O617" s="104" t="str">
        <f t="shared" si="84"/>
        <v>KRISTEN</v>
      </c>
      <c r="P617" s="104" t="s">
        <v>221</v>
      </c>
      <c r="Q617" s="104" t="s">
        <v>222</v>
      </c>
      <c r="R617" s="108">
        <v>1</v>
      </c>
      <c r="S617" s="104" t="s">
        <v>256</v>
      </c>
      <c r="T617" s="104" t="s">
        <v>283</v>
      </c>
      <c r="U617" s="104" t="s">
        <v>2230</v>
      </c>
      <c r="V617" s="104" t="s">
        <v>1608</v>
      </c>
      <c r="W617" s="109" t="s">
        <v>2231</v>
      </c>
      <c r="X617" s="104" t="s">
        <v>1033</v>
      </c>
      <c r="Y617" s="235" t="s">
        <v>2099</v>
      </c>
      <c r="Z617" s="104" t="s">
        <v>22</v>
      </c>
      <c r="AA617" s="104" t="s">
        <v>229</v>
      </c>
      <c r="AB617" s="104" t="s">
        <v>230</v>
      </c>
      <c r="AC617" s="104" t="s">
        <v>231</v>
      </c>
      <c r="AD617" s="99" t="str">
        <f t="shared" si="87"/>
        <v>INDONESIA</v>
      </c>
      <c r="AE617" s="122" t="s">
        <v>2100</v>
      </c>
      <c r="AF617" s="122" t="s">
        <v>809</v>
      </c>
      <c r="AG617" s="142" t="s">
        <v>166</v>
      </c>
      <c r="AH617" s="142"/>
      <c r="AI617" s="64" t="e">
        <f t="shared" si="88"/>
        <v>#N/A</v>
      </c>
      <c r="AJ617" s="64"/>
      <c r="AK617" s="142"/>
      <c r="AL617" s="124"/>
      <c r="AM617" s="124"/>
      <c r="AN617" s="124">
        <f t="shared" si="89"/>
        <v>0</v>
      </c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70">
        <f t="shared" si="93"/>
        <v>0</v>
      </c>
      <c r="AZ617" s="71"/>
    </row>
    <row r="618" spans="1:53">
      <c r="B618">
        <v>593</v>
      </c>
      <c r="C618">
        <v>49</v>
      </c>
      <c r="E618" s="121">
        <v>2</v>
      </c>
      <c r="F618" s="88" t="s">
        <v>2232</v>
      </c>
      <c r="G618" s="89" t="s">
        <v>2233</v>
      </c>
      <c r="H618" s="90" t="s">
        <v>16</v>
      </c>
      <c r="I618" s="91" t="str">
        <f t="shared" si="92"/>
        <v>PEREMPUAN</v>
      </c>
      <c r="J618" s="64" t="s">
        <v>2234</v>
      </c>
      <c r="K618" s="92">
        <v>21381</v>
      </c>
      <c r="L618" s="93">
        <f t="shared" ca="1" si="91"/>
        <v>61</v>
      </c>
      <c r="M618" s="64" t="s">
        <v>476</v>
      </c>
      <c r="N618" s="94" t="s">
        <v>1533</v>
      </c>
      <c r="O618" s="120" t="str">
        <f t="shared" si="84"/>
        <v>KRISTEN</v>
      </c>
      <c r="P618" s="64" t="s">
        <v>221</v>
      </c>
      <c r="Q618" s="64" t="s">
        <v>245</v>
      </c>
      <c r="R618" s="95">
        <v>3</v>
      </c>
      <c r="S618" s="64" t="s">
        <v>256</v>
      </c>
      <c r="T618" s="64" t="s">
        <v>246</v>
      </c>
      <c r="U618" s="64" t="s">
        <v>2235</v>
      </c>
      <c r="V618" s="64" t="s">
        <v>2236</v>
      </c>
      <c r="W618" s="96" t="s">
        <v>2231</v>
      </c>
      <c r="X618" s="64" t="s">
        <v>1033</v>
      </c>
      <c r="Y618" s="229" t="s">
        <v>2099</v>
      </c>
      <c r="Z618" s="64" t="s">
        <v>22</v>
      </c>
      <c r="AA618" s="64" t="s">
        <v>229</v>
      </c>
      <c r="AB618" s="64" t="s">
        <v>230</v>
      </c>
      <c r="AC618" s="64" t="s">
        <v>231</v>
      </c>
      <c r="AD618" t="str">
        <f t="shared" si="87"/>
        <v>INDONESIA</v>
      </c>
      <c r="AE618" s="110" t="s">
        <v>2100</v>
      </c>
      <c r="AF618" s="122" t="s">
        <v>809</v>
      </c>
      <c r="AG618" s="142" t="s">
        <v>166</v>
      </c>
      <c r="AH618" s="142"/>
      <c r="AI618" s="64">
        <f t="shared" si="88"/>
        <v>2</v>
      </c>
      <c r="AJ618" s="64"/>
      <c r="AK618" s="142"/>
      <c r="AN618" s="124">
        <f t="shared" si="89"/>
        <v>0</v>
      </c>
      <c r="AY618" s="70">
        <f t="shared" si="93"/>
        <v>0</v>
      </c>
    </row>
    <row r="619" spans="1:53">
      <c r="A619" s="121"/>
      <c r="B619">
        <v>594</v>
      </c>
      <c r="C619">
        <v>50</v>
      </c>
      <c r="E619" s="121">
        <v>3</v>
      </c>
      <c r="F619" s="143" t="s">
        <v>2237</v>
      </c>
      <c r="G619" s="144" t="s">
        <v>2238</v>
      </c>
      <c r="H619" s="145" t="s">
        <v>16</v>
      </c>
      <c r="I619" s="146" t="str">
        <f t="shared" si="92"/>
        <v>PEREMPUAN</v>
      </c>
      <c r="J619" s="120" t="s">
        <v>288</v>
      </c>
      <c r="K619" s="147">
        <v>34288</v>
      </c>
      <c r="L619" s="139">
        <f t="shared" ca="1" si="91"/>
        <v>26</v>
      </c>
      <c r="M619" s="120" t="s">
        <v>253</v>
      </c>
      <c r="N619" s="133" t="s">
        <v>1533</v>
      </c>
      <c r="O619" s="120" t="str">
        <f t="shared" si="84"/>
        <v>KRISTEN</v>
      </c>
      <c r="P619" s="120" t="s">
        <v>254</v>
      </c>
      <c r="Q619" s="120" t="s">
        <v>255</v>
      </c>
      <c r="R619" s="148">
        <v>4</v>
      </c>
      <c r="S619" s="120" t="s">
        <v>223</v>
      </c>
      <c r="T619" s="120" t="s">
        <v>266</v>
      </c>
      <c r="U619" s="120" t="s">
        <v>2233</v>
      </c>
      <c r="V619" s="120" t="s">
        <v>1033</v>
      </c>
      <c r="W619" s="149" t="s">
        <v>2231</v>
      </c>
      <c r="X619" s="120" t="s">
        <v>1033</v>
      </c>
      <c r="Y619" s="238" t="s">
        <v>2099</v>
      </c>
      <c r="Z619" s="120" t="s">
        <v>22</v>
      </c>
      <c r="AA619" s="120" t="s">
        <v>229</v>
      </c>
      <c r="AB619" s="120" t="s">
        <v>230</v>
      </c>
      <c r="AC619" s="120" t="s">
        <v>231</v>
      </c>
      <c r="AD619" s="121" t="str">
        <f t="shared" si="87"/>
        <v>INDONESIA</v>
      </c>
      <c r="AE619" s="122" t="s">
        <v>2100</v>
      </c>
      <c r="AF619" s="122" t="s">
        <v>809</v>
      </c>
      <c r="AG619" s="142" t="s">
        <v>166</v>
      </c>
      <c r="AH619" s="142"/>
      <c r="AI619" s="64">
        <f t="shared" si="88"/>
        <v>3</v>
      </c>
      <c r="AJ619" s="64"/>
      <c r="AK619" s="142"/>
      <c r="AL619" s="207"/>
      <c r="AM619" s="207"/>
      <c r="AN619" s="124">
        <f t="shared" si="89"/>
        <v>0</v>
      </c>
      <c r="AO619" s="239"/>
      <c r="AP619" s="239"/>
      <c r="AQ619" s="239"/>
      <c r="AR619" s="239"/>
      <c r="AS619" s="239"/>
      <c r="AT619" s="239"/>
      <c r="AU619" s="239"/>
      <c r="AV619" s="239"/>
      <c r="AW619" s="239"/>
      <c r="AX619" s="239"/>
      <c r="AY619" s="70">
        <f t="shared" si="93"/>
        <v>0</v>
      </c>
      <c r="BA619" s="121"/>
    </row>
    <row r="620" spans="1:53">
      <c r="B620">
        <v>595</v>
      </c>
      <c r="C620">
        <v>51</v>
      </c>
      <c r="D620">
        <v>15</v>
      </c>
      <c r="E620" s="99">
        <v>1</v>
      </c>
      <c r="F620" s="100" t="s">
        <v>2239</v>
      </c>
      <c r="G620" s="101" t="s">
        <v>2240</v>
      </c>
      <c r="H620" s="102" t="s">
        <v>23</v>
      </c>
      <c r="I620" s="103" t="str">
        <f t="shared" si="92"/>
        <v>LAKI LAKI</v>
      </c>
      <c r="J620" s="104" t="s">
        <v>22</v>
      </c>
      <c r="K620" s="105">
        <v>21918</v>
      </c>
      <c r="L620" s="106">
        <f t="shared" ca="1" si="91"/>
        <v>60</v>
      </c>
      <c r="M620" s="104" t="s">
        <v>274</v>
      </c>
      <c r="N620" s="107" t="s">
        <v>220</v>
      </c>
      <c r="O620" s="104" t="str">
        <f t="shared" si="84"/>
        <v>ISLAM</v>
      </c>
      <c r="P620" s="104" t="s">
        <v>221</v>
      </c>
      <c r="Q620" s="104" t="s">
        <v>222</v>
      </c>
      <c r="R620" s="108">
        <v>1</v>
      </c>
      <c r="S620" s="104" t="s">
        <v>256</v>
      </c>
      <c r="T620" s="104" t="s">
        <v>283</v>
      </c>
      <c r="U620" s="104" t="s">
        <v>2241</v>
      </c>
      <c r="V620" s="104" t="s">
        <v>2242</v>
      </c>
      <c r="W620" s="109" t="s">
        <v>2243</v>
      </c>
      <c r="X620" s="104" t="s">
        <v>2240</v>
      </c>
      <c r="Y620" s="235" t="s">
        <v>2099</v>
      </c>
      <c r="Z620" s="104" t="s">
        <v>22</v>
      </c>
      <c r="AA620" s="104" t="s">
        <v>229</v>
      </c>
      <c r="AB620" s="104" t="s">
        <v>230</v>
      </c>
      <c r="AC620" s="104" t="s">
        <v>231</v>
      </c>
      <c r="AD620" s="99" t="str">
        <f t="shared" si="87"/>
        <v>INDONESIA</v>
      </c>
      <c r="AE620" s="110" t="s">
        <v>2100</v>
      </c>
      <c r="AF620" s="97" t="s">
        <v>809</v>
      </c>
      <c r="AG620" s="142" t="s">
        <v>519</v>
      </c>
      <c r="AH620" s="142"/>
      <c r="AI620" s="64" t="e">
        <f t="shared" si="88"/>
        <v>#N/A</v>
      </c>
      <c r="AJ620" s="64"/>
      <c r="AK620" s="142"/>
      <c r="AN620" s="124">
        <f t="shared" si="89"/>
        <v>0</v>
      </c>
      <c r="AY620" s="70">
        <f t="shared" si="93"/>
        <v>0</v>
      </c>
    </row>
    <row r="621" spans="1:53" s="99" customFormat="1">
      <c r="A621"/>
      <c r="B621">
        <v>596</v>
      </c>
      <c r="C621">
        <v>52</v>
      </c>
      <c r="D621"/>
      <c r="E621" s="121">
        <v>2</v>
      </c>
      <c r="F621" s="88" t="s">
        <v>2244</v>
      </c>
      <c r="G621" s="89" t="s">
        <v>2245</v>
      </c>
      <c r="H621" s="90" t="s">
        <v>16</v>
      </c>
      <c r="I621" s="91" t="str">
        <f t="shared" si="92"/>
        <v>PEREMPUAN</v>
      </c>
      <c r="J621" s="64" t="s">
        <v>524</v>
      </c>
      <c r="K621" s="92">
        <v>25609</v>
      </c>
      <c r="L621" s="93">
        <f t="shared" ca="1" si="91"/>
        <v>50</v>
      </c>
      <c r="M621" s="64" t="s">
        <v>274</v>
      </c>
      <c r="N621" s="94" t="s">
        <v>220</v>
      </c>
      <c r="O621" s="64" t="str">
        <f t="shared" si="84"/>
        <v>ISLAM</v>
      </c>
      <c r="P621" s="64" t="s">
        <v>221</v>
      </c>
      <c r="Q621" s="64" t="s">
        <v>245</v>
      </c>
      <c r="R621" s="95">
        <v>3</v>
      </c>
      <c r="S621" s="64" t="s">
        <v>223</v>
      </c>
      <c r="T621" s="64" t="s">
        <v>246</v>
      </c>
      <c r="U621" s="64" t="s">
        <v>2246</v>
      </c>
      <c r="V621" s="64" t="s">
        <v>2247</v>
      </c>
      <c r="W621" s="96" t="s">
        <v>2243</v>
      </c>
      <c r="X621" s="64" t="s">
        <v>2240</v>
      </c>
      <c r="Y621" s="229" t="s">
        <v>2099</v>
      </c>
      <c r="Z621" s="64" t="s">
        <v>22</v>
      </c>
      <c r="AA621" s="64" t="s">
        <v>229</v>
      </c>
      <c r="AB621" s="64" t="s">
        <v>230</v>
      </c>
      <c r="AC621" s="64" t="s">
        <v>231</v>
      </c>
      <c r="AD621" t="str">
        <f t="shared" si="87"/>
        <v>INDONESIA</v>
      </c>
      <c r="AE621" s="122" t="s">
        <v>2100</v>
      </c>
      <c r="AF621" s="122" t="s">
        <v>809</v>
      </c>
      <c r="AG621" s="120" t="s">
        <v>524</v>
      </c>
      <c r="AH621" s="120"/>
      <c r="AI621" s="64">
        <f t="shared" si="88"/>
        <v>2</v>
      </c>
      <c r="AJ621" s="64"/>
      <c r="AK621" s="104"/>
      <c r="AL621" s="124"/>
      <c r="AM621" s="124"/>
      <c r="AN621" s="124">
        <f t="shared" si="89"/>
        <v>0</v>
      </c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70">
        <f t="shared" si="93"/>
        <v>0</v>
      </c>
      <c r="AZ621" s="71"/>
    </row>
    <row r="622" spans="1:53">
      <c r="B622">
        <v>597</v>
      </c>
      <c r="C622">
        <v>53</v>
      </c>
      <c r="E622" s="121">
        <v>3</v>
      </c>
      <c r="F622" s="143" t="s">
        <v>2248</v>
      </c>
      <c r="G622" s="144" t="s">
        <v>2249</v>
      </c>
      <c r="H622" s="90" t="s">
        <v>16</v>
      </c>
      <c r="I622" s="91" t="str">
        <f t="shared" si="92"/>
        <v>PEREMPUAN</v>
      </c>
      <c r="J622" s="120" t="s">
        <v>230</v>
      </c>
      <c r="K622" s="147">
        <v>35404</v>
      </c>
      <c r="L622" s="139">
        <f t="shared" ca="1" si="91"/>
        <v>23</v>
      </c>
      <c r="M622" s="120" t="s">
        <v>253</v>
      </c>
      <c r="N622" s="133" t="s">
        <v>220</v>
      </c>
      <c r="O622" s="120" t="str">
        <f t="shared" si="84"/>
        <v>ISLAM</v>
      </c>
      <c r="P622" s="120" t="s">
        <v>254</v>
      </c>
      <c r="Q622" s="120" t="s">
        <v>255</v>
      </c>
      <c r="R622" s="148">
        <v>4</v>
      </c>
      <c r="S622" s="120" t="s">
        <v>344</v>
      </c>
      <c r="T622" s="120" t="s">
        <v>266</v>
      </c>
      <c r="U622" s="120" t="s">
        <v>2245</v>
      </c>
      <c r="V622" s="120" t="s">
        <v>2240</v>
      </c>
      <c r="W622" s="149" t="s">
        <v>2243</v>
      </c>
      <c r="X622" s="120" t="s">
        <v>2240</v>
      </c>
      <c r="Y622" s="238" t="s">
        <v>2099</v>
      </c>
      <c r="Z622" s="120" t="s">
        <v>22</v>
      </c>
      <c r="AA622" s="120" t="s">
        <v>229</v>
      </c>
      <c r="AB622" s="120" t="s">
        <v>230</v>
      </c>
      <c r="AC622" s="120" t="s">
        <v>231</v>
      </c>
      <c r="AD622" t="str">
        <f t="shared" si="87"/>
        <v>INDONESIA</v>
      </c>
      <c r="AE622" s="110" t="s">
        <v>2100</v>
      </c>
      <c r="AF622" s="122" t="s">
        <v>809</v>
      </c>
      <c r="AG622" s="111" t="s">
        <v>519</v>
      </c>
      <c r="AH622" s="111"/>
      <c r="AI622" s="64">
        <f t="shared" si="88"/>
        <v>3</v>
      </c>
      <c r="AJ622" s="64"/>
      <c r="AK622" s="111"/>
      <c r="AN622" s="124">
        <f t="shared" si="89"/>
        <v>0</v>
      </c>
      <c r="AY622" s="70">
        <f t="shared" si="93"/>
        <v>0</v>
      </c>
    </row>
    <row r="623" spans="1:53">
      <c r="A623" s="121"/>
      <c r="B623">
        <v>598</v>
      </c>
      <c r="C623">
        <v>54</v>
      </c>
      <c r="E623" s="121">
        <v>4</v>
      </c>
      <c r="F623" s="143" t="s">
        <v>2250</v>
      </c>
      <c r="G623" s="144" t="s">
        <v>2251</v>
      </c>
      <c r="H623" s="145" t="s">
        <v>23</v>
      </c>
      <c r="I623" s="146" t="str">
        <f t="shared" si="92"/>
        <v>LAKI LAKI</v>
      </c>
      <c r="J623" s="120" t="s">
        <v>230</v>
      </c>
      <c r="K623" s="147">
        <v>36713</v>
      </c>
      <c r="L623" s="139">
        <f t="shared" ca="1" si="91"/>
        <v>19</v>
      </c>
      <c r="M623" s="120" t="s">
        <v>253</v>
      </c>
      <c r="N623" s="133" t="s">
        <v>220</v>
      </c>
      <c r="O623" s="120" t="str">
        <f t="shared" si="84"/>
        <v>ISLAM</v>
      </c>
      <c r="P623" s="120" t="s">
        <v>254</v>
      </c>
      <c r="Q623" s="120" t="s">
        <v>255</v>
      </c>
      <c r="R623" s="148">
        <v>4</v>
      </c>
      <c r="S623" s="120" t="s">
        <v>886</v>
      </c>
      <c r="T623" s="120" t="s">
        <v>266</v>
      </c>
      <c r="U623" s="120" t="s">
        <v>2245</v>
      </c>
      <c r="V623" s="120" t="s">
        <v>2240</v>
      </c>
      <c r="W623" s="149" t="s">
        <v>2243</v>
      </c>
      <c r="X623" s="120" t="s">
        <v>2240</v>
      </c>
      <c r="Y623" s="238" t="s">
        <v>2099</v>
      </c>
      <c r="Z623" s="120" t="s">
        <v>22</v>
      </c>
      <c r="AA623" s="120" t="s">
        <v>229</v>
      </c>
      <c r="AB623" s="120" t="s">
        <v>230</v>
      </c>
      <c r="AC623" s="120" t="s">
        <v>231</v>
      </c>
      <c r="AD623" s="121" t="str">
        <f t="shared" si="87"/>
        <v>INDONESIA</v>
      </c>
      <c r="AE623" s="122" t="s">
        <v>2100</v>
      </c>
      <c r="AF623" s="122" t="s">
        <v>809</v>
      </c>
      <c r="AG623" s="142" t="s">
        <v>519</v>
      </c>
      <c r="AH623" s="142"/>
      <c r="AI623" s="64">
        <f t="shared" si="88"/>
        <v>3</v>
      </c>
      <c r="AJ623" s="64"/>
      <c r="AK623" s="142"/>
      <c r="AL623" s="207"/>
      <c r="AM623" s="207"/>
      <c r="AN623" s="124">
        <f t="shared" si="89"/>
        <v>0</v>
      </c>
      <c r="AO623" s="239"/>
      <c r="AP623" s="239"/>
      <c r="AQ623" s="239"/>
      <c r="AR623" s="239"/>
      <c r="AS623" s="239"/>
      <c r="AT623" s="239"/>
      <c r="AU623" s="239"/>
      <c r="AV623" s="239"/>
      <c r="AW623" s="239"/>
      <c r="AX623" s="239"/>
      <c r="AY623" s="70">
        <f t="shared" si="93"/>
        <v>0</v>
      </c>
      <c r="BA623" s="121"/>
    </row>
    <row r="624" spans="1:53" s="99" customFormat="1">
      <c r="A624"/>
      <c r="B624">
        <v>599</v>
      </c>
      <c r="C624">
        <v>55</v>
      </c>
      <c r="D624">
        <v>16</v>
      </c>
      <c r="E624" s="99">
        <v>1</v>
      </c>
      <c r="F624" s="100" t="s">
        <v>2252</v>
      </c>
      <c r="G624" s="101" t="s">
        <v>2253</v>
      </c>
      <c r="H624" s="102" t="s">
        <v>23</v>
      </c>
      <c r="I624" s="103" t="str">
        <f t="shared" si="92"/>
        <v>LAKI LAKI</v>
      </c>
      <c r="J624" s="104" t="s">
        <v>2254</v>
      </c>
      <c r="K624" s="105">
        <v>28288</v>
      </c>
      <c r="L624" s="106">
        <f t="shared" ca="1" si="91"/>
        <v>42</v>
      </c>
      <c r="M624" s="104" t="s">
        <v>253</v>
      </c>
      <c r="N624" s="107" t="s">
        <v>1533</v>
      </c>
      <c r="O624" s="104" t="str">
        <f t="shared" si="84"/>
        <v>KRISTEN</v>
      </c>
      <c r="P624" s="104" t="s">
        <v>221</v>
      </c>
      <c r="Q624" s="104" t="s">
        <v>222</v>
      </c>
      <c r="R624" s="108">
        <v>1</v>
      </c>
      <c r="S624" s="104" t="s">
        <v>289</v>
      </c>
      <c r="T624" s="104" t="s">
        <v>283</v>
      </c>
      <c r="U624" s="104" t="s">
        <v>2255</v>
      </c>
      <c r="V624" s="104" t="s">
        <v>2256</v>
      </c>
      <c r="W624" s="109" t="s">
        <v>2257</v>
      </c>
      <c r="X624" s="104" t="s">
        <v>2258</v>
      </c>
      <c r="Y624" s="235" t="s">
        <v>2099</v>
      </c>
      <c r="Z624" s="104" t="s">
        <v>22</v>
      </c>
      <c r="AA624" s="104" t="s">
        <v>229</v>
      </c>
      <c r="AB624" s="104" t="s">
        <v>230</v>
      </c>
      <c r="AC624" s="104" t="s">
        <v>231</v>
      </c>
      <c r="AD624" s="99" t="str">
        <f t="shared" si="87"/>
        <v>INDONESIA</v>
      </c>
      <c r="AE624" s="110" t="s">
        <v>2100</v>
      </c>
      <c r="AF624" s="122" t="s">
        <v>809</v>
      </c>
      <c r="AG624" s="111" t="s">
        <v>381</v>
      </c>
      <c r="AH624" s="111"/>
      <c r="AI624" s="64" t="e">
        <f t="shared" si="88"/>
        <v>#N/A</v>
      </c>
      <c r="AJ624" s="64"/>
      <c r="AK624" s="111"/>
      <c r="AL624" s="124"/>
      <c r="AM624" s="124"/>
      <c r="AN624" s="124">
        <f t="shared" si="89"/>
        <v>0</v>
      </c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70">
        <f t="shared" si="93"/>
        <v>0</v>
      </c>
      <c r="AZ624" s="71"/>
    </row>
    <row r="625" spans="1:53">
      <c r="B625">
        <v>600</v>
      </c>
      <c r="C625">
        <v>56</v>
      </c>
      <c r="E625" s="121">
        <v>2</v>
      </c>
      <c r="F625" s="88" t="s">
        <v>2259</v>
      </c>
      <c r="G625" s="89" t="s">
        <v>2260</v>
      </c>
      <c r="H625" s="90" t="s">
        <v>16</v>
      </c>
      <c r="I625" s="91" t="str">
        <f t="shared" si="92"/>
        <v>PEREMPUAN</v>
      </c>
      <c r="J625" s="64" t="s">
        <v>2261</v>
      </c>
      <c r="K625" s="92">
        <v>29838</v>
      </c>
      <c r="L625" s="93">
        <f t="shared" ca="1" si="91"/>
        <v>38</v>
      </c>
      <c r="M625" s="64" t="s">
        <v>253</v>
      </c>
      <c r="N625" s="94" t="s">
        <v>1533</v>
      </c>
      <c r="O625" s="64" t="str">
        <f t="shared" si="84"/>
        <v>KRISTEN</v>
      </c>
      <c r="P625" s="64" t="s">
        <v>221</v>
      </c>
      <c r="Q625" s="64" t="s">
        <v>245</v>
      </c>
      <c r="R625" s="95">
        <v>3</v>
      </c>
      <c r="S625" s="64" t="s">
        <v>289</v>
      </c>
      <c r="T625" s="64" t="s">
        <v>246</v>
      </c>
      <c r="U625" s="64" t="s">
        <v>2262</v>
      </c>
      <c r="V625" s="64" t="s">
        <v>2263</v>
      </c>
      <c r="W625" s="96" t="s">
        <v>2257</v>
      </c>
      <c r="X625" s="64" t="s">
        <v>2258</v>
      </c>
      <c r="Y625" s="229" t="s">
        <v>2099</v>
      </c>
      <c r="Z625" s="64" t="s">
        <v>22</v>
      </c>
      <c r="AA625" s="64" t="s">
        <v>229</v>
      </c>
      <c r="AB625" s="64" t="s">
        <v>230</v>
      </c>
      <c r="AC625" s="64" t="s">
        <v>231</v>
      </c>
      <c r="AD625" t="str">
        <f t="shared" si="87"/>
        <v>INDONESIA</v>
      </c>
      <c r="AE625" s="122" t="s">
        <v>2100</v>
      </c>
      <c r="AF625" s="110" t="s">
        <v>809</v>
      </c>
      <c r="AG625" s="111" t="s">
        <v>381</v>
      </c>
      <c r="AH625" s="111"/>
      <c r="AI625" s="64">
        <f t="shared" si="88"/>
        <v>2</v>
      </c>
      <c r="AJ625" s="64"/>
      <c r="AK625" s="111"/>
      <c r="AN625" s="124">
        <f t="shared" si="89"/>
        <v>0</v>
      </c>
      <c r="AY625" s="70">
        <f t="shared" si="93"/>
        <v>0</v>
      </c>
    </row>
    <row r="626" spans="1:53">
      <c r="A626" s="121"/>
      <c r="B626">
        <v>601</v>
      </c>
      <c r="C626">
        <v>57</v>
      </c>
      <c r="E626" s="121">
        <v>3</v>
      </c>
      <c r="F626" s="88" t="s">
        <v>2264</v>
      </c>
      <c r="G626" s="89" t="s">
        <v>2265</v>
      </c>
      <c r="H626" s="90" t="s">
        <v>16</v>
      </c>
      <c r="I626" s="91" t="str">
        <f t="shared" si="92"/>
        <v>PEREMPUAN</v>
      </c>
      <c r="J626" s="64" t="s">
        <v>230</v>
      </c>
      <c r="K626" s="92">
        <v>37940</v>
      </c>
      <c r="L626" s="93">
        <f t="shared" ca="1" si="91"/>
        <v>16</v>
      </c>
      <c r="M626" s="64" t="s">
        <v>253</v>
      </c>
      <c r="N626" s="94" t="s">
        <v>1533</v>
      </c>
      <c r="O626" s="64" t="str">
        <f t="shared" si="84"/>
        <v>KRISTEN</v>
      </c>
      <c r="P626" s="64" t="s">
        <v>254</v>
      </c>
      <c r="Q626" s="64" t="s">
        <v>255</v>
      </c>
      <c r="R626" s="95">
        <v>4</v>
      </c>
      <c r="S626" s="64" t="s">
        <v>369</v>
      </c>
      <c r="T626" s="64" t="s">
        <v>266</v>
      </c>
      <c r="U626" s="64" t="s">
        <v>2260</v>
      </c>
      <c r="V626" s="64" t="s">
        <v>2258</v>
      </c>
      <c r="W626" s="96" t="s">
        <v>2257</v>
      </c>
      <c r="X626" s="64" t="s">
        <v>2258</v>
      </c>
      <c r="Y626" s="229" t="s">
        <v>2099</v>
      </c>
      <c r="Z626" s="64" t="s">
        <v>22</v>
      </c>
      <c r="AA626" s="64" t="s">
        <v>229</v>
      </c>
      <c r="AB626" s="64" t="s">
        <v>230</v>
      </c>
      <c r="AC626" s="64" t="s">
        <v>231</v>
      </c>
      <c r="AD626" t="str">
        <f t="shared" si="87"/>
        <v>INDONESIA</v>
      </c>
      <c r="AE626" s="110" t="s">
        <v>2100</v>
      </c>
      <c r="AF626" s="122" t="s">
        <v>809</v>
      </c>
      <c r="AG626" s="111" t="s">
        <v>381</v>
      </c>
      <c r="AH626" s="111"/>
      <c r="AI626" s="64">
        <f t="shared" si="88"/>
        <v>3</v>
      </c>
      <c r="AJ626" s="64"/>
      <c r="AK626" s="111"/>
      <c r="AL626" s="207"/>
      <c r="AM626" s="207"/>
      <c r="AN626" s="124">
        <f t="shared" si="89"/>
        <v>0</v>
      </c>
      <c r="AO626" s="239"/>
      <c r="AP626" s="239"/>
      <c r="AQ626" s="239"/>
      <c r="AR626" s="239"/>
      <c r="AS626" s="239"/>
      <c r="AT626" s="239"/>
      <c r="AY626" s="70">
        <f t="shared" si="93"/>
        <v>0</v>
      </c>
    </row>
    <row r="627" spans="1:53">
      <c r="B627">
        <v>602</v>
      </c>
      <c r="C627">
        <v>58</v>
      </c>
      <c r="E627" s="121">
        <v>4</v>
      </c>
      <c r="F627" s="143" t="s">
        <v>2266</v>
      </c>
      <c r="G627" s="144" t="s">
        <v>2267</v>
      </c>
      <c r="H627" s="145" t="s">
        <v>16</v>
      </c>
      <c r="I627" s="146" t="str">
        <f t="shared" si="92"/>
        <v>PEREMPUAN</v>
      </c>
      <c r="J627" s="120" t="s">
        <v>230</v>
      </c>
      <c r="K627" s="147">
        <v>38696</v>
      </c>
      <c r="L627" s="93">
        <f t="shared" ca="1" si="91"/>
        <v>14</v>
      </c>
      <c r="M627" s="120" t="s">
        <v>253</v>
      </c>
      <c r="N627" s="133" t="s">
        <v>1533</v>
      </c>
      <c r="O627" s="120" t="str">
        <f t="shared" si="84"/>
        <v>KRISTEN</v>
      </c>
      <c r="P627" s="120" t="s">
        <v>254</v>
      </c>
      <c r="Q627" s="120" t="s">
        <v>255</v>
      </c>
      <c r="R627" s="148">
        <v>4</v>
      </c>
      <c r="S627" s="120" t="s">
        <v>369</v>
      </c>
      <c r="T627" s="120" t="s">
        <v>266</v>
      </c>
      <c r="U627" s="120" t="s">
        <v>2260</v>
      </c>
      <c r="V627" s="120" t="s">
        <v>2258</v>
      </c>
      <c r="W627" s="149" t="s">
        <v>2257</v>
      </c>
      <c r="X627" s="120" t="s">
        <v>2258</v>
      </c>
      <c r="Y627" s="238" t="s">
        <v>2099</v>
      </c>
      <c r="Z627" s="120" t="s">
        <v>22</v>
      </c>
      <c r="AA627" s="120" t="s">
        <v>229</v>
      </c>
      <c r="AB627" s="120" t="s">
        <v>230</v>
      </c>
      <c r="AC627" s="120" t="s">
        <v>231</v>
      </c>
      <c r="AD627" s="121" t="str">
        <f t="shared" si="87"/>
        <v>INDONESIA</v>
      </c>
      <c r="AE627" s="122" t="s">
        <v>2100</v>
      </c>
      <c r="AF627" s="110" t="s">
        <v>809</v>
      </c>
      <c r="AG627" s="142" t="s">
        <v>381</v>
      </c>
      <c r="AH627" s="142"/>
      <c r="AI627" s="64">
        <f t="shared" si="88"/>
        <v>3</v>
      </c>
      <c r="AJ627" s="64"/>
      <c r="AK627" s="142"/>
      <c r="AL627" s="207"/>
      <c r="AM627" s="207"/>
      <c r="AN627" s="124">
        <f t="shared" si="89"/>
        <v>0</v>
      </c>
      <c r="AO627" s="239"/>
      <c r="AP627" s="239"/>
      <c r="AQ627" s="239"/>
      <c r="AR627" s="239"/>
      <c r="AS627" s="239"/>
      <c r="AT627" s="239"/>
      <c r="AU627" s="239"/>
      <c r="AV627" s="239"/>
      <c r="AW627" s="239"/>
      <c r="AX627" s="239"/>
      <c r="AY627" s="70">
        <f t="shared" si="93"/>
        <v>0</v>
      </c>
      <c r="BA627" s="121"/>
    </row>
    <row r="628" spans="1:53">
      <c r="B628">
        <v>603</v>
      </c>
      <c r="C628">
        <v>59</v>
      </c>
      <c r="E628" s="71">
        <v>5</v>
      </c>
      <c r="F628" s="193" t="s">
        <v>2268</v>
      </c>
      <c r="G628" s="144" t="s">
        <v>2269</v>
      </c>
      <c r="H628" s="145" t="s">
        <v>23</v>
      </c>
      <c r="I628" s="146" t="str">
        <f t="shared" si="92"/>
        <v>LAKI LAKI</v>
      </c>
      <c r="J628" s="111" t="s">
        <v>230</v>
      </c>
      <c r="K628" s="147">
        <v>39738</v>
      </c>
      <c r="L628" s="93">
        <f t="shared" ca="1" si="91"/>
        <v>11</v>
      </c>
      <c r="M628" s="120"/>
      <c r="N628" s="181" t="s">
        <v>1533</v>
      </c>
      <c r="O628" s="111" t="str">
        <f t="shared" si="84"/>
        <v>KRISTEN</v>
      </c>
      <c r="P628" s="111" t="s">
        <v>254</v>
      </c>
      <c r="Q628" s="111" t="s">
        <v>255</v>
      </c>
      <c r="R628" s="148">
        <v>4</v>
      </c>
      <c r="S628" s="111" t="s">
        <v>369</v>
      </c>
      <c r="T628" s="111" t="s">
        <v>266</v>
      </c>
      <c r="U628" s="111" t="s">
        <v>2260</v>
      </c>
      <c r="V628" s="111" t="s">
        <v>2258</v>
      </c>
      <c r="W628" s="149" t="s">
        <v>2257</v>
      </c>
      <c r="X628" s="120" t="s">
        <v>2258</v>
      </c>
      <c r="Y628" s="229" t="s">
        <v>2099</v>
      </c>
      <c r="Z628" s="64" t="s">
        <v>22</v>
      </c>
      <c r="AA628" s="64" t="s">
        <v>229</v>
      </c>
      <c r="AB628" s="64" t="s">
        <v>230</v>
      </c>
      <c r="AC628" s="64" t="s">
        <v>231</v>
      </c>
      <c r="AD628" t="str">
        <f>IF(H628="L","INDONESIA",IF(H628="P","INDONESIA",""))</f>
        <v>INDONESIA</v>
      </c>
      <c r="AE628" s="110" t="s">
        <v>2100</v>
      </c>
      <c r="AF628" s="122" t="s">
        <v>809</v>
      </c>
      <c r="AG628" s="111" t="s">
        <v>381</v>
      </c>
      <c r="AH628" s="111"/>
      <c r="AI628" s="64">
        <f t="shared" si="88"/>
        <v>3</v>
      </c>
      <c r="AJ628" s="64"/>
      <c r="AK628" s="111"/>
      <c r="AL628" s="207"/>
      <c r="AM628" s="207"/>
      <c r="AN628" s="124"/>
      <c r="AO628" s="239"/>
      <c r="AP628" s="239"/>
      <c r="AQ628" s="239"/>
      <c r="AR628" s="239"/>
      <c r="AS628" s="239"/>
      <c r="AT628" s="239"/>
      <c r="AU628" s="239"/>
      <c r="AV628" s="239"/>
      <c r="AW628" s="239"/>
      <c r="AX628" s="239"/>
      <c r="BA628" s="121"/>
    </row>
    <row r="629" spans="1:53" s="99" customFormat="1">
      <c r="A629"/>
      <c r="B629">
        <v>604</v>
      </c>
      <c r="C629">
        <v>60</v>
      </c>
      <c r="D629"/>
      <c r="E629" s="121">
        <v>6</v>
      </c>
      <c r="F629" s="98" t="s">
        <v>2270</v>
      </c>
      <c r="G629" s="89" t="s">
        <v>2271</v>
      </c>
      <c r="H629" s="90" t="s">
        <v>23</v>
      </c>
      <c r="I629" s="91" t="str">
        <f t="shared" si="92"/>
        <v>LAKI LAKI</v>
      </c>
      <c r="J629" s="64" t="s">
        <v>230</v>
      </c>
      <c r="K629" s="92">
        <v>40828</v>
      </c>
      <c r="L629" s="93">
        <f t="shared" ca="1" si="91"/>
        <v>8</v>
      </c>
      <c r="M629" s="64"/>
      <c r="N629" s="246" t="s">
        <v>1533</v>
      </c>
      <c r="O629" s="64" t="str">
        <f t="shared" si="84"/>
        <v>KRISTEN</v>
      </c>
      <c r="P629" s="64" t="s">
        <v>254</v>
      </c>
      <c r="Q629" s="64" t="s">
        <v>255</v>
      </c>
      <c r="R629" s="95">
        <v>4</v>
      </c>
      <c r="S629" s="64" t="s">
        <v>265</v>
      </c>
      <c r="T629" s="64" t="s">
        <v>270</v>
      </c>
      <c r="U629" s="64" t="s">
        <v>2260</v>
      </c>
      <c r="V629" s="64" t="s">
        <v>2258</v>
      </c>
      <c r="W629" s="96" t="s">
        <v>2257</v>
      </c>
      <c r="X629" s="64" t="s">
        <v>2258</v>
      </c>
      <c r="Y629" s="229" t="s">
        <v>2099</v>
      </c>
      <c r="Z629" s="64" t="s">
        <v>22</v>
      </c>
      <c r="AA629" s="64" t="s">
        <v>229</v>
      </c>
      <c r="AB629" s="64" t="s">
        <v>230</v>
      </c>
      <c r="AC629" s="64" t="s">
        <v>231</v>
      </c>
      <c r="AD629" t="str">
        <f t="shared" si="87"/>
        <v>INDONESIA</v>
      </c>
      <c r="AE629" s="122" t="s">
        <v>2100</v>
      </c>
      <c r="AF629" s="122" t="s">
        <v>809</v>
      </c>
      <c r="AG629" s="142" t="s">
        <v>381</v>
      </c>
      <c r="AH629" s="142"/>
      <c r="AI629" s="64">
        <f t="shared" si="88"/>
        <v>3</v>
      </c>
      <c r="AJ629" s="64"/>
      <c r="AK629" s="142"/>
      <c r="AL629" s="124"/>
      <c r="AM629" s="124"/>
      <c r="AN629" s="124">
        <f t="shared" si="89"/>
        <v>0</v>
      </c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70">
        <f t="shared" si="93"/>
        <v>0</v>
      </c>
      <c r="AZ629" s="71"/>
    </row>
    <row r="630" spans="1:53">
      <c r="C630">
        <v>61</v>
      </c>
      <c r="D630">
        <v>17</v>
      </c>
      <c r="E630" s="99">
        <v>1</v>
      </c>
      <c r="F630" s="100" t="s">
        <v>2272</v>
      </c>
      <c r="G630" s="101" t="s">
        <v>2273</v>
      </c>
      <c r="H630" s="102" t="s">
        <v>23</v>
      </c>
      <c r="I630" s="103" t="str">
        <f t="shared" si="92"/>
        <v>LAKI LAKI</v>
      </c>
      <c r="J630" s="104" t="s">
        <v>760</v>
      </c>
      <c r="K630" s="105">
        <v>28686</v>
      </c>
      <c r="L630" s="106">
        <f t="shared" ca="1" si="91"/>
        <v>41</v>
      </c>
      <c r="M630" s="104" t="s">
        <v>253</v>
      </c>
      <c r="N630" s="107" t="s">
        <v>220</v>
      </c>
      <c r="O630" s="104" t="str">
        <f t="shared" si="84"/>
        <v>ISLAM</v>
      </c>
      <c r="P630" s="104" t="s">
        <v>221</v>
      </c>
      <c r="Q630" s="104" t="s">
        <v>222</v>
      </c>
      <c r="R630" s="108">
        <v>1</v>
      </c>
      <c r="S630" s="104" t="s">
        <v>256</v>
      </c>
      <c r="T630" s="104" t="s">
        <v>674</v>
      </c>
      <c r="U630" s="104" t="s">
        <v>2154</v>
      </c>
      <c r="V630" s="104" t="s">
        <v>2155</v>
      </c>
      <c r="W630" s="109" t="s">
        <v>2274</v>
      </c>
      <c r="X630" s="104" t="s">
        <v>2273</v>
      </c>
      <c r="Y630" s="235" t="s">
        <v>2099</v>
      </c>
      <c r="Z630" s="104" t="s">
        <v>22</v>
      </c>
      <c r="AA630" s="104" t="s">
        <v>229</v>
      </c>
      <c r="AB630" s="104" t="s">
        <v>230</v>
      </c>
      <c r="AC630" s="104" t="s">
        <v>231</v>
      </c>
      <c r="AD630" s="99" t="str">
        <f t="shared" si="87"/>
        <v>INDONESIA</v>
      </c>
      <c r="AE630" s="110" t="s">
        <v>2100</v>
      </c>
      <c r="AF630" s="122" t="s">
        <v>809</v>
      </c>
      <c r="AG630" s="142" t="s">
        <v>760</v>
      </c>
      <c r="AH630" s="142"/>
      <c r="AI630" s="64" t="e">
        <f t="shared" si="88"/>
        <v>#N/A</v>
      </c>
      <c r="AJ630" s="64"/>
      <c r="AK630" s="142"/>
      <c r="AN630" s="124">
        <f t="shared" si="89"/>
        <v>0</v>
      </c>
      <c r="AY630" s="70">
        <f t="shared" si="93"/>
        <v>0</v>
      </c>
    </row>
    <row r="631" spans="1:53">
      <c r="A631" s="121"/>
      <c r="B631">
        <v>605</v>
      </c>
      <c r="C631">
        <v>62</v>
      </c>
      <c r="E631" s="121">
        <v>2</v>
      </c>
      <c r="F631" s="88" t="s">
        <v>2275</v>
      </c>
      <c r="G631" s="89" t="s">
        <v>2276</v>
      </c>
      <c r="H631" s="90" t="s">
        <v>16</v>
      </c>
      <c r="I631" s="91" t="str">
        <f t="shared" si="92"/>
        <v>PEREMPUAN</v>
      </c>
      <c r="J631" s="64" t="s">
        <v>288</v>
      </c>
      <c r="K631" s="92">
        <v>31174</v>
      </c>
      <c r="L631" s="93">
        <f t="shared" ca="1" si="91"/>
        <v>34</v>
      </c>
      <c r="M631" s="64" t="s">
        <v>274</v>
      </c>
      <c r="N631" s="94" t="s">
        <v>220</v>
      </c>
      <c r="O631" s="64" t="str">
        <f t="shared" si="84"/>
        <v>ISLAM</v>
      </c>
      <c r="P631" s="64" t="s">
        <v>221</v>
      </c>
      <c r="Q631" s="64" t="s">
        <v>245</v>
      </c>
      <c r="R631" s="95">
        <v>3</v>
      </c>
      <c r="S631" s="64" t="s">
        <v>256</v>
      </c>
      <c r="T631" s="64" t="s">
        <v>246</v>
      </c>
      <c r="U631" s="64" t="s">
        <v>871</v>
      </c>
      <c r="V631" s="64" t="s">
        <v>676</v>
      </c>
      <c r="W631" s="96" t="s">
        <v>2274</v>
      </c>
      <c r="X631" s="64" t="s">
        <v>2273</v>
      </c>
      <c r="Y631" s="229" t="s">
        <v>2099</v>
      </c>
      <c r="Z631" s="64" t="s">
        <v>22</v>
      </c>
      <c r="AA631" s="64" t="s">
        <v>229</v>
      </c>
      <c r="AB631" s="64" t="s">
        <v>230</v>
      </c>
      <c r="AC631" s="64" t="s">
        <v>231</v>
      </c>
      <c r="AD631" t="str">
        <f t="shared" si="87"/>
        <v>INDONESIA</v>
      </c>
      <c r="AE631" s="122" t="s">
        <v>2100</v>
      </c>
      <c r="AF631" s="122" t="s">
        <v>809</v>
      </c>
      <c r="AG631" s="142" t="s">
        <v>166</v>
      </c>
      <c r="AH631" s="142"/>
      <c r="AI631" s="64">
        <f t="shared" si="88"/>
        <v>2</v>
      </c>
      <c r="AJ631" s="64"/>
      <c r="AK631" s="142"/>
      <c r="AN631" s="124">
        <f t="shared" si="89"/>
        <v>0</v>
      </c>
      <c r="AY631" s="70">
        <f t="shared" si="93"/>
        <v>0</v>
      </c>
    </row>
    <row r="632" spans="1:53">
      <c r="B632">
        <v>606</v>
      </c>
      <c r="C632">
        <v>63</v>
      </c>
      <c r="E632" s="121">
        <v>3</v>
      </c>
      <c r="F632" s="186" t="s">
        <v>2277</v>
      </c>
      <c r="G632" s="144" t="s">
        <v>2278</v>
      </c>
      <c r="H632" s="145" t="s">
        <v>23</v>
      </c>
      <c r="I632" s="146" t="str">
        <f t="shared" si="92"/>
        <v>LAKI LAKI</v>
      </c>
      <c r="J632" s="120" t="s">
        <v>22</v>
      </c>
      <c r="K632" s="397">
        <v>39518</v>
      </c>
      <c r="L632" s="139">
        <f t="shared" ca="1" si="91"/>
        <v>12</v>
      </c>
      <c r="M632" s="120"/>
      <c r="N632" s="187" t="s">
        <v>220</v>
      </c>
      <c r="O632" s="120" t="str">
        <f t="shared" si="84"/>
        <v>ISLAM</v>
      </c>
      <c r="P632" s="120" t="s">
        <v>254</v>
      </c>
      <c r="Q632" s="120" t="s">
        <v>255</v>
      </c>
      <c r="R632" s="148">
        <v>4</v>
      </c>
      <c r="S632" s="120" t="s">
        <v>369</v>
      </c>
      <c r="T632" s="120" t="s">
        <v>266</v>
      </c>
      <c r="U632" s="120" t="s">
        <v>2276</v>
      </c>
      <c r="V632" s="120" t="s">
        <v>2273</v>
      </c>
      <c r="W632" s="149" t="s">
        <v>2274</v>
      </c>
      <c r="X632" s="120" t="s">
        <v>2273</v>
      </c>
      <c r="Y632" s="238" t="s">
        <v>2099</v>
      </c>
      <c r="Z632" s="120" t="s">
        <v>22</v>
      </c>
      <c r="AA632" s="120" t="s">
        <v>229</v>
      </c>
      <c r="AB632" s="120" t="s">
        <v>230</v>
      </c>
      <c r="AC632" s="120" t="s">
        <v>231</v>
      </c>
      <c r="AD632" s="121" t="str">
        <f t="shared" si="87"/>
        <v>INDONESIA</v>
      </c>
      <c r="AE632" s="110" t="s">
        <v>2100</v>
      </c>
      <c r="AF632" s="97" t="s">
        <v>809</v>
      </c>
      <c r="AG632" s="142" t="s">
        <v>760</v>
      </c>
      <c r="AH632" s="142"/>
      <c r="AI632" s="64">
        <f t="shared" si="88"/>
        <v>3</v>
      </c>
      <c r="AJ632" s="64"/>
      <c r="AK632" s="142"/>
      <c r="AL632" s="207"/>
      <c r="AM632" s="207"/>
      <c r="AN632" s="124">
        <f t="shared" si="89"/>
        <v>0</v>
      </c>
      <c r="AO632" s="239"/>
      <c r="AP632" s="239"/>
      <c r="AQ632" s="239"/>
      <c r="AR632" s="239"/>
      <c r="AS632" s="239"/>
      <c r="AT632" s="239"/>
      <c r="AU632" s="239"/>
      <c r="AV632" s="239"/>
      <c r="AW632" s="239"/>
      <c r="AX632" s="239"/>
      <c r="AY632" s="70">
        <f t="shared" si="93"/>
        <v>0</v>
      </c>
      <c r="BA632" s="121"/>
    </row>
    <row r="633" spans="1:53">
      <c r="B633">
        <v>607</v>
      </c>
      <c r="C633">
        <v>64</v>
      </c>
      <c r="E633" s="121">
        <v>4</v>
      </c>
      <c r="F633" s="251" t="s">
        <v>2279</v>
      </c>
      <c r="G633" s="144" t="s">
        <v>2280</v>
      </c>
      <c r="H633" s="145" t="s">
        <v>16</v>
      </c>
      <c r="I633" s="146" t="str">
        <f t="shared" si="92"/>
        <v>PEREMPUAN</v>
      </c>
      <c r="J633" s="111" t="s">
        <v>230</v>
      </c>
      <c r="K633" s="397">
        <v>42149</v>
      </c>
      <c r="L633" s="139">
        <f t="shared" ca="1" si="91"/>
        <v>4</v>
      </c>
      <c r="M633" s="120"/>
      <c r="N633" s="187" t="s">
        <v>220</v>
      </c>
      <c r="O633" s="120" t="str">
        <f t="shared" si="84"/>
        <v>ISLAM</v>
      </c>
      <c r="P633" s="111" t="s">
        <v>254</v>
      </c>
      <c r="Q633" s="111" t="s">
        <v>255</v>
      </c>
      <c r="R633" s="148"/>
      <c r="S633" s="111" t="s">
        <v>265</v>
      </c>
      <c r="T633" s="111" t="s">
        <v>270</v>
      </c>
      <c r="U633" s="120" t="s">
        <v>2276</v>
      </c>
      <c r="V633" s="120" t="s">
        <v>2273</v>
      </c>
      <c r="W633" s="149" t="s">
        <v>2274</v>
      </c>
      <c r="X633" s="120" t="s">
        <v>2273</v>
      </c>
      <c r="Y633" s="238" t="s">
        <v>2099</v>
      </c>
      <c r="Z633" s="120" t="s">
        <v>22</v>
      </c>
      <c r="AA633" s="120" t="s">
        <v>229</v>
      </c>
      <c r="AB633" s="120" t="s">
        <v>230</v>
      </c>
      <c r="AC633" s="120" t="s">
        <v>231</v>
      </c>
      <c r="AD633" s="121" t="str">
        <f>IF(H633="L","INDONESIA",IF(H633="P","INDONESIA",""))</f>
        <v>INDONESIA</v>
      </c>
      <c r="AE633" s="122" t="s">
        <v>2100</v>
      </c>
      <c r="AF633" s="97" t="s">
        <v>809</v>
      </c>
      <c r="AG633" s="142" t="s">
        <v>760</v>
      </c>
      <c r="AH633" s="142"/>
      <c r="AI633" s="64">
        <f t="shared" si="88"/>
        <v>3</v>
      </c>
      <c r="AJ633" s="64"/>
      <c r="AK633" s="142"/>
      <c r="AN633" s="124">
        <f t="shared" si="89"/>
        <v>0</v>
      </c>
      <c r="AY633" s="70">
        <f t="shared" si="93"/>
        <v>0</v>
      </c>
    </row>
    <row r="634" spans="1:53" s="99" customFormat="1">
      <c r="A634"/>
      <c r="B634">
        <v>608</v>
      </c>
      <c r="C634">
        <v>65</v>
      </c>
      <c r="D634">
        <v>18</v>
      </c>
      <c r="E634" s="192">
        <v>1</v>
      </c>
      <c r="F634" s="100" t="s">
        <v>2281</v>
      </c>
      <c r="G634" s="101" t="s">
        <v>400</v>
      </c>
      <c r="H634" s="102" t="s">
        <v>23</v>
      </c>
      <c r="I634" s="103" t="str">
        <f t="shared" si="92"/>
        <v>LAKI LAKI</v>
      </c>
      <c r="J634" s="104" t="s">
        <v>2164</v>
      </c>
      <c r="K634" s="105">
        <v>23662</v>
      </c>
      <c r="L634" s="106">
        <f t="shared" ca="1" si="91"/>
        <v>55</v>
      </c>
      <c r="M634" s="104" t="s">
        <v>253</v>
      </c>
      <c r="N634" s="107" t="s">
        <v>220</v>
      </c>
      <c r="O634" s="104" t="str">
        <f t="shared" si="84"/>
        <v>ISLAM</v>
      </c>
      <c r="P634" s="104" t="s">
        <v>221</v>
      </c>
      <c r="Q634" s="104" t="s">
        <v>222</v>
      </c>
      <c r="R634" s="108">
        <v>1</v>
      </c>
      <c r="S634" s="104" t="s">
        <v>256</v>
      </c>
      <c r="T634" s="104" t="s">
        <v>283</v>
      </c>
      <c r="U634" s="104" t="s">
        <v>928</v>
      </c>
      <c r="V634" s="104" t="s">
        <v>2282</v>
      </c>
      <c r="W634" s="109" t="s">
        <v>2283</v>
      </c>
      <c r="X634" s="104" t="s">
        <v>400</v>
      </c>
      <c r="Y634" s="235" t="s">
        <v>2099</v>
      </c>
      <c r="Z634" s="104" t="s">
        <v>22</v>
      </c>
      <c r="AA634" s="104" t="s">
        <v>229</v>
      </c>
      <c r="AB634" s="104" t="s">
        <v>230</v>
      </c>
      <c r="AC634" s="104" t="s">
        <v>231</v>
      </c>
      <c r="AD634" s="99" t="str">
        <f t="shared" si="87"/>
        <v>INDONESIA</v>
      </c>
      <c r="AE634" s="110" t="s">
        <v>2100</v>
      </c>
      <c r="AF634" s="110" t="s">
        <v>809</v>
      </c>
      <c r="AG634" s="104" t="s">
        <v>166</v>
      </c>
      <c r="AH634" s="120"/>
      <c r="AI634" s="64" t="e">
        <f t="shared" si="88"/>
        <v>#N/A</v>
      </c>
      <c r="AJ634" s="64"/>
      <c r="AK634" s="104"/>
      <c r="AL634" s="124"/>
      <c r="AM634" s="124"/>
      <c r="AN634" s="124">
        <f t="shared" si="89"/>
        <v>0</v>
      </c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70">
        <f t="shared" si="93"/>
        <v>0</v>
      </c>
      <c r="AZ634" s="71"/>
    </row>
    <row r="635" spans="1:53">
      <c r="B635">
        <v>609</v>
      </c>
      <c r="C635">
        <v>66</v>
      </c>
      <c r="E635" s="121">
        <v>2</v>
      </c>
      <c r="F635" s="88" t="s">
        <v>2284</v>
      </c>
      <c r="G635" s="89" t="s">
        <v>2285</v>
      </c>
      <c r="H635" s="90" t="s">
        <v>16</v>
      </c>
      <c r="I635" s="91" t="str">
        <f t="shared" si="92"/>
        <v>PEREMPUAN</v>
      </c>
      <c r="J635" s="64" t="s">
        <v>2164</v>
      </c>
      <c r="K635" s="92">
        <v>25912</v>
      </c>
      <c r="L635" s="93">
        <f t="shared" ca="1" si="91"/>
        <v>49</v>
      </c>
      <c r="M635" s="64" t="s">
        <v>253</v>
      </c>
      <c r="N635" s="94" t="s">
        <v>220</v>
      </c>
      <c r="O635" s="64" t="str">
        <f t="shared" ref="O635:O699" si="94">IF(N635="1","ISLAM",IF(N635="2","KRISTEN",""))</f>
        <v>ISLAM</v>
      </c>
      <c r="P635" s="64" t="s">
        <v>221</v>
      </c>
      <c r="Q635" s="64" t="s">
        <v>245</v>
      </c>
      <c r="R635" s="95">
        <v>3</v>
      </c>
      <c r="S635" s="64" t="s">
        <v>256</v>
      </c>
      <c r="T635" s="64" t="s">
        <v>246</v>
      </c>
      <c r="U635" s="64" t="s">
        <v>2286</v>
      </c>
      <c r="V635" s="64" t="s">
        <v>2287</v>
      </c>
      <c r="W635" s="96" t="s">
        <v>2283</v>
      </c>
      <c r="X635" s="64" t="s">
        <v>400</v>
      </c>
      <c r="Y635" s="229" t="s">
        <v>2099</v>
      </c>
      <c r="Z635" s="64" t="s">
        <v>22</v>
      </c>
      <c r="AA635" s="64" t="s">
        <v>229</v>
      </c>
      <c r="AB635" s="64" t="s">
        <v>230</v>
      </c>
      <c r="AC635" s="64" t="s">
        <v>231</v>
      </c>
      <c r="AD635" t="str">
        <f t="shared" si="87"/>
        <v>INDONESIA</v>
      </c>
      <c r="AE635" s="122" t="s">
        <v>2100</v>
      </c>
      <c r="AF635" s="122" t="s">
        <v>809</v>
      </c>
      <c r="AG635" s="111" t="s">
        <v>166</v>
      </c>
      <c r="AH635" s="111"/>
      <c r="AI635" s="64">
        <f t="shared" si="88"/>
        <v>2</v>
      </c>
      <c r="AJ635" s="64"/>
      <c r="AK635" s="111"/>
      <c r="AN635" s="124">
        <f t="shared" si="89"/>
        <v>0</v>
      </c>
      <c r="AY635" s="70">
        <f t="shared" si="93"/>
        <v>0</v>
      </c>
    </row>
    <row r="636" spans="1:53">
      <c r="A636" s="121"/>
      <c r="B636">
        <v>610</v>
      </c>
      <c r="C636">
        <v>67</v>
      </c>
      <c r="E636" s="121">
        <v>3</v>
      </c>
      <c r="F636" s="143" t="s">
        <v>2288</v>
      </c>
      <c r="G636" s="144" t="s">
        <v>2289</v>
      </c>
      <c r="H636" s="145" t="s">
        <v>16</v>
      </c>
      <c r="I636" s="146" t="str">
        <f t="shared" si="92"/>
        <v>PEREMPUAN</v>
      </c>
      <c r="J636" s="120" t="s">
        <v>230</v>
      </c>
      <c r="K636" s="147">
        <v>35985</v>
      </c>
      <c r="L636" s="139">
        <f t="shared" ca="1" si="91"/>
        <v>21</v>
      </c>
      <c r="M636" s="120" t="s">
        <v>253</v>
      </c>
      <c r="N636" s="133" t="s">
        <v>220</v>
      </c>
      <c r="O636" s="120" t="str">
        <f t="shared" si="94"/>
        <v>ISLAM</v>
      </c>
      <c r="P636" s="120" t="s">
        <v>221</v>
      </c>
      <c r="Q636" s="120" t="s">
        <v>255</v>
      </c>
      <c r="R636" s="148">
        <v>4</v>
      </c>
      <c r="S636" s="120" t="s">
        <v>223</v>
      </c>
      <c r="T636" s="120" t="s">
        <v>246</v>
      </c>
      <c r="U636" s="120" t="s">
        <v>2285</v>
      </c>
      <c r="V636" s="120" t="s">
        <v>400</v>
      </c>
      <c r="W636" s="149" t="s">
        <v>2283</v>
      </c>
      <c r="X636" s="120" t="s">
        <v>400</v>
      </c>
      <c r="Y636" s="238" t="s">
        <v>2099</v>
      </c>
      <c r="Z636" s="120" t="s">
        <v>22</v>
      </c>
      <c r="AA636" s="120" t="s">
        <v>229</v>
      </c>
      <c r="AB636" s="120" t="s">
        <v>230</v>
      </c>
      <c r="AC636" s="120" t="s">
        <v>231</v>
      </c>
      <c r="AD636" s="121" t="str">
        <f t="shared" si="87"/>
        <v>INDONESIA</v>
      </c>
      <c r="AE636" s="110" t="s">
        <v>2100</v>
      </c>
      <c r="AF636" s="122" t="s">
        <v>809</v>
      </c>
      <c r="AG636" s="142" t="s">
        <v>166</v>
      </c>
      <c r="AH636" s="142"/>
      <c r="AI636" s="64">
        <f t="shared" si="88"/>
        <v>3</v>
      </c>
      <c r="AJ636" s="64"/>
      <c r="AK636" s="142"/>
      <c r="AL636" s="207"/>
      <c r="AM636" s="207"/>
      <c r="AN636" s="124">
        <f t="shared" si="89"/>
        <v>0</v>
      </c>
      <c r="AO636" s="239"/>
      <c r="AP636" s="239"/>
      <c r="AQ636" s="239"/>
      <c r="AR636" s="239"/>
      <c r="AS636" s="239"/>
      <c r="AT636" s="239"/>
      <c r="AU636" s="239"/>
      <c r="AV636" s="239"/>
      <c r="AW636" s="239"/>
      <c r="AX636" s="239"/>
      <c r="AY636" s="70">
        <f t="shared" si="93"/>
        <v>0</v>
      </c>
      <c r="BA636" s="121"/>
    </row>
    <row r="637" spans="1:53">
      <c r="B637">
        <v>612</v>
      </c>
      <c r="C637">
        <v>68</v>
      </c>
      <c r="D637">
        <v>19</v>
      </c>
      <c r="E637" s="99">
        <v>1</v>
      </c>
      <c r="F637" s="100" t="s">
        <v>2290</v>
      </c>
      <c r="G637" s="101" t="s">
        <v>2291</v>
      </c>
      <c r="H637" s="102" t="s">
        <v>23</v>
      </c>
      <c r="I637" s="103" t="str">
        <f t="shared" si="92"/>
        <v>LAKI LAKI</v>
      </c>
      <c r="J637" s="104" t="s">
        <v>2292</v>
      </c>
      <c r="K637" s="105">
        <v>21738</v>
      </c>
      <c r="L637" s="106">
        <f t="shared" ref="L637:L668" ca="1" si="95">DATEDIF(K637,TODAY(),"Y")</f>
        <v>60</v>
      </c>
      <c r="M637" s="104" t="s">
        <v>468</v>
      </c>
      <c r="N637" s="107" t="s">
        <v>220</v>
      </c>
      <c r="O637" s="104" t="str">
        <f t="shared" si="94"/>
        <v>ISLAM</v>
      </c>
      <c r="P637" s="104" t="s">
        <v>221</v>
      </c>
      <c r="Q637" s="104" t="s">
        <v>222</v>
      </c>
      <c r="R637" s="108">
        <v>1</v>
      </c>
      <c r="S637" s="104" t="s">
        <v>256</v>
      </c>
      <c r="T637" s="104" t="s">
        <v>674</v>
      </c>
      <c r="U637" s="104" t="s">
        <v>2293</v>
      </c>
      <c r="V637" s="104" t="s">
        <v>1597</v>
      </c>
      <c r="W637" s="109" t="s">
        <v>2294</v>
      </c>
      <c r="X637" s="104" t="s">
        <v>2291</v>
      </c>
      <c r="Y637" s="235" t="s">
        <v>2099</v>
      </c>
      <c r="Z637" s="104" t="s">
        <v>22</v>
      </c>
      <c r="AA637" s="104" t="s">
        <v>229</v>
      </c>
      <c r="AB637" s="104" t="s">
        <v>230</v>
      </c>
      <c r="AC637" s="104" t="s">
        <v>231</v>
      </c>
      <c r="AD637" s="99" t="str">
        <f t="shared" si="87"/>
        <v>INDONESIA</v>
      </c>
      <c r="AE637" s="122" t="s">
        <v>2100</v>
      </c>
      <c r="AF637" s="122" t="s">
        <v>809</v>
      </c>
      <c r="AG637" s="142" t="s">
        <v>244</v>
      </c>
      <c r="AH637" s="142"/>
      <c r="AI637" s="64" t="e">
        <f t="shared" ref="AI637:AI697" si="96">VLOOKUP(Q637,SHDK,2,FALSE)</f>
        <v>#N/A</v>
      </c>
      <c r="AJ637" s="64"/>
      <c r="AK637" s="142"/>
      <c r="AL637" s="207"/>
      <c r="AM637" s="207"/>
      <c r="AN637" s="124"/>
      <c r="AO637" s="239"/>
      <c r="AP637" s="239"/>
      <c r="AQ637" s="239"/>
      <c r="AR637" s="239"/>
      <c r="AS637" s="239"/>
      <c r="AT637" s="239"/>
      <c r="AU637" s="239"/>
      <c r="AV637" s="239"/>
      <c r="AW637" s="239"/>
      <c r="AX637" s="239"/>
      <c r="BA637" s="121"/>
    </row>
    <row r="638" spans="1:53" s="99" customFormat="1">
      <c r="A638"/>
      <c r="B638">
        <v>613</v>
      </c>
      <c r="C638">
        <v>69</v>
      </c>
      <c r="D638"/>
      <c r="E638" s="121">
        <v>2</v>
      </c>
      <c r="F638" s="88" t="s">
        <v>2295</v>
      </c>
      <c r="G638" s="89" t="s">
        <v>2296</v>
      </c>
      <c r="H638" s="90" t="s">
        <v>16</v>
      </c>
      <c r="I638" s="91" t="str">
        <f t="shared" si="92"/>
        <v>PEREMPUAN</v>
      </c>
      <c r="J638" s="64" t="s">
        <v>22</v>
      </c>
      <c r="K638" s="92">
        <v>24691</v>
      </c>
      <c r="L638" s="93">
        <f t="shared" ca="1" si="95"/>
        <v>52</v>
      </c>
      <c r="M638" s="64" t="s">
        <v>274</v>
      </c>
      <c r="N638" s="94" t="s">
        <v>220</v>
      </c>
      <c r="O638" s="64" t="str">
        <f t="shared" si="94"/>
        <v>ISLAM</v>
      </c>
      <c r="P638" s="64" t="s">
        <v>221</v>
      </c>
      <c r="Q638" s="64" t="s">
        <v>245</v>
      </c>
      <c r="R638" s="95">
        <v>3</v>
      </c>
      <c r="S638" s="64" t="s">
        <v>256</v>
      </c>
      <c r="T638" s="64" t="s">
        <v>246</v>
      </c>
      <c r="U638" s="64" t="s">
        <v>2297</v>
      </c>
      <c r="V638" s="64" t="s">
        <v>2298</v>
      </c>
      <c r="W638" s="96" t="s">
        <v>2294</v>
      </c>
      <c r="X638" s="64" t="s">
        <v>2291</v>
      </c>
      <c r="Y638" s="229" t="s">
        <v>2099</v>
      </c>
      <c r="Z638" s="64" t="s">
        <v>22</v>
      </c>
      <c r="AA638" s="64" t="s">
        <v>229</v>
      </c>
      <c r="AB638" s="64" t="s">
        <v>230</v>
      </c>
      <c r="AC638" s="64" t="s">
        <v>231</v>
      </c>
      <c r="AD638" t="str">
        <f t="shared" ref="AD638:AD697" si="97">IF(H638="L","INDONESIA",IF(H638="P","INDONESIA",""))</f>
        <v>INDONESIA</v>
      </c>
      <c r="AE638" s="110" t="s">
        <v>2100</v>
      </c>
      <c r="AF638" s="122" t="s">
        <v>809</v>
      </c>
      <c r="AG638" s="120" t="s">
        <v>760</v>
      </c>
      <c r="AH638" s="120"/>
      <c r="AI638" s="64">
        <f t="shared" si="96"/>
        <v>2</v>
      </c>
      <c r="AJ638" s="64"/>
      <c r="AK638" s="104"/>
      <c r="AL638" s="124"/>
      <c r="AM638" s="124"/>
      <c r="AN638" s="124">
        <f t="shared" si="89"/>
        <v>0</v>
      </c>
      <c r="AO638" s="125"/>
      <c r="AP638" s="125"/>
      <c r="AQ638" s="125"/>
      <c r="AR638" s="125"/>
      <c r="AS638" s="125"/>
      <c r="AT638" s="125"/>
      <c r="AU638" s="125"/>
      <c r="AV638" s="125"/>
      <c r="AW638" s="125"/>
      <c r="AX638" s="125"/>
      <c r="AY638" s="70">
        <f t="shared" si="93"/>
        <v>0</v>
      </c>
      <c r="AZ638" s="71"/>
    </row>
    <row r="639" spans="1:53">
      <c r="B639">
        <v>614</v>
      </c>
      <c r="C639">
        <v>70</v>
      </c>
      <c r="E639" s="121">
        <v>3</v>
      </c>
      <c r="F639" s="143" t="s">
        <v>2299</v>
      </c>
      <c r="G639" s="144" t="s">
        <v>2300</v>
      </c>
      <c r="H639" s="145" t="s">
        <v>23</v>
      </c>
      <c r="I639" s="146" t="str">
        <f t="shared" si="92"/>
        <v>LAKI LAKI</v>
      </c>
      <c r="J639" s="120" t="s">
        <v>22</v>
      </c>
      <c r="K639" s="147">
        <v>33435</v>
      </c>
      <c r="L639" s="139">
        <f t="shared" ca="1" si="95"/>
        <v>28</v>
      </c>
      <c r="M639" s="120" t="s">
        <v>274</v>
      </c>
      <c r="N639" s="133" t="s">
        <v>220</v>
      </c>
      <c r="O639" s="120" t="str">
        <f t="shared" si="94"/>
        <v>ISLAM</v>
      </c>
      <c r="P639" s="120" t="s">
        <v>254</v>
      </c>
      <c r="Q639" s="120" t="s">
        <v>255</v>
      </c>
      <c r="R639" s="148">
        <v>4</v>
      </c>
      <c r="S639" s="120" t="s">
        <v>344</v>
      </c>
      <c r="T639" s="120" t="s">
        <v>266</v>
      </c>
      <c r="U639" s="120" t="s">
        <v>2296</v>
      </c>
      <c r="V639" s="120" t="s">
        <v>2291</v>
      </c>
      <c r="W639" s="149" t="s">
        <v>2294</v>
      </c>
      <c r="X639" s="120" t="s">
        <v>2291</v>
      </c>
      <c r="Y639" s="238" t="s">
        <v>2099</v>
      </c>
      <c r="Z639" s="120" t="s">
        <v>22</v>
      </c>
      <c r="AA639" s="120" t="s">
        <v>229</v>
      </c>
      <c r="AB639" s="120" t="s">
        <v>230</v>
      </c>
      <c r="AC639" s="120" t="s">
        <v>231</v>
      </c>
      <c r="AD639" s="121" t="str">
        <f t="shared" si="97"/>
        <v>INDONESIA</v>
      </c>
      <c r="AE639" s="122" t="s">
        <v>2100</v>
      </c>
      <c r="AF639" s="122" t="s">
        <v>809</v>
      </c>
      <c r="AG639" s="142" t="s">
        <v>244</v>
      </c>
      <c r="AH639" s="142"/>
      <c r="AI639" s="64">
        <f t="shared" si="96"/>
        <v>3</v>
      </c>
      <c r="AJ639" s="64"/>
      <c r="AK639" s="142"/>
      <c r="AL639" s="207"/>
      <c r="AM639" s="207"/>
      <c r="AN639" s="124">
        <f t="shared" si="89"/>
        <v>0</v>
      </c>
      <c r="AO639" s="239"/>
      <c r="AP639" s="239"/>
      <c r="AQ639" s="239"/>
      <c r="AR639" s="239"/>
      <c r="AS639" s="239"/>
      <c r="AT639" s="239"/>
      <c r="AU639" s="239"/>
      <c r="AV639" s="239"/>
      <c r="AW639" s="239"/>
      <c r="AX639" s="239"/>
      <c r="AY639" s="70">
        <f t="shared" si="93"/>
        <v>0</v>
      </c>
      <c r="BA639" s="121"/>
    </row>
    <row r="640" spans="1:53" s="99" customFormat="1">
      <c r="A640" s="121"/>
      <c r="B640">
        <v>615</v>
      </c>
      <c r="C640">
        <v>71</v>
      </c>
      <c r="D640"/>
      <c r="E640" s="121">
        <v>4</v>
      </c>
      <c r="F640" s="88" t="s">
        <v>2301</v>
      </c>
      <c r="G640" s="89" t="s">
        <v>2302</v>
      </c>
      <c r="H640" s="90" t="s">
        <v>16</v>
      </c>
      <c r="I640" s="91" t="str">
        <f t="shared" si="92"/>
        <v>PEREMPUAN</v>
      </c>
      <c r="J640" s="64" t="s">
        <v>22</v>
      </c>
      <c r="K640" s="92">
        <v>35278</v>
      </c>
      <c r="L640" s="93">
        <f t="shared" ca="1" si="95"/>
        <v>23</v>
      </c>
      <c r="M640" s="64" t="s">
        <v>253</v>
      </c>
      <c r="N640" s="94" t="s">
        <v>220</v>
      </c>
      <c r="O640" s="64" t="str">
        <f t="shared" si="94"/>
        <v>ISLAM</v>
      </c>
      <c r="P640" s="64" t="s">
        <v>254</v>
      </c>
      <c r="Q640" s="64" t="s">
        <v>255</v>
      </c>
      <c r="R640" s="95">
        <v>4</v>
      </c>
      <c r="S640" s="64" t="s">
        <v>223</v>
      </c>
      <c r="T640" s="64" t="s">
        <v>266</v>
      </c>
      <c r="U640" s="64" t="s">
        <v>2296</v>
      </c>
      <c r="V640" s="64" t="s">
        <v>2291</v>
      </c>
      <c r="W640" s="96" t="s">
        <v>2294</v>
      </c>
      <c r="X640" s="64" t="s">
        <v>2291</v>
      </c>
      <c r="Y640" s="229" t="s">
        <v>2099</v>
      </c>
      <c r="Z640" s="64" t="s">
        <v>22</v>
      </c>
      <c r="AA640" s="64" t="s">
        <v>229</v>
      </c>
      <c r="AB640" s="64" t="s">
        <v>230</v>
      </c>
      <c r="AC640" s="64" t="s">
        <v>231</v>
      </c>
      <c r="AD640" t="str">
        <f t="shared" si="97"/>
        <v>INDONESIA</v>
      </c>
      <c r="AE640" s="110" t="s">
        <v>2100</v>
      </c>
      <c r="AF640" s="122" t="s">
        <v>809</v>
      </c>
      <c r="AG640" s="142" t="s">
        <v>244</v>
      </c>
      <c r="AH640" s="142"/>
      <c r="AI640" s="64">
        <f t="shared" si="96"/>
        <v>3</v>
      </c>
      <c r="AJ640" s="64"/>
      <c r="AK640" s="142"/>
      <c r="AL640" s="124"/>
      <c r="AM640" s="124"/>
      <c r="AN640" s="124">
        <f t="shared" ref="AN640:AN660" si="98">AL640-AM640</f>
        <v>0</v>
      </c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70">
        <f t="shared" si="93"/>
        <v>0</v>
      </c>
      <c r="AZ640" s="71"/>
    </row>
    <row r="641" spans="1:53">
      <c r="B641">
        <v>616</v>
      </c>
      <c r="C641">
        <v>72</v>
      </c>
      <c r="D641">
        <v>20</v>
      </c>
      <c r="E641" s="99">
        <v>1</v>
      </c>
      <c r="F641" s="100" t="s">
        <v>2303</v>
      </c>
      <c r="G641" s="101" t="s">
        <v>2304</v>
      </c>
      <c r="H641" s="102" t="s">
        <v>23</v>
      </c>
      <c r="I641" s="103" t="str">
        <f t="shared" si="92"/>
        <v>LAKI LAKI</v>
      </c>
      <c r="J641" s="104" t="s">
        <v>219</v>
      </c>
      <c r="K641" s="105">
        <v>22960</v>
      </c>
      <c r="L641" s="106">
        <f t="shared" ca="1" si="95"/>
        <v>57</v>
      </c>
      <c r="M641" s="104" t="s">
        <v>274</v>
      </c>
      <c r="N641" s="107" t="s">
        <v>220</v>
      </c>
      <c r="O641" s="104" t="str">
        <f t="shared" si="94"/>
        <v>ISLAM</v>
      </c>
      <c r="P641" s="104" t="s">
        <v>221</v>
      </c>
      <c r="Q641" s="104" t="s">
        <v>222</v>
      </c>
      <c r="R641" s="108">
        <v>1</v>
      </c>
      <c r="S641" s="104" t="s">
        <v>256</v>
      </c>
      <c r="T641" s="104" t="s">
        <v>283</v>
      </c>
      <c r="U641" s="104" t="s">
        <v>2305</v>
      </c>
      <c r="V641" s="104" t="s">
        <v>2306</v>
      </c>
      <c r="W641" s="109" t="s">
        <v>2307</v>
      </c>
      <c r="X641" s="104" t="s">
        <v>2308</v>
      </c>
      <c r="Y641" s="235" t="s">
        <v>2099</v>
      </c>
      <c r="Z641" s="104" t="s">
        <v>22</v>
      </c>
      <c r="AA641" s="104" t="s">
        <v>229</v>
      </c>
      <c r="AB641" s="104" t="s">
        <v>230</v>
      </c>
      <c r="AC641" s="104" t="s">
        <v>231</v>
      </c>
      <c r="AD641" s="99" t="str">
        <f t="shared" si="97"/>
        <v>INDONESIA</v>
      </c>
      <c r="AE641" s="122" t="s">
        <v>2100</v>
      </c>
      <c r="AF641" s="110" t="s">
        <v>809</v>
      </c>
      <c r="AG641" s="142" t="s">
        <v>166</v>
      </c>
      <c r="AH641" s="142"/>
      <c r="AI641" s="64" t="e">
        <f t="shared" si="96"/>
        <v>#N/A</v>
      </c>
      <c r="AJ641" s="64"/>
      <c r="AK641" s="142"/>
      <c r="AN641" s="124">
        <f t="shared" si="98"/>
        <v>0</v>
      </c>
      <c r="AY641" s="70">
        <f t="shared" si="93"/>
        <v>0</v>
      </c>
    </row>
    <row r="642" spans="1:53">
      <c r="A642" s="121"/>
      <c r="B642">
        <v>617</v>
      </c>
      <c r="C642">
        <v>73</v>
      </c>
      <c r="E642" s="121">
        <v>2</v>
      </c>
      <c r="F642" s="160" t="s">
        <v>2309</v>
      </c>
      <c r="G642" s="89" t="s">
        <v>2310</v>
      </c>
      <c r="H642" s="90" t="s">
        <v>16</v>
      </c>
      <c r="I642" s="91" t="str">
        <f t="shared" si="92"/>
        <v>PEREMPUAN</v>
      </c>
      <c r="J642" s="64" t="s">
        <v>219</v>
      </c>
      <c r="K642" s="92">
        <v>25287</v>
      </c>
      <c r="L642" s="93">
        <f t="shared" ca="1" si="95"/>
        <v>51</v>
      </c>
      <c r="M642" s="64" t="s">
        <v>476</v>
      </c>
      <c r="N642" s="94" t="s">
        <v>220</v>
      </c>
      <c r="O642" s="64" t="str">
        <f t="shared" si="94"/>
        <v>ISLAM</v>
      </c>
      <c r="P642" s="64" t="s">
        <v>221</v>
      </c>
      <c r="Q642" s="64" t="s">
        <v>245</v>
      </c>
      <c r="R642" s="95">
        <v>3</v>
      </c>
      <c r="S642" s="64" t="s">
        <v>256</v>
      </c>
      <c r="T642" s="64" t="s">
        <v>246</v>
      </c>
      <c r="U642" s="64" t="s">
        <v>2311</v>
      </c>
      <c r="V642" s="64" t="s">
        <v>2312</v>
      </c>
      <c r="W642" s="96" t="s">
        <v>2307</v>
      </c>
      <c r="X642" s="120" t="s">
        <v>2308</v>
      </c>
      <c r="Y642" s="229" t="s">
        <v>2099</v>
      </c>
      <c r="Z642" s="64" t="s">
        <v>22</v>
      </c>
      <c r="AA642" s="64" t="s">
        <v>229</v>
      </c>
      <c r="AB642" s="64" t="s">
        <v>230</v>
      </c>
      <c r="AC642" s="64" t="s">
        <v>231</v>
      </c>
      <c r="AD642" t="str">
        <f t="shared" si="97"/>
        <v>INDONESIA</v>
      </c>
      <c r="AE642" s="110" t="s">
        <v>2100</v>
      </c>
      <c r="AF642" s="122" t="s">
        <v>809</v>
      </c>
      <c r="AG642" s="142" t="s">
        <v>166</v>
      </c>
      <c r="AH642" s="142"/>
      <c r="AI642" s="64">
        <f t="shared" si="96"/>
        <v>2</v>
      </c>
      <c r="AJ642" s="64"/>
      <c r="AK642" s="142"/>
      <c r="AN642" s="124">
        <f t="shared" si="98"/>
        <v>0</v>
      </c>
      <c r="AY642" s="70">
        <f t="shared" si="93"/>
        <v>0</v>
      </c>
    </row>
    <row r="643" spans="1:53">
      <c r="B643">
        <v>618</v>
      </c>
      <c r="C643">
        <v>74</v>
      </c>
      <c r="E643" s="121">
        <v>3</v>
      </c>
      <c r="F643" s="88" t="s">
        <v>2313</v>
      </c>
      <c r="G643" s="89" t="s">
        <v>2314</v>
      </c>
      <c r="H643" s="90" t="s">
        <v>16</v>
      </c>
      <c r="I643" s="91" t="str">
        <f t="shared" si="92"/>
        <v>PEREMPUAN</v>
      </c>
      <c r="J643" s="64" t="s">
        <v>230</v>
      </c>
      <c r="K643" s="92">
        <v>35998</v>
      </c>
      <c r="L643" s="93">
        <f t="shared" ca="1" si="95"/>
        <v>21</v>
      </c>
      <c r="M643" s="64" t="s">
        <v>282</v>
      </c>
      <c r="N643" s="94" t="s">
        <v>220</v>
      </c>
      <c r="O643" s="64" t="str">
        <f t="shared" si="94"/>
        <v>ISLAM</v>
      </c>
      <c r="P643" s="64" t="s">
        <v>254</v>
      </c>
      <c r="Q643" s="64" t="s">
        <v>255</v>
      </c>
      <c r="R643" s="95">
        <v>4</v>
      </c>
      <c r="S643" s="64" t="s">
        <v>223</v>
      </c>
      <c r="T643" s="64" t="s">
        <v>266</v>
      </c>
      <c r="U643" s="64" t="s">
        <v>2310</v>
      </c>
      <c r="V643" s="64" t="s">
        <v>2304</v>
      </c>
      <c r="W643" s="96" t="s">
        <v>2307</v>
      </c>
      <c r="X643" s="120" t="s">
        <v>2308</v>
      </c>
      <c r="Y643" s="229" t="s">
        <v>2099</v>
      </c>
      <c r="Z643" s="64" t="s">
        <v>22</v>
      </c>
      <c r="AA643" s="64" t="s">
        <v>229</v>
      </c>
      <c r="AB643" s="64" t="s">
        <v>230</v>
      </c>
      <c r="AC643" s="64" t="s">
        <v>231</v>
      </c>
      <c r="AD643" t="str">
        <f t="shared" si="97"/>
        <v>INDONESIA</v>
      </c>
      <c r="AE643" s="122" t="s">
        <v>2100</v>
      </c>
      <c r="AF643" s="122" t="s">
        <v>809</v>
      </c>
      <c r="AG643" s="142" t="s">
        <v>166</v>
      </c>
      <c r="AH643" s="142"/>
      <c r="AI643" s="64">
        <f t="shared" si="96"/>
        <v>3</v>
      </c>
      <c r="AJ643" s="64"/>
      <c r="AK643" s="142"/>
      <c r="AL643" s="207"/>
      <c r="AM643" s="207"/>
      <c r="AN643" s="124">
        <f t="shared" si="98"/>
        <v>0</v>
      </c>
      <c r="AO643" s="239"/>
      <c r="AP643" s="239"/>
      <c r="AQ643" s="239"/>
      <c r="AR643" s="239"/>
      <c r="AS643" s="239"/>
      <c r="AT643" s="239"/>
      <c r="AU643" s="239"/>
      <c r="AV643" s="239"/>
      <c r="AW643" s="239"/>
      <c r="AX643" s="239"/>
      <c r="AY643" s="70">
        <f t="shared" si="93"/>
        <v>0</v>
      </c>
      <c r="BA643" s="121"/>
    </row>
    <row r="644" spans="1:53">
      <c r="B644">
        <v>619</v>
      </c>
      <c r="C644">
        <v>75</v>
      </c>
      <c r="D644">
        <v>21</v>
      </c>
      <c r="E644" s="99">
        <v>1</v>
      </c>
      <c r="F644" s="100" t="s">
        <v>2315</v>
      </c>
      <c r="G644" s="101" t="s">
        <v>111</v>
      </c>
      <c r="H644" s="102" t="s">
        <v>23</v>
      </c>
      <c r="I644" s="103" t="str">
        <f t="shared" si="92"/>
        <v>LAKI LAKI</v>
      </c>
      <c r="J644" s="104" t="s">
        <v>337</v>
      </c>
      <c r="K644" s="105">
        <v>27278</v>
      </c>
      <c r="L644" s="106">
        <f t="shared" ca="1" si="95"/>
        <v>45</v>
      </c>
      <c r="M644" s="104" t="s">
        <v>253</v>
      </c>
      <c r="N644" s="107" t="s">
        <v>220</v>
      </c>
      <c r="O644" s="104" t="str">
        <f t="shared" si="94"/>
        <v>ISLAM</v>
      </c>
      <c r="P644" s="104" t="s">
        <v>221</v>
      </c>
      <c r="Q644" s="104" t="s">
        <v>222</v>
      </c>
      <c r="R644" s="108">
        <v>1</v>
      </c>
      <c r="S644" s="104" t="s">
        <v>289</v>
      </c>
      <c r="T644" s="104" t="s">
        <v>283</v>
      </c>
      <c r="U644" s="104" t="s">
        <v>2316</v>
      </c>
      <c r="V644" s="104" t="s">
        <v>2317</v>
      </c>
      <c r="W644" s="109" t="s">
        <v>2318</v>
      </c>
      <c r="X644" s="104" t="s">
        <v>111</v>
      </c>
      <c r="Y644" s="235" t="s">
        <v>2099</v>
      </c>
      <c r="Z644" s="104" t="s">
        <v>22</v>
      </c>
      <c r="AA644" s="104" t="s">
        <v>229</v>
      </c>
      <c r="AB644" s="104" t="s">
        <v>230</v>
      </c>
      <c r="AC644" s="104" t="s">
        <v>231</v>
      </c>
      <c r="AD644" s="99" t="str">
        <f t="shared" si="97"/>
        <v>INDONESIA</v>
      </c>
      <c r="AE644" s="110" t="s">
        <v>2100</v>
      </c>
      <c r="AF644" s="97" t="s">
        <v>809</v>
      </c>
      <c r="AG644" s="142" t="s">
        <v>166</v>
      </c>
      <c r="AH644" s="142"/>
      <c r="AI644" s="64" t="e">
        <f t="shared" si="96"/>
        <v>#N/A</v>
      </c>
      <c r="AJ644" s="64"/>
      <c r="AK644" s="142"/>
      <c r="AN644" s="124">
        <f t="shared" si="98"/>
        <v>0</v>
      </c>
      <c r="AY644" s="70">
        <f t="shared" si="93"/>
        <v>0</v>
      </c>
    </row>
    <row r="645" spans="1:53" s="99" customFormat="1">
      <c r="A645"/>
      <c r="B645">
        <v>620</v>
      </c>
      <c r="C645">
        <v>76</v>
      </c>
      <c r="D645"/>
      <c r="E645" s="121">
        <v>2</v>
      </c>
      <c r="F645" s="88" t="s">
        <v>2319</v>
      </c>
      <c r="G645" s="89" t="s">
        <v>2320</v>
      </c>
      <c r="H645" s="90" t="s">
        <v>16</v>
      </c>
      <c r="I645" s="91" t="str">
        <f t="shared" si="92"/>
        <v>PEREMPUAN</v>
      </c>
      <c r="J645" s="64" t="s">
        <v>583</v>
      </c>
      <c r="K645" s="92">
        <v>30916</v>
      </c>
      <c r="L645" s="93">
        <f t="shared" ca="1" si="95"/>
        <v>35</v>
      </c>
      <c r="M645" s="64" t="s">
        <v>282</v>
      </c>
      <c r="N645" s="94" t="s">
        <v>220</v>
      </c>
      <c r="O645" s="64" t="str">
        <f t="shared" si="94"/>
        <v>ISLAM</v>
      </c>
      <c r="P645" s="64" t="s">
        <v>221</v>
      </c>
      <c r="Q645" s="64" t="s">
        <v>245</v>
      </c>
      <c r="R645" s="95">
        <v>3</v>
      </c>
      <c r="S645" s="64" t="s">
        <v>289</v>
      </c>
      <c r="T645" s="64" t="s">
        <v>246</v>
      </c>
      <c r="U645" s="64" t="s">
        <v>2321</v>
      </c>
      <c r="V645" s="64" t="s">
        <v>2322</v>
      </c>
      <c r="W645" s="398" t="s">
        <v>2318</v>
      </c>
      <c r="X645" s="64" t="s">
        <v>111</v>
      </c>
      <c r="Y645" s="229" t="s">
        <v>2099</v>
      </c>
      <c r="Z645" s="64" t="s">
        <v>22</v>
      </c>
      <c r="AA645" s="64" t="s">
        <v>229</v>
      </c>
      <c r="AB645" s="64" t="s">
        <v>230</v>
      </c>
      <c r="AC645" s="64" t="s">
        <v>231</v>
      </c>
      <c r="AD645" t="str">
        <f t="shared" si="97"/>
        <v>INDONESIA</v>
      </c>
      <c r="AE645" s="122" t="s">
        <v>2100</v>
      </c>
      <c r="AF645" s="122" t="s">
        <v>809</v>
      </c>
      <c r="AG645" s="120" t="s">
        <v>166</v>
      </c>
      <c r="AH645" s="120"/>
      <c r="AI645" s="64">
        <f t="shared" si="96"/>
        <v>2</v>
      </c>
      <c r="AJ645" s="64"/>
      <c r="AK645" s="104"/>
      <c r="AL645" s="124"/>
      <c r="AM645" s="124"/>
      <c r="AN645" s="124">
        <f t="shared" si="98"/>
        <v>0</v>
      </c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70">
        <f t="shared" si="93"/>
        <v>0</v>
      </c>
      <c r="AZ645" s="71"/>
    </row>
    <row r="646" spans="1:53">
      <c r="B646">
        <v>621</v>
      </c>
      <c r="C646">
        <v>77</v>
      </c>
      <c r="E646" s="121">
        <v>3</v>
      </c>
      <c r="F646" s="88" t="s">
        <v>2323</v>
      </c>
      <c r="G646" s="89" t="s">
        <v>2324</v>
      </c>
      <c r="H646" s="90" t="s">
        <v>16</v>
      </c>
      <c r="I646" s="91" t="str">
        <f t="shared" si="92"/>
        <v>PEREMPUAN</v>
      </c>
      <c r="J646" s="64" t="s">
        <v>230</v>
      </c>
      <c r="K646" s="92">
        <v>38059</v>
      </c>
      <c r="L646" s="93">
        <f t="shared" ca="1" si="95"/>
        <v>16</v>
      </c>
      <c r="M646" s="64" t="s">
        <v>253</v>
      </c>
      <c r="N646" s="94" t="s">
        <v>220</v>
      </c>
      <c r="O646" s="64" t="str">
        <f t="shared" si="94"/>
        <v>ISLAM</v>
      </c>
      <c r="P646" s="64" t="s">
        <v>254</v>
      </c>
      <c r="Q646" s="64" t="s">
        <v>255</v>
      </c>
      <c r="R646" s="95">
        <v>4</v>
      </c>
      <c r="S646" s="64" t="s">
        <v>2325</v>
      </c>
      <c r="T646" s="64" t="s">
        <v>266</v>
      </c>
      <c r="U646" s="64" t="s">
        <v>2320</v>
      </c>
      <c r="V646" s="64" t="s">
        <v>111</v>
      </c>
      <c r="W646" s="96" t="s">
        <v>2318</v>
      </c>
      <c r="X646" s="64" t="s">
        <v>111</v>
      </c>
      <c r="Y646" s="229" t="s">
        <v>2099</v>
      </c>
      <c r="Z646" s="64" t="s">
        <v>22</v>
      </c>
      <c r="AA646" s="64" t="s">
        <v>229</v>
      </c>
      <c r="AB646" s="64" t="s">
        <v>230</v>
      </c>
      <c r="AC646" s="64" t="s">
        <v>231</v>
      </c>
      <c r="AD646" t="str">
        <f t="shared" si="97"/>
        <v>INDONESIA</v>
      </c>
      <c r="AE646" s="110" t="s">
        <v>2100</v>
      </c>
      <c r="AF646" s="122" t="s">
        <v>809</v>
      </c>
      <c r="AG646" s="111" t="s">
        <v>166</v>
      </c>
      <c r="AH646" s="111"/>
      <c r="AI646" s="64">
        <f t="shared" si="96"/>
        <v>3</v>
      </c>
      <c r="AJ646" s="64"/>
      <c r="AK646" s="111"/>
      <c r="AN646" s="124">
        <f t="shared" si="98"/>
        <v>0</v>
      </c>
      <c r="AY646" s="70">
        <f t="shared" si="93"/>
        <v>0</v>
      </c>
    </row>
    <row r="647" spans="1:53">
      <c r="A647" s="121"/>
      <c r="B647">
        <v>622</v>
      </c>
      <c r="C647">
        <v>78</v>
      </c>
      <c r="E647" s="121">
        <v>4</v>
      </c>
      <c r="F647" s="193" t="s">
        <v>2326</v>
      </c>
      <c r="G647" s="144" t="s">
        <v>2327</v>
      </c>
      <c r="H647" s="145" t="s">
        <v>16</v>
      </c>
      <c r="I647" s="146" t="str">
        <f t="shared" si="92"/>
        <v>PEREMPUAN</v>
      </c>
      <c r="J647" s="120" t="s">
        <v>230</v>
      </c>
      <c r="K647" s="147">
        <v>40341</v>
      </c>
      <c r="L647" s="139">
        <f t="shared" ca="1" si="95"/>
        <v>9</v>
      </c>
      <c r="M647" s="120"/>
      <c r="N647" s="187" t="s">
        <v>220</v>
      </c>
      <c r="O647" s="120" t="str">
        <f t="shared" si="94"/>
        <v>ISLAM</v>
      </c>
      <c r="P647" s="120" t="s">
        <v>254</v>
      </c>
      <c r="Q647" s="120" t="s">
        <v>255</v>
      </c>
      <c r="R647" s="148">
        <v>4</v>
      </c>
      <c r="S647" s="120" t="s">
        <v>265</v>
      </c>
      <c r="T647" s="120" t="s">
        <v>270</v>
      </c>
      <c r="U647" s="120" t="s">
        <v>2320</v>
      </c>
      <c r="V647" s="120" t="s">
        <v>111</v>
      </c>
      <c r="W647" s="399" t="s">
        <v>2318</v>
      </c>
      <c r="X647" s="120" t="s">
        <v>111</v>
      </c>
      <c r="Y647" s="238" t="s">
        <v>2099</v>
      </c>
      <c r="Z647" s="120" t="s">
        <v>22</v>
      </c>
      <c r="AA647" s="120" t="s">
        <v>229</v>
      </c>
      <c r="AB647" s="120" t="s">
        <v>230</v>
      </c>
      <c r="AC647" s="120" t="s">
        <v>231</v>
      </c>
      <c r="AD647" s="121" t="str">
        <f t="shared" si="97"/>
        <v>INDONESIA</v>
      </c>
      <c r="AE647" s="122" t="s">
        <v>2100</v>
      </c>
      <c r="AF647" s="122" t="s">
        <v>809</v>
      </c>
      <c r="AG647" s="142" t="s">
        <v>166</v>
      </c>
      <c r="AH647" s="142"/>
      <c r="AI647" s="64">
        <f t="shared" si="96"/>
        <v>3</v>
      </c>
      <c r="AJ647" s="64"/>
      <c r="AK647" s="142"/>
      <c r="AN647" s="124">
        <f t="shared" si="98"/>
        <v>0</v>
      </c>
      <c r="AY647" s="70">
        <f t="shared" si="93"/>
        <v>0</v>
      </c>
    </row>
    <row r="648" spans="1:53">
      <c r="B648">
        <v>624</v>
      </c>
      <c r="C648">
        <v>79</v>
      </c>
      <c r="D648">
        <v>22</v>
      </c>
      <c r="E648" s="99">
        <v>1</v>
      </c>
      <c r="F648" s="100" t="s">
        <v>2328</v>
      </c>
      <c r="G648" s="101" t="s">
        <v>2329</v>
      </c>
      <c r="H648" s="102" t="s">
        <v>23</v>
      </c>
      <c r="I648" s="103" t="str">
        <f t="shared" si="92"/>
        <v>LAKI LAKI</v>
      </c>
      <c r="J648" s="104" t="s">
        <v>376</v>
      </c>
      <c r="K648" s="105">
        <v>26285</v>
      </c>
      <c r="L648" s="106">
        <f t="shared" ca="1" si="95"/>
        <v>48</v>
      </c>
      <c r="M648" s="104" t="s">
        <v>253</v>
      </c>
      <c r="N648" s="107" t="s">
        <v>1533</v>
      </c>
      <c r="O648" s="104" t="str">
        <f t="shared" si="94"/>
        <v>KRISTEN</v>
      </c>
      <c r="P648" s="104" t="s">
        <v>221</v>
      </c>
      <c r="Q648" s="104" t="s">
        <v>222</v>
      </c>
      <c r="R648" s="108">
        <v>1</v>
      </c>
      <c r="S648" s="104" t="s">
        <v>223</v>
      </c>
      <c r="T648" s="104" t="s">
        <v>2330</v>
      </c>
      <c r="U648" s="104" t="s">
        <v>2331</v>
      </c>
      <c r="V648" s="104" t="s">
        <v>2332</v>
      </c>
      <c r="W648" s="109" t="s">
        <v>2333</v>
      </c>
      <c r="X648" s="104" t="s">
        <v>2329</v>
      </c>
      <c r="Y648" s="235" t="s">
        <v>2099</v>
      </c>
      <c r="Z648" s="104" t="s">
        <v>22</v>
      </c>
      <c r="AA648" s="104" t="s">
        <v>229</v>
      </c>
      <c r="AB648" s="104" t="s">
        <v>230</v>
      </c>
      <c r="AC648" s="104" t="s">
        <v>231</v>
      </c>
      <c r="AD648" s="99" t="str">
        <f t="shared" si="97"/>
        <v>INDONESIA</v>
      </c>
      <c r="AE648" s="110" t="s">
        <v>2100</v>
      </c>
      <c r="AF648" s="110" t="s">
        <v>809</v>
      </c>
      <c r="AG648" s="142" t="s">
        <v>381</v>
      </c>
      <c r="AH648" s="142"/>
      <c r="AI648" s="64" t="e">
        <f t="shared" si="96"/>
        <v>#N/A</v>
      </c>
      <c r="AJ648" s="64"/>
      <c r="AK648" s="142"/>
      <c r="AN648" s="124">
        <f t="shared" si="98"/>
        <v>0</v>
      </c>
      <c r="AY648" s="70">
        <f t="shared" si="93"/>
        <v>0</v>
      </c>
    </row>
    <row r="649" spans="1:53">
      <c r="A649" s="121"/>
      <c r="B649">
        <v>625</v>
      </c>
      <c r="C649">
        <v>80</v>
      </c>
      <c r="E649" s="121">
        <v>2</v>
      </c>
      <c r="F649" s="143" t="s">
        <v>2334</v>
      </c>
      <c r="G649" s="144" t="s">
        <v>2335</v>
      </c>
      <c r="H649" s="145" t="s">
        <v>16</v>
      </c>
      <c r="I649" s="146" t="str">
        <f t="shared" si="92"/>
        <v>PEREMPUAN</v>
      </c>
      <c r="J649" s="120" t="s">
        <v>376</v>
      </c>
      <c r="K649" s="147">
        <v>26825</v>
      </c>
      <c r="L649" s="139">
        <f t="shared" ca="1" si="95"/>
        <v>46</v>
      </c>
      <c r="M649" s="120" t="s">
        <v>253</v>
      </c>
      <c r="N649" s="133" t="s">
        <v>1533</v>
      </c>
      <c r="O649" s="120" t="str">
        <f t="shared" si="94"/>
        <v>KRISTEN</v>
      </c>
      <c r="P649" s="120" t="s">
        <v>221</v>
      </c>
      <c r="Q649" s="120" t="s">
        <v>245</v>
      </c>
      <c r="R649" s="148">
        <v>3</v>
      </c>
      <c r="S649" s="120" t="s">
        <v>223</v>
      </c>
      <c r="T649" s="120" t="s">
        <v>246</v>
      </c>
      <c r="U649" s="120" t="s">
        <v>2336</v>
      </c>
      <c r="V649" s="120" t="s">
        <v>2337</v>
      </c>
      <c r="W649" s="149" t="s">
        <v>2333</v>
      </c>
      <c r="X649" s="120" t="s">
        <v>2329</v>
      </c>
      <c r="Y649" s="238" t="s">
        <v>2099</v>
      </c>
      <c r="Z649" s="120" t="s">
        <v>22</v>
      </c>
      <c r="AA649" s="120" t="s">
        <v>229</v>
      </c>
      <c r="AB649" s="120" t="s">
        <v>230</v>
      </c>
      <c r="AC649" s="120" t="s">
        <v>231</v>
      </c>
      <c r="AD649" s="121" t="str">
        <f t="shared" si="97"/>
        <v>INDONESIA</v>
      </c>
      <c r="AE649" s="122" t="s">
        <v>2100</v>
      </c>
      <c r="AF649" s="97" t="s">
        <v>809</v>
      </c>
      <c r="AG649" s="142" t="s">
        <v>381</v>
      </c>
      <c r="AH649" s="142"/>
      <c r="AI649" s="64">
        <f t="shared" si="96"/>
        <v>2</v>
      </c>
      <c r="AJ649" s="64"/>
      <c r="AK649" s="142"/>
      <c r="AN649" s="124">
        <f t="shared" si="98"/>
        <v>0</v>
      </c>
      <c r="AY649" s="70">
        <f t="shared" si="93"/>
        <v>0</v>
      </c>
    </row>
    <row r="650" spans="1:53">
      <c r="B650">
        <v>626</v>
      </c>
      <c r="C650">
        <v>81</v>
      </c>
      <c r="E650" s="121">
        <v>3</v>
      </c>
      <c r="F650" s="88" t="s">
        <v>2338</v>
      </c>
      <c r="G650" s="89" t="s">
        <v>2339</v>
      </c>
      <c r="H650" s="90" t="s">
        <v>16</v>
      </c>
      <c r="I650" s="91" t="str">
        <f t="shared" si="92"/>
        <v>PEREMPUAN</v>
      </c>
      <c r="J650" s="64" t="s">
        <v>230</v>
      </c>
      <c r="K650" s="92">
        <v>36731</v>
      </c>
      <c r="L650" s="93">
        <f t="shared" ca="1" si="95"/>
        <v>19</v>
      </c>
      <c r="M650" s="64" t="s">
        <v>253</v>
      </c>
      <c r="N650" s="94" t="s">
        <v>1533</v>
      </c>
      <c r="O650" s="64" t="str">
        <f t="shared" si="94"/>
        <v>KRISTEN</v>
      </c>
      <c r="P650" s="64" t="s">
        <v>254</v>
      </c>
      <c r="Q650" s="64" t="s">
        <v>255</v>
      </c>
      <c r="R650" s="95">
        <v>4</v>
      </c>
      <c r="S650" s="64" t="s">
        <v>348</v>
      </c>
      <c r="T650" s="64" t="s">
        <v>266</v>
      </c>
      <c r="U650" s="64" t="s">
        <v>2335</v>
      </c>
      <c r="V650" s="64" t="s">
        <v>2329</v>
      </c>
      <c r="W650" s="96" t="s">
        <v>2333</v>
      </c>
      <c r="X650" s="64" t="s">
        <v>2329</v>
      </c>
      <c r="Y650" s="229" t="s">
        <v>2099</v>
      </c>
      <c r="Z650" s="64" t="s">
        <v>22</v>
      </c>
      <c r="AA650" s="64" t="s">
        <v>229</v>
      </c>
      <c r="AB650" s="64" t="s">
        <v>230</v>
      </c>
      <c r="AC650" s="64" t="s">
        <v>231</v>
      </c>
      <c r="AD650" t="str">
        <f t="shared" si="97"/>
        <v>INDONESIA</v>
      </c>
      <c r="AE650" s="110" t="s">
        <v>2100</v>
      </c>
      <c r="AF650" s="122" t="s">
        <v>809</v>
      </c>
      <c r="AG650" s="142" t="s">
        <v>381</v>
      </c>
      <c r="AH650" s="142"/>
      <c r="AI650" s="64">
        <f t="shared" si="96"/>
        <v>3</v>
      </c>
      <c r="AJ650" s="64"/>
      <c r="AK650" s="142"/>
      <c r="AL650" s="207"/>
      <c r="AM650" s="207"/>
      <c r="AN650" s="124">
        <f t="shared" si="98"/>
        <v>0</v>
      </c>
      <c r="AO650" s="239"/>
      <c r="AP650" s="239"/>
      <c r="AQ650" s="239"/>
      <c r="AR650" s="239"/>
      <c r="AS650" s="239"/>
      <c r="AT650" s="239"/>
      <c r="AU650" s="239"/>
      <c r="AV650" s="239"/>
      <c r="AW650" s="239"/>
      <c r="AX650" s="239"/>
      <c r="AY650" s="70">
        <f t="shared" si="93"/>
        <v>0</v>
      </c>
      <c r="BA650" s="121"/>
    </row>
    <row r="651" spans="1:53">
      <c r="B651">
        <v>627</v>
      </c>
      <c r="C651">
        <v>82</v>
      </c>
      <c r="E651" s="121">
        <v>4</v>
      </c>
      <c r="F651" s="98" t="s">
        <v>2340</v>
      </c>
      <c r="G651" s="89" t="s">
        <v>2341</v>
      </c>
      <c r="H651" s="90" t="s">
        <v>16</v>
      </c>
      <c r="I651" s="91" t="str">
        <f t="shared" si="92"/>
        <v>PEREMPUAN</v>
      </c>
      <c r="J651" s="64" t="s">
        <v>230</v>
      </c>
      <c r="K651" s="92">
        <v>38313</v>
      </c>
      <c r="L651" s="93">
        <f t="shared" ca="1" si="95"/>
        <v>15</v>
      </c>
      <c r="M651" s="64" t="s">
        <v>253</v>
      </c>
      <c r="N651" s="94" t="s">
        <v>1533</v>
      </c>
      <c r="O651" s="64" t="str">
        <f t="shared" si="94"/>
        <v>KRISTEN</v>
      </c>
      <c r="P651" s="64" t="s">
        <v>254</v>
      </c>
      <c r="Q651" s="64" t="s">
        <v>255</v>
      </c>
      <c r="R651" s="95">
        <v>4</v>
      </c>
      <c r="S651" s="64" t="s">
        <v>369</v>
      </c>
      <c r="T651" s="64" t="s">
        <v>266</v>
      </c>
      <c r="U651" s="64" t="s">
        <v>2335</v>
      </c>
      <c r="V651" s="64" t="s">
        <v>2329</v>
      </c>
      <c r="W651" s="96" t="s">
        <v>2333</v>
      </c>
      <c r="X651" s="64" t="s">
        <v>2329</v>
      </c>
      <c r="Y651" s="229" t="s">
        <v>2099</v>
      </c>
      <c r="Z651" s="64" t="s">
        <v>22</v>
      </c>
      <c r="AA651" s="64" t="s">
        <v>229</v>
      </c>
      <c r="AB651" s="64" t="s">
        <v>230</v>
      </c>
      <c r="AC651" s="64" t="s">
        <v>231</v>
      </c>
      <c r="AD651" t="str">
        <f t="shared" si="97"/>
        <v>INDONESIA</v>
      </c>
      <c r="AE651" s="122" t="s">
        <v>2100</v>
      </c>
      <c r="AF651" s="122" t="s">
        <v>809</v>
      </c>
      <c r="AG651" s="142" t="s">
        <v>381</v>
      </c>
      <c r="AH651" s="142"/>
      <c r="AI651" s="64">
        <f t="shared" si="96"/>
        <v>3</v>
      </c>
      <c r="AJ651" s="64"/>
      <c r="AK651" s="142"/>
      <c r="AN651" s="124">
        <f t="shared" si="98"/>
        <v>0</v>
      </c>
      <c r="AY651" s="70">
        <f t="shared" si="93"/>
        <v>0</v>
      </c>
    </row>
    <row r="652" spans="1:53" s="99" customFormat="1">
      <c r="A652"/>
      <c r="B652">
        <v>628</v>
      </c>
      <c r="C652">
        <v>83</v>
      </c>
      <c r="D652"/>
      <c r="E652" s="121">
        <v>5</v>
      </c>
      <c r="F652" s="98" t="s">
        <v>2342</v>
      </c>
      <c r="G652" s="89" t="s">
        <v>2343</v>
      </c>
      <c r="H652" s="90" t="s">
        <v>23</v>
      </c>
      <c r="I652" s="91" t="str">
        <f t="shared" si="92"/>
        <v>LAKI LAKI</v>
      </c>
      <c r="J652" s="64" t="s">
        <v>230</v>
      </c>
      <c r="K652" s="92">
        <v>38912</v>
      </c>
      <c r="L652" s="93">
        <f t="shared" ca="1" si="95"/>
        <v>13</v>
      </c>
      <c r="M652" s="64" t="s">
        <v>253</v>
      </c>
      <c r="N652" s="246" t="s">
        <v>1533</v>
      </c>
      <c r="O652" s="64" t="str">
        <f t="shared" si="94"/>
        <v>KRISTEN</v>
      </c>
      <c r="P652" s="64" t="s">
        <v>254</v>
      </c>
      <c r="Q652" s="64" t="s">
        <v>255</v>
      </c>
      <c r="R652" s="95">
        <v>4</v>
      </c>
      <c r="S652" s="64" t="s">
        <v>369</v>
      </c>
      <c r="T652" s="64" t="s">
        <v>266</v>
      </c>
      <c r="U652" s="64" t="s">
        <v>2335</v>
      </c>
      <c r="V652" s="64" t="s">
        <v>2329</v>
      </c>
      <c r="W652" s="96" t="s">
        <v>2333</v>
      </c>
      <c r="X652" s="64" t="s">
        <v>2329</v>
      </c>
      <c r="Y652" s="229" t="s">
        <v>2099</v>
      </c>
      <c r="Z652" s="64" t="s">
        <v>22</v>
      </c>
      <c r="AA652" s="64" t="s">
        <v>229</v>
      </c>
      <c r="AB652" s="64" t="s">
        <v>230</v>
      </c>
      <c r="AC652" s="64" t="s">
        <v>231</v>
      </c>
      <c r="AD652" t="str">
        <f t="shared" si="97"/>
        <v>INDONESIA</v>
      </c>
      <c r="AE652" s="110" t="s">
        <v>2100</v>
      </c>
      <c r="AF652" s="122" t="s">
        <v>809</v>
      </c>
      <c r="AG652" s="120" t="s">
        <v>381</v>
      </c>
      <c r="AH652" s="120"/>
      <c r="AI652" s="64">
        <f t="shared" si="96"/>
        <v>3</v>
      </c>
      <c r="AJ652" s="64"/>
      <c r="AK652" s="104"/>
      <c r="AL652" s="124"/>
      <c r="AM652" s="124"/>
      <c r="AN652" s="124">
        <f t="shared" si="98"/>
        <v>0</v>
      </c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70">
        <f t="shared" si="93"/>
        <v>0</v>
      </c>
      <c r="AZ652" s="71"/>
    </row>
    <row r="653" spans="1:53">
      <c r="B653">
        <v>629</v>
      </c>
      <c r="C653">
        <v>84</v>
      </c>
      <c r="E653" s="121">
        <v>6</v>
      </c>
      <c r="F653" s="98" t="s">
        <v>2344</v>
      </c>
      <c r="G653" s="89" t="s">
        <v>2345</v>
      </c>
      <c r="H653" s="90" t="s">
        <v>23</v>
      </c>
      <c r="I653" s="91" t="str">
        <f t="shared" si="92"/>
        <v>LAKI LAKI</v>
      </c>
      <c r="J653" s="64" t="s">
        <v>230</v>
      </c>
      <c r="K653" s="92">
        <v>40302</v>
      </c>
      <c r="L653" s="93">
        <f t="shared" ca="1" si="95"/>
        <v>9</v>
      </c>
      <c r="M653" s="64"/>
      <c r="N653" s="246" t="s">
        <v>1533</v>
      </c>
      <c r="O653" s="64" t="str">
        <f t="shared" si="94"/>
        <v>KRISTEN</v>
      </c>
      <c r="P653" s="64" t="s">
        <v>254</v>
      </c>
      <c r="Q653" s="64" t="s">
        <v>255</v>
      </c>
      <c r="R653" s="95">
        <v>4</v>
      </c>
      <c r="S653" s="64" t="s">
        <v>265</v>
      </c>
      <c r="T653" s="64" t="s">
        <v>270</v>
      </c>
      <c r="U653" s="64" t="s">
        <v>2335</v>
      </c>
      <c r="V653" s="64" t="s">
        <v>2329</v>
      </c>
      <c r="W653" s="96" t="s">
        <v>2333</v>
      </c>
      <c r="X653" s="64" t="s">
        <v>2329</v>
      </c>
      <c r="Y653" s="229" t="s">
        <v>2099</v>
      </c>
      <c r="Z653" s="64" t="s">
        <v>22</v>
      </c>
      <c r="AA653" s="64" t="s">
        <v>229</v>
      </c>
      <c r="AB653" s="64" t="s">
        <v>230</v>
      </c>
      <c r="AC653" s="64" t="s">
        <v>231</v>
      </c>
      <c r="AD653" t="str">
        <f t="shared" si="97"/>
        <v>INDONESIA</v>
      </c>
      <c r="AE653" s="122" t="s">
        <v>2100</v>
      </c>
      <c r="AF653" s="97" t="s">
        <v>809</v>
      </c>
      <c r="AG653" s="111" t="s">
        <v>381</v>
      </c>
      <c r="AH653" s="111"/>
      <c r="AI653" s="64">
        <f t="shared" si="96"/>
        <v>3</v>
      </c>
      <c r="AJ653" s="64"/>
      <c r="AK653" s="111"/>
      <c r="AL653" s="207"/>
      <c r="AM653" s="207"/>
      <c r="AN653" s="124">
        <f t="shared" si="98"/>
        <v>0</v>
      </c>
      <c r="AO653" s="239"/>
      <c r="AP653" s="239"/>
      <c r="AQ653" s="239"/>
      <c r="AR653" s="239"/>
      <c r="AS653" s="239"/>
      <c r="AT653" s="239"/>
      <c r="AU653" s="239"/>
      <c r="AV653" s="239"/>
      <c r="AW653" s="239"/>
      <c r="AX653" s="239"/>
      <c r="AY653" s="70">
        <f t="shared" si="93"/>
        <v>0</v>
      </c>
      <c r="BA653" s="121"/>
    </row>
    <row r="654" spans="1:53">
      <c r="A654" s="121"/>
      <c r="B654">
        <v>630</v>
      </c>
      <c r="C654">
        <v>85</v>
      </c>
      <c r="D654">
        <v>23</v>
      </c>
      <c r="E654" s="99">
        <v>1</v>
      </c>
      <c r="F654" s="150" t="s">
        <v>2346</v>
      </c>
      <c r="G654" s="101" t="s">
        <v>2347</v>
      </c>
      <c r="H654" s="102" t="s">
        <v>23</v>
      </c>
      <c r="I654" s="103" t="str">
        <f t="shared" si="92"/>
        <v>LAKI LAKI</v>
      </c>
      <c r="J654" s="104" t="s">
        <v>288</v>
      </c>
      <c r="K654" s="105">
        <v>29469</v>
      </c>
      <c r="L654" s="106">
        <f t="shared" ca="1" si="95"/>
        <v>39</v>
      </c>
      <c r="M654" s="104" t="s">
        <v>253</v>
      </c>
      <c r="N654" s="107" t="s">
        <v>220</v>
      </c>
      <c r="O654" s="104" t="str">
        <f t="shared" si="94"/>
        <v>ISLAM</v>
      </c>
      <c r="P654" s="104" t="s">
        <v>221</v>
      </c>
      <c r="Q654" s="104" t="s">
        <v>222</v>
      </c>
      <c r="R654" s="108">
        <v>1</v>
      </c>
      <c r="S654" s="104" t="s">
        <v>289</v>
      </c>
      <c r="T654" s="104" t="s">
        <v>283</v>
      </c>
      <c r="U654" s="104" t="s">
        <v>2348</v>
      </c>
      <c r="V654" s="104" t="s">
        <v>2349</v>
      </c>
      <c r="W654" s="247" t="s">
        <v>2350</v>
      </c>
      <c r="X654" s="104" t="s">
        <v>2347</v>
      </c>
      <c r="Y654" s="235" t="s">
        <v>2099</v>
      </c>
      <c r="Z654" s="104" t="s">
        <v>22</v>
      </c>
      <c r="AA654" s="104" t="s">
        <v>229</v>
      </c>
      <c r="AB654" s="104" t="s">
        <v>230</v>
      </c>
      <c r="AC654" s="104" t="s">
        <v>231</v>
      </c>
      <c r="AD654" s="99" t="str">
        <f t="shared" si="97"/>
        <v>INDONESIA</v>
      </c>
      <c r="AE654" s="110" t="s">
        <v>2100</v>
      </c>
      <c r="AF654" s="97" t="s">
        <v>809</v>
      </c>
      <c r="AG654" s="111" t="s">
        <v>455</v>
      </c>
      <c r="AH654" s="111"/>
      <c r="AI654" s="64" t="e">
        <f t="shared" si="96"/>
        <v>#N/A</v>
      </c>
      <c r="AJ654" s="64"/>
      <c r="AK654" s="111"/>
      <c r="AN654" s="124">
        <f t="shared" si="98"/>
        <v>0</v>
      </c>
      <c r="AY654" s="70">
        <f t="shared" si="93"/>
        <v>0</v>
      </c>
    </row>
    <row r="655" spans="1:53">
      <c r="B655">
        <v>631</v>
      </c>
      <c r="C655">
        <v>86</v>
      </c>
      <c r="E655" s="121">
        <v>2</v>
      </c>
      <c r="F655" s="160" t="s">
        <v>2351</v>
      </c>
      <c r="G655" s="89" t="s">
        <v>2352</v>
      </c>
      <c r="H655" s="90" t="s">
        <v>16</v>
      </c>
      <c r="I655" s="91" t="str">
        <f t="shared" si="92"/>
        <v>PEREMPUAN</v>
      </c>
      <c r="J655" s="64" t="s">
        <v>2164</v>
      </c>
      <c r="K655" s="92">
        <v>32821</v>
      </c>
      <c r="L655" s="93">
        <f t="shared" ca="1" si="95"/>
        <v>30</v>
      </c>
      <c r="M655" s="64" t="s">
        <v>274</v>
      </c>
      <c r="N655" s="94" t="s">
        <v>220</v>
      </c>
      <c r="O655" s="64" t="str">
        <f t="shared" si="94"/>
        <v>ISLAM</v>
      </c>
      <c r="P655" s="64" t="s">
        <v>221</v>
      </c>
      <c r="Q655" s="64" t="s">
        <v>245</v>
      </c>
      <c r="R655" s="95">
        <v>3</v>
      </c>
      <c r="S655" s="64" t="s">
        <v>223</v>
      </c>
      <c r="T655" s="64" t="s">
        <v>246</v>
      </c>
      <c r="U655" s="64" t="s">
        <v>2353</v>
      </c>
      <c r="V655" s="64" t="s">
        <v>400</v>
      </c>
      <c r="W655" s="242" t="s">
        <v>2350</v>
      </c>
      <c r="X655" s="120" t="s">
        <v>2347</v>
      </c>
      <c r="Y655" s="229" t="s">
        <v>2099</v>
      </c>
      <c r="Z655" s="64" t="s">
        <v>22</v>
      </c>
      <c r="AA655" s="64" t="s">
        <v>229</v>
      </c>
      <c r="AB655" s="64" t="s">
        <v>230</v>
      </c>
      <c r="AC655" s="64" t="s">
        <v>231</v>
      </c>
      <c r="AD655" t="str">
        <f t="shared" si="97"/>
        <v>INDONESIA</v>
      </c>
      <c r="AE655" s="122" t="s">
        <v>2100</v>
      </c>
      <c r="AF655" s="122" t="s">
        <v>809</v>
      </c>
      <c r="AG655" s="111" t="s">
        <v>166</v>
      </c>
      <c r="AH655" s="111"/>
      <c r="AI655" s="64">
        <f t="shared" si="96"/>
        <v>2</v>
      </c>
      <c r="AJ655" s="64"/>
      <c r="AK655" s="111"/>
      <c r="AN655" s="124">
        <f t="shared" si="98"/>
        <v>0</v>
      </c>
      <c r="AY655" s="70">
        <f t="shared" si="93"/>
        <v>0</v>
      </c>
    </row>
    <row r="656" spans="1:53">
      <c r="B656">
        <v>633</v>
      </c>
      <c r="C656">
        <v>87</v>
      </c>
      <c r="E656" s="121">
        <v>3</v>
      </c>
      <c r="F656" s="186" t="s">
        <v>2354</v>
      </c>
      <c r="G656" s="144" t="s">
        <v>2355</v>
      </c>
      <c r="H656" s="145" t="s">
        <v>23</v>
      </c>
      <c r="I656" s="146" t="str">
        <f t="shared" si="92"/>
        <v>LAKI LAKI</v>
      </c>
      <c r="J656" s="120" t="s">
        <v>230</v>
      </c>
      <c r="K656" s="147">
        <v>39676</v>
      </c>
      <c r="L656" s="139">
        <f t="shared" ca="1" si="95"/>
        <v>11</v>
      </c>
      <c r="M656" s="120"/>
      <c r="N656" s="187" t="s">
        <v>220</v>
      </c>
      <c r="O656" s="120" t="str">
        <f t="shared" si="94"/>
        <v>ISLAM</v>
      </c>
      <c r="P656" s="120" t="s">
        <v>254</v>
      </c>
      <c r="Q656" s="120" t="s">
        <v>255</v>
      </c>
      <c r="R656" s="148">
        <v>4</v>
      </c>
      <c r="S656" s="120" t="s">
        <v>369</v>
      </c>
      <c r="T656" s="120" t="s">
        <v>266</v>
      </c>
      <c r="U656" s="120" t="s">
        <v>2352</v>
      </c>
      <c r="V656" s="120" t="s">
        <v>2347</v>
      </c>
      <c r="W656" s="242" t="s">
        <v>2350</v>
      </c>
      <c r="X656" s="120" t="s">
        <v>2347</v>
      </c>
      <c r="Y656" s="238" t="s">
        <v>2099</v>
      </c>
      <c r="Z656" s="120" t="s">
        <v>22</v>
      </c>
      <c r="AA656" s="120" t="s">
        <v>229</v>
      </c>
      <c r="AB656" s="120" t="s">
        <v>230</v>
      </c>
      <c r="AC656" s="120" t="s">
        <v>231</v>
      </c>
      <c r="AD656" s="121" t="str">
        <f t="shared" si="97"/>
        <v>INDONESIA</v>
      </c>
      <c r="AE656" s="110" t="s">
        <v>2100</v>
      </c>
      <c r="AF656" s="122" t="s">
        <v>809</v>
      </c>
      <c r="AG656" s="142" t="s">
        <v>455</v>
      </c>
      <c r="AH656" s="142"/>
      <c r="AI656" s="64">
        <f t="shared" si="96"/>
        <v>3</v>
      </c>
      <c r="AJ656" s="64"/>
      <c r="AK656" s="142"/>
      <c r="AN656" s="124">
        <f t="shared" si="98"/>
        <v>0</v>
      </c>
      <c r="AY656" s="70">
        <f t="shared" si="93"/>
        <v>0</v>
      </c>
    </row>
    <row r="657" spans="1:53">
      <c r="B657">
        <v>634</v>
      </c>
      <c r="C657">
        <v>88</v>
      </c>
      <c r="E657" s="121">
        <v>4</v>
      </c>
      <c r="F657" s="167" t="s">
        <v>2356</v>
      </c>
      <c r="G657" s="89" t="s">
        <v>2357</v>
      </c>
      <c r="H657" s="90" t="s">
        <v>23</v>
      </c>
      <c r="I657" s="91" t="str">
        <f t="shared" si="92"/>
        <v>LAKI LAKI</v>
      </c>
      <c r="J657" s="64" t="s">
        <v>230</v>
      </c>
      <c r="K657" s="92">
        <v>42054</v>
      </c>
      <c r="L657" s="93">
        <f t="shared" ca="1" si="95"/>
        <v>5</v>
      </c>
      <c r="M657" s="64"/>
      <c r="N657" s="94" t="s">
        <v>220</v>
      </c>
      <c r="O657" s="120" t="str">
        <f t="shared" si="94"/>
        <v>ISLAM</v>
      </c>
      <c r="P657" s="64" t="s">
        <v>254</v>
      </c>
      <c r="Q657" s="64" t="s">
        <v>255</v>
      </c>
      <c r="R657" s="95">
        <v>4</v>
      </c>
      <c r="S657" s="64" t="s">
        <v>265</v>
      </c>
      <c r="T657" s="64" t="s">
        <v>270</v>
      </c>
      <c r="U657" s="64" t="s">
        <v>2352</v>
      </c>
      <c r="V657" s="64" t="s">
        <v>2347</v>
      </c>
      <c r="W657" s="242" t="s">
        <v>2350</v>
      </c>
      <c r="X657" s="64" t="s">
        <v>2347</v>
      </c>
      <c r="Y657" s="229" t="s">
        <v>2099</v>
      </c>
      <c r="Z657" s="64" t="s">
        <v>22</v>
      </c>
      <c r="AA657" s="64" t="s">
        <v>229</v>
      </c>
      <c r="AB657" s="64" t="s">
        <v>230</v>
      </c>
      <c r="AC657" s="64" t="s">
        <v>231</v>
      </c>
      <c r="AD657" t="str">
        <f t="shared" si="97"/>
        <v>INDONESIA</v>
      </c>
      <c r="AE657" s="122" t="s">
        <v>2100</v>
      </c>
      <c r="AF657" s="122" t="s">
        <v>809</v>
      </c>
      <c r="AG657" s="142" t="s">
        <v>455</v>
      </c>
      <c r="AH657" s="142"/>
      <c r="AI657" s="64">
        <f t="shared" si="96"/>
        <v>3</v>
      </c>
      <c r="AJ657" s="64"/>
      <c r="AK657" s="142"/>
      <c r="AL657" s="207"/>
      <c r="AM657" s="207"/>
      <c r="AN657" s="124">
        <f t="shared" si="98"/>
        <v>0</v>
      </c>
      <c r="AO657" s="239"/>
      <c r="AP657" s="239"/>
      <c r="AQ657" s="239"/>
      <c r="AR657" s="239"/>
      <c r="AS657" s="239"/>
      <c r="AT657" s="239"/>
      <c r="AU657" s="239"/>
      <c r="AV657" s="239"/>
      <c r="AW657" s="239"/>
      <c r="AX657" s="239"/>
      <c r="AY657" s="70">
        <f t="shared" si="93"/>
        <v>0</v>
      </c>
      <c r="BA657" s="121"/>
    </row>
    <row r="658" spans="1:53" s="99" customFormat="1">
      <c r="A658"/>
      <c r="B658">
        <v>635</v>
      </c>
      <c r="C658">
        <v>89</v>
      </c>
      <c r="D658">
        <v>24</v>
      </c>
      <c r="E658" s="99">
        <v>1</v>
      </c>
      <c r="F658" s="100" t="s">
        <v>2358</v>
      </c>
      <c r="G658" s="101" t="s">
        <v>2359</v>
      </c>
      <c r="H658" s="102" t="s">
        <v>23</v>
      </c>
      <c r="I658" s="103" t="str">
        <f t="shared" si="92"/>
        <v>LAKI LAKI</v>
      </c>
      <c r="J658" s="104" t="s">
        <v>219</v>
      </c>
      <c r="K658" s="105">
        <v>31181</v>
      </c>
      <c r="L658" s="106">
        <f t="shared" ca="1" si="95"/>
        <v>34</v>
      </c>
      <c r="M658" s="104" t="s">
        <v>274</v>
      </c>
      <c r="N658" s="107" t="s">
        <v>220</v>
      </c>
      <c r="O658" s="104" t="str">
        <f t="shared" si="94"/>
        <v>ISLAM</v>
      </c>
      <c r="P658" s="104" t="s">
        <v>221</v>
      </c>
      <c r="Q658" s="104" t="s">
        <v>222</v>
      </c>
      <c r="R658" s="108">
        <v>1</v>
      </c>
      <c r="S658" s="104" t="s">
        <v>256</v>
      </c>
      <c r="T658" s="104" t="s">
        <v>674</v>
      </c>
      <c r="U658" s="104" t="s">
        <v>2310</v>
      </c>
      <c r="V658" s="104" t="s">
        <v>2360</v>
      </c>
      <c r="W658" s="109" t="s">
        <v>2307</v>
      </c>
      <c r="X658" s="104" t="s">
        <v>2359</v>
      </c>
      <c r="Y658" s="235" t="s">
        <v>2099</v>
      </c>
      <c r="Z658" s="104" t="s">
        <v>22</v>
      </c>
      <c r="AA658" s="104" t="s">
        <v>229</v>
      </c>
      <c r="AB658" s="104" t="s">
        <v>230</v>
      </c>
      <c r="AC658" s="104" t="s">
        <v>231</v>
      </c>
      <c r="AD658" s="99" t="str">
        <f t="shared" si="97"/>
        <v>INDONESIA</v>
      </c>
      <c r="AE658" s="110" t="s">
        <v>2100</v>
      </c>
      <c r="AF658" s="110" t="s">
        <v>809</v>
      </c>
      <c r="AG658" s="104" t="s">
        <v>166</v>
      </c>
      <c r="AH658" s="120"/>
      <c r="AI658" s="64" t="e">
        <f t="shared" si="96"/>
        <v>#N/A</v>
      </c>
      <c r="AJ658" s="64"/>
      <c r="AK658" s="104"/>
      <c r="AL658" s="124"/>
      <c r="AM658" s="124"/>
      <c r="AN658" s="124">
        <f t="shared" si="98"/>
        <v>0</v>
      </c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70">
        <f t="shared" si="93"/>
        <v>0</v>
      </c>
      <c r="AZ658" s="71"/>
    </row>
    <row r="659" spans="1:53">
      <c r="B659">
        <v>636</v>
      </c>
      <c r="C659">
        <v>90</v>
      </c>
      <c r="E659" s="121">
        <v>2</v>
      </c>
      <c r="F659" s="88" t="s">
        <v>2361</v>
      </c>
      <c r="G659" s="89" t="s">
        <v>2362</v>
      </c>
      <c r="H659" s="90" t="s">
        <v>16</v>
      </c>
      <c r="I659" s="91" t="str">
        <f t="shared" si="92"/>
        <v>PEREMPUAN</v>
      </c>
      <c r="J659" s="64" t="s">
        <v>2363</v>
      </c>
      <c r="K659" s="92">
        <v>32670</v>
      </c>
      <c r="L659" s="93">
        <f t="shared" ca="1" si="95"/>
        <v>30</v>
      </c>
      <c r="M659" s="64" t="s">
        <v>253</v>
      </c>
      <c r="N659" s="94" t="s">
        <v>220</v>
      </c>
      <c r="O659" s="64" t="str">
        <f t="shared" si="94"/>
        <v>ISLAM</v>
      </c>
      <c r="P659" s="64" t="s">
        <v>221</v>
      </c>
      <c r="Q659" s="64" t="s">
        <v>245</v>
      </c>
      <c r="R659" s="95">
        <v>3</v>
      </c>
      <c r="S659" s="64" t="s">
        <v>289</v>
      </c>
      <c r="T659" s="64" t="s">
        <v>246</v>
      </c>
      <c r="U659" s="64" t="s">
        <v>2364</v>
      </c>
      <c r="V659" s="64" t="s">
        <v>2365</v>
      </c>
      <c r="W659" s="96" t="s">
        <v>2307</v>
      </c>
      <c r="X659" s="64" t="s">
        <v>2359</v>
      </c>
      <c r="Y659" s="229" t="s">
        <v>2099</v>
      </c>
      <c r="Z659" s="64" t="s">
        <v>22</v>
      </c>
      <c r="AA659" s="64" t="s">
        <v>229</v>
      </c>
      <c r="AB659" s="64" t="s">
        <v>230</v>
      </c>
      <c r="AC659" s="64" t="s">
        <v>231</v>
      </c>
      <c r="AD659" t="str">
        <f t="shared" si="97"/>
        <v>INDONESIA</v>
      </c>
      <c r="AE659" s="122" t="s">
        <v>2100</v>
      </c>
      <c r="AF659" s="122" t="s">
        <v>809</v>
      </c>
      <c r="AG659" s="111" t="s">
        <v>455</v>
      </c>
      <c r="AH659" s="111"/>
      <c r="AI659" s="64">
        <f t="shared" si="96"/>
        <v>2</v>
      </c>
      <c r="AJ659" s="64"/>
      <c r="AK659" s="111"/>
      <c r="AN659" s="124">
        <f t="shared" si="98"/>
        <v>0</v>
      </c>
      <c r="AY659" s="70">
        <f t="shared" si="93"/>
        <v>0</v>
      </c>
    </row>
    <row r="660" spans="1:53">
      <c r="A660" s="121"/>
      <c r="B660">
        <v>637</v>
      </c>
      <c r="C660">
        <v>91</v>
      </c>
      <c r="E660" s="121">
        <v>3</v>
      </c>
      <c r="F660" s="98" t="s">
        <v>2366</v>
      </c>
      <c r="G660" s="89" t="s">
        <v>2367</v>
      </c>
      <c r="H660" s="90" t="s">
        <v>16</v>
      </c>
      <c r="I660" s="91" t="str">
        <f t="shared" si="92"/>
        <v>PEREMPUAN</v>
      </c>
      <c r="J660" s="64" t="s">
        <v>22</v>
      </c>
      <c r="K660" s="92">
        <v>39539</v>
      </c>
      <c r="L660" s="93">
        <f t="shared" ca="1" si="95"/>
        <v>12</v>
      </c>
      <c r="M660" s="64"/>
      <c r="N660" s="246" t="s">
        <v>220</v>
      </c>
      <c r="O660" s="64" t="str">
        <f t="shared" si="94"/>
        <v>ISLAM</v>
      </c>
      <c r="P660" s="64" t="s">
        <v>254</v>
      </c>
      <c r="Q660" s="64" t="s">
        <v>255</v>
      </c>
      <c r="R660" s="95">
        <v>4</v>
      </c>
      <c r="S660" s="64" t="s">
        <v>369</v>
      </c>
      <c r="T660" s="64" t="s">
        <v>266</v>
      </c>
      <c r="U660" s="64" t="s">
        <v>2368</v>
      </c>
      <c r="V660" s="64" t="s">
        <v>2359</v>
      </c>
      <c r="W660" s="96" t="s">
        <v>2307</v>
      </c>
      <c r="X660" s="64" t="s">
        <v>2359</v>
      </c>
      <c r="Y660" s="229" t="s">
        <v>2099</v>
      </c>
      <c r="Z660" s="64" t="s">
        <v>22</v>
      </c>
      <c r="AA660" s="64" t="s">
        <v>229</v>
      </c>
      <c r="AB660" s="64" t="s">
        <v>230</v>
      </c>
      <c r="AC660" s="64" t="s">
        <v>231</v>
      </c>
      <c r="AD660" t="str">
        <f t="shared" si="97"/>
        <v>INDONESIA</v>
      </c>
      <c r="AE660" s="110" t="s">
        <v>2100</v>
      </c>
      <c r="AF660" s="122" t="s">
        <v>809</v>
      </c>
      <c r="AG660" s="111" t="s">
        <v>166</v>
      </c>
      <c r="AH660" s="111"/>
      <c r="AI660" s="64">
        <f t="shared" si="96"/>
        <v>3</v>
      </c>
      <c r="AJ660" s="64"/>
      <c r="AK660" s="111"/>
      <c r="AL660" s="207"/>
      <c r="AM660" s="207"/>
      <c r="AN660" s="124">
        <f t="shared" si="98"/>
        <v>0</v>
      </c>
      <c r="AO660" s="239"/>
      <c r="AP660" s="239"/>
      <c r="AQ660" s="239"/>
      <c r="AR660" s="239"/>
      <c r="AS660" s="239"/>
      <c r="AT660" s="239"/>
      <c r="AU660" s="239"/>
      <c r="AV660" s="239"/>
      <c r="AW660" s="239"/>
      <c r="AX660" s="239"/>
      <c r="AY660" s="70">
        <f t="shared" si="93"/>
        <v>0</v>
      </c>
      <c r="BA660" s="121"/>
    </row>
    <row r="661" spans="1:53">
      <c r="B661">
        <v>638</v>
      </c>
      <c r="C661">
        <v>92</v>
      </c>
      <c r="D661">
        <v>25</v>
      </c>
      <c r="E661" s="99">
        <v>1</v>
      </c>
      <c r="F661" s="100" t="s">
        <v>2369</v>
      </c>
      <c r="G661" s="101" t="s">
        <v>2370</v>
      </c>
      <c r="H661" s="102" t="s">
        <v>23</v>
      </c>
      <c r="I661" s="103" t="str">
        <f t="shared" si="92"/>
        <v>LAKI LAKI</v>
      </c>
      <c r="J661" s="104" t="s">
        <v>583</v>
      </c>
      <c r="K661" s="105">
        <v>26048</v>
      </c>
      <c r="L661" s="106">
        <f t="shared" ca="1" si="95"/>
        <v>48</v>
      </c>
      <c r="M661" s="104" t="s">
        <v>253</v>
      </c>
      <c r="N661" s="107" t="s">
        <v>220</v>
      </c>
      <c r="O661" s="104" t="str">
        <f t="shared" si="94"/>
        <v>ISLAM</v>
      </c>
      <c r="P661" s="104" t="s">
        <v>221</v>
      </c>
      <c r="Q661" s="104" t="s">
        <v>222</v>
      </c>
      <c r="R661" s="108">
        <v>1</v>
      </c>
      <c r="S661" s="104" t="s">
        <v>223</v>
      </c>
      <c r="T661" s="104" t="s">
        <v>674</v>
      </c>
      <c r="U661" s="104" t="s">
        <v>2371</v>
      </c>
      <c r="V661" s="104" t="s">
        <v>1698</v>
      </c>
      <c r="W661" s="109" t="s">
        <v>2372</v>
      </c>
      <c r="X661" s="104" t="s">
        <v>2370</v>
      </c>
      <c r="Y661" s="235" t="s">
        <v>2099</v>
      </c>
      <c r="Z661" s="104" t="s">
        <v>22</v>
      </c>
      <c r="AA661" s="104" t="s">
        <v>229</v>
      </c>
      <c r="AB661" s="104" t="s">
        <v>230</v>
      </c>
      <c r="AC661" s="104" t="s">
        <v>231</v>
      </c>
      <c r="AD661" s="99" t="str">
        <f t="shared" si="97"/>
        <v>INDONESIA</v>
      </c>
      <c r="AE661" s="122" t="s">
        <v>2100</v>
      </c>
      <c r="AF661" s="122" t="s">
        <v>809</v>
      </c>
      <c r="AG661" s="142" t="s">
        <v>244</v>
      </c>
      <c r="AH661" s="142"/>
      <c r="AI661" s="64" t="e">
        <f t="shared" si="96"/>
        <v>#N/A</v>
      </c>
      <c r="AJ661" s="64"/>
      <c r="AK661" s="142"/>
      <c r="AN661" s="124"/>
    </row>
    <row r="662" spans="1:53" s="99" customFormat="1">
      <c r="A662"/>
      <c r="B662">
        <v>639</v>
      </c>
      <c r="C662">
        <v>93</v>
      </c>
      <c r="D662"/>
      <c r="E662" s="121">
        <v>2</v>
      </c>
      <c r="F662" s="88" t="s">
        <v>2373</v>
      </c>
      <c r="G662" s="89" t="s">
        <v>2374</v>
      </c>
      <c r="H662" s="90" t="s">
        <v>16</v>
      </c>
      <c r="I662" s="91" t="str">
        <f t="shared" si="92"/>
        <v>PEREMPUAN</v>
      </c>
      <c r="J662" s="64" t="s">
        <v>524</v>
      </c>
      <c r="K662" s="92">
        <v>28440</v>
      </c>
      <c r="L662" s="93">
        <f t="shared" ca="1" si="95"/>
        <v>42</v>
      </c>
      <c r="M662" s="64" t="s">
        <v>253</v>
      </c>
      <c r="N662" s="94" t="s">
        <v>220</v>
      </c>
      <c r="O662" s="64" t="str">
        <f t="shared" si="94"/>
        <v>ISLAM</v>
      </c>
      <c r="P662" s="64" t="s">
        <v>221</v>
      </c>
      <c r="Q662" s="64" t="s">
        <v>245</v>
      </c>
      <c r="R662" s="95">
        <v>3</v>
      </c>
      <c r="S662" s="64" t="s">
        <v>223</v>
      </c>
      <c r="T662" s="64" t="s">
        <v>246</v>
      </c>
      <c r="U662" s="64" t="s">
        <v>1220</v>
      </c>
      <c r="V662" s="64" t="s">
        <v>2375</v>
      </c>
      <c r="W662" s="96" t="s">
        <v>2372</v>
      </c>
      <c r="X662" s="64" t="s">
        <v>2370</v>
      </c>
      <c r="Y662" s="229" t="s">
        <v>2099</v>
      </c>
      <c r="Z662" s="64" t="s">
        <v>22</v>
      </c>
      <c r="AA662" s="64" t="s">
        <v>229</v>
      </c>
      <c r="AB662" s="64" t="s">
        <v>230</v>
      </c>
      <c r="AC662" s="64" t="s">
        <v>231</v>
      </c>
      <c r="AD662" t="str">
        <f t="shared" si="97"/>
        <v>INDONESIA</v>
      </c>
      <c r="AE662" s="110" t="s">
        <v>2100</v>
      </c>
      <c r="AF662" s="122" t="s">
        <v>809</v>
      </c>
      <c r="AG662" s="120" t="s">
        <v>524</v>
      </c>
      <c r="AH662" s="120"/>
      <c r="AI662" s="64">
        <f t="shared" si="96"/>
        <v>2</v>
      </c>
      <c r="AJ662" s="64"/>
      <c r="AK662" s="104"/>
      <c r="AL662" s="124"/>
      <c r="AM662" s="124"/>
      <c r="AN662" s="124">
        <f t="shared" ref="AN662:AN687" si="99">AL662-AM662</f>
        <v>0</v>
      </c>
      <c r="AO662" s="125"/>
      <c r="AP662" s="125"/>
      <c r="AQ662" s="125"/>
      <c r="AR662" s="125"/>
      <c r="AS662" s="125"/>
      <c r="AT662" s="125"/>
      <c r="AU662" s="125"/>
      <c r="AV662" s="125"/>
      <c r="AW662" s="125"/>
      <c r="AX662" s="125"/>
      <c r="AY662" s="70">
        <f t="shared" ref="AY662:AY687" si="100">SUM(AV662:AX662)</f>
        <v>0</v>
      </c>
      <c r="AZ662" s="71"/>
    </row>
    <row r="663" spans="1:53">
      <c r="B663">
        <v>640</v>
      </c>
      <c r="C663">
        <v>94</v>
      </c>
      <c r="E663" s="121">
        <v>3</v>
      </c>
      <c r="F663" s="88" t="s">
        <v>2376</v>
      </c>
      <c r="G663" s="89" t="s">
        <v>2377</v>
      </c>
      <c r="H663" s="90" t="s">
        <v>23</v>
      </c>
      <c r="I663" s="91" t="str">
        <f t="shared" si="92"/>
        <v>LAKI LAKI</v>
      </c>
      <c r="J663" s="64" t="s">
        <v>230</v>
      </c>
      <c r="K663" s="92">
        <v>35184</v>
      </c>
      <c r="L663" s="93">
        <f t="shared" ca="1" si="95"/>
        <v>23</v>
      </c>
      <c r="M663" s="64" t="s">
        <v>253</v>
      </c>
      <c r="N663" s="94" t="s">
        <v>220</v>
      </c>
      <c r="O663" s="64" t="str">
        <f t="shared" si="94"/>
        <v>ISLAM</v>
      </c>
      <c r="P663" s="64" t="s">
        <v>254</v>
      </c>
      <c r="Q663" s="64" t="s">
        <v>255</v>
      </c>
      <c r="R663" s="95">
        <v>4</v>
      </c>
      <c r="S663" s="64" t="s">
        <v>223</v>
      </c>
      <c r="T663" s="64" t="s">
        <v>270</v>
      </c>
      <c r="U663" s="64" t="s">
        <v>2374</v>
      </c>
      <c r="V663" s="64" t="s">
        <v>2370</v>
      </c>
      <c r="W663" s="96" t="s">
        <v>2372</v>
      </c>
      <c r="X663" s="64" t="s">
        <v>2370</v>
      </c>
      <c r="Y663" s="229" t="s">
        <v>2099</v>
      </c>
      <c r="Z663" s="64" t="s">
        <v>22</v>
      </c>
      <c r="AA663" s="64" t="s">
        <v>229</v>
      </c>
      <c r="AB663" s="64" t="s">
        <v>230</v>
      </c>
      <c r="AC663" s="64" t="s">
        <v>231</v>
      </c>
      <c r="AD663" t="str">
        <f t="shared" si="97"/>
        <v>INDONESIA</v>
      </c>
      <c r="AE663" s="122" t="s">
        <v>2100</v>
      </c>
      <c r="AF663" s="122" t="s">
        <v>809</v>
      </c>
      <c r="AG663" s="111" t="s">
        <v>244</v>
      </c>
      <c r="AH663" s="111"/>
      <c r="AI663" s="64">
        <f t="shared" si="96"/>
        <v>3</v>
      </c>
      <c r="AJ663" s="64"/>
      <c r="AK663" s="111"/>
      <c r="AN663" s="124">
        <f t="shared" si="99"/>
        <v>0</v>
      </c>
      <c r="AY663" s="70">
        <f t="shared" si="100"/>
        <v>0</v>
      </c>
    </row>
    <row r="664" spans="1:53">
      <c r="A664" s="121"/>
      <c r="B664">
        <v>641</v>
      </c>
      <c r="C664">
        <v>95</v>
      </c>
      <c r="E664" s="121">
        <v>4</v>
      </c>
      <c r="F664" s="88" t="s">
        <v>2378</v>
      </c>
      <c r="G664" s="89" t="s">
        <v>2379</v>
      </c>
      <c r="H664" s="90" t="s">
        <v>23</v>
      </c>
      <c r="I664" s="91" t="str">
        <f t="shared" si="92"/>
        <v>LAKI LAKI</v>
      </c>
      <c r="J664" s="64" t="s">
        <v>230</v>
      </c>
      <c r="K664" s="92">
        <v>37446</v>
      </c>
      <c r="L664" s="93">
        <f t="shared" ca="1" si="95"/>
        <v>17</v>
      </c>
      <c r="M664" s="64" t="s">
        <v>253</v>
      </c>
      <c r="N664" s="94" t="s">
        <v>220</v>
      </c>
      <c r="O664" s="64" t="str">
        <f t="shared" si="94"/>
        <v>ISLAM</v>
      </c>
      <c r="P664" s="64" t="s">
        <v>254</v>
      </c>
      <c r="Q664" s="64" t="s">
        <v>255</v>
      </c>
      <c r="R664" s="95">
        <v>4</v>
      </c>
      <c r="S664" s="64" t="s">
        <v>2325</v>
      </c>
      <c r="T664" s="64" t="s">
        <v>266</v>
      </c>
      <c r="U664" s="64" t="s">
        <v>2374</v>
      </c>
      <c r="V664" s="64" t="s">
        <v>2370</v>
      </c>
      <c r="W664" s="96" t="s">
        <v>2372</v>
      </c>
      <c r="X664" s="64" t="s">
        <v>2370</v>
      </c>
      <c r="Y664" s="229" t="s">
        <v>2099</v>
      </c>
      <c r="Z664" s="64" t="s">
        <v>22</v>
      </c>
      <c r="AA664" s="64" t="s">
        <v>229</v>
      </c>
      <c r="AB664" s="64" t="s">
        <v>230</v>
      </c>
      <c r="AC664" s="64" t="s">
        <v>231</v>
      </c>
      <c r="AD664" t="str">
        <f t="shared" si="97"/>
        <v>INDONESIA</v>
      </c>
      <c r="AE664" s="110" t="s">
        <v>2100</v>
      </c>
      <c r="AF664" s="122" t="s">
        <v>809</v>
      </c>
      <c r="AG664" s="111" t="s">
        <v>244</v>
      </c>
      <c r="AH664" s="111"/>
      <c r="AI664" s="64">
        <f t="shared" si="96"/>
        <v>3</v>
      </c>
      <c r="AJ664" s="64"/>
      <c r="AK664" s="111"/>
      <c r="AN664" s="124">
        <f t="shared" si="99"/>
        <v>0</v>
      </c>
      <c r="AY664" s="70">
        <f t="shared" si="100"/>
        <v>0</v>
      </c>
    </row>
    <row r="665" spans="1:53" s="99" customFormat="1">
      <c r="A665"/>
      <c r="B665">
        <v>642</v>
      </c>
      <c r="C665">
        <v>96</v>
      </c>
      <c r="D665"/>
      <c r="E665" s="121">
        <v>5</v>
      </c>
      <c r="F665" s="160" t="s">
        <v>2380</v>
      </c>
      <c r="G665" s="89" t="s">
        <v>2381</v>
      </c>
      <c r="H665" s="90" t="s">
        <v>16</v>
      </c>
      <c r="I665" s="91" t="str">
        <f t="shared" si="92"/>
        <v>PEREMPUAN</v>
      </c>
      <c r="J665" s="64" t="s">
        <v>230</v>
      </c>
      <c r="K665" s="92">
        <v>39837</v>
      </c>
      <c r="L665" s="93">
        <f t="shared" ca="1" si="95"/>
        <v>11</v>
      </c>
      <c r="M665" s="64"/>
      <c r="N665" s="246" t="s">
        <v>220</v>
      </c>
      <c r="O665" s="64" t="str">
        <f t="shared" si="94"/>
        <v>ISLAM</v>
      </c>
      <c r="P665" s="64" t="s">
        <v>254</v>
      </c>
      <c r="Q665" s="64" t="s">
        <v>255</v>
      </c>
      <c r="R665" s="95">
        <v>4</v>
      </c>
      <c r="S665" s="64" t="s">
        <v>2003</v>
      </c>
      <c r="T665" s="64" t="s">
        <v>266</v>
      </c>
      <c r="U665" s="64" t="s">
        <v>2374</v>
      </c>
      <c r="V665" s="64" t="s">
        <v>2370</v>
      </c>
      <c r="W665" s="96" t="s">
        <v>2372</v>
      </c>
      <c r="X665" s="64" t="s">
        <v>2370</v>
      </c>
      <c r="Y665" s="229" t="s">
        <v>2099</v>
      </c>
      <c r="Z665" s="64" t="s">
        <v>22</v>
      </c>
      <c r="AA665" s="64" t="s">
        <v>229</v>
      </c>
      <c r="AB665" s="64" t="s">
        <v>230</v>
      </c>
      <c r="AC665" s="64" t="s">
        <v>231</v>
      </c>
      <c r="AD665" t="str">
        <f t="shared" si="97"/>
        <v>INDONESIA</v>
      </c>
      <c r="AE665" s="122" t="s">
        <v>2100</v>
      </c>
      <c r="AF665" s="122" t="s">
        <v>809</v>
      </c>
      <c r="AG665" s="111" t="s">
        <v>244</v>
      </c>
      <c r="AH665" s="111"/>
      <c r="AI665" s="64">
        <f t="shared" si="96"/>
        <v>3</v>
      </c>
      <c r="AJ665" s="64"/>
      <c r="AK665" s="111"/>
      <c r="AL665" s="124"/>
      <c r="AM665" s="124"/>
      <c r="AN665" s="124">
        <f t="shared" si="99"/>
        <v>0</v>
      </c>
      <c r="AO665" s="125"/>
      <c r="AP665" s="125"/>
      <c r="AQ665" s="125"/>
      <c r="AR665" s="125"/>
      <c r="AS665" s="125"/>
      <c r="AT665" s="125"/>
      <c r="AU665" s="125"/>
      <c r="AV665" s="125"/>
      <c r="AW665" s="125"/>
      <c r="AX665" s="125"/>
      <c r="AY665" s="70">
        <f t="shared" si="100"/>
        <v>0</v>
      </c>
      <c r="AZ665" s="71"/>
    </row>
    <row r="666" spans="1:53">
      <c r="B666">
        <v>643</v>
      </c>
      <c r="C666">
        <v>97</v>
      </c>
      <c r="D666">
        <v>26</v>
      </c>
      <c r="E666" s="99">
        <v>1</v>
      </c>
      <c r="F666" s="100" t="s">
        <v>2382</v>
      </c>
      <c r="G666" s="101" t="s">
        <v>2383</v>
      </c>
      <c r="H666" s="102" t="s">
        <v>23</v>
      </c>
      <c r="I666" s="103" t="str">
        <f t="shared" si="92"/>
        <v>LAKI LAKI</v>
      </c>
      <c r="J666" s="104" t="s">
        <v>22</v>
      </c>
      <c r="K666" s="105">
        <v>33146</v>
      </c>
      <c r="L666" s="106">
        <f t="shared" ca="1" si="95"/>
        <v>29</v>
      </c>
      <c r="M666" s="104" t="s">
        <v>274</v>
      </c>
      <c r="N666" s="107" t="s">
        <v>220</v>
      </c>
      <c r="O666" s="104" t="str">
        <f t="shared" si="94"/>
        <v>ISLAM</v>
      </c>
      <c r="P666" s="104" t="s">
        <v>221</v>
      </c>
      <c r="Q666" s="104" t="s">
        <v>222</v>
      </c>
      <c r="R666" s="108">
        <v>1</v>
      </c>
      <c r="S666" s="104" t="s">
        <v>223</v>
      </c>
      <c r="T666" s="104" t="s">
        <v>224</v>
      </c>
      <c r="U666" s="104" t="s">
        <v>1833</v>
      </c>
      <c r="V666" s="104" t="s">
        <v>2103</v>
      </c>
      <c r="W666" s="109" t="s">
        <v>1836</v>
      </c>
      <c r="X666" s="104" t="s">
        <v>2383</v>
      </c>
      <c r="Y666" s="235" t="s">
        <v>2099</v>
      </c>
      <c r="Z666" s="104" t="s">
        <v>22</v>
      </c>
      <c r="AA666" s="104" t="s">
        <v>229</v>
      </c>
      <c r="AB666" s="104" t="s">
        <v>230</v>
      </c>
      <c r="AC666" s="104" t="s">
        <v>231</v>
      </c>
      <c r="AD666" s="99" t="str">
        <f t="shared" si="97"/>
        <v>INDONESIA</v>
      </c>
      <c r="AE666" s="110" t="s">
        <v>2100</v>
      </c>
      <c r="AF666" s="110" t="s">
        <v>809</v>
      </c>
      <c r="AG666" s="142" t="s">
        <v>166</v>
      </c>
      <c r="AH666" s="142"/>
      <c r="AI666" s="64" t="e">
        <f t="shared" si="96"/>
        <v>#N/A</v>
      </c>
      <c r="AJ666" s="64"/>
      <c r="AK666" s="142"/>
      <c r="AN666" s="124">
        <f t="shared" si="99"/>
        <v>0</v>
      </c>
      <c r="AY666" s="70">
        <f t="shared" si="100"/>
        <v>0</v>
      </c>
    </row>
    <row r="667" spans="1:53">
      <c r="A667" s="121"/>
      <c r="B667">
        <v>644</v>
      </c>
      <c r="C667">
        <v>98</v>
      </c>
      <c r="E667" s="121">
        <v>2</v>
      </c>
      <c r="F667" s="157" t="s">
        <v>2384</v>
      </c>
      <c r="G667" s="89" t="s">
        <v>2385</v>
      </c>
      <c r="H667" s="90" t="s">
        <v>16</v>
      </c>
      <c r="I667" s="91" t="str">
        <f t="shared" si="92"/>
        <v>PEREMPUAN</v>
      </c>
      <c r="J667" s="64" t="s">
        <v>230</v>
      </c>
      <c r="K667" s="92">
        <v>33597</v>
      </c>
      <c r="L667" s="93">
        <f t="shared" ca="1" si="95"/>
        <v>28</v>
      </c>
      <c r="M667" s="64"/>
      <c r="N667" s="246" t="s">
        <v>220</v>
      </c>
      <c r="O667" s="64" t="str">
        <f t="shared" si="94"/>
        <v>ISLAM</v>
      </c>
      <c r="P667" s="64" t="s">
        <v>221</v>
      </c>
      <c r="Q667" s="64" t="s">
        <v>245</v>
      </c>
      <c r="R667" s="95">
        <v>3</v>
      </c>
      <c r="S667" s="64" t="s">
        <v>223</v>
      </c>
      <c r="T667" s="64" t="s">
        <v>246</v>
      </c>
      <c r="U667" s="64" t="s">
        <v>2386</v>
      </c>
      <c r="V667" s="64" t="s">
        <v>2387</v>
      </c>
      <c r="W667" s="96" t="s">
        <v>1836</v>
      </c>
      <c r="X667" s="64" t="s">
        <v>2383</v>
      </c>
      <c r="Y667" s="229" t="s">
        <v>2099</v>
      </c>
      <c r="Z667" s="64" t="s">
        <v>22</v>
      </c>
      <c r="AA667" s="64" t="s">
        <v>229</v>
      </c>
      <c r="AB667" s="64" t="s">
        <v>230</v>
      </c>
      <c r="AC667" s="64" t="s">
        <v>231</v>
      </c>
      <c r="AD667" t="str">
        <f t="shared" si="97"/>
        <v>INDONESIA</v>
      </c>
      <c r="AE667" s="122" t="s">
        <v>2100</v>
      </c>
      <c r="AF667" s="122" t="s">
        <v>809</v>
      </c>
      <c r="AG667" s="142" t="s">
        <v>166</v>
      </c>
      <c r="AH667" s="142"/>
      <c r="AI667" s="64">
        <f t="shared" si="96"/>
        <v>2</v>
      </c>
      <c r="AJ667" s="64"/>
      <c r="AK667" s="142"/>
      <c r="AN667" s="124">
        <f t="shared" si="99"/>
        <v>0</v>
      </c>
      <c r="AY667" s="70">
        <f t="shared" si="100"/>
        <v>0</v>
      </c>
    </row>
    <row r="668" spans="1:53">
      <c r="B668">
        <v>645</v>
      </c>
      <c r="C668">
        <v>99</v>
      </c>
      <c r="E668" s="121">
        <v>3</v>
      </c>
      <c r="F668" s="186" t="s">
        <v>2388</v>
      </c>
      <c r="G668" s="144" t="s">
        <v>2389</v>
      </c>
      <c r="H668" s="145" t="s">
        <v>23</v>
      </c>
      <c r="I668" s="146" t="str">
        <f t="shared" si="92"/>
        <v>LAKI LAKI</v>
      </c>
      <c r="J668" s="120" t="s">
        <v>230</v>
      </c>
      <c r="K668" s="147">
        <v>40098</v>
      </c>
      <c r="L668" s="139">
        <f t="shared" ca="1" si="95"/>
        <v>10</v>
      </c>
      <c r="M668" s="120"/>
      <c r="N668" s="187" t="s">
        <v>220</v>
      </c>
      <c r="O668" s="120" t="str">
        <f t="shared" si="94"/>
        <v>ISLAM</v>
      </c>
      <c r="P668" s="120" t="s">
        <v>254</v>
      </c>
      <c r="Q668" s="120" t="s">
        <v>255</v>
      </c>
      <c r="R668" s="148">
        <v>4</v>
      </c>
      <c r="S668" s="120" t="s">
        <v>265</v>
      </c>
      <c r="T668" s="120" t="s">
        <v>266</v>
      </c>
      <c r="U668" s="120" t="s">
        <v>2385</v>
      </c>
      <c r="V668" s="120" t="s">
        <v>2383</v>
      </c>
      <c r="W668" s="149" t="s">
        <v>1836</v>
      </c>
      <c r="X668" s="120" t="s">
        <v>2383</v>
      </c>
      <c r="Y668" s="238" t="s">
        <v>2099</v>
      </c>
      <c r="Z668" s="120" t="s">
        <v>22</v>
      </c>
      <c r="AA668" s="120" t="s">
        <v>229</v>
      </c>
      <c r="AB668" s="120" t="s">
        <v>230</v>
      </c>
      <c r="AC668" s="120" t="s">
        <v>231</v>
      </c>
      <c r="AD668" s="121" t="str">
        <f t="shared" si="97"/>
        <v>INDONESIA</v>
      </c>
      <c r="AE668" s="110" t="s">
        <v>2100</v>
      </c>
      <c r="AF668" s="110" t="s">
        <v>809</v>
      </c>
      <c r="AG668" s="142" t="s">
        <v>166</v>
      </c>
      <c r="AH668" s="142"/>
      <c r="AI668" s="64">
        <f t="shared" si="96"/>
        <v>3</v>
      </c>
      <c r="AJ668" s="64"/>
      <c r="AK668" s="142"/>
      <c r="AN668" s="124">
        <f t="shared" si="99"/>
        <v>0</v>
      </c>
      <c r="AY668" s="70">
        <f t="shared" si="100"/>
        <v>0</v>
      </c>
    </row>
    <row r="669" spans="1:53" s="99" customFormat="1">
      <c r="A669"/>
      <c r="B669">
        <v>646</v>
      </c>
      <c r="C669">
        <v>100</v>
      </c>
      <c r="D669">
        <v>27</v>
      </c>
      <c r="E669" s="99">
        <v>1</v>
      </c>
      <c r="F669" s="168" t="s">
        <v>2390</v>
      </c>
      <c r="G669" s="101" t="s">
        <v>123</v>
      </c>
      <c r="H669" s="102" t="s">
        <v>23</v>
      </c>
      <c r="I669" s="103" t="str">
        <f t="shared" si="92"/>
        <v>LAKI LAKI</v>
      </c>
      <c r="J669" s="104" t="s">
        <v>622</v>
      </c>
      <c r="K669" s="105">
        <v>25939</v>
      </c>
      <c r="L669" s="106">
        <f t="shared" ref="L669:L701" ca="1" si="101">DATEDIF(K669,TODAY(),"Y")</f>
        <v>49</v>
      </c>
      <c r="M669" s="104"/>
      <c r="N669" s="185" t="s">
        <v>220</v>
      </c>
      <c r="O669" s="104" t="str">
        <f t="shared" si="94"/>
        <v>ISLAM</v>
      </c>
      <c r="P669" s="104" t="s">
        <v>221</v>
      </c>
      <c r="Q669" s="104" t="s">
        <v>222</v>
      </c>
      <c r="R669" s="108">
        <v>1</v>
      </c>
      <c r="S669" s="104" t="s">
        <v>289</v>
      </c>
      <c r="T669" s="104" t="s">
        <v>283</v>
      </c>
      <c r="U669" s="104" t="s">
        <v>2391</v>
      </c>
      <c r="V669" s="104" t="s">
        <v>2392</v>
      </c>
      <c r="W669" s="180" t="s">
        <v>2393</v>
      </c>
      <c r="X669" s="104" t="s">
        <v>123</v>
      </c>
      <c r="Y669" s="235" t="s">
        <v>2099</v>
      </c>
      <c r="Z669" s="104" t="s">
        <v>22</v>
      </c>
      <c r="AA669" s="104" t="s">
        <v>229</v>
      </c>
      <c r="AB669" s="104" t="s">
        <v>230</v>
      </c>
      <c r="AC669" s="104" t="s">
        <v>231</v>
      </c>
      <c r="AD669" s="99" t="str">
        <f t="shared" si="97"/>
        <v>INDONESIA</v>
      </c>
      <c r="AE669" s="122" t="s">
        <v>2100</v>
      </c>
      <c r="AF669" s="110" t="s">
        <v>809</v>
      </c>
      <c r="AG669" s="104" t="s">
        <v>622</v>
      </c>
      <c r="AH669" s="120"/>
      <c r="AI669" s="64" t="e">
        <f t="shared" si="96"/>
        <v>#N/A</v>
      </c>
      <c r="AJ669" s="64"/>
      <c r="AK669" s="104"/>
      <c r="AL669" s="124"/>
      <c r="AM669" s="124"/>
      <c r="AN669" s="124">
        <f t="shared" si="99"/>
        <v>0</v>
      </c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70">
        <f t="shared" si="100"/>
        <v>0</v>
      </c>
      <c r="AZ669" s="71"/>
    </row>
    <row r="670" spans="1:53">
      <c r="B670">
        <v>647</v>
      </c>
      <c r="C670">
        <v>101</v>
      </c>
      <c r="E670" s="121">
        <v>2</v>
      </c>
      <c r="F670" s="98" t="s">
        <v>2394</v>
      </c>
      <c r="G670" s="89" t="s">
        <v>2395</v>
      </c>
      <c r="H670" s="90" t="s">
        <v>16</v>
      </c>
      <c r="I670" s="91" t="str">
        <f t="shared" si="92"/>
        <v>PEREMPUAN</v>
      </c>
      <c r="J670" s="64" t="s">
        <v>583</v>
      </c>
      <c r="K670" s="92">
        <v>27067</v>
      </c>
      <c r="L670" s="93">
        <f t="shared" ca="1" si="101"/>
        <v>46</v>
      </c>
      <c r="M670" s="64"/>
      <c r="N670" s="246" t="s">
        <v>220</v>
      </c>
      <c r="O670" s="64" t="str">
        <f t="shared" si="94"/>
        <v>ISLAM</v>
      </c>
      <c r="P670" s="64" t="s">
        <v>221</v>
      </c>
      <c r="Q670" s="64" t="s">
        <v>245</v>
      </c>
      <c r="R670" s="95">
        <v>3</v>
      </c>
      <c r="S670" s="64" t="s">
        <v>289</v>
      </c>
      <c r="T670" s="64" t="s">
        <v>246</v>
      </c>
      <c r="U670" s="64" t="s">
        <v>1019</v>
      </c>
      <c r="V670" s="64" t="s">
        <v>2396</v>
      </c>
      <c r="W670" s="182" t="s">
        <v>2393</v>
      </c>
      <c r="X670" s="64" t="s">
        <v>123</v>
      </c>
      <c r="Y670" s="229" t="s">
        <v>2099</v>
      </c>
      <c r="Z670" s="64" t="s">
        <v>22</v>
      </c>
      <c r="AA670" s="64" t="s">
        <v>229</v>
      </c>
      <c r="AB670" s="64" t="s">
        <v>230</v>
      </c>
      <c r="AC670" s="64" t="s">
        <v>231</v>
      </c>
      <c r="AD670" t="str">
        <f t="shared" si="97"/>
        <v>INDONESIA</v>
      </c>
      <c r="AE670" s="110" t="s">
        <v>2100</v>
      </c>
      <c r="AF670" s="122" t="s">
        <v>809</v>
      </c>
      <c r="AG670" s="111" t="s">
        <v>166</v>
      </c>
      <c r="AH670" s="111"/>
      <c r="AI670" s="64">
        <f t="shared" si="96"/>
        <v>2</v>
      </c>
      <c r="AJ670" s="64"/>
      <c r="AK670" s="111"/>
      <c r="AN670" s="124">
        <f t="shared" si="99"/>
        <v>0</v>
      </c>
      <c r="AY670" s="70">
        <f t="shared" si="100"/>
        <v>0</v>
      </c>
    </row>
    <row r="671" spans="1:53">
      <c r="A671" s="121"/>
      <c r="B671">
        <v>649</v>
      </c>
      <c r="C671">
        <v>102</v>
      </c>
      <c r="E671" s="121">
        <v>3</v>
      </c>
      <c r="F671" s="193" t="s">
        <v>2397</v>
      </c>
      <c r="G671" s="144" t="s">
        <v>2398</v>
      </c>
      <c r="H671" s="145" t="s">
        <v>23</v>
      </c>
      <c r="I671" s="146" t="str">
        <f t="shared" si="92"/>
        <v>LAKI LAKI</v>
      </c>
      <c r="J671" s="120" t="s">
        <v>583</v>
      </c>
      <c r="K671" s="147">
        <v>34887</v>
      </c>
      <c r="L671" s="139">
        <f t="shared" ca="1" si="101"/>
        <v>24</v>
      </c>
      <c r="M671" s="120"/>
      <c r="N671" s="187" t="s">
        <v>220</v>
      </c>
      <c r="O671" s="120" t="str">
        <f t="shared" si="94"/>
        <v>ISLAM</v>
      </c>
      <c r="P671" s="120" t="s">
        <v>254</v>
      </c>
      <c r="Q671" s="120" t="s">
        <v>255</v>
      </c>
      <c r="R671" s="148">
        <v>4</v>
      </c>
      <c r="S671" s="120" t="s">
        <v>223</v>
      </c>
      <c r="T671" s="120" t="s">
        <v>270</v>
      </c>
      <c r="U671" s="120" t="s">
        <v>2395</v>
      </c>
      <c r="V671" s="120" t="s">
        <v>123</v>
      </c>
      <c r="W671" s="182" t="s">
        <v>2393</v>
      </c>
      <c r="X671" s="120" t="s">
        <v>123</v>
      </c>
      <c r="Y671" s="238" t="s">
        <v>2099</v>
      </c>
      <c r="Z671" s="120" t="s">
        <v>22</v>
      </c>
      <c r="AA671" s="120" t="s">
        <v>229</v>
      </c>
      <c r="AB671" s="120" t="s">
        <v>230</v>
      </c>
      <c r="AC671" s="120" t="s">
        <v>231</v>
      </c>
      <c r="AD671" s="121" t="str">
        <f t="shared" si="97"/>
        <v>INDONESIA</v>
      </c>
      <c r="AE671" s="122" t="s">
        <v>2100</v>
      </c>
      <c r="AF671" s="122" t="s">
        <v>809</v>
      </c>
      <c r="AG671" s="142" t="s">
        <v>622</v>
      </c>
      <c r="AH671" s="142"/>
      <c r="AI671" s="64">
        <f t="shared" si="96"/>
        <v>3</v>
      </c>
      <c r="AJ671" s="64"/>
      <c r="AK671" s="142"/>
      <c r="AL671" s="207"/>
      <c r="AM671" s="207"/>
      <c r="AN671" s="124">
        <f t="shared" si="99"/>
        <v>0</v>
      </c>
      <c r="AO671" s="239"/>
      <c r="AP671" s="239"/>
      <c r="AQ671" s="239"/>
      <c r="AR671" s="239"/>
      <c r="AS671" s="239"/>
      <c r="AT671" s="239"/>
      <c r="AU671" s="239"/>
      <c r="AV671" s="239"/>
      <c r="AW671" s="239"/>
      <c r="AX671" s="239"/>
      <c r="AY671" s="70">
        <f t="shared" si="100"/>
        <v>0</v>
      </c>
      <c r="BA671" s="121"/>
    </row>
    <row r="672" spans="1:53">
      <c r="B672">
        <v>650</v>
      </c>
      <c r="C672">
        <v>103</v>
      </c>
      <c r="E672" s="121">
        <v>4</v>
      </c>
      <c r="F672" s="157" t="s">
        <v>2399</v>
      </c>
      <c r="G672" s="144" t="s">
        <v>2400</v>
      </c>
      <c r="H672" s="145" t="s">
        <v>23</v>
      </c>
      <c r="I672" s="146" t="str">
        <f t="shared" si="92"/>
        <v>LAKI LAKI</v>
      </c>
      <c r="J672" s="120" t="s">
        <v>583</v>
      </c>
      <c r="K672" s="147">
        <v>35921</v>
      </c>
      <c r="L672" s="139">
        <f t="shared" ca="1" si="101"/>
        <v>21</v>
      </c>
      <c r="M672" s="120"/>
      <c r="N672" s="187" t="s">
        <v>220</v>
      </c>
      <c r="O672" s="120" t="str">
        <f t="shared" si="94"/>
        <v>ISLAM</v>
      </c>
      <c r="P672" s="120" t="s">
        <v>254</v>
      </c>
      <c r="Q672" s="120" t="s">
        <v>255</v>
      </c>
      <c r="R672" s="148">
        <v>4</v>
      </c>
      <c r="S672" s="64" t="s">
        <v>289</v>
      </c>
      <c r="T672" s="120" t="s">
        <v>270</v>
      </c>
      <c r="U672" s="120" t="s">
        <v>2395</v>
      </c>
      <c r="V672" s="120" t="s">
        <v>123</v>
      </c>
      <c r="W672" s="182" t="s">
        <v>2393</v>
      </c>
      <c r="X672" s="120" t="s">
        <v>123</v>
      </c>
      <c r="Y672" s="238" t="s">
        <v>2099</v>
      </c>
      <c r="Z672" s="120" t="s">
        <v>22</v>
      </c>
      <c r="AA672" s="120" t="s">
        <v>229</v>
      </c>
      <c r="AB672" s="120" t="s">
        <v>230</v>
      </c>
      <c r="AC672" s="120" t="s">
        <v>231</v>
      </c>
      <c r="AD672" s="121" t="str">
        <f t="shared" si="97"/>
        <v>INDONESIA</v>
      </c>
      <c r="AE672" s="110" t="s">
        <v>2100</v>
      </c>
      <c r="AF672" s="122" t="s">
        <v>809</v>
      </c>
      <c r="AG672" s="142" t="s">
        <v>622</v>
      </c>
      <c r="AH672" s="142"/>
      <c r="AI672" s="64">
        <f t="shared" si="96"/>
        <v>3</v>
      </c>
      <c r="AJ672" s="64"/>
      <c r="AK672" s="142"/>
      <c r="AN672" s="124">
        <f t="shared" si="99"/>
        <v>0</v>
      </c>
      <c r="AY672" s="70">
        <f t="shared" si="100"/>
        <v>0</v>
      </c>
    </row>
    <row r="673" spans="1:53">
      <c r="B673">
        <v>651</v>
      </c>
      <c r="C673">
        <v>104</v>
      </c>
      <c r="E673" s="71">
        <v>5</v>
      </c>
      <c r="F673" s="193" t="s">
        <v>2401</v>
      </c>
      <c r="G673" s="144" t="s">
        <v>2402</v>
      </c>
      <c r="H673" s="145" t="s">
        <v>16</v>
      </c>
      <c r="I673" s="146" t="str">
        <f t="shared" ref="I673:I722" si="102">IF(H673="L","LAKI LAKI",IF(H673="P","PEREMPUAN",""))</f>
        <v>PEREMPUAN</v>
      </c>
      <c r="J673" s="111" t="s">
        <v>230</v>
      </c>
      <c r="K673" s="147">
        <v>41068</v>
      </c>
      <c r="L673" s="139">
        <f t="shared" ca="1" si="101"/>
        <v>7</v>
      </c>
      <c r="M673" s="120"/>
      <c r="N673" s="187" t="s">
        <v>220</v>
      </c>
      <c r="O673" s="120" t="str">
        <f t="shared" si="94"/>
        <v>ISLAM</v>
      </c>
      <c r="P673" s="111" t="s">
        <v>254</v>
      </c>
      <c r="Q673" s="111" t="s">
        <v>255</v>
      </c>
      <c r="R673" s="148">
        <v>4</v>
      </c>
      <c r="S673" s="111" t="s">
        <v>265</v>
      </c>
      <c r="T673" s="111" t="s">
        <v>270</v>
      </c>
      <c r="U673" s="120" t="s">
        <v>2395</v>
      </c>
      <c r="V673" s="120" t="s">
        <v>123</v>
      </c>
      <c r="W673" s="184" t="s">
        <v>2393</v>
      </c>
      <c r="X673" s="120" t="s">
        <v>123</v>
      </c>
      <c r="Y673" s="238" t="s">
        <v>2099</v>
      </c>
      <c r="Z673" s="120"/>
      <c r="AA673" s="120"/>
      <c r="AB673" s="120"/>
      <c r="AC673" s="120"/>
      <c r="AD673" s="71" t="str">
        <f t="shared" si="97"/>
        <v>INDONESIA</v>
      </c>
      <c r="AE673" s="122" t="s">
        <v>2100</v>
      </c>
      <c r="AF673" s="122" t="s">
        <v>809</v>
      </c>
      <c r="AG673" s="142" t="s">
        <v>622</v>
      </c>
      <c r="AH673" s="142"/>
      <c r="AI673" s="64">
        <f t="shared" si="96"/>
        <v>3</v>
      </c>
      <c r="AJ673" s="64"/>
      <c r="AK673" s="142"/>
      <c r="AN673" s="124"/>
    </row>
    <row r="674" spans="1:53" s="99" customFormat="1">
      <c r="A674"/>
      <c r="B674">
        <v>652</v>
      </c>
      <c r="C674">
        <v>105</v>
      </c>
      <c r="D674">
        <v>28</v>
      </c>
      <c r="E674" s="394">
        <v>1</v>
      </c>
      <c r="F674" s="100" t="s">
        <v>2403</v>
      </c>
      <c r="G674" s="101" t="s">
        <v>2126</v>
      </c>
      <c r="H674" s="102" t="s">
        <v>16</v>
      </c>
      <c r="I674" s="103" t="str">
        <f t="shared" si="102"/>
        <v>PEREMPUAN</v>
      </c>
      <c r="J674" s="104" t="s">
        <v>970</v>
      </c>
      <c r="K674" s="105">
        <v>19555</v>
      </c>
      <c r="L674" s="106">
        <f t="shared" ca="1" si="101"/>
        <v>66</v>
      </c>
      <c r="M674" s="104" t="s">
        <v>253</v>
      </c>
      <c r="N674" s="107" t="s">
        <v>220</v>
      </c>
      <c r="O674" s="104" t="str">
        <f t="shared" si="94"/>
        <v>ISLAM</v>
      </c>
      <c r="P674" s="104" t="s">
        <v>221</v>
      </c>
      <c r="Q674" s="104" t="s">
        <v>222</v>
      </c>
      <c r="R674" s="108">
        <v>1</v>
      </c>
      <c r="S674" s="104" t="s">
        <v>256</v>
      </c>
      <c r="T674" s="104" t="s">
        <v>246</v>
      </c>
      <c r="U674" s="104" t="s">
        <v>2404</v>
      </c>
      <c r="V674" s="104" t="s">
        <v>2405</v>
      </c>
      <c r="W674" s="109" t="s">
        <v>2406</v>
      </c>
      <c r="X674" s="104" t="s">
        <v>2126</v>
      </c>
      <c r="Y674" s="235" t="s">
        <v>2099</v>
      </c>
      <c r="Z674" s="104" t="s">
        <v>22</v>
      </c>
      <c r="AA674" s="104" t="s">
        <v>229</v>
      </c>
      <c r="AB674" s="104" t="s">
        <v>230</v>
      </c>
      <c r="AC674" s="104" t="s">
        <v>231</v>
      </c>
      <c r="AD674" s="99" t="str">
        <f t="shared" si="97"/>
        <v>INDONESIA</v>
      </c>
      <c r="AE674" s="110" t="s">
        <v>2100</v>
      </c>
      <c r="AF674" s="122" t="s">
        <v>809</v>
      </c>
      <c r="AG674" s="142" t="s">
        <v>166</v>
      </c>
      <c r="AH674" s="142"/>
      <c r="AI674" s="64" t="e">
        <f t="shared" si="96"/>
        <v>#N/A</v>
      </c>
      <c r="AJ674" s="64"/>
      <c r="AK674" s="142"/>
      <c r="AL674" s="124"/>
      <c r="AM674" s="124"/>
      <c r="AN674" s="124">
        <f t="shared" si="99"/>
        <v>0</v>
      </c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70">
        <f t="shared" si="100"/>
        <v>0</v>
      </c>
      <c r="AZ674" s="71"/>
    </row>
    <row r="675" spans="1:53">
      <c r="B675">
        <v>653</v>
      </c>
      <c r="C675">
        <v>106</v>
      </c>
      <c r="D675">
        <v>29</v>
      </c>
      <c r="E675">
        <v>1</v>
      </c>
      <c r="F675" s="168" t="s">
        <v>2407</v>
      </c>
      <c r="G675" s="101" t="s">
        <v>2408</v>
      </c>
      <c r="H675" s="102" t="s">
        <v>23</v>
      </c>
      <c r="I675" s="103" t="str">
        <f t="shared" si="102"/>
        <v>LAKI LAKI</v>
      </c>
      <c r="J675" s="104" t="s">
        <v>288</v>
      </c>
      <c r="K675" s="105">
        <v>31287</v>
      </c>
      <c r="L675" s="106">
        <f t="shared" ca="1" si="101"/>
        <v>34</v>
      </c>
      <c r="M675" s="104"/>
      <c r="N675" s="185" t="s">
        <v>220</v>
      </c>
      <c r="O675" s="104" t="str">
        <f t="shared" si="94"/>
        <v>ISLAM</v>
      </c>
      <c r="P675" s="104" t="s">
        <v>221</v>
      </c>
      <c r="Q675" s="104" t="s">
        <v>222</v>
      </c>
      <c r="R675" s="108">
        <v>1</v>
      </c>
      <c r="S675" s="244" t="s">
        <v>256</v>
      </c>
      <c r="T675" s="104" t="s">
        <v>1660</v>
      </c>
      <c r="U675" s="104" t="s">
        <v>2409</v>
      </c>
      <c r="V675" s="104" t="s">
        <v>2410</v>
      </c>
      <c r="W675" s="170" t="s">
        <v>2411</v>
      </c>
      <c r="X675" s="104" t="s">
        <v>2408</v>
      </c>
      <c r="Y675" s="235" t="s">
        <v>2099</v>
      </c>
      <c r="Z675" s="104" t="s">
        <v>22</v>
      </c>
      <c r="AA675" s="104" t="s">
        <v>229</v>
      </c>
      <c r="AB675" s="104" t="s">
        <v>230</v>
      </c>
      <c r="AC675" s="104" t="s">
        <v>231</v>
      </c>
      <c r="AD675" s="99" t="str">
        <f t="shared" si="97"/>
        <v>INDONESIA</v>
      </c>
      <c r="AE675" s="122" t="s">
        <v>2100</v>
      </c>
      <c r="AF675" s="110" t="s">
        <v>809</v>
      </c>
      <c r="AG675" s="194" t="s">
        <v>166</v>
      </c>
      <c r="AH675" s="142"/>
      <c r="AI675" s="64" t="e">
        <f t="shared" si="96"/>
        <v>#N/A</v>
      </c>
      <c r="AJ675" s="64"/>
      <c r="AK675" s="142"/>
      <c r="AN675" s="124">
        <f t="shared" si="99"/>
        <v>0</v>
      </c>
      <c r="AY675" s="70">
        <f t="shared" si="100"/>
        <v>0</v>
      </c>
    </row>
    <row r="676" spans="1:53">
      <c r="A676" s="121"/>
      <c r="B676">
        <v>654</v>
      </c>
      <c r="C676">
        <v>107</v>
      </c>
      <c r="E676" s="121">
        <v>2</v>
      </c>
      <c r="F676" s="98" t="s">
        <v>2412</v>
      </c>
      <c r="G676" s="89" t="s">
        <v>2413</v>
      </c>
      <c r="H676" s="90" t="s">
        <v>16</v>
      </c>
      <c r="I676" s="91" t="str">
        <f t="shared" si="102"/>
        <v>PEREMPUAN</v>
      </c>
      <c r="J676" s="64" t="s">
        <v>288</v>
      </c>
      <c r="K676" s="92">
        <v>33041</v>
      </c>
      <c r="L676" s="93">
        <f t="shared" ca="1" si="101"/>
        <v>29</v>
      </c>
      <c r="M676" s="64"/>
      <c r="N676" s="246" t="s">
        <v>220</v>
      </c>
      <c r="O676" s="64" t="str">
        <f t="shared" si="94"/>
        <v>ISLAM</v>
      </c>
      <c r="P676" s="64" t="s">
        <v>221</v>
      </c>
      <c r="Q676" s="64" t="s">
        <v>245</v>
      </c>
      <c r="R676" s="95">
        <v>3</v>
      </c>
      <c r="S676" s="104" t="s">
        <v>223</v>
      </c>
      <c r="T676" s="64" t="s">
        <v>246</v>
      </c>
      <c r="U676" s="64" t="s">
        <v>2414</v>
      </c>
      <c r="V676" s="64" t="s">
        <v>2415</v>
      </c>
      <c r="W676" s="171" t="s">
        <v>2411</v>
      </c>
      <c r="X676" s="120" t="s">
        <v>2408</v>
      </c>
      <c r="Y676" s="238" t="s">
        <v>2099</v>
      </c>
      <c r="Z676" s="120" t="s">
        <v>22</v>
      </c>
      <c r="AA676" s="120" t="s">
        <v>229</v>
      </c>
      <c r="AB676" s="120" t="s">
        <v>230</v>
      </c>
      <c r="AC676" s="120" t="s">
        <v>231</v>
      </c>
      <c r="AD676" s="121" t="str">
        <f t="shared" si="97"/>
        <v>INDONESIA</v>
      </c>
      <c r="AE676" s="110" t="s">
        <v>2100</v>
      </c>
      <c r="AF676" s="122" t="s">
        <v>809</v>
      </c>
      <c r="AG676" s="142" t="s">
        <v>166</v>
      </c>
      <c r="AH676" s="142"/>
      <c r="AI676" s="64">
        <f t="shared" si="96"/>
        <v>2</v>
      </c>
      <c r="AJ676" s="64"/>
      <c r="AK676" s="142"/>
      <c r="AL676" s="207"/>
      <c r="AM676" s="207"/>
      <c r="AN676" s="124">
        <f t="shared" si="99"/>
        <v>0</v>
      </c>
      <c r="AO676" s="239"/>
      <c r="AP676" s="239"/>
      <c r="AQ676" s="239"/>
      <c r="AR676" s="239"/>
      <c r="AS676" s="239"/>
      <c r="AT676" s="239"/>
      <c r="AU676" s="239"/>
      <c r="AV676" s="239"/>
      <c r="AW676" s="239"/>
      <c r="AX676" s="239"/>
      <c r="AY676" s="70">
        <f t="shared" si="100"/>
        <v>0</v>
      </c>
      <c r="BA676" s="121"/>
    </row>
    <row r="677" spans="1:53" s="126" customFormat="1">
      <c r="A677"/>
      <c r="B677">
        <v>655</v>
      </c>
      <c r="C677">
        <v>108</v>
      </c>
      <c r="D677"/>
      <c r="E677">
        <v>3</v>
      </c>
      <c r="F677" s="98" t="s">
        <v>2416</v>
      </c>
      <c r="G677" s="89" t="s">
        <v>2417</v>
      </c>
      <c r="H677" s="90" t="s">
        <v>23</v>
      </c>
      <c r="I677" s="91" t="str">
        <f t="shared" si="102"/>
        <v>LAKI LAKI</v>
      </c>
      <c r="J677" s="64" t="s">
        <v>230</v>
      </c>
      <c r="K677" s="92">
        <v>39945</v>
      </c>
      <c r="L677" s="93">
        <f t="shared" ca="1" si="101"/>
        <v>10</v>
      </c>
      <c r="M677" s="64"/>
      <c r="N677" s="246" t="s">
        <v>220</v>
      </c>
      <c r="O677" s="64" t="str">
        <f t="shared" si="94"/>
        <v>ISLAM</v>
      </c>
      <c r="P677" s="64" t="s">
        <v>254</v>
      </c>
      <c r="Q677" s="64" t="s">
        <v>255</v>
      </c>
      <c r="R677" s="95">
        <v>4</v>
      </c>
      <c r="S677" s="64" t="s">
        <v>369</v>
      </c>
      <c r="T677" s="64" t="s">
        <v>266</v>
      </c>
      <c r="U677" s="64" t="s">
        <v>2413</v>
      </c>
      <c r="V677" s="64" t="s">
        <v>2408</v>
      </c>
      <c r="W677" s="171" t="s">
        <v>2411</v>
      </c>
      <c r="X677" s="120" t="s">
        <v>2408</v>
      </c>
      <c r="Y677" s="238" t="s">
        <v>2099</v>
      </c>
      <c r="Z677" s="120" t="s">
        <v>22</v>
      </c>
      <c r="AA677" s="120" t="s">
        <v>229</v>
      </c>
      <c r="AB677" s="120" t="s">
        <v>230</v>
      </c>
      <c r="AC677" s="120" t="s">
        <v>231</v>
      </c>
      <c r="AD677" s="121" t="str">
        <f t="shared" si="97"/>
        <v>INDONESIA</v>
      </c>
      <c r="AE677" s="122" t="s">
        <v>2100</v>
      </c>
      <c r="AF677" s="122" t="s">
        <v>809</v>
      </c>
      <c r="AG677" s="142" t="s">
        <v>166</v>
      </c>
      <c r="AH677" s="142"/>
      <c r="AI677" s="64">
        <f t="shared" si="96"/>
        <v>3</v>
      </c>
      <c r="AJ677" s="64"/>
      <c r="AK677" s="142"/>
      <c r="AL677" s="136"/>
      <c r="AM677" s="136"/>
      <c r="AN677" s="241">
        <f t="shared" si="99"/>
        <v>0</v>
      </c>
      <c r="AO677" s="137"/>
      <c r="AP677" s="137"/>
      <c r="AQ677" s="137"/>
      <c r="AR677" s="137"/>
      <c r="AS677" s="137"/>
      <c r="AT677" s="137"/>
      <c r="AU677" s="137"/>
      <c r="AV677" s="137"/>
      <c r="AW677" s="137"/>
      <c r="AX677" s="137"/>
      <c r="AY677" s="137">
        <f t="shared" si="100"/>
        <v>0</v>
      </c>
      <c r="AZ677" s="138"/>
    </row>
    <row r="678" spans="1:53">
      <c r="B678">
        <v>656</v>
      </c>
      <c r="C678">
        <v>109</v>
      </c>
      <c r="E678">
        <v>4</v>
      </c>
      <c r="F678" s="98" t="s">
        <v>2418</v>
      </c>
      <c r="G678" s="89" t="s">
        <v>2419</v>
      </c>
      <c r="H678" s="90" t="s">
        <v>16</v>
      </c>
      <c r="I678" s="91" t="str">
        <f t="shared" si="102"/>
        <v>PEREMPUAN</v>
      </c>
      <c r="J678" s="64" t="s">
        <v>229</v>
      </c>
      <c r="K678" s="92">
        <v>42360</v>
      </c>
      <c r="L678" s="93">
        <f t="shared" ca="1" si="101"/>
        <v>4</v>
      </c>
      <c r="M678" s="64"/>
      <c r="N678" s="246" t="s">
        <v>220</v>
      </c>
      <c r="O678" s="64" t="str">
        <f t="shared" si="94"/>
        <v>ISLAM</v>
      </c>
      <c r="P678" s="64" t="s">
        <v>254</v>
      </c>
      <c r="Q678" s="64" t="s">
        <v>255</v>
      </c>
      <c r="R678" s="95">
        <v>4</v>
      </c>
      <c r="S678" s="64" t="s">
        <v>265</v>
      </c>
      <c r="T678" s="64" t="s">
        <v>270</v>
      </c>
      <c r="U678" s="64" t="s">
        <v>2413</v>
      </c>
      <c r="V678" s="64" t="s">
        <v>2408</v>
      </c>
      <c r="W678" s="171" t="s">
        <v>2411</v>
      </c>
      <c r="X678" s="120" t="s">
        <v>2408</v>
      </c>
      <c r="Y678" s="238" t="s">
        <v>2099</v>
      </c>
      <c r="Z678" s="64"/>
      <c r="AA678" s="64"/>
      <c r="AB678" s="64"/>
      <c r="AC678" s="64"/>
      <c r="AD678" t="str">
        <f t="shared" si="97"/>
        <v>INDONESIA</v>
      </c>
      <c r="AE678" s="110" t="s">
        <v>2100</v>
      </c>
      <c r="AF678" s="122" t="s">
        <v>809</v>
      </c>
      <c r="AG678" s="142" t="s">
        <v>166</v>
      </c>
      <c r="AH678" s="142"/>
      <c r="AI678" s="64">
        <f t="shared" si="96"/>
        <v>3</v>
      </c>
      <c r="AJ678" s="64"/>
      <c r="AK678" s="142"/>
      <c r="AN678" s="207">
        <f t="shared" si="99"/>
        <v>0</v>
      </c>
      <c r="AY678" s="70">
        <f t="shared" si="100"/>
        <v>0</v>
      </c>
    </row>
    <row r="679" spans="1:53" s="99" customFormat="1">
      <c r="A679" s="121"/>
      <c r="B679">
        <v>657</v>
      </c>
      <c r="C679">
        <v>110</v>
      </c>
      <c r="D679">
        <v>30</v>
      </c>
      <c r="E679" s="99">
        <v>1</v>
      </c>
      <c r="F679" s="168" t="s">
        <v>2420</v>
      </c>
      <c r="G679" s="101" t="s">
        <v>2421</v>
      </c>
      <c r="H679" s="102" t="s">
        <v>23</v>
      </c>
      <c r="I679" s="103" t="str">
        <f t="shared" si="102"/>
        <v>LAKI LAKI</v>
      </c>
      <c r="J679" s="104" t="s">
        <v>2422</v>
      </c>
      <c r="K679" s="105">
        <v>29999</v>
      </c>
      <c r="L679" s="106">
        <f t="shared" ca="1" si="101"/>
        <v>38</v>
      </c>
      <c r="M679" s="104" t="s">
        <v>253</v>
      </c>
      <c r="N679" s="107" t="s">
        <v>220</v>
      </c>
      <c r="O679" s="104" t="str">
        <f t="shared" si="94"/>
        <v>ISLAM</v>
      </c>
      <c r="P679" s="104" t="s">
        <v>221</v>
      </c>
      <c r="Q679" s="104" t="s">
        <v>222</v>
      </c>
      <c r="R679" s="108">
        <v>1</v>
      </c>
      <c r="S679" s="64" t="s">
        <v>256</v>
      </c>
      <c r="T679" s="104" t="s">
        <v>674</v>
      </c>
      <c r="U679" s="104" t="s">
        <v>394</v>
      </c>
      <c r="V679" s="104" t="s">
        <v>388</v>
      </c>
      <c r="W679" s="109" t="s">
        <v>392</v>
      </c>
      <c r="X679" s="104" t="s">
        <v>2423</v>
      </c>
      <c r="Y679" s="235" t="s">
        <v>2099</v>
      </c>
      <c r="Z679" s="104" t="s">
        <v>22</v>
      </c>
      <c r="AA679" s="104" t="s">
        <v>229</v>
      </c>
      <c r="AB679" s="104" t="s">
        <v>230</v>
      </c>
      <c r="AC679" s="104" t="s">
        <v>231</v>
      </c>
      <c r="AD679" s="99" t="str">
        <f t="shared" si="97"/>
        <v>INDONESIA</v>
      </c>
      <c r="AE679" s="122" t="s">
        <v>2100</v>
      </c>
      <c r="AF679" s="110" t="s">
        <v>809</v>
      </c>
      <c r="AG679" s="104" t="s">
        <v>166</v>
      </c>
      <c r="AH679" s="120"/>
      <c r="AI679" s="64" t="e">
        <f t="shared" si="96"/>
        <v>#N/A</v>
      </c>
      <c r="AJ679" s="64"/>
      <c r="AK679" s="104"/>
      <c r="AL679" s="124"/>
      <c r="AM679" s="124"/>
      <c r="AN679" s="124">
        <f t="shared" si="99"/>
        <v>0</v>
      </c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70">
        <f t="shared" si="100"/>
        <v>0</v>
      </c>
      <c r="AZ679" s="71"/>
    </row>
    <row r="680" spans="1:53">
      <c r="B680">
        <v>658</v>
      </c>
      <c r="C680">
        <v>111</v>
      </c>
      <c r="E680" s="121">
        <v>2</v>
      </c>
      <c r="F680" s="98" t="s">
        <v>2424</v>
      </c>
      <c r="G680" s="89" t="s">
        <v>1129</v>
      </c>
      <c r="H680" s="90" t="s">
        <v>16</v>
      </c>
      <c r="I680" s="91" t="str">
        <f t="shared" si="102"/>
        <v>PEREMPUAN</v>
      </c>
      <c r="J680" s="64" t="s">
        <v>22</v>
      </c>
      <c r="K680" s="92">
        <v>30429</v>
      </c>
      <c r="L680" s="93">
        <f t="shared" ca="1" si="101"/>
        <v>36</v>
      </c>
      <c r="M680" s="64"/>
      <c r="N680" s="246" t="s">
        <v>220</v>
      </c>
      <c r="O680" s="64" t="str">
        <f t="shared" si="94"/>
        <v>ISLAM</v>
      </c>
      <c r="P680" s="64" t="s">
        <v>221</v>
      </c>
      <c r="Q680" s="64" t="s">
        <v>245</v>
      </c>
      <c r="R680" s="95">
        <v>3</v>
      </c>
      <c r="S680" s="104" t="s">
        <v>256</v>
      </c>
      <c r="T680" s="64" t="s">
        <v>246</v>
      </c>
      <c r="U680" s="64" t="s">
        <v>1720</v>
      </c>
      <c r="V680" s="64" t="s">
        <v>2425</v>
      </c>
      <c r="W680" s="149" t="s">
        <v>392</v>
      </c>
      <c r="X680" s="120" t="s">
        <v>2423</v>
      </c>
      <c r="Y680" s="238" t="s">
        <v>2099</v>
      </c>
      <c r="Z680" s="120" t="s">
        <v>22</v>
      </c>
      <c r="AA680" s="120" t="s">
        <v>229</v>
      </c>
      <c r="AB680" s="120" t="s">
        <v>230</v>
      </c>
      <c r="AC680" s="120" t="s">
        <v>231</v>
      </c>
      <c r="AD680" s="121" t="str">
        <f t="shared" si="97"/>
        <v>INDONESIA</v>
      </c>
      <c r="AE680" s="110" t="s">
        <v>2100</v>
      </c>
      <c r="AF680" s="122" t="s">
        <v>809</v>
      </c>
      <c r="AG680" s="111" t="s">
        <v>519</v>
      </c>
      <c r="AH680" s="111"/>
      <c r="AI680" s="64">
        <f t="shared" si="96"/>
        <v>2</v>
      </c>
      <c r="AJ680" s="64"/>
      <c r="AK680" s="111"/>
      <c r="AN680" s="124">
        <f t="shared" si="99"/>
        <v>0</v>
      </c>
      <c r="AY680" s="70">
        <f t="shared" si="100"/>
        <v>0</v>
      </c>
    </row>
    <row r="681" spans="1:53">
      <c r="A681" s="121"/>
      <c r="B681">
        <v>659</v>
      </c>
      <c r="C681">
        <v>112</v>
      </c>
      <c r="E681">
        <v>3</v>
      </c>
      <c r="F681" s="193" t="s">
        <v>2426</v>
      </c>
      <c r="G681" s="144" t="s">
        <v>2427</v>
      </c>
      <c r="H681" s="145" t="s">
        <v>16</v>
      </c>
      <c r="I681" s="146" t="str">
        <f t="shared" si="102"/>
        <v>PEREMPUAN</v>
      </c>
      <c r="J681" s="120" t="s">
        <v>230</v>
      </c>
      <c r="K681" s="147">
        <v>39291</v>
      </c>
      <c r="L681" s="139">
        <f t="shared" ca="1" si="101"/>
        <v>12</v>
      </c>
      <c r="M681" s="120"/>
      <c r="N681" s="187" t="s">
        <v>220</v>
      </c>
      <c r="O681" s="120" t="str">
        <f t="shared" si="94"/>
        <v>ISLAM</v>
      </c>
      <c r="P681" s="120" t="s">
        <v>254</v>
      </c>
      <c r="Q681" s="120" t="s">
        <v>255</v>
      </c>
      <c r="R681" s="148">
        <v>4</v>
      </c>
      <c r="S681" s="120" t="s">
        <v>2003</v>
      </c>
      <c r="T681" s="120" t="s">
        <v>266</v>
      </c>
      <c r="U681" s="120" t="s">
        <v>1129</v>
      </c>
      <c r="V681" s="120" t="s">
        <v>2423</v>
      </c>
      <c r="W681" s="149" t="s">
        <v>392</v>
      </c>
      <c r="X681" s="120" t="s">
        <v>2423</v>
      </c>
      <c r="Y681" s="238" t="s">
        <v>2099</v>
      </c>
      <c r="Z681" s="120" t="s">
        <v>22</v>
      </c>
      <c r="AA681" s="120" t="s">
        <v>229</v>
      </c>
      <c r="AB681" s="120" t="s">
        <v>230</v>
      </c>
      <c r="AC681" s="120" t="s">
        <v>231</v>
      </c>
      <c r="AD681" s="121" t="str">
        <f t="shared" si="97"/>
        <v>INDONESIA</v>
      </c>
      <c r="AE681" s="122" t="s">
        <v>2100</v>
      </c>
      <c r="AF681" s="122" t="s">
        <v>809</v>
      </c>
      <c r="AG681" s="142" t="s">
        <v>166</v>
      </c>
      <c r="AH681" s="142"/>
      <c r="AI681" s="64">
        <f t="shared" si="96"/>
        <v>3</v>
      </c>
      <c r="AJ681" s="64"/>
      <c r="AK681" s="142"/>
      <c r="AN681" s="124">
        <f t="shared" si="99"/>
        <v>0</v>
      </c>
      <c r="AY681" s="70">
        <f t="shared" si="100"/>
        <v>0</v>
      </c>
    </row>
    <row r="682" spans="1:53">
      <c r="B682">
        <v>660</v>
      </c>
      <c r="C682">
        <v>113</v>
      </c>
      <c r="E682" s="121">
        <v>4</v>
      </c>
      <c r="F682" s="193" t="s">
        <v>2428</v>
      </c>
      <c r="G682" s="144" t="s">
        <v>2429</v>
      </c>
      <c r="H682" s="145" t="s">
        <v>16</v>
      </c>
      <c r="I682" s="146" t="str">
        <f t="shared" si="102"/>
        <v>PEREMPUAN</v>
      </c>
      <c r="J682" s="120" t="s">
        <v>230</v>
      </c>
      <c r="K682" s="147">
        <v>40725</v>
      </c>
      <c r="L682" s="139">
        <f t="shared" ca="1" si="101"/>
        <v>8</v>
      </c>
      <c r="M682" s="120"/>
      <c r="N682" s="187" t="s">
        <v>220</v>
      </c>
      <c r="O682" s="120" t="str">
        <f t="shared" si="94"/>
        <v>ISLAM</v>
      </c>
      <c r="P682" s="120" t="s">
        <v>254</v>
      </c>
      <c r="Q682" s="120" t="s">
        <v>255</v>
      </c>
      <c r="R682" s="148">
        <v>4</v>
      </c>
      <c r="S682" s="120" t="s">
        <v>265</v>
      </c>
      <c r="T682" s="120" t="s">
        <v>270</v>
      </c>
      <c r="U682" s="120" t="s">
        <v>1129</v>
      </c>
      <c r="V682" s="120" t="s">
        <v>2423</v>
      </c>
      <c r="W682" s="149" t="s">
        <v>392</v>
      </c>
      <c r="X682" s="120" t="s">
        <v>2423</v>
      </c>
      <c r="Y682" s="238" t="s">
        <v>2099</v>
      </c>
      <c r="Z682" s="120" t="s">
        <v>22</v>
      </c>
      <c r="AA682" s="120" t="s">
        <v>229</v>
      </c>
      <c r="AB682" s="120" t="s">
        <v>230</v>
      </c>
      <c r="AC682" s="120" t="s">
        <v>231</v>
      </c>
      <c r="AD682" s="121" t="str">
        <f t="shared" si="97"/>
        <v>INDONESIA</v>
      </c>
      <c r="AE682" s="110" t="s">
        <v>2100</v>
      </c>
      <c r="AF682" s="122" t="s">
        <v>809</v>
      </c>
      <c r="AG682" s="142" t="s">
        <v>166</v>
      </c>
      <c r="AH682" s="142"/>
      <c r="AI682" s="64">
        <f t="shared" si="96"/>
        <v>3</v>
      </c>
      <c r="AJ682" s="64"/>
      <c r="AK682" s="142"/>
      <c r="AN682" s="124"/>
    </row>
    <row r="683" spans="1:53">
      <c r="E683" s="71">
        <v>5</v>
      </c>
      <c r="F683" s="193"/>
      <c r="G683" s="144" t="s">
        <v>6814</v>
      </c>
      <c r="H683" s="145" t="s">
        <v>23</v>
      </c>
      <c r="I683" s="146" t="str">
        <f t="shared" si="102"/>
        <v>LAKI LAKI</v>
      </c>
      <c r="J683" s="120" t="s">
        <v>230</v>
      </c>
      <c r="K683" s="147">
        <v>42998</v>
      </c>
      <c r="L683" s="139">
        <f t="shared" ca="1" si="101"/>
        <v>2</v>
      </c>
      <c r="M683" s="120"/>
      <c r="N683" s="187"/>
      <c r="O683" s="120"/>
      <c r="P683" s="120"/>
      <c r="Q683" s="120"/>
      <c r="R683" s="148"/>
      <c r="S683" s="120"/>
      <c r="T683" s="120"/>
      <c r="U683" s="120"/>
      <c r="V683" s="120"/>
      <c r="W683" s="149"/>
      <c r="X683" s="120"/>
      <c r="Y683" s="238"/>
      <c r="Z683" s="120"/>
      <c r="AA683" s="120"/>
      <c r="AB683" s="120"/>
      <c r="AC683" s="120"/>
      <c r="AD683" s="71" t="str">
        <f t="shared" si="97"/>
        <v>INDONESIA</v>
      </c>
      <c r="AE683" s="110"/>
      <c r="AF683" s="122"/>
      <c r="AG683" s="142"/>
      <c r="AH683" s="142"/>
      <c r="AI683" s="64"/>
      <c r="AJ683" s="64"/>
      <c r="AK683" s="142"/>
      <c r="AN683" s="124"/>
    </row>
    <row r="684" spans="1:53">
      <c r="B684">
        <v>662</v>
      </c>
      <c r="C684">
        <v>115</v>
      </c>
      <c r="D684">
        <v>31</v>
      </c>
      <c r="E684" s="156">
        <v>1</v>
      </c>
      <c r="F684" s="150" t="s">
        <v>2430</v>
      </c>
      <c r="G684" s="254" t="s">
        <v>2431</v>
      </c>
      <c r="H684" s="102" t="s">
        <v>23</v>
      </c>
      <c r="I684" s="103" t="str">
        <f t="shared" si="102"/>
        <v>LAKI LAKI</v>
      </c>
      <c r="J684" s="179" t="s">
        <v>22</v>
      </c>
      <c r="K684" s="105">
        <v>27057</v>
      </c>
      <c r="L684" s="106">
        <f t="shared" ca="1" si="101"/>
        <v>46</v>
      </c>
      <c r="M684" s="104"/>
      <c r="N684" s="107" t="s">
        <v>220</v>
      </c>
      <c r="O684" s="104" t="str">
        <f t="shared" si="94"/>
        <v>ISLAM</v>
      </c>
      <c r="P684" s="179" t="s">
        <v>221</v>
      </c>
      <c r="Q684" s="179" t="s">
        <v>222</v>
      </c>
      <c r="R684" s="108">
        <v>1</v>
      </c>
      <c r="S684" s="64" t="s">
        <v>256</v>
      </c>
      <c r="T684" s="179" t="s">
        <v>674</v>
      </c>
      <c r="U684" s="179" t="s">
        <v>356</v>
      </c>
      <c r="V684" s="179" t="s">
        <v>2432</v>
      </c>
      <c r="W684" s="171" t="s">
        <v>2433</v>
      </c>
      <c r="X684" s="179" t="s">
        <v>2434</v>
      </c>
      <c r="Y684" s="235" t="s">
        <v>2099</v>
      </c>
      <c r="Z684" s="104" t="s">
        <v>22</v>
      </c>
      <c r="AA684" s="104" t="s">
        <v>229</v>
      </c>
      <c r="AB684" s="104" t="s">
        <v>230</v>
      </c>
      <c r="AC684" s="104" t="s">
        <v>231</v>
      </c>
      <c r="AD684" s="99" t="str">
        <f t="shared" si="97"/>
        <v>INDONESIA</v>
      </c>
      <c r="AE684" s="110" t="s">
        <v>2100</v>
      </c>
      <c r="AF684" s="110" t="s">
        <v>809</v>
      </c>
      <c r="AG684" s="142" t="s">
        <v>455</v>
      </c>
      <c r="AH684" s="142"/>
      <c r="AI684" s="64" t="e">
        <f t="shared" si="96"/>
        <v>#N/A</v>
      </c>
      <c r="AJ684" s="64"/>
      <c r="AK684" s="142"/>
      <c r="AN684" s="124">
        <f t="shared" si="99"/>
        <v>0</v>
      </c>
      <c r="AY684" s="70">
        <f t="shared" si="100"/>
        <v>0</v>
      </c>
    </row>
    <row r="685" spans="1:53">
      <c r="A685" s="121"/>
      <c r="B685">
        <v>663</v>
      </c>
      <c r="C685">
        <v>116</v>
      </c>
      <c r="E685" s="120">
        <v>2</v>
      </c>
      <c r="F685" s="186" t="s">
        <v>2435</v>
      </c>
      <c r="G685" s="245" t="s">
        <v>2436</v>
      </c>
      <c r="H685" s="145" t="s">
        <v>16</v>
      </c>
      <c r="I685" s="146" t="str">
        <f t="shared" si="102"/>
        <v>PEREMPUAN</v>
      </c>
      <c r="J685" s="111" t="s">
        <v>452</v>
      </c>
      <c r="K685" s="147">
        <v>30837</v>
      </c>
      <c r="L685" s="139">
        <f t="shared" ca="1" si="101"/>
        <v>35</v>
      </c>
      <c r="M685" s="120"/>
      <c r="N685" s="248" t="s">
        <v>220</v>
      </c>
      <c r="O685" s="120" t="str">
        <f t="shared" si="94"/>
        <v>ISLAM</v>
      </c>
      <c r="P685" s="111" t="s">
        <v>221</v>
      </c>
      <c r="Q685" s="120" t="s">
        <v>245</v>
      </c>
      <c r="R685" s="148">
        <v>3</v>
      </c>
      <c r="S685" s="179" t="s">
        <v>223</v>
      </c>
      <c r="T685" s="111" t="s">
        <v>246</v>
      </c>
      <c r="U685" s="111" t="s">
        <v>2174</v>
      </c>
      <c r="V685" s="111" t="s">
        <v>2175</v>
      </c>
      <c r="W685" s="171" t="s">
        <v>2433</v>
      </c>
      <c r="X685" s="111" t="s">
        <v>2434</v>
      </c>
      <c r="Y685" s="238" t="s">
        <v>2099</v>
      </c>
      <c r="Z685" s="120" t="s">
        <v>22</v>
      </c>
      <c r="AA685" s="120" t="s">
        <v>229</v>
      </c>
      <c r="AB685" s="120" t="s">
        <v>230</v>
      </c>
      <c r="AC685" s="120" t="s">
        <v>231</v>
      </c>
      <c r="AD685" s="121" t="str">
        <f t="shared" si="97"/>
        <v>INDONESIA</v>
      </c>
      <c r="AE685" s="122" t="s">
        <v>2100</v>
      </c>
      <c r="AF685" s="122" t="s">
        <v>809</v>
      </c>
      <c r="AG685" s="142" t="s">
        <v>455</v>
      </c>
      <c r="AH685" s="142"/>
      <c r="AI685" s="64">
        <f t="shared" si="96"/>
        <v>2</v>
      </c>
      <c r="AJ685" s="64"/>
      <c r="AK685" s="142"/>
      <c r="AL685" s="207"/>
      <c r="AM685" s="207"/>
      <c r="AN685" s="124">
        <f t="shared" si="99"/>
        <v>0</v>
      </c>
      <c r="AO685" s="239"/>
      <c r="AP685" s="239"/>
      <c r="AQ685" s="239"/>
      <c r="AR685" s="239"/>
      <c r="AS685" s="239"/>
      <c r="AT685" s="239"/>
      <c r="AU685" s="239"/>
      <c r="AV685" s="239"/>
      <c r="AW685" s="239"/>
      <c r="AX685" s="239"/>
      <c r="AY685" s="70">
        <f t="shared" si="100"/>
        <v>0</v>
      </c>
      <c r="BA685" s="121"/>
    </row>
    <row r="686" spans="1:53" s="121" customFormat="1">
      <c r="A686"/>
      <c r="B686">
        <v>664</v>
      </c>
      <c r="C686">
        <v>117</v>
      </c>
      <c r="D686"/>
      <c r="E686" s="120">
        <v>3</v>
      </c>
      <c r="F686" s="160" t="s">
        <v>2437</v>
      </c>
      <c r="G686" s="114" t="s">
        <v>2438</v>
      </c>
      <c r="H686" s="90" t="s">
        <v>23</v>
      </c>
      <c r="I686" s="91" t="str">
        <f t="shared" si="102"/>
        <v>LAKI LAKI</v>
      </c>
      <c r="J686" s="111" t="s">
        <v>2439</v>
      </c>
      <c r="K686" s="92">
        <v>36575</v>
      </c>
      <c r="L686" s="93">
        <f t="shared" ca="1" si="101"/>
        <v>20</v>
      </c>
      <c r="M686" s="64"/>
      <c r="N686" s="94" t="s">
        <v>220</v>
      </c>
      <c r="O686" s="64" t="str">
        <f t="shared" si="94"/>
        <v>ISLAM</v>
      </c>
      <c r="P686" s="111" t="s">
        <v>254</v>
      </c>
      <c r="Q686" s="64" t="s">
        <v>255</v>
      </c>
      <c r="R686" s="95">
        <v>4</v>
      </c>
      <c r="S686" s="64" t="s">
        <v>289</v>
      </c>
      <c r="T686" s="111" t="s">
        <v>266</v>
      </c>
      <c r="U686" s="111" t="s">
        <v>2436</v>
      </c>
      <c r="V686" s="111" t="s">
        <v>2434</v>
      </c>
      <c r="W686" s="171" t="s">
        <v>2433</v>
      </c>
      <c r="X686" s="111" t="s">
        <v>2434</v>
      </c>
      <c r="Y686" s="238" t="s">
        <v>2099</v>
      </c>
      <c r="Z686" s="120" t="s">
        <v>22</v>
      </c>
      <c r="AA686" s="120" t="s">
        <v>229</v>
      </c>
      <c r="AB686" s="120" t="s">
        <v>230</v>
      </c>
      <c r="AC686" s="120" t="s">
        <v>231</v>
      </c>
      <c r="AD686" s="121" t="str">
        <f t="shared" si="97"/>
        <v>INDONESIA</v>
      </c>
      <c r="AE686" s="110" t="s">
        <v>2100</v>
      </c>
      <c r="AF686" s="122" t="s">
        <v>809</v>
      </c>
      <c r="AG686" s="142" t="s">
        <v>455</v>
      </c>
      <c r="AH686" s="142"/>
      <c r="AI686" s="64">
        <f t="shared" si="96"/>
        <v>3</v>
      </c>
      <c r="AJ686" s="64"/>
      <c r="AK686" s="142"/>
      <c r="AL686" s="207"/>
      <c r="AM686" s="207"/>
      <c r="AN686" s="207">
        <f t="shared" si="99"/>
        <v>0</v>
      </c>
      <c r="AO686" s="239"/>
      <c r="AP686" s="239"/>
      <c r="AQ686" s="239"/>
      <c r="AR686" s="239"/>
      <c r="AS686" s="239"/>
      <c r="AT686" s="239"/>
      <c r="AU686" s="239"/>
      <c r="AV686" s="239"/>
      <c r="AW686" s="239"/>
      <c r="AX686" s="239"/>
      <c r="AY686" s="239">
        <f t="shared" si="100"/>
        <v>0</v>
      </c>
      <c r="AZ686" s="71"/>
    </row>
    <row r="687" spans="1:53" s="115" customFormat="1">
      <c r="A687"/>
      <c r="B687">
        <v>665</v>
      </c>
      <c r="C687">
        <v>118</v>
      </c>
      <c r="D687"/>
      <c r="E687" s="64">
        <v>4</v>
      </c>
      <c r="F687" s="160" t="s">
        <v>2440</v>
      </c>
      <c r="G687" s="89" t="s">
        <v>2441</v>
      </c>
      <c r="H687" s="90" t="s">
        <v>16</v>
      </c>
      <c r="I687" s="91" t="str">
        <f t="shared" si="102"/>
        <v>PEREMPUAN</v>
      </c>
      <c r="J687" s="111" t="s">
        <v>2442</v>
      </c>
      <c r="K687" s="92">
        <v>38059</v>
      </c>
      <c r="L687" s="93">
        <f t="shared" ca="1" si="101"/>
        <v>16</v>
      </c>
      <c r="M687" s="64"/>
      <c r="N687" s="248" t="s">
        <v>220</v>
      </c>
      <c r="O687" s="64" t="str">
        <f t="shared" si="94"/>
        <v>ISLAM</v>
      </c>
      <c r="P687" s="111" t="s">
        <v>254</v>
      </c>
      <c r="Q687" s="64" t="s">
        <v>255</v>
      </c>
      <c r="R687" s="95">
        <v>4</v>
      </c>
      <c r="S687" s="64" t="s">
        <v>348</v>
      </c>
      <c r="T687" s="111" t="s">
        <v>266</v>
      </c>
      <c r="U687" s="111" t="s">
        <v>2436</v>
      </c>
      <c r="V687" s="111" t="s">
        <v>2434</v>
      </c>
      <c r="W687" s="171" t="s">
        <v>2433</v>
      </c>
      <c r="X687" s="111" t="s">
        <v>2434</v>
      </c>
      <c r="Y687" s="238" t="s">
        <v>2099</v>
      </c>
      <c r="Z687" s="120" t="s">
        <v>22</v>
      </c>
      <c r="AA687" s="120" t="s">
        <v>229</v>
      </c>
      <c r="AB687" s="120" t="s">
        <v>230</v>
      </c>
      <c r="AC687" s="120" t="s">
        <v>231</v>
      </c>
      <c r="AD687" s="121" t="str">
        <f t="shared" si="97"/>
        <v>INDONESIA</v>
      </c>
      <c r="AE687" s="122" t="s">
        <v>2100</v>
      </c>
      <c r="AF687" s="122" t="s">
        <v>809</v>
      </c>
      <c r="AG687" s="142" t="s">
        <v>455</v>
      </c>
      <c r="AH687" s="142"/>
      <c r="AI687" s="64">
        <f t="shared" si="96"/>
        <v>3</v>
      </c>
      <c r="AJ687" s="64"/>
      <c r="AK687" s="142"/>
      <c r="AL687" s="272"/>
      <c r="AM687" s="272"/>
      <c r="AN687" s="400">
        <f t="shared" si="99"/>
        <v>0</v>
      </c>
      <c r="AO687" s="273"/>
      <c r="AP687" s="273"/>
      <c r="AQ687" s="273"/>
      <c r="AR687" s="273"/>
      <c r="AS687" s="273"/>
      <c r="AT687" s="273"/>
      <c r="AU687" s="273"/>
      <c r="AV687" s="273"/>
      <c r="AW687" s="273"/>
      <c r="AX687" s="273"/>
      <c r="AY687" s="273">
        <f t="shared" si="100"/>
        <v>0</v>
      </c>
      <c r="AZ687" s="259"/>
    </row>
    <row r="688" spans="1:53" s="99" customFormat="1">
      <c r="A688" s="121"/>
      <c r="B688">
        <v>666</v>
      </c>
      <c r="C688">
        <v>119</v>
      </c>
      <c r="D688"/>
      <c r="E688" s="64">
        <v>5</v>
      </c>
      <c r="F688" s="186" t="s">
        <v>2443</v>
      </c>
      <c r="G688" s="144" t="s">
        <v>2444</v>
      </c>
      <c r="H688" s="145" t="s">
        <v>16</v>
      </c>
      <c r="I688" s="146" t="str">
        <f t="shared" si="102"/>
        <v>PEREMPUAN</v>
      </c>
      <c r="J688" s="111" t="s">
        <v>2442</v>
      </c>
      <c r="K688" s="147">
        <v>38059</v>
      </c>
      <c r="L688" s="139">
        <f t="shared" ca="1" si="101"/>
        <v>16</v>
      </c>
      <c r="M688" s="120"/>
      <c r="N688" s="133" t="s">
        <v>220</v>
      </c>
      <c r="O688" s="120" t="str">
        <f t="shared" si="94"/>
        <v>ISLAM</v>
      </c>
      <c r="P688" s="111" t="s">
        <v>254</v>
      </c>
      <c r="Q688" s="120" t="s">
        <v>255</v>
      </c>
      <c r="R688" s="148">
        <v>4</v>
      </c>
      <c r="S688" s="64" t="s">
        <v>348</v>
      </c>
      <c r="T688" s="111" t="s">
        <v>266</v>
      </c>
      <c r="U688" s="111" t="s">
        <v>2436</v>
      </c>
      <c r="V688" s="111" t="s">
        <v>2434</v>
      </c>
      <c r="W688" s="171" t="s">
        <v>2433</v>
      </c>
      <c r="X688" s="111" t="s">
        <v>2434</v>
      </c>
      <c r="Y688" s="238" t="s">
        <v>2099</v>
      </c>
      <c r="Z688" s="120" t="s">
        <v>22</v>
      </c>
      <c r="AA688" s="120" t="s">
        <v>229</v>
      </c>
      <c r="AB688" s="120" t="s">
        <v>230</v>
      </c>
      <c r="AC688" s="120" t="s">
        <v>231</v>
      </c>
      <c r="AD688" s="121" t="str">
        <f t="shared" si="97"/>
        <v>INDONESIA</v>
      </c>
      <c r="AE688" s="110" t="s">
        <v>2100</v>
      </c>
      <c r="AF688" s="122" t="s">
        <v>809</v>
      </c>
      <c r="AG688" s="120" t="s">
        <v>455</v>
      </c>
      <c r="AH688" s="120"/>
      <c r="AI688" s="64">
        <f t="shared" si="96"/>
        <v>3</v>
      </c>
      <c r="AJ688" s="64"/>
      <c r="AK688" s="104"/>
      <c r="AL688" s="124"/>
      <c r="AM688" s="124"/>
      <c r="AN688" s="124"/>
      <c r="AO688" s="125"/>
      <c r="AP688" s="125"/>
      <c r="AQ688" s="125"/>
      <c r="AR688" s="125"/>
      <c r="AS688" s="125"/>
      <c r="AT688" s="125"/>
      <c r="AU688" s="125"/>
      <c r="AV688" s="125"/>
      <c r="AW688" s="125"/>
      <c r="AX688" s="125"/>
      <c r="AY688" s="125"/>
      <c r="AZ688" s="192"/>
    </row>
    <row r="689" spans="1:52" s="121" customFormat="1">
      <c r="A689" s="115"/>
      <c r="B689">
        <v>667</v>
      </c>
      <c r="C689">
        <v>120</v>
      </c>
      <c r="D689"/>
      <c r="E689" s="64">
        <v>6</v>
      </c>
      <c r="F689" s="251" t="s">
        <v>2445</v>
      </c>
      <c r="G689" s="144" t="s">
        <v>2446</v>
      </c>
      <c r="H689" s="145" t="s">
        <v>23</v>
      </c>
      <c r="I689" s="146" t="str">
        <f t="shared" si="102"/>
        <v>LAKI LAKI</v>
      </c>
      <c r="J689" s="111" t="s">
        <v>229</v>
      </c>
      <c r="K689" s="147">
        <v>41949</v>
      </c>
      <c r="L689" s="139">
        <f t="shared" ca="1" si="101"/>
        <v>5</v>
      </c>
      <c r="M689" s="120"/>
      <c r="N689" s="401" t="s">
        <v>220</v>
      </c>
      <c r="O689" s="111" t="str">
        <f t="shared" si="94"/>
        <v>ISLAM</v>
      </c>
      <c r="P689" s="111" t="s">
        <v>254</v>
      </c>
      <c r="Q689" s="111" t="s">
        <v>255</v>
      </c>
      <c r="R689" s="148">
        <v>4</v>
      </c>
      <c r="S689" s="111" t="s">
        <v>265</v>
      </c>
      <c r="T689" s="111" t="s">
        <v>270</v>
      </c>
      <c r="U689" s="111" t="s">
        <v>2436</v>
      </c>
      <c r="V689" s="111" t="s">
        <v>2434</v>
      </c>
      <c r="W689" s="171" t="s">
        <v>2433</v>
      </c>
      <c r="X689" s="111" t="s">
        <v>2434</v>
      </c>
      <c r="Y689" s="236" t="s">
        <v>2099</v>
      </c>
      <c r="Z689" s="120"/>
      <c r="AA689" s="120"/>
      <c r="AB689" s="120"/>
      <c r="AC689" s="120"/>
      <c r="AD689" s="71" t="str">
        <f t="shared" si="97"/>
        <v>INDONESIA</v>
      </c>
      <c r="AE689" s="122" t="s">
        <v>2100</v>
      </c>
      <c r="AF689" s="122" t="s">
        <v>809</v>
      </c>
      <c r="AG689" s="111" t="s">
        <v>455</v>
      </c>
      <c r="AH689" s="111"/>
      <c r="AI689" s="64">
        <f t="shared" si="96"/>
        <v>3</v>
      </c>
      <c r="AJ689" s="64"/>
      <c r="AK689" s="111"/>
      <c r="AL689" s="207"/>
      <c r="AM689" s="207"/>
      <c r="AN689" s="124"/>
      <c r="AO689" s="239"/>
      <c r="AP689" s="239"/>
      <c r="AQ689" s="239"/>
      <c r="AR689" s="239"/>
      <c r="AS689" s="239"/>
      <c r="AT689" s="239"/>
      <c r="AU689" s="239"/>
      <c r="AV689" s="239"/>
      <c r="AW689" s="239"/>
      <c r="AX689" s="239"/>
      <c r="AY689" s="239"/>
      <c r="AZ689" s="71"/>
    </row>
    <row r="690" spans="1:52" s="121" customFormat="1">
      <c r="B690">
        <v>668</v>
      </c>
      <c r="C690">
        <v>121</v>
      </c>
      <c r="D690">
        <v>32</v>
      </c>
      <c r="E690" s="104">
        <v>1</v>
      </c>
      <c r="F690" s="100" t="s">
        <v>2447</v>
      </c>
      <c r="G690" s="101" t="s">
        <v>2448</v>
      </c>
      <c r="H690" s="102" t="s">
        <v>23</v>
      </c>
      <c r="I690" s="103" t="str">
        <f t="shared" si="102"/>
        <v>LAKI LAKI</v>
      </c>
      <c r="J690" s="104" t="s">
        <v>2449</v>
      </c>
      <c r="K690" s="105">
        <v>30108</v>
      </c>
      <c r="L690" s="106">
        <f t="shared" ca="1" si="101"/>
        <v>37</v>
      </c>
      <c r="M690" s="104" t="s">
        <v>253</v>
      </c>
      <c r="N690" s="107" t="s">
        <v>220</v>
      </c>
      <c r="O690" s="104" t="str">
        <f t="shared" si="94"/>
        <v>ISLAM</v>
      </c>
      <c r="P690" s="104" t="s">
        <v>221</v>
      </c>
      <c r="Q690" s="104" t="s">
        <v>222</v>
      </c>
      <c r="R690" s="108">
        <v>1</v>
      </c>
      <c r="S690" s="104" t="s">
        <v>223</v>
      </c>
      <c r="T690" s="104" t="s">
        <v>224</v>
      </c>
      <c r="U690" s="104" t="s">
        <v>2450</v>
      </c>
      <c r="V690" s="104" t="s">
        <v>1608</v>
      </c>
      <c r="W690" s="109" t="s">
        <v>2451</v>
      </c>
      <c r="X690" s="104" t="s">
        <v>2448</v>
      </c>
      <c r="Y690" s="235" t="s">
        <v>2099</v>
      </c>
      <c r="Z690" s="104" t="s">
        <v>22</v>
      </c>
      <c r="AA690" s="104" t="s">
        <v>229</v>
      </c>
      <c r="AB690" s="104" t="s">
        <v>230</v>
      </c>
      <c r="AC690" s="104" t="s">
        <v>231</v>
      </c>
      <c r="AD690" s="99" t="str">
        <f t="shared" si="97"/>
        <v>INDONESIA</v>
      </c>
      <c r="AE690" s="110" t="s">
        <v>2100</v>
      </c>
      <c r="AF690" s="110" t="s">
        <v>809</v>
      </c>
      <c r="AG690" s="142" t="s">
        <v>166</v>
      </c>
      <c r="AH690" s="142"/>
      <c r="AI690" s="64" t="e">
        <f t="shared" si="96"/>
        <v>#N/A</v>
      </c>
      <c r="AJ690" s="64"/>
      <c r="AK690" s="142"/>
      <c r="AL690" s="207"/>
      <c r="AM690" s="207"/>
      <c r="AN690" s="124"/>
      <c r="AO690" s="239"/>
      <c r="AP690" s="239"/>
      <c r="AQ690" s="239"/>
      <c r="AR690" s="239"/>
      <c r="AS690" s="239"/>
      <c r="AT690" s="239"/>
      <c r="AU690" s="239"/>
      <c r="AV690" s="239"/>
      <c r="AW690" s="239"/>
      <c r="AX690" s="239"/>
      <c r="AY690" s="239"/>
      <c r="AZ690" s="71"/>
    </row>
    <row r="691" spans="1:52" s="121" customFormat="1">
      <c r="B691">
        <v>670</v>
      </c>
      <c r="C691">
        <v>122</v>
      </c>
      <c r="D691"/>
      <c r="E691" s="64">
        <v>3</v>
      </c>
      <c r="F691" s="186" t="s">
        <v>2452</v>
      </c>
      <c r="G691" s="144" t="s">
        <v>2453</v>
      </c>
      <c r="H691" s="145" t="s">
        <v>16</v>
      </c>
      <c r="I691" s="146" t="str">
        <f t="shared" si="102"/>
        <v>PEREMPUAN</v>
      </c>
      <c r="J691" s="120" t="s">
        <v>22</v>
      </c>
      <c r="K691" s="147">
        <v>39345</v>
      </c>
      <c r="L691" s="93">
        <f t="shared" ca="1" si="101"/>
        <v>12</v>
      </c>
      <c r="M691" s="120"/>
      <c r="N691" s="133" t="s">
        <v>220</v>
      </c>
      <c r="O691" s="120" t="str">
        <f t="shared" si="94"/>
        <v>ISLAM</v>
      </c>
      <c r="P691" s="120" t="s">
        <v>254</v>
      </c>
      <c r="Q691" s="120" t="s">
        <v>255</v>
      </c>
      <c r="R691" s="148">
        <v>4</v>
      </c>
      <c r="S691" s="120" t="s">
        <v>369</v>
      </c>
      <c r="T691" s="120" t="s">
        <v>266</v>
      </c>
      <c r="U691" s="120" t="s">
        <v>2454</v>
      </c>
      <c r="V691" s="120" t="s">
        <v>2448</v>
      </c>
      <c r="W691" s="149" t="s">
        <v>2451</v>
      </c>
      <c r="X691" s="120" t="s">
        <v>2448</v>
      </c>
      <c r="Y691" s="238" t="s">
        <v>2099</v>
      </c>
      <c r="Z691" s="120" t="s">
        <v>22</v>
      </c>
      <c r="AA691" s="120" t="s">
        <v>229</v>
      </c>
      <c r="AB691" s="120" t="s">
        <v>230</v>
      </c>
      <c r="AC691" s="120" t="s">
        <v>231</v>
      </c>
      <c r="AD691" s="121" t="str">
        <f t="shared" si="97"/>
        <v>INDONESIA</v>
      </c>
      <c r="AE691" s="122" t="s">
        <v>2100</v>
      </c>
      <c r="AF691" s="122" t="s">
        <v>809</v>
      </c>
      <c r="AG691" s="142" t="s">
        <v>166</v>
      </c>
      <c r="AH691" s="142"/>
      <c r="AI691" s="64">
        <f t="shared" si="96"/>
        <v>3</v>
      </c>
      <c r="AJ691" s="64"/>
      <c r="AK691" s="142"/>
      <c r="AL691" s="207"/>
      <c r="AM691" s="207"/>
      <c r="AN691" s="124"/>
      <c r="AO691" s="239"/>
      <c r="AP691" s="239"/>
      <c r="AQ691" s="239"/>
      <c r="AR691" s="239"/>
      <c r="AS691" s="239"/>
      <c r="AT691" s="239"/>
      <c r="AU691" s="239"/>
      <c r="AV691" s="239"/>
      <c r="AW691" s="239"/>
      <c r="AX691" s="239"/>
      <c r="AY691" s="239"/>
      <c r="AZ691" s="71"/>
    </row>
    <row r="692" spans="1:52" s="121" customFormat="1">
      <c r="B692">
        <v>671</v>
      </c>
      <c r="C692">
        <v>123</v>
      </c>
      <c r="D692">
        <v>33</v>
      </c>
      <c r="E692" s="104">
        <v>1</v>
      </c>
      <c r="F692" s="168" t="s">
        <v>2455</v>
      </c>
      <c r="G692" s="101" t="s">
        <v>2456</v>
      </c>
      <c r="H692" s="102" t="s">
        <v>23</v>
      </c>
      <c r="I692" s="103" t="str">
        <f t="shared" si="102"/>
        <v>LAKI LAKI</v>
      </c>
      <c r="J692" s="104" t="s">
        <v>691</v>
      </c>
      <c r="K692" s="105">
        <v>32903</v>
      </c>
      <c r="L692" s="106">
        <f t="shared" ca="1" si="101"/>
        <v>30</v>
      </c>
      <c r="M692" s="104"/>
      <c r="N692" s="107" t="s">
        <v>220</v>
      </c>
      <c r="O692" s="64" t="str">
        <f t="shared" si="94"/>
        <v>ISLAM</v>
      </c>
      <c r="P692" s="104" t="s">
        <v>221</v>
      </c>
      <c r="Q692" s="104" t="s">
        <v>222</v>
      </c>
      <c r="R692" s="108">
        <v>1</v>
      </c>
      <c r="S692" s="104" t="s">
        <v>527</v>
      </c>
      <c r="T692" s="179" t="s">
        <v>261</v>
      </c>
      <c r="U692" s="104" t="s">
        <v>2457</v>
      </c>
      <c r="V692" s="104" t="s">
        <v>2458</v>
      </c>
      <c r="W692" s="170" t="s">
        <v>2459</v>
      </c>
      <c r="X692" s="104" t="s">
        <v>2456</v>
      </c>
      <c r="Y692" s="235" t="s">
        <v>2099</v>
      </c>
      <c r="Z692" s="104"/>
      <c r="AA692" s="104"/>
      <c r="AB692" s="104"/>
      <c r="AC692" s="104"/>
      <c r="AD692" s="99" t="str">
        <f t="shared" si="97"/>
        <v>INDONESIA</v>
      </c>
      <c r="AE692" s="110" t="s">
        <v>2100</v>
      </c>
      <c r="AF692" s="110" t="s">
        <v>809</v>
      </c>
      <c r="AG692" s="111" t="s">
        <v>455</v>
      </c>
      <c r="AH692" s="111"/>
      <c r="AI692" s="64" t="e">
        <f t="shared" si="96"/>
        <v>#N/A</v>
      </c>
      <c r="AJ692" s="64"/>
      <c r="AK692" s="111"/>
      <c r="AL692" s="207"/>
      <c r="AM692" s="207"/>
      <c r="AN692" s="124"/>
      <c r="AO692" s="239"/>
      <c r="AP692" s="239"/>
      <c r="AQ692" s="239"/>
      <c r="AR692" s="239"/>
      <c r="AS692" s="239"/>
      <c r="AT692" s="239"/>
      <c r="AU692" s="239"/>
      <c r="AV692" s="239"/>
      <c r="AW692" s="239"/>
      <c r="AX692" s="239"/>
      <c r="AY692" s="239"/>
      <c r="AZ692" s="71"/>
    </row>
    <row r="693" spans="1:52" s="121" customFormat="1">
      <c r="B693">
        <v>672</v>
      </c>
      <c r="C693">
        <v>124</v>
      </c>
      <c r="D693"/>
      <c r="E693" s="64">
        <v>2</v>
      </c>
      <c r="F693" s="88" t="s">
        <v>2460</v>
      </c>
      <c r="G693" s="89" t="s">
        <v>356</v>
      </c>
      <c r="H693" s="90" t="s">
        <v>16</v>
      </c>
      <c r="I693" s="91" t="str">
        <f t="shared" si="102"/>
        <v>PEREMPUAN</v>
      </c>
      <c r="J693" s="64" t="s">
        <v>414</v>
      </c>
      <c r="K693" s="92">
        <v>32461</v>
      </c>
      <c r="L693" s="93">
        <f t="shared" ca="1" si="101"/>
        <v>31</v>
      </c>
      <c r="M693" s="64" t="s">
        <v>253</v>
      </c>
      <c r="N693" s="94" t="s">
        <v>220</v>
      </c>
      <c r="O693" s="64" t="str">
        <f t="shared" si="94"/>
        <v>ISLAM</v>
      </c>
      <c r="P693" s="64" t="s">
        <v>221</v>
      </c>
      <c r="Q693" s="64" t="s">
        <v>245</v>
      </c>
      <c r="R693" s="95">
        <v>3</v>
      </c>
      <c r="S693" s="64" t="s">
        <v>469</v>
      </c>
      <c r="T693" s="64" t="s">
        <v>246</v>
      </c>
      <c r="U693" s="64" t="s">
        <v>2188</v>
      </c>
      <c r="V693" s="64" t="s">
        <v>2183</v>
      </c>
      <c r="W693" s="171" t="s">
        <v>2459</v>
      </c>
      <c r="X693" s="120" t="s">
        <v>2456</v>
      </c>
      <c r="Y693" s="238" t="s">
        <v>2099</v>
      </c>
      <c r="Z693" s="120" t="s">
        <v>22</v>
      </c>
      <c r="AA693" s="120" t="s">
        <v>229</v>
      </c>
      <c r="AB693" s="120" t="s">
        <v>230</v>
      </c>
      <c r="AC693" s="120" t="s">
        <v>231</v>
      </c>
      <c r="AD693" s="121" t="str">
        <f t="shared" si="97"/>
        <v>INDONESIA</v>
      </c>
      <c r="AE693" s="122" t="s">
        <v>2100</v>
      </c>
      <c r="AF693" s="122" t="s">
        <v>809</v>
      </c>
      <c r="AG693" s="111" t="s">
        <v>166</v>
      </c>
      <c r="AH693" s="111"/>
      <c r="AI693" s="64">
        <f t="shared" si="96"/>
        <v>2</v>
      </c>
      <c r="AJ693" s="64"/>
      <c r="AK693" s="111"/>
      <c r="AL693" s="207"/>
      <c r="AM693" s="207"/>
      <c r="AN693" s="124"/>
      <c r="AO693" s="239"/>
      <c r="AP693" s="239"/>
      <c r="AQ693" s="239"/>
      <c r="AR693" s="239"/>
      <c r="AS693" s="239"/>
      <c r="AT693" s="239"/>
      <c r="AU693" s="239"/>
      <c r="AV693" s="239"/>
      <c r="AW693" s="239"/>
      <c r="AX693" s="239"/>
      <c r="AY693" s="239"/>
      <c r="AZ693" s="71"/>
    </row>
    <row r="694" spans="1:52" s="121" customFormat="1">
      <c r="B694">
        <v>673</v>
      </c>
      <c r="C694">
        <v>125</v>
      </c>
      <c r="D694"/>
      <c r="E694" s="64">
        <v>3</v>
      </c>
      <c r="F694" s="98" t="s">
        <v>2461</v>
      </c>
      <c r="G694" s="89" t="s">
        <v>2462</v>
      </c>
      <c r="H694" s="90" t="s">
        <v>23</v>
      </c>
      <c r="I694" s="91" t="str">
        <f t="shared" si="102"/>
        <v>LAKI LAKI</v>
      </c>
      <c r="J694" s="64" t="s">
        <v>229</v>
      </c>
      <c r="K694" s="92">
        <v>42278</v>
      </c>
      <c r="L694" s="93">
        <f t="shared" ca="1" si="101"/>
        <v>4</v>
      </c>
      <c r="M694" s="64"/>
      <c r="N694" s="94" t="s">
        <v>220</v>
      </c>
      <c r="O694" s="64" t="str">
        <f t="shared" si="94"/>
        <v>ISLAM</v>
      </c>
      <c r="P694" s="64" t="s">
        <v>254</v>
      </c>
      <c r="Q694" s="64" t="s">
        <v>255</v>
      </c>
      <c r="R694" s="95">
        <v>4</v>
      </c>
      <c r="S694" s="64" t="s">
        <v>265</v>
      </c>
      <c r="T694" s="64" t="s">
        <v>270</v>
      </c>
      <c r="U694" s="64" t="s">
        <v>356</v>
      </c>
      <c r="V694" s="64" t="s">
        <v>2463</v>
      </c>
      <c r="W694" s="171" t="s">
        <v>2459</v>
      </c>
      <c r="X694" s="120" t="s">
        <v>2464</v>
      </c>
      <c r="Y694" s="236" t="s">
        <v>2099</v>
      </c>
      <c r="Z694" s="64"/>
      <c r="AA694" s="64"/>
      <c r="AB694" s="64"/>
      <c r="AC694" s="64"/>
      <c r="AD694" t="str">
        <f t="shared" si="97"/>
        <v>INDONESIA</v>
      </c>
      <c r="AE694" s="110" t="s">
        <v>2100</v>
      </c>
      <c r="AF694" s="122" t="s">
        <v>809</v>
      </c>
      <c r="AG694" s="111" t="s">
        <v>455</v>
      </c>
      <c r="AH694" s="111"/>
      <c r="AI694" s="64">
        <f t="shared" si="96"/>
        <v>3</v>
      </c>
      <c r="AJ694" s="64"/>
      <c r="AK694" s="111"/>
      <c r="AL694" s="207"/>
      <c r="AM694" s="207"/>
      <c r="AN694" s="124"/>
      <c r="AO694" s="239"/>
      <c r="AP694" s="239"/>
      <c r="AQ694" s="239"/>
      <c r="AR694" s="239"/>
      <c r="AS694" s="239"/>
      <c r="AT694" s="239"/>
      <c r="AU694" s="239"/>
      <c r="AV694" s="239"/>
      <c r="AW694" s="239"/>
      <c r="AX694" s="239"/>
      <c r="AY694" s="239"/>
      <c r="AZ694" s="71"/>
    </row>
    <row r="695" spans="1:52" s="121" customFormat="1">
      <c r="B695">
        <v>674</v>
      </c>
      <c r="C695">
        <v>126</v>
      </c>
      <c r="D695">
        <v>34</v>
      </c>
      <c r="E695" s="104">
        <v>1</v>
      </c>
      <c r="F695" s="172" t="s">
        <v>2465</v>
      </c>
      <c r="G695" s="101" t="s">
        <v>2217</v>
      </c>
      <c r="H695" s="102" t="s">
        <v>23</v>
      </c>
      <c r="I695" s="103" t="str">
        <f t="shared" si="102"/>
        <v>LAKI LAKI</v>
      </c>
      <c r="J695" s="341" t="s">
        <v>219</v>
      </c>
      <c r="K695" s="342" t="s">
        <v>2466</v>
      </c>
      <c r="L695" s="106">
        <f t="shared" ca="1" si="101"/>
        <v>34</v>
      </c>
      <c r="M695" s="104"/>
      <c r="N695" s="107" t="s">
        <v>220</v>
      </c>
      <c r="O695" s="104" t="str">
        <f t="shared" si="94"/>
        <v>ISLAM</v>
      </c>
      <c r="P695" s="104" t="s">
        <v>221</v>
      </c>
      <c r="Q695" s="104" t="s">
        <v>222</v>
      </c>
      <c r="R695" s="108">
        <v>1</v>
      </c>
      <c r="S695" s="104" t="s">
        <v>223</v>
      </c>
      <c r="T695" s="179" t="s">
        <v>283</v>
      </c>
      <c r="U695" s="104" t="s">
        <v>2210</v>
      </c>
      <c r="V695" s="104" t="s">
        <v>2206</v>
      </c>
      <c r="W695" s="170" t="s">
        <v>2467</v>
      </c>
      <c r="X695" s="104" t="s">
        <v>2217</v>
      </c>
      <c r="Y695" s="235" t="s">
        <v>2099</v>
      </c>
      <c r="Z695" s="104"/>
      <c r="AA695" s="104"/>
      <c r="AB695" s="104"/>
      <c r="AC695" s="104"/>
      <c r="AD695" s="99" t="str">
        <f t="shared" si="97"/>
        <v>INDONESIA</v>
      </c>
      <c r="AE695" s="122" t="s">
        <v>2100</v>
      </c>
      <c r="AF695" s="110" t="s">
        <v>809</v>
      </c>
      <c r="AG695" s="111" t="s">
        <v>166</v>
      </c>
      <c r="AH695" s="111"/>
      <c r="AI695" s="64" t="e">
        <f t="shared" si="96"/>
        <v>#N/A</v>
      </c>
      <c r="AJ695" s="64"/>
      <c r="AK695" s="111"/>
      <c r="AL695" s="207"/>
      <c r="AM695" s="207"/>
      <c r="AN695" s="124"/>
      <c r="AO695" s="239"/>
      <c r="AP695" s="239"/>
      <c r="AQ695" s="239"/>
      <c r="AR695" s="239"/>
      <c r="AS695" s="239"/>
      <c r="AT695" s="239"/>
      <c r="AU695" s="239"/>
      <c r="AV695" s="239"/>
      <c r="AW695" s="239"/>
      <c r="AX695" s="239"/>
      <c r="AY695" s="239"/>
      <c r="AZ695" s="71"/>
    </row>
    <row r="696" spans="1:52" s="121" customFormat="1">
      <c r="B696">
        <v>675</v>
      </c>
      <c r="C696">
        <v>127</v>
      </c>
      <c r="D696"/>
      <c r="E696" s="64">
        <v>2</v>
      </c>
      <c r="F696" s="157" t="s">
        <v>2468</v>
      </c>
      <c r="G696" s="89" t="s">
        <v>2469</v>
      </c>
      <c r="H696" s="90" t="s">
        <v>16</v>
      </c>
      <c r="I696" s="91" t="str">
        <f t="shared" si="102"/>
        <v>PEREMPUAN</v>
      </c>
      <c r="J696" s="360" t="s">
        <v>2470</v>
      </c>
      <c r="K696" s="402" t="s">
        <v>2471</v>
      </c>
      <c r="L696" s="139">
        <f t="shared" ca="1" si="101"/>
        <v>39</v>
      </c>
      <c r="M696" s="120"/>
      <c r="N696" s="181" t="s">
        <v>220</v>
      </c>
      <c r="O696" s="120" t="str">
        <f t="shared" si="94"/>
        <v>ISLAM</v>
      </c>
      <c r="P696" s="111" t="s">
        <v>221</v>
      </c>
      <c r="Q696" s="111" t="s">
        <v>245</v>
      </c>
      <c r="R696" s="95">
        <v>3</v>
      </c>
      <c r="S696" s="111" t="s">
        <v>256</v>
      </c>
      <c r="T696" s="111" t="s">
        <v>246</v>
      </c>
      <c r="U696" s="111" t="s">
        <v>2472</v>
      </c>
      <c r="V696" s="111" t="s">
        <v>2473</v>
      </c>
      <c r="W696" s="171" t="s">
        <v>2467</v>
      </c>
      <c r="X696" s="120" t="s">
        <v>2217</v>
      </c>
      <c r="Y696" s="238" t="s">
        <v>2099</v>
      </c>
      <c r="Z696" s="120"/>
      <c r="AA696" s="120"/>
      <c r="AB696" s="120"/>
      <c r="AC696" s="120"/>
      <c r="AD696" s="121" t="str">
        <f t="shared" si="97"/>
        <v>INDONESIA</v>
      </c>
      <c r="AE696" s="110" t="s">
        <v>2100</v>
      </c>
      <c r="AF696" s="122" t="s">
        <v>809</v>
      </c>
      <c r="AG696" s="111" t="s">
        <v>166</v>
      </c>
      <c r="AH696" s="111"/>
      <c r="AI696" s="64">
        <f t="shared" si="96"/>
        <v>2</v>
      </c>
      <c r="AJ696" s="64"/>
      <c r="AK696" s="111"/>
      <c r="AL696" s="207"/>
      <c r="AM696" s="207"/>
      <c r="AN696" s="124"/>
      <c r="AO696" s="239"/>
      <c r="AP696" s="239"/>
      <c r="AQ696" s="239"/>
      <c r="AR696" s="239"/>
      <c r="AS696" s="239"/>
      <c r="AT696" s="239"/>
      <c r="AU696" s="239"/>
      <c r="AV696" s="239"/>
      <c r="AW696" s="239"/>
      <c r="AX696" s="239"/>
      <c r="AY696" s="239"/>
      <c r="AZ696" s="71"/>
    </row>
    <row r="697" spans="1:52" s="121" customFormat="1">
      <c r="B697">
        <v>676</v>
      </c>
      <c r="C697">
        <v>128</v>
      </c>
      <c r="D697"/>
      <c r="E697" s="64">
        <v>3</v>
      </c>
      <c r="F697" s="157" t="s">
        <v>2474</v>
      </c>
      <c r="G697" s="188" t="s">
        <v>2475</v>
      </c>
      <c r="H697" s="145" t="s">
        <v>16</v>
      </c>
      <c r="I697" s="146" t="str">
        <f t="shared" si="102"/>
        <v>PEREMPUAN</v>
      </c>
      <c r="J697" s="190" t="s">
        <v>229</v>
      </c>
      <c r="K697" s="344" t="s">
        <v>2476</v>
      </c>
      <c r="L697" s="93">
        <f t="shared" ca="1" si="101"/>
        <v>5</v>
      </c>
      <c r="M697" s="120"/>
      <c r="N697" s="181" t="s">
        <v>220</v>
      </c>
      <c r="O697" s="120" t="str">
        <f t="shared" si="94"/>
        <v>ISLAM</v>
      </c>
      <c r="P697" s="111" t="s">
        <v>254</v>
      </c>
      <c r="Q697" s="111" t="s">
        <v>255</v>
      </c>
      <c r="R697" s="148">
        <v>4</v>
      </c>
      <c r="S697" s="111" t="s">
        <v>265</v>
      </c>
      <c r="T697" s="111" t="s">
        <v>270</v>
      </c>
      <c r="U697" s="111" t="s">
        <v>2469</v>
      </c>
      <c r="V697" s="111" t="s">
        <v>2217</v>
      </c>
      <c r="W697" s="171" t="s">
        <v>2467</v>
      </c>
      <c r="X697" s="120" t="s">
        <v>2217</v>
      </c>
      <c r="Y697" s="238" t="s">
        <v>2099</v>
      </c>
      <c r="Z697" s="120"/>
      <c r="AA697" s="120"/>
      <c r="AB697" s="120"/>
      <c r="AC697" s="120"/>
      <c r="AD697" s="121" t="str">
        <f t="shared" si="97"/>
        <v>INDONESIA</v>
      </c>
      <c r="AE697" s="122" t="s">
        <v>2100</v>
      </c>
      <c r="AF697" s="122" t="s">
        <v>809</v>
      </c>
      <c r="AG697" s="111" t="s">
        <v>166</v>
      </c>
      <c r="AH697" s="111"/>
      <c r="AI697" s="64">
        <f t="shared" si="96"/>
        <v>3</v>
      </c>
      <c r="AJ697" s="64"/>
      <c r="AK697" s="111"/>
      <c r="AL697" s="207"/>
      <c r="AM697" s="207"/>
      <c r="AN697" s="124"/>
      <c r="AO697" s="239"/>
      <c r="AP697" s="239"/>
      <c r="AQ697" s="239"/>
      <c r="AR697" s="239"/>
      <c r="AS697" s="239"/>
      <c r="AT697" s="239"/>
      <c r="AU697" s="239"/>
      <c r="AV697" s="239"/>
      <c r="AW697" s="239"/>
      <c r="AX697" s="239"/>
      <c r="AY697" s="239"/>
      <c r="AZ697" s="71"/>
    </row>
    <row r="698" spans="1:52" s="121" customFormat="1">
      <c r="B698">
        <v>677</v>
      </c>
      <c r="C698">
        <v>129</v>
      </c>
      <c r="D698">
        <v>35</v>
      </c>
      <c r="E698" s="99">
        <v>1</v>
      </c>
      <c r="F698" s="100" t="s">
        <v>2477</v>
      </c>
      <c r="G698" s="101" t="s">
        <v>2478</v>
      </c>
      <c r="H698" s="102" t="s">
        <v>23</v>
      </c>
      <c r="I698" s="103" t="str">
        <f t="shared" si="102"/>
        <v>LAKI LAKI</v>
      </c>
      <c r="J698" s="104" t="s">
        <v>2479</v>
      </c>
      <c r="K698" s="105">
        <v>25009</v>
      </c>
      <c r="L698" s="106">
        <f t="shared" ca="1" si="101"/>
        <v>51</v>
      </c>
      <c r="M698" s="104" t="s">
        <v>253</v>
      </c>
      <c r="N698" s="107" t="s">
        <v>220</v>
      </c>
      <c r="O698" s="104" t="str">
        <f t="shared" si="94"/>
        <v>ISLAM</v>
      </c>
      <c r="P698" s="104" t="s">
        <v>221</v>
      </c>
      <c r="Q698" s="104" t="s">
        <v>222</v>
      </c>
      <c r="R698" s="108">
        <v>1</v>
      </c>
      <c r="S698" s="104" t="s">
        <v>223</v>
      </c>
      <c r="T698" s="104" t="s">
        <v>283</v>
      </c>
      <c r="U698" s="104" t="s">
        <v>1965</v>
      </c>
      <c r="V698" s="104" t="s">
        <v>1966</v>
      </c>
      <c r="W698" s="109" t="s">
        <v>2480</v>
      </c>
      <c r="X698" s="104" t="s">
        <v>2478</v>
      </c>
      <c r="Y698" s="235" t="s">
        <v>2099</v>
      </c>
      <c r="Z698" s="104" t="s">
        <v>22</v>
      </c>
      <c r="AA698" s="104" t="s">
        <v>229</v>
      </c>
      <c r="AB698" s="104" t="s">
        <v>230</v>
      </c>
      <c r="AC698" s="104" t="s">
        <v>231</v>
      </c>
      <c r="AD698" s="99" t="str">
        <f>IF(H698="L","INDONESIA",IF(H698="P","INDONESIA",""))</f>
        <v>INDONESIA</v>
      </c>
      <c r="AE698" s="110" t="s">
        <v>2100</v>
      </c>
      <c r="AF698" s="110" t="s">
        <v>809</v>
      </c>
      <c r="AG698" s="142" t="s">
        <v>524</v>
      </c>
      <c r="AH698" s="142"/>
      <c r="AI698" s="64" t="e">
        <f t="shared" ref="AI698:AI765" si="103">VLOOKUP(Q698,SHDK,2,FALSE)</f>
        <v>#N/A</v>
      </c>
      <c r="AJ698" s="64"/>
      <c r="AK698" s="142"/>
      <c r="AL698" s="207"/>
      <c r="AM698" s="207"/>
      <c r="AN698" s="124"/>
      <c r="AO698" s="239"/>
      <c r="AP698" s="239"/>
      <c r="AQ698" s="239"/>
      <c r="AR698" s="239"/>
      <c r="AS698" s="239"/>
      <c r="AT698" s="239"/>
      <c r="AU698" s="239"/>
      <c r="AV698" s="239"/>
      <c r="AW698" s="239"/>
      <c r="AX698" s="239"/>
      <c r="AY698" s="239"/>
      <c r="AZ698" s="71"/>
    </row>
    <row r="699" spans="1:52" s="121" customFormat="1">
      <c r="B699">
        <v>678</v>
      </c>
      <c r="C699">
        <v>130</v>
      </c>
      <c r="D699"/>
      <c r="E699" s="121">
        <v>2</v>
      </c>
      <c r="F699" s="88" t="s">
        <v>2481</v>
      </c>
      <c r="G699" s="89" t="s">
        <v>2482</v>
      </c>
      <c r="H699" s="90" t="s">
        <v>16</v>
      </c>
      <c r="I699" s="91" t="str">
        <f t="shared" si="102"/>
        <v>PEREMPUAN</v>
      </c>
      <c r="J699" s="64" t="s">
        <v>2479</v>
      </c>
      <c r="K699" s="92">
        <v>25569</v>
      </c>
      <c r="L699" s="93">
        <f t="shared" ca="1" si="101"/>
        <v>50</v>
      </c>
      <c r="M699" s="64" t="s">
        <v>253</v>
      </c>
      <c r="N699" s="94" t="s">
        <v>220</v>
      </c>
      <c r="O699" s="64" t="str">
        <f t="shared" si="94"/>
        <v>ISLAM</v>
      </c>
      <c r="P699" s="64" t="s">
        <v>221</v>
      </c>
      <c r="Q699" s="64" t="s">
        <v>245</v>
      </c>
      <c r="R699" s="95">
        <v>3</v>
      </c>
      <c r="S699" s="64" t="s">
        <v>223</v>
      </c>
      <c r="T699" s="64" t="s">
        <v>470</v>
      </c>
      <c r="U699" s="64" t="s">
        <v>2483</v>
      </c>
      <c r="V699" s="64" t="s">
        <v>2484</v>
      </c>
      <c r="W699" s="96" t="s">
        <v>2480</v>
      </c>
      <c r="X699" s="64" t="s">
        <v>2478</v>
      </c>
      <c r="Y699" s="238" t="s">
        <v>2099</v>
      </c>
      <c r="Z699" s="120" t="s">
        <v>22</v>
      </c>
      <c r="AA699" s="120" t="s">
        <v>229</v>
      </c>
      <c r="AB699" s="120" t="s">
        <v>230</v>
      </c>
      <c r="AC699" s="120" t="s">
        <v>231</v>
      </c>
      <c r="AD699" s="121" t="str">
        <f>IF(H699="L","INDONESIA",IF(H699="P","INDONESIA",""))</f>
        <v>INDONESIA</v>
      </c>
      <c r="AE699" s="122" t="s">
        <v>2100</v>
      </c>
      <c r="AF699" s="122" t="s">
        <v>809</v>
      </c>
      <c r="AG699" s="142" t="s">
        <v>524</v>
      </c>
      <c r="AH699" s="142"/>
      <c r="AI699" s="64">
        <f t="shared" si="103"/>
        <v>2</v>
      </c>
      <c r="AJ699" s="64"/>
      <c r="AK699" s="142"/>
      <c r="AL699" s="207"/>
      <c r="AM699" s="207"/>
      <c r="AN699" s="124"/>
      <c r="AO699" s="239"/>
      <c r="AP699" s="239"/>
      <c r="AQ699" s="239"/>
      <c r="AR699" s="239"/>
      <c r="AS699" s="239"/>
      <c r="AT699" s="239"/>
      <c r="AU699" s="239"/>
      <c r="AV699" s="239"/>
      <c r="AW699" s="239"/>
      <c r="AX699" s="239"/>
      <c r="AY699" s="239"/>
      <c r="AZ699" s="71"/>
    </row>
    <row r="700" spans="1:52" s="121" customFormat="1">
      <c r="B700">
        <v>679</v>
      </c>
      <c r="C700">
        <v>131</v>
      </c>
      <c r="D700"/>
      <c r="E700" s="121">
        <v>3</v>
      </c>
      <c r="F700" s="88" t="s">
        <v>2485</v>
      </c>
      <c r="G700" s="89" t="s">
        <v>2486</v>
      </c>
      <c r="H700" s="90" t="s">
        <v>23</v>
      </c>
      <c r="I700" s="91" t="str">
        <f t="shared" si="102"/>
        <v>LAKI LAKI</v>
      </c>
      <c r="J700" s="64" t="s">
        <v>524</v>
      </c>
      <c r="K700" s="92">
        <v>36297</v>
      </c>
      <c r="L700" s="93">
        <f t="shared" ca="1" si="101"/>
        <v>20</v>
      </c>
      <c r="M700" s="64" t="s">
        <v>253</v>
      </c>
      <c r="N700" s="94" t="s">
        <v>220</v>
      </c>
      <c r="O700" s="64" t="str">
        <f t="shared" ref="O700:O707" si="104">IF(N700="1","ISLAM",IF(N700="2","KRISTEN",""))</f>
        <v>ISLAM</v>
      </c>
      <c r="P700" s="64" t="s">
        <v>254</v>
      </c>
      <c r="Q700" s="64" t="s">
        <v>255</v>
      </c>
      <c r="R700" s="95">
        <v>4</v>
      </c>
      <c r="S700" s="64" t="s">
        <v>886</v>
      </c>
      <c r="T700" s="64" t="s">
        <v>266</v>
      </c>
      <c r="U700" s="64" t="s">
        <v>2482</v>
      </c>
      <c r="V700" s="64" t="s">
        <v>2478</v>
      </c>
      <c r="W700" s="96" t="s">
        <v>2480</v>
      </c>
      <c r="X700" s="64" t="s">
        <v>2478</v>
      </c>
      <c r="Y700" s="238" t="s">
        <v>2099</v>
      </c>
      <c r="Z700" s="120" t="s">
        <v>22</v>
      </c>
      <c r="AA700" s="120" t="s">
        <v>229</v>
      </c>
      <c r="AB700" s="120" t="s">
        <v>230</v>
      </c>
      <c r="AC700" s="120" t="s">
        <v>231</v>
      </c>
      <c r="AD700" s="121" t="str">
        <f>IF(H700="L","INDONESIA",IF(H700="P","INDONESIA",""))</f>
        <v>INDONESIA</v>
      </c>
      <c r="AE700" s="110" t="s">
        <v>2100</v>
      </c>
      <c r="AF700" s="122" t="s">
        <v>809</v>
      </c>
      <c r="AG700" s="142" t="s">
        <v>524</v>
      </c>
      <c r="AH700" s="142"/>
      <c r="AI700" s="64">
        <f t="shared" si="103"/>
        <v>3</v>
      </c>
      <c r="AJ700" s="64"/>
      <c r="AK700" s="142"/>
      <c r="AL700" s="207"/>
      <c r="AM700" s="207"/>
      <c r="AN700" s="124"/>
      <c r="AO700" s="239"/>
      <c r="AP700" s="239"/>
      <c r="AQ700" s="239"/>
      <c r="AR700" s="239"/>
      <c r="AS700" s="239"/>
      <c r="AT700" s="239"/>
      <c r="AU700" s="239"/>
      <c r="AV700" s="239"/>
      <c r="AW700" s="239"/>
      <c r="AX700" s="239"/>
      <c r="AY700" s="239"/>
      <c r="AZ700" s="71"/>
    </row>
    <row r="701" spans="1:52" s="121" customFormat="1">
      <c r="B701">
        <v>680</v>
      </c>
      <c r="C701">
        <v>132</v>
      </c>
      <c r="D701"/>
      <c r="E701">
        <v>4</v>
      </c>
      <c r="F701" s="98" t="s">
        <v>2487</v>
      </c>
      <c r="G701" s="89" t="s">
        <v>2488</v>
      </c>
      <c r="H701" s="90" t="s">
        <v>16</v>
      </c>
      <c r="I701" s="91" t="str">
        <f t="shared" si="102"/>
        <v>PEREMPUAN</v>
      </c>
      <c r="J701" s="64" t="s">
        <v>229</v>
      </c>
      <c r="K701" s="92">
        <v>39594</v>
      </c>
      <c r="L701" s="93">
        <f t="shared" ca="1" si="101"/>
        <v>11</v>
      </c>
      <c r="M701" s="64"/>
      <c r="N701" s="246" t="s">
        <v>220</v>
      </c>
      <c r="O701" s="64" t="str">
        <f t="shared" si="104"/>
        <v>ISLAM</v>
      </c>
      <c r="P701" s="64" t="s">
        <v>254</v>
      </c>
      <c r="Q701" s="64" t="s">
        <v>255</v>
      </c>
      <c r="R701" s="95">
        <v>4</v>
      </c>
      <c r="S701" s="64" t="s">
        <v>369</v>
      </c>
      <c r="T701" s="64" t="s">
        <v>266</v>
      </c>
      <c r="U701" s="64" t="s">
        <v>2482</v>
      </c>
      <c r="V701" s="64" t="s">
        <v>2478</v>
      </c>
      <c r="W701" s="96" t="s">
        <v>2480</v>
      </c>
      <c r="X701" s="64" t="s">
        <v>2478</v>
      </c>
      <c r="Y701" s="238" t="s">
        <v>2099</v>
      </c>
      <c r="Z701" s="64" t="s">
        <v>22</v>
      </c>
      <c r="AA701" s="64" t="s">
        <v>229</v>
      </c>
      <c r="AB701" s="64" t="s">
        <v>230</v>
      </c>
      <c r="AC701" s="64" t="s">
        <v>231</v>
      </c>
      <c r="AD701" t="str">
        <f>IF(H701="L","INDONESIA",IF(H701="P","INDONESIA",""))</f>
        <v>INDONESIA</v>
      </c>
      <c r="AE701" s="122" t="s">
        <v>2100</v>
      </c>
      <c r="AF701" s="122" t="s">
        <v>809</v>
      </c>
      <c r="AG701" s="142" t="s">
        <v>524</v>
      </c>
      <c r="AH701" s="142"/>
      <c r="AI701" s="64">
        <f t="shared" si="103"/>
        <v>3</v>
      </c>
      <c r="AJ701" s="64"/>
      <c r="AK701" s="142"/>
      <c r="AL701" s="207"/>
      <c r="AM701" s="207"/>
      <c r="AN701" s="124"/>
      <c r="AO701" s="239"/>
      <c r="AP701" s="239"/>
      <c r="AQ701" s="239"/>
      <c r="AR701" s="239"/>
      <c r="AS701" s="239"/>
      <c r="AT701" s="239"/>
      <c r="AU701" s="239"/>
      <c r="AV701" s="239"/>
      <c r="AW701" s="239"/>
      <c r="AX701" s="239"/>
      <c r="AY701" s="239"/>
      <c r="AZ701" s="71"/>
    </row>
    <row r="702" spans="1:52" s="121" customFormat="1">
      <c r="B702">
        <v>681</v>
      </c>
      <c r="C702">
        <v>133</v>
      </c>
      <c r="D702">
        <v>36</v>
      </c>
      <c r="E702" s="99">
        <v>1</v>
      </c>
      <c r="F702" s="168" t="s">
        <v>2489</v>
      </c>
      <c r="G702" s="101" t="s">
        <v>2490</v>
      </c>
      <c r="H702" s="102" t="s">
        <v>23</v>
      </c>
      <c r="I702" s="103" t="str">
        <f t="shared" si="102"/>
        <v>LAKI LAKI</v>
      </c>
      <c r="J702" s="104" t="s">
        <v>524</v>
      </c>
      <c r="K702" s="105">
        <v>28709</v>
      </c>
      <c r="L702" s="106">
        <f t="shared" ref="L702:L711" ca="1" si="105">DATEDIF(K702,TODAY(),"Y")</f>
        <v>41</v>
      </c>
      <c r="M702" s="104"/>
      <c r="N702" s="185" t="s">
        <v>220</v>
      </c>
      <c r="O702" s="104" t="str">
        <f t="shared" si="104"/>
        <v>ISLAM</v>
      </c>
      <c r="P702" s="104" t="s">
        <v>221</v>
      </c>
      <c r="Q702" s="104" t="s">
        <v>222</v>
      </c>
      <c r="R702" s="108">
        <v>1</v>
      </c>
      <c r="S702" s="104" t="s">
        <v>2491</v>
      </c>
      <c r="T702" s="104" t="s">
        <v>261</v>
      </c>
      <c r="U702" s="104" t="s">
        <v>2492</v>
      </c>
      <c r="V702" s="104" t="s">
        <v>2493</v>
      </c>
      <c r="W702" s="112" t="s">
        <v>2494</v>
      </c>
      <c r="X702" s="104" t="s">
        <v>2490</v>
      </c>
      <c r="Y702" s="235" t="s">
        <v>2099</v>
      </c>
      <c r="Z702" s="104" t="s">
        <v>22</v>
      </c>
      <c r="AA702" s="104" t="s">
        <v>229</v>
      </c>
      <c r="AB702" s="104" t="s">
        <v>230</v>
      </c>
      <c r="AC702" s="104" t="s">
        <v>231</v>
      </c>
      <c r="AD702" s="99" t="str">
        <f t="shared" ref="AD702:AD708" si="106">IF(H702="L","INDONESIA",IF(H702="P","INDONESIA",""))</f>
        <v>INDONESIA</v>
      </c>
      <c r="AE702" s="110" t="s">
        <v>2100</v>
      </c>
      <c r="AF702" s="110" t="s">
        <v>809</v>
      </c>
      <c r="AG702" s="142" t="s">
        <v>166</v>
      </c>
      <c r="AH702" s="142"/>
      <c r="AI702" s="64" t="e">
        <f t="shared" si="103"/>
        <v>#N/A</v>
      </c>
      <c r="AJ702" s="64"/>
      <c r="AK702" s="142"/>
      <c r="AL702" s="207"/>
      <c r="AM702" s="207"/>
      <c r="AN702" s="207"/>
      <c r="AO702" s="239"/>
      <c r="AP702" s="239"/>
      <c r="AQ702" s="239"/>
      <c r="AR702" s="239"/>
      <c r="AS702" s="239"/>
      <c r="AT702" s="239"/>
      <c r="AU702" s="239"/>
      <c r="AV702" s="239"/>
      <c r="AW702" s="239"/>
      <c r="AX702" s="239"/>
      <c r="AY702" s="239"/>
      <c r="AZ702" s="71"/>
    </row>
    <row r="703" spans="1:52" s="121" customFormat="1">
      <c r="B703">
        <v>682</v>
      </c>
      <c r="C703">
        <v>134</v>
      </c>
      <c r="D703"/>
      <c r="E703" s="71">
        <v>2</v>
      </c>
      <c r="F703" s="193" t="s">
        <v>2495</v>
      </c>
      <c r="G703" s="144" t="s">
        <v>2496</v>
      </c>
      <c r="H703" s="145" t="s">
        <v>16</v>
      </c>
      <c r="I703" s="146" t="str">
        <f t="shared" si="102"/>
        <v>PEREMPUAN</v>
      </c>
      <c r="J703" s="120" t="s">
        <v>1402</v>
      </c>
      <c r="K703" s="147">
        <v>31011</v>
      </c>
      <c r="L703" s="139">
        <f t="shared" ca="1" si="105"/>
        <v>35</v>
      </c>
      <c r="M703" s="120"/>
      <c r="N703" s="187" t="s">
        <v>220</v>
      </c>
      <c r="O703" s="120" t="str">
        <f t="shared" si="104"/>
        <v>ISLAM</v>
      </c>
      <c r="P703" s="120" t="s">
        <v>221</v>
      </c>
      <c r="Q703" s="120" t="s">
        <v>245</v>
      </c>
      <c r="R703" s="148">
        <v>3</v>
      </c>
      <c r="S703" s="120" t="s">
        <v>785</v>
      </c>
      <c r="T703" s="120" t="s">
        <v>2497</v>
      </c>
      <c r="U703" s="120" t="s">
        <v>2197</v>
      </c>
      <c r="V703" s="120" t="s">
        <v>2193</v>
      </c>
      <c r="W703" s="119" t="s">
        <v>2494</v>
      </c>
      <c r="X703" s="120" t="s">
        <v>2490</v>
      </c>
      <c r="Y703" s="238" t="s">
        <v>2099</v>
      </c>
      <c r="Z703" s="120" t="s">
        <v>22</v>
      </c>
      <c r="AA703" s="120" t="s">
        <v>229</v>
      </c>
      <c r="AB703" s="120" t="s">
        <v>230</v>
      </c>
      <c r="AC703" s="120" t="s">
        <v>231</v>
      </c>
      <c r="AD703" s="121" t="str">
        <f t="shared" si="106"/>
        <v>INDONESIA</v>
      </c>
      <c r="AE703" s="122" t="s">
        <v>2100</v>
      </c>
      <c r="AF703" s="122" t="s">
        <v>809</v>
      </c>
      <c r="AG703" s="142" t="s">
        <v>166</v>
      </c>
      <c r="AH703" s="142"/>
      <c r="AI703" s="64">
        <f t="shared" si="103"/>
        <v>2</v>
      </c>
      <c r="AJ703" s="64"/>
      <c r="AK703" s="142"/>
      <c r="AL703" s="207"/>
      <c r="AM703" s="207"/>
      <c r="AN703" s="207"/>
      <c r="AO703" s="239"/>
      <c r="AP703" s="239"/>
      <c r="AQ703" s="239"/>
      <c r="AR703" s="239"/>
      <c r="AS703" s="239"/>
      <c r="AT703" s="239"/>
      <c r="AU703" s="239"/>
      <c r="AV703" s="239"/>
      <c r="AW703" s="239"/>
      <c r="AX703" s="239"/>
      <c r="AY703" s="239"/>
      <c r="AZ703" s="71"/>
    </row>
    <row r="704" spans="1:52" s="121" customFormat="1">
      <c r="B704"/>
      <c r="C704">
        <v>135</v>
      </c>
      <c r="D704"/>
      <c r="E704" s="71">
        <v>3</v>
      </c>
      <c r="F704" s="198" t="s">
        <v>2498</v>
      </c>
      <c r="G704" s="144" t="s">
        <v>2499</v>
      </c>
      <c r="H704" s="145" t="s">
        <v>23</v>
      </c>
      <c r="I704" s="146" t="str">
        <f t="shared" si="102"/>
        <v>LAKI LAKI</v>
      </c>
      <c r="J704" s="120" t="s">
        <v>376</v>
      </c>
      <c r="K704" s="147">
        <v>36286</v>
      </c>
      <c r="L704" s="139">
        <f t="shared" ca="1" si="105"/>
        <v>20</v>
      </c>
      <c r="M704" s="120"/>
      <c r="N704" s="187" t="s">
        <v>220</v>
      </c>
      <c r="O704" s="120" t="str">
        <f t="shared" si="104"/>
        <v>ISLAM</v>
      </c>
      <c r="P704" s="120" t="s">
        <v>254</v>
      </c>
      <c r="Q704" s="120" t="s">
        <v>255</v>
      </c>
      <c r="R704" s="148">
        <v>4</v>
      </c>
      <c r="S704" s="120" t="s">
        <v>785</v>
      </c>
      <c r="T704" s="120" t="s">
        <v>270</v>
      </c>
      <c r="U704" s="120" t="s">
        <v>2500</v>
      </c>
      <c r="V704" s="120" t="s">
        <v>2490</v>
      </c>
      <c r="W704" s="119" t="s">
        <v>2494</v>
      </c>
      <c r="X704" s="120" t="s">
        <v>2490</v>
      </c>
      <c r="Y704" s="238" t="s">
        <v>2099</v>
      </c>
      <c r="Z704" s="120" t="s">
        <v>22</v>
      </c>
      <c r="AA704" s="120" t="s">
        <v>229</v>
      </c>
      <c r="AB704" s="120" t="s">
        <v>230</v>
      </c>
      <c r="AC704" s="120" t="s">
        <v>231</v>
      </c>
      <c r="AD704" s="121" t="str">
        <f t="shared" si="106"/>
        <v>INDONESIA</v>
      </c>
      <c r="AE704" s="110" t="s">
        <v>2100</v>
      </c>
      <c r="AF704" s="122" t="s">
        <v>809</v>
      </c>
      <c r="AG704" s="142" t="s">
        <v>166</v>
      </c>
      <c r="AH704" s="142"/>
      <c r="AI704" s="64">
        <f t="shared" si="103"/>
        <v>3</v>
      </c>
      <c r="AJ704" s="64"/>
      <c r="AK704" s="142"/>
      <c r="AL704" s="207"/>
      <c r="AM704" s="207"/>
      <c r="AN704" s="207"/>
      <c r="AO704" s="239"/>
      <c r="AP704" s="239"/>
      <c r="AQ704" s="239"/>
      <c r="AR704" s="239"/>
      <c r="AS704" s="239"/>
      <c r="AT704" s="239"/>
      <c r="AU704" s="239"/>
      <c r="AV704" s="239"/>
      <c r="AW704" s="239"/>
      <c r="AX704" s="239"/>
      <c r="AY704" s="239"/>
      <c r="AZ704" s="71"/>
    </row>
    <row r="705" spans="1:53" s="121" customFormat="1">
      <c r="B705"/>
      <c r="C705">
        <v>136</v>
      </c>
      <c r="D705"/>
      <c r="E705" s="71">
        <v>5</v>
      </c>
      <c r="F705" s="193" t="s">
        <v>2501</v>
      </c>
      <c r="G705" s="89" t="s">
        <v>2502</v>
      </c>
      <c r="H705" s="90" t="s">
        <v>23</v>
      </c>
      <c r="I705" s="91" t="str">
        <f>IF(H705="L","LAKI LAKI",IF(H705="P","PEREMPUAN",""))</f>
        <v>LAKI LAKI</v>
      </c>
      <c r="J705" s="111" t="s">
        <v>231</v>
      </c>
      <c r="K705" s="92">
        <v>39068</v>
      </c>
      <c r="L705" s="93">
        <f t="shared" ca="1" si="105"/>
        <v>13</v>
      </c>
      <c r="M705" s="64"/>
      <c r="N705" s="246" t="s">
        <v>220</v>
      </c>
      <c r="O705" s="111" t="str">
        <f>IF(N705="1","ISLAM",IF(N705="2","KRISTEN",""))</f>
        <v>ISLAM</v>
      </c>
      <c r="P705" s="111" t="s">
        <v>254</v>
      </c>
      <c r="Q705" s="111" t="s">
        <v>255</v>
      </c>
      <c r="R705" s="95">
        <v>4</v>
      </c>
      <c r="S705" s="111" t="s">
        <v>369</v>
      </c>
      <c r="T705" s="111" t="s">
        <v>266</v>
      </c>
      <c r="U705" s="120" t="s">
        <v>2496</v>
      </c>
      <c r="V705" s="111" t="s">
        <v>2503</v>
      </c>
      <c r="W705" s="119" t="s">
        <v>2494</v>
      </c>
      <c r="X705" s="111" t="s">
        <v>2490</v>
      </c>
      <c r="Y705" s="238" t="s">
        <v>2504</v>
      </c>
      <c r="Z705" s="64"/>
      <c r="AA705" s="64"/>
      <c r="AB705" s="64"/>
      <c r="AC705" s="64"/>
      <c r="AD705" s="71" t="str">
        <f>IF(H705="L","INDONESIA",IF(H705="P","INDONESIA",""))</f>
        <v>INDONESIA</v>
      </c>
      <c r="AE705" s="122" t="s">
        <v>2100</v>
      </c>
      <c r="AF705" s="122" t="s">
        <v>809</v>
      </c>
      <c r="AG705" s="142" t="s">
        <v>166</v>
      </c>
      <c r="AH705" s="142"/>
      <c r="AI705" s="64">
        <f>VLOOKUP(Q705,SHDK,2,FALSE)</f>
        <v>3</v>
      </c>
      <c r="AJ705" s="64"/>
      <c r="AK705" s="142"/>
      <c r="AL705" s="207"/>
      <c r="AM705" s="207"/>
      <c r="AN705" s="207"/>
      <c r="AO705" s="239"/>
      <c r="AP705" s="239"/>
      <c r="AQ705" s="239"/>
      <c r="AR705" s="239"/>
      <c r="AS705" s="239"/>
      <c r="AT705" s="239"/>
      <c r="AU705" s="239"/>
      <c r="AV705" s="239"/>
      <c r="AW705" s="239"/>
      <c r="AX705" s="239"/>
      <c r="AY705" s="239"/>
      <c r="AZ705" s="71"/>
    </row>
    <row r="706" spans="1:53" s="121" customFormat="1">
      <c r="B706"/>
      <c r="C706">
        <v>137</v>
      </c>
      <c r="D706"/>
      <c r="E706" s="71">
        <v>4</v>
      </c>
      <c r="F706" s="193" t="s">
        <v>2505</v>
      </c>
      <c r="G706" s="144" t="s">
        <v>2506</v>
      </c>
      <c r="H706" s="145" t="s">
        <v>16</v>
      </c>
      <c r="I706" s="146" t="str">
        <f t="shared" si="102"/>
        <v>PEREMPUAN</v>
      </c>
      <c r="J706" s="120" t="s">
        <v>376</v>
      </c>
      <c r="K706" s="147">
        <v>41908</v>
      </c>
      <c r="L706" s="139">
        <f t="shared" ca="1" si="105"/>
        <v>5</v>
      </c>
      <c r="M706" s="120"/>
      <c r="N706" s="187" t="s">
        <v>220</v>
      </c>
      <c r="O706" s="120" t="str">
        <f t="shared" si="104"/>
        <v>ISLAM</v>
      </c>
      <c r="P706" s="120" t="s">
        <v>254</v>
      </c>
      <c r="Q706" s="120" t="s">
        <v>255</v>
      </c>
      <c r="R706" s="148">
        <v>4</v>
      </c>
      <c r="S706" s="120" t="s">
        <v>265</v>
      </c>
      <c r="T706" s="120" t="s">
        <v>270</v>
      </c>
      <c r="U706" s="120" t="s">
        <v>2496</v>
      </c>
      <c r="V706" s="120" t="s">
        <v>2490</v>
      </c>
      <c r="W706" s="119" t="s">
        <v>2494</v>
      </c>
      <c r="X706" s="120" t="s">
        <v>2490</v>
      </c>
      <c r="Y706" s="238" t="s">
        <v>2099</v>
      </c>
      <c r="Z706" s="120" t="s">
        <v>22</v>
      </c>
      <c r="AA706" s="120" t="s">
        <v>229</v>
      </c>
      <c r="AB706" s="120" t="s">
        <v>230</v>
      </c>
      <c r="AC706" s="120" t="s">
        <v>231</v>
      </c>
      <c r="AD706" s="121" t="str">
        <f t="shared" si="106"/>
        <v>INDONESIA</v>
      </c>
      <c r="AE706" s="110" t="s">
        <v>2100</v>
      </c>
      <c r="AF706" s="122" t="s">
        <v>809</v>
      </c>
      <c r="AG706" s="142" t="s">
        <v>166</v>
      </c>
      <c r="AH706" s="142"/>
      <c r="AI706" s="64">
        <f t="shared" si="103"/>
        <v>3</v>
      </c>
      <c r="AJ706" s="64"/>
      <c r="AK706" s="142"/>
      <c r="AL706" s="207"/>
      <c r="AM706" s="207"/>
      <c r="AN706" s="207"/>
      <c r="AO706" s="239"/>
      <c r="AP706" s="239"/>
      <c r="AQ706" s="239"/>
      <c r="AR706" s="239"/>
      <c r="AS706" s="239"/>
      <c r="AT706" s="239"/>
      <c r="AU706" s="239"/>
      <c r="AV706" s="239"/>
      <c r="AW706" s="239"/>
      <c r="AX706" s="239"/>
      <c r="AY706" s="239"/>
      <c r="AZ706" s="71"/>
    </row>
    <row r="707" spans="1:53">
      <c r="A707" s="121"/>
      <c r="B707">
        <v>568</v>
      </c>
      <c r="C707">
        <v>24</v>
      </c>
      <c r="E707">
        <v>3</v>
      </c>
      <c r="F707" s="143" t="s">
        <v>2507</v>
      </c>
      <c r="G707" s="144" t="s">
        <v>2508</v>
      </c>
      <c r="H707" s="145" t="s">
        <v>16</v>
      </c>
      <c r="I707" s="146" t="str">
        <f t="shared" si="102"/>
        <v>PEREMPUAN</v>
      </c>
      <c r="J707" s="120" t="s">
        <v>22</v>
      </c>
      <c r="K707" s="147">
        <v>33977</v>
      </c>
      <c r="L707" s="139">
        <f t="shared" ca="1" si="105"/>
        <v>27</v>
      </c>
      <c r="M707" s="120" t="s">
        <v>253</v>
      </c>
      <c r="N707" s="133" t="s">
        <v>220</v>
      </c>
      <c r="O707" s="120" t="str">
        <f t="shared" si="104"/>
        <v>ISLAM</v>
      </c>
      <c r="P707" s="120" t="s">
        <v>254</v>
      </c>
      <c r="Q707" s="120" t="s">
        <v>255</v>
      </c>
      <c r="R707" s="148">
        <v>4</v>
      </c>
      <c r="S707" s="120" t="s">
        <v>344</v>
      </c>
      <c r="T707" s="120" t="s">
        <v>266</v>
      </c>
      <c r="U707" s="120" t="s">
        <v>2153</v>
      </c>
      <c r="V707" s="120" t="s">
        <v>2156</v>
      </c>
      <c r="W707" s="96" t="s">
        <v>2120</v>
      </c>
      <c r="X707" s="120" t="s">
        <v>2156</v>
      </c>
      <c r="Y707" s="238" t="s">
        <v>2099</v>
      </c>
      <c r="Z707" s="120" t="s">
        <v>22</v>
      </c>
      <c r="AA707" s="120" t="s">
        <v>229</v>
      </c>
      <c r="AB707" s="120" t="s">
        <v>230</v>
      </c>
      <c r="AC707" s="120" t="s">
        <v>231</v>
      </c>
      <c r="AD707" s="121" t="str">
        <f t="shared" si="106"/>
        <v>INDONESIA</v>
      </c>
      <c r="AE707" s="122" t="s">
        <v>2100</v>
      </c>
      <c r="AF707" s="122" t="s">
        <v>809</v>
      </c>
      <c r="AG707" s="111" t="s">
        <v>2159</v>
      </c>
      <c r="AH707" s="111"/>
      <c r="AI707" s="64">
        <f t="shared" si="103"/>
        <v>3</v>
      </c>
      <c r="AJ707" s="64"/>
      <c r="AK707" s="111"/>
      <c r="AN707" s="124">
        <f>AL707-AM707</f>
        <v>0</v>
      </c>
      <c r="AY707" s="70">
        <f>SUM(AV707:AX707)</f>
        <v>0</v>
      </c>
    </row>
    <row r="708" spans="1:53">
      <c r="A708" s="121"/>
      <c r="D708">
        <v>37</v>
      </c>
      <c r="E708">
        <v>1</v>
      </c>
      <c r="F708" s="193" t="s">
        <v>2509</v>
      </c>
      <c r="G708" s="144" t="s">
        <v>2510</v>
      </c>
      <c r="H708" s="145" t="s">
        <v>23</v>
      </c>
      <c r="I708" s="146" t="str">
        <f t="shared" si="102"/>
        <v>LAKI LAKI</v>
      </c>
      <c r="J708" s="111" t="s">
        <v>297</v>
      </c>
      <c r="K708" s="147">
        <v>30885</v>
      </c>
      <c r="L708" s="139">
        <f t="shared" ca="1" si="105"/>
        <v>35</v>
      </c>
      <c r="M708" s="120"/>
      <c r="N708" s="133" t="s">
        <v>220</v>
      </c>
      <c r="O708" s="120" t="s">
        <v>1403</v>
      </c>
      <c r="P708" s="111" t="s">
        <v>221</v>
      </c>
      <c r="Q708" s="111" t="s">
        <v>222</v>
      </c>
      <c r="R708" s="148">
        <v>4</v>
      </c>
      <c r="S708" s="111" t="s">
        <v>2491</v>
      </c>
      <c r="T708" s="111" t="s">
        <v>283</v>
      </c>
      <c r="U708" s="111" t="s">
        <v>2511</v>
      </c>
      <c r="V708" s="111" t="s">
        <v>2512</v>
      </c>
      <c r="W708" s="96"/>
      <c r="X708" s="111" t="s">
        <v>2510</v>
      </c>
      <c r="Y708" s="238" t="s">
        <v>2099</v>
      </c>
      <c r="Z708" s="120"/>
      <c r="AA708" s="120"/>
      <c r="AB708" s="120"/>
      <c r="AC708" s="120"/>
      <c r="AD708" s="71" t="str">
        <f t="shared" si="106"/>
        <v>INDONESIA</v>
      </c>
      <c r="AE708" s="122" t="s">
        <v>2100</v>
      </c>
      <c r="AF708" s="122" t="s">
        <v>809</v>
      </c>
      <c r="AG708" s="111" t="s">
        <v>166</v>
      </c>
      <c r="AH708" s="111"/>
      <c r="AI708" s="64"/>
      <c r="AJ708" s="64"/>
      <c r="AK708" s="111"/>
      <c r="AN708" s="124"/>
    </row>
    <row r="709" spans="1:53" s="99" customFormat="1">
      <c r="A709"/>
      <c r="B709">
        <v>556</v>
      </c>
      <c r="C709">
        <v>12</v>
      </c>
      <c r="D709"/>
      <c r="E709" s="121">
        <v>2</v>
      </c>
      <c r="F709" s="88" t="s">
        <v>2513</v>
      </c>
      <c r="G709" s="89" t="s">
        <v>2514</v>
      </c>
      <c r="H709" s="90" t="s">
        <v>16</v>
      </c>
      <c r="I709" s="91" t="str">
        <f>IF(H709="L","LAKI LAKI",IF(H709="P","PEREMPUAN",""))</f>
        <v>PEREMPUAN</v>
      </c>
      <c r="J709" s="64" t="s">
        <v>244</v>
      </c>
      <c r="K709" s="92">
        <v>34705</v>
      </c>
      <c r="L709" s="93">
        <f t="shared" ca="1" si="105"/>
        <v>25</v>
      </c>
      <c r="M709" s="64" t="s">
        <v>253</v>
      </c>
      <c r="N709" s="94" t="s">
        <v>220</v>
      </c>
      <c r="O709" s="64" t="str">
        <f>IF(N709="1","ISLAM",IF(N709="2","KRISTEN",""))</f>
        <v>ISLAM</v>
      </c>
      <c r="P709" s="64" t="s">
        <v>221</v>
      </c>
      <c r="Q709" s="64" t="s">
        <v>245</v>
      </c>
      <c r="R709" s="95">
        <v>4</v>
      </c>
      <c r="S709" s="64" t="s">
        <v>289</v>
      </c>
      <c r="T709" s="64" t="s">
        <v>246</v>
      </c>
      <c r="U709" s="64" t="s">
        <v>2125</v>
      </c>
      <c r="V709" s="64" t="s">
        <v>1608</v>
      </c>
      <c r="W709" s="96"/>
      <c r="X709" s="64" t="s">
        <v>1608</v>
      </c>
      <c r="Y709" s="229" t="s">
        <v>2099</v>
      </c>
      <c r="Z709" s="64" t="s">
        <v>22</v>
      </c>
      <c r="AA709" s="64" t="s">
        <v>229</v>
      </c>
      <c r="AB709" s="64" t="s">
        <v>230</v>
      </c>
      <c r="AC709" s="64" t="s">
        <v>231</v>
      </c>
      <c r="AD709" t="str">
        <f>IF(H709="L","INDONESIA",IF(H709="P","INDONESIA",""))</f>
        <v>INDONESIA</v>
      </c>
      <c r="AE709" s="122" t="s">
        <v>2100</v>
      </c>
      <c r="AF709" s="122" t="s">
        <v>809</v>
      </c>
      <c r="AG709" s="142" t="s">
        <v>166</v>
      </c>
      <c r="AH709" s="142"/>
      <c r="AI709" s="64">
        <f>VLOOKUP(Q709,SHDK,2,FALSE)</f>
        <v>2</v>
      </c>
      <c r="AJ709" s="64"/>
      <c r="AK709" s="142"/>
      <c r="AL709" s="124"/>
      <c r="AM709" s="124"/>
      <c r="AN709" s="124">
        <f>AL709-AM709</f>
        <v>0</v>
      </c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70">
        <f>SUM(AV709:AX709)</f>
        <v>0</v>
      </c>
      <c r="AZ709" s="71"/>
    </row>
    <row r="710" spans="1:53" s="121" customFormat="1">
      <c r="A710"/>
      <c r="B710"/>
      <c r="C710"/>
      <c r="D710">
        <v>38</v>
      </c>
      <c r="E710" s="71">
        <v>1</v>
      </c>
      <c r="F710" s="98" t="s">
        <v>2515</v>
      </c>
      <c r="G710" s="89" t="s">
        <v>2516</v>
      </c>
      <c r="H710" s="90" t="s">
        <v>23</v>
      </c>
      <c r="I710" s="91" t="str">
        <f>IF(H710="L","LAKI LAKI",IF(H710="P","PEREMPUAN",""))</f>
        <v>LAKI LAKI</v>
      </c>
      <c r="J710" s="64" t="s">
        <v>230</v>
      </c>
      <c r="K710" s="92">
        <v>34115</v>
      </c>
      <c r="L710" s="93">
        <f t="shared" ca="1" si="105"/>
        <v>26</v>
      </c>
      <c r="M710" s="64"/>
      <c r="N710" s="94" t="s">
        <v>220</v>
      </c>
      <c r="O710" s="64" t="s">
        <v>1403</v>
      </c>
      <c r="P710" s="64" t="s">
        <v>221</v>
      </c>
      <c r="Q710" s="64" t="s">
        <v>222</v>
      </c>
      <c r="R710" s="95">
        <v>4</v>
      </c>
      <c r="S710" s="64" t="s">
        <v>223</v>
      </c>
      <c r="T710" s="64" t="s">
        <v>261</v>
      </c>
      <c r="U710" s="64" t="s">
        <v>2517</v>
      </c>
      <c r="V710" s="64" t="s">
        <v>2518</v>
      </c>
      <c r="W710" s="96"/>
      <c r="X710" s="64" t="s">
        <v>2516</v>
      </c>
      <c r="Y710" s="229" t="s">
        <v>2099</v>
      </c>
      <c r="Z710" s="64"/>
      <c r="AA710" s="64"/>
      <c r="AB710" s="64"/>
      <c r="AC710" s="64"/>
      <c r="AD710" t="str">
        <f>IF(H710="L","INDONESIA",IF(H710="P","INDONESIA",""))</f>
        <v>INDONESIA</v>
      </c>
      <c r="AE710" s="122" t="s">
        <v>2100</v>
      </c>
      <c r="AF710" s="122" t="s">
        <v>809</v>
      </c>
      <c r="AG710" s="142" t="s">
        <v>166</v>
      </c>
      <c r="AH710" s="142"/>
      <c r="AI710" s="64"/>
      <c r="AJ710" s="64"/>
      <c r="AK710" s="142"/>
      <c r="AL710" s="207"/>
      <c r="AM710" s="207"/>
      <c r="AN710" s="124"/>
      <c r="AO710" s="239"/>
      <c r="AP710" s="239"/>
      <c r="AQ710" s="239"/>
      <c r="AR710" s="239"/>
      <c r="AS710" s="239"/>
      <c r="AT710" s="239"/>
      <c r="AU710" s="239"/>
      <c r="AV710" s="239"/>
      <c r="AW710" s="239"/>
      <c r="AX710" s="239"/>
      <c r="AY710" s="70"/>
      <c r="AZ710" s="71"/>
    </row>
    <row r="711" spans="1:53" s="121" customFormat="1">
      <c r="A711"/>
      <c r="B711"/>
      <c r="C711"/>
      <c r="D711"/>
      <c r="E711" s="121">
        <v>2</v>
      </c>
      <c r="F711" s="143" t="s">
        <v>2288</v>
      </c>
      <c r="G711" s="144" t="s">
        <v>2289</v>
      </c>
      <c r="H711" s="145" t="s">
        <v>16</v>
      </c>
      <c r="I711" s="146" t="str">
        <f>IF(H711="L","LAKI LAKI",IF(H711="P","PEREMPUAN",""))</f>
        <v>PEREMPUAN</v>
      </c>
      <c r="J711" s="120" t="s">
        <v>230</v>
      </c>
      <c r="K711" s="147">
        <v>35985</v>
      </c>
      <c r="L711" s="139">
        <f t="shared" ca="1" si="105"/>
        <v>21</v>
      </c>
      <c r="M711" s="120" t="s">
        <v>253</v>
      </c>
      <c r="N711" s="133" t="s">
        <v>220</v>
      </c>
      <c r="O711" s="120" t="str">
        <f>IF(N711="1","ISLAM",IF(N711="2","KRISTEN",""))</f>
        <v>ISLAM</v>
      </c>
      <c r="P711" s="120" t="s">
        <v>221</v>
      </c>
      <c r="Q711" s="120" t="s">
        <v>245</v>
      </c>
      <c r="R711" s="148">
        <v>4</v>
      </c>
      <c r="S711" s="120" t="s">
        <v>223</v>
      </c>
      <c r="T711" s="120" t="s">
        <v>246</v>
      </c>
      <c r="U711" s="120" t="s">
        <v>2285</v>
      </c>
      <c r="V711" s="120" t="s">
        <v>400</v>
      </c>
      <c r="W711" s="149"/>
      <c r="X711" s="120" t="s">
        <v>2516</v>
      </c>
      <c r="Y711" s="238" t="s">
        <v>2099</v>
      </c>
      <c r="Z711" s="120" t="s">
        <v>22</v>
      </c>
      <c r="AA711" s="120" t="s">
        <v>229</v>
      </c>
      <c r="AB711" s="120" t="s">
        <v>230</v>
      </c>
      <c r="AC711" s="120" t="s">
        <v>231</v>
      </c>
      <c r="AD711" s="121" t="str">
        <f>IF(H711="L","INDONESIA",IF(H711="P","INDONESIA",""))</f>
        <v>INDONESIA</v>
      </c>
      <c r="AE711" s="110" t="s">
        <v>2100</v>
      </c>
      <c r="AF711" s="122" t="s">
        <v>809</v>
      </c>
      <c r="AG711" s="142" t="s">
        <v>166</v>
      </c>
      <c r="AH711" s="142"/>
      <c r="AI711" s="64"/>
      <c r="AJ711" s="64"/>
      <c r="AK711" s="142"/>
      <c r="AL711" s="207"/>
      <c r="AM711" s="207"/>
      <c r="AN711" s="124"/>
      <c r="AO711" s="239"/>
      <c r="AP711" s="239"/>
      <c r="AQ711" s="239"/>
      <c r="AR711" s="239"/>
      <c r="AS711" s="239"/>
      <c r="AT711" s="239"/>
      <c r="AU711" s="239"/>
      <c r="AV711" s="239"/>
      <c r="AW711" s="239"/>
      <c r="AX711" s="239"/>
      <c r="AY711" s="70"/>
      <c r="AZ711" s="71"/>
    </row>
    <row r="712" spans="1:53">
      <c r="A712" s="121"/>
      <c r="E712" s="120"/>
      <c r="F712" s="210" t="s">
        <v>2519</v>
      </c>
      <c r="G712" s="202">
        <v>38</v>
      </c>
      <c r="H712" s="202">
        <f>COUNTIF('[1]MASTER DATA PDDK'!H570:H702,"L")</f>
        <v>61</v>
      </c>
      <c r="I712" s="203" t="str">
        <f t="shared" si="102"/>
        <v/>
      </c>
      <c r="J712" s="202">
        <f>COUNTIF('[1]MASTER DATA PDDK'!H570:H702,"P")</f>
        <v>67</v>
      </c>
      <c r="L712" s="204" t="s">
        <v>822</v>
      </c>
      <c r="M712" s="205">
        <f ca="1">COUNTIF(L573:L706,"&gt;17")</f>
        <v>96</v>
      </c>
      <c r="N712" s="363"/>
      <c r="O712" s="64" t="str">
        <f t="shared" ref="O712:O801" si="107">IF(N712="1","ISLAM",IF(N712="2","KRISTEN",""))</f>
        <v/>
      </c>
      <c r="P712" s="64"/>
      <c r="Q712" s="202">
        <f>COUNTIF('[1]MASTER DATA PDDK'!Q570:Q702,"KEPALA KELUARGA")</f>
        <v>32</v>
      </c>
      <c r="R712" s="95"/>
      <c r="S712" s="64"/>
      <c r="T712" s="64"/>
      <c r="U712" s="64"/>
      <c r="V712" s="64"/>
      <c r="W712" s="206"/>
      <c r="X712" s="64"/>
      <c r="Y712" s="64"/>
      <c r="Z712" s="64"/>
      <c r="AA712" s="64"/>
      <c r="AB712" s="64"/>
      <c r="AC712" s="64"/>
      <c r="AD712" t="str">
        <f t="shared" ref="AD712:AD800" si="108">IF(H712="L","INDONESIA",IF(H712="P","INDONESIA",""))</f>
        <v/>
      </c>
      <c r="AE712" s="121"/>
      <c r="AF712" s="121"/>
      <c r="AG712" s="121"/>
      <c r="AH712" s="121"/>
      <c r="AI712" s="64" t="e">
        <f t="shared" si="103"/>
        <v>#N/A</v>
      </c>
      <c r="AJ712" s="64"/>
      <c r="AK712" s="121"/>
      <c r="AL712" s="207"/>
      <c r="AM712" s="207"/>
      <c r="AN712" s="124"/>
      <c r="AO712" s="239"/>
      <c r="AP712" s="239"/>
      <c r="AQ712" s="239"/>
      <c r="AR712" s="239"/>
      <c r="AS712" s="239"/>
      <c r="AT712" s="239"/>
      <c r="AU712" s="239"/>
      <c r="AV712" s="239"/>
      <c r="AW712" s="239"/>
      <c r="AX712" s="239"/>
      <c r="BA712" s="121"/>
    </row>
    <row r="713" spans="1:53">
      <c r="A713" s="121"/>
      <c r="E713" s="120"/>
      <c r="F713" s="210"/>
      <c r="G713" s="202"/>
      <c r="H713" s="202"/>
      <c r="I713" s="203"/>
      <c r="J713" s="210">
        <f>H712+J712</f>
        <v>128</v>
      </c>
      <c r="K713" s="92"/>
      <c r="L713" s="93"/>
      <c r="M713" s="64"/>
      <c r="N713" s="363"/>
      <c r="O713" s="64"/>
      <c r="P713" s="64"/>
      <c r="Q713" s="202"/>
      <c r="R713" s="95"/>
      <c r="S713" s="64"/>
      <c r="T713" s="64"/>
      <c r="U713" s="64"/>
      <c r="V713" s="64"/>
      <c r="W713" s="206"/>
      <c r="X713" s="64"/>
      <c r="Y713" s="64"/>
      <c r="Z713" s="64"/>
      <c r="AA713" s="64"/>
      <c r="AB713" s="64"/>
      <c r="AC713" s="64"/>
      <c r="AE713" s="121"/>
      <c r="AF713" s="121"/>
      <c r="AG713" s="121"/>
      <c r="AH713" s="121"/>
      <c r="AI713" s="64" t="e">
        <f t="shared" si="103"/>
        <v>#N/A</v>
      </c>
      <c r="AJ713" s="64"/>
      <c r="AK713" s="121"/>
      <c r="AL713" s="207"/>
      <c r="AM713" s="207"/>
      <c r="AN713" s="124"/>
      <c r="AO713" s="239"/>
      <c r="AP713" s="239"/>
      <c r="AQ713" s="239"/>
      <c r="AR713" s="239"/>
      <c r="AS713" s="239"/>
      <c r="AT713" s="239"/>
      <c r="AU713" s="239"/>
      <c r="AV713" s="239"/>
      <c r="AW713" s="239"/>
      <c r="AX713" s="239"/>
      <c r="BA713" s="121"/>
    </row>
    <row r="714" spans="1:53">
      <c r="E714" s="120"/>
      <c r="F714" s="210"/>
      <c r="G714" s="202"/>
      <c r="H714" s="202"/>
      <c r="I714" s="203"/>
      <c r="J714" s="202"/>
      <c r="K714" s="92"/>
      <c r="L714" s="93"/>
      <c r="M714" s="64"/>
      <c r="N714" s="363"/>
      <c r="O714" s="64"/>
      <c r="P714" s="64"/>
      <c r="Q714" s="202"/>
      <c r="R714" s="95"/>
      <c r="S714" s="64"/>
      <c r="T714" s="64"/>
      <c r="U714" s="64"/>
      <c r="V714" s="64"/>
      <c r="W714" s="206"/>
      <c r="X714" s="64"/>
      <c r="Y714" s="64"/>
      <c r="Z714" s="64"/>
      <c r="AA714" s="64"/>
      <c r="AB714" s="64"/>
      <c r="AC714" s="64"/>
      <c r="AE714" s="121"/>
      <c r="AF714" s="121"/>
      <c r="AG714" s="121"/>
      <c r="AH714" s="121"/>
      <c r="AI714" s="64" t="e">
        <f t="shared" si="103"/>
        <v>#N/A</v>
      </c>
      <c r="AJ714" s="64"/>
      <c r="AK714" s="121"/>
      <c r="AL714" s="207"/>
      <c r="AM714" s="207"/>
      <c r="AN714" s="124"/>
      <c r="AO714" s="239"/>
      <c r="AP714" s="239"/>
      <c r="AQ714" s="239"/>
      <c r="AR714" s="239"/>
      <c r="AS714" s="239"/>
      <c r="AT714" s="239"/>
      <c r="AU714" s="239"/>
      <c r="AV714" s="239"/>
      <c r="AW714" s="239"/>
      <c r="AX714" s="239"/>
      <c r="BA714" s="121"/>
    </row>
    <row r="715" spans="1:53">
      <c r="E715" s="216"/>
      <c r="F715" s="210"/>
      <c r="G715" s="210"/>
      <c r="H715" s="403"/>
      <c r="I715" s="203" t="str">
        <f t="shared" si="102"/>
        <v/>
      </c>
      <c r="K715" s="92"/>
      <c r="L715" s="93"/>
      <c r="M715" s="64"/>
      <c r="N715" s="363"/>
      <c r="O715" s="64" t="str">
        <f t="shared" si="107"/>
        <v/>
      </c>
      <c r="P715" s="64"/>
      <c r="Q715" s="64"/>
      <c r="R715" s="95"/>
      <c r="S715" s="64"/>
      <c r="T715" s="64"/>
      <c r="U715" s="64"/>
      <c r="V715" s="64"/>
      <c r="W715" s="206"/>
      <c r="X715" s="64"/>
      <c r="Y715" s="64"/>
      <c r="Z715" s="64"/>
      <c r="AA715" s="64"/>
      <c r="AB715" s="64"/>
      <c r="AC715" s="64"/>
      <c r="AD715" t="str">
        <f t="shared" si="108"/>
        <v/>
      </c>
      <c r="AI715" s="64" t="e">
        <f t="shared" si="103"/>
        <v>#N/A</v>
      </c>
      <c r="AJ715" s="64"/>
      <c r="AN715" s="124"/>
    </row>
    <row r="716" spans="1:53">
      <c r="E716" s="216"/>
      <c r="F716" s="216"/>
      <c r="G716" s="216"/>
      <c r="H716" s="403"/>
      <c r="I716" s="215"/>
      <c r="J716" s="216"/>
      <c r="K716" s="92"/>
      <c r="L716" s="93"/>
      <c r="M716" s="64"/>
      <c r="N716" s="363"/>
      <c r="O716" s="64"/>
      <c r="P716" s="64"/>
      <c r="Q716" s="64"/>
      <c r="R716" s="95"/>
      <c r="S716" s="64"/>
      <c r="T716" s="64"/>
      <c r="U716" s="64"/>
      <c r="V716" s="64"/>
      <c r="W716" s="206"/>
      <c r="X716" s="64"/>
      <c r="Y716" s="64"/>
      <c r="Z716" s="64"/>
      <c r="AA716" s="64"/>
      <c r="AB716" s="64"/>
      <c r="AC716" s="64"/>
      <c r="AI716" s="64" t="e">
        <f t="shared" si="103"/>
        <v>#N/A</v>
      </c>
      <c r="AJ716" s="64"/>
      <c r="AN716" s="124"/>
    </row>
    <row r="717" spans="1:53">
      <c r="C717">
        <v>1</v>
      </c>
      <c r="D717">
        <v>1</v>
      </c>
      <c r="E717" s="226">
        <v>1</v>
      </c>
      <c r="F717" s="224" t="s">
        <v>2520</v>
      </c>
      <c r="G717" s="219" t="s">
        <v>2521</v>
      </c>
      <c r="H717" s="220" t="s">
        <v>23</v>
      </c>
      <c r="I717" s="221" t="str">
        <f t="shared" si="102"/>
        <v>LAKI LAKI</v>
      </c>
      <c r="J717" s="219" t="s">
        <v>288</v>
      </c>
      <c r="K717" s="222">
        <v>27590</v>
      </c>
      <c r="L717" s="223">
        <f t="shared" ref="L717:L748" ca="1" si="109">DATEDIF(K717,TODAY(),"Y")</f>
        <v>44</v>
      </c>
      <c r="M717" s="219" t="s">
        <v>476</v>
      </c>
      <c r="N717" s="224" t="s">
        <v>220</v>
      </c>
      <c r="O717" s="219" t="str">
        <f t="shared" si="107"/>
        <v>ISLAM</v>
      </c>
      <c r="P717" s="219" t="s">
        <v>221</v>
      </c>
      <c r="Q717" s="219" t="s">
        <v>222</v>
      </c>
      <c r="R717" s="225">
        <v>1</v>
      </c>
      <c r="S717" s="219" t="s">
        <v>223</v>
      </c>
      <c r="T717" s="219" t="s">
        <v>283</v>
      </c>
      <c r="U717" s="219" t="s">
        <v>2522</v>
      </c>
      <c r="V717" s="219" t="s">
        <v>2523</v>
      </c>
      <c r="W717" s="224" t="s">
        <v>2524</v>
      </c>
      <c r="X717" s="219" t="s">
        <v>2521</v>
      </c>
      <c r="Y717" s="219" t="s">
        <v>2525</v>
      </c>
      <c r="Z717" s="219" t="s">
        <v>22</v>
      </c>
      <c r="AA717" s="219" t="s">
        <v>229</v>
      </c>
      <c r="AB717" s="219" t="s">
        <v>230</v>
      </c>
      <c r="AC717" s="219" t="s">
        <v>231</v>
      </c>
      <c r="AD717" s="226" t="str">
        <f t="shared" si="108"/>
        <v>INDONESIA</v>
      </c>
      <c r="AE717" s="227" t="s">
        <v>2526</v>
      </c>
      <c r="AF717" s="227" t="s">
        <v>233</v>
      </c>
      <c r="AG717" s="228" t="s">
        <v>166</v>
      </c>
      <c r="AH717" s="228" t="s">
        <v>203</v>
      </c>
      <c r="AI717" s="64" t="e">
        <f t="shared" si="103"/>
        <v>#N/A</v>
      </c>
      <c r="AJ717" s="64"/>
      <c r="AK717" s="228"/>
      <c r="AN717" s="124"/>
    </row>
    <row r="718" spans="1:53">
      <c r="C718">
        <v>2</v>
      </c>
      <c r="E718" s="121">
        <v>2</v>
      </c>
      <c r="F718" s="193" t="s">
        <v>2527</v>
      </c>
      <c r="G718" s="144" t="s">
        <v>1558</v>
      </c>
      <c r="H718" s="145" t="s">
        <v>16</v>
      </c>
      <c r="I718" s="146" t="str">
        <f t="shared" si="102"/>
        <v>PEREMPUAN</v>
      </c>
      <c r="J718" s="120" t="s">
        <v>2228</v>
      </c>
      <c r="K718" s="147">
        <v>28587</v>
      </c>
      <c r="L718" s="139">
        <f t="shared" ca="1" si="109"/>
        <v>42</v>
      </c>
      <c r="M718" s="120" t="s">
        <v>282</v>
      </c>
      <c r="N718" s="133" t="s">
        <v>220</v>
      </c>
      <c r="O718" s="120" t="str">
        <f t="shared" si="107"/>
        <v>ISLAM</v>
      </c>
      <c r="P718" s="120" t="s">
        <v>221</v>
      </c>
      <c r="Q718" s="120" t="s">
        <v>245</v>
      </c>
      <c r="R718" s="148">
        <v>3</v>
      </c>
      <c r="S718" s="64" t="s">
        <v>256</v>
      </c>
      <c r="T718" s="120" t="s">
        <v>246</v>
      </c>
      <c r="U718" s="120" t="s">
        <v>2528</v>
      </c>
      <c r="V718" s="120" t="s">
        <v>2529</v>
      </c>
      <c r="W718" s="166" t="s">
        <v>2524</v>
      </c>
      <c r="X718" s="120" t="s">
        <v>2521</v>
      </c>
      <c r="Y718" s="238" t="s">
        <v>2525</v>
      </c>
      <c r="Z718" s="120" t="s">
        <v>22</v>
      </c>
      <c r="AA718" s="120" t="s">
        <v>229</v>
      </c>
      <c r="AB718" s="120" t="s">
        <v>230</v>
      </c>
      <c r="AC718" s="120" t="s">
        <v>231</v>
      </c>
      <c r="AD718" s="121" t="str">
        <f t="shared" si="108"/>
        <v>INDONESIA</v>
      </c>
      <c r="AE718" s="97" t="s">
        <v>2526</v>
      </c>
      <c r="AF718" s="97" t="s">
        <v>233</v>
      </c>
      <c r="AG718" s="142" t="s">
        <v>519</v>
      </c>
      <c r="AH718" s="142" t="s">
        <v>203</v>
      </c>
      <c r="AI718" s="64">
        <f t="shared" si="103"/>
        <v>2</v>
      </c>
      <c r="AJ718" s="64"/>
      <c r="AK718" s="142"/>
      <c r="AL718" s="207"/>
      <c r="AM718" s="207"/>
      <c r="AN718" s="124"/>
      <c r="AO718" s="239"/>
      <c r="AP718" s="239"/>
      <c r="AQ718" s="239"/>
      <c r="AR718" s="239"/>
      <c r="AS718" s="239"/>
      <c r="AT718" s="239"/>
      <c r="AU718" s="239"/>
      <c r="AV718" s="239"/>
      <c r="AW718" s="239"/>
      <c r="AX718" s="239"/>
      <c r="AY718" s="239"/>
      <c r="BA718" s="121"/>
    </row>
    <row r="719" spans="1:53">
      <c r="B719">
        <v>683</v>
      </c>
      <c r="C719">
        <v>3</v>
      </c>
      <c r="E719">
        <v>3</v>
      </c>
      <c r="F719" s="98" t="s">
        <v>2530</v>
      </c>
      <c r="G719" s="89" t="s">
        <v>2531</v>
      </c>
      <c r="H719" s="90" t="s">
        <v>16</v>
      </c>
      <c r="I719" s="91" t="str">
        <f t="shared" si="102"/>
        <v>PEREMPUAN</v>
      </c>
      <c r="J719" s="64" t="s">
        <v>2228</v>
      </c>
      <c r="K719" s="92">
        <v>36289</v>
      </c>
      <c r="L719" s="93">
        <f t="shared" ca="1" si="109"/>
        <v>20</v>
      </c>
      <c r="M719" s="64" t="s">
        <v>282</v>
      </c>
      <c r="N719" s="94" t="s">
        <v>220</v>
      </c>
      <c r="O719" s="64" t="str">
        <f t="shared" si="107"/>
        <v>ISLAM</v>
      </c>
      <c r="P719" s="64" t="s">
        <v>254</v>
      </c>
      <c r="Q719" s="64" t="s">
        <v>255</v>
      </c>
      <c r="R719" s="95">
        <v>4</v>
      </c>
      <c r="S719" s="120" t="s">
        <v>785</v>
      </c>
      <c r="T719" s="64" t="s">
        <v>266</v>
      </c>
      <c r="U719" s="64" t="s">
        <v>1558</v>
      </c>
      <c r="V719" s="64" t="s">
        <v>2521</v>
      </c>
      <c r="W719" s="166" t="s">
        <v>2524</v>
      </c>
      <c r="X719" s="64" t="s">
        <v>2521</v>
      </c>
      <c r="Y719" s="229" t="s">
        <v>2525</v>
      </c>
      <c r="Z719" s="64" t="s">
        <v>22</v>
      </c>
      <c r="AA719" s="64" t="s">
        <v>229</v>
      </c>
      <c r="AB719" s="64" t="s">
        <v>230</v>
      </c>
      <c r="AC719" s="64" t="s">
        <v>231</v>
      </c>
      <c r="AD719" t="str">
        <f t="shared" si="108"/>
        <v>INDONESIA</v>
      </c>
      <c r="AE719" s="122" t="s">
        <v>2526</v>
      </c>
      <c r="AF719" s="122" t="s">
        <v>233</v>
      </c>
      <c r="AG719" s="120" t="s">
        <v>166</v>
      </c>
      <c r="AH719" s="111" t="s">
        <v>203</v>
      </c>
      <c r="AI719" s="64">
        <f t="shared" si="103"/>
        <v>3</v>
      </c>
      <c r="AJ719" s="64"/>
      <c r="AK719" s="120"/>
      <c r="AN719" s="124">
        <f t="shared" ref="AN719:AN781" si="110">AL719-AM719</f>
        <v>0</v>
      </c>
      <c r="AY719" s="70">
        <f t="shared" ref="AY719:AY750" si="111">SUM(AV719:AX719)</f>
        <v>0</v>
      </c>
    </row>
    <row r="720" spans="1:53">
      <c r="B720">
        <v>684</v>
      </c>
      <c r="C720">
        <v>4</v>
      </c>
      <c r="E720">
        <v>4</v>
      </c>
      <c r="F720" s="98" t="s">
        <v>2532</v>
      </c>
      <c r="G720" s="89" t="s">
        <v>2533</v>
      </c>
      <c r="H720" s="90" t="s">
        <v>23</v>
      </c>
      <c r="I720" s="91" t="str">
        <f t="shared" si="102"/>
        <v>LAKI LAKI</v>
      </c>
      <c r="J720" s="64" t="s">
        <v>230</v>
      </c>
      <c r="K720" s="92">
        <v>39508</v>
      </c>
      <c r="L720" s="93">
        <f t="shared" ca="1" si="109"/>
        <v>12</v>
      </c>
      <c r="M720" s="64" t="s">
        <v>253</v>
      </c>
      <c r="N720" s="94" t="s">
        <v>220</v>
      </c>
      <c r="O720" s="64" t="str">
        <f t="shared" si="107"/>
        <v>ISLAM</v>
      </c>
      <c r="P720" s="64" t="s">
        <v>254</v>
      </c>
      <c r="Q720" s="64" t="s">
        <v>255</v>
      </c>
      <c r="R720" s="95">
        <v>4</v>
      </c>
      <c r="S720" s="64" t="s">
        <v>369</v>
      </c>
      <c r="T720" s="64" t="s">
        <v>266</v>
      </c>
      <c r="U720" s="64" t="s">
        <v>1558</v>
      </c>
      <c r="V720" s="64" t="s">
        <v>2521</v>
      </c>
      <c r="W720" s="166" t="s">
        <v>2524</v>
      </c>
      <c r="X720" s="64" t="s">
        <v>2521</v>
      </c>
      <c r="Y720" s="229" t="s">
        <v>2525</v>
      </c>
      <c r="Z720" s="64" t="s">
        <v>22</v>
      </c>
      <c r="AA720" s="64" t="s">
        <v>229</v>
      </c>
      <c r="AB720" s="64" t="s">
        <v>230</v>
      </c>
      <c r="AC720" s="64" t="s">
        <v>231</v>
      </c>
      <c r="AD720" t="str">
        <f t="shared" si="108"/>
        <v>INDONESIA</v>
      </c>
      <c r="AE720" s="97" t="s">
        <v>2526</v>
      </c>
      <c r="AF720" s="97" t="s">
        <v>233</v>
      </c>
      <c r="AG720" s="111" t="s">
        <v>166</v>
      </c>
      <c r="AH720" s="111"/>
      <c r="AI720" s="64">
        <f t="shared" si="103"/>
        <v>3</v>
      </c>
      <c r="AJ720" s="64"/>
      <c r="AK720" s="111"/>
      <c r="AN720" s="124">
        <f t="shared" si="110"/>
        <v>0</v>
      </c>
      <c r="AY720" s="70">
        <f t="shared" si="111"/>
        <v>0</v>
      </c>
    </row>
    <row r="721" spans="1:53">
      <c r="B721">
        <v>685</v>
      </c>
      <c r="C721">
        <v>5</v>
      </c>
      <c r="E721">
        <v>5</v>
      </c>
      <c r="F721" s="88"/>
      <c r="G721" s="89" t="s">
        <v>2534</v>
      </c>
      <c r="H721" s="90" t="s">
        <v>16</v>
      </c>
      <c r="I721" s="91" t="str">
        <f t="shared" si="102"/>
        <v>PEREMPUAN</v>
      </c>
      <c r="J721" s="64" t="s">
        <v>244</v>
      </c>
      <c r="K721" s="92">
        <v>37015</v>
      </c>
      <c r="L721" s="93">
        <f t="shared" ca="1" si="109"/>
        <v>18</v>
      </c>
      <c r="M721" s="64"/>
      <c r="N721" s="94" t="s">
        <v>220</v>
      </c>
      <c r="O721" s="64" t="str">
        <f t="shared" si="107"/>
        <v>ISLAM</v>
      </c>
      <c r="P721" s="64" t="s">
        <v>254</v>
      </c>
      <c r="Q721" s="64" t="s">
        <v>1845</v>
      </c>
      <c r="R721" s="95">
        <v>7</v>
      </c>
      <c r="S721" s="64" t="s">
        <v>348</v>
      </c>
      <c r="T721" s="64" t="s">
        <v>266</v>
      </c>
      <c r="U721" s="64" t="s">
        <v>2535</v>
      </c>
      <c r="V721" s="64" t="s">
        <v>2536</v>
      </c>
      <c r="W721" s="166" t="s">
        <v>2524</v>
      </c>
      <c r="X721" s="64" t="s">
        <v>2521</v>
      </c>
      <c r="Y721" s="229" t="s">
        <v>2525</v>
      </c>
      <c r="Z721" s="64"/>
      <c r="AA721" s="64"/>
      <c r="AB721" s="64"/>
      <c r="AC721" s="64"/>
      <c r="AD721" t="str">
        <f t="shared" si="108"/>
        <v>INDONESIA</v>
      </c>
      <c r="AE721" s="122" t="s">
        <v>2526</v>
      </c>
      <c r="AF721" s="97" t="s">
        <v>233</v>
      </c>
      <c r="AG721" s="111" t="s">
        <v>166</v>
      </c>
      <c r="AH721" s="111"/>
      <c r="AI721" s="64" t="e">
        <f t="shared" si="103"/>
        <v>#N/A</v>
      </c>
      <c r="AJ721" s="64"/>
      <c r="AK721" s="111"/>
      <c r="AN721" s="124"/>
    </row>
    <row r="722" spans="1:53" s="226" customFormat="1">
      <c r="A722"/>
      <c r="B722">
        <v>686</v>
      </c>
      <c r="C722">
        <v>6</v>
      </c>
      <c r="D722">
        <v>2</v>
      </c>
      <c r="E722" s="99">
        <v>1</v>
      </c>
      <c r="F722" s="100" t="s">
        <v>2537</v>
      </c>
      <c r="G722" s="101" t="s">
        <v>2538</v>
      </c>
      <c r="H722" s="102" t="s">
        <v>23</v>
      </c>
      <c r="I722" s="103" t="str">
        <f t="shared" si="102"/>
        <v>LAKI LAKI</v>
      </c>
      <c r="J722" s="104" t="s">
        <v>524</v>
      </c>
      <c r="K722" s="105">
        <v>24228</v>
      </c>
      <c r="L722" s="106">
        <f t="shared" ca="1" si="109"/>
        <v>53</v>
      </c>
      <c r="M722" s="104" t="s">
        <v>282</v>
      </c>
      <c r="N722" s="107" t="s">
        <v>220</v>
      </c>
      <c r="O722" s="104" t="str">
        <f t="shared" si="107"/>
        <v>ISLAM</v>
      </c>
      <c r="P722" s="104" t="s">
        <v>221</v>
      </c>
      <c r="Q722" s="104" t="s">
        <v>222</v>
      </c>
      <c r="R722" s="108">
        <v>1</v>
      </c>
      <c r="S722" s="104" t="s">
        <v>223</v>
      </c>
      <c r="T722" s="104" t="s">
        <v>283</v>
      </c>
      <c r="U722" s="104" t="s">
        <v>1696</v>
      </c>
      <c r="V722" s="104" t="s">
        <v>2539</v>
      </c>
      <c r="W722" s="109" t="s">
        <v>2540</v>
      </c>
      <c r="X722" s="104" t="s">
        <v>2538</v>
      </c>
      <c r="Y722" s="235" t="s">
        <v>2525</v>
      </c>
      <c r="Z722" s="104" t="s">
        <v>22</v>
      </c>
      <c r="AA722" s="104" t="s">
        <v>229</v>
      </c>
      <c r="AB722" s="104" t="s">
        <v>230</v>
      </c>
      <c r="AC722" s="104" t="s">
        <v>231</v>
      </c>
      <c r="AD722" s="99" t="str">
        <f t="shared" si="108"/>
        <v>INDONESIA</v>
      </c>
      <c r="AE722" s="97" t="s">
        <v>2526</v>
      </c>
      <c r="AF722" s="110" t="s">
        <v>233</v>
      </c>
      <c r="AG722" s="104" t="s">
        <v>524</v>
      </c>
      <c r="AH722" s="111" t="s">
        <v>203</v>
      </c>
      <c r="AI722" s="64" t="e">
        <f t="shared" si="103"/>
        <v>#N/A</v>
      </c>
      <c r="AJ722" s="64"/>
      <c r="AK722" s="104"/>
      <c r="AL722" s="230"/>
      <c r="AM722" s="230"/>
      <c r="AN722" s="230">
        <f t="shared" si="110"/>
        <v>0</v>
      </c>
      <c r="AO722" s="232"/>
      <c r="AP722" s="232"/>
      <c r="AQ722" s="232"/>
      <c r="AR722" s="232"/>
      <c r="AS722" s="232"/>
      <c r="AT722" s="232"/>
      <c r="AU722" s="232"/>
      <c r="AV722" s="232"/>
      <c r="AW722" s="232"/>
      <c r="AX722" s="232"/>
      <c r="AY722" s="233">
        <f t="shared" si="111"/>
        <v>0</v>
      </c>
      <c r="AZ722" s="234"/>
    </row>
    <row r="723" spans="1:53">
      <c r="C723">
        <v>7</v>
      </c>
      <c r="E723">
        <v>2</v>
      </c>
      <c r="F723" s="88" t="s">
        <v>2541</v>
      </c>
      <c r="G723" s="89" t="s">
        <v>2542</v>
      </c>
      <c r="H723" s="90" t="s">
        <v>16</v>
      </c>
      <c r="I723" s="91" t="s">
        <v>45</v>
      </c>
      <c r="J723" s="64" t="s">
        <v>1414</v>
      </c>
      <c r="K723" s="92">
        <v>25917</v>
      </c>
      <c r="L723" s="93">
        <f t="shared" ca="1" si="109"/>
        <v>49</v>
      </c>
      <c r="M723" s="64" t="s">
        <v>274</v>
      </c>
      <c r="N723" s="94" t="s">
        <v>220</v>
      </c>
      <c r="O723" s="64" t="str">
        <f t="shared" si="107"/>
        <v>ISLAM</v>
      </c>
      <c r="P723" s="64" t="s">
        <v>221</v>
      </c>
      <c r="Q723" s="64" t="s">
        <v>245</v>
      </c>
      <c r="R723" s="95">
        <v>3</v>
      </c>
      <c r="S723" s="120" t="s">
        <v>469</v>
      </c>
      <c r="T723" s="64" t="s">
        <v>470</v>
      </c>
      <c r="U723" s="64" t="s">
        <v>2543</v>
      </c>
      <c r="V723" s="64" t="s">
        <v>1089</v>
      </c>
      <c r="W723" s="96" t="s">
        <v>2540</v>
      </c>
      <c r="X723" s="64" t="s">
        <v>2538</v>
      </c>
      <c r="Y723" s="229" t="s">
        <v>2525</v>
      </c>
      <c r="Z723" s="64" t="s">
        <v>22</v>
      </c>
      <c r="AA723" s="64" t="s">
        <v>229</v>
      </c>
      <c r="AB723" s="64" t="s">
        <v>230</v>
      </c>
      <c r="AC723" s="64" t="s">
        <v>231</v>
      </c>
      <c r="AD723" t="str">
        <f t="shared" si="108"/>
        <v>INDONESIA</v>
      </c>
      <c r="AE723" s="122" t="s">
        <v>2526</v>
      </c>
      <c r="AF723" s="122" t="s">
        <v>233</v>
      </c>
      <c r="AG723" s="111" t="s">
        <v>524</v>
      </c>
      <c r="AH723" s="111" t="s">
        <v>203</v>
      </c>
      <c r="AI723" s="64">
        <f t="shared" si="103"/>
        <v>2</v>
      </c>
      <c r="AJ723" s="64"/>
      <c r="AK723" s="111"/>
      <c r="AL723" s="207"/>
      <c r="AM723" s="207"/>
      <c r="AN723" s="124">
        <f t="shared" si="110"/>
        <v>0</v>
      </c>
      <c r="AO723" s="239"/>
      <c r="AP723" s="239"/>
      <c r="AQ723" s="239"/>
      <c r="AR723" s="239"/>
      <c r="AS723" s="239"/>
      <c r="AT723" s="239"/>
      <c r="AU723" s="239"/>
      <c r="AV723" s="239"/>
      <c r="AW723" s="239"/>
      <c r="AX723" s="239"/>
      <c r="AY723" s="70">
        <f t="shared" si="111"/>
        <v>0</v>
      </c>
      <c r="BA723" s="121"/>
    </row>
    <row r="724" spans="1:53">
      <c r="A724" s="71"/>
      <c r="B724">
        <v>687</v>
      </c>
      <c r="C724">
        <v>8</v>
      </c>
      <c r="E724">
        <v>3</v>
      </c>
      <c r="F724" s="88" t="s">
        <v>2544</v>
      </c>
      <c r="G724" s="89" t="s">
        <v>2545</v>
      </c>
      <c r="H724" s="90" t="s">
        <v>16</v>
      </c>
      <c r="I724" s="91" t="str">
        <f t="shared" ref="I724:I787" si="112">IF(H724="L","LAKI LAKI",IF(H724="P","PEREMPUAN",""))</f>
        <v>PEREMPUAN</v>
      </c>
      <c r="J724" s="64" t="s">
        <v>524</v>
      </c>
      <c r="K724" s="92">
        <v>35509</v>
      </c>
      <c r="L724" s="93">
        <f t="shared" ca="1" si="109"/>
        <v>23</v>
      </c>
      <c r="M724" s="64" t="s">
        <v>253</v>
      </c>
      <c r="N724" s="94" t="s">
        <v>220</v>
      </c>
      <c r="O724" s="64" t="str">
        <f t="shared" si="107"/>
        <v>ISLAM</v>
      </c>
      <c r="P724" s="64" t="s">
        <v>254</v>
      </c>
      <c r="Q724" s="64" t="s">
        <v>255</v>
      </c>
      <c r="R724" s="95">
        <v>4</v>
      </c>
      <c r="S724" s="64" t="s">
        <v>344</v>
      </c>
      <c r="T724" s="64" t="s">
        <v>266</v>
      </c>
      <c r="U724" s="64" t="s">
        <v>2542</v>
      </c>
      <c r="V724" s="64" t="s">
        <v>2538</v>
      </c>
      <c r="W724" s="96" t="s">
        <v>2540</v>
      </c>
      <c r="X724" s="64" t="s">
        <v>2538</v>
      </c>
      <c r="Y724" s="229" t="s">
        <v>2525</v>
      </c>
      <c r="Z724" s="64" t="s">
        <v>22</v>
      </c>
      <c r="AA724" s="64" t="s">
        <v>229</v>
      </c>
      <c r="AB724" s="64" t="s">
        <v>230</v>
      </c>
      <c r="AC724" s="64" t="s">
        <v>231</v>
      </c>
      <c r="AD724" t="str">
        <f t="shared" si="108"/>
        <v>INDONESIA</v>
      </c>
      <c r="AE724" s="97" t="s">
        <v>2526</v>
      </c>
      <c r="AF724" s="122" t="s">
        <v>233</v>
      </c>
      <c r="AG724" s="111" t="s">
        <v>524</v>
      </c>
      <c r="AH724" s="111"/>
      <c r="AI724" s="64">
        <f t="shared" si="103"/>
        <v>3</v>
      </c>
      <c r="AJ724" s="64"/>
      <c r="AK724" s="111"/>
      <c r="AN724" s="124">
        <f t="shared" si="110"/>
        <v>0</v>
      </c>
      <c r="AY724" s="70">
        <f t="shared" si="111"/>
        <v>0</v>
      </c>
    </row>
    <row r="725" spans="1:53">
      <c r="B725">
        <v>688</v>
      </c>
      <c r="C725">
        <v>9</v>
      </c>
      <c r="E725">
        <v>4</v>
      </c>
      <c r="F725" s="88" t="s">
        <v>2546</v>
      </c>
      <c r="G725" s="89" t="s">
        <v>2547</v>
      </c>
      <c r="H725" s="90" t="s">
        <v>16</v>
      </c>
      <c r="I725" s="91" t="str">
        <f t="shared" si="112"/>
        <v>PEREMPUAN</v>
      </c>
      <c r="J725" s="64" t="s">
        <v>22</v>
      </c>
      <c r="K725" s="92">
        <v>38451</v>
      </c>
      <c r="L725" s="93">
        <f t="shared" ca="1" si="109"/>
        <v>15</v>
      </c>
      <c r="M725" s="64" t="s">
        <v>253</v>
      </c>
      <c r="N725" s="94" t="s">
        <v>220</v>
      </c>
      <c r="O725" s="64" t="str">
        <f t="shared" si="107"/>
        <v>ISLAM</v>
      </c>
      <c r="P725" s="64" t="s">
        <v>254</v>
      </c>
      <c r="Q725" s="64" t="s">
        <v>255</v>
      </c>
      <c r="R725" s="95">
        <v>4</v>
      </c>
      <c r="S725" s="64" t="s">
        <v>369</v>
      </c>
      <c r="T725" s="64" t="s">
        <v>266</v>
      </c>
      <c r="U725" s="64" t="s">
        <v>2542</v>
      </c>
      <c r="V725" s="64" t="s">
        <v>2538</v>
      </c>
      <c r="W725" s="96" t="s">
        <v>2540</v>
      </c>
      <c r="X725" s="64" t="s">
        <v>2538</v>
      </c>
      <c r="Y725" s="229" t="s">
        <v>2525</v>
      </c>
      <c r="Z725" s="64" t="s">
        <v>22</v>
      </c>
      <c r="AA725" s="64" t="s">
        <v>229</v>
      </c>
      <c r="AB725" s="64" t="s">
        <v>230</v>
      </c>
      <c r="AC725" s="64" t="s">
        <v>231</v>
      </c>
      <c r="AD725" t="str">
        <f t="shared" si="108"/>
        <v>INDONESIA</v>
      </c>
      <c r="AE725" s="122" t="s">
        <v>2526</v>
      </c>
      <c r="AF725" s="97" t="s">
        <v>233</v>
      </c>
      <c r="AG725" s="111" t="s">
        <v>524</v>
      </c>
      <c r="AH725" s="111"/>
      <c r="AI725" s="64">
        <f t="shared" si="103"/>
        <v>3</v>
      </c>
      <c r="AJ725" s="64"/>
      <c r="AK725" s="111"/>
      <c r="AN725" s="124">
        <f t="shared" si="110"/>
        <v>0</v>
      </c>
      <c r="AY725" s="70">
        <f t="shared" si="111"/>
        <v>0</v>
      </c>
    </row>
    <row r="726" spans="1:53" s="99" customFormat="1">
      <c r="A726"/>
      <c r="B726">
        <v>689</v>
      </c>
      <c r="C726">
        <v>10</v>
      </c>
      <c r="D726">
        <v>3</v>
      </c>
      <c r="E726" s="99">
        <v>1</v>
      </c>
      <c r="F726" s="100" t="s">
        <v>2548</v>
      </c>
      <c r="G726" s="101" t="s">
        <v>2549</v>
      </c>
      <c r="H726" s="102" t="s">
        <v>23</v>
      </c>
      <c r="I726" s="103" t="str">
        <f t="shared" si="112"/>
        <v>LAKI LAKI</v>
      </c>
      <c r="J726" s="104" t="s">
        <v>288</v>
      </c>
      <c r="K726" s="105">
        <v>30196</v>
      </c>
      <c r="L726" s="106">
        <f t="shared" ca="1" si="109"/>
        <v>37</v>
      </c>
      <c r="M726" s="104" t="s">
        <v>253</v>
      </c>
      <c r="N726" s="107" t="s">
        <v>220</v>
      </c>
      <c r="O726" s="104" t="str">
        <f t="shared" si="107"/>
        <v>ISLAM</v>
      </c>
      <c r="P726" s="104" t="s">
        <v>221</v>
      </c>
      <c r="Q726" s="104" t="s">
        <v>222</v>
      </c>
      <c r="R726" s="108">
        <v>1</v>
      </c>
      <c r="S726" s="104" t="s">
        <v>256</v>
      </c>
      <c r="T726" s="104" t="s">
        <v>283</v>
      </c>
      <c r="U726" s="104" t="s">
        <v>1919</v>
      </c>
      <c r="V726" s="104" t="s">
        <v>1920</v>
      </c>
      <c r="W726" s="109" t="s">
        <v>2550</v>
      </c>
      <c r="X726" s="104" t="s">
        <v>2549</v>
      </c>
      <c r="Y726" s="235" t="s">
        <v>2525</v>
      </c>
      <c r="Z726" s="104" t="s">
        <v>22</v>
      </c>
      <c r="AA726" s="104" t="s">
        <v>229</v>
      </c>
      <c r="AB726" s="104" t="s">
        <v>230</v>
      </c>
      <c r="AC726" s="104" t="s">
        <v>231</v>
      </c>
      <c r="AD726" s="99" t="str">
        <f t="shared" si="108"/>
        <v>INDONESIA</v>
      </c>
      <c r="AE726" s="97" t="s">
        <v>2526</v>
      </c>
      <c r="AF726" s="110" t="s">
        <v>233</v>
      </c>
      <c r="AG726" s="104" t="s">
        <v>455</v>
      </c>
      <c r="AH726" s="111" t="s">
        <v>203</v>
      </c>
      <c r="AI726" s="64" t="e">
        <f t="shared" si="103"/>
        <v>#N/A</v>
      </c>
      <c r="AJ726" s="64"/>
      <c r="AK726" s="104"/>
      <c r="AL726" s="124"/>
      <c r="AM726" s="124"/>
      <c r="AN726" s="124">
        <f t="shared" si="110"/>
        <v>0</v>
      </c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70">
        <f t="shared" si="111"/>
        <v>0</v>
      </c>
      <c r="AZ726" s="71"/>
    </row>
    <row r="727" spans="1:53">
      <c r="B727">
        <v>690</v>
      </c>
      <c r="C727">
        <v>11</v>
      </c>
      <c r="E727" s="121">
        <v>2</v>
      </c>
      <c r="F727" s="143" t="s">
        <v>2551</v>
      </c>
      <c r="G727" s="144" t="s">
        <v>2552</v>
      </c>
      <c r="H727" s="145" t="s">
        <v>16</v>
      </c>
      <c r="I727" s="146" t="str">
        <f t="shared" si="112"/>
        <v>PEREMPUAN</v>
      </c>
      <c r="J727" s="120" t="s">
        <v>288</v>
      </c>
      <c r="K727" s="147">
        <v>30895</v>
      </c>
      <c r="L727" s="139">
        <f t="shared" ca="1" si="109"/>
        <v>35</v>
      </c>
      <c r="M727" s="120" t="s">
        <v>253</v>
      </c>
      <c r="N727" s="133" t="s">
        <v>220</v>
      </c>
      <c r="O727" s="120" t="str">
        <f t="shared" si="107"/>
        <v>ISLAM</v>
      </c>
      <c r="P727" s="120" t="s">
        <v>221</v>
      </c>
      <c r="Q727" s="120" t="s">
        <v>245</v>
      </c>
      <c r="R727" s="148">
        <v>3</v>
      </c>
      <c r="S727" s="64" t="s">
        <v>256</v>
      </c>
      <c r="T727" s="120" t="s">
        <v>246</v>
      </c>
      <c r="U727" s="120" t="s">
        <v>2553</v>
      </c>
      <c r="V727" s="120" t="s">
        <v>2554</v>
      </c>
      <c r="W727" s="149" t="s">
        <v>2550</v>
      </c>
      <c r="X727" s="120" t="s">
        <v>2549</v>
      </c>
      <c r="Y727" s="238" t="s">
        <v>2525</v>
      </c>
      <c r="Z727" s="120" t="s">
        <v>22</v>
      </c>
      <c r="AA727" s="120" t="s">
        <v>229</v>
      </c>
      <c r="AB727" s="120" t="s">
        <v>230</v>
      </c>
      <c r="AC727" s="120" t="s">
        <v>231</v>
      </c>
      <c r="AD727" s="121" t="str">
        <f t="shared" si="108"/>
        <v>INDONESIA</v>
      </c>
      <c r="AE727" s="122" t="s">
        <v>2526</v>
      </c>
      <c r="AF727" s="122" t="s">
        <v>233</v>
      </c>
      <c r="AG727" s="142" t="s">
        <v>455</v>
      </c>
      <c r="AH727" s="142" t="s">
        <v>203</v>
      </c>
      <c r="AI727" s="64">
        <f t="shared" si="103"/>
        <v>2</v>
      </c>
      <c r="AJ727" s="64"/>
      <c r="AK727" s="142"/>
      <c r="AN727" s="124">
        <f t="shared" si="110"/>
        <v>0</v>
      </c>
      <c r="AY727" s="70">
        <f t="shared" si="111"/>
        <v>0</v>
      </c>
    </row>
    <row r="728" spans="1:53">
      <c r="A728" s="121"/>
      <c r="B728">
        <v>691</v>
      </c>
      <c r="C728">
        <v>12</v>
      </c>
      <c r="E728">
        <v>3</v>
      </c>
      <c r="F728" s="88" t="s">
        <v>2555</v>
      </c>
      <c r="G728" s="89" t="s">
        <v>2556</v>
      </c>
      <c r="H728" s="90" t="s">
        <v>16</v>
      </c>
      <c r="I728" s="91" t="str">
        <f t="shared" si="112"/>
        <v>PEREMPUAN</v>
      </c>
      <c r="J728" s="64" t="s">
        <v>230</v>
      </c>
      <c r="K728" s="92">
        <v>38336</v>
      </c>
      <c r="L728" s="93">
        <f t="shared" ca="1" si="109"/>
        <v>15</v>
      </c>
      <c r="M728" s="64" t="s">
        <v>253</v>
      </c>
      <c r="N728" s="133" t="s">
        <v>220</v>
      </c>
      <c r="O728" s="64" t="str">
        <f t="shared" si="107"/>
        <v>ISLAM</v>
      </c>
      <c r="P728" s="64" t="s">
        <v>254</v>
      </c>
      <c r="Q728" s="64" t="s">
        <v>255</v>
      </c>
      <c r="R728" s="95">
        <v>4</v>
      </c>
      <c r="S728" s="120" t="s">
        <v>348</v>
      </c>
      <c r="T728" s="64" t="s">
        <v>266</v>
      </c>
      <c r="U728" s="64" t="s">
        <v>2552</v>
      </c>
      <c r="V728" s="64" t="s">
        <v>2549</v>
      </c>
      <c r="W728" s="96" t="s">
        <v>2550</v>
      </c>
      <c r="X728" s="64" t="s">
        <v>2549</v>
      </c>
      <c r="Y728" s="238" t="s">
        <v>2525</v>
      </c>
      <c r="Z728" s="120" t="s">
        <v>22</v>
      </c>
      <c r="AA728" s="120" t="s">
        <v>229</v>
      </c>
      <c r="AB728" s="120" t="s">
        <v>230</v>
      </c>
      <c r="AC728" s="120" t="s">
        <v>231</v>
      </c>
      <c r="AD728" s="121" t="str">
        <f t="shared" si="108"/>
        <v>INDONESIA</v>
      </c>
      <c r="AE728" s="97" t="s">
        <v>2526</v>
      </c>
      <c r="AF728" s="122" t="s">
        <v>233</v>
      </c>
      <c r="AG728" s="142" t="s">
        <v>455</v>
      </c>
      <c r="AH728" s="142"/>
      <c r="AI728" s="64">
        <f t="shared" si="103"/>
        <v>3</v>
      </c>
      <c r="AJ728" s="64"/>
      <c r="AK728" s="142"/>
      <c r="AN728" s="124">
        <f t="shared" si="110"/>
        <v>0</v>
      </c>
      <c r="AY728" s="70">
        <f t="shared" si="111"/>
        <v>0</v>
      </c>
    </row>
    <row r="729" spans="1:53">
      <c r="B729">
        <v>692</v>
      </c>
      <c r="C729">
        <v>13</v>
      </c>
      <c r="D729">
        <v>4</v>
      </c>
      <c r="E729" s="99">
        <v>1</v>
      </c>
      <c r="F729" s="168" t="s">
        <v>2557</v>
      </c>
      <c r="G729" s="101" t="s">
        <v>2558</v>
      </c>
      <c r="H729" s="102" t="s">
        <v>23</v>
      </c>
      <c r="I729" s="103" t="str">
        <f t="shared" si="112"/>
        <v>LAKI LAKI</v>
      </c>
      <c r="J729" s="104" t="s">
        <v>288</v>
      </c>
      <c r="K729" s="105">
        <v>23533</v>
      </c>
      <c r="L729" s="106">
        <f t="shared" ca="1" si="109"/>
        <v>55</v>
      </c>
      <c r="M729" s="104" t="s">
        <v>476</v>
      </c>
      <c r="N729" s="107" t="s">
        <v>220</v>
      </c>
      <c r="O729" s="104" t="str">
        <f t="shared" si="107"/>
        <v>ISLAM</v>
      </c>
      <c r="P729" s="104" t="s">
        <v>221</v>
      </c>
      <c r="Q729" s="104" t="s">
        <v>222</v>
      </c>
      <c r="R729" s="108">
        <v>1</v>
      </c>
      <c r="S729" s="104" t="s">
        <v>223</v>
      </c>
      <c r="T729" s="104" t="s">
        <v>2559</v>
      </c>
      <c r="U729" s="104" t="s">
        <v>2560</v>
      </c>
      <c r="V729" s="104" t="s">
        <v>2561</v>
      </c>
      <c r="W729" s="109" t="s">
        <v>2562</v>
      </c>
      <c r="X729" s="104" t="s">
        <v>2558</v>
      </c>
      <c r="Y729" s="235" t="s">
        <v>2525</v>
      </c>
      <c r="Z729" s="104" t="s">
        <v>22</v>
      </c>
      <c r="AA729" s="104" t="s">
        <v>229</v>
      </c>
      <c r="AB729" s="104" t="s">
        <v>230</v>
      </c>
      <c r="AC729" s="104" t="s">
        <v>231</v>
      </c>
      <c r="AD729" s="99" t="str">
        <f t="shared" si="108"/>
        <v>INDONESIA</v>
      </c>
      <c r="AE729" s="122" t="s">
        <v>2526</v>
      </c>
      <c r="AF729" s="122" t="s">
        <v>233</v>
      </c>
      <c r="AG729" s="142" t="s">
        <v>455</v>
      </c>
      <c r="AH729" s="142" t="s">
        <v>203</v>
      </c>
      <c r="AI729" s="64" t="e">
        <f t="shared" si="103"/>
        <v>#N/A</v>
      </c>
      <c r="AJ729" s="64"/>
      <c r="AK729" s="142"/>
      <c r="AN729" s="124">
        <f t="shared" si="110"/>
        <v>0</v>
      </c>
      <c r="AY729" s="70">
        <f t="shared" si="111"/>
        <v>0</v>
      </c>
    </row>
    <row r="730" spans="1:53" s="99" customFormat="1">
      <c r="A730"/>
      <c r="B730">
        <v>693</v>
      </c>
      <c r="C730">
        <v>14</v>
      </c>
      <c r="D730"/>
      <c r="E730">
        <v>2</v>
      </c>
      <c r="F730" s="88" t="s">
        <v>2563</v>
      </c>
      <c r="G730" s="89" t="s">
        <v>2564</v>
      </c>
      <c r="H730" s="90" t="s">
        <v>16</v>
      </c>
      <c r="I730" s="91" t="str">
        <f t="shared" si="112"/>
        <v>PEREMPUAN</v>
      </c>
      <c r="J730" s="64" t="s">
        <v>288</v>
      </c>
      <c r="K730" s="92">
        <v>26501</v>
      </c>
      <c r="L730" s="93">
        <f t="shared" ca="1" si="109"/>
        <v>47</v>
      </c>
      <c r="M730" s="64" t="s">
        <v>253</v>
      </c>
      <c r="N730" s="133" t="s">
        <v>220</v>
      </c>
      <c r="O730" s="64" t="str">
        <f t="shared" si="107"/>
        <v>ISLAM</v>
      </c>
      <c r="P730" s="64" t="s">
        <v>221</v>
      </c>
      <c r="Q730" s="64" t="s">
        <v>245</v>
      </c>
      <c r="R730" s="95">
        <v>3</v>
      </c>
      <c r="S730" s="64" t="s">
        <v>256</v>
      </c>
      <c r="T730" s="64" t="s">
        <v>246</v>
      </c>
      <c r="U730" s="64" t="s">
        <v>1919</v>
      </c>
      <c r="V730" s="64" t="s">
        <v>1920</v>
      </c>
      <c r="W730" s="96" t="s">
        <v>2562</v>
      </c>
      <c r="X730" s="64" t="s">
        <v>2558</v>
      </c>
      <c r="Y730" s="238" t="s">
        <v>2525</v>
      </c>
      <c r="Z730" s="120" t="s">
        <v>22</v>
      </c>
      <c r="AA730" s="120" t="s">
        <v>229</v>
      </c>
      <c r="AB730" s="120" t="s">
        <v>230</v>
      </c>
      <c r="AC730" s="120" t="s">
        <v>231</v>
      </c>
      <c r="AD730" s="121" t="str">
        <f t="shared" si="108"/>
        <v>INDONESIA</v>
      </c>
      <c r="AE730" s="97" t="s">
        <v>2526</v>
      </c>
      <c r="AF730" s="122" t="s">
        <v>233</v>
      </c>
      <c r="AG730" s="120" t="s">
        <v>455</v>
      </c>
      <c r="AH730" s="111" t="s">
        <v>203</v>
      </c>
      <c r="AI730" s="64">
        <f t="shared" si="103"/>
        <v>2</v>
      </c>
      <c r="AJ730" s="64"/>
      <c r="AK730" s="104"/>
      <c r="AL730" s="124"/>
      <c r="AM730" s="124"/>
      <c r="AN730" s="124">
        <f t="shared" si="110"/>
        <v>0</v>
      </c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70">
        <f t="shared" si="111"/>
        <v>0</v>
      </c>
      <c r="AZ730" s="71"/>
    </row>
    <row r="731" spans="1:53">
      <c r="B731">
        <v>694</v>
      </c>
      <c r="C731">
        <v>15</v>
      </c>
      <c r="E731">
        <v>3</v>
      </c>
      <c r="F731" s="88" t="s">
        <v>2565</v>
      </c>
      <c r="G731" s="89" t="s">
        <v>2566</v>
      </c>
      <c r="H731" s="90" t="s">
        <v>23</v>
      </c>
      <c r="I731" s="91" t="str">
        <f t="shared" si="112"/>
        <v>LAKI LAKI</v>
      </c>
      <c r="J731" s="64" t="s">
        <v>230</v>
      </c>
      <c r="K731" s="92">
        <v>35217</v>
      </c>
      <c r="L731" s="93">
        <f t="shared" ca="1" si="109"/>
        <v>23</v>
      </c>
      <c r="M731" s="64" t="s">
        <v>253</v>
      </c>
      <c r="N731" s="94" t="s">
        <v>220</v>
      </c>
      <c r="O731" s="64" t="str">
        <f t="shared" si="107"/>
        <v>ISLAM</v>
      </c>
      <c r="P731" s="64" t="s">
        <v>254</v>
      </c>
      <c r="Q731" s="64" t="s">
        <v>255</v>
      </c>
      <c r="R731" s="95">
        <v>4</v>
      </c>
      <c r="S731" s="64" t="s">
        <v>223</v>
      </c>
      <c r="T731" s="64" t="s">
        <v>266</v>
      </c>
      <c r="U731" s="64" t="s">
        <v>2564</v>
      </c>
      <c r="V731" s="64" t="s">
        <v>2558</v>
      </c>
      <c r="W731" s="96" t="s">
        <v>2562</v>
      </c>
      <c r="X731" s="64" t="s">
        <v>2558</v>
      </c>
      <c r="Y731" s="229" t="s">
        <v>2525</v>
      </c>
      <c r="Z731" s="64" t="s">
        <v>22</v>
      </c>
      <c r="AA731" s="64" t="s">
        <v>229</v>
      </c>
      <c r="AB731" s="64" t="s">
        <v>230</v>
      </c>
      <c r="AC731" s="64" t="s">
        <v>231</v>
      </c>
      <c r="AD731" t="str">
        <f t="shared" si="108"/>
        <v>INDONESIA</v>
      </c>
      <c r="AE731" s="122" t="s">
        <v>2526</v>
      </c>
      <c r="AF731" s="122" t="s">
        <v>233</v>
      </c>
      <c r="AG731" s="111" t="s">
        <v>455</v>
      </c>
      <c r="AH731" s="111" t="s">
        <v>203</v>
      </c>
      <c r="AI731" s="64">
        <f t="shared" si="103"/>
        <v>3</v>
      </c>
      <c r="AJ731" s="64"/>
      <c r="AK731" s="111"/>
      <c r="AN731" s="124">
        <f t="shared" si="110"/>
        <v>0</v>
      </c>
      <c r="AY731" s="70">
        <f t="shared" si="111"/>
        <v>0</v>
      </c>
    </row>
    <row r="732" spans="1:53">
      <c r="A732" s="121"/>
      <c r="B732">
        <v>695</v>
      </c>
      <c r="C732">
        <v>16</v>
      </c>
      <c r="E732">
        <v>4</v>
      </c>
      <c r="F732" s="88" t="s">
        <v>2567</v>
      </c>
      <c r="G732" s="89" t="s">
        <v>2568</v>
      </c>
      <c r="H732" s="90" t="s">
        <v>23</v>
      </c>
      <c r="I732" s="91" t="str">
        <f>IF(H732="L","LAKI LAKI",IF(H732="P","PEREMPUAN",""))</f>
        <v>LAKI LAKI</v>
      </c>
      <c r="J732" s="64" t="s">
        <v>288</v>
      </c>
      <c r="K732" s="92">
        <v>32749</v>
      </c>
      <c r="L732" s="93">
        <f t="shared" ca="1" si="109"/>
        <v>30</v>
      </c>
      <c r="M732" s="64"/>
      <c r="N732" s="246" t="s">
        <v>220</v>
      </c>
      <c r="O732" s="64" t="str">
        <f t="shared" si="107"/>
        <v>ISLAM</v>
      </c>
      <c r="P732" s="64" t="s">
        <v>254</v>
      </c>
      <c r="Q732" s="64" t="s">
        <v>255</v>
      </c>
      <c r="R732" s="95">
        <v>4</v>
      </c>
      <c r="S732" s="64" t="s">
        <v>289</v>
      </c>
      <c r="T732" s="64" t="s">
        <v>270</v>
      </c>
      <c r="U732" s="64" t="s">
        <v>2062</v>
      </c>
      <c r="V732" s="64" t="s">
        <v>2558</v>
      </c>
      <c r="W732" s="96" t="s">
        <v>2562</v>
      </c>
      <c r="X732" s="64" t="s">
        <v>2558</v>
      </c>
      <c r="Y732" s="238" t="s">
        <v>2525</v>
      </c>
      <c r="Z732" s="64" t="s">
        <v>22</v>
      </c>
      <c r="AA732" s="64" t="s">
        <v>229</v>
      </c>
      <c r="AB732" s="64" t="s">
        <v>230</v>
      </c>
      <c r="AC732" s="64" t="s">
        <v>231</v>
      </c>
      <c r="AD732" t="str">
        <f>IF(H732="L","INDONESIA",IF(H732="P","INDONESIA",""))</f>
        <v>INDONESIA</v>
      </c>
      <c r="AE732" s="97" t="s">
        <v>2526</v>
      </c>
      <c r="AF732" s="122" t="s">
        <v>233</v>
      </c>
      <c r="AG732" s="111" t="s">
        <v>455</v>
      </c>
      <c r="AH732" s="111" t="s">
        <v>203</v>
      </c>
      <c r="AI732" s="64">
        <f t="shared" si="103"/>
        <v>3</v>
      </c>
      <c r="AJ732" s="64"/>
      <c r="AK732" s="111"/>
      <c r="AN732" s="124"/>
    </row>
    <row r="733" spans="1:53" s="99" customFormat="1">
      <c r="A733"/>
      <c r="B733">
        <v>696</v>
      </c>
      <c r="C733">
        <v>17</v>
      </c>
      <c r="D733">
        <v>5</v>
      </c>
      <c r="E733" s="99">
        <v>1</v>
      </c>
      <c r="F733" s="100" t="s">
        <v>2569</v>
      </c>
      <c r="G733" s="101" t="s">
        <v>2570</v>
      </c>
      <c r="H733" s="102" t="s">
        <v>23</v>
      </c>
      <c r="I733" s="103" t="str">
        <f t="shared" si="112"/>
        <v>LAKI LAKI</v>
      </c>
      <c r="J733" s="104" t="s">
        <v>2571</v>
      </c>
      <c r="K733" s="105">
        <v>27122</v>
      </c>
      <c r="L733" s="106">
        <f t="shared" ca="1" si="109"/>
        <v>46</v>
      </c>
      <c r="M733" s="104" t="s">
        <v>253</v>
      </c>
      <c r="N733" s="107" t="s">
        <v>220</v>
      </c>
      <c r="O733" s="104" t="str">
        <f t="shared" si="107"/>
        <v>ISLAM</v>
      </c>
      <c r="P733" s="104" t="s">
        <v>221</v>
      </c>
      <c r="Q733" s="104" t="s">
        <v>222</v>
      </c>
      <c r="R733" s="108">
        <v>1</v>
      </c>
      <c r="S733" s="104" t="s">
        <v>289</v>
      </c>
      <c r="T733" s="104" t="s">
        <v>674</v>
      </c>
      <c r="U733" s="104" t="s">
        <v>2572</v>
      </c>
      <c r="V733" s="104" t="s">
        <v>2573</v>
      </c>
      <c r="W733" s="109" t="s">
        <v>2574</v>
      </c>
      <c r="X733" s="104" t="s">
        <v>2570</v>
      </c>
      <c r="Y733" s="235" t="s">
        <v>2525</v>
      </c>
      <c r="Z733" s="104" t="s">
        <v>22</v>
      </c>
      <c r="AA733" s="104" t="s">
        <v>229</v>
      </c>
      <c r="AB733" s="104" t="s">
        <v>230</v>
      </c>
      <c r="AC733" s="104" t="s">
        <v>231</v>
      </c>
      <c r="AD733" s="99" t="str">
        <f t="shared" si="108"/>
        <v>INDONESIA</v>
      </c>
      <c r="AE733" s="122" t="s">
        <v>2526</v>
      </c>
      <c r="AF733" s="97" t="s">
        <v>233</v>
      </c>
      <c r="AG733" s="142" t="s">
        <v>166</v>
      </c>
      <c r="AH733" s="142" t="s">
        <v>203</v>
      </c>
      <c r="AI733" s="64" t="e">
        <f t="shared" si="103"/>
        <v>#N/A</v>
      </c>
      <c r="AJ733" s="64"/>
      <c r="AK733" s="142"/>
      <c r="AL733" s="124"/>
      <c r="AM733" s="124"/>
      <c r="AN733" s="124">
        <f t="shared" si="110"/>
        <v>0</v>
      </c>
      <c r="AO733" s="125"/>
      <c r="AP733" s="125"/>
      <c r="AQ733" s="125"/>
      <c r="AR733" s="125"/>
      <c r="AS733" s="125"/>
      <c r="AT733" s="125"/>
      <c r="AU733" s="125"/>
      <c r="AV733" s="125"/>
      <c r="AW733" s="125"/>
      <c r="AX733" s="125"/>
      <c r="AY733" s="70">
        <f t="shared" si="111"/>
        <v>0</v>
      </c>
      <c r="AZ733" s="71"/>
    </row>
    <row r="734" spans="1:53">
      <c r="B734">
        <v>697</v>
      </c>
      <c r="C734">
        <v>18</v>
      </c>
      <c r="E734" s="121">
        <v>2</v>
      </c>
      <c r="F734" s="143" t="s">
        <v>2575</v>
      </c>
      <c r="G734" s="144" t="s">
        <v>2576</v>
      </c>
      <c r="H734" s="145" t="s">
        <v>16</v>
      </c>
      <c r="I734" s="146" t="str">
        <f t="shared" si="112"/>
        <v>PEREMPUAN</v>
      </c>
      <c r="J734" s="120" t="s">
        <v>288</v>
      </c>
      <c r="K734" s="147">
        <v>30476</v>
      </c>
      <c r="L734" s="139">
        <f t="shared" ca="1" si="109"/>
        <v>36</v>
      </c>
      <c r="M734" s="120" t="s">
        <v>253</v>
      </c>
      <c r="N734" s="133" t="s">
        <v>220</v>
      </c>
      <c r="O734" s="120" t="str">
        <f t="shared" si="107"/>
        <v>ISLAM</v>
      </c>
      <c r="P734" s="120" t="s">
        <v>221</v>
      </c>
      <c r="Q734" s="120" t="s">
        <v>245</v>
      </c>
      <c r="R734" s="148">
        <v>3</v>
      </c>
      <c r="S734" s="120" t="s">
        <v>223</v>
      </c>
      <c r="T734" s="120" t="s">
        <v>246</v>
      </c>
      <c r="U734" s="120" t="s">
        <v>2577</v>
      </c>
      <c r="V734" s="120" t="s">
        <v>2578</v>
      </c>
      <c r="W734" s="149" t="s">
        <v>2574</v>
      </c>
      <c r="X734" s="120" t="s">
        <v>2570</v>
      </c>
      <c r="Y734" s="238" t="s">
        <v>2525</v>
      </c>
      <c r="Z734" s="120" t="s">
        <v>22</v>
      </c>
      <c r="AA734" s="120" t="s">
        <v>229</v>
      </c>
      <c r="AB734" s="120" t="s">
        <v>230</v>
      </c>
      <c r="AC734" s="120" t="s">
        <v>231</v>
      </c>
      <c r="AD734" s="121" t="str">
        <f t="shared" si="108"/>
        <v>INDONESIA</v>
      </c>
      <c r="AE734" s="97" t="s">
        <v>2526</v>
      </c>
      <c r="AF734" s="122" t="s">
        <v>233</v>
      </c>
      <c r="AG734" s="142" t="s">
        <v>166</v>
      </c>
      <c r="AH734" s="142" t="s">
        <v>203</v>
      </c>
      <c r="AI734" s="64">
        <f t="shared" si="103"/>
        <v>2</v>
      </c>
      <c r="AJ734" s="64"/>
      <c r="AK734" s="142"/>
      <c r="AN734" s="124">
        <f t="shared" si="110"/>
        <v>0</v>
      </c>
      <c r="AY734" s="70">
        <f t="shared" si="111"/>
        <v>0</v>
      </c>
    </row>
    <row r="735" spans="1:53">
      <c r="A735" s="121"/>
      <c r="B735">
        <v>698</v>
      </c>
      <c r="C735">
        <v>19</v>
      </c>
      <c r="E735">
        <v>3</v>
      </c>
      <c r="F735" s="88" t="s">
        <v>2579</v>
      </c>
      <c r="G735" s="89" t="s">
        <v>2580</v>
      </c>
      <c r="H735" s="90" t="s">
        <v>16</v>
      </c>
      <c r="I735" s="91" t="str">
        <f t="shared" si="112"/>
        <v>PEREMPUAN</v>
      </c>
      <c r="J735" s="64" t="s">
        <v>230</v>
      </c>
      <c r="K735" s="92">
        <v>38445</v>
      </c>
      <c r="L735" s="93">
        <f t="shared" ca="1" si="109"/>
        <v>15</v>
      </c>
      <c r="M735" s="64" t="s">
        <v>253</v>
      </c>
      <c r="N735" s="94" t="s">
        <v>220</v>
      </c>
      <c r="O735" s="64" t="str">
        <f t="shared" si="107"/>
        <v>ISLAM</v>
      </c>
      <c r="P735" s="64" t="s">
        <v>254</v>
      </c>
      <c r="Q735" s="64" t="s">
        <v>255</v>
      </c>
      <c r="R735" s="95">
        <v>4</v>
      </c>
      <c r="S735" s="64" t="s">
        <v>369</v>
      </c>
      <c r="T735" s="64" t="s">
        <v>266</v>
      </c>
      <c r="U735" s="64" t="s">
        <v>2576</v>
      </c>
      <c r="V735" s="64" t="s">
        <v>2570</v>
      </c>
      <c r="W735" s="96" t="s">
        <v>2574</v>
      </c>
      <c r="X735" s="64" t="s">
        <v>2570</v>
      </c>
      <c r="Y735" s="229" t="s">
        <v>2525</v>
      </c>
      <c r="Z735" s="64" t="s">
        <v>22</v>
      </c>
      <c r="AA735" s="64" t="s">
        <v>229</v>
      </c>
      <c r="AB735" s="64" t="s">
        <v>230</v>
      </c>
      <c r="AC735" s="64" t="s">
        <v>231</v>
      </c>
      <c r="AD735" t="str">
        <f t="shared" si="108"/>
        <v>INDONESIA</v>
      </c>
      <c r="AE735" s="122" t="s">
        <v>2526</v>
      </c>
      <c r="AF735" s="122" t="s">
        <v>233</v>
      </c>
      <c r="AG735" s="142" t="s">
        <v>166</v>
      </c>
      <c r="AH735" s="142"/>
      <c r="AI735" s="64">
        <f t="shared" si="103"/>
        <v>3</v>
      </c>
      <c r="AJ735" s="64"/>
      <c r="AK735" s="142"/>
      <c r="AN735" s="124">
        <f t="shared" si="110"/>
        <v>0</v>
      </c>
      <c r="AY735" s="70">
        <f t="shared" si="111"/>
        <v>0</v>
      </c>
    </row>
    <row r="736" spans="1:53">
      <c r="B736">
        <v>699</v>
      </c>
      <c r="C736">
        <v>20</v>
      </c>
      <c r="E736">
        <v>4</v>
      </c>
      <c r="F736" s="98" t="s">
        <v>2581</v>
      </c>
      <c r="G736" s="89" t="s">
        <v>2582</v>
      </c>
      <c r="H736" s="90" t="s">
        <v>23</v>
      </c>
      <c r="I736" s="91" t="str">
        <f t="shared" si="112"/>
        <v>LAKI LAKI</v>
      </c>
      <c r="J736" s="64" t="s">
        <v>230</v>
      </c>
      <c r="K736" s="92">
        <v>40498</v>
      </c>
      <c r="L736" s="93">
        <f t="shared" ca="1" si="109"/>
        <v>9</v>
      </c>
      <c r="M736" s="64" t="s">
        <v>253</v>
      </c>
      <c r="N736" s="94" t="s">
        <v>220</v>
      </c>
      <c r="O736" s="64" t="str">
        <f t="shared" si="107"/>
        <v>ISLAM</v>
      </c>
      <c r="P736" s="64" t="s">
        <v>254</v>
      </c>
      <c r="Q736" s="64" t="s">
        <v>255</v>
      </c>
      <c r="R736" s="95">
        <v>4</v>
      </c>
      <c r="S736" s="64" t="s">
        <v>265</v>
      </c>
      <c r="T736" s="64" t="s">
        <v>270</v>
      </c>
      <c r="U736" s="64" t="s">
        <v>2576</v>
      </c>
      <c r="V736" s="64" t="s">
        <v>2570</v>
      </c>
      <c r="W736" s="96" t="s">
        <v>2574</v>
      </c>
      <c r="X736" s="64" t="s">
        <v>2570</v>
      </c>
      <c r="Y736" s="229" t="s">
        <v>2525</v>
      </c>
      <c r="Z736" s="64" t="s">
        <v>22</v>
      </c>
      <c r="AA736" s="64" t="s">
        <v>229</v>
      </c>
      <c r="AB736" s="64" t="s">
        <v>230</v>
      </c>
      <c r="AC736" s="64" t="s">
        <v>231</v>
      </c>
      <c r="AD736" t="str">
        <f t="shared" si="108"/>
        <v>INDONESIA</v>
      </c>
      <c r="AE736" s="97" t="s">
        <v>2526</v>
      </c>
      <c r="AF736" s="122" t="s">
        <v>233</v>
      </c>
      <c r="AG736" s="142" t="s">
        <v>166</v>
      </c>
      <c r="AH736" s="142"/>
      <c r="AI736" s="64">
        <f t="shared" si="103"/>
        <v>3</v>
      </c>
      <c r="AJ736" s="64"/>
      <c r="AK736" s="142"/>
      <c r="AN736" s="124">
        <f t="shared" si="110"/>
        <v>0</v>
      </c>
      <c r="AY736" s="70">
        <f t="shared" si="111"/>
        <v>0</v>
      </c>
    </row>
    <row r="737" spans="1:53" s="99" customFormat="1">
      <c r="A737"/>
      <c r="B737">
        <v>700</v>
      </c>
      <c r="C737">
        <v>21</v>
      </c>
      <c r="D737">
        <v>6</v>
      </c>
      <c r="E737" s="121">
        <v>1</v>
      </c>
      <c r="F737" s="100" t="s">
        <v>2583</v>
      </c>
      <c r="G737" s="101" t="s">
        <v>2584</v>
      </c>
      <c r="H737" s="102" t="s">
        <v>23</v>
      </c>
      <c r="I737" s="103" t="str">
        <f t="shared" si="112"/>
        <v>LAKI LAKI</v>
      </c>
      <c r="J737" s="104" t="s">
        <v>2585</v>
      </c>
      <c r="K737" s="105">
        <v>23723</v>
      </c>
      <c r="L737" s="106">
        <f t="shared" ca="1" si="109"/>
        <v>55</v>
      </c>
      <c r="M737" s="104" t="s">
        <v>253</v>
      </c>
      <c r="N737" s="107" t="s">
        <v>220</v>
      </c>
      <c r="O737" s="104" t="str">
        <f t="shared" si="107"/>
        <v>ISLAM</v>
      </c>
      <c r="P737" s="104" t="s">
        <v>221</v>
      </c>
      <c r="Q737" s="104" t="s">
        <v>222</v>
      </c>
      <c r="R737" s="108">
        <v>1</v>
      </c>
      <c r="S737" s="104" t="s">
        <v>256</v>
      </c>
      <c r="T737" s="104" t="s">
        <v>283</v>
      </c>
      <c r="U737" s="104" t="s">
        <v>2586</v>
      </c>
      <c r="V737" s="104" t="s">
        <v>2587</v>
      </c>
      <c r="W737" s="109" t="s">
        <v>2588</v>
      </c>
      <c r="X737" s="104" t="s">
        <v>2584</v>
      </c>
      <c r="Y737" s="235" t="s">
        <v>2525</v>
      </c>
      <c r="Z737" s="104" t="s">
        <v>22</v>
      </c>
      <c r="AA737" s="104" t="s">
        <v>229</v>
      </c>
      <c r="AB737" s="104" t="s">
        <v>230</v>
      </c>
      <c r="AC737" s="104" t="s">
        <v>231</v>
      </c>
      <c r="AD737" s="99" t="str">
        <f t="shared" si="108"/>
        <v>INDONESIA</v>
      </c>
      <c r="AE737" s="122" t="s">
        <v>2526</v>
      </c>
      <c r="AF737" s="110" t="s">
        <v>233</v>
      </c>
      <c r="AG737" s="104" t="s">
        <v>166</v>
      </c>
      <c r="AH737" s="120"/>
      <c r="AI737" s="64" t="e">
        <f t="shared" si="103"/>
        <v>#N/A</v>
      </c>
      <c r="AJ737" s="64"/>
      <c r="AK737" s="104"/>
      <c r="AL737" s="124"/>
      <c r="AM737" s="124"/>
      <c r="AN737" s="124">
        <f t="shared" si="110"/>
        <v>0</v>
      </c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70">
        <f t="shared" si="111"/>
        <v>0</v>
      </c>
      <c r="AZ737" s="71"/>
    </row>
    <row r="738" spans="1:53">
      <c r="B738">
        <v>701</v>
      </c>
      <c r="C738">
        <v>22</v>
      </c>
      <c r="E738">
        <v>3</v>
      </c>
      <c r="F738" s="98" t="s">
        <v>2589</v>
      </c>
      <c r="G738" s="89" t="s">
        <v>2590</v>
      </c>
      <c r="H738" s="90" t="s">
        <v>23</v>
      </c>
      <c r="I738" s="91" t="str">
        <f t="shared" si="112"/>
        <v>LAKI LAKI</v>
      </c>
      <c r="J738" s="64" t="s">
        <v>2585</v>
      </c>
      <c r="K738" s="92">
        <v>36623</v>
      </c>
      <c r="L738" s="93">
        <f t="shared" ca="1" si="109"/>
        <v>20</v>
      </c>
      <c r="M738" s="64" t="s">
        <v>253</v>
      </c>
      <c r="N738" s="94" t="s">
        <v>220</v>
      </c>
      <c r="O738" s="64" t="str">
        <f t="shared" si="107"/>
        <v>ISLAM</v>
      </c>
      <c r="P738" s="64" t="s">
        <v>254</v>
      </c>
      <c r="Q738" s="64" t="s">
        <v>255</v>
      </c>
      <c r="R738" s="95">
        <v>4</v>
      </c>
      <c r="S738" s="64" t="s">
        <v>289</v>
      </c>
      <c r="T738" s="64" t="s">
        <v>270</v>
      </c>
      <c r="U738" s="64" t="s">
        <v>2591</v>
      </c>
      <c r="V738" s="64" t="s">
        <v>2584</v>
      </c>
      <c r="W738" s="96" t="s">
        <v>2588</v>
      </c>
      <c r="X738" s="64" t="s">
        <v>2584</v>
      </c>
      <c r="Y738" s="229" t="s">
        <v>2525</v>
      </c>
      <c r="Z738" s="64" t="s">
        <v>22</v>
      </c>
      <c r="AA738" s="64" t="s">
        <v>229</v>
      </c>
      <c r="AB738" s="64" t="s">
        <v>230</v>
      </c>
      <c r="AC738" s="64" t="s">
        <v>231</v>
      </c>
      <c r="AD738" t="str">
        <f t="shared" si="108"/>
        <v>INDONESIA</v>
      </c>
      <c r="AE738" s="97" t="s">
        <v>2526</v>
      </c>
      <c r="AF738" s="122" t="s">
        <v>233</v>
      </c>
      <c r="AG738" s="111" t="s">
        <v>166</v>
      </c>
      <c r="AH738" s="111"/>
      <c r="AI738" s="64">
        <f t="shared" si="103"/>
        <v>3</v>
      </c>
      <c r="AJ738" s="64"/>
      <c r="AK738" s="111"/>
      <c r="AN738" s="124">
        <f t="shared" si="110"/>
        <v>0</v>
      </c>
      <c r="AY738" s="70">
        <f t="shared" si="111"/>
        <v>0</v>
      </c>
    </row>
    <row r="739" spans="1:53">
      <c r="A739" s="121"/>
      <c r="B739">
        <v>702</v>
      </c>
      <c r="C739">
        <v>23</v>
      </c>
      <c r="E739">
        <v>4</v>
      </c>
      <c r="F739" s="88" t="s">
        <v>2592</v>
      </c>
      <c r="G739" s="89" t="s">
        <v>2593</v>
      </c>
      <c r="H739" s="90" t="s">
        <v>16</v>
      </c>
      <c r="I739" s="91" t="str">
        <f t="shared" si="112"/>
        <v>PEREMPUAN</v>
      </c>
      <c r="J739" s="64" t="s">
        <v>2585</v>
      </c>
      <c r="K739" s="92">
        <v>39143</v>
      </c>
      <c r="L739" s="93">
        <f t="shared" ca="1" si="109"/>
        <v>13</v>
      </c>
      <c r="M739" s="64" t="s">
        <v>253</v>
      </c>
      <c r="N739" s="94" t="s">
        <v>220</v>
      </c>
      <c r="O739" s="64" t="str">
        <f t="shared" si="107"/>
        <v>ISLAM</v>
      </c>
      <c r="P739" s="64" t="s">
        <v>254</v>
      </c>
      <c r="Q739" s="64" t="s">
        <v>255</v>
      </c>
      <c r="R739" s="95">
        <v>4</v>
      </c>
      <c r="S739" s="64" t="s">
        <v>369</v>
      </c>
      <c r="T739" s="64" t="s">
        <v>266</v>
      </c>
      <c r="U739" s="64" t="s">
        <v>2591</v>
      </c>
      <c r="V739" s="64" t="s">
        <v>2584</v>
      </c>
      <c r="W739" s="96" t="s">
        <v>2588</v>
      </c>
      <c r="X739" s="64" t="s">
        <v>2584</v>
      </c>
      <c r="Y739" s="229" t="s">
        <v>2525</v>
      </c>
      <c r="Z739" s="64" t="s">
        <v>22</v>
      </c>
      <c r="AA739" s="64" t="s">
        <v>229</v>
      </c>
      <c r="AB739" s="64" t="s">
        <v>230</v>
      </c>
      <c r="AC739" s="64" t="s">
        <v>231</v>
      </c>
      <c r="AD739" t="str">
        <f t="shared" si="108"/>
        <v>INDONESIA</v>
      </c>
      <c r="AE739" s="122" t="s">
        <v>2526</v>
      </c>
      <c r="AF739" s="122" t="s">
        <v>233</v>
      </c>
      <c r="AG739" s="111" t="s">
        <v>166</v>
      </c>
      <c r="AH739" s="111"/>
      <c r="AI739" s="64">
        <f t="shared" si="103"/>
        <v>3</v>
      </c>
      <c r="AJ739" s="64"/>
      <c r="AK739" s="111"/>
      <c r="AN739" s="124">
        <f t="shared" si="110"/>
        <v>0</v>
      </c>
      <c r="AY739" s="70">
        <f t="shared" si="111"/>
        <v>0</v>
      </c>
    </row>
    <row r="740" spans="1:53" s="99" customFormat="1">
      <c r="A740"/>
      <c r="B740">
        <v>703</v>
      </c>
      <c r="C740">
        <v>24</v>
      </c>
      <c r="D740">
        <v>7</v>
      </c>
      <c r="E740" s="99">
        <v>1</v>
      </c>
      <c r="F740" s="100" t="s">
        <v>2594</v>
      </c>
      <c r="G740" s="101" t="s">
        <v>2595</v>
      </c>
      <c r="H740" s="102" t="s">
        <v>23</v>
      </c>
      <c r="I740" s="103" t="str">
        <f t="shared" si="112"/>
        <v>LAKI LAKI</v>
      </c>
      <c r="J740" s="104" t="s">
        <v>22</v>
      </c>
      <c r="K740" s="105">
        <v>22112</v>
      </c>
      <c r="L740" s="106">
        <f t="shared" ca="1" si="109"/>
        <v>59</v>
      </c>
      <c r="M740" s="104" t="s">
        <v>253</v>
      </c>
      <c r="N740" s="107" t="s">
        <v>220</v>
      </c>
      <c r="O740" s="104" t="str">
        <f t="shared" si="107"/>
        <v>ISLAM</v>
      </c>
      <c r="P740" s="104" t="s">
        <v>221</v>
      </c>
      <c r="Q740" s="104" t="s">
        <v>222</v>
      </c>
      <c r="R740" s="108">
        <v>1</v>
      </c>
      <c r="S740" s="104" t="s">
        <v>256</v>
      </c>
      <c r="T740" s="104" t="s">
        <v>283</v>
      </c>
      <c r="U740" s="104" t="s">
        <v>2596</v>
      </c>
      <c r="V740" s="104" t="s">
        <v>2597</v>
      </c>
      <c r="W740" s="109" t="s">
        <v>2598</v>
      </c>
      <c r="X740" s="104" t="s">
        <v>2595</v>
      </c>
      <c r="Y740" s="235" t="s">
        <v>2525</v>
      </c>
      <c r="Z740" s="104" t="s">
        <v>22</v>
      </c>
      <c r="AA740" s="104" t="s">
        <v>229</v>
      </c>
      <c r="AB740" s="104" t="s">
        <v>230</v>
      </c>
      <c r="AC740" s="104" t="s">
        <v>231</v>
      </c>
      <c r="AD740" s="99" t="str">
        <f t="shared" si="108"/>
        <v>INDONESIA</v>
      </c>
      <c r="AE740" s="97" t="s">
        <v>2526</v>
      </c>
      <c r="AF740" s="110" t="s">
        <v>233</v>
      </c>
      <c r="AG740" s="104" t="s">
        <v>519</v>
      </c>
      <c r="AH740" s="111" t="s">
        <v>203</v>
      </c>
      <c r="AI740" s="64" t="e">
        <f t="shared" si="103"/>
        <v>#N/A</v>
      </c>
      <c r="AJ740" s="64"/>
      <c r="AK740" s="104"/>
      <c r="AL740" s="124"/>
      <c r="AM740" s="124"/>
      <c r="AN740" s="124">
        <f t="shared" si="110"/>
        <v>0</v>
      </c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70">
        <f t="shared" si="111"/>
        <v>0</v>
      </c>
      <c r="AZ740" s="71"/>
    </row>
    <row r="741" spans="1:53">
      <c r="B741">
        <v>704</v>
      </c>
      <c r="C741">
        <v>25</v>
      </c>
      <c r="E741" s="121">
        <v>2</v>
      </c>
      <c r="F741" s="143" t="s">
        <v>2599</v>
      </c>
      <c r="G741" s="144" t="s">
        <v>496</v>
      </c>
      <c r="H741" s="145" t="s">
        <v>16</v>
      </c>
      <c r="I741" s="146" t="str">
        <f t="shared" si="112"/>
        <v>PEREMPUAN</v>
      </c>
      <c r="J741" s="120" t="s">
        <v>22</v>
      </c>
      <c r="K741" s="147">
        <v>23573</v>
      </c>
      <c r="L741" s="139">
        <f t="shared" ca="1" si="109"/>
        <v>55</v>
      </c>
      <c r="M741" s="120" t="s">
        <v>253</v>
      </c>
      <c r="N741" s="133" t="s">
        <v>220</v>
      </c>
      <c r="O741" s="120" t="str">
        <f t="shared" si="107"/>
        <v>ISLAM</v>
      </c>
      <c r="P741" s="120" t="s">
        <v>221</v>
      </c>
      <c r="Q741" s="120" t="s">
        <v>245</v>
      </c>
      <c r="R741" s="148">
        <v>3</v>
      </c>
      <c r="S741" s="120" t="s">
        <v>256</v>
      </c>
      <c r="T741" s="120" t="s">
        <v>246</v>
      </c>
      <c r="U741" s="120" t="s">
        <v>2600</v>
      </c>
      <c r="V741" s="120" t="s">
        <v>2601</v>
      </c>
      <c r="W741" s="149" t="s">
        <v>2598</v>
      </c>
      <c r="X741" s="120" t="s">
        <v>2595</v>
      </c>
      <c r="Y741" s="238" t="s">
        <v>2525</v>
      </c>
      <c r="Z741" s="120" t="s">
        <v>22</v>
      </c>
      <c r="AA741" s="120" t="s">
        <v>229</v>
      </c>
      <c r="AB741" s="120" t="s">
        <v>230</v>
      </c>
      <c r="AC741" s="120" t="s">
        <v>231</v>
      </c>
      <c r="AD741" s="121" t="str">
        <f t="shared" si="108"/>
        <v>INDONESIA</v>
      </c>
      <c r="AE741" s="122" t="s">
        <v>2526</v>
      </c>
      <c r="AF741" s="122" t="s">
        <v>233</v>
      </c>
      <c r="AG741" s="142" t="s">
        <v>519</v>
      </c>
      <c r="AH741" s="142" t="s">
        <v>203</v>
      </c>
      <c r="AI741" s="64">
        <f t="shared" si="103"/>
        <v>2</v>
      </c>
      <c r="AJ741" s="64"/>
      <c r="AK741" s="142"/>
      <c r="AL741" s="207"/>
      <c r="AM741" s="207"/>
      <c r="AN741" s="124">
        <f t="shared" si="110"/>
        <v>0</v>
      </c>
      <c r="AO741" s="239"/>
      <c r="AP741" s="239"/>
      <c r="AQ741" s="239"/>
      <c r="AR741" s="239"/>
      <c r="AS741" s="239"/>
      <c r="AT741" s="239"/>
      <c r="AU741" s="239"/>
      <c r="AV741" s="239"/>
      <c r="AW741" s="239"/>
      <c r="AX741" s="239"/>
      <c r="AY741" s="70">
        <f t="shared" si="111"/>
        <v>0</v>
      </c>
      <c r="BA741" s="121"/>
    </row>
    <row r="742" spans="1:53">
      <c r="A742" s="121"/>
      <c r="B742">
        <v>705</v>
      </c>
      <c r="C742">
        <v>26</v>
      </c>
      <c r="E742">
        <v>3</v>
      </c>
      <c r="F742" s="88" t="s">
        <v>2602</v>
      </c>
      <c r="G742" s="89" t="s">
        <v>2603</v>
      </c>
      <c r="H742" s="90" t="s">
        <v>23</v>
      </c>
      <c r="I742" s="91" t="str">
        <f t="shared" si="112"/>
        <v>LAKI LAKI</v>
      </c>
      <c r="J742" s="64" t="s">
        <v>22</v>
      </c>
      <c r="K742" s="92">
        <v>30009</v>
      </c>
      <c r="L742" s="93">
        <f t="shared" ca="1" si="109"/>
        <v>38</v>
      </c>
      <c r="M742" s="64" t="s">
        <v>253</v>
      </c>
      <c r="N742" s="94" t="s">
        <v>220</v>
      </c>
      <c r="O742" s="64" t="str">
        <f t="shared" si="107"/>
        <v>ISLAM</v>
      </c>
      <c r="P742" s="64" t="s">
        <v>254</v>
      </c>
      <c r="Q742" s="64" t="s">
        <v>255</v>
      </c>
      <c r="R742" s="95">
        <v>4</v>
      </c>
      <c r="S742" s="64" t="s">
        <v>289</v>
      </c>
      <c r="T742" s="64" t="s">
        <v>283</v>
      </c>
      <c r="U742" s="64" t="s">
        <v>496</v>
      </c>
      <c r="V742" s="64" t="s">
        <v>2595</v>
      </c>
      <c r="W742" s="96" t="s">
        <v>2598</v>
      </c>
      <c r="X742" s="64" t="s">
        <v>2595</v>
      </c>
      <c r="Y742" s="229" t="s">
        <v>2525</v>
      </c>
      <c r="Z742" s="64" t="s">
        <v>22</v>
      </c>
      <c r="AA742" s="64" t="s">
        <v>229</v>
      </c>
      <c r="AB742" s="64" t="s">
        <v>230</v>
      </c>
      <c r="AC742" s="64" t="s">
        <v>231</v>
      </c>
      <c r="AD742" t="str">
        <f t="shared" si="108"/>
        <v>INDONESIA</v>
      </c>
      <c r="AE742" s="97" t="s">
        <v>2526</v>
      </c>
      <c r="AF742" s="122" t="s">
        <v>233</v>
      </c>
      <c r="AG742" s="142" t="s">
        <v>519</v>
      </c>
      <c r="AH742" s="142"/>
      <c r="AI742" s="64">
        <f t="shared" si="103"/>
        <v>3</v>
      </c>
      <c r="AJ742" s="64"/>
      <c r="AK742" s="142"/>
      <c r="AN742" s="124">
        <f t="shared" si="110"/>
        <v>0</v>
      </c>
      <c r="AY742" s="70">
        <f t="shared" si="111"/>
        <v>0</v>
      </c>
    </row>
    <row r="743" spans="1:53">
      <c r="B743">
        <v>706</v>
      </c>
      <c r="C743">
        <v>27</v>
      </c>
      <c r="E743">
        <v>4</v>
      </c>
      <c r="F743" s="88" t="s">
        <v>2604</v>
      </c>
      <c r="G743" s="89" t="s">
        <v>2605</v>
      </c>
      <c r="H743" s="90" t="s">
        <v>23</v>
      </c>
      <c r="I743" s="91" t="str">
        <f t="shared" si="112"/>
        <v>LAKI LAKI</v>
      </c>
      <c r="J743" s="64" t="s">
        <v>22</v>
      </c>
      <c r="K743" s="92">
        <v>31761</v>
      </c>
      <c r="L743" s="93">
        <f t="shared" ca="1" si="109"/>
        <v>33</v>
      </c>
      <c r="M743" s="64" t="s">
        <v>253</v>
      </c>
      <c r="N743" s="94" t="s">
        <v>220</v>
      </c>
      <c r="O743" s="64" t="str">
        <f t="shared" si="107"/>
        <v>ISLAM</v>
      </c>
      <c r="P743" s="64" t="s">
        <v>254</v>
      </c>
      <c r="Q743" s="64" t="s">
        <v>255</v>
      </c>
      <c r="R743" s="95">
        <v>4</v>
      </c>
      <c r="S743" s="64" t="s">
        <v>289</v>
      </c>
      <c r="T743" s="64" t="s">
        <v>283</v>
      </c>
      <c r="U743" s="64" t="s">
        <v>496</v>
      </c>
      <c r="V743" s="64" t="s">
        <v>2595</v>
      </c>
      <c r="W743" s="96" t="s">
        <v>2598</v>
      </c>
      <c r="X743" s="64" t="s">
        <v>2595</v>
      </c>
      <c r="Y743" s="229" t="s">
        <v>2525</v>
      </c>
      <c r="Z743" s="64" t="s">
        <v>22</v>
      </c>
      <c r="AA743" s="64" t="s">
        <v>229</v>
      </c>
      <c r="AB743" s="64" t="s">
        <v>230</v>
      </c>
      <c r="AC743" s="64" t="s">
        <v>231</v>
      </c>
      <c r="AD743" t="str">
        <f t="shared" si="108"/>
        <v>INDONESIA</v>
      </c>
      <c r="AE743" s="122" t="s">
        <v>2526</v>
      </c>
      <c r="AF743" s="122" t="s">
        <v>233</v>
      </c>
      <c r="AG743" s="142" t="s">
        <v>519</v>
      </c>
      <c r="AH743" s="142"/>
      <c r="AI743" s="64">
        <f t="shared" si="103"/>
        <v>3</v>
      </c>
      <c r="AJ743" s="64"/>
      <c r="AK743" s="142"/>
      <c r="AN743" s="124">
        <f t="shared" si="110"/>
        <v>0</v>
      </c>
      <c r="AY743" s="70">
        <f t="shared" si="111"/>
        <v>0</v>
      </c>
    </row>
    <row r="744" spans="1:53" s="99" customFormat="1">
      <c r="A744"/>
      <c r="B744">
        <v>707</v>
      </c>
      <c r="C744">
        <v>28</v>
      </c>
      <c r="D744"/>
      <c r="E744" s="121">
        <v>5</v>
      </c>
      <c r="F744" s="143" t="s">
        <v>2606</v>
      </c>
      <c r="G744" s="144" t="s">
        <v>2607</v>
      </c>
      <c r="H744" s="145" t="s">
        <v>23</v>
      </c>
      <c r="I744" s="146" t="str">
        <f t="shared" si="112"/>
        <v>LAKI LAKI</v>
      </c>
      <c r="J744" s="120" t="s">
        <v>22</v>
      </c>
      <c r="K744" s="147">
        <v>32241</v>
      </c>
      <c r="L744" s="139">
        <f t="shared" ca="1" si="109"/>
        <v>32</v>
      </c>
      <c r="M744" s="120" t="s">
        <v>253</v>
      </c>
      <c r="N744" s="133" t="s">
        <v>220</v>
      </c>
      <c r="O744" s="120" t="str">
        <f t="shared" si="107"/>
        <v>ISLAM</v>
      </c>
      <c r="P744" s="120" t="s">
        <v>254</v>
      </c>
      <c r="Q744" s="120" t="s">
        <v>255</v>
      </c>
      <c r="R744" s="148">
        <v>4</v>
      </c>
      <c r="S744" s="120" t="s">
        <v>289</v>
      </c>
      <c r="T744" s="120" t="s">
        <v>283</v>
      </c>
      <c r="U744" s="120" t="s">
        <v>496</v>
      </c>
      <c r="V744" s="120" t="s">
        <v>2595</v>
      </c>
      <c r="W744" s="149" t="s">
        <v>2598</v>
      </c>
      <c r="X744" s="120" t="s">
        <v>2595</v>
      </c>
      <c r="Y744" s="238" t="s">
        <v>2525</v>
      </c>
      <c r="Z744" s="120" t="s">
        <v>22</v>
      </c>
      <c r="AA744" s="120" t="s">
        <v>229</v>
      </c>
      <c r="AB744" s="120" t="s">
        <v>230</v>
      </c>
      <c r="AC744" s="120" t="s">
        <v>231</v>
      </c>
      <c r="AD744" s="121" t="str">
        <f t="shared" si="108"/>
        <v>INDONESIA</v>
      </c>
      <c r="AE744" s="97" t="s">
        <v>2526</v>
      </c>
      <c r="AF744" s="122" t="s">
        <v>233</v>
      </c>
      <c r="AG744" s="120" t="s">
        <v>519</v>
      </c>
      <c r="AH744" s="120"/>
      <c r="AI744" s="64">
        <f t="shared" si="103"/>
        <v>3</v>
      </c>
      <c r="AJ744" s="64"/>
      <c r="AK744" s="104"/>
      <c r="AL744" s="124"/>
      <c r="AM744" s="124"/>
      <c r="AN744" s="124">
        <f t="shared" si="110"/>
        <v>0</v>
      </c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70">
        <f t="shared" si="111"/>
        <v>0</v>
      </c>
      <c r="AZ744" s="71"/>
    </row>
    <row r="745" spans="1:53">
      <c r="B745">
        <v>708</v>
      </c>
      <c r="C745">
        <v>29</v>
      </c>
      <c r="E745">
        <v>6</v>
      </c>
      <c r="F745" s="88" t="s">
        <v>2608</v>
      </c>
      <c r="G745" s="89" t="s">
        <v>2609</v>
      </c>
      <c r="H745" s="90" t="s">
        <v>16</v>
      </c>
      <c r="I745" s="91" t="str">
        <f t="shared" si="112"/>
        <v>PEREMPUAN</v>
      </c>
      <c r="J745" s="64" t="s">
        <v>22</v>
      </c>
      <c r="K745" s="92">
        <v>33101</v>
      </c>
      <c r="L745" s="93">
        <f t="shared" ca="1" si="109"/>
        <v>29</v>
      </c>
      <c r="M745" s="64" t="s">
        <v>253</v>
      </c>
      <c r="N745" s="94" t="s">
        <v>220</v>
      </c>
      <c r="O745" s="64" t="str">
        <f t="shared" si="107"/>
        <v>ISLAM</v>
      </c>
      <c r="P745" s="64" t="s">
        <v>254</v>
      </c>
      <c r="Q745" s="64" t="s">
        <v>255</v>
      </c>
      <c r="R745" s="95">
        <v>4</v>
      </c>
      <c r="S745" s="64" t="s">
        <v>289</v>
      </c>
      <c r="T745" s="64" t="s">
        <v>246</v>
      </c>
      <c r="U745" s="64" t="s">
        <v>496</v>
      </c>
      <c r="V745" s="64" t="s">
        <v>2595</v>
      </c>
      <c r="W745" s="96" t="s">
        <v>2598</v>
      </c>
      <c r="X745" s="64" t="s">
        <v>2595</v>
      </c>
      <c r="Y745" s="229" t="s">
        <v>2525</v>
      </c>
      <c r="Z745" s="64" t="s">
        <v>22</v>
      </c>
      <c r="AA745" s="64" t="s">
        <v>229</v>
      </c>
      <c r="AB745" s="64" t="s">
        <v>230</v>
      </c>
      <c r="AC745" s="64" t="s">
        <v>231</v>
      </c>
      <c r="AD745" t="str">
        <f t="shared" si="108"/>
        <v>INDONESIA</v>
      </c>
      <c r="AE745" s="122" t="s">
        <v>2526</v>
      </c>
      <c r="AF745" s="122" t="s">
        <v>233</v>
      </c>
      <c r="AG745" s="111" t="s">
        <v>519</v>
      </c>
      <c r="AH745" s="111"/>
      <c r="AI745" s="64">
        <f t="shared" si="103"/>
        <v>3</v>
      </c>
      <c r="AJ745" s="64"/>
      <c r="AK745" s="111"/>
      <c r="AL745" s="207"/>
      <c r="AM745" s="207"/>
      <c r="AN745" s="124">
        <f t="shared" si="110"/>
        <v>0</v>
      </c>
      <c r="AO745" s="239"/>
      <c r="AP745" s="239"/>
      <c r="AQ745" s="239"/>
      <c r="AR745" s="239"/>
      <c r="AS745" s="239"/>
      <c r="AT745" s="239"/>
      <c r="AU745" s="239"/>
      <c r="AV745" s="239"/>
      <c r="AW745" s="239"/>
      <c r="AX745" s="239"/>
      <c r="AY745" s="70">
        <f t="shared" si="111"/>
        <v>0</v>
      </c>
      <c r="BA745" s="121"/>
    </row>
    <row r="746" spans="1:53">
      <c r="A746" s="121"/>
      <c r="B746">
        <v>709</v>
      </c>
      <c r="C746">
        <v>30</v>
      </c>
      <c r="E746" s="121">
        <v>7</v>
      </c>
      <c r="F746" s="88" t="s">
        <v>2610</v>
      </c>
      <c r="G746" s="89" t="s">
        <v>2611</v>
      </c>
      <c r="H746" s="90" t="s">
        <v>23</v>
      </c>
      <c r="I746" s="91" t="str">
        <f t="shared" si="112"/>
        <v>LAKI LAKI</v>
      </c>
      <c r="J746" s="64" t="s">
        <v>22</v>
      </c>
      <c r="K746" s="92">
        <v>34641</v>
      </c>
      <c r="L746" s="93">
        <f t="shared" ca="1" si="109"/>
        <v>25</v>
      </c>
      <c r="M746" s="64" t="s">
        <v>253</v>
      </c>
      <c r="N746" s="94" t="s">
        <v>220</v>
      </c>
      <c r="O746" s="64" t="str">
        <f t="shared" si="107"/>
        <v>ISLAM</v>
      </c>
      <c r="P746" s="64" t="s">
        <v>254</v>
      </c>
      <c r="Q746" s="64" t="s">
        <v>255</v>
      </c>
      <c r="R746" s="95">
        <v>4</v>
      </c>
      <c r="S746" s="64" t="s">
        <v>256</v>
      </c>
      <c r="T746" s="64" t="s">
        <v>266</v>
      </c>
      <c r="U746" s="64" t="s">
        <v>496</v>
      </c>
      <c r="V746" s="64" t="s">
        <v>2595</v>
      </c>
      <c r="W746" s="96" t="s">
        <v>2598</v>
      </c>
      <c r="X746" s="64" t="s">
        <v>2595</v>
      </c>
      <c r="Y746" s="229" t="s">
        <v>2525</v>
      </c>
      <c r="Z746" s="64" t="s">
        <v>22</v>
      </c>
      <c r="AA746" s="64" t="s">
        <v>229</v>
      </c>
      <c r="AB746" s="64" t="s">
        <v>230</v>
      </c>
      <c r="AC746" s="64" t="s">
        <v>231</v>
      </c>
      <c r="AD746" t="str">
        <f t="shared" si="108"/>
        <v>INDONESIA</v>
      </c>
      <c r="AE746" s="97" t="s">
        <v>2526</v>
      </c>
      <c r="AF746" s="122" t="s">
        <v>233</v>
      </c>
      <c r="AG746" s="111" t="s">
        <v>519</v>
      </c>
      <c r="AH746" s="111"/>
      <c r="AI746" s="64">
        <f t="shared" si="103"/>
        <v>3</v>
      </c>
      <c r="AJ746" s="64"/>
      <c r="AK746" s="111"/>
      <c r="AN746" s="124">
        <f t="shared" si="110"/>
        <v>0</v>
      </c>
      <c r="AY746" s="70">
        <f t="shared" si="111"/>
        <v>0</v>
      </c>
    </row>
    <row r="747" spans="1:53">
      <c r="B747">
        <v>710</v>
      </c>
      <c r="C747">
        <v>31</v>
      </c>
      <c r="E747">
        <v>8</v>
      </c>
      <c r="F747" s="88" t="s">
        <v>2612</v>
      </c>
      <c r="G747" s="89" t="s">
        <v>2613</v>
      </c>
      <c r="H747" s="90" t="s">
        <v>23</v>
      </c>
      <c r="I747" s="91" t="str">
        <f t="shared" si="112"/>
        <v>LAKI LAKI</v>
      </c>
      <c r="J747" s="64" t="s">
        <v>22</v>
      </c>
      <c r="K747" s="92">
        <v>35251</v>
      </c>
      <c r="L747" s="93">
        <f t="shared" ca="1" si="109"/>
        <v>23</v>
      </c>
      <c r="M747" s="64" t="s">
        <v>253</v>
      </c>
      <c r="N747" s="94" t="s">
        <v>220</v>
      </c>
      <c r="O747" s="64" t="str">
        <f t="shared" si="107"/>
        <v>ISLAM</v>
      </c>
      <c r="P747" s="64" t="s">
        <v>254</v>
      </c>
      <c r="Q747" s="64" t="s">
        <v>255</v>
      </c>
      <c r="R747" s="95">
        <v>4</v>
      </c>
      <c r="S747" s="64" t="s">
        <v>256</v>
      </c>
      <c r="T747" s="64" t="s">
        <v>266</v>
      </c>
      <c r="U747" s="64" t="s">
        <v>496</v>
      </c>
      <c r="V747" s="64" t="s">
        <v>2595</v>
      </c>
      <c r="W747" s="96" t="s">
        <v>2598</v>
      </c>
      <c r="X747" s="64" t="s">
        <v>2595</v>
      </c>
      <c r="Y747" s="229" t="s">
        <v>2525</v>
      </c>
      <c r="Z747" s="64" t="s">
        <v>22</v>
      </c>
      <c r="AA747" s="64" t="s">
        <v>229</v>
      </c>
      <c r="AB747" s="64" t="s">
        <v>230</v>
      </c>
      <c r="AC747" s="64" t="s">
        <v>231</v>
      </c>
      <c r="AD747" t="str">
        <f t="shared" si="108"/>
        <v>INDONESIA</v>
      </c>
      <c r="AE747" s="122" t="s">
        <v>2526</v>
      </c>
      <c r="AF747" s="122" t="s">
        <v>233</v>
      </c>
      <c r="AG747" s="111" t="s">
        <v>519</v>
      </c>
      <c r="AH747" s="111"/>
      <c r="AI747" s="64">
        <f t="shared" si="103"/>
        <v>3</v>
      </c>
      <c r="AJ747" s="64"/>
      <c r="AK747" s="111"/>
      <c r="AN747" s="124">
        <f t="shared" si="110"/>
        <v>0</v>
      </c>
      <c r="AY747" s="70">
        <f t="shared" si="111"/>
        <v>0</v>
      </c>
    </row>
    <row r="748" spans="1:53">
      <c r="B748">
        <v>711</v>
      </c>
      <c r="C748">
        <v>32</v>
      </c>
      <c r="E748" s="121">
        <v>9</v>
      </c>
      <c r="F748" s="143" t="s">
        <v>2614</v>
      </c>
      <c r="G748" s="144" t="s">
        <v>2615</v>
      </c>
      <c r="H748" s="145" t="s">
        <v>16</v>
      </c>
      <c r="I748" s="146" t="str">
        <f t="shared" si="112"/>
        <v>PEREMPUAN</v>
      </c>
      <c r="J748" s="120" t="s">
        <v>22</v>
      </c>
      <c r="K748" s="147">
        <v>36432</v>
      </c>
      <c r="L748" s="139">
        <f t="shared" ca="1" si="109"/>
        <v>20</v>
      </c>
      <c r="M748" s="120" t="s">
        <v>253</v>
      </c>
      <c r="N748" s="133" t="s">
        <v>220</v>
      </c>
      <c r="O748" s="120" t="str">
        <f t="shared" si="107"/>
        <v>ISLAM</v>
      </c>
      <c r="P748" s="120" t="s">
        <v>254</v>
      </c>
      <c r="Q748" s="120" t="s">
        <v>255</v>
      </c>
      <c r="R748" s="148">
        <v>4</v>
      </c>
      <c r="S748" s="120" t="s">
        <v>289</v>
      </c>
      <c r="T748" s="120" t="s">
        <v>266</v>
      </c>
      <c r="U748" s="120" t="s">
        <v>496</v>
      </c>
      <c r="V748" s="120" t="s">
        <v>2595</v>
      </c>
      <c r="W748" s="149" t="s">
        <v>2598</v>
      </c>
      <c r="X748" s="120" t="s">
        <v>2595</v>
      </c>
      <c r="Y748" s="238" t="s">
        <v>2525</v>
      </c>
      <c r="Z748" s="120" t="s">
        <v>22</v>
      </c>
      <c r="AA748" s="120" t="s">
        <v>229</v>
      </c>
      <c r="AB748" s="120" t="s">
        <v>230</v>
      </c>
      <c r="AC748" s="120" t="s">
        <v>231</v>
      </c>
      <c r="AD748" s="121" t="str">
        <f t="shared" si="108"/>
        <v>INDONESIA</v>
      </c>
      <c r="AE748" s="97" t="s">
        <v>2526</v>
      </c>
      <c r="AF748" s="122" t="s">
        <v>233</v>
      </c>
      <c r="AG748" s="142" t="s">
        <v>519</v>
      </c>
      <c r="AH748" s="142"/>
      <c r="AI748" s="64">
        <f t="shared" si="103"/>
        <v>3</v>
      </c>
      <c r="AJ748" s="64"/>
      <c r="AK748" s="142"/>
      <c r="AL748" s="207"/>
      <c r="AM748" s="207"/>
      <c r="AN748" s="124">
        <f t="shared" si="110"/>
        <v>0</v>
      </c>
      <c r="AO748" s="239"/>
      <c r="AP748" s="239"/>
      <c r="AQ748" s="239"/>
      <c r="AR748" s="239"/>
      <c r="AS748" s="239"/>
      <c r="AT748" s="239"/>
      <c r="AU748" s="239"/>
      <c r="AV748" s="239"/>
      <c r="AW748" s="239"/>
      <c r="AX748" s="239"/>
      <c r="AY748" s="70">
        <f t="shared" si="111"/>
        <v>0</v>
      </c>
      <c r="BA748" s="121"/>
    </row>
    <row r="749" spans="1:53">
      <c r="B749">
        <v>712</v>
      </c>
      <c r="C749">
        <v>33</v>
      </c>
      <c r="E749">
        <v>10</v>
      </c>
      <c r="F749" s="88" t="s">
        <v>2616</v>
      </c>
      <c r="G749" s="89" t="s">
        <v>2617</v>
      </c>
      <c r="H749" s="90" t="s">
        <v>23</v>
      </c>
      <c r="I749" s="91" t="str">
        <f t="shared" si="112"/>
        <v>LAKI LAKI</v>
      </c>
      <c r="J749" s="64" t="s">
        <v>22</v>
      </c>
      <c r="K749" s="92">
        <v>36947</v>
      </c>
      <c r="L749" s="93">
        <f t="shared" ref="L749:L780" ca="1" si="113">DATEDIF(K749,TODAY(),"Y")</f>
        <v>19</v>
      </c>
      <c r="M749" s="64" t="s">
        <v>253</v>
      </c>
      <c r="N749" s="94" t="s">
        <v>220</v>
      </c>
      <c r="O749" s="64" t="str">
        <f t="shared" si="107"/>
        <v>ISLAM</v>
      </c>
      <c r="P749" s="64" t="s">
        <v>254</v>
      </c>
      <c r="Q749" s="64" t="s">
        <v>255</v>
      </c>
      <c r="R749" s="95">
        <v>4</v>
      </c>
      <c r="S749" s="64" t="s">
        <v>289</v>
      </c>
      <c r="T749" s="64" t="s">
        <v>270</v>
      </c>
      <c r="U749" s="64" t="s">
        <v>496</v>
      </c>
      <c r="V749" s="64" t="s">
        <v>2595</v>
      </c>
      <c r="W749" s="96" t="s">
        <v>2598</v>
      </c>
      <c r="X749" s="64" t="s">
        <v>2595</v>
      </c>
      <c r="Y749" s="229" t="s">
        <v>2525</v>
      </c>
      <c r="Z749" s="64" t="s">
        <v>22</v>
      </c>
      <c r="AA749" s="64" t="s">
        <v>229</v>
      </c>
      <c r="AB749" s="64" t="s">
        <v>230</v>
      </c>
      <c r="AC749" s="64" t="s">
        <v>231</v>
      </c>
      <c r="AD749" t="str">
        <f t="shared" si="108"/>
        <v>INDONESIA</v>
      </c>
      <c r="AE749" s="122" t="s">
        <v>2526</v>
      </c>
      <c r="AF749" s="122" t="s">
        <v>233</v>
      </c>
      <c r="AG749" s="142" t="s">
        <v>519</v>
      </c>
      <c r="AH749" s="142"/>
      <c r="AI749" s="64">
        <f t="shared" si="103"/>
        <v>3</v>
      </c>
      <c r="AJ749" s="64"/>
      <c r="AK749" s="142"/>
      <c r="AN749" s="124">
        <f t="shared" si="110"/>
        <v>0</v>
      </c>
      <c r="AY749" s="70">
        <f t="shared" si="111"/>
        <v>0</v>
      </c>
    </row>
    <row r="750" spans="1:53">
      <c r="B750">
        <v>713</v>
      </c>
      <c r="C750">
        <v>34</v>
      </c>
      <c r="D750">
        <v>8</v>
      </c>
      <c r="E750" s="99">
        <v>1</v>
      </c>
      <c r="F750" s="100" t="s">
        <v>2618</v>
      </c>
      <c r="G750" s="101" t="s">
        <v>2619</v>
      </c>
      <c r="H750" s="102" t="s">
        <v>23</v>
      </c>
      <c r="I750" s="103" t="str">
        <f t="shared" si="112"/>
        <v>LAKI LAKI</v>
      </c>
      <c r="J750" s="104" t="s">
        <v>1500</v>
      </c>
      <c r="K750" s="105">
        <v>23543</v>
      </c>
      <c r="L750" s="106">
        <f t="shared" ca="1" si="113"/>
        <v>55</v>
      </c>
      <c r="M750" s="104" t="s">
        <v>253</v>
      </c>
      <c r="N750" s="107" t="s">
        <v>220</v>
      </c>
      <c r="O750" s="104" t="str">
        <f t="shared" si="107"/>
        <v>ISLAM</v>
      </c>
      <c r="P750" s="104" t="s">
        <v>221</v>
      </c>
      <c r="Q750" s="104" t="s">
        <v>222</v>
      </c>
      <c r="R750" s="108">
        <v>1</v>
      </c>
      <c r="S750" s="104" t="s">
        <v>289</v>
      </c>
      <c r="T750" s="104" t="s">
        <v>283</v>
      </c>
      <c r="U750" s="104" t="s">
        <v>2620</v>
      </c>
      <c r="V750" s="104" t="s">
        <v>2621</v>
      </c>
      <c r="W750" s="109" t="s">
        <v>2622</v>
      </c>
      <c r="X750" s="104" t="s">
        <v>2623</v>
      </c>
      <c r="Y750" s="235" t="s">
        <v>2525</v>
      </c>
      <c r="Z750" s="104" t="s">
        <v>22</v>
      </c>
      <c r="AA750" s="104" t="s">
        <v>229</v>
      </c>
      <c r="AB750" s="104" t="s">
        <v>230</v>
      </c>
      <c r="AC750" s="104" t="s">
        <v>231</v>
      </c>
      <c r="AD750" s="99" t="str">
        <f t="shared" si="108"/>
        <v>INDONESIA</v>
      </c>
      <c r="AE750" s="97" t="s">
        <v>2526</v>
      </c>
      <c r="AF750" s="110" t="s">
        <v>233</v>
      </c>
      <c r="AG750" s="142" t="s">
        <v>166</v>
      </c>
      <c r="AH750" s="142" t="s">
        <v>203</v>
      </c>
      <c r="AI750" s="64" t="e">
        <f t="shared" si="103"/>
        <v>#N/A</v>
      </c>
      <c r="AJ750" s="64"/>
      <c r="AK750" s="142"/>
      <c r="AN750" s="124">
        <f t="shared" si="110"/>
        <v>0</v>
      </c>
      <c r="AY750" s="70">
        <f t="shared" si="111"/>
        <v>0</v>
      </c>
    </row>
    <row r="751" spans="1:53">
      <c r="B751">
        <v>714</v>
      </c>
      <c r="C751">
        <v>35</v>
      </c>
      <c r="E751">
        <v>2</v>
      </c>
      <c r="F751" s="88" t="s">
        <v>2624</v>
      </c>
      <c r="G751" s="89" t="s">
        <v>2625</v>
      </c>
      <c r="H751" s="90" t="s">
        <v>16</v>
      </c>
      <c r="I751" s="91" t="str">
        <f t="shared" si="112"/>
        <v>PEREMPUAN</v>
      </c>
      <c r="J751" s="64" t="s">
        <v>1500</v>
      </c>
      <c r="K751" s="92">
        <v>22683</v>
      </c>
      <c r="L751" s="93">
        <f t="shared" ca="1" si="113"/>
        <v>58</v>
      </c>
      <c r="M751" s="64" t="s">
        <v>253</v>
      </c>
      <c r="N751" s="94" t="s">
        <v>220</v>
      </c>
      <c r="O751" s="64" t="str">
        <f t="shared" si="107"/>
        <v>ISLAM</v>
      </c>
      <c r="P751" s="64" t="s">
        <v>221</v>
      </c>
      <c r="Q751" s="64" t="s">
        <v>245</v>
      </c>
      <c r="R751" s="95">
        <v>3</v>
      </c>
      <c r="S751" s="64" t="s">
        <v>256</v>
      </c>
      <c r="T751" s="64" t="s">
        <v>246</v>
      </c>
      <c r="U751" s="64" t="s">
        <v>2626</v>
      </c>
      <c r="V751" s="64" t="s">
        <v>2627</v>
      </c>
      <c r="W751" s="96" t="s">
        <v>2622</v>
      </c>
      <c r="X751" s="64" t="s">
        <v>2623</v>
      </c>
      <c r="Y751" s="229" t="s">
        <v>2525</v>
      </c>
      <c r="Z751" s="64" t="s">
        <v>22</v>
      </c>
      <c r="AA751" s="64" t="s">
        <v>229</v>
      </c>
      <c r="AB751" s="64" t="s">
        <v>230</v>
      </c>
      <c r="AC751" s="64" t="s">
        <v>231</v>
      </c>
      <c r="AD751" t="str">
        <f t="shared" si="108"/>
        <v>INDONESIA</v>
      </c>
      <c r="AE751" s="122" t="s">
        <v>2526</v>
      </c>
      <c r="AF751" s="122" t="s">
        <v>233</v>
      </c>
      <c r="AG751" s="142" t="s">
        <v>166</v>
      </c>
      <c r="AH751" s="142" t="s">
        <v>203</v>
      </c>
      <c r="AI751" s="64">
        <f t="shared" si="103"/>
        <v>2</v>
      </c>
      <c r="AJ751" s="64"/>
      <c r="AK751" s="142"/>
      <c r="AN751" s="124">
        <f t="shared" si="110"/>
        <v>0</v>
      </c>
      <c r="AY751" s="70">
        <f t="shared" ref="AY751:AY770" si="114">SUM(AV751:AX751)</f>
        <v>0</v>
      </c>
    </row>
    <row r="752" spans="1:53">
      <c r="B752">
        <v>715</v>
      </c>
      <c r="C752">
        <v>36</v>
      </c>
      <c r="E752" s="121">
        <v>3</v>
      </c>
      <c r="F752" s="143" t="s">
        <v>2628</v>
      </c>
      <c r="G752" s="144" t="s">
        <v>2629</v>
      </c>
      <c r="H752" s="145" t="s">
        <v>23</v>
      </c>
      <c r="I752" s="146" t="str">
        <f t="shared" si="112"/>
        <v>LAKI LAKI</v>
      </c>
      <c r="J752" s="120" t="s">
        <v>1500</v>
      </c>
      <c r="K752" s="147">
        <v>31376</v>
      </c>
      <c r="L752" s="139">
        <f t="shared" ca="1" si="113"/>
        <v>34</v>
      </c>
      <c r="M752" s="120" t="s">
        <v>253</v>
      </c>
      <c r="N752" s="133" t="s">
        <v>220</v>
      </c>
      <c r="O752" s="120" t="str">
        <f t="shared" si="107"/>
        <v>ISLAM</v>
      </c>
      <c r="P752" s="120" t="s">
        <v>254</v>
      </c>
      <c r="Q752" s="120" t="s">
        <v>255</v>
      </c>
      <c r="R752" s="148">
        <v>4</v>
      </c>
      <c r="S752" s="120" t="s">
        <v>223</v>
      </c>
      <c r="T752" s="120" t="s">
        <v>2559</v>
      </c>
      <c r="U752" s="120" t="s">
        <v>2625</v>
      </c>
      <c r="V752" s="120" t="s">
        <v>2623</v>
      </c>
      <c r="W752" s="149" t="s">
        <v>2622</v>
      </c>
      <c r="X752" s="120" t="s">
        <v>2623</v>
      </c>
      <c r="Y752" s="238" t="s">
        <v>2525</v>
      </c>
      <c r="Z752" s="120" t="s">
        <v>22</v>
      </c>
      <c r="AA752" s="120" t="s">
        <v>229</v>
      </c>
      <c r="AB752" s="120" t="s">
        <v>230</v>
      </c>
      <c r="AC752" s="120" t="s">
        <v>231</v>
      </c>
      <c r="AD752" s="121" t="str">
        <f t="shared" si="108"/>
        <v>INDONESIA</v>
      </c>
      <c r="AE752" s="97" t="s">
        <v>2526</v>
      </c>
      <c r="AF752" s="122" t="s">
        <v>233</v>
      </c>
      <c r="AG752" s="142" t="s">
        <v>166</v>
      </c>
      <c r="AH752" s="142" t="s">
        <v>203</v>
      </c>
      <c r="AI752" s="64">
        <f t="shared" si="103"/>
        <v>3</v>
      </c>
      <c r="AJ752" s="64"/>
      <c r="AK752" s="142"/>
      <c r="AL752" s="207"/>
      <c r="AM752" s="207"/>
      <c r="AN752" s="124">
        <f t="shared" si="110"/>
        <v>0</v>
      </c>
      <c r="AO752" s="239"/>
      <c r="AP752" s="239"/>
      <c r="AQ752" s="239"/>
      <c r="AR752" s="239"/>
      <c r="AS752" s="239"/>
      <c r="AT752" s="239"/>
      <c r="AU752" s="239"/>
      <c r="AV752" s="239"/>
      <c r="AW752" s="239"/>
      <c r="AX752" s="239"/>
      <c r="AY752" s="70">
        <f t="shared" si="114"/>
        <v>0</v>
      </c>
      <c r="BA752" s="121"/>
    </row>
    <row r="753" spans="1:53">
      <c r="B753">
        <v>716</v>
      </c>
      <c r="C753">
        <v>37</v>
      </c>
      <c r="E753" s="121">
        <v>4</v>
      </c>
      <c r="F753" s="88" t="s">
        <v>2630</v>
      </c>
      <c r="G753" s="89" t="s">
        <v>2631</v>
      </c>
      <c r="H753" s="90" t="s">
        <v>16</v>
      </c>
      <c r="I753" s="91" t="str">
        <f t="shared" si="112"/>
        <v>PEREMPUAN</v>
      </c>
      <c r="J753" s="64" t="s">
        <v>1500</v>
      </c>
      <c r="K753" s="92">
        <v>33308</v>
      </c>
      <c r="L753" s="93">
        <f t="shared" ca="1" si="113"/>
        <v>29</v>
      </c>
      <c r="M753" s="64" t="s">
        <v>253</v>
      </c>
      <c r="N753" s="94" t="s">
        <v>220</v>
      </c>
      <c r="O753" s="64" t="str">
        <f t="shared" si="107"/>
        <v>ISLAM</v>
      </c>
      <c r="P753" s="64" t="s">
        <v>254</v>
      </c>
      <c r="Q753" s="64" t="s">
        <v>255</v>
      </c>
      <c r="R753" s="95">
        <v>4</v>
      </c>
      <c r="S753" s="64" t="s">
        <v>344</v>
      </c>
      <c r="T753" s="64" t="s">
        <v>266</v>
      </c>
      <c r="U753" s="64" t="s">
        <v>2625</v>
      </c>
      <c r="V753" s="64" t="s">
        <v>2623</v>
      </c>
      <c r="W753" s="96" t="s">
        <v>2622</v>
      </c>
      <c r="X753" s="64" t="s">
        <v>2623</v>
      </c>
      <c r="Y753" s="229" t="s">
        <v>2525</v>
      </c>
      <c r="Z753" s="64" t="s">
        <v>22</v>
      </c>
      <c r="AA753" s="64" t="s">
        <v>229</v>
      </c>
      <c r="AB753" s="64" t="s">
        <v>230</v>
      </c>
      <c r="AC753" s="64" t="s">
        <v>231</v>
      </c>
      <c r="AD753" t="str">
        <f t="shared" si="108"/>
        <v>INDONESIA</v>
      </c>
      <c r="AE753" s="122" t="s">
        <v>2526</v>
      </c>
      <c r="AF753" s="97" t="s">
        <v>233</v>
      </c>
      <c r="AG753" s="142" t="s">
        <v>166</v>
      </c>
      <c r="AH753" s="142"/>
      <c r="AI753" s="64">
        <f t="shared" si="103"/>
        <v>3</v>
      </c>
      <c r="AJ753" s="64"/>
      <c r="AK753" s="142"/>
      <c r="AN753" s="124">
        <f t="shared" si="110"/>
        <v>0</v>
      </c>
      <c r="AY753" s="70">
        <f t="shared" si="114"/>
        <v>0</v>
      </c>
    </row>
    <row r="754" spans="1:53">
      <c r="B754">
        <v>717</v>
      </c>
      <c r="C754">
        <v>38</v>
      </c>
      <c r="D754">
        <v>9</v>
      </c>
      <c r="E754" s="99">
        <v>1</v>
      </c>
      <c r="F754" s="100" t="s">
        <v>2632</v>
      </c>
      <c r="G754" s="101" t="s">
        <v>2633</v>
      </c>
      <c r="H754" s="102" t="s">
        <v>16</v>
      </c>
      <c r="I754" s="103" t="str">
        <f t="shared" si="112"/>
        <v>PEREMPUAN</v>
      </c>
      <c r="J754" s="104" t="s">
        <v>244</v>
      </c>
      <c r="K754" s="105">
        <v>19211</v>
      </c>
      <c r="L754" s="106">
        <f t="shared" ca="1" si="113"/>
        <v>67</v>
      </c>
      <c r="M754" s="104" t="s">
        <v>253</v>
      </c>
      <c r="N754" s="107" t="s">
        <v>220</v>
      </c>
      <c r="O754" s="104" t="str">
        <f t="shared" si="107"/>
        <v>ISLAM</v>
      </c>
      <c r="P754" s="104" t="s">
        <v>2634</v>
      </c>
      <c r="Q754" s="104" t="s">
        <v>222</v>
      </c>
      <c r="R754" s="108">
        <v>1</v>
      </c>
      <c r="S754" s="104" t="s">
        <v>289</v>
      </c>
      <c r="T754" s="104" t="s">
        <v>246</v>
      </c>
      <c r="U754" s="104" t="s">
        <v>2635</v>
      </c>
      <c r="V754" s="104" t="s">
        <v>2636</v>
      </c>
      <c r="W754" s="109" t="s">
        <v>2637</v>
      </c>
      <c r="X754" s="104" t="s">
        <v>2638</v>
      </c>
      <c r="Y754" s="235" t="s">
        <v>2525</v>
      </c>
      <c r="Z754" s="104" t="s">
        <v>22</v>
      </c>
      <c r="AA754" s="104" t="s">
        <v>229</v>
      </c>
      <c r="AB754" s="104" t="s">
        <v>230</v>
      </c>
      <c r="AC754" s="104" t="s">
        <v>231</v>
      </c>
      <c r="AD754" s="99" t="str">
        <f t="shared" si="108"/>
        <v>INDONESIA</v>
      </c>
      <c r="AE754" s="97" t="s">
        <v>2526</v>
      </c>
      <c r="AF754" s="404" t="s">
        <v>233</v>
      </c>
      <c r="AG754" s="142" t="s">
        <v>1685</v>
      </c>
      <c r="AH754" s="142" t="s">
        <v>203</v>
      </c>
      <c r="AI754" s="64" t="e">
        <f t="shared" si="103"/>
        <v>#N/A</v>
      </c>
      <c r="AJ754" s="64"/>
      <c r="AK754" s="142"/>
      <c r="AN754" s="124">
        <f t="shared" si="110"/>
        <v>0</v>
      </c>
      <c r="AY754" s="70">
        <f t="shared" si="114"/>
        <v>0</v>
      </c>
    </row>
    <row r="755" spans="1:53">
      <c r="B755">
        <v>718</v>
      </c>
      <c r="C755">
        <v>39</v>
      </c>
      <c r="E755" s="121">
        <v>3</v>
      </c>
      <c r="F755" s="127" t="s">
        <v>2639</v>
      </c>
      <c r="G755" s="128" t="s">
        <v>2247</v>
      </c>
      <c r="H755" s="129" t="s">
        <v>23</v>
      </c>
      <c r="I755" s="130" t="str">
        <f t="shared" si="112"/>
        <v>LAKI LAKI</v>
      </c>
      <c r="J755" s="131" t="s">
        <v>244</v>
      </c>
      <c r="K755" s="132">
        <v>28826</v>
      </c>
      <c r="L755" s="159">
        <f t="shared" ca="1" si="113"/>
        <v>41</v>
      </c>
      <c r="M755" s="131" t="s">
        <v>253</v>
      </c>
      <c r="N755" s="177" t="s">
        <v>220</v>
      </c>
      <c r="O755" s="131" t="str">
        <f t="shared" si="107"/>
        <v>ISLAM</v>
      </c>
      <c r="P755" s="131" t="s">
        <v>254</v>
      </c>
      <c r="Q755" s="131" t="s">
        <v>255</v>
      </c>
      <c r="R755" s="134">
        <v>4</v>
      </c>
      <c r="S755" s="131" t="s">
        <v>256</v>
      </c>
      <c r="T755" s="131" t="s">
        <v>283</v>
      </c>
      <c r="U755" s="131" t="s">
        <v>2633</v>
      </c>
      <c r="V755" s="131" t="s">
        <v>2638</v>
      </c>
      <c r="W755" s="135" t="s">
        <v>2637</v>
      </c>
      <c r="X755" s="131" t="s">
        <v>2638</v>
      </c>
      <c r="Y755" s="236" t="s">
        <v>2525</v>
      </c>
      <c r="Z755" s="131" t="s">
        <v>22</v>
      </c>
      <c r="AA755" s="131" t="s">
        <v>229</v>
      </c>
      <c r="AB755" s="131" t="s">
        <v>230</v>
      </c>
      <c r="AC755" s="131" t="s">
        <v>231</v>
      </c>
      <c r="AD755" s="126" t="str">
        <f t="shared" si="108"/>
        <v>INDONESIA</v>
      </c>
      <c r="AE755" s="122" t="s">
        <v>2526</v>
      </c>
      <c r="AF755" s="178" t="s">
        <v>233</v>
      </c>
      <c r="AG755" s="142" t="s">
        <v>1685</v>
      </c>
      <c r="AH755" s="71" t="s">
        <v>203</v>
      </c>
      <c r="AI755" s="64">
        <f t="shared" si="103"/>
        <v>3</v>
      </c>
      <c r="AJ755" s="64"/>
      <c r="AK755" s="142"/>
      <c r="AL755" s="207"/>
      <c r="AM755" s="207"/>
      <c r="AN755" s="124">
        <f t="shared" si="110"/>
        <v>0</v>
      </c>
      <c r="AO755" s="239"/>
      <c r="AP755" s="239"/>
      <c r="AQ755" s="239"/>
      <c r="AR755" s="239"/>
      <c r="AS755" s="239"/>
      <c r="AT755" s="239"/>
      <c r="AU755" s="239"/>
      <c r="AV755" s="239"/>
      <c r="AW755" s="239"/>
      <c r="AX755" s="239"/>
      <c r="AY755" s="70">
        <f t="shared" si="114"/>
        <v>0</v>
      </c>
      <c r="BA755" s="121"/>
    </row>
    <row r="756" spans="1:53">
      <c r="B756">
        <v>719</v>
      </c>
      <c r="C756">
        <v>40</v>
      </c>
      <c r="D756">
        <v>10</v>
      </c>
      <c r="E756" s="104">
        <v>1</v>
      </c>
      <c r="F756" s="143" t="s">
        <v>2640</v>
      </c>
      <c r="G756" s="144" t="s">
        <v>2641</v>
      </c>
      <c r="H756" s="145" t="s">
        <v>23</v>
      </c>
      <c r="I756" s="146" t="str">
        <f t="shared" si="112"/>
        <v>LAKI LAKI</v>
      </c>
      <c r="J756" s="120" t="s">
        <v>915</v>
      </c>
      <c r="K756" s="147">
        <v>29914</v>
      </c>
      <c r="L756" s="139">
        <f t="shared" ca="1" si="113"/>
        <v>38</v>
      </c>
      <c r="M756" s="120" t="s">
        <v>253</v>
      </c>
      <c r="N756" s="133" t="s">
        <v>220</v>
      </c>
      <c r="O756" s="120" t="str">
        <f t="shared" si="107"/>
        <v>ISLAM</v>
      </c>
      <c r="P756" s="120" t="s">
        <v>221</v>
      </c>
      <c r="Q756" s="120" t="s">
        <v>222</v>
      </c>
      <c r="R756" s="148">
        <v>1</v>
      </c>
      <c r="S756" s="120" t="s">
        <v>289</v>
      </c>
      <c r="T756" s="120" t="s">
        <v>283</v>
      </c>
      <c r="U756" s="120" t="s">
        <v>871</v>
      </c>
      <c r="V756" s="120" t="s">
        <v>2642</v>
      </c>
      <c r="W756" s="149" t="s">
        <v>2643</v>
      </c>
      <c r="X756" s="120" t="s">
        <v>2641</v>
      </c>
      <c r="Y756" s="238" t="s">
        <v>2525</v>
      </c>
      <c r="Z756" s="120" t="s">
        <v>22</v>
      </c>
      <c r="AA756" s="120" t="s">
        <v>229</v>
      </c>
      <c r="AB756" s="120" t="s">
        <v>230</v>
      </c>
      <c r="AC756" s="120" t="s">
        <v>231</v>
      </c>
      <c r="AD756" s="121" t="str">
        <f t="shared" si="108"/>
        <v>INDONESIA</v>
      </c>
      <c r="AE756" s="97" t="s">
        <v>2526</v>
      </c>
      <c r="AF756" s="97" t="s">
        <v>233</v>
      </c>
      <c r="AG756" s="111" t="s">
        <v>166</v>
      </c>
      <c r="AH756" s="111" t="s">
        <v>203</v>
      </c>
      <c r="AI756" s="64" t="e">
        <f t="shared" si="103"/>
        <v>#N/A</v>
      </c>
      <c r="AJ756" s="64"/>
      <c r="AK756" s="111"/>
      <c r="AN756" s="124">
        <f t="shared" si="110"/>
        <v>0</v>
      </c>
      <c r="AY756" s="70">
        <f t="shared" si="114"/>
        <v>0</v>
      </c>
    </row>
    <row r="757" spans="1:53" s="99" customFormat="1">
      <c r="A757"/>
      <c r="B757">
        <v>720</v>
      </c>
      <c r="C757">
        <v>41</v>
      </c>
      <c r="D757"/>
      <c r="E757" s="64">
        <v>2</v>
      </c>
      <c r="F757" s="98" t="s">
        <v>2644</v>
      </c>
      <c r="G757" s="89" t="s">
        <v>1129</v>
      </c>
      <c r="H757" s="90" t="s">
        <v>16</v>
      </c>
      <c r="I757" s="91" t="str">
        <f t="shared" si="112"/>
        <v>PEREMPUAN</v>
      </c>
      <c r="J757" s="64" t="s">
        <v>2645</v>
      </c>
      <c r="K757" s="92">
        <v>31908</v>
      </c>
      <c r="L757" s="93">
        <f t="shared" ca="1" si="113"/>
        <v>32</v>
      </c>
      <c r="M757" s="64" t="s">
        <v>253</v>
      </c>
      <c r="N757" s="94" t="s">
        <v>220</v>
      </c>
      <c r="O757" s="64" t="str">
        <f t="shared" si="107"/>
        <v>ISLAM</v>
      </c>
      <c r="P757" s="64" t="s">
        <v>221</v>
      </c>
      <c r="Q757" s="64" t="s">
        <v>245</v>
      </c>
      <c r="R757" s="95">
        <v>3</v>
      </c>
      <c r="S757" s="64" t="s">
        <v>223</v>
      </c>
      <c r="T757" s="64" t="s">
        <v>246</v>
      </c>
      <c r="U757" s="64" t="s">
        <v>2646</v>
      </c>
      <c r="V757" s="64" t="s">
        <v>2647</v>
      </c>
      <c r="W757" s="96" t="s">
        <v>2643</v>
      </c>
      <c r="X757" s="64" t="s">
        <v>2641</v>
      </c>
      <c r="Y757" s="229" t="s">
        <v>2525</v>
      </c>
      <c r="Z757" s="64" t="s">
        <v>22</v>
      </c>
      <c r="AA757" s="64" t="s">
        <v>229</v>
      </c>
      <c r="AB757" s="64" t="s">
        <v>230</v>
      </c>
      <c r="AC757" s="64" t="s">
        <v>231</v>
      </c>
      <c r="AD757" t="str">
        <f t="shared" si="108"/>
        <v>INDONESIA</v>
      </c>
      <c r="AE757" s="122" t="s">
        <v>2526</v>
      </c>
      <c r="AF757" s="122" t="s">
        <v>233</v>
      </c>
      <c r="AG757" s="120" t="s">
        <v>166</v>
      </c>
      <c r="AH757" s="111" t="s">
        <v>203</v>
      </c>
      <c r="AI757" s="64">
        <f t="shared" si="103"/>
        <v>2</v>
      </c>
      <c r="AJ757" s="64"/>
      <c r="AK757" s="104"/>
      <c r="AL757" s="124"/>
      <c r="AM757" s="124"/>
      <c r="AN757" s="124">
        <f t="shared" si="110"/>
        <v>0</v>
      </c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70">
        <f t="shared" si="114"/>
        <v>0</v>
      </c>
      <c r="AZ757" s="71"/>
    </row>
    <row r="758" spans="1:53">
      <c r="B758">
        <v>721</v>
      </c>
      <c r="C758">
        <v>42</v>
      </c>
      <c r="E758" s="64">
        <v>3</v>
      </c>
      <c r="F758" s="98" t="s">
        <v>2648</v>
      </c>
      <c r="G758" s="89" t="s">
        <v>2649</v>
      </c>
      <c r="H758" s="90" t="s">
        <v>23</v>
      </c>
      <c r="I758" s="91" t="str">
        <f t="shared" si="112"/>
        <v>LAKI LAKI</v>
      </c>
      <c r="J758" s="64" t="s">
        <v>230</v>
      </c>
      <c r="K758" s="92">
        <v>39337</v>
      </c>
      <c r="L758" s="93">
        <f t="shared" ca="1" si="113"/>
        <v>12</v>
      </c>
      <c r="M758" s="64" t="s">
        <v>253</v>
      </c>
      <c r="N758" s="94" t="s">
        <v>220</v>
      </c>
      <c r="O758" s="64" t="str">
        <f t="shared" si="107"/>
        <v>ISLAM</v>
      </c>
      <c r="P758" s="64" t="s">
        <v>254</v>
      </c>
      <c r="Q758" s="64" t="s">
        <v>255</v>
      </c>
      <c r="R758" s="95">
        <v>4</v>
      </c>
      <c r="S758" s="64" t="s">
        <v>369</v>
      </c>
      <c r="T758" s="64" t="s">
        <v>266</v>
      </c>
      <c r="U758" s="64" t="s">
        <v>1129</v>
      </c>
      <c r="V758" s="64" t="s">
        <v>2641</v>
      </c>
      <c r="W758" s="96" t="s">
        <v>2643</v>
      </c>
      <c r="X758" s="64" t="s">
        <v>2641</v>
      </c>
      <c r="Y758" s="229" t="s">
        <v>2525</v>
      </c>
      <c r="Z758" s="64" t="s">
        <v>22</v>
      </c>
      <c r="AA758" s="64" t="s">
        <v>229</v>
      </c>
      <c r="AB758" s="64" t="s">
        <v>230</v>
      </c>
      <c r="AC758" s="64" t="s">
        <v>231</v>
      </c>
      <c r="AD758" t="str">
        <f t="shared" si="108"/>
        <v>INDONESIA</v>
      </c>
      <c r="AE758" s="97" t="s">
        <v>2526</v>
      </c>
      <c r="AF758" s="97" t="s">
        <v>233</v>
      </c>
      <c r="AG758" s="111" t="s">
        <v>166</v>
      </c>
      <c r="AH758" s="111"/>
      <c r="AI758" s="64">
        <f t="shared" si="103"/>
        <v>3</v>
      </c>
      <c r="AJ758" s="64"/>
      <c r="AK758" s="111"/>
      <c r="AN758" s="124">
        <f t="shared" si="110"/>
        <v>0</v>
      </c>
      <c r="AY758" s="70">
        <f t="shared" si="114"/>
        <v>0</v>
      </c>
    </row>
    <row r="759" spans="1:53">
      <c r="A759" s="121"/>
      <c r="B759">
        <v>722</v>
      </c>
      <c r="C759">
        <v>43</v>
      </c>
      <c r="E759">
        <v>4</v>
      </c>
      <c r="F759" s="98" t="s">
        <v>2650</v>
      </c>
      <c r="G759" s="89" t="s">
        <v>2651</v>
      </c>
      <c r="H759" s="90" t="s">
        <v>16</v>
      </c>
      <c r="I759" s="91" t="s">
        <v>45</v>
      </c>
      <c r="J759" s="64" t="s">
        <v>229</v>
      </c>
      <c r="K759" s="92">
        <v>41128</v>
      </c>
      <c r="L759" s="93">
        <f t="shared" ca="1" si="113"/>
        <v>7</v>
      </c>
      <c r="M759" s="64"/>
      <c r="N759" s="94" t="s">
        <v>220</v>
      </c>
      <c r="O759" s="64" t="str">
        <f t="shared" si="107"/>
        <v>ISLAM</v>
      </c>
      <c r="P759" s="64" t="s">
        <v>254</v>
      </c>
      <c r="Q759" s="64" t="s">
        <v>255</v>
      </c>
      <c r="R759" s="95"/>
      <c r="S759" s="64" t="s">
        <v>265</v>
      </c>
      <c r="T759" s="64" t="s">
        <v>270</v>
      </c>
      <c r="U759" s="64"/>
      <c r="V759" s="64"/>
      <c r="W759" s="96" t="s">
        <v>2643</v>
      </c>
      <c r="X759" s="64" t="s">
        <v>2641</v>
      </c>
      <c r="Y759" s="229" t="s">
        <v>2525</v>
      </c>
      <c r="Z759" s="64"/>
      <c r="AA759" s="64"/>
      <c r="AB759" s="64"/>
      <c r="AC759" s="64"/>
      <c r="AD759" t="str">
        <f t="shared" si="108"/>
        <v>INDONESIA</v>
      </c>
      <c r="AE759" s="122" t="s">
        <v>2526</v>
      </c>
      <c r="AF759" s="97" t="s">
        <v>233</v>
      </c>
      <c r="AG759" s="111" t="s">
        <v>166</v>
      </c>
      <c r="AH759" s="111"/>
      <c r="AI759" s="64">
        <f t="shared" si="103"/>
        <v>3</v>
      </c>
      <c r="AJ759" s="64"/>
      <c r="AK759" s="111"/>
      <c r="AL759" s="207"/>
      <c r="AM759" s="207"/>
      <c r="AN759" s="124">
        <f t="shared" si="110"/>
        <v>0</v>
      </c>
      <c r="AO759" s="239"/>
      <c r="AP759" s="239"/>
      <c r="AQ759" s="239"/>
      <c r="AR759" s="239"/>
      <c r="AS759" s="239"/>
      <c r="AT759" s="239"/>
      <c r="AU759" s="239"/>
      <c r="AV759" s="239"/>
      <c r="AW759" s="239"/>
      <c r="AX759" s="239"/>
      <c r="AY759" s="70">
        <f t="shared" si="114"/>
        <v>0</v>
      </c>
      <c r="BA759" s="121"/>
    </row>
    <row r="760" spans="1:53">
      <c r="B760">
        <v>723</v>
      </c>
      <c r="C760">
        <v>44</v>
      </c>
      <c r="D760">
        <v>11</v>
      </c>
      <c r="E760" s="99">
        <v>1</v>
      </c>
      <c r="F760" s="100" t="s">
        <v>2652</v>
      </c>
      <c r="G760" s="101" t="s">
        <v>362</v>
      </c>
      <c r="H760" s="102" t="s">
        <v>23</v>
      </c>
      <c r="I760" s="103" t="str">
        <f t="shared" si="112"/>
        <v>LAKI LAKI</v>
      </c>
      <c r="J760" s="104" t="s">
        <v>297</v>
      </c>
      <c r="K760" s="105">
        <v>23781</v>
      </c>
      <c r="L760" s="106">
        <f t="shared" ca="1" si="113"/>
        <v>55</v>
      </c>
      <c r="M760" s="104" t="s">
        <v>476</v>
      </c>
      <c r="N760" s="107" t="s">
        <v>220</v>
      </c>
      <c r="O760" s="104" t="str">
        <f t="shared" si="107"/>
        <v>ISLAM</v>
      </c>
      <c r="P760" s="104" t="s">
        <v>221</v>
      </c>
      <c r="Q760" s="104" t="s">
        <v>222</v>
      </c>
      <c r="R760" s="108">
        <v>1</v>
      </c>
      <c r="S760" s="104" t="s">
        <v>256</v>
      </c>
      <c r="T760" s="104" t="s">
        <v>283</v>
      </c>
      <c r="U760" s="104" t="s">
        <v>851</v>
      </c>
      <c r="V760" s="104" t="s">
        <v>1599</v>
      </c>
      <c r="W760" s="109" t="s">
        <v>2653</v>
      </c>
      <c r="X760" s="104" t="s">
        <v>362</v>
      </c>
      <c r="Y760" s="235" t="s">
        <v>2525</v>
      </c>
      <c r="Z760" s="104" t="s">
        <v>22</v>
      </c>
      <c r="AA760" s="104" t="s">
        <v>229</v>
      </c>
      <c r="AB760" s="104" t="s">
        <v>230</v>
      </c>
      <c r="AC760" s="104" t="s">
        <v>231</v>
      </c>
      <c r="AD760" s="99" t="str">
        <f t="shared" si="108"/>
        <v>INDONESIA</v>
      </c>
      <c r="AE760" s="97" t="s">
        <v>2526</v>
      </c>
      <c r="AF760" s="97" t="s">
        <v>233</v>
      </c>
      <c r="AG760" s="142" t="s">
        <v>166</v>
      </c>
      <c r="AH760" s="142" t="s">
        <v>203</v>
      </c>
      <c r="AI760" s="64" t="e">
        <f t="shared" si="103"/>
        <v>#N/A</v>
      </c>
      <c r="AJ760" s="64"/>
      <c r="AK760" s="142"/>
      <c r="AN760" s="124">
        <f t="shared" si="110"/>
        <v>0</v>
      </c>
      <c r="AY760" s="70">
        <f t="shared" si="114"/>
        <v>0</v>
      </c>
    </row>
    <row r="761" spans="1:53">
      <c r="B761">
        <v>724</v>
      </c>
      <c r="C761">
        <v>45</v>
      </c>
      <c r="E761">
        <v>2</v>
      </c>
      <c r="F761" s="143" t="s">
        <v>2654</v>
      </c>
      <c r="G761" s="144" t="s">
        <v>2646</v>
      </c>
      <c r="H761" s="145" t="s">
        <v>16</v>
      </c>
      <c r="I761" s="146" t="str">
        <f t="shared" si="112"/>
        <v>PEREMPUAN</v>
      </c>
      <c r="J761" s="120" t="s">
        <v>297</v>
      </c>
      <c r="K761" s="147">
        <v>24659</v>
      </c>
      <c r="L761" s="139">
        <f t="shared" ca="1" si="113"/>
        <v>52</v>
      </c>
      <c r="M761" s="120" t="s">
        <v>253</v>
      </c>
      <c r="N761" s="133" t="s">
        <v>220</v>
      </c>
      <c r="O761" s="120" t="str">
        <f t="shared" si="107"/>
        <v>ISLAM</v>
      </c>
      <c r="P761" s="120" t="s">
        <v>221</v>
      </c>
      <c r="Q761" s="120" t="s">
        <v>245</v>
      </c>
      <c r="R761" s="148">
        <v>3</v>
      </c>
      <c r="S761" s="120" t="s">
        <v>256</v>
      </c>
      <c r="T761" s="120" t="s">
        <v>246</v>
      </c>
      <c r="U761" s="120" t="s">
        <v>338</v>
      </c>
      <c r="V761" s="120" t="s">
        <v>339</v>
      </c>
      <c r="W761" s="149" t="s">
        <v>2653</v>
      </c>
      <c r="X761" s="120" t="s">
        <v>362</v>
      </c>
      <c r="Y761" s="238" t="s">
        <v>2525</v>
      </c>
      <c r="Z761" s="120" t="s">
        <v>22</v>
      </c>
      <c r="AA761" s="120" t="s">
        <v>229</v>
      </c>
      <c r="AB761" s="120" t="s">
        <v>230</v>
      </c>
      <c r="AC761" s="120" t="s">
        <v>231</v>
      </c>
      <c r="AD761" s="121" t="str">
        <f t="shared" si="108"/>
        <v>INDONESIA</v>
      </c>
      <c r="AE761" s="122" t="s">
        <v>2526</v>
      </c>
      <c r="AF761" s="122" t="s">
        <v>233</v>
      </c>
      <c r="AG761" s="142" t="s">
        <v>166</v>
      </c>
      <c r="AH761" s="142" t="s">
        <v>203</v>
      </c>
      <c r="AI761" s="64">
        <f t="shared" si="103"/>
        <v>2</v>
      </c>
      <c r="AJ761" s="64"/>
      <c r="AK761" s="142"/>
      <c r="AN761" s="124">
        <f t="shared" si="110"/>
        <v>0</v>
      </c>
      <c r="AY761" s="70">
        <f t="shared" si="114"/>
        <v>0</v>
      </c>
    </row>
    <row r="762" spans="1:53">
      <c r="B762">
        <v>725</v>
      </c>
      <c r="C762">
        <v>46</v>
      </c>
      <c r="E762">
        <v>3</v>
      </c>
      <c r="F762" s="88" t="s">
        <v>2655</v>
      </c>
      <c r="G762" s="89" t="s">
        <v>2656</v>
      </c>
      <c r="H762" s="90" t="s">
        <v>23</v>
      </c>
      <c r="I762" s="91" t="str">
        <f t="shared" si="112"/>
        <v>LAKI LAKI</v>
      </c>
      <c r="J762" s="64" t="s">
        <v>2657</v>
      </c>
      <c r="K762" s="92">
        <v>37564</v>
      </c>
      <c r="L762" s="93">
        <f t="shared" ca="1" si="113"/>
        <v>17</v>
      </c>
      <c r="M762" s="64" t="s">
        <v>253</v>
      </c>
      <c r="N762" s="94" t="s">
        <v>220</v>
      </c>
      <c r="O762" s="64" t="str">
        <f t="shared" si="107"/>
        <v>ISLAM</v>
      </c>
      <c r="P762" s="64" t="s">
        <v>254</v>
      </c>
      <c r="Q762" s="64" t="s">
        <v>255</v>
      </c>
      <c r="R762" s="95">
        <v>4</v>
      </c>
      <c r="S762" s="64" t="s">
        <v>262</v>
      </c>
      <c r="T762" s="64" t="s">
        <v>266</v>
      </c>
      <c r="U762" s="64" t="s">
        <v>2646</v>
      </c>
      <c r="V762" s="64" t="s">
        <v>362</v>
      </c>
      <c r="W762" s="96" t="s">
        <v>2653</v>
      </c>
      <c r="X762" s="64" t="s">
        <v>362</v>
      </c>
      <c r="Y762" s="229" t="s">
        <v>2525</v>
      </c>
      <c r="Z762" s="64" t="s">
        <v>22</v>
      </c>
      <c r="AA762" s="64" t="s">
        <v>229</v>
      </c>
      <c r="AB762" s="64" t="s">
        <v>230</v>
      </c>
      <c r="AC762" s="64" t="s">
        <v>231</v>
      </c>
      <c r="AD762" t="str">
        <f t="shared" si="108"/>
        <v>INDONESIA</v>
      </c>
      <c r="AE762" s="97" t="s">
        <v>2526</v>
      </c>
      <c r="AF762" s="122" t="s">
        <v>233</v>
      </c>
      <c r="AG762" s="142" t="s">
        <v>166</v>
      </c>
      <c r="AH762" s="142"/>
      <c r="AI762" s="64">
        <f t="shared" si="103"/>
        <v>3</v>
      </c>
      <c r="AJ762" s="64"/>
      <c r="AK762" s="142"/>
      <c r="AN762" s="124">
        <f t="shared" si="110"/>
        <v>0</v>
      </c>
      <c r="AY762" s="70">
        <f t="shared" si="114"/>
        <v>0</v>
      </c>
    </row>
    <row r="763" spans="1:53">
      <c r="B763">
        <v>726</v>
      </c>
      <c r="C763">
        <v>47</v>
      </c>
      <c r="D763">
        <v>12</v>
      </c>
      <c r="E763" s="99">
        <v>1</v>
      </c>
      <c r="F763" s="100" t="s">
        <v>2658</v>
      </c>
      <c r="G763" s="101" t="s">
        <v>2659</v>
      </c>
      <c r="H763" s="102" t="s">
        <v>16</v>
      </c>
      <c r="I763" s="103" t="str">
        <f t="shared" si="112"/>
        <v>PEREMPUAN</v>
      </c>
      <c r="J763" s="104" t="s">
        <v>452</v>
      </c>
      <c r="K763" s="105">
        <v>17039</v>
      </c>
      <c r="L763" s="93">
        <f t="shared" ca="1" si="113"/>
        <v>73</v>
      </c>
      <c r="M763" s="104" t="s">
        <v>253</v>
      </c>
      <c r="N763" s="107" t="s">
        <v>220</v>
      </c>
      <c r="O763" s="104" t="str">
        <f t="shared" si="107"/>
        <v>ISLAM</v>
      </c>
      <c r="P763" s="104" t="s">
        <v>2634</v>
      </c>
      <c r="Q763" s="104" t="s">
        <v>222</v>
      </c>
      <c r="R763" s="108">
        <v>1</v>
      </c>
      <c r="S763" s="104" t="s">
        <v>256</v>
      </c>
      <c r="T763" s="104" t="s">
        <v>283</v>
      </c>
      <c r="U763" s="104" t="s">
        <v>2660</v>
      </c>
      <c r="V763" s="104" t="s">
        <v>2661</v>
      </c>
      <c r="W763" s="109" t="s">
        <v>2662</v>
      </c>
      <c r="X763" s="104" t="s">
        <v>2659</v>
      </c>
      <c r="Y763" s="235" t="s">
        <v>2525</v>
      </c>
      <c r="Z763" s="104" t="s">
        <v>22</v>
      </c>
      <c r="AA763" s="104" t="s">
        <v>229</v>
      </c>
      <c r="AB763" s="104" t="s">
        <v>230</v>
      </c>
      <c r="AC763" s="104" t="s">
        <v>231</v>
      </c>
      <c r="AD763" s="99" t="str">
        <f t="shared" si="108"/>
        <v>INDONESIA</v>
      </c>
      <c r="AE763" s="122" t="s">
        <v>2526</v>
      </c>
      <c r="AF763" s="110" t="s">
        <v>233</v>
      </c>
      <c r="AG763" s="142" t="s">
        <v>455</v>
      </c>
      <c r="AH763" s="142" t="s">
        <v>203</v>
      </c>
      <c r="AI763" s="64" t="e">
        <f t="shared" si="103"/>
        <v>#N/A</v>
      </c>
      <c r="AJ763" s="64"/>
      <c r="AK763" s="142"/>
      <c r="AN763" s="124">
        <f t="shared" si="110"/>
        <v>0</v>
      </c>
      <c r="AY763" s="70">
        <f t="shared" si="114"/>
        <v>0</v>
      </c>
    </row>
    <row r="764" spans="1:53">
      <c r="B764">
        <v>727</v>
      </c>
      <c r="C764">
        <v>48</v>
      </c>
      <c r="E764" s="121">
        <v>2</v>
      </c>
      <c r="F764" s="405" t="s">
        <v>2662</v>
      </c>
      <c r="G764" s="144" t="s">
        <v>2663</v>
      </c>
      <c r="H764" s="145" t="s">
        <v>23</v>
      </c>
      <c r="I764" s="146" t="str">
        <f t="shared" si="112"/>
        <v>LAKI LAKI</v>
      </c>
      <c r="J764" s="406" t="s">
        <v>288</v>
      </c>
      <c r="K764" s="147">
        <v>27186</v>
      </c>
      <c r="L764" s="139">
        <f t="shared" ca="1" si="113"/>
        <v>45</v>
      </c>
      <c r="M764" s="120"/>
      <c r="N764" s="187" t="s">
        <v>220</v>
      </c>
      <c r="O764" s="120" t="str">
        <f t="shared" si="107"/>
        <v>ISLAM</v>
      </c>
      <c r="P764" s="120" t="s">
        <v>254</v>
      </c>
      <c r="Q764" s="120" t="s">
        <v>1845</v>
      </c>
      <c r="R764" s="148">
        <v>9</v>
      </c>
      <c r="S764" s="120" t="s">
        <v>256</v>
      </c>
      <c r="T764" s="120" t="s">
        <v>283</v>
      </c>
      <c r="U764" s="120"/>
      <c r="V764" s="120"/>
      <c r="W764" s="149" t="s">
        <v>2662</v>
      </c>
      <c r="X764" s="120" t="s">
        <v>2659</v>
      </c>
      <c r="Y764" s="238" t="s">
        <v>2525</v>
      </c>
      <c r="Z764" s="120" t="s">
        <v>22</v>
      </c>
      <c r="AA764" s="120" t="s">
        <v>229</v>
      </c>
      <c r="AB764" s="120" t="s">
        <v>230</v>
      </c>
      <c r="AC764" s="120" t="s">
        <v>231</v>
      </c>
      <c r="AD764" s="121" t="str">
        <f t="shared" si="108"/>
        <v>INDONESIA</v>
      </c>
      <c r="AE764" s="97" t="s">
        <v>2526</v>
      </c>
      <c r="AF764" s="97" t="s">
        <v>233</v>
      </c>
      <c r="AG764" s="142" t="s">
        <v>288</v>
      </c>
      <c r="AH764" s="142"/>
      <c r="AI764" s="64" t="e">
        <f t="shared" si="103"/>
        <v>#N/A</v>
      </c>
      <c r="AJ764" s="64"/>
      <c r="AK764" s="142"/>
      <c r="AN764" s="124">
        <f t="shared" si="110"/>
        <v>0</v>
      </c>
      <c r="AY764" s="70">
        <f t="shared" si="114"/>
        <v>0</v>
      </c>
    </row>
    <row r="765" spans="1:53" s="99" customFormat="1">
      <c r="A765"/>
      <c r="B765">
        <v>728</v>
      </c>
      <c r="C765">
        <v>49</v>
      </c>
      <c r="D765">
        <v>13</v>
      </c>
      <c r="E765" s="99">
        <v>1</v>
      </c>
      <c r="F765" s="143" t="s">
        <v>2664</v>
      </c>
      <c r="G765" s="101" t="s">
        <v>2665</v>
      </c>
      <c r="H765" s="102" t="s">
        <v>23</v>
      </c>
      <c r="I765" s="103" t="str">
        <f t="shared" si="112"/>
        <v>LAKI LAKI</v>
      </c>
      <c r="J765" s="104" t="s">
        <v>288</v>
      </c>
      <c r="K765" s="105">
        <v>24522</v>
      </c>
      <c r="L765" s="106">
        <f t="shared" ca="1" si="113"/>
        <v>53</v>
      </c>
      <c r="M765" s="104" t="s">
        <v>253</v>
      </c>
      <c r="N765" s="107" t="s">
        <v>220</v>
      </c>
      <c r="O765" s="104" t="str">
        <f t="shared" si="107"/>
        <v>ISLAM</v>
      </c>
      <c r="P765" s="104" t="s">
        <v>221</v>
      </c>
      <c r="Q765" s="104" t="s">
        <v>222</v>
      </c>
      <c r="R765" s="108">
        <v>1</v>
      </c>
      <c r="S765" s="104" t="s">
        <v>223</v>
      </c>
      <c r="T765" s="104" t="s">
        <v>283</v>
      </c>
      <c r="U765" s="104" t="s">
        <v>2659</v>
      </c>
      <c r="V765" s="104" t="s">
        <v>2666</v>
      </c>
      <c r="W765" s="109" t="s">
        <v>2667</v>
      </c>
      <c r="X765" s="104" t="s">
        <v>2665</v>
      </c>
      <c r="Y765" s="235" t="s">
        <v>2525</v>
      </c>
      <c r="Z765" s="104" t="s">
        <v>22</v>
      </c>
      <c r="AA765" s="104" t="s">
        <v>229</v>
      </c>
      <c r="AB765" s="104" t="s">
        <v>230</v>
      </c>
      <c r="AC765" s="104" t="s">
        <v>231</v>
      </c>
      <c r="AD765" s="99" t="str">
        <f t="shared" si="108"/>
        <v>INDONESIA</v>
      </c>
      <c r="AE765" s="122" t="s">
        <v>2526</v>
      </c>
      <c r="AF765" s="110" t="s">
        <v>233</v>
      </c>
      <c r="AG765" s="104" t="s">
        <v>455</v>
      </c>
      <c r="AH765" s="111" t="s">
        <v>203</v>
      </c>
      <c r="AI765" s="64" t="e">
        <f t="shared" si="103"/>
        <v>#N/A</v>
      </c>
      <c r="AJ765" s="64"/>
      <c r="AK765" s="104"/>
      <c r="AL765" s="124"/>
      <c r="AM765" s="124"/>
      <c r="AN765" s="124">
        <f t="shared" si="110"/>
        <v>0</v>
      </c>
      <c r="AO765" s="125"/>
      <c r="AP765" s="125"/>
      <c r="AQ765" s="125"/>
      <c r="AR765" s="125"/>
      <c r="AS765" s="125"/>
      <c r="AT765" s="125"/>
      <c r="AU765" s="125"/>
      <c r="AV765" s="125"/>
      <c r="AW765" s="125"/>
      <c r="AX765" s="125"/>
      <c r="AY765" s="70">
        <f t="shared" si="114"/>
        <v>0</v>
      </c>
      <c r="AZ765" s="71"/>
    </row>
    <row r="766" spans="1:53">
      <c r="B766">
        <v>729</v>
      </c>
      <c r="C766">
        <v>50</v>
      </c>
      <c r="E766">
        <v>2</v>
      </c>
      <c r="F766" s="88" t="s">
        <v>2668</v>
      </c>
      <c r="G766" s="89" t="s">
        <v>2669</v>
      </c>
      <c r="H766" s="90" t="s">
        <v>16</v>
      </c>
      <c r="I766" s="91" t="str">
        <f t="shared" si="112"/>
        <v>PEREMPUAN</v>
      </c>
      <c r="J766" s="64" t="s">
        <v>288</v>
      </c>
      <c r="K766" s="92">
        <v>26775</v>
      </c>
      <c r="L766" s="93">
        <f t="shared" ca="1" si="113"/>
        <v>46</v>
      </c>
      <c r="M766" s="64" t="s">
        <v>253</v>
      </c>
      <c r="N766" s="94" t="s">
        <v>220</v>
      </c>
      <c r="O766" s="64" t="str">
        <f t="shared" si="107"/>
        <v>ISLAM</v>
      </c>
      <c r="P766" s="64" t="s">
        <v>221</v>
      </c>
      <c r="Q766" s="64" t="s">
        <v>245</v>
      </c>
      <c r="R766" s="95">
        <v>3</v>
      </c>
      <c r="S766" s="64" t="s">
        <v>223</v>
      </c>
      <c r="T766" s="64" t="s">
        <v>246</v>
      </c>
      <c r="U766" s="64" t="s">
        <v>2670</v>
      </c>
      <c r="V766" s="64" t="s">
        <v>2539</v>
      </c>
      <c r="W766" s="96" t="s">
        <v>2667</v>
      </c>
      <c r="X766" s="64" t="s">
        <v>2665</v>
      </c>
      <c r="Y766" s="229" t="s">
        <v>2525</v>
      </c>
      <c r="Z766" s="64" t="s">
        <v>22</v>
      </c>
      <c r="AA766" s="64" t="s">
        <v>229</v>
      </c>
      <c r="AB766" s="64" t="s">
        <v>230</v>
      </c>
      <c r="AC766" s="64" t="s">
        <v>231</v>
      </c>
      <c r="AD766" t="str">
        <f t="shared" si="108"/>
        <v>INDONESIA</v>
      </c>
      <c r="AE766" s="97" t="s">
        <v>2526</v>
      </c>
      <c r="AF766" s="122" t="s">
        <v>233</v>
      </c>
      <c r="AG766" s="111" t="s">
        <v>455</v>
      </c>
      <c r="AH766" s="111" t="s">
        <v>203</v>
      </c>
      <c r="AI766" s="64">
        <f t="shared" ref="AI766:AI830" si="115">VLOOKUP(Q766,SHDK,2,FALSE)</f>
        <v>2</v>
      </c>
      <c r="AJ766" s="64"/>
      <c r="AK766" s="111"/>
      <c r="AN766" s="124">
        <f t="shared" si="110"/>
        <v>0</v>
      </c>
      <c r="AY766" s="70">
        <f t="shared" si="114"/>
        <v>0</v>
      </c>
    </row>
    <row r="767" spans="1:53" s="99" customFormat="1">
      <c r="A767" s="121"/>
      <c r="B767">
        <v>730</v>
      </c>
      <c r="C767">
        <v>51</v>
      </c>
      <c r="D767"/>
      <c r="E767" s="121">
        <v>3</v>
      </c>
      <c r="F767" s="143" t="s">
        <v>2671</v>
      </c>
      <c r="G767" s="144" t="s">
        <v>2672</v>
      </c>
      <c r="H767" s="145" t="s">
        <v>16</v>
      </c>
      <c r="I767" s="146" t="str">
        <f t="shared" si="112"/>
        <v>PEREMPUAN</v>
      </c>
      <c r="J767" s="120" t="s">
        <v>288</v>
      </c>
      <c r="K767" s="147">
        <v>33755</v>
      </c>
      <c r="L767" s="139">
        <f t="shared" ca="1" si="113"/>
        <v>27</v>
      </c>
      <c r="M767" s="120" t="s">
        <v>253</v>
      </c>
      <c r="N767" s="133" t="s">
        <v>220</v>
      </c>
      <c r="O767" s="120" t="str">
        <f t="shared" si="107"/>
        <v>ISLAM</v>
      </c>
      <c r="P767" s="120" t="s">
        <v>254</v>
      </c>
      <c r="Q767" s="120" t="s">
        <v>255</v>
      </c>
      <c r="R767" s="148">
        <v>4</v>
      </c>
      <c r="S767" s="120" t="s">
        <v>344</v>
      </c>
      <c r="T767" s="120" t="s">
        <v>266</v>
      </c>
      <c r="U767" s="120" t="s">
        <v>2669</v>
      </c>
      <c r="V767" s="120" t="s">
        <v>2665</v>
      </c>
      <c r="W767" s="149" t="s">
        <v>2667</v>
      </c>
      <c r="X767" s="120" t="s">
        <v>2665</v>
      </c>
      <c r="Y767" s="238" t="s">
        <v>2525</v>
      </c>
      <c r="Z767" s="120" t="s">
        <v>22</v>
      </c>
      <c r="AA767" s="120" t="s">
        <v>229</v>
      </c>
      <c r="AB767" s="120" t="s">
        <v>230</v>
      </c>
      <c r="AC767" s="120" t="s">
        <v>231</v>
      </c>
      <c r="AD767" s="121" t="str">
        <f t="shared" si="108"/>
        <v>INDONESIA</v>
      </c>
      <c r="AE767" s="122" t="s">
        <v>2526</v>
      </c>
      <c r="AF767" s="122" t="s">
        <v>233</v>
      </c>
      <c r="AG767" s="120" t="s">
        <v>455</v>
      </c>
      <c r="AH767" s="120"/>
      <c r="AI767" s="64">
        <f t="shared" si="115"/>
        <v>3</v>
      </c>
      <c r="AJ767" s="64"/>
      <c r="AK767" s="104"/>
      <c r="AL767" s="124"/>
      <c r="AM767" s="124"/>
      <c r="AN767" s="124">
        <f t="shared" si="110"/>
        <v>0</v>
      </c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70">
        <f t="shared" si="114"/>
        <v>0</v>
      </c>
      <c r="AZ767" s="71"/>
    </row>
    <row r="768" spans="1:53">
      <c r="B768">
        <v>731</v>
      </c>
      <c r="C768">
        <v>52</v>
      </c>
      <c r="E768" s="71">
        <v>4</v>
      </c>
      <c r="F768" s="88" t="s">
        <v>2673</v>
      </c>
      <c r="G768" s="89" t="s">
        <v>2674</v>
      </c>
      <c r="H768" s="90" t="s">
        <v>16</v>
      </c>
      <c r="I768" s="91" t="str">
        <f t="shared" si="112"/>
        <v>PEREMPUAN</v>
      </c>
      <c r="J768" s="64" t="s">
        <v>230</v>
      </c>
      <c r="K768" s="92">
        <v>36138</v>
      </c>
      <c r="L768" s="93">
        <f t="shared" ca="1" si="113"/>
        <v>21</v>
      </c>
      <c r="M768" s="64" t="s">
        <v>253</v>
      </c>
      <c r="N768" s="94" t="s">
        <v>220</v>
      </c>
      <c r="O768" s="64" t="str">
        <f t="shared" si="107"/>
        <v>ISLAM</v>
      </c>
      <c r="P768" s="64" t="s">
        <v>254</v>
      </c>
      <c r="Q768" s="64" t="s">
        <v>255</v>
      </c>
      <c r="R768" s="95">
        <v>4</v>
      </c>
      <c r="S768" s="64" t="s">
        <v>344</v>
      </c>
      <c r="T768" s="64" t="s">
        <v>266</v>
      </c>
      <c r="U768" s="64" t="s">
        <v>2669</v>
      </c>
      <c r="V768" s="64" t="s">
        <v>2665</v>
      </c>
      <c r="W768" s="96" t="s">
        <v>2667</v>
      </c>
      <c r="X768" s="64" t="s">
        <v>2665</v>
      </c>
      <c r="Y768" s="229" t="s">
        <v>2525</v>
      </c>
      <c r="Z768" s="64" t="s">
        <v>22</v>
      </c>
      <c r="AA768" s="64" t="s">
        <v>229</v>
      </c>
      <c r="AB768" s="64" t="s">
        <v>230</v>
      </c>
      <c r="AC768" s="64" t="s">
        <v>231</v>
      </c>
      <c r="AD768" t="str">
        <f t="shared" si="108"/>
        <v>INDONESIA</v>
      </c>
      <c r="AE768" s="97" t="s">
        <v>2526</v>
      </c>
      <c r="AF768" s="97" t="s">
        <v>233</v>
      </c>
      <c r="AG768" s="111" t="s">
        <v>455</v>
      </c>
      <c r="AH768" s="111"/>
      <c r="AI768" s="64">
        <f t="shared" si="115"/>
        <v>3</v>
      </c>
      <c r="AJ768" s="64"/>
      <c r="AK768" s="111"/>
      <c r="AL768" s="207"/>
      <c r="AM768" s="207"/>
      <c r="AN768" s="124">
        <f t="shared" si="110"/>
        <v>0</v>
      </c>
      <c r="AO768" s="239"/>
      <c r="AP768" s="239"/>
      <c r="AQ768" s="239"/>
      <c r="AR768" s="239"/>
      <c r="AS768" s="239"/>
      <c r="AT768" s="239"/>
      <c r="AU768" s="239"/>
      <c r="AV768" s="239"/>
      <c r="AW768" s="239"/>
      <c r="AX768" s="239"/>
      <c r="AY768" s="70">
        <f t="shared" si="114"/>
        <v>0</v>
      </c>
      <c r="BA768" s="121"/>
    </row>
    <row r="769" spans="1:53">
      <c r="A769" s="121"/>
      <c r="B769">
        <v>732</v>
      </c>
      <c r="C769">
        <v>53</v>
      </c>
      <c r="D769">
        <v>14</v>
      </c>
      <c r="E769" s="99">
        <v>1</v>
      </c>
      <c r="F769" s="100" t="s">
        <v>2675</v>
      </c>
      <c r="G769" s="101" t="s">
        <v>2676</v>
      </c>
      <c r="H769" s="102" t="s">
        <v>23</v>
      </c>
      <c r="I769" s="103" t="str">
        <f>IF(H769="L","LAKI LAKI",IF(H769="P","PEREMPUAN",""))</f>
        <v>LAKI LAKI</v>
      </c>
      <c r="J769" s="104" t="s">
        <v>288</v>
      </c>
      <c r="K769" s="105">
        <v>26902</v>
      </c>
      <c r="L769" s="106">
        <f t="shared" ca="1" si="113"/>
        <v>46</v>
      </c>
      <c r="M769" s="104" t="s">
        <v>253</v>
      </c>
      <c r="N769" s="107" t="s">
        <v>220</v>
      </c>
      <c r="O769" s="104" t="str">
        <f>IF(N769="1","ISLAM",IF(N769="2","KRISTEN",""))</f>
        <v>ISLAM</v>
      </c>
      <c r="P769" s="104" t="s">
        <v>221</v>
      </c>
      <c r="Q769" s="104" t="s">
        <v>222</v>
      </c>
      <c r="R769" s="108">
        <v>1</v>
      </c>
      <c r="S769" s="104" t="s">
        <v>289</v>
      </c>
      <c r="T769" s="104" t="s">
        <v>283</v>
      </c>
      <c r="U769" s="104" t="s">
        <v>2659</v>
      </c>
      <c r="V769" s="104" t="s">
        <v>2666</v>
      </c>
      <c r="W769" s="109" t="s">
        <v>2677</v>
      </c>
      <c r="X769" s="104" t="s">
        <v>2676</v>
      </c>
      <c r="Y769" s="235" t="s">
        <v>2525</v>
      </c>
      <c r="Z769" s="104" t="s">
        <v>22</v>
      </c>
      <c r="AA769" s="104" t="s">
        <v>229</v>
      </c>
      <c r="AB769" s="104" t="s">
        <v>230</v>
      </c>
      <c r="AC769" s="104" t="s">
        <v>231</v>
      </c>
      <c r="AD769" s="99" t="str">
        <f>IF(H769="L","INDONESIA",IF(H769="P","INDONESIA",""))</f>
        <v>INDONESIA</v>
      </c>
      <c r="AE769" s="122" t="s">
        <v>2526</v>
      </c>
      <c r="AF769" s="110" t="s">
        <v>233</v>
      </c>
      <c r="AG769" s="142" t="s">
        <v>455</v>
      </c>
      <c r="AH769" s="142" t="s">
        <v>203</v>
      </c>
      <c r="AI769" s="64" t="e">
        <f t="shared" si="115"/>
        <v>#N/A</v>
      </c>
      <c r="AJ769" s="64"/>
      <c r="AK769" s="142"/>
      <c r="AL769" s="207"/>
      <c r="AM769" s="207"/>
      <c r="AN769" s="124"/>
      <c r="AO769" s="239"/>
      <c r="AP769" s="239"/>
      <c r="AQ769" s="239"/>
      <c r="AR769" s="239"/>
      <c r="AS769" s="239"/>
      <c r="AT769" s="239"/>
      <c r="AU769" s="239"/>
      <c r="AV769" s="239"/>
      <c r="AW769" s="239"/>
      <c r="AX769" s="239"/>
      <c r="BA769" s="121"/>
    </row>
    <row r="770" spans="1:53" s="99" customFormat="1">
      <c r="A770"/>
      <c r="B770">
        <v>733</v>
      </c>
      <c r="C770">
        <v>54</v>
      </c>
      <c r="D770"/>
      <c r="E770">
        <v>2</v>
      </c>
      <c r="F770" s="88" t="s">
        <v>2678</v>
      </c>
      <c r="G770" s="89" t="s">
        <v>2679</v>
      </c>
      <c r="H770" s="90" t="s">
        <v>16</v>
      </c>
      <c r="I770" s="91" t="str">
        <f t="shared" si="112"/>
        <v>PEREMPUAN</v>
      </c>
      <c r="J770" s="64" t="s">
        <v>2680</v>
      </c>
      <c r="K770" s="92">
        <v>27531</v>
      </c>
      <c r="L770" s="93">
        <f t="shared" ca="1" si="113"/>
        <v>44</v>
      </c>
      <c r="M770" s="64" t="s">
        <v>253</v>
      </c>
      <c r="N770" s="94" t="s">
        <v>220</v>
      </c>
      <c r="O770" s="64" t="str">
        <f t="shared" si="107"/>
        <v>ISLAM</v>
      </c>
      <c r="P770" s="64" t="s">
        <v>221</v>
      </c>
      <c r="Q770" s="64" t="s">
        <v>245</v>
      </c>
      <c r="R770" s="95">
        <v>3</v>
      </c>
      <c r="S770" s="64" t="s">
        <v>256</v>
      </c>
      <c r="T770" s="64" t="s">
        <v>246</v>
      </c>
      <c r="U770" s="64" t="s">
        <v>2681</v>
      </c>
      <c r="V770" s="64" t="s">
        <v>2682</v>
      </c>
      <c r="W770" s="96" t="s">
        <v>2677</v>
      </c>
      <c r="X770" s="64" t="s">
        <v>2676</v>
      </c>
      <c r="Y770" s="229" t="s">
        <v>2525</v>
      </c>
      <c r="Z770" s="64" t="s">
        <v>22</v>
      </c>
      <c r="AA770" s="64" t="s">
        <v>229</v>
      </c>
      <c r="AB770" s="64" t="s">
        <v>230</v>
      </c>
      <c r="AC770" s="64" t="s">
        <v>231</v>
      </c>
      <c r="AD770" t="str">
        <f t="shared" si="108"/>
        <v>INDONESIA</v>
      </c>
      <c r="AE770" s="97" t="s">
        <v>2526</v>
      </c>
      <c r="AF770" s="122" t="s">
        <v>233</v>
      </c>
      <c r="AG770" s="142" t="s">
        <v>455</v>
      </c>
      <c r="AH770" s="142" t="s">
        <v>203</v>
      </c>
      <c r="AI770" s="64">
        <f t="shared" si="115"/>
        <v>2</v>
      </c>
      <c r="AJ770" s="64"/>
      <c r="AK770" s="142"/>
      <c r="AL770" s="124"/>
      <c r="AM770" s="124"/>
      <c r="AN770" s="124">
        <f t="shared" si="110"/>
        <v>0</v>
      </c>
      <c r="AO770" s="125"/>
      <c r="AP770" s="125"/>
      <c r="AQ770" s="125"/>
      <c r="AR770" s="125"/>
      <c r="AS770" s="125"/>
      <c r="AT770" s="125"/>
      <c r="AU770" s="125"/>
      <c r="AV770" s="125"/>
      <c r="AW770" s="125"/>
      <c r="AX770" s="125"/>
      <c r="AY770" s="70">
        <f t="shared" si="114"/>
        <v>0</v>
      </c>
      <c r="AZ770" s="71"/>
    </row>
    <row r="771" spans="1:53">
      <c r="B771">
        <v>734</v>
      </c>
      <c r="C771">
        <v>55</v>
      </c>
      <c r="E771">
        <v>3</v>
      </c>
      <c r="F771" s="88" t="s">
        <v>2683</v>
      </c>
      <c r="G771" s="89" t="s">
        <v>2684</v>
      </c>
      <c r="H771" s="90" t="s">
        <v>23</v>
      </c>
      <c r="I771" s="91" t="str">
        <f t="shared" si="112"/>
        <v>LAKI LAKI</v>
      </c>
      <c r="J771" s="64" t="s">
        <v>2680</v>
      </c>
      <c r="K771" s="92">
        <v>35180</v>
      </c>
      <c r="L771" s="93">
        <f t="shared" ca="1" si="113"/>
        <v>23</v>
      </c>
      <c r="M771" s="64" t="s">
        <v>253</v>
      </c>
      <c r="N771" s="94" t="s">
        <v>220</v>
      </c>
      <c r="O771" s="64" t="str">
        <f t="shared" si="107"/>
        <v>ISLAM</v>
      </c>
      <c r="P771" s="64" t="s">
        <v>254</v>
      </c>
      <c r="Q771" s="64" t="s">
        <v>255</v>
      </c>
      <c r="R771" s="95">
        <v>4</v>
      </c>
      <c r="S771" s="64" t="s">
        <v>223</v>
      </c>
      <c r="T771" s="64" t="s">
        <v>270</v>
      </c>
      <c r="U771" s="64" t="s">
        <v>2679</v>
      </c>
      <c r="V771" s="64" t="s">
        <v>2676</v>
      </c>
      <c r="W771" s="96" t="s">
        <v>2677</v>
      </c>
      <c r="X771" s="64" t="s">
        <v>2676</v>
      </c>
      <c r="Y771" s="229" t="s">
        <v>2525</v>
      </c>
      <c r="Z771" s="64" t="s">
        <v>22</v>
      </c>
      <c r="AA771" s="64" t="s">
        <v>229</v>
      </c>
      <c r="AB771" s="64" t="s">
        <v>230</v>
      </c>
      <c r="AC771" s="64" t="s">
        <v>231</v>
      </c>
      <c r="AD771" t="str">
        <f t="shared" si="108"/>
        <v>INDONESIA</v>
      </c>
      <c r="AE771" s="122" t="s">
        <v>2526</v>
      </c>
      <c r="AF771" s="122" t="s">
        <v>233</v>
      </c>
      <c r="AG771" s="142" t="s">
        <v>455</v>
      </c>
      <c r="AH771" s="142"/>
      <c r="AI771" s="64">
        <f t="shared" si="115"/>
        <v>3</v>
      </c>
      <c r="AJ771" s="64"/>
      <c r="AK771" s="142"/>
      <c r="AN771" s="124">
        <f t="shared" si="110"/>
        <v>0</v>
      </c>
      <c r="AY771" s="70">
        <f t="shared" ref="AY771:AY802" si="116">SUM(AV771:AX771)</f>
        <v>0</v>
      </c>
    </row>
    <row r="772" spans="1:53">
      <c r="A772" s="121"/>
      <c r="B772">
        <v>735</v>
      </c>
      <c r="C772">
        <v>56</v>
      </c>
      <c r="E772" s="121">
        <v>4</v>
      </c>
      <c r="F772" s="88" t="s">
        <v>2685</v>
      </c>
      <c r="G772" s="89" t="s">
        <v>2686</v>
      </c>
      <c r="H772" s="90" t="s">
        <v>23</v>
      </c>
      <c r="I772" s="91" t="str">
        <f t="shared" si="112"/>
        <v>LAKI LAKI</v>
      </c>
      <c r="J772" s="64" t="s">
        <v>230</v>
      </c>
      <c r="K772" s="92">
        <v>36309</v>
      </c>
      <c r="L772" s="93">
        <f t="shared" ca="1" si="113"/>
        <v>20</v>
      </c>
      <c r="M772" s="64" t="s">
        <v>253</v>
      </c>
      <c r="N772" s="94" t="s">
        <v>220</v>
      </c>
      <c r="O772" s="64" t="str">
        <f t="shared" si="107"/>
        <v>ISLAM</v>
      </c>
      <c r="P772" s="64" t="s">
        <v>254</v>
      </c>
      <c r="Q772" s="64" t="s">
        <v>255</v>
      </c>
      <c r="R772" s="95">
        <v>4</v>
      </c>
      <c r="S772" s="64" t="s">
        <v>886</v>
      </c>
      <c r="T772" s="64" t="s">
        <v>266</v>
      </c>
      <c r="U772" s="64" t="s">
        <v>2679</v>
      </c>
      <c r="V772" s="64" t="s">
        <v>2676</v>
      </c>
      <c r="W772" s="96" t="s">
        <v>2677</v>
      </c>
      <c r="X772" s="64" t="s">
        <v>2676</v>
      </c>
      <c r="Y772" s="229" t="s">
        <v>2525</v>
      </c>
      <c r="Z772" s="64" t="s">
        <v>22</v>
      </c>
      <c r="AA772" s="64" t="s">
        <v>229</v>
      </c>
      <c r="AB772" s="64" t="s">
        <v>230</v>
      </c>
      <c r="AC772" s="64" t="s">
        <v>231</v>
      </c>
      <c r="AD772" t="str">
        <f t="shared" si="108"/>
        <v>INDONESIA</v>
      </c>
      <c r="AE772" s="97" t="s">
        <v>2526</v>
      </c>
      <c r="AF772" s="122" t="s">
        <v>233</v>
      </c>
      <c r="AG772" s="142" t="s">
        <v>455</v>
      </c>
      <c r="AH772" s="142"/>
      <c r="AI772" s="64">
        <f t="shared" si="115"/>
        <v>3</v>
      </c>
      <c r="AJ772" s="64"/>
      <c r="AK772" s="142"/>
      <c r="AN772" s="124">
        <f t="shared" si="110"/>
        <v>0</v>
      </c>
      <c r="AY772" s="70">
        <f t="shared" si="116"/>
        <v>0</v>
      </c>
    </row>
    <row r="773" spans="1:53" s="99" customFormat="1">
      <c r="A773"/>
      <c r="B773">
        <v>736</v>
      </c>
      <c r="C773">
        <v>57</v>
      </c>
      <c r="D773">
        <v>15</v>
      </c>
      <c r="E773" s="99">
        <v>1</v>
      </c>
      <c r="F773" s="100" t="s">
        <v>2687</v>
      </c>
      <c r="G773" s="101" t="s">
        <v>2688</v>
      </c>
      <c r="H773" s="102" t="s">
        <v>23</v>
      </c>
      <c r="I773" s="103" t="str">
        <f t="shared" si="112"/>
        <v>LAKI LAKI</v>
      </c>
      <c r="J773" s="104" t="s">
        <v>288</v>
      </c>
      <c r="K773" s="105">
        <v>32868</v>
      </c>
      <c r="L773" s="106">
        <f t="shared" ca="1" si="113"/>
        <v>30</v>
      </c>
      <c r="M773" s="104" t="s">
        <v>253</v>
      </c>
      <c r="N773" s="107" t="s">
        <v>220</v>
      </c>
      <c r="O773" s="104" t="str">
        <f t="shared" si="107"/>
        <v>ISLAM</v>
      </c>
      <c r="P773" s="104" t="s">
        <v>221</v>
      </c>
      <c r="Q773" s="104" t="s">
        <v>222</v>
      </c>
      <c r="R773" s="108">
        <v>1</v>
      </c>
      <c r="S773" s="104" t="s">
        <v>289</v>
      </c>
      <c r="T773" s="104" t="s">
        <v>674</v>
      </c>
      <c r="U773" s="104" t="s">
        <v>2689</v>
      </c>
      <c r="V773" s="104" t="s">
        <v>2690</v>
      </c>
      <c r="W773" s="109" t="s">
        <v>2677</v>
      </c>
      <c r="X773" s="104" t="s">
        <v>2688</v>
      </c>
      <c r="Y773" s="235" t="s">
        <v>2525</v>
      </c>
      <c r="Z773" s="104" t="s">
        <v>22</v>
      </c>
      <c r="AA773" s="104" t="s">
        <v>229</v>
      </c>
      <c r="AB773" s="104" t="s">
        <v>230</v>
      </c>
      <c r="AC773" s="104" t="s">
        <v>231</v>
      </c>
      <c r="AD773" s="99" t="str">
        <f t="shared" si="108"/>
        <v>INDONESIA</v>
      </c>
      <c r="AE773" s="122" t="s">
        <v>2526</v>
      </c>
      <c r="AF773" s="110" t="s">
        <v>233</v>
      </c>
      <c r="AG773" s="104" t="s">
        <v>455</v>
      </c>
      <c r="AH773" s="111" t="s">
        <v>203</v>
      </c>
      <c r="AI773" s="64" t="e">
        <f t="shared" si="115"/>
        <v>#N/A</v>
      </c>
      <c r="AJ773" s="64"/>
      <c r="AK773" s="104"/>
      <c r="AL773" s="124"/>
      <c r="AM773" s="124"/>
      <c r="AN773" s="124">
        <f t="shared" si="110"/>
        <v>0</v>
      </c>
      <c r="AO773" s="125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70">
        <f t="shared" si="116"/>
        <v>0</v>
      </c>
      <c r="AZ773" s="71"/>
    </row>
    <row r="774" spans="1:53" s="121" customFormat="1">
      <c r="A774"/>
      <c r="B774">
        <v>737</v>
      </c>
      <c r="C774">
        <v>58</v>
      </c>
      <c r="D774"/>
      <c r="E774" s="121">
        <v>2</v>
      </c>
      <c r="F774" s="193" t="s">
        <v>2691</v>
      </c>
      <c r="G774" s="144" t="s">
        <v>2692</v>
      </c>
      <c r="H774" s="145" t="s">
        <v>16</v>
      </c>
      <c r="I774" s="146" t="str">
        <f t="shared" si="112"/>
        <v>PEREMPUAN</v>
      </c>
      <c r="J774" s="111" t="s">
        <v>22</v>
      </c>
      <c r="K774" s="147">
        <v>35012</v>
      </c>
      <c r="L774" s="106">
        <f t="shared" ca="1" si="113"/>
        <v>24</v>
      </c>
      <c r="M774" s="120"/>
      <c r="N774" s="181" t="s">
        <v>220</v>
      </c>
      <c r="O774" s="104" t="str">
        <f t="shared" si="107"/>
        <v>ISLAM</v>
      </c>
      <c r="P774" s="111" t="s">
        <v>221</v>
      </c>
      <c r="Q774" s="111" t="s">
        <v>245</v>
      </c>
      <c r="R774" s="148">
        <v>3</v>
      </c>
      <c r="S774" s="111" t="s">
        <v>223</v>
      </c>
      <c r="T774" s="111" t="s">
        <v>246</v>
      </c>
      <c r="U774" s="111" t="s">
        <v>2693</v>
      </c>
      <c r="V774" s="111" t="s">
        <v>2694</v>
      </c>
      <c r="W774" s="149" t="s">
        <v>2677</v>
      </c>
      <c r="X774" s="120" t="s">
        <v>2688</v>
      </c>
      <c r="Y774" s="238" t="s">
        <v>2525</v>
      </c>
      <c r="Z774" s="120"/>
      <c r="AA774" s="120"/>
      <c r="AB774" s="120"/>
      <c r="AC774" s="120"/>
      <c r="AD774" s="121" t="str">
        <f t="shared" si="108"/>
        <v>INDONESIA</v>
      </c>
      <c r="AE774" s="97" t="s">
        <v>2526</v>
      </c>
      <c r="AF774" s="122" t="s">
        <v>233</v>
      </c>
      <c r="AG774" s="111" t="s">
        <v>455</v>
      </c>
      <c r="AH774" s="111"/>
      <c r="AI774" s="64">
        <f t="shared" si="115"/>
        <v>2</v>
      </c>
      <c r="AJ774" s="64"/>
      <c r="AK774" s="111"/>
      <c r="AL774" s="207"/>
      <c r="AM774" s="207"/>
      <c r="AN774" s="124"/>
      <c r="AO774" s="239"/>
      <c r="AP774" s="239"/>
      <c r="AQ774" s="239"/>
      <c r="AR774" s="239"/>
      <c r="AS774" s="239"/>
      <c r="AT774" s="239"/>
      <c r="AU774" s="239"/>
      <c r="AV774" s="239"/>
      <c r="AW774" s="239"/>
      <c r="AX774" s="239"/>
      <c r="AY774" s="70"/>
      <c r="AZ774" s="71"/>
    </row>
    <row r="775" spans="1:53" s="121" customFormat="1">
      <c r="B775">
        <v>738</v>
      </c>
      <c r="C775">
        <v>59</v>
      </c>
      <c r="D775"/>
      <c r="E775" s="121">
        <v>3</v>
      </c>
      <c r="F775" s="193" t="s">
        <v>2695</v>
      </c>
      <c r="G775" s="144" t="s">
        <v>2696</v>
      </c>
      <c r="H775" s="145" t="s">
        <v>23</v>
      </c>
      <c r="I775" s="146" t="str">
        <f t="shared" si="112"/>
        <v>LAKI LAKI</v>
      </c>
      <c r="J775" s="120" t="s">
        <v>230</v>
      </c>
      <c r="K775" s="147">
        <v>42452</v>
      </c>
      <c r="L775" s="106">
        <f t="shared" ca="1" si="113"/>
        <v>4</v>
      </c>
      <c r="M775" s="120"/>
      <c r="N775" s="181" t="s">
        <v>220</v>
      </c>
      <c r="O775" s="104" t="str">
        <f t="shared" si="107"/>
        <v>ISLAM</v>
      </c>
      <c r="P775" s="111" t="s">
        <v>254</v>
      </c>
      <c r="Q775" s="111" t="s">
        <v>255</v>
      </c>
      <c r="R775" s="148">
        <v>4</v>
      </c>
      <c r="S775" s="111" t="s">
        <v>265</v>
      </c>
      <c r="T775" s="111" t="s">
        <v>270</v>
      </c>
      <c r="U775" s="111" t="s">
        <v>2692</v>
      </c>
      <c r="V775" s="111" t="s">
        <v>2688</v>
      </c>
      <c r="W775" s="149" t="s">
        <v>2677</v>
      </c>
      <c r="X775" s="120" t="s">
        <v>2688</v>
      </c>
      <c r="Y775" s="238" t="s">
        <v>2525</v>
      </c>
      <c r="Z775" s="120"/>
      <c r="AA775" s="120"/>
      <c r="AB775" s="120"/>
      <c r="AC775" s="120"/>
      <c r="AD775" s="121" t="str">
        <f t="shared" si="108"/>
        <v>INDONESIA</v>
      </c>
      <c r="AE775" s="122" t="s">
        <v>2526</v>
      </c>
      <c r="AF775" s="122" t="s">
        <v>233</v>
      </c>
      <c r="AG775" s="111" t="s">
        <v>455</v>
      </c>
      <c r="AH775" s="111"/>
      <c r="AI775" s="64">
        <f t="shared" si="115"/>
        <v>3</v>
      </c>
      <c r="AJ775" s="64"/>
      <c r="AK775" s="111"/>
      <c r="AL775" s="207"/>
      <c r="AM775" s="207"/>
      <c r="AN775" s="124"/>
      <c r="AO775" s="239"/>
      <c r="AP775" s="239"/>
      <c r="AQ775" s="239"/>
      <c r="AR775" s="239"/>
      <c r="AS775" s="239"/>
      <c r="AT775" s="239"/>
      <c r="AU775" s="239"/>
      <c r="AV775" s="239"/>
      <c r="AW775" s="239"/>
      <c r="AX775" s="239"/>
      <c r="AY775" s="70"/>
      <c r="AZ775" s="71"/>
    </row>
    <row r="776" spans="1:53">
      <c r="A776" s="121"/>
      <c r="B776">
        <v>739</v>
      </c>
      <c r="C776">
        <v>60</v>
      </c>
      <c r="D776">
        <v>16</v>
      </c>
      <c r="E776" s="99">
        <v>1</v>
      </c>
      <c r="F776" s="100" t="s">
        <v>2697</v>
      </c>
      <c r="G776" s="101" t="s">
        <v>2698</v>
      </c>
      <c r="H776" s="102" t="s">
        <v>23</v>
      </c>
      <c r="I776" s="103" t="str">
        <f t="shared" si="112"/>
        <v>LAKI LAKI</v>
      </c>
      <c r="J776" s="104" t="s">
        <v>618</v>
      </c>
      <c r="K776" s="105">
        <v>21860</v>
      </c>
      <c r="L776" s="106">
        <f t="shared" ca="1" si="113"/>
        <v>60</v>
      </c>
      <c r="M776" s="104" t="s">
        <v>253</v>
      </c>
      <c r="N776" s="107" t="s">
        <v>220</v>
      </c>
      <c r="O776" s="104" t="str">
        <f t="shared" si="107"/>
        <v>ISLAM</v>
      </c>
      <c r="P776" s="104" t="s">
        <v>221</v>
      </c>
      <c r="Q776" s="104" t="s">
        <v>222</v>
      </c>
      <c r="R776" s="108">
        <v>1</v>
      </c>
      <c r="S776" s="104" t="s">
        <v>223</v>
      </c>
      <c r="T776" s="104" t="s">
        <v>283</v>
      </c>
      <c r="U776" s="104" t="s">
        <v>2699</v>
      </c>
      <c r="V776" s="104" t="s">
        <v>2700</v>
      </c>
      <c r="W776" s="109" t="s">
        <v>2701</v>
      </c>
      <c r="X776" s="104" t="s">
        <v>2698</v>
      </c>
      <c r="Y776" s="235" t="s">
        <v>2525</v>
      </c>
      <c r="Z776" s="104" t="s">
        <v>22</v>
      </c>
      <c r="AA776" s="104" t="s">
        <v>229</v>
      </c>
      <c r="AB776" s="104" t="s">
        <v>230</v>
      </c>
      <c r="AC776" s="104" t="s">
        <v>231</v>
      </c>
      <c r="AD776" s="99" t="str">
        <f t="shared" si="108"/>
        <v>INDONESIA</v>
      </c>
      <c r="AE776" s="97" t="s">
        <v>2526</v>
      </c>
      <c r="AF776" s="122" t="s">
        <v>233</v>
      </c>
      <c r="AG776" s="142" t="s">
        <v>455</v>
      </c>
      <c r="AH776" s="142" t="s">
        <v>203</v>
      </c>
      <c r="AI776" s="64" t="e">
        <f t="shared" si="115"/>
        <v>#N/A</v>
      </c>
      <c r="AJ776" s="64"/>
      <c r="AK776" s="142"/>
      <c r="AN776" s="124">
        <f t="shared" si="110"/>
        <v>0</v>
      </c>
      <c r="AY776" s="70">
        <f t="shared" si="116"/>
        <v>0</v>
      </c>
    </row>
    <row r="777" spans="1:53">
      <c r="A777" s="121"/>
      <c r="B777">
        <v>740</v>
      </c>
      <c r="C777">
        <v>61</v>
      </c>
      <c r="E777" s="121">
        <v>2</v>
      </c>
      <c r="F777" s="88" t="s">
        <v>2702</v>
      </c>
      <c r="G777" s="89" t="s">
        <v>2703</v>
      </c>
      <c r="H777" s="90" t="s">
        <v>16</v>
      </c>
      <c r="I777" s="91" t="str">
        <f t="shared" si="112"/>
        <v>PEREMPUAN</v>
      </c>
      <c r="J777" s="64" t="s">
        <v>288</v>
      </c>
      <c r="K777" s="92">
        <v>23905</v>
      </c>
      <c r="L777" s="93">
        <f t="shared" ca="1" si="113"/>
        <v>54</v>
      </c>
      <c r="M777" s="64" t="s">
        <v>253</v>
      </c>
      <c r="N777" s="94" t="s">
        <v>220</v>
      </c>
      <c r="O777" s="64" t="str">
        <f t="shared" si="107"/>
        <v>ISLAM</v>
      </c>
      <c r="P777" s="64" t="s">
        <v>221</v>
      </c>
      <c r="Q777" s="64" t="s">
        <v>245</v>
      </c>
      <c r="R777" s="95">
        <v>3</v>
      </c>
      <c r="S777" s="64" t="s">
        <v>256</v>
      </c>
      <c r="T777" s="64" t="s">
        <v>246</v>
      </c>
      <c r="U777" s="64" t="s">
        <v>2659</v>
      </c>
      <c r="V777" s="64" t="s">
        <v>2666</v>
      </c>
      <c r="W777" s="96" t="s">
        <v>2701</v>
      </c>
      <c r="X777" s="64" t="s">
        <v>2698</v>
      </c>
      <c r="Y777" s="238" t="s">
        <v>2525</v>
      </c>
      <c r="Z777" s="120" t="s">
        <v>22</v>
      </c>
      <c r="AA777" s="120" t="s">
        <v>229</v>
      </c>
      <c r="AB777" s="120" t="s">
        <v>230</v>
      </c>
      <c r="AC777" s="120" t="s">
        <v>231</v>
      </c>
      <c r="AD777" s="121" t="str">
        <f t="shared" si="108"/>
        <v>INDONESIA</v>
      </c>
      <c r="AE777" s="122" t="s">
        <v>2526</v>
      </c>
      <c r="AF777" s="122" t="s">
        <v>233</v>
      </c>
      <c r="AG777" s="142" t="s">
        <v>455</v>
      </c>
      <c r="AH777" s="142" t="s">
        <v>203</v>
      </c>
      <c r="AI777" s="64">
        <f t="shared" si="115"/>
        <v>2</v>
      </c>
      <c r="AJ777" s="64"/>
      <c r="AK777" s="142"/>
      <c r="AN777" s="124">
        <f t="shared" si="110"/>
        <v>0</v>
      </c>
      <c r="AY777" s="70">
        <f t="shared" si="116"/>
        <v>0</v>
      </c>
    </row>
    <row r="778" spans="1:53">
      <c r="B778">
        <v>741</v>
      </c>
      <c r="C778">
        <v>62</v>
      </c>
      <c r="E778" s="121">
        <v>3</v>
      </c>
      <c r="F778" s="98" t="s">
        <v>2704</v>
      </c>
      <c r="G778" s="89" t="s">
        <v>2705</v>
      </c>
      <c r="H778" s="90" t="s">
        <v>16</v>
      </c>
      <c r="I778" s="91" t="str">
        <f t="shared" si="112"/>
        <v>PEREMPUAN</v>
      </c>
      <c r="J778" s="64" t="s">
        <v>288</v>
      </c>
      <c r="K778" s="92">
        <v>36151</v>
      </c>
      <c r="L778" s="93">
        <f t="shared" ca="1" si="113"/>
        <v>21</v>
      </c>
      <c r="M778" s="64"/>
      <c r="N778" s="94" t="s">
        <v>220</v>
      </c>
      <c r="O778" s="64" t="str">
        <f t="shared" si="107"/>
        <v>ISLAM</v>
      </c>
      <c r="P778" s="64" t="s">
        <v>254</v>
      </c>
      <c r="Q778" s="64" t="s">
        <v>255</v>
      </c>
      <c r="R778" s="95"/>
      <c r="S778" s="64" t="s">
        <v>344</v>
      </c>
      <c r="T778" s="64" t="s">
        <v>266</v>
      </c>
      <c r="U778" s="64" t="s">
        <v>2703</v>
      </c>
      <c r="V778" s="64" t="s">
        <v>2698</v>
      </c>
      <c r="W778" s="96" t="s">
        <v>2701</v>
      </c>
      <c r="X778" s="64" t="s">
        <v>2698</v>
      </c>
      <c r="Y778" s="238" t="s">
        <v>2525</v>
      </c>
      <c r="Z778" s="64"/>
      <c r="AA778" s="64"/>
      <c r="AB778" s="64"/>
      <c r="AC778" s="64"/>
      <c r="AD778" t="str">
        <f t="shared" si="108"/>
        <v>INDONESIA</v>
      </c>
      <c r="AE778" s="97" t="s">
        <v>2526</v>
      </c>
      <c r="AF778" s="122" t="s">
        <v>233</v>
      </c>
      <c r="AG778" s="142" t="s">
        <v>455</v>
      </c>
      <c r="AH778" s="142"/>
      <c r="AI778" s="64">
        <f t="shared" si="115"/>
        <v>3</v>
      </c>
      <c r="AJ778" s="64"/>
      <c r="AK778" s="142"/>
      <c r="AN778" s="124">
        <f t="shared" si="110"/>
        <v>0</v>
      </c>
      <c r="AY778" s="70">
        <f t="shared" si="116"/>
        <v>0</v>
      </c>
    </row>
    <row r="779" spans="1:53">
      <c r="B779">
        <v>742</v>
      </c>
      <c r="C779">
        <v>63</v>
      </c>
      <c r="D779">
        <v>17</v>
      </c>
      <c r="E779" s="99">
        <v>1</v>
      </c>
      <c r="F779" s="100" t="s">
        <v>2706</v>
      </c>
      <c r="G779" s="101" t="s">
        <v>2707</v>
      </c>
      <c r="H779" s="102" t="s">
        <v>23</v>
      </c>
      <c r="I779" s="103" t="str">
        <f t="shared" si="112"/>
        <v>LAKI LAKI</v>
      </c>
      <c r="J779" s="104" t="s">
        <v>288</v>
      </c>
      <c r="K779" s="105">
        <v>27561</v>
      </c>
      <c r="L779" s="106">
        <f t="shared" ca="1" si="113"/>
        <v>44</v>
      </c>
      <c r="M779" s="104" t="s">
        <v>253</v>
      </c>
      <c r="N779" s="107" t="s">
        <v>220</v>
      </c>
      <c r="O779" s="104" t="str">
        <f t="shared" si="107"/>
        <v>ISLAM</v>
      </c>
      <c r="P779" s="104" t="s">
        <v>221</v>
      </c>
      <c r="Q779" s="104" t="s">
        <v>222</v>
      </c>
      <c r="R779" s="108">
        <v>1</v>
      </c>
      <c r="S779" s="104" t="s">
        <v>289</v>
      </c>
      <c r="T779" s="104" t="s">
        <v>674</v>
      </c>
      <c r="U779" s="104" t="s">
        <v>2659</v>
      </c>
      <c r="V779" s="104" t="s">
        <v>2666</v>
      </c>
      <c r="W779" s="109" t="s">
        <v>2708</v>
      </c>
      <c r="X779" s="104" t="s">
        <v>2707</v>
      </c>
      <c r="Y779" s="235" t="s">
        <v>2525</v>
      </c>
      <c r="Z779" s="104" t="s">
        <v>22</v>
      </c>
      <c r="AA779" s="104" t="s">
        <v>229</v>
      </c>
      <c r="AB779" s="104" t="s">
        <v>230</v>
      </c>
      <c r="AC779" s="104" t="s">
        <v>231</v>
      </c>
      <c r="AD779" s="99" t="str">
        <f t="shared" si="108"/>
        <v>INDONESIA</v>
      </c>
      <c r="AE779" s="122" t="s">
        <v>2526</v>
      </c>
      <c r="AF779" s="110" t="s">
        <v>233</v>
      </c>
      <c r="AG779" s="142" t="s">
        <v>455</v>
      </c>
      <c r="AH779" s="142" t="s">
        <v>203</v>
      </c>
      <c r="AI779" s="64" t="e">
        <f t="shared" si="115"/>
        <v>#N/A</v>
      </c>
      <c r="AJ779" s="64"/>
      <c r="AK779" s="142"/>
      <c r="AN779" s="124">
        <f t="shared" si="110"/>
        <v>0</v>
      </c>
      <c r="AY779" s="70">
        <f t="shared" si="116"/>
        <v>0</v>
      </c>
    </row>
    <row r="780" spans="1:53" s="99" customFormat="1">
      <c r="A780"/>
      <c r="B780">
        <v>743</v>
      </c>
      <c r="C780">
        <v>64</v>
      </c>
      <c r="D780"/>
      <c r="E780" s="121">
        <v>2</v>
      </c>
      <c r="F780" s="88" t="s">
        <v>2709</v>
      </c>
      <c r="G780" s="89" t="s">
        <v>2710</v>
      </c>
      <c r="H780" s="90" t="s">
        <v>16</v>
      </c>
      <c r="I780" s="91" t="str">
        <f t="shared" si="112"/>
        <v>PEREMPUAN</v>
      </c>
      <c r="J780" s="64" t="s">
        <v>288</v>
      </c>
      <c r="K780" s="92">
        <v>30780</v>
      </c>
      <c r="L780" s="93">
        <f t="shared" ca="1" si="113"/>
        <v>36</v>
      </c>
      <c r="M780" s="64" t="s">
        <v>253</v>
      </c>
      <c r="N780" s="94" t="s">
        <v>220</v>
      </c>
      <c r="O780" s="64" t="str">
        <f t="shared" si="107"/>
        <v>ISLAM</v>
      </c>
      <c r="P780" s="64" t="s">
        <v>221</v>
      </c>
      <c r="Q780" s="64" t="s">
        <v>245</v>
      </c>
      <c r="R780" s="95">
        <v>3</v>
      </c>
      <c r="S780" s="64" t="s">
        <v>289</v>
      </c>
      <c r="T780" s="64" t="s">
        <v>246</v>
      </c>
      <c r="U780" s="64" t="s">
        <v>2711</v>
      </c>
      <c r="V780" s="64" t="s">
        <v>2712</v>
      </c>
      <c r="W780" s="96" t="s">
        <v>2708</v>
      </c>
      <c r="X780" s="64" t="s">
        <v>2707</v>
      </c>
      <c r="Y780" s="229" t="s">
        <v>2525</v>
      </c>
      <c r="Z780" s="64" t="s">
        <v>22</v>
      </c>
      <c r="AA780" s="64" t="s">
        <v>229</v>
      </c>
      <c r="AB780" s="64" t="s">
        <v>230</v>
      </c>
      <c r="AC780" s="64" t="s">
        <v>231</v>
      </c>
      <c r="AD780" t="str">
        <f t="shared" si="108"/>
        <v>INDONESIA</v>
      </c>
      <c r="AE780" s="97" t="s">
        <v>2526</v>
      </c>
      <c r="AF780" s="122" t="s">
        <v>233</v>
      </c>
      <c r="AG780" s="142" t="s">
        <v>455</v>
      </c>
      <c r="AH780" s="142" t="s">
        <v>203</v>
      </c>
      <c r="AI780" s="64">
        <f t="shared" si="115"/>
        <v>2</v>
      </c>
      <c r="AJ780" s="64"/>
      <c r="AK780" s="142"/>
      <c r="AL780" s="124"/>
      <c r="AM780" s="124"/>
      <c r="AN780" s="124">
        <f t="shared" si="110"/>
        <v>0</v>
      </c>
      <c r="AO780" s="125"/>
      <c r="AP780" s="125"/>
      <c r="AQ780" s="125"/>
      <c r="AR780" s="125"/>
      <c r="AS780" s="125"/>
      <c r="AT780" s="125"/>
      <c r="AU780" s="125"/>
      <c r="AV780" s="125"/>
      <c r="AW780" s="125"/>
      <c r="AX780" s="125"/>
      <c r="AY780" s="70">
        <f t="shared" si="116"/>
        <v>0</v>
      </c>
      <c r="AZ780" s="71"/>
    </row>
    <row r="781" spans="1:53">
      <c r="B781">
        <v>744</v>
      </c>
      <c r="C781">
        <v>65</v>
      </c>
      <c r="E781" s="121">
        <v>3</v>
      </c>
      <c r="F781" s="143" t="s">
        <v>2713</v>
      </c>
      <c r="G781" s="144" t="s">
        <v>2714</v>
      </c>
      <c r="H781" s="145" t="s">
        <v>16</v>
      </c>
      <c r="I781" s="146" t="str">
        <f t="shared" si="112"/>
        <v>PEREMPUAN</v>
      </c>
      <c r="J781" s="120" t="s">
        <v>22</v>
      </c>
      <c r="K781" s="147">
        <v>37299</v>
      </c>
      <c r="L781" s="139">
        <f t="shared" ref="L781:L812" ca="1" si="117">DATEDIF(K781,TODAY(),"Y")</f>
        <v>18</v>
      </c>
      <c r="M781" s="120" t="s">
        <v>253</v>
      </c>
      <c r="N781" s="133" t="s">
        <v>220</v>
      </c>
      <c r="O781" s="120" t="str">
        <f t="shared" si="107"/>
        <v>ISLAM</v>
      </c>
      <c r="P781" s="120" t="s">
        <v>254</v>
      </c>
      <c r="Q781" s="120" t="s">
        <v>255</v>
      </c>
      <c r="R781" s="148">
        <v>4</v>
      </c>
      <c r="S781" s="120" t="s">
        <v>348</v>
      </c>
      <c r="T781" s="120" t="s">
        <v>266</v>
      </c>
      <c r="U781" s="120" t="s">
        <v>2715</v>
      </c>
      <c r="V781" s="120" t="s">
        <v>2707</v>
      </c>
      <c r="W781" s="149" t="s">
        <v>2708</v>
      </c>
      <c r="X781" s="120" t="s">
        <v>2707</v>
      </c>
      <c r="Y781" s="238" t="s">
        <v>2525</v>
      </c>
      <c r="Z781" s="120" t="s">
        <v>22</v>
      </c>
      <c r="AA781" s="120" t="s">
        <v>229</v>
      </c>
      <c r="AB781" s="120" t="s">
        <v>230</v>
      </c>
      <c r="AC781" s="120" t="s">
        <v>231</v>
      </c>
      <c r="AD781" s="121" t="str">
        <f t="shared" si="108"/>
        <v>INDONESIA</v>
      </c>
      <c r="AE781" s="122" t="s">
        <v>2526</v>
      </c>
      <c r="AF781" s="122" t="s">
        <v>233</v>
      </c>
      <c r="AG781" s="142" t="s">
        <v>455</v>
      </c>
      <c r="AH781" s="142"/>
      <c r="AI781" s="64">
        <f t="shared" si="115"/>
        <v>3</v>
      </c>
      <c r="AJ781" s="64"/>
      <c r="AK781" s="142"/>
      <c r="AN781" s="124">
        <f t="shared" si="110"/>
        <v>0</v>
      </c>
      <c r="AY781" s="70">
        <f t="shared" si="116"/>
        <v>0</v>
      </c>
    </row>
    <row r="782" spans="1:53">
      <c r="A782" s="121"/>
      <c r="B782">
        <v>745</v>
      </c>
      <c r="C782">
        <v>66</v>
      </c>
      <c r="E782" s="126">
        <v>4</v>
      </c>
      <c r="F782" s="127" t="s">
        <v>2716</v>
      </c>
      <c r="G782" s="128" t="s">
        <v>2717</v>
      </c>
      <c r="H782" s="129" t="s">
        <v>16</v>
      </c>
      <c r="I782" s="130" t="str">
        <f t="shared" si="112"/>
        <v>PEREMPUAN</v>
      </c>
      <c r="J782" s="131" t="s">
        <v>230</v>
      </c>
      <c r="K782" s="132">
        <v>38862</v>
      </c>
      <c r="L782" s="93">
        <f t="shared" ca="1" si="117"/>
        <v>13</v>
      </c>
      <c r="M782" s="131" t="s">
        <v>253</v>
      </c>
      <c r="N782" s="177" t="s">
        <v>220</v>
      </c>
      <c r="O782" s="131" t="str">
        <f t="shared" si="107"/>
        <v>ISLAM</v>
      </c>
      <c r="P782" s="131" t="s">
        <v>254</v>
      </c>
      <c r="Q782" s="131" t="s">
        <v>255</v>
      </c>
      <c r="R782" s="134">
        <v>4</v>
      </c>
      <c r="S782" s="131" t="s">
        <v>369</v>
      </c>
      <c r="T782" s="131" t="s">
        <v>266</v>
      </c>
      <c r="U782" s="131" t="s">
        <v>2715</v>
      </c>
      <c r="V782" s="131" t="s">
        <v>2707</v>
      </c>
      <c r="W782" s="135" t="s">
        <v>2708</v>
      </c>
      <c r="X782" s="131" t="s">
        <v>2707</v>
      </c>
      <c r="Y782" s="236" t="s">
        <v>2525</v>
      </c>
      <c r="Z782" s="131" t="s">
        <v>22</v>
      </c>
      <c r="AA782" s="131" t="s">
        <v>229</v>
      </c>
      <c r="AB782" s="131" t="s">
        <v>230</v>
      </c>
      <c r="AC782" s="131" t="s">
        <v>231</v>
      </c>
      <c r="AD782" s="126" t="str">
        <f t="shared" si="108"/>
        <v>INDONESIA</v>
      </c>
      <c r="AE782" s="97" t="s">
        <v>2526</v>
      </c>
      <c r="AF782" s="178" t="s">
        <v>233</v>
      </c>
      <c r="AG782" s="142" t="s">
        <v>455</v>
      </c>
      <c r="AH782" s="142"/>
      <c r="AI782" s="64">
        <f t="shared" si="115"/>
        <v>3</v>
      </c>
      <c r="AJ782" s="64"/>
      <c r="AK782" s="142"/>
      <c r="AN782" s="124"/>
    </row>
    <row r="783" spans="1:53" s="99" customFormat="1">
      <c r="A783"/>
      <c r="B783">
        <v>746</v>
      </c>
      <c r="C783">
        <v>67</v>
      </c>
      <c r="D783">
        <v>18</v>
      </c>
      <c r="E783" s="115">
        <v>1</v>
      </c>
      <c r="F783" s="407" t="s">
        <v>2718</v>
      </c>
      <c r="G783" s="114" t="s">
        <v>2719</v>
      </c>
      <c r="H783" s="90" t="s">
        <v>23</v>
      </c>
      <c r="I783" s="408" t="str">
        <f t="shared" si="112"/>
        <v>LAKI LAKI</v>
      </c>
      <c r="J783" s="115" t="s">
        <v>2720</v>
      </c>
      <c r="K783" s="261">
        <v>29286</v>
      </c>
      <c r="L783" s="106">
        <f t="shared" ca="1" si="117"/>
        <v>40</v>
      </c>
      <c r="M783" s="115" t="s">
        <v>253</v>
      </c>
      <c r="N783" s="117" t="s">
        <v>220</v>
      </c>
      <c r="O783" s="115" t="str">
        <f t="shared" si="107"/>
        <v>ISLAM</v>
      </c>
      <c r="P783" s="115" t="s">
        <v>221</v>
      </c>
      <c r="Q783" s="115" t="s">
        <v>222</v>
      </c>
      <c r="R783" s="118">
        <v>1</v>
      </c>
      <c r="S783" s="115" t="s">
        <v>256</v>
      </c>
      <c r="T783" s="115" t="s">
        <v>674</v>
      </c>
      <c r="U783" s="115" t="s">
        <v>2721</v>
      </c>
      <c r="V783" s="115" t="s">
        <v>2722</v>
      </c>
      <c r="W783" s="262" t="s">
        <v>2723</v>
      </c>
      <c r="X783" s="115" t="s">
        <v>2719</v>
      </c>
      <c r="Y783" s="409" t="s">
        <v>2525</v>
      </c>
      <c r="Z783" s="115" t="s">
        <v>22</v>
      </c>
      <c r="AA783" s="115" t="s">
        <v>229</v>
      </c>
      <c r="AB783" s="115" t="s">
        <v>230</v>
      </c>
      <c r="AC783" s="115" t="s">
        <v>231</v>
      </c>
      <c r="AD783" s="115" t="str">
        <f t="shared" si="108"/>
        <v>INDONESIA</v>
      </c>
      <c r="AE783" s="122" t="s">
        <v>2526</v>
      </c>
      <c r="AF783" s="333" t="s">
        <v>233</v>
      </c>
      <c r="AG783" s="151" t="s">
        <v>166</v>
      </c>
      <c r="AH783" s="151" t="s">
        <v>203</v>
      </c>
      <c r="AI783" s="64" t="e">
        <f t="shared" si="115"/>
        <v>#N/A</v>
      </c>
      <c r="AJ783" s="64"/>
      <c r="AK783" s="151"/>
      <c r="AL783" s="124"/>
      <c r="AM783" s="124"/>
      <c r="AN783" s="124">
        <f t="shared" ref="AN783:AN839" si="118">AL783-AM783</f>
        <v>0</v>
      </c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70">
        <f t="shared" si="116"/>
        <v>0</v>
      </c>
      <c r="AZ783" s="71"/>
    </row>
    <row r="784" spans="1:53">
      <c r="B784">
        <v>747</v>
      </c>
      <c r="C784">
        <v>68</v>
      </c>
      <c r="E784" s="115">
        <v>2</v>
      </c>
      <c r="F784" s="407" t="s">
        <v>2724</v>
      </c>
      <c r="G784" s="114" t="s">
        <v>2725</v>
      </c>
      <c r="H784" s="90" t="s">
        <v>16</v>
      </c>
      <c r="I784" s="408" t="str">
        <f t="shared" si="112"/>
        <v>PEREMPUAN</v>
      </c>
      <c r="J784" s="115" t="s">
        <v>2726</v>
      </c>
      <c r="K784" s="261">
        <v>30517</v>
      </c>
      <c r="L784" s="93">
        <f t="shared" ca="1" si="117"/>
        <v>36</v>
      </c>
      <c r="M784" s="115" t="s">
        <v>253</v>
      </c>
      <c r="N784" s="117" t="s">
        <v>220</v>
      </c>
      <c r="O784" s="115" t="str">
        <f t="shared" si="107"/>
        <v>ISLAM</v>
      </c>
      <c r="P784" s="115" t="s">
        <v>221</v>
      </c>
      <c r="Q784" s="115" t="s">
        <v>245</v>
      </c>
      <c r="R784" s="118">
        <v>3</v>
      </c>
      <c r="S784" s="115" t="s">
        <v>256</v>
      </c>
      <c r="T784" s="115" t="s">
        <v>246</v>
      </c>
      <c r="U784" s="115" t="s">
        <v>2727</v>
      </c>
      <c r="V784" s="115" t="s">
        <v>2728</v>
      </c>
      <c r="W784" s="262" t="s">
        <v>2723</v>
      </c>
      <c r="X784" s="115" t="s">
        <v>2719</v>
      </c>
      <c r="Y784" s="409" t="s">
        <v>2525</v>
      </c>
      <c r="Z784" s="115" t="s">
        <v>22</v>
      </c>
      <c r="AA784" s="115" t="s">
        <v>229</v>
      </c>
      <c r="AB784" s="115" t="s">
        <v>230</v>
      </c>
      <c r="AC784" s="115" t="s">
        <v>231</v>
      </c>
      <c r="AD784" s="115" t="str">
        <f t="shared" si="108"/>
        <v>INDONESIA</v>
      </c>
      <c r="AE784" s="97" t="s">
        <v>2526</v>
      </c>
      <c r="AF784" s="333" t="s">
        <v>233</v>
      </c>
      <c r="AG784" s="115" t="s">
        <v>455</v>
      </c>
      <c r="AH784" s="115" t="s">
        <v>203</v>
      </c>
      <c r="AI784" s="64">
        <f t="shared" si="115"/>
        <v>2</v>
      </c>
      <c r="AJ784" s="64"/>
      <c r="AK784" s="115"/>
      <c r="AN784" s="124">
        <f t="shared" si="118"/>
        <v>0</v>
      </c>
      <c r="AY784" s="70">
        <f t="shared" si="116"/>
        <v>0</v>
      </c>
    </row>
    <row r="785" spans="1:53">
      <c r="A785" s="121"/>
      <c r="B785">
        <v>748</v>
      </c>
      <c r="C785">
        <v>69</v>
      </c>
      <c r="E785" s="151">
        <v>3</v>
      </c>
      <c r="F785" s="337" t="s">
        <v>2729</v>
      </c>
      <c r="G785" s="245" t="s">
        <v>2730</v>
      </c>
      <c r="H785" s="145" t="s">
        <v>16</v>
      </c>
      <c r="I785" s="410" t="str">
        <f t="shared" si="112"/>
        <v>PEREMPUAN</v>
      </c>
      <c r="J785" s="151" t="s">
        <v>1605</v>
      </c>
      <c r="K785" s="331">
        <v>37073</v>
      </c>
      <c r="L785" s="139">
        <f t="shared" ca="1" si="117"/>
        <v>18</v>
      </c>
      <c r="M785" s="151" t="s">
        <v>253</v>
      </c>
      <c r="N785" s="333" t="s">
        <v>220</v>
      </c>
      <c r="O785" s="151" t="str">
        <f t="shared" si="107"/>
        <v>ISLAM</v>
      </c>
      <c r="P785" s="151" t="s">
        <v>254</v>
      </c>
      <c r="Q785" s="151" t="s">
        <v>255</v>
      </c>
      <c r="R785" s="334">
        <v>4</v>
      </c>
      <c r="S785" s="151" t="s">
        <v>2325</v>
      </c>
      <c r="T785" s="151" t="s">
        <v>266</v>
      </c>
      <c r="U785" s="151" t="str">
        <f>G784</f>
        <v>JASMININGTIAS</v>
      </c>
      <c r="V785" s="151" t="s">
        <v>2719</v>
      </c>
      <c r="W785" s="335" t="s">
        <v>2723</v>
      </c>
      <c r="X785" s="151" t="s">
        <v>2719</v>
      </c>
      <c r="Y785" s="411" t="s">
        <v>2525</v>
      </c>
      <c r="Z785" s="151" t="s">
        <v>22</v>
      </c>
      <c r="AA785" s="151" t="s">
        <v>229</v>
      </c>
      <c r="AB785" s="151" t="s">
        <v>230</v>
      </c>
      <c r="AC785" s="151" t="s">
        <v>231</v>
      </c>
      <c r="AD785" s="151" t="str">
        <f t="shared" si="108"/>
        <v>INDONESIA</v>
      </c>
      <c r="AE785" s="122" t="s">
        <v>2526</v>
      </c>
      <c r="AF785" s="333" t="s">
        <v>233</v>
      </c>
      <c r="AG785" s="151" t="s">
        <v>455</v>
      </c>
      <c r="AH785" s="151"/>
      <c r="AI785" s="64">
        <f t="shared" si="115"/>
        <v>3</v>
      </c>
      <c r="AJ785" s="64"/>
      <c r="AK785" s="151"/>
      <c r="AL785" s="207"/>
      <c r="AM785" s="207"/>
      <c r="AN785" s="124">
        <f t="shared" si="118"/>
        <v>0</v>
      </c>
      <c r="AO785" s="239"/>
      <c r="AP785" s="239"/>
      <c r="AQ785" s="239"/>
      <c r="AR785" s="239"/>
      <c r="AS785" s="239"/>
      <c r="AT785" s="239"/>
      <c r="AU785" s="239"/>
      <c r="AV785" s="239"/>
      <c r="AW785" s="239"/>
      <c r="AX785" s="239"/>
      <c r="AY785" s="70">
        <f t="shared" si="116"/>
        <v>0</v>
      </c>
      <c r="BA785" s="121"/>
    </row>
    <row r="786" spans="1:53" s="126" customFormat="1">
      <c r="A786"/>
      <c r="B786">
        <v>749</v>
      </c>
      <c r="C786">
        <v>70</v>
      </c>
      <c r="D786"/>
      <c r="E786" s="151">
        <v>4</v>
      </c>
      <c r="F786" s="407" t="s">
        <v>2731</v>
      </c>
      <c r="G786" s="114" t="s">
        <v>2732</v>
      </c>
      <c r="H786" s="90" t="s">
        <v>16</v>
      </c>
      <c r="I786" s="408" t="str">
        <f t="shared" si="112"/>
        <v>PEREMPUAN</v>
      </c>
      <c r="J786" s="115" t="s">
        <v>288</v>
      </c>
      <c r="K786" s="261">
        <v>38167</v>
      </c>
      <c r="L786" s="93">
        <f t="shared" ca="1" si="117"/>
        <v>15</v>
      </c>
      <c r="M786" s="115" t="s">
        <v>253</v>
      </c>
      <c r="N786" s="117" t="s">
        <v>220</v>
      </c>
      <c r="O786" s="115" t="str">
        <f t="shared" si="107"/>
        <v>ISLAM</v>
      </c>
      <c r="P786" s="115" t="s">
        <v>254</v>
      </c>
      <c r="Q786" s="115" t="s">
        <v>255</v>
      </c>
      <c r="R786" s="118">
        <v>4</v>
      </c>
      <c r="S786" s="115" t="s">
        <v>369</v>
      </c>
      <c r="T786" s="115" t="s">
        <v>266</v>
      </c>
      <c r="U786" s="151" t="str">
        <f>G785</f>
        <v>NENG LILIS DESIANA PUTRI</v>
      </c>
      <c r="V786" s="115" t="s">
        <v>2719</v>
      </c>
      <c r="W786" s="262" t="s">
        <v>2723</v>
      </c>
      <c r="X786" s="115" t="s">
        <v>2719</v>
      </c>
      <c r="Y786" s="409" t="s">
        <v>2525</v>
      </c>
      <c r="Z786" s="115" t="s">
        <v>22</v>
      </c>
      <c r="AA786" s="115" t="s">
        <v>229</v>
      </c>
      <c r="AB786" s="115" t="s">
        <v>230</v>
      </c>
      <c r="AC786" s="115" t="s">
        <v>231</v>
      </c>
      <c r="AD786" s="115" t="str">
        <f t="shared" si="108"/>
        <v>INDONESIA</v>
      </c>
      <c r="AE786" s="97" t="s">
        <v>2526</v>
      </c>
      <c r="AF786" s="333" t="s">
        <v>233</v>
      </c>
      <c r="AG786" s="151" t="s">
        <v>455</v>
      </c>
      <c r="AH786" s="151"/>
      <c r="AI786" s="64">
        <f t="shared" si="115"/>
        <v>3</v>
      </c>
      <c r="AJ786" s="64"/>
      <c r="AK786" s="151"/>
      <c r="AL786" s="136"/>
      <c r="AM786" s="136"/>
      <c r="AN786" s="241">
        <f t="shared" si="118"/>
        <v>0</v>
      </c>
      <c r="AO786" s="137"/>
      <c r="AP786" s="137"/>
      <c r="AQ786" s="137"/>
      <c r="AR786" s="137"/>
      <c r="AS786" s="137"/>
      <c r="AT786" s="137"/>
      <c r="AU786" s="137"/>
      <c r="AV786" s="137"/>
      <c r="AW786" s="137"/>
      <c r="AX786" s="137"/>
      <c r="AY786" s="137">
        <f t="shared" si="116"/>
        <v>0</v>
      </c>
      <c r="AZ786" s="138"/>
    </row>
    <row r="787" spans="1:53" s="121" customFormat="1">
      <c r="A787"/>
      <c r="B787">
        <v>750</v>
      </c>
      <c r="C787">
        <v>71</v>
      </c>
      <c r="D787"/>
      <c r="E787" s="115">
        <v>5</v>
      </c>
      <c r="F787" s="407" t="s">
        <v>2733</v>
      </c>
      <c r="G787" s="114" t="s">
        <v>2734</v>
      </c>
      <c r="H787" s="90" t="s">
        <v>16</v>
      </c>
      <c r="I787" s="408" t="str">
        <f t="shared" si="112"/>
        <v>PEREMPUAN</v>
      </c>
      <c r="J787" s="115" t="s">
        <v>22</v>
      </c>
      <c r="K787" s="261">
        <v>39661</v>
      </c>
      <c r="L787" s="93">
        <f t="shared" ca="1" si="117"/>
        <v>11</v>
      </c>
      <c r="M787" s="115"/>
      <c r="N787" s="117" t="s">
        <v>220</v>
      </c>
      <c r="O787" s="115" t="str">
        <f t="shared" si="107"/>
        <v>ISLAM</v>
      </c>
      <c r="P787" s="115" t="s">
        <v>254</v>
      </c>
      <c r="Q787" s="115" t="s">
        <v>255</v>
      </c>
      <c r="R787" s="118"/>
      <c r="S787" s="115" t="s">
        <v>369</v>
      </c>
      <c r="T787" s="115" t="s">
        <v>266</v>
      </c>
      <c r="U787" s="151" t="str">
        <f>G786</f>
        <v>EVA AMELIA WATI</v>
      </c>
      <c r="V787" s="115" t="s">
        <v>2719</v>
      </c>
      <c r="W787" s="262" t="s">
        <v>2723</v>
      </c>
      <c r="X787" s="115" t="s">
        <v>2719</v>
      </c>
      <c r="Y787" s="411" t="s">
        <v>2525</v>
      </c>
      <c r="Z787" s="115"/>
      <c r="AA787" s="115"/>
      <c r="AB787" s="115"/>
      <c r="AC787" s="115"/>
      <c r="AD787" s="115" t="str">
        <f t="shared" si="108"/>
        <v>INDONESIA</v>
      </c>
      <c r="AE787" s="122" t="s">
        <v>2526</v>
      </c>
      <c r="AF787" s="333" t="s">
        <v>233</v>
      </c>
      <c r="AG787" s="151" t="s">
        <v>455</v>
      </c>
      <c r="AH787" s="151"/>
      <c r="AI787" s="64">
        <f t="shared" si="115"/>
        <v>3</v>
      </c>
      <c r="AJ787" s="64"/>
      <c r="AK787" s="151"/>
      <c r="AL787" s="207"/>
      <c r="AM787" s="207"/>
      <c r="AN787" s="207"/>
      <c r="AO787" s="239"/>
      <c r="AP787" s="239"/>
      <c r="AQ787" s="239"/>
      <c r="AR787" s="239"/>
      <c r="AS787" s="239"/>
      <c r="AT787" s="239"/>
      <c r="AU787" s="239"/>
      <c r="AV787" s="239"/>
      <c r="AW787" s="239"/>
      <c r="AX787" s="239"/>
      <c r="AY787" s="239"/>
      <c r="AZ787" s="71"/>
    </row>
    <row r="788" spans="1:53" s="115" customFormat="1">
      <c r="A788" s="121"/>
      <c r="B788">
        <v>751</v>
      </c>
      <c r="C788">
        <v>72</v>
      </c>
      <c r="D788">
        <v>19</v>
      </c>
      <c r="E788" s="104">
        <v>1</v>
      </c>
      <c r="F788" s="168" t="s">
        <v>2735</v>
      </c>
      <c r="G788" s="101" t="s">
        <v>2736</v>
      </c>
      <c r="H788" s="102" t="s">
        <v>23</v>
      </c>
      <c r="I788" s="103" t="str">
        <f t="shared" ref="I788:I851" si="119">IF(H788="L","LAKI LAKI",IF(H788="P","PEREMPUAN",""))</f>
        <v>LAKI LAKI</v>
      </c>
      <c r="J788" s="104" t="s">
        <v>727</v>
      </c>
      <c r="K788" s="105">
        <v>31968</v>
      </c>
      <c r="L788" s="106">
        <f t="shared" ca="1" si="117"/>
        <v>32</v>
      </c>
      <c r="M788" s="104"/>
      <c r="N788" s="185" t="s">
        <v>220</v>
      </c>
      <c r="O788" s="104" t="str">
        <f t="shared" si="107"/>
        <v>ISLAM</v>
      </c>
      <c r="P788" s="104" t="s">
        <v>221</v>
      </c>
      <c r="Q788" s="104" t="s">
        <v>222</v>
      </c>
      <c r="R788" s="108">
        <v>1</v>
      </c>
      <c r="S788" s="104" t="s">
        <v>223</v>
      </c>
      <c r="T788" s="104" t="s">
        <v>1172</v>
      </c>
      <c r="U788" s="104" t="s">
        <v>2737</v>
      </c>
      <c r="V788" s="104" t="s">
        <v>2738</v>
      </c>
      <c r="W788" s="170" t="s">
        <v>2739</v>
      </c>
      <c r="X788" s="104" t="s">
        <v>2736</v>
      </c>
      <c r="Y788" s="235" t="s">
        <v>2525</v>
      </c>
      <c r="Z788" s="104" t="s">
        <v>22</v>
      </c>
      <c r="AA788" s="104" t="s">
        <v>229</v>
      </c>
      <c r="AB788" s="104" t="s">
        <v>230</v>
      </c>
      <c r="AC788" s="104" t="s">
        <v>231</v>
      </c>
      <c r="AD788" s="99" t="str">
        <f t="shared" si="108"/>
        <v>INDONESIA</v>
      </c>
      <c r="AE788" s="97" t="s">
        <v>2526</v>
      </c>
      <c r="AF788" s="110" t="s">
        <v>233</v>
      </c>
      <c r="AG788" s="259" t="s">
        <v>166</v>
      </c>
      <c r="AH788" s="259" t="s">
        <v>203</v>
      </c>
      <c r="AI788" s="64" t="e">
        <f t="shared" si="115"/>
        <v>#N/A</v>
      </c>
      <c r="AJ788" s="64"/>
      <c r="AK788" s="259"/>
      <c r="AL788" s="272"/>
      <c r="AM788" s="272"/>
      <c r="AN788" s="400">
        <f t="shared" si="118"/>
        <v>0</v>
      </c>
      <c r="AO788" s="273"/>
      <c r="AP788" s="273"/>
      <c r="AQ788" s="273"/>
      <c r="AR788" s="273"/>
      <c r="AS788" s="273"/>
      <c r="AT788" s="273"/>
      <c r="AU788" s="273"/>
      <c r="AV788" s="273"/>
      <c r="AW788" s="273"/>
      <c r="AX788" s="273"/>
      <c r="AY788" s="273">
        <f t="shared" si="116"/>
        <v>0</v>
      </c>
      <c r="AZ788" s="259"/>
    </row>
    <row r="789" spans="1:53" s="115" customFormat="1">
      <c r="A789" s="121"/>
      <c r="B789">
        <v>752</v>
      </c>
      <c r="C789">
        <v>73</v>
      </c>
      <c r="D789"/>
      <c r="E789" s="120">
        <v>2</v>
      </c>
      <c r="F789" s="193" t="s">
        <v>2740</v>
      </c>
      <c r="G789" s="144" t="s">
        <v>2741</v>
      </c>
      <c r="H789" s="145" t="s">
        <v>16</v>
      </c>
      <c r="I789" s="146" t="str">
        <f t="shared" si="119"/>
        <v>PEREMPUAN</v>
      </c>
      <c r="J789" s="120" t="s">
        <v>2742</v>
      </c>
      <c r="K789" s="147">
        <v>31626</v>
      </c>
      <c r="L789" s="139">
        <f t="shared" ca="1" si="117"/>
        <v>33</v>
      </c>
      <c r="M789" s="120" t="s">
        <v>253</v>
      </c>
      <c r="N789" s="133" t="s">
        <v>220</v>
      </c>
      <c r="O789" s="120" t="str">
        <f t="shared" si="107"/>
        <v>ISLAM</v>
      </c>
      <c r="P789" s="120" t="s">
        <v>221</v>
      </c>
      <c r="Q789" s="120" t="s">
        <v>245</v>
      </c>
      <c r="R789" s="148">
        <v>3</v>
      </c>
      <c r="S789" s="120" t="s">
        <v>2743</v>
      </c>
      <c r="T789" s="120" t="s">
        <v>2744</v>
      </c>
      <c r="U789" s="120" t="s">
        <v>1953</v>
      </c>
      <c r="V789" s="120" t="s">
        <v>1949</v>
      </c>
      <c r="W789" s="171" t="s">
        <v>2739</v>
      </c>
      <c r="X789" s="120" t="s">
        <v>2736</v>
      </c>
      <c r="Y789" s="238" t="s">
        <v>2525</v>
      </c>
      <c r="Z789" s="120" t="s">
        <v>22</v>
      </c>
      <c r="AA789" s="120" t="s">
        <v>229</v>
      </c>
      <c r="AB789" s="120" t="s">
        <v>230</v>
      </c>
      <c r="AC789" s="120" t="s">
        <v>231</v>
      </c>
      <c r="AD789" s="121" t="str">
        <f t="shared" si="108"/>
        <v>INDONESIA</v>
      </c>
      <c r="AE789" s="122" t="s">
        <v>2526</v>
      </c>
      <c r="AF789" s="122" t="s">
        <v>233</v>
      </c>
      <c r="AG789" s="259" t="s">
        <v>166</v>
      </c>
      <c r="AH789" s="259" t="s">
        <v>203</v>
      </c>
      <c r="AI789" s="64">
        <f t="shared" si="115"/>
        <v>2</v>
      </c>
      <c r="AJ789" s="64"/>
      <c r="AK789" s="259"/>
      <c r="AL789" s="272"/>
      <c r="AM789" s="272"/>
      <c r="AN789" s="153">
        <f t="shared" si="118"/>
        <v>0</v>
      </c>
      <c r="AO789" s="273"/>
      <c r="AP789" s="273"/>
      <c r="AQ789" s="273"/>
      <c r="AR789" s="273"/>
      <c r="AS789" s="273"/>
      <c r="AT789" s="273"/>
      <c r="AU789" s="273"/>
      <c r="AV789" s="273"/>
      <c r="AW789" s="273"/>
      <c r="AX789" s="273"/>
      <c r="AY789" s="273">
        <f t="shared" si="116"/>
        <v>0</v>
      </c>
      <c r="AZ789" s="259"/>
    </row>
    <row r="790" spans="1:53" s="115" customFormat="1">
      <c r="B790">
        <v>753</v>
      </c>
      <c r="C790">
        <v>74</v>
      </c>
      <c r="D790"/>
      <c r="E790" s="120">
        <v>3</v>
      </c>
      <c r="F790" s="98" t="s">
        <v>2745</v>
      </c>
      <c r="G790" s="89" t="s">
        <v>2746</v>
      </c>
      <c r="H790" s="90" t="s">
        <v>23</v>
      </c>
      <c r="I790" s="91" t="str">
        <f t="shared" si="119"/>
        <v>LAKI LAKI</v>
      </c>
      <c r="J790" s="64" t="s">
        <v>22</v>
      </c>
      <c r="K790" s="92">
        <v>40429</v>
      </c>
      <c r="L790" s="93">
        <f t="shared" ca="1" si="117"/>
        <v>9</v>
      </c>
      <c r="M790" s="64"/>
      <c r="N790" s="246" t="s">
        <v>220</v>
      </c>
      <c r="O790" s="64" t="str">
        <f t="shared" si="107"/>
        <v>ISLAM</v>
      </c>
      <c r="P790" s="64" t="s">
        <v>254</v>
      </c>
      <c r="Q790" s="64" t="s">
        <v>255</v>
      </c>
      <c r="R790" s="95">
        <v>4</v>
      </c>
      <c r="S790" s="64" t="s">
        <v>265</v>
      </c>
      <c r="T790" s="64" t="s">
        <v>270</v>
      </c>
      <c r="U790" s="64" t="s">
        <v>2741</v>
      </c>
      <c r="V790" s="64" t="s">
        <v>2736</v>
      </c>
      <c r="W790" s="171" t="s">
        <v>2739</v>
      </c>
      <c r="X790" s="64" t="s">
        <v>2736</v>
      </c>
      <c r="Y790" s="229" t="s">
        <v>2525</v>
      </c>
      <c r="Z790" s="64" t="s">
        <v>22</v>
      </c>
      <c r="AA790" s="64" t="s">
        <v>229</v>
      </c>
      <c r="AB790" s="64" t="s">
        <v>230</v>
      </c>
      <c r="AC790" s="64" t="s">
        <v>231</v>
      </c>
      <c r="AD790" t="str">
        <f t="shared" si="108"/>
        <v>INDONESIA</v>
      </c>
      <c r="AE790" s="97" t="s">
        <v>2526</v>
      </c>
      <c r="AF790" s="122" t="s">
        <v>233</v>
      </c>
      <c r="AG790" s="259" t="s">
        <v>166</v>
      </c>
      <c r="AH790" s="259"/>
      <c r="AI790" s="64">
        <f t="shared" si="115"/>
        <v>3</v>
      </c>
      <c r="AJ790" s="64"/>
      <c r="AK790" s="259"/>
      <c r="AL790" s="400"/>
      <c r="AM790" s="400"/>
      <c r="AN790" s="153">
        <f t="shared" si="118"/>
        <v>0</v>
      </c>
      <c r="AO790" s="412"/>
      <c r="AP790" s="412"/>
      <c r="AQ790" s="412"/>
      <c r="AR790" s="412"/>
      <c r="AS790" s="412"/>
      <c r="AT790" s="412"/>
      <c r="AU790" s="412"/>
      <c r="AV790" s="412"/>
      <c r="AW790" s="412"/>
      <c r="AX790" s="412"/>
      <c r="AY790" s="273">
        <f t="shared" si="116"/>
        <v>0</v>
      </c>
      <c r="AZ790" s="259"/>
      <c r="BA790" s="151"/>
    </row>
    <row r="791" spans="1:53">
      <c r="B791" s="121">
        <v>915</v>
      </c>
      <c r="C791">
        <v>94</v>
      </c>
      <c r="D791">
        <v>20</v>
      </c>
      <c r="E791" s="99">
        <v>1</v>
      </c>
      <c r="F791" s="168" t="s">
        <v>2747</v>
      </c>
      <c r="G791" s="101" t="s">
        <v>2748</v>
      </c>
      <c r="H791" s="102" t="s">
        <v>23</v>
      </c>
      <c r="I791" s="103" t="str">
        <f t="shared" si="119"/>
        <v>LAKI LAKI</v>
      </c>
      <c r="J791" s="104" t="s">
        <v>2720</v>
      </c>
      <c r="K791" s="105">
        <v>31711</v>
      </c>
      <c r="L791" s="106">
        <f t="shared" ca="1" si="117"/>
        <v>33</v>
      </c>
      <c r="M791" s="104"/>
      <c r="N791" s="185" t="s">
        <v>220</v>
      </c>
      <c r="O791" s="104" t="str">
        <f t="shared" si="107"/>
        <v>ISLAM</v>
      </c>
      <c r="P791" s="104" t="s">
        <v>254</v>
      </c>
      <c r="Q791" s="104" t="s">
        <v>222</v>
      </c>
      <c r="R791" s="108">
        <v>1</v>
      </c>
      <c r="S791" s="104" t="s">
        <v>223</v>
      </c>
      <c r="T791" s="104" t="s">
        <v>283</v>
      </c>
      <c r="U791" s="104" t="s">
        <v>2749</v>
      </c>
      <c r="V791" s="104" t="s">
        <v>2750</v>
      </c>
      <c r="W791" s="170"/>
      <c r="X791" s="104" t="s">
        <v>2748</v>
      </c>
      <c r="Y791" s="413" t="s">
        <v>2525</v>
      </c>
      <c r="Z791" s="104" t="s">
        <v>22</v>
      </c>
      <c r="AA791" s="104" t="s">
        <v>229</v>
      </c>
      <c r="AB791" s="104" t="s">
        <v>230</v>
      </c>
      <c r="AC791" s="104" t="s">
        <v>231</v>
      </c>
      <c r="AD791" s="99" t="str">
        <f t="shared" si="108"/>
        <v>INDONESIA</v>
      </c>
      <c r="AE791" s="110" t="s">
        <v>2526</v>
      </c>
      <c r="AF791" s="110" t="s">
        <v>233</v>
      </c>
      <c r="AG791" s="194" t="s">
        <v>455</v>
      </c>
      <c r="AH791" s="142" t="s">
        <v>203</v>
      </c>
      <c r="AI791" s="64" t="e">
        <f t="shared" si="115"/>
        <v>#N/A</v>
      </c>
      <c r="AJ791" s="64"/>
      <c r="AK791" s="142"/>
      <c r="AN791" s="124">
        <f t="shared" si="118"/>
        <v>0</v>
      </c>
      <c r="AY791" s="70">
        <f>SUM(AV791:AX791)</f>
        <v>0</v>
      </c>
    </row>
    <row r="792" spans="1:53" s="99" customFormat="1">
      <c r="A792" s="115"/>
      <c r="B792">
        <v>754</v>
      </c>
      <c r="C792">
        <v>75</v>
      </c>
      <c r="D792"/>
      <c r="E792" s="121">
        <v>2</v>
      </c>
      <c r="F792" s="143" t="s">
        <v>2751</v>
      </c>
      <c r="G792" s="144" t="s">
        <v>2752</v>
      </c>
      <c r="H792" s="145" t="s">
        <v>16</v>
      </c>
      <c r="I792" s="146" t="str">
        <f t="shared" si="119"/>
        <v>PEREMPUAN</v>
      </c>
      <c r="J792" s="120" t="s">
        <v>288</v>
      </c>
      <c r="K792" s="147">
        <v>33793</v>
      </c>
      <c r="L792" s="139">
        <f t="shared" ca="1" si="117"/>
        <v>27</v>
      </c>
      <c r="M792" s="120" t="s">
        <v>253</v>
      </c>
      <c r="N792" s="133" t="s">
        <v>220</v>
      </c>
      <c r="O792" s="120" t="str">
        <f t="shared" si="107"/>
        <v>ISLAM</v>
      </c>
      <c r="P792" s="120" t="s">
        <v>221</v>
      </c>
      <c r="Q792" s="120" t="s">
        <v>245</v>
      </c>
      <c r="R792" s="148">
        <v>3</v>
      </c>
      <c r="S792" s="120" t="s">
        <v>223</v>
      </c>
      <c r="T792" s="120" t="s">
        <v>246</v>
      </c>
      <c r="U792" s="120" t="s">
        <v>2564</v>
      </c>
      <c r="V792" s="120" t="s">
        <v>2558</v>
      </c>
      <c r="W792" s="414"/>
      <c r="X792" s="104" t="s">
        <v>2748</v>
      </c>
      <c r="Y792" s="238" t="s">
        <v>2525</v>
      </c>
      <c r="Z792" s="120" t="s">
        <v>22</v>
      </c>
      <c r="AA792" s="120" t="s">
        <v>229</v>
      </c>
      <c r="AB792" s="120" t="s">
        <v>230</v>
      </c>
      <c r="AC792" s="120" t="s">
        <v>231</v>
      </c>
      <c r="AD792" s="121" t="str">
        <f t="shared" si="108"/>
        <v>INDONESIA</v>
      </c>
      <c r="AE792" s="122" t="s">
        <v>2526</v>
      </c>
      <c r="AF792" s="122" t="s">
        <v>233</v>
      </c>
      <c r="AG792" s="120" t="s">
        <v>455</v>
      </c>
      <c r="AH792" s="259" t="s">
        <v>203</v>
      </c>
      <c r="AI792" s="64">
        <f t="shared" si="115"/>
        <v>2</v>
      </c>
      <c r="AJ792" s="64"/>
      <c r="AK792" s="104"/>
      <c r="AL792" s="124"/>
      <c r="AM792" s="124"/>
      <c r="AN792" s="124">
        <f t="shared" si="118"/>
        <v>0</v>
      </c>
      <c r="AO792" s="125"/>
      <c r="AP792" s="125"/>
      <c r="AQ792" s="125"/>
      <c r="AR792" s="125"/>
      <c r="AS792" s="125"/>
      <c r="AT792" s="125"/>
      <c r="AU792" s="125"/>
      <c r="AV792" s="125"/>
      <c r="AW792" s="125"/>
      <c r="AX792" s="125"/>
      <c r="AY792" s="70">
        <f t="shared" si="116"/>
        <v>0</v>
      </c>
      <c r="AZ792" s="71"/>
    </row>
    <row r="793" spans="1:53">
      <c r="A793" s="115"/>
      <c r="B793">
        <v>755</v>
      </c>
      <c r="C793">
        <v>76</v>
      </c>
      <c r="E793">
        <v>3</v>
      </c>
      <c r="F793" s="193" t="s">
        <v>2753</v>
      </c>
      <c r="G793" s="128" t="s">
        <v>2754</v>
      </c>
      <c r="H793" s="129" t="s">
        <v>23</v>
      </c>
      <c r="I793" s="130" t="str">
        <f t="shared" si="119"/>
        <v>LAKI LAKI</v>
      </c>
      <c r="J793" s="131" t="s">
        <v>230</v>
      </c>
      <c r="K793" s="132">
        <v>40701</v>
      </c>
      <c r="L793" s="159">
        <f t="shared" ca="1" si="117"/>
        <v>8</v>
      </c>
      <c r="M793" s="131"/>
      <c r="N793" s="248" t="s">
        <v>220</v>
      </c>
      <c r="O793" s="131" t="str">
        <f t="shared" si="107"/>
        <v>ISLAM</v>
      </c>
      <c r="P793" s="131" t="s">
        <v>254</v>
      </c>
      <c r="Q793" s="131" t="s">
        <v>255</v>
      </c>
      <c r="R793" s="134">
        <v>4</v>
      </c>
      <c r="S793" s="131" t="s">
        <v>265</v>
      </c>
      <c r="T793" s="131" t="s">
        <v>270</v>
      </c>
      <c r="U793" s="131" t="s">
        <v>2752</v>
      </c>
      <c r="V793" s="131" t="s">
        <v>2755</v>
      </c>
      <c r="W793" s="171"/>
      <c r="X793" s="104" t="s">
        <v>2748</v>
      </c>
      <c r="Y793" s="236" t="s">
        <v>2525</v>
      </c>
      <c r="Z793" s="131" t="s">
        <v>22</v>
      </c>
      <c r="AA793" s="131" t="s">
        <v>229</v>
      </c>
      <c r="AB793" s="131" t="s">
        <v>230</v>
      </c>
      <c r="AC793" s="131" t="s">
        <v>231</v>
      </c>
      <c r="AD793" s="126" t="str">
        <f t="shared" si="108"/>
        <v>INDONESIA</v>
      </c>
      <c r="AE793" s="97" t="s">
        <v>2526</v>
      </c>
      <c r="AF793" s="178" t="s">
        <v>233</v>
      </c>
      <c r="AG793" s="259" t="s">
        <v>455</v>
      </c>
      <c r="AH793" s="259"/>
      <c r="AI793" s="64">
        <f t="shared" si="115"/>
        <v>3</v>
      </c>
      <c r="AJ793" s="64"/>
      <c r="AK793" s="259"/>
      <c r="AL793" s="207"/>
      <c r="AM793" s="207"/>
      <c r="AN793" s="124">
        <f t="shared" si="118"/>
        <v>0</v>
      </c>
      <c r="AO793" s="239"/>
      <c r="AP793" s="239"/>
      <c r="AQ793" s="239"/>
      <c r="AR793" s="239"/>
      <c r="AS793" s="239"/>
      <c r="AT793" s="239"/>
      <c r="AU793" s="239"/>
      <c r="AV793" s="239"/>
      <c r="AW793" s="239"/>
      <c r="AX793" s="239"/>
      <c r="AY793" s="70">
        <f t="shared" si="116"/>
        <v>0</v>
      </c>
      <c r="BA793" s="121"/>
    </row>
    <row r="794" spans="1:53">
      <c r="A794" s="121"/>
      <c r="B794">
        <v>756</v>
      </c>
      <c r="C794">
        <v>77</v>
      </c>
      <c r="D794">
        <v>21</v>
      </c>
      <c r="E794" s="99">
        <v>1</v>
      </c>
      <c r="F794" s="172" t="s">
        <v>2756</v>
      </c>
      <c r="G794" s="144" t="s">
        <v>2757</v>
      </c>
      <c r="H794" s="145" t="s">
        <v>23</v>
      </c>
      <c r="I794" s="146" t="str">
        <f t="shared" si="119"/>
        <v>LAKI LAKI</v>
      </c>
      <c r="J794" s="120" t="s">
        <v>288</v>
      </c>
      <c r="K794" s="147">
        <v>28619</v>
      </c>
      <c r="L794" s="139">
        <f t="shared" ca="1" si="117"/>
        <v>41</v>
      </c>
      <c r="M794" s="120"/>
      <c r="N794" s="187" t="s">
        <v>220</v>
      </c>
      <c r="O794" s="120" t="str">
        <f t="shared" si="107"/>
        <v>ISLAM</v>
      </c>
      <c r="P794" s="120" t="s">
        <v>254</v>
      </c>
      <c r="Q794" s="120" t="s">
        <v>222</v>
      </c>
      <c r="R794" s="148">
        <v>1</v>
      </c>
      <c r="S794" s="120" t="s">
        <v>256</v>
      </c>
      <c r="T794" s="120" t="s">
        <v>674</v>
      </c>
      <c r="U794" s="120"/>
      <c r="V794" s="120" t="s">
        <v>2758</v>
      </c>
      <c r="W794" s="180" t="s">
        <v>2701</v>
      </c>
      <c r="X794" s="120" t="s">
        <v>2757</v>
      </c>
      <c r="Y794" s="238" t="s">
        <v>2525</v>
      </c>
      <c r="Z794" s="120" t="s">
        <v>22</v>
      </c>
      <c r="AA794" s="120" t="s">
        <v>229</v>
      </c>
      <c r="AB794" s="120" t="s">
        <v>230</v>
      </c>
      <c r="AC794" s="120" t="s">
        <v>231</v>
      </c>
      <c r="AD794" s="121" t="str">
        <f t="shared" si="108"/>
        <v>INDONESIA</v>
      </c>
      <c r="AE794" s="122" t="s">
        <v>2526</v>
      </c>
      <c r="AF794" s="122" t="s">
        <v>233</v>
      </c>
      <c r="AG794" s="259" t="s">
        <v>166</v>
      </c>
      <c r="AH794" s="259"/>
      <c r="AI794" s="64" t="e">
        <f t="shared" si="115"/>
        <v>#N/A</v>
      </c>
      <c r="AJ794" s="64"/>
      <c r="AK794" s="259"/>
      <c r="AN794" s="124">
        <f t="shared" si="118"/>
        <v>0</v>
      </c>
      <c r="AY794" s="70">
        <f t="shared" si="116"/>
        <v>0</v>
      </c>
    </row>
    <row r="795" spans="1:53" s="99" customFormat="1">
      <c r="A795"/>
      <c r="B795">
        <v>757</v>
      </c>
      <c r="C795">
        <v>78</v>
      </c>
      <c r="D795"/>
      <c r="E795" s="121">
        <v>2</v>
      </c>
      <c r="F795" s="174" t="s">
        <v>2759</v>
      </c>
      <c r="G795" s="89" t="s">
        <v>2760</v>
      </c>
      <c r="H795" s="90" t="s">
        <v>23</v>
      </c>
      <c r="I795" s="91" t="str">
        <f t="shared" si="119"/>
        <v>LAKI LAKI</v>
      </c>
      <c r="J795" s="64" t="s">
        <v>288</v>
      </c>
      <c r="K795" s="92">
        <v>33803</v>
      </c>
      <c r="L795" s="93">
        <f t="shared" ca="1" si="117"/>
        <v>27</v>
      </c>
      <c r="M795" s="64"/>
      <c r="N795" s="246" t="s">
        <v>220</v>
      </c>
      <c r="O795" s="64" t="str">
        <f t="shared" si="107"/>
        <v>ISLAM</v>
      </c>
      <c r="P795" s="64" t="s">
        <v>254</v>
      </c>
      <c r="Q795" s="64" t="s">
        <v>2761</v>
      </c>
      <c r="R795" s="95">
        <v>7</v>
      </c>
      <c r="S795" s="64" t="s">
        <v>256</v>
      </c>
      <c r="T795" s="64" t="s">
        <v>674</v>
      </c>
      <c r="U795" s="64"/>
      <c r="V795" s="64" t="s">
        <v>2758</v>
      </c>
      <c r="W795" s="326" t="s">
        <v>2701</v>
      </c>
      <c r="X795" s="64" t="s">
        <v>2757</v>
      </c>
      <c r="Y795" s="229" t="s">
        <v>2525</v>
      </c>
      <c r="Z795" s="64" t="s">
        <v>22</v>
      </c>
      <c r="AA795" s="64" t="s">
        <v>229</v>
      </c>
      <c r="AB795" s="64" t="s">
        <v>230</v>
      </c>
      <c r="AC795" s="64" t="s">
        <v>231</v>
      </c>
      <c r="AD795" t="str">
        <f t="shared" si="108"/>
        <v>INDONESIA</v>
      </c>
      <c r="AE795" s="97" t="s">
        <v>2526</v>
      </c>
      <c r="AF795" s="122" t="s">
        <v>233</v>
      </c>
      <c r="AG795" s="259" t="s">
        <v>166</v>
      </c>
      <c r="AH795" s="259"/>
      <c r="AI795" s="64" t="e">
        <f t="shared" si="115"/>
        <v>#N/A</v>
      </c>
      <c r="AJ795" s="64"/>
      <c r="AK795" s="259"/>
      <c r="AL795" s="124"/>
      <c r="AM795" s="124"/>
      <c r="AN795" s="124">
        <f t="shared" si="118"/>
        <v>0</v>
      </c>
      <c r="AO795" s="125"/>
      <c r="AP795" s="125"/>
      <c r="AQ795" s="125"/>
      <c r="AR795" s="125"/>
      <c r="AS795" s="125"/>
      <c r="AT795" s="125"/>
      <c r="AU795" s="125"/>
      <c r="AV795" s="125"/>
      <c r="AW795" s="125"/>
      <c r="AX795" s="125"/>
      <c r="AY795" s="70">
        <f t="shared" si="116"/>
        <v>0</v>
      </c>
      <c r="AZ795" s="71"/>
    </row>
    <row r="796" spans="1:53" s="99" customFormat="1">
      <c r="A796"/>
      <c r="B796">
        <v>758</v>
      </c>
      <c r="C796">
        <v>79</v>
      </c>
      <c r="D796">
        <v>22</v>
      </c>
      <c r="E796" s="99">
        <v>1</v>
      </c>
      <c r="F796" s="172" t="s">
        <v>2762</v>
      </c>
      <c r="G796" s="101" t="s">
        <v>2763</v>
      </c>
      <c r="H796" s="102" t="s">
        <v>23</v>
      </c>
      <c r="I796" s="103" t="str">
        <f t="shared" si="119"/>
        <v>LAKI LAKI</v>
      </c>
      <c r="J796" s="104" t="s">
        <v>727</v>
      </c>
      <c r="K796" s="105">
        <v>30676</v>
      </c>
      <c r="L796" s="106">
        <f t="shared" ca="1" si="117"/>
        <v>36</v>
      </c>
      <c r="M796" s="104"/>
      <c r="N796" s="185" t="s">
        <v>220</v>
      </c>
      <c r="O796" s="104" t="str">
        <f t="shared" si="107"/>
        <v>ISLAM</v>
      </c>
      <c r="P796" s="104" t="s">
        <v>221</v>
      </c>
      <c r="Q796" s="104" t="s">
        <v>222</v>
      </c>
      <c r="R796" s="108">
        <v>1</v>
      </c>
      <c r="S796" s="104" t="s">
        <v>256</v>
      </c>
      <c r="T796" s="104" t="s">
        <v>674</v>
      </c>
      <c r="U796" s="104" t="s">
        <v>2764</v>
      </c>
      <c r="V796" s="104" t="s">
        <v>2765</v>
      </c>
      <c r="W796" s="171" t="s">
        <v>2766</v>
      </c>
      <c r="X796" s="104" t="s">
        <v>2763</v>
      </c>
      <c r="Y796" s="235" t="s">
        <v>2525</v>
      </c>
      <c r="Z796" s="104" t="s">
        <v>22</v>
      </c>
      <c r="AA796" s="104" t="s">
        <v>229</v>
      </c>
      <c r="AB796" s="104" t="s">
        <v>230</v>
      </c>
      <c r="AC796" s="104" t="s">
        <v>231</v>
      </c>
      <c r="AD796" s="99" t="str">
        <f t="shared" si="108"/>
        <v>INDONESIA</v>
      </c>
      <c r="AE796" s="122" t="s">
        <v>2526</v>
      </c>
      <c r="AF796" s="110" t="s">
        <v>233</v>
      </c>
      <c r="AG796" s="104" t="s">
        <v>166</v>
      </c>
      <c r="AH796" s="111" t="s">
        <v>203</v>
      </c>
      <c r="AI796" s="64" t="e">
        <f t="shared" si="115"/>
        <v>#N/A</v>
      </c>
      <c r="AJ796" s="64"/>
      <c r="AK796" s="104"/>
      <c r="AL796" s="124"/>
      <c r="AM796" s="124"/>
      <c r="AN796" s="124">
        <f t="shared" si="118"/>
        <v>0</v>
      </c>
      <c r="AO796" s="125"/>
      <c r="AP796" s="125"/>
      <c r="AQ796" s="125"/>
      <c r="AR796" s="125"/>
      <c r="AS796" s="125"/>
      <c r="AT796" s="125"/>
      <c r="AU796" s="125"/>
      <c r="AV796" s="125"/>
      <c r="AW796" s="125"/>
      <c r="AX796" s="125"/>
      <c r="AY796" s="70">
        <f t="shared" si="116"/>
        <v>0</v>
      </c>
      <c r="AZ796" s="71"/>
    </row>
    <row r="797" spans="1:53">
      <c r="A797" s="121"/>
      <c r="B797">
        <v>759</v>
      </c>
      <c r="C797">
        <v>80</v>
      </c>
      <c r="E797">
        <v>2</v>
      </c>
      <c r="F797" s="174" t="s">
        <v>2767</v>
      </c>
      <c r="G797" s="89" t="s">
        <v>2768</v>
      </c>
      <c r="H797" s="90" t="s">
        <v>16</v>
      </c>
      <c r="I797" s="91" t="str">
        <f t="shared" si="119"/>
        <v>PEREMPUAN</v>
      </c>
      <c r="J797" s="120" t="s">
        <v>727</v>
      </c>
      <c r="K797" s="92">
        <v>31652</v>
      </c>
      <c r="L797" s="93">
        <f t="shared" ca="1" si="117"/>
        <v>33</v>
      </c>
      <c r="M797" s="64"/>
      <c r="N797" s="246" t="s">
        <v>220</v>
      </c>
      <c r="O797" s="64" t="str">
        <f t="shared" si="107"/>
        <v>ISLAM</v>
      </c>
      <c r="P797" s="64" t="s">
        <v>221</v>
      </c>
      <c r="Q797" s="64" t="s">
        <v>245</v>
      </c>
      <c r="R797" s="95">
        <v>3</v>
      </c>
      <c r="S797" s="64" t="s">
        <v>256</v>
      </c>
      <c r="T797" s="64" t="s">
        <v>246</v>
      </c>
      <c r="U797" s="64" t="s">
        <v>2769</v>
      </c>
      <c r="V797" s="64" t="s">
        <v>2758</v>
      </c>
      <c r="W797" s="171" t="s">
        <v>2766</v>
      </c>
      <c r="X797" s="64" t="s">
        <v>2763</v>
      </c>
      <c r="Y797" s="229" t="s">
        <v>2525</v>
      </c>
      <c r="Z797" s="64" t="s">
        <v>22</v>
      </c>
      <c r="AA797" s="64" t="s">
        <v>229</v>
      </c>
      <c r="AB797" s="64" t="s">
        <v>230</v>
      </c>
      <c r="AC797" s="64" t="s">
        <v>231</v>
      </c>
      <c r="AD797" t="str">
        <f t="shared" si="108"/>
        <v>INDONESIA</v>
      </c>
      <c r="AE797" s="97" t="s">
        <v>2526</v>
      </c>
      <c r="AF797" s="122" t="s">
        <v>233</v>
      </c>
      <c r="AG797" s="259" t="s">
        <v>166</v>
      </c>
      <c r="AH797" s="259" t="s">
        <v>203</v>
      </c>
      <c r="AI797" s="64">
        <f t="shared" si="115"/>
        <v>2</v>
      </c>
      <c r="AJ797" s="64"/>
      <c r="AK797" s="259"/>
      <c r="AN797" s="124">
        <f t="shared" si="118"/>
        <v>0</v>
      </c>
      <c r="AY797" s="70">
        <f t="shared" si="116"/>
        <v>0</v>
      </c>
    </row>
    <row r="798" spans="1:53">
      <c r="A798" s="121"/>
      <c r="B798">
        <v>760</v>
      </c>
      <c r="C798">
        <v>81</v>
      </c>
      <c r="E798">
        <v>3</v>
      </c>
      <c r="F798" s="157" t="s">
        <v>2770</v>
      </c>
      <c r="G798" s="89" t="s">
        <v>2771</v>
      </c>
      <c r="H798" s="90" t="s">
        <v>16</v>
      </c>
      <c r="I798" s="91" t="str">
        <f t="shared" si="119"/>
        <v>PEREMPUAN</v>
      </c>
      <c r="J798" s="120" t="s">
        <v>727</v>
      </c>
      <c r="K798" s="92">
        <v>37892</v>
      </c>
      <c r="L798" s="93">
        <f t="shared" ca="1" si="117"/>
        <v>16</v>
      </c>
      <c r="M798" s="64"/>
      <c r="N798" s="246" t="s">
        <v>220</v>
      </c>
      <c r="O798" s="64" t="str">
        <f t="shared" si="107"/>
        <v>ISLAM</v>
      </c>
      <c r="P798" s="64" t="s">
        <v>254</v>
      </c>
      <c r="Q798" s="64" t="s">
        <v>255</v>
      </c>
      <c r="R798" s="95">
        <v>4</v>
      </c>
      <c r="S798" s="64" t="s">
        <v>348</v>
      </c>
      <c r="T798" s="64" t="s">
        <v>266</v>
      </c>
      <c r="U798" s="64" t="s">
        <v>2768</v>
      </c>
      <c r="V798" s="64" t="s">
        <v>2763</v>
      </c>
      <c r="W798" s="171" t="s">
        <v>2766</v>
      </c>
      <c r="X798" s="64" t="s">
        <v>2763</v>
      </c>
      <c r="Y798" s="229" t="s">
        <v>2525</v>
      </c>
      <c r="Z798" s="64" t="s">
        <v>22</v>
      </c>
      <c r="AA798" s="64" t="s">
        <v>229</v>
      </c>
      <c r="AB798" s="64" t="s">
        <v>230</v>
      </c>
      <c r="AC798" s="64" t="s">
        <v>231</v>
      </c>
      <c r="AD798" t="str">
        <f t="shared" si="108"/>
        <v>INDONESIA</v>
      </c>
      <c r="AE798" s="122" t="s">
        <v>2526</v>
      </c>
      <c r="AF798" s="122" t="s">
        <v>233</v>
      </c>
      <c r="AG798" s="259" t="s">
        <v>166</v>
      </c>
      <c r="AH798" s="259"/>
      <c r="AI798" s="64">
        <f t="shared" si="115"/>
        <v>3</v>
      </c>
      <c r="AJ798" s="64"/>
      <c r="AK798" s="259"/>
      <c r="AN798" s="124">
        <f t="shared" si="118"/>
        <v>0</v>
      </c>
      <c r="AY798" s="70">
        <f t="shared" si="116"/>
        <v>0</v>
      </c>
    </row>
    <row r="799" spans="1:53">
      <c r="B799">
        <v>761</v>
      </c>
      <c r="C799">
        <v>82</v>
      </c>
      <c r="D799">
        <v>23</v>
      </c>
      <c r="E799" s="99">
        <v>1</v>
      </c>
      <c r="F799" s="168" t="s">
        <v>2772</v>
      </c>
      <c r="G799" s="101" t="s">
        <v>2773</v>
      </c>
      <c r="H799" s="102" t="s">
        <v>23</v>
      </c>
      <c r="I799" s="103" t="str">
        <f t="shared" si="119"/>
        <v>LAKI LAKI</v>
      </c>
      <c r="J799" s="104" t="s">
        <v>452</v>
      </c>
      <c r="K799" s="105">
        <v>22174</v>
      </c>
      <c r="L799" s="106">
        <f t="shared" ca="1" si="117"/>
        <v>59</v>
      </c>
      <c r="M799" s="104"/>
      <c r="N799" s="185" t="s">
        <v>220</v>
      </c>
      <c r="O799" s="104" t="str">
        <f t="shared" si="107"/>
        <v>ISLAM</v>
      </c>
      <c r="P799" s="104" t="s">
        <v>221</v>
      </c>
      <c r="Q799" s="104" t="s">
        <v>222</v>
      </c>
      <c r="R799" s="108">
        <v>1</v>
      </c>
      <c r="S799" s="104" t="s">
        <v>256</v>
      </c>
      <c r="T799" s="104" t="s">
        <v>283</v>
      </c>
      <c r="U799" s="104" t="s">
        <v>2774</v>
      </c>
      <c r="V799" s="104" t="s">
        <v>2775</v>
      </c>
      <c r="W799" s="170" t="s">
        <v>2723</v>
      </c>
      <c r="X799" s="104" t="s">
        <v>2773</v>
      </c>
      <c r="Y799" s="235" t="s">
        <v>2525</v>
      </c>
      <c r="Z799" s="104" t="s">
        <v>22</v>
      </c>
      <c r="AA799" s="104" t="s">
        <v>229</v>
      </c>
      <c r="AB799" s="104" t="s">
        <v>230</v>
      </c>
      <c r="AC799" s="104" t="s">
        <v>231</v>
      </c>
      <c r="AD799" s="99" t="str">
        <f t="shared" si="108"/>
        <v>INDONESIA</v>
      </c>
      <c r="AE799" s="97" t="s">
        <v>2526</v>
      </c>
      <c r="AF799" s="97" t="s">
        <v>233</v>
      </c>
      <c r="AG799" s="259" t="s">
        <v>288</v>
      </c>
      <c r="AH799" s="259" t="s">
        <v>203</v>
      </c>
      <c r="AI799" s="64" t="e">
        <f t="shared" si="115"/>
        <v>#N/A</v>
      </c>
      <c r="AJ799" s="64"/>
      <c r="AK799" s="259"/>
      <c r="AL799" s="207"/>
      <c r="AM799" s="207"/>
      <c r="AN799" s="124">
        <f t="shared" si="118"/>
        <v>0</v>
      </c>
      <c r="AO799" s="239"/>
      <c r="AP799" s="239"/>
      <c r="AQ799" s="239"/>
      <c r="AR799" s="239"/>
      <c r="AS799" s="239"/>
      <c r="AT799" s="239"/>
      <c r="AU799" s="239"/>
      <c r="AV799" s="239"/>
      <c r="AW799" s="239"/>
      <c r="AX799" s="239"/>
      <c r="AY799" s="239">
        <f t="shared" si="116"/>
        <v>0</v>
      </c>
      <c r="BA799" s="121"/>
    </row>
    <row r="800" spans="1:53" s="99" customFormat="1">
      <c r="A800"/>
      <c r="B800">
        <v>762</v>
      </c>
      <c r="C800">
        <v>83</v>
      </c>
      <c r="D800"/>
      <c r="E800" s="121">
        <v>2</v>
      </c>
      <c r="F800" s="193" t="s">
        <v>2776</v>
      </c>
      <c r="G800" s="144" t="s">
        <v>2777</v>
      </c>
      <c r="H800" s="145" t="s">
        <v>16</v>
      </c>
      <c r="I800" s="146" t="str">
        <f t="shared" si="119"/>
        <v>PEREMPUAN</v>
      </c>
      <c r="J800" s="120" t="s">
        <v>452</v>
      </c>
      <c r="K800" s="147">
        <v>23009</v>
      </c>
      <c r="L800" s="139">
        <f t="shared" ca="1" si="117"/>
        <v>57</v>
      </c>
      <c r="M800" s="120"/>
      <c r="N800" s="187" t="s">
        <v>220</v>
      </c>
      <c r="O800" s="120" t="str">
        <f t="shared" si="107"/>
        <v>ISLAM</v>
      </c>
      <c r="P800" s="120" t="s">
        <v>221</v>
      </c>
      <c r="Q800" s="120" t="s">
        <v>245</v>
      </c>
      <c r="R800" s="148">
        <v>3</v>
      </c>
      <c r="S800" s="120" t="s">
        <v>256</v>
      </c>
      <c r="T800" s="120" t="s">
        <v>246</v>
      </c>
      <c r="U800" s="120" t="s">
        <v>2778</v>
      </c>
      <c r="V800" s="120" t="s">
        <v>2779</v>
      </c>
      <c r="W800" s="414" t="s">
        <v>2723</v>
      </c>
      <c r="X800" s="120" t="s">
        <v>2773</v>
      </c>
      <c r="Y800" s="238" t="s">
        <v>2525</v>
      </c>
      <c r="Z800" s="120" t="s">
        <v>22</v>
      </c>
      <c r="AA800" s="120" t="s">
        <v>229</v>
      </c>
      <c r="AB800" s="120" t="s">
        <v>230</v>
      </c>
      <c r="AC800" s="120" t="s">
        <v>231</v>
      </c>
      <c r="AD800" s="121" t="str">
        <f t="shared" si="108"/>
        <v>INDONESIA</v>
      </c>
      <c r="AE800" s="122" t="s">
        <v>2526</v>
      </c>
      <c r="AF800" s="122" t="s">
        <v>233</v>
      </c>
      <c r="AG800" s="120" t="s">
        <v>455</v>
      </c>
      <c r="AH800" s="259" t="s">
        <v>203</v>
      </c>
      <c r="AI800" s="64">
        <f t="shared" si="115"/>
        <v>2</v>
      </c>
      <c r="AJ800" s="64"/>
      <c r="AK800" s="104"/>
      <c r="AL800" s="124"/>
      <c r="AM800" s="124"/>
      <c r="AN800" s="124">
        <f t="shared" si="118"/>
        <v>0</v>
      </c>
      <c r="AO800" s="125"/>
      <c r="AP800" s="125"/>
      <c r="AQ800" s="125"/>
      <c r="AR800" s="125"/>
      <c r="AS800" s="125"/>
      <c r="AT800" s="125"/>
      <c r="AU800" s="125"/>
      <c r="AV800" s="125"/>
      <c r="AW800" s="125"/>
      <c r="AX800" s="125"/>
      <c r="AY800" s="70">
        <f t="shared" si="116"/>
        <v>0</v>
      </c>
      <c r="AZ800" s="71"/>
    </row>
    <row r="801" spans="1:53">
      <c r="B801">
        <v>763</v>
      </c>
      <c r="C801">
        <v>84</v>
      </c>
      <c r="E801">
        <v>3</v>
      </c>
      <c r="F801" s="98" t="s">
        <v>2780</v>
      </c>
      <c r="G801" s="89" t="s">
        <v>2730</v>
      </c>
      <c r="H801" s="90" t="s">
        <v>16</v>
      </c>
      <c r="I801" s="91" t="str">
        <f t="shared" si="119"/>
        <v>PEREMPUAN</v>
      </c>
      <c r="J801" s="64" t="s">
        <v>288</v>
      </c>
      <c r="K801" s="92">
        <v>37605</v>
      </c>
      <c r="L801" s="93">
        <f t="shared" ca="1" si="117"/>
        <v>17</v>
      </c>
      <c r="M801" s="64"/>
      <c r="N801" s="246" t="s">
        <v>220</v>
      </c>
      <c r="O801" s="64" t="str">
        <f t="shared" si="107"/>
        <v>ISLAM</v>
      </c>
      <c r="P801" s="64" t="s">
        <v>254</v>
      </c>
      <c r="Q801" s="64" t="s">
        <v>1445</v>
      </c>
      <c r="R801" s="95">
        <v>4</v>
      </c>
      <c r="S801" s="64" t="s">
        <v>262</v>
      </c>
      <c r="T801" s="64" t="s">
        <v>266</v>
      </c>
      <c r="U801" s="64" t="s">
        <v>2777</v>
      </c>
      <c r="V801" s="64" t="s">
        <v>2773</v>
      </c>
      <c r="W801" s="415" t="s">
        <v>2723</v>
      </c>
      <c r="X801" s="64" t="s">
        <v>2773</v>
      </c>
      <c r="Y801" s="229" t="s">
        <v>2525</v>
      </c>
      <c r="Z801" s="64" t="s">
        <v>22</v>
      </c>
      <c r="AA801" s="64" t="s">
        <v>229</v>
      </c>
      <c r="AB801" s="64" t="s">
        <v>230</v>
      </c>
      <c r="AC801" s="64" t="s">
        <v>231</v>
      </c>
      <c r="AD801" t="str">
        <f t="shared" ref="AD801:AD864" si="120">IF(H801="L","INDONESIA",IF(H801="P","INDONESIA",""))</f>
        <v>INDONESIA</v>
      </c>
      <c r="AE801" s="97" t="s">
        <v>2526</v>
      </c>
      <c r="AF801" s="97" t="s">
        <v>233</v>
      </c>
      <c r="AG801" s="259" t="s">
        <v>455</v>
      </c>
      <c r="AH801" s="259"/>
      <c r="AI801" s="64" t="e">
        <f t="shared" si="115"/>
        <v>#N/A</v>
      </c>
      <c r="AJ801" s="64"/>
      <c r="AK801" s="259"/>
      <c r="AN801" s="124">
        <f t="shared" si="118"/>
        <v>0</v>
      </c>
      <c r="AY801" s="70">
        <f t="shared" si="116"/>
        <v>0</v>
      </c>
    </row>
    <row r="802" spans="1:53">
      <c r="A802" s="121"/>
      <c r="B802">
        <v>764</v>
      </c>
      <c r="C802">
        <v>85</v>
      </c>
      <c r="D802">
        <v>24</v>
      </c>
      <c r="E802" s="99">
        <v>1</v>
      </c>
      <c r="F802" s="168" t="s">
        <v>2781</v>
      </c>
      <c r="G802" s="101" t="s">
        <v>2782</v>
      </c>
      <c r="H802" s="102" t="s">
        <v>23</v>
      </c>
      <c r="I802" s="103" t="str">
        <f t="shared" si="119"/>
        <v>LAKI LAKI</v>
      </c>
      <c r="J802" s="104" t="s">
        <v>2783</v>
      </c>
      <c r="K802" s="105">
        <v>28332</v>
      </c>
      <c r="L802" s="106">
        <f t="shared" ca="1" si="117"/>
        <v>42</v>
      </c>
      <c r="M802" s="104"/>
      <c r="N802" s="185" t="s">
        <v>220</v>
      </c>
      <c r="O802" s="104" t="str">
        <f t="shared" ref="O802:O888" si="121">IF(N802="1","ISLAM",IF(N802="2","KRISTEN",""))</f>
        <v>ISLAM</v>
      </c>
      <c r="P802" s="104" t="s">
        <v>221</v>
      </c>
      <c r="Q802" s="104" t="s">
        <v>222</v>
      </c>
      <c r="R802" s="108">
        <v>1</v>
      </c>
      <c r="S802" s="104" t="s">
        <v>223</v>
      </c>
      <c r="T802" s="104" t="s">
        <v>674</v>
      </c>
      <c r="U802" s="104" t="s">
        <v>2784</v>
      </c>
      <c r="V802" s="104" t="s">
        <v>2578</v>
      </c>
      <c r="W802" s="171" t="s">
        <v>2785</v>
      </c>
      <c r="X802" s="104" t="s">
        <v>2782</v>
      </c>
      <c r="Y802" s="235" t="s">
        <v>2525</v>
      </c>
      <c r="Z802" s="104" t="s">
        <v>22</v>
      </c>
      <c r="AA802" s="104" t="s">
        <v>229</v>
      </c>
      <c r="AB802" s="104" t="s">
        <v>230</v>
      </c>
      <c r="AC802" s="104" t="s">
        <v>231</v>
      </c>
      <c r="AD802" s="99" t="str">
        <f t="shared" si="120"/>
        <v>INDONESIA</v>
      </c>
      <c r="AE802" s="122" t="s">
        <v>2526</v>
      </c>
      <c r="AF802" s="110" t="s">
        <v>233</v>
      </c>
      <c r="AG802" s="259" t="s">
        <v>166</v>
      </c>
      <c r="AH802" s="259" t="s">
        <v>203</v>
      </c>
      <c r="AI802" s="64" t="e">
        <f t="shared" si="115"/>
        <v>#N/A</v>
      </c>
      <c r="AJ802" s="64"/>
      <c r="AK802" s="259"/>
      <c r="AN802" s="124">
        <f t="shared" si="118"/>
        <v>0</v>
      </c>
      <c r="AY802" s="70">
        <f t="shared" si="116"/>
        <v>0</v>
      </c>
    </row>
    <row r="803" spans="1:53" s="99" customFormat="1">
      <c r="A803"/>
      <c r="B803">
        <v>765</v>
      </c>
      <c r="C803">
        <v>86</v>
      </c>
      <c r="D803"/>
      <c r="E803" s="121">
        <v>2</v>
      </c>
      <c r="F803" s="193" t="s">
        <v>2786</v>
      </c>
      <c r="G803" s="144" t="s">
        <v>2787</v>
      </c>
      <c r="H803" s="145" t="s">
        <v>16</v>
      </c>
      <c r="I803" s="146" t="str">
        <f t="shared" si="119"/>
        <v>PEREMPUAN</v>
      </c>
      <c r="J803" s="120" t="s">
        <v>288</v>
      </c>
      <c r="K803" s="147">
        <v>28950</v>
      </c>
      <c r="L803" s="139">
        <f t="shared" ca="1" si="117"/>
        <v>41</v>
      </c>
      <c r="M803" s="120"/>
      <c r="N803" s="187" t="s">
        <v>220</v>
      </c>
      <c r="O803" s="120" t="str">
        <f t="shared" si="121"/>
        <v>ISLAM</v>
      </c>
      <c r="P803" s="120" t="s">
        <v>221</v>
      </c>
      <c r="Q803" s="120" t="s">
        <v>245</v>
      </c>
      <c r="R803" s="148">
        <v>3</v>
      </c>
      <c r="S803" s="120" t="s">
        <v>289</v>
      </c>
      <c r="T803" s="120" t="s">
        <v>246</v>
      </c>
      <c r="U803" s="111" t="s">
        <v>2788</v>
      </c>
      <c r="V803" s="120" t="s">
        <v>2789</v>
      </c>
      <c r="W803" s="171" t="s">
        <v>2785</v>
      </c>
      <c r="X803" s="120" t="s">
        <v>2782</v>
      </c>
      <c r="Y803" s="238" t="s">
        <v>2525</v>
      </c>
      <c r="Z803" s="120" t="s">
        <v>22</v>
      </c>
      <c r="AA803" s="120" t="s">
        <v>229</v>
      </c>
      <c r="AB803" s="120" t="s">
        <v>230</v>
      </c>
      <c r="AC803" s="120" t="s">
        <v>231</v>
      </c>
      <c r="AD803" s="121" t="str">
        <f t="shared" si="120"/>
        <v>INDONESIA</v>
      </c>
      <c r="AE803" s="97" t="s">
        <v>2526</v>
      </c>
      <c r="AF803" s="122" t="s">
        <v>233</v>
      </c>
      <c r="AG803" s="259" t="s">
        <v>166</v>
      </c>
      <c r="AH803" s="259" t="s">
        <v>203</v>
      </c>
      <c r="AI803" s="64">
        <f t="shared" si="115"/>
        <v>2</v>
      </c>
      <c r="AJ803" s="64"/>
      <c r="AK803" s="259"/>
      <c r="AL803" s="124"/>
      <c r="AM803" s="124"/>
      <c r="AN803" s="124">
        <f t="shared" si="118"/>
        <v>0</v>
      </c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5"/>
      <c r="AY803" s="70">
        <f t="shared" ref="AY803:AY835" si="122">SUM(AV803:AX803)</f>
        <v>0</v>
      </c>
      <c r="AZ803" s="71"/>
    </row>
    <row r="804" spans="1:53">
      <c r="B804">
        <v>766</v>
      </c>
      <c r="C804">
        <v>87</v>
      </c>
      <c r="E804">
        <v>3</v>
      </c>
      <c r="F804" s="98" t="s">
        <v>2790</v>
      </c>
      <c r="G804" s="89" t="s">
        <v>2791</v>
      </c>
      <c r="H804" s="90" t="s">
        <v>16</v>
      </c>
      <c r="I804" s="91" t="str">
        <f t="shared" si="119"/>
        <v>PEREMPUAN</v>
      </c>
      <c r="J804" s="64" t="s">
        <v>2792</v>
      </c>
      <c r="K804" s="92">
        <v>40274</v>
      </c>
      <c r="L804" s="93">
        <f t="shared" ca="1" si="117"/>
        <v>10</v>
      </c>
      <c r="M804" s="64"/>
      <c r="N804" s="246" t="s">
        <v>220</v>
      </c>
      <c r="O804" s="64" t="str">
        <f t="shared" si="121"/>
        <v>ISLAM</v>
      </c>
      <c r="P804" s="64" t="s">
        <v>254</v>
      </c>
      <c r="Q804" s="64" t="s">
        <v>255</v>
      </c>
      <c r="R804" s="95">
        <v>4</v>
      </c>
      <c r="S804" s="64" t="s">
        <v>369</v>
      </c>
      <c r="T804" s="64" t="s">
        <v>266</v>
      </c>
      <c r="U804" s="64" t="s">
        <v>2787</v>
      </c>
      <c r="V804" s="64" t="s">
        <v>2782</v>
      </c>
      <c r="W804" s="171" t="s">
        <v>2785</v>
      </c>
      <c r="X804" s="64" t="s">
        <v>2782</v>
      </c>
      <c r="Y804" s="229" t="s">
        <v>2525</v>
      </c>
      <c r="Z804" s="64" t="s">
        <v>22</v>
      </c>
      <c r="AA804" s="64" t="s">
        <v>229</v>
      </c>
      <c r="AB804" s="64" t="s">
        <v>230</v>
      </c>
      <c r="AC804" s="64" t="s">
        <v>231</v>
      </c>
      <c r="AD804" t="str">
        <f t="shared" si="120"/>
        <v>INDONESIA</v>
      </c>
      <c r="AE804" s="122" t="s">
        <v>2526</v>
      </c>
      <c r="AF804" s="122" t="s">
        <v>233</v>
      </c>
      <c r="AG804" s="259" t="s">
        <v>166</v>
      </c>
      <c r="AH804" s="259"/>
      <c r="AI804" s="64">
        <f t="shared" si="115"/>
        <v>3</v>
      </c>
      <c r="AJ804" s="64"/>
      <c r="AK804" s="259"/>
      <c r="AL804" s="207"/>
      <c r="AM804" s="207"/>
      <c r="AN804" s="124">
        <f t="shared" si="118"/>
        <v>0</v>
      </c>
      <c r="AO804" s="239"/>
      <c r="AP804" s="239"/>
      <c r="AQ804" s="239"/>
      <c r="AR804" s="239"/>
      <c r="AS804" s="239"/>
      <c r="AT804" s="239"/>
      <c r="AU804" s="239"/>
      <c r="AV804" s="239"/>
      <c r="AW804" s="239"/>
      <c r="AX804" s="239"/>
      <c r="AY804" s="70">
        <f t="shared" si="122"/>
        <v>0</v>
      </c>
      <c r="BA804" s="121"/>
    </row>
    <row r="805" spans="1:53">
      <c r="A805" s="121"/>
      <c r="B805">
        <v>767</v>
      </c>
      <c r="C805">
        <v>88</v>
      </c>
      <c r="D805">
        <v>25</v>
      </c>
      <c r="E805" s="99">
        <v>1</v>
      </c>
      <c r="F805" s="168" t="s">
        <v>2793</v>
      </c>
      <c r="G805" s="101" t="s">
        <v>2794</v>
      </c>
      <c r="H805" s="102" t="s">
        <v>23</v>
      </c>
      <c r="I805" s="103" t="str">
        <f t="shared" si="119"/>
        <v>LAKI LAKI</v>
      </c>
      <c r="J805" s="104" t="s">
        <v>727</v>
      </c>
      <c r="K805" s="105">
        <v>29024</v>
      </c>
      <c r="L805" s="106">
        <f t="shared" ca="1" si="117"/>
        <v>40</v>
      </c>
      <c r="M805" s="104"/>
      <c r="N805" s="185" t="s">
        <v>220</v>
      </c>
      <c r="O805" s="104" t="str">
        <f t="shared" si="121"/>
        <v>ISLAM</v>
      </c>
      <c r="P805" s="104" t="s">
        <v>221</v>
      </c>
      <c r="Q805" s="104" t="s">
        <v>222</v>
      </c>
      <c r="R805" s="108">
        <v>1</v>
      </c>
      <c r="S805" s="104" t="s">
        <v>527</v>
      </c>
      <c r="T805" s="104" t="s">
        <v>283</v>
      </c>
      <c r="U805" s="104" t="s">
        <v>2795</v>
      </c>
      <c r="V805" s="104" t="s">
        <v>2796</v>
      </c>
      <c r="W805" s="170" t="s">
        <v>2797</v>
      </c>
      <c r="X805" s="104" t="s">
        <v>2794</v>
      </c>
      <c r="Y805" s="235" t="s">
        <v>2525</v>
      </c>
      <c r="Z805" s="104" t="s">
        <v>22</v>
      </c>
      <c r="AA805" s="104" t="s">
        <v>229</v>
      </c>
      <c r="AB805" s="104" t="s">
        <v>230</v>
      </c>
      <c r="AC805" s="104" t="s">
        <v>231</v>
      </c>
      <c r="AD805" s="99" t="str">
        <f t="shared" si="120"/>
        <v>INDONESIA</v>
      </c>
      <c r="AE805" s="97" t="s">
        <v>2526</v>
      </c>
      <c r="AF805" s="97" t="s">
        <v>233</v>
      </c>
      <c r="AG805" s="259" t="s">
        <v>166</v>
      </c>
      <c r="AH805" s="259" t="s">
        <v>203</v>
      </c>
      <c r="AI805" s="64" t="e">
        <f t="shared" si="115"/>
        <v>#N/A</v>
      </c>
      <c r="AJ805" s="64"/>
      <c r="AK805" s="259"/>
      <c r="AN805" s="124">
        <f t="shared" si="118"/>
        <v>0</v>
      </c>
      <c r="AY805" s="70">
        <f t="shared" si="122"/>
        <v>0</v>
      </c>
    </row>
    <row r="806" spans="1:53" s="99" customFormat="1">
      <c r="A806"/>
      <c r="B806">
        <v>768</v>
      </c>
      <c r="C806">
        <v>89</v>
      </c>
      <c r="D806"/>
      <c r="E806" s="121">
        <v>2</v>
      </c>
      <c r="F806" s="193" t="s">
        <v>2798</v>
      </c>
      <c r="G806" s="144" t="s">
        <v>2799</v>
      </c>
      <c r="H806" s="145" t="s">
        <v>16</v>
      </c>
      <c r="I806" s="146" t="str">
        <f t="shared" si="119"/>
        <v>PEREMPUAN</v>
      </c>
      <c r="J806" s="120" t="s">
        <v>315</v>
      </c>
      <c r="K806" s="147">
        <v>29355</v>
      </c>
      <c r="L806" s="139">
        <f t="shared" ca="1" si="117"/>
        <v>39</v>
      </c>
      <c r="M806" s="120"/>
      <c r="N806" s="187" t="s">
        <v>220</v>
      </c>
      <c r="O806" s="120" t="str">
        <f t="shared" si="121"/>
        <v>ISLAM</v>
      </c>
      <c r="P806" s="120" t="s">
        <v>221</v>
      </c>
      <c r="Q806" s="120" t="s">
        <v>245</v>
      </c>
      <c r="R806" s="148">
        <v>3</v>
      </c>
      <c r="S806" s="120" t="s">
        <v>223</v>
      </c>
      <c r="T806" s="120" t="s">
        <v>246</v>
      </c>
      <c r="U806" s="111" t="s">
        <v>2800</v>
      </c>
      <c r="V806" s="120" t="s">
        <v>2801</v>
      </c>
      <c r="W806" s="414" t="s">
        <v>2797</v>
      </c>
      <c r="X806" s="120" t="s">
        <v>2794</v>
      </c>
      <c r="Y806" s="238" t="s">
        <v>2525</v>
      </c>
      <c r="Z806" s="120" t="s">
        <v>22</v>
      </c>
      <c r="AA806" s="120" t="s">
        <v>229</v>
      </c>
      <c r="AB806" s="120" t="s">
        <v>230</v>
      </c>
      <c r="AC806" s="120" t="s">
        <v>231</v>
      </c>
      <c r="AD806" s="121" t="str">
        <f t="shared" si="120"/>
        <v>INDONESIA</v>
      </c>
      <c r="AE806" s="122" t="s">
        <v>2526</v>
      </c>
      <c r="AF806" s="122" t="s">
        <v>233</v>
      </c>
      <c r="AG806" s="120" t="s">
        <v>166</v>
      </c>
      <c r="AH806" s="259" t="s">
        <v>203</v>
      </c>
      <c r="AI806" s="64">
        <f t="shared" si="115"/>
        <v>2</v>
      </c>
      <c r="AJ806" s="64"/>
      <c r="AK806" s="104"/>
      <c r="AL806" s="124"/>
      <c r="AM806" s="124"/>
      <c r="AN806" s="124">
        <f t="shared" si="118"/>
        <v>0</v>
      </c>
      <c r="AO806" s="125"/>
      <c r="AP806" s="125"/>
      <c r="AQ806" s="125"/>
      <c r="AR806" s="125"/>
      <c r="AS806" s="125"/>
      <c r="AT806" s="125"/>
      <c r="AU806" s="125"/>
      <c r="AV806" s="125"/>
      <c r="AW806" s="125"/>
      <c r="AX806" s="125"/>
      <c r="AY806" s="70">
        <f t="shared" si="122"/>
        <v>0</v>
      </c>
      <c r="AZ806" s="71"/>
    </row>
    <row r="807" spans="1:53">
      <c r="B807">
        <v>769</v>
      </c>
      <c r="C807">
        <v>90</v>
      </c>
      <c r="E807">
        <v>3</v>
      </c>
      <c r="F807" s="98" t="s">
        <v>2802</v>
      </c>
      <c r="G807" s="89" t="s">
        <v>2803</v>
      </c>
      <c r="H807" s="90" t="s">
        <v>23</v>
      </c>
      <c r="I807" s="91" t="str">
        <f t="shared" si="119"/>
        <v>LAKI LAKI</v>
      </c>
      <c r="J807" s="64" t="s">
        <v>2804</v>
      </c>
      <c r="K807" s="92">
        <v>38815</v>
      </c>
      <c r="L807" s="93">
        <f t="shared" ca="1" si="117"/>
        <v>14</v>
      </c>
      <c r="M807" s="64"/>
      <c r="N807" s="246" t="s">
        <v>220</v>
      </c>
      <c r="O807" s="64" t="str">
        <f t="shared" si="121"/>
        <v>ISLAM</v>
      </c>
      <c r="P807" s="64" t="s">
        <v>254</v>
      </c>
      <c r="Q807" s="64" t="s">
        <v>255</v>
      </c>
      <c r="R807" s="95">
        <v>4</v>
      </c>
      <c r="S807" s="64" t="s">
        <v>369</v>
      </c>
      <c r="T807" s="64" t="s">
        <v>266</v>
      </c>
      <c r="U807" s="64" t="s">
        <v>2799</v>
      </c>
      <c r="V807" s="64" t="s">
        <v>2794</v>
      </c>
      <c r="W807" s="414" t="s">
        <v>2797</v>
      </c>
      <c r="X807" s="64" t="s">
        <v>2794</v>
      </c>
      <c r="Y807" s="229" t="s">
        <v>2525</v>
      </c>
      <c r="Z807" s="64" t="s">
        <v>22</v>
      </c>
      <c r="AA807" s="64" t="s">
        <v>229</v>
      </c>
      <c r="AB807" s="64" t="s">
        <v>230</v>
      </c>
      <c r="AC807" s="64" t="s">
        <v>231</v>
      </c>
      <c r="AD807" t="str">
        <f t="shared" si="120"/>
        <v>INDONESIA</v>
      </c>
      <c r="AE807" s="97" t="s">
        <v>2526</v>
      </c>
      <c r="AF807" s="122" t="s">
        <v>233</v>
      </c>
      <c r="AG807" s="259" t="s">
        <v>166</v>
      </c>
      <c r="AH807" s="259"/>
      <c r="AI807" s="64">
        <f t="shared" si="115"/>
        <v>3</v>
      </c>
      <c r="AJ807" s="64"/>
      <c r="AK807" s="259"/>
      <c r="AL807" s="207"/>
      <c r="AM807" s="207"/>
      <c r="AN807" s="124">
        <f t="shared" si="118"/>
        <v>0</v>
      </c>
      <c r="AO807" s="239"/>
      <c r="AP807" s="239"/>
      <c r="AQ807" s="239"/>
      <c r="AR807" s="239"/>
      <c r="AS807" s="239"/>
      <c r="AT807" s="239"/>
      <c r="AU807" s="239"/>
      <c r="AV807" s="239"/>
      <c r="AW807" s="239"/>
      <c r="AX807" s="239"/>
      <c r="AY807" s="70">
        <f t="shared" si="122"/>
        <v>0</v>
      </c>
      <c r="BA807" s="121"/>
    </row>
    <row r="808" spans="1:53">
      <c r="A808" s="121"/>
      <c r="B808">
        <v>770</v>
      </c>
      <c r="C808">
        <v>91</v>
      </c>
      <c r="E808" s="121">
        <v>4</v>
      </c>
      <c r="F808" s="193" t="s">
        <v>2805</v>
      </c>
      <c r="G808" s="144" t="s">
        <v>2806</v>
      </c>
      <c r="H808" s="145" t="s">
        <v>16</v>
      </c>
      <c r="I808" s="146" t="str">
        <f t="shared" si="119"/>
        <v>PEREMPUAN</v>
      </c>
      <c r="J808" s="120" t="s">
        <v>2804</v>
      </c>
      <c r="K808" s="147">
        <v>39228</v>
      </c>
      <c r="L808" s="139">
        <f t="shared" ca="1" si="117"/>
        <v>12</v>
      </c>
      <c r="M808" s="120"/>
      <c r="N808" s="187" t="s">
        <v>220</v>
      </c>
      <c r="O808" s="120" t="str">
        <f t="shared" si="121"/>
        <v>ISLAM</v>
      </c>
      <c r="P808" s="120" t="s">
        <v>254</v>
      </c>
      <c r="Q808" s="120" t="s">
        <v>255</v>
      </c>
      <c r="R808" s="148">
        <v>4</v>
      </c>
      <c r="S808" s="120" t="s">
        <v>369</v>
      </c>
      <c r="T808" s="120" t="s">
        <v>266</v>
      </c>
      <c r="U808" s="120" t="s">
        <v>2799</v>
      </c>
      <c r="V808" s="120" t="s">
        <v>2794</v>
      </c>
      <c r="W808" s="414" t="s">
        <v>2797</v>
      </c>
      <c r="X808" s="120" t="s">
        <v>2794</v>
      </c>
      <c r="Y808" s="238" t="s">
        <v>2525</v>
      </c>
      <c r="Z808" s="120" t="s">
        <v>22</v>
      </c>
      <c r="AA808" s="120" t="s">
        <v>229</v>
      </c>
      <c r="AB808" s="120" t="s">
        <v>230</v>
      </c>
      <c r="AC808" s="120" t="s">
        <v>231</v>
      </c>
      <c r="AD808" s="121" t="str">
        <f t="shared" si="120"/>
        <v>INDONESIA</v>
      </c>
      <c r="AE808" s="122" t="s">
        <v>2526</v>
      </c>
      <c r="AF808" s="122" t="s">
        <v>233</v>
      </c>
      <c r="AG808" s="259" t="s">
        <v>166</v>
      </c>
      <c r="AH808" s="259"/>
      <c r="AI808" s="64">
        <f t="shared" si="115"/>
        <v>3</v>
      </c>
      <c r="AJ808" s="64"/>
      <c r="AK808" s="259"/>
      <c r="AN808" s="124">
        <f t="shared" si="118"/>
        <v>0</v>
      </c>
      <c r="AY808" s="70">
        <f t="shared" si="122"/>
        <v>0</v>
      </c>
    </row>
    <row r="809" spans="1:53" s="99" customFormat="1">
      <c r="A809"/>
      <c r="B809">
        <v>771</v>
      </c>
      <c r="C809">
        <v>92</v>
      </c>
      <c r="D809"/>
      <c r="E809">
        <v>5</v>
      </c>
      <c r="F809" s="98" t="s">
        <v>2807</v>
      </c>
      <c r="G809" s="89" t="s">
        <v>2808</v>
      </c>
      <c r="H809" s="90" t="s">
        <v>16</v>
      </c>
      <c r="I809" s="91" t="str">
        <f t="shared" si="119"/>
        <v>PEREMPUAN</v>
      </c>
      <c r="J809" s="64" t="s">
        <v>727</v>
      </c>
      <c r="K809" s="92">
        <v>39691</v>
      </c>
      <c r="L809" s="93">
        <f t="shared" ca="1" si="117"/>
        <v>11</v>
      </c>
      <c r="M809" s="64"/>
      <c r="N809" s="246" t="s">
        <v>220</v>
      </c>
      <c r="O809" s="64" t="str">
        <f t="shared" si="121"/>
        <v>ISLAM</v>
      </c>
      <c r="P809" s="64" t="s">
        <v>254</v>
      </c>
      <c r="Q809" s="64" t="s">
        <v>255</v>
      </c>
      <c r="R809" s="95">
        <v>4</v>
      </c>
      <c r="S809" s="64" t="s">
        <v>369</v>
      </c>
      <c r="T809" s="64" t="s">
        <v>266</v>
      </c>
      <c r="U809" s="64" t="s">
        <v>2799</v>
      </c>
      <c r="V809" s="64" t="s">
        <v>2794</v>
      </c>
      <c r="W809" s="415" t="s">
        <v>2797</v>
      </c>
      <c r="X809" s="64" t="s">
        <v>2794</v>
      </c>
      <c r="Y809" s="229" t="s">
        <v>2525</v>
      </c>
      <c r="Z809" s="64" t="s">
        <v>22</v>
      </c>
      <c r="AA809" s="64" t="s">
        <v>229</v>
      </c>
      <c r="AB809" s="64" t="s">
        <v>230</v>
      </c>
      <c r="AC809" s="64" t="s">
        <v>231</v>
      </c>
      <c r="AD809" t="str">
        <f t="shared" si="120"/>
        <v>INDONESIA</v>
      </c>
      <c r="AE809" s="97" t="s">
        <v>2526</v>
      </c>
      <c r="AF809" s="97" t="s">
        <v>233</v>
      </c>
      <c r="AG809" s="259" t="s">
        <v>166</v>
      </c>
      <c r="AH809" s="259"/>
      <c r="AI809" s="64">
        <f t="shared" si="115"/>
        <v>3</v>
      </c>
      <c r="AJ809" s="64"/>
      <c r="AK809" s="259"/>
      <c r="AL809" s="124"/>
      <c r="AM809" s="124"/>
      <c r="AN809" s="124">
        <f t="shared" si="118"/>
        <v>0</v>
      </c>
      <c r="AO809" s="125"/>
      <c r="AP809" s="125"/>
      <c r="AQ809" s="125"/>
      <c r="AR809" s="125"/>
      <c r="AS809" s="125"/>
      <c r="AT809" s="125"/>
      <c r="AU809" s="125"/>
      <c r="AV809" s="125"/>
      <c r="AW809" s="125"/>
      <c r="AX809" s="125"/>
      <c r="AY809" s="70">
        <f t="shared" si="122"/>
        <v>0</v>
      </c>
      <c r="AZ809" s="71"/>
    </row>
    <row r="810" spans="1:53">
      <c r="B810">
        <v>772</v>
      </c>
      <c r="C810">
        <v>93</v>
      </c>
      <c r="D810">
        <v>26</v>
      </c>
      <c r="E810" s="99">
        <v>1</v>
      </c>
      <c r="F810" s="168" t="s">
        <v>2809</v>
      </c>
      <c r="G810" s="101" t="s">
        <v>2810</v>
      </c>
      <c r="H810" s="102" t="s">
        <v>23</v>
      </c>
      <c r="I810" s="103" t="str">
        <f t="shared" si="119"/>
        <v>LAKI LAKI</v>
      </c>
      <c r="J810" s="104" t="s">
        <v>309</v>
      </c>
      <c r="K810" s="105">
        <v>29409</v>
      </c>
      <c r="L810" s="106">
        <f t="shared" ca="1" si="117"/>
        <v>39</v>
      </c>
      <c r="M810" s="104"/>
      <c r="N810" s="185" t="s">
        <v>220</v>
      </c>
      <c r="O810" s="104" t="str">
        <f t="shared" si="121"/>
        <v>ISLAM</v>
      </c>
      <c r="P810" s="104" t="s">
        <v>221</v>
      </c>
      <c r="Q810" s="104" t="s">
        <v>222</v>
      </c>
      <c r="R810" s="108">
        <v>1</v>
      </c>
      <c r="S810" s="104" t="s">
        <v>289</v>
      </c>
      <c r="T810" s="104" t="s">
        <v>283</v>
      </c>
      <c r="U810" s="104" t="s">
        <v>2811</v>
      </c>
      <c r="V810" s="104" t="s">
        <v>2812</v>
      </c>
      <c r="W810" s="171" t="s">
        <v>2813</v>
      </c>
      <c r="X810" s="104" t="s">
        <v>2810</v>
      </c>
      <c r="Y810" s="235" t="s">
        <v>2525</v>
      </c>
      <c r="Z810" s="104" t="s">
        <v>22</v>
      </c>
      <c r="AA810" s="104" t="s">
        <v>229</v>
      </c>
      <c r="AB810" s="104" t="s">
        <v>230</v>
      </c>
      <c r="AC810" s="104" t="s">
        <v>231</v>
      </c>
      <c r="AD810" s="99" t="str">
        <f t="shared" si="120"/>
        <v>INDONESIA</v>
      </c>
      <c r="AE810" s="122" t="s">
        <v>2526</v>
      </c>
      <c r="AF810" s="122" t="s">
        <v>233</v>
      </c>
      <c r="AG810" s="259" t="s">
        <v>166</v>
      </c>
      <c r="AH810" s="259" t="s">
        <v>203</v>
      </c>
      <c r="AI810" s="64" t="e">
        <f t="shared" si="115"/>
        <v>#N/A</v>
      </c>
      <c r="AJ810" s="64"/>
      <c r="AK810" s="259"/>
      <c r="AL810" s="207"/>
      <c r="AM810" s="207"/>
      <c r="AN810" s="124">
        <f t="shared" si="118"/>
        <v>0</v>
      </c>
      <c r="AO810" s="239"/>
      <c r="AP810" s="239"/>
      <c r="AQ810" s="239"/>
      <c r="AR810" s="239"/>
      <c r="AS810" s="239"/>
      <c r="AT810" s="239"/>
      <c r="AU810" s="239"/>
      <c r="AV810" s="239"/>
      <c r="AW810" s="239"/>
      <c r="AX810" s="239"/>
      <c r="AY810" s="70">
        <f t="shared" si="122"/>
        <v>0</v>
      </c>
      <c r="BA810" s="121"/>
    </row>
    <row r="811" spans="1:53">
      <c r="A811" s="121"/>
      <c r="B811">
        <v>773</v>
      </c>
      <c r="C811">
        <v>94</v>
      </c>
      <c r="E811">
        <v>2</v>
      </c>
      <c r="F811" s="98" t="s">
        <v>2814</v>
      </c>
      <c r="G811" s="89" t="s">
        <v>2815</v>
      </c>
      <c r="H811" s="90" t="s">
        <v>16</v>
      </c>
      <c r="I811" s="91" t="str">
        <f t="shared" si="119"/>
        <v>PEREMPUAN</v>
      </c>
      <c r="J811" s="64" t="s">
        <v>309</v>
      </c>
      <c r="K811" s="92">
        <v>31869</v>
      </c>
      <c r="L811" s="93">
        <f t="shared" ca="1" si="117"/>
        <v>33</v>
      </c>
      <c r="M811" s="64"/>
      <c r="N811" s="246" t="s">
        <v>220</v>
      </c>
      <c r="O811" s="64" t="str">
        <f t="shared" si="121"/>
        <v>ISLAM</v>
      </c>
      <c r="P811" s="64" t="s">
        <v>221</v>
      </c>
      <c r="Q811" s="64" t="s">
        <v>245</v>
      </c>
      <c r="R811" s="95">
        <v>3</v>
      </c>
      <c r="S811" s="64" t="s">
        <v>223</v>
      </c>
      <c r="T811" s="64" t="s">
        <v>246</v>
      </c>
      <c r="U811" s="64" t="s">
        <v>2816</v>
      </c>
      <c r="V811" s="64" t="s">
        <v>2817</v>
      </c>
      <c r="W811" s="171" t="s">
        <v>2813</v>
      </c>
      <c r="X811" s="64" t="s">
        <v>2810</v>
      </c>
      <c r="Y811" s="229" t="s">
        <v>2525</v>
      </c>
      <c r="Z811" s="64" t="s">
        <v>22</v>
      </c>
      <c r="AA811" s="64" t="s">
        <v>229</v>
      </c>
      <c r="AB811" s="64" t="s">
        <v>230</v>
      </c>
      <c r="AC811" s="64" t="s">
        <v>231</v>
      </c>
      <c r="AD811" t="str">
        <f t="shared" si="120"/>
        <v>INDONESIA</v>
      </c>
      <c r="AE811" s="97" t="s">
        <v>2526</v>
      </c>
      <c r="AF811" s="122" t="s">
        <v>233</v>
      </c>
      <c r="AG811" s="259" t="s">
        <v>166</v>
      </c>
      <c r="AH811" s="259" t="s">
        <v>203</v>
      </c>
      <c r="AI811" s="64">
        <f t="shared" si="115"/>
        <v>2</v>
      </c>
      <c r="AJ811" s="64"/>
      <c r="AK811" s="259"/>
      <c r="AN811" s="124">
        <f t="shared" si="118"/>
        <v>0</v>
      </c>
      <c r="AY811" s="70">
        <f t="shared" si="122"/>
        <v>0</v>
      </c>
    </row>
    <row r="812" spans="1:53">
      <c r="B812">
        <v>774</v>
      </c>
      <c r="C812">
        <v>95</v>
      </c>
      <c r="E812" s="121">
        <v>3</v>
      </c>
      <c r="F812" s="193" t="s">
        <v>2818</v>
      </c>
      <c r="G812" s="144" t="s">
        <v>2819</v>
      </c>
      <c r="H812" s="145" t="s">
        <v>16</v>
      </c>
      <c r="I812" s="146" t="str">
        <f t="shared" si="119"/>
        <v>PEREMPUAN</v>
      </c>
      <c r="J812" s="120" t="s">
        <v>309</v>
      </c>
      <c r="K812" s="147">
        <v>39835</v>
      </c>
      <c r="L812" s="139">
        <f t="shared" ca="1" si="117"/>
        <v>11</v>
      </c>
      <c r="M812" s="120"/>
      <c r="N812" s="187" t="s">
        <v>220</v>
      </c>
      <c r="O812" s="120" t="str">
        <f t="shared" si="121"/>
        <v>ISLAM</v>
      </c>
      <c r="P812" s="120" t="s">
        <v>254</v>
      </c>
      <c r="Q812" s="120" t="s">
        <v>255</v>
      </c>
      <c r="R812" s="148">
        <v>4</v>
      </c>
      <c r="S812" s="120" t="s">
        <v>369</v>
      </c>
      <c r="T812" s="120" t="s">
        <v>266</v>
      </c>
      <c r="U812" s="120" t="s">
        <v>1159</v>
      </c>
      <c r="V812" s="120" t="s">
        <v>2810</v>
      </c>
      <c r="W812" s="171" t="s">
        <v>2813</v>
      </c>
      <c r="X812" s="120" t="s">
        <v>2810</v>
      </c>
      <c r="Y812" s="238" t="s">
        <v>2525</v>
      </c>
      <c r="Z812" s="120" t="s">
        <v>22</v>
      </c>
      <c r="AA812" s="120" t="s">
        <v>229</v>
      </c>
      <c r="AB812" s="120" t="s">
        <v>230</v>
      </c>
      <c r="AC812" s="120" t="s">
        <v>231</v>
      </c>
      <c r="AD812" s="121" t="str">
        <f t="shared" si="120"/>
        <v>INDONESIA</v>
      </c>
      <c r="AE812" s="122" t="s">
        <v>2526</v>
      </c>
      <c r="AF812" s="122" t="s">
        <v>233</v>
      </c>
      <c r="AG812" s="259" t="s">
        <v>166</v>
      </c>
      <c r="AH812" s="259"/>
      <c r="AI812" s="64">
        <f t="shared" si="115"/>
        <v>3</v>
      </c>
      <c r="AJ812" s="64"/>
      <c r="AK812" s="259"/>
      <c r="AL812" s="207"/>
      <c r="AM812" s="207"/>
      <c r="AN812" s="124">
        <f t="shared" si="118"/>
        <v>0</v>
      </c>
      <c r="AO812" s="239"/>
      <c r="AP812" s="239"/>
      <c r="AQ812" s="239"/>
      <c r="AR812" s="239"/>
      <c r="AS812" s="239"/>
      <c r="AT812" s="239"/>
      <c r="AU812" s="239"/>
      <c r="AV812" s="239"/>
      <c r="AW812" s="239"/>
      <c r="AX812" s="239"/>
      <c r="AY812" s="70">
        <f t="shared" si="122"/>
        <v>0</v>
      </c>
      <c r="BA812" s="121"/>
    </row>
    <row r="813" spans="1:53">
      <c r="B813">
        <v>775</v>
      </c>
      <c r="C813">
        <v>96</v>
      </c>
      <c r="E813" s="71">
        <v>4</v>
      </c>
      <c r="F813" s="193" t="s">
        <v>2820</v>
      </c>
      <c r="G813" s="144" t="s">
        <v>2821</v>
      </c>
      <c r="H813" s="145" t="s">
        <v>23</v>
      </c>
      <c r="I813" s="146" t="str">
        <f t="shared" si="119"/>
        <v>LAKI LAKI</v>
      </c>
      <c r="J813" s="111" t="s">
        <v>229</v>
      </c>
      <c r="K813" s="147">
        <v>42238</v>
      </c>
      <c r="L813" s="139">
        <f t="shared" ref="L813:L844" ca="1" si="123">DATEDIF(K813,TODAY(),"Y")</f>
        <v>4</v>
      </c>
      <c r="M813" s="120"/>
      <c r="N813" s="187" t="s">
        <v>220</v>
      </c>
      <c r="O813" s="120" t="str">
        <f t="shared" si="121"/>
        <v>ISLAM</v>
      </c>
      <c r="P813" s="111" t="s">
        <v>254</v>
      </c>
      <c r="Q813" s="111" t="s">
        <v>255</v>
      </c>
      <c r="R813" s="148"/>
      <c r="S813" s="111" t="s">
        <v>265</v>
      </c>
      <c r="T813" s="111" t="s">
        <v>270</v>
      </c>
      <c r="U813" s="120" t="s">
        <v>1159</v>
      </c>
      <c r="V813" s="120" t="s">
        <v>2810</v>
      </c>
      <c r="W813" s="171" t="s">
        <v>2813</v>
      </c>
      <c r="X813" s="120" t="s">
        <v>2810</v>
      </c>
      <c r="Y813" s="229" t="s">
        <v>2525</v>
      </c>
      <c r="Z813" s="120"/>
      <c r="AA813" s="120"/>
      <c r="AB813" s="120"/>
      <c r="AC813" s="120"/>
      <c r="AD813" s="71" t="str">
        <f t="shared" si="120"/>
        <v>INDONESIA</v>
      </c>
      <c r="AE813" s="97" t="s">
        <v>2526</v>
      </c>
      <c r="AF813" s="122" t="s">
        <v>233</v>
      </c>
      <c r="AG813" s="259" t="s">
        <v>166</v>
      </c>
      <c r="AH813" s="259"/>
      <c r="AI813" s="64">
        <f t="shared" si="115"/>
        <v>3</v>
      </c>
      <c r="AJ813" s="64"/>
      <c r="AK813" s="259"/>
      <c r="AN813" s="124">
        <f t="shared" si="118"/>
        <v>0</v>
      </c>
      <c r="AY813" s="70">
        <f t="shared" si="122"/>
        <v>0</v>
      </c>
    </row>
    <row r="814" spans="1:53" s="99" customFormat="1">
      <c r="A814"/>
      <c r="B814">
        <v>776</v>
      </c>
      <c r="C814">
        <v>97</v>
      </c>
      <c r="D814">
        <v>27</v>
      </c>
      <c r="E814" s="99">
        <v>1</v>
      </c>
      <c r="F814" s="168" t="s">
        <v>2822</v>
      </c>
      <c r="G814" s="101" t="s">
        <v>2823</v>
      </c>
      <c r="H814" s="102" t="s">
        <v>23</v>
      </c>
      <c r="I814" s="103" t="str">
        <f t="shared" si="119"/>
        <v>LAKI LAKI</v>
      </c>
      <c r="J814" s="104" t="s">
        <v>2720</v>
      </c>
      <c r="K814" s="105">
        <v>25273</v>
      </c>
      <c r="L814" s="106">
        <f t="shared" ca="1" si="123"/>
        <v>51</v>
      </c>
      <c r="M814" s="104"/>
      <c r="N814" s="185" t="s">
        <v>220</v>
      </c>
      <c r="O814" s="104" t="str">
        <f t="shared" si="121"/>
        <v>ISLAM</v>
      </c>
      <c r="P814" s="104" t="s">
        <v>221</v>
      </c>
      <c r="Q814" s="104" t="s">
        <v>222</v>
      </c>
      <c r="R814" s="108">
        <v>1</v>
      </c>
      <c r="S814" s="104" t="s">
        <v>2491</v>
      </c>
      <c r="T814" s="104" t="s">
        <v>2497</v>
      </c>
      <c r="U814" s="104" t="s">
        <v>2824</v>
      </c>
      <c r="V814" s="104" t="s">
        <v>2825</v>
      </c>
      <c r="W814" s="416" t="s">
        <v>2826</v>
      </c>
      <c r="X814" s="104" t="s">
        <v>2823</v>
      </c>
      <c r="Y814" s="235" t="s">
        <v>2525</v>
      </c>
      <c r="Z814" s="104" t="s">
        <v>22</v>
      </c>
      <c r="AA814" s="104" t="s">
        <v>229</v>
      </c>
      <c r="AB814" s="104" t="s">
        <v>230</v>
      </c>
      <c r="AC814" s="104" t="s">
        <v>231</v>
      </c>
      <c r="AD814" s="99" t="str">
        <f t="shared" si="120"/>
        <v>INDONESIA</v>
      </c>
      <c r="AE814" s="122" t="s">
        <v>2526</v>
      </c>
      <c r="AF814" s="97" t="s">
        <v>233</v>
      </c>
      <c r="AG814" s="259" t="s">
        <v>455</v>
      </c>
      <c r="AH814" s="259" t="s">
        <v>203</v>
      </c>
      <c r="AI814" s="64" t="e">
        <f t="shared" si="115"/>
        <v>#N/A</v>
      </c>
      <c r="AJ814" s="64"/>
      <c r="AK814" s="259"/>
      <c r="AL814" s="124"/>
      <c r="AM814" s="124"/>
      <c r="AN814" s="124">
        <f t="shared" si="118"/>
        <v>0</v>
      </c>
      <c r="AO814" s="125"/>
      <c r="AP814" s="125"/>
      <c r="AQ814" s="125"/>
      <c r="AR814" s="125"/>
      <c r="AS814" s="125"/>
      <c r="AT814" s="125"/>
      <c r="AU814" s="125"/>
      <c r="AV814" s="125"/>
      <c r="AW814" s="125"/>
      <c r="AX814" s="125"/>
      <c r="AY814" s="70">
        <f t="shared" si="122"/>
        <v>0</v>
      </c>
      <c r="AZ814" s="71"/>
    </row>
    <row r="815" spans="1:53">
      <c r="B815">
        <v>777</v>
      </c>
      <c r="C815">
        <v>98</v>
      </c>
      <c r="E815">
        <v>2</v>
      </c>
      <c r="F815" s="98" t="s">
        <v>2827</v>
      </c>
      <c r="G815" s="89" t="s">
        <v>2828</v>
      </c>
      <c r="H815" s="90" t="s">
        <v>16</v>
      </c>
      <c r="I815" s="91" t="str">
        <f t="shared" si="119"/>
        <v>PEREMPUAN</v>
      </c>
      <c r="J815" s="64" t="s">
        <v>2720</v>
      </c>
      <c r="K815" s="92">
        <v>26790</v>
      </c>
      <c r="L815" s="93">
        <f t="shared" ca="1" si="123"/>
        <v>46</v>
      </c>
      <c r="M815" s="64"/>
      <c r="N815" s="246" t="s">
        <v>220</v>
      </c>
      <c r="O815" s="64" t="str">
        <f t="shared" si="121"/>
        <v>ISLAM</v>
      </c>
      <c r="P815" s="64" t="s">
        <v>221</v>
      </c>
      <c r="Q815" s="64" t="s">
        <v>245</v>
      </c>
      <c r="R815" s="95">
        <v>3</v>
      </c>
      <c r="S815" s="64" t="s">
        <v>289</v>
      </c>
      <c r="T815" s="64" t="s">
        <v>246</v>
      </c>
      <c r="U815" s="64" t="s">
        <v>2829</v>
      </c>
      <c r="V815" s="64" t="s">
        <v>2830</v>
      </c>
      <c r="W815" s="417" t="s">
        <v>2826</v>
      </c>
      <c r="X815" s="64" t="s">
        <v>2823</v>
      </c>
      <c r="Y815" s="229" t="s">
        <v>2525</v>
      </c>
      <c r="Z815" s="64" t="s">
        <v>22</v>
      </c>
      <c r="AA815" s="64" t="s">
        <v>229</v>
      </c>
      <c r="AB815" s="64" t="s">
        <v>230</v>
      </c>
      <c r="AC815" s="64" t="s">
        <v>231</v>
      </c>
      <c r="AD815" t="str">
        <f t="shared" si="120"/>
        <v>INDONESIA</v>
      </c>
      <c r="AE815" s="97" t="s">
        <v>2526</v>
      </c>
      <c r="AF815" s="122" t="s">
        <v>233</v>
      </c>
      <c r="AG815" s="259" t="s">
        <v>455</v>
      </c>
      <c r="AH815" s="259" t="s">
        <v>203</v>
      </c>
      <c r="AI815" s="64">
        <f t="shared" si="115"/>
        <v>2</v>
      </c>
      <c r="AJ815" s="64"/>
      <c r="AK815" s="259"/>
      <c r="AN815" s="124">
        <f t="shared" si="118"/>
        <v>0</v>
      </c>
      <c r="AY815" s="70">
        <f t="shared" si="122"/>
        <v>0</v>
      </c>
    </row>
    <row r="816" spans="1:53">
      <c r="A816" s="121"/>
      <c r="B816">
        <v>778</v>
      </c>
      <c r="C816">
        <v>99</v>
      </c>
      <c r="E816" s="121">
        <v>3</v>
      </c>
      <c r="F816" s="193" t="s">
        <v>2831</v>
      </c>
      <c r="G816" s="144" t="s">
        <v>2832</v>
      </c>
      <c r="H816" s="145" t="s">
        <v>23</v>
      </c>
      <c r="I816" s="146" t="str">
        <f t="shared" si="119"/>
        <v>LAKI LAKI</v>
      </c>
      <c r="J816" s="120" t="s">
        <v>2720</v>
      </c>
      <c r="K816" s="147">
        <v>34226</v>
      </c>
      <c r="L816" s="139">
        <f t="shared" ca="1" si="123"/>
        <v>26</v>
      </c>
      <c r="M816" s="120"/>
      <c r="N816" s="187" t="s">
        <v>220</v>
      </c>
      <c r="O816" s="120" t="str">
        <f t="shared" si="121"/>
        <v>ISLAM</v>
      </c>
      <c r="P816" s="120" t="s">
        <v>254</v>
      </c>
      <c r="Q816" s="120" t="s">
        <v>255</v>
      </c>
      <c r="R816" s="148">
        <v>4</v>
      </c>
      <c r="S816" s="120" t="s">
        <v>223</v>
      </c>
      <c r="T816" s="120" t="s">
        <v>270</v>
      </c>
      <c r="U816" s="120" t="s">
        <v>1919</v>
      </c>
      <c r="V816" s="120" t="s">
        <v>2823</v>
      </c>
      <c r="W816" s="417" t="s">
        <v>2826</v>
      </c>
      <c r="X816" s="120" t="s">
        <v>2823</v>
      </c>
      <c r="Y816" s="238" t="s">
        <v>2525</v>
      </c>
      <c r="Z816" s="120" t="s">
        <v>22</v>
      </c>
      <c r="AA816" s="120" t="s">
        <v>229</v>
      </c>
      <c r="AB816" s="120" t="s">
        <v>230</v>
      </c>
      <c r="AC816" s="120" t="s">
        <v>231</v>
      </c>
      <c r="AD816" s="121" t="str">
        <f t="shared" si="120"/>
        <v>INDONESIA</v>
      </c>
      <c r="AE816" s="122" t="s">
        <v>2526</v>
      </c>
      <c r="AF816" s="122" t="s">
        <v>233</v>
      </c>
      <c r="AG816" s="259" t="s">
        <v>455</v>
      </c>
      <c r="AH816" s="259"/>
      <c r="AI816" s="64">
        <f t="shared" si="115"/>
        <v>3</v>
      </c>
      <c r="AJ816" s="64"/>
      <c r="AK816" s="259"/>
      <c r="AL816" s="207"/>
      <c r="AM816" s="207"/>
      <c r="AN816" s="124">
        <f t="shared" si="118"/>
        <v>0</v>
      </c>
      <c r="AO816" s="239"/>
      <c r="AP816" s="239"/>
      <c r="AQ816" s="239"/>
      <c r="AR816" s="239"/>
      <c r="AS816" s="239"/>
      <c r="AT816" s="239"/>
      <c r="AU816" s="239"/>
      <c r="AV816" s="239"/>
      <c r="AW816" s="239"/>
      <c r="AX816" s="239"/>
      <c r="AY816" s="70">
        <f t="shared" si="122"/>
        <v>0</v>
      </c>
      <c r="BA816" s="121"/>
    </row>
    <row r="817" spans="1:53">
      <c r="B817">
        <v>779</v>
      </c>
      <c r="C817">
        <v>100</v>
      </c>
      <c r="E817">
        <v>4</v>
      </c>
      <c r="F817" s="98" t="s">
        <v>2833</v>
      </c>
      <c r="G817" s="89" t="s">
        <v>2834</v>
      </c>
      <c r="H817" s="90" t="s">
        <v>23</v>
      </c>
      <c r="I817" s="91" t="str">
        <f t="shared" si="119"/>
        <v>LAKI LAKI</v>
      </c>
      <c r="J817" s="64" t="s">
        <v>2835</v>
      </c>
      <c r="K817" s="92">
        <v>39508</v>
      </c>
      <c r="L817" s="93">
        <f t="shared" ca="1" si="123"/>
        <v>12</v>
      </c>
      <c r="M817" s="64"/>
      <c r="N817" s="246" t="s">
        <v>220</v>
      </c>
      <c r="O817" s="64" t="str">
        <f t="shared" si="121"/>
        <v>ISLAM</v>
      </c>
      <c r="P817" s="64" t="s">
        <v>254</v>
      </c>
      <c r="Q817" s="64" t="s">
        <v>255</v>
      </c>
      <c r="R817" s="95">
        <v>4</v>
      </c>
      <c r="S817" s="64" t="s">
        <v>369</v>
      </c>
      <c r="T817" s="64" t="s">
        <v>266</v>
      </c>
      <c r="U817" s="64" t="s">
        <v>1919</v>
      </c>
      <c r="V817" s="64" t="s">
        <v>2823</v>
      </c>
      <c r="W817" s="418" t="s">
        <v>2826</v>
      </c>
      <c r="X817" s="64" t="s">
        <v>2823</v>
      </c>
      <c r="Y817" s="229" t="s">
        <v>2525</v>
      </c>
      <c r="Z817" s="64" t="s">
        <v>22</v>
      </c>
      <c r="AA817" s="64" t="s">
        <v>229</v>
      </c>
      <c r="AB817" s="64" t="s">
        <v>230</v>
      </c>
      <c r="AC817" s="64" t="s">
        <v>231</v>
      </c>
      <c r="AD817" t="str">
        <f t="shared" si="120"/>
        <v>INDONESIA</v>
      </c>
      <c r="AE817" s="97" t="s">
        <v>2526</v>
      </c>
      <c r="AF817" s="122" t="s">
        <v>233</v>
      </c>
      <c r="AG817" s="259" t="s">
        <v>455</v>
      </c>
      <c r="AH817" s="259"/>
      <c r="AI817" s="64">
        <f t="shared" si="115"/>
        <v>3</v>
      </c>
      <c r="AJ817" s="64"/>
      <c r="AK817" s="259"/>
      <c r="AL817" s="207"/>
      <c r="AM817" s="207"/>
      <c r="AN817" s="124"/>
      <c r="AO817" s="239"/>
      <c r="AP817" s="239"/>
      <c r="AQ817" s="239"/>
      <c r="AR817" s="239"/>
      <c r="AS817" s="239"/>
      <c r="AT817" s="239"/>
      <c r="AU817" s="239"/>
      <c r="AV817" s="239"/>
      <c r="AW817" s="239"/>
      <c r="AX817" s="239"/>
      <c r="BA817" s="121"/>
    </row>
    <row r="818" spans="1:53" s="99" customFormat="1">
      <c r="A818"/>
      <c r="B818">
        <v>780</v>
      </c>
      <c r="C818">
        <v>101</v>
      </c>
      <c r="D818">
        <v>28</v>
      </c>
      <c r="E818" s="99">
        <v>1</v>
      </c>
      <c r="F818" s="168" t="s">
        <v>2836</v>
      </c>
      <c r="G818" s="101" t="s">
        <v>1429</v>
      </c>
      <c r="H818" s="102" t="s">
        <v>23</v>
      </c>
      <c r="I818" s="103" t="str">
        <f t="shared" si="119"/>
        <v>LAKI LAKI</v>
      </c>
      <c r="J818" s="104" t="s">
        <v>1785</v>
      </c>
      <c r="K818" s="105">
        <v>23774</v>
      </c>
      <c r="L818" s="106">
        <f t="shared" ca="1" si="123"/>
        <v>55</v>
      </c>
      <c r="M818" s="104"/>
      <c r="N818" s="185" t="s">
        <v>220</v>
      </c>
      <c r="O818" s="104" t="str">
        <f t="shared" si="121"/>
        <v>ISLAM</v>
      </c>
      <c r="P818" s="104" t="s">
        <v>1440</v>
      </c>
      <c r="Q818" s="104" t="s">
        <v>222</v>
      </c>
      <c r="R818" s="108">
        <v>1</v>
      </c>
      <c r="S818" s="104" t="s">
        <v>223</v>
      </c>
      <c r="T818" s="104" t="s">
        <v>283</v>
      </c>
      <c r="U818" s="104" t="s">
        <v>2837</v>
      </c>
      <c r="V818" s="104" t="s">
        <v>2838</v>
      </c>
      <c r="W818" s="171" t="s">
        <v>2839</v>
      </c>
      <c r="X818" s="104" t="s">
        <v>1429</v>
      </c>
      <c r="Y818" s="235" t="s">
        <v>2525</v>
      </c>
      <c r="Z818" s="104" t="s">
        <v>22</v>
      </c>
      <c r="AA818" s="104" t="s">
        <v>229</v>
      </c>
      <c r="AB818" s="104" t="s">
        <v>230</v>
      </c>
      <c r="AC818" s="104" t="s">
        <v>231</v>
      </c>
      <c r="AD818" s="99" t="str">
        <f t="shared" si="120"/>
        <v>INDONESIA</v>
      </c>
      <c r="AE818" s="122" t="s">
        <v>2526</v>
      </c>
      <c r="AF818" s="97" t="s">
        <v>233</v>
      </c>
      <c r="AG818" s="259" t="s">
        <v>519</v>
      </c>
      <c r="AH818" s="259" t="s">
        <v>203</v>
      </c>
      <c r="AI818" s="64" t="e">
        <f t="shared" si="115"/>
        <v>#N/A</v>
      </c>
      <c r="AJ818" s="64"/>
      <c r="AK818" s="259"/>
      <c r="AL818" s="124"/>
      <c r="AM818" s="124"/>
      <c r="AN818" s="124">
        <f t="shared" si="118"/>
        <v>0</v>
      </c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70">
        <f t="shared" si="122"/>
        <v>0</v>
      </c>
      <c r="AZ818" s="71"/>
    </row>
    <row r="819" spans="1:53">
      <c r="B819">
        <v>781</v>
      </c>
      <c r="C819">
        <v>102</v>
      </c>
      <c r="E819">
        <v>3</v>
      </c>
      <c r="F819" s="98" t="s">
        <v>2840</v>
      </c>
      <c r="G819" s="89" t="s">
        <v>2841</v>
      </c>
      <c r="H819" s="90" t="s">
        <v>23</v>
      </c>
      <c r="I819" s="91" t="str">
        <f t="shared" si="119"/>
        <v>LAKI LAKI</v>
      </c>
      <c r="J819" s="64" t="s">
        <v>22</v>
      </c>
      <c r="K819" s="92">
        <v>35920</v>
      </c>
      <c r="L819" s="93">
        <f t="shared" ca="1" si="123"/>
        <v>21</v>
      </c>
      <c r="M819" s="64"/>
      <c r="N819" s="246" t="s">
        <v>220</v>
      </c>
      <c r="O819" s="64" t="str">
        <f t="shared" si="121"/>
        <v>ISLAM</v>
      </c>
      <c r="P819" s="64" t="s">
        <v>254</v>
      </c>
      <c r="Q819" s="64" t="s">
        <v>255</v>
      </c>
      <c r="R819" s="95">
        <v>4</v>
      </c>
      <c r="S819" s="64" t="s">
        <v>289</v>
      </c>
      <c r="T819" s="64" t="s">
        <v>266</v>
      </c>
      <c r="U819" s="111" t="s">
        <v>2842</v>
      </c>
      <c r="V819" s="64" t="s">
        <v>1429</v>
      </c>
      <c r="W819" s="171" t="s">
        <v>2839</v>
      </c>
      <c r="X819" s="64" t="s">
        <v>1429</v>
      </c>
      <c r="Y819" s="229" t="s">
        <v>2525</v>
      </c>
      <c r="Z819" s="64" t="s">
        <v>22</v>
      </c>
      <c r="AA819" s="64" t="s">
        <v>229</v>
      </c>
      <c r="AB819" s="64" t="s">
        <v>230</v>
      </c>
      <c r="AC819" s="64" t="s">
        <v>231</v>
      </c>
      <c r="AD819" t="str">
        <f t="shared" si="120"/>
        <v>INDONESIA</v>
      </c>
      <c r="AE819" s="97" t="s">
        <v>2526</v>
      </c>
      <c r="AF819" s="97" t="s">
        <v>233</v>
      </c>
      <c r="AG819" s="259" t="s">
        <v>519</v>
      </c>
      <c r="AH819" s="259" t="s">
        <v>203</v>
      </c>
      <c r="AI819" s="64">
        <f t="shared" si="115"/>
        <v>3</v>
      </c>
      <c r="AJ819" s="64"/>
      <c r="AK819" s="259"/>
      <c r="AL819" s="207"/>
      <c r="AM819" s="207"/>
      <c r="AN819" s="124">
        <f t="shared" si="118"/>
        <v>0</v>
      </c>
      <c r="AO819" s="239"/>
      <c r="AP819" s="239"/>
      <c r="AQ819" s="239"/>
      <c r="AR819" s="239"/>
      <c r="AS819" s="239"/>
      <c r="AT819" s="239"/>
      <c r="AU819" s="239"/>
      <c r="AV819" s="239"/>
      <c r="AW819" s="239"/>
      <c r="AX819" s="239"/>
      <c r="AY819" s="70">
        <f t="shared" si="122"/>
        <v>0</v>
      </c>
      <c r="BA819" s="121"/>
    </row>
    <row r="820" spans="1:53">
      <c r="A820" s="121"/>
      <c r="B820">
        <v>782</v>
      </c>
      <c r="C820">
        <v>103</v>
      </c>
      <c r="D820">
        <v>29</v>
      </c>
      <c r="E820" s="99">
        <v>1</v>
      </c>
      <c r="F820" s="168" t="s">
        <v>2843</v>
      </c>
      <c r="G820" s="101" t="s">
        <v>2844</v>
      </c>
      <c r="H820" s="102" t="s">
        <v>23</v>
      </c>
      <c r="I820" s="103" t="str">
        <f t="shared" si="119"/>
        <v>LAKI LAKI</v>
      </c>
      <c r="J820" s="104" t="s">
        <v>2845</v>
      </c>
      <c r="K820" s="105">
        <v>31171</v>
      </c>
      <c r="L820" s="106">
        <f t="shared" ca="1" si="123"/>
        <v>34</v>
      </c>
      <c r="M820" s="104"/>
      <c r="N820" s="185" t="s">
        <v>220</v>
      </c>
      <c r="O820" s="104" t="str">
        <f t="shared" si="121"/>
        <v>ISLAM</v>
      </c>
      <c r="P820" s="104" t="s">
        <v>221</v>
      </c>
      <c r="Q820" s="104" t="s">
        <v>222</v>
      </c>
      <c r="R820" s="108">
        <v>1</v>
      </c>
      <c r="S820" s="104" t="s">
        <v>289</v>
      </c>
      <c r="T820" s="104" t="s">
        <v>674</v>
      </c>
      <c r="U820" s="104" t="s">
        <v>2846</v>
      </c>
      <c r="V820" s="104" t="s">
        <v>2847</v>
      </c>
      <c r="W820" s="170" t="s">
        <v>2848</v>
      </c>
      <c r="X820" s="104" t="s">
        <v>2844</v>
      </c>
      <c r="Y820" s="235" t="s">
        <v>2525</v>
      </c>
      <c r="Z820" s="104" t="s">
        <v>22</v>
      </c>
      <c r="AA820" s="104" t="s">
        <v>229</v>
      </c>
      <c r="AB820" s="104" t="s">
        <v>230</v>
      </c>
      <c r="AC820" s="104" t="s">
        <v>231</v>
      </c>
      <c r="AD820" s="99" t="str">
        <f t="shared" si="120"/>
        <v>INDONESIA</v>
      </c>
      <c r="AE820" s="122" t="s">
        <v>2526</v>
      </c>
      <c r="AF820" s="110" t="s">
        <v>233</v>
      </c>
      <c r="AG820" s="259" t="s">
        <v>455</v>
      </c>
      <c r="AH820" s="259" t="s">
        <v>203</v>
      </c>
      <c r="AI820" s="64" t="e">
        <f t="shared" si="115"/>
        <v>#N/A</v>
      </c>
      <c r="AJ820" s="64"/>
      <c r="AK820" s="259"/>
      <c r="AN820" s="124">
        <f t="shared" si="118"/>
        <v>0</v>
      </c>
      <c r="AY820" s="70">
        <f t="shared" si="122"/>
        <v>0</v>
      </c>
    </row>
    <row r="821" spans="1:53" s="99" customFormat="1">
      <c r="A821"/>
      <c r="B821">
        <v>783</v>
      </c>
      <c r="C821">
        <v>104</v>
      </c>
      <c r="D821"/>
      <c r="E821" s="121">
        <v>2</v>
      </c>
      <c r="F821" s="193" t="s">
        <v>2849</v>
      </c>
      <c r="G821" s="144" t="s">
        <v>451</v>
      </c>
      <c r="H821" s="145" t="s">
        <v>16</v>
      </c>
      <c r="I821" s="146" t="str">
        <f t="shared" si="119"/>
        <v>PEREMPUAN</v>
      </c>
      <c r="J821" s="120" t="s">
        <v>2720</v>
      </c>
      <c r="K821" s="147">
        <v>32738</v>
      </c>
      <c r="L821" s="139">
        <f t="shared" ca="1" si="123"/>
        <v>30</v>
      </c>
      <c r="M821" s="120"/>
      <c r="N821" s="187" t="s">
        <v>220</v>
      </c>
      <c r="O821" s="120" t="str">
        <f t="shared" si="121"/>
        <v>ISLAM</v>
      </c>
      <c r="P821" s="120" t="s">
        <v>221</v>
      </c>
      <c r="Q821" s="120" t="s">
        <v>245</v>
      </c>
      <c r="R821" s="148">
        <v>3</v>
      </c>
      <c r="S821" s="120" t="s">
        <v>223</v>
      </c>
      <c r="T821" s="120" t="s">
        <v>246</v>
      </c>
      <c r="U821" s="120" t="s">
        <v>2850</v>
      </c>
      <c r="V821" s="120" t="s">
        <v>2851</v>
      </c>
      <c r="W821" s="414" t="s">
        <v>2848</v>
      </c>
      <c r="X821" s="120" t="s">
        <v>2844</v>
      </c>
      <c r="Y821" s="238" t="s">
        <v>2525</v>
      </c>
      <c r="Z821" s="120" t="s">
        <v>22</v>
      </c>
      <c r="AA821" s="120" t="s">
        <v>229</v>
      </c>
      <c r="AB821" s="120" t="s">
        <v>230</v>
      </c>
      <c r="AC821" s="120" t="s">
        <v>231</v>
      </c>
      <c r="AD821" s="121" t="str">
        <f t="shared" si="120"/>
        <v>INDONESIA</v>
      </c>
      <c r="AE821" s="97" t="s">
        <v>2526</v>
      </c>
      <c r="AF821" s="122" t="s">
        <v>233</v>
      </c>
      <c r="AG821" s="259" t="s">
        <v>455</v>
      </c>
      <c r="AH821" s="259" t="s">
        <v>203</v>
      </c>
      <c r="AI821" s="64">
        <f t="shared" si="115"/>
        <v>2</v>
      </c>
      <c r="AJ821" s="64"/>
      <c r="AK821" s="259"/>
      <c r="AL821" s="124"/>
      <c r="AM821" s="124"/>
      <c r="AN821" s="124">
        <f t="shared" si="118"/>
        <v>0</v>
      </c>
      <c r="AO821" s="125"/>
      <c r="AP821" s="125"/>
      <c r="AQ821" s="125"/>
      <c r="AR821" s="125"/>
      <c r="AS821" s="125"/>
      <c r="AT821" s="125"/>
      <c r="AU821" s="125"/>
      <c r="AV821" s="125"/>
      <c r="AW821" s="125"/>
      <c r="AX821" s="125"/>
      <c r="AY821" s="70">
        <f t="shared" si="122"/>
        <v>0</v>
      </c>
      <c r="AZ821" s="71"/>
    </row>
    <row r="822" spans="1:53">
      <c r="B822">
        <v>784</v>
      </c>
      <c r="C822">
        <v>105</v>
      </c>
      <c r="E822">
        <v>3</v>
      </c>
      <c r="F822" s="98" t="s">
        <v>2852</v>
      </c>
      <c r="G822" s="89" t="s">
        <v>2853</v>
      </c>
      <c r="H822" s="90" t="s">
        <v>23</v>
      </c>
      <c r="I822" s="91" t="str">
        <f t="shared" si="119"/>
        <v>LAKI LAKI</v>
      </c>
      <c r="J822" s="64" t="s">
        <v>230</v>
      </c>
      <c r="K822" s="92">
        <v>40484</v>
      </c>
      <c r="L822" s="93">
        <f t="shared" ca="1" si="123"/>
        <v>9</v>
      </c>
      <c r="M822" s="64"/>
      <c r="N822" s="246" t="s">
        <v>220</v>
      </c>
      <c r="O822" s="64" t="str">
        <f t="shared" si="121"/>
        <v>ISLAM</v>
      </c>
      <c r="P822" s="64" t="s">
        <v>254</v>
      </c>
      <c r="Q822" s="64" t="s">
        <v>255</v>
      </c>
      <c r="R822" s="95">
        <v>4</v>
      </c>
      <c r="S822" s="64" t="s">
        <v>265</v>
      </c>
      <c r="T822" s="64" t="s">
        <v>270</v>
      </c>
      <c r="U822" s="64" t="s">
        <v>451</v>
      </c>
      <c r="V822" s="64" t="s">
        <v>2844</v>
      </c>
      <c r="W822" s="415" t="s">
        <v>2848</v>
      </c>
      <c r="X822" s="64" t="s">
        <v>2844</v>
      </c>
      <c r="Y822" s="229" t="s">
        <v>2525</v>
      </c>
      <c r="Z822" s="64" t="s">
        <v>22</v>
      </c>
      <c r="AA822" s="64" t="s">
        <v>229</v>
      </c>
      <c r="AB822" s="64" t="s">
        <v>230</v>
      </c>
      <c r="AC822" s="64" t="s">
        <v>231</v>
      </c>
      <c r="AD822" t="str">
        <f t="shared" si="120"/>
        <v>INDONESIA</v>
      </c>
      <c r="AE822" s="122" t="s">
        <v>2526</v>
      </c>
      <c r="AF822" s="122" t="s">
        <v>233</v>
      </c>
      <c r="AG822" s="259" t="s">
        <v>455</v>
      </c>
      <c r="AH822" s="259"/>
      <c r="AI822" s="64">
        <f t="shared" si="115"/>
        <v>3</v>
      </c>
      <c r="AJ822" s="64"/>
      <c r="AK822" s="259"/>
      <c r="AL822" s="207"/>
      <c r="AM822" s="207"/>
      <c r="AN822" s="124">
        <f t="shared" si="118"/>
        <v>0</v>
      </c>
      <c r="AO822" s="239"/>
      <c r="AP822" s="239"/>
      <c r="AQ822" s="239"/>
      <c r="AR822" s="239"/>
      <c r="AS822" s="239"/>
      <c r="AT822" s="239"/>
      <c r="AU822" s="239"/>
      <c r="AV822" s="239"/>
      <c r="AW822" s="239"/>
      <c r="AX822" s="239"/>
      <c r="AY822" s="70">
        <f t="shared" si="122"/>
        <v>0</v>
      </c>
      <c r="BA822" s="121"/>
    </row>
    <row r="823" spans="1:53">
      <c r="A823" s="121"/>
      <c r="B823">
        <v>785</v>
      </c>
      <c r="C823">
        <v>106</v>
      </c>
      <c r="D823">
        <v>30</v>
      </c>
      <c r="E823" s="99">
        <v>1</v>
      </c>
      <c r="F823" s="168" t="s">
        <v>2854</v>
      </c>
      <c r="G823" s="101" t="s">
        <v>2855</v>
      </c>
      <c r="H823" s="102" t="s">
        <v>23</v>
      </c>
      <c r="I823" s="103" t="str">
        <f t="shared" si="119"/>
        <v>LAKI LAKI</v>
      </c>
      <c r="J823" s="104" t="s">
        <v>2856</v>
      </c>
      <c r="K823" s="105">
        <v>28980</v>
      </c>
      <c r="L823" s="106">
        <f t="shared" ca="1" si="123"/>
        <v>40</v>
      </c>
      <c r="M823" s="104"/>
      <c r="N823" s="185" t="s">
        <v>220</v>
      </c>
      <c r="O823" s="104" t="str">
        <f t="shared" si="121"/>
        <v>ISLAM</v>
      </c>
      <c r="P823" s="104" t="s">
        <v>221</v>
      </c>
      <c r="Q823" s="104" t="s">
        <v>222</v>
      </c>
      <c r="R823" s="108">
        <v>1</v>
      </c>
      <c r="S823" s="104" t="s">
        <v>256</v>
      </c>
      <c r="T823" s="104" t="s">
        <v>283</v>
      </c>
      <c r="U823" s="104" t="s">
        <v>2857</v>
      </c>
      <c r="V823" s="104" t="s">
        <v>2858</v>
      </c>
      <c r="W823" s="171" t="s">
        <v>2859</v>
      </c>
      <c r="X823" s="104" t="s">
        <v>2855</v>
      </c>
      <c r="Y823" s="235" t="s">
        <v>2525</v>
      </c>
      <c r="Z823" s="104" t="s">
        <v>22</v>
      </c>
      <c r="AA823" s="104" t="s">
        <v>229</v>
      </c>
      <c r="AB823" s="104" t="s">
        <v>230</v>
      </c>
      <c r="AC823" s="104" t="s">
        <v>231</v>
      </c>
      <c r="AD823" s="99" t="str">
        <f t="shared" si="120"/>
        <v>INDONESIA</v>
      </c>
      <c r="AE823" s="97" t="s">
        <v>2526</v>
      </c>
      <c r="AF823" s="122" t="s">
        <v>233</v>
      </c>
      <c r="AG823" s="259" t="s">
        <v>166</v>
      </c>
      <c r="AH823" s="259" t="s">
        <v>203</v>
      </c>
      <c r="AI823" s="64" t="e">
        <f t="shared" si="115"/>
        <v>#N/A</v>
      </c>
      <c r="AJ823" s="64"/>
      <c r="AK823" s="259"/>
      <c r="AN823" s="124">
        <f t="shared" si="118"/>
        <v>0</v>
      </c>
      <c r="AY823" s="70">
        <f t="shared" si="122"/>
        <v>0</v>
      </c>
    </row>
    <row r="824" spans="1:53" s="99" customFormat="1">
      <c r="A824"/>
      <c r="B824">
        <v>786</v>
      </c>
      <c r="C824">
        <v>107</v>
      </c>
      <c r="D824"/>
      <c r="E824">
        <v>2</v>
      </c>
      <c r="F824" s="98" t="s">
        <v>2860</v>
      </c>
      <c r="G824" s="89" t="s">
        <v>2861</v>
      </c>
      <c r="H824" s="90" t="s">
        <v>16</v>
      </c>
      <c r="I824" s="91" t="str">
        <f t="shared" si="119"/>
        <v>PEREMPUAN</v>
      </c>
      <c r="J824" s="64" t="s">
        <v>288</v>
      </c>
      <c r="K824" s="92">
        <v>29932</v>
      </c>
      <c r="L824" s="93">
        <f t="shared" ca="1" si="123"/>
        <v>38</v>
      </c>
      <c r="M824" s="64"/>
      <c r="N824" s="246" t="s">
        <v>220</v>
      </c>
      <c r="O824" s="64" t="str">
        <f t="shared" si="121"/>
        <v>ISLAM</v>
      </c>
      <c r="P824" s="64" t="s">
        <v>221</v>
      </c>
      <c r="Q824" s="64" t="s">
        <v>245</v>
      </c>
      <c r="R824" s="95">
        <v>3</v>
      </c>
      <c r="S824" s="64" t="s">
        <v>256</v>
      </c>
      <c r="T824" s="64" t="s">
        <v>246</v>
      </c>
      <c r="U824" s="64" t="s">
        <v>2703</v>
      </c>
      <c r="V824" s="64" t="s">
        <v>2698</v>
      </c>
      <c r="W824" s="171" t="s">
        <v>2859</v>
      </c>
      <c r="X824" s="64" t="s">
        <v>2855</v>
      </c>
      <c r="Y824" s="229" t="s">
        <v>2525</v>
      </c>
      <c r="Z824" s="64" t="s">
        <v>22</v>
      </c>
      <c r="AA824" s="64" t="s">
        <v>229</v>
      </c>
      <c r="AB824" s="64" t="s">
        <v>230</v>
      </c>
      <c r="AC824" s="64" t="s">
        <v>231</v>
      </c>
      <c r="AD824" t="str">
        <f t="shared" si="120"/>
        <v>INDONESIA</v>
      </c>
      <c r="AE824" s="122" t="s">
        <v>2526</v>
      </c>
      <c r="AF824" s="122" t="s">
        <v>233</v>
      </c>
      <c r="AG824" s="120" t="s">
        <v>455</v>
      </c>
      <c r="AH824" s="259" t="s">
        <v>203</v>
      </c>
      <c r="AI824" s="64">
        <f t="shared" si="115"/>
        <v>2</v>
      </c>
      <c r="AJ824" s="64"/>
      <c r="AK824" s="104"/>
      <c r="AL824" s="124"/>
      <c r="AM824" s="124"/>
      <c r="AN824" s="124">
        <f t="shared" si="118"/>
        <v>0</v>
      </c>
      <c r="AO824" s="125"/>
      <c r="AP824" s="125"/>
      <c r="AQ824" s="125"/>
      <c r="AR824" s="125"/>
      <c r="AS824" s="125"/>
      <c r="AT824" s="125"/>
      <c r="AU824" s="125"/>
      <c r="AV824" s="125"/>
      <c r="AW824" s="125"/>
      <c r="AX824" s="125"/>
      <c r="AY824" s="70">
        <f t="shared" si="122"/>
        <v>0</v>
      </c>
      <c r="AZ824" s="71"/>
    </row>
    <row r="825" spans="1:53">
      <c r="B825">
        <v>787</v>
      </c>
      <c r="C825">
        <v>108</v>
      </c>
      <c r="E825">
        <v>3</v>
      </c>
      <c r="F825" s="98" t="s">
        <v>2862</v>
      </c>
      <c r="G825" s="89" t="s">
        <v>2863</v>
      </c>
      <c r="H825" s="90" t="s">
        <v>16</v>
      </c>
      <c r="I825" s="91" t="str">
        <f t="shared" si="119"/>
        <v>PEREMPUAN</v>
      </c>
      <c r="J825" s="64" t="s">
        <v>288</v>
      </c>
      <c r="K825" s="92">
        <v>35964</v>
      </c>
      <c r="L825" s="93">
        <f t="shared" ca="1" si="123"/>
        <v>21</v>
      </c>
      <c r="M825" s="64"/>
      <c r="N825" s="246" t="s">
        <v>220</v>
      </c>
      <c r="O825" s="64" t="str">
        <f t="shared" si="121"/>
        <v>ISLAM</v>
      </c>
      <c r="P825" s="64" t="s">
        <v>254</v>
      </c>
      <c r="Q825" s="64" t="s">
        <v>255</v>
      </c>
      <c r="R825" s="95">
        <v>4</v>
      </c>
      <c r="S825" s="64" t="s">
        <v>344</v>
      </c>
      <c r="T825" s="64" t="s">
        <v>266</v>
      </c>
      <c r="U825" s="64" t="s">
        <v>2861</v>
      </c>
      <c r="V825" s="64" t="s">
        <v>2855</v>
      </c>
      <c r="W825" s="171" t="s">
        <v>2859</v>
      </c>
      <c r="X825" s="64" t="s">
        <v>2855</v>
      </c>
      <c r="Y825" s="229" t="s">
        <v>2525</v>
      </c>
      <c r="Z825" s="64" t="s">
        <v>22</v>
      </c>
      <c r="AA825" s="64" t="s">
        <v>229</v>
      </c>
      <c r="AB825" s="64" t="s">
        <v>230</v>
      </c>
      <c r="AC825" s="64" t="s">
        <v>231</v>
      </c>
      <c r="AD825" t="str">
        <f t="shared" si="120"/>
        <v>INDONESIA</v>
      </c>
      <c r="AE825" s="97" t="s">
        <v>2526</v>
      </c>
      <c r="AF825" s="97" t="s">
        <v>233</v>
      </c>
      <c r="AG825" s="259" t="s">
        <v>166</v>
      </c>
      <c r="AH825" s="259"/>
      <c r="AI825" s="64">
        <f t="shared" si="115"/>
        <v>3</v>
      </c>
      <c r="AJ825" s="64"/>
      <c r="AK825" s="259"/>
      <c r="AL825" s="207"/>
      <c r="AM825" s="207"/>
      <c r="AN825" s="124">
        <f t="shared" si="118"/>
        <v>0</v>
      </c>
      <c r="AO825" s="239"/>
      <c r="AP825" s="239"/>
      <c r="AQ825" s="239"/>
      <c r="AR825" s="239"/>
      <c r="AS825" s="239"/>
      <c r="AT825" s="239"/>
      <c r="AU825" s="239"/>
      <c r="AV825" s="239"/>
      <c r="AW825" s="239"/>
      <c r="AX825" s="239"/>
      <c r="AY825" s="70">
        <f t="shared" si="122"/>
        <v>0</v>
      </c>
      <c r="BA825" s="121"/>
    </row>
    <row r="826" spans="1:53" s="99" customFormat="1">
      <c r="A826" s="121"/>
      <c r="B826">
        <v>788</v>
      </c>
      <c r="C826">
        <v>109</v>
      </c>
      <c r="D826"/>
      <c r="E826">
        <v>4</v>
      </c>
      <c r="F826" s="98" t="s">
        <v>2864</v>
      </c>
      <c r="G826" s="89" t="s">
        <v>2865</v>
      </c>
      <c r="H826" s="90" t="s">
        <v>16</v>
      </c>
      <c r="I826" s="91" t="str">
        <f t="shared" si="119"/>
        <v>PEREMPUAN</v>
      </c>
      <c r="J826" s="64" t="s">
        <v>22</v>
      </c>
      <c r="K826" s="92">
        <v>37453</v>
      </c>
      <c r="L826" s="93">
        <f t="shared" ca="1" si="123"/>
        <v>17</v>
      </c>
      <c r="M826" s="64"/>
      <c r="N826" s="246" t="s">
        <v>220</v>
      </c>
      <c r="O826" s="64" t="str">
        <f t="shared" si="121"/>
        <v>ISLAM</v>
      </c>
      <c r="P826" s="64" t="s">
        <v>254</v>
      </c>
      <c r="Q826" s="64" t="s">
        <v>255</v>
      </c>
      <c r="R826" s="95">
        <v>4</v>
      </c>
      <c r="S826" s="64" t="s">
        <v>262</v>
      </c>
      <c r="T826" s="64" t="s">
        <v>266</v>
      </c>
      <c r="U826" s="64" t="s">
        <v>2861</v>
      </c>
      <c r="V826" s="64" t="s">
        <v>2855</v>
      </c>
      <c r="W826" s="171" t="s">
        <v>2859</v>
      </c>
      <c r="X826" s="64" t="s">
        <v>2855</v>
      </c>
      <c r="Y826" s="229" t="s">
        <v>2525</v>
      </c>
      <c r="Z826" s="64" t="s">
        <v>22</v>
      </c>
      <c r="AA826" s="64" t="s">
        <v>229</v>
      </c>
      <c r="AB826" s="64" t="s">
        <v>230</v>
      </c>
      <c r="AC826" s="64" t="s">
        <v>231</v>
      </c>
      <c r="AD826" t="str">
        <f t="shared" si="120"/>
        <v>INDONESIA</v>
      </c>
      <c r="AE826" s="122" t="s">
        <v>2526</v>
      </c>
      <c r="AF826" s="122" t="s">
        <v>233</v>
      </c>
      <c r="AG826" s="259" t="s">
        <v>166</v>
      </c>
      <c r="AH826" s="259"/>
      <c r="AI826" s="64">
        <f t="shared" si="115"/>
        <v>3</v>
      </c>
      <c r="AJ826" s="64"/>
      <c r="AK826" s="259"/>
      <c r="AL826" s="124"/>
      <c r="AM826" s="124"/>
      <c r="AN826" s="124">
        <f t="shared" si="118"/>
        <v>0</v>
      </c>
      <c r="AO826" s="125"/>
      <c r="AP826" s="125"/>
      <c r="AQ826" s="125"/>
      <c r="AR826" s="125"/>
      <c r="AS826" s="125"/>
      <c r="AT826" s="125"/>
      <c r="AU826" s="125"/>
      <c r="AV826" s="125"/>
      <c r="AW826" s="125"/>
      <c r="AX826" s="125"/>
      <c r="AY826" s="70">
        <f t="shared" si="122"/>
        <v>0</v>
      </c>
      <c r="AZ826" s="71"/>
    </row>
    <row r="827" spans="1:53">
      <c r="B827">
        <v>789</v>
      </c>
      <c r="C827">
        <v>110</v>
      </c>
      <c r="E827">
        <v>5</v>
      </c>
      <c r="F827" s="98" t="s">
        <v>2866</v>
      </c>
      <c r="G827" s="89" t="s">
        <v>2867</v>
      </c>
      <c r="H827" s="90" t="s">
        <v>16</v>
      </c>
      <c r="I827" s="91" t="str">
        <f t="shared" si="119"/>
        <v>PEREMPUAN</v>
      </c>
      <c r="J827" s="64" t="s">
        <v>22</v>
      </c>
      <c r="K827" s="92">
        <v>39201</v>
      </c>
      <c r="L827" s="93">
        <f t="shared" ca="1" si="123"/>
        <v>12</v>
      </c>
      <c r="M827" s="64"/>
      <c r="N827" s="246" t="s">
        <v>220</v>
      </c>
      <c r="O827" s="64" t="str">
        <f t="shared" si="121"/>
        <v>ISLAM</v>
      </c>
      <c r="P827" s="64" t="s">
        <v>254</v>
      </c>
      <c r="Q827" s="64" t="s">
        <v>255</v>
      </c>
      <c r="R827" s="95">
        <v>4</v>
      </c>
      <c r="S827" s="64" t="s">
        <v>369</v>
      </c>
      <c r="T827" s="64" t="s">
        <v>266</v>
      </c>
      <c r="U827" s="64" t="s">
        <v>2861</v>
      </c>
      <c r="V827" s="64" t="s">
        <v>2855</v>
      </c>
      <c r="W827" s="171" t="s">
        <v>2859</v>
      </c>
      <c r="X827" s="64" t="s">
        <v>2855</v>
      </c>
      <c r="Y827" s="229" t="s">
        <v>2525</v>
      </c>
      <c r="Z827" s="64" t="s">
        <v>22</v>
      </c>
      <c r="AA827" s="64" t="s">
        <v>229</v>
      </c>
      <c r="AB827" s="64" t="s">
        <v>230</v>
      </c>
      <c r="AC827" s="64" t="s">
        <v>231</v>
      </c>
      <c r="AD827" t="str">
        <f t="shared" si="120"/>
        <v>INDONESIA</v>
      </c>
      <c r="AE827" s="97" t="s">
        <v>2526</v>
      </c>
      <c r="AF827" s="122" t="s">
        <v>233</v>
      </c>
      <c r="AG827" s="259" t="s">
        <v>166</v>
      </c>
      <c r="AH827" s="259"/>
      <c r="AI827" s="64">
        <f t="shared" si="115"/>
        <v>3</v>
      </c>
      <c r="AJ827" s="64"/>
      <c r="AK827" s="259"/>
      <c r="AN827" s="124">
        <f t="shared" si="118"/>
        <v>0</v>
      </c>
      <c r="AY827" s="70">
        <f t="shared" si="122"/>
        <v>0</v>
      </c>
    </row>
    <row r="828" spans="1:53">
      <c r="A828" s="121"/>
      <c r="B828">
        <v>790</v>
      </c>
      <c r="C828">
        <v>111</v>
      </c>
      <c r="E828">
        <v>6</v>
      </c>
      <c r="F828" s="98" t="s">
        <v>2868</v>
      </c>
      <c r="G828" s="188" t="s">
        <v>2869</v>
      </c>
      <c r="H828" s="90" t="s">
        <v>16</v>
      </c>
      <c r="I828" s="91" t="str">
        <f t="shared" si="119"/>
        <v>PEREMPUAN</v>
      </c>
      <c r="J828" s="64" t="s">
        <v>230</v>
      </c>
      <c r="K828" s="191" t="s">
        <v>2870</v>
      </c>
      <c r="L828" s="93">
        <f t="shared" ca="1" si="123"/>
        <v>4</v>
      </c>
      <c r="M828" s="64"/>
      <c r="N828" s="246" t="s">
        <v>220</v>
      </c>
      <c r="O828" s="64" t="str">
        <f t="shared" si="121"/>
        <v>ISLAM</v>
      </c>
      <c r="P828" s="64" t="s">
        <v>254</v>
      </c>
      <c r="Q828" s="64" t="s">
        <v>255</v>
      </c>
      <c r="R828" s="95"/>
      <c r="S828" s="64" t="s">
        <v>265</v>
      </c>
      <c r="T828" s="64" t="s">
        <v>270</v>
      </c>
      <c r="U828" s="64" t="s">
        <v>2861</v>
      </c>
      <c r="V828" s="64" t="s">
        <v>2855</v>
      </c>
      <c r="W828" s="171" t="s">
        <v>2859</v>
      </c>
      <c r="X828" s="64" t="s">
        <v>2855</v>
      </c>
      <c r="Y828" s="229" t="s">
        <v>2525</v>
      </c>
      <c r="Z828" s="64" t="s">
        <v>22</v>
      </c>
      <c r="AA828" s="64" t="s">
        <v>229</v>
      </c>
      <c r="AB828" s="64" t="s">
        <v>230</v>
      </c>
      <c r="AC828" s="64" t="s">
        <v>231</v>
      </c>
      <c r="AD828" t="str">
        <f>IF(H828="L","INDONESIA",IF(H828="P","INDONESIA",""))</f>
        <v>INDONESIA</v>
      </c>
      <c r="AE828" s="122" t="s">
        <v>2526</v>
      </c>
      <c r="AF828" s="122" t="s">
        <v>233</v>
      </c>
      <c r="AG828" s="259" t="s">
        <v>166</v>
      </c>
      <c r="AH828" s="259"/>
      <c r="AI828" s="64">
        <f t="shared" si="115"/>
        <v>3</v>
      </c>
      <c r="AJ828" s="64"/>
      <c r="AK828" s="259"/>
      <c r="AN828" s="124"/>
    </row>
    <row r="829" spans="1:53">
      <c r="B829">
        <v>791</v>
      </c>
      <c r="C829">
        <v>112</v>
      </c>
      <c r="E829">
        <v>7</v>
      </c>
      <c r="F829" s="98" t="s">
        <v>2871</v>
      </c>
      <c r="G829" s="89" t="s">
        <v>2858</v>
      </c>
      <c r="H829" s="90" t="s">
        <v>23</v>
      </c>
      <c r="I829" s="91" t="str">
        <f t="shared" si="119"/>
        <v>LAKI LAKI</v>
      </c>
      <c r="J829" s="64" t="s">
        <v>1290</v>
      </c>
      <c r="K829" s="92">
        <v>18617</v>
      </c>
      <c r="L829" s="93">
        <f t="shared" ca="1" si="123"/>
        <v>69</v>
      </c>
      <c r="M829" s="64"/>
      <c r="N829" s="246" t="s">
        <v>220</v>
      </c>
      <c r="O829" s="64" t="str">
        <f t="shared" si="121"/>
        <v>ISLAM</v>
      </c>
      <c r="P829" s="64" t="s">
        <v>1440</v>
      </c>
      <c r="Q829" s="64" t="s">
        <v>327</v>
      </c>
      <c r="R829" s="95"/>
      <c r="S829" s="64" t="s">
        <v>1291</v>
      </c>
      <c r="T829" s="64" t="s">
        <v>283</v>
      </c>
      <c r="U829" s="64" t="s">
        <v>2861</v>
      </c>
      <c r="V829" s="64" t="s">
        <v>2855</v>
      </c>
      <c r="W829" s="171" t="s">
        <v>2859</v>
      </c>
      <c r="X829" s="64" t="s">
        <v>2855</v>
      </c>
      <c r="Y829" s="229" t="s">
        <v>2525</v>
      </c>
      <c r="Z829" s="64"/>
      <c r="AA829" s="64"/>
      <c r="AB829" s="64"/>
      <c r="AC829" s="64"/>
      <c r="AD829" t="str">
        <f>IF(H829="L","INDONESIA",IF(H829="P","INDONESIA",""))</f>
        <v>INDONESIA</v>
      </c>
      <c r="AE829" s="97" t="s">
        <v>2526</v>
      </c>
      <c r="AF829" s="122" t="s">
        <v>233</v>
      </c>
      <c r="AG829" s="259" t="s">
        <v>166</v>
      </c>
      <c r="AH829" s="259"/>
      <c r="AI829" s="64" t="e">
        <f t="shared" si="115"/>
        <v>#N/A</v>
      </c>
      <c r="AJ829" s="64"/>
      <c r="AK829" s="259"/>
      <c r="AN829" s="124"/>
    </row>
    <row r="830" spans="1:53">
      <c r="B830">
        <v>792</v>
      </c>
      <c r="C830">
        <v>113</v>
      </c>
      <c r="D830">
        <v>31</v>
      </c>
      <c r="E830" s="99">
        <v>1</v>
      </c>
      <c r="F830" s="168" t="s">
        <v>2872</v>
      </c>
      <c r="G830" s="101" t="s">
        <v>2873</v>
      </c>
      <c r="H830" s="102" t="s">
        <v>23</v>
      </c>
      <c r="I830" s="103" t="str">
        <f t="shared" si="119"/>
        <v>LAKI LAKI</v>
      </c>
      <c r="J830" s="104" t="s">
        <v>309</v>
      </c>
      <c r="K830" s="105">
        <v>29750</v>
      </c>
      <c r="L830" s="106">
        <f t="shared" ca="1" si="123"/>
        <v>38</v>
      </c>
      <c r="M830" s="104"/>
      <c r="N830" s="185" t="s">
        <v>220</v>
      </c>
      <c r="O830" s="104" t="str">
        <f t="shared" si="121"/>
        <v>ISLAM</v>
      </c>
      <c r="P830" s="104" t="s">
        <v>221</v>
      </c>
      <c r="Q830" s="104" t="s">
        <v>222</v>
      </c>
      <c r="R830" s="108">
        <v>1</v>
      </c>
      <c r="S830" s="104" t="s">
        <v>289</v>
      </c>
      <c r="T830" s="104" t="s">
        <v>283</v>
      </c>
      <c r="U830" s="104" t="s">
        <v>338</v>
      </c>
      <c r="V830" s="104" t="s">
        <v>339</v>
      </c>
      <c r="W830" s="170" t="s">
        <v>2874</v>
      </c>
      <c r="X830" s="104" t="s">
        <v>2873</v>
      </c>
      <c r="Y830" s="235" t="s">
        <v>2525</v>
      </c>
      <c r="Z830" s="104" t="s">
        <v>22</v>
      </c>
      <c r="AA830" s="104" t="s">
        <v>229</v>
      </c>
      <c r="AB830" s="104" t="s">
        <v>230</v>
      </c>
      <c r="AC830" s="104" t="s">
        <v>231</v>
      </c>
      <c r="AD830" s="99" t="str">
        <f t="shared" si="120"/>
        <v>INDONESIA</v>
      </c>
      <c r="AE830" s="122" t="s">
        <v>2526</v>
      </c>
      <c r="AF830" s="110" t="s">
        <v>233</v>
      </c>
      <c r="AG830" s="259" t="s">
        <v>166</v>
      </c>
      <c r="AH830" s="259" t="s">
        <v>203</v>
      </c>
      <c r="AI830" s="64" t="e">
        <f t="shared" si="115"/>
        <v>#N/A</v>
      </c>
      <c r="AJ830" s="64"/>
      <c r="AK830" s="259"/>
      <c r="AL830" s="207"/>
      <c r="AM830" s="207"/>
      <c r="AN830" s="124">
        <f t="shared" si="118"/>
        <v>0</v>
      </c>
      <c r="AO830" s="239"/>
      <c r="AP830" s="239"/>
      <c r="AQ830" s="239"/>
      <c r="AR830" s="239"/>
      <c r="AS830" s="239"/>
      <c r="AT830" s="239"/>
      <c r="AU830" s="239"/>
      <c r="AV830" s="239"/>
      <c r="AW830" s="239"/>
      <c r="AX830" s="239"/>
      <c r="AY830" s="70">
        <f t="shared" si="122"/>
        <v>0</v>
      </c>
      <c r="BA830" s="121"/>
    </row>
    <row r="831" spans="1:53">
      <c r="B831">
        <v>793</v>
      </c>
      <c r="C831">
        <v>114</v>
      </c>
      <c r="E831">
        <v>2</v>
      </c>
      <c r="F831" s="98" t="s">
        <v>2875</v>
      </c>
      <c r="G831" s="89" t="s">
        <v>2876</v>
      </c>
      <c r="H831" s="90" t="s">
        <v>16</v>
      </c>
      <c r="I831" s="91" t="str">
        <f t="shared" si="119"/>
        <v>PEREMPUAN</v>
      </c>
      <c r="J831" s="64" t="s">
        <v>309</v>
      </c>
      <c r="K831" s="92">
        <v>30430</v>
      </c>
      <c r="L831" s="93">
        <f t="shared" ca="1" si="123"/>
        <v>36</v>
      </c>
      <c r="M831" s="64"/>
      <c r="N831" s="246" t="s">
        <v>220</v>
      </c>
      <c r="O831" s="64" t="str">
        <f t="shared" si="121"/>
        <v>ISLAM</v>
      </c>
      <c r="P831" s="64" t="s">
        <v>221</v>
      </c>
      <c r="Q831" s="64" t="s">
        <v>245</v>
      </c>
      <c r="R831" s="95">
        <v>3</v>
      </c>
      <c r="S831" s="64" t="s">
        <v>289</v>
      </c>
      <c r="T831" s="64" t="s">
        <v>246</v>
      </c>
      <c r="U831" s="64" t="s">
        <v>2877</v>
      </c>
      <c r="V831" s="64" t="s">
        <v>2878</v>
      </c>
      <c r="W831" s="414" t="s">
        <v>2874</v>
      </c>
      <c r="X831" s="64" t="s">
        <v>2873</v>
      </c>
      <c r="Y831" s="229" t="s">
        <v>2525</v>
      </c>
      <c r="Z831" s="64" t="s">
        <v>22</v>
      </c>
      <c r="AA831" s="64" t="s">
        <v>229</v>
      </c>
      <c r="AB831" s="64" t="s">
        <v>230</v>
      </c>
      <c r="AC831" s="64" t="s">
        <v>231</v>
      </c>
      <c r="AD831" t="str">
        <f t="shared" si="120"/>
        <v>INDONESIA</v>
      </c>
      <c r="AE831" s="97" t="s">
        <v>2526</v>
      </c>
      <c r="AF831" s="122" t="s">
        <v>233</v>
      </c>
      <c r="AG831" s="259" t="s">
        <v>166</v>
      </c>
      <c r="AH831" s="259" t="s">
        <v>203</v>
      </c>
      <c r="AI831" s="64">
        <f t="shared" ref="AI831:AI893" si="124">VLOOKUP(Q831,SHDK,2,FALSE)</f>
        <v>2</v>
      </c>
      <c r="AJ831" s="64"/>
      <c r="AK831" s="259"/>
      <c r="AN831" s="124">
        <f t="shared" si="118"/>
        <v>0</v>
      </c>
      <c r="AY831" s="70">
        <f t="shared" si="122"/>
        <v>0</v>
      </c>
    </row>
    <row r="832" spans="1:53">
      <c r="B832">
        <v>794</v>
      </c>
      <c r="C832">
        <v>115</v>
      </c>
      <c r="E832">
        <v>3</v>
      </c>
      <c r="F832" s="98" t="s">
        <v>2879</v>
      </c>
      <c r="G832" s="89" t="s">
        <v>2880</v>
      </c>
      <c r="H832" s="90" t="s">
        <v>23</v>
      </c>
      <c r="I832" s="91" t="str">
        <f t="shared" si="119"/>
        <v>LAKI LAKI</v>
      </c>
      <c r="J832" s="64" t="s">
        <v>244</v>
      </c>
      <c r="K832" s="92">
        <v>37518</v>
      </c>
      <c r="L832" s="93">
        <f t="shared" ca="1" si="123"/>
        <v>17</v>
      </c>
      <c r="M832" s="64"/>
      <c r="N832" s="246" t="s">
        <v>220</v>
      </c>
      <c r="O832" s="64" t="str">
        <f t="shared" si="121"/>
        <v>ISLAM</v>
      </c>
      <c r="P832" s="64" t="s">
        <v>254</v>
      </c>
      <c r="Q832" s="64" t="s">
        <v>255</v>
      </c>
      <c r="R832" s="95">
        <v>4</v>
      </c>
      <c r="S832" s="64" t="s">
        <v>2325</v>
      </c>
      <c r="T832" s="64" t="s">
        <v>266</v>
      </c>
      <c r="U832" s="64" t="s">
        <v>2876</v>
      </c>
      <c r="V832" s="64" t="s">
        <v>2873</v>
      </c>
      <c r="W832" s="415" t="s">
        <v>2874</v>
      </c>
      <c r="X832" s="64" t="s">
        <v>2873</v>
      </c>
      <c r="Y832" s="229" t="s">
        <v>2525</v>
      </c>
      <c r="Z832" s="64"/>
      <c r="AA832" s="64"/>
      <c r="AB832" s="64"/>
      <c r="AC832" s="64"/>
      <c r="AD832" t="str">
        <f t="shared" si="120"/>
        <v>INDONESIA</v>
      </c>
      <c r="AE832" s="122" t="s">
        <v>2526</v>
      </c>
      <c r="AF832" s="122" t="s">
        <v>233</v>
      </c>
      <c r="AG832" s="259" t="s">
        <v>166</v>
      </c>
      <c r="AH832" s="259"/>
      <c r="AI832" s="64">
        <f t="shared" si="124"/>
        <v>3</v>
      </c>
      <c r="AJ832" s="64"/>
      <c r="AK832" s="259"/>
      <c r="AN832" s="124"/>
    </row>
    <row r="833" spans="1:53">
      <c r="B833">
        <v>795</v>
      </c>
      <c r="C833">
        <v>116</v>
      </c>
      <c r="D833">
        <v>32</v>
      </c>
      <c r="E833" s="99">
        <v>1</v>
      </c>
      <c r="F833" s="172" t="s">
        <v>2881</v>
      </c>
      <c r="G833" s="101" t="s">
        <v>2882</v>
      </c>
      <c r="H833" s="102" t="s">
        <v>23</v>
      </c>
      <c r="I833" s="103" t="str">
        <f t="shared" si="119"/>
        <v>LAKI LAKI</v>
      </c>
      <c r="J833" s="104" t="s">
        <v>2883</v>
      </c>
      <c r="K833" s="105">
        <v>23742</v>
      </c>
      <c r="L833" s="106">
        <f t="shared" ca="1" si="123"/>
        <v>55</v>
      </c>
      <c r="M833" s="104"/>
      <c r="N833" s="185" t="s">
        <v>220</v>
      </c>
      <c r="O833" s="104" t="str">
        <f t="shared" si="121"/>
        <v>ISLAM</v>
      </c>
      <c r="P833" s="104" t="s">
        <v>221</v>
      </c>
      <c r="Q833" s="104" t="s">
        <v>222</v>
      </c>
      <c r="R833" s="108">
        <v>1</v>
      </c>
      <c r="S833" s="104" t="s">
        <v>2884</v>
      </c>
      <c r="T833" s="104" t="s">
        <v>283</v>
      </c>
      <c r="U833" s="104" t="s">
        <v>2885</v>
      </c>
      <c r="V833" s="104" t="s">
        <v>2886</v>
      </c>
      <c r="W833" s="171" t="s">
        <v>2887</v>
      </c>
      <c r="X833" s="104" t="s">
        <v>2882</v>
      </c>
      <c r="Y833" s="235" t="s">
        <v>2525</v>
      </c>
      <c r="Z833" s="104" t="s">
        <v>22</v>
      </c>
      <c r="AA833" s="104" t="s">
        <v>229</v>
      </c>
      <c r="AB833" s="104" t="s">
        <v>230</v>
      </c>
      <c r="AC833" s="104" t="s">
        <v>231</v>
      </c>
      <c r="AD833" s="99" t="str">
        <f t="shared" si="120"/>
        <v>INDONESIA</v>
      </c>
      <c r="AE833" s="97" t="s">
        <v>2526</v>
      </c>
      <c r="AF833" s="110" t="s">
        <v>233</v>
      </c>
      <c r="AG833" s="259" t="s">
        <v>166</v>
      </c>
      <c r="AH833" s="259" t="s">
        <v>203</v>
      </c>
      <c r="AI833" s="64" t="e">
        <f t="shared" si="124"/>
        <v>#N/A</v>
      </c>
      <c r="AJ833" s="64"/>
      <c r="AK833" s="259"/>
      <c r="AN833" s="124">
        <f t="shared" si="118"/>
        <v>0</v>
      </c>
      <c r="AY833" s="70">
        <f t="shared" si="122"/>
        <v>0</v>
      </c>
    </row>
    <row r="834" spans="1:53" s="126" customFormat="1">
      <c r="A834"/>
      <c r="B834">
        <v>796</v>
      </c>
      <c r="C834">
        <v>117</v>
      </c>
      <c r="D834"/>
      <c r="E834" s="121">
        <v>2</v>
      </c>
      <c r="F834" s="174" t="s">
        <v>2888</v>
      </c>
      <c r="G834" s="144" t="s">
        <v>2889</v>
      </c>
      <c r="H834" s="145" t="s">
        <v>16</v>
      </c>
      <c r="I834" s="146" t="str">
        <f t="shared" si="119"/>
        <v>PEREMPUAN</v>
      </c>
      <c r="J834" s="120" t="s">
        <v>727</v>
      </c>
      <c r="K834" s="147">
        <v>26459</v>
      </c>
      <c r="L834" s="139">
        <f t="shared" ca="1" si="123"/>
        <v>47</v>
      </c>
      <c r="M834" s="120"/>
      <c r="N834" s="187" t="s">
        <v>220</v>
      </c>
      <c r="O834" s="120" t="str">
        <f t="shared" si="121"/>
        <v>ISLAM</v>
      </c>
      <c r="P834" s="120" t="s">
        <v>221</v>
      </c>
      <c r="Q834" s="120" t="s">
        <v>245</v>
      </c>
      <c r="R834" s="148">
        <v>2</v>
      </c>
      <c r="S834" s="120" t="s">
        <v>2884</v>
      </c>
      <c r="T834" s="120" t="s">
        <v>246</v>
      </c>
      <c r="U834" s="120" t="s">
        <v>2764</v>
      </c>
      <c r="V834" s="120" t="s">
        <v>2890</v>
      </c>
      <c r="W834" s="171" t="s">
        <v>2887</v>
      </c>
      <c r="X834" s="120" t="s">
        <v>2882</v>
      </c>
      <c r="Y834" s="238" t="s">
        <v>2525</v>
      </c>
      <c r="Z834" s="120" t="s">
        <v>22</v>
      </c>
      <c r="AA834" s="120" t="s">
        <v>229</v>
      </c>
      <c r="AB834" s="120" t="s">
        <v>230</v>
      </c>
      <c r="AC834" s="120" t="s">
        <v>231</v>
      </c>
      <c r="AD834" s="121" t="str">
        <f t="shared" si="120"/>
        <v>INDONESIA</v>
      </c>
      <c r="AE834" s="122" t="s">
        <v>2526</v>
      </c>
      <c r="AF834" s="122" t="s">
        <v>233</v>
      </c>
      <c r="AG834" s="259" t="s">
        <v>166</v>
      </c>
      <c r="AH834" s="259" t="s">
        <v>203</v>
      </c>
      <c r="AI834" s="64">
        <f t="shared" si="124"/>
        <v>2</v>
      </c>
      <c r="AJ834" s="64"/>
      <c r="AK834" s="259"/>
      <c r="AL834" s="136"/>
      <c r="AM834" s="136"/>
      <c r="AN834" s="241">
        <f t="shared" si="118"/>
        <v>0</v>
      </c>
      <c r="AO834" s="137"/>
      <c r="AP834" s="137"/>
      <c r="AQ834" s="137"/>
      <c r="AR834" s="137"/>
      <c r="AS834" s="137"/>
      <c r="AT834" s="137"/>
      <c r="AU834" s="137"/>
      <c r="AV834" s="137"/>
      <c r="AW834" s="137"/>
      <c r="AX834" s="137"/>
      <c r="AY834" s="137">
        <f t="shared" si="122"/>
        <v>0</v>
      </c>
      <c r="AZ834" s="138"/>
    </row>
    <row r="835" spans="1:53">
      <c r="B835">
        <v>797</v>
      </c>
      <c r="C835">
        <v>118</v>
      </c>
      <c r="E835">
        <v>3</v>
      </c>
      <c r="F835" s="174" t="s">
        <v>2891</v>
      </c>
      <c r="G835" s="89" t="s">
        <v>2892</v>
      </c>
      <c r="H835" s="90" t="s">
        <v>16</v>
      </c>
      <c r="I835" s="91" t="str">
        <f t="shared" si="119"/>
        <v>PEREMPUAN</v>
      </c>
      <c r="J835" s="64" t="s">
        <v>727</v>
      </c>
      <c r="K835" s="92">
        <v>34727</v>
      </c>
      <c r="L835" s="93">
        <f t="shared" ca="1" si="123"/>
        <v>25</v>
      </c>
      <c r="M835" s="64"/>
      <c r="N835" s="246" t="s">
        <v>220</v>
      </c>
      <c r="O835" s="64" t="str">
        <f t="shared" si="121"/>
        <v>ISLAM</v>
      </c>
      <c r="P835" s="64" t="s">
        <v>254</v>
      </c>
      <c r="Q835" s="64" t="s">
        <v>255</v>
      </c>
      <c r="R835" s="95">
        <v>4</v>
      </c>
      <c r="S835" s="64" t="s">
        <v>223</v>
      </c>
      <c r="T835" s="64" t="s">
        <v>266</v>
      </c>
      <c r="U835" s="64" t="s">
        <v>2889</v>
      </c>
      <c r="V835" s="64" t="s">
        <v>2882</v>
      </c>
      <c r="W835" s="171" t="s">
        <v>2887</v>
      </c>
      <c r="X835" s="64" t="s">
        <v>2882</v>
      </c>
      <c r="Y835" s="229" t="s">
        <v>2525</v>
      </c>
      <c r="Z835" s="64" t="s">
        <v>22</v>
      </c>
      <c r="AA835" s="64" t="s">
        <v>229</v>
      </c>
      <c r="AB835" s="64" t="s">
        <v>230</v>
      </c>
      <c r="AC835" s="64" t="s">
        <v>231</v>
      </c>
      <c r="AD835" t="str">
        <f t="shared" si="120"/>
        <v>INDONESIA</v>
      </c>
      <c r="AE835" s="97" t="s">
        <v>2526</v>
      </c>
      <c r="AF835" s="122" t="s">
        <v>233</v>
      </c>
      <c r="AG835" s="259" t="s">
        <v>166</v>
      </c>
      <c r="AH835" s="259"/>
      <c r="AI835" s="64">
        <f t="shared" si="124"/>
        <v>3</v>
      </c>
      <c r="AJ835" s="64"/>
      <c r="AK835" s="259"/>
      <c r="AN835" s="207">
        <f t="shared" si="118"/>
        <v>0</v>
      </c>
      <c r="AY835" s="70">
        <f t="shared" si="122"/>
        <v>0</v>
      </c>
    </row>
    <row r="836" spans="1:53">
      <c r="A836" s="121"/>
      <c r="B836">
        <v>798</v>
      </c>
      <c r="C836">
        <v>119</v>
      </c>
      <c r="E836" s="121">
        <v>4</v>
      </c>
      <c r="F836" s="143"/>
      <c r="G836" s="144" t="s">
        <v>2893</v>
      </c>
      <c r="H836" s="145" t="s">
        <v>23</v>
      </c>
      <c r="I836" s="146" t="str">
        <f t="shared" si="119"/>
        <v>LAKI LAKI</v>
      </c>
      <c r="J836" s="120" t="s">
        <v>727</v>
      </c>
      <c r="K836" s="147">
        <v>40417</v>
      </c>
      <c r="L836" s="139">
        <f t="shared" ca="1" si="123"/>
        <v>9</v>
      </c>
      <c r="M836" s="120"/>
      <c r="N836" s="187" t="s">
        <v>220</v>
      </c>
      <c r="O836" s="120" t="str">
        <f t="shared" si="121"/>
        <v>ISLAM</v>
      </c>
      <c r="P836" s="120" t="s">
        <v>254</v>
      </c>
      <c r="Q836" s="120" t="s">
        <v>255</v>
      </c>
      <c r="R836" s="148">
        <v>4</v>
      </c>
      <c r="S836" s="120" t="s">
        <v>265</v>
      </c>
      <c r="T836" s="120" t="s">
        <v>266</v>
      </c>
      <c r="U836" s="120" t="s">
        <v>2889</v>
      </c>
      <c r="V836" s="120" t="s">
        <v>2882</v>
      </c>
      <c r="W836" s="171" t="s">
        <v>2887</v>
      </c>
      <c r="X836" s="120" t="s">
        <v>2882</v>
      </c>
      <c r="Y836" s="238" t="s">
        <v>2525</v>
      </c>
      <c r="Z836" s="120" t="s">
        <v>22</v>
      </c>
      <c r="AA836" s="120" t="s">
        <v>229</v>
      </c>
      <c r="AB836" s="120" t="s">
        <v>230</v>
      </c>
      <c r="AC836" s="120" t="s">
        <v>231</v>
      </c>
      <c r="AD836" s="121" t="str">
        <f t="shared" si="120"/>
        <v>INDONESIA</v>
      </c>
      <c r="AE836" s="122" t="s">
        <v>2526</v>
      </c>
      <c r="AF836" s="122" t="s">
        <v>233</v>
      </c>
      <c r="AG836" s="259" t="s">
        <v>166</v>
      </c>
      <c r="AH836" s="259"/>
      <c r="AI836" s="64">
        <f t="shared" si="124"/>
        <v>3</v>
      </c>
      <c r="AJ836" s="64"/>
      <c r="AK836" s="259"/>
      <c r="AN836" s="124">
        <f t="shared" si="118"/>
        <v>0</v>
      </c>
      <c r="AY836" s="70">
        <f t="shared" ref="AY836:AY889" si="125">SUM(AV836:AX836)</f>
        <v>0</v>
      </c>
    </row>
    <row r="837" spans="1:53">
      <c r="B837">
        <v>800</v>
      </c>
      <c r="C837">
        <v>121</v>
      </c>
      <c r="D837">
        <v>33</v>
      </c>
      <c r="E837" s="99">
        <v>1</v>
      </c>
      <c r="F837" s="168" t="s">
        <v>2894</v>
      </c>
      <c r="G837" s="101" t="s">
        <v>2895</v>
      </c>
      <c r="H837" s="102" t="s">
        <v>23</v>
      </c>
      <c r="I837" s="103" t="str">
        <f t="shared" si="119"/>
        <v>LAKI LAKI</v>
      </c>
      <c r="J837" s="104" t="s">
        <v>970</v>
      </c>
      <c r="K837" s="105">
        <v>28725</v>
      </c>
      <c r="L837" s="106">
        <f t="shared" ca="1" si="123"/>
        <v>41</v>
      </c>
      <c r="M837" s="104"/>
      <c r="N837" s="185" t="s">
        <v>220</v>
      </c>
      <c r="O837" s="104" t="str">
        <f t="shared" si="121"/>
        <v>ISLAM</v>
      </c>
      <c r="P837" s="104" t="s">
        <v>221</v>
      </c>
      <c r="Q837" s="104" t="s">
        <v>222</v>
      </c>
      <c r="R837" s="108">
        <v>1</v>
      </c>
      <c r="S837" s="104" t="s">
        <v>289</v>
      </c>
      <c r="T837" s="104" t="s">
        <v>283</v>
      </c>
      <c r="U837" s="104" t="s">
        <v>2896</v>
      </c>
      <c r="V837" s="104" t="s">
        <v>2897</v>
      </c>
      <c r="W837" s="170" t="s">
        <v>2898</v>
      </c>
      <c r="X837" s="104" t="s">
        <v>2895</v>
      </c>
      <c r="Y837" s="235" t="s">
        <v>2525</v>
      </c>
      <c r="Z837" s="104" t="s">
        <v>22</v>
      </c>
      <c r="AA837" s="104" t="s">
        <v>229</v>
      </c>
      <c r="AB837" s="104" t="s">
        <v>230</v>
      </c>
      <c r="AC837" s="104" t="s">
        <v>231</v>
      </c>
      <c r="AD837" s="99" t="str">
        <f t="shared" si="120"/>
        <v>INDONESIA</v>
      </c>
      <c r="AE837" s="122" t="s">
        <v>2526</v>
      </c>
      <c r="AF837" s="110" t="s">
        <v>233</v>
      </c>
      <c r="AG837" s="259" t="s">
        <v>166</v>
      </c>
      <c r="AH837" s="259" t="s">
        <v>203</v>
      </c>
      <c r="AI837" s="64" t="e">
        <f t="shared" si="124"/>
        <v>#N/A</v>
      </c>
      <c r="AJ837" s="64"/>
      <c r="AK837" s="259"/>
      <c r="AL837" s="207"/>
      <c r="AM837" s="207"/>
      <c r="AN837" s="124">
        <f t="shared" si="118"/>
        <v>0</v>
      </c>
      <c r="AO837" s="239"/>
      <c r="AP837" s="239"/>
      <c r="AQ837" s="239"/>
      <c r="AR837" s="239"/>
      <c r="AS837" s="239"/>
      <c r="AT837" s="239"/>
      <c r="AU837" s="239"/>
      <c r="AV837" s="239"/>
      <c r="AW837" s="239"/>
      <c r="AX837" s="239"/>
      <c r="AY837" s="70">
        <f t="shared" si="125"/>
        <v>0</v>
      </c>
      <c r="BA837" s="121"/>
    </row>
    <row r="838" spans="1:53">
      <c r="A838" s="121"/>
      <c r="B838">
        <v>801</v>
      </c>
      <c r="C838">
        <v>122</v>
      </c>
      <c r="E838">
        <v>2</v>
      </c>
      <c r="F838" s="98" t="s">
        <v>2899</v>
      </c>
      <c r="G838" s="89" t="s">
        <v>2857</v>
      </c>
      <c r="H838" s="90" t="s">
        <v>16</v>
      </c>
      <c r="I838" s="91" t="str">
        <f t="shared" si="119"/>
        <v>PEREMPUAN</v>
      </c>
      <c r="J838" s="64" t="s">
        <v>970</v>
      </c>
      <c r="K838" s="92">
        <v>26735</v>
      </c>
      <c r="L838" s="93">
        <f t="shared" ca="1" si="123"/>
        <v>47</v>
      </c>
      <c r="M838" s="64"/>
      <c r="N838" s="246" t="s">
        <v>220</v>
      </c>
      <c r="O838" s="64" t="str">
        <f t="shared" si="121"/>
        <v>ISLAM</v>
      </c>
      <c r="P838" s="64" t="s">
        <v>221</v>
      </c>
      <c r="Q838" s="64" t="s">
        <v>245</v>
      </c>
      <c r="R838" s="95">
        <v>2</v>
      </c>
      <c r="S838" s="64" t="s">
        <v>289</v>
      </c>
      <c r="T838" s="64" t="s">
        <v>246</v>
      </c>
      <c r="U838" s="64" t="s">
        <v>2900</v>
      </c>
      <c r="V838" s="64" t="s">
        <v>2901</v>
      </c>
      <c r="W838" s="414" t="s">
        <v>2898</v>
      </c>
      <c r="X838" s="64" t="s">
        <v>2895</v>
      </c>
      <c r="Y838" s="238" t="s">
        <v>2525</v>
      </c>
      <c r="Z838" s="64" t="s">
        <v>22</v>
      </c>
      <c r="AA838" s="64" t="s">
        <v>229</v>
      </c>
      <c r="AB838" s="64" t="s">
        <v>230</v>
      </c>
      <c r="AC838" s="64" t="s">
        <v>231</v>
      </c>
      <c r="AD838" t="str">
        <f t="shared" si="120"/>
        <v>INDONESIA</v>
      </c>
      <c r="AE838" s="97" t="s">
        <v>2526</v>
      </c>
      <c r="AF838" s="122" t="s">
        <v>233</v>
      </c>
      <c r="AG838" s="259" t="s">
        <v>166</v>
      </c>
      <c r="AH838" s="259" t="s">
        <v>203</v>
      </c>
      <c r="AI838" s="64">
        <f t="shared" si="124"/>
        <v>2</v>
      </c>
      <c r="AJ838" s="64"/>
      <c r="AK838" s="259"/>
      <c r="AN838" s="124">
        <f t="shared" si="118"/>
        <v>0</v>
      </c>
      <c r="AY838" s="70">
        <f t="shared" si="125"/>
        <v>0</v>
      </c>
    </row>
    <row r="839" spans="1:53" s="126" customFormat="1">
      <c r="A839"/>
      <c r="B839">
        <v>802</v>
      </c>
      <c r="C839">
        <v>123</v>
      </c>
      <c r="D839"/>
      <c r="E839">
        <v>3</v>
      </c>
      <c r="F839" s="88"/>
      <c r="G839" s="419" t="s">
        <v>2902</v>
      </c>
      <c r="H839" s="90" t="s">
        <v>16</v>
      </c>
      <c r="I839" s="146" t="str">
        <f t="shared" si="119"/>
        <v>PEREMPUAN</v>
      </c>
      <c r="J839" s="120" t="s">
        <v>230</v>
      </c>
      <c r="K839" s="420">
        <v>41336</v>
      </c>
      <c r="L839" s="126">
        <f t="shared" ca="1" si="123"/>
        <v>7</v>
      </c>
      <c r="N839" s="177" t="s">
        <v>220</v>
      </c>
      <c r="O839" s="64" t="str">
        <f t="shared" si="121"/>
        <v>ISLAM</v>
      </c>
      <c r="P839" s="131" t="s">
        <v>254</v>
      </c>
      <c r="Q839" s="131" t="s">
        <v>255</v>
      </c>
      <c r="S839" s="126" t="s">
        <v>265</v>
      </c>
      <c r="T839" s="131" t="s">
        <v>270</v>
      </c>
      <c r="U839" s="126" t="s">
        <v>2857</v>
      </c>
      <c r="V839" s="126" t="s">
        <v>2895</v>
      </c>
      <c r="W839" s="415" t="s">
        <v>2898</v>
      </c>
      <c r="X839" s="64" t="s">
        <v>2895</v>
      </c>
      <c r="Y839" s="236" t="s">
        <v>2525</v>
      </c>
      <c r="AD839" t="str">
        <f>IF(H839="L","INDONESIA",IF(H839="P","INDONESIA",""))</f>
        <v>INDONESIA</v>
      </c>
      <c r="AE839" s="122" t="s">
        <v>2526</v>
      </c>
      <c r="AF839" s="122" t="s">
        <v>233</v>
      </c>
      <c r="AG839" s="259" t="s">
        <v>166</v>
      </c>
      <c r="AH839" s="259"/>
      <c r="AI839" s="64">
        <f t="shared" si="124"/>
        <v>3</v>
      </c>
      <c r="AJ839" s="64"/>
      <c r="AK839" s="259"/>
      <c r="AL839" s="136"/>
      <c r="AM839" s="136"/>
      <c r="AN839" s="241">
        <f t="shared" si="118"/>
        <v>0</v>
      </c>
      <c r="AO839" s="137"/>
      <c r="AP839" s="137"/>
      <c r="AQ839" s="137"/>
      <c r="AR839" s="137"/>
      <c r="AS839" s="137"/>
      <c r="AT839" s="137"/>
      <c r="AU839" s="137"/>
      <c r="AV839" s="137"/>
      <c r="AW839" s="137"/>
      <c r="AX839" s="137"/>
      <c r="AY839" s="137">
        <f t="shared" si="125"/>
        <v>0</v>
      </c>
      <c r="AZ839" s="138"/>
    </row>
    <row r="840" spans="1:53" s="121" customFormat="1">
      <c r="A840"/>
      <c r="B840">
        <v>803</v>
      </c>
      <c r="C840">
        <v>124</v>
      </c>
      <c r="D840">
        <v>34</v>
      </c>
      <c r="E840" s="99">
        <v>1</v>
      </c>
      <c r="F840" s="150" t="s">
        <v>2903</v>
      </c>
      <c r="G840" s="101" t="s">
        <v>2760</v>
      </c>
      <c r="H840" s="102" t="s">
        <v>23</v>
      </c>
      <c r="I840" s="103" t="str">
        <f t="shared" si="119"/>
        <v>LAKI LAKI</v>
      </c>
      <c r="J840" s="104" t="s">
        <v>315</v>
      </c>
      <c r="K840" s="105">
        <v>30483</v>
      </c>
      <c r="L840" s="106">
        <f t="shared" ca="1" si="123"/>
        <v>36</v>
      </c>
      <c r="M840" s="104"/>
      <c r="N840" s="107" t="s">
        <v>220</v>
      </c>
      <c r="O840" s="104" t="str">
        <f t="shared" si="121"/>
        <v>ISLAM</v>
      </c>
      <c r="P840" s="104" t="s">
        <v>221</v>
      </c>
      <c r="Q840" s="104" t="s">
        <v>222</v>
      </c>
      <c r="R840" s="108">
        <v>1</v>
      </c>
      <c r="S840" s="104" t="s">
        <v>256</v>
      </c>
      <c r="T840" s="104" t="s">
        <v>674</v>
      </c>
      <c r="U840" s="104" t="s">
        <v>1376</v>
      </c>
      <c r="V840" s="104" t="s">
        <v>2904</v>
      </c>
      <c r="W840" s="171" t="s">
        <v>2905</v>
      </c>
      <c r="X840" s="104" t="s">
        <v>2760</v>
      </c>
      <c r="Y840" s="229" t="s">
        <v>2525</v>
      </c>
      <c r="Z840" s="104" t="s">
        <v>22</v>
      </c>
      <c r="AA840" s="104" t="s">
        <v>229</v>
      </c>
      <c r="AB840" s="104" t="s">
        <v>230</v>
      </c>
      <c r="AC840" s="104" t="s">
        <v>231</v>
      </c>
      <c r="AD840" s="99" t="str">
        <f t="shared" ref="AD840:AD859" si="126">IF(H840="L","INDONESIA",IF(H840="P","INDONESIA",""))</f>
        <v>INDONESIA</v>
      </c>
      <c r="AE840" s="97" t="s">
        <v>2526</v>
      </c>
      <c r="AF840" s="122" t="s">
        <v>233</v>
      </c>
      <c r="AG840" s="259" t="s">
        <v>166</v>
      </c>
      <c r="AH840" s="259" t="s">
        <v>203</v>
      </c>
      <c r="AI840" s="64" t="e">
        <f t="shared" si="124"/>
        <v>#N/A</v>
      </c>
      <c r="AJ840" s="64"/>
      <c r="AK840" s="259"/>
      <c r="AL840" s="207"/>
      <c r="AM840" s="207"/>
      <c r="AN840" s="124"/>
      <c r="AO840" s="239"/>
      <c r="AP840" s="239"/>
      <c r="AQ840" s="239"/>
      <c r="AR840" s="239"/>
      <c r="AS840" s="239"/>
      <c r="AT840" s="239"/>
      <c r="AU840" s="239"/>
      <c r="AV840" s="239"/>
      <c r="AW840" s="239"/>
      <c r="AX840" s="239"/>
      <c r="AY840" s="239"/>
      <c r="AZ840" s="71"/>
    </row>
    <row r="841" spans="1:53" s="121" customFormat="1">
      <c r="B841">
        <v>804</v>
      </c>
      <c r="C841">
        <v>125</v>
      </c>
      <c r="D841"/>
      <c r="E841" s="121">
        <v>2</v>
      </c>
      <c r="F841" s="160" t="s">
        <v>2906</v>
      </c>
      <c r="G841" s="89" t="s">
        <v>2907</v>
      </c>
      <c r="H841" s="90" t="s">
        <v>16</v>
      </c>
      <c r="I841" s="91" t="str">
        <f t="shared" si="119"/>
        <v>PEREMPUAN</v>
      </c>
      <c r="J841" s="64" t="s">
        <v>1605</v>
      </c>
      <c r="K841" s="92">
        <v>33429</v>
      </c>
      <c r="L841" s="93">
        <f t="shared" ca="1" si="123"/>
        <v>28</v>
      </c>
      <c r="M841" s="64"/>
      <c r="N841" s="94" t="s">
        <v>220</v>
      </c>
      <c r="O841" s="64" t="str">
        <f t="shared" si="121"/>
        <v>ISLAM</v>
      </c>
      <c r="P841" s="64" t="s">
        <v>221</v>
      </c>
      <c r="Q841" s="64" t="s">
        <v>245</v>
      </c>
      <c r="R841" s="95">
        <v>3</v>
      </c>
      <c r="S841" s="64" t="s">
        <v>223</v>
      </c>
      <c r="T841" s="64" t="s">
        <v>246</v>
      </c>
      <c r="U841" s="64" t="s">
        <v>1207</v>
      </c>
      <c r="V841" s="64" t="s">
        <v>2908</v>
      </c>
      <c r="W841" s="171" t="s">
        <v>2905</v>
      </c>
      <c r="X841" s="64" t="s">
        <v>2760</v>
      </c>
      <c r="Y841" s="238" t="s">
        <v>2525</v>
      </c>
      <c r="Z841" s="64" t="s">
        <v>22</v>
      </c>
      <c r="AA841" s="64" t="s">
        <v>229</v>
      </c>
      <c r="AB841" s="64" t="s">
        <v>230</v>
      </c>
      <c r="AC841" s="64" t="s">
        <v>231</v>
      </c>
      <c r="AD841" t="str">
        <f t="shared" si="126"/>
        <v>INDONESIA</v>
      </c>
      <c r="AE841" s="122" t="s">
        <v>2526</v>
      </c>
      <c r="AF841" s="122" t="s">
        <v>233</v>
      </c>
      <c r="AG841" s="259" t="s">
        <v>166</v>
      </c>
      <c r="AH841" s="259" t="s">
        <v>203</v>
      </c>
      <c r="AI841" s="64">
        <f t="shared" si="124"/>
        <v>2</v>
      </c>
      <c r="AJ841" s="64"/>
      <c r="AK841" s="259"/>
      <c r="AL841" s="207"/>
      <c r="AM841" s="207"/>
      <c r="AN841" s="124"/>
      <c r="AO841" s="239"/>
      <c r="AP841" s="239"/>
      <c r="AQ841" s="239"/>
      <c r="AR841" s="239"/>
      <c r="AS841" s="239"/>
      <c r="AT841" s="239"/>
      <c r="AU841" s="239"/>
      <c r="AV841" s="239"/>
      <c r="AW841" s="239"/>
      <c r="AX841" s="239"/>
      <c r="AY841" s="239"/>
      <c r="AZ841" s="71"/>
    </row>
    <row r="842" spans="1:53" s="121" customFormat="1">
      <c r="B842">
        <v>805</v>
      </c>
      <c r="C842">
        <v>126</v>
      </c>
      <c r="D842"/>
      <c r="E842" s="71">
        <v>3</v>
      </c>
      <c r="F842" s="160" t="s">
        <v>2909</v>
      </c>
      <c r="G842" s="89" t="s">
        <v>2910</v>
      </c>
      <c r="H842" s="90" t="s">
        <v>23</v>
      </c>
      <c r="I842" s="91" t="str">
        <f t="shared" si="119"/>
        <v>LAKI LAKI</v>
      </c>
      <c r="J842" s="64" t="s">
        <v>22</v>
      </c>
      <c r="K842" s="92">
        <v>40181</v>
      </c>
      <c r="L842" s="93">
        <f t="shared" ca="1" si="123"/>
        <v>10</v>
      </c>
      <c r="M842" s="64"/>
      <c r="N842" s="94" t="s">
        <v>220</v>
      </c>
      <c r="O842" s="64" t="str">
        <f t="shared" si="121"/>
        <v>ISLAM</v>
      </c>
      <c r="P842" s="64" t="s">
        <v>254</v>
      </c>
      <c r="Q842" s="64" t="s">
        <v>255</v>
      </c>
      <c r="R842" s="95">
        <v>4</v>
      </c>
      <c r="S842" s="64" t="s">
        <v>249</v>
      </c>
      <c r="T842" s="64" t="s">
        <v>266</v>
      </c>
      <c r="U842" s="64" t="s">
        <v>2907</v>
      </c>
      <c r="V842" s="64" t="s">
        <v>2760</v>
      </c>
      <c r="W842" s="171" t="s">
        <v>2905</v>
      </c>
      <c r="X842" s="64" t="s">
        <v>2760</v>
      </c>
      <c r="Y842" s="229" t="s">
        <v>2525</v>
      </c>
      <c r="Z842" s="64" t="s">
        <v>22</v>
      </c>
      <c r="AA842" s="64" t="s">
        <v>229</v>
      </c>
      <c r="AB842" s="64" t="s">
        <v>230</v>
      </c>
      <c r="AC842" s="64" t="s">
        <v>231</v>
      </c>
      <c r="AD842" t="str">
        <f t="shared" si="126"/>
        <v>INDONESIA</v>
      </c>
      <c r="AE842" s="97" t="s">
        <v>2526</v>
      </c>
      <c r="AF842" s="122" t="s">
        <v>233</v>
      </c>
      <c r="AG842" s="259" t="s">
        <v>166</v>
      </c>
      <c r="AH842" s="259"/>
      <c r="AI842" s="64">
        <f t="shared" si="124"/>
        <v>3</v>
      </c>
      <c r="AJ842" s="64"/>
      <c r="AK842" s="259"/>
      <c r="AL842" s="207"/>
      <c r="AM842" s="207"/>
      <c r="AN842" s="124"/>
      <c r="AO842" s="239"/>
      <c r="AP842" s="239"/>
      <c r="AQ842" s="239"/>
      <c r="AR842" s="239"/>
      <c r="AS842" s="239"/>
      <c r="AT842" s="239"/>
      <c r="AU842" s="239"/>
      <c r="AV842" s="239"/>
      <c r="AW842" s="239"/>
      <c r="AX842" s="239"/>
      <c r="AY842" s="239"/>
      <c r="AZ842" s="71"/>
    </row>
    <row r="843" spans="1:53" s="121" customFormat="1">
      <c r="B843">
        <v>806</v>
      </c>
      <c r="C843">
        <v>127</v>
      </c>
      <c r="D843">
        <v>35</v>
      </c>
      <c r="E843" s="99">
        <v>1</v>
      </c>
      <c r="F843" s="100" t="s">
        <v>2911</v>
      </c>
      <c r="G843" s="101" t="s">
        <v>2912</v>
      </c>
      <c r="H843" s="102" t="s">
        <v>23</v>
      </c>
      <c r="I843" s="103" t="str">
        <f t="shared" si="119"/>
        <v>LAKI LAKI</v>
      </c>
      <c r="J843" s="104" t="s">
        <v>288</v>
      </c>
      <c r="K843" s="105">
        <v>33300</v>
      </c>
      <c r="L843" s="106">
        <f t="shared" ca="1" si="123"/>
        <v>29</v>
      </c>
      <c r="M843" s="104" t="s">
        <v>253</v>
      </c>
      <c r="N843" s="107" t="s">
        <v>220</v>
      </c>
      <c r="O843" s="104" t="str">
        <f t="shared" si="121"/>
        <v>ISLAM</v>
      </c>
      <c r="P843" s="104" t="s">
        <v>221</v>
      </c>
      <c r="Q843" s="104" t="s">
        <v>222</v>
      </c>
      <c r="R843" s="108">
        <v>1</v>
      </c>
      <c r="S843" s="104" t="s">
        <v>223</v>
      </c>
      <c r="T843" s="104" t="s">
        <v>674</v>
      </c>
      <c r="U843" s="104" t="s">
        <v>2913</v>
      </c>
      <c r="V843" s="421" t="s">
        <v>2914</v>
      </c>
      <c r="W843" s="422" t="s">
        <v>2915</v>
      </c>
      <c r="X843" s="179" t="s">
        <v>2912</v>
      </c>
      <c r="Y843" s="235" t="s">
        <v>2525</v>
      </c>
      <c r="Z843" s="104" t="s">
        <v>22</v>
      </c>
      <c r="AA843" s="104" t="s">
        <v>229</v>
      </c>
      <c r="AB843" s="104" t="s">
        <v>230</v>
      </c>
      <c r="AC843" s="104" t="s">
        <v>231</v>
      </c>
      <c r="AD843" s="99" t="str">
        <f t="shared" si="126"/>
        <v>INDONESIA</v>
      </c>
      <c r="AE843" s="122" t="s">
        <v>2526</v>
      </c>
      <c r="AF843" s="110" t="s">
        <v>233</v>
      </c>
      <c r="AG843" s="259" t="s">
        <v>455</v>
      </c>
      <c r="AH843" s="259" t="s">
        <v>203</v>
      </c>
      <c r="AI843" s="64" t="e">
        <f t="shared" si="124"/>
        <v>#N/A</v>
      </c>
      <c r="AJ843" s="64"/>
      <c r="AK843" s="259"/>
      <c r="AL843" s="207"/>
      <c r="AM843" s="207"/>
      <c r="AN843" s="124"/>
      <c r="AO843" s="239"/>
      <c r="AP843" s="239"/>
      <c r="AQ843" s="239"/>
      <c r="AR843" s="239"/>
      <c r="AS843" s="239"/>
      <c r="AT843" s="239"/>
      <c r="AU843" s="239"/>
      <c r="AV843" s="239"/>
      <c r="AW843" s="239"/>
      <c r="AX843" s="239"/>
      <c r="AY843" s="239"/>
      <c r="AZ843" s="71"/>
    </row>
    <row r="844" spans="1:53" s="121" customFormat="1">
      <c r="B844">
        <v>807</v>
      </c>
      <c r="C844">
        <v>128</v>
      </c>
      <c r="D844"/>
      <c r="E844" s="121">
        <v>2</v>
      </c>
      <c r="F844" s="176" t="s">
        <v>2916</v>
      </c>
      <c r="G844" s="128" t="s">
        <v>2917</v>
      </c>
      <c r="H844" s="129" t="s">
        <v>16</v>
      </c>
      <c r="I844" s="130" t="str">
        <f t="shared" si="119"/>
        <v>PEREMPUAN</v>
      </c>
      <c r="J844" s="131" t="s">
        <v>760</v>
      </c>
      <c r="K844" s="132">
        <v>32912</v>
      </c>
      <c r="L844" s="159">
        <f t="shared" ca="1" si="123"/>
        <v>30</v>
      </c>
      <c r="M844" s="131"/>
      <c r="N844" s="177" t="s">
        <v>220</v>
      </c>
      <c r="O844" s="131" t="str">
        <f t="shared" si="121"/>
        <v>ISLAM</v>
      </c>
      <c r="P844" s="131" t="s">
        <v>221</v>
      </c>
      <c r="Q844" s="131" t="s">
        <v>245</v>
      </c>
      <c r="R844" s="134">
        <v>3</v>
      </c>
      <c r="S844" s="131" t="s">
        <v>289</v>
      </c>
      <c r="T844" s="131" t="s">
        <v>246</v>
      </c>
      <c r="U844" s="131" t="s">
        <v>2918</v>
      </c>
      <c r="V844" s="423" t="s">
        <v>2919</v>
      </c>
      <c r="W844" s="424" t="s">
        <v>2915</v>
      </c>
      <c r="X844" s="131" t="s">
        <v>2912</v>
      </c>
      <c r="Y844" s="236" t="s">
        <v>2525</v>
      </c>
      <c r="Z844" s="131" t="s">
        <v>22</v>
      </c>
      <c r="AA844" s="131" t="s">
        <v>229</v>
      </c>
      <c r="AB844" s="131" t="s">
        <v>230</v>
      </c>
      <c r="AC844" s="131" t="s">
        <v>231</v>
      </c>
      <c r="AD844" s="126" t="str">
        <f t="shared" si="126"/>
        <v>INDONESIA</v>
      </c>
      <c r="AE844" s="97" t="s">
        <v>2526</v>
      </c>
      <c r="AF844" s="178" t="s">
        <v>233</v>
      </c>
      <c r="AG844" s="259" t="s">
        <v>760</v>
      </c>
      <c r="AH844" s="259" t="s">
        <v>203</v>
      </c>
      <c r="AI844" s="64">
        <f t="shared" si="124"/>
        <v>2</v>
      </c>
      <c r="AJ844" s="64"/>
      <c r="AK844" s="259"/>
      <c r="AL844" s="207"/>
      <c r="AM844" s="207"/>
      <c r="AN844" s="124"/>
      <c r="AO844" s="239"/>
      <c r="AP844" s="239"/>
      <c r="AQ844" s="239"/>
      <c r="AR844" s="239"/>
      <c r="AS844" s="239"/>
      <c r="AT844" s="239"/>
      <c r="AU844" s="239"/>
      <c r="AV844" s="239"/>
      <c r="AW844" s="239"/>
      <c r="AX844" s="239"/>
      <c r="AY844" s="239"/>
      <c r="AZ844" s="71"/>
    </row>
    <row r="845" spans="1:53" s="121" customFormat="1">
      <c r="B845">
        <v>808</v>
      </c>
      <c r="C845">
        <v>129</v>
      </c>
      <c r="D845">
        <v>36</v>
      </c>
      <c r="E845" s="192">
        <v>1</v>
      </c>
      <c r="F845" s="193" t="s">
        <v>2920</v>
      </c>
      <c r="G845" s="101" t="s">
        <v>2921</v>
      </c>
      <c r="H845" s="102" t="s">
        <v>23</v>
      </c>
      <c r="I845" s="103" t="str">
        <f t="shared" si="119"/>
        <v>LAKI LAKI</v>
      </c>
      <c r="J845" s="104" t="s">
        <v>1650</v>
      </c>
      <c r="K845" s="105">
        <v>28897</v>
      </c>
      <c r="L845" s="106">
        <f t="shared" ref="L845:L859" ca="1" si="127">DATEDIF(K845,TODAY(),"Y")</f>
        <v>41</v>
      </c>
      <c r="M845" s="104"/>
      <c r="N845" s="185" t="s">
        <v>220</v>
      </c>
      <c r="O845" s="104" t="str">
        <f t="shared" si="121"/>
        <v>ISLAM</v>
      </c>
      <c r="P845" s="104" t="s">
        <v>221</v>
      </c>
      <c r="Q845" s="104" t="s">
        <v>222</v>
      </c>
      <c r="R845" s="108">
        <v>1</v>
      </c>
      <c r="S845" s="104" t="s">
        <v>289</v>
      </c>
      <c r="T845" s="104" t="s">
        <v>283</v>
      </c>
      <c r="U845" s="104" t="s">
        <v>2450</v>
      </c>
      <c r="V845" s="104" t="s">
        <v>1608</v>
      </c>
      <c r="W845" s="171" t="s">
        <v>2922</v>
      </c>
      <c r="X845" s="120" t="s">
        <v>2921</v>
      </c>
      <c r="Y845" s="229" t="s">
        <v>2525</v>
      </c>
      <c r="Z845" s="120"/>
      <c r="AA845" s="120"/>
      <c r="AB845" s="120"/>
      <c r="AC845" s="120"/>
      <c r="AD845" s="121" t="str">
        <f t="shared" si="126"/>
        <v>INDONESIA</v>
      </c>
      <c r="AE845" s="122" t="s">
        <v>2526</v>
      </c>
      <c r="AF845" s="122" t="s">
        <v>233</v>
      </c>
      <c r="AG845" s="259" t="s">
        <v>166</v>
      </c>
      <c r="AH845" s="259" t="s">
        <v>203</v>
      </c>
      <c r="AI845" s="64" t="e">
        <f t="shared" si="124"/>
        <v>#N/A</v>
      </c>
      <c r="AJ845" s="64"/>
      <c r="AK845" s="259"/>
      <c r="AL845" s="207"/>
      <c r="AM845" s="207"/>
      <c r="AN845" s="124"/>
      <c r="AO845" s="239"/>
      <c r="AP845" s="239"/>
      <c r="AQ845" s="239"/>
      <c r="AR845" s="239"/>
      <c r="AS845" s="239"/>
      <c r="AT845" s="239"/>
      <c r="AU845" s="239"/>
      <c r="AV845" s="239"/>
      <c r="AW845" s="239"/>
      <c r="AX845" s="239"/>
      <c r="AY845" s="239"/>
      <c r="AZ845" s="71"/>
    </row>
    <row r="846" spans="1:53" s="121" customFormat="1">
      <c r="B846">
        <v>809</v>
      </c>
      <c r="C846">
        <v>130</v>
      </c>
      <c r="D846"/>
      <c r="E846" s="71">
        <v>2</v>
      </c>
      <c r="F846" s="193" t="s">
        <v>2923</v>
      </c>
      <c r="G846" s="144" t="s">
        <v>2924</v>
      </c>
      <c r="H846" s="145" t="s">
        <v>16</v>
      </c>
      <c r="I846" s="146" t="str">
        <f t="shared" si="119"/>
        <v>PEREMPUAN</v>
      </c>
      <c r="J846" s="120" t="s">
        <v>376</v>
      </c>
      <c r="K846" s="147">
        <v>30971</v>
      </c>
      <c r="L846" s="93">
        <f t="shared" ca="1" si="127"/>
        <v>35</v>
      </c>
      <c r="M846" s="120"/>
      <c r="N846" s="187" t="s">
        <v>220</v>
      </c>
      <c r="O846" s="120" t="str">
        <f t="shared" si="121"/>
        <v>ISLAM</v>
      </c>
      <c r="P846" s="120" t="s">
        <v>221</v>
      </c>
      <c r="Q846" s="120" t="s">
        <v>245</v>
      </c>
      <c r="R846" s="148">
        <v>2</v>
      </c>
      <c r="S846" s="120" t="s">
        <v>289</v>
      </c>
      <c r="T846" s="120" t="s">
        <v>246</v>
      </c>
      <c r="U846" s="111" t="s">
        <v>2925</v>
      </c>
      <c r="V846" s="111" t="s">
        <v>2926</v>
      </c>
      <c r="W846" s="171" t="s">
        <v>2922</v>
      </c>
      <c r="X846" s="120" t="s">
        <v>2921</v>
      </c>
      <c r="Y846" s="238" t="s">
        <v>2525</v>
      </c>
      <c r="Z846" s="120"/>
      <c r="AA846" s="120"/>
      <c r="AB846" s="120"/>
      <c r="AC846" s="120"/>
      <c r="AD846" s="121" t="str">
        <f t="shared" si="126"/>
        <v>INDONESIA</v>
      </c>
      <c r="AE846" s="97" t="s">
        <v>2526</v>
      </c>
      <c r="AF846" s="122" t="s">
        <v>233</v>
      </c>
      <c r="AG846" s="259" t="s">
        <v>166</v>
      </c>
      <c r="AH846" s="259"/>
      <c r="AI846" s="64">
        <f t="shared" si="124"/>
        <v>2</v>
      </c>
      <c r="AJ846" s="64"/>
      <c r="AK846" s="259"/>
      <c r="AL846" s="207"/>
      <c r="AM846" s="207"/>
      <c r="AN846" s="124"/>
      <c r="AO846" s="239"/>
      <c r="AP846" s="239"/>
      <c r="AQ846" s="239"/>
      <c r="AR846" s="239"/>
      <c r="AS846" s="239"/>
      <c r="AT846" s="239"/>
      <c r="AU846" s="239"/>
      <c r="AV846" s="239"/>
      <c r="AW846" s="239"/>
      <c r="AX846" s="239"/>
      <c r="AY846" s="239"/>
      <c r="AZ846" s="71"/>
    </row>
    <row r="847" spans="1:53" s="121" customFormat="1">
      <c r="B847">
        <v>810</v>
      </c>
      <c r="C847">
        <v>131</v>
      </c>
      <c r="D847"/>
      <c r="E847" s="71">
        <v>3</v>
      </c>
      <c r="F847" s="193" t="s">
        <v>2090</v>
      </c>
      <c r="G847" s="144" t="s">
        <v>2091</v>
      </c>
      <c r="H847" s="145" t="s">
        <v>16</v>
      </c>
      <c r="I847" s="146" t="str">
        <f t="shared" si="119"/>
        <v>PEREMPUAN</v>
      </c>
      <c r="J847" s="111" t="s">
        <v>376</v>
      </c>
      <c r="K847" s="147">
        <v>39122</v>
      </c>
      <c r="L847" s="139">
        <f t="shared" ca="1" si="127"/>
        <v>13</v>
      </c>
      <c r="M847" s="120"/>
      <c r="N847" s="187" t="s">
        <v>220</v>
      </c>
      <c r="O847" s="120" t="str">
        <f t="shared" si="121"/>
        <v>ISLAM</v>
      </c>
      <c r="P847" s="111" t="s">
        <v>254</v>
      </c>
      <c r="Q847" s="111" t="s">
        <v>255</v>
      </c>
      <c r="R847" s="148"/>
      <c r="S847" s="111" t="s">
        <v>249</v>
      </c>
      <c r="T847" s="111" t="s">
        <v>266</v>
      </c>
      <c r="U847" s="111" t="s">
        <v>2924</v>
      </c>
      <c r="V847" s="111" t="s">
        <v>2921</v>
      </c>
      <c r="W847" s="171" t="s">
        <v>2922</v>
      </c>
      <c r="X847" s="120" t="s">
        <v>2921</v>
      </c>
      <c r="Y847" s="229" t="s">
        <v>2525</v>
      </c>
      <c r="Z847" s="120"/>
      <c r="AA847" s="120"/>
      <c r="AB847" s="120"/>
      <c r="AC847" s="120"/>
      <c r="AD847" s="71" t="str">
        <f t="shared" si="126"/>
        <v>INDONESIA</v>
      </c>
      <c r="AE847" s="122" t="s">
        <v>2526</v>
      </c>
      <c r="AF847" s="122" t="s">
        <v>233</v>
      </c>
      <c r="AG847" s="259" t="s">
        <v>166</v>
      </c>
      <c r="AH847" s="259"/>
      <c r="AI847" s="64">
        <f t="shared" si="124"/>
        <v>3</v>
      </c>
      <c r="AJ847" s="64"/>
      <c r="AK847" s="259"/>
      <c r="AL847" s="207"/>
      <c r="AM847" s="207"/>
      <c r="AN847" s="124"/>
      <c r="AO847" s="239"/>
      <c r="AP847" s="239"/>
      <c r="AQ847" s="239"/>
      <c r="AR847" s="239"/>
      <c r="AS847" s="239"/>
      <c r="AT847" s="239"/>
      <c r="AU847" s="239"/>
      <c r="AV847" s="239"/>
      <c r="AW847" s="239"/>
      <c r="AX847" s="239"/>
      <c r="AY847" s="239"/>
      <c r="AZ847" s="71"/>
    </row>
    <row r="848" spans="1:53" s="121" customFormat="1">
      <c r="B848">
        <v>811</v>
      </c>
      <c r="C848">
        <v>132</v>
      </c>
      <c r="D848"/>
      <c r="E848" s="71">
        <v>4</v>
      </c>
      <c r="F848" s="193" t="s">
        <v>2927</v>
      </c>
      <c r="G848" s="144" t="s">
        <v>2928</v>
      </c>
      <c r="H848" s="145" t="s">
        <v>16</v>
      </c>
      <c r="I848" s="146" t="str">
        <f t="shared" si="119"/>
        <v>PEREMPUAN</v>
      </c>
      <c r="J848" s="111" t="s">
        <v>376</v>
      </c>
      <c r="K848" s="147">
        <v>40897</v>
      </c>
      <c r="L848" s="139">
        <f t="shared" ca="1" si="127"/>
        <v>8</v>
      </c>
      <c r="M848" s="120"/>
      <c r="N848" s="187" t="s">
        <v>220</v>
      </c>
      <c r="O848" s="111" t="str">
        <f t="shared" si="121"/>
        <v>ISLAM</v>
      </c>
      <c r="P848" s="111" t="s">
        <v>254</v>
      </c>
      <c r="Q848" s="111" t="s">
        <v>255</v>
      </c>
      <c r="R848" s="148"/>
      <c r="S848" s="111" t="s">
        <v>265</v>
      </c>
      <c r="T848" s="111" t="s">
        <v>270</v>
      </c>
      <c r="U848" s="111" t="s">
        <v>2924</v>
      </c>
      <c r="V848" s="111" t="s">
        <v>2921</v>
      </c>
      <c r="W848" s="171" t="s">
        <v>2922</v>
      </c>
      <c r="X848" s="120" t="s">
        <v>2921</v>
      </c>
      <c r="Y848" s="238" t="s">
        <v>2525</v>
      </c>
      <c r="Z848" s="120"/>
      <c r="AA848" s="120"/>
      <c r="AB848" s="120"/>
      <c r="AC848" s="120"/>
      <c r="AD848" s="71" t="str">
        <f t="shared" si="126"/>
        <v>INDONESIA</v>
      </c>
      <c r="AE848" s="97" t="s">
        <v>2526</v>
      </c>
      <c r="AF848" s="122" t="s">
        <v>233</v>
      </c>
      <c r="AG848" s="259" t="s">
        <v>166</v>
      </c>
      <c r="AH848" s="259"/>
      <c r="AI848" s="64">
        <f t="shared" si="124"/>
        <v>3</v>
      </c>
      <c r="AJ848" s="64"/>
      <c r="AK848" s="259"/>
      <c r="AL848" s="207"/>
      <c r="AM848" s="207"/>
      <c r="AN848" s="124"/>
      <c r="AO848" s="239"/>
      <c r="AP848" s="239"/>
      <c r="AQ848" s="239"/>
      <c r="AR848" s="239"/>
      <c r="AS848" s="239"/>
      <c r="AT848" s="239"/>
      <c r="AU848" s="239"/>
      <c r="AV848" s="239"/>
      <c r="AW848" s="239"/>
      <c r="AX848" s="239"/>
      <c r="AY848" s="239"/>
      <c r="AZ848" s="71"/>
    </row>
    <row r="849" spans="1:66" s="121" customFormat="1">
      <c r="B849">
        <v>812</v>
      </c>
      <c r="C849">
        <v>133</v>
      </c>
      <c r="D849"/>
      <c r="E849" s="71">
        <v>5</v>
      </c>
      <c r="F849" s="193" t="s">
        <v>2929</v>
      </c>
      <c r="G849" s="144" t="s">
        <v>2930</v>
      </c>
      <c r="H849" s="145" t="s">
        <v>16</v>
      </c>
      <c r="I849" s="146" t="str">
        <f t="shared" si="119"/>
        <v>PEREMPUAN</v>
      </c>
      <c r="J849" s="111" t="s">
        <v>230</v>
      </c>
      <c r="K849" s="147">
        <v>42405</v>
      </c>
      <c r="L849" s="139">
        <f t="shared" ca="1" si="127"/>
        <v>4</v>
      </c>
      <c r="M849" s="120"/>
      <c r="N849" s="187" t="s">
        <v>220</v>
      </c>
      <c r="O849" s="111" t="str">
        <f t="shared" si="121"/>
        <v>ISLAM</v>
      </c>
      <c r="P849" s="111" t="s">
        <v>254</v>
      </c>
      <c r="Q849" s="111" t="s">
        <v>255</v>
      </c>
      <c r="R849" s="148"/>
      <c r="S849" s="111" t="s">
        <v>265</v>
      </c>
      <c r="T849" s="111" t="s">
        <v>270</v>
      </c>
      <c r="U849" s="111" t="s">
        <v>2924</v>
      </c>
      <c r="V849" s="111" t="s">
        <v>2921</v>
      </c>
      <c r="W849" s="171" t="s">
        <v>2922</v>
      </c>
      <c r="X849" s="131" t="s">
        <v>2921</v>
      </c>
      <c r="Y849" s="229" t="s">
        <v>2525</v>
      </c>
      <c r="Z849" s="120"/>
      <c r="AA849" s="120"/>
      <c r="AB849" s="120"/>
      <c r="AC849" s="120"/>
      <c r="AD849" s="71" t="str">
        <f t="shared" si="126"/>
        <v>INDONESIA</v>
      </c>
      <c r="AE849" s="122" t="s">
        <v>2526</v>
      </c>
      <c r="AF849" s="122" t="s">
        <v>233</v>
      </c>
      <c r="AG849" s="259" t="s">
        <v>166</v>
      </c>
      <c r="AH849" s="259"/>
      <c r="AI849" s="64">
        <f t="shared" si="124"/>
        <v>3</v>
      </c>
      <c r="AJ849" s="64"/>
      <c r="AK849" s="259"/>
      <c r="AL849" s="207"/>
      <c r="AM849" s="207"/>
      <c r="AN849" s="124"/>
      <c r="AO849" s="239"/>
      <c r="AP849" s="239"/>
      <c r="AQ849" s="239"/>
      <c r="AR849" s="239"/>
      <c r="AS849" s="239"/>
      <c r="AT849" s="239"/>
      <c r="AU849" s="239"/>
      <c r="AV849" s="239"/>
      <c r="AW849" s="239"/>
      <c r="AX849" s="239"/>
      <c r="AY849" s="239"/>
      <c r="AZ849" s="71"/>
    </row>
    <row r="850" spans="1:66" s="121" customFormat="1">
      <c r="B850">
        <v>813</v>
      </c>
      <c r="C850">
        <v>134</v>
      </c>
      <c r="D850">
        <v>37</v>
      </c>
      <c r="E850" s="192">
        <v>1</v>
      </c>
      <c r="F850" s="100" t="s">
        <v>2931</v>
      </c>
      <c r="G850" s="101" t="s">
        <v>2932</v>
      </c>
      <c r="H850" s="102" t="s">
        <v>23</v>
      </c>
      <c r="I850" s="103" t="str">
        <f t="shared" si="119"/>
        <v>LAKI LAKI</v>
      </c>
      <c r="J850" s="104" t="s">
        <v>2933</v>
      </c>
      <c r="K850" s="105">
        <v>27731</v>
      </c>
      <c r="L850" s="106">
        <f t="shared" ca="1" si="127"/>
        <v>44</v>
      </c>
      <c r="M850" s="104" t="s">
        <v>253</v>
      </c>
      <c r="N850" s="107" t="s">
        <v>220</v>
      </c>
      <c r="O850" s="104" t="str">
        <f t="shared" si="121"/>
        <v>ISLAM</v>
      </c>
      <c r="P850" s="104" t="s">
        <v>221</v>
      </c>
      <c r="Q850" s="104" t="s">
        <v>222</v>
      </c>
      <c r="R850" s="108">
        <v>1</v>
      </c>
      <c r="S850" s="104" t="s">
        <v>256</v>
      </c>
      <c r="T850" s="104" t="s">
        <v>360</v>
      </c>
      <c r="U850" s="104" t="s">
        <v>2560</v>
      </c>
      <c r="V850" s="104" t="s">
        <v>2934</v>
      </c>
      <c r="W850" s="109" t="s">
        <v>2935</v>
      </c>
      <c r="X850" s="104" t="s">
        <v>2932</v>
      </c>
      <c r="Y850" s="235" t="s">
        <v>2525</v>
      </c>
      <c r="Z850" s="104" t="s">
        <v>22</v>
      </c>
      <c r="AA850" s="104" t="s">
        <v>229</v>
      </c>
      <c r="AB850" s="104" t="s">
        <v>230</v>
      </c>
      <c r="AC850" s="104" t="s">
        <v>231</v>
      </c>
      <c r="AD850" s="99" t="str">
        <f t="shared" si="126"/>
        <v>INDONESIA</v>
      </c>
      <c r="AE850" s="97" t="s">
        <v>2526</v>
      </c>
      <c r="AF850" s="122" t="s">
        <v>233</v>
      </c>
      <c r="AG850" s="259" t="s">
        <v>455</v>
      </c>
      <c r="AH850" s="259" t="s">
        <v>203</v>
      </c>
      <c r="AI850" s="64" t="e">
        <f t="shared" si="124"/>
        <v>#N/A</v>
      </c>
      <c r="AJ850" s="64"/>
      <c r="AK850" s="259"/>
      <c r="AL850" s="207"/>
      <c r="AM850" s="207"/>
      <c r="AN850" s="124"/>
      <c r="AO850" s="239"/>
      <c r="AP850" s="239"/>
      <c r="AQ850" s="239"/>
      <c r="AR850" s="239"/>
      <c r="AS850" s="239"/>
      <c r="AT850" s="239"/>
      <c r="AU850" s="239"/>
      <c r="AV850" s="239"/>
      <c r="AW850" s="239"/>
      <c r="AX850" s="239"/>
      <c r="AY850" s="239"/>
      <c r="AZ850" s="71"/>
    </row>
    <row r="851" spans="1:66" s="121" customFormat="1">
      <c r="B851">
        <v>814</v>
      </c>
      <c r="C851">
        <v>135</v>
      </c>
      <c r="D851"/>
      <c r="E851" s="71">
        <v>2</v>
      </c>
      <c r="F851" s="88" t="s">
        <v>2936</v>
      </c>
      <c r="G851" s="89" t="s">
        <v>2937</v>
      </c>
      <c r="H851" s="90" t="s">
        <v>16</v>
      </c>
      <c r="I851" s="91" t="str">
        <f t="shared" si="119"/>
        <v>PEREMPUAN</v>
      </c>
      <c r="J851" s="64" t="s">
        <v>2933</v>
      </c>
      <c r="K851" s="92">
        <v>27718</v>
      </c>
      <c r="L851" s="93">
        <f t="shared" ca="1" si="127"/>
        <v>44</v>
      </c>
      <c r="M851" s="64" t="s">
        <v>282</v>
      </c>
      <c r="N851" s="94" t="s">
        <v>220</v>
      </c>
      <c r="O851" s="64" t="str">
        <f t="shared" si="121"/>
        <v>ISLAM</v>
      </c>
      <c r="P851" s="64" t="s">
        <v>221</v>
      </c>
      <c r="Q851" s="64" t="s">
        <v>245</v>
      </c>
      <c r="R851" s="95">
        <v>3</v>
      </c>
      <c r="S851" s="64" t="s">
        <v>256</v>
      </c>
      <c r="T851" s="64" t="s">
        <v>246</v>
      </c>
      <c r="U851" s="64" t="s">
        <v>2846</v>
      </c>
      <c r="V851" s="64" t="s">
        <v>635</v>
      </c>
      <c r="W851" s="96" t="s">
        <v>2935</v>
      </c>
      <c r="X851" s="64" t="s">
        <v>2932</v>
      </c>
      <c r="Y851" s="229" t="s">
        <v>2525</v>
      </c>
      <c r="Z851" s="64" t="s">
        <v>22</v>
      </c>
      <c r="AA851" s="64" t="s">
        <v>229</v>
      </c>
      <c r="AB851" s="64" t="s">
        <v>230</v>
      </c>
      <c r="AC851" s="64" t="s">
        <v>231</v>
      </c>
      <c r="AD851" t="str">
        <f t="shared" si="126"/>
        <v>INDONESIA</v>
      </c>
      <c r="AE851" s="122" t="s">
        <v>2526</v>
      </c>
      <c r="AF851" s="122" t="s">
        <v>233</v>
      </c>
      <c r="AG851" s="259" t="s">
        <v>455</v>
      </c>
      <c r="AH851" s="259" t="s">
        <v>203</v>
      </c>
      <c r="AI851" s="64">
        <f t="shared" si="124"/>
        <v>2</v>
      </c>
      <c r="AJ851" s="64"/>
      <c r="AK851" s="259"/>
      <c r="AL851" s="207"/>
      <c r="AM851" s="207"/>
      <c r="AN851" s="124"/>
      <c r="AO851" s="239"/>
      <c r="AP851" s="239"/>
      <c r="AQ851" s="239"/>
      <c r="AR851" s="239"/>
      <c r="AS851" s="239"/>
      <c r="AT851" s="239"/>
      <c r="AU851" s="239"/>
      <c r="AV851" s="239"/>
      <c r="AW851" s="239"/>
      <c r="AX851" s="239"/>
      <c r="AY851" s="239"/>
      <c r="AZ851" s="71"/>
    </row>
    <row r="852" spans="1:66" s="121" customFormat="1">
      <c r="B852">
        <v>815</v>
      </c>
      <c r="C852">
        <v>136</v>
      </c>
      <c r="D852"/>
      <c r="E852" s="71">
        <v>3</v>
      </c>
      <c r="F852" s="88" t="s">
        <v>2938</v>
      </c>
      <c r="G852" s="89" t="s">
        <v>2939</v>
      </c>
      <c r="H852" s="90" t="s">
        <v>16</v>
      </c>
      <c r="I852" s="91" t="str">
        <f t="shared" ref="I852:I859" si="128">IF(H852="L","LAKI LAKI",IF(H852="P","PEREMPUAN",""))</f>
        <v>PEREMPUAN</v>
      </c>
      <c r="J852" s="64" t="s">
        <v>22</v>
      </c>
      <c r="K852" s="92">
        <v>37699</v>
      </c>
      <c r="L852" s="93">
        <f t="shared" ca="1" si="127"/>
        <v>17</v>
      </c>
      <c r="M852" s="64" t="s">
        <v>253</v>
      </c>
      <c r="N852" s="94" t="s">
        <v>220</v>
      </c>
      <c r="O852" s="64" t="str">
        <f t="shared" si="121"/>
        <v>ISLAM</v>
      </c>
      <c r="P852" s="64" t="s">
        <v>254</v>
      </c>
      <c r="Q852" s="64" t="s">
        <v>255</v>
      </c>
      <c r="R852" s="95">
        <v>4</v>
      </c>
      <c r="S852" s="64" t="s">
        <v>262</v>
      </c>
      <c r="T852" s="64" t="s">
        <v>266</v>
      </c>
      <c r="U852" s="64" t="s">
        <v>2937</v>
      </c>
      <c r="V852" s="64" t="s">
        <v>2932</v>
      </c>
      <c r="W852" s="96" t="s">
        <v>2935</v>
      </c>
      <c r="X852" s="64" t="s">
        <v>2932</v>
      </c>
      <c r="Y852" s="238" t="s">
        <v>2525</v>
      </c>
      <c r="Z852" s="64" t="s">
        <v>22</v>
      </c>
      <c r="AA852" s="64" t="s">
        <v>229</v>
      </c>
      <c r="AB852" s="64" t="s">
        <v>230</v>
      </c>
      <c r="AC852" s="64" t="s">
        <v>231</v>
      </c>
      <c r="AD852" t="str">
        <f t="shared" si="126"/>
        <v>INDONESIA</v>
      </c>
      <c r="AE852" s="97" t="s">
        <v>2526</v>
      </c>
      <c r="AF852" s="122" t="s">
        <v>233</v>
      </c>
      <c r="AG852" s="259" t="s">
        <v>455</v>
      </c>
      <c r="AH852" s="259"/>
      <c r="AI852" s="64">
        <f t="shared" si="124"/>
        <v>3</v>
      </c>
      <c r="AJ852" s="64"/>
      <c r="AK852" s="259"/>
      <c r="AL852" s="207"/>
      <c r="AM852" s="207"/>
      <c r="AN852" s="124"/>
      <c r="AO852" s="239"/>
      <c r="AP852" s="239"/>
      <c r="AQ852" s="239"/>
      <c r="AR852" s="239"/>
      <c r="AS852" s="239"/>
      <c r="AT852" s="239"/>
      <c r="AU852" s="239"/>
      <c r="AV852" s="239"/>
      <c r="AW852" s="239"/>
      <c r="AX852" s="239"/>
      <c r="AY852" s="239"/>
      <c r="AZ852" s="71"/>
    </row>
    <row r="853" spans="1:66" s="121" customFormat="1">
      <c r="B853">
        <v>816</v>
      </c>
      <c r="C853">
        <v>137</v>
      </c>
      <c r="D853"/>
      <c r="E853" s="71">
        <v>4</v>
      </c>
      <c r="F853" s="88" t="s">
        <v>2940</v>
      </c>
      <c r="G853" s="89" t="s">
        <v>2941</v>
      </c>
      <c r="H853" s="90" t="s">
        <v>16</v>
      </c>
      <c r="I853" s="91" t="str">
        <f t="shared" si="128"/>
        <v>PEREMPUAN</v>
      </c>
      <c r="J853" s="64" t="s">
        <v>230</v>
      </c>
      <c r="K853" s="92">
        <v>39136</v>
      </c>
      <c r="L853" s="93">
        <f t="shared" ca="1" si="127"/>
        <v>13</v>
      </c>
      <c r="M853" s="64" t="s">
        <v>253</v>
      </c>
      <c r="N853" s="94" t="s">
        <v>220</v>
      </c>
      <c r="O853" s="64" t="str">
        <f t="shared" si="121"/>
        <v>ISLAM</v>
      </c>
      <c r="P853" s="64" t="s">
        <v>254</v>
      </c>
      <c r="Q853" s="64" t="s">
        <v>255</v>
      </c>
      <c r="R853" s="95">
        <v>4</v>
      </c>
      <c r="S853" s="64" t="s">
        <v>369</v>
      </c>
      <c r="T853" s="64" t="s">
        <v>266</v>
      </c>
      <c r="U853" s="64" t="s">
        <v>2937</v>
      </c>
      <c r="V853" s="64" t="s">
        <v>2932</v>
      </c>
      <c r="W853" s="96" t="s">
        <v>2935</v>
      </c>
      <c r="X853" s="64" t="s">
        <v>2932</v>
      </c>
      <c r="Y853" s="229" t="s">
        <v>2525</v>
      </c>
      <c r="Z853" s="64" t="s">
        <v>22</v>
      </c>
      <c r="AA853" s="64" t="s">
        <v>229</v>
      </c>
      <c r="AB853" s="64" t="s">
        <v>230</v>
      </c>
      <c r="AC853" s="64" t="s">
        <v>231</v>
      </c>
      <c r="AD853" t="str">
        <f t="shared" si="126"/>
        <v>INDONESIA</v>
      </c>
      <c r="AE853" s="122" t="s">
        <v>2526</v>
      </c>
      <c r="AF853" s="122" t="s">
        <v>233</v>
      </c>
      <c r="AG853" s="259" t="s">
        <v>455</v>
      </c>
      <c r="AH853" s="259"/>
      <c r="AI853" s="64">
        <f t="shared" si="124"/>
        <v>3</v>
      </c>
      <c r="AJ853" s="64"/>
      <c r="AK853" s="259"/>
      <c r="AL853" s="207"/>
      <c r="AM853" s="207"/>
      <c r="AN853" s="124"/>
      <c r="AO853" s="239"/>
      <c r="AP853" s="239"/>
      <c r="AQ853" s="239"/>
      <c r="AR853" s="239"/>
      <c r="AS853" s="239"/>
      <c r="AT853" s="239"/>
      <c r="AU853" s="239"/>
      <c r="AV853" s="239"/>
      <c r="AW853" s="239"/>
      <c r="AX853" s="239"/>
      <c r="AY853" s="239"/>
      <c r="AZ853" s="71"/>
    </row>
    <row r="854" spans="1:66" s="121" customFormat="1">
      <c r="B854">
        <v>817</v>
      </c>
      <c r="C854">
        <v>138</v>
      </c>
      <c r="D854"/>
      <c r="E854" s="71">
        <v>5</v>
      </c>
      <c r="F854" s="98" t="s">
        <v>2942</v>
      </c>
      <c r="G854" s="89" t="s">
        <v>2943</v>
      </c>
      <c r="H854" s="90" t="s">
        <v>23</v>
      </c>
      <c r="I854" s="91" t="str">
        <f t="shared" si="128"/>
        <v>LAKI LAKI</v>
      </c>
      <c r="J854" s="64" t="s">
        <v>230</v>
      </c>
      <c r="K854" s="92">
        <v>42363</v>
      </c>
      <c r="L854" s="93">
        <f t="shared" ca="1" si="127"/>
        <v>4</v>
      </c>
      <c r="M854" s="64"/>
      <c r="N854" s="94" t="s">
        <v>220</v>
      </c>
      <c r="O854" s="64" t="str">
        <f t="shared" si="121"/>
        <v>ISLAM</v>
      </c>
      <c r="P854" s="64" t="s">
        <v>254</v>
      </c>
      <c r="Q854" s="64" t="s">
        <v>255</v>
      </c>
      <c r="R854" s="95"/>
      <c r="S854" s="64" t="s">
        <v>265</v>
      </c>
      <c r="T854" s="64" t="s">
        <v>270</v>
      </c>
      <c r="U854" s="64" t="s">
        <v>2937</v>
      </c>
      <c r="V854" s="64" t="s">
        <v>2932</v>
      </c>
      <c r="W854" s="96" t="s">
        <v>2935</v>
      </c>
      <c r="X854" s="64" t="s">
        <v>2932</v>
      </c>
      <c r="Y854" s="238" t="s">
        <v>2525</v>
      </c>
      <c r="Z854" s="64" t="s">
        <v>22</v>
      </c>
      <c r="AA854" s="64" t="s">
        <v>229</v>
      </c>
      <c r="AB854" s="64" t="s">
        <v>230</v>
      </c>
      <c r="AC854" s="64" t="s">
        <v>231</v>
      </c>
      <c r="AD854" t="str">
        <f>IF(H854="L","INDONESIA",IF(H854="P","INDONESIA",""))</f>
        <v>INDONESIA</v>
      </c>
      <c r="AE854" s="97" t="s">
        <v>2526</v>
      </c>
      <c r="AF854" s="122" t="s">
        <v>233</v>
      </c>
      <c r="AG854" s="259" t="s">
        <v>455</v>
      </c>
      <c r="AH854" s="259"/>
      <c r="AI854" s="64">
        <f t="shared" si="124"/>
        <v>3</v>
      </c>
      <c r="AJ854" s="64"/>
      <c r="AK854" s="259"/>
      <c r="AL854" s="207"/>
      <c r="AM854" s="207"/>
      <c r="AN854" s="124"/>
      <c r="AO854" s="239"/>
      <c r="AP854" s="239"/>
      <c r="AQ854" s="239"/>
      <c r="AR854" s="239"/>
      <c r="AS854" s="239"/>
      <c r="AT854" s="239"/>
      <c r="AU854" s="239"/>
      <c r="AV854" s="239"/>
      <c r="AW854" s="239"/>
      <c r="AX854" s="239"/>
      <c r="AY854" s="239"/>
      <c r="AZ854" s="71"/>
    </row>
    <row r="855" spans="1:66" s="121" customFormat="1">
      <c r="B855">
        <v>818</v>
      </c>
      <c r="C855">
        <v>139</v>
      </c>
      <c r="D855">
        <v>38</v>
      </c>
      <c r="E855" s="192">
        <v>1</v>
      </c>
      <c r="F855" s="150" t="s">
        <v>2944</v>
      </c>
      <c r="G855" s="101" t="s">
        <v>101</v>
      </c>
      <c r="H855" s="102" t="s">
        <v>23</v>
      </c>
      <c r="I855" s="103" t="str">
        <f t="shared" si="128"/>
        <v>LAKI LAKI</v>
      </c>
      <c r="J855" s="179" t="s">
        <v>2945</v>
      </c>
      <c r="K855" s="105">
        <v>31650</v>
      </c>
      <c r="L855" s="106">
        <f t="shared" ca="1" si="127"/>
        <v>33</v>
      </c>
      <c r="M855" s="104"/>
      <c r="N855" s="107" t="s">
        <v>220</v>
      </c>
      <c r="O855" s="64" t="str">
        <f t="shared" si="121"/>
        <v>ISLAM</v>
      </c>
      <c r="P855" s="179" t="s">
        <v>221</v>
      </c>
      <c r="Q855" s="179" t="s">
        <v>222</v>
      </c>
      <c r="R855" s="108">
        <v>1</v>
      </c>
      <c r="S855" s="179" t="s">
        <v>289</v>
      </c>
      <c r="T855" s="179" t="s">
        <v>674</v>
      </c>
      <c r="U855" s="179" t="s">
        <v>2472</v>
      </c>
      <c r="V855" s="179" t="s">
        <v>2946</v>
      </c>
      <c r="W855" s="247" t="s">
        <v>2947</v>
      </c>
      <c r="X855" s="179" t="s">
        <v>101</v>
      </c>
      <c r="Y855" s="235" t="s">
        <v>2525</v>
      </c>
      <c r="Z855" s="104" t="s">
        <v>22</v>
      </c>
      <c r="AA855" s="104" t="s">
        <v>229</v>
      </c>
      <c r="AB855" s="104" t="s">
        <v>230</v>
      </c>
      <c r="AC855" s="104" t="s">
        <v>231</v>
      </c>
      <c r="AD855" s="99" t="str">
        <f t="shared" si="126"/>
        <v>INDONESIA</v>
      </c>
      <c r="AE855" s="122" t="s">
        <v>2526</v>
      </c>
      <c r="AF855" s="122" t="s">
        <v>233</v>
      </c>
      <c r="AG855" s="259" t="s">
        <v>166</v>
      </c>
      <c r="AH855" s="259" t="s">
        <v>203</v>
      </c>
      <c r="AI855" s="64" t="e">
        <f t="shared" si="124"/>
        <v>#N/A</v>
      </c>
      <c r="AJ855" s="64"/>
      <c r="AK855" s="259"/>
      <c r="AL855" s="207"/>
      <c r="AM855" s="207"/>
      <c r="AN855" s="124"/>
      <c r="AO855" s="239"/>
      <c r="AP855" s="239"/>
      <c r="AQ855" s="239"/>
      <c r="AR855" s="239"/>
      <c r="AS855" s="239"/>
      <c r="AT855" s="239"/>
      <c r="AU855" s="239"/>
      <c r="AV855" s="239"/>
      <c r="AW855" s="239"/>
      <c r="AX855" s="239"/>
      <c r="AY855" s="239"/>
      <c r="AZ855" s="71"/>
    </row>
    <row r="856" spans="1:66" s="121" customFormat="1">
      <c r="B856">
        <v>819</v>
      </c>
      <c r="C856">
        <v>140</v>
      </c>
      <c r="D856"/>
      <c r="E856" s="71">
        <v>2</v>
      </c>
      <c r="F856" s="186" t="s">
        <v>2948</v>
      </c>
      <c r="G856" s="144" t="s">
        <v>2949</v>
      </c>
      <c r="H856" s="145" t="s">
        <v>16</v>
      </c>
      <c r="I856" s="146" t="str">
        <f t="shared" si="128"/>
        <v>PEREMPUAN</v>
      </c>
      <c r="J856" s="111" t="s">
        <v>727</v>
      </c>
      <c r="K856" s="147">
        <v>34163</v>
      </c>
      <c r="L856" s="139">
        <f t="shared" ca="1" si="127"/>
        <v>26</v>
      </c>
      <c r="M856" s="120"/>
      <c r="N856" s="177" t="s">
        <v>220</v>
      </c>
      <c r="O856" s="64" t="str">
        <f t="shared" si="121"/>
        <v>ISLAM</v>
      </c>
      <c r="P856" s="111" t="s">
        <v>221</v>
      </c>
      <c r="Q856" s="111" t="s">
        <v>245</v>
      </c>
      <c r="R856" s="148">
        <v>3</v>
      </c>
      <c r="S856" s="111" t="s">
        <v>223</v>
      </c>
      <c r="T856" s="111" t="s">
        <v>2559</v>
      </c>
      <c r="U856" s="111" t="s">
        <v>2950</v>
      </c>
      <c r="V856" s="111" t="s">
        <v>1143</v>
      </c>
      <c r="W856" s="242" t="s">
        <v>2947</v>
      </c>
      <c r="X856" s="111" t="s">
        <v>101</v>
      </c>
      <c r="Y856" s="238" t="s">
        <v>2525</v>
      </c>
      <c r="Z856" s="131" t="s">
        <v>22</v>
      </c>
      <c r="AA856" s="131" t="s">
        <v>229</v>
      </c>
      <c r="AB856" s="131" t="s">
        <v>230</v>
      </c>
      <c r="AC856" s="131" t="s">
        <v>231</v>
      </c>
      <c r="AD856" s="121" t="str">
        <f t="shared" si="126"/>
        <v>INDONESIA</v>
      </c>
      <c r="AE856" s="97" t="s">
        <v>2526</v>
      </c>
      <c r="AF856" s="122" t="s">
        <v>233</v>
      </c>
      <c r="AG856" s="259" t="s">
        <v>166</v>
      </c>
      <c r="AH856" s="259" t="s">
        <v>203</v>
      </c>
      <c r="AI856" s="64">
        <f t="shared" si="124"/>
        <v>2</v>
      </c>
      <c r="AJ856" s="64"/>
      <c r="AK856" s="259"/>
      <c r="AL856" s="207"/>
      <c r="AM856" s="207"/>
      <c r="AN856" s="124"/>
      <c r="AO856" s="239"/>
      <c r="AP856" s="239"/>
      <c r="AQ856" s="239"/>
      <c r="AR856" s="239"/>
      <c r="AS856" s="239"/>
      <c r="AT856" s="239"/>
      <c r="AU856" s="239"/>
      <c r="AV856" s="239"/>
      <c r="AW856" s="239"/>
      <c r="AX856" s="239"/>
      <c r="AY856" s="239"/>
      <c r="AZ856" s="71"/>
    </row>
    <row r="857" spans="1:66" s="121" customFormat="1">
      <c r="B857">
        <v>820</v>
      </c>
      <c r="C857">
        <v>141</v>
      </c>
      <c r="D857"/>
      <c r="E857" s="71">
        <v>3</v>
      </c>
      <c r="F857" s="157" t="s">
        <v>2951</v>
      </c>
      <c r="G857" s="144" t="s">
        <v>2952</v>
      </c>
      <c r="H857" s="145" t="s">
        <v>23</v>
      </c>
      <c r="I857" s="146" t="str">
        <f t="shared" si="128"/>
        <v>LAKI LAKI</v>
      </c>
      <c r="J857" s="120" t="s">
        <v>230</v>
      </c>
      <c r="K857" s="147">
        <v>41292</v>
      </c>
      <c r="L857" s="139">
        <f t="shared" ca="1" si="127"/>
        <v>7</v>
      </c>
      <c r="M857" s="120"/>
      <c r="N857" s="133" t="s">
        <v>220</v>
      </c>
      <c r="O857" s="64" t="str">
        <f t="shared" si="121"/>
        <v>ISLAM</v>
      </c>
      <c r="P857" s="120" t="s">
        <v>254</v>
      </c>
      <c r="Q857" s="120" t="s">
        <v>255</v>
      </c>
      <c r="R857" s="148">
        <v>4</v>
      </c>
      <c r="S857" s="120" t="s">
        <v>265</v>
      </c>
      <c r="T857" s="120" t="s">
        <v>270</v>
      </c>
      <c r="U857" s="120" t="s">
        <v>2949</v>
      </c>
      <c r="V857" s="120" t="s">
        <v>101</v>
      </c>
      <c r="W857" s="242" t="s">
        <v>2947</v>
      </c>
      <c r="X857" s="111" t="s">
        <v>101</v>
      </c>
      <c r="Y857" s="238" t="s">
        <v>2525</v>
      </c>
      <c r="Z857" s="120" t="s">
        <v>22</v>
      </c>
      <c r="AA857" s="120" t="s">
        <v>229</v>
      </c>
      <c r="AB857" s="120" t="s">
        <v>230</v>
      </c>
      <c r="AC857" s="120" t="s">
        <v>231</v>
      </c>
      <c r="AD857" s="121" t="str">
        <f t="shared" si="126"/>
        <v>INDONESIA</v>
      </c>
      <c r="AE857" s="122" t="s">
        <v>2526</v>
      </c>
      <c r="AF857" s="122" t="s">
        <v>233</v>
      </c>
      <c r="AG857" s="259" t="s">
        <v>166</v>
      </c>
      <c r="AH857" s="259"/>
      <c r="AI857" s="64">
        <f t="shared" si="124"/>
        <v>3</v>
      </c>
      <c r="AJ857" s="64"/>
      <c r="AK857" s="259"/>
      <c r="AL857" s="207"/>
      <c r="AM857" s="207"/>
      <c r="AN857" s="124"/>
      <c r="AO857" s="239"/>
      <c r="AP857" s="239"/>
      <c r="AQ857" s="239"/>
      <c r="AR857" s="239"/>
      <c r="AS857" s="239"/>
      <c r="AT857" s="239"/>
      <c r="AU857" s="239"/>
      <c r="AV857" s="239"/>
      <c r="AW857" s="239"/>
      <c r="AX857" s="239"/>
      <c r="AY857" s="239"/>
      <c r="AZ857" s="71"/>
    </row>
    <row r="858" spans="1:66" s="121" customFormat="1">
      <c r="B858">
        <v>821</v>
      </c>
      <c r="C858">
        <v>142</v>
      </c>
      <c r="D858">
        <v>39</v>
      </c>
      <c r="E858" s="192">
        <v>1</v>
      </c>
      <c r="F858" s="425" t="s">
        <v>2953</v>
      </c>
      <c r="G858" s="101" t="s">
        <v>2954</v>
      </c>
      <c r="H858" s="102" t="s">
        <v>23</v>
      </c>
      <c r="I858" s="426" t="str">
        <f t="shared" si="128"/>
        <v>LAKI LAKI</v>
      </c>
      <c r="J858" s="99" t="s">
        <v>524</v>
      </c>
      <c r="K858" s="3">
        <v>32724</v>
      </c>
      <c r="L858" s="139">
        <f t="shared" ca="1" si="127"/>
        <v>30</v>
      </c>
      <c r="M858" s="99"/>
      <c r="N858" s="284" t="s">
        <v>220</v>
      </c>
      <c r="O858" s="104" t="str">
        <f t="shared" si="121"/>
        <v>ISLAM</v>
      </c>
      <c r="P858" s="179" t="s">
        <v>221</v>
      </c>
      <c r="Q858" s="179" t="s">
        <v>222</v>
      </c>
      <c r="R858" s="427">
        <v>1</v>
      </c>
      <c r="S858" s="179" t="s">
        <v>2491</v>
      </c>
      <c r="T858" s="179" t="s">
        <v>283</v>
      </c>
      <c r="U858" s="99"/>
      <c r="V858" s="194" t="s">
        <v>2955</v>
      </c>
      <c r="W858" s="99"/>
      <c r="X858" s="194" t="s">
        <v>2954</v>
      </c>
      <c r="Y858" s="235" t="s">
        <v>2525</v>
      </c>
      <c r="Z858" s="99"/>
      <c r="AA858" s="99"/>
      <c r="AB858" s="99"/>
      <c r="AC858" s="99"/>
      <c r="AD858" s="192" t="str">
        <f t="shared" si="126"/>
        <v>INDONESIA</v>
      </c>
      <c r="AE858" s="97" t="s">
        <v>2526</v>
      </c>
      <c r="AF858" s="110" t="s">
        <v>233</v>
      </c>
      <c r="AG858" s="155" t="s">
        <v>166</v>
      </c>
      <c r="AH858" s="259" t="s">
        <v>203</v>
      </c>
      <c r="AI858" s="64" t="e">
        <f t="shared" si="124"/>
        <v>#N/A</v>
      </c>
      <c r="AJ858" s="64"/>
      <c r="AL858" s="207"/>
      <c r="AM858" s="207"/>
      <c r="AN858" s="124"/>
      <c r="AO858" s="239"/>
      <c r="AP858" s="239"/>
      <c r="AQ858" s="239"/>
      <c r="AR858" s="239"/>
      <c r="AS858" s="239"/>
      <c r="AT858" s="239"/>
      <c r="AU858" s="239"/>
      <c r="AV858" s="239"/>
      <c r="AW858" s="239"/>
      <c r="AX858" s="239"/>
      <c r="AY858" s="239"/>
      <c r="AZ858" s="71"/>
    </row>
    <row r="859" spans="1:66" s="121" customFormat="1">
      <c r="B859">
        <v>822</v>
      </c>
      <c r="C859">
        <v>143</v>
      </c>
      <c r="D859"/>
      <c r="E859" s="71">
        <v>2</v>
      </c>
      <c r="F859" s="428" t="s">
        <v>2956</v>
      </c>
      <c r="G859" s="144" t="s">
        <v>2957</v>
      </c>
      <c r="H859" s="429" t="s">
        <v>16</v>
      </c>
      <c r="I859" s="86" t="str">
        <f t="shared" si="128"/>
        <v>PEREMPUAN</v>
      </c>
      <c r="J859" s="111" t="s">
        <v>1506</v>
      </c>
      <c r="K859" s="430">
        <v>34776</v>
      </c>
      <c r="L859" s="139">
        <f t="shared" ca="1" si="127"/>
        <v>25</v>
      </c>
      <c r="M859" s="111"/>
      <c r="N859" s="401" t="s">
        <v>220</v>
      </c>
      <c r="O859" s="111" t="str">
        <f t="shared" si="121"/>
        <v>ISLAM</v>
      </c>
      <c r="P859" s="111" t="s">
        <v>221</v>
      </c>
      <c r="Q859" s="111" t="s">
        <v>245</v>
      </c>
      <c r="R859" s="431">
        <v>3</v>
      </c>
      <c r="S859" s="111" t="s">
        <v>2491</v>
      </c>
      <c r="T859" s="111" t="s">
        <v>246</v>
      </c>
      <c r="U859" s="111" t="s">
        <v>2646</v>
      </c>
      <c r="V859" s="111" t="s">
        <v>362</v>
      </c>
      <c r="W859" s="111"/>
      <c r="X859" s="142" t="s">
        <v>2954</v>
      </c>
      <c r="Y859" s="238" t="s">
        <v>2525</v>
      </c>
      <c r="Z859" s="111"/>
      <c r="AA859" s="111"/>
      <c r="AB859" s="111"/>
      <c r="AC859" s="111"/>
      <c r="AD859" s="71" t="str">
        <f t="shared" si="126"/>
        <v>INDONESIA</v>
      </c>
      <c r="AE859" s="122" t="s">
        <v>2526</v>
      </c>
      <c r="AF859" s="122" t="s">
        <v>233</v>
      </c>
      <c r="AG859" s="259" t="s">
        <v>166</v>
      </c>
      <c r="AH859" s="259" t="s">
        <v>203</v>
      </c>
      <c r="AI859" s="64">
        <f t="shared" si="124"/>
        <v>2</v>
      </c>
      <c r="AJ859" s="64"/>
      <c r="AK859" s="373"/>
      <c r="AL859" s="207"/>
      <c r="AM859" s="207"/>
      <c r="AN859" s="124"/>
      <c r="AO859" s="239"/>
      <c r="AP859" s="239"/>
      <c r="AQ859" s="239"/>
      <c r="AR859" s="239"/>
      <c r="AS859" s="239"/>
      <c r="AT859" s="239"/>
      <c r="AU859" s="239"/>
      <c r="AV859" s="239"/>
      <c r="AW859" s="239"/>
      <c r="AX859" s="239"/>
      <c r="AY859" s="239"/>
      <c r="AZ859" s="71"/>
    </row>
    <row r="860" spans="1:66" s="121" customFormat="1">
      <c r="C860"/>
      <c r="D860"/>
      <c r="E860"/>
      <c r="F860" s="111"/>
      <c r="G860" s="306"/>
      <c r="H860" s="145"/>
      <c r="I860" s="146"/>
      <c r="J860" s="120"/>
      <c r="K860" s="147"/>
      <c r="L860" s="93"/>
      <c r="M860" s="120"/>
      <c r="N860" s="187"/>
      <c r="O860" s="120"/>
      <c r="P860" s="120"/>
      <c r="Q860" s="120"/>
      <c r="R860" s="148"/>
      <c r="S860" s="120"/>
      <c r="T860" s="120"/>
      <c r="U860" s="120"/>
      <c r="V860" s="120"/>
      <c r="W860" s="111"/>
      <c r="X860" s="111"/>
      <c r="Y860" s="111"/>
      <c r="Z860" s="111"/>
      <c r="AA860" s="111"/>
      <c r="AB860" s="111"/>
      <c r="AC860" s="111"/>
      <c r="AD860" s="71"/>
      <c r="AE860" s="373"/>
      <c r="AF860" s="373"/>
      <c r="AG860" s="373"/>
      <c r="AH860" s="373"/>
      <c r="AI860" s="64" t="e">
        <f t="shared" si="124"/>
        <v>#N/A</v>
      </c>
      <c r="AJ860" s="64"/>
      <c r="AK860" s="373"/>
      <c r="AL860" s="207"/>
      <c r="AM860" s="64">
        <v>4</v>
      </c>
      <c r="AN860" s="88"/>
      <c r="AO860" s="89" t="s">
        <v>2958</v>
      </c>
      <c r="AP860" s="432" t="s">
        <v>23</v>
      </c>
      <c r="AQ860" s="91" t="str">
        <f>IF(AP860="L","LAKI LAKI",IF(AP860="P","PEREMPUAN",""))</f>
        <v>LAKI LAKI</v>
      </c>
      <c r="AR860" s="64" t="s">
        <v>288</v>
      </c>
      <c r="AS860" s="92">
        <v>27217</v>
      </c>
      <c r="AT860" s="93">
        <f ca="1">DATEDIF(AS860,TODAY(),"Y")</f>
        <v>45</v>
      </c>
      <c r="AU860" s="64"/>
      <c r="AV860" s="246" t="s">
        <v>220</v>
      </c>
      <c r="AW860" s="64" t="str">
        <f>IF(AV860="1","ISLAM",IF(AV860="2","KRISTEN",""))</f>
        <v>ISLAM</v>
      </c>
      <c r="AX860" s="64" t="s">
        <v>254</v>
      </c>
      <c r="AY860" s="64" t="s">
        <v>1845</v>
      </c>
      <c r="AZ860" s="95">
        <v>9</v>
      </c>
      <c r="BA860" s="64" t="s">
        <v>256</v>
      </c>
      <c r="BB860" s="64" t="s">
        <v>283</v>
      </c>
      <c r="BC860" s="64"/>
      <c r="BD860" s="64"/>
      <c r="BE860" s="96" t="s">
        <v>1790</v>
      </c>
      <c r="BF860" s="64" t="s">
        <v>384</v>
      </c>
      <c r="BG860" s="229" t="s">
        <v>2525</v>
      </c>
      <c r="BH860" s="64" t="s">
        <v>22</v>
      </c>
      <c r="BI860" s="64" t="s">
        <v>229</v>
      </c>
      <c r="BJ860" s="64" t="s">
        <v>230</v>
      </c>
      <c r="BK860" s="64" t="s">
        <v>231</v>
      </c>
      <c r="BL860" t="str">
        <f>IF(AP860="L","INDONESIA",IF(AP860="P","INDONESIA",""))</f>
        <v>INDONESIA</v>
      </c>
      <c r="BM860" s="110" t="s">
        <v>2959</v>
      </c>
      <c r="BN860" s="110" t="s">
        <v>233</v>
      </c>
    </row>
    <row r="861" spans="1:66" s="99" customFormat="1">
      <c r="A861" s="121"/>
      <c r="B861" s="121"/>
      <c r="C861"/>
      <c r="D861"/>
      <c r="E861" s="121"/>
      <c r="F861" s="210" t="s">
        <v>2960</v>
      </c>
      <c r="G861" s="202">
        <f>COUNTIF('[1]MASTER DATA PDDK'!R713:R855,"1")</f>
        <v>33</v>
      </c>
      <c r="H861" s="202">
        <f>COUNTIF('[1]MASTER DATA PDDK'!H713:H855,"L")</f>
        <v>72</v>
      </c>
      <c r="I861" s="203" t="str">
        <f t="shared" ref="I861:I930" si="129">IF(H861="L","LAKI LAKI",IF(H861="P","PEREMPUAN",""))</f>
        <v/>
      </c>
      <c r="J861" s="202">
        <f>COUNTIF('[1]MASTER DATA PDDK'!H713:H855,"P")</f>
        <v>64</v>
      </c>
      <c r="K861" s="121"/>
      <c r="L861" s="204" t="s">
        <v>822</v>
      </c>
      <c r="M861" s="205">
        <f ca="1">COUNTIF(L717:L859,"&gt;17")</f>
        <v>104</v>
      </c>
      <c r="N861" s="363"/>
      <c r="O861" s="64" t="str">
        <f t="shared" si="121"/>
        <v/>
      </c>
      <c r="P861" s="64"/>
      <c r="Q861" s="202">
        <f>COUNTIF('[1]MASTER DATA PDDK'!Q713:Q853,"KEPALA KELUARGA")</f>
        <v>35</v>
      </c>
      <c r="R861" s="95"/>
      <c r="S861" s="64"/>
      <c r="T861" s="64"/>
      <c r="U861" s="64"/>
      <c r="V861" s="64"/>
      <c r="W861" s="111"/>
      <c r="X861" s="206"/>
      <c r="Y861" s="206"/>
      <c r="Z861" s="206"/>
      <c r="AA861" s="206"/>
      <c r="AB861" s="206"/>
      <c r="AC861" s="206"/>
      <c r="AD861" s="68"/>
      <c r="AE861" s="68"/>
      <c r="AF861" s="373"/>
      <c r="AG861" s="373"/>
      <c r="AH861" s="433">
        <v>75</v>
      </c>
      <c r="AI861" s="64" t="e">
        <f t="shared" si="124"/>
        <v>#N/A</v>
      </c>
      <c r="AJ861" s="64"/>
      <c r="AK861" s="373"/>
      <c r="AL861" s="124"/>
      <c r="AM861" s="124"/>
      <c r="AN861" s="124">
        <f t="shared" ref="AN861:AN924" si="130">AL861-AM861</f>
        <v>0</v>
      </c>
      <c r="AO861" s="125"/>
      <c r="AP861" s="125"/>
      <c r="AQ861" s="125"/>
      <c r="AR861" s="125"/>
      <c r="AS861" s="125"/>
      <c r="AT861" s="125"/>
      <c r="AU861" s="125"/>
      <c r="AV861" s="125"/>
      <c r="AW861" s="125"/>
      <c r="AX861" s="125"/>
      <c r="AY861" s="70">
        <f t="shared" si="125"/>
        <v>0</v>
      </c>
      <c r="AZ861" s="71"/>
    </row>
    <row r="862" spans="1:66">
      <c r="A862" s="121"/>
      <c r="B862" s="121"/>
      <c r="E862" s="216"/>
      <c r="F862" s="216"/>
      <c r="G862" s="210"/>
      <c r="H862" s="403"/>
      <c r="I862" s="203" t="str">
        <f t="shared" si="129"/>
        <v/>
      </c>
      <c r="J862" s="210">
        <f>H861+J861</f>
        <v>136</v>
      </c>
      <c r="K862" s="92"/>
      <c r="L862" s="93"/>
      <c r="M862" s="64"/>
      <c r="N862" s="363"/>
      <c r="O862" s="64" t="str">
        <f t="shared" si="121"/>
        <v/>
      </c>
      <c r="P862" s="64"/>
      <c r="Q862" s="64"/>
      <c r="R862" s="95"/>
      <c r="S862" s="64"/>
      <c r="T862" s="64"/>
      <c r="U862" s="64"/>
      <c r="V862" s="64"/>
      <c r="W862" s="111"/>
      <c r="X862" s="206"/>
      <c r="Y862" s="206"/>
      <c r="Z862" s="206"/>
      <c r="AA862" s="206"/>
      <c r="AB862" s="206"/>
      <c r="AC862" s="206"/>
      <c r="AD862" s="68"/>
      <c r="AE862" s="71"/>
      <c r="AF862" s="373"/>
      <c r="AG862" s="373"/>
      <c r="AH862" s="373"/>
      <c r="AI862" s="64" t="e">
        <f t="shared" si="124"/>
        <v>#N/A</v>
      </c>
      <c r="AJ862" s="64"/>
      <c r="AK862" s="373"/>
      <c r="AN862" s="207">
        <f t="shared" si="130"/>
        <v>0</v>
      </c>
      <c r="AY862" s="70">
        <f t="shared" si="125"/>
        <v>0</v>
      </c>
    </row>
    <row r="863" spans="1:66">
      <c r="A863" s="121"/>
      <c r="B863" s="121"/>
      <c r="E863" s="216"/>
      <c r="F863" s="206"/>
      <c r="G863" s="206"/>
      <c r="H863" s="90"/>
      <c r="I863" s="91" t="str">
        <f t="shared" si="129"/>
        <v/>
      </c>
      <c r="J863" s="64"/>
      <c r="K863" s="92"/>
      <c r="L863" s="93"/>
      <c r="M863" s="64"/>
      <c r="N863" s="363"/>
      <c r="O863" s="64" t="str">
        <f t="shared" si="121"/>
        <v/>
      </c>
      <c r="P863" s="64"/>
      <c r="Q863" s="64"/>
      <c r="R863" s="95"/>
      <c r="S863" s="64"/>
      <c r="T863" s="64"/>
      <c r="U863" s="64"/>
      <c r="V863" s="64"/>
      <c r="W863" s="111"/>
      <c r="X863" s="206"/>
      <c r="Y863" s="206"/>
      <c r="Z863" s="206"/>
      <c r="AA863" s="206"/>
      <c r="AB863" s="206"/>
      <c r="AC863" s="206"/>
      <c r="AD863" s="68"/>
      <c r="AE863" s="68"/>
      <c r="AF863" s="434"/>
      <c r="AG863" s="434"/>
      <c r="AH863" s="434"/>
      <c r="AI863" s="64" t="e">
        <f t="shared" si="124"/>
        <v>#N/A</v>
      </c>
      <c r="AJ863" s="64"/>
      <c r="AK863" s="434"/>
      <c r="AN863" s="124">
        <f t="shared" si="130"/>
        <v>0</v>
      </c>
      <c r="AY863" s="70">
        <f t="shared" si="125"/>
        <v>0</v>
      </c>
    </row>
    <row r="864" spans="1:66">
      <c r="C864">
        <v>1</v>
      </c>
      <c r="D864">
        <v>1</v>
      </c>
      <c r="E864" s="192">
        <v>1</v>
      </c>
      <c r="F864" s="224" t="s">
        <v>2961</v>
      </c>
      <c r="G864" s="219" t="s">
        <v>2962</v>
      </c>
      <c r="H864" s="220" t="s">
        <v>23</v>
      </c>
      <c r="I864" s="221" t="str">
        <f t="shared" si="129"/>
        <v>LAKI LAKI</v>
      </c>
      <c r="J864" s="219" t="s">
        <v>2963</v>
      </c>
      <c r="K864" s="222">
        <v>22955</v>
      </c>
      <c r="L864" s="223">
        <f t="shared" ref="L864:L895" ca="1" si="131">DATEDIF(K864,TODAY(),"Y")</f>
        <v>57</v>
      </c>
      <c r="M864" s="219" t="s">
        <v>253</v>
      </c>
      <c r="N864" s="224" t="s">
        <v>220</v>
      </c>
      <c r="O864" s="219" t="str">
        <f t="shared" si="121"/>
        <v>ISLAM</v>
      </c>
      <c r="P864" s="219" t="s">
        <v>221</v>
      </c>
      <c r="Q864" s="219" t="s">
        <v>222</v>
      </c>
      <c r="R864" s="225">
        <v>1</v>
      </c>
      <c r="S864" s="219" t="s">
        <v>256</v>
      </c>
      <c r="T864" s="219" t="s">
        <v>283</v>
      </c>
      <c r="U864" s="219" t="s">
        <v>2964</v>
      </c>
      <c r="V864" s="219" t="s">
        <v>2965</v>
      </c>
      <c r="W864" s="112" t="s">
        <v>2966</v>
      </c>
      <c r="X864" s="219" t="s">
        <v>2962</v>
      </c>
      <c r="Y864" s="219" t="s">
        <v>2967</v>
      </c>
      <c r="Z864" s="219" t="s">
        <v>22</v>
      </c>
      <c r="AA864" s="219" t="s">
        <v>229</v>
      </c>
      <c r="AB864" s="219" t="s">
        <v>230</v>
      </c>
      <c r="AC864" s="219" t="s">
        <v>231</v>
      </c>
      <c r="AD864" s="226" t="str">
        <f t="shared" si="120"/>
        <v>INDONESIA</v>
      </c>
      <c r="AE864" s="227" t="s">
        <v>2968</v>
      </c>
      <c r="AF864" s="227" t="s">
        <v>233</v>
      </c>
      <c r="AG864" s="228" t="s">
        <v>166</v>
      </c>
      <c r="AH864" s="228"/>
      <c r="AI864" s="64" t="e">
        <f t="shared" si="124"/>
        <v>#N/A</v>
      </c>
      <c r="AJ864" s="64"/>
      <c r="AK864" s="228"/>
      <c r="AL864" s="207"/>
      <c r="AM864" s="207"/>
      <c r="AN864" s="124">
        <f t="shared" si="130"/>
        <v>0</v>
      </c>
      <c r="AO864" s="239"/>
      <c r="AP864" s="239"/>
      <c r="AQ864" s="239"/>
      <c r="AR864" s="239"/>
      <c r="AS864" s="239"/>
      <c r="AT864" s="239"/>
      <c r="AU864" s="239"/>
      <c r="AV864" s="239"/>
      <c r="AW864" s="239"/>
      <c r="AX864" s="239"/>
      <c r="AY864" s="70">
        <f t="shared" si="125"/>
        <v>0</v>
      </c>
      <c r="BA864" s="121"/>
    </row>
    <row r="865" spans="1:53">
      <c r="C865">
        <v>2</v>
      </c>
      <c r="E865" s="71">
        <v>2</v>
      </c>
      <c r="F865" s="98" t="s">
        <v>2969</v>
      </c>
      <c r="G865" s="89" t="s">
        <v>2970</v>
      </c>
      <c r="H865" s="90" t="s">
        <v>16</v>
      </c>
      <c r="I865" s="91" t="str">
        <f t="shared" si="129"/>
        <v>PEREMPUAN</v>
      </c>
      <c r="J865" s="64" t="s">
        <v>337</v>
      </c>
      <c r="K865" s="92">
        <v>24142</v>
      </c>
      <c r="L865" s="93">
        <f t="shared" ca="1" si="131"/>
        <v>54</v>
      </c>
      <c r="M865" s="64" t="s">
        <v>253</v>
      </c>
      <c r="N865" s="94" t="s">
        <v>220</v>
      </c>
      <c r="O865" s="64" t="str">
        <f t="shared" si="121"/>
        <v>ISLAM</v>
      </c>
      <c r="P865" s="64" t="s">
        <v>221</v>
      </c>
      <c r="Q865" s="64" t="s">
        <v>245</v>
      </c>
      <c r="R865" s="95">
        <v>3</v>
      </c>
      <c r="S865" s="64" t="s">
        <v>256</v>
      </c>
      <c r="T865" s="64" t="s">
        <v>246</v>
      </c>
      <c r="U865" s="64" t="s">
        <v>2971</v>
      </c>
      <c r="V865" s="64" t="s">
        <v>2972</v>
      </c>
      <c r="W865" s="112" t="s">
        <v>2966</v>
      </c>
      <c r="X865" s="64" t="s">
        <v>2962</v>
      </c>
      <c r="Y865" s="435" t="s">
        <v>2967</v>
      </c>
      <c r="Z865" s="64" t="s">
        <v>22</v>
      </c>
      <c r="AA865" s="64" t="s">
        <v>229</v>
      </c>
      <c r="AB865" s="64" t="s">
        <v>230</v>
      </c>
      <c r="AC865" s="64" t="s">
        <v>231</v>
      </c>
      <c r="AD865" t="str">
        <f t="shared" ref="AD865:AD950" si="132">IF(H865="L","INDONESIA",IF(H865="P","INDONESIA",""))</f>
        <v>INDONESIA</v>
      </c>
      <c r="AE865" s="122" t="s">
        <v>2968</v>
      </c>
      <c r="AF865" s="122" t="s">
        <v>233</v>
      </c>
      <c r="AG865" s="120" t="s">
        <v>166</v>
      </c>
      <c r="AH865" s="120"/>
      <c r="AI865" s="64">
        <f t="shared" si="124"/>
        <v>2</v>
      </c>
      <c r="AJ865" s="64"/>
      <c r="AK865" s="120"/>
      <c r="AN865" s="124">
        <f t="shared" si="130"/>
        <v>0</v>
      </c>
      <c r="AY865" s="70">
        <f t="shared" si="125"/>
        <v>0</v>
      </c>
    </row>
    <row r="866" spans="1:53">
      <c r="B866" s="121">
        <v>823</v>
      </c>
      <c r="C866">
        <v>3</v>
      </c>
      <c r="E866">
        <v>3</v>
      </c>
      <c r="F866" s="98" t="s">
        <v>2973</v>
      </c>
      <c r="G866" s="89" t="s">
        <v>2974</v>
      </c>
      <c r="H866" s="90" t="s">
        <v>23</v>
      </c>
      <c r="I866" s="91" t="str">
        <f t="shared" si="129"/>
        <v>LAKI LAKI</v>
      </c>
      <c r="J866" s="64" t="s">
        <v>230</v>
      </c>
      <c r="K866" s="92">
        <v>35527</v>
      </c>
      <c r="L866" s="93">
        <f t="shared" ca="1" si="131"/>
        <v>23</v>
      </c>
      <c r="M866" s="64" t="s">
        <v>253</v>
      </c>
      <c r="N866" s="94" t="s">
        <v>220</v>
      </c>
      <c r="O866" s="64" t="str">
        <f t="shared" si="121"/>
        <v>ISLAM</v>
      </c>
      <c r="P866" s="64" t="s">
        <v>254</v>
      </c>
      <c r="Q866" s="64" t="s">
        <v>255</v>
      </c>
      <c r="R866" s="95">
        <v>4</v>
      </c>
      <c r="S866" s="64" t="s">
        <v>256</v>
      </c>
      <c r="T866" s="64" t="s">
        <v>266</v>
      </c>
      <c r="U866" s="64" t="s">
        <v>2970</v>
      </c>
      <c r="V866" s="64" t="s">
        <v>2962</v>
      </c>
      <c r="W866" s="112" t="s">
        <v>2966</v>
      </c>
      <c r="X866" s="64" t="s">
        <v>2962</v>
      </c>
      <c r="Y866" s="435" t="s">
        <v>2967</v>
      </c>
      <c r="Z866" s="64" t="s">
        <v>22</v>
      </c>
      <c r="AA866" s="64" t="s">
        <v>229</v>
      </c>
      <c r="AB866" s="64" t="s">
        <v>230</v>
      </c>
      <c r="AC866" s="64" t="s">
        <v>231</v>
      </c>
      <c r="AD866" t="str">
        <f t="shared" si="132"/>
        <v>INDONESIA</v>
      </c>
      <c r="AE866" s="122" t="s">
        <v>2968</v>
      </c>
      <c r="AF866" s="122" t="s">
        <v>233</v>
      </c>
      <c r="AG866" s="120" t="s">
        <v>166</v>
      </c>
      <c r="AH866" s="120"/>
      <c r="AI866" s="64">
        <f t="shared" si="124"/>
        <v>3</v>
      </c>
      <c r="AJ866" s="64"/>
      <c r="AK866" s="120"/>
      <c r="AN866" s="124">
        <f t="shared" si="130"/>
        <v>0</v>
      </c>
      <c r="AY866" s="70">
        <f t="shared" si="125"/>
        <v>0</v>
      </c>
    </row>
    <row r="867" spans="1:53">
      <c r="B867">
        <v>824</v>
      </c>
      <c r="C867">
        <v>4</v>
      </c>
      <c r="D867">
        <v>2</v>
      </c>
      <c r="E867" s="99">
        <v>1</v>
      </c>
      <c r="F867" s="168" t="s">
        <v>2975</v>
      </c>
      <c r="G867" s="101" t="s">
        <v>2823</v>
      </c>
      <c r="H867" s="102" t="s">
        <v>23</v>
      </c>
      <c r="I867" s="103" t="str">
        <f t="shared" si="129"/>
        <v>LAKI LAKI</v>
      </c>
      <c r="J867" s="104" t="s">
        <v>452</v>
      </c>
      <c r="K867" s="105">
        <v>29063</v>
      </c>
      <c r="L867" s="106">
        <f t="shared" ca="1" si="131"/>
        <v>40</v>
      </c>
      <c r="M867" s="104"/>
      <c r="N867" s="107" t="s">
        <v>220</v>
      </c>
      <c r="O867" s="104" t="str">
        <f t="shared" si="121"/>
        <v>ISLAM</v>
      </c>
      <c r="P867" s="104" t="s">
        <v>221</v>
      </c>
      <c r="Q867" s="104" t="s">
        <v>222</v>
      </c>
      <c r="R867" s="108">
        <v>1</v>
      </c>
      <c r="S867" s="104" t="s">
        <v>223</v>
      </c>
      <c r="T867" s="104" t="s">
        <v>283</v>
      </c>
      <c r="U867" s="104" t="s">
        <v>2976</v>
      </c>
      <c r="V867" s="104" t="s">
        <v>2977</v>
      </c>
      <c r="W867" s="112" t="s">
        <v>2978</v>
      </c>
      <c r="X867" s="104" t="s">
        <v>2823</v>
      </c>
      <c r="Y867" s="413" t="s">
        <v>2967</v>
      </c>
      <c r="Z867" s="104"/>
      <c r="AA867" s="104"/>
      <c r="AB867" s="104"/>
      <c r="AC867" s="104"/>
      <c r="AD867" s="99" t="str">
        <f t="shared" si="132"/>
        <v>INDONESIA</v>
      </c>
      <c r="AE867" s="122" t="s">
        <v>2968</v>
      </c>
      <c r="AF867" s="110" t="s">
        <v>233</v>
      </c>
      <c r="AG867" s="120" t="s">
        <v>455</v>
      </c>
      <c r="AH867" s="120"/>
      <c r="AI867" s="64" t="e">
        <f t="shared" si="124"/>
        <v>#N/A</v>
      </c>
      <c r="AJ867" s="64"/>
      <c r="AK867" s="120"/>
      <c r="AN867" s="124"/>
    </row>
    <row r="868" spans="1:53">
      <c r="B868" s="121">
        <v>825</v>
      </c>
      <c r="C868">
        <v>5</v>
      </c>
      <c r="E868">
        <v>2</v>
      </c>
      <c r="F868" s="98" t="s">
        <v>2979</v>
      </c>
      <c r="G868" s="89" t="s">
        <v>2980</v>
      </c>
      <c r="H868" s="90" t="s">
        <v>16</v>
      </c>
      <c r="I868" s="91" t="str">
        <f t="shared" si="129"/>
        <v>PEREMPUAN</v>
      </c>
      <c r="J868" s="64" t="s">
        <v>288</v>
      </c>
      <c r="K868" s="92">
        <v>30878</v>
      </c>
      <c r="L868" s="93">
        <f t="shared" ca="1" si="131"/>
        <v>35</v>
      </c>
      <c r="M868" s="64"/>
      <c r="N868" s="94" t="s">
        <v>220</v>
      </c>
      <c r="O868" s="64" t="str">
        <f t="shared" si="121"/>
        <v>ISLAM</v>
      </c>
      <c r="P868" s="64" t="s">
        <v>221</v>
      </c>
      <c r="Q868" s="64" t="s">
        <v>245</v>
      </c>
      <c r="R868" s="95">
        <v>3</v>
      </c>
      <c r="S868" s="64" t="s">
        <v>2491</v>
      </c>
      <c r="T868" s="64" t="s">
        <v>246</v>
      </c>
      <c r="U868" s="64" t="s">
        <v>2970</v>
      </c>
      <c r="V868" s="64" t="s">
        <v>2962</v>
      </c>
      <c r="W868" s="112" t="s">
        <v>2978</v>
      </c>
      <c r="X868" s="64" t="s">
        <v>2823</v>
      </c>
      <c r="Y868" s="436" t="s">
        <v>2967</v>
      </c>
      <c r="Z868" s="64"/>
      <c r="AA868" s="64"/>
      <c r="AB868" s="64"/>
      <c r="AC868" s="64"/>
      <c r="AD868" t="str">
        <f t="shared" si="132"/>
        <v>INDONESIA</v>
      </c>
      <c r="AE868" s="122" t="s">
        <v>2968</v>
      </c>
      <c r="AF868" s="122" t="s">
        <v>233</v>
      </c>
      <c r="AG868" s="111" t="s">
        <v>166</v>
      </c>
      <c r="AH868" s="111"/>
      <c r="AI868" s="64">
        <f t="shared" si="124"/>
        <v>2</v>
      </c>
      <c r="AJ868" s="64"/>
      <c r="AK868" s="111"/>
      <c r="AN868" s="124"/>
    </row>
    <row r="869" spans="1:53" s="226" customFormat="1">
      <c r="A869"/>
      <c r="B869">
        <v>826</v>
      </c>
      <c r="C869">
        <v>6</v>
      </c>
      <c r="D869">
        <v>3</v>
      </c>
      <c r="E869" s="99">
        <v>1</v>
      </c>
      <c r="F869" s="100" t="s">
        <v>2981</v>
      </c>
      <c r="G869" s="101" t="s">
        <v>2982</v>
      </c>
      <c r="H869" s="102" t="s">
        <v>23</v>
      </c>
      <c r="I869" s="103" t="str">
        <f t="shared" si="129"/>
        <v>LAKI LAKI</v>
      </c>
      <c r="J869" s="104" t="s">
        <v>733</v>
      </c>
      <c r="K869" s="105">
        <v>24329</v>
      </c>
      <c r="L869" s="106">
        <f t="shared" ca="1" si="131"/>
        <v>53</v>
      </c>
      <c r="M869" s="104" t="s">
        <v>253</v>
      </c>
      <c r="N869" s="107" t="s">
        <v>220</v>
      </c>
      <c r="O869" s="104" t="str">
        <f t="shared" si="121"/>
        <v>ISLAM</v>
      </c>
      <c r="P869" s="104" t="s">
        <v>221</v>
      </c>
      <c r="Q869" s="104" t="s">
        <v>222</v>
      </c>
      <c r="R869" s="108">
        <v>1</v>
      </c>
      <c r="S869" s="104" t="s">
        <v>256</v>
      </c>
      <c r="T869" s="104" t="s">
        <v>283</v>
      </c>
      <c r="U869" s="104" t="s">
        <v>2983</v>
      </c>
      <c r="V869" s="104" t="s">
        <v>1888</v>
      </c>
      <c r="W869" s="109" t="s">
        <v>2984</v>
      </c>
      <c r="X869" s="104" t="s">
        <v>2985</v>
      </c>
      <c r="Y869" s="436" t="s">
        <v>2967</v>
      </c>
      <c r="Z869" s="104" t="s">
        <v>22</v>
      </c>
      <c r="AA869" s="104" t="s">
        <v>229</v>
      </c>
      <c r="AB869" s="104" t="s">
        <v>230</v>
      </c>
      <c r="AC869" s="104" t="s">
        <v>231</v>
      </c>
      <c r="AD869" s="99" t="str">
        <f t="shared" si="132"/>
        <v>INDONESIA</v>
      </c>
      <c r="AE869" s="122" t="s">
        <v>2968</v>
      </c>
      <c r="AF869" s="110" t="s">
        <v>233</v>
      </c>
      <c r="AG869" s="104" t="s">
        <v>166</v>
      </c>
      <c r="AH869" s="120"/>
      <c r="AI869" s="64" t="e">
        <f t="shared" si="124"/>
        <v>#N/A</v>
      </c>
      <c r="AJ869" s="64"/>
      <c r="AK869" s="104"/>
      <c r="AL869" s="230"/>
      <c r="AM869" s="230"/>
      <c r="AN869" s="230">
        <f t="shared" si="130"/>
        <v>0</v>
      </c>
      <c r="AO869" s="232"/>
      <c r="AP869" s="232"/>
      <c r="AQ869" s="232"/>
      <c r="AR869" s="232"/>
      <c r="AS869" s="232"/>
      <c r="AT869" s="232"/>
      <c r="AU869" s="232"/>
      <c r="AV869" s="232"/>
      <c r="AW869" s="232"/>
      <c r="AX869" s="232"/>
      <c r="AY869" s="233">
        <f t="shared" si="125"/>
        <v>0</v>
      </c>
      <c r="AZ869" s="234"/>
    </row>
    <row r="870" spans="1:53">
      <c r="B870" s="121">
        <v>827</v>
      </c>
      <c r="C870">
        <v>7</v>
      </c>
      <c r="E870" s="121">
        <v>2</v>
      </c>
      <c r="F870" s="88" t="s">
        <v>2986</v>
      </c>
      <c r="G870" s="89" t="s">
        <v>2987</v>
      </c>
      <c r="H870" s="90" t="s">
        <v>16</v>
      </c>
      <c r="I870" s="91" t="str">
        <f t="shared" si="129"/>
        <v>PEREMPUAN</v>
      </c>
      <c r="J870" s="64" t="s">
        <v>733</v>
      </c>
      <c r="K870" s="92">
        <v>25376</v>
      </c>
      <c r="L870" s="93">
        <f t="shared" ca="1" si="131"/>
        <v>50</v>
      </c>
      <c r="M870" s="64" t="s">
        <v>253</v>
      </c>
      <c r="N870" s="94" t="s">
        <v>220</v>
      </c>
      <c r="O870" s="64" t="str">
        <f t="shared" si="121"/>
        <v>ISLAM</v>
      </c>
      <c r="P870" s="64" t="s">
        <v>221</v>
      </c>
      <c r="Q870" s="64" t="s">
        <v>245</v>
      </c>
      <c r="R870" s="95">
        <v>3</v>
      </c>
      <c r="S870" s="64" t="s">
        <v>256</v>
      </c>
      <c r="T870" s="64" t="s">
        <v>246</v>
      </c>
      <c r="U870" s="64" t="s">
        <v>2988</v>
      </c>
      <c r="V870" s="64" t="s">
        <v>2989</v>
      </c>
      <c r="W870" s="96" t="s">
        <v>2984</v>
      </c>
      <c r="X870" s="64" t="s">
        <v>2985</v>
      </c>
      <c r="Y870" s="436" t="s">
        <v>2967</v>
      </c>
      <c r="Z870" s="64" t="s">
        <v>22</v>
      </c>
      <c r="AA870" s="64" t="s">
        <v>229</v>
      </c>
      <c r="AB870" s="64" t="s">
        <v>230</v>
      </c>
      <c r="AC870" s="64" t="s">
        <v>231</v>
      </c>
      <c r="AD870" t="str">
        <f t="shared" si="132"/>
        <v>INDONESIA</v>
      </c>
      <c r="AE870" s="122" t="s">
        <v>2968</v>
      </c>
      <c r="AF870" s="122" t="s">
        <v>233</v>
      </c>
      <c r="AG870" s="111" t="s">
        <v>166</v>
      </c>
      <c r="AH870" s="111"/>
      <c r="AI870" s="64">
        <f t="shared" si="124"/>
        <v>2</v>
      </c>
      <c r="AJ870" s="64"/>
      <c r="AK870" s="111"/>
      <c r="AN870" s="124">
        <f t="shared" si="130"/>
        <v>0</v>
      </c>
      <c r="AY870" s="70">
        <f t="shared" si="125"/>
        <v>0</v>
      </c>
    </row>
    <row r="871" spans="1:53">
      <c r="A871" s="71"/>
      <c r="B871">
        <v>828</v>
      </c>
      <c r="C871">
        <v>8</v>
      </c>
      <c r="E871">
        <v>3</v>
      </c>
      <c r="F871" s="143" t="s">
        <v>2990</v>
      </c>
      <c r="G871" s="144" t="s">
        <v>2991</v>
      </c>
      <c r="H871" s="145" t="s">
        <v>23</v>
      </c>
      <c r="I871" s="146" t="str">
        <f t="shared" si="129"/>
        <v>LAKI LAKI</v>
      </c>
      <c r="J871" s="120" t="s">
        <v>733</v>
      </c>
      <c r="K871" s="147">
        <v>33675</v>
      </c>
      <c r="L871" s="139">
        <f t="shared" ca="1" si="131"/>
        <v>28</v>
      </c>
      <c r="M871" s="120" t="s">
        <v>253</v>
      </c>
      <c r="N871" s="133" t="s">
        <v>220</v>
      </c>
      <c r="O871" s="120" t="str">
        <f t="shared" si="121"/>
        <v>ISLAM</v>
      </c>
      <c r="P871" s="120" t="s">
        <v>254</v>
      </c>
      <c r="Q871" s="120" t="s">
        <v>255</v>
      </c>
      <c r="R871" s="148">
        <v>4</v>
      </c>
      <c r="S871" s="120" t="s">
        <v>289</v>
      </c>
      <c r="T871" s="120" t="s">
        <v>261</v>
      </c>
      <c r="U871" s="120" t="s">
        <v>2987</v>
      </c>
      <c r="V871" s="120" t="s">
        <v>2982</v>
      </c>
      <c r="W871" s="149" t="s">
        <v>2984</v>
      </c>
      <c r="X871" s="120" t="s">
        <v>2985</v>
      </c>
      <c r="Y871" s="436" t="s">
        <v>2967</v>
      </c>
      <c r="Z871" s="120" t="s">
        <v>22</v>
      </c>
      <c r="AA871" s="120" t="s">
        <v>229</v>
      </c>
      <c r="AB871" s="120" t="s">
        <v>230</v>
      </c>
      <c r="AC871" s="120" t="s">
        <v>231</v>
      </c>
      <c r="AD871" s="121" t="str">
        <f t="shared" si="132"/>
        <v>INDONESIA</v>
      </c>
      <c r="AE871" s="122" t="s">
        <v>2968</v>
      </c>
      <c r="AF871" s="122" t="s">
        <v>233</v>
      </c>
      <c r="AG871" s="142" t="s">
        <v>166</v>
      </c>
      <c r="AH871" s="142"/>
      <c r="AI871" s="64">
        <f t="shared" si="124"/>
        <v>3</v>
      </c>
      <c r="AJ871" s="64"/>
      <c r="AK871" s="142"/>
      <c r="AN871" s="124">
        <f t="shared" si="130"/>
        <v>0</v>
      </c>
      <c r="AY871" s="70">
        <f t="shared" si="125"/>
        <v>0</v>
      </c>
    </row>
    <row r="872" spans="1:53">
      <c r="B872" s="121">
        <v>829</v>
      </c>
      <c r="C872">
        <v>9</v>
      </c>
      <c r="E872" s="121">
        <v>4</v>
      </c>
      <c r="F872" s="88" t="s">
        <v>2992</v>
      </c>
      <c r="G872" s="89" t="s">
        <v>2993</v>
      </c>
      <c r="H872" s="90" t="s">
        <v>16</v>
      </c>
      <c r="I872" s="91" t="str">
        <f t="shared" si="129"/>
        <v>PEREMPUAN</v>
      </c>
      <c r="J872" s="64" t="s">
        <v>733</v>
      </c>
      <c r="K872" s="92">
        <v>35028</v>
      </c>
      <c r="L872" s="93">
        <f t="shared" ca="1" si="131"/>
        <v>24</v>
      </c>
      <c r="M872" s="64" t="s">
        <v>253</v>
      </c>
      <c r="N872" s="94" t="s">
        <v>220</v>
      </c>
      <c r="O872" s="64" t="str">
        <f t="shared" si="121"/>
        <v>ISLAM</v>
      </c>
      <c r="P872" s="64" t="s">
        <v>254</v>
      </c>
      <c r="Q872" s="64" t="s">
        <v>255</v>
      </c>
      <c r="R872" s="95">
        <v>4</v>
      </c>
      <c r="S872" s="64" t="s">
        <v>223</v>
      </c>
      <c r="T872" s="64" t="s">
        <v>266</v>
      </c>
      <c r="U872" s="64" t="s">
        <v>2987</v>
      </c>
      <c r="V872" s="64" t="s">
        <v>2985</v>
      </c>
      <c r="W872" s="96" t="s">
        <v>2984</v>
      </c>
      <c r="X872" s="64" t="s">
        <v>2985</v>
      </c>
      <c r="Y872" s="436" t="s">
        <v>2967</v>
      </c>
      <c r="Z872" s="64" t="s">
        <v>22</v>
      </c>
      <c r="AA872" s="64" t="s">
        <v>229</v>
      </c>
      <c r="AB872" s="64" t="s">
        <v>230</v>
      </c>
      <c r="AC872" s="64" t="s">
        <v>231</v>
      </c>
      <c r="AD872" t="str">
        <f t="shared" si="132"/>
        <v>INDONESIA</v>
      </c>
      <c r="AE872" s="122" t="s">
        <v>2968</v>
      </c>
      <c r="AF872" s="122" t="s">
        <v>233</v>
      </c>
      <c r="AG872" s="142" t="s">
        <v>166</v>
      </c>
      <c r="AH872" s="142"/>
      <c r="AI872" s="64">
        <f t="shared" si="124"/>
        <v>3</v>
      </c>
      <c r="AJ872" s="64"/>
      <c r="AK872" s="142"/>
      <c r="AN872" s="124">
        <f t="shared" si="130"/>
        <v>0</v>
      </c>
      <c r="AY872" s="70">
        <f t="shared" si="125"/>
        <v>0</v>
      </c>
    </row>
    <row r="873" spans="1:53" s="99" customFormat="1">
      <c r="A873"/>
      <c r="B873">
        <v>830</v>
      </c>
      <c r="C873">
        <v>10</v>
      </c>
      <c r="D873"/>
      <c r="E873">
        <v>5</v>
      </c>
      <c r="F873" s="88" t="s">
        <v>2994</v>
      </c>
      <c r="G873" s="89" t="s">
        <v>726</v>
      </c>
      <c r="H873" s="90" t="s">
        <v>23</v>
      </c>
      <c r="I873" s="91" t="str">
        <f t="shared" si="129"/>
        <v>LAKI LAKI</v>
      </c>
      <c r="J873" s="64" t="s">
        <v>733</v>
      </c>
      <c r="K873" s="92">
        <v>36340</v>
      </c>
      <c r="L873" s="93">
        <f t="shared" ca="1" si="131"/>
        <v>20</v>
      </c>
      <c r="M873" s="64" t="s">
        <v>253</v>
      </c>
      <c r="N873" s="94" t="s">
        <v>220</v>
      </c>
      <c r="O873" s="64" t="str">
        <f t="shared" si="121"/>
        <v>ISLAM</v>
      </c>
      <c r="P873" s="64" t="s">
        <v>254</v>
      </c>
      <c r="Q873" s="64" t="s">
        <v>255</v>
      </c>
      <c r="R873" s="95">
        <v>4</v>
      </c>
      <c r="S873" s="64" t="s">
        <v>289</v>
      </c>
      <c r="T873" s="64" t="s">
        <v>266</v>
      </c>
      <c r="U873" s="64" t="s">
        <v>2987</v>
      </c>
      <c r="V873" s="64" t="s">
        <v>2985</v>
      </c>
      <c r="W873" s="96" t="s">
        <v>2984</v>
      </c>
      <c r="X873" s="64" t="s">
        <v>2985</v>
      </c>
      <c r="Y873" s="436" t="s">
        <v>2967</v>
      </c>
      <c r="Z873" s="64" t="s">
        <v>22</v>
      </c>
      <c r="AA873" s="64" t="s">
        <v>229</v>
      </c>
      <c r="AB873" s="64" t="s">
        <v>230</v>
      </c>
      <c r="AC873" s="64" t="s">
        <v>231</v>
      </c>
      <c r="AD873" t="str">
        <f t="shared" si="132"/>
        <v>INDONESIA</v>
      </c>
      <c r="AE873" s="122" t="s">
        <v>2968</v>
      </c>
      <c r="AF873" s="122" t="s">
        <v>233</v>
      </c>
      <c r="AG873" s="120" t="s">
        <v>166</v>
      </c>
      <c r="AH873" s="120"/>
      <c r="AI873" s="64">
        <f t="shared" si="124"/>
        <v>3</v>
      </c>
      <c r="AJ873" s="64"/>
      <c r="AK873" s="104"/>
      <c r="AL873" s="124"/>
      <c r="AM873" s="124"/>
      <c r="AN873" s="124">
        <f t="shared" si="130"/>
        <v>0</v>
      </c>
      <c r="AO873" s="125"/>
      <c r="AP873" s="125"/>
      <c r="AQ873" s="125"/>
      <c r="AR873" s="125"/>
      <c r="AS873" s="125"/>
      <c r="AT873" s="125"/>
      <c r="AU873" s="125"/>
      <c r="AV873" s="125"/>
      <c r="AW873" s="125"/>
      <c r="AX873" s="125"/>
      <c r="AY873" s="70">
        <f t="shared" si="125"/>
        <v>0</v>
      </c>
      <c r="AZ873" s="71"/>
    </row>
    <row r="874" spans="1:53">
      <c r="B874" s="121">
        <v>831</v>
      </c>
      <c r="C874">
        <v>11</v>
      </c>
      <c r="D874">
        <v>4</v>
      </c>
      <c r="E874" s="99">
        <v>1</v>
      </c>
      <c r="F874" s="100" t="s">
        <v>2995</v>
      </c>
      <c r="G874" s="101" t="s">
        <v>2996</v>
      </c>
      <c r="H874" s="102" t="s">
        <v>23</v>
      </c>
      <c r="I874" s="103" t="str">
        <f t="shared" si="129"/>
        <v>LAKI LAKI</v>
      </c>
      <c r="J874" s="104" t="s">
        <v>452</v>
      </c>
      <c r="K874" s="105">
        <v>22875</v>
      </c>
      <c r="L874" s="106">
        <f t="shared" ca="1" si="131"/>
        <v>57</v>
      </c>
      <c r="M874" s="104" t="s">
        <v>253</v>
      </c>
      <c r="N874" s="107" t="s">
        <v>220</v>
      </c>
      <c r="O874" s="104" t="str">
        <f t="shared" si="121"/>
        <v>ISLAM</v>
      </c>
      <c r="P874" s="104" t="s">
        <v>221</v>
      </c>
      <c r="Q874" s="104" t="s">
        <v>222</v>
      </c>
      <c r="R874" s="108">
        <v>1</v>
      </c>
      <c r="S874" s="104" t="s">
        <v>256</v>
      </c>
      <c r="T874" s="104" t="s">
        <v>428</v>
      </c>
      <c r="U874" s="104" t="s">
        <v>2997</v>
      </c>
      <c r="V874" s="104" t="s">
        <v>2998</v>
      </c>
      <c r="W874" s="109" t="s">
        <v>2999</v>
      </c>
      <c r="X874" s="104" t="s">
        <v>2996</v>
      </c>
      <c r="Y874" s="436" t="s">
        <v>2967</v>
      </c>
      <c r="Z874" s="104" t="s">
        <v>22</v>
      </c>
      <c r="AA874" s="104" t="s">
        <v>229</v>
      </c>
      <c r="AB874" s="104" t="s">
        <v>230</v>
      </c>
      <c r="AC874" s="104" t="s">
        <v>231</v>
      </c>
      <c r="AD874" s="99" t="str">
        <f t="shared" si="132"/>
        <v>INDONESIA</v>
      </c>
      <c r="AE874" s="122" t="s">
        <v>2968</v>
      </c>
      <c r="AF874" s="110" t="s">
        <v>233</v>
      </c>
      <c r="AG874" s="142" t="s">
        <v>455</v>
      </c>
      <c r="AH874" s="142"/>
      <c r="AI874" s="64" t="e">
        <f t="shared" si="124"/>
        <v>#N/A</v>
      </c>
      <c r="AJ874" s="64"/>
      <c r="AK874" s="142"/>
      <c r="AN874" s="124">
        <f t="shared" si="130"/>
        <v>0</v>
      </c>
      <c r="AY874" s="70">
        <f t="shared" si="125"/>
        <v>0</v>
      </c>
    </row>
    <row r="875" spans="1:53">
      <c r="A875" s="121"/>
      <c r="B875">
        <v>832</v>
      </c>
      <c r="C875">
        <v>12</v>
      </c>
      <c r="E875" s="121">
        <v>2</v>
      </c>
      <c r="F875" s="88" t="s">
        <v>3000</v>
      </c>
      <c r="G875" s="89" t="s">
        <v>3001</v>
      </c>
      <c r="H875" s="90" t="s">
        <v>16</v>
      </c>
      <c r="I875" s="91" t="str">
        <f t="shared" si="129"/>
        <v>PEREMPUAN</v>
      </c>
      <c r="J875" s="64" t="s">
        <v>452</v>
      </c>
      <c r="K875" s="92">
        <v>24936</v>
      </c>
      <c r="L875" s="93">
        <f t="shared" ca="1" si="131"/>
        <v>52</v>
      </c>
      <c r="M875" s="64" t="s">
        <v>253</v>
      </c>
      <c r="N875" s="94" t="s">
        <v>220</v>
      </c>
      <c r="O875" s="64" t="str">
        <f t="shared" si="121"/>
        <v>ISLAM</v>
      </c>
      <c r="P875" s="64" t="s">
        <v>221</v>
      </c>
      <c r="Q875" s="64" t="s">
        <v>245</v>
      </c>
      <c r="R875" s="95">
        <v>3</v>
      </c>
      <c r="S875" s="64" t="s">
        <v>256</v>
      </c>
      <c r="T875" s="64" t="s">
        <v>246</v>
      </c>
      <c r="U875" s="64" t="s">
        <v>3002</v>
      </c>
      <c r="V875" s="64" t="s">
        <v>3003</v>
      </c>
      <c r="W875" s="96" t="s">
        <v>2999</v>
      </c>
      <c r="X875" s="64" t="s">
        <v>2996</v>
      </c>
      <c r="Y875" s="436" t="s">
        <v>2967</v>
      </c>
      <c r="Z875" s="64" t="s">
        <v>22</v>
      </c>
      <c r="AA875" s="64" t="s">
        <v>229</v>
      </c>
      <c r="AB875" s="64" t="s">
        <v>230</v>
      </c>
      <c r="AC875" s="64" t="s">
        <v>231</v>
      </c>
      <c r="AD875" t="str">
        <f t="shared" si="132"/>
        <v>INDONESIA</v>
      </c>
      <c r="AE875" s="122" t="s">
        <v>2968</v>
      </c>
      <c r="AF875" s="122" t="s">
        <v>233</v>
      </c>
      <c r="AG875" s="142" t="s">
        <v>455</v>
      </c>
      <c r="AH875" s="142"/>
      <c r="AI875" s="64">
        <f t="shared" si="124"/>
        <v>2</v>
      </c>
      <c r="AJ875" s="64"/>
      <c r="AK875" s="142"/>
      <c r="AL875" s="207"/>
      <c r="AM875" s="207"/>
      <c r="AN875" s="124">
        <f t="shared" si="130"/>
        <v>0</v>
      </c>
      <c r="AO875" s="239"/>
      <c r="AP875" s="239"/>
      <c r="AQ875" s="239"/>
      <c r="AR875" s="239"/>
      <c r="AS875" s="239"/>
      <c r="AT875" s="239"/>
      <c r="AU875" s="239"/>
      <c r="AV875" s="239"/>
      <c r="AW875" s="239"/>
      <c r="AX875" s="239"/>
      <c r="AY875" s="239">
        <f t="shared" si="125"/>
        <v>0</v>
      </c>
      <c r="BA875" s="121"/>
    </row>
    <row r="876" spans="1:53">
      <c r="B876" s="121">
        <v>833</v>
      </c>
      <c r="C876">
        <v>13</v>
      </c>
      <c r="E876" s="71">
        <v>3</v>
      </c>
      <c r="F876" s="143" t="s">
        <v>3004</v>
      </c>
      <c r="G876" s="144" t="s">
        <v>2049</v>
      </c>
      <c r="H876" s="145" t="s">
        <v>16</v>
      </c>
      <c r="I876" s="146" t="str">
        <f>IF(H876="L","LAKI LAKI",IF(H876="P","PEREMPUAN",""))</f>
        <v>PEREMPUAN</v>
      </c>
      <c r="J876" s="120" t="s">
        <v>230</v>
      </c>
      <c r="K876" s="147">
        <v>36640</v>
      </c>
      <c r="L876" s="139">
        <f t="shared" ca="1" si="131"/>
        <v>19</v>
      </c>
      <c r="M876" s="120" t="s">
        <v>253</v>
      </c>
      <c r="N876" s="133" t="s">
        <v>220</v>
      </c>
      <c r="O876" s="120" t="str">
        <f>IF(N876="1","ISLAM",IF(N876="2","KRISTEN",""))</f>
        <v>ISLAM</v>
      </c>
      <c r="P876" s="120" t="s">
        <v>254</v>
      </c>
      <c r="Q876" s="120" t="s">
        <v>255</v>
      </c>
      <c r="R876" s="148">
        <v>4</v>
      </c>
      <c r="S876" s="120" t="s">
        <v>348</v>
      </c>
      <c r="T876" s="120" t="s">
        <v>266</v>
      </c>
      <c r="U876" s="120" t="s">
        <v>3001</v>
      </c>
      <c r="V876" s="120" t="s">
        <v>2996</v>
      </c>
      <c r="W876" s="149" t="s">
        <v>2999</v>
      </c>
      <c r="X876" s="120" t="s">
        <v>2996</v>
      </c>
      <c r="Y876" s="436" t="s">
        <v>2967</v>
      </c>
      <c r="Z876" s="120" t="s">
        <v>22</v>
      </c>
      <c r="AA876" s="120" t="s">
        <v>229</v>
      </c>
      <c r="AB876" s="120" t="s">
        <v>230</v>
      </c>
      <c r="AC876" s="120" t="s">
        <v>231</v>
      </c>
      <c r="AD876" s="121" t="str">
        <f>IF(H876="L","INDONESIA",IF(H876="P","INDONESIA",""))</f>
        <v>INDONESIA</v>
      </c>
      <c r="AE876" s="122" t="s">
        <v>2968</v>
      </c>
      <c r="AF876" s="122" t="s">
        <v>233</v>
      </c>
      <c r="AG876" s="142" t="s">
        <v>455</v>
      </c>
      <c r="AH876" s="142"/>
      <c r="AI876" s="64">
        <f t="shared" si="124"/>
        <v>3</v>
      </c>
      <c r="AJ876" s="64"/>
      <c r="AK876" s="142"/>
      <c r="AL876" s="207"/>
      <c r="AM876" s="207"/>
      <c r="AN876" s="124"/>
      <c r="AO876" s="239"/>
      <c r="AP876" s="239"/>
      <c r="AQ876" s="239"/>
      <c r="AR876" s="239"/>
      <c r="AS876" s="239"/>
      <c r="AT876" s="239"/>
      <c r="AU876" s="239"/>
      <c r="AV876" s="239"/>
      <c r="AW876" s="239"/>
      <c r="AX876" s="239"/>
      <c r="AY876" s="239"/>
      <c r="BA876" s="121"/>
    </row>
    <row r="877" spans="1:53">
      <c r="B877">
        <v>834</v>
      </c>
      <c r="C877">
        <v>14</v>
      </c>
      <c r="D877">
        <v>5</v>
      </c>
      <c r="E877" s="99">
        <v>1</v>
      </c>
      <c r="F877" s="100" t="s">
        <v>3005</v>
      </c>
      <c r="G877" s="101" t="s">
        <v>3006</v>
      </c>
      <c r="H877" s="102" t="s">
        <v>23</v>
      </c>
      <c r="I877" s="103" t="str">
        <f t="shared" si="129"/>
        <v>LAKI LAKI</v>
      </c>
      <c r="J877" s="104" t="s">
        <v>452</v>
      </c>
      <c r="K877" s="105">
        <v>33282</v>
      </c>
      <c r="L877" s="106">
        <f t="shared" ca="1" si="131"/>
        <v>29</v>
      </c>
      <c r="M877" s="104" t="s">
        <v>253</v>
      </c>
      <c r="N877" s="107" t="s">
        <v>220</v>
      </c>
      <c r="O877" s="104" t="str">
        <f t="shared" si="121"/>
        <v>ISLAM</v>
      </c>
      <c r="P877" s="104" t="s">
        <v>221</v>
      </c>
      <c r="Q877" s="104" t="s">
        <v>222</v>
      </c>
      <c r="R877" s="108">
        <v>1</v>
      </c>
      <c r="S877" s="104" t="s">
        <v>289</v>
      </c>
      <c r="T877" s="104" t="s">
        <v>283</v>
      </c>
      <c r="U877" s="104" t="s">
        <v>3001</v>
      </c>
      <c r="V877" s="104" t="s">
        <v>2996</v>
      </c>
      <c r="W877" s="112" t="s">
        <v>3007</v>
      </c>
      <c r="X877" s="104" t="s">
        <v>3006</v>
      </c>
      <c r="Y877" s="436" t="s">
        <v>2967</v>
      </c>
      <c r="Z877" s="104" t="s">
        <v>22</v>
      </c>
      <c r="AA877" s="104" t="s">
        <v>229</v>
      </c>
      <c r="AB877" s="104" t="s">
        <v>230</v>
      </c>
      <c r="AC877" s="104" t="s">
        <v>231</v>
      </c>
      <c r="AD877" s="99" t="str">
        <f t="shared" si="132"/>
        <v>INDONESIA</v>
      </c>
      <c r="AE877" s="122" t="s">
        <v>2968</v>
      </c>
      <c r="AF877" s="110" t="s">
        <v>233</v>
      </c>
      <c r="AG877" s="142" t="s">
        <v>455</v>
      </c>
      <c r="AH877" s="142"/>
      <c r="AI877" s="64" t="e">
        <f t="shared" si="124"/>
        <v>#N/A</v>
      </c>
      <c r="AJ877" s="64"/>
      <c r="AK877" s="142"/>
      <c r="AN877" s="124">
        <f t="shared" si="130"/>
        <v>0</v>
      </c>
      <c r="AY877" s="70">
        <f t="shared" si="125"/>
        <v>0</v>
      </c>
    </row>
    <row r="878" spans="1:53">
      <c r="B878" s="121">
        <v>835</v>
      </c>
      <c r="C878">
        <v>15</v>
      </c>
      <c r="E878" s="71">
        <v>2</v>
      </c>
      <c r="F878" s="193" t="s">
        <v>3008</v>
      </c>
      <c r="G878" s="144" t="s">
        <v>3009</v>
      </c>
      <c r="H878" s="145" t="s">
        <v>16</v>
      </c>
      <c r="I878" s="146" t="str">
        <f t="shared" si="129"/>
        <v>PEREMPUAN</v>
      </c>
      <c r="J878" s="111" t="s">
        <v>3010</v>
      </c>
      <c r="K878" s="147">
        <v>34902</v>
      </c>
      <c r="L878" s="139">
        <f t="shared" ca="1" si="131"/>
        <v>24</v>
      </c>
      <c r="M878" s="120"/>
      <c r="N878" s="181" t="s">
        <v>220</v>
      </c>
      <c r="O878" s="120" t="str">
        <f t="shared" si="121"/>
        <v>ISLAM</v>
      </c>
      <c r="P878" s="111" t="s">
        <v>221</v>
      </c>
      <c r="Q878" s="111" t="s">
        <v>245</v>
      </c>
      <c r="R878" s="148">
        <v>3</v>
      </c>
      <c r="S878" s="111" t="s">
        <v>289</v>
      </c>
      <c r="T878" s="111" t="s">
        <v>246</v>
      </c>
      <c r="U878" s="111" t="s">
        <v>356</v>
      </c>
      <c r="V878" s="111" t="s">
        <v>3011</v>
      </c>
      <c r="W878" s="119" t="s">
        <v>3007</v>
      </c>
      <c r="X878" s="120" t="s">
        <v>3006</v>
      </c>
      <c r="Y878" s="436" t="s">
        <v>2967</v>
      </c>
      <c r="Z878" s="120"/>
      <c r="AA878" s="120"/>
      <c r="AB878" s="120"/>
      <c r="AC878" s="120"/>
      <c r="AD878" s="121" t="str">
        <f t="shared" si="132"/>
        <v>INDONESIA</v>
      </c>
      <c r="AE878" s="122" t="s">
        <v>2968</v>
      </c>
      <c r="AF878" s="122" t="s">
        <v>233</v>
      </c>
      <c r="AG878" s="111" t="s">
        <v>166</v>
      </c>
      <c r="AH878" s="111"/>
      <c r="AI878" s="64">
        <f t="shared" si="124"/>
        <v>2</v>
      </c>
      <c r="AJ878" s="64"/>
      <c r="AK878" s="111"/>
      <c r="AN878" s="124"/>
    </row>
    <row r="879" spans="1:53">
      <c r="B879">
        <v>836</v>
      </c>
      <c r="C879">
        <v>16</v>
      </c>
      <c r="E879" s="71">
        <v>3</v>
      </c>
      <c r="F879" s="193" t="s">
        <v>3012</v>
      </c>
      <c r="G879" s="144" t="s">
        <v>3013</v>
      </c>
      <c r="H879" s="145" t="s">
        <v>16</v>
      </c>
      <c r="I879" s="146" t="str">
        <f t="shared" si="129"/>
        <v>PEREMPUAN</v>
      </c>
      <c r="J879" s="111" t="s">
        <v>1227</v>
      </c>
      <c r="K879" s="147">
        <v>42301</v>
      </c>
      <c r="L879" s="139">
        <f t="shared" ca="1" si="131"/>
        <v>4</v>
      </c>
      <c r="M879" s="120"/>
      <c r="N879" s="181" t="s">
        <v>220</v>
      </c>
      <c r="O879" s="120" t="str">
        <f t="shared" si="121"/>
        <v>ISLAM</v>
      </c>
      <c r="P879" s="111" t="s">
        <v>254</v>
      </c>
      <c r="Q879" s="111" t="s">
        <v>255</v>
      </c>
      <c r="R879" s="148">
        <v>4</v>
      </c>
      <c r="S879" s="111" t="s">
        <v>265</v>
      </c>
      <c r="T879" s="111" t="s">
        <v>270</v>
      </c>
      <c r="U879" s="111" t="s">
        <v>3009</v>
      </c>
      <c r="V879" s="111" t="s">
        <v>3006</v>
      </c>
      <c r="W879" s="119" t="s">
        <v>3007</v>
      </c>
      <c r="X879" s="120" t="s">
        <v>3006</v>
      </c>
      <c r="Y879" s="436" t="s">
        <v>2967</v>
      </c>
      <c r="Z879" s="120"/>
      <c r="AA879" s="120"/>
      <c r="AB879" s="120"/>
      <c r="AC879" s="120"/>
      <c r="AD879" s="71" t="str">
        <f t="shared" si="132"/>
        <v>INDONESIA</v>
      </c>
      <c r="AE879" s="122" t="s">
        <v>2968</v>
      </c>
      <c r="AF879" s="122" t="s">
        <v>233</v>
      </c>
      <c r="AG879" s="111" t="s">
        <v>455</v>
      </c>
      <c r="AH879" s="111"/>
      <c r="AI879" s="64">
        <f t="shared" si="124"/>
        <v>3</v>
      </c>
      <c r="AJ879" s="64"/>
      <c r="AK879" s="111"/>
      <c r="AN879" s="124"/>
    </row>
    <row r="880" spans="1:53" s="99" customFormat="1">
      <c r="A880"/>
      <c r="B880" s="121">
        <v>837</v>
      </c>
      <c r="C880">
        <v>17</v>
      </c>
      <c r="D880">
        <v>6</v>
      </c>
      <c r="E880" s="99">
        <v>1</v>
      </c>
      <c r="F880" s="100" t="s">
        <v>3014</v>
      </c>
      <c r="G880" s="101" t="s">
        <v>3015</v>
      </c>
      <c r="H880" s="102" t="s">
        <v>23</v>
      </c>
      <c r="I880" s="103" t="str">
        <f t="shared" si="129"/>
        <v>LAKI LAKI</v>
      </c>
      <c r="J880" s="104" t="s">
        <v>970</v>
      </c>
      <c r="K880" s="105">
        <v>21715</v>
      </c>
      <c r="L880" s="106">
        <f t="shared" ca="1" si="131"/>
        <v>60</v>
      </c>
      <c r="M880" s="104" t="s">
        <v>253</v>
      </c>
      <c r="N880" s="107" t="s">
        <v>220</v>
      </c>
      <c r="O880" s="104" t="str">
        <f t="shared" si="121"/>
        <v>ISLAM</v>
      </c>
      <c r="P880" s="104" t="s">
        <v>221</v>
      </c>
      <c r="Q880" s="104" t="s">
        <v>222</v>
      </c>
      <c r="R880" s="108">
        <v>1</v>
      </c>
      <c r="S880" s="104" t="s">
        <v>289</v>
      </c>
      <c r="T880" s="104" t="s">
        <v>283</v>
      </c>
      <c r="U880" s="104" t="s">
        <v>3016</v>
      </c>
      <c r="V880" s="104" t="s">
        <v>3017</v>
      </c>
      <c r="W880" s="109" t="s">
        <v>3018</v>
      </c>
      <c r="X880" s="104" t="s">
        <v>3019</v>
      </c>
      <c r="Y880" s="436" t="s">
        <v>2967</v>
      </c>
      <c r="Z880" s="104" t="s">
        <v>22</v>
      </c>
      <c r="AA880" s="104" t="s">
        <v>229</v>
      </c>
      <c r="AB880" s="104" t="s">
        <v>230</v>
      </c>
      <c r="AC880" s="104" t="s">
        <v>231</v>
      </c>
      <c r="AD880" s="99" t="str">
        <f t="shared" si="132"/>
        <v>INDONESIA</v>
      </c>
      <c r="AE880" s="122" t="s">
        <v>2968</v>
      </c>
      <c r="AF880" s="110" t="s">
        <v>233</v>
      </c>
      <c r="AG880" s="104" t="s">
        <v>166</v>
      </c>
      <c r="AH880" s="120"/>
      <c r="AI880" s="64" t="e">
        <f t="shared" si="124"/>
        <v>#N/A</v>
      </c>
      <c r="AJ880" s="64"/>
      <c r="AK880" s="104"/>
      <c r="AL880" s="124"/>
      <c r="AM880" s="124"/>
      <c r="AN880" s="124">
        <f t="shared" si="130"/>
        <v>0</v>
      </c>
      <c r="AO880" s="125"/>
      <c r="AP880" s="125"/>
      <c r="AQ880" s="125"/>
      <c r="AR880" s="125"/>
      <c r="AS880" s="125"/>
      <c r="AT880" s="125"/>
      <c r="AU880" s="125"/>
      <c r="AV880" s="125"/>
      <c r="AW880" s="125"/>
      <c r="AX880" s="125"/>
      <c r="AY880" s="70">
        <f t="shared" si="125"/>
        <v>0</v>
      </c>
      <c r="AZ880" s="71"/>
    </row>
    <row r="881" spans="1:53">
      <c r="B881">
        <v>838</v>
      </c>
      <c r="C881">
        <v>18</v>
      </c>
      <c r="E881" s="121">
        <v>2</v>
      </c>
      <c r="F881" s="88" t="s">
        <v>3020</v>
      </c>
      <c r="G881" s="89" t="s">
        <v>3021</v>
      </c>
      <c r="H881" s="90" t="s">
        <v>16</v>
      </c>
      <c r="I881" s="91" t="str">
        <f t="shared" si="129"/>
        <v>PEREMPUAN</v>
      </c>
      <c r="J881" s="64" t="s">
        <v>970</v>
      </c>
      <c r="K881" s="92">
        <v>23548</v>
      </c>
      <c r="L881" s="93">
        <f t="shared" ca="1" si="131"/>
        <v>55</v>
      </c>
      <c r="M881" s="64" t="s">
        <v>253</v>
      </c>
      <c r="N881" s="94" t="s">
        <v>220</v>
      </c>
      <c r="O881" s="64" t="str">
        <f t="shared" si="121"/>
        <v>ISLAM</v>
      </c>
      <c r="P881" s="64" t="s">
        <v>221</v>
      </c>
      <c r="Q881" s="64" t="s">
        <v>245</v>
      </c>
      <c r="R881" s="95">
        <v>3</v>
      </c>
      <c r="S881" s="64" t="s">
        <v>289</v>
      </c>
      <c r="T881" s="64" t="s">
        <v>246</v>
      </c>
      <c r="U881" s="64" t="s">
        <v>1953</v>
      </c>
      <c r="V881" s="64" t="s">
        <v>2584</v>
      </c>
      <c r="W881" s="96" t="s">
        <v>3018</v>
      </c>
      <c r="X881" s="64" t="s">
        <v>3019</v>
      </c>
      <c r="Y881" s="436" t="s">
        <v>2967</v>
      </c>
      <c r="Z881" s="64" t="s">
        <v>22</v>
      </c>
      <c r="AA881" s="64" t="s">
        <v>229</v>
      </c>
      <c r="AB881" s="64" t="s">
        <v>230</v>
      </c>
      <c r="AC881" s="64" t="s">
        <v>231</v>
      </c>
      <c r="AD881" t="str">
        <f t="shared" si="132"/>
        <v>INDONESIA</v>
      </c>
      <c r="AE881" s="122" t="s">
        <v>2968</v>
      </c>
      <c r="AF881" s="122" t="s">
        <v>233</v>
      </c>
      <c r="AG881" s="111" t="s">
        <v>166</v>
      </c>
      <c r="AH881" s="111"/>
      <c r="AI881" s="64">
        <f t="shared" si="124"/>
        <v>2</v>
      </c>
      <c r="AJ881" s="64"/>
      <c r="AK881" s="111"/>
      <c r="AN881" s="124">
        <f t="shared" si="130"/>
        <v>0</v>
      </c>
      <c r="AY881" s="70">
        <f t="shared" si="125"/>
        <v>0</v>
      </c>
    </row>
    <row r="882" spans="1:53">
      <c r="A882" s="121"/>
      <c r="B882" s="121">
        <v>839</v>
      </c>
      <c r="C882">
        <v>19</v>
      </c>
      <c r="E882">
        <v>3</v>
      </c>
      <c r="F882" s="88" t="s">
        <v>3022</v>
      </c>
      <c r="G882" s="89" t="s">
        <v>3023</v>
      </c>
      <c r="H882" s="90" t="s">
        <v>23</v>
      </c>
      <c r="I882" s="91" t="str">
        <f t="shared" si="129"/>
        <v>LAKI LAKI</v>
      </c>
      <c r="J882" s="64" t="s">
        <v>970</v>
      </c>
      <c r="K882" s="92">
        <v>31378</v>
      </c>
      <c r="L882" s="93">
        <f t="shared" ca="1" si="131"/>
        <v>34</v>
      </c>
      <c r="M882" s="64" t="s">
        <v>253</v>
      </c>
      <c r="N882" s="94" t="s">
        <v>220</v>
      </c>
      <c r="O882" s="64" t="str">
        <f t="shared" si="121"/>
        <v>ISLAM</v>
      </c>
      <c r="P882" s="64" t="s">
        <v>221</v>
      </c>
      <c r="Q882" s="64" t="s">
        <v>255</v>
      </c>
      <c r="R882" s="95">
        <v>4</v>
      </c>
      <c r="S882" s="64" t="s">
        <v>289</v>
      </c>
      <c r="T882" s="64" t="s">
        <v>283</v>
      </c>
      <c r="U882" s="64" t="s">
        <v>3021</v>
      </c>
      <c r="V882" s="64" t="s">
        <v>3019</v>
      </c>
      <c r="W882" s="96" t="s">
        <v>3018</v>
      </c>
      <c r="X882" s="64" t="s">
        <v>3019</v>
      </c>
      <c r="Y882" s="436" t="s">
        <v>2967</v>
      </c>
      <c r="Z882" s="64" t="s">
        <v>22</v>
      </c>
      <c r="AA882" s="64" t="s">
        <v>229</v>
      </c>
      <c r="AB882" s="64" t="s">
        <v>230</v>
      </c>
      <c r="AC882" s="64" t="s">
        <v>231</v>
      </c>
      <c r="AD882" t="str">
        <f t="shared" si="132"/>
        <v>INDONESIA</v>
      </c>
      <c r="AE882" s="122" t="s">
        <v>2968</v>
      </c>
      <c r="AF882" s="122" t="s">
        <v>233</v>
      </c>
      <c r="AG882" s="111" t="s">
        <v>166</v>
      </c>
      <c r="AH882" s="111"/>
      <c r="AI882" s="64">
        <f t="shared" si="124"/>
        <v>3</v>
      </c>
      <c r="AJ882" s="64"/>
      <c r="AK882" s="111"/>
      <c r="AN882" s="124">
        <f t="shared" si="130"/>
        <v>0</v>
      </c>
      <c r="AY882" s="70">
        <f t="shared" si="125"/>
        <v>0</v>
      </c>
    </row>
    <row r="883" spans="1:53" s="99" customFormat="1">
      <c r="A883"/>
      <c r="B883">
        <v>840</v>
      </c>
      <c r="C883">
        <v>20</v>
      </c>
      <c r="D883"/>
      <c r="E883">
        <v>4</v>
      </c>
      <c r="F883" s="88" t="s">
        <v>3024</v>
      </c>
      <c r="G883" s="89" t="s">
        <v>3025</v>
      </c>
      <c r="H883" s="90" t="s">
        <v>16</v>
      </c>
      <c r="I883" s="91" t="str">
        <f t="shared" si="129"/>
        <v>PEREMPUAN</v>
      </c>
      <c r="J883" s="64" t="s">
        <v>230</v>
      </c>
      <c r="K883" s="92">
        <v>36113</v>
      </c>
      <c r="L883" s="93">
        <f t="shared" ca="1" si="131"/>
        <v>21</v>
      </c>
      <c r="M883" s="64" t="s">
        <v>253</v>
      </c>
      <c r="N883" s="94" t="s">
        <v>220</v>
      </c>
      <c r="O883" s="64" t="str">
        <f t="shared" si="121"/>
        <v>ISLAM</v>
      </c>
      <c r="P883" s="64" t="s">
        <v>254</v>
      </c>
      <c r="Q883" s="64" t="s">
        <v>255</v>
      </c>
      <c r="R883" s="95">
        <v>4</v>
      </c>
      <c r="S883" s="64" t="s">
        <v>348</v>
      </c>
      <c r="T883" s="64" t="s">
        <v>266</v>
      </c>
      <c r="U883" s="64" t="s">
        <v>3021</v>
      </c>
      <c r="V883" s="64" t="s">
        <v>3019</v>
      </c>
      <c r="W883" s="96" t="s">
        <v>3018</v>
      </c>
      <c r="X883" s="64" t="s">
        <v>3019</v>
      </c>
      <c r="Y883" s="436" t="s">
        <v>2967</v>
      </c>
      <c r="Z883" s="64" t="s">
        <v>22</v>
      </c>
      <c r="AA883" s="64" t="s">
        <v>229</v>
      </c>
      <c r="AB883" s="64" t="s">
        <v>230</v>
      </c>
      <c r="AC883" s="64" t="s">
        <v>231</v>
      </c>
      <c r="AD883" t="str">
        <f t="shared" si="132"/>
        <v>INDONESIA</v>
      </c>
      <c r="AE883" s="122" t="s">
        <v>2968</v>
      </c>
      <c r="AF883" s="122" t="s">
        <v>233</v>
      </c>
      <c r="AG883" s="120" t="s">
        <v>166</v>
      </c>
      <c r="AH883" s="120"/>
      <c r="AI883" s="64">
        <f t="shared" si="124"/>
        <v>3</v>
      </c>
      <c r="AJ883" s="64"/>
      <c r="AK883" s="104"/>
      <c r="AL883" s="124"/>
      <c r="AM883" s="124"/>
      <c r="AN883" s="124">
        <f t="shared" si="130"/>
        <v>0</v>
      </c>
      <c r="AO883" s="125"/>
      <c r="AP883" s="125"/>
      <c r="AQ883" s="125"/>
      <c r="AR883" s="125"/>
      <c r="AS883" s="125"/>
      <c r="AT883" s="125"/>
      <c r="AU883" s="125"/>
      <c r="AV883" s="125"/>
      <c r="AW883" s="125"/>
      <c r="AX883" s="125"/>
      <c r="AY883" s="70">
        <f t="shared" si="125"/>
        <v>0</v>
      </c>
      <c r="AZ883" s="71"/>
    </row>
    <row r="884" spans="1:53">
      <c r="B884" s="121">
        <v>841</v>
      </c>
      <c r="C884">
        <v>21</v>
      </c>
      <c r="D884">
        <v>7</v>
      </c>
      <c r="E884" s="99">
        <v>1</v>
      </c>
      <c r="F884" s="100" t="s">
        <v>3026</v>
      </c>
      <c r="G884" s="101" t="s">
        <v>3027</v>
      </c>
      <c r="H884" s="102" t="s">
        <v>23</v>
      </c>
      <c r="I884" s="103" t="str">
        <f t="shared" si="129"/>
        <v>LAKI LAKI</v>
      </c>
      <c r="J884" s="104" t="s">
        <v>1500</v>
      </c>
      <c r="K884" s="105">
        <v>22262</v>
      </c>
      <c r="L884" s="106">
        <f t="shared" ca="1" si="131"/>
        <v>59</v>
      </c>
      <c r="M884" s="104" t="s">
        <v>253</v>
      </c>
      <c r="N884" s="107" t="s">
        <v>220</v>
      </c>
      <c r="O884" s="104" t="str">
        <f t="shared" si="121"/>
        <v>ISLAM</v>
      </c>
      <c r="P884" s="104" t="s">
        <v>221</v>
      </c>
      <c r="Q884" s="104" t="s">
        <v>222</v>
      </c>
      <c r="R884" s="108">
        <v>1</v>
      </c>
      <c r="S884" s="104" t="s">
        <v>256</v>
      </c>
      <c r="T884" s="104" t="s">
        <v>2169</v>
      </c>
      <c r="U884" s="104" t="s">
        <v>3028</v>
      </c>
      <c r="V884" s="104" t="s">
        <v>3029</v>
      </c>
      <c r="W884" s="109" t="s">
        <v>3030</v>
      </c>
      <c r="X884" s="104" t="s">
        <v>3027</v>
      </c>
      <c r="Y884" s="436" t="s">
        <v>2967</v>
      </c>
      <c r="Z884" s="104" t="s">
        <v>22</v>
      </c>
      <c r="AA884" s="104" t="s">
        <v>229</v>
      </c>
      <c r="AB884" s="104" t="s">
        <v>230</v>
      </c>
      <c r="AC884" s="104" t="s">
        <v>231</v>
      </c>
      <c r="AD884" s="99" t="str">
        <f t="shared" si="132"/>
        <v>INDONESIA</v>
      </c>
      <c r="AE884" s="122" t="s">
        <v>2968</v>
      </c>
      <c r="AF884" s="122" t="s">
        <v>233</v>
      </c>
      <c r="AG884" s="142" t="s">
        <v>166</v>
      </c>
      <c r="AH884" s="142"/>
      <c r="AI884" s="64" t="e">
        <f t="shared" si="124"/>
        <v>#N/A</v>
      </c>
      <c r="AJ884" s="64"/>
      <c r="AK884" s="142"/>
      <c r="AN884" s="124">
        <f t="shared" si="130"/>
        <v>0</v>
      </c>
      <c r="AY884" s="70">
        <f t="shared" si="125"/>
        <v>0</v>
      </c>
    </row>
    <row r="885" spans="1:53">
      <c r="A885" s="121"/>
      <c r="B885">
        <v>842</v>
      </c>
      <c r="C885">
        <v>22</v>
      </c>
      <c r="E885" s="121">
        <v>2</v>
      </c>
      <c r="F885" s="88" t="s">
        <v>3031</v>
      </c>
      <c r="G885" s="89" t="s">
        <v>1469</v>
      </c>
      <c r="H885" s="90" t="s">
        <v>16</v>
      </c>
      <c r="I885" s="91" t="str">
        <f t="shared" si="129"/>
        <v>PEREMPUAN</v>
      </c>
      <c r="J885" s="64" t="s">
        <v>1500</v>
      </c>
      <c r="K885" s="92">
        <v>23357</v>
      </c>
      <c r="L885" s="93">
        <f t="shared" ca="1" si="131"/>
        <v>56</v>
      </c>
      <c r="M885" s="64" t="s">
        <v>253</v>
      </c>
      <c r="N885" s="94" t="s">
        <v>220</v>
      </c>
      <c r="O885" s="64" t="str">
        <f t="shared" si="121"/>
        <v>ISLAM</v>
      </c>
      <c r="P885" s="64" t="s">
        <v>221</v>
      </c>
      <c r="Q885" s="64" t="s">
        <v>245</v>
      </c>
      <c r="R885" s="95">
        <v>3</v>
      </c>
      <c r="S885" s="64" t="s">
        <v>256</v>
      </c>
      <c r="T885" s="64" t="s">
        <v>246</v>
      </c>
      <c r="U885" s="64" t="s">
        <v>3032</v>
      </c>
      <c r="V885" s="64" t="s">
        <v>3033</v>
      </c>
      <c r="W885" s="96" t="s">
        <v>3030</v>
      </c>
      <c r="X885" s="64" t="s">
        <v>3027</v>
      </c>
      <c r="Y885" s="436" t="s">
        <v>2967</v>
      </c>
      <c r="Z885" s="64" t="s">
        <v>22</v>
      </c>
      <c r="AA885" s="64" t="s">
        <v>229</v>
      </c>
      <c r="AB885" s="64" t="s">
        <v>230</v>
      </c>
      <c r="AC885" s="64" t="s">
        <v>231</v>
      </c>
      <c r="AD885" t="str">
        <f t="shared" si="132"/>
        <v>INDONESIA</v>
      </c>
      <c r="AE885" s="122" t="s">
        <v>2968</v>
      </c>
      <c r="AF885" s="122" t="s">
        <v>233</v>
      </c>
      <c r="AG885" s="142" t="s">
        <v>166</v>
      </c>
      <c r="AH885" s="142"/>
      <c r="AI885" s="64">
        <f t="shared" si="124"/>
        <v>2</v>
      </c>
      <c r="AJ885" s="64"/>
      <c r="AK885" s="142"/>
      <c r="AN885" s="124">
        <f t="shared" si="130"/>
        <v>0</v>
      </c>
      <c r="AY885" s="70">
        <f t="shared" si="125"/>
        <v>0</v>
      </c>
    </row>
    <row r="886" spans="1:53">
      <c r="B886" s="121">
        <v>843</v>
      </c>
      <c r="C886">
        <v>23</v>
      </c>
      <c r="D886">
        <v>8</v>
      </c>
      <c r="E886" s="99">
        <v>1</v>
      </c>
      <c r="F886" s="100" t="s">
        <v>3034</v>
      </c>
      <c r="G886" s="254" t="s">
        <v>3035</v>
      </c>
      <c r="H886" s="102" t="s">
        <v>23</v>
      </c>
      <c r="I886" s="103" t="str">
        <f t="shared" si="129"/>
        <v>LAKI LAKI</v>
      </c>
      <c r="J886" s="104" t="s">
        <v>3036</v>
      </c>
      <c r="K886" s="105">
        <v>29961</v>
      </c>
      <c r="L886" s="106">
        <f t="shared" ca="1" si="131"/>
        <v>38</v>
      </c>
      <c r="M886" s="104" t="s">
        <v>253</v>
      </c>
      <c r="N886" s="107" t="s">
        <v>220</v>
      </c>
      <c r="O886" s="104" t="str">
        <f t="shared" si="121"/>
        <v>ISLAM</v>
      </c>
      <c r="P886" s="104" t="s">
        <v>221</v>
      </c>
      <c r="Q886" s="104" t="s">
        <v>222</v>
      </c>
      <c r="R886" s="108">
        <v>1</v>
      </c>
      <c r="S886" s="104" t="s">
        <v>256</v>
      </c>
      <c r="T886" s="104" t="s">
        <v>283</v>
      </c>
      <c r="U886" s="104" t="s">
        <v>3037</v>
      </c>
      <c r="V886" s="104" t="s">
        <v>3038</v>
      </c>
      <c r="W886" s="109" t="s">
        <v>3039</v>
      </c>
      <c r="X886" s="104" t="s">
        <v>3035</v>
      </c>
      <c r="Y886" s="436" t="s">
        <v>2967</v>
      </c>
      <c r="Z886" s="104" t="s">
        <v>22</v>
      </c>
      <c r="AA886" s="104" t="s">
        <v>229</v>
      </c>
      <c r="AB886" s="104" t="s">
        <v>230</v>
      </c>
      <c r="AC886" s="104" t="s">
        <v>231</v>
      </c>
      <c r="AD886" s="99" t="str">
        <f t="shared" si="132"/>
        <v>INDONESIA</v>
      </c>
      <c r="AE886" s="122" t="s">
        <v>2968</v>
      </c>
      <c r="AF886" s="110" t="s">
        <v>233</v>
      </c>
      <c r="AG886" s="111" t="s">
        <v>455</v>
      </c>
      <c r="AH886" s="111"/>
      <c r="AI886" s="64" t="e">
        <f t="shared" si="124"/>
        <v>#N/A</v>
      </c>
      <c r="AJ886" s="64"/>
      <c r="AK886" s="111"/>
      <c r="AN886" s="124">
        <f t="shared" si="130"/>
        <v>0</v>
      </c>
      <c r="AY886" s="70">
        <f t="shared" si="125"/>
        <v>0</v>
      </c>
    </row>
    <row r="887" spans="1:53">
      <c r="B887">
        <v>844</v>
      </c>
      <c r="C887">
        <v>24</v>
      </c>
      <c r="E887" s="121">
        <v>2</v>
      </c>
      <c r="F887" s="158" t="s">
        <v>3040</v>
      </c>
      <c r="G887" s="265" t="s">
        <v>3041</v>
      </c>
      <c r="H887" s="129" t="s">
        <v>16</v>
      </c>
      <c r="I887" s="130" t="str">
        <f t="shared" si="129"/>
        <v>PEREMPUAN</v>
      </c>
      <c r="J887" s="131" t="s">
        <v>3042</v>
      </c>
      <c r="K887" s="132">
        <v>31114</v>
      </c>
      <c r="L887" s="159">
        <f t="shared" ca="1" si="131"/>
        <v>35</v>
      </c>
      <c r="M887" s="131"/>
      <c r="N887" s="248" t="s">
        <v>220</v>
      </c>
      <c r="O887" s="131" t="str">
        <f t="shared" si="121"/>
        <v>ISLAM</v>
      </c>
      <c r="P887" s="131" t="s">
        <v>221</v>
      </c>
      <c r="Q887" s="131" t="s">
        <v>245</v>
      </c>
      <c r="R887" s="134">
        <v>3</v>
      </c>
      <c r="S887" s="131" t="s">
        <v>256</v>
      </c>
      <c r="T887" s="266" t="s">
        <v>246</v>
      </c>
      <c r="U887" s="266" t="s">
        <v>1464</v>
      </c>
      <c r="V887" s="266" t="s">
        <v>3043</v>
      </c>
      <c r="W887" s="135" t="s">
        <v>3039</v>
      </c>
      <c r="X887" s="266" t="s">
        <v>3035</v>
      </c>
      <c r="Y887" s="436" t="s">
        <v>2967</v>
      </c>
      <c r="Z887" s="131" t="s">
        <v>22</v>
      </c>
      <c r="AA887" s="131" t="s">
        <v>229</v>
      </c>
      <c r="AB887" s="131" t="s">
        <v>230</v>
      </c>
      <c r="AC887" s="131" t="s">
        <v>231</v>
      </c>
      <c r="AD887" s="126" t="str">
        <f t="shared" si="132"/>
        <v>INDONESIA</v>
      </c>
      <c r="AE887" s="122" t="s">
        <v>2968</v>
      </c>
      <c r="AF887" s="178" t="s">
        <v>233</v>
      </c>
      <c r="AG887" s="111" t="s">
        <v>166</v>
      </c>
      <c r="AH887" s="111"/>
      <c r="AI887" s="64">
        <f t="shared" si="124"/>
        <v>2</v>
      </c>
      <c r="AJ887" s="64"/>
      <c r="AK887" s="111"/>
      <c r="AN887" s="124">
        <f t="shared" si="130"/>
        <v>0</v>
      </c>
      <c r="AY887" s="70">
        <f t="shared" si="125"/>
        <v>0</v>
      </c>
    </row>
    <row r="888" spans="1:53" s="99" customFormat="1">
      <c r="A888"/>
      <c r="B888" s="121">
        <v>845</v>
      </c>
      <c r="C888">
        <v>25</v>
      </c>
      <c r="D888">
        <v>9</v>
      </c>
      <c r="E888" s="104">
        <v>1</v>
      </c>
      <c r="F888" s="88" t="s">
        <v>3044</v>
      </c>
      <c r="G888" s="89" t="s">
        <v>3045</v>
      </c>
      <c r="H888" s="90" t="s">
        <v>23</v>
      </c>
      <c r="I888" s="91" t="str">
        <f t="shared" si="129"/>
        <v>LAKI LAKI</v>
      </c>
      <c r="J888" s="64" t="s">
        <v>3046</v>
      </c>
      <c r="K888" s="92">
        <v>32703</v>
      </c>
      <c r="L888" s="93">
        <f t="shared" ca="1" si="131"/>
        <v>30</v>
      </c>
      <c r="M888" s="64" t="s">
        <v>253</v>
      </c>
      <c r="N888" s="94" t="s">
        <v>220</v>
      </c>
      <c r="O888" s="64" t="str">
        <f t="shared" si="121"/>
        <v>ISLAM</v>
      </c>
      <c r="P888" s="64" t="s">
        <v>254</v>
      </c>
      <c r="Q888" s="64" t="s">
        <v>222</v>
      </c>
      <c r="R888" s="95">
        <v>1</v>
      </c>
      <c r="S888" s="64" t="s">
        <v>256</v>
      </c>
      <c r="T888" s="64" t="s">
        <v>283</v>
      </c>
      <c r="U888" s="64" t="s">
        <v>3037</v>
      </c>
      <c r="V888" s="64" t="s">
        <v>3038</v>
      </c>
      <c r="W888" s="96"/>
      <c r="X888" s="111" t="s">
        <v>3045</v>
      </c>
      <c r="Y888" s="436" t="s">
        <v>2967</v>
      </c>
      <c r="Z888" s="64" t="s">
        <v>22</v>
      </c>
      <c r="AA888" s="64" t="s">
        <v>229</v>
      </c>
      <c r="AB888" s="64" t="s">
        <v>230</v>
      </c>
      <c r="AC888" s="64" t="s">
        <v>231</v>
      </c>
      <c r="AD888" t="str">
        <f>IF(H888="L","INDONESIA",IF(H888="P","INDONESIA",""))</f>
        <v>INDONESIA</v>
      </c>
      <c r="AE888" s="122" t="s">
        <v>2968</v>
      </c>
      <c r="AF888" s="122" t="s">
        <v>233</v>
      </c>
      <c r="AG888" s="111" t="s">
        <v>455</v>
      </c>
      <c r="AH888" s="111"/>
      <c r="AI888" s="64" t="e">
        <f>VLOOKUP(Q888,SHDK,2,FALSE)</f>
        <v>#N/A</v>
      </c>
      <c r="AJ888" s="64"/>
      <c r="AK888" s="111"/>
      <c r="AL888" s="124"/>
      <c r="AM888" s="124"/>
      <c r="AN888" s="124">
        <f t="shared" si="130"/>
        <v>0</v>
      </c>
      <c r="AO888" s="125"/>
      <c r="AP888" s="125"/>
      <c r="AQ888" s="125"/>
      <c r="AR888" s="125"/>
      <c r="AS888" s="125"/>
      <c r="AT888" s="125"/>
      <c r="AU888" s="125"/>
      <c r="AV888" s="125"/>
      <c r="AW888" s="125"/>
      <c r="AX888" s="125"/>
      <c r="AY888" s="70">
        <f t="shared" si="125"/>
        <v>0</v>
      </c>
      <c r="AZ888" s="71"/>
    </row>
    <row r="889" spans="1:53">
      <c r="B889">
        <v>846</v>
      </c>
      <c r="C889">
        <v>26</v>
      </c>
      <c r="E889">
        <v>2</v>
      </c>
      <c r="F889" s="88" t="s">
        <v>3047</v>
      </c>
      <c r="G889" s="89" t="s">
        <v>3048</v>
      </c>
      <c r="H889" s="90" t="s">
        <v>23</v>
      </c>
      <c r="I889" s="91" t="str">
        <f t="shared" si="129"/>
        <v>LAKI LAKI</v>
      </c>
      <c r="J889" s="64" t="s">
        <v>1605</v>
      </c>
      <c r="K889" s="92">
        <v>34495</v>
      </c>
      <c r="L889" s="93">
        <f t="shared" ca="1" si="131"/>
        <v>25</v>
      </c>
      <c r="M889" s="64" t="s">
        <v>253</v>
      </c>
      <c r="N889" s="94" t="s">
        <v>220</v>
      </c>
      <c r="O889" s="64" t="str">
        <f t="shared" ref="O889:O954" si="133">IF(N889="1","ISLAM",IF(N889="2","KRISTEN",""))</f>
        <v>ISLAM</v>
      </c>
      <c r="P889" s="64" t="s">
        <v>254</v>
      </c>
      <c r="Q889" s="64" t="s">
        <v>2761</v>
      </c>
      <c r="R889" s="95">
        <v>4</v>
      </c>
      <c r="S889" s="64" t="s">
        <v>256</v>
      </c>
      <c r="T889" s="64" t="s">
        <v>283</v>
      </c>
      <c r="U889" s="64" t="s">
        <v>3037</v>
      </c>
      <c r="V889" s="64" t="s">
        <v>3038</v>
      </c>
      <c r="W889" s="96"/>
      <c r="X889" s="111" t="s">
        <v>3045</v>
      </c>
      <c r="Y889" s="436" t="s">
        <v>2967</v>
      </c>
      <c r="Z889" s="64" t="s">
        <v>22</v>
      </c>
      <c r="AA889" s="64" t="s">
        <v>229</v>
      </c>
      <c r="AB889" s="64" t="s">
        <v>230</v>
      </c>
      <c r="AC889" s="64" t="s">
        <v>231</v>
      </c>
      <c r="AD889" t="str">
        <f>IF(H889="L","INDONESIA",IF(H889="P","INDONESIA",""))</f>
        <v>INDONESIA</v>
      </c>
      <c r="AE889" s="122" t="s">
        <v>2968</v>
      </c>
      <c r="AF889" s="122" t="s">
        <v>233</v>
      </c>
      <c r="AG889" s="111" t="s">
        <v>455</v>
      </c>
      <c r="AH889" s="111"/>
      <c r="AI889" s="64" t="e">
        <f>VLOOKUP(Q889,SHDK,2,FALSE)</f>
        <v>#N/A</v>
      </c>
      <c r="AJ889" s="64"/>
      <c r="AK889" s="111"/>
      <c r="AN889" s="124">
        <f t="shared" si="130"/>
        <v>0</v>
      </c>
      <c r="AY889" s="70">
        <f t="shared" si="125"/>
        <v>0</v>
      </c>
    </row>
    <row r="890" spans="1:53" s="99" customFormat="1">
      <c r="A890" s="121"/>
      <c r="B890" s="121">
        <v>847</v>
      </c>
      <c r="C890">
        <v>27</v>
      </c>
      <c r="D890"/>
      <c r="E890">
        <v>3</v>
      </c>
      <c r="F890" s="143" t="s">
        <v>3049</v>
      </c>
      <c r="G890" s="144" t="s">
        <v>3050</v>
      </c>
      <c r="H890" s="145" t="s">
        <v>16</v>
      </c>
      <c r="I890" s="146" t="str">
        <f t="shared" si="129"/>
        <v>PEREMPUAN</v>
      </c>
      <c r="J890" s="120" t="s">
        <v>1605</v>
      </c>
      <c r="K890" s="147">
        <v>34065</v>
      </c>
      <c r="L890" s="139">
        <f t="shared" ca="1" si="131"/>
        <v>27</v>
      </c>
      <c r="M890" s="120" t="s">
        <v>253</v>
      </c>
      <c r="N890" s="133" t="s">
        <v>220</v>
      </c>
      <c r="O890" s="120" t="str">
        <f t="shared" si="133"/>
        <v>ISLAM</v>
      </c>
      <c r="P890" s="120" t="s">
        <v>254</v>
      </c>
      <c r="Q890" s="120" t="s">
        <v>2761</v>
      </c>
      <c r="R890" s="148">
        <v>4</v>
      </c>
      <c r="S890" s="120" t="s">
        <v>223</v>
      </c>
      <c r="T890" s="120" t="s">
        <v>266</v>
      </c>
      <c r="U890" s="120" t="s">
        <v>3037</v>
      </c>
      <c r="V890" s="120" t="s">
        <v>3038</v>
      </c>
      <c r="W890" s="149"/>
      <c r="X890" s="111" t="s">
        <v>3045</v>
      </c>
      <c r="Y890" s="436" t="s">
        <v>2967</v>
      </c>
      <c r="Z890" s="120" t="s">
        <v>22</v>
      </c>
      <c r="AA890" s="120" t="s">
        <v>229</v>
      </c>
      <c r="AB890" s="120" t="s">
        <v>230</v>
      </c>
      <c r="AC890" s="120" t="s">
        <v>231</v>
      </c>
      <c r="AD890" s="121" t="str">
        <f>IF(H890="L","INDONESIA",IF(H890="P","INDONESIA",""))</f>
        <v>INDONESIA</v>
      </c>
      <c r="AE890" s="122" t="s">
        <v>2968</v>
      </c>
      <c r="AF890" s="122" t="s">
        <v>233</v>
      </c>
      <c r="AG890" s="120" t="s">
        <v>455</v>
      </c>
      <c r="AH890" s="120"/>
      <c r="AI890" s="64" t="e">
        <f>VLOOKUP(Q890,SHDK,2,FALSE)</f>
        <v>#N/A</v>
      </c>
      <c r="AJ890" s="64"/>
      <c r="AK890" s="104"/>
      <c r="AL890" s="124"/>
      <c r="AM890" s="124"/>
      <c r="AN890" s="124">
        <f t="shared" si="130"/>
        <v>0</v>
      </c>
      <c r="AO890" s="125"/>
      <c r="AP890" s="125"/>
      <c r="AQ890" s="125"/>
      <c r="AR890" s="125"/>
      <c r="AS890" s="125"/>
      <c r="AT890" s="125"/>
      <c r="AU890" s="125"/>
      <c r="AV890" s="125"/>
      <c r="AW890" s="125"/>
      <c r="AX890" s="125"/>
      <c r="AY890" s="70">
        <f t="shared" ref="AY890:AY926" si="134">SUM(AV890:AX890)</f>
        <v>0</v>
      </c>
      <c r="AZ890" s="71"/>
    </row>
    <row r="891" spans="1:53" s="126" customFormat="1">
      <c r="A891"/>
      <c r="B891">
        <v>848</v>
      </c>
      <c r="C891">
        <v>28</v>
      </c>
      <c r="D891">
        <v>10</v>
      </c>
      <c r="E891" s="99">
        <v>1</v>
      </c>
      <c r="F891" s="100" t="s">
        <v>3051</v>
      </c>
      <c r="G891" s="101" t="s">
        <v>3052</v>
      </c>
      <c r="H891" s="102" t="s">
        <v>23</v>
      </c>
      <c r="I891" s="103" t="str">
        <f t="shared" si="129"/>
        <v>LAKI LAKI</v>
      </c>
      <c r="J891" s="104" t="s">
        <v>733</v>
      </c>
      <c r="K891" s="105">
        <v>21155</v>
      </c>
      <c r="L891" s="106">
        <f t="shared" ca="1" si="131"/>
        <v>62</v>
      </c>
      <c r="M891" s="104" t="s">
        <v>476</v>
      </c>
      <c r="N891" s="107" t="s">
        <v>220</v>
      </c>
      <c r="O891" s="104" t="str">
        <f t="shared" si="133"/>
        <v>ISLAM</v>
      </c>
      <c r="P891" s="104" t="s">
        <v>221</v>
      </c>
      <c r="Q891" s="104" t="s">
        <v>222</v>
      </c>
      <c r="R891" s="108">
        <v>1</v>
      </c>
      <c r="S891" s="104" t="s">
        <v>256</v>
      </c>
      <c r="T891" s="104" t="s">
        <v>283</v>
      </c>
      <c r="U891" s="104" t="s">
        <v>3053</v>
      </c>
      <c r="V891" s="104" t="s">
        <v>3054</v>
      </c>
      <c r="W891" s="109" t="s">
        <v>3055</v>
      </c>
      <c r="X891" s="104" t="s">
        <v>3052</v>
      </c>
      <c r="Y891" s="436" t="s">
        <v>2967</v>
      </c>
      <c r="Z891" s="104" t="s">
        <v>22</v>
      </c>
      <c r="AA891" s="104" t="s">
        <v>229</v>
      </c>
      <c r="AB891" s="104" t="s">
        <v>230</v>
      </c>
      <c r="AC891" s="104" t="s">
        <v>231</v>
      </c>
      <c r="AD891" s="99" t="str">
        <f t="shared" si="132"/>
        <v>INDONESIA</v>
      </c>
      <c r="AE891" s="122" t="s">
        <v>2968</v>
      </c>
      <c r="AF891" s="97" t="s">
        <v>233</v>
      </c>
      <c r="AG891" s="142" t="s">
        <v>166</v>
      </c>
      <c r="AH891" s="142"/>
      <c r="AI891" s="64" t="e">
        <f t="shared" si="124"/>
        <v>#N/A</v>
      </c>
      <c r="AJ891" s="64"/>
      <c r="AK891" s="142"/>
      <c r="AL891" s="136"/>
      <c r="AM891" s="136"/>
      <c r="AN891" s="241">
        <f t="shared" si="130"/>
        <v>0</v>
      </c>
      <c r="AO891" s="137"/>
      <c r="AP891" s="137"/>
      <c r="AQ891" s="137"/>
      <c r="AR891" s="137"/>
      <c r="AS891" s="137"/>
      <c r="AT891" s="137"/>
      <c r="AU891" s="137"/>
      <c r="AV891" s="137"/>
      <c r="AW891" s="137"/>
      <c r="AX891" s="137"/>
      <c r="AY891" s="137">
        <f t="shared" si="134"/>
        <v>0</v>
      </c>
      <c r="AZ891" s="138"/>
    </row>
    <row r="892" spans="1:53">
      <c r="A892" s="121"/>
      <c r="B892" s="121">
        <v>849</v>
      </c>
      <c r="C892">
        <v>29</v>
      </c>
      <c r="E892" s="121">
        <v>2</v>
      </c>
      <c r="F892" s="88" t="s">
        <v>3056</v>
      </c>
      <c r="G892" s="89" t="s">
        <v>2531</v>
      </c>
      <c r="H892" s="90" t="s">
        <v>16</v>
      </c>
      <c r="I892" s="91" t="str">
        <f t="shared" si="129"/>
        <v>PEREMPUAN</v>
      </c>
      <c r="J892" s="64" t="s">
        <v>733</v>
      </c>
      <c r="K892" s="92">
        <v>23595</v>
      </c>
      <c r="L892" s="93">
        <f t="shared" ca="1" si="131"/>
        <v>55</v>
      </c>
      <c r="M892" s="64" t="s">
        <v>253</v>
      </c>
      <c r="N892" s="94" t="s">
        <v>220</v>
      </c>
      <c r="O892" s="64" t="str">
        <f t="shared" si="133"/>
        <v>ISLAM</v>
      </c>
      <c r="P892" s="64" t="s">
        <v>221</v>
      </c>
      <c r="Q892" s="64" t="s">
        <v>245</v>
      </c>
      <c r="R892" s="95">
        <v>3</v>
      </c>
      <c r="S892" s="64" t="s">
        <v>256</v>
      </c>
      <c r="T892" s="64" t="s">
        <v>246</v>
      </c>
      <c r="U892" s="64" t="s">
        <v>3057</v>
      </c>
      <c r="V892" s="64" t="s">
        <v>3058</v>
      </c>
      <c r="W892" s="96" t="s">
        <v>3055</v>
      </c>
      <c r="X892" s="64" t="s">
        <v>3052</v>
      </c>
      <c r="Y892" s="436" t="s">
        <v>2967</v>
      </c>
      <c r="Z892" s="64" t="s">
        <v>22</v>
      </c>
      <c r="AA892" s="64" t="s">
        <v>229</v>
      </c>
      <c r="AB892" s="64" t="s">
        <v>230</v>
      </c>
      <c r="AC892" s="64" t="s">
        <v>231</v>
      </c>
      <c r="AD892" t="str">
        <f t="shared" si="132"/>
        <v>INDONESIA</v>
      </c>
      <c r="AE892" s="122" t="s">
        <v>2968</v>
      </c>
      <c r="AF892" s="122" t="s">
        <v>233</v>
      </c>
      <c r="AG892" s="142" t="s">
        <v>166</v>
      </c>
      <c r="AH892" s="142"/>
      <c r="AI892" s="64">
        <f t="shared" si="124"/>
        <v>2</v>
      </c>
      <c r="AJ892" s="64"/>
      <c r="AK892" s="142"/>
      <c r="AN892" s="207">
        <f t="shared" si="130"/>
        <v>0</v>
      </c>
      <c r="AY892" s="70">
        <f t="shared" si="134"/>
        <v>0</v>
      </c>
    </row>
    <row r="893" spans="1:53">
      <c r="A893" s="121"/>
      <c r="B893">
        <v>850</v>
      </c>
      <c r="C893">
        <v>30</v>
      </c>
      <c r="E893">
        <v>8</v>
      </c>
      <c r="F893" s="98" t="s">
        <v>3059</v>
      </c>
      <c r="G893" s="89" t="s">
        <v>3053</v>
      </c>
      <c r="H893" s="90" t="s">
        <v>16</v>
      </c>
      <c r="I893" s="91" t="str">
        <f t="shared" si="129"/>
        <v>PEREMPUAN</v>
      </c>
      <c r="J893" s="64" t="s">
        <v>733</v>
      </c>
      <c r="K893" s="92">
        <v>15322</v>
      </c>
      <c r="L893" s="93">
        <f t="shared" ca="1" si="131"/>
        <v>78</v>
      </c>
      <c r="M893" s="64" t="s">
        <v>253</v>
      </c>
      <c r="N893" s="94" t="s">
        <v>220</v>
      </c>
      <c r="O893" s="64" t="str">
        <f t="shared" si="133"/>
        <v>ISLAM</v>
      </c>
      <c r="P893" s="64" t="s">
        <v>2634</v>
      </c>
      <c r="Q893" s="64" t="s">
        <v>327</v>
      </c>
      <c r="R893" s="95">
        <v>10</v>
      </c>
      <c r="S893" s="64" t="s">
        <v>256</v>
      </c>
      <c r="T893" s="64" t="s">
        <v>270</v>
      </c>
      <c r="U893" s="64" t="s">
        <v>1953</v>
      </c>
      <c r="V893" s="64" t="s">
        <v>3060</v>
      </c>
      <c r="W893" s="96" t="s">
        <v>3055</v>
      </c>
      <c r="X893" s="64" t="s">
        <v>3052</v>
      </c>
      <c r="Y893" s="436" t="s">
        <v>2967</v>
      </c>
      <c r="Z893" s="64" t="s">
        <v>22</v>
      </c>
      <c r="AA893" s="64" t="s">
        <v>229</v>
      </c>
      <c r="AB893" s="64" t="s">
        <v>230</v>
      </c>
      <c r="AC893" s="64" t="s">
        <v>231</v>
      </c>
      <c r="AD893" t="str">
        <f t="shared" si="132"/>
        <v>INDONESIA</v>
      </c>
      <c r="AE893" s="122" t="s">
        <v>2968</v>
      </c>
      <c r="AF893" s="97" t="s">
        <v>233</v>
      </c>
      <c r="AG893" s="142" t="s">
        <v>166</v>
      </c>
      <c r="AH893" s="142"/>
      <c r="AI893" s="64" t="e">
        <f t="shared" si="124"/>
        <v>#N/A</v>
      </c>
      <c r="AJ893" s="64"/>
      <c r="AK893" s="142"/>
      <c r="AN893" s="124">
        <f t="shared" si="130"/>
        <v>0</v>
      </c>
      <c r="AY893" s="70">
        <f t="shared" si="134"/>
        <v>0</v>
      </c>
    </row>
    <row r="894" spans="1:53">
      <c r="B894" s="121">
        <v>851</v>
      </c>
      <c r="C894">
        <v>31</v>
      </c>
      <c r="D894">
        <v>11</v>
      </c>
      <c r="E894" s="99">
        <v>1</v>
      </c>
      <c r="F894" s="100" t="s">
        <v>3061</v>
      </c>
      <c r="G894" s="101" t="s">
        <v>3062</v>
      </c>
      <c r="H894" s="102" t="s">
        <v>23</v>
      </c>
      <c r="I894" s="103" t="str">
        <f t="shared" si="129"/>
        <v>LAKI LAKI</v>
      </c>
      <c r="J894" s="104" t="s">
        <v>288</v>
      </c>
      <c r="K894" s="105">
        <v>27571</v>
      </c>
      <c r="L894" s="106">
        <f t="shared" ca="1" si="131"/>
        <v>44</v>
      </c>
      <c r="M894" s="104" t="s">
        <v>253</v>
      </c>
      <c r="N894" s="107" t="s">
        <v>220</v>
      </c>
      <c r="O894" s="104" t="str">
        <f t="shared" si="133"/>
        <v>ISLAM</v>
      </c>
      <c r="P894" s="104" t="s">
        <v>221</v>
      </c>
      <c r="Q894" s="104" t="s">
        <v>222</v>
      </c>
      <c r="R894" s="108">
        <v>1</v>
      </c>
      <c r="S894" s="104" t="s">
        <v>256</v>
      </c>
      <c r="T894" s="104" t="s">
        <v>2169</v>
      </c>
      <c r="U894" s="104" t="s">
        <v>3063</v>
      </c>
      <c r="V894" s="104" t="s">
        <v>3064</v>
      </c>
      <c r="W894" s="109" t="s">
        <v>3065</v>
      </c>
      <c r="X894" s="104" t="s">
        <v>3062</v>
      </c>
      <c r="Y894" s="436" t="s">
        <v>2967</v>
      </c>
      <c r="Z894" s="104" t="s">
        <v>22</v>
      </c>
      <c r="AA894" s="104" t="s">
        <v>229</v>
      </c>
      <c r="AB894" s="104" t="s">
        <v>230</v>
      </c>
      <c r="AC894" s="104" t="s">
        <v>231</v>
      </c>
      <c r="AD894" s="99" t="str">
        <f t="shared" si="132"/>
        <v>INDONESIA</v>
      </c>
      <c r="AE894" s="122" t="s">
        <v>2968</v>
      </c>
      <c r="AF894" s="110" t="s">
        <v>233</v>
      </c>
      <c r="AG894" s="142" t="s">
        <v>455</v>
      </c>
      <c r="AH894" s="142"/>
      <c r="AI894" s="64" t="e">
        <f t="shared" ref="AI894:AI958" si="135">VLOOKUP(Q894,SHDK,2,FALSE)</f>
        <v>#N/A</v>
      </c>
      <c r="AJ894" s="64"/>
      <c r="AK894" s="142"/>
      <c r="AL894" s="207"/>
      <c r="AM894" s="207"/>
      <c r="AN894" s="124">
        <f t="shared" si="130"/>
        <v>0</v>
      </c>
      <c r="AO894" s="239"/>
      <c r="AP894" s="239"/>
      <c r="AQ894" s="239"/>
      <c r="AR894" s="239"/>
      <c r="AS894" s="239"/>
      <c r="AT894" s="239"/>
      <c r="AU894" s="239"/>
      <c r="AV894" s="239"/>
      <c r="AW894" s="239"/>
      <c r="AX894" s="239"/>
      <c r="AY894" s="70">
        <f t="shared" si="134"/>
        <v>0</v>
      </c>
      <c r="BA894" s="121"/>
    </row>
    <row r="895" spans="1:53" s="99" customFormat="1">
      <c r="A895"/>
      <c r="B895">
        <v>852</v>
      </c>
      <c r="C895">
        <v>32</v>
      </c>
      <c r="D895"/>
      <c r="E895" s="121">
        <v>2</v>
      </c>
      <c r="F895" s="143" t="s">
        <v>3066</v>
      </c>
      <c r="G895" s="144" t="s">
        <v>1742</v>
      </c>
      <c r="H895" s="145" t="s">
        <v>16</v>
      </c>
      <c r="I895" s="146" t="str">
        <f t="shared" si="129"/>
        <v>PEREMPUAN</v>
      </c>
      <c r="J895" s="120" t="s">
        <v>691</v>
      </c>
      <c r="K895" s="147">
        <v>29460</v>
      </c>
      <c r="L895" s="139">
        <f t="shared" ca="1" si="131"/>
        <v>39</v>
      </c>
      <c r="M895" s="120" t="s">
        <v>253</v>
      </c>
      <c r="N895" s="133" t="s">
        <v>220</v>
      </c>
      <c r="O895" s="120" t="str">
        <f t="shared" si="133"/>
        <v>ISLAM</v>
      </c>
      <c r="P895" s="120" t="s">
        <v>221</v>
      </c>
      <c r="Q895" s="120" t="s">
        <v>245</v>
      </c>
      <c r="R895" s="148">
        <v>3</v>
      </c>
      <c r="S895" s="120" t="s">
        <v>256</v>
      </c>
      <c r="T895" s="120" t="s">
        <v>246</v>
      </c>
      <c r="U895" s="120" t="s">
        <v>3067</v>
      </c>
      <c r="V895" s="120" t="s">
        <v>3068</v>
      </c>
      <c r="W895" s="149" t="s">
        <v>3065</v>
      </c>
      <c r="X895" s="120" t="s">
        <v>3062</v>
      </c>
      <c r="Y895" s="436" t="s">
        <v>2967</v>
      </c>
      <c r="Z895" s="120" t="s">
        <v>22</v>
      </c>
      <c r="AA895" s="120" t="s">
        <v>229</v>
      </c>
      <c r="AB895" s="120" t="s">
        <v>230</v>
      </c>
      <c r="AC895" s="120" t="s">
        <v>231</v>
      </c>
      <c r="AD895" s="121" t="str">
        <f t="shared" si="132"/>
        <v>INDONESIA</v>
      </c>
      <c r="AE895" s="122" t="s">
        <v>2968</v>
      </c>
      <c r="AF895" s="122" t="s">
        <v>233</v>
      </c>
      <c r="AG895" s="142" t="s">
        <v>455</v>
      </c>
      <c r="AH895" s="142"/>
      <c r="AI895" s="64">
        <f t="shared" si="135"/>
        <v>2</v>
      </c>
      <c r="AJ895" s="64"/>
      <c r="AK895" s="142"/>
      <c r="AL895" s="124"/>
      <c r="AM895" s="124"/>
      <c r="AN895" s="124">
        <f t="shared" si="130"/>
        <v>0</v>
      </c>
      <c r="AO895" s="125"/>
      <c r="AP895" s="125"/>
      <c r="AQ895" s="125"/>
      <c r="AR895" s="125"/>
      <c r="AS895" s="125"/>
      <c r="AT895" s="125"/>
      <c r="AU895" s="125"/>
      <c r="AV895" s="125"/>
      <c r="AW895" s="125"/>
      <c r="AX895" s="125"/>
      <c r="AY895" s="70">
        <f t="shared" si="134"/>
        <v>0</v>
      </c>
      <c r="AZ895" s="71"/>
    </row>
    <row r="896" spans="1:53">
      <c r="B896" s="121">
        <v>853</v>
      </c>
      <c r="C896">
        <v>33</v>
      </c>
      <c r="E896" s="121">
        <v>3</v>
      </c>
      <c r="F896" s="88" t="s">
        <v>3069</v>
      </c>
      <c r="G896" s="89" t="s">
        <v>3070</v>
      </c>
      <c r="H896" s="90" t="s">
        <v>23</v>
      </c>
      <c r="I896" s="91" t="str">
        <f t="shared" si="129"/>
        <v>LAKI LAKI</v>
      </c>
      <c r="J896" s="64" t="s">
        <v>288</v>
      </c>
      <c r="K896" s="92">
        <v>36675</v>
      </c>
      <c r="L896" s="93">
        <f t="shared" ref="L896:L927" ca="1" si="136">DATEDIF(K896,TODAY(),"Y")</f>
        <v>19</v>
      </c>
      <c r="M896" s="64" t="s">
        <v>253</v>
      </c>
      <c r="N896" s="94" t="s">
        <v>220</v>
      </c>
      <c r="O896" s="64" t="str">
        <f t="shared" si="133"/>
        <v>ISLAM</v>
      </c>
      <c r="P896" s="64" t="s">
        <v>254</v>
      </c>
      <c r="Q896" s="64" t="s">
        <v>255</v>
      </c>
      <c r="R896" s="95">
        <v>4</v>
      </c>
      <c r="S896" s="64" t="s">
        <v>348</v>
      </c>
      <c r="T896" s="64" t="s">
        <v>266</v>
      </c>
      <c r="U896" s="64" t="s">
        <v>1742</v>
      </c>
      <c r="V896" s="64" t="s">
        <v>3062</v>
      </c>
      <c r="W896" s="96" t="s">
        <v>3065</v>
      </c>
      <c r="X896" s="64" t="s">
        <v>3062</v>
      </c>
      <c r="Y896" s="436" t="s">
        <v>2967</v>
      </c>
      <c r="Z896" s="64" t="s">
        <v>22</v>
      </c>
      <c r="AA896" s="64" t="s">
        <v>229</v>
      </c>
      <c r="AB896" s="64" t="s">
        <v>230</v>
      </c>
      <c r="AC896" s="64" t="s">
        <v>231</v>
      </c>
      <c r="AD896" t="str">
        <f t="shared" si="132"/>
        <v>INDONESIA</v>
      </c>
      <c r="AE896" s="122" t="s">
        <v>2968</v>
      </c>
      <c r="AF896" s="122" t="s">
        <v>233</v>
      </c>
      <c r="AG896" s="142" t="s">
        <v>455</v>
      </c>
      <c r="AH896" s="142"/>
      <c r="AI896" s="64">
        <f t="shared" si="135"/>
        <v>3</v>
      </c>
      <c r="AJ896" s="64"/>
      <c r="AK896" s="142"/>
      <c r="AN896" s="124">
        <f t="shared" si="130"/>
        <v>0</v>
      </c>
      <c r="AY896" s="70">
        <f t="shared" si="134"/>
        <v>0</v>
      </c>
    </row>
    <row r="897" spans="1:53">
      <c r="A897" s="121"/>
      <c r="B897">
        <v>854</v>
      </c>
      <c r="C897">
        <v>34</v>
      </c>
      <c r="D897">
        <v>12</v>
      </c>
      <c r="E897" s="99">
        <v>1</v>
      </c>
      <c r="F897" s="100" t="s">
        <v>3071</v>
      </c>
      <c r="G897" s="101" t="s">
        <v>3072</v>
      </c>
      <c r="H897" s="102" t="s">
        <v>23</v>
      </c>
      <c r="I897" s="103" t="str">
        <f t="shared" si="129"/>
        <v>LAKI LAKI</v>
      </c>
      <c r="J897" s="104" t="s">
        <v>288</v>
      </c>
      <c r="K897" s="105">
        <v>26348</v>
      </c>
      <c r="L897" s="106">
        <f t="shared" ca="1" si="136"/>
        <v>48</v>
      </c>
      <c r="M897" s="104" t="s">
        <v>476</v>
      </c>
      <c r="N897" s="107" t="s">
        <v>220</v>
      </c>
      <c r="O897" s="104" t="str">
        <f t="shared" si="133"/>
        <v>ISLAM</v>
      </c>
      <c r="P897" s="104" t="s">
        <v>221</v>
      </c>
      <c r="Q897" s="104" t="s">
        <v>222</v>
      </c>
      <c r="R897" s="108">
        <v>1</v>
      </c>
      <c r="S897" s="104" t="s">
        <v>223</v>
      </c>
      <c r="T897" s="104" t="s">
        <v>283</v>
      </c>
      <c r="U897" s="104" t="s">
        <v>1199</v>
      </c>
      <c r="V897" s="104" t="s">
        <v>2523</v>
      </c>
      <c r="W897" s="109" t="s">
        <v>3073</v>
      </c>
      <c r="X897" s="104" t="s">
        <v>3072</v>
      </c>
      <c r="Y897" s="436" t="s">
        <v>2967</v>
      </c>
      <c r="Z897" s="104" t="s">
        <v>22</v>
      </c>
      <c r="AA897" s="104" t="s">
        <v>229</v>
      </c>
      <c r="AB897" s="104" t="s">
        <v>230</v>
      </c>
      <c r="AC897" s="104" t="s">
        <v>231</v>
      </c>
      <c r="AD897" s="99" t="str">
        <f t="shared" si="132"/>
        <v>INDONESIA</v>
      </c>
      <c r="AE897" s="122" t="s">
        <v>2968</v>
      </c>
      <c r="AF897" s="122" t="s">
        <v>233</v>
      </c>
      <c r="AG897" s="142" t="s">
        <v>166</v>
      </c>
      <c r="AH897" s="142"/>
      <c r="AI897" s="64" t="e">
        <f t="shared" si="135"/>
        <v>#N/A</v>
      </c>
      <c r="AJ897" s="64"/>
      <c r="AK897" s="142"/>
      <c r="AN897" s="124">
        <f t="shared" si="130"/>
        <v>0</v>
      </c>
      <c r="AY897" s="70">
        <f t="shared" si="134"/>
        <v>0</v>
      </c>
    </row>
    <row r="898" spans="1:53" s="99" customFormat="1">
      <c r="A898"/>
      <c r="B898" s="121">
        <v>855</v>
      </c>
      <c r="C898">
        <v>35</v>
      </c>
      <c r="D898"/>
      <c r="E898" s="121">
        <v>2</v>
      </c>
      <c r="F898" s="88" t="s">
        <v>3074</v>
      </c>
      <c r="G898" s="89" t="s">
        <v>3075</v>
      </c>
      <c r="H898" s="90" t="s">
        <v>16</v>
      </c>
      <c r="I898" s="91" t="str">
        <f t="shared" si="129"/>
        <v>PEREMPUAN</v>
      </c>
      <c r="J898" s="64" t="s">
        <v>288</v>
      </c>
      <c r="K898" s="92">
        <v>27431</v>
      </c>
      <c r="L898" s="93">
        <f t="shared" ca="1" si="136"/>
        <v>45</v>
      </c>
      <c r="M898" s="64" t="s">
        <v>253</v>
      </c>
      <c r="N898" s="94" t="s">
        <v>220</v>
      </c>
      <c r="O898" s="64" t="str">
        <f t="shared" si="133"/>
        <v>ISLAM</v>
      </c>
      <c r="P898" s="64" t="s">
        <v>221</v>
      </c>
      <c r="Q898" s="64" t="s">
        <v>245</v>
      </c>
      <c r="R898" s="95">
        <v>3</v>
      </c>
      <c r="S898" s="64" t="s">
        <v>289</v>
      </c>
      <c r="T898" s="64" t="s">
        <v>246</v>
      </c>
      <c r="U898" s="64" t="s">
        <v>3076</v>
      </c>
      <c r="V898" s="64" t="s">
        <v>3077</v>
      </c>
      <c r="W898" s="96" t="s">
        <v>3073</v>
      </c>
      <c r="X898" s="64" t="s">
        <v>3072</v>
      </c>
      <c r="Y898" s="436" t="s">
        <v>2967</v>
      </c>
      <c r="Z898" s="64" t="s">
        <v>22</v>
      </c>
      <c r="AA898" s="64" t="s">
        <v>229</v>
      </c>
      <c r="AB898" s="64" t="s">
        <v>230</v>
      </c>
      <c r="AC898" s="64" t="s">
        <v>231</v>
      </c>
      <c r="AD898" t="str">
        <f t="shared" si="132"/>
        <v>INDONESIA</v>
      </c>
      <c r="AE898" s="122" t="s">
        <v>2968</v>
      </c>
      <c r="AF898" s="122" t="s">
        <v>233</v>
      </c>
      <c r="AG898" s="120" t="s">
        <v>166</v>
      </c>
      <c r="AH898" s="120"/>
      <c r="AI898" s="64">
        <f t="shared" si="135"/>
        <v>2</v>
      </c>
      <c r="AJ898" s="64"/>
      <c r="AK898" s="104"/>
      <c r="AL898" s="124"/>
      <c r="AM898" s="124"/>
      <c r="AN898" s="124">
        <f t="shared" si="130"/>
        <v>0</v>
      </c>
      <c r="AO898" s="125"/>
      <c r="AP898" s="125"/>
      <c r="AQ898" s="125"/>
      <c r="AR898" s="125"/>
      <c r="AS898" s="125"/>
      <c r="AT898" s="125"/>
      <c r="AU898" s="125"/>
      <c r="AV898" s="125"/>
      <c r="AW898" s="125"/>
      <c r="AX898" s="125"/>
      <c r="AY898" s="70">
        <f t="shared" si="134"/>
        <v>0</v>
      </c>
      <c r="AZ898" s="71"/>
    </row>
    <row r="899" spans="1:53">
      <c r="B899">
        <v>856</v>
      </c>
      <c r="C899">
        <v>36</v>
      </c>
      <c r="E899">
        <v>3</v>
      </c>
      <c r="F899" s="143" t="s">
        <v>3078</v>
      </c>
      <c r="G899" s="144" t="s">
        <v>3079</v>
      </c>
      <c r="H899" s="145" t="s">
        <v>23</v>
      </c>
      <c r="I899" s="146" t="str">
        <f t="shared" si="129"/>
        <v>LAKI LAKI</v>
      </c>
      <c r="J899" s="120" t="s">
        <v>288</v>
      </c>
      <c r="K899" s="147">
        <v>34715</v>
      </c>
      <c r="L899" s="139">
        <f t="shared" ca="1" si="136"/>
        <v>25</v>
      </c>
      <c r="M899" s="120" t="s">
        <v>253</v>
      </c>
      <c r="N899" s="133" t="s">
        <v>220</v>
      </c>
      <c r="O899" s="120" t="str">
        <f t="shared" si="133"/>
        <v>ISLAM</v>
      </c>
      <c r="P899" s="120" t="s">
        <v>254</v>
      </c>
      <c r="Q899" s="120" t="s">
        <v>255</v>
      </c>
      <c r="R899" s="148">
        <v>4</v>
      </c>
      <c r="S899" s="120" t="s">
        <v>344</v>
      </c>
      <c r="T899" s="120" t="s">
        <v>266</v>
      </c>
      <c r="U899" s="120" t="s">
        <v>3075</v>
      </c>
      <c r="V899" s="120" t="s">
        <v>3072</v>
      </c>
      <c r="W899" s="149" t="s">
        <v>3073</v>
      </c>
      <c r="X899" s="120" t="s">
        <v>3072</v>
      </c>
      <c r="Y899" s="436" t="s">
        <v>2967</v>
      </c>
      <c r="Z899" s="120" t="s">
        <v>22</v>
      </c>
      <c r="AA899" s="120" t="s">
        <v>229</v>
      </c>
      <c r="AB899" s="120" t="s">
        <v>230</v>
      </c>
      <c r="AC899" s="120" t="s">
        <v>231</v>
      </c>
      <c r="AD899" s="121" t="str">
        <f t="shared" si="132"/>
        <v>INDONESIA</v>
      </c>
      <c r="AE899" s="122" t="s">
        <v>2968</v>
      </c>
      <c r="AF899" s="122" t="s">
        <v>233</v>
      </c>
      <c r="AG899" s="142" t="s">
        <v>166</v>
      </c>
      <c r="AH899" s="142"/>
      <c r="AI899" s="64">
        <f t="shared" si="135"/>
        <v>3</v>
      </c>
      <c r="AJ899" s="64"/>
      <c r="AK899" s="142"/>
      <c r="AL899" s="207"/>
      <c r="AM899" s="207"/>
      <c r="AN899" s="124">
        <f t="shared" si="130"/>
        <v>0</v>
      </c>
      <c r="AO899" s="239"/>
      <c r="AP899" s="239"/>
      <c r="AQ899" s="239"/>
      <c r="AR899" s="239"/>
      <c r="AS899" s="239"/>
      <c r="AT899" s="239"/>
      <c r="AU899" s="239"/>
      <c r="AV899" s="239"/>
      <c r="AW899" s="239"/>
      <c r="AX899" s="239"/>
      <c r="AY899" s="70">
        <f t="shared" si="134"/>
        <v>0</v>
      </c>
      <c r="BA899" s="121"/>
    </row>
    <row r="900" spans="1:53">
      <c r="A900" s="121"/>
      <c r="B900" s="121">
        <v>857</v>
      </c>
      <c r="C900">
        <v>37</v>
      </c>
      <c r="E900" s="121">
        <v>4</v>
      </c>
      <c r="F900" s="88" t="s">
        <v>3080</v>
      </c>
      <c r="G900" s="89" t="s">
        <v>3081</v>
      </c>
      <c r="H900" s="90" t="s">
        <v>16</v>
      </c>
      <c r="I900" s="91" t="str">
        <f t="shared" si="129"/>
        <v>PEREMPUAN</v>
      </c>
      <c r="J900" s="64" t="s">
        <v>22</v>
      </c>
      <c r="K900" s="92">
        <v>37788</v>
      </c>
      <c r="L900" s="93">
        <f t="shared" ca="1" si="136"/>
        <v>16</v>
      </c>
      <c r="M900" s="64" t="s">
        <v>253</v>
      </c>
      <c r="N900" s="94" t="s">
        <v>220</v>
      </c>
      <c r="O900" s="64" t="str">
        <f t="shared" si="133"/>
        <v>ISLAM</v>
      </c>
      <c r="P900" s="64" t="s">
        <v>254</v>
      </c>
      <c r="Q900" s="64" t="s">
        <v>255</v>
      </c>
      <c r="R900" s="95">
        <v>4</v>
      </c>
      <c r="S900" s="64" t="s">
        <v>369</v>
      </c>
      <c r="T900" s="64" t="s">
        <v>266</v>
      </c>
      <c r="U900" s="64" t="s">
        <v>3075</v>
      </c>
      <c r="V900" s="64" t="s">
        <v>3072</v>
      </c>
      <c r="W900" s="96" t="s">
        <v>3073</v>
      </c>
      <c r="X900" s="64" t="s">
        <v>3072</v>
      </c>
      <c r="Y900" s="436" t="s">
        <v>2967</v>
      </c>
      <c r="Z900" s="64" t="s">
        <v>22</v>
      </c>
      <c r="AA900" s="64" t="s">
        <v>229</v>
      </c>
      <c r="AB900" s="64" t="s">
        <v>230</v>
      </c>
      <c r="AC900" s="64" t="s">
        <v>231</v>
      </c>
      <c r="AD900" t="str">
        <f t="shared" si="132"/>
        <v>INDONESIA</v>
      </c>
      <c r="AE900" s="122" t="s">
        <v>2968</v>
      </c>
      <c r="AF900" s="122" t="s">
        <v>233</v>
      </c>
      <c r="AG900" s="142" t="s">
        <v>166</v>
      </c>
      <c r="AH900" s="142"/>
      <c r="AI900" s="64">
        <f t="shared" si="135"/>
        <v>3</v>
      </c>
      <c r="AJ900" s="64"/>
      <c r="AK900" s="142"/>
      <c r="AN900" s="124">
        <f t="shared" si="130"/>
        <v>0</v>
      </c>
      <c r="AY900" s="70">
        <f t="shared" si="134"/>
        <v>0</v>
      </c>
    </row>
    <row r="901" spans="1:53" s="99" customFormat="1">
      <c r="A901"/>
      <c r="B901">
        <v>858</v>
      </c>
      <c r="C901">
        <v>38</v>
      </c>
      <c r="D901">
        <v>13</v>
      </c>
      <c r="E901" s="99">
        <v>1</v>
      </c>
      <c r="F901" s="100" t="s">
        <v>3082</v>
      </c>
      <c r="G901" s="101" t="s">
        <v>356</v>
      </c>
      <c r="H901" s="102" t="s">
        <v>16</v>
      </c>
      <c r="I901" s="103" t="str">
        <f t="shared" si="129"/>
        <v>PEREMPUAN</v>
      </c>
      <c r="J901" s="104" t="s">
        <v>733</v>
      </c>
      <c r="K901" s="105">
        <v>22457</v>
      </c>
      <c r="L901" s="93">
        <f t="shared" ca="1" si="136"/>
        <v>58</v>
      </c>
      <c r="M901" s="104" t="s">
        <v>253</v>
      </c>
      <c r="N901" s="107" t="s">
        <v>220</v>
      </c>
      <c r="O901" s="104" t="str">
        <f t="shared" si="133"/>
        <v>ISLAM</v>
      </c>
      <c r="P901" s="104" t="s">
        <v>2634</v>
      </c>
      <c r="Q901" s="104" t="s">
        <v>222</v>
      </c>
      <c r="R901" s="108">
        <v>1</v>
      </c>
      <c r="S901" s="104" t="s">
        <v>256</v>
      </c>
      <c r="T901" s="104" t="s">
        <v>246</v>
      </c>
      <c r="U901" s="104" t="s">
        <v>3083</v>
      </c>
      <c r="V901" s="104" t="s">
        <v>3084</v>
      </c>
      <c r="W901" s="109" t="s">
        <v>3085</v>
      </c>
      <c r="X901" s="104" t="s">
        <v>3086</v>
      </c>
      <c r="Y901" s="436" t="s">
        <v>2967</v>
      </c>
      <c r="Z901" s="104" t="s">
        <v>22</v>
      </c>
      <c r="AA901" s="104" t="s">
        <v>229</v>
      </c>
      <c r="AB901" s="104" t="s">
        <v>230</v>
      </c>
      <c r="AC901" s="104" t="s">
        <v>231</v>
      </c>
      <c r="AD901" s="99" t="str">
        <f t="shared" si="132"/>
        <v>INDONESIA</v>
      </c>
      <c r="AE901" s="122" t="s">
        <v>2968</v>
      </c>
      <c r="AF901" s="122" t="s">
        <v>233</v>
      </c>
      <c r="AG901" s="142" t="s">
        <v>166</v>
      </c>
      <c r="AH901" s="142"/>
      <c r="AI901" s="64" t="e">
        <f t="shared" si="135"/>
        <v>#N/A</v>
      </c>
      <c r="AJ901" s="64"/>
      <c r="AK901" s="142"/>
      <c r="AL901" s="124"/>
      <c r="AM901" s="124"/>
      <c r="AN901" s="124">
        <f t="shared" si="130"/>
        <v>0</v>
      </c>
      <c r="AO901" s="125"/>
      <c r="AP901" s="125"/>
      <c r="AQ901" s="125"/>
      <c r="AR901" s="125"/>
      <c r="AS901" s="125"/>
      <c r="AT901" s="125"/>
      <c r="AU901" s="125"/>
      <c r="AV901" s="125"/>
      <c r="AW901" s="125"/>
      <c r="AX901" s="125"/>
      <c r="AY901" s="70">
        <f t="shared" si="134"/>
        <v>0</v>
      </c>
      <c r="AZ901" s="71"/>
    </row>
    <row r="902" spans="1:53" s="121" customFormat="1">
      <c r="A902"/>
      <c r="B902" s="121">
        <v>859</v>
      </c>
      <c r="C902">
        <v>39</v>
      </c>
      <c r="D902"/>
      <c r="E902">
        <v>3</v>
      </c>
      <c r="F902" s="127" t="s">
        <v>3087</v>
      </c>
      <c r="G902" s="128" t="s">
        <v>3088</v>
      </c>
      <c r="H902" s="129" t="s">
        <v>23</v>
      </c>
      <c r="I902" s="130" t="str">
        <f>IF(H902="L","LAKI LAKI",IF(H902="P","PEREMPUAN",""))</f>
        <v>LAKI LAKI</v>
      </c>
      <c r="J902" s="131" t="s">
        <v>733</v>
      </c>
      <c r="K902" s="132">
        <v>34502</v>
      </c>
      <c r="L902" s="159">
        <f t="shared" ca="1" si="136"/>
        <v>25</v>
      </c>
      <c r="M902" s="131" t="s">
        <v>253</v>
      </c>
      <c r="N902" s="177" t="s">
        <v>220</v>
      </c>
      <c r="O902" s="131" t="str">
        <f>IF(N902="1","ISLAM",IF(N902="2","KRISTEN",""))</f>
        <v>ISLAM</v>
      </c>
      <c r="P902" s="131" t="s">
        <v>254</v>
      </c>
      <c r="Q902" s="131" t="s">
        <v>255</v>
      </c>
      <c r="R902" s="134">
        <v>4</v>
      </c>
      <c r="S902" s="131" t="s">
        <v>223</v>
      </c>
      <c r="T902" s="131" t="s">
        <v>266</v>
      </c>
      <c r="U902" s="131" t="s">
        <v>356</v>
      </c>
      <c r="V902" s="131" t="s">
        <v>3086</v>
      </c>
      <c r="W902" s="135" t="s">
        <v>3085</v>
      </c>
      <c r="X902" s="131" t="s">
        <v>3086</v>
      </c>
      <c r="Y902" s="436" t="s">
        <v>2967</v>
      </c>
      <c r="Z902" s="131" t="s">
        <v>22</v>
      </c>
      <c r="AA902" s="131" t="s">
        <v>229</v>
      </c>
      <c r="AB902" s="131" t="s">
        <v>230</v>
      </c>
      <c r="AC902" s="131" t="s">
        <v>231</v>
      </c>
      <c r="AD902" s="126" t="str">
        <f>IF(H902="L","INDONESIA",IF(H902="P","INDONESIA",""))</f>
        <v>INDONESIA</v>
      </c>
      <c r="AE902" s="122" t="s">
        <v>2968</v>
      </c>
      <c r="AF902" s="178" t="s">
        <v>233</v>
      </c>
      <c r="AG902" s="142" t="s">
        <v>166</v>
      </c>
      <c r="AH902" s="142"/>
      <c r="AI902" s="64">
        <f t="shared" si="135"/>
        <v>3</v>
      </c>
      <c r="AJ902" s="64"/>
      <c r="AK902" s="142"/>
      <c r="AL902" s="207"/>
      <c r="AM902" s="207"/>
      <c r="AN902" s="124"/>
      <c r="AO902" s="239"/>
      <c r="AP902" s="239"/>
      <c r="AQ902" s="239"/>
      <c r="AR902" s="239"/>
      <c r="AS902" s="239"/>
      <c r="AT902" s="239"/>
      <c r="AU902" s="239"/>
      <c r="AV902" s="239"/>
      <c r="AW902" s="239"/>
      <c r="AX902" s="239"/>
      <c r="AY902" s="70"/>
      <c r="AZ902" s="71"/>
    </row>
    <row r="903" spans="1:53">
      <c r="A903" s="121"/>
      <c r="B903">
        <v>860</v>
      </c>
      <c r="C903">
        <v>40</v>
      </c>
      <c r="D903">
        <v>14</v>
      </c>
      <c r="E903" s="99">
        <v>1</v>
      </c>
      <c r="F903" s="98" t="s">
        <v>3089</v>
      </c>
      <c r="G903" s="89" t="s">
        <v>3090</v>
      </c>
      <c r="H903" s="90" t="s">
        <v>23</v>
      </c>
      <c r="I903" s="91" t="str">
        <f t="shared" si="129"/>
        <v>LAKI LAKI</v>
      </c>
      <c r="J903" s="64" t="s">
        <v>733</v>
      </c>
      <c r="K903" s="92">
        <v>30079</v>
      </c>
      <c r="L903" s="93">
        <f t="shared" ca="1" si="136"/>
        <v>37</v>
      </c>
      <c r="M903" s="64" t="s">
        <v>253</v>
      </c>
      <c r="N903" s="94" t="s">
        <v>220</v>
      </c>
      <c r="O903" s="64" t="str">
        <f t="shared" si="133"/>
        <v>ISLAM</v>
      </c>
      <c r="P903" s="64" t="s">
        <v>221</v>
      </c>
      <c r="Q903" s="64" t="s">
        <v>222</v>
      </c>
      <c r="R903" s="95">
        <v>1</v>
      </c>
      <c r="S903" s="64" t="s">
        <v>289</v>
      </c>
      <c r="T903" s="64" t="s">
        <v>283</v>
      </c>
      <c r="U903" s="64" t="s">
        <v>356</v>
      </c>
      <c r="V903" s="64" t="s">
        <v>3086</v>
      </c>
      <c r="W903" s="437" t="s">
        <v>3091</v>
      </c>
      <c r="X903" s="64" t="s">
        <v>3090</v>
      </c>
      <c r="Y903" s="436" t="s">
        <v>2967</v>
      </c>
      <c r="Z903" s="64" t="s">
        <v>22</v>
      </c>
      <c r="AA903" s="64" t="s">
        <v>229</v>
      </c>
      <c r="AB903" s="64" t="s">
        <v>230</v>
      </c>
      <c r="AC903" s="64" t="s">
        <v>231</v>
      </c>
      <c r="AD903" t="str">
        <f t="shared" si="132"/>
        <v>INDONESIA</v>
      </c>
      <c r="AE903" s="122" t="s">
        <v>2968</v>
      </c>
      <c r="AF903" s="122" t="s">
        <v>233</v>
      </c>
      <c r="AG903" s="142" t="s">
        <v>166</v>
      </c>
      <c r="AH903" s="142"/>
      <c r="AI903" s="64" t="e">
        <f t="shared" si="135"/>
        <v>#N/A</v>
      </c>
      <c r="AJ903" s="64"/>
      <c r="AK903" s="142"/>
      <c r="AN903" s="124">
        <f t="shared" si="130"/>
        <v>0</v>
      </c>
      <c r="AY903" s="70">
        <f t="shared" si="134"/>
        <v>0</v>
      </c>
    </row>
    <row r="904" spans="1:53">
      <c r="A904" s="121"/>
      <c r="B904" s="121">
        <v>861</v>
      </c>
      <c r="C904">
        <v>41</v>
      </c>
      <c r="E904" s="71">
        <v>2</v>
      </c>
      <c r="F904" s="98" t="s">
        <v>3092</v>
      </c>
      <c r="G904" s="89" t="s">
        <v>3093</v>
      </c>
      <c r="H904" s="90" t="s">
        <v>16</v>
      </c>
      <c r="I904" s="91" t="str">
        <f t="shared" si="129"/>
        <v>PEREMPUAN</v>
      </c>
      <c r="J904" s="64" t="s">
        <v>22</v>
      </c>
      <c r="K904" s="92">
        <v>35125</v>
      </c>
      <c r="L904" s="93">
        <f t="shared" ca="1" si="136"/>
        <v>24</v>
      </c>
      <c r="M904" s="64"/>
      <c r="N904" s="94" t="s">
        <v>220</v>
      </c>
      <c r="O904" s="64" t="str">
        <f t="shared" si="133"/>
        <v>ISLAM</v>
      </c>
      <c r="P904" s="64" t="s">
        <v>221</v>
      </c>
      <c r="Q904" s="64" t="s">
        <v>245</v>
      </c>
      <c r="R904" s="95">
        <v>3</v>
      </c>
      <c r="S904" s="64" t="s">
        <v>289</v>
      </c>
      <c r="T904" s="64" t="s">
        <v>246</v>
      </c>
      <c r="U904" s="64" t="s">
        <v>3094</v>
      </c>
      <c r="V904" s="64" t="s">
        <v>3095</v>
      </c>
      <c r="W904" s="437" t="s">
        <v>3091</v>
      </c>
      <c r="X904" s="64" t="s">
        <v>3090</v>
      </c>
      <c r="Y904" s="436" t="s">
        <v>2967</v>
      </c>
      <c r="Z904" s="64"/>
      <c r="AA904" s="64"/>
      <c r="AB904" s="64"/>
      <c r="AC904" s="64"/>
      <c r="AD904" t="str">
        <f t="shared" si="132"/>
        <v>INDONESIA</v>
      </c>
      <c r="AE904" s="122" t="s">
        <v>2968</v>
      </c>
      <c r="AF904" s="122" t="s">
        <v>233</v>
      </c>
      <c r="AG904" s="142" t="s">
        <v>166</v>
      </c>
      <c r="AH904" s="142"/>
      <c r="AI904" s="64">
        <f t="shared" si="135"/>
        <v>2</v>
      </c>
      <c r="AJ904" s="64"/>
      <c r="AK904" s="142"/>
      <c r="AN904" s="124"/>
    </row>
    <row r="905" spans="1:53">
      <c r="B905">
        <v>862</v>
      </c>
      <c r="C905">
        <v>42</v>
      </c>
      <c r="E905">
        <v>3</v>
      </c>
      <c r="F905" s="193" t="s">
        <v>3096</v>
      </c>
      <c r="G905" s="89" t="s">
        <v>3097</v>
      </c>
      <c r="H905" s="90" t="s">
        <v>16</v>
      </c>
      <c r="I905" s="91" t="str">
        <f t="shared" si="129"/>
        <v>PEREMPUAN</v>
      </c>
      <c r="J905" s="64" t="s">
        <v>230</v>
      </c>
      <c r="K905" s="438">
        <v>42398</v>
      </c>
      <c r="L905" s="93">
        <f t="shared" ca="1" si="136"/>
        <v>4</v>
      </c>
      <c r="N905" s="94" t="s">
        <v>220</v>
      </c>
      <c r="O905" s="64" t="str">
        <f t="shared" si="133"/>
        <v>ISLAM</v>
      </c>
      <c r="P905" s="64" t="s">
        <v>254</v>
      </c>
      <c r="Q905" s="64" t="s">
        <v>255</v>
      </c>
      <c r="R905" s="95">
        <v>4</v>
      </c>
      <c r="S905" s="64" t="s">
        <v>265</v>
      </c>
      <c r="T905" s="64" t="s">
        <v>270</v>
      </c>
      <c r="U905" s="64" t="s">
        <v>3093</v>
      </c>
      <c r="V905" s="64" t="s">
        <v>3090</v>
      </c>
      <c r="W905" s="437" t="s">
        <v>3091</v>
      </c>
      <c r="X905" s="64" t="s">
        <v>3090</v>
      </c>
      <c r="Y905" s="436" t="s">
        <v>2967</v>
      </c>
      <c r="AD905" s="64" t="s">
        <v>46</v>
      </c>
      <c r="AE905" s="122" t="s">
        <v>2968</v>
      </c>
      <c r="AF905" s="122" t="s">
        <v>233</v>
      </c>
      <c r="AG905" s="111" t="s">
        <v>166</v>
      </c>
      <c r="AH905" s="111"/>
      <c r="AI905" s="64">
        <f t="shared" si="135"/>
        <v>3</v>
      </c>
      <c r="AJ905" s="64"/>
      <c r="AK905" s="111"/>
      <c r="AL905" s="207"/>
      <c r="AM905" s="207"/>
      <c r="AN905" s="124">
        <f t="shared" si="130"/>
        <v>0</v>
      </c>
      <c r="AO905" s="239"/>
      <c r="AP905" s="239"/>
      <c r="AQ905" s="239"/>
      <c r="AR905" s="239"/>
      <c r="AS905" s="239"/>
      <c r="AT905" s="239"/>
      <c r="AU905" s="239"/>
      <c r="AV905" s="239"/>
      <c r="AW905" s="239"/>
      <c r="AX905" s="239"/>
      <c r="AY905" s="70">
        <f t="shared" si="134"/>
        <v>0</v>
      </c>
      <c r="BA905" s="121"/>
    </row>
    <row r="906" spans="1:53">
      <c r="B906" s="121">
        <v>863</v>
      </c>
      <c r="C906">
        <v>43</v>
      </c>
      <c r="D906">
        <v>15</v>
      </c>
      <c r="E906" s="99">
        <v>1</v>
      </c>
      <c r="F906" s="100" t="s">
        <v>3098</v>
      </c>
      <c r="G906" s="101" t="s">
        <v>3099</v>
      </c>
      <c r="H906" s="102" t="s">
        <v>23</v>
      </c>
      <c r="I906" s="103" t="str">
        <f t="shared" si="129"/>
        <v>LAKI LAKI</v>
      </c>
      <c r="J906" s="104" t="s">
        <v>733</v>
      </c>
      <c r="K906" s="105">
        <v>25974</v>
      </c>
      <c r="L906" s="106">
        <f t="shared" ca="1" si="136"/>
        <v>49</v>
      </c>
      <c r="M906" s="104" t="s">
        <v>253</v>
      </c>
      <c r="N906" s="107" t="s">
        <v>220</v>
      </c>
      <c r="O906" s="104" t="str">
        <f t="shared" si="133"/>
        <v>ISLAM</v>
      </c>
      <c r="P906" s="104" t="s">
        <v>221</v>
      </c>
      <c r="Q906" s="104" t="s">
        <v>222</v>
      </c>
      <c r="R906" s="108">
        <v>1</v>
      </c>
      <c r="S906" s="104" t="s">
        <v>256</v>
      </c>
      <c r="T906" s="104" t="s">
        <v>283</v>
      </c>
      <c r="U906" s="104" t="s">
        <v>3100</v>
      </c>
      <c r="V906" s="104" t="s">
        <v>3101</v>
      </c>
      <c r="W906" s="109" t="s">
        <v>3102</v>
      </c>
      <c r="X906" s="104" t="s">
        <v>3099</v>
      </c>
      <c r="Y906" s="436" t="s">
        <v>2967</v>
      </c>
      <c r="Z906" s="104" t="s">
        <v>22</v>
      </c>
      <c r="AA906" s="104" t="s">
        <v>229</v>
      </c>
      <c r="AB906" s="104" t="s">
        <v>230</v>
      </c>
      <c r="AC906" s="104" t="s">
        <v>231</v>
      </c>
      <c r="AD906" s="99" t="str">
        <f t="shared" si="132"/>
        <v>INDONESIA</v>
      </c>
      <c r="AE906" s="122" t="s">
        <v>2968</v>
      </c>
      <c r="AF906" s="110" t="s">
        <v>233</v>
      </c>
      <c r="AG906" s="142" t="s">
        <v>166</v>
      </c>
      <c r="AH906" s="142"/>
      <c r="AI906" s="64" t="e">
        <f t="shared" si="135"/>
        <v>#N/A</v>
      </c>
      <c r="AJ906" s="64"/>
      <c r="AK906" s="142"/>
      <c r="AN906" s="124">
        <f t="shared" si="130"/>
        <v>0</v>
      </c>
      <c r="AY906" s="70">
        <f t="shared" si="134"/>
        <v>0</v>
      </c>
    </row>
    <row r="907" spans="1:53" s="99" customFormat="1">
      <c r="A907"/>
      <c r="B907">
        <v>864</v>
      </c>
      <c r="C907">
        <v>44</v>
      </c>
      <c r="D907"/>
      <c r="E907" s="121">
        <v>2</v>
      </c>
      <c r="F907" s="88" t="s">
        <v>3103</v>
      </c>
      <c r="G907" s="89" t="s">
        <v>3104</v>
      </c>
      <c r="H907" s="90" t="s">
        <v>16</v>
      </c>
      <c r="I907" s="91" t="str">
        <f t="shared" si="129"/>
        <v>PEREMPUAN</v>
      </c>
      <c r="J907" s="64" t="s">
        <v>733</v>
      </c>
      <c r="K907" s="92">
        <v>28937</v>
      </c>
      <c r="L907" s="93">
        <f t="shared" ca="1" si="136"/>
        <v>41</v>
      </c>
      <c r="M907" s="64" t="s">
        <v>253</v>
      </c>
      <c r="N907" s="94" t="s">
        <v>220</v>
      </c>
      <c r="O907" s="64" t="str">
        <f t="shared" si="133"/>
        <v>ISLAM</v>
      </c>
      <c r="P907" s="64" t="s">
        <v>221</v>
      </c>
      <c r="Q907" s="64" t="s">
        <v>245</v>
      </c>
      <c r="R907" s="95">
        <v>3</v>
      </c>
      <c r="S907" s="64" t="s">
        <v>256</v>
      </c>
      <c r="T907" s="64" t="s">
        <v>246</v>
      </c>
      <c r="U907" s="64" t="s">
        <v>3105</v>
      </c>
      <c r="V907" s="64" t="s">
        <v>2387</v>
      </c>
      <c r="W907" s="96" t="s">
        <v>3102</v>
      </c>
      <c r="X907" s="64" t="s">
        <v>3099</v>
      </c>
      <c r="Y907" s="436" t="s">
        <v>2967</v>
      </c>
      <c r="Z907" s="64" t="s">
        <v>22</v>
      </c>
      <c r="AA907" s="64" t="s">
        <v>229</v>
      </c>
      <c r="AB907" s="64" t="s">
        <v>230</v>
      </c>
      <c r="AC907" s="64" t="s">
        <v>231</v>
      </c>
      <c r="AD907" t="str">
        <f t="shared" si="132"/>
        <v>INDONESIA</v>
      </c>
      <c r="AE907" s="122" t="s">
        <v>2968</v>
      </c>
      <c r="AF907" s="122" t="s">
        <v>233</v>
      </c>
      <c r="AG907" s="142" t="s">
        <v>166</v>
      </c>
      <c r="AH907" s="142"/>
      <c r="AI907" s="64">
        <f t="shared" si="135"/>
        <v>2</v>
      </c>
      <c r="AJ907" s="64"/>
      <c r="AK907" s="142"/>
      <c r="AL907" s="124"/>
      <c r="AM907" s="124"/>
      <c r="AN907" s="124">
        <f t="shared" si="130"/>
        <v>0</v>
      </c>
      <c r="AO907" s="125"/>
      <c r="AP907" s="125"/>
      <c r="AQ907" s="125"/>
      <c r="AR907" s="125"/>
      <c r="AS907" s="125"/>
      <c r="AT907" s="125"/>
      <c r="AU907" s="125"/>
      <c r="AV907" s="125"/>
      <c r="AW907" s="125"/>
      <c r="AX907" s="125"/>
      <c r="AY907" s="70">
        <f t="shared" si="134"/>
        <v>0</v>
      </c>
      <c r="AZ907" s="71"/>
    </row>
    <row r="908" spans="1:53" s="121" customFormat="1">
      <c r="A908"/>
      <c r="B908" s="121">
        <v>865</v>
      </c>
      <c r="C908">
        <v>45</v>
      </c>
      <c r="D908"/>
      <c r="E908" s="71">
        <v>3</v>
      </c>
      <c r="F908" s="127" t="s">
        <v>3106</v>
      </c>
      <c r="G908" s="128" t="s">
        <v>3107</v>
      </c>
      <c r="H908" s="129" t="s">
        <v>23</v>
      </c>
      <c r="I908" s="130" t="str">
        <f>IF(H908="L","LAKI LAKI",IF(H908="P","PEREMPUAN",""))</f>
        <v>LAKI LAKI</v>
      </c>
      <c r="J908" s="131" t="s">
        <v>230</v>
      </c>
      <c r="K908" s="132">
        <v>37703</v>
      </c>
      <c r="L908" s="159">
        <f t="shared" ca="1" si="136"/>
        <v>17</v>
      </c>
      <c r="M908" s="131" t="s">
        <v>253</v>
      </c>
      <c r="N908" s="177" t="s">
        <v>220</v>
      </c>
      <c r="O908" s="131" t="str">
        <f>IF(N908="1","ISLAM",IF(N908="2","KRISTEN",""))</f>
        <v>ISLAM</v>
      </c>
      <c r="P908" s="131" t="s">
        <v>254</v>
      </c>
      <c r="Q908" s="131" t="s">
        <v>255</v>
      </c>
      <c r="R908" s="134">
        <v>4</v>
      </c>
      <c r="S908" s="131" t="s">
        <v>369</v>
      </c>
      <c r="T908" s="131" t="s">
        <v>266</v>
      </c>
      <c r="U908" s="131" t="s">
        <v>3104</v>
      </c>
      <c r="V908" s="131" t="s">
        <v>3099</v>
      </c>
      <c r="W908" s="135" t="s">
        <v>3102</v>
      </c>
      <c r="X908" s="131" t="s">
        <v>3099</v>
      </c>
      <c r="Y908" s="436" t="s">
        <v>2967</v>
      </c>
      <c r="Z908" s="131" t="s">
        <v>22</v>
      </c>
      <c r="AA908" s="131" t="s">
        <v>229</v>
      </c>
      <c r="AB908" s="131" t="s">
        <v>230</v>
      </c>
      <c r="AC908" s="131" t="s">
        <v>231</v>
      </c>
      <c r="AD908" s="126" t="str">
        <f>IF(H908="L","INDONESIA",IF(H908="P","INDONESIA",""))</f>
        <v>INDONESIA</v>
      </c>
      <c r="AE908" s="122" t="s">
        <v>2968</v>
      </c>
      <c r="AF908" s="178" t="s">
        <v>233</v>
      </c>
      <c r="AG908" s="142" t="s">
        <v>166</v>
      </c>
      <c r="AH908" s="142"/>
      <c r="AI908" s="64">
        <f t="shared" si="135"/>
        <v>3</v>
      </c>
      <c r="AJ908" s="64"/>
      <c r="AK908" s="142"/>
      <c r="AL908" s="207"/>
      <c r="AM908" s="207"/>
      <c r="AN908" s="124"/>
      <c r="AO908" s="239"/>
      <c r="AP908" s="239"/>
      <c r="AQ908" s="239"/>
      <c r="AR908" s="239"/>
      <c r="AS908" s="239"/>
      <c r="AT908" s="239"/>
      <c r="AU908" s="239"/>
      <c r="AV908" s="239"/>
      <c r="AW908" s="239"/>
      <c r="AX908" s="239"/>
      <c r="AY908" s="70"/>
      <c r="AZ908" s="71"/>
    </row>
    <row r="909" spans="1:53">
      <c r="A909" s="121"/>
      <c r="B909">
        <v>866</v>
      </c>
      <c r="C909">
        <v>46</v>
      </c>
      <c r="D909">
        <v>16</v>
      </c>
      <c r="E909">
        <v>1</v>
      </c>
      <c r="F909" s="143" t="s">
        <v>3108</v>
      </c>
      <c r="G909" s="144" t="s">
        <v>3109</v>
      </c>
      <c r="H909" s="145" t="s">
        <v>23</v>
      </c>
      <c r="I909" s="146" t="str">
        <f t="shared" si="129"/>
        <v>LAKI LAKI</v>
      </c>
      <c r="J909" s="120" t="s">
        <v>22</v>
      </c>
      <c r="K909" s="147">
        <v>35264</v>
      </c>
      <c r="L909" s="139">
        <f t="shared" ca="1" si="136"/>
        <v>23</v>
      </c>
      <c r="M909" s="120" t="s">
        <v>253</v>
      </c>
      <c r="N909" s="133" t="s">
        <v>220</v>
      </c>
      <c r="O909" s="120" t="str">
        <f t="shared" si="133"/>
        <v>ISLAM</v>
      </c>
      <c r="P909" s="120" t="s">
        <v>221</v>
      </c>
      <c r="Q909" s="120" t="s">
        <v>222</v>
      </c>
      <c r="R909" s="148">
        <v>1</v>
      </c>
      <c r="S909" s="120" t="s">
        <v>289</v>
      </c>
      <c r="T909" s="120" t="s">
        <v>266</v>
      </c>
      <c r="U909" s="120" t="s">
        <v>3104</v>
      </c>
      <c r="V909" s="120" t="s">
        <v>3099</v>
      </c>
      <c r="W909" s="175" t="s">
        <v>3110</v>
      </c>
      <c r="X909" s="120" t="s">
        <v>3109</v>
      </c>
      <c r="Y909" s="436" t="s">
        <v>2967</v>
      </c>
      <c r="Z909" s="120" t="s">
        <v>22</v>
      </c>
      <c r="AA909" s="120" t="s">
        <v>229</v>
      </c>
      <c r="AB909" s="120" t="s">
        <v>230</v>
      </c>
      <c r="AC909" s="120" t="s">
        <v>231</v>
      </c>
      <c r="AD909" s="121" t="str">
        <f t="shared" si="132"/>
        <v>INDONESIA</v>
      </c>
      <c r="AE909" s="122" t="s">
        <v>2968</v>
      </c>
      <c r="AF909" s="122" t="s">
        <v>233</v>
      </c>
      <c r="AG909" s="142" t="s">
        <v>166</v>
      </c>
      <c r="AH909" s="142"/>
      <c r="AI909" s="64" t="e">
        <f t="shared" si="135"/>
        <v>#N/A</v>
      </c>
      <c r="AJ909" s="64"/>
      <c r="AK909" s="142"/>
      <c r="AN909" s="124">
        <f t="shared" si="130"/>
        <v>0</v>
      </c>
      <c r="AY909" s="70">
        <f t="shared" si="134"/>
        <v>0</v>
      </c>
    </row>
    <row r="910" spans="1:53">
      <c r="A910" s="121"/>
      <c r="B910" s="121">
        <v>867</v>
      </c>
      <c r="C910">
        <v>47</v>
      </c>
      <c r="E910">
        <v>2</v>
      </c>
      <c r="F910" s="193" t="s">
        <v>7011</v>
      </c>
      <c r="G910" s="144" t="s">
        <v>3112</v>
      </c>
      <c r="H910" s="145" t="s">
        <v>16</v>
      </c>
      <c r="I910" s="146" t="str">
        <f t="shared" si="129"/>
        <v>PEREMPUAN</v>
      </c>
      <c r="J910" s="111" t="s">
        <v>733</v>
      </c>
      <c r="K910" s="147">
        <v>35301</v>
      </c>
      <c r="L910" s="139">
        <f t="shared" ca="1" si="136"/>
        <v>23</v>
      </c>
      <c r="M910" s="120"/>
      <c r="N910" s="181" t="s">
        <v>220</v>
      </c>
      <c r="O910" s="120" t="str">
        <f t="shared" si="133"/>
        <v>ISLAM</v>
      </c>
      <c r="P910" s="111" t="s">
        <v>221</v>
      </c>
      <c r="Q910" s="111" t="s">
        <v>245</v>
      </c>
      <c r="R910" s="148">
        <v>3</v>
      </c>
      <c r="S910" s="111" t="s">
        <v>289</v>
      </c>
      <c r="T910" s="111" t="s">
        <v>246</v>
      </c>
      <c r="U910" s="111" t="s">
        <v>3113</v>
      </c>
      <c r="V910" s="111" t="s">
        <v>3114</v>
      </c>
      <c r="W910" s="175" t="s">
        <v>3110</v>
      </c>
      <c r="X910" s="120" t="s">
        <v>3109</v>
      </c>
      <c r="Y910" s="436" t="s">
        <v>2967</v>
      </c>
      <c r="Z910" s="120"/>
      <c r="AA910" s="120"/>
      <c r="AB910" s="120"/>
      <c r="AC910" s="120"/>
      <c r="AD910" s="121" t="str">
        <f t="shared" si="132"/>
        <v>INDONESIA</v>
      </c>
      <c r="AE910" s="122" t="s">
        <v>2968</v>
      </c>
      <c r="AF910" s="122" t="s">
        <v>233</v>
      </c>
      <c r="AG910" s="142" t="s">
        <v>166</v>
      </c>
      <c r="AH910" s="142"/>
      <c r="AI910" s="64">
        <f t="shared" si="135"/>
        <v>2</v>
      </c>
      <c r="AJ910" s="64"/>
      <c r="AK910" s="142"/>
      <c r="AN910" s="124"/>
    </row>
    <row r="911" spans="1:53">
      <c r="A911" s="121"/>
      <c r="B911" s="121"/>
      <c r="E911">
        <v>3</v>
      </c>
      <c r="F911" s="193" t="s">
        <v>7010</v>
      </c>
      <c r="G911" s="144" t="s">
        <v>24</v>
      </c>
      <c r="H911" s="145" t="s">
        <v>16</v>
      </c>
      <c r="I911" s="146" t="str">
        <f t="shared" si="129"/>
        <v>PEREMPUAN</v>
      </c>
      <c r="J911" s="111" t="s">
        <v>22</v>
      </c>
      <c r="K911" s="147">
        <v>42748</v>
      </c>
      <c r="L911" s="139">
        <f t="shared" ca="1" si="136"/>
        <v>3</v>
      </c>
      <c r="M911" s="120"/>
      <c r="N911" s="181" t="s">
        <v>220</v>
      </c>
      <c r="O911" s="111" t="str">
        <f t="shared" si="133"/>
        <v>ISLAM</v>
      </c>
      <c r="P911" s="111" t="s">
        <v>254</v>
      </c>
      <c r="Q911" s="111" t="s">
        <v>255</v>
      </c>
      <c r="R911" s="148">
        <v>4</v>
      </c>
      <c r="S911" s="111" t="s">
        <v>265</v>
      </c>
      <c r="T911" s="111" t="s">
        <v>270</v>
      </c>
      <c r="U911" s="111" t="s">
        <v>3112</v>
      </c>
      <c r="V911" s="111" t="s">
        <v>3109</v>
      </c>
      <c r="W911" s="175" t="s">
        <v>3110</v>
      </c>
      <c r="X911" s="120" t="s">
        <v>3109</v>
      </c>
      <c r="Y911" s="436" t="s">
        <v>2967</v>
      </c>
      <c r="Z911" s="120"/>
      <c r="AA911" s="120"/>
      <c r="AB911" s="120"/>
      <c r="AC911" s="120"/>
      <c r="AD911" s="71" t="str">
        <f t="shared" si="132"/>
        <v>INDONESIA</v>
      </c>
      <c r="AE911" s="122" t="s">
        <v>2968</v>
      </c>
      <c r="AF911" s="122" t="s">
        <v>233</v>
      </c>
      <c r="AG911" s="142" t="s">
        <v>166</v>
      </c>
      <c r="AH911" s="142"/>
      <c r="AI911" s="64"/>
      <c r="AJ911" s="64"/>
      <c r="AK911" s="142"/>
      <c r="AN911" s="124"/>
    </row>
    <row r="912" spans="1:53" s="99" customFormat="1">
      <c r="A912"/>
      <c r="B912">
        <v>868</v>
      </c>
      <c r="C912">
        <v>48</v>
      </c>
      <c r="D912">
        <v>17</v>
      </c>
      <c r="E912" s="99">
        <v>1</v>
      </c>
      <c r="F912" s="168" t="s">
        <v>3115</v>
      </c>
      <c r="G912" s="101" t="s">
        <v>3116</v>
      </c>
      <c r="H912" s="102" t="s">
        <v>23</v>
      </c>
      <c r="I912" s="103" t="str">
        <f t="shared" si="129"/>
        <v>LAKI LAKI</v>
      </c>
      <c r="J912" s="104" t="s">
        <v>756</v>
      </c>
      <c r="K912" s="105">
        <v>25022</v>
      </c>
      <c r="L912" s="106">
        <f t="shared" ca="1" si="136"/>
        <v>51</v>
      </c>
      <c r="M912" s="104" t="s">
        <v>253</v>
      </c>
      <c r="N912" s="107" t="s">
        <v>220</v>
      </c>
      <c r="O912" s="104" t="str">
        <f t="shared" si="133"/>
        <v>ISLAM</v>
      </c>
      <c r="P912" s="104" t="s">
        <v>221</v>
      </c>
      <c r="Q912" s="104" t="s">
        <v>222</v>
      </c>
      <c r="R912" s="108">
        <v>1</v>
      </c>
      <c r="S912" s="104" t="s">
        <v>256</v>
      </c>
      <c r="T912" s="104" t="s">
        <v>224</v>
      </c>
      <c r="U912" s="104" t="s">
        <v>3117</v>
      </c>
      <c r="V912" s="104" t="s">
        <v>3118</v>
      </c>
      <c r="W912" s="109" t="s">
        <v>3119</v>
      </c>
      <c r="X912" s="104" t="s">
        <v>3116</v>
      </c>
      <c r="Y912" s="436" t="s">
        <v>2967</v>
      </c>
      <c r="Z912" s="104" t="s">
        <v>22</v>
      </c>
      <c r="AA912" s="104" t="s">
        <v>229</v>
      </c>
      <c r="AB912" s="104" t="s">
        <v>230</v>
      </c>
      <c r="AC912" s="104" t="s">
        <v>231</v>
      </c>
      <c r="AD912" s="99" t="str">
        <f t="shared" si="132"/>
        <v>INDONESIA</v>
      </c>
      <c r="AE912" s="122" t="s">
        <v>2968</v>
      </c>
      <c r="AF912" s="110" t="s">
        <v>233</v>
      </c>
      <c r="AG912" s="104" t="s">
        <v>760</v>
      </c>
      <c r="AH912" s="120"/>
      <c r="AI912" s="64" t="e">
        <f t="shared" si="135"/>
        <v>#N/A</v>
      </c>
      <c r="AJ912" s="64"/>
      <c r="AK912" s="104"/>
      <c r="AL912" s="124"/>
      <c r="AM912" s="124"/>
      <c r="AN912" s="124">
        <f t="shared" si="130"/>
        <v>0</v>
      </c>
      <c r="AO912" s="125"/>
      <c r="AP912" s="125"/>
      <c r="AQ912" s="125"/>
      <c r="AR912" s="125"/>
      <c r="AS912" s="125"/>
      <c r="AT912" s="125"/>
      <c r="AU912" s="125"/>
      <c r="AV912" s="125"/>
      <c r="AW912" s="125"/>
      <c r="AX912" s="125"/>
      <c r="AY912" s="70">
        <f t="shared" si="134"/>
        <v>0</v>
      </c>
      <c r="AZ912" s="71"/>
    </row>
    <row r="913" spans="1:53">
      <c r="B913" s="121">
        <v>869</v>
      </c>
      <c r="C913">
        <v>49</v>
      </c>
      <c r="E913" s="121">
        <v>2</v>
      </c>
      <c r="F913" s="98" t="s">
        <v>3120</v>
      </c>
      <c r="G913" s="89" t="s">
        <v>3121</v>
      </c>
      <c r="H913" s="90" t="s">
        <v>16</v>
      </c>
      <c r="I913" s="91" t="str">
        <f t="shared" si="129"/>
        <v>PEREMPUAN</v>
      </c>
      <c r="J913" s="64" t="s">
        <v>536</v>
      </c>
      <c r="K913" s="92">
        <v>27581</v>
      </c>
      <c r="L913" s="93">
        <f t="shared" ca="1" si="136"/>
        <v>44</v>
      </c>
      <c r="M913" s="64" t="s">
        <v>253</v>
      </c>
      <c r="N913" s="94" t="s">
        <v>220</v>
      </c>
      <c r="O913" s="64" t="str">
        <f t="shared" si="133"/>
        <v>ISLAM</v>
      </c>
      <c r="P913" s="64" t="s">
        <v>221</v>
      </c>
      <c r="Q913" s="64" t="s">
        <v>245</v>
      </c>
      <c r="R913" s="95">
        <v>3</v>
      </c>
      <c r="S913" s="64" t="s">
        <v>256</v>
      </c>
      <c r="T913" s="64" t="s">
        <v>246</v>
      </c>
      <c r="U913" s="64" t="s">
        <v>2241</v>
      </c>
      <c r="V913" s="64" t="s">
        <v>3122</v>
      </c>
      <c r="W913" s="96" t="s">
        <v>3119</v>
      </c>
      <c r="X913" s="64" t="s">
        <v>3116</v>
      </c>
      <c r="Y913" s="436" t="s">
        <v>2967</v>
      </c>
      <c r="Z913" s="64" t="s">
        <v>22</v>
      </c>
      <c r="AA913" s="64" t="s">
        <v>229</v>
      </c>
      <c r="AB913" s="64" t="s">
        <v>230</v>
      </c>
      <c r="AC913" s="64" t="s">
        <v>231</v>
      </c>
      <c r="AD913" t="str">
        <f t="shared" si="132"/>
        <v>INDONESIA</v>
      </c>
      <c r="AE913" s="122" t="s">
        <v>2968</v>
      </c>
      <c r="AF913" s="122" t="s">
        <v>233</v>
      </c>
      <c r="AG913" s="111" t="s">
        <v>760</v>
      </c>
      <c r="AH913" s="111"/>
      <c r="AI913" s="64">
        <f t="shared" si="135"/>
        <v>2</v>
      </c>
      <c r="AJ913" s="64"/>
      <c r="AK913" s="111"/>
      <c r="AN913" s="124">
        <f t="shared" si="130"/>
        <v>0</v>
      </c>
      <c r="AY913" s="70">
        <f t="shared" si="134"/>
        <v>0</v>
      </c>
    </row>
    <row r="914" spans="1:53">
      <c r="A914" s="121"/>
      <c r="B914" s="121">
        <v>871</v>
      </c>
      <c r="C914">
        <v>50</v>
      </c>
      <c r="E914" s="121">
        <v>3</v>
      </c>
      <c r="F914" s="98" t="s">
        <v>3123</v>
      </c>
      <c r="G914" s="89" t="s">
        <v>3124</v>
      </c>
      <c r="H914" s="90" t="s">
        <v>16</v>
      </c>
      <c r="I914" s="91" t="str">
        <f t="shared" si="129"/>
        <v>PEREMPUAN</v>
      </c>
      <c r="J914" s="64" t="s">
        <v>536</v>
      </c>
      <c r="K914" s="92">
        <v>34300</v>
      </c>
      <c r="L914" s="93">
        <f t="shared" ca="1" si="136"/>
        <v>26</v>
      </c>
      <c r="M914" s="64" t="s">
        <v>253</v>
      </c>
      <c r="N914" s="94" t="s">
        <v>220</v>
      </c>
      <c r="O914" s="64" t="str">
        <f t="shared" si="133"/>
        <v>ISLAM</v>
      </c>
      <c r="P914" s="64" t="s">
        <v>254</v>
      </c>
      <c r="Q914" s="64" t="s">
        <v>255</v>
      </c>
      <c r="R914" s="95">
        <v>4</v>
      </c>
      <c r="S914" s="64" t="s">
        <v>344</v>
      </c>
      <c r="T914" s="64" t="s">
        <v>266</v>
      </c>
      <c r="U914" s="64" t="s">
        <v>3121</v>
      </c>
      <c r="V914" s="64" t="s">
        <v>3116</v>
      </c>
      <c r="W914" s="96" t="s">
        <v>3119</v>
      </c>
      <c r="X914" s="64" t="s">
        <v>3116</v>
      </c>
      <c r="Y914" s="436" t="s">
        <v>2967</v>
      </c>
      <c r="Z914" s="64" t="s">
        <v>22</v>
      </c>
      <c r="AA914" s="64" t="s">
        <v>229</v>
      </c>
      <c r="AB914" s="64" t="s">
        <v>230</v>
      </c>
      <c r="AC914" s="64" t="s">
        <v>231</v>
      </c>
      <c r="AD914" t="str">
        <f t="shared" si="132"/>
        <v>INDONESIA</v>
      </c>
      <c r="AE914" s="122" t="s">
        <v>2968</v>
      </c>
      <c r="AF914" s="122" t="s">
        <v>233</v>
      </c>
      <c r="AG914" s="111" t="s">
        <v>760</v>
      </c>
      <c r="AH914" s="111"/>
      <c r="AI914" s="64">
        <f t="shared" si="135"/>
        <v>3</v>
      </c>
      <c r="AJ914" s="64"/>
      <c r="AK914" s="111"/>
      <c r="AL914" s="207"/>
      <c r="AM914" s="207"/>
      <c r="AN914" s="124">
        <f t="shared" si="130"/>
        <v>0</v>
      </c>
      <c r="AO914" s="239"/>
      <c r="AP914" s="239"/>
      <c r="AQ914" s="239"/>
      <c r="AR914" s="239"/>
      <c r="AS914" s="239"/>
      <c r="AT914" s="239"/>
      <c r="AU914" s="239"/>
      <c r="AV914" s="239"/>
      <c r="AW914" s="239"/>
      <c r="AX914" s="239"/>
      <c r="AY914" s="70">
        <f t="shared" si="134"/>
        <v>0</v>
      </c>
      <c r="BA914" s="121"/>
    </row>
    <row r="915" spans="1:53">
      <c r="B915">
        <v>872</v>
      </c>
      <c r="C915">
        <v>51</v>
      </c>
      <c r="E915" s="121">
        <v>4</v>
      </c>
      <c r="F915" s="193" t="s">
        <v>3125</v>
      </c>
      <c r="G915" s="144" t="s">
        <v>3126</v>
      </c>
      <c r="H915" s="145" t="s">
        <v>23</v>
      </c>
      <c r="I915" s="146" t="str">
        <f t="shared" si="129"/>
        <v>LAKI LAKI</v>
      </c>
      <c r="J915" s="120" t="s">
        <v>22</v>
      </c>
      <c r="K915" s="147">
        <v>36746</v>
      </c>
      <c r="L915" s="139">
        <f t="shared" ca="1" si="136"/>
        <v>19</v>
      </c>
      <c r="M915" s="120" t="s">
        <v>253</v>
      </c>
      <c r="N915" s="133" t="s">
        <v>220</v>
      </c>
      <c r="O915" s="120" t="str">
        <f t="shared" si="133"/>
        <v>ISLAM</v>
      </c>
      <c r="P915" s="120" t="s">
        <v>254</v>
      </c>
      <c r="Q915" s="120" t="s">
        <v>255</v>
      </c>
      <c r="R915" s="148">
        <v>4</v>
      </c>
      <c r="S915" s="120" t="s">
        <v>348</v>
      </c>
      <c r="T915" s="120" t="s">
        <v>266</v>
      </c>
      <c r="U915" s="120" t="s">
        <v>3121</v>
      </c>
      <c r="V915" s="120" t="s">
        <v>3116</v>
      </c>
      <c r="W915" s="149" t="s">
        <v>3119</v>
      </c>
      <c r="X915" s="120" t="s">
        <v>3116</v>
      </c>
      <c r="Y915" s="436" t="s">
        <v>2967</v>
      </c>
      <c r="Z915" s="120" t="s">
        <v>22</v>
      </c>
      <c r="AA915" s="120" t="s">
        <v>229</v>
      </c>
      <c r="AB915" s="120" t="s">
        <v>230</v>
      </c>
      <c r="AC915" s="120" t="s">
        <v>231</v>
      </c>
      <c r="AD915" s="121" t="str">
        <f t="shared" si="132"/>
        <v>INDONESIA</v>
      </c>
      <c r="AE915" s="122" t="s">
        <v>2968</v>
      </c>
      <c r="AF915" s="122" t="s">
        <v>233</v>
      </c>
      <c r="AG915" s="142" t="s">
        <v>760</v>
      </c>
      <c r="AH915" s="142"/>
      <c r="AI915" s="64">
        <f t="shared" si="135"/>
        <v>3</v>
      </c>
      <c r="AJ915" s="64"/>
      <c r="AK915" s="142"/>
      <c r="AL915" s="207"/>
      <c r="AM915" s="207"/>
      <c r="AN915" s="124">
        <f t="shared" si="130"/>
        <v>0</v>
      </c>
      <c r="AO915" s="239"/>
      <c r="AP915" s="239"/>
      <c r="AQ915" s="239"/>
      <c r="AR915" s="239"/>
      <c r="AS915" s="239"/>
      <c r="AT915" s="239"/>
      <c r="AU915" s="239"/>
      <c r="AV915" s="239"/>
      <c r="AW915" s="239"/>
      <c r="AX915" s="239"/>
      <c r="AY915" s="239">
        <f t="shared" si="134"/>
        <v>0</v>
      </c>
      <c r="BA915" s="121"/>
    </row>
    <row r="916" spans="1:53" s="99" customFormat="1">
      <c r="A916"/>
      <c r="B916" s="121">
        <v>873</v>
      </c>
      <c r="C916">
        <v>52</v>
      </c>
      <c r="D916"/>
      <c r="E916" s="121">
        <v>5</v>
      </c>
      <c r="F916" s="98" t="s">
        <v>3127</v>
      </c>
      <c r="G916" s="89" t="s">
        <v>3128</v>
      </c>
      <c r="H916" s="90" t="s">
        <v>23</v>
      </c>
      <c r="I916" s="91" t="str">
        <f t="shared" si="129"/>
        <v>LAKI LAKI</v>
      </c>
      <c r="J916" s="64" t="s">
        <v>22</v>
      </c>
      <c r="K916" s="92">
        <v>40068</v>
      </c>
      <c r="L916" s="93">
        <f t="shared" ca="1" si="136"/>
        <v>10</v>
      </c>
      <c r="M916" s="64" t="s">
        <v>253</v>
      </c>
      <c r="N916" s="94" t="s">
        <v>220</v>
      </c>
      <c r="O916" s="64" t="str">
        <f t="shared" si="133"/>
        <v>ISLAM</v>
      </c>
      <c r="P916" s="64" t="s">
        <v>254</v>
      </c>
      <c r="Q916" s="64" t="s">
        <v>255</v>
      </c>
      <c r="R916" s="95">
        <v>4</v>
      </c>
      <c r="S916" s="64" t="s">
        <v>369</v>
      </c>
      <c r="T916" s="64" t="s">
        <v>266</v>
      </c>
      <c r="U916" s="64" t="s">
        <v>3121</v>
      </c>
      <c r="V916" s="64" t="s">
        <v>3116</v>
      </c>
      <c r="W916" s="96" t="s">
        <v>3119</v>
      </c>
      <c r="X916" s="64" t="s">
        <v>3116</v>
      </c>
      <c r="Y916" s="436" t="s">
        <v>2967</v>
      </c>
      <c r="Z916" s="64" t="s">
        <v>22</v>
      </c>
      <c r="AA916" s="64" t="s">
        <v>229</v>
      </c>
      <c r="AB916" s="64" t="s">
        <v>230</v>
      </c>
      <c r="AC916" s="64" t="s">
        <v>231</v>
      </c>
      <c r="AD916" t="str">
        <f t="shared" si="132"/>
        <v>INDONESIA</v>
      </c>
      <c r="AE916" s="122" t="s">
        <v>2968</v>
      </c>
      <c r="AF916" s="122" t="s">
        <v>233</v>
      </c>
      <c r="AG916" s="120" t="s">
        <v>760</v>
      </c>
      <c r="AH916" s="120"/>
      <c r="AI916" s="64">
        <f t="shared" si="135"/>
        <v>3</v>
      </c>
      <c r="AJ916" s="64"/>
      <c r="AK916" s="104"/>
      <c r="AL916" s="124"/>
      <c r="AM916" s="124"/>
      <c r="AN916" s="124">
        <f t="shared" si="130"/>
        <v>0</v>
      </c>
      <c r="AO916" s="125"/>
      <c r="AP916" s="125"/>
      <c r="AQ916" s="125"/>
      <c r="AR916" s="125"/>
      <c r="AS916" s="125"/>
      <c r="AT916" s="125"/>
      <c r="AU916" s="125"/>
      <c r="AV916" s="125"/>
      <c r="AW916" s="125"/>
      <c r="AX916" s="125"/>
      <c r="AY916" s="70">
        <f t="shared" si="134"/>
        <v>0</v>
      </c>
      <c r="AZ916" s="71"/>
    </row>
    <row r="917" spans="1:53">
      <c r="B917">
        <v>874</v>
      </c>
      <c r="C917">
        <v>53</v>
      </c>
      <c r="D917">
        <v>18</v>
      </c>
      <c r="E917" s="99">
        <v>1</v>
      </c>
      <c r="F917" s="100" t="s">
        <v>3129</v>
      </c>
      <c r="G917" s="101" t="s">
        <v>3130</v>
      </c>
      <c r="H917" s="102" t="s">
        <v>23</v>
      </c>
      <c r="I917" s="103" t="str">
        <f t="shared" si="129"/>
        <v>LAKI LAKI</v>
      </c>
      <c r="J917" s="104" t="s">
        <v>1500</v>
      </c>
      <c r="K917" s="105">
        <v>27403</v>
      </c>
      <c r="L917" s="106">
        <f t="shared" ca="1" si="136"/>
        <v>45</v>
      </c>
      <c r="M917" s="104" t="s">
        <v>253</v>
      </c>
      <c r="N917" s="107" t="s">
        <v>220</v>
      </c>
      <c r="O917" s="104" t="str">
        <f t="shared" si="133"/>
        <v>ISLAM</v>
      </c>
      <c r="P917" s="104" t="s">
        <v>221</v>
      </c>
      <c r="Q917" s="104" t="s">
        <v>222</v>
      </c>
      <c r="R917" s="108">
        <v>1</v>
      </c>
      <c r="S917" s="104" t="s">
        <v>223</v>
      </c>
      <c r="T917" s="104" t="s">
        <v>283</v>
      </c>
      <c r="U917" s="104" t="s">
        <v>3131</v>
      </c>
      <c r="V917" s="104" t="s">
        <v>1559</v>
      </c>
      <c r="W917" s="109" t="s">
        <v>3132</v>
      </c>
      <c r="X917" s="104" t="s">
        <v>3133</v>
      </c>
      <c r="Y917" s="436" t="s">
        <v>2967</v>
      </c>
      <c r="Z917" s="104" t="s">
        <v>22</v>
      </c>
      <c r="AA917" s="104" t="s">
        <v>229</v>
      </c>
      <c r="AB917" s="104" t="s">
        <v>230</v>
      </c>
      <c r="AC917" s="104" t="s">
        <v>231</v>
      </c>
      <c r="AD917" s="99" t="str">
        <f t="shared" si="132"/>
        <v>INDONESIA</v>
      </c>
      <c r="AE917" s="122" t="s">
        <v>2968</v>
      </c>
      <c r="AF917" s="97" t="s">
        <v>233</v>
      </c>
      <c r="AG917" s="142" t="s">
        <v>166</v>
      </c>
      <c r="AH917" s="142"/>
      <c r="AI917" s="64" t="e">
        <f t="shared" si="135"/>
        <v>#N/A</v>
      </c>
      <c r="AJ917" s="64"/>
      <c r="AK917" s="142"/>
      <c r="AN917" s="124">
        <f t="shared" si="130"/>
        <v>0</v>
      </c>
      <c r="AY917" s="70">
        <f t="shared" si="134"/>
        <v>0</v>
      </c>
    </row>
    <row r="918" spans="1:53">
      <c r="A918" s="121"/>
      <c r="B918" s="121">
        <v>875</v>
      </c>
      <c r="C918">
        <v>54</v>
      </c>
      <c r="E918" s="121">
        <v>2</v>
      </c>
      <c r="F918" s="143" t="s">
        <v>3134</v>
      </c>
      <c r="G918" s="144" t="s">
        <v>3135</v>
      </c>
      <c r="H918" s="145" t="s">
        <v>16</v>
      </c>
      <c r="I918" s="146" t="str">
        <f t="shared" si="129"/>
        <v>PEREMPUAN</v>
      </c>
      <c r="J918" s="120" t="s">
        <v>1500</v>
      </c>
      <c r="K918" s="147">
        <v>29711</v>
      </c>
      <c r="L918" s="139">
        <f t="shared" ca="1" si="136"/>
        <v>38</v>
      </c>
      <c r="M918" s="120" t="s">
        <v>253</v>
      </c>
      <c r="N918" s="133" t="s">
        <v>220</v>
      </c>
      <c r="O918" s="120" t="str">
        <f t="shared" si="133"/>
        <v>ISLAM</v>
      </c>
      <c r="P918" s="120" t="s">
        <v>221</v>
      </c>
      <c r="Q918" s="120" t="s">
        <v>245</v>
      </c>
      <c r="R918" s="148">
        <v>3</v>
      </c>
      <c r="S918" s="120" t="s">
        <v>289</v>
      </c>
      <c r="T918" s="120" t="s">
        <v>246</v>
      </c>
      <c r="U918" s="120" t="s">
        <v>1469</v>
      </c>
      <c r="V918" s="120" t="s">
        <v>3027</v>
      </c>
      <c r="W918" s="149" t="s">
        <v>3132</v>
      </c>
      <c r="X918" s="120" t="s">
        <v>3133</v>
      </c>
      <c r="Y918" s="436" t="s">
        <v>2967</v>
      </c>
      <c r="Z918" s="120" t="s">
        <v>22</v>
      </c>
      <c r="AA918" s="120" t="s">
        <v>229</v>
      </c>
      <c r="AB918" s="120" t="s">
        <v>230</v>
      </c>
      <c r="AC918" s="120" t="s">
        <v>231</v>
      </c>
      <c r="AD918" s="121" t="str">
        <f t="shared" si="132"/>
        <v>INDONESIA</v>
      </c>
      <c r="AE918" s="122" t="s">
        <v>2968</v>
      </c>
      <c r="AF918" s="122" t="s">
        <v>233</v>
      </c>
      <c r="AG918" s="142" t="s">
        <v>166</v>
      </c>
      <c r="AH918" s="142"/>
      <c r="AI918" s="64">
        <f t="shared" si="135"/>
        <v>2</v>
      </c>
      <c r="AJ918" s="64"/>
      <c r="AK918" s="142"/>
      <c r="AN918" s="124">
        <f t="shared" si="130"/>
        <v>0</v>
      </c>
      <c r="AY918" s="70">
        <f t="shared" si="134"/>
        <v>0</v>
      </c>
    </row>
    <row r="919" spans="1:53">
      <c r="B919">
        <v>876</v>
      </c>
      <c r="C919">
        <v>55</v>
      </c>
      <c r="E919" s="121">
        <v>3</v>
      </c>
      <c r="F919" s="88" t="s">
        <v>3136</v>
      </c>
      <c r="G919" s="89" t="s">
        <v>3137</v>
      </c>
      <c r="H919" s="90" t="s">
        <v>23</v>
      </c>
      <c r="I919" s="91" t="str">
        <f t="shared" si="129"/>
        <v>LAKI LAKI</v>
      </c>
      <c r="J919" s="64" t="s">
        <v>1500</v>
      </c>
      <c r="K919" s="92">
        <v>35980</v>
      </c>
      <c r="L919" s="93">
        <f t="shared" ca="1" si="136"/>
        <v>21</v>
      </c>
      <c r="M919" s="64" t="s">
        <v>253</v>
      </c>
      <c r="N919" s="94" t="s">
        <v>220</v>
      </c>
      <c r="O919" s="64" t="str">
        <f t="shared" si="133"/>
        <v>ISLAM</v>
      </c>
      <c r="P919" s="64" t="s">
        <v>254</v>
      </c>
      <c r="Q919" s="64" t="s">
        <v>255</v>
      </c>
      <c r="R919" s="95">
        <v>4</v>
      </c>
      <c r="S919" s="64" t="s">
        <v>223</v>
      </c>
      <c r="T919" s="64" t="s">
        <v>266</v>
      </c>
      <c r="U919" s="64" t="s">
        <v>3135</v>
      </c>
      <c r="V919" s="64" t="s">
        <v>3130</v>
      </c>
      <c r="W919" s="96" t="s">
        <v>3132</v>
      </c>
      <c r="X919" s="64" t="s">
        <v>3133</v>
      </c>
      <c r="Y919" s="436" t="s">
        <v>2967</v>
      </c>
      <c r="Z919" s="64" t="s">
        <v>22</v>
      </c>
      <c r="AA919" s="64" t="s">
        <v>229</v>
      </c>
      <c r="AB919" s="64" t="s">
        <v>230</v>
      </c>
      <c r="AC919" s="64" t="s">
        <v>231</v>
      </c>
      <c r="AD919" t="str">
        <f t="shared" si="132"/>
        <v>INDONESIA</v>
      </c>
      <c r="AE919" s="122" t="s">
        <v>2968</v>
      </c>
      <c r="AF919" s="122" t="s">
        <v>233</v>
      </c>
      <c r="AG919" s="142" t="s">
        <v>166</v>
      </c>
      <c r="AH919" s="142"/>
      <c r="AI919" s="64">
        <f t="shared" si="135"/>
        <v>3</v>
      </c>
      <c r="AJ919" s="64"/>
      <c r="AK919" s="142"/>
      <c r="AL919" s="207"/>
      <c r="AM919" s="207"/>
      <c r="AN919" s="124">
        <f t="shared" si="130"/>
        <v>0</v>
      </c>
      <c r="AO919" s="239"/>
      <c r="AP919" s="239"/>
      <c r="AQ919" s="239"/>
      <c r="AR919" s="239"/>
      <c r="AS919" s="239"/>
      <c r="AT919" s="239"/>
      <c r="AU919" s="239"/>
      <c r="AV919" s="239"/>
      <c r="AW919" s="239"/>
      <c r="AX919" s="239"/>
      <c r="AY919" s="70">
        <f t="shared" si="134"/>
        <v>0</v>
      </c>
      <c r="BA919" s="121"/>
    </row>
    <row r="920" spans="1:53">
      <c r="B920" s="121">
        <v>877</v>
      </c>
      <c r="C920">
        <v>56</v>
      </c>
      <c r="E920" s="121">
        <v>4</v>
      </c>
      <c r="F920" s="88" t="s">
        <v>3138</v>
      </c>
      <c r="G920" s="89" t="s">
        <v>3139</v>
      </c>
      <c r="H920" s="90" t="s">
        <v>16</v>
      </c>
      <c r="I920" s="91" t="str">
        <f t="shared" si="129"/>
        <v>PEREMPUAN</v>
      </c>
      <c r="J920" s="64" t="s">
        <v>22</v>
      </c>
      <c r="K920" s="92">
        <v>38045</v>
      </c>
      <c r="L920" s="93">
        <f t="shared" ca="1" si="136"/>
        <v>16</v>
      </c>
      <c r="M920" s="64" t="s">
        <v>253</v>
      </c>
      <c r="N920" s="94" t="s">
        <v>220</v>
      </c>
      <c r="O920" s="64" t="str">
        <f t="shared" si="133"/>
        <v>ISLAM</v>
      </c>
      <c r="P920" s="64" t="s">
        <v>254</v>
      </c>
      <c r="Q920" s="64" t="s">
        <v>255</v>
      </c>
      <c r="R920" s="95">
        <v>4</v>
      </c>
      <c r="S920" s="64" t="s">
        <v>3140</v>
      </c>
      <c r="T920" s="64" t="s">
        <v>266</v>
      </c>
      <c r="U920" s="64" t="s">
        <v>3135</v>
      </c>
      <c r="V920" s="64" t="s">
        <v>3130</v>
      </c>
      <c r="W920" s="96" t="s">
        <v>3132</v>
      </c>
      <c r="X920" s="64" t="s">
        <v>3133</v>
      </c>
      <c r="Y920" s="436" t="s">
        <v>2967</v>
      </c>
      <c r="Z920" s="64" t="s">
        <v>22</v>
      </c>
      <c r="AA920" s="64" t="s">
        <v>229</v>
      </c>
      <c r="AB920" s="64" t="s">
        <v>230</v>
      </c>
      <c r="AC920" s="64" t="s">
        <v>231</v>
      </c>
      <c r="AD920" t="str">
        <f t="shared" si="132"/>
        <v>INDONESIA</v>
      </c>
      <c r="AE920" s="122" t="s">
        <v>2968</v>
      </c>
      <c r="AF920" s="122" t="s">
        <v>233</v>
      </c>
      <c r="AG920" s="142" t="s">
        <v>166</v>
      </c>
      <c r="AH920" s="142"/>
      <c r="AI920" s="64">
        <f t="shared" si="135"/>
        <v>3</v>
      </c>
      <c r="AJ920" s="64"/>
      <c r="AK920" s="142"/>
      <c r="AN920" s="124">
        <f t="shared" si="130"/>
        <v>0</v>
      </c>
      <c r="AY920" s="70">
        <f t="shared" si="134"/>
        <v>0</v>
      </c>
    </row>
    <row r="921" spans="1:53">
      <c r="B921" s="121"/>
      <c r="E921" s="71">
        <v>5</v>
      </c>
      <c r="F921" s="88"/>
      <c r="G921" s="89" t="s">
        <v>21</v>
      </c>
      <c r="H921" s="90" t="s">
        <v>16</v>
      </c>
      <c r="I921" s="91" t="str">
        <f t="shared" si="129"/>
        <v>PEREMPUAN</v>
      </c>
      <c r="J921" s="64" t="s">
        <v>22</v>
      </c>
      <c r="K921" s="92">
        <v>42744</v>
      </c>
      <c r="L921" s="93">
        <f t="shared" ca="1" si="136"/>
        <v>3</v>
      </c>
      <c r="M921" s="64"/>
      <c r="N921" s="94" t="s">
        <v>220</v>
      </c>
      <c r="O921" s="64" t="str">
        <f t="shared" si="133"/>
        <v>ISLAM</v>
      </c>
      <c r="P921" s="64" t="s">
        <v>254</v>
      </c>
      <c r="Q921" s="64" t="s">
        <v>255</v>
      </c>
      <c r="R921" s="95">
        <v>4</v>
      </c>
      <c r="S921" s="64" t="s">
        <v>265</v>
      </c>
      <c r="T921" s="64" t="s">
        <v>270</v>
      </c>
      <c r="U921" s="64" t="s">
        <v>3135</v>
      </c>
      <c r="V921" s="64" t="s">
        <v>3130</v>
      </c>
      <c r="W921" s="96" t="s">
        <v>3132</v>
      </c>
      <c r="X921" s="64" t="s">
        <v>3133</v>
      </c>
      <c r="Y921" s="436" t="s">
        <v>2967</v>
      </c>
      <c r="Z921" s="64"/>
      <c r="AA921" s="64"/>
      <c r="AB921" s="64"/>
      <c r="AC921" s="64"/>
      <c r="AD921" t="str">
        <f t="shared" si="132"/>
        <v>INDONESIA</v>
      </c>
      <c r="AE921" s="122" t="s">
        <v>2968</v>
      </c>
      <c r="AF921" s="122" t="s">
        <v>233</v>
      </c>
      <c r="AG921" s="142" t="s">
        <v>166</v>
      </c>
      <c r="AH921" s="142"/>
      <c r="AI921" s="64"/>
      <c r="AJ921" s="64"/>
      <c r="AK921" s="142"/>
      <c r="AN921" s="124"/>
    </row>
    <row r="922" spans="1:53" s="99" customFormat="1">
      <c r="A922"/>
      <c r="B922">
        <v>878</v>
      </c>
      <c r="C922">
        <v>57</v>
      </c>
      <c r="D922">
        <v>19</v>
      </c>
      <c r="E922" s="99">
        <v>1</v>
      </c>
      <c r="F922" s="100" t="s">
        <v>3141</v>
      </c>
      <c r="G922" s="101" t="s">
        <v>3142</v>
      </c>
      <c r="H922" s="102" t="s">
        <v>23</v>
      </c>
      <c r="I922" s="103" t="str">
        <f t="shared" si="129"/>
        <v>LAKI LAKI</v>
      </c>
      <c r="J922" s="104" t="s">
        <v>3143</v>
      </c>
      <c r="K922" s="105">
        <v>24215</v>
      </c>
      <c r="L922" s="106">
        <f t="shared" ca="1" si="136"/>
        <v>53</v>
      </c>
      <c r="M922" s="104" t="s">
        <v>253</v>
      </c>
      <c r="N922" s="107" t="s">
        <v>220</v>
      </c>
      <c r="O922" s="104" t="str">
        <f t="shared" si="133"/>
        <v>ISLAM</v>
      </c>
      <c r="P922" s="104" t="s">
        <v>221</v>
      </c>
      <c r="Q922" s="104" t="s">
        <v>222</v>
      </c>
      <c r="R922" s="108">
        <v>1</v>
      </c>
      <c r="S922" s="104" t="s">
        <v>256</v>
      </c>
      <c r="T922" s="104" t="s">
        <v>283</v>
      </c>
      <c r="U922" s="104" t="s">
        <v>3144</v>
      </c>
      <c r="V922" s="104" t="s">
        <v>3145</v>
      </c>
      <c r="W922" s="109" t="s">
        <v>3146</v>
      </c>
      <c r="X922" s="104" t="s">
        <v>3142</v>
      </c>
      <c r="Y922" s="436" t="s">
        <v>2967</v>
      </c>
      <c r="Z922" s="104" t="s">
        <v>22</v>
      </c>
      <c r="AA922" s="104" t="s">
        <v>229</v>
      </c>
      <c r="AB922" s="104" t="s">
        <v>230</v>
      </c>
      <c r="AC922" s="104" t="s">
        <v>231</v>
      </c>
      <c r="AD922" s="99" t="str">
        <f t="shared" si="132"/>
        <v>INDONESIA</v>
      </c>
      <c r="AE922" s="122" t="s">
        <v>2968</v>
      </c>
      <c r="AF922" s="97" t="s">
        <v>233</v>
      </c>
      <c r="AG922" s="142" t="s">
        <v>166</v>
      </c>
      <c r="AH922" s="142"/>
      <c r="AI922" s="64" t="e">
        <f t="shared" si="135"/>
        <v>#N/A</v>
      </c>
      <c r="AJ922" s="64"/>
      <c r="AK922" s="142"/>
      <c r="AL922" s="124"/>
      <c r="AM922" s="124"/>
      <c r="AN922" s="124">
        <f t="shared" si="130"/>
        <v>0</v>
      </c>
      <c r="AO922" s="125"/>
      <c r="AP922" s="125"/>
      <c r="AQ922" s="125"/>
      <c r="AR922" s="125"/>
      <c r="AS922" s="125"/>
      <c r="AT922" s="125"/>
      <c r="AU922" s="125"/>
      <c r="AV922" s="125"/>
      <c r="AW922" s="125"/>
      <c r="AX922" s="125"/>
      <c r="AY922" s="70">
        <f t="shared" si="134"/>
        <v>0</v>
      </c>
      <c r="AZ922" s="71"/>
    </row>
    <row r="923" spans="1:53">
      <c r="B923" s="121">
        <v>879</v>
      </c>
      <c r="C923">
        <v>58</v>
      </c>
      <c r="E923" s="121">
        <v>2</v>
      </c>
      <c r="F923" s="88" t="s">
        <v>3147</v>
      </c>
      <c r="G923" s="89" t="s">
        <v>1044</v>
      </c>
      <c r="H923" s="90" t="s">
        <v>16</v>
      </c>
      <c r="I923" s="91" t="str">
        <f t="shared" si="129"/>
        <v>PEREMPUAN</v>
      </c>
      <c r="J923" s="64" t="s">
        <v>3143</v>
      </c>
      <c r="K923" s="92">
        <v>26027</v>
      </c>
      <c r="L923" s="93">
        <f t="shared" ca="1" si="136"/>
        <v>49</v>
      </c>
      <c r="M923" s="64" t="s">
        <v>253</v>
      </c>
      <c r="N923" s="94" t="s">
        <v>220</v>
      </c>
      <c r="O923" s="64" t="str">
        <f t="shared" si="133"/>
        <v>ISLAM</v>
      </c>
      <c r="P923" s="64" t="s">
        <v>221</v>
      </c>
      <c r="Q923" s="64" t="s">
        <v>245</v>
      </c>
      <c r="R923" s="95">
        <v>3</v>
      </c>
      <c r="S923" s="64" t="s">
        <v>256</v>
      </c>
      <c r="T923" s="64" t="s">
        <v>246</v>
      </c>
      <c r="U923" s="64" t="s">
        <v>3148</v>
      </c>
      <c r="V923" s="64" t="s">
        <v>757</v>
      </c>
      <c r="W923" s="96" t="s">
        <v>3146</v>
      </c>
      <c r="X923" s="64" t="s">
        <v>3142</v>
      </c>
      <c r="Y923" s="436" t="s">
        <v>2967</v>
      </c>
      <c r="Z923" s="64" t="s">
        <v>22</v>
      </c>
      <c r="AA923" s="64" t="s">
        <v>229</v>
      </c>
      <c r="AB923" s="64" t="s">
        <v>230</v>
      </c>
      <c r="AC923" s="64" t="s">
        <v>231</v>
      </c>
      <c r="AD923" t="str">
        <f t="shared" si="132"/>
        <v>INDONESIA</v>
      </c>
      <c r="AE923" s="122" t="s">
        <v>2968</v>
      </c>
      <c r="AF923" s="122" t="s">
        <v>233</v>
      </c>
      <c r="AG923" s="142" t="s">
        <v>166</v>
      </c>
      <c r="AH923" s="142"/>
      <c r="AI923" s="64">
        <f t="shared" si="135"/>
        <v>2</v>
      </c>
      <c r="AJ923" s="64"/>
      <c r="AK923" s="142"/>
      <c r="AL923" s="207"/>
      <c r="AM923" s="207"/>
      <c r="AN923" s="124">
        <f t="shared" si="130"/>
        <v>0</v>
      </c>
      <c r="AO923" s="239"/>
      <c r="AP923" s="239"/>
      <c r="AQ923" s="239"/>
      <c r="AR923" s="239"/>
      <c r="AS923" s="239"/>
      <c r="AT923" s="239"/>
      <c r="AU923" s="239"/>
      <c r="AV923" s="239"/>
      <c r="AW923" s="239"/>
      <c r="AX923" s="239"/>
      <c r="AY923" s="70">
        <f t="shared" si="134"/>
        <v>0</v>
      </c>
      <c r="BA923" s="121"/>
    </row>
    <row r="924" spans="1:53">
      <c r="A924" s="121"/>
      <c r="B924">
        <v>880</v>
      </c>
      <c r="C924">
        <v>59</v>
      </c>
      <c r="E924" s="121">
        <v>3</v>
      </c>
      <c r="F924" s="88" t="s">
        <v>3149</v>
      </c>
      <c r="G924" s="89" t="s">
        <v>3150</v>
      </c>
      <c r="H924" s="90" t="s">
        <v>23</v>
      </c>
      <c r="I924" s="91" t="str">
        <f t="shared" si="129"/>
        <v>LAKI LAKI</v>
      </c>
      <c r="J924" s="64" t="s">
        <v>3143</v>
      </c>
      <c r="K924" s="92">
        <v>35765</v>
      </c>
      <c r="L924" s="93">
        <f t="shared" ca="1" si="136"/>
        <v>22</v>
      </c>
      <c r="M924" s="64" t="s">
        <v>253</v>
      </c>
      <c r="N924" s="94" t="s">
        <v>220</v>
      </c>
      <c r="O924" s="64" t="str">
        <f t="shared" si="133"/>
        <v>ISLAM</v>
      </c>
      <c r="P924" s="64" t="s">
        <v>254</v>
      </c>
      <c r="Q924" s="64" t="s">
        <v>255</v>
      </c>
      <c r="R924" s="95">
        <v>4</v>
      </c>
      <c r="S924" s="64" t="s">
        <v>886</v>
      </c>
      <c r="T924" s="64" t="s">
        <v>266</v>
      </c>
      <c r="U924" s="64" t="s">
        <v>1044</v>
      </c>
      <c r="V924" s="64" t="s">
        <v>3142</v>
      </c>
      <c r="W924" s="96" t="s">
        <v>3146</v>
      </c>
      <c r="X924" s="64" t="s">
        <v>3142</v>
      </c>
      <c r="Y924" s="436" t="s">
        <v>2967</v>
      </c>
      <c r="Z924" s="64" t="s">
        <v>22</v>
      </c>
      <c r="AA924" s="64" t="s">
        <v>229</v>
      </c>
      <c r="AB924" s="64" t="s">
        <v>230</v>
      </c>
      <c r="AC924" s="64" t="s">
        <v>231</v>
      </c>
      <c r="AD924" t="str">
        <f t="shared" si="132"/>
        <v>INDONESIA</v>
      </c>
      <c r="AE924" s="122" t="s">
        <v>2968</v>
      </c>
      <c r="AF924" s="97" t="s">
        <v>233</v>
      </c>
      <c r="AG924" s="142" t="s">
        <v>166</v>
      </c>
      <c r="AH924" s="142"/>
      <c r="AI924" s="64">
        <f t="shared" si="135"/>
        <v>3</v>
      </c>
      <c r="AJ924" s="64"/>
      <c r="AK924" s="142"/>
      <c r="AN924" s="124">
        <f t="shared" si="130"/>
        <v>0</v>
      </c>
      <c r="AY924" s="70">
        <f t="shared" si="134"/>
        <v>0</v>
      </c>
    </row>
    <row r="925" spans="1:53">
      <c r="B925" s="121">
        <v>881</v>
      </c>
      <c r="C925">
        <v>60</v>
      </c>
      <c r="D925">
        <v>20</v>
      </c>
      <c r="E925" s="99">
        <v>1</v>
      </c>
      <c r="F925" s="168" t="s">
        <v>3151</v>
      </c>
      <c r="G925" s="101" t="s">
        <v>3152</v>
      </c>
      <c r="H925" s="102" t="s">
        <v>23</v>
      </c>
      <c r="I925" s="103" t="str">
        <f t="shared" si="129"/>
        <v>LAKI LAKI</v>
      </c>
      <c r="J925" s="104" t="s">
        <v>288</v>
      </c>
      <c r="K925" s="105">
        <v>29030</v>
      </c>
      <c r="L925" s="106">
        <f t="shared" ca="1" si="136"/>
        <v>40</v>
      </c>
      <c r="M925" s="104" t="s">
        <v>253</v>
      </c>
      <c r="N925" s="107" t="s">
        <v>220</v>
      </c>
      <c r="O925" s="104" t="str">
        <f t="shared" si="133"/>
        <v>ISLAM</v>
      </c>
      <c r="P925" s="104" t="s">
        <v>254</v>
      </c>
      <c r="Q925" s="104" t="s">
        <v>222</v>
      </c>
      <c r="R925" s="108">
        <v>1</v>
      </c>
      <c r="S925" s="104" t="s">
        <v>223</v>
      </c>
      <c r="T925" s="104" t="s">
        <v>224</v>
      </c>
      <c r="U925" s="104" t="s">
        <v>351</v>
      </c>
      <c r="V925" s="104" t="s">
        <v>3153</v>
      </c>
      <c r="W925" s="109" t="s">
        <v>3154</v>
      </c>
      <c r="X925" s="104" t="s">
        <v>3152</v>
      </c>
      <c r="Y925" s="436" t="s">
        <v>2967</v>
      </c>
      <c r="Z925" s="104" t="s">
        <v>22</v>
      </c>
      <c r="AA925" s="104" t="s">
        <v>229</v>
      </c>
      <c r="AB925" s="104" t="s">
        <v>230</v>
      </c>
      <c r="AC925" s="104" t="s">
        <v>231</v>
      </c>
      <c r="AD925" s="99" t="str">
        <f t="shared" si="132"/>
        <v>INDONESIA</v>
      </c>
      <c r="AE925" s="122" t="s">
        <v>2968</v>
      </c>
      <c r="AF925" s="110" t="s">
        <v>233</v>
      </c>
      <c r="AG925" s="142" t="s">
        <v>166</v>
      </c>
      <c r="AH925" s="142"/>
      <c r="AI925" s="64" t="e">
        <f t="shared" si="135"/>
        <v>#N/A</v>
      </c>
      <c r="AJ925" s="64"/>
      <c r="AK925" s="142"/>
      <c r="AN925" s="124">
        <f t="shared" ref="AN925:AN931" si="137">AL925-AM925</f>
        <v>0</v>
      </c>
      <c r="AY925" s="70">
        <f t="shared" si="134"/>
        <v>0</v>
      </c>
    </row>
    <row r="926" spans="1:53" s="99" customFormat="1">
      <c r="A926"/>
      <c r="B926">
        <v>882</v>
      </c>
      <c r="C926">
        <v>61</v>
      </c>
      <c r="D926"/>
      <c r="E926" s="121" t="s">
        <v>3155</v>
      </c>
      <c r="F926" s="193" t="s">
        <v>3156</v>
      </c>
      <c r="G926" s="144" t="s">
        <v>316</v>
      </c>
      <c r="H926" s="145" t="s">
        <v>23</v>
      </c>
      <c r="I926" s="146" t="str">
        <f t="shared" si="129"/>
        <v>LAKI LAKI</v>
      </c>
      <c r="J926" s="120" t="s">
        <v>288</v>
      </c>
      <c r="K926" s="147">
        <v>31016</v>
      </c>
      <c r="L926" s="93">
        <f t="shared" ca="1" si="136"/>
        <v>35</v>
      </c>
      <c r="M926" s="120" t="s">
        <v>253</v>
      </c>
      <c r="N926" s="133" t="s">
        <v>220</v>
      </c>
      <c r="O926" s="120" t="str">
        <f t="shared" si="133"/>
        <v>ISLAM</v>
      </c>
      <c r="P926" s="120" t="s">
        <v>254</v>
      </c>
      <c r="Q926" s="120" t="s">
        <v>2761</v>
      </c>
      <c r="R926" s="148">
        <v>9</v>
      </c>
      <c r="S926" s="120" t="s">
        <v>223</v>
      </c>
      <c r="T926" s="120" t="s">
        <v>283</v>
      </c>
      <c r="U926" s="120" t="s">
        <v>351</v>
      </c>
      <c r="V926" s="120" t="s">
        <v>3153</v>
      </c>
      <c r="W926" s="149" t="s">
        <v>3154</v>
      </c>
      <c r="X926" s="120" t="s">
        <v>3152</v>
      </c>
      <c r="Y926" s="436" t="s">
        <v>2967</v>
      </c>
      <c r="Z926" s="120" t="s">
        <v>22</v>
      </c>
      <c r="AA926" s="120" t="s">
        <v>229</v>
      </c>
      <c r="AB926" s="120" t="s">
        <v>230</v>
      </c>
      <c r="AC926" s="120" t="s">
        <v>231</v>
      </c>
      <c r="AD926" s="121" t="str">
        <f t="shared" si="132"/>
        <v>INDONESIA</v>
      </c>
      <c r="AE926" s="122" t="s">
        <v>2968</v>
      </c>
      <c r="AF926" s="97" t="s">
        <v>233</v>
      </c>
      <c r="AG926" s="142" t="s">
        <v>166</v>
      </c>
      <c r="AH926" s="142"/>
      <c r="AI926" s="64" t="e">
        <f t="shared" si="135"/>
        <v>#N/A</v>
      </c>
      <c r="AJ926" s="64"/>
      <c r="AK926" s="142"/>
      <c r="AL926" s="124"/>
      <c r="AM926" s="124"/>
      <c r="AN926" s="124">
        <f t="shared" si="137"/>
        <v>0</v>
      </c>
      <c r="AO926" s="125"/>
      <c r="AP926" s="125"/>
      <c r="AQ926" s="125"/>
      <c r="AR926" s="125"/>
      <c r="AS926" s="125"/>
      <c r="AT926" s="125"/>
      <c r="AU926" s="125"/>
      <c r="AV926" s="125"/>
      <c r="AW926" s="125"/>
      <c r="AX926" s="125"/>
      <c r="AY926" s="70">
        <f t="shared" si="134"/>
        <v>0</v>
      </c>
      <c r="AZ926" s="71"/>
    </row>
    <row r="927" spans="1:53">
      <c r="B927" s="121">
        <v>883</v>
      </c>
      <c r="C927">
        <v>62</v>
      </c>
      <c r="E927" s="121" t="s">
        <v>3155</v>
      </c>
      <c r="F927" s="98" t="s">
        <v>3157</v>
      </c>
      <c r="G927" s="89" t="s">
        <v>3158</v>
      </c>
      <c r="H927" s="90" t="s">
        <v>23</v>
      </c>
      <c r="I927" s="91" t="str">
        <f t="shared" si="129"/>
        <v>LAKI LAKI</v>
      </c>
      <c r="J927" s="64" t="s">
        <v>288</v>
      </c>
      <c r="K927" s="92">
        <v>32212</v>
      </c>
      <c r="L927" s="93">
        <f t="shared" ca="1" si="136"/>
        <v>32</v>
      </c>
      <c r="M927" s="64"/>
      <c r="N927" s="246" t="s">
        <v>220</v>
      </c>
      <c r="O927" s="64" t="str">
        <f t="shared" si="133"/>
        <v>ISLAM</v>
      </c>
      <c r="P927" s="64" t="s">
        <v>254</v>
      </c>
      <c r="Q927" s="64" t="s">
        <v>2761</v>
      </c>
      <c r="R927" s="95">
        <v>9</v>
      </c>
      <c r="S927" s="439" t="s">
        <v>223</v>
      </c>
      <c r="T927" s="439" t="s">
        <v>283</v>
      </c>
      <c r="U927" s="439" t="s">
        <v>351</v>
      </c>
      <c r="V927" s="439" t="s">
        <v>3153</v>
      </c>
      <c r="W927" s="96" t="s">
        <v>3154</v>
      </c>
      <c r="X927" s="439" t="s">
        <v>3152</v>
      </c>
      <c r="Y927" s="436" t="s">
        <v>2967</v>
      </c>
      <c r="Z927" s="64" t="s">
        <v>22</v>
      </c>
      <c r="AA927" s="64" t="s">
        <v>229</v>
      </c>
      <c r="AB927" s="64" t="s">
        <v>230</v>
      </c>
      <c r="AC927" s="64" t="s">
        <v>231</v>
      </c>
      <c r="AD927" t="str">
        <f t="shared" si="132"/>
        <v>INDONESIA</v>
      </c>
      <c r="AE927" s="122" t="s">
        <v>2968</v>
      </c>
      <c r="AF927" s="122" t="s">
        <v>233</v>
      </c>
      <c r="AG927" s="142" t="s">
        <v>166</v>
      </c>
      <c r="AH927" s="142"/>
      <c r="AI927" s="64" t="e">
        <f t="shared" si="135"/>
        <v>#N/A</v>
      </c>
      <c r="AJ927" s="64"/>
      <c r="AK927" s="142"/>
      <c r="AN927" s="124">
        <f t="shared" si="137"/>
        <v>0</v>
      </c>
      <c r="AY927" s="70">
        <f>SUM(AV927:AX927)</f>
        <v>0</v>
      </c>
    </row>
    <row r="928" spans="1:53">
      <c r="A928" s="121"/>
      <c r="B928">
        <v>884</v>
      </c>
      <c r="C928">
        <v>63</v>
      </c>
      <c r="E928" s="121" t="s">
        <v>3155</v>
      </c>
      <c r="F928" s="98" t="s">
        <v>3159</v>
      </c>
      <c r="G928" s="89" t="s">
        <v>3160</v>
      </c>
      <c r="H928" s="90" t="s">
        <v>23</v>
      </c>
      <c r="I928" s="91" t="str">
        <f t="shared" si="129"/>
        <v>LAKI LAKI</v>
      </c>
      <c r="J928" s="64" t="s">
        <v>288</v>
      </c>
      <c r="K928" s="92">
        <v>34693</v>
      </c>
      <c r="L928" s="93">
        <f t="shared" ref="L928:L959" ca="1" si="138">DATEDIF(K928,TODAY(),"Y")</f>
        <v>25</v>
      </c>
      <c r="M928" s="64"/>
      <c r="N928" s="246" t="s">
        <v>220</v>
      </c>
      <c r="O928" s="64" t="str">
        <f t="shared" si="133"/>
        <v>ISLAM</v>
      </c>
      <c r="P928" s="64" t="s">
        <v>254</v>
      </c>
      <c r="Q928" s="64" t="s">
        <v>2761</v>
      </c>
      <c r="R928" s="95">
        <v>9</v>
      </c>
      <c r="S928" s="439" t="s">
        <v>223</v>
      </c>
      <c r="T928" s="439" t="s">
        <v>283</v>
      </c>
      <c r="U928" s="439" t="s">
        <v>351</v>
      </c>
      <c r="V928" s="439" t="s">
        <v>3153</v>
      </c>
      <c r="W928" s="96" t="s">
        <v>3154</v>
      </c>
      <c r="X928" s="439" t="s">
        <v>3152</v>
      </c>
      <c r="Y928" s="436" t="s">
        <v>2967</v>
      </c>
      <c r="Z928" s="64"/>
      <c r="AA928" s="64"/>
      <c r="AB928" s="64"/>
      <c r="AC928" s="64"/>
      <c r="AD928" t="str">
        <f t="shared" si="132"/>
        <v>INDONESIA</v>
      </c>
      <c r="AE928" s="122" t="s">
        <v>2968</v>
      </c>
      <c r="AF928" s="122" t="s">
        <v>233</v>
      </c>
      <c r="AG928" s="142" t="s">
        <v>166</v>
      </c>
      <c r="AH928" s="142"/>
      <c r="AI928" s="64" t="e">
        <f t="shared" si="135"/>
        <v>#N/A</v>
      </c>
      <c r="AJ928" s="64"/>
      <c r="AK928" s="142"/>
      <c r="AN928" s="124">
        <f t="shared" si="137"/>
        <v>0</v>
      </c>
      <c r="AY928" s="70">
        <f>SUM(AV928:AX928)</f>
        <v>0</v>
      </c>
    </row>
    <row r="929" spans="1:53" s="99" customFormat="1">
      <c r="A929"/>
      <c r="B929" s="121">
        <v>885</v>
      </c>
      <c r="C929">
        <v>64</v>
      </c>
      <c r="D929">
        <v>21</v>
      </c>
      <c r="E929" s="99">
        <v>1</v>
      </c>
      <c r="F929" s="100" t="s">
        <v>3161</v>
      </c>
      <c r="G929" s="101" t="s">
        <v>3162</v>
      </c>
      <c r="H929" s="102" t="s">
        <v>23</v>
      </c>
      <c r="I929" s="103" t="str">
        <f t="shared" si="129"/>
        <v>LAKI LAKI</v>
      </c>
      <c r="J929" s="104" t="s">
        <v>288</v>
      </c>
      <c r="K929" s="105">
        <v>31425</v>
      </c>
      <c r="L929" s="106">
        <f t="shared" ca="1" si="138"/>
        <v>34</v>
      </c>
      <c r="M929" s="104" t="s">
        <v>253</v>
      </c>
      <c r="N929" s="107" t="s">
        <v>220</v>
      </c>
      <c r="O929" s="104" t="str">
        <f t="shared" si="133"/>
        <v>ISLAM</v>
      </c>
      <c r="P929" s="104" t="s">
        <v>221</v>
      </c>
      <c r="Q929" s="104" t="s">
        <v>222</v>
      </c>
      <c r="R929" s="108">
        <v>1</v>
      </c>
      <c r="S929" s="104" t="s">
        <v>256</v>
      </c>
      <c r="T929" s="104" t="s">
        <v>674</v>
      </c>
      <c r="U929" s="104" t="s">
        <v>2970</v>
      </c>
      <c r="V929" s="104" t="s">
        <v>3163</v>
      </c>
      <c r="W929" s="109" t="s">
        <v>3164</v>
      </c>
      <c r="X929" s="104" t="s">
        <v>3162</v>
      </c>
      <c r="Y929" s="436" t="s">
        <v>2967</v>
      </c>
      <c r="Z929" s="104" t="s">
        <v>22</v>
      </c>
      <c r="AA929" s="104" t="s">
        <v>229</v>
      </c>
      <c r="AB929" s="104" t="s">
        <v>230</v>
      </c>
      <c r="AC929" s="104" t="s">
        <v>231</v>
      </c>
      <c r="AD929" s="99" t="str">
        <f t="shared" si="132"/>
        <v>INDONESIA</v>
      </c>
      <c r="AE929" s="122" t="s">
        <v>2968</v>
      </c>
      <c r="AF929" s="122" t="s">
        <v>233</v>
      </c>
      <c r="AG929" s="142" t="s">
        <v>166</v>
      </c>
      <c r="AH929" s="142"/>
      <c r="AI929" s="64" t="e">
        <f t="shared" si="135"/>
        <v>#N/A</v>
      </c>
      <c r="AJ929" s="64"/>
      <c r="AK929" s="142"/>
      <c r="AL929" s="124"/>
      <c r="AM929" s="124"/>
      <c r="AN929" s="124">
        <f t="shared" si="137"/>
        <v>0</v>
      </c>
      <c r="AO929" s="125"/>
      <c r="AP929" s="125"/>
      <c r="AQ929" s="125"/>
      <c r="AR929" s="125"/>
      <c r="AS929" s="125"/>
      <c r="AT929" s="125"/>
      <c r="AU929" s="125"/>
      <c r="AV929" s="125"/>
      <c r="AW929" s="125"/>
      <c r="AX929" s="125"/>
      <c r="AY929" s="70">
        <f>SUM(AV929:AX929)</f>
        <v>0</v>
      </c>
      <c r="AZ929" s="71"/>
    </row>
    <row r="930" spans="1:53">
      <c r="B930">
        <v>886</v>
      </c>
      <c r="C930">
        <v>65</v>
      </c>
      <c r="E930" s="121">
        <v>2</v>
      </c>
      <c r="F930" s="160" t="s">
        <v>3165</v>
      </c>
      <c r="G930" s="89" t="s">
        <v>3166</v>
      </c>
      <c r="H930" s="90" t="s">
        <v>16</v>
      </c>
      <c r="I930" s="91" t="str">
        <f t="shared" si="129"/>
        <v>PEREMPUAN</v>
      </c>
      <c r="J930" s="64" t="s">
        <v>230</v>
      </c>
      <c r="K930" s="92">
        <v>32422</v>
      </c>
      <c r="L930" s="93">
        <f t="shared" ca="1" si="138"/>
        <v>31</v>
      </c>
      <c r="M930" s="64"/>
      <c r="N930" s="246" t="s">
        <v>220</v>
      </c>
      <c r="O930" s="64" t="str">
        <f t="shared" si="133"/>
        <v>ISLAM</v>
      </c>
      <c r="P930" s="64" t="s">
        <v>221</v>
      </c>
      <c r="Q930" s="64" t="s">
        <v>245</v>
      </c>
      <c r="R930" s="95">
        <v>3</v>
      </c>
      <c r="S930" s="64" t="s">
        <v>289</v>
      </c>
      <c r="T930" s="64" t="s">
        <v>246</v>
      </c>
      <c r="U930" s="64" t="s">
        <v>1399</v>
      </c>
      <c r="V930" s="64" t="s">
        <v>3167</v>
      </c>
      <c r="W930" s="96" t="s">
        <v>3164</v>
      </c>
      <c r="X930" s="64" t="s">
        <v>3162</v>
      </c>
      <c r="Y930" s="436" t="s">
        <v>2967</v>
      </c>
      <c r="Z930" s="64" t="s">
        <v>22</v>
      </c>
      <c r="AA930" s="64" t="s">
        <v>229</v>
      </c>
      <c r="AB930" s="64" t="s">
        <v>230</v>
      </c>
      <c r="AC930" s="64" t="s">
        <v>231</v>
      </c>
      <c r="AD930" t="str">
        <f t="shared" si="132"/>
        <v>INDONESIA</v>
      </c>
      <c r="AE930" s="122" t="s">
        <v>2968</v>
      </c>
      <c r="AF930" s="122" t="s">
        <v>233</v>
      </c>
      <c r="AG930" s="142" t="s">
        <v>166</v>
      </c>
      <c r="AH930" s="142"/>
      <c r="AI930" s="64">
        <f t="shared" si="135"/>
        <v>2</v>
      </c>
      <c r="AJ930" s="64"/>
      <c r="AK930" s="142"/>
      <c r="AL930" s="207"/>
      <c r="AM930" s="207"/>
      <c r="AN930" s="124">
        <f t="shared" si="137"/>
        <v>0</v>
      </c>
      <c r="AO930" s="239"/>
      <c r="AP930" s="239"/>
      <c r="AQ930" s="239"/>
      <c r="AR930" s="239"/>
      <c r="AS930" s="239"/>
      <c r="AT930" s="239"/>
      <c r="AU930" s="239"/>
      <c r="AV930" s="239"/>
      <c r="AW930" s="239"/>
      <c r="AX930" s="239"/>
      <c r="AY930" s="70">
        <f>SUM(AV930:AX930)</f>
        <v>0</v>
      </c>
      <c r="BA930" s="121"/>
    </row>
    <row r="931" spans="1:53">
      <c r="A931" s="121"/>
      <c r="B931" s="121">
        <v>887</v>
      </c>
      <c r="C931">
        <v>66</v>
      </c>
      <c r="E931" s="121">
        <v>3</v>
      </c>
      <c r="F931" s="98" t="s">
        <v>3168</v>
      </c>
      <c r="G931" s="89" t="s">
        <v>3169</v>
      </c>
      <c r="H931" s="90" t="s">
        <v>16</v>
      </c>
      <c r="I931" s="91" t="str">
        <f t="shared" ref="I931:I963" si="139">IF(H931="L","LAKI LAKI",IF(H931="P","PEREMPUAN",""))</f>
        <v>PEREMPUAN</v>
      </c>
      <c r="J931" s="64" t="s">
        <v>22</v>
      </c>
      <c r="K931" s="92">
        <v>39973</v>
      </c>
      <c r="L931" s="93">
        <f t="shared" ca="1" si="138"/>
        <v>10</v>
      </c>
      <c r="M931" s="64"/>
      <c r="N931" s="246" t="s">
        <v>220</v>
      </c>
      <c r="O931" s="64" t="str">
        <f t="shared" si="133"/>
        <v>ISLAM</v>
      </c>
      <c r="P931" s="64" t="s">
        <v>254</v>
      </c>
      <c r="Q931" s="64" t="s">
        <v>255</v>
      </c>
      <c r="R931" s="95">
        <v>4</v>
      </c>
      <c r="S931" s="64" t="s">
        <v>265</v>
      </c>
      <c r="T931" s="64" t="s">
        <v>266</v>
      </c>
      <c r="U931" s="64" t="s">
        <v>3166</v>
      </c>
      <c r="V931" s="64" t="s">
        <v>3162</v>
      </c>
      <c r="W931" s="96" t="s">
        <v>3164</v>
      </c>
      <c r="X931" s="64" t="s">
        <v>3162</v>
      </c>
      <c r="Y931" s="436" t="s">
        <v>2967</v>
      </c>
      <c r="Z931" s="64" t="s">
        <v>22</v>
      </c>
      <c r="AA931" s="64" t="s">
        <v>229</v>
      </c>
      <c r="AB931" s="64" t="s">
        <v>230</v>
      </c>
      <c r="AC931" s="64" t="s">
        <v>231</v>
      </c>
      <c r="AD931" t="str">
        <f t="shared" si="132"/>
        <v>INDONESIA</v>
      </c>
      <c r="AE931" s="122" t="s">
        <v>2968</v>
      </c>
      <c r="AF931" s="122" t="s">
        <v>233</v>
      </c>
      <c r="AG931" s="142" t="s">
        <v>166</v>
      </c>
      <c r="AH931" s="142"/>
      <c r="AI931" s="64">
        <f t="shared" si="135"/>
        <v>3</v>
      </c>
      <c r="AJ931" s="64"/>
      <c r="AK931" s="142"/>
      <c r="AN931" s="124">
        <f t="shared" si="137"/>
        <v>0</v>
      </c>
      <c r="AY931" s="70">
        <f>SUM(AV931:AX931)</f>
        <v>0</v>
      </c>
    </row>
    <row r="932" spans="1:53">
      <c r="B932">
        <v>888</v>
      </c>
      <c r="C932">
        <v>67</v>
      </c>
      <c r="E932" s="121">
        <v>4</v>
      </c>
      <c r="F932" s="98" t="s">
        <v>3170</v>
      </c>
      <c r="G932" s="89" t="s">
        <v>3171</v>
      </c>
      <c r="H932" s="90" t="s">
        <v>16</v>
      </c>
      <c r="I932" s="91" t="str">
        <f t="shared" si="139"/>
        <v>PEREMPUAN</v>
      </c>
      <c r="J932" s="64" t="s">
        <v>230</v>
      </c>
      <c r="K932" s="92">
        <v>42166</v>
      </c>
      <c r="L932" s="93">
        <f t="shared" ca="1" si="138"/>
        <v>4</v>
      </c>
      <c r="M932" s="64"/>
      <c r="N932" s="246" t="s">
        <v>220</v>
      </c>
      <c r="O932" s="64" t="str">
        <f t="shared" si="133"/>
        <v>ISLAM</v>
      </c>
      <c r="P932" s="64" t="s">
        <v>254</v>
      </c>
      <c r="Q932" s="64" t="s">
        <v>255</v>
      </c>
      <c r="R932" s="95">
        <v>4</v>
      </c>
      <c r="S932" s="64" t="s">
        <v>265</v>
      </c>
      <c r="T932" s="64" t="s">
        <v>270</v>
      </c>
      <c r="U932" s="64" t="s">
        <v>3166</v>
      </c>
      <c r="V932" s="64" t="s">
        <v>3162</v>
      </c>
      <c r="W932" s="96" t="s">
        <v>3164</v>
      </c>
      <c r="X932" s="64" t="s">
        <v>3162</v>
      </c>
      <c r="Y932" s="436" t="s">
        <v>2967</v>
      </c>
      <c r="Z932" s="64"/>
      <c r="AA932" s="64"/>
      <c r="AB932" s="64"/>
      <c r="AC932" s="64"/>
      <c r="AD932" t="str">
        <f t="shared" si="132"/>
        <v>INDONESIA</v>
      </c>
      <c r="AE932" s="122" t="s">
        <v>2968</v>
      </c>
      <c r="AF932" s="122" t="s">
        <v>233</v>
      </c>
      <c r="AG932" s="142" t="s">
        <v>166</v>
      </c>
      <c r="AH932" s="142"/>
      <c r="AI932" s="64">
        <f t="shared" si="135"/>
        <v>3</v>
      </c>
      <c r="AJ932" s="64"/>
      <c r="AK932" s="142"/>
      <c r="AN932" s="124"/>
    </row>
    <row r="933" spans="1:53" s="99" customFormat="1">
      <c r="A933"/>
      <c r="B933" s="121">
        <v>889</v>
      </c>
      <c r="C933">
        <v>68</v>
      </c>
      <c r="D933">
        <v>22</v>
      </c>
      <c r="E933" s="99">
        <v>1</v>
      </c>
      <c r="F933" s="100" t="s">
        <v>3172</v>
      </c>
      <c r="G933" s="101" t="s">
        <v>3173</v>
      </c>
      <c r="H933" s="102" t="s">
        <v>23</v>
      </c>
      <c r="I933" s="103" t="str">
        <f t="shared" si="139"/>
        <v>LAKI LAKI</v>
      </c>
      <c r="J933" s="104" t="s">
        <v>288</v>
      </c>
      <c r="K933" s="105">
        <v>32951</v>
      </c>
      <c r="L933" s="106">
        <f t="shared" ca="1" si="138"/>
        <v>30</v>
      </c>
      <c r="M933" s="104" t="s">
        <v>253</v>
      </c>
      <c r="N933" s="107" t="s">
        <v>220</v>
      </c>
      <c r="O933" s="104" t="str">
        <f t="shared" si="133"/>
        <v>ISLAM</v>
      </c>
      <c r="P933" s="104" t="s">
        <v>221</v>
      </c>
      <c r="Q933" s="104" t="s">
        <v>222</v>
      </c>
      <c r="R933" s="108">
        <v>1</v>
      </c>
      <c r="S933" s="104" t="s">
        <v>256</v>
      </c>
      <c r="T933" s="104" t="s">
        <v>674</v>
      </c>
      <c r="U933" s="104" t="s">
        <v>2970</v>
      </c>
      <c r="V933" s="104" t="s">
        <v>2962</v>
      </c>
      <c r="W933" s="109" t="s">
        <v>3164</v>
      </c>
      <c r="X933" s="104" t="s">
        <v>3173</v>
      </c>
      <c r="Y933" s="436" t="s">
        <v>2967</v>
      </c>
      <c r="Z933" s="104" t="s">
        <v>22</v>
      </c>
      <c r="AA933" s="104" t="s">
        <v>229</v>
      </c>
      <c r="AB933" s="104" t="s">
        <v>230</v>
      </c>
      <c r="AC933" s="104" t="s">
        <v>231</v>
      </c>
      <c r="AD933" s="99" t="str">
        <f t="shared" si="132"/>
        <v>INDONESIA</v>
      </c>
      <c r="AE933" s="122" t="s">
        <v>2968</v>
      </c>
      <c r="AF933" s="110" t="s">
        <v>233</v>
      </c>
      <c r="AG933" s="104" t="s">
        <v>166</v>
      </c>
      <c r="AH933" s="120"/>
      <c r="AI933" s="64" t="e">
        <f t="shared" si="135"/>
        <v>#N/A</v>
      </c>
      <c r="AJ933" s="64"/>
      <c r="AK933" s="104"/>
      <c r="AL933" s="124"/>
      <c r="AM933" s="124"/>
      <c r="AN933" s="124">
        <f t="shared" ref="AN933:AN953" si="140">AL933-AM933</f>
        <v>0</v>
      </c>
      <c r="AO933" s="125"/>
      <c r="AP933" s="125"/>
      <c r="AQ933" s="125"/>
      <c r="AR933" s="125"/>
      <c r="AS933" s="125"/>
      <c r="AT933" s="125"/>
      <c r="AU933" s="125"/>
      <c r="AV933" s="125"/>
      <c r="AW933" s="125"/>
      <c r="AX933" s="125"/>
      <c r="AY933" s="70">
        <f t="shared" ref="AY933:AY953" si="141">SUM(AV933:AX933)</f>
        <v>0</v>
      </c>
      <c r="AZ933" s="71"/>
    </row>
    <row r="934" spans="1:53">
      <c r="B934">
        <v>890</v>
      </c>
      <c r="C934">
        <v>69</v>
      </c>
      <c r="E934" s="121">
        <v>2</v>
      </c>
      <c r="F934" s="193" t="s">
        <v>3174</v>
      </c>
      <c r="G934" s="144" t="s">
        <v>3175</v>
      </c>
      <c r="H934" s="145" t="s">
        <v>16</v>
      </c>
      <c r="I934" s="146" t="str">
        <f t="shared" si="139"/>
        <v>PEREMPUAN</v>
      </c>
      <c r="J934" s="120" t="s">
        <v>288</v>
      </c>
      <c r="K934" s="147">
        <v>33678</v>
      </c>
      <c r="L934" s="139">
        <f t="shared" ca="1" si="138"/>
        <v>28</v>
      </c>
      <c r="M934" s="120"/>
      <c r="N934" s="187" t="s">
        <v>220</v>
      </c>
      <c r="O934" s="120" t="str">
        <f t="shared" si="133"/>
        <v>ISLAM</v>
      </c>
      <c r="P934" s="120" t="s">
        <v>221</v>
      </c>
      <c r="Q934" s="120" t="s">
        <v>245</v>
      </c>
      <c r="R934" s="148">
        <v>3</v>
      </c>
      <c r="S934" s="120" t="s">
        <v>256</v>
      </c>
      <c r="T934" s="120" t="s">
        <v>246</v>
      </c>
      <c r="U934" s="120" t="s">
        <v>3176</v>
      </c>
      <c r="V934" s="120" t="s">
        <v>3177</v>
      </c>
      <c r="W934" s="149" t="s">
        <v>3164</v>
      </c>
      <c r="X934" s="120" t="s">
        <v>3173</v>
      </c>
      <c r="Y934" s="436" t="s">
        <v>2967</v>
      </c>
      <c r="Z934" s="120" t="s">
        <v>22</v>
      </c>
      <c r="AA934" s="120" t="s">
        <v>229</v>
      </c>
      <c r="AB934" s="120" t="s">
        <v>230</v>
      </c>
      <c r="AC934" s="120" t="s">
        <v>231</v>
      </c>
      <c r="AD934" s="121" t="str">
        <f t="shared" si="132"/>
        <v>INDONESIA</v>
      </c>
      <c r="AE934" s="122" t="s">
        <v>2968</v>
      </c>
      <c r="AF934" s="122" t="s">
        <v>233</v>
      </c>
      <c r="AG934" s="142" t="s">
        <v>166</v>
      </c>
      <c r="AH934" s="142"/>
      <c r="AI934" s="64">
        <f t="shared" si="135"/>
        <v>2</v>
      </c>
      <c r="AJ934" s="64"/>
      <c r="AK934" s="142"/>
      <c r="AN934" s="124">
        <f t="shared" si="140"/>
        <v>0</v>
      </c>
      <c r="AY934" s="70">
        <f t="shared" si="141"/>
        <v>0</v>
      </c>
    </row>
    <row r="935" spans="1:53">
      <c r="A935" s="121"/>
      <c r="B935" s="121">
        <v>891</v>
      </c>
      <c r="C935">
        <v>70</v>
      </c>
      <c r="E935" s="121">
        <v>3</v>
      </c>
      <c r="F935" s="98" t="s">
        <v>3178</v>
      </c>
      <c r="G935" s="89" t="s">
        <v>3179</v>
      </c>
      <c r="H935" s="90" t="s">
        <v>23</v>
      </c>
      <c r="I935" s="91" t="str">
        <f t="shared" si="139"/>
        <v>LAKI LAKI</v>
      </c>
      <c r="J935" s="64" t="s">
        <v>230</v>
      </c>
      <c r="K935" s="92">
        <v>40423</v>
      </c>
      <c r="L935" s="93">
        <f t="shared" ca="1" si="138"/>
        <v>9</v>
      </c>
      <c r="M935" s="64"/>
      <c r="N935" s="246" t="s">
        <v>220</v>
      </c>
      <c r="O935" s="64" t="str">
        <f t="shared" si="133"/>
        <v>ISLAM</v>
      </c>
      <c r="P935" s="64" t="s">
        <v>254</v>
      </c>
      <c r="Q935" s="64" t="s">
        <v>255</v>
      </c>
      <c r="R935" s="95">
        <v>4</v>
      </c>
      <c r="S935" s="64" t="s">
        <v>265</v>
      </c>
      <c r="T935" s="64" t="s">
        <v>270</v>
      </c>
      <c r="U935" s="64" t="s">
        <v>3175</v>
      </c>
      <c r="V935" s="64" t="s">
        <v>3173</v>
      </c>
      <c r="W935" s="96" t="s">
        <v>3164</v>
      </c>
      <c r="X935" s="64" t="s">
        <v>3173</v>
      </c>
      <c r="Y935" s="436" t="s">
        <v>2967</v>
      </c>
      <c r="Z935" s="64" t="s">
        <v>22</v>
      </c>
      <c r="AA935" s="64" t="s">
        <v>229</v>
      </c>
      <c r="AB935" s="64" t="s">
        <v>230</v>
      </c>
      <c r="AC935" s="64" t="s">
        <v>231</v>
      </c>
      <c r="AD935" t="str">
        <f t="shared" si="132"/>
        <v>INDONESIA</v>
      </c>
      <c r="AE935" s="122" t="s">
        <v>2968</v>
      </c>
      <c r="AF935" s="122" t="s">
        <v>233</v>
      </c>
      <c r="AG935" s="142" t="s">
        <v>166</v>
      </c>
      <c r="AH935" s="142"/>
      <c r="AI935" s="64">
        <f t="shared" si="135"/>
        <v>3</v>
      </c>
      <c r="AJ935" s="64"/>
      <c r="AK935" s="142"/>
      <c r="AN935" s="124">
        <f t="shared" si="140"/>
        <v>0</v>
      </c>
      <c r="AY935" s="70">
        <f t="shared" si="141"/>
        <v>0</v>
      </c>
    </row>
    <row r="936" spans="1:53">
      <c r="B936">
        <v>892</v>
      </c>
      <c r="C936">
        <v>71</v>
      </c>
      <c r="D936">
        <v>23</v>
      </c>
      <c r="E936" s="99">
        <v>1</v>
      </c>
      <c r="F936" s="100" t="s">
        <v>3180</v>
      </c>
      <c r="G936" s="101" t="s">
        <v>3181</v>
      </c>
      <c r="H936" s="102" t="s">
        <v>23</v>
      </c>
      <c r="I936" s="103" t="str">
        <f t="shared" si="139"/>
        <v>LAKI LAKI</v>
      </c>
      <c r="J936" s="104" t="s">
        <v>452</v>
      </c>
      <c r="K936" s="105">
        <v>31235</v>
      </c>
      <c r="L936" s="106">
        <f t="shared" ca="1" si="138"/>
        <v>34</v>
      </c>
      <c r="M936" s="104" t="s">
        <v>253</v>
      </c>
      <c r="N936" s="107" t="s">
        <v>220</v>
      </c>
      <c r="O936" s="104" t="str">
        <f t="shared" si="133"/>
        <v>ISLAM</v>
      </c>
      <c r="P936" s="104" t="s">
        <v>221</v>
      </c>
      <c r="Q936" s="104" t="s">
        <v>222</v>
      </c>
      <c r="R936" s="108">
        <v>1</v>
      </c>
      <c r="S936" s="104" t="s">
        <v>289</v>
      </c>
      <c r="T936" s="104" t="s">
        <v>674</v>
      </c>
      <c r="U936" s="104" t="s">
        <v>3001</v>
      </c>
      <c r="V936" s="104" t="s">
        <v>2996</v>
      </c>
      <c r="W936" s="109" t="s">
        <v>2999</v>
      </c>
      <c r="X936" s="104" t="s">
        <v>3181</v>
      </c>
      <c r="Y936" s="436" t="s">
        <v>2967</v>
      </c>
      <c r="Z936" s="104" t="s">
        <v>22</v>
      </c>
      <c r="AA936" s="104" t="s">
        <v>229</v>
      </c>
      <c r="AB936" s="104" t="s">
        <v>230</v>
      </c>
      <c r="AC936" s="104" t="s">
        <v>231</v>
      </c>
      <c r="AD936" s="99" t="str">
        <f t="shared" si="132"/>
        <v>INDONESIA</v>
      </c>
      <c r="AE936" s="122" t="s">
        <v>2968</v>
      </c>
      <c r="AF936" s="122" t="s">
        <v>233</v>
      </c>
      <c r="AG936" s="142" t="s">
        <v>455</v>
      </c>
      <c r="AH936" s="142"/>
      <c r="AI936" s="64" t="e">
        <f t="shared" si="135"/>
        <v>#N/A</v>
      </c>
      <c r="AJ936" s="64"/>
      <c r="AK936" s="142"/>
      <c r="AN936" s="124"/>
    </row>
    <row r="937" spans="1:53" s="99" customFormat="1">
      <c r="A937"/>
      <c r="B937" s="121">
        <v>893</v>
      </c>
      <c r="C937">
        <v>72</v>
      </c>
      <c r="D937"/>
      <c r="E937" s="121">
        <v>2</v>
      </c>
      <c r="F937" s="98" t="s">
        <v>3182</v>
      </c>
      <c r="G937" s="89" t="s">
        <v>3183</v>
      </c>
      <c r="H937" s="90" t="s">
        <v>16</v>
      </c>
      <c r="I937" s="91" t="str">
        <f t="shared" si="139"/>
        <v>PEREMPUAN</v>
      </c>
      <c r="J937" s="64" t="s">
        <v>970</v>
      </c>
      <c r="K937" s="92">
        <v>33493</v>
      </c>
      <c r="L937" s="93">
        <f t="shared" ca="1" si="138"/>
        <v>28</v>
      </c>
      <c r="M937" s="64"/>
      <c r="N937" s="246" t="s">
        <v>220</v>
      </c>
      <c r="O937" s="64" t="str">
        <f t="shared" si="133"/>
        <v>ISLAM</v>
      </c>
      <c r="P937" s="64" t="s">
        <v>221</v>
      </c>
      <c r="Q937" s="64" t="s">
        <v>245</v>
      </c>
      <c r="R937" s="95">
        <v>3</v>
      </c>
      <c r="S937" s="64" t="s">
        <v>289</v>
      </c>
      <c r="T937" s="64" t="s">
        <v>246</v>
      </c>
      <c r="U937" s="64" t="s">
        <v>3184</v>
      </c>
      <c r="V937" s="64" t="s">
        <v>3185</v>
      </c>
      <c r="W937" s="96" t="s">
        <v>2999</v>
      </c>
      <c r="X937" s="64" t="s">
        <v>3181</v>
      </c>
      <c r="Y937" s="436" t="s">
        <v>2967</v>
      </c>
      <c r="Z937" s="64" t="s">
        <v>22</v>
      </c>
      <c r="AA937" s="64" t="s">
        <v>229</v>
      </c>
      <c r="AB937" s="64" t="s">
        <v>230</v>
      </c>
      <c r="AC937" s="64" t="s">
        <v>231</v>
      </c>
      <c r="AD937" t="str">
        <f t="shared" si="132"/>
        <v>INDONESIA</v>
      </c>
      <c r="AE937" s="122" t="s">
        <v>2968</v>
      </c>
      <c r="AF937" s="122" t="s">
        <v>233</v>
      </c>
      <c r="AG937" s="120" t="s">
        <v>166</v>
      </c>
      <c r="AH937" s="120"/>
      <c r="AI937" s="64">
        <f t="shared" si="135"/>
        <v>2</v>
      </c>
      <c r="AJ937" s="64"/>
      <c r="AK937" s="104"/>
      <c r="AL937" s="124"/>
      <c r="AM937" s="124"/>
      <c r="AN937" s="124">
        <f t="shared" si="140"/>
        <v>0</v>
      </c>
      <c r="AO937" s="125"/>
      <c r="AP937" s="125"/>
      <c r="AQ937" s="125"/>
      <c r="AR937" s="125"/>
      <c r="AS937" s="125"/>
      <c r="AT937" s="125"/>
      <c r="AU937" s="125"/>
      <c r="AV937" s="125"/>
      <c r="AW937" s="125"/>
      <c r="AX937" s="125"/>
      <c r="AY937" s="70">
        <f t="shared" si="141"/>
        <v>0</v>
      </c>
      <c r="AZ937" s="71"/>
    </row>
    <row r="938" spans="1:53">
      <c r="B938">
        <v>894</v>
      </c>
      <c r="C938">
        <v>73</v>
      </c>
      <c r="E938" s="121">
        <v>3</v>
      </c>
      <c r="F938" s="98" t="s">
        <v>3186</v>
      </c>
      <c r="G938" s="89" t="s">
        <v>3187</v>
      </c>
      <c r="H938" s="90" t="s">
        <v>16</v>
      </c>
      <c r="I938" s="91" t="str">
        <f t="shared" si="139"/>
        <v>PEREMPUAN</v>
      </c>
      <c r="J938" s="64" t="s">
        <v>22</v>
      </c>
      <c r="K938" s="92">
        <v>39955</v>
      </c>
      <c r="L938" s="93">
        <f t="shared" ca="1" si="138"/>
        <v>10</v>
      </c>
      <c r="M938" s="64"/>
      <c r="N938" s="246" t="s">
        <v>220</v>
      </c>
      <c r="O938" s="64" t="str">
        <f t="shared" si="133"/>
        <v>ISLAM</v>
      </c>
      <c r="P938" s="64" t="s">
        <v>254</v>
      </c>
      <c r="Q938" s="64" t="s">
        <v>255</v>
      </c>
      <c r="R938" s="95">
        <v>4</v>
      </c>
      <c r="S938" s="64" t="s">
        <v>265</v>
      </c>
      <c r="T938" s="64" t="s">
        <v>266</v>
      </c>
      <c r="U938" s="64" t="s">
        <v>3183</v>
      </c>
      <c r="V938" s="64" t="s">
        <v>3181</v>
      </c>
      <c r="W938" s="96" t="s">
        <v>2999</v>
      </c>
      <c r="X938" s="64" t="s">
        <v>3181</v>
      </c>
      <c r="Y938" s="436" t="s">
        <v>2967</v>
      </c>
      <c r="Z938" s="64" t="s">
        <v>22</v>
      </c>
      <c r="AA938" s="64" t="s">
        <v>229</v>
      </c>
      <c r="AB938" s="64" t="s">
        <v>230</v>
      </c>
      <c r="AC938" s="64" t="s">
        <v>231</v>
      </c>
      <c r="AD938" t="str">
        <f t="shared" si="132"/>
        <v>INDONESIA</v>
      </c>
      <c r="AE938" s="122" t="s">
        <v>2968</v>
      </c>
      <c r="AF938" s="122" t="s">
        <v>233</v>
      </c>
      <c r="AG938" s="111" t="s">
        <v>455</v>
      </c>
      <c r="AH938" s="111"/>
      <c r="AI938" s="64">
        <f t="shared" si="135"/>
        <v>3</v>
      </c>
      <c r="AJ938" s="64"/>
      <c r="AK938" s="111"/>
      <c r="AL938" s="207"/>
      <c r="AM938" s="207"/>
      <c r="AN938" s="124">
        <f t="shared" si="140"/>
        <v>0</v>
      </c>
      <c r="AO938" s="239"/>
      <c r="AP938" s="239"/>
      <c r="AQ938" s="239"/>
      <c r="AR938" s="239"/>
      <c r="AS938" s="239"/>
      <c r="AT938" s="239"/>
      <c r="AU938" s="239"/>
      <c r="AV938" s="239"/>
      <c r="AW938" s="239"/>
      <c r="AX938" s="239"/>
      <c r="AY938" s="70">
        <f t="shared" si="141"/>
        <v>0</v>
      </c>
      <c r="BA938" s="121"/>
    </row>
    <row r="939" spans="1:53">
      <c r="A939" s="121"/>
      <c r="B939" s="121">
        <v>895</v>
      </c>
      <c r="C939">
        <v>74</v>
      </c>
      <c r="E939" s="121">
        <v>4</v>
      </c>
      <c r="F939" s="98" t="s">
        <v>3188</v>
      </c>
      <c r="G939" s="89" t="s">
        <v>3189</v>
      </c>
      <c r="H939" s="90" t="s">
        <v>16</v>
      </c>
      <c r="I939" s="91" t="str">
        <f t="shared" si="139"/>
        <v>PEREMPUAN</v>
      </c>
      <c r="J939" s="64" t="s">
        <v>230</v>
      </c>
      <c r="K939" s="92">
        <v>42303</v>
      </c>
      <c r="L939" s="93">
        <f t="shared" ca="1" si="138"/>
        <v>4</v>
      </c>
      <c r="M939" s="64"/>
      <c r="N939" s="246" t="s">
        <v>220</v>
      </c>
      <c r="O939" s="64" t="str">
        <f t="shared" si="133"/>
        <v>ISLAM</v>
      </c>
      <c r="P939" s="64" t="s">
        <v>254</v>
      </c>
      <c r="Q939" s="64" t="s">
        <v>255</v>
      </c>
      <c r="R939" s="95"/>
      <c r="S939" s="64" t="s">
        <v>265</v>
      </c>
      <c r="T939" s="64" t="s">
        <v>270</v>
      </c>
      <c r="U939" s="64" t="s">
        <v>3183</v>
      </c>
      <c r="V939" s="64" t="s">
        <v>3181</v>
      </c>
      <c r="W939" s="96" t="s">
        <v>2999</v>
      </c>
      <c r="X939" s="64" t="s">
        <v>3181</v>
      </c>
      <c r="Y939" s="436" t="s">
        <v>2967</v>
      </c>
      <c r="Z939" s="64"/>
      <c r="AA939" s="64"/>
      <c r="AB939" s="64"/>
      <c r="AC939" s="64"/>
      <c r="AD939" t="str">
        <f t="shared" si="132"/>
        <v>INDONESIA</v>
      </c>
      <c r="AE939" s="122" t="s">
        <v>2968</v>
      </c>
      <c r="AF939" s="122" t="s">
        <v>233</v>
      </c>
      <c r="AG939" s="111" t="s">
        <v>455</v>
      </c>
      <c r="AH939" s="111"/>
      <c r="AI939" s="64">
        <f t="shared" si="135"/>
        <v>3</v>
      </c>
      <c r="AJ939" s="64"/>
      <c r="AK939" s="111"/>
      <c r="AL939" s="207"/>
      <c r="AM939" s="207"/>
      <c r="AN939" s="124"/>
      <c r="AO939" s="239"/>
      <c r="AP939" s="239"/>
      <c r="AQ939" s="239"/>
      <c r="AR939" s="239"/>
      <c r="AS939" s="239"/>
      <c r="AT939" s="239"/>
      <c r="AU939" s="239"/>
      <c r="AV939" s="239"/>
      <c r="AW939" s="239"/>
      <c r="AX939" s="239"/>
      <c r="BA939" s="121"/>
    </row>
    <row r="940" spans="1:53">
      <c r="B940">
        <v>896</v>
      </c>
      <c r="C940">
        <v>75</v>
      </c>
      <c r="D940">
        <v>24</v>
      </c>
      <c r="E940" s="99">
        <v>1</v>
      </c>
      <c r="F940" s="168" t="s">
        <v>3190</v>
      </c>
      <c r="G940" s="101" t="s">
        <v>3191</v>
      </c>
      <c r="H940" s="102" t="s">
        <v>23</v>
      </c>
      <c r="I940" s="103" t="str">
        <f t="shared" si="139"/>
        <v>LAKI LAKI</v>
      </c>
      <c r="J940" s="104" t="s">
        <v>3192</v>
      </c>
      <c r="K940" s="105">
        <v>30845</v>
      </c>
      <c r="L940" s="106">
        <f t="shared" ca="1" si="138"/>
        <v>35</v>
      </c>
      <c r="M940" s="104"/>
      <c r="N940" s="185" t="s">
        <v>220</v>
      </c>
      <c r="O940" s="104" t="str">
        <f t="shared" si="133"/>
        <v>ISLAM</v>
      </c>
      <c r="P940" s="104" t="s">
        <v>221</v>
      </c>
      <c r="Q940" s="104" t="s">
        <v>222</v>
      </c>
      <c r="R940" s="108">
        <v>1</v>
      </c>
      <c r="S940" s="104" t="s">
        <v>289</v>
      </c>
      <c r="T940" s="104" t="s">
        <v>674</v>
      </c>
      <c r="U940" s="104" t="s">
        <v>3193</v>
      </c>
      <c r="V940" s="104" t="s">
        <v>3194</v>
      </c>
      <c r="W940" s="109" t="s">
        <v>3030</v>
      </c>
      <c r="X940" s="104" t="s">
        <v>3191</v>
      </c>
      <c r="Y940" s="436" t="s">
        <v>2967</v>
      </c>
      <c r="Z940" s="104" t="s">
        <v>22</v>
      </c>
      <c r="AA940" s="104" t="s">
        <v>229</v>
      </c>
      <c r="AB940" s="104" t="s">
        <v>230</v>
      </c>
      <c r="AC940" s="104" t="s">
        <v>231</v>
      </c>
      <c r="AD940" s="99" t="str">
        <f t="shared" si="132"/>
        <v>INDONESIA</v>
      </c>
      <c r="AE940" s="122" t="s">
        <v>2968</v>
      </c>
      <c r="AF940" s="110" t="s">
        <v>233</v>
      </c>
      <c r="AG940" s="142" t="s">
        <v>166</v>
      </c>
      <c r="AH940" s="142"/>
      <c r="AI940" s="64" t="e">
        <f t="shared" si="135"/>
        <v>#N/A</v>
      </c>
      <c r="AJ940" s="64"/>
      <c r="AK940" s="142"/>
      <c r="AN940" s="124">
        <f t="shared" si="140"/>
        <v>0</v>
      </c>
      <c r="AY940" s="70">
        <f t="shared" si="141"/>
        <v>0</v>
      </c>
    </row>
    <row r="941" spans="1:53" s="99" customFormat="1">
      <c r="A941"/>
      <c r="B941" s="121">
        <v>897</v>
      </c>
      <c r="C941">
        <v>76</v>
      </c>
      <c r="D941"/>
      <c r="E941" s="121">
        <v>2</v>
      </c>
      <c r="F941" s="98" t="s">
        <v>3195</v>
      </c>
      <c r="G941" s="89" t="s">
        <v>3196</v>
      </c>
      <c r="H941" s="90" t="s">
        <v>16</v>
      </c>
      <c r="I941" s="91" t="str">
        <f t="shared" si="139"/>
        <v>PEREMPUAN</v>
      </c>
      <c r="J941" s="64" t="s">
        <v>1500</v>
      </c>
      <c r="K941" s="92">
        <v>31856</v>
      </c>
      <c r="L941" s="93">
        <f t="shared" ca="1" si="138"/>
        <v>33</v>
      </c>
      <c r="M941" s="64" t="s">
        <v>253</v>
      </c>
      <c r="N941" s="94" t="s">
        <v>220</v>
      </c>
      <c r="O941" s="64" t="str">
        <f t="shared" si="133"/>
        <v>ISLAM</v>
      </c>
      <c r="P941" s="64" t="s">
        <v>221</v>
      </c>
      <c r="Q941" s="64" t="s">
        <v>245</v>
      </c>
      <c r="R941" s="95">
        <v>3</v>
      </c>
      <c r="S941" s="64" t="s">
        <v>289</v>
      </c>
      <c r="T941" s="64" t="s">
        <v>246</v>
      </c>
      <c r="U941" s="64" t="s">
        <v>1469</v>
      </c>
      <c r="V941" s="64" t="s">
        <v>3027</v>
      </c>
      <c r="W941" s="96" t="s">
        <v>3030</v>
      </c>
      <c r="X941" s="64" t="s">
        <v>3191</v>
      </c>
      <c r="Y941" s="436" t="s">
        <v>2967</v>
      </c>
      <c r="Z941" s="64" t="s">
        <v>22</v>
      </c>
      <c r="AA941" s="64" t="s">
        <v>229</v>
      </c>
      <c r="AB941" s="64" t="s">
        <v>230</v>
      </c>
      <c r="AC941" s="64" t="s">
        <v>231</v>
      </c>
      <c r="AD941" t="str">
        <f t="shared" si="132"/>
        <v>INDONESIA</v>
      </c>
      <c r="AE941" s="122" t="s">
        <v>2968</v>
      </c>
      <c r="AF941" s="122" t="s">
        <v>233</v>
      </c>
      <c r="AG941" s="142" t="s">
        <v>166</v>
      </c>
      <c r="AH941" s="142"/>
      <c r="AI941" s="64">
        <f t="shared" si="135"/>
        <v>2</v>
      </c>
      <c r="AJ941" s="64"/>
      <c r="AK941" s="142"/>
      <c r="AL941" s="124"/>
      <c r="AM941" s="124"/>
      <c r="AN941" s="124">
        <f t="shared" si="140"/>
        <v>0</v>
      </c>
      <c r="AO941" s="125"/>
      <c r="AP941" s="125"/>
      <c r="AQ941" s="125"/>
      <c r="AR941" s="125"/>
      <c r="AS941" s="125"/>
      <c r="AT941" s="125"/>
      <c r="AU941" s="125"/>
      <c r="AV941" s="125"/>
      <c r="AW941" s="125"/>
      <c r="AX941" s="125"/>
      <c r="AY941" s="70">
        <f t="shared" si="141"/>
        <v>0</v>
      </c>
      <c r="AZ941" s="71"/>
    </row>
    <row r="942" spans="1:53">
      <c r="B942">
        <v>898</v>
      </c>
      <c r="C942">
        <v>77</v>
      </c>
      <c r="E942">
        <v>3</v>
      </c>
      <c r="F942" s="98" t="s">
        <v>3197</v>
      </c>
      <c r="G942" s="89" t="s">
        <v>3198</v>
      </c>
      <c r="H942" s="90" t="s">
        <v>23</v>
      </c>
      <c r="I942" s="91" t="str">
        <f t="shared" si="139"/>
        <v>LAKI LAKI</v>
      </c>
      <c r="J942" s="64" t="s">
        <v>22</v>
      </c>
      <c r="K942" s="92">
        <v>40413</v>
      </c>
      <c r="L942" s="93">
        <f t="shared" ca="1" si="138"/>
        <v>9</v>
      </c>
      <c r="M942" s="64"/>
      <c r="N942" s="246" t="s">
        <v>220</v>
      </c>
      <c r="O942" s="64" t="str">
        <f t="shared" si="133"/>
        <v>ISLAM</v>
      </c>
      <c r="P942" s="64" t="s">
        <v>254</v>
      </c>
      <c r="Q942" s="64" t="s">
        <v>255</v>
      </c>
      <c r="R942" s="95">
        <v>4</v>
      </c>
      <c r="S942" s="64" t="s">
        <v>265</v>
      </c>
      <c r="T942" s="64" t="s">
        <v>270</v>
      </c>
      <c r="U942" s="64" t="s">
        <v>3199</v>
      </c>
      <c r="V942" s="64" t="s">
        <v>3191</v>
      </c>
      <c r="W942" s="96" t="s">
        <v>3030</v>
      </c>
      <c r="X942" s="64" t="s">
        <v>3191</v>
      </c>
      <c r="Y942" s="436" t="s">
        <v>2967</v>
      </c>
      <c r="Z942" s="64" t="s">
        <v>22</v>
      </c>
      <c r="AA942" s="64" t="s">
        <v>229</v>
      </c>
      <c r="AB942" s="64" t="s">
        <v>230</v>
      </c>
      <c r="AC942" s="64" t="s">
        <v>231</v>
      </c>
      <c r="AD942" t="str">
        <f t="shared" si="132"/>
        <v>INDONESIA</v>
      </c>
      <c r="AE942" s="122" t="s">
        <v>2968</v>
      </c>
      <c r="AF942" s="122" t="s">
        <v>233</v>
      </c>
      <c r="AG942" s="142" t="s">
        <v>166</v>
      </c>
      <c r="AH942" s="142"/>
      <c r="AI942" s="64">
        <f t="shared" si="135"/>
        <v>3</v>
      </c>
      <c r="AJ942" s="64"/>
      <c r="AK942" s="142"/>
      <c r="AN942" s="124">
        <f t="shared" si="140"/>
        <v>0</v>
      </c>
      <c r="AY942" s="70">
        <f t="shared" si="141"/>
        <v>0</v>
      </c>
    </row>
    <row r="943" spans="1:53" s="99" customFormat="1">
      <c r="A943" s="121"/>
      <c r="B943" s="121">
        <v>899</v>
      </c>
      <c r="C943">
        <v>78</v>
      </c>
      <c r="D943">
        <v>25</v>
      </c>
      <c r="E943" s="99">
        <v>1</v>
      </c>
      <c r="F943" s="168" t="s">
        <v>3200</v>
      </c>
      <c r="G943" s="101" t="s">
        <v>3201</v>
      </c>
      <c r="H943" s="102" t="s">
        <v>23</v>
      </c>
      <c r="I943" s="103" t="str">
        <f t="shared" si="139"/>
        <v>LAKI LAKI</v>
      </c>
      <c r="J943" s="104" t="s">
        <v>452</v>
      </c>
      <c r="K943" s="105">
        <v>30474</v>
      </c>
      <c r="L943" s="106">
        <f t="shared" ca="1" si="138"/>
        <v>36</v>
      </c>
      <c r="M943" s="104"/>
      <c r="N943" s="185" t="s">
        <v>220</v>
      </c>
      <c r="O943" s="64" t="str">
        <f t="shared" si="133"/>
        <v>ISLAM</v>
      </c>
      <c r="P943" s="104" t="s">
        <v>221</v>
      </c>
      <c r="Q943" s="104" t="s">
        <v>222</v>
      </c>
      <c r="R943" s="108">
        <v>1</v>
      </c>
      <c r="S943" s="104" t="s">
        <v>256</v>
      </c>
      <c r="T943" s="104" t="s">
        <v>1179</v>
      </c>
      <c r="U943" s="104" t="s">
        <v>3202</v>
      </c>
      <c r="V943" s="104" t="s">
        <v>3203</v>
      </c>
      <c r="W943" s="112" t="s">
        <v>3204</v>
      </c>
      <c r="X943" s="104" t="s">
        <v>3201</v>
      </c>
      <c r="Y943" s="436" t="s">
        <v>2967</v>
      </c>
      <c r="Z943" s="104"/>
      <c r="AA943" s="104"/>
      <c r="AB943" s="104"/>
      <c r="AC943" s="104"/>
      <c r="AD943" s="99" t="str">
        <f t="shared" si="132"/>
        <v>INDONESIA</v>
      </c>
      <c r="AE943" s="122" t="s">
        <v>2968</v>
      </c>
      <c r="AF943" s="110" t="s">
        <v>233</v>
      </c>
      <c r="AG943" s="104" t="s">
        <v>455</v>
      </c>
      <c r="AH943" s="120"/>
      <c r="AI943" s="64" t="e">
        <f t="shared" si="135"/>
        <v>#N/A</v>
      </c>
      <c r="AJ943" s="64"/>
      <c r="AK943" s="104"/>
      <c r="AL943" s="124"/>
      <c r="AM943" s="124"/>
      <c r="AN943" s="124"/>
      <c r="AO943" s="125"/>
      <c r="AP943" s="125"/>
      <c r="AQ943" s="125"/>
      <c r="AR943" s="125"/>
      <c r="AS943" s="125"/>
      <c r="AT943" s="125"/>
      <c r="AU943" s="125"/>
      <c r="AV943" s="125"/>
      <c r="AW943" s="125"/>
      <c r="AX943" s="125"/>
      <c r="AY943" s="125"/>
      <c r="AZ943" s="192"/>
    </row>
    <row r="944" spans="1:53">
      <c r="B944">
        <v>900</v>
      </c>
      <c r="C944">
        <v>79</v>
      </c>
      <c r="E944" s="121">
        <v>2</v>
      </c>
      <c r="F944" s="193" t="s">
        <v>3205</v>
      </c>
      <c r="G944" s="144" t="s">
        <v>3206</v>
      </c>
      <c r="H944" s="145" t="s">
        <v>16</v>
      </c>
      <c r="I944" s="146" t="str">
        <f t="shared" si="139"/>
        <v>PEREMPUAN</v>
      </c>
      <c r="J944" s="120" t="s">
        <v>3046</v>
      </c>
      <c r="K944" s="147">
        <v>33125</v>
      </c>
      <c r="L944" s="93">
        <f t="shared" ca="1" si="138"/>
        <v>29</v>
      </c>
      <c r="M944" s="120" t="s">
        <v>253</v>
      </c>
      <c r="N944" s="133" t="s">
        <v>220</v>
      </c>
      <c r="O944" s="120" t="str">
        <f t="shared" si="133"/>
        <v>ISLAM</v>
      </c>
      <c r="P944" s="120" t="s">
        <v>221</v>
      </c>
      <c r="Q944" s="120" t="s">
        <v>245</v>
      </c>
      <c r="R944" s="148">
        <v>3</v>
      </c>
      <c r="S944" s="120" t="s">
        <v>256</v>
      </c>
      <c r="T944" s="120" t="s">
        <v>283</v>
      </c>
      <c r="U944" s="120" t="s">
        <v>3037</v>
      </c>
      <c r="V944" s="120" t="s">
        <v>3038</v>
      </c>
      <c r="W944" s="119" t="s">
        <v>3204</v>
      </c>
      <c r="X944" s="120" t="s">
        <v>3201</v>
      </c>
      <c r="Y944" s="436" t="s">
        <v>2967</v>
      </c>
      <c r="Z944" s="120" t="s">
        <v>22</v>
      </c>
      <c r="AA944" s="120" t="s">
        <v>229</v>
      </c>
      <c r="AB944" s="120" t="s">
        <v>230</v>
      </c>
      <c r="AC944" s="120" t="s">
        <v>231</v>
      </c>
      <c r="AD944" s="121" t="str">
        <f t="shared" si="132"/>
        <v>INDONESIA</v>
      </c>
      <c r="AE944" s="122" t="s">
        <v>2968</v>
      </c>
      <c r="AF944" s="122" t="s">
        <v>233</v>
      </c>
      <c r="AG944" s="142" t="s">
        <v>455</v>
      </c>
      <c r="AH944" s="142"/>
      <c r="AI944" s="64">
        <f t="shared" si="135"/>
        <v>2</v>
      </c>
      <c r="AJ944" s="64"/>
      <c r="AK944" s="142"/>
      <c r="AN944" s="207">
        <f t="shared" si="140"/>
        <v>0</v>
      </c>
      <c r="AY944" s="70">
        <f t="shared" si="141"/>
        <v>0</v>
      </c>
    </row>
    <row r="945" spans="1:53" s="99" customFormat="1">
      <c r="A945" s="121"/>
      <c r="B945" s="121">
        <v>901</v>
      </c>
      <c r="C945">
        <v>80</v>
      </c>
      <c r="D945"/>
      <c r="E945" s="121">
        <v>3</v>
      </c>
      <c r="F945" s="193" t="s">
        <v>3207</v>
      </c>
      <c r="G945" s="144" t="s">
        <v>3208</v>
      </c>
      <c r="H945" s="145" t="s">
        <v>16</v>
      </c>
      <c r="I945" s="146" t="str">
        <f t="shared" si="139"/>
        <v>PEREMPUAN</v>
      </c>
      <c r="J945" s="120" t="s">
        <v>22</v>
      </c>
      <c r="K945" s="147">
        <v>39764</v>
      </c>
      <c r="L945" s="139">
        <f t="shared" ca="1" si="138"/>
        <v>11</v>
      </c>
      <c r="M945" s="120"/>
      <c r="N945" s="187" t="s">
        <v>220</v>
      </c>
      <c r="O945" s="120" t="str">
        <f>IF(N945="1","ISLAM",IF(N945="2","KRISTEN",""))</f>
        <v>ISLAM</v>
      </c>
      <c r="P945" s="120" t="s">
        <v>254</v>
      </c>
      <c r="Q945" s="120" t="s">
        <v>255</v>
      </c>
      <c r="R945" s="148">
        <v>4</v>
      </c>
      <c r="S945" s="120" t="s">
        <v>265</v>
      </c>
      <c r="T945" s="120" t="s">
        <v>266</v>
      </c>
      <c r="U945" s="120" t="s">
        <v>3206</v>
      </c>
      <c r="V945" s="120" t="s">
        <v>3209</v>
      </c>
      <c r="W945" s="119" t="s">
        <v>3204</v>
      </c>
      <c r="X945" s="120" t="s">
        <v>3201</v>
      </c>
      <c r="Y945" s="436" t="s">
        <v>2967</v>
      </c>
      <c r="Z945" s="120" t="s">
        <v>22</v>
      </c>
      <c r="AA945" s="120" t="s">
        <v>229</v>
      </c>
      <c r="AB945" s="120" t="s">
        <v>230</v>
      </c>
      <c r="AC945" s="120" t="s">
        <v>231</v>
      </c>
      <c r="AD945" s="121" t="str">
        <f>IF(H945="L","INDONESIA",IF(H945="P","INDONESIA",""))</f>
        <v>INDONESIA</v>
      </c>
      <c r="AE945" s="122" t="s">
        <v>2968</v>
      </c>
      <c r="AF945" s="122" t="s">
        <v>233</v>
      </c>
      <c r="AG945" s="120" t="s">
        <v>455</v>
      </c>
      <c r="AH945" s="120"/>
      <c r="AI945" s="64">
        <f t="shared" si="135"/>
        <v>3</v>
      </c>
      <c r="AJ945" s="64"/>
      <c r="AK945" s="104"/>
      <c r="AL945" s="124"/>
      <c r="AM945" s="124"/>
      <c r="AN945" s="124">
        <f>AL945-AM945</f>
        <v>0</v>
      </c>
      <c r="AO945" s="125"/>
      <c r="AP945" s="125"/>
      <c r="AQ945" s="125"/>
      <c r="AR945" s="125"/>
      <c r="AS945" s="125"/>
      <c r="AT945" s="125"/>
      <c r="AU945" s="125"/>
      <c r="AV945" s="125"/>
      <c r="AW945" s="125"/>
      <c r="AX945" s="125"/>
      <c r="AY945" s="70">
        <f>SUM(AV945:AX945)</f>
        <v>0</v>
      </c>
      <c r="AZ945" s="71"/>
    </row>
    <row r="946" spans="1:53">
      <c r="B946">
        <v>902</v>
      </c>
      <c r="C946">
        <v>81</v>
      </c>
      <c r="E946" s="71">
        <v>4</v>
      </c>
      <c r="F946" s="193" t="s">
        <v>3210</v>
      </c>
      <c r="G946" s="144" t="s">
        <v>3211</v>
      </c>
      <c r="H946" s="429" t="s">
        <v>23</v>
      </c>
      <c r="I946" s="86" t="str">
        <f t="shared" si="139"/>
        <v>LAKI LAKI</v>
      </c>
      <c r="J946" s="111" t="s">
        <v>229</v>
      </c>
      <c r="K946" s="438">
        <v>41440</v>
      </c>
      <c r="L946" s="440">
        <f t="shared" ca="1" si="138"/>
        <v>6</v>
      </c>
      <c r="N946" s="401" t="s">
        <v>220</v>
      </c>
      <c r="O946" s="120" t="str">
        <f>IF(N946="1","ISLAM",IF(N946="2","KRISTEN",""))</f>
        <v>ISLAM</v>
      </c>
      <c r="P946" s="111" t="s">
        <v>254</v>
      </c>
      <c r="Q946" s="111" t="s">
        <v>255</v>
      </c>
      <c r="R946" s="431">
        <v>4</v>
      </c>
      <c r="S946" s="111" t="s">
        <v>265</v>
      </c>
      <c r="T946" s="111" t="s">
        <v>270</v>
      </c>
      <c r="U946" s="111" t="s">
        <v>3206</v>
      </c>
      <c r="V946" s="111" t="s">
        <v>3201</v>
      </c>
      <c r="W946" s="119" t="s">
        <v>3204</v>
      </c>
      <c r="X946" s="120" t="s">
        <v>3201</v>
      </c>
      <c r="Y946" s="436" t="s">
        <v>2967</v>
      </c>
      <c r="AD946" s="71" t="str">
        <f>IF(H946="L","INDONESIA",IF(H946="P","INDONESIA",""))</f>
        <v>INDONESIA</v>
      </c>
      <c r="AE946" s="122" t="s">
        <v>2968</v>
      </c>
      <c r="AF946" s="122" t="s">
        <v>233</v>
      </c>
      <c r="AG946" s="111" t="s">
        <v>455</v>
      </c>
      <c r="AH946" s="111"/>
      <c r="AI946" s="64">
        <f t="shared" si="135"/>
        <v>3</v>
      </c>
      <c r="AJ946" s="64"/>
      <c r="AK946" s="111"/>
    </row>
    <row r="947" spans="1:53">
      <c r="A947" s="121"/>
      <c r="B947" s="121">
        <v>903</v>
      </c>
      <c r="C947">
        <v>82</v>
      </c>
      <c r="D947">
        <v>26</v>
      </c>
      <c r="E947" s="99">
        <v>1</v>
      </c>
      <c r="F947" s="100" t="s">
        <v>3212</v>
      </c>
      <c r="G947" s="101" t="s">
        <v>3213</v>
      </c>
      <c r="H947" s="102" t="s">
        <v>23</v>
      </c>
      <c r="I947" s="103" t="str">
        <f t="shared" si="139"/>
        <v>LAKI LAKI</v>
      </c>
      <c r="J947" s="104" t="s">
        <v>733</v>
      </c>
      <c r="K947" s="105">
        <v>29944</v>
      </c>
      <c r="L947" s="106">
        <f t="shared" ca="1" si="138"/>
        <v>38</v>
      </c>
      <c r="M947" s="104" t="s">
        <v>253</v>
      </c>
      <c r="N947" s="107" t="s">
        <v>220</v>
      </c>
      <c r="O947" s="104" t="str">
        <f t="shared" si="133"/>
        <v>ISLAM</v>
      </c>
      <c r="P947" s="104" t="s">
        <v>221</v>
      </c>
      <c r="Q947" s="104" t="s">
        <v>222</v>
      </c>
      <c r="R947" s="108">
        <v>1</v>
      </c>
      <c r="S947" s="104" t="s">
        <v>223</v>
      </c>
      <c r="T947" s="104" t="s">
        <v>283</v>
      </c>
      <c r="U947" s="104" t="s">
        <v>2531</v>
      </c>
      <c r="V947" s="104" t="s">
        <v>3214</v>
      </c>
      <c r="W947" s="109" t="s">
        <v>3055</v>
      </c>
      <c r="X947" s="104" t="s">
        <v>3213</v>
      </c>
      <c r="Y947" s="436" t="s">
        <v>2967</v>
      </c>
      <c r="Z947" s="104" t="s">
        <v>22</v>
      </c>
      <c r="AA947" s="104" t="s">
        <v>229</v>
      </c>
      <c r="AB947" s="104" t="s">
        <v>230</v>
      </c>
      <c r="AC947" s="104" t="s">
        <v>231</v>
      </c>
      <c r="AD947" s="99" t="str">
        <f t="shared" si="132"/>
        <v>INDONESIA</v>
      </c>
      <c r="AE947" s="122" t="s">
        <v>2968</v>
      </c>
      <c r="AF947" s="122" t="s">
        <v>233</v>
      </c>
      <c r="AG947" s="142" t="s">
        <v>166</v>
      </c>
      <c r="AH947" s="142"/>
      <c r="AI947" s="64" t="e">
        <f t="shared" si="135"/>
        <v>#N/A</v>
      </c>
      <c r="AJ947" s="64"/>
      <c r="AK947" s="142"/>
      <c r="AN947" s="124">
        <f t="shared" si="140"/>
        <v>0</v>
      </c>
      <c r="AY947" s="70">
        <f t="shared" si="141"/>
        <v>0</v>
      </c>
    </row>
    <row r="948" spans="1:53">
      <c r="B948">
        <v>904</v>
      </c>
      <c r="C948">
        <v>83</v>
      </c>
      <c r="E948" s="121">
        <v>2</v>
      </c>
      <c r="F948" s="160" t="s">
        <v>3215</v>
      </c>
      <c r="G948" s="89" t="s">
        <v>3216</v>
      </c>
      <c r="H948" s="90" t="s">
        <v>16</v>
      </c>
      <c r="I948" s="91" t="str">
        <f t="shared" si="139"/>
        <v>PEREMPUAN</v>
      </c>
      <c r="J948" s="64" t="s">
        <v>733</v>
      </c>
      <c r="K948" s="92">
        <v>29944</v>
      </c>
      <c r="L948" s="93">
        <f t="shared" ca="1" si="138"/>
        <v>38</v>
      </c>
      <c r="M948" s="64"/>
      <c r="N948" s="246" t="s">
        <v>220</v>
      </c>
      <c r="O948" s="64" t="str">
        <f t="shared" si="133"/>
        <v>ISLAM</v>
      </c>
      <c r="P948" s="64" t="s">
        <v>221</v>
      </c>
      <c r="Q948" s="64" t="s">
        <v>245</v>
      </c>
      <c r="R948" s="95">
        <v>3</v>
      </c>
      <c r="S948" s="64" t="s">
        <v>223</v>
      </c>
      <c r="T948" s="64" t="s">
        <v>246</v>
      </c>
      <c r="U948" s="64" t="s">
        <v>496</v>
      </c>
      <c r="V948" s="64" t="s">
        <v>3217</v>
      </c>
      <c r="W948" s="96" t="s">
        <v>3055</v>
      </c>
      <c r="X948" s="120" t="s">
        <v>3213</v>
      </c>
      <c r="Y948" s="436" t="s">
        <v>2967</v>
      </c>
      <c r="Z948" s="120" t="s">
        <v>22</v>
      </c>
      <c r="AA948" s="120" t="s">
        <v>229</v>
      </c>
      <c r="AB948" s="120" t="s">
        <v>230</v>
      </c>
      <c r="AC948" s="120" t="s">
        <v>231</v>
      </c>
      <c r="AD948" s="121" t="str">
        <f t="shared" si="132"/>
        <v>INDONESIA</v>
      </c>
      <c r="AE948" s="122" t="s">
        <v>2968</v>
      </c>
      <c r="AF948" s="122" t="s">
        <v>233</v>
      </c>
      <c r="AG948" s="142" t="s">
        <v>166</v>
      </c>
      <c r="AH948" s="142"/>
      <c r="AI948" s="64">
        <f t="shared" si="135"/>
        <v>2</v>
      </c>
      <c r="AJ948" s="64"/>
      <c r="AK948" s="142"/>
      <c r="AN948" s="124">
        <f t="shared" si="140"/>
        <v>0</v>
      </c>
      <c r="AY948" s="70">
        <f t="shared" si="141"/>
        <v>0</v>
      </c>
    </row>
    <row r="949" spans="1:53" s="99" customFormat="1">
      <c r="A949"/>
      <c r="B949" s="121">
        <v>905</v>
      </c>
      <c r="C949">
        <v>84</v>
      </c>
      <c r="D949"/>
      <c r="E949" s="121">
        <v>3</v>
      </c>
      <c r="F949" s="186" t="s">
        <v>3218</v>
      </c>
      <c r="G949" s="144" t="s">
        <v>3219</v>
      </c>
      <c r="H949" s="145" t="s">
        <v>23</v>
      </c>
      <c r="I949" s="146" t="str">
        <f t="shared" si="139"/>
        <v>LAKI LAKI</v>
      </c>
      <c r="J949" s="120" t="s">
        <v>230</v>
      </c>
      <c r="K949" s="147">
        <v>40322</v>
      </c>
      <c r="L949" s="139">
        <f t="shared" ca="1" si="138"/>
        <v>9</v>
      </c>
      <c r="M949" s="120"/>
      <c r="N949" s="187" t="s">
        <v>220</v>
      </c>
      <c r="O949" s="120" t="str">
        <f t="shared" si="133"/>
        <v>ISLAM</v>
      </c>
      <c r="P949" s="120" t="s">
        <v>254</v>
      </c>
      <c r="Q949" s="120" t="s">
        <v>255</v>
      </c>
      <c r="R949" s="148">
        <v>4</v>
      </c>
      <c r="S949" s="120" t="s">
        <v>265</v>
      </c>
      <c r="T949" s="120" t="s">
        <v>270</v>
      </c>
      <c r="U949" s="120" t="s">
        <v>3216</v>
      </c>
      <c r="V949" s="120" t="s">
        <v>3213</v>
      </c>
      <c r="W949" s="149" t="s">
        <v>3055</v>
      </c>
      <c r="X949" s="120" t="s">
        <v>3213</v>
      </c>
      <c r="Y949" s="436" t="s">
        <v>2967</v>
      </c>
      <c r="Z949" s="120" t="s">
        <v>22</v>
      </c>
      <c r="AA949" s="120" t="s">
        <v>229</v>
      </c>
      <c r="AB949" s="120" t="s">
        <v>230</v>
      </c>
      <c r="AC949" s="120" t="s">
        <v>231</v>
      </c>
      <c r="AD949" s="121" t="str">
        <f t="shared" si="132"/>
        <v>INDONESIA</v>
      </c>
      <c r="AE949" s="122" t="s">
        <v>2968</v>
      </c>
      <c r="AF949" s="122" t="s">
        <v>233</v>
      </c>
      <c r="AG949" s="142" t="s">
        <v>166</v>
      </c>
      <c r="AH949" s="142"/>
      <c r="AI949" s="64">
        <f t="shared" si="135"/>
        <v>3</v>
      </c>
      <c r="AJ949" s="64"/>
      <c r="AK949" s="142"/>
      <c r="AL949" s="124"/>
      <c r="AM949" s="124"/>
      <c r="AN949" s="124">
        <f t="shared" si="140"/>
        <v>0</v>
      </c>
      <c r="AO949" s="125"/>
      <c r="AP949" s="125"/>
      <c r="AQ949" s="125"/>
      <c r="AR949" s="125"/>
      <c r="AS949" s="125"/>
      <c r="AT949" s="125"/>
      <c r="AU949" s="125"/>
      <c r="AV949" s="125"/>
      <c r="AW949" s="125"/>
      <c r="AX949" s="125"/>
      <c r="AY949" s="70">
        <f t="shared" si="141"/>
        <v>0</v>
      </c>
      <c r="AZ949" s="71"/>
    </row>
    <row r="950" spans="1:53">
      <c r="B950">
        <v>906</v>
      </c>
      <c r="C950">
        <v>85</v>
      </c>
      <c r="E950" s="121">
        <v>4</v>
      </c>
      <c r="F950" s="98" t="s">
        <v>3220</v>
      </c>
      <c r="G950" s="89" t="s">
        <v>3221</v>
      </c>
      <c r="H950" s="90" t="s">
        <v>23</v>
      </c>
      <c r="I950" s="91" t="str">
        <f t="shared" si="139"/>
        <v>LAKI LAKI</v>
      </c>
      <c r="J950" s="64" t="s">
        <v>230</v>
      </c>
      <c r="K950" s="92">
        <v>41943</v>
      </c>
      <c r="L950" s="93">
        <f t="shared" ca="1" si="138"/>
        <v>5</v>
      </c>
      <c r="M950" s="64"/>
      <c r="N950" s="246" t="s">
        <v>220</v>
      </c>
      <c r="O950" s="64" t="str">
        <f t="shared" si="133"/>
        <v>ISLAM</v>
      </c>
      <c r="P950" s="64" t="s">
        <v>254</v>
      </c>
      <c r="Q950" s="64" t="s">
        <v>255</v>
      </c>
      <c r="R950" s="95">
        <v>4</v>
      </c>
      <c r="S950" s="64" t="s">
        <v>265</v>
      </c>
      <c r="T950" s="64" t="s">
        <v>270</v>
      </c>
      <c r="U950" s="64" t="s">
        <v>3216</v>
      </c>
      <c r="V950" s="64" t="s">
        <v>3213</v>
      </c>
      <c r="W950" s="96" t="s">
        <v>3055</v>
      </c>
      <c r="X950" s="120" t="s">
        <v>3213</v>
      </c>
      <c r="Y950" s="436" t="s">
        <v>2967</v>
      </c>
      <c r="Z950" s="64" t="s">
        <v>22</v>
      </c>
      <c r="AA950" s="64" t="s">
        <v>229</v>
      </c>
      <c r="AB950" s="64" t="s">
        <v>230</v>
      </c>
      <c r="AC950" s="64" t="s">
        <v>231</v>
      </c>
      <c r="AD950" t="str">
        <f t="shared" si="132"/>
        <v>INDONESIA</v>
      </c>
      <c r="AE950" s="122" t="s">
        <v>2968</v>
      </c>
      <c r="AF950" s="122" t="s">
        <v>233</v>
      </c>
      <c r="AG950" s="142" t="s">
        <v>166</v>
      </c>
      <c r="AH950" s="142"/>
      <c r="AI950" s="64">
        <f t="shared" si="135"/>
        <v>3</v>
      </c>
      <c r="AJ950" s="64"/>
      <c r="AK950" s="142"/>
      <c r="AL950" s="207"/>
      <c r="AM950" s="207"/>
      <c r="AN950" s="124">
        <f t="shared" si="140"/>
        <v>0</v>
      </c>
      <c r="AO950" s="239"/>
      <c r="AP950" s="239"/>
      <c r="AQ950" s="239"/>
      <c r="AR950" s="239"/>
      <c r="AS950" s="239"/>
      <c r="AT950" s="239"/>
      <c r="AU950" s="239"/>
      <c r="AV950" s="239"/>
      <c r="AW950" s="239"/>
      <c r="AX950" s="239"/>
      <c r="AY950" s="70">
        <f t="shared" si="141"/>
        <v>0</v>
      </c>
      <c r="BA950" s="121"/>
    </row>
    <row r="951" spans="1:53" s="99" customFormat="1">
      <c r="A951" s="121"/>
      <c r="B951" s="121">
        <v>907</v>
      </c>
      <c r="C951">
        <v>86</v>
      </c>
      <c r="D951">
        <v>27</v>
      </c>
      <c r="E951" s="99">
        <v>1</v>
      </c>
      <c r="F951" s="168" t="s">
        <v>3222</v>
      </c>
      <c r="G951" s="101" t="s">
        <v>3223</v>
      </c>
      <c r="H951" s="102" t="s">
        <v>23</v>
      </c>
      <c r="I951" s="103" t="str">
        <f t="shared" si="139"/>
        <v>LAKI LAKI</v>
      </c>
      <c r="J951" s="104" t="s">
        <v>583</v>
      </c>
      <c r="K951" s="105">
        <v>32331</v>
      </c>
      <c r="L951" s="106">
        <f t="shared" ca="1" si="138"/>
        <v>31</v>
      </c>
      <c r="M951" s="104"/>
      <c r="N951" s="185" t="s">
        <v>220</v>
      </c>
      <c r="O951" s="104" t="str">
        <f t="shared" si="133"/>
        <v>ISLAM</v>
      </c>
      <c r="P951" s="104" t="s">
        <v>221</v>
      </c>
      <c r="Q951" s="104" t="s">
        <v>222</v>
      </c>
      <c r="R951" s="108">
        <v>1</v>
      </c>
      <c r="S951" s="104" t="s">
        <v>223</v>
      </c>
      <c r="T951" s="104" t="s">
        <v>674</v>
      </c>
      <c r="U951" s="104" t="s">
        <v>3224</v>
      </c>
      <c r="V951" s="104" t="s">
        <v>3225</v>
      </c>
      <c r="W951" s="170" t="s">
        <v>3226</v>
      </c>
      <c r="X951" s="104" t="s">
        <v>3223</v>
      </c>
      <c r="Y951" s="436" t="s">
        <v>2967</v>
      </c>
      <c r="Z951" s="104" t="s">
        <v>22</v>
      </c>
      <c r="AA951" s="104" t="s">
        <v>229</v>
      </c>
      <c r="AB951" s="104" t="s">
        <v>230</v>
      </c>
      <c r="AC951" s="104" t="s">
        <v>231</v>
      </c>
      <c r="AD951" s="99" t="str">
        <f t="shared" ref="AD951:AD963" si="142">IF(H951="L","INDONESIA",IF(H951="P","INDONESIA",""))</f>
        <v>INDONESIA</v>
      </c>
      <c r="AE951" s="122" t="s">
        <v>2968</v>
      </c>
      <c r="AF951" s="110" t="s">
        <v>233</v>
      </c>
      <c r="AG951" s="104" t="s">
        <v>166</v>
      </c>
      <c r="AH951" s="120"/>
      <c r="AI951" s="64" t="e">
        <f t="shared" si="135"/>
        <v>#N/A</v>
      </c>
      <c r="AJ951" s="64"/>
      <c r="AK951" s="104"/>
      <c r="AL951" s="124"/>
      <c r="AM951" s="124"/>
      <c r="AN951" s="124">
        <f t="shared" si="140"/>
        <v>0</v>
      </c>
      <c r="AO951" s="125"/>
      <c r="AP951" s="125"/>
      <c r="AQ951" s="125"/>
      <c r="AR951" s="125"/>
      <c r="AS951" s="125"/>
      <c r="AT951" s="125"/>
      <c r="AU951" s="125"/>
      <c r="AV951" s="125"/>
      <c r="AW951" s="125"/>
      <c r="AX951" s="125"/>
      <c r="AY951" s="70">
        <f t="shared" si="141"/>
        <v>0</v>
      </c>
      <c r="AZ951" s="71"/>
    </row>
    <row r="952" spans="1:53">
      <c r="B952">
        <v>908</v>
      </c>
      <c r="C952">
        <v>87</v>
      </c>
      <c r="E952" s="121">
        <v>2</v>
      </c>
      <c r="F952" s="98" t="s">
        <v>3227</v>
      </c>
      <c r="G952" s="89" t="s">
        <v>3228</v>
      </c>
      <c r="H952" s="90" t="s">
        <v>16</v>
      </c>
      <c r="I952" s="91" t="str">
        <f t="shared" si="139"/>
        <v>PEREMPUAN</v>
      </c>
      <c r="J952" s="64" t="s">
        <v>3229</v>
      </c>
      <c r="K952" s="92">
        <v>33481</v>
      </c>
      <c r="L952" s="93">
        <f t="shared" ca="1" si="138"/>
        <v>28</v>
      </c>
      <c r="M952" s="64" t="s">
        <v>253</v>
      </c>
      <c r="N952" s="94" t="s">
        <v>220</v>
      </c>
      <c r="O952" s="64" t="str">
        <f t="shared" si="133"/>
        <v>ISLAM</v>
      </c>
      <c r="P952" s="64" t="s">
        <v>221</v>
      </c>
      <c r="Q952" s="64" t="s">
        <v>245</v>
      </c>
      <c r="R952" s="95">
        <v>3</v>
      </c>
      <c r="S952" s="64" t="s">
        <v>223</v>
      </c>
      <c r="T952" s="64" t="s">
        <v>246</v>
      </c>
      <c r="U952" s="64" t="s">
        <v>1044</v>
      </c>
      <c r="V952" s="64" t="s">
        <v>3142</v>
      </c>
      <c r="W952" s="414" t="s">
        <v>3226</v>
      </c>
      <c r="X952" s="64" t="s">
        <v>3223</v>
      </c>
      <c r="Y952" s="436" t="s">
        <v>2967</v>
      </c>
      <c r="Z952" s="64" t="s">
        <v>22</v>
      </c>
      <c r="AA952" s="64" t="s">
        <v>229</v>
      </c>
      <c r="AB952" s="64" t="s">
        <v>230</v>
      </c>
      <c r="AC952" s="64" t="s">
        <v>231</v>
      </c>
      <c r="AD952" t="str">
        <f t="shared" si="142"/>
        <v>INDONESIA</v>
      </c>
      <c r="AE952" s="122" t="s">
        <v>2968</v>
      </c>
      <c r="AF952" s="122" t="s">
        <v>233</v>
      </c>
      <c r="AG952" s="111" t="s">
        <v>166</v>
      </c>
      <c r="AH952" s="111"/>
      <c r="AI952" s="64">
        <f t="shared" si="135"/>
        <v>2</v>
      </c>
      <c r="AJ952" s="64"/>
      <c r="AK952" s="111"/>
      <c r="AN952" s="124">
        <f t="shared" si="140"/>
        <v>0</v>
      </c>
      <c r="AY952" s="70">
        <f t="shared" si="141"/>
        <v>0</v>
      </c>
    </row>
    <row r="953" spans="1:53">
      <c r="A953" s="121"/>
      <c r="B953" s="121">
        <v>909</v>
      </c>
      <c r="C953">
        <v>88</v>
      </c>
      <c r="E953" s="121">
        <v>3</v>
      </c>
      <c r="F953" s="193" t="s">
        <v>3230</v>
      </c>
      <c r="G953" s="144" t="s">
        <v>3231</v>
      </c>
      <c r="H953" s="145" t="s">
        <v>16</v>
      </c>
      <c r="I953" s="146" t="str">
        <f t="shared" si="139"/>
        <v>PEREMPUAN</v>
      </c>
      <c r="J953" s="120" t="s">
        <v>22</v>
      </c>
      <c r="K953" s="147">
        <v>40661</v>
      </c>
      <c r="L953" s="139">
        <f t="shared" ca="1" si="138"/>
        <v>8</v>
      </c>
      <c r="M953" s="120"/>
      <c r="N953" s="187" t="s">
        <v>220</v>
      </c>
      <c r="O953" s="120" t="str">
        <f t="shared" si="133"/>
        <v>ISLAM</v>
      </c>
      <c r="P953" s="120" t="s">
        <v>254</v>
      </c>
      <c r="Q953" s="120" t="s">
        <v>255</v>
      </c>
      <c r="R953" s="148">
        <v>4</v>
      </c>
      <c r="S953" s="120" t="s">
        <v>265</v>
      </c>
      <c r="T953" s="120" t="s">
        <v>270</v>
      </c>
      <c r="U953" s="120" t="s">
        <v>3228</v>
      </c>
      <c r="V953" s="120" t="s">
        <v>3223</v>
      </c>
      <c r="W953" s="415" t="s">
        <v>3226</v>
      </c>
      <c r="X953" s="120" t="s">
        <v>3223</v>
      </c>
      <c r="Y953" s="436" t="s">
        <v>2967</v>
      </c>
      <c r="Z953" s="120" t="s">
        <v>22</v>
      </c>
      <c r="AA953" s="120" t="s">
        <v>229</v>
      </c>
      <c r="AB953" s="120" t="s">
        <v>230</v>
      </c>
      <c r="AC953" s="120" t="s">
        <v>231</v>
      </c>
      <c r="AD953" s="121" t="str">
        <f t="shared" si="142"/>
        <v>INDONESIA</v>
      </c>
      <c r="AE953" s="122" t="s">
        <v>2968</v>
      </c>
      <c r="AF953" s="122" t="s">
        <v>233</v>
      </c>
      <c r="AG953" s="142" t="s">
        <v>166</v>
      </c>
      <c r="AH953" s="142"/>
      <c r="AI953" s="64">
        <f t="shared" si="135"/>
        <v>3</v>
      </c>
      <c r="AJ953" s="64"/>
      <c r="AK953" s="142"/>
      <c r="AL953" s="207"/>
      <c r="AM953" s="207"/>
      <c r="AN953" s="124">
        <f t="shared" si="140"/>
        <v>0</v>
      </c>
      <c r="AO953" s="239"/>
      <c r="AP953" s="239"/>
      <c r="AQ953" s="239"/>
      <c r="AR953" s="239"/>
      <c r="AS953" s="239"/>
      <c r="AT953" s="239"/>
      <c r="AU953" s="239"/>
      <c r="AV953" s="239"/>
      <c r="AW953" s="239"/>
      <c r="AX953" s="239"/>
      <c r="AY953" s="70">
        <f t="shared" si="141"/>
        <v>0</v>
      </c>
      <c r="BA953" s="121"/>
    </row>
    <row r="954" spans="1:53">
      <c r="B954">
        <v>910</v>
      </c>
      <c r="C954">
        <v>89</v>
      </c>
      <c r="D954">
        <v>28</v>
      </c>
      <c r="E954" s="99">
        <v>1</v>
      </c>
      <c r="F954" s="168" t="s">
        <v>3232</v>
      </c>
      <c r="G954" s="101" t="s">
        <v>3233</v>
      </c>
      <c r="H954" s="102" t="s">
        <v>23</v>
      </c>
      <c r="I954" s="103" t="str">
        <f t="shared" si="139"/>
        <v>LAKI LAKI</v>
      </c>
      <c r="J954" s="104" t="s">
        <v>288</v>
      </c>
      <c r="K954" s="105">
        <v>32061</v>
      </c>
      <c r="L954" s="106">
        <f t="shared" ca="1" si="138"/>
        <v>32</v>
      </c>
      <c r="M954" s="104"/>
      <c r="N954" s="185" t="s">
        <v>220</v>
      </c>
      <c r="O954" s="104" t="str">
        <f t="shared" si="133"/>
        <v>ISLAM</v>
      </c>
      <c r="P954" s="104" t="s">
        <v>221</v>
      </c>
      <c r="Q954" s="104" t="s">
        <v>222</v>
      </c>
      <c r="R954" s="108">
        <v>1</v>
      </c>
      <c r="S954" s="104" t="s">
        <v>223</v>
      </c>
      <c r="T954" s="104" t="s">
        <v>674</v>
      </c>
      <c r="U954" s="104" t="s">
        <v>2749</v>
      </c>
      <c r="V954" s="104" t="s">
        <v>2750</v>
      </c>
      <c r="W954" s="171" t="s">
        <v>3234</v>
      </c>
      <c r="X954" s="104" t="s">
        <v>3235</v>
      </c>
      <c r="Y954" s="436" t="s">
        <v>2967</v>
      </c>
      <c r="Z954" s="104" t="s">
        <v>22</v>
      </c>
      <c r="AA954" s="104" t="s">
        <v>229</v>
      </c>
      <c r="AB954" s="104" t="s">
        <v>230</v>
      </c>
      <c r="AC954" s="104" t="s">
        <v>231</v>
      </c>
      <c r="AD954" s="99" t="str">
        <f t="shared" si="142"/>
        <v>INDONESIA</v>
      </c>
      <c r="AE954" s="122" t="s">
        <v>2968</v>
      </c>
      <c r="AF954" s="110" t="s">
        <v>233</v>
      </c>
      <c r="AG954" s="142" t="s">
        <v>455</v>
      </c>
      <c r="AH954" s="142"/>
      <c r="AI954" s="64" t="e">
        <f t="shared" si="135"/>
        <v>#N/A</v>
      </c>
      <c r="AJ954" s="64"/>
      <c r="AK954" s="142"/>
      <c r="AN954" s="124"/>
    </row>
    <row r="955" spans="1:53" s="99" customFormat="1">
      <c r="A955"/>
      <c r="B955" s="121">
        <v>911</v>
      </c>
      <c r="C955">
        <v>90</v>
      </c>
      <c r="D955"/>
      <c r="E955" s="121">
        <v>2</v>
      </c>
      <c r="F955" s="98" t="s">
        <v>3236</v>
      </c>
      <c r="G955" s="89" t="s">
        <v>3237</v>
      </c>
      <c r="H955" s="90" t="s">
        <v>16</v>
      </c>
      <c r="I955" s="91" t="str">
        <f t="shared" si="139"/>
        <v>PEREMPUAN</v>
      </c>
      <c r="J955" s="64" t="s">
        <v>288</v>
      </c>
      <c r="K955" s="92">
        <v>33937</v>
      </c>
      <c r="L955" s="93">
        <f t="shared" ca="1" si="138"/>
        <v>27</v>
      </c>
      <c r="M955" s="64"/>
      <c r="N955" s="246" t="s">
        <v>220</v>
      </c>
      <c r="O955" s="64" t="str">
        <f t="shared" ref="O955:O982" si="143">IF(N955="1","ISLAM",IF(N955="2","KRISTEN",""))</f>
        <v>ISLAM</v>
      </c>
      <c r="P955" s="64" t="s">
        <v>221</v>
      </c>
      <c r="Q955" s="64" t="s">
        <v>245</v>
      </c>
      <c r="R955" s="95">
        <v>3</v>
      </c>
      <c r="S955" s="64" t="s">
        <v>289</v>
      </c>
      <c r="T955" s="64" t="s">
        <v>246</v>
      </c>
      <c r="U955" s="64" t="s">
        <v>3238</v>
      </c>
      <c r="V955" s="64" t="s">
        <v>3239</v>
      </c>
      <c r="W955" s="171" t="s">
        <v>3234</v>
      </c>
      <c r="X955" s="64" t="s">
        <v>3235</v>
      </c>
      <c r="Y955" s="436" t="s">
        <v>2967</v>
      </c>
      <c r="Z955" s="64" t="s">
        <v>22</v>
      </c>
      <c r="AA955" s="64" t="s">
        <v>229</v>
      </c>
      <c r="AB955" s="64" t="s">
        <v>230</v>
      </c>
      <c r="AC955" s="64" t="s">
        <v>231</v>
      </c>
      <c r="AD955" t="str">
        <f t="shared" si="142"/>
        <v>INDONESIA</v>
      </c>
      <c r="AE955" s="122" t="s">
        <v>2968</v>
      </c>
      <c r="AF955" s="122" t="s">
        <v>233</v>
      </c>
      <c r="AG955" s="142" t="s">
        <v>455</v>
      </c>
      <c r="AH955" s="142"/>
      <c r="AI955" s="64">
        <f t="shared" si="135"/>
        <v>2</v>
      </c>
      <c r="AJ955" s="64"/>
      <c r="AK955" s="142"/>
      <c r="AL955" s="124"/>
      <c r="AM955" s="124"/>
      <c r="AN955" s="124">
        <f t="shared" ref="AN955:AN974" si="144">AL955-AM955</f>
        <v>0</v>
      </c>
      <c r="AO955" s="125"/>
      <c r="AP955" s="125"/>
      <c r="AQ955" s="125"/>
      <c r="AR955" s="125"/>
      <c r="AS955" s="125"/>
      <c r="AT955" s="125"/>
      <c r="AU955" s="125"/>
      <c r="AV955" s="125"/>
      <c r="AW955" s="125"/>
      <c r="AX955" s="125"/>
      <c r="AY955" s="70">
        <f t="shared" ref="AY955:AY974" si="145">SUM(AV955:AX955)</f>
        <v>0</v>
      </c>
      <c r="AZ955" s="71"/>
    </row>
    <row r="956" spans="1:53">
      <c r="B956">
        <v>912</v>
      </c>
      <c r="C956">
        <v>91</v>
      </c>
      <c r="E956" s="71">
        <v>3</v>
      </c>
      <c r="F956" s="193" t="s">
        <v>3240</v>
      </c>
      <c r="G956" s="144" t="s">
        <v>3241</v>
      </c>
      <c r="H956" s="145" t="s">
        <v>16</v>
      </c>
      <c r="I956" s="146" t="str">
        <f t="shared" si="139"/>
        <v>PEREMPUAN</v>
      </c>
      <c r="J956" s="120" t="s">
        <v>2792</v>
      </c>
      <c r="K956" s="147">
        <v>40965</v>
      </c>
      <c r="L956" s="139">
        <f t="shared" ca="1" si="138"/>
        <v>8</v>
      </c>
      <c r="M956" s="120"/>
      <c r="N956" s="187" t="s">
        <v>220</v>
      </c>
      <c r="O956" s="120" t="str">
        <f t="shared" si="143"/>
        <v>ISLAM</v>
      </c>
      <c r="P956" s="120" t="s">
        <v>254</v>
      </c>
      <c r="Q956" s="120" t="s">
        <v>255</v>
      </c>
      <c r="R956" s="148">
        <v>4</v>
      </c>
      <c r="S956" s="120" t="s">
        <v>265</v>
      </c>
      <c r="T956" s="111" t="s">
        <v>270</v>
      </c>
      <c r="U956" s="120" t="s">
        <v>3237</v>
      </c>
      <c r="V956" s="120" t="s">
        <v>3242</v>
      </c>
      <c r="W956" s="171" t="s">
        <v>3234</v>
      </c>
      <c r="X956" s="120" t="s">
        <v>3235</v>
      </c>
      <c r="Y956" s="436" t="s">
        <v>2967</v>
      </c>
      <c r="Z956" s="120"/>
      <c r="AA956" s="120"/>
      <c r="AB956" s="120"/>
      <c r="AC956" s="120"/>
      <c r="AD956" s="121" t="str">
        <f t="shared" si="142"/>
        <v>INDONESIA</v>
      </c>
      <c r="AE956" s="122" t="s">
        <v>2968</v>
      </c>
      <c r="AF956" s="122" t="s">
        <v>233</v>
      </c>
      <c r="AG956" s="142" t="s">
        <v>455</v>
      </c>
      <c r="AH956" s="142"/>
      <c r="AI956" s="64">
        <f t="shared" si="135"/>
        <v>3</v>
      </c>
      <c r="AJ956" s="64"/>
      <c r="AK956" s="142"/>
      <c r="AN956" s="124">
        <f t="shared" si="144"/>
        <v>0</v>
      </c>
      <c r="AY956" s="70">
        <f t="shared" si="145"/>
        <v>0</v>
      </c>
    </row>
    <row r="957" spans="1:53">
      <c r="A957" s="121"/>
      <c r="B957" s="121">
        <v>913</v>
      </c>
      <c r="C957">
        <v>92</v>
      </c>
      <c r="D957">
        <v>29</v>
      </c>
      <c r="E957" s="99">
        <v>1</v>
      </c>
      <c r="F957" s="168" t="s">
        <v>3243</v>
      </c>
      <c r="G957" s="101" t="s">
        <v>2750</v>
      </c>
      <c r="H957" s="102" t="s">
        <v>23</v>
      </c>
      <c r="I957" s="103" t="str">
        <f t="shared" si="139"/>
        <v>LAKI LAKI</v>
      </c>
      <c r="J957" s="104" t="s">
        <v>2720</v>
      </c>
      <c r="K957" s="105">
        <v>23997</v>
      </c>
      <c r="L957" s="106">
        <f t="shared" ca="1" si="138"/>
        <v>54</v>
      </c>
      <c r="M957" s="104"/>
      <c r="N957" s="185" t="s">
        <v>220</v>
      </c>
      <c r="O957" s="104" t="str">
        <f t="shared" si="143"/>
        <v>ISLAM</v>
      </c>
      <c r="P957" s="104" t="s">
        <v>221</v>
      </c>
      <c r="Q957" s="104" t="s">
        <v>222</v>
      </c>
      <c r="R957" s="108">
        <v>1</v>
      </c>
      <c r="S957" s="104" t="s">
        <v>256</v>
      </c>
      <c r="T957" s="104" t="s">
        <v>674</v>
      </c>
      <c r="U957" s="104" t="s">
        <v>2699</v>
      </c>
      <c r="V957" s="104" t="s">
        <v>3244</v>
      </c>
      <c r="W957" s="170" t="s">
        <v>3245</v>
      </c>
      <c r="X957" s="104" t="s">
        <v>2750</v>
      </c>
      <c r="Y957" s="436" t="s">
        <v>2967</v>
      </c>
      <c r="Z957" s="104" t="s">
        <v>22</v>
      </c>
      <c r="AA957" s="104" t="s">
        <v>229</v>
      </c>
      <c r="AB957" s="104" t="s">
        <v>230</v>
      </c>
      <c r="AC957" s="104" t="s">
        <v>231</v>
      </c>
      <c r="AD957" s="99" t="str">
        <f t="shared" si="142"/>
        <v>INDONESIA</v>
      </c>
      <c r="AE957" s="122" t="s">
        <v>2968</v>
      </c>
      <c r="AF957" s="122" t="s">
        <v>233</v>
      </c>
      <c r="AG957" s="142" t="s">
        <v>455</v>
      </c>
      <c r="AH957" s="142"/>
      <c r="AI957" s="64" t="e">
        <f t="shared" si="135"/>
        <v>#N/A</v>
      </c>
      <c r="AJ957" s="64"/>
      <c r="AK957" s="142"/>
      <c r="AL957" s="207"/>
      <c r="AM957" s="207"/>
      <c r="AN957" s="124">
        <f t="shared" si="144"/>
        <v>0</v>
      </c>
      <c r="AO957" s="239"/>
      <c r="AP957" s="239"/>
      <c r="AQ957" s="239"/>
      <c r="AR957" s="239"/>
      <c r="AS957" s="239"/>
      <c r="AT957" s="239"/>
      <c r="AU957" s="239"/>
      <c r="AV957" s="239"/>
      <c r="AW957" s="239"/>
      <c r="AX957" s="239"/>
      <c r="AY957" s="70">
        <f t="shared" si="145"/>
        <v>0</v>
      </c>
      <c r="BA957" s="121"/>
    </row>
    <row r="958" spans="1:53" s="99" customFormat="1">
      <c r="A958"/>
      <c r="B958">
        <v>914</v>
      </c>
      <c r="C958">
        <v>93</v>
      </c>
      <c r="D958"/>
      <c r="E958" s="121">
        <v>2</v>
      </c>
      <c r="F958" s="98" t="s">
        <v>3246</v>
      </c>
      <c r="G958" s="89" t="s">
        <v>2749</v>
      </c>
      <c r="H958" s="90" t="s">
        <v>16</v>
      </c>
      <c r="I958" s="91" t="str">
        <f t="shared" si="139"/>
        <v>PEREMPUAN</v>
      </c>
      <c r="J958" s="64" t="s">
        <v>2720</v>
      </c>
      <c r="K958" s="92">
        <v>24964</v>
      </c>
      <c r="L958" s="93">
        <f t="shared" ca="1" si="138"/>
        <v>51</v>
      </c>
      <c r="M958" s="64"/>
      <c r="N958" s="246" t="s">
        <v>220</v>
      </c>
      <c r="O958" s="64" t="str">
        <f t="shared" si="143"/>
        <v>ISLAM</v>
      </c>
      <c r="P958" s="64" t="s">
        <v>221</v>
      </c>
      <c r="Q958" s="64" t="s">
        <v>245</v>
      </c>
      <c r="R958" s="95">
        <v>3</v>
      </c>
      <c r="S958" s="64" t="s">
        <v>289</v>
      </c>
      <c r="T958" s="64" t="s">
        <v>246</v>
      </c>
      <c r="U958" s="64" t="s">
        <v>3247</v>
      </c>
      <c r="V958" s="64" t="s">
        <v>3248</v>
      </c>
      <c r="W958" s="414" t="s">
        <v>3245</v>
      </c>
      <c r="X958" s="64" t="s">
        <v>2750</v>
      </c>
      <c r="Y958" s="436" t="s">
        <v>2967</v>
      </c>
      <c r="Z958" s="64" t="s">
        <v>22</v>
      </c>
      <c r="AA958" s="64" t="s">
        <v>229</v>
      </c>
      <c r="AB958" s="64" t="s">
        <v>230</v>
      </c>
      <c r="AC958" s="64" t="s">
        <v>231</v>
      </c>
      <c r="AD958" t="str">
        <f t="shared" si="142"/>
        <v>INDONESIA</v>
      </c>
      <c r="AE958" s="122" t="s">
        <v>2968</v>
      </c>
      <c r="AF958" s="122" t="s">
        <v>233</v>
      </c>
      <c r="AG958" s="120" t="s">
        <v>455</v>
      </c>
      <c r="AH958" s="120"/>
      <c r="AI958" s="64">
        <f t="shared" si="135"/>
        <v>2</v>
      </c>
      <c r="AJ958" s="64"/>
      <c r="AK958" s="104"/>
      <c r="AL958" s="124"/>
      <c r="AM958" s="124"/>
      <c r="AN958" s="124">
        <f t="shared" si="144"/>
        <v>0</v>
      </c>
      <c r="AO958" s="125"/>
      <c r="AP958" s="125"/>
      <c r="AQ958" s="125"/>
      <c r="AR958" s="125"/>
      <c r="AS958" s="125"/>
      <c r="AT958" s="125"/>
      <c r="AU958" s="125"/>
      <c r="AV958" s="125"/>
      <c r="AW958" s="125"/>
      <c r="AX958" s="125"/>
      <c r="AY958" s="70">
        <f t="shared" si="145"/>
        <v>0</v>
      </c>
      <c r="AZ958" s="71"/>
    </row>
    <row r="959" spans="1:53">
      <c r="A959" s="121"/>
      <c r="B959">
        <v>916</v>
      </c>
      <c r="C959">
        <v>95</v>
      </c>
      <c r="E959" s="121">
        <v>3</v>
      </c>
      <c r="F959" s="176" t="s">
        <v>3249</v>
      </c>
      <c r="G959" s="89" t="s">
        <v>3250</v>
      </c>
      <c r="H959" s="90" t="s">
        <v>23</v>
      </c>
      <c r="I959" s="91" t="str">
        <f t="shared" si="139"/>
        <v>LAKI LAKI</v>
      </c>
      <c r="J959" s="64" t="s">
        <v>288</v>
      </c>
      <c r="K959" s="92">
        <v>34851</v>
      </c>
      <c r="L959" s="93">
        <f t="shared" ca="1" si="138"/>
        <v>24</v>
      </c>
      <c r="M959" s="64"/>
      <c r="N959" s="246" t="s">
        <v>220</v>
      </c>
      <c r="O959" s="64" t="str">
        <f t="shared" si="143"/>
        <v>ISLAM</v>
      </c>
      <c r="P959" s="64" t="s">
        <v>254</v>
      </c>
      <c r="Q959" s="64" t="s">
        <v>255</v>
      </c>
      <c r="R959" s="95">
        <v>4</v>
      </c>
      <c r="S959" s="64" t="s">
        <v>344</v>
      </c>
      <c r="T959" s="64" t="s">
        <v>266</v>
      </c>
      <c r="U959" s="64" t="s">
        <v>2749</v>
      </c>
      <c r="V959" s="64" t="s">
        <v>2750</v>
      </c>
      <c r="W959" s="415" t="s">
        <v>3245</v>
      </c>
      <c r="X959" s="64" t="s">
        <v>2750</v>
      </c>
      <c r="Y959" s="436" t="s">
        <v>2967</v>
      </c>
      <c r="Z959" s="64" t="s">
        <v>22</v>
      </c>
      <c r="AA959" s="64" t="s">
        <v>229</v>
      </c>
      <c r="AB959" s="64" t="s">
        <v>230</v>
      </c>
      <c r="AC959" s="64" t="s">
        <v>231</v>
      </c>
      <c r="AD959" t="str">
        <f t="shared" si="142"/>
        <v>INDONESIA</v>
      </c>
      <c r="AE959" s="122" t="s">
        <v>2968</v>
      </c>
      <c r="AF959" s="122" t="s">
        <v>233</v>
      </c>
      <c r="AG959" s="142" t="s">
        <v>455</v>
      </c>
      <c r="AH959" s="142"/>
      <c r="AI959" s="64">
        <f t="shared" ref="AI959:AI1018" si="146">VLOOKUP(Q959,SHDK,2,FALSE)</f>
        <v>3</v>
      </c>
      <c r="AJ959" s="64"/>
      <c r="AK959" s="142"/>
      <c r="AL959" s="207"/>
      <c r="AM959" s="207"/>
      <c r="AN959" s="124">
        <f t="shared" si="144"/>
        <v>0</v>
      </c>
      <c r="AO959" s="239"/>
      <c r="AP959" s="239"/>
      <c r="AQ959" s="239"/>
      <c r="AR959" s="239"/>
      <c r="AS959" s="239"/>
      <c r="AT959" s="239"/>
      <c r="AU959" s="239"/>
      <c r="AV959" s="239"/>
      <c r="AW959" s="239"/>
      <c r="AX959" s="239"/>
      <c r="AY959" s="70">
        <f t="shared" si="145"/>
        <v>0</v>
      </c>
      <c r="BA959" s="121"/>
    </row>
    <row r="960" spans="1:53" s="99" customFormat="1">
      <c r="A960"/>
      <c r="B960" s="121">
        <v>917</v>
      </c>
      <c r="C960">
        <v>96</v>
      </c>
      <c r="D960">
        <v>30</v>
      </c>
      <c r="E960" s="99">
        <v>1</v>
      </c>
      <c r="F960" s="98" t="s">
        <v>3251</v>
      </c>
      <c r="G960" s="101" t="s">
        <v>104</v>
      </c>
      <c r="H960" s="102" t="s">
        <v>23</v>
      </c>
      <c r="I960" s="103" t="str">
        <f t="shared" si="139"/>
        <v>LAKI LAKI</v>
      </c>
      <c r="J960" s="104" t="s">
        <v>1154</v>
      </c>
      <c r="K960" s="105">
        <v>30407</v>
      </c>
      <c r="L960" s="106">
        <f t="shared" ref="L960:L984" ca="1" si="147">DATEDIF(K960,TODAY(),"Y")</f>
        <v>37</v>
      </c>
      <c r="M960" s="104"/>
      <c r="N960" s="185" t="s">
        <v>220</v>
      </c>
      <c r="O960" s="104" t="str">
        <f t="shared" si="143"/>
        <v>ISLAM</v>
      </c>
      <c r="P960" s="104" t="s">
        <v>221</v>
      </c>
      <c r="Q960" s="104" t="s">
        <v>222</v>
      </c>
      <c r="R960" s="108">
        <v>1</v>
      </c>
      <c r="S960" s="104" t="s">
        <v>289</v>
      </c>
      <c r="T960" s="104" t="s">
        <v>674</v>
      </c>
      <c r="U960" s="104" t="s">
        <v>3252</v>
      </c>
      <c r="V960" s="104" t="s">
        <v>3253</v>
      </c>
      <c r="W960" s="171" t="s">
        <v>3254</v>
      </c>
      <c r="X960" s="104" t="s">
        <v>104</v>
      </c>
      <c r="Y960" s="436" t="s">
        <v>2967</v>
      </c>
      <c r="Z960" s="104" t="s">
        <v>22</v>
      </c>
      <c r="AA960" s="104" t="s">
        <v>229</v>
      </c>
      <c r="AB960" s="104" t="s">
        <v>230</v>
      </c>
      <c r="AC960" s="104" t="s">
        <v>231</v>
      </c>
      <c r="AD960" s="99" t="str">
        <f t="shared" si="142"/>
        <v>INDONESIA</v>
      </c>
      <c r="AE960" s="122" t="s">
        <v>2968</v>
      </c>
      <c r="AF960" s="122" t="s">
        <v>233</v>
      </c>
      <c r="AG960" s="142" t="s">
        <v>166</v>
      </c>
      <c r="AH960" s="142"/>
      <c r="AI960" s="64" t="e">
        <f t="shared" si="146"/>
        <v>#N/A</v>
      </c>
      <c r="AJ960" s="64"/>
      <c r="AK960" s="142"/>
      <c r="AL960" s="124"/>
      <c r="AM960" s="124"/>
      <c r="AN960" s="124">
        <f t="shared" si="144"/>
        <v>0</v>
      </c>
      <c r="AO960" s="125"/>
      <c r="AP960" s="125"/>
      <c r="AQ960" s="125"/>
      <c r="AR960" s="125"/>
      <c r="AS960" s="125"/>
      <c r="AT960" s="125"/>
      <c r="AU960" s="125"/>
      <c r="AV960" s="125"/>
      <c r="AW960" s="125"/>
      <c r="AX960" s="125"/>
      <c r="AY960" s="70">
        <f t="shared" si="145"/>
        <v>0</v>
      </c>
      <c r="AZ960" s="71"/>
    </row>
    <row r="961" spans="1:53">
      <c r="B961">
        <v>918</v>
      </c>
      <c r="C961">
        <v>97</v>
      </c>
      <c r="E961" s="71">
        <v>2</v>
      </c>
      <c r="F961" s="193" t="s">
        <v>3255</v>
      </c>
      <c r="G961" s="144" t="s">
        <v>3256</v>
      </c>
      <c r="H961" s="145" t="s">
        <v>16</v>
      </c>
      <c r="I961" s="146" t="str">
        <f t="shared" si="139"/>
        <v>PEREMPUAN</v>
      </c>
      <c r="J961" s="120" t="s">
        <v>3257</v>
      </c>
      <c r="K961" s="147">
        <v>32370</v>
      </c>
      <c r="L961" s="93">
        <f t="shared" ca="1" si="147"/>
        <v>31</v>
      </c>
      <c r="M961" s="120"/>
      <c r="N961" s="187" t="s">
        <v>220</v>
      </c>
      <c r="O961" s="120" t="str">
        <f t="shared" si="143"/>
        <v>ISLAM</v>
      </c>
      <c r="P961" s="120" t="s">
        <v>221</v>
      </c>
      <c r="Q961" s="120" t="s">
        <v>245</v>
      </c>
      <c r="R961" s="148">
        <v>3</v>
      </c>
      <c r="S961" s="120" t="s">
        <v>289</v>
      </c>
      <c r="T961" s="120" t="s">
        <v>246</v>
      </c>
      <c r="U961" s="120" t="s">
        <v>3258</v>
      </c>
      <c r="V961" s="120" t="s">
        <v>3259</v>
      </c>
      <c r="W961" s="171" t="s">
        <v>3254</v>
      </c>
      <c r="X961" s="120" t="s">
        <v>104</v>
      </c>
      <c r="Y961" s="436" t="s">
        <v>2967</v>
      </c>
      <c r="Z961" s="120" t="s">
        <v>22</v>
      </c>
      <c r="AA961" s="120" t="s">
        <v>229</v>
      </c>
      <c r="AB961" s="120" t="s">
        <v>230</v>
      </c>
      <c r="AC961" s="120" t="s">
        <v>231</v>
      </c>
      <c r="AD961" s="121" t="str">
        <f t="shared" si="142"/>
        <v>INDONESIA</v>
      </c>
      <c r="AE961" s="122" t="s">
        <v>2968</v>
      </c>
      <c r="AF961" s="122" t="s">
        <v>233</v>
      </c>
      <c r="AG961" s="142" t="s">
        <v>166</v>
      </c>
      <c r="AH961" s="142"/>
      <c r="AI961" s="64">
        <f t="shared" si="146"/>
        <v>2</v>
      </c>
      <c r="AJ961" s="64"/>
      <c r="AK961" s="142"/>
      <c r="AN961" s="124">
        <f t="shared" si="144"/>
        <v>0</v>
      </c>
      <c r="AY961" s="70">
        <f t="shared" si="145"/>
        <v>0</v>
      </c>
    </row>
    <row r="962" spans="1:53">
      <c r="A962" s="121"/>
      <c r="B962" s="121">
        <v>919</v>
      </c>
      <c r="C962">
        <v>98</v>
      </c>
      <c r="E962" s="121">
        <v>3</v>
      </c>
      <c r="F962" s="193" t="s">
        <v>3260</v>
      </c>
      <c r="G962" s="144" t="s">
        <v>3261</v>
      </c>
      <c r="H962" s="145" t="s">
        <v>23</v>
      </c>
      <c r="I962" s="146" t="str">
        <f t="shared" si="139"/>
        <v>LAKI LAKI</v>
      </c>
      <c r="J962" s="120" t="s">
        <v>3257</v>
      </c>
      <c r="K962" s="147">
        <v>40983</v>
      </c>
      <c r="L962" s="93">
        <f t="shared" ca="1" si="147"/>
        <v>8</v>
      </c>
      <c r="M962" s="120"/>
      <c r="N962" s="187" t="s">
        <v>220</v>
      </c>
      <c r="O962" s="120" t="str">
        <f t="shared" si="143"/>
        <v>ISLAM</v>
      </c>
      <c r="P962" s="111" t="s">
        <v>254</v>
      </c>
      <c r="Q962" s="111" t="s">
        <v>255</v>
      </c>
      <c r="R962" s="148">
        <v>4</v>
      </c>
      <c r="S962" s="111" t="s">
        <v>265</v>
      </c>
      <c r="T962" s="111" t="s">
        <v>270</v>
      </c>
      <c r="U962" s="111" t="s">
        <v>3256</v>
      </c>
      <c r="V962" s="111" t="s">
        <v>104</v>
      </c>
      <c r="W962" s="171" t="s">
        <v>3254</v>
      </c>
      <c r="X962" s="120" t="s">
        <v>104</v>
      </c>
      <c r="Y962" s="436" t="s">
        <v>2967</v>
      </c>
      <c r="Z962" s="120"/>
      <c r="AA962" s="120"/>
      <c r="AB962" s="120"/>
      <c r="AC962" s="120"/>
      <c r="AD962" s="71" t="str">
        <f t="shared" si="142"/>
        <v>INDONESIA</v>
      </c>
      <c r="AE962" s="122" t="s">
        <v>2968</v>
      </c>
      <c r="AF962" s="122" t="s">
        <v>233</v>
      </c>
      <c r="AG962" s="142" t="s">
        <v>166</v>
      </c>
      <c r="AH962" s="142"/>
      <c r="AI962" s="64">
        <f t="shared" si="146"/>
        <v>3</v>
      </c>
      <c r="AJ962" s="64"/>
      <c r="AK962" s="142"/>
      <c r="AL962" s="207"/>
      <c r="AM962" s="207"/>
      <c r="AN962" s="124">
        <f t="shared" si="144"/>
        <v>0</v>
      </c>
      <c r="AO962" s="239"/>
      <c r="AP962" s="239"/>
      <c r="AQ962" s="239"/>
      <c r="AR962" s="239"/>
      <c r="AS962" s="239"/>
      <c r="AT962" s="239"/>
      <c r="AU962" s="239"/>
      <c r="AV962" s="239"/>
      <c r="AW962" s="239"/>
      <c r="AX962" s="239"/>
      <c r="AY962" s="70">
        <f t="shared" si="145"/>
        <v>0</v>
      </c>
      <c r="BA962" s="121"/>
    </row>
    <row r="963" spans="1:53" s="99" customFormat="1">
      <c r="A963"/>
      <c r="B963">
        <v>920</v>
      </c>
      <c r="C963">
        <v>99</v>
      </c>
      <c r="D963"/>
      <c r="E963">
        <v>4</v>
      </c>
      <c r="F963" s="143"/>
      <c r="G963" s="144" t="s">
        <v>3262</v>
      </c>
      <c r="H963" s="145" t="s">
        <v>23</v>
      </c>
      <c r="I963" s="146" t="str">
        <f t="shared" si="139"/>
        <v>LAKI LAKI</v>
      </c>
      <c r="J963" s="120" t="s">
        <v>3257</v>
      </c>
      <c r="K963" s="147">
        <v>42089</v>
      </c>
      <c r="L963" s="93">
        <f t="shared" ca="1" si="147"/>
        <v>5</v>
      </c>
      <c r="M963" s="120"/>
      <c r="N963" s="187" t="s">
        <v>220</v>
      </c>
      <c r="O963" s="120" t="str">
        <f t="shared" si="143"/>
        <v>ISLAM</v>
      </c>
      <c r="P963" s="111" t="s">
        <v>254</v>
      </c>
      <c r="Q963" s="111" t="s">
        <v>255</v>
      </c>
      <c r="R963" s="148">
        <v>4</v>
      </c>
      <c r="S963" s="111" t="s">
        <v>265</v>
      </c>
      <c r="T963" s="111" t="s">
        <v>270</v>
      </c>
      <c r="U963" s="111" t="s">
        <v>3256</v>
      </c>
      <c r="V963" s="111" t="s">
        <v>104</v>
      </c>
      <c r="W963" s="171" t="s">
        <v>3254</v>
      </c>
      <c r="X963" s="120" t="s">
        <v>104</v>
      </c>
      <c r="Y963" s="436" t="s">
        <v>2967</v>
      </c>
      <c r="Z963" s="120"/>
      <c r="AA963" s="120"/>
      <c r="AB963" s="120"/>
      <c r="AC963" s="120"/>
      <c r="AD963" s="71" t="str">
        <f t="shared" si="142"/>
        <v>INDONESIA</v>
      </c>
      <c r="AE963" s="122" t="s">
        <v>2968</v>
      </c>
      <c r="AF963" s="122" t="s">
        <v>233</v>
      </c>
      <c r="AG963" s="120" t="s">
        <v>166</v>
      </c>
      <c r="AH963" s="120"/>
      <c r="AI963" s="64">
        <f t="shared" si="146"/>
        <v>3</v>
      </c>
      <c r="AJ963" s="64"/>
      <c r="AK963" s="104"/>
      <c r="AL963" s="124"/>
      <c r="AM963" s="124"/>
      <c r="AN963" s="124">
        <f t="shared" si="144"/>
        <v>0</v>
      </c>
      <c r="AO963" s="125"/>
      <c r="AP963" s="125"/>
      <c r="AQ963" s="125"/>
      <c r="AR963" s="125"/>
      <c r="AS963" s="125"/>
      <c r="AT963" s="125"/>
      <c r="AU963" s="125"/>
      <c r="AV963" s="125"/>
      <c r="AW963" s="125"/>
      <c r="AX963" s="125"/>
      <c r="AY963" s="70">
        <f t="shared" si="145"/>
        <v>0</v>
      </c>
      <c r="AZ963" s="71"/>
    </row>
    <row r="964" spans="1:53">
      <c r="B964" s="121">
        <v>921</v>
      </c>
      <c r="C964">
        <v>100</v>
      </c>
      <c r="D964">
        <v>31</v>
      </c>
      <c r="E964" s="99">
        <v>1</v>
      </c>
      <c r="F964" s="168" t="s">
        <v>3263</v>
      </c>
      <c r="G964" s="101" t="s">
        <v>3264</v>
      </c>
      <c r="H964" s="102" t="s">
        <v>23</v>
      </c>
      <c r="I964" s="103" t="s">
        <v>49</v>
      </c>
      <c r="J964" s="104" t="s">
        <v>3265</v>
      </c>
      <c r="K964" s="105">
        <v>36068</v>
      </c>
      <c r="L964" s="106">
        <f t="shared" ca="1" si="147"/>
        <v>21</v>
      </c>
      <c r="M964" s="104"/>
      <c r="N964" s="185" t="s">
        <v>220</v>
      </c>
      <c r="O964" s="120" t="str">
        <f t="shared" si="143"/>
        <v>ISLAM</v>
      </c>
      <c r="P964" s="179" t="s">
        <v>221</v>
      </c>
      <c r="Q964" s="179" t="s">
        <v>222</v>
      </c>
      <c r="R964" s="108">
        <v>1</v>
      </c>
      <c r="S964" s="104" t="s">
        <v>256</v>
      </c>
      <c r="T964" s="179" t="s">
        <v>283</v>
      </c>
      <c r="U964" s="104"/>
      <c r="V964" s="104"/>
      <c r="W964" s="170" t="s">
        <v>3266</v>
      </c>
      <c r="X964" s="104" t="s">
        <v>3264</v>
      </c>
      <c r="Y964" s="436" t="s">
        <v>2967</v>
      </c>
      <c r="Z964" s="104"/>
      <c r="AA964" s="104"/>
      <c r="AB964" s="104"/>
      <c r="AC964" s="104"/>
      <c r="AD964" s="99" t="s">
        <v>46</v>
      </c>
      <c r="AE964" s="122" t="s">
        <v>2968</v>
      </c>
      <c r="AF964" s="371" t="s">
        <v>233</v>
      </c>
      <c r="AG964" s="142" t="s">
        <v>166</v>
      </c>
      <c r="AH964" s="142"/>
      <c r="AI964" s="64" t="e">
        <f t="shared" si="146"/>
        <v>#N/A</v>
      </c>
      <c r="AJ964" s="64"/>
      <c r="AK964" s="142"/>
      <c r="AN964" s="124">
        <f t="shared" si="144"/>
        <v>0</v>
      </c>
      <c r="AY964" s="70">
        <f t="shared" si="145"/>
        <v>0</v>
      </c>
    </row>
    <row r="965" spans="1:53">
      <c r="A965" s="121"/>
      <c r="B965">
        <v>922</v>
      </c>
      <c r="C965">
        <v>101</v>
      </c>
      <c r="E965" s="121">
        <v>2</v>
      </c>
      <c r="F965" s="98" t="s">
        <v>3267</v>
      </c>
      <c r="G965" s="89" t="s">
        <v>3268</v>
      </c>
      <c r="H965" s="90" t="s">
        <v>16</v>
      </c>
      <c r="I965" s="91" t="str">
        <f t="shared" ref="I965:I982" si="148">IF(H965="L","LAKI LAKI",IF(H965="P","PEREMPUAN",""))</f>
        <v>PEREMPUAN</v>
      </c>
      <c r="J965" s="64" t="s">
        <v>389</v>
      </c>
      <c r="K965" s="92">
        <v>33709</v>
      </c>
      <c r="L965" s="93">
        <f t="shared" ca="1" si="147"/>
        <v>27</v>
      </c>
      <c r="M965" s="64" t="s">
        <v>253</v>
      </c>
      <c r="N965" s="94" t="s">
        <v>220</v>
      </c>
      <c r="O965" s="64" t="str">
        <f t="shared" si="143"/>
        <v>ISLAM</v>
      </c>
      <c r="P965" s="64" t="s">
        <v>221</v>
      </c>
      <c r="Q965" s="64" t="s">
        <v>245</v>
      </c>
      <c r="R965" s="95">
        <v>3</v>
      </c>
      <c r="S965" s="64" t="s">
        <v>223</v>
      </c>
      <c r="T965" s="64" t="s">
        <v>246</v>
      </c>
      <c r="U965" s="64" t="s">
        <v>394</v>
      </c>
      <c r="V965" s="64" t="s">
        <v>388</v>
      </c>
      <c r="W965" s="414" t="s">
        <v>3266</v>
      </c>
      <c r="X965" s="64" t="s">
        <v>3264</v>
      </c>
      <c r="Y965" s="436" t="s">
        <v>2967</v>
      </c>
      <c r="Z965" s="64" t="s">
        <v>22</v>
      </c>
      <c r="AA965" s="64" t="s">
        <v>229</v>
      </c>
      <c r="AB965" s="64" t="s">
        <v>230</v>
      </c>
      <c r="AC965" s="64" t="s">
        <v>231</v>
      </c>
      <c r="AD965" t="str">
        <f t="shared" ref="AD965:AD982" si="149">IF(H965="L","INDONESIA",IF(H965="P","INDONESIA",""))</f>
        <v>INDONESIA</v>
      </c>
      <c r="AE965" s="122" t="s">
        <v>2968</v>
      </c>
      <c r="AF965" s="97" t="s">
        <v>233</v>
      </c>
      <c r="AG965" s="142" t="s">
        <v>166</v>
      </c>
      <c r="AH965" s="142"/>
      <c r="AI965" s="64">
        <f t="shared" si="146"/>
        <v>2</v>
      </c>
      <c r="AJ965" s="64"/>
      <c r="AK965" s="142"/>
      <c r="AL965" s="207"/>
      <c r="AM965" s="207"/>
      <c r="AN965" s="124">
        <f t="shared" si="144"/>
        <v>0</v>
      </c>
      <c r="AO965" s="239"/>
      <c r="AP965" s="239"/>
      <c r="AQ965" s="239"/>
      <c r="AR965" s="239"/>
      <c r="AS965" s="239"/>
      <c r="AT965" s="239"/>
      <c r="AU965" s="239"/>
      <c r="AV965" s="239"/>
      <c r="AW965" s="239"/>
      <c r="AX965" s="239"/>
      <c r="AY965" s="70">
        <f t="shared" si="145"/>
        <v>0</v>
      </c>
      <c r="BA965" s="121"/>
    </row>
    <row r="966" spans="1:53">
      <c r="A966" s="121"/>
      <c r="E966" s="71">
        <v>3</v>
      </c>
      <c r="F966" s="98" t="s">
        <v>3269</v>
      </c>
      <c r="G966" s="89" t="s">
        <v>3270</v>
      </c>
      <c r="H966" s="90" t="s">
        <v>16</v>
      </c>
      <c r="I966" s="91" t="str">
        <f t="shared" si="148"/>
        <v>PEREMPUAN</v>
      </c>
      <c r="J966" s="64" t="s">
        <v>1227</v>
      </c>
      <c r="K966" s="92">
        <v>42694</v>
      </c>
      <c r="L966" s="93">
        <f t="shared" ca="1" si="147"/>
        <v>3</v>
      </c>
      <c r="M966" s="64"/>
      <c r="N966" s="401" t="s">
        <v>220</v>
      </c>
      <c r="O966" s="64" t="str">
        <f t="shared" si="143"/>
        <v>ISLAM</v>
      </c>
      <c r="P966" s="64" t="s">
        <v>254</v>
      </c>
      <c r="Q966" s="64" t="s">
        <v>255</v>
      </c>
      <c r="R966" s="95">
        <v>4</v>
      </c>
      <c r="S966" s="64" t="s">
        <v>265</v>
      </c>
      <c r="T966" s="64" t="s">
        <v>270</v>
      </c>
      <c r="U966" s="64" t="s">
        <v>3268</v>
      </c>
      <c r="V966" s="64" t="s">
        <v>3264</v>
      </c>
      <c r="W966" s="415" t="s">
        <v>3266</v>
      </c>
      <c r="X966" s="64" t="s">
        <v>3264</v>
      </c>
      <c r="Y966" s="436" t="s">
        <v>2967</v>
      </c>
      <c r="Z966" s="64"/>
      <c r="AA966" s="64"/>
      <c r="AB966" s="64"/>
      <c r="AC966" s="64"/>
      <c r="AD966" t="str">
        <f t="shared" si="149"/>
        <v>INDONESIA</v>
      </c>
      <c r="AE966" s="122" t="s">
        <v>2968</v>
      </c>
      <c r="AF966" s="97" t="s">
        <v>233</v>
      </c>
      <c r="AG966" s="142" t="s">
        <v>166</v>
      </c>
      <c r="AH966" s="142"/>
      <c r="AI966" s="64"/>
      <c r="AJ966" s="64"/>
      <c r="AK966" s="142"/>
      <c r="AL966" s="207"/>
      <c r="AM966" s="207"/>
      <c r="AN966" s="124"/>
      <c r="AO966" s="239"/>
      <c r="AP966" s="239"/>
      <c r="AQ966" s="239"/>
      <c r="AR966" s="239"/>
      <c r="AS966" s="239"/>
      <c r="AT966" s="239"/>
      <c r="AU966" s="239"/>
      <c r="AV966" s="239"/>
      <c r="AW966" s="239"/>
      <c r="AX966" s="239"/>
      <c r="BA966" s="121"/>
    </row>
    <row r="967" spans="1:53">
      <c r="B967" s="121">
        <v>923</v>
      </c>
      <c r="C967">
        <v>102</v>
      </c>
      <c r="D967">
        <v>32</v>
      </c>
      <c r="E967" s="192">
        <v>1</v>
      </c>
      <c r="F967" s="168" t="s">
        <v>3271</v>
      </c>
      <c r="G967" s="101" t="s">
        <v>3272</v>
      </c>
      <c r="H967" s="102" t="s">
        <v>23</v>
      </c>
      <c r="I967" s="103" t="str">
        <f t="shared" si="148"/>
        <v>LAKI LAKI</v>
      </c>
      <c r="J967" s="104" t="s">
        <v>541</v>
      </c>
      <c r="K967" s="105">
        <v>26570</v>
      </c>
      <c r="L967" s="106">
        <f t="shared" ca="1" si="147"/>
        <v>47</v>
      </c>
      <c r="M967" s="104"/>
      <c r="N967" s="185" t="s">
        <v>220</v>
      </c>
      <c r="O967" s="104" t="str">
        <f t="shared" si="143"/>
        <v>ISLAM</v>
      </c>
      <c r="P967" s="104" t="s">
        <v>221</v>
      </c>
      <c r="Q967" s="104" t="s">
        <v>222</v>
      </c>
      <c r="R967" s="108">
        <v>1</v>
      </c>
      <c r="S967" s="104" t="s">
        <v>256</v>
      </c>
      <c r="T967" s="104" t="s">
        <v>283</v>
      </c>
      <c r="U967" s="104" t="s">
        <v>3273</v>
      </c>
      <c r="V967" s="104" t="s">
        <v>3274</v>
      </c>
      <c r="W967" s="171" t="s">
        <v>3275</v>
      </c>
      <c r="X967" s="104" t="s">
        <v>3272</v>
      </c>
      <c r="Y967" s="436" t="s">
        <v>2967</v>
      </c>
      <c r="Z967" s="104" t="s">
        <v>22</v>
      </c>
      <c r="AA967" s="104" t="s">
        <v>229</v>
      </c>
      <c r="AB967" s="104" t="s">
        <v>230</v>
      </c>
      <c r="AC967" s="104" t="s">
        <v>231</v>
      </c>
      <c r="AD967" s="99" t="str">
        <f t="shared" si="149"/>
        <v>INDONESIA</v>
      </c>
      <c r="AE967" s="122" t="s">
        <v>2968</v>
      </c>
      <c r="AF967" s="110" t="s">
        <v>233</v>
      </c>
      <c r="AG967" s="142" t="s">
        <v>166</v>
      </c>
      <c r="AH967" s="142"/>
      <c r="AI967" s="64" t="e">
        <f t="shared" si="146"/>
        <v>#N/A</v>
      </c>
      <c r="AJ967" s="64"/>
      <c r="AK967" s="142"/>
      <c r="AL967" s="207"/>
      <c r="AM967" s="207"/>
      <c r="AN967" s="124"/>
      <c r="AO967" s="239"/>
      <c r="AP967" s="239"/>
      <c r="AQ967" s="239"/>
      <c r="AR967" s="239"/>
      <c r="AS967" s="239"/>
      <c r="AT967" s="239"/>
      <c r="AU967" s="239"/>
      <c r="AV967" s="239"/>
      <c r="AW967" s="239"/>
      <c r="AX967" s="239"/>
      <c r="BA967" s="121"/>
    </row>
    <row r="968" spans="1:53">
      <c r="B968">
        <v>924</v>
      </c>
      <c r="C968">
        <v>103</v>
      </c>
      <c r="E968" s="71">
        <v>2</v>
      </c>
      <c r="F968" s="193" t="s">
        <v>3276</v>
      </c>
      <c r="G968" s="144" t="s">
        <v>3277</v>
      </c>
      <c r="H968" s="145" t="s">
        <v>16</v>
      </c>
      <c r="I968" s="146" t="str">
        <f t="shared" si="148"/>
        <v>PEREMPUAN</v>
      </c>
      <c r="J968" s="120" t="s">
        <v>3265</v>
      </c>
      <c r="K968" s="147">
        <v>30665</v>
      </c>
      <c r="L968" s="139">
        <f t="shared" ca="1" si="147"/>
        <v>36</v>
      </c>
      <c r="M968" s="120"/>
      <c r="N968" s="187" t="s">
        <v>220</v>
      </c>
      <c r="O968" s="120" t="str">
        <f t="shared" si="143"/>
        <v>ISLAM</v>
      </c>
      <c r="P968" s="120" t="s">
        <v>221</v>
      </c>
      <c r="Q968" s="120" t="s">
        <v>245</v>
      </c>
      <c r="R968" s="148">
        <v>3</v>
      </c>
      <c r="S968" s="120" t="s">
        <v>256</v>
      </c>
      <c r="T968" s="120" t="s">
        <v>246</v>
      </c>
      <c r="U968" s="120" t="s">
        <v>3278</v>
      </c>
      <c r="V968" s="120" t="s">
        <v>3279</v>
      </c>
      <c r="W968" s="171" t="s">
        <v>3275</v>
      </c>
      <c r="X968" s="120" t="s">
        <v>3272</v>
      </c>
      <c r="Y968" s="436" t="s">
        <v>2967</v>
      </c>
      <c r="Z968" s="120" t="s">
        <v>22</v>
      </c>
      <c r="AA968" s="120" t="s">
        <v>229</v>
      </c>
      <c r="AB968" s="120" t="s">
        <v>230</v>
      </c>
      <c r="AC968" s="120" t="s">
        <v>231</v>
      </c>
      <c r="AD968" s="121" t="str">
        <f t="shared" si="149"/>
        <v>INDONESIA</v>
      </c>
      <c r="AE968" s="122" t="s">
        <v>2968</v>
      </c>
      <c r="AF968" s="97" t="s">
        <v>233</v>
      </c>
      <c r="AG968" s="142" t="s">
        <v>166</v>
      </c>
      <c r="AH968" s="142"/>
      <c r="AI968" s="64">
        <f t="shared" si="146"/>
        <v>2</v>
      </c>
      <c r="AJ968" s="64"/>
      <c r="AK968" s="142"/>
      <c r="AL968" s="207"/>
      <c r="AM968" s="207"/>
      <c r="AN968" s="124"/>
      <c r="AO968" s="239"/>
      <c r="AP968" s="239"/>
      <c r="AQ968" s="239"/>
      <c r="AR968" s="239"/>
      <c r="AS968" s="239"/>
      <c r="AT968" s="239"/>
      <c r="AU968" s="239"/>
      <c r="AV968" s="239"/>
      <c r="AW968" s="239"/>
      <c r="AX968" s="239"/>
      <c r="BA968" s="121"/>
    </row>
    <row r="969" spans="1:53">
      <c r="B969" s="121">
        <v>925</v>
      </c>
      <c r="C969">
        <v>104</v>
      </c>
      <c r="E969" s="71">
        <v>3</v>
      </c>
      <c r="F969" s="98" t="s">
        <v>3280</v>
      </c>
      <c r="G969" s="144" t="s">
        <v>3281</v>
      </c>
      <c r="H969" s="145" t="s">
        <v>23</v>
      </c>
      <c r="I969" s="146" t="str">
        <f t="shared" si="148"/>
        <v>LAKI LAKI</v>
      </c>
      <c r="J969" s="120" t="s">
        <v>541</v>
      </c>
      <c r="K969" s="147">
        <v>38874</v>
      </c>
      <c r="L969" s="139">
        <f t="shared" ca="1" si="147"/>
        <v>13</v>
      </c>
      <c r="M969" s="120"/>
      <c r="N969" s="187" t="s">
        <v>220</v>
      </c>
      <c r="O969" s="120" t="str">
        <f t="shared" si="143"/>
        <v>ISLAM</v>
      </c>
      <c r="P969" s="120" t="s">
        <v>254</v>
      </c>
      <c r="Q969" s="120" t="s">
        <v>255</v>
      </c>
      <c r="R969" s="148">
        <v>4</v>
      </c>
      <c r="S969" s="120" t="s">
        <v>369</v>
      </c>
      <c r="T969" s="120" t="s">
        <v>266</v>
      </c>
      <c r="U969" s="120" t="s">
        <v>3277</v>
      </c>
      <c r="V969" s="120" t="s">
        <v>3272</v>
      </c>
      <c r="W969" s="171" t="s">
        <v>3275</v>
      </c>
      <c r="X969" s="120" t="s">
        <v>3272</v>
      </c>
      <c r="Y969" s="436" t="s">
        <v>2967</v>
      </c>
      <c r="Z969" s="120" t="s">
        <v>22</v>
      </c>
      <c r="AA969" s="120" t="s">
        <v>229</v>
      </c>
      <c r="AB969" s="120" t="s">
        <v>230</v>
      </c>
      <c r="AC969" s="120" t="s">
        <v>231</v>
      </c>
      <c r="AD969" s="121" t="str">
        <f t="shared" si="149"/>
        <v>INDONESIA</v>
      </c>
      <c r="AE969" s="122" t="s">
        <v>2968</v>
      </c>
      <c r="AF969" s="122" t="s">
        <v>233</v>
      </c>
      <c r="AG969" s="142" t="s">
        <v>166</v>
      </c>
      <c r="AH969" s="142"/>
      <c r="AI969" s="64">
        <f t="shared" si="146"/>
        <v>3</v>
      </c>
      <c r="AJ969" s="64"/>
      <c r="AK969" s="142"/>
      <c r="AN969" s="124">
        <f t="shared" si="144"/>
        <v>0</v>
      </c>
      <c r="AY969" s="70">
        <f t="shared" si="145"/>
        <v>0</v>
      </c>
    </row>
    <row r="970" spans="1:53" s="99" customFormat="1">
      <c r="A970"/>
      <c r="B970">
        <v>926</v>
      </c>
      <c r="C970">
        <v>105</v>
      </c>
      <c r="D970"/>
      <c r="E970" s="71">
        <v>4</v>
      </c>
      <c r="F970" s="98" t="s">
        <v>3282</v>
      </c>
      <c r="G970" s="128" t="s">
        <v>3283</v>
      </c>
      <c r="H970" s="129" t="s">
        <v>16</v>
      </c>
      <c r="I970" s="130" t="str">
        <f t="shared" si="148"/>
        <v>PEREMPUAN</v>
      </c>
      <c r="J970" s="131" t="s">
        <v>22</v>
      </c>
      <c r="K970" s="132">
        <v>41954</v>
      </c>
      <c r="L970" s="139">
        <f t="shared" ca="1" si="147"/>
        <v>5</v>
      </c>
      <c r="M970" s="131"/>
      <c r="N970" s="248" t="s">
        <v>220</v>
      </c>
      <c r="O970" s="120" t="str">
        <f t="shared" si="143"/>
        <v>ISLAM</v>
      </c>
      <c r="P970" s="131" t="s">
        <v>254</v>
      </c>
      <c r="Q970" s="131" t="s">
        <v>255</v>
      </c>
      <c r="R970" s="134">
        <v>4</v>
      </c>
      <c r="S970" s="131" t="s">
        <v>265</v>
      </c>
      <c r="T970" s="131" t="s">
        <v>270</v>
      </c>
      <c r="U970" s="131" t="s">
        <v>3277</v>
      </c>
      <c r="V970" s="131" t="s">
        <v>3272</v>
      </c>
      <c r="W970" s="171" t="s">
        <v>3275</v>
      </c>
      <c r="X970" s="131" t="s">
        <v>3272</v>
      </c>
      <c r="Y970" s="436" t="s">
        <v>2967</v>
      </c>
      <c r="Z970" s="131"/>
      <c r="AA970" s="131"/>
      <c r="AB970" s="131"/>
      <c r="AC970" s="131"/>
      <c r="AD970" s="126" t="str">
        <f t="shared" si="149"/>
        <v>INDONESIA</v>
      </c>
      <c r="AE970" s="122" t="s">
        <v>2968</v>
      </c>
      <c r="AF970" s="177" t="s">
        <v>233</v>
      </c>
      <c r="AG970" s="142" t="s">
        <v>166</v>
      </c>
      <c r="AH970" s="142"/>
      <c r="AI970" s="64">
        <f t="shared" si="146"/>
        <v>3</v>
      </c>
      <c r="AJ970" s="64"/>
      <c r="AK970" s="142"/>
      <c r="AL970" s="124"/>
      <c r="AM970" s="124"/>
      <c r="AN970" s="124">
        <f t="shared" si="144"/>
        <v>0</v>
      </c>
      <c r="AO970" s="125"/>
      <c r="AP970" s="125"/>
      <c r="AQ970" s="125"/>
      <c r="AR970" s="125"/>
      <c r="AS970" s="125"/>
      <c r="AT970" s="125"/>
      <c r="AU970" s="125"/>
      <c r="AV970" s="125"/>
      <c r="AW970" s="125"/>
      <c r="AX970" s="125"/>
      <c r="AY970" s="70">
        <f t="shared" si="145"/>
        <v>0</v>
      </c>
      <c r="AZ970" s="71"/>
    </row>
    <row r="971" spans="1:53">
      <c r="A971" s="121"/>
      <c r="B971">
        <v>928</v>
      </c>
      <c r="C971">
        <v>107</v>
      </c>
      <c r="E971" s="99">
        <v>1</v>
      </c>
      <c r="F971" s="168" t="s">
        <v>3284</v>
      </c>
      <c r="G971" s="144" t="s">
        <v>3285</v>
      </c>
      <c r="H971" s="145" t="s">
        <v>23</v>
      </c>
      <c r="I971" s="146" t="str">
        <f t="shared" si="148"/>
        <v>LAKI LAKI</v>
      </c>
      <c r="J971" s="120" t="s">
        <v>756</v>
      </c>
      <c r="K971" s="147">
        <v>32489</v>
      </c>
      <c r="L971" s="106">
        <f t="shared" ca="1" si="147"/>
        <v>31</v>
      </c>
      <c r="M971" s="120"/>
      <c r="N971" s="187" t="s">
        <v>220</v>
      </c>
      <c r="O971" s="104" t="str">
        <f t="shared" si="143"/>
        <v>ISLAM</v>
      </c>
      <c r="P971" s="120" t="s">
        <v>254</v>
      </c>
      <c r="Q971" s="120" t="s">
        <v>222</v>
      </c>
      <c r="R971" s="148">
        <v>1</v>
      </c>
      <c r="S971" s="120" t="s">
        <v>256</v>
      </c>
      <c r="T971" s="120" t="s">
        <v>283</v>
      </c>
      <c r="U971" s="120" t="s">
        <v>13</v>
      </c>
      <c r="V971" s="120" t="s">
        <v>3286</v>
      </c>
      <c r="W971" s="414" t="s">
        <v>3287</v>
      </c>
      <c r="X971" s="120" t="s">
        <v>13</v>
      </c>
      <c r="Y971" s="436" t="s">
        <v>2967</v>
      </c>
      <c r="Z971" s="120" t="s">
        <v>22</v>
      </c>
      <c r="AA971" s="120" t="s">
        <v>229</v>
      </c>
      <c r="AB971" s="120" t="s">
        <v>230</v>
      </c>
      <c r="AC971" s="120" t="s">
        <v>231</v>
      </c>
      <c r="AD971" s="121" t="str">
        <f t="shared" si="149"/>
        <v>INDONESIA</v>
      </c>
      <c r="AE971" s="122" t="s">
        <v>2968</v>
      </c>
      <c r="AF971" s="122" t="s">
        <v>233</v>
      </c>
      <c r="AG971" s="142" t="s">
        <v>166</v>
      </c>
      <c r="AH971" s="142"/>
      <c r="AI971" s="64" t="e">
        <f t="shared" si="146"/>
        <v>#N/A</v>
      </c>
      <c r="AJ971" s="64"/>
      <c r="AK971" s="142"/>
      <c r="AL971" s="207"/>
      <c r="AM971" s="207"/>
      <c r="AN971" s="124"/>
      <c r="AO971" s="239"/>
      <c r="AP971" s="239"/>
      <c r="AQ971" s="239"/>
      <c r="AR971" s="239"/>
      <c r="AS971" s="239"/>
      <c r="AT971" s="239"/>
      <c r="AU971" s="239"/>
      <c r="AV971" s="239"/>
      <c r="AW971" s="239"/>
      <c r="AX971" s="239"/>
      <c r="BA971" s="121"/>
    </row>
    <row r="972" spans="1:53" s="99" customFormat="1">
      <c r="A972"/>
      <c r="B972" s="121">
        <v>929</v>
      </c>
      <c r="C972">
        <v>108</v>
      </c>
      <c r="D972"/>
      <c r="E972" s="126">
        <v>3</v>
      </c>
      <c r="F972" s="157" t="s">
        <v>3288</v>
      </c>
      <c r="G972" s="89" t="s">
        <v>3289</v>
      </c>
      <c r="H972" s="90" t="s">
        <v>16</v>
      </c>
      <c r="I972" s="91" t="str">
        <f t="shared" si="148"/>
        <v>PEREMPUAN</v>
      </c>
      <c r="J972" s="64" t="s">
        <v>1844</v>
      </c>
      <c r="K972" s="92">
        <v>36295</v>
      </c>
      <c r="L972" s="93">
        <f t="shared" ca="1" si="147"/>
        <v>20</v>
      </c>
      <c r="M972" s="64"/>
      <c r="N972" s="246" t="s">
        <v>220</v>
      </c>
      <c r="O972" s="64" t="str">
        <f t="shared" si="143"/>
        <v>ISLAM</v>
      </c>
      <c r="P972" s="64" t="s">
        <v>254</v>
      </c>
      <c r="Q972" s="64" t="s">
        <v>2761</v>
      </c>
      <c r="R972" s="95">
        <v>6</v>
      </c>
      <c r="S972" s="64" t="s">
        <v>289</v>
      </c>
      <c r="T972" s="64" t="s">
        <v>266</v>
      </c>
      <c r="U972" s="64" t="s">
        <v>3290</v>
      </c>
      <c r="V972" s="64" t="s">
        <v>1966</v>
      </c>
      <c r="W972" s="415" t="s">
        <v>3287</v>
      </c>
      <c r="X972" s="120" t="s">
        <v>13</v>
      </c>
      <c r="Y972" s="436" t="s">
        <v>2967</v>
      </c>
      <c r="Z972" s="64" t="s">
        <v>22</v>
      </c>
      <c r="AA972" s="64" t="s">
        <v>229</v>
      </c>
      <c r="AB972" s="64" t="s">
        <v>230</v>
      </c>
      <c r="AC972" s="64" t="s">
        <v>231</v>
      </c>
      <c r="AD972" t="str">
        <f t="shared" si="149"/>
        <v>INDONESIA</v>
      </c>
      <c r="AE972" s="122" t="s">
        <v>2968</v>
      </c>
      <c r="AF972" s="122" t="s">
        <v>233</v>
      </c>
      <c r="AG972" s="142" t="s">
        <v>166</v>
      </c>
      <c r="AH972" s="142"/>
      <c r="AI972" s="64" t="e">
        <f t="shared" si="146"/>
        <v>#N/A</v>
      </c>
      <c r="AJ972" s="64"/>
      <c r="AK972" s="142"/>
      <c r="AL972" s="124"/>
      <c r="AM972" s="124"/>
      <c r="AN972" s="124">
        <f t="shared" si="144"/>
        <v>0</v>
      </c>
      <c r="AO972" s="125"/>
      <c r="AP972" s="125"/>
      <c r="AQ972" s="125"/>
      <c r="AR972" s="125"/>
      <c r="AS972" s="125"/>
      <c r="AT972" s="125"/>
      <c r="AU972" s="125"/>
      <c r="AV972" s="125"/>
      <c r="AW972" s="125"/>
      <c r="AX972" s="125"/>
      <c r="AY972" s="70">
        <f t="shared" si="145"/>
        <v>0</v>
      </c>
      <c r="AZ972" s="71"/>
    </row>
    <row r="973" spans="1:53">
      <c r="B973">
        <v>930</v>
      </c>
      <c r="C973">
        <v>109</v>
      </c>
      <c r="D973">
        <v>34</v>
      </c>
      <c r="E973">
        <v>1</v>
      </c>
      <c r="F973" s="168" t="s">
        <v>3291</v>
      </c>
      <c r="G973" s="101" t="s">
        <v>3292</v>
      </c>
      <c r="H973" s="102" t="s">
        <v>23</v>
      </c>
      <c r="I973" s="103" t="str">
        <f t="shared" si="148"/>
        <v>LAKI LAKI</v>
      </c>
      <c r="J973" s="104" t="s">
        <v>219</v>
      </c>
      <c r="K973" s="105">
        <v>32753</v>
      </c>
      <c r="L973" s="106">
        <f t="shared" ca="1" si="147"/>
        <v>30</v>
      </c>
      <c r="M973" s="104"/>
      <c r="N973" s="185" t="s">
        <v>220</v>
      </c>
      <c r="O973" s="104" t="str">
        <f t="shared" si="143"/>
        <v>ISLAM</v>
      </c>
      <c r="P973" s="104" t="s">
        <v>221</v>
      </c>
      <c r="Q973" s="104" t="s">
        <v>222</v>
      </c>
      <c r="R973" s="108">
        <v>1</v>
      </c>
      <c r="S973" s="104" t="s">
        <v>289</v>
      </c>
      <c r="T973" s="104" t="s">
        <v>674</v>
      </c>
      <c r="U973" s="104" t="s">
        <v>2210</v>
      </c>
      <c r="V973" s="104" t="s">
        <v>2206</v>
      </c>
      <c r="W973" s="171" t="s">
        <v>3293</v>
      </c>
      <c r="X973" s="104" t="s">
        <v>3292</v>
      </c>
      <c r="Y973" s="436" t="s">
        <v>2967</v>
      </c>
      <c r="Z973" s="104" t="s">
        <v>22</v>
      </c>
      <c r="AA973" s="104" t="s">
        <v>229</v>
      </c>
      <c r="AB973" s="104" t="s">
        <v>230</v>
      </c>
      <c r="AC973" s="104" t="s">
        <v>231</v>
      </c>
      <c r="AD973" s="99" t="str">
        <f t="shared" si="149"/>
        <v>INDONESIA</v>
      </c>
      <c r="AE973" s="122" t="s">
        <v>2968</v>
      </c>
      <c r="AF973" s="110" t="s">
        <v>233</v>
      </c>
      <c r="AG973" s="142" t="s">
        <v>166</v>
      </c>
      <c r="AH973" s="142"/>
      <c r="AI973" s="64" t="e">
        <f t="shared" si="146"/>
        <v>#N/A</v>
      </c>
      <c r="AJ973" s="64"/>
      <c r="AK973" s="142"/>
      <c r="AL973" s="207"/>
      <c r="AM973" s="207"/>
      <c r="AN973" s="124">
        <f t="shared" si="144"/>
        <v>0</v>
      </c>
      <c r="AO973" s="239"/>
      <c r="AP973" s="239"/>
      <c r="AQ973" s="239"/>
      <c r="AR973" s="239"/>
      <c r="AS973" s="239"/>
      <c r="AT973" s="239"/>
      <c r="AU973" s="239"/>
      <c r="AV973" s="239"/>
      <c r="AW973" s="239"/>
      <c r="AX973" s="239"/>
      <c r="AY973" s="70">
        <f t="shared" si="145"/>
        <v>0</v>
      </c>
      <c r="BA973" s="121"/>
    </row>
    <row r="974" spans="1:53" s="121" customFormat="1">
      <c r="B974">
        <v>932</v>
      </c>
      <c r="C974">
        <v>110</v>
      </c>
      <c r="D974"/>
      <c r="E974" s="121">
        <v>2</v>
      </c>
      <c r="F974" s="98" t="s">
        <v>3294</v>
      </c>
      <c r="G974" s="89" t="s">
        <v>3295</v>
      </c>
      <c r="H974" s="90" t="s">
        <v>16</v>
      </c>
      <c r="I974" s="91" t="str">
        <f t="shared" si="148"/>
        <v>PEREMPUAN</v>
      </c>
      <c r="J974" s="64" t="s">
        <v>1136</v>
      </c>
      <c r="K974" s="92">
        <v>34744</v>
      </c>
      <c r="L974" s="93">
        <f t="shared" ca="1" si="147"/>
        <v>25</v>
      </c>
      <c r="M974" s="64"/>
      <c r="N974" s="246" t="s">
        <v>220</v>
      </c>
      <c r="O974" s="64" t="str">
        <f t="shared" si="143"/>
        <v>ISLAM</v>
      </c>
      <c r="P974" s="64" t="s">
        <v>221</v>
      </c>
      <c r="Q974" s="64" t="s">
        <v>245</v>
      </c>
      <c r="R974" s="95">
        <v>3</v>
      </c>
      <c r="S974" s="64" t="s">
        <v>289</v>
      </c>
      <c r="T974" s="64" t="s">
        <v>246</v>
      </c>
      <c r="U974" s="64" t="s">
        <v>2089</v>
      </c>
      <c r="V974" s="64" t="s">
        <v>3296</v>
      </c>
      <c r="W974" s="171" t="s">
        <v>3293</v>
      </c>
      <c r="X974" s="64" t="s">
        <v>3292</v>
      </c>
      <c r="Y974" s="436" t="s">
        <v>2967</v>
      </c>
      <c r="Z974" s="64"/>
      <c r="AA974" s="64"/>
      <c r="AB974" s="64"/>
      <c r="AC974" s="64"/>
      <c r="AD974" t="str">
        <f t="shared" si="149"/>
        <v>INDONESIA</v>
      </c>
      <c r="AE974" s="122" t="s">
        <v>2968</v>
      </c>
      <c r="AF974" s="122" t="s">
        <v>233</v>
      </c>
      <c r="AG974" s="142" t="s">
        <v>166</v>
      </c>
      <c r="AH974" s="142"/>
      <c r="AI974" s="64">
        <f t="shared" si="146"/>
        <v>2</v>
      </c>
      <c r="AJ974" s="64"/>
      <c r="AK974" s="142"/>
      <c r="AL974" s="207"/>
      <c r="AM974" s="207"/>
      <c r="AN974" s="124">
        <f t="shared" si="144"/>
        <v>0</v>
      </c>
      <c r="AO974" s="239"/>
      <c r="AP974" s="239"/>
      <c r="AQ974" s="239"/>
      <c r="AR974" s="239"/>
      <c r="AS974" s="239"/>
      <c r="AT974" s="239"/>
      <c r="AU974" s="239"/>
      <c r="AV974" s="239"/>
      <c r="AW974" s="239"/>
      <c r="AX974" s="239"/>
      <c r="AY974" s="239">
        <f t="shared" si="145"/>
        <v>0</v>
      </c>
      <c r="AZ974" s="71"/>
    </row>
    <row r="975" spans="1:53" s="126" customFormat="1">
      <c r="A975"/>
      <c r="B975" s="121">
        <v>933</v>
      </c>
      <c r="C975">
        <v>111</v>
      </c>
      <c r="D975"/>
      <c r="E975">
        <v>3</v>
      </c>
      <c r="F975" s="98" t="s">
        <v>3297</v>
      </c>
      <c r="G975" s="128" t="s">
        <v>3298</v>
      </c>
      <c r="H975" s="129" t="s">
        <v>23</v>
      </c>
      <c r="I975" s="130" t="str">
        <f t="shared" si="148"/>
        <v>LAKI LAKI</v>
      </c>
      <c r="J975" s="131" t="s">
        <v>1227</v>
      </c>
      <c r="K975" s="132">
        <v>41003</v>
      </c>
      <c r="L975" s="159">
        <f t="shared" ca="1" si="147"/>
        <v>8</v>
      </c>
      <c r="M975" s="131"/>
      <c r="N975" s="248" t="s">
        <v>220</v>
      </c>
      <c r="O975" s="131" t="str">
        <f t="shared" si="143"/>
        <v>ISLAM</v>
      </c>
      <c r="P975" s="131" t="s">
        <v>254</v>
      </c>
      <c r="Q975" s="131" t="s">
        <v>255</v>
      </c>
      <c r="R975" s="134">
        <v>4</v>
      </c>
      <c r="S975" s="131" t="s">
        <v>265</v>
      </c>
      <c r="T975" s="131" t="s">
        <v>270</v>
      </c>
      <c r="U975" s="131" t="s">
        <v>3299</v>
      </c>
      <c r="V975" s="131" t="s">
        <v>3292</v>
      </c>
      <c r="W975" s="415" t="s">
        <v>3293</v>
      </c>
      <c r="X975" s="131" t="s">
        <v>3292</v>
      </c>
      <c r="Y975" s="436" t="s">
        <v>2967</v>
      </c>
      <c r="Z975" s="64"/>
      <c r="AA975" s="64"/>
      <c r="AB975" s="64"/>
      <c r="AC975" s="64"/>
      <c r="AD975" t="str">
        <f t="shared" si="149"/>
        <v>INDONESIA</v>
      </c>
      <c r="AE975" s="122" t="s">
        <v>2968</v>
      </c>
      <c r="AF975" s="97" t="s">
        <v>233</v>
      </c>
      <c r="AG975" s="142" t="s">
        <v>166</v>
      </c>
      <c r="AH975" s="142"/>
      <c r="AI975" s="64">
        <f t="shared" si="146"/>
        <v>3</v>
      </c>
      <c r="AJ975" s="64"/>
      <c r="AK975" s="142"/>
      <c r="AL975" s="136"/>
      <c r="AM975" s="136"/>
      <c r="AN975" s="136"/>
      <c r="AO975" s="137"/>
      <c r="AP975" s="137"/>
      <c r="AQ975" s="137"/>
      <c r="AR975" s="137"/>
      <c r="AS975" s="137"/>
      <c r="AT975" s="137"/>
      <c r="AU975" s="137"/>
      <c r="AV975" s="137"/>
      <c r="AW975" s="137"/>
      <c r="AX975" s="137"/>
      <c r="AY975" s="137"/>
      <c r="AZ975" s="138"/>
    </row>
    <row r="976" spans="1:53">
      <c r="A976" s="121"/>
      <c r="B976">
        <v>934</v>
      </c>
      <c r="C976">
        <v>112</v>
      </c>
      <c r="D976">
        <v>35</v>
      </c>
      <c r="E976" s="99">
        <v>1</v>
      </c>
      <c r="F976" s="150" t="s">
        <v>3300</v>
      </c>
      <c r="G976" s="144" t="s">
        <v>3301</v>
      </c>
      <c r="H976" s="145" t="s">
        <v>23</v>
      </c>
      <c r="I976" s="146" t="str">
        <f t="shared" si="148"/>
        <v>LAKI LAKI</v>
      </c>
      <c r="J976" s="120" t="s">
        <v>3302</v>
      </c>
      <c r="K976" s="147">
        <v>29575</v>
      </c>
      <c r="L976" s="139">
        <f t="shared" ca="1" si="147"/>
        <v>39</v>
      </c>
      <c r="M976" s="120"/>
      <c r="N976" s="187" t="s">
        <v>1533</v>
      </c>
      <c r="O976" s="120" t="str">
        <f t="shared" si="143"/>
        <v>KRISTEN</v>
      </c>
      <c r="P976" s="120" t="s">
        <v>221</v>
      </c>
      <c r="Q976" s="111" t="s">
        <v>222</v>
      </c>
      <c r="R976" s="148">
        <v>1</v>
      </c>
      <c r="S976" s="111" t="s">
        <v>223</v>
      </c>
      <c r="T976" s="111" t="s">
        <v>283</v>
      </c>
      <c r="U976" s="111" t="s">
        <v>3303</v>
      </c>
      <c r="V976" s="111" t="s">
        <v>3304</v>
      </c>
      <c r="W976" s="242" t="s">
        <v>3305</v>
      </c>
      <c r="X976" s="111" t="s">
        <v>3306</v>
      </c>
      <c r="Y976" s="436" t="s">
        <v>2967</v>
      </c>
      <c r="Z976" s="120"/>
      <c r="AA976" s="120"/>
      <c r="AB976" s="120"/>
      <c r="AC976" s="120"/>
      <c r="AD976" s="99" t="str">
        <f t="shared" si="149"/>
        <v>INDONESIA</v>
      </c>
      <c r="AE976" s="122" t="s">
        <v>2968</v>
      </c>
      <c r="AF976" s="110" t="s">
        <v>233</v>
      </c>
      <c r="AG976" s="142" t="s">
        <v>381</v>
      </c>
      <c r="AH976" s="142"/>
      <c r="AI976" s="64" t="e">
        <f t="shared" si="146"/>
        <v>#N/A</v>
      </c>
      <c r="AJ976" s="64"/>
      <c r="AK976" s="142"/>
      <c r="AN976" s="207">
        <f t="shared" ref="AN976:AN988" si="150">AL976-AM976</f>
        <v>0</v>
      </c>
      <c r="AY976" s="70">
        <f t="shared" ref="AY976:AY988" si="151">SUM(AV976:AX976)</f>
        <v>0</v>
      </c>
    </row>
    <row r="977" spans="1:234">
      <c r="A977" s="121"/>
      <c r="B977" s="121">
        <v>935</v>
      </c>
      <c r="C977">
        <v>113</v>
      </c>
      <c r="E977" s="121">
        <v>2</v>
      </c>
      <c r="F977" s="160" t="s">
        <v>3307</v>
      </c>
      <c r="G977" s="89" t="s">
        <v>3308</v>
      </c>
      <c r="H977" s="90" t="s">
        <v>16</v>
      </c>
      <c r="I977" s="91" t="str">
        <f t="shared" si="148"/>
        <v>PEREMPUAN</v>
      </c>
      <c r="J977" s="64" t="s">
        <v>3309</v>
      </c>
      <c r="K977" s="92">
        <v>30483</v>
      </c>
      <c r="L977" s="93">
        <f t="shared" ca="1" si="147"/>
        <v>36</v>
      </c>
      <c r="M977" s="64"/>
      <c r="N977" s="246" t="s">
        <v>1533</v>
      </c>
      <c r="O977" s="120" t="str">
        <f t="shared" si="143"/>
        <v>KRISTEN</v>
      </c>
      <c r="P977" s="64" t="s">
        <v>221</v>
      </c>
      <c r="Q977" s="111" t="s">
        <v>245</v>
      </c>
      <c r="R977" s="95">
        <v>3</v>
      </c>
      <c r="S977" s="111" t="s">
        <v>223</v>
      </c>
      <c r="T977" s="111" t="s">
        <v>246</v>
      </c>
      <c r="U977" s="111" t="s">
        <v>3310</v>
      </c>
      <c r="V977" s="111" t="s">
        <v>3311</v>
      </c>
      <c r="W977" s="240" t="s">
        <v>3305</v>
      </c>
      <c r="X977" s="111" t="s">
        <v>3306</v>
      </c>
      <c r="Y977" s="436" t="s">
        <v>2967</v>
      </c>
      <c r="Z977" s="64"/>
      <c r="AA977" s="64"/>
      <c r="AB977" s="64"/>
      <c r="AC977" s="64"/>
      <c r="AD977" t="str">
        <f t="shared" si="149"/>
        <v>INDONESIA</v>
      </c>
      <c r="AE977" s="122" t="s">
        <v>2968</v>
      </c>
      <c r="AF977" s="97" t="s">
        <v>233</v>
      </c>
      <c r="AG977" s="111" t="s">
        <v>381</v>
      </c>
      <c r="AH977" s="111"/>
      <c r="AI977" s="64">
        <f t="shared" si="146"/>
        <v>2</v>
      </c>
      <c r="AJ977" s="64"/>
      <c r="AK977" s="111"/>
      <c r="AL977" s="207"/>
      <c r="AM977" s="207"/>
      <c r="AN977" s="124">
        <f t="shared" si="150"/>
        <v>0</v>
      </c>
      <c r="AO977" s="239"/>
      <c r="AP977" s="239"/>
      <c r="AQ977" s="239"/>
      <c r="AR977" s="239"/>
      <c r="AS977" s="239"/>
      <c r="AT977" s="239"/>
      <c r="AU977" s="239"/>
      <c r="AV977" s="239"/>
      <c r="AW977" s="239"/>
      <c r="AX977" s="239"/>
      <c r="AY977" s="70">
        <f t="shared" si="151"/>
        <v>0</v>
      </c>
      <c r="BA977" s="121"/>
    </row>
    <row r="978" spans="1:234">
      <c r="B978">
        <v>936</v>
      </c>
      <c r="C978">
        <v>114</v>
      </c>
      <c r="E978" s="71">
        <v>3</v>
      </c>
      <c r="F978" s="160" t="s">
        <v>3312</v>
      </c>
      <c r="G978" s="89" t="s">
        <v>3313</v>
      </c>
      <c r="H978" s="90" t="s">
        <v>23</v>
      </c>
      <c r="I978" s="91" t="str">
        <f t="shared" si="148"/>
        <v>LAKI LAKI</v>
      </c>
      <c r="J978" s="64" t="s">
        <v>376</v>
      </c>
      <c r="K978" s="92">
        <v>39180</v>
      </c>
      <c r="L978" s="93">
        <f t="shared" ca="1" si="147"/>
        <v>13</v>
      </c>
      <c r="M978" s="64"/>
      <c r="N978" s="246" t="s">
        <v>1533</v>
      </c>
      <c r="O978" s="120" t="str">
        <f t="shared" si="143"/>
        <v>KRISTEN</v>
      </c>
      <c r="P978" s="64" t="s">
        <v>254</v>
      </c>
      <c r="Q978" s="111" t="s">
        <v>255</v>
      </c>
      <c r="R978" s="95">
        <v>4</v>
      </c>
      <c r="S978" s="111" t="s">
        <v>369</v>
      </c>
      <c r="T978" s="111" t="s">
        <v>266</v>
      </c>
      <c r="U978" s="111" t="s">
        <v>3308</v>
      </c>
      <c r="V978" s="111" t="s">
        <v>3301</v>
      </c>
      <c r="W978" s="240" t="s">
        <v>3305</v>
      </c>
      <c r="X978" s="111" t="s">
        <v>3306</v>
      </c>
      <c r="Y978" s="436" t="s">
        <v>2967</v>
      </c>
      <c r="Z978" s="64"/>
      <c r="AA978" s="64"/>
      <c r="AB978" s="64"/>
      <c r="AC978" s="64"/>
      <c r="AD978" t="str">
        <f t="shared" si="149"/>
        <v>INDONESIA</v>
      </c>
      <c r="AE978" s="122" t="s">
        <v>2968</v>
      </c>
      <c r="AF978" s="122" t="s">
        <v>233</v>
      </c>
      <c r="AG978" s="111" t="s">
        <v>381</v>
      </c>
      <c r="AH978" s="111"/>
      <c r="AI978" s="64">
        <f t="shared" si="146"/>
        <v>3</v>
      </c>
      <c r="AJ978" s="64"/>
      <c r="AK978" s="111"/>
      <c r="AN978" s="124">
        <f t="shared" si="150"/>
        <v>0</v>
      </c>
      <c r="AY978" s="70">
        <f t="shared" si="151"/>
        <v>0</v>
      </c>
    </row>
    <row r="979" spans="1:234">
      <c r="B979" s="121">
        <v>937</v>
      </c>
      <c r="C979">
        <v>115</v>
      </c>
      <c r="E979" s="121">
        <v>4</v>
      </c>
      <c r="F979" s="167" t="s">
        <v>3314</v>
      </c>
      <c r="G979" s="144" t="s">
        <v>3315</v>
      </c>
      <c r="H979" s="145" t="s">
        <v>23</v>
      </c>
      <c r="I979" s="146" t="str">
        <f t="shared" si="148"/>
        <v>LAKI LAKI</v>
      </c>
      <c r="J979" s="120" t="s">
        <v>376</v>
      </c>
      <c r="K979" s="147">
        <v>41368</v>
      </c>
      <c r="L979" s="139">
        <f t="shared" ca="1" si="147"/>
        <v>7</v>
      </c>
      <c r="M979" s="120"/>
      <c r="N979" s="187" t="s">
        <v>1533</v>
      </c>
      <c r="O979" s="120" t="str">
        <f t="shared" si="143"/>
        <v>KRISTEN</v>
      </c>
      <c r="P979" s="120" t="s">
        <v>254</v>
      </c>
      <c r="Q979" s="111" t="s">
        <v>255</v>
      </c>
      <c r="R979" s="148">
        <v>4</v>
      </c>
      <c r="S979" s="111" t="s">
        <v>265</v>
      </c>
      <c r="T979" s="111" t="s">
        <v>270</v>
      </c>
      <c r="U979" s="111" t="s">
        <v>3308</v>
      </c>
      <c r="V979" s="111" t="s">
        <v>3301</v>
      </c>
      <c r="W979" s="242" t="s">
        <v>3305</v>
      </c>
      <c r="X979" s="111" t="s">
        <v>3306</v>
      </c>
      <c r="Y979" s="436" t="s">
        <v>2967</v>
      </c>
      <c r="Z979" s="120"/>
      <c r="AA979" s="120"/>
      <c r="AB979" s="120"/>
      <c r="AC979" s="120"/>
      <c r="AD979" s="121" t="str">
        <f t="shared" si="149"/>
        <v>INDONESIA</v>
      </c>
      <c r="AE979" s="122" t="s">
        <v>2968</v>
      </c>
      <c r="AF979" s="97" t="s">
        <v>233</v>
      </c>
      <c r="AG979" s="111" t="s">
        <v>381</v>
      </c>
      <c r="AH979" s="111"/>
      <c r="AI979" s="64">
        <f t="shared" si="146"/>
        <v>3</v>
      </c>
      <c r="AJ979" s="64"/>
      <c r="AK979" s="111"/>
      <c r="AN979" s="124">
        <f t="shared" si="150"/>
        <v>0</v>
      </c>
      <c r="AY979" s="70">
        <f t="shared" si="151"/>
        <v>0</v>
      </c>
    </row>
    <row r="980" spans="1:234">
      <c r="B980">
        <v>938</v>
      </c>
      <c r="C980">
        <v>116</v>
      </c>
      <c r="D980">
        <v>36</v>
      </c>
      <c r="E980" s="161">
        <v>1</v>
      </c>
      <c r="F980" s="249" t="s">
        <v>3316</v>
      </c>
      <c r="G980" s="101" t="s">
        <v>3317</v>
      </c>
      <c r="H980" s="102" t="s">
        <v>23</v>
      </c>
      <c r="I980" s="103" t="str">
        <f t="shared" si="148"/>
        <v>LAKI LAKI</v>
      </c>
      <c r="J980" s="179" t="s">
        <v>733</v>
      </c>
      <c r="K980" s="105">
        <v>32489</v>
      </c>
      <c r="L980" s="106">
        <f t="shared" ca="1" si="147"/>
        <v>31</v>
      </c>
      <c r="M980" s="104"/>
      <c r="N980" s="185" t="s">
        <v>220</v>
      </c>
      <c r="O980" s="179" t="str">
        <f t="shared" si="143"/>
        <v>ISLAM</v>
      </c>
      <c r="P980" s="179" t="s">
        <v>221</v>
      </c>
      <c r="Q980" s="179" t="s">
        <v>222</v>
      </c>
      <c r="R980" s="108">
        <v>1</v>
      </c>
      <c r="S980" s="179" t="s">
        <v>289</v>
      </c>
      <c r="T980" s="179" t="s">
        <v>283</v>
      </c>
      <c r="U980" s="179" t="s">
        <v>2987</v>
      </c>
      <c r="V980" s="179" t="s">
        <v>2985</v>
      </c>
      <c r="W980" s="441" t="s">
        <v>3318</v>
      </c>
      <c r="X980" s="179" t="s">
        <v>3317</v>
      </c>
      <c r="Y980" s="436" t="s">
        <v>2967</v>
      </c>
      <c r="Z980" s="104"/>
      <c r="AA980" s="104"/>
      <c r="AB980" s="104"/>
      <c r="AC980" s="104"/>
      <c r="AD980" s="192" t="str">
        <f t="shared" si="149"/>
        <v>INDONESIA</v>
      </c>
      <c r="AE980" s="122" t="s">
        <v>2968</v>
      </c>
      <c r="AF980" s="110" t="s">
        <v>233</v>
      </c>
      <c r="AG980" s="111" t="s">
        <v>166</v>
      </c>
      <c r="AH980" s="111"/>
      <c r="AI980" s="64" t="e">
        <f t="shared" si="146"/>
        <v>#N/A</v>
      </c>
      <c r="AJ980" s="64"/>
      <c r="AK980" s="111"/>
      <c r="AN980" s="124"/>
    </row>
    <row r="981" spans="1:234" s="99" customFormat="1">
      <c r="A981"/>
      <c r="B981" s="121">
        <v>939</v>
      </c>
      <c r="C981">
        <v>117</v>
      </c>
      <c r="D981"/>
      <c r="E981" s="71">
        <v>2</v>
      </c>
      <c r="F981" s="428" t="s">
        <v>3319</v>
      </c>
      <c r="G981" s="442" t="s">
        <v>3320</v>
      </c>
      <c r="H981" s="145" t="s">
        <v>16</v>
      </c>
      <c r="I981" s="121" t="str">
        <f t="shared" si="148"/>
        <v>PEREMPUAN</v>
      </c>
      <c r="J981" s="121" t="s">
        <v>733</v>
      </c>
      <c r="K981" s="443">
        <v>34097</v>
      </c>
      <c r="L981" s="139">
        <f t="shared" ca="1" si="147"/>
        <v>26</v>
      </c>
      <c r="M981" s="121"/>
      <c r="N981" s="122" t="s">
        <v>220</v>
      </c>
      <c r="O981" s="121" t="str">
        <f t="shared" si="143"/>
        <v>ISLAM</v>
      </c>
      <c r="P981" s="121" t="s">
        <v>221</v>
      </c>
      <c r="Q981" s="121" t="s">
        <v>245</v>
      </c>
      <c r="R981" s="121">
        <v>3</v>
      </c>
      <c r="S981" s="121" t="s">
        <v>289</v>
      </c>
      <c r="T981" s="121" t="s">
        <v>246</v>
      </c>
      <c r="U981" s="121" t="s">
        <v>3321</v>
      </c>
      <c r="V981" s="121" t="s">
        <v>3322</v>
      </c>
      <c r="W981" s="444" t="s">
        <v>3318</v>
      </c>
      <c r="X981" s="111" t="s">
        <v>3317</v>
      </c>
      <c r="Y981" s="436" t="s">
        <v>2967</v>
      </c>
      <c r="Z981" s="121"/>
      <c r="AA981" s="121"/>
      <c r="AB981" s="121"/>
      <c r="AC981" s="121"/>
      <c r="AD981" s="121" t="str">
        <f t="shared" si="149"/>
        <v>INDONESIA</v>
      </c>
      <c r="AE981" s="122" t="s">
        <v>2968</v>
      </c>
      <c r="AF981" s="97" t="s">
        <v>233</v>
      </c>
      <c r="AG981" s="111" t="s">
        <v>166</v>
      </c>
      <c r="AH981" s="111"/>
      <c r="AI981" s="64">
        <f t="shared" si="146"/>
        <v>2</v>
      </c>
      <c r="AJ981" s="64"/>
      <c r="AK981" s="111"/>
      <c r="AL981" s="124"/>
      <c r="AM981" s="124"/>
      <c r="AN981" s="124">
        <f t="shared" si="150"/>
        <v>0</v>
      </c>
      <c r="AO981" s="125"/>
      <c r="AP981" s="125"/>
      <c r="AQ981" s="125"/>
      <c r="AR981" s="125"/>
      <c r="AS981" s="125"/>
      <c r="AT981" s="125"/>
      <c r="AU981" s="125"/>
      <c r="AV981" s="125"/>
      <c r="AW981" s="125"/>
      <c r="AX981" s="125"/>
      <c r="AY981" s="70">
        <f t="shared" si="151"/>
        <v>0</v>
      </c>
      <c r="AZ981" s="71"/>
    </row>
    <row r="982" spans="1:234">
      <c r="B982">
        <v>940</v>
      </c>
      <c r="C982">
        <v>118</v>
      </c>
      <c r="E982" s="71">
        <v>3</v>
      </c>
      <c r="F982" s="445" t="s">
        <v>3323</v>
      </c>
      <c r="G982" s="144" t="s">
        <v>3324</v>
      </c>
      <c r="H982" s="90" t="s">
        <v>23</v>
      </c>
      <c r="I982" s="91" t="str">
        <f t="shared" si="148"/>
        <v>LAKI LAKI</v>
      </c>
      <c r="J982" s="142" t="s">
        <v>230</v>
      </c>
      <c r="K982" s="92">
        <v>40369</v>
      </c>
      <c r="L982" s="139">
        <f t="shared" ca="1" si="147"/>
        <v>9</v>
      </c>
      <c r="M982" s="64"/>
      <c r="N982" s="401" t="s">
        <v>220</v>
      </c>
      <c r="O982" s="142" t="str">
        <f t="shared" si="143"/>
        <v>ISLAM</v>
      </c>
      <c r="P982" s="142" t="s">
        <v>254</v>
      </c>
      <c r="Q982" s="142" t="s">
        <v>255</v>
      </c>
      <c r="R982" s="95">
        <v>4</v>
      </c>
      <c r="S982" s="142" t="s">
        <v>265</v>
      </c>
      <c r="T982" s="142" t="s">
        <v>270</v>
      </c>
      <c r="U982" s="142" t="s">
        <v>3320</v>
      </c>
      <c r="V982" s="142" t="s">
        <v>3317</v>
      </c>
      <c r="W982" s="444" t="s">
        <v>3318</v>
      </c>
      <c r="X982" s="111" t="s">
        <v>3317</v>
      </c>
      <c r="Y982" s="436" t="s">
        <v>2967</v>
      </c>
      <c r="Z982" s="111"/>
      <c r="AA982" s="111"/>
      <c r="AB982" s="111"/>
      <c r="AC982" s="111"/>
      <c r="AD982" s="71" t="str">
        <f t="shared" si="149"/>
        <v>INDONESIA</v>
      </c>
      <c r="AE982" s="122" t="s">
        <v>2968</v>
      </c>
      <c r="AF982" s="97" t="s">
        <v>233</v>
      </c>
      <c r="AG982" s="111" t="s">
        <v>166</v>
      </c>
      <c r="AH982" s="111"/>
      <c r="AI982" s="64">
        <f t="shared" si="146"/>
        <v>3</v>
      </c>
      <c r="AJ982" s="64"/>
      <c r="AK982" s="111"/>
      <c r="AN982" s="124">
        <f t="shared" si="150"/>
        <v>0</v>
      </c>
      <c r="AY982" s="70">
        <f t="shared" si="151"/>
        <v>0</v>
      </c>
    </row>
    <row r="983" spans="1:234">
      <c r="A983" s="121"/>
      <c r="B983" s="121">
        <v>941</v>
      </c>
      <c r="C983">
        <v>119</v>
      </c>
      <c r="D983">
        <v>37</v>
      </c>
      <c r="E983" s="161">
        <v>1</v>
      </c>
      <c r="F983" s="168" t="s">
        <v>3325</v>
      </c>
      <c r="G983" s="101" t="s">
        <v>3326</v>
      </c>
      <c r="H983" s="102" t="s">
        <v>23</v>
      </c>
      <c r="I983" s="103" t="str">
        <f>IF(H983="L","LAKI LAKI",IF(H983="P","PEREMPUAN",""))</f>
        <v>LAKI LAKI</v>
      </c>
      <c r="J983" s="179" t="s">
        <v>1154</v>
      </c>
      <c r="K983" s="105">
        <v>28784</v>
      </c>
      <c r="L983" s="106">
        <f t="shared" ca="1" si="147"/>
        <v>41</v>
      </c>
      <c r="M983" s="104"/>
      <c r="N983" s="284" t="s">
        <v>220</v>
      </c>
      <c r="O983" s="179" t="str">
        <f>IF(N983="1","ISLAM",IF(N983="2","KRISTEN",""))</f>
        <v>ISLAM</v>
      </c>
      <c r="P983" s="179" t="s">
        <v>1440</v>
      </c>
      <c r="Q983" s="179" t="s">
        <v>222</v>
      </c>
      <c r="R983" s="108">
        <v>1</v>
      </c>
      <c r="S983" s="179" t="s">
        <v>223</v>
      </c>
      <c r="T983" s="179" t="s">
        <v>261</v>
      </c>
      <c r="U983" s="179" t="s">
        <v>3252</v>
      </c>
      <c r="V983" s="179" t="s">
        <v>3253</v>
      </c>
      <c r="W983" s="112" t="s">
        <v>3327</v>
      </c>
      <c r="X983" s="179" t="s">
        <v>3326</v>
      </c>
      <c r="Y983" s="436" t="s">
        <v>2967</v>
      </c>
      <c r="Z983" s="104"/>
      <c r="AA983" s="104"/>
      <c r="AB983" s="104"/>
      <c r="AC983" s="104"/>
      <c r="AD983" s="192" t="str">
        <f>IF(H983="L","INDONESIA",IF(H983="P","INDONESIA",""))</f>
        <v>INDONESIA</v>
      </c>
      <c r="AE983" s="122" t="s">
        <v>2968</v>
      </c>
      <c r="AF983" s="110" t="s">
        <v>233</v>
      </c>
      <c r="AG983" s="142" t="s">
        <v>166</v>
      </c>
      <c r="AH983" s="142"/>
      <c r="AI983" s="64" t="e">
        <f t="shared" si="146"/>
        <v>#N/A</v>
      </c>
      <c r="AJ983" s="64"/>
      <c r="AK983" s="142"/>
      <c r="AN983" s="207"/>
    </row>
    <row r="984" spans="1:234">
      <c r="B984">
        <v>942</v>
      </c>
      <c r="C984">
        <v>120</v>
      </c>
      <c r="E984" s="71">
        <v>3</v>
      </c>
      <c r="F984" s="193" t="s">
        <v>3328</v>
      </c>
      <c r="G984" s="144" t="s">
        <v>3329</v>
      </c>
      <c r="H984" s="145" t="s">
        <v>23</v>
      </c>
      <c r="I984" s="146" t="str">
        <f>IF(H984="L","LAKI LAKI",IF(H984="P","PEREMPUAN",""))</f>
        <v>LAKI LAKI</v>
      </c>
      <c r="J984" s="111" t="s">
        <v>376</v>
      </c>
      <c r="K984" s="147">
        <v>36584</v>
      </c>
      <c r="L984" s="139">
        <f t="shared" ca="1" si="147"/>
        <v>20</v>
      </c>
      <c r="M984" s="120"/>
      <c r="N984" s="181" t="s">
        <v>220</v>
      </c>
      <c r="O984" s="111" t="str">
        <f>IF(N984="1","ISLAM",IF(N984="2","KRISTEN",""))</f>
        <v>ISLAM</v>
      </c>
      <c r="P984" s="111" t="s">
        <v>254</v>
      </c>
      <c r="Q984" s="111" t="s">
        <v>255</v>
      </c>
      <c r="R984" s="148">
        <v>4</v>
      </c>
      <c r="S984" s="111" t="s">
        <v>289</v>
      </c>
      <c r="T984" s="111" t="s">
        <v>270</v>
      </c>
      <c r="U984" s="111" t="s">
        <v>3330</v>
      </c>
      <c r="V984" s="111" t="s">
        <v>3326</v>
      </c>
      <c r="W984" s="119" t="s">
        <v>3327</v>
      </c>
      <c r="X984" s="111" t="s">
        <v>3326</v>
      </c>
      <c r="Y984" s="436" t="s">
        <v>2967</v>
      </c>
      <c r="Z984" s="120"/>
      <c r="AA984" s="120"/>
      <c r="AB984" s="120"/>
      <c r="AC984" s="120"/>
      <c r="AD984" s="71" t="str">
        <f>IF(H984="L","INDONESIA",IF(H984="P","INDONESIA",""))</f>
        <v>INDONESIA</v>
      </c>
      <c r="AE984" s="122" t="s">
        <v>2968</v>
      </c>
      <c r="AF984" s="97" t="s">
        <v>233</v>
      </c>
      <c r="AG984" s="142" t="s">
        <v>166</v>
      </c>
      <c r="AH984" s="142"/>
      <c r="AI984" s="64">
        <f t="shared" si="146"/>
        <v>3</v>
      </c>
      <c r="AJ984" s="64"/>
      <c r="AK984" s="142"/>
      <c r="AN984" s="207"/>
    </row>
    <row r="985" spans="1:234">
      <c r="B985" s="121">
        <v>949</v>
      </c>
      <c r="F985" s="111"/>
      <c r="G985" s="111"/>
      <c r="H985" s="145"/>
      <c r="I985" s="146"/>
      <c r="J985" s="120"/>
      <c r="K985" s="147"/>
      <c r="L985" s="139"/>
      <c r="M985" s="120"/>
      <c r="N985" s="133"/>
      <c r="O985" s="120"/>
      <c r="P985" s="120"/>
      <c r="Q985" s="120"/>
      <c r="R985" s="148"/>
      <c r="S985" s="120"/>
      <c r="T985" s="120"/>
      <c r="U985" s="120"/>
      <c r="V985" s="120"/>
      <c r="W985" s="111"/>
      <c r="X985" s="120"/>
      <c r="Y985" s="111"/>
      <c r="Z985" s="120"/>
      <c r="AA985" s="120"/>
      <c r="AB985" s="120"/>
      <c r="AC985" s="120"/>
      <c r="AD985" s="121"/>
      <c r="AE985" s="97"/>
      <c r="AF985" s="97"/>
      <c r="AG985" s="97"/>
      <c r="AH985" s="97"/>
      <c r="AI985" s="64" t="e">
        <f t="shared" si="146"/>
        <v>#N/A</v>
      </c>
      <c r="AJ985" s="64"/>
      <c r="AK985" s="97"/>
      <c r="AN985" s="207"/>
    </row>
    <row r="986" spans="1:234">
      <c r="B986">
        <v>950</v>
      </c>
      <c r="F986" s="111"/>
      <c r="G986" s="111"/>
      <c r="H986" s="145"/>
      <c r="I986" s="146"/>
      <c r="J986" s="120"/>
      <c r="K986" s="147"/>
      <c r="L986" s="139"/>
      <c r="M986" s="120"/>
      <c r="N986" s="133"/>
      <c r="O986" s="120"/>
      <c r="P986" s="120"/>
      <c r="Q986" s="120"/>
      <c r="R986" s="148"/>
      <c r="S986" s="120"/>
      <c r="T986" s="120"/>
      <c r="U986" s="120"/>
      <c r="V986" s="120"/>
      <c r="W986" s="111"/>
      <c r="X986" s="120"/>
      <c r="Y986" s="111"/>
      <c r="Z986" s="120"/>
      <c r="AA986" s="120"/>
      <c r="AB986" s="120"/>
      <c r="AC986" s="120"/>
      <c r="AD986" s="121"/>
      <c r="AE986" s="97"/>
      <c r="AF986" s="97"/>
      <c r="AG986" s="97"/>
      <c r="AH986" s="97"/>
      <c r="AI986" s="64" t="e">
        <f t="shared" si="146"/>
        <v>#N/A</v>
      </c>
      <c r="AJ986" s="64"/>
      <c r="AK986" s="97"/>
      <c r="AN986" s="207"/>
    </row>
    <row r="987" spans="1:234">
      <c r="F987" s="368"/>
      <c r="G987" s="111"/>
      <c r="H987" s="90"/>
      <c r="I987" s="91"/>
      <c r="J987" s="142"/>
      <c r="K987" s="92"/>
      <c r="L987" s="139"/>
      <c r="M987" s="64"/>
      <c r="N987" s="401"/>
      <c r="O987" s="142"/>
      <c r="P987" s="142"/>
      <c r="Q987" s="142"/>
      <c r="R987" s="95"/>
      <c r="S987" s="142"/>
      <c r="T987" s="142"/>
      <c r="U987" s="142"/>
      <c r="V987" s="142"/>
      <c r="W987" s="446"/>
      <c r="X987" s="111"/>
      <c r="Y987" s="71"/>
      <c r="Z987" s="111"/>
      <c r="AA987" s="111"/>
      <c r="AB987" s="111"/>
      <c r="AC987" s="111"/>
      <c r="AD987" s="111"/>
      <c r="AE987" s="97"/>
      <c r="AF987" s="97"/>
      <c r="AG987" s="97"/>
      <c r="AH987" s="97"/>
      <c r="AI987" s="64" t="e">
        <f t="shared" si="146"/>
        <v>#N/A</v>
      </c>
      <c r="AJ987" s="64"/>
      <c r="AK987" s="97"/>
      <c r="AN987" s="207"/>
    </row>
    <row r="988" spans="1:234" s="126" customFormat="1">
      <c r="A988"/>
      <c r="B988"/>
      <c r="C988"/>
      <c r="D988"/>
      <c r="E988"/>
      <c r="F988" s="111"/>
      <c r="G988" s="71"/>
      <c r="H988" s="15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71"/>
      <c r="X988" s="71"/>
      <c r="Y988" s="71"/>
      <c r="Z988" s="71"/>
      <c r="AA988" s="71"/>
      <c r="AB988" s="71"/>
      <c r="AC988" s="71"/>
      <c r="AD988" s="111"/>
      <c r="AE988" s="97"/>
      <c r="AF988" s="97"/>
      <c r="AG988" s="97"/>
      <c r="AH988" s="97"/>
      <c r="AI988" s="64" t="e">
        <f t="shared" si="146"/>
        <v>#N/A</v>
      </c>
      <c r="AJ988" s="64"/>
      <c r="AK988" s="97"/>
      <c r="AL988" s="207"/>
      <c r="AM988" s="207"/>
      <c r="AN988" s="207">
        <f t="shared" si="150"/>
        <v>0</v>
      </c>
      <c r="AO988" s="239"/>
      <c r="AP988" s="239"/>
      <c r="AQ988" s="239"/>
      <c r="AR988" s="239"/>
      <c r="AS988" s="239"/>
      <c r="AT988" s="239"/>
      <c r="AU988" s="239"/>
      <c r="AV988" s="239"/>
      <c r="AW988" s="239"/>
      <c r="AX988" s="239"/>
      <c r="AY988" s="239">
        <f t="shared" si="151"/>
        <v>0</v>
      </c>
      <c r="AZ988" s="71"/>
      <c r="BA988" s="121"/>
      <c r="BB988" s="121"/>
      <c r="BC988" s="121"/>
      <c r="BD988" s="121"/>
      <c r="BE988" s="121"/>
      <c r="BF988" s="121"/>
      <c r="BG988" s="121"/>
      <c r="BH988" s="121"/>
      <c r="BI988" s="121"/>
      <c r="BJ988" s="121"/>
      <c r="BK988" s="121"/>
      <c r="BL988" s="121"/>
      <c r="BM988" s="121"/>
      <c r="BN988" s="121"/>
      <c r="BO988" s="121"/>
      <c r="BP988" s="121"/>
      <c r="BQ988" s="121"/>
      <c r="BR988" s="121"/>
      <c r="BS988" s="121"/>
      <c r="BT988" s="121"/>
      <c r="BU988" s="121"/>
      <c r="BV988" s="121"/>
      <c r="BW988" s="121"/>
      <c r="BX988" s="121"/>
      <c r="BY988" s="121"/>
      <c r="BZ988" s="121"/>
      <c r="CA988" s="121"/>
      <c r="CB988" s="121"/>
      <c r="CC988" s="121"/>
      <c r="CD988" s="121"/>
      <c r="CE988" s="121"/>
      <c r="CF988" s="121"/>
      <c r="CG988" s="121"/>
      <c r="CH988" s="121"/>
      <c r="CI988" s="121"/>
      <c r="CJ988" s="121"/>
      <c r="CK988" s="121"/>
      <c r="CL988" s="121"/>
      <c r="CM988" s="121"/>
      <c r="CN988" s="121"/>
      <c r="CO988" s="121"/>
      <c r="CP988" s="121"/>
      <c r="CQ988" s="121"/>
      <c r="CR988" s="121"/>
      <c r="CS988" s="121"/>
      <c r="CT988" s="121"/>
      <c r="CU988" s="121"/>
      <c r="CV988" s="121"/>
      <c r="CW988" s="121"/>
      <c r="CX988" s="121"/>
      <c r="CY988" s="121"/>
      <c r="CZ988" s="121"/>
      <c r="DA988" s="121"/>
      <c r="DB988" s="121"/>
      <c r="DC988" s="121"/>
      <c r="DD988" s="121"/>
      <c r="DE988" s="121"/>
      <c r="DF988" s="121"/>
      <c r="DG988" s="121"/>
      <c r="DH988" s="121"/>
      <c r="DI988" s="121"/>
      <c r="DJ988" s="121"/>
      <c r="DK988" s="121"/>
      <c r="DL988" s="121"/>
      <c r="DM988" s="121"/>
      <c r="DN988" s="121"/>
      <c r="DO988" s="121"/>
      <c r="DP988" s="121"/>
      <c r="DQ988" s="121"/>
      <c r="DR988" s="121"/>
      <c r="DS988" s="121"/>
      <c r="DT988" s="121"/>
      <c r="DU988" s="121"/>
      <c r="DV988" s="121"/>
      <c r="DW988" s="121"/>
      <c r="DX988" s="121"/>
      <c r="DY988" s="121"/>
      <c r="DZ988" s="121"/>
      <c r="EA988" s="121"/>
      <c r="EB988" s="121"/>
      <c r="EC988" s="121"/>
      <c r="ED988" s="121"/>
      <c r="EE988" s="121"/>
      <c r="EF988" s="121"/>
      <c r="EG988" s="121"/>
      <c r="EH988" s="121"/>
      <c r="EI988" s="121"/>
      <c r="EJ988" s="121"/>
      <c r="EK988" s="121"/>
      <c r="EL988" s="121"/>
      <c r="EM988" s="121"/>
      <c r="EN988" s="121"/>
      <c r="EO988" s="121"/>
      <c r="EP988" s="121"/>
      <c r="EQ988" s="121"/>
      <c r="ER988" s="121"/>
      <c r="ES988" s="121"/>
      <c r="ET988" s="121"/>
      <c r="EU988" s="121"/>
      <c r="EV988" s="121"/>
      <c r="EW988" s="121"/>
      <c r="EX988" s="121"/>
      <c r="EY988" s="121"/>
      <c r="EZ988" s="121"/>
      <c r="FA988" s="121"/>
      <c r="FB988" s="121"/>
      <c r="FC988" s="121"/>
      <c r="FD988" s="121"/>
      <c r="FE988" s="121"/>
      <c r="FF988" s="121"/>
      <c r="FG988" s="121"/>
      <c r="FH988" s="121"/>
      <c r="FI988" s="121"/>
      <c r="FJ988" s="121"/>
      <c r="FK988" s="121"/>
      <c r="FL988" s="121"/>
      <c r="FM988" s="121"/>
      <c r="FN988" s="121"/>
      <c r="FO988" s="121"/>
      <c r="FP988" s="121"/>
      <c r="FQ988" s="121"/>
      <c r="FR988" s="121"/>
      <c r="FS988" s="121"/>
      <c r="FT988" s="121"/>
      <c r="FU988" s="121"/>
      <c r="FV988" s="121"/>
      <c r="FW988" s="121"/>
      <c r="FX988" s="121"/>
      <c r="FY988" s="121"/>
      <c r="FZ988" s="121"/>
      <c r="GA988" s="121"/>
      <c r="GB988" s="121"/>
      <c r="GC988" s="121"/>
      <c r="GD988" s="121"/>
      <c r="GE988" s="121"/>
      <c r="GF988" s="121"/>
      <c r="GG988" s="121"/>
      <c r="GH988" s="121"/>
      <c r="GI988" s="121"/>
      <c r="GJ988" s="121"/>
      <c r="GK988" s="121"/>
      <c r="GL988" s="121"/>
      <c r="GM988" s="121"/>
      <c r="GN988" s="121"/>
      <c r="GO988" s="121"/>
      <c r="GP988" s="121"/>
      <c r="GQ988" s="121"/>
      <c r="GR988" s="121"/>
      <c r="GS988" s="121"/>
      <c r="GT988" s="121"/>
      <c r="GU988" s="121"/>
      <c r="GV988" s="121"/>
      <c r="GW988" s="121"/>
      <c r="GX988" s="121"/>
      <c r="GY988" s="121"/>
      <c r="GZ988" s="121"/>
      <c r="HA988" s="121"/>
      <c r="HB988" s="121"/>
      <c r="HC988" s="121"/>
      <c r="HD988" s="121"/>
      <c r="HE988" s="121"/>
      <c r="HF988" s="121"/>
      <c r="HG988" s="121"/>
      <c r="HH988" s="121"/>
      <c r="HI988" s="121"/>
      <c r="HJ988" s="121"/>
      <c r="HK988" s="121"/>
      <c r="HL988" s="121"/>
      <c r="HM988" s="121"/>
      <c r="HN988" s="121"/>
      <c r="HO988" s="121"/>
      <c r="HP988" s="121"/>
      <c r="HQ988" s="121"/>
      <c r="HR988" s="121"/>
      <c r="HS988" s="121"/>
      <c r="HT988" s="121"/>
      <c r="HU988" s="121"/>
      <c r="HV988" s="121"/>
      <c r="HW988" s="121"/>
      <c r="HX988" s="121"/>
      <c r="HY988" s="121"/>
      <c r="HZ988" s="121"/>
    </row>
    <row r="989" spans="1:234">
      <c r="E989" s="121"/>
      <c r="F989" s="210" t="s">
        <v>3331</v>
      </c>
      <c r="G989" s="202">
        <f>COUNTIF('[1]MASTER DATA PDDK'!R860:R982,"1")</f>
        <v>34</v>
      </c>
      <c r="H989" s="202">
        <f>COUNTIF('[1]MASTER DATA PDDK'!H860:H982,"L")</f>
        <v>58</v>
      </c>
      <c r="I989" s="203" t="str">
        <f>IF(H989="L","LAKI LAKI",IF(H989="P","PEREMPUAN",""))</f>
        <v/>
      </c>
      <c r="J989" s="202">
        <f>COUNTIF('[1]MASTER DATA PDDK'!H860:H982,"P")</f>
        <v>62</v>
      </c>
      <c r="L989" s="204" t="s">
        <v>822</v>
      </c>
      <c r="M989" s="205">
        <f ca="1">COUNTIF(L864:L987,"&gt;17")</f>
        <v>92</v>
      </c>
      <c r="N989" s="363"/>
      <c r="O989" s="64" t="str">
        <f t="shared" ref="O989:O1052" si="152">IF(N989="1","ISLAM",IF(N989="2","KRISTEN",""))</f>
        <v/>
      </c>
      <c r="P989" s="64"/>
      <c r="Q989" s="202">
        <f>COUNTIF('[1]MASTER DATA PDDK'!Q860:Q982,"KEPALA KELUARGA")</f>
        <v>37</v>
      </c>
      <c r="R989" s="95"/>
      <c r="S989" s="64"/>
      <c r="T989" s="64"/>
      <c r="U989" s="64"/>
      <c r="V989" s="64"/>
      <c r="W989" s="111"/>
      <c r="X989" s="111"/>
      <c r="Y989" s="111"/>
      <c r="Z989" s="111"/>
      <c r="AA989" s="111"/>
      <c r="AB989" s="111"/>
      <c r="AC989" s="111"/>
      <c r="AD989" s="71"/>
      <c r="AE989" s="373"/>
      <c r="AF989" s="373"/>
      <c r="AG989" s="373"/>
      <c r="AH989" s="373"/>
      <c r="AI989" s="64" t="e">
        <f t="shared" si="146"/>
        <v>#N/A</v>
      </c>
      <c r="AJ989" s="64"/>
      <c r="AK989" s="373"/>
      <c r="AL989" s="207"/>
      <c r="AM989" s="207"/>
      <c r="AN989" s="207"/>
      <c r="AO989" s="239"/>
      <c r="AP989" s="239"/>
      <c r="AQ989" s="239"/>
      <c r="AR989" s="239"/>
      <c r="AS989" s="239"/>
      <c r="AT989" s="239"/>
      <c r="AU989" s="239"/>
      <c r="AV989" s="239"/>
      <c r="AW989" s="239"/>
      <c r="AX989" s="239"/>
      <c r="BA989" s="121"/>
    </row>
    <row r="990" spans="1:234">
      <c r="A990" s="121"/>
      <c r="B990" s="121"/>
      <c r="E990" s="216"/>
      <c r="F990" s="208"/>
      <c r="G990" s="208"/>
      <c r="H990" s="403"/>
      <c r="I990" s="388" t="str">
        <f>IF(H990="L","LAKI LAKI",IF(H990="P","PEREMPUAN",""))</f>
        <v/>
      </c>
      <c r="J990" s="208">
        <f>H989+J989</f>
        <v>120</v>
      </c>
      <c r="K990" s="92"/>
      <c r="L990" s="139"/>
      <c r="M990" s="120"/>
      <c r="N990" s="447"/>
      <c r="O990" s="120" t="str">
        <f t="shared" si="152"/>
        <v/>
      </c>
      <c r="P990" s="120"/>
      <c r="Q990" s="120"/>
      <c r="R990" s="148"/>
      <c r="S990" s="120"/>
      <c r="T990" s="120"/>
      <c r="U990" s="120"/>
      <c r="V990" s="120"/>
      <c r="W990" s="111"/>
      <c r="X990" s="111"/>
      <c r="Y990" s="111"/>
      <c r="Z990" s="111"/>
      <c r="AA990" s="111"/>
      <c r="AB990" s="111"/>
      <c r="AC990" s="111"/>
      <c r="AD990" s="71"/>
      <c r="AE990" s="373"/>
      <c r="AF990" s="373"/>
      <c r="AG990" s="373"/>
      <c r="AH990" s="373"/>
      <c r="AI990" s="64" t="e">
        <f t="shared" si="146"/>
        <v>#N/A</v>
      </c>
      <c r="AJ990" s="64"/>
      <c r="AK990" s="373"/>
      <c r="AN990" s="124"/>
    </row>
    <row r="991" spans="1:234">
      <c r="E991" s="216"/>
      <c r="F991" s="213"/>
      <c r="G991" s="213"/>
      <c r="H991" s="403"/>
      <c r="I991" s="86"/>
      <c r="J991" s="213"/>
      <c r="K991" s="92"/>
      <c r="L991" s="139"/>
      <c r="M991" s="120"/>
      <c r="N991" s="447"/>
      <c r="O991" s="120"/>
      <c r="P991" s="120"/>
      <c r="Q991" s="120"/>
      <c r="R991" s="148"/>
      <c r="S991" s="120"/>
      <c r="T991" s="120"/>
      <c r="U991" s="120"/>
      <c r="V991" s="120"/>
      <c r="W991" s="111"/>
      <c r="X991" s="111"/>
      <c r="Y991" s="111"/>
      <c r="Z991" s="111"/>
      <c r="AA991" s="111"/>
      <c r="AB991" s="111"/>
      <c r="AC991" s="111"/>
      <c r="AD991" s="71"/>
      <c r="AE991" s="373"/>
      <c r="AF991" s="373"/>
      <c r="AG991" s="373"/>
      <c r="AH991" s="373"/>
      <c r="AI991" s="64" t="e">
        <f t="shared" si="146"/>
        <v>#N/A</v>
      </c>
      <c r="AJ991" s="64"/>
      <c r="AK991" s="373"/>
      <c r="AN991" s="124"/>
    </row>
    <row r="992" spans="1:234">
      <c r="C992">
        <v>1</v>
      </c>
      <c r="D992">
        <v>1</v>
      </c>
      <c r="E992" s="219">
        <v>1</v>
      </c>
      <c r="F992" s="224" t="s">
        <v>3332</v>
      </c>
      <c r="G992" s="219" t="s">
        <v>2858</v>
      </c>
      <c r="H992" s="220" t="s">
        <v>23</v>
      </c>
      <c r="I992" s="221" t="str">
        <f t="shared" ref="I992:I1055" si="153">IF(H992="L","LAKI LAKI",IF(H992="P","PEREMPUAN",""))</f>
        <v>LAKI LAKI</v>
      </c>
      <c r="J992" s="219" t="s">
        <v>524</v>
      </c>
      <c r="K992" s="222">
        <v>17897</v>
      </c>
      <c r="L992" s="448">
        <f t="shared" ref="L992:L1037" ca="1" si="154">DATEDIF(K992,TODAY(),"Y")</f>
        <v>71</v>
      </c>
      <c r="M992" s="219" t="s">
        <v>253</v>
      </c>
      <c r="N992" s="224" t="s">
        <v>220</v>
      </c>
      <c r="O992" s="219" t="str">
        <f t="shared" si="152"/>
        <v>ISLAM</v>
      </c>
      <c r="P992" s="219" t="s">
        <v>221</v>
      </c>
      <c r="Q992" s="219" t="s">
        <v>222</v>
      </c>
      <c r="R992" s="225">
        <v>1</v>
      </c>
      <c r="S992" s="219" t="s">
        <v>256</v>
      </c>
      <c r="T992" s="219" t="s">
        <v>283</v>
      </c>
      <c r="U992" s="219" t="s">
        <v>516</v>
      </c>
      <c r="V992" s="219" t="s">
        <v>1492</v>
      </c>
      <c r="W992" s="449" t="s">
        <v>3333</v>
      </c>
      <c r="X992" s="228" t="s">
        <v>2858</v>
      </c>
      <c r="Y992" s="228" t="s">
        <v>3334</v>
      </c>
      <c r="Z992" s="228" t="s">
        <v>22</v>
      </c>
      <c r="AA992" s="228" t="s">
        <v>229</v>
      </c>
      <c r="AB992" s="228" t="s">
        <v>230</v>
      </c>
      <c r="AC992" s="228" t="s">
        <v>231</v>
      </c>
      <c r="AD992" s="234" t="str">
        <f t="shared" ref="AD992:AD1055" si="155">IF(H992="L","INDONESIA",IF(H992="P","INDONESIA",""))</f>
        <v>INDONESIA</v>
      </c>
      <c r="AE992" s="450" t="s">
        <v>3335</v>
      </c>
      <c r="AF992" s="450" t="s">
        <v>233</v>
      </c>
      <c r="AG992" s="228" t="s">
        <v>524</v>
      </c>
      <c r="AH992" s="228"/>
      <c r="AI992" s="64" t="e">
        <f t="shared" si="146"/>
        <v>#N/A</v>
      </c>
      <c r="AJ992" s="64"/>
      <c r="AK992" s="228"/>
      <c r="AN992" s="124"/>
    </row>
    <row r="993" spans="1:53">
      <c r="C993">
        <v>2</v>
      </c>
      <c r="E993" s="64">
        <v>2</v>
      </c>
      <c r="F993" s="88" t="s">
        <v>3336</v>
      </c>
      <c r="G993" s="89" t="s">
        <v>3337</v>
      </c>
      <c r="H993" s="90" t="s">
        <v>16</v>
      </c>
      <c r="I993" s="91" t="str">
        <f t="shared" si="153"/>
        <v>PEREMPUAN</v>
      </c>
      <c r="J993" s="64" t="s">
        <v>524</v>
      </c>
      <c r="K993" s="92">
        <v>20285</v>
      </c>
      <c r="L993" s="93">
        <f t="shared" ca="1" si="154"/>
        <v>64</v>
      </c>
      <c r="M993" s="64" t="s">
        <v>253</v>
      </c>
      <c r="N993" s="94" t="s">
        <v>220</v>
      </c>
      <c r="O993" s="64" t="str">
        <f t="shared" si="152"/>
        <v>ISLAM</v>
      </c>
      <c r="P993" s="64" t="s">
        <v>221</v>
      </c>
      <c r="Q993" s="64" t="s">
        <v>245</v>
      </c>
      <c r="R993" s="95">
        <v>3</v>
      </c>
      <c r="S993" s="64" t="s">
        <v>256</v>
      </c>
      <c r="T993" s="64" t="s">
        <v>246</v>
      </c>
      <c r="U993" s="64" t="s">
        <v>3338</v>
      </c>
      <c r="V993" s="64" t="s">
        <v>3339</v>
      </c>
      <c r="W993" s="451" t="s">
        <v>3333</v>
      </c>
      <c r="X993" s="64" t="s">
        <v>3340</v>
      </c>
      <c r="Y993" s="435" t="s">
        <v>3334</v>
      </c>
      <c r="Z993" s="64" t="s">
        <v>22</v>
      </c>
      <c r="AA993" s="64" t="s">
        <v>229</v>
      </c>
      <c r="AB993" s="64" t="s">
        <v>230</v>
      </c>
      <c r="AC993" s="64" t="s">
        <v>231</v>
      </c>
      <c r="AD993" t="str">
        <f t="shared" si="155"/>
        <v>INDONESIA</v>
      </c>
      <c r="AE993" s="122" t="s">
        <v>3335</v>
      </c>
      <c r="AF993" s="97" t="s">
        <v>233</v>
      </c>
      <c r="AG993" s="64" t="s">
        <v>524</v>
      </c>
      <c r="AH993" s="64"/>
      <c r="AI993" s="64">
        <f t="shared" si="146"/>
        <v>2</v>
      </c>
      <c r="AJ993" s="64"/>
      <c r="AK993" s="64"/>
      <c r="AL993" s="207"/>
      <c r="AM993" s="207"/>
      <c r="AN993" s="124"/>
      <c r="AO993" s="239"/>
      <c r="AP993" s="239"/>
      <c r="AQ993" s="239"/>
      <c r="AR993" s="239"/>
      <c r="AS993" s="239"/>
      <c r="AT993" s="239"/>
      <c r="AU993" s="239"/>
      <c r="AV993" s="239"/>
      <c r="AW993" s="239"/>
      <c r="AX993" s="239"/>
      <c r="BA993" s="121"/>
    </row>
    <row r="994" spans="1:53">
      <c r="B994">
        <v>951</v>
      </c>
      <c r="C994">
        <v>3</v>
      </c>
      <c r="D994">
        <v>2</v>
      </c>
      <c r="E994" s="99">
        <v>1</v>
      </c>
      <c r="F994" s="100" t="s">
        <v>3341</v>
      </c>
      <c r="G994" s="101" t="s">
        <v>3342</v>
      </c>
      <c r="H994" s="102" t="s">
        <v>23</v>
      </c>
      <c r="I994" s="103" t="str">
        <f t="shared" si="153"/>
        <v>LAKI LAKI</v>
      </c>
      <c r="J994" s="104" t="s">
        <v>524</v>
      </c>
      <c r="K994" s="105">
        <v>27329</v>
      </c>
      <c r="L994" s="106">
        <f t="shared" ca="1" si="154"/>
        <v>45</v>
      </c>
      <c r="M994" s="104" t="s">
        <v>253</v>
      </c>
      <c r="N994" s="107" t="s">
        <v>220</v>
      </c>
      <c r="O994" s="104" t="str">
        <f t="shared" si="152"/>
        <v>ISLAM</v>
      </c>
      <c r="P994" s="104" t="s">
        <v>221</v>
      </c>
      <c r="Q994" s="104" t="s">
        <v>222</v>
      </c>
      <c r="R994" s="108">
        <v>1</v>
      </c>
      <c r="S994" s="104" t="s">
        <v>223</v>
      </c>
      <c r="T994" s="104" t="s">
        <v>283</v>
      </c>
      <c r="U994" s="104" t="s">
        <v>3337</v>
      </c>
      <c r="V994" s="104" t="s">
        <v>3343</v>
      </c>
      <c r="W994" s="109" t="s">
        <v>3344</v>
      </c>
      <c r="X994" s="104" t="s">
        <v>3342</v>
      </c>
      <c r="Y994" s="436" t="s">
        <v>3334</v>
      </c>
      <c r="Z994" s="104" t="s">
        <v>22</v>
      </c>
      <c r="AA994" s="104" t="s">
        <v>229</v>
      </c>
      <c r="AB994" s="104" t="s">
        <v>230</v>
      </c>
      <c r="AC994" s="104" t="s">
        <v>231</v>
      </c>
      <c r="AD994" s="99" t="str">
        <f t="shared" si="155"/>
        <v>INDONESIA</v>
      </c>
      <c r="AE994" s="122" t="s">
        <v>3335</v>
      </c>
      <c r="AF994" s="110" t="s">
        <v>233</v>
      </c>
      <c r="AG994" s="111" t="s">
        <v>524</v>
      </c>
      <c r="AH994" s="111"/>
      <c r="AI994" s="64" t="e">
        <f t="shared" si="146"/>
        <v>#N/A</v>
      </c>
      <c r="AJ994" s="64"/>
      <c r="AK994" s="111"/>
      <c r="AN994" s="124">
        <f t="shared" ref="AN994:AN1010" si="156">AL994-AM994</f>
        <v>0</v>
      </c>
      <c r="AY994" s="70">
        <f t="shared" ref="AY994:AY1000" si="157">SUM(AV994:AX994)</f>
        <v>0</v>
      </c>
    </row>
    <row r="995" spans="1:53">
      <c r="B995">
        <v>952</v>
      </c>
      <c r="C995">
        <v>4</v>
      </c>
      <c r="E995" s="121">
        <v>2</v>
      </c>
      <c r="F995" s="186" t="s">
        <v>3345</v>
      </c>
      <c r="G995" s="144" t="s">
        <v>3346</v>
      </c>
      <c r="H995" s="145" t="s">
        <v>16</v>
      </c>
      <c r="I995" s="146" t="str">
        <f t="shared" si="153"/>
        <v>PEREMPUAN</v>
      </c>
      <c r="J995" s="120" t="s">
        <v>524</v>
      </c>
      <c r="K995" s="147">
        <v>29774</v>
      </c>
      <c r="L995" s="139">
        <f t="shared" ca="1" si="154"/>
        <v>38</v>
      </c>
      <c r="M995" s="120"/>
      <c r="N995" s="187" t="s">
        <v>220</v>
      </c>
      <c r="O995" s="120" t="str">
        <f t="shared" si="152"/>
        <v>ISLAM</v>
      </c>
      <c r="P995" s="120" t="s">
        <v>221</v>
      </c>
      <c r="Q995" s="120" t="s">
        <v>245</v>
      </c>
      <c r="R995" s="148">
        <v>3</v>
      </c>
      <c r="S995" s="120" t="s">
        <v>289</v>
      </c>
      <c r="T995" s="120" t="s">
        <v>246</v>
      </c>
      <c r="U995" s="120" t="s">
        <v>3347</v>
      </c>
      <c r="V995" s="120" t="s">
        <v>3348</v>
      </c>
      <c r="W995" s="149" t="s">
        <v>3344</v>
      </c>
      <c r="X995" s="120" t="s">
        <v>3342</v>
      </c>
      <c r="Y995" s="436" t="s">
        <v>3334</v>
      </c>
      <c r="Z995" s="120" t="s">
        <v>22</v>
      </c>
      <c r="AA995" s="120" t="s">
        <v>229</v>
      </c>
      <c r="AB995" s="120" t="s">
        <v>230</v>
      </c>
      <c r="AC995" s="120" t="s">
        <v>231</v>
      </c>
      <c r="AD995" s="121" t="str">
        <f t="shared" si="155"/>
        <v>INDONESIA</v>
      </c>
      <c r="AE995" s="122" t="s">
        <v>3335</v>
      </c>
      <c r="AF995" s="122" t="s">
        <v>233</v>
      </c>
      <c r="AG995" s="142" t="s">
        <v>524</v>
      </c>
      <c r="AH995" s="142"/>
      <c r="AI995" s="64">
        <f t="shared" si="146"/>
        <v>2</v>
      </c>
      <c r="AJ995" s="64"/>
      <c r="AK995" s="142"/>
      <c r="AL995" s="207"/>
      <c r="AM995" s="207"/>
      <c r="AN995" s="124">
        <f t="shared" si="156"/>
        <v>0</v>
      </c>
      <c r="AO995" s="239"/>
      <c r="AP995" s="239"/>
      <c r="AQ995" s="239"/>
      <c r="AR995" s="239"/>
      <c r="AS995" s="239"/>
      <c r="AT995" s="239"/>
      <c r="AU995" s="239"/>
      <c r="AV995" s="239"/>
      <c r="AW995" s="239"/>
      <c r="AX995" s="239"/>
      <c r="AY995" s="70">
        <f t="shared" si="157"/>
        <v>0</v>
      </c>
      <c r="BA995" s="121"/>
    </row>
    <row r="996" spans="1:53" s="226" customFormat="1">
      <c r="A996"/>
      <c r="B996">
        <v>953</v>
      </c>
      <c r="C996">
        <v>5</v>
      </c>
      <c r="D996"/>
      <c r="E996">
        <v>3</v>
      </c>
      <c r="F996" s="160" t="s">
        <v>3349</v>
      </c>
      <c r="G996" s="89" t="s">
        <v>3350</v>
      </c>
      <c r="H996" s="90" t="s">
        <v>23</v>
      </c>
      <c r="I996" s="91" t="str">
        <f t="shared" si="153"/>
        <v>LAKI LAKI</v>
      </c>
      <c r="J996" s="64" t="s">
        <v>524</v>
      </c>
      <c r="K996" s="92">
        <v>36544</v>
      </c>
      <c r="L996" s="93">
        <f t="shared" ca="1" si="154"/>
        <v>20</v>
      </c>
      <c r="M996" s="64"/>
      <c r="N996" s="246" t="s">
        <v>220</v>
      </c>
      <c r="O996" s="64" t="str">
        <f t="shared" si="152"/>
        <v>ISLAM</v>
      </c>
      <c r="P996" s="64" t="s">
        <v>254</v>
      </c>
      <c r="Q996" s="64" t="s">
        <v>255</v>
      </c>
      <c r="R996" s="95">
        <v>4</v>
      </c>
      <c r="S996" s="64" t="s">
        <v>289</v>
      </c>
      <c r="T996" s="64" t="s">
        <v>266</v>
      </c>
      <c r="U996" s="64" t="s">
        <v>3346</v>
      </c>
      <c r="V996" s="64" t="s">
        <v>3342</v>
      </c>
      <c r="W996" s="96" t="s">
        <v>3344</v>
      </c>
      <c r="X996" s="64" t="s">
        <v>3342</v>
      </c>
      <c r="Y996" s="436" t="s">
        <v>3334</v>
      </c>
      <c r="Z996" s="64" t="s">
        <v>22</v>
      </c>
      <c r="AA996" s="64" t="s">
        <v>229</v>
      </c>
      <c r="AB996" s="64" t="s">
        <v>230</v>
      </c>
      <c r="AC996" s="64" t="s">
        <v>231</v>
      </c>
      <c r="AD996" t="str">
        <f t="shared" si="155"/>
        <v>INDONESIA</v>
      </c>
      <c r="AE996" s="122" t="s">
        <v>3335</v>
      </c>
      <c r="AF996" s="122" t="s">
        <v>233</v>
      </c>
      <c r="AG996" s="120" t="s">
        <v>524</v>
      </c>
      <c r="AH996" s="120"/>
      <c r="AI996" s="64">
        <f t="shared" si="146"/>
        <v>3</v>
      </c>
      <c r="AJ996" s="64"/>
      <c r="AK996" s="104"/>
      <c r="AL996" s="230"/>
      <c r="AM996" s="230"/>
      <c r="AN996" s="230">
        <f t="shared" si="156"/>
        <v>0</v>
      </c>
      <c r="AO996" s="232"/>
      <c r="AP996" s="232"/>
      <c r="AQ996" s="232"/>
      <c r="AR996" s="232"/>
      <c r="AS996" s="232"/>
      <c r="AT996" s="232"/>
      <c r="AU996" s="232"/>
      <c r="AV996" s="232"/>
      <c r="AW996" s="232"/>
      <c r="AX996" s="232"/>
      <c r="AY996" s="233">
        <f t="shared" si="157"/>
        <v>0</v>
      </c>
      <c r="AZ996" s="234"/>
    </row>
    <row r="997" spans="1:53">
      <c r="B997">
        <v>954</v>
      </c>
      <c r="C997">
        <v>6</v>
      </c>
      <c r="E997" s="121">
        <v>4</v>
      </c>
      <c r="F997" s="157" t="s">
        <v>3351</v>
      </c>
      <c r="G997" s="144" t="s">
        <v>3352</v>
      </c>
      <c r="H997" s="145" t="s">
        <v>16</v>
      </c>
      <c r="I997" s="146" t="str">
        <f t="shared" si="153"/>
        <v>PEREMPUAN</v>
      </c>
      <c r="J997" s="120" t="s">
        <v>524</v>
      </c>
      <c r="K997" s="147">
        <v>41400</v>
      </c>
      <c r="L997" s="139">
        <f t="shared" ca="1" si="154"/>
        <v>6</v>
      </c>
      <c r="M997" s="120"/>
      <c r="N997" s="187" t="s">
        <v>220</v>
      </c>
      <c r="O997" s="120" t="str">
        <f t="shared" si="152"/>
        <v>ISLAM</v>
      </c>
      <c r="P997" s="120" t="s">
        <v>254</v>
      </c>
      <c r="Q997" s="120" t="s">
        <v>255</v>
      </c>
      <c r="R997" s="148">
        <v>4</v>
      </c>
      <c r="S997" s="120" t="s">
        <v>265</v>
      </c>
      <c r="T997" s="120" t="s">
        <v>270</v>
      </c>
      <c r="U997" s="120" t="s">
        <v>3346</v>
      </c>
      <c r="V997" s="120" t="s">
        <v>3342</v>
      </c>
      <c r="W997" s="149" t="s">
        <v>3344</v>
      </c>
      <c r="X997" s="120" t="s">
        <v>3342</v>
      </c>
      <c r="Y997" s="436" t="s">
        <v>3334</v>
      </c>
      <c r="Z997" s="120" t="s">
        <v>22</v>
      </c>
      <c r="AA997" s="120" t="s">
        <v>229</v>
      </c>
      <c r="AB997" s="120" t="s">
        <v>230</v>
      </c>
      <c r="AC997" s="120" t="s">
        <v>231</v>
      </c>
      <c r="AD997" s="121" t="str">
        <f t="shared" si="155"/>
        <v>INDONESIA</v>
      </c>
      <c r="AE997" s="122" t="s">
        <v>3335</v>
      </c>
      <c r="AF997" s="122" t="s">
        <v>233</v>
      </c>
      <c r="AG997" s="142" t="s">
        <v>524</v>
      </c>
      <c r="AH997" s="142"/>
      <c r="AI997" s="64">
        <f t="shared" si="146"/>
        <v>3</v>
      </c>
      <c r="AJ997" s="64"/>
      <c r="AK997" s="142"/>
      <c r="AN997" s="124">
        <f t="shared" si="156"/>
        <v>0</v>
      </c>
      <c r="AY997" s="70">
        <f t="shared" si="157"/>
        <v>0</v>
      </c>
    </row>
    <row r="998" spans="1:53" s="99" customFormat="1">
      <c r="A998" s="234"/>
      <c r="B998">
        <v>955</v>
      </c>
      <c r="C998">
        <v>7</v>
      </c>
      <c r="D998"/>
      <c r="E998">
        <v>5</v>
      </c>
      <c r="F998" s="250" t="s">
        <v>3353</v>
      </c>
      <c r="G998" s="89" t="s">
        <v>3348</v>
      </c>
      <c r="H998" s="90" t="s">
        <v>23</v>
      </c>
      <c r="I998" s="91" t="str">
        <f t="shared" si="153"/>
        <v>LAKI LAKI</v>
      </c>
      <c r="J998" s="64" t="s">
        <v>524</v>
      </c>
      <c r="K998" s="92">
        <v>19064</v>
      </c>
      <c r="L998" s="93">
        <f t="shared" ca="1" si="154"/>
        <v>68</v>
      </c>
      <c r="M998" s="64"/>
      <c r="N998" s="246" t="s">
        <v>220</v>
      </c>
      <c r="O998" s="64" t="str">
        <f t="shared" si="152"/>
        <v>ISLAM</v>
      </c>
      <c r="P998" s="64" t="s">
        <v>221</v>
      </c>
      <c r="Q998" s="64" t="s">
        <v>1261</v>
      </c>
      <c r="R998" s="95">
        <v>7</v>
      </c>
      <c r="S998" s="64" t="s">
        <v>256</v>
      </c>
      <c r="T998" s="64" t="s">
        <v>283</v>
      </c>
      <c r="U998" s="64" t="s">
        <v>3354</v>
      </c>
      <c r="V998" s="64" t="s">
        <v>3355</v>
      </c>
      <c r="W998" s="96" t="s">
        <v>3344</v>
      </c>
      <c r="X998" s="64" t="s">
        <v>3342</v>
      </c>
      <c r="Y998" s="436" t="s">
        <v>3334</v>
      </c>
      <c r="Z998" s="64" t="s">
        <v>22</v>
      </c>
      <c r="AA998" s="64" t="s">
        <v>229</v>
      </c>
      <c r="AB998" s="64" t="s">
        <v>230</v>
      </c>
      <c r="AC998" s="64" t="s">
        <v>231</v>
      </c>
      <c r="AD998" t="str">
        <f t="shared" si="155"/>
        <v>INDONESIA</v>
      </c>
      <c r="AE998" s="122" t="s">
        <v>3335</v>
      </c>
      <c r="AF998" s="97" t="s">
        <v>233</v>
      </c>
      <c r="AG998" s="142" t="s">
        <v>524</v>
      </c>
      <c r="AH998" s="142"/>
      <c r="AI998" s="64" t="e">
        <f t="shared" si="146"/>
        <v>#N/A</v>
      </c>
      <c r="AJ998" s="64"/>
      <c r="AK998" s="142"/>
      <c r="AL998" s="124"/>
      <c r="AM998" s="124"/>
      <c r="AN998" s="124">
        <f t="shared" si="156"/>
        <v>0</v>
      </c>
      <c r="AO998" s="125"/>
      <c r="AP998" s="125"/>
      <c r="AQ998" s="125"/>
      <c r="AR998" s="125"/>
      <c r="AS998" s="125"/>
      <c r="AT998" s="125"/>
      <c r="AU998" s="125"/>
      <c r="AV998" s="125"/>
      <c r="AW998" s="125"/>
      <c r="AX998" s="125"/>
      <c r="AY998" s="70">
        <f t="shared" si="157"/>
        <v>0</v>
      </c>
      <c r="AZ998" s="71"/>
    </row>
    <row r="999" spans="1:53">
      <c r="B999">
        <v>956</v>
      </c>
      <c r="C999">
        <v>8</v>
      </c>
      <c r="D999">
        <v>3</v>
      </c>
      <c r="E999" s="99">
        <v>1</v>
      </c>
      <c r="F999" s="143" t="s">
        <v>3356</v>
      </c>
      <c r="G999" s="101" t="s">
        <v>3357</v>
      </c>
      <c r="H999" s="102" t="s">
        <v>23</v>
      </c>
      <c r="I999" s="103" t="str">
        <f t="shared" si="153"/>
        <v>LAKI LAKI</v>
      </c>
      <c r="J999" s="104" t="s">
        <v>524</v>
      </c>
      <c r="K999" s="105">
        <v>18094</v>
      </c>
      <c r="L999" s="106">
        <f t="shared" ca="1" si="154"/>
        <v>70</v>
      </c>
      <c r="M999" s="104" t="s">
        <v>253</v>
      </c>
      <c r="N999" s="107" t="s">
        <v>220</v>
      </c>
      <c r="O999" s="104" t="str">
        <f t="shared" si="152"/>
        <v>ISLAM</v>
      </c>
      <c r="P999" s="104" t="s">
        <v>221</v>
      </c>
      <c r="Q999" s="104" t="s">
        <v>222</v>
      </c>
      <c r="R999" s="108">
        <v>1</v>
      </c>
      <c r="S999" s="104" t="s">
        <v>256</v>
      </c>
      <c r="T999" s="104" t="s">
        <v>283</v>
      </c>
      <c r="U999" s="104" t="s">
        <v>3358</v>
      </c>
      <c r="V999" s="104" t="s">
        <v>3359</v>
      </c>
      <c r="W999" s="109" t="s">
        <v>3360</v>
      </c>
      <c r="X999" s="104" t="s">
        <v>3357</v>
      </c>
      <c r="Y999" s="436" t="s">
        <v>3334</v>
      </c>
      <c r="Z999" s="104" t="s">
        <v>22</v>
      </c>
      <c r="AA999" s="104" t="s">
        <v>229</v>
      </c>
      <c r="AB999" s="104" t="s">
        <v>230</v>
      </c>
      <c r="AC999" s="104" t="s">
        <v>231</v>
      </c>
      <c r="AD999" s="99" t="str">
        <f t="shared" si="155"/>
        <v>INDONESIA</v>
      </c>
      <c r="AE999" s="122" t="s">
        <v>3335</v>
      </c>
      <c r="AF999" s="122" t="s">
        <v>233</v>
      </c>
      <c r="AG999" s="142" t="s">
        <v>524</v>
      </c>
      <c r="AH999" s="142"/>
      <c r="AI999" s="64" t="e">
        <f t="shared" si="146"/>
        <v>#N/A</v>
      </c>
      <c r="AJ999" s="64"/>
      <c r="AK999" s="142"/>
      <c r="AL999" s="207"/>
      <c r="AM999" s="207"/>
      <c r="AN999" s="124">
        <f t="shared" si="156"/>
        <v>0</v>
      </c>
      <c r="AO999" s="239"/>
      <c r="AP999" s="239"/>
      <c r="AQ999" s="239"/>
      <c r="AR999" s="239"/>
      <c r="AS999" s="239"/>
      <c r="AT999" s="239"/>
      <c r="AU999" s="239"/>
      <c r="AV999" s="239"/>
      <c r="AW999" s="239"/>
      <c r="AX999" s="239"/>
      <c r="AY999" s="70">
        <f t="shared" si="157"/>
        <v>0</v>
      </c>
      <c r="BA999" s="121"/>
    </row>
    <row r="1000" spans="1:53">
      <c r="A1000" s="121"/>
      <c r="B1000">
        <v>957</v>
      </c>
      <c r="C1000">
        <v>9</v>
      </c>
      <c r="E1000" s="121">
        <v>2</v>
      </c>
      <c r="F1000" s="143" t="s">
        <v>3361</v>
      </c>
      <c r="G1000" s="144" t="s">
        <v>3362</v>
      </c>
      <c r="H1000" s="145" t="s">
        <v>16</v>
      </c>
      <c r="I1000" s="146" t="str">
        <f t="shared" si="153"/>
        <v>PEREMPUAN</v>
      </c>
      <c r="J1000" s="120" t="s">
        <v>524</v>
      </c>
      <c r="K1000" s="147">
        <v>21746</v>
      </c>
      <c r="L1000" s="93">
        <f t="shared" ca="1" si="154"/>
        <v>60</v>
      </c>
      <c r="M1000" s="120" t="s">
        <v>253</v>
      </c>
      <c r="N1000" s="133" t="s">
        <v>220</v>
      </c>
      <c r="O1000" s="120" t="str">
        <f t="shared" si="152"/>
        <v>ISLAM</v>
      </c>
      <c r="P1000" s="120" t="s">
        <v>221</v>
      </c>
      <c r="Q1000" s="120" t="s">
        <v>245</v>
      </c>
      <c r="R1000" s="148">
        <v>3</v>
      </c>
      <c r="S1000" s="120" t="s">
        <v>256</v>
      </c>
      <c r="T1000" s="120" t="s">
        <v>246</v>
      </c>
      <c r="U1000" s="120" t="s">
        <v>3363</v>
      </c>
      <c r="V1000" s="120" t="s">
        <v>3364</v>
      </c>
      <c r="W1000" s="149" t="s">
        <v>3360</v>
      </c>
      <c r="X1000" s="120" t="s">
        <v>3357</v>
      </c>
      <c r="Y1000" s="436" t="s">
        <v>3334</v>
      </c>
      <c r="Z1000" s="120" t="s">
        <v>22</v>
      </c>
      <c r="AA1000" s="120" t="s">
        <v>229</v>
      </c>
      <c r="AB1000" s="120" t="s">
        <v>230</v>
      </c>
      <c r="AC1000" s="120" t="s">
        <v>231</v>
      </c>
      <c r="AD1000" s="121" t="str">
        <f t="shared" si="155"/>
        <v>INDONESIA</v>
      </c>
      <c r="AE1000" s="122" t="s">
        <v>3335</v>
      </c>
      <c r="AF1000" s="122" t="s">
        <v>233</v>
      </c>
      <c r="AG1000" s="142" t="s">
        <v>524</v>
      </c>
      <c r="AH1000" s="142"/>
      <c r="AI1000" s="64">
        <f t="shared" si="146"/>
        <v>2</v>
      </c>
      <c r="AJ1000" s="64"/>
      <c r="AK1000" s="142"/>
      <c r="AN1000" s="124">
        <f t="shared" si="156"/>
        <v>0</v>
      </c>
      <c r="AY1000" s="70">
        <f t="shared" si="157"/>
        <v>0</v>
      </c>
    </row>
    <row r="1001" spans="1:53" ht="13.5" customHeight="1">
      <c r="B1001">
        <v>959</v>
      </c>
      <c r="C1001">
        <v>10</v>
      </c>
      <c r="D1001">
        <v>4</v>
      </c>
      <c r="E1001" s="99">
        <v>1</v>
      </c>
      <c r="F1001" s="100" t="s">
        <v>3365</v>
      </c>
      <c r="G1001" s="101" t="s">
        <v>3366</v>
      </c>
      <c r="H1001" s="102" t="s">
        <v>23</v>
      </c>
      <c r="I1001" s="103" t="str">
        <f t="shared" si="153"/>
        <v>LAKI LAKI</v>
      </c>
      <c r="J1001" s="104" t="s">
        <v>22</v>
      </c>
      <c r="K1001" s="105">
        <v>27130</v>
      </c>
      <c r="L1001" s="106">
        <f t="shared" ca="1" si="154"/>
        <v>45</v>
      </c>
      <c r="M1001" s="104" t="s">
        <v>253</v>
      </c>
      <c r="N1001" s="107" t="s">
        <v>220</v>
      </c>
      <c r="O1001" s="104" t="str">
        <f t="shared" si="152"/>
        <v>ISLAM</v>
      </c>
      <c r="P1001" s="104" t="s">
        <v>221</v>
      </c>
      <c r="Q1001" s="104" t="s">
        <v>222</v>
      </c>
      <c r="R1001" s="108">
        <v>1</v>
      </c>
      <c r="S1001" s="104" t="s">
        <v>289</v>
      </c>
      <c r="T1001" s="104" t="s">
        <v>283</v>
      </c>
      <c r="U1001" s="104" t="s">
        <v>1220</v>
      </c>
      <c r="V1001" s="104" t="s">
        <v>2375</v>
      </c>
      <c r="W1001" s="109" t="s">
        <v>3367</v>
      </c>
      <c r="X1001" s="104" t="s">
        <v>112</v>
      </c>
      <c r="Y1001" s="436" t="s">
        <v>3334</v>
      </c>
      <c r="Z1001" s="104" t="s">
        <v>22</v>
      </c>
      <c r="AA1001" s="104" t="s">
        <v>229</v>
      </c>
      <c r="AB1001" s="104" t="s">
        <v>230</v>
      </c>
      <c r="AC1001" s="104" t="s">
        <v>231</v>
      </c>
      <c r="AD1001" s="99" t="str">
        <f t="shared" si="155"/>
        <v>INDONESIA</v>
      </c>
      <c r="AE1001" s="122" t="s">
        <v>3335</v>
      </c>
      <c r="AF1001" s="110" t="s">
        <v>233</v>
      </c>
      <c r="AG1001" s="142" t="s">
        <v>524</v>
      </c>
      <c r="AH1001" s="142"/>
      <c r="AI1001" s="64" t="e">
        <f t="shared" si="146"/>
        <v>#N/A</v>
      </c>
      <c r="AJ1001" s="64"/>
      <c r="AK1001" s="142"/>
      <c r="AN1001" s="124">
        <f t="shared" si="156"/>
        <v>0</v>
      </c>
      <c r="AY1001" s="70">
        <f t="shared" ref="AY1001:AY1010" si="158">SUM(AV1001:AX1001)</f>
        <v>0</v>
      </c>
    </row>
    <row r="1002" spans="1:53" s="99" customFormat="1">
      <c r="A1002"/>
      <c r="B1002">
        <v>960</v>
      </c>
      <c r="C1002">
        <v>11</v>
      </c>
      <c r="D1002"/>
      <c r="E1002">
        <v>2</v>
      </c>
      <c r="F1002" s="88" t="s">
        <v>3368</v>
      </c>
      <c r="G1002" s="89" t="s">
        <v>3369</v>
      </c>
      <c r="H1002" s="90" t="s">
        <v>16</v>
      </c>
      <c r="I1002" s="91" t="str">
        <f t="shared" si="153"/>
        <v>PEREMPUAN</v>
      </c>
      <c r="J1002" s="64" t="s">
        <v>524</v>
      </c>
      <c r="K1002" s="92">
        <v>29230</v>
      </c>
      <c r="L1002" s="93">
        <f t="shared" ca="1" si="154"/>
        <v>40</v>
      </c>
      <c r="M1002" s="64" t="s">
        <v>253</v>
      </c>
      <c r="N1002" s="94" t="s">
        <v>220</v>
      </c>
      <c r="O1002" s="64" t="str">
        <f t="shared" si="152"/>
        <v>ISLAM</v>
      </c>
      <c r="P1002" s="64" t="s">
        <v>221</v>
      </c>
      <c r="Q1002" s="64" t="s">
        <v>245</v>
      </c>
      <c r="R1002" s="95">
        <v>3</v>
      </c>
      <c r="S1002" s="64" t="s">
        <v>256</v>
      </c>
      <c r="T1002" s="64" t="s">
        <v>283</v>
      </c>
      <c r="U1002" s="64" t="s">
        <v>3370</v>
      </c>
      <c r="V1002" s="64" t="s">
        <v>3371</v>
      </c>
      <c r="W1002" s="96" t="s">
        <v>3367</v>
      </c>
      <c r="X1002" s="64" t="s">
        <v>112</v>
      </c>
      <c r="Y1002" s="436" t="s">
        <v>3334</v>
      </c>
      <c r="Z1002" s="64" t="s">
        <v>22</v>
      </c>
      <c r="AA1002" s="64" t="s">
        <v>229</v>
      </c>
      <c r="AB1002" s="64" t="s">
        <v>230</v>
      </c>
      <c r="AC1002" s="64" t="s">
        <v>231</v>
      </c>
      <c r="AD1002" t="str">
        <f t="shared" si="155"/>
        <v>INDONESIA</v>
      </c>
      <c r="AE1002" s="122" t="s">
        <v>3335</v>
      </c>
      <c r="AF1002" s="122" t="s">
        <v>233</v>
      </c>
      <c r="AG1002" s="142" t="s">
        <v>524</v>
      </c>
      <c r="AH1002" s="142"/>
      <c r="AI1002" s="64">
        <f t="shared" si="146"/>
        <v>2</v>
      </c>
      <c r="AJ1002" s="64"/>
      <c r="AK1002" s="142"/>
      <c r="AL1002" s="124"/>
      <c r="AM1002" s="124"/>
      <c r="AN1002" s="124">
        <f t="shared" si="156"/>
        <v>0</v>
      </c>
      <c r="AO1002" s="125"/>
      <c r="AP1002" s="125"/>
      <c r="AQ1002" s="125"/>
      <c r="AR1002" s="125"/>
      <c r="AS1002" s="125"/>
      <c r="AT1002" s="125"/>
      <c r="AU1002" s="125"/>
      <c r="AV1002" s="125"/>
      <c r="AW1002" s="125"/>
      <c r="AX1002" s="125"/>
      <c r="AY1002" s="70">
        <f t="shared" si="158"/>
        <v>0</v>
      </c>
      <c r="AZ1002" s="71"/>
    </row>
    <row r="1003" spans="1:53">
      <c r="B1003">
        <v>961</v>
      </c>
      <c r="C1003">
        <v>12</v>
      </c>
      <c r="E1003">
        <v>3</v>
      </c>
      <c r="F1003" s="88" t="s">
        <v>3372</v>
      </c>
      <c r="G1003" s="89" t="s">
        <v>3373</v>
      </c>
      <c r="H1003" s="90" t="s">
        <v>16</v>
      </c>
      <c r="I1003" s="91" t="str">
        <f t="shared" si="153"/>
        <v>PEREMPUAN</v>
      </c>
      <c r="J1003" s="64" t="s">
        <v>524</v>
      </c>
      <c r="K1003" s="92">
        <v>35274</v>
      </c>
      <c r="L1003" s="93">
        <f t="shared" ca="1" si="154"/>
        <v>23</v>
      </c>
      <c r="M1003" s="64" t="s">
        <v>253</v>
      </c>
      <c r="N1003" s="94" t="s">
        <v>220</v>
      </c>
      <c r="O1003" s="64" t="str">
        <f t="shared" si="152"/>
        <v>ISLAM</v>
      </c>
      <c r="P1003" s="64" t="s">
        <v>254</v>
      </c>
      <c r="Q1003" s="64" t="s">
        <v>255</v>
      </c>
      <c r="R1003" s="95">
        <v>4</v>
      </c>
      <c r="S1003" s="64" t="s">
        <v>344</v>
      </c>
      <c r="T1003" s="64" t="s">
        <v>266</v>
      </c>
      <c r="U1003" s="64" t="s">
        <v>3374</v>
      </c>
      <c r="V1003" s="64" t="s">
        <v>3366</v>
      </c>
      <c r="W1003" s="96" t="s">
        <v>3367</v>
      </c>
      <c r="X1003" s="64" t="s">
        <v>3366</v>
      </c>
      <c r="Y1003" s="436" t="s">
        <v>3334</v>
      </c>
      <c r="Z1003" s="64" t="s">
        <v>22</v>
      </c>
      <c r="AA1003" s="64" t="s">
        <v>229</v>
      </c>
      <c r="AB1003" s="64" t="s">
        <v>230</v>
      </c>
      <c r="AC1003" s="64" t="s">
        <v>231</v>
      </c>
      <c r="AD1003" t="str">
        <f t="shared" si="155"/>
        <v>INDONESIA</v>
      </c>
      <c r="AE1003" s="122" t="s">
        <v>3335</v>
      </c>
      <c r="AF1003" s="122" t="s">
        <v>233</v>
      </c>
      <c r="AG1003" s="142" t="s">
        <v>524</v>
      </c>
      <c r="AH1003" s="142"/>
      <c r="AI1003" s="64">
        <f t="shared" si="146"/>
        <v>3</v>
      </c>
      <c r="AJ1003" s="64"/>
      <c r="AK1003" s="142"/>
      <c r="AL1003" s="207"/>
      <c r="AM1003" s="207"/>
      <c r="AN1003" s="124">
        <f t="shared" si="156"/>
        <v>0</v>
      </c>
      <c r="AO1003" s="239"/>
      <c r="AP1003" s="239"/>
      <c r="AQ1003" s="239"/>
      <c r="AR1003" s="239"/>
      <c r="AS1003" s="239"/>
      <c r="AT1003" s="239"/>
      <c r="AU1003" s="239"/>
      <c r="AV1003" s="239"/>
      <c r="AW1003" s="239"/>
      <c r="AX1003" s="239"/>
      <c r="AY1003" s="239">
        <f t="shared" si="158"/>
        <v>0</v>
      </c>
      <c r="BA1003" s="121"/>
    </row>
    <row r="1004" spans="1:53">
      <c r="A1004" s="121"/>
      <c r="B1004">
        <v>962</v>
      </c>
      <c r="C1004">
        <v>13</v>
      </c>
      <c r="E1004" s="121">
        <v>4</v>
      </c>
      <c r="F1004" s="143" t="s">
        <v>3375</v>
      </c>
      <c r="G1004" s="144" t="s">
        <v>3376</v>
      </c>
      <c r="H1004" s="145" t="s">
        <v>23</v>
      </c>
      <c r="I1004" s="146" t="str">
        <f t="shared" si="153"/>
        <v>LAKI LAKI</v>
      </c>
      <c r="J1004" s="120" t="s">
        <v>524</v>
      </c>
      <c r="K1004" s="147">
        <v>38989</v>
      </c>
      <c r="L1004" s="139">
        <f t="shared" ca="1" si="154"/>
        <v>13</v>
      </c>
      <c r="M1004" s="120" t="s">
        <v>253</v>
      </c>
      <c r="N1004" s="133" t="s">
        <v>220</v>
      </c>
      <c r="O1004" s="120" t="str">
        <f t="shared" si="152"/>
        <v>ISLAM</v>
      </c>
      <c r="P1004" s="120" t="s">
        <v>221</v>
      </c>
      <c r="Q1004" s="120" t="s">
        <v>255</v>
      </c>
      <c r="R1004" s="148">
        <v>4</v>
      </c>
      <c r="S1004" s="120" t="s">
        <v>369</v>
      </c>
      <c r="T1004" s="120" t="s">
        <v>266</v>
      </c>
      <c r="U1004" s="120" t="s">
        <v>3377</v>
      </c>
      <c r="V1004" s="120" t="s">
        <v>112</v>
      </c>
      <c r="W1004" s="149" t="s">
        <v>3367</v>
      </c>
      <c r="X1004" s="120" t="s">
        <v>112</v>
      </c>
      <c r="Y1004" s="436" t="s">
        <v>3334</v>
      </c>
      <c r="Z1004" s="120" t="s">
        <v>22</v>
      </c>
      <c r="AA1004" s="120" t="s">
        <v>229</v>
      </c>
      <c r="AB1004" s="120" t="s">
        <v>230</v>
      </c>
      <c r="AC1004" s="120" t="s">
        <v>231</v>
      </c>
      <c r="AD1004" s="121" t="str">
        <f t="shared" si="155"/>
        <v>INDONESIA</v>
      </c>
      <c r="AE1004" s="122" t="s">
        <v>3335</v>
      </c>
      <c r="AF1004" s="122" t="s">
        <v>233</v>
      </c>
      <c r="AG1004" s="142" t="s">
        <v>524</v>
      </c>
      <c r="AH1004" s="142"/>
      <c r="AI1004" s="64">
        <f t="shared" si="146"/>
        <v>3</v>
      </c>
      <c r="AJ1004" s="64"/>
      <c r="AK1004" s="142"/>
      <c r="AN1004" s="124">
        <f t="shared" si="156"/>
        <v>0</v>
      </c>
      <c r="AY1004" s="70">
        <f t="shared" si="158"/>
        <v>0</v>
      </c>
    </row>
    <row r="1005" spans="1:53">
      <c r="B1005">
        <v>966</v>
      </c>
      <c r="C1005">
        <v>14</v>
      </c>
      <c r="D1005">
        <v>5</v>
      </c>
      <c r="E1005" s="156">
        <v>1</v>
      </c>
      <c r="F1005" s="330" t="s">
        <v>3378</v>
      </c>
      <c r="G1005" s="254" t="s">
        <v>3379</v>
      </c>
      <c r="H1005" s="102" t="s">
        <v>23</v>
      </c>
      <c r="I1005" s="395" t="str">
        <f t="shared" si="153"/>
        <v>LAKI LAKI</v>
      </c>
      <c r="J1005" s="156" t="s">
        <v>524</v>
      </c>
      <c r="K1005" s="255">
        <v>27287</v>
      </c>
      <c r="L1005" s="93">
        <f t="shared" ca="1" si="154"/>
        <v>45</v>
      </c>
      <c r="M1005" s="156" t="s">
        <v>253</v>
      </c>
      <c r="N1005" s="152" t="s">
        <v>220</v>
      </c>
      <c r="O1005" s="156" t="str">
        <f t="shared" si="152"/>
        <v>ISLAM</v>
      </c>
      <c r="P1005" s="156" t="s">
        <v>221</v>
      </c>
      <c r="Q1005" s="156" t="s">
        <v>222</v>
      </c>
      <c r="R1005" s="257">
        <v>1</v>
      </c>
      <c r="S1005" s="156" t="s">
        <v>289</v>
      </c>
      <c r="T1005" s="156" t="s">
        <v>283</v>
      </c>
      <c r="U1005" s="156" t="s">
        <v>3380</v>
      </c>
      <c r="V1005" s="156" t="s">
        <v>3381</v>
      </c>
      <c r="W1005" s="258" t="s">
        <v>3382</v>
      </c>
      <c r="X1005" s="156" t="s">
        <v>3379</v>
      </c>
      <c r="Y1005" s="436" t="s">
        <v>3334</v>
      </c>
      <c r="Z1005" s="156" t="s">
        <v>22</v>
      </c>
      <c r="AA1005" s="156" t="s">
        <v>229</v>
      </c>
      <c r="AB1005" s="156" t="s">
        <v>230</v>
      </c>
      <c r="AC1005" s="156" t="s">
        <v>231</v>
      </c>
      <c r="AD1005" s="156" t="str">
        <f t="shared" si="155"/>
        <v>INDONESIA</v>
      </c>
      <c r="AE1005" s="122" t="s">
        <v>3335</v>
      </c>
      <c r="AF1005" s="117" t="s">
        <v>233</v>
      </c>
      <c r="AG1005" s="115" t="s">
        <v>524</v>
      </c>
      <c r="AH1005" s="115"/>
      <c r="AI1005" s="64" t="e">
        <f t="shared" si="146"/>
        <v>#N/A</v>
      </c>
      <c r="AJ1005" s="64"/>
      <c r="AK1005" s="115"/>
      <c r="AL1005" s="207"/>
      <c r="AM1005" s="207"/>
      <c r="AN1005" s="124">
        <f t="shared" si="156"/>
        <v>0</v>
      </c>
      <c r="AO1005" s="239"/>
      <c r="AP1005" s="239"/>
      <c r="AQ1005" s="239"/>
      <c r="AR1005" s="239"/>
      <c r="AS1005" s="239"/>
      <c r="AT1005" s="239"/>
      <c r="AU1005" s="239"/>
      <c r="AV1005" s="239"/>
      <c r="AW1005" s="239"/>
      <c r="AX1005" s="239"/>
      <c r="AY1005" s="70">
        <f t="shared" si="158"/>
        <v>0</v>
      </c>
      <c r="BA1005" s="121"/>
    </row>
    <row r="1006" spans="1:53">
      <c r="B1006">
        <v>967</v>
      </c>
      <c r="C1006">
        <v>15</v>
      </c>
      <c r="E1006" s="151">
        <v>2</v>
      </c>
      <c r="F1006" s="260" t="s">
        <v>3383</v>
      </c>
      <c r="G1006" s="114" t="s">
        <v>3384</v>
      </c>
      <c r="H1006" s="90" t="s">
        <v>16</v>
      </c>
      <c r="I1006" s="408" t="str">
        <f t="shared" si="153"/>
        <v>PEREMPUAN</v>
      </c>
      <c r="J1006" s="115" t="s">
        <v>524</v>
      </c>
      <c r="K1006" s="261">
        <v>29221</v>
      </c>
      <c r="L1006" s="93">
        <f t="shared" ca="1" si="154"/>
        <v>40</v>
      </c>
      <c r="M1006" s="115" t="s">
        <v>253</v>
      </c>
      <c r="N1006" s="117" t="s">
        <v>220</v>
      </c>
      <c r="O1006" s="115" t="str">
        <f t="shared" si="152"/>
        <v>ISLAM</v>
      </c>
      <c r="P1006" s="115" t="s">
        <v>221</v>
      </c>
      <c r="Q1006" s="115" t="s">
        <v>245</v>
      </c>
      <c r="R1006" s="118">
        <v>3</v>
      </c>
      <c r="S1006" s="115" t="s">
        <v>256</v>
      </c>
      <c r="T1006" s="115" t="s">
        <v>246</v>
      </c>
      <c r="U1006" s="115" t="s">
        <v>3385</v>
      </c>
      <c r="V1006" s="115" t="s">
        <v>3386</v>
      </c>
      <c r="W1006" s="335" t="s">
        <v>3382</v>
      </c>
      <c r="X1006" s="151" t="s">
        <v>3379</v>
      </c>
      <c r="Y1006" s="436" t="s">
        <v>3334</v>
      </c>
      <c r="Z1006" s="151" t="s">
        <v>22</v>
      </c>
      <c r="AA1006" s="151" t="s">
        <v>229</v>
      </c>
      <c r="AB1006" s="151" t="s">
        <v>230</v>
      </c>
      <c r="AC1006" s="151" t="s">
        <v>231</v>
      </c>
      <c r="AD1006" s="151" t="str">
        <f t="shared" si="155"/>
        <v>INDONESIA</v>
      </c>
      <c r="AE1006" s="122" t="s">
        <v>3335</v>
      </c>
      <c r="AF1006" s="333" t="s">
        <v>233</v>
      </c>
      <c r="AG1006" s="151" t="s">
        <v>524</v>
      </c>
      <c r="AH1006" s="151"/>
      <c r="AI1006" s="64">
        <f t="shared" si="146"/>
        <v>2</v>
      </c>
      <c r="AJ1006" s="64"/>
      <c r="AK1006" s="151"/>
      <c r="AN1006" s="124">
        <f t="shared" si="156"/>
        <v>0</v>
      </c>
      <c r="AY1006" s="70">
        <f t="shared" si="158"/>
        <v>0</v>
      </c>
    </row>
    <row r="1007" spans="1:53">
      <c r="B1007">
        <v>968</v>
      </c>
      <c r="C1007">
        <v>16</v>
      </c>
      <c r="E1007" s="151">
        <v>3</v>
      </c>
      <c r="F1007" s="260"/>
      <c r="G1007" s="114" t="s">
        <v>3387</v>
      </c>
      <c r="H1007" s="90" t="s">
        <v>16</v>
      </c>
      <c r="I1007" s="408" t="str">
        <f t="shared" si="153"/>
        <v>PEREMPUAN</v>
      </c>
      <c r="J1007" s="115" t="s">
        <v>524</v>
      </c>
      <c r="K1007" s="261">
        <v>40898</v>
      </c>
      <c r="L1007" s="93">
        <f t="shared" ca="1" si="154"/>
        <v>8</v>
      </c>
      <c r="M1007" s="115"/>
      <c r="N1007" s="152" t="s">
        <v>220</v>
      </c>
      <c r="O1007" s="115" t="str">
        <f t="shared" si="152"/>
        <v>ISLAM</v>
      </c>
      <c r="P1007" s="115" t="s">
        <v>254</v>
      </c>
      <c r="Q1007" s="115" t="s">
        <v>255</v>
      </c>
      <c r="R1007" s="118">
        <v>4</v>
      </c>
      <c r="S1007" s="115" t="s">
        <v>265</v>
      </c>
      <c r="T1007" s="115" t="s">
        <v>270</v>
      </c>
      <c r="U1007" s="115" t="s">
        <v>3384</v>
      </c>
      <c r="V1007" s="115" t="s">
        <v>3379</v>
      </c>
      <c r="W1007" s="335" t="s">
        <v>3382</v>
      </c>
      <c r="X1007" s="151" t="s">
        <v>3379</v>
      </c>
      <c r="Y1007" s="436" t="s">
        <v>3334</v>
      </c>
      <c r="Z1007" s="151" t="s">
        <v>22</v>
      </c>
      <c r="AA1007" s="151" t="s">
        <v>229</v>
      </c>
      <c r="AB1007" s="151" t="s">
        <v>230</v>
      </c>
      <c r="AC1007" s="151" t="s">
        <v>231</v>
      </c>
      <c r="AD1007" s="151" t="str">
        <f t="shared" si="155"/>
        <v>INDONESIA</v>
      </c>
      <c r="AE1007" s="122" t="s">
        <v>3335</v>
      </c>
      <c r="AF1007" s="333" t="s">
        <v>233</v>
      </c>
      <c r="AG1007" s="151" t="s">
        <v>524</v>
      </c>
      <c r="AH1007" s="151"/>
      <c r="AI1007" s="64">
        <f t="shared" si="146"/>
        <v>3</v>
      </c>
      <c r="AJ1007" s="64"/>
      <c r="AK1007" s="115"/>
      <c r="AL1007" s="207"/>
      <c r="AM1007" s="207"/>
      <c r="AN1007" s="124">
        <f t="shared" si="156"/>
        <v>0</v>
      </c>
      <c r="AO1007" s="239"/>
      <c r="AP1007" s="239"/>
      <c r="AQ1007" s="239"/>
      <c r="AR1007" s="239"/>
      <c r="AS1007" s="239"/>
      <c r="AT1007" s="239"/>
      <c r="AU1007" s="239"/>
      <c r="AV1007" s="239"/>
      <c r="AW1007" s="239"/>
      <c r="AX1007" s="239"/>
      <c r="AY1007" s="239">
        <f t="shared" si="158"/>
        <v>0</v>
      </c>
      <c r="BA1007" s="121"/>
    </row>
    <row r="1008" spans="1:53">
      <c r="B1008">
        <v>969</v>
      </c>
      <c r="C1008">
        <v>17</v>
      </c>
      <c r="E1008" s="266">
        <v>4</v>
      </c>
      <c r="F1008" s="174" t="s">
        <v>3388</v>
      </c>
      <c r="G1008" s="265" t="s">
        <v>3389</v>
      </c>
      <c r="H1008" s="129" t="s">
        <v>23</v>
      </c>
      <c r="I1008" s="452" t="str">
        <f t="shared" si="153"/>
        <v>LAKI LAKI</v>
      </c>
      <c r="J1008" s="266" t="s">
        <v>524</v>
      </c>
      <c r="K1008" s="267">
        <v>36020</v>
      </c>
      <c r="L1008" s="159">
        <f t="shared" ca="1" si="154"/>
        <v>21</v>
      </c>
      <c r="M1008" s="266"/>
      <c r="N1008" s="269" t="s">
        <v>220</v>
      </c>
      <c r="O1008" s="266" t="str">
        <f t="shared" si="152"/>
        <v>ISLAM</v>
      </c>
      <c r="P1008" s="266" t="s">
        <v>254</v>
      </c>
      <c r="Q1008" s="266" t="s">
        <v>255</v>
      </c>
      <c r="R1008" s="270">
        <v>4</v>
      </c>
      <c r="S1008" s="266" t="s">
        <v>886</v>
      </c>
      <c r="T1008" s="266" t="s">
        <v>266</v>
      </c>
      <c r="U1008" s="266" t="s">
        <v>3384</v>
      </c>
      <c r="V1008" s="266" t="s">
        <v>3379</v>
      </c>
      <c r="W1008" s="271" t="s">
        <v>3382</v>
      </c>
      <c r="X1008" s="266" t="s">
        <v>3379</v>
      </c>
      <c r="Y1008" s="436" t="s">
        <v>3334</v>
      </c>
      <c r="Z1008" s="266" t="s">
        <v>22</v>
      </c>
      <c r="AA1008" s="266" t="s">
        <v>229</v>
      </c>
      <c r="AB1008" s="266" t="s">
        <v>230</v>
      </c>
      <c r="AC1008" s="266" t="s">
        <v>231</v>
      </c>
      <c r="AD1008" s="266" t="str">
        <f t="shared" si="155"/>
        <v>INDONESIA</v>
      </c>
      <c r="AE1008" s="122" t="s">
        <v>3335</v>
      </c>
      <c r="AF1008" s="269" t="s">
        <v>233</v>
      </c>
      <c r="AG1008" s="151" t="s">
        <v>524</v>
      </c>
      <c r="AH1008" s="151"/>
      <c r="AI1008" s="64">
        <f t="shared" si="146"/>
        <v>3</v>
      </c>
      <c r="AJ1008" s="64"/>
      <c r="AK1008" s="151"/>
      <c r="AN1008" s="124">
        <f t="shared" si="156"/>
        <v>0</v>
      </c>
      <c r="AY1008" s="70">
        <f t="shared" si="158"/>
        <v>0</v>
      </c>
    </row>
    <row r="1009" spans="1:53" s="156" customFormat="1">
      <c r="A1009"/>
      <c r="B1009">
        <v>970</v>
      </c>
      <c r="C1009">
        <v>18</v>
      </c>
      <c r="D1009">
        <v>6</v>
      </c>
      <c r="E1009" s="99">
        <v>1</v>
      </c>
      <c r="F1009" s="186" t="s">
        <v>3390</v>
      </c>
      <c r="G1009" s="101" t="s">
        <v>3391</v>
      </c>
      <c r="H1009" s="102" t="s">
        <v>23</v>
      </c>
      <c r="I1009" s="103" t="str">
        <f t="shared" si="153"/>
        <v>LAKI LAKI</v>
      </c>
      <c r="J1009" s="104" t="s">
        <v>3392</v>
      </c>
      <c r="K1009" s="105">
        <v>26791</v>
      </c>
      <c r="L1009" s="106">
        <f t="shared" ca="1" si="154"/>
        <v>46</v>
      </c>
      <c r="M1009" s="104" t="s">
        <v>253</v>
      </c>
      <c r="N1009" s="107" t="s">
        <v>220</v>
      </c>
      <c r="O1009" s="104" t="str">
        <f t="shared" si="152"/>
        <v>ISLAM</v>
      </c>
      <c r="P1009" s="104" t="s">
        <v>221</v>
      </c>
      <c r="Q1009" s="104" t="s">
        <v>222</v>
      </c>
      <c r="R1009" s="108">
        <v>1</v>
      </c>
      <c r="S1009" s="104" t="s">
        <v>289</v>
      </c>
      <c r="T1009" s="104" t="s">
        <v>283</v>
      </c>
      <c r="U1009" s="104" t="s">
        <v>3393</v>
      </c>
      <c r="V1009" s="104" t="s">
        <v>3394</v>
      </c>
      <c r="W1009" s="109" t="s">
        <v>3395</v>
      </c>
      <c r="X1009" s="104" t="s">
        <v>3391</v>
      </c>
      <c r="Y1009" s="436" t="s">
        <v>3334</v>
      </c>
      <c r="Z1009" s="104" t="s">
        <v>22</v>
      </c>
      <c r="AA1009" s="104" t="s">
        <v>229</v>
      </c>
      <c r="AB1009" s="104" t="s">
        <v>230</v>
      </c>
      <c r="AC1009" s="104" t="s">
        <v>231</v>
      </c>
      <c r="AD1009" s="99" t="str">
        <f t="shared" si="155"/>
        <v>INDONESIA</v>
      </c>
      <c r="AE1009" s="122" t="s">
        <v>3335</v>
      </c>
      <c r="AF1009" s="110" t="s">
        <v>233</v>
      </c>
      <c r="AG1009" s="104" t="s">
        <v>524</v>
      </c>
      <c r="AH1009" s="120"/>
      <c r="AI1009" s="64" t="e">
        <f t="shared" si="146"/>
        <v>#N/A</v>
      </c>
      <c r="AJ1009" s="64"/>
      <c r="AK1009" s="104"/>
      <c r="AL1009" s="153"/>
      <c r="AM1009" s="153"/>
      <c r="AN1009" s="153">
        <f t="shared" si="156"/>
        <v>0</v>
      </c>
      <c r="AO1009" s="154"/>
      <c r="AP1009" s="154"/>
      <c r="AQ1009" s="154"/>
      <c r="AR1009" s="154"/>
      <c r="AS1009" s="154"/>
      <c r="AT1009" s="154"/>
      <c r="AU1009" s="154"/>
      <c r="AV1009" s="154"/>
      <c r="AW1009" s="154"/>
      <c r="AX1009" s="154"/>
      <c r="AY1009" s="273">
        <f t="shared" si="158"/>
        <v>0</v>
      </c>
      <c r="AZ1009" s="259"/>
    </row>
    <row r="1010" spans="1:53" s="115" customFormat="1">
      <c r="A1010"/>
      <c r="B1010">
        <v>971</v>
      </c>
      <c r="C1010">
        <v>19</v>
      </c>
      <c r="D1010"/>
      <c r="E1010" s="121">
        <v>2</v>
      </c>
      <c r="F1010" s="186" t="s">
        <v>3396</v>
      </c>
      <c r="G1010" s="144" t="s">
        <v>3397</v>
      </c>
      <c r="H1010" s="145" t="s">
        <v>16</v>
      </c>
      <c r="I1010" s="146" t="str">
        <f t="shared" si="153"/>
        <v>PEREMPUAN</v>
      </c>
      <c r="J1010" s="120" t="s">
        <v>3392</v>
      </c>
      <c r="K1010" s="147">
        <v>28738</v>
      </c>
      <c r="L1010" s="93">
        <f t="shared" ca="1" si="154"/>
        <v>41</v>
      </c>
      <c r="M1010" s="120"/>
      <c r="N1010" s="187" t="s">
        <v>220</v>
      </c>
      <c r="O1010" s="120" t="str">
        <f t="shared" si="152"/>
        <v>ISLAM</v>
      </c>
      <c r="P1010" s="120" t="s">
        <v>221</v>
      </c>
      <c r="Q1010" s="120" t="s">
        <v>245</v>
      </c>
      <c r="R1010" s="148">
        <v>3</v>
      </c>
      <c r="S1010" s="120" t="s">
        <v>289</v>
      </c>
      <c r="T1010" s="120" t="s">
        <v>246</v>
      </c>
      <c r="U1010" s="120" t="s">
        <v>3398</v>
      </c>
      <c r="V1010" s="120" t="s">
        <v>3399</v>
      </c>
      <c r="W1010" s="149" t="s">
        <v>3395</v>
      </c>
      <c r="X1010" s="120" t="s">
        <v>3391</v>
      </c>
      <c r="Y1010" s="436" t="s">
        <v>3334</v>
      </c>
      <c r="Z1010" s="120" t="s">
        <v>22</v>
      </c>
      <c r="AA1010" s="120" t="s">
        <v>229</v>
      </c>
      <c r="AB1010" s="120" t="s">
        <v>230</v>
      </c>
      <c r="AC1010" s="120" t="s">
        <v>231</v>
      </c>
      <c r="AD1010" s="121" t="str">
        <f t="shared" si="155"/>
        <v>INDONESIA</v>
      </c>
      <c r="AE1010" s="122" t="s">
        <v>3335</v>
      </c>
      <c r="AF1010" s="122" t="s">
        <v>233</v>
      </c>
      <c r="AG1010" s="259" t="s">
        <v>524</v>
      </c>
      <c r="AH1010" s="259"/>
      <c r="AI1010" s="64">
        <f t="shared" si="146"/>
        <v>2</v>
      </c>
      <c r="AJ1010" s="64"/>
      <c r="AK1010" s="259"/>
      <c r="AL1010" s="272"/>
      <c r="AM1010" s="272"/>
      <c r="AN1010" s="153">
        <f t="shared" si="156"/>
        <v>0</v>
      </c>
      <c r="AO1010" s="273"/>
      <c r="AP1010" s="273"/>
      <c r="AQ1010" s="273"/>
      <c r="AR1010" s="273"/>
      <c r="AS1010" s="273"/>
      <c r="AT1010" s="273"/>
      <c r="AU1010" s="273"/>
      <c r="AV1010" s="273"/>
      <c r="AW1010" s="273"/>
      <c r="AX1010" s="273"/>
      <c r="AY1010" s="273">
        <f t="shared" si="158"/>
        <v>0</v>
      </c>
      <c r="AZ1010" s="259"/>
    </row>
    <row r="1011" spans="1:53" s="115" customFormat="1">
      <c r="A1011" s="151"/>
      <c r="B1011">
        <v>972</v>
      </c>
      <c r="C1011">
        <v>20</v>
      </c>
      <c r="D1011"/>
      <c r="E1011">
        <v>3</v>
      </c>
      <c r="F1011" s="88" t="s">
        <v>3400</v>
      </c>
      <c r="G1011" s="89" t="s">
        <v>3401</v>
      </c>
      <c r="H1011" s="90" t="s">
        <v>23</v>
      </c>
      <c r="I1011" s="91" t="str">
        <f t="shared" si="153"/>
        <v>LAKI LAKI</v>
      </c>
      <c r="J1011" s="120" t="s">
        <v>3392</v>
      </c>
      <c r="K1011" s="92">
        <v>35550</v>
      </c>
      <c r="L1011" s="93">
        <f t="shared" ca="1" si="154"/>
        <v>22</v>
      </c>
      <c r="M1011" s="64" t="s">
        <v>253</v>
      </c>
      <c r="N1011" s="94" t="s">
        <v>220</v>
      </c>
      <c r="O1011" s="64" t="str">
        <f t="shared" si="152"/>
        <v>ISLAM</v>
      </c>
      <c r="P1011" s="64" t="s">
        <v>254</v>
      </c>
      <c r="Q1011" s="64" t="s">
        <v>255</v>
      </c>
      <c r="R1011" s="95">
        <v>4</v>
      </c>
      <c r="S1011" s="64" t="s">
        <v>289</v>
      </c>
      <c r="T1011" s="64" t="s">
        <v>266</v>
      </c>
      <c r="U1011" s="64" t="s">
        <v>3397</v>
      </c>
      <c r="V1011" s="64" t="s">
        <v>3391</v>
      </c>
      <c r="W1011" s="149" t="s">
        <v>3395</v>
      </c>
      <c r="X1011" s="64" t="s">
        <v>3391</v>
      </c>
      <c r="Y1011" s="436" t="s">
        <v>3334</v>
      </c>
      <c r="Z1011" s="64" t="s">
        <v>22</v>
      </c>
      <c r="AA1011" s="64" t="s">
        <v>229</v>
      </c>
      <c r="AB1011" s="64" t="s">
        <v>230</v>
      </c>
      <c r="AC1011" s="64" t="s">
        <v>231</v>
      </c>
      <c r="AD1011" t="str">
        <f t="shared" si="155"/>
        <v>INDONESIA</v>
      </c>
      <c r="AE1011" s="122" t="s">
        <v>3335</v>
      </c>
      <c r="AF1011" s="122" t="s">
        <v>233</v>
      </c>
      <c r="AG1011" s="259" t="s">
        <v>524</v>
      </c>
      <c r="AH1011" s="259"/>
      <c r="AI1011" s="64">
        <f t="shared" si="146"/>
        <v>3</v>
      </c>
      <c r="AJ1011" s="64"/>
      <c r="AK1011" s="259"/>
      <c r="AL1011" s="272"/>
      <c r="AM1011" s="272"/>
      <c r="AN1011" s="153"/>
      <c r="AO1011" s="273"/>
      <c r="AP1011" s="273"/>
      <c r="AQ1011" s="273"/>
      <c r="AR1011" s="273"/>
      <c r="AS1011" s="273"/>
      <c r="AT1011" s="273"/>
      <c r="AU1011" s="273"/>
      <c r="AV1011" s="273"/>
      <c r="AW1011" s="273"/>
      <c r="AX1011" s="273"/>
      <c r="AY1011" s="273"/>
      <c r="AZ1011" s="259"/>
    </row>
    <row r="1012" spans="1:53" s="266" customFormat="1">
      <c r="A1012" s="115"/>
      <c r="B1012">
        <v>973</v>
      </c>
      <c r="C1012">
        <v>21</v>
      </c>
      <c r="D1012"/>
      <c r="E1012" s="121">
        <v>4</v>
      </c>
      <c r="F1012" s="143"/>
      <c r="G1012" s="144" t="s">
        <v>3402</v>
      </c>
      <c r="H1012" s="145" t="s">
        <v>23</v>
      </c>
      <c r="I1012" s="146" t="str">
        <f t="shared" si="153"/>
        <v>LAKI LAKI</v>
      </c>
      <c r="J1012" s="111" t="s">
        <v>1227</v>
      </c>
      <c r="K1012" s="147">
        <v>41532</v>
      </c>
      <c r="L1012" s="139">
        <f t="shared" ca="1" si="154"/>
        <v>6</v>
      </c>
      <c r="M1012" s="120"/>
      <c r="N1012" s="187" t="s">
        <v>220</v>
      </c>
      <c r="O1012" s="120" t="str">
        <f t="shared" si="152"/>
        <v>ISLAM</v>
      </c>
      <c r="P1012" s="120" t="s">
        <v>254</v>
      </c>
      <c r="Q1012" s="120" t="s">
        <v>255</v>
      </c>
      <c r="R1012" s="148">
        <v>4</v>
      </c>
      <c r="S1012" s="120" t="s">
        <v>265</v>
      </c>
      <c r="T1012" s="120" t="s">
        <v>270</v>
      </c>
      <c r="U1012" s="120" t="s">
        <v>3397</v>
      </c>
      <c r="V1012" s="120" t="s">
        <v>3391</v>
      </c>
      <c r="W1012" s="149" t="s">
        <v>3395</v>
      </c>
      <c r="X1012" s="120" t="s">
        <v>3391</v>
      </c>
      <c r="Y1012" s="436" t="s">
        <v>3334</v>
      </c>
      <c r="Z1012" s="120" t="s">
        <v>22</v>
      </c>
      <c r="AA1012" s="120" t="s">
        <v>229</v>
      </c>
      <c r="AB1012" s="120" t="s">
        <v>230</v>
      </c>
      <c r="AC1012" s="120" t="s">
        <v>231</v>
      </c>
      <c r="AD1012" s="121" t="str">
        <f t="shared" si="155"/>
        <v>INDONESIA</v>
      </c>
      <c r="AE1012" s="122" t="s">
        <v>3335</v>
      </c>
      <c r="AF1012" s="122" t="s">
        <v>233</v>
      </c>
      <c r="AG1012" s="259" t="s">
        <v>524</v>
      </c>
      <c r="AH1012" s="259"/>
      <c r="AI1012" s="64">
        <f t="shared" si="146"/>
        <v>3</v>
      </c>
      <c r="AJ1012" s="64"/>
      <c r="AK1012" s="259"/>
      <c r="AL1012" s="275"/>
      <c r="AM1012" s="275"/>
      <c r="AN1012" s="453"/>
      <c r="AO1012" s="276"/>
      <c r="AP1012" s="276"/>
      <c r="AQ1012" s="276"/>
      <c r="AR1012" s="276"/>
      <c r="AS1012" s="276"/>
      <c r="AT1012" s="276"/>
      <c r="AU1012" s="276"/>
      <c r="AV1012" s="276"/>
      <c r="AW1012" s="276"/>
      <c r="AX1012" s="276"/>
      <c r="AY1012" s="276"/>
      <c r="AZ1012" s="263"/>
    </row>
    <row r="1013" spans="1:53" s="99" customFormat="1">
      <c r="A1013" s="115"/>
      <c r="B1013">
        <v>974</v>
      </c>
      <c r="C1013">
        <v>22</v>
      </c>
      <c r="D1013">
        <v>7</v>
      </c>
      <c r="E1013" s="104">
        <v>1</v>
      </c>
      <c r="F1013" s="150" t="s">
        <v>3403</v>
      </c>
      <c r="G1013" s="101" t="s">
        <v>3404</v>
      </c>
      <c r="H1013" s="102" t="s">
        <v>23</v>
      </c>
      <c r="I1013" s="103" t="str">
        <f t="shared" si="153"/>
        <v>LAKI LAKI</v>
      </c>
      <c r="J1013" s="104" t="s">
        <v>524</v>
      </c>
      <c r="K1013" s="105">
        <v>26761</v>
      </c>
      <c r="L1013" s="106">
        <f t="shared" ca="1" si="154"/>
        <v>47</v>
      </c>
      <c r="M1013" s="104"/>
      <c r="N1013" s="185" t="s">
        <v>220</v>
      </c>
      <c r="O1013" s="104" t="str">
        <f t="shared" si="152"/>
        <v>ISLAM</v>
      </c>
      <c r="P1013" s="104" t="s">
        <v>221</v>
      </c>
      <c r="Q1013" s="104" t="s">
        <v>222</v>
      </c>
      <c r="R1013" s="108">
        <v>1</v>
      </c>
      <c r="S1013" s="104" t="s">
        <v>223</v>
      </c>
      <c r="T1013" s="104" t="s">
        <v>283</v>
      </c>
      <c r="U1013" s="104" t="s">
        <v>3405</v>
      </c>
      <c r="V1013" s="104" t="s">
        <v>3406</v>
      </c>
      <c r="W1013" s="258" t="s">
        <v>3395</v>
      </c>
      <c r="X1013" s="104" t="s">
        <v>3404</v>
      </c>
      <c r="Y1013" s="436" t="s">
        <v>3334</v>
      </c>
      <c r="Z1013" s="104" t="s">
        <v>22</v>
      </c>
      <c r="AA1013" s="104" t="s">
        <v>229</v>
      </c>
      <c r="AB1013" s="104" t="s">
        <v>230</v>
      </c>
      <c r="AC1013" s="104" t="s">
        <v>231</v>
      </c>
      <c r="AD1013" s="99" t="str">
        <f t="shared" si="155"/>
        <v>INDONESIA</v>
      </c>
      <c r="AE1013" s="122" t="s">
        <v>3335</v>
      </c>
      <c r="AF1013" s="110" t="s">
        <v>233</v>
      </c>
      <c r="AG1013" s="104" t="s">
        <v>524</v>
      </c>
      <c r="AH1013" s="120"/>
      <c r="AI1013" s="64" t="e">
        <f t="shared" si="146"/>
        <v>#N/A</v>
      </c>
      <c r="AJ1013" s="64"/>
      <c r="AK1013" s="104"/>
      <c r="AL1013" s="124"/>
      <c r="AM1013" s="124"/>
      <c r="AN1013" s="124">
        <f>AL1013-AM1013</f>
        <v>0</v>
      </c>
      <c r="AO1013" s="125"/>
      <c r="AP1013" s="125"/>
      <c r="AQ1013" s="125"/>
      <c r="AR1013" s="125"/>
      <c r="AS1013" s="125"/>
      <c r="AT1013" s="125"/>
      <c r="AU1013" s="125"/>
      <c r="AV1013" s="125"/>
      <c r="AW1013" s="125"/>
      <c r="AX1013" s="125"/>
      <c r="AY1013" s="70">
        <f>SUM(AV1013:AX1013)</f>
        <v>0</v>
      </c>
      <c r="AZ1013" s="71"/>
    </row>
    <row r="1014" spans="1:53">
      <c r="A1014" s="151"/>
      <c r="B1014">
        <v>975</v>
      </c>
      <c r="C1014">
        <v>23</v>
      </c>
      <c r="E1014" s="121">
        <v>2</v>
      </c>
      <c r="F1014" s="143" t="s">
        <v>3407</v>
      </c>
      <c r="G1014" s="144" t="s">
        <v>3408</v>
      </c>
      <c r="H1014" s="145" t="s">
        <v>16</v>
      </c>
      <c r="I1014" s="146" t="str">
        <f t="shared" si="153"/>
        <v>PEREMPUAN</v>
      </c>
      <c r="J1014" s="120" t="s">
        <v>524</v>
      </c>
      <c r="K1014" s="147">
        <v>29983</v>
      </c>
      <c r="L1014" s="93">
        <f t="shared" ca="1" si="154"/>
        <v>38</v>
      </c>
      <c r="M1014" s="120" t="s">
        <v>253</v>
      </c>
      <c r="N1014" s="133" t="s">
        <v>220</v>
      </c>
      <c r="O1014" s="120" t="str">
        <f t="shared" si="152"/>
        <v>ISLAM</v>
      </c>
      <c r="P1014" s="120" t="s">
        <v>2634</v>
      </c>
      <c r="Q1014" s="120" t="s">
        <v>245</v>
      </c>
      <c r="R1014" s="148">
        <v>3</v>
      </c>
      <c r="S1014" s="120" t="s">
        <v>256</v>
      </c>
      <c r="T1014" s="120" t="s">
        <v>246</v>
      </c>
      <c r="U1014" s="120" t="s">
        <v>3409</v>
      </c>
      <c r="V1014" s="120" t="s">
        <v>3410</v>
      </c>
      <c r="W1014" s="335" t="s">
        <v>3395</v>
      </c>
      <c r="X1014" s="120" t="s">
        <v>3404</v>
      </c>
      <c r="Y1014" s="436" t="s">
        <v>3334</v>
      </c>
      <c r="Z1014" s="120" t="s">
        <v>22</v>
      </c>
      <c r="AA1014" s="120" t="s">
        <v>229</v>
      </c>
      <c r="AB1014" s="120" t="s">
        <v>230</v>
      </c>
      <c r="AC1014" s="120" t="s">
        <v>231</v>
      </c>
      <c r="AD1014" s="121" t="str">
        <f t="shared" si="155"/>
        <v>INDONESIA</v>
      </c>
      <c r="AE1014" s="122" t="s">
        <v>3335</v>
      </c>
      <c r="AF1014" s="122" t="s">
        <v>233</v>
      </c>
      <c r="AG1014" s="259" t="s">
        <v>524</v>
      </c>
      <c r="AH1014" s="259"/>
      <c r="AI1014" s="64">
        <f t="shared" si="146"/>
        <v>2</v>
      </c>
      <c r="AJ1014" s="64"/>
      <c r="AK1014" s="259"/>
      <c r="AL1014" s="207"/>
      <c r="AM1014" s="207"/>
      <c r="AN1014" s="124">
        <f>AL1014-AM1014</f>
        <v>0</v>
      </c>
      <c r="AO1014" s="239"/>
      <c r="AP1014" s="239"/>
      <c r="AQ1014" s="239"/>
      <c r="AR1014" s="239"/>
      <c r="AS1014" s="239"/>
      <c r="AT1014" s="239"/>
      <c r="AU1014" s="239"/>
      <c r="AV1014" s="239"/>
      <c r="AW1014" s="239"/>
      <c r="AX1014" s="239"/>
      <c r="AY1014" s="70">
        <f>SUM(AV1014:AX1014)</f>
        <v>0</v>
      </c>
      <c r="BA1014" s="121"/>
    </row>
    <row r="1015" spans="1:53">
      <c r="A1015" s="121"/>
      <c r="B1015">
        <v>976</v>
      </c>
      <c r="C1015">
        <v>24</v>
      </c>
      <c r="E1015">
        <v>3</v>
      </c>
      <c r="F1015" s="88"/>
      <c r="G1015" s="89" t="s">
        <v>3411</v>
      </c>
      <c r="H1015" s="90" t="s">
        <v>16</v>
      </c>
      <c r="I1015" s="91" t="str">
        <f t="shared" si="153"/>
        <v>PEREMPUAN</v>
      </c>
      <c r="J1015" s="64" t="s">
        <v>524</v>
      </c>
      <c r="K1015" s="92">
        <v>37202</v>
      </c>
      <c r="L1015" s="93">
        <f t="shared" ca="1" si="154"/>
        <v>18</v>
      </c>
      <c r="M1015" s="64"/>
      <c r="N1015" s="454" t="s">
        <v>220</v>
      </c>
      <c r="O1015" s="64" t="str">
        <f t="shared" si="152"/>
        <v>ISLAM</v>
      </c>
      <c r="P1015" s="64" t="s">
        <v>254</v>
      </c>
      <c r="Q1015" s="64" t="s">
        <v>255</v>
      </c>
      <c r="R1015" s="95">
        <v>4</v>
      </c>
      <c r="S1015" s="64" t="s">
        <v>256</v>
      </c>
      <c r="T1015" s="64" t="s">
        <v>266</v>
      </c>
      <c r="U1015" s="64" t="s">
        <v>3408</v>
      </c>
      <c r="V1015" s="64" t="s">
        <v>3412</v>
      </c>
      <c r="W1015" s="262" t="s">
        <v>3395</v>
      </c>
      <c r="X1015" s="120" t="s">
        <v>3404</v>
      </c>
      <c r="Y1015" s="436" t="s">
        <v>3334</v>
      </c>
      <c r="Z1015" s="120"/>
      <c r="AA1015" s="120"/>
      <c r="AB1015" s="120"/>
      <c r="AC1015" s="120"/>
      <c r="AD1015" s="121" t="str">
        <f t="shared" si="155"/>
        <v>INDONESIA</v>
      </c>
      <c r="AE1015" s="122" t="s">
        <v>3335</v>
      </c>
      <c r="AF1015" s="122" t="s">
        <v>233</v>
      </c>
      <c r="AG1015" s="259" t="s">
        <v>524</v>
      </c>
      <c r="AH1015" s="259"/>
      <c r="AI1015" s="64">
        <f t="shared" si="146"/>
        <v>3</v>
      </c>
      <c r="AJ1015" s="64"/>
      <c r="AK1015" s="259"/>
      <c r="AN1015" s="124">
        <f>AL1015-AM1015</f>
        <v>0</v>
      </c>
      <c r="AY1015" s="70">
        <f>SUM(AV1015:AX1015)</f>
        <v>0</v>
      </c>
    </row>
    <row r="1016" spans="1:53">
      <c r="B1016">
        <v>977</v>
      </c>
      <c r="C1016">
        <v>25</v>
      </c>
      <c r="E1016" s="126">
        <v>4</v>
      </c>
      <c r="F1016" s="127"/>
      <c r="G1016" s="128" t="s">
        <v>3413</v>
      </c>
      <c r="H1016" s="129" t="s">
        <v>16</v>
      </c>
      <c r="I1016" s="130" t="str">
        <f t="shared" si="153"/>
        <v>PEREMPUAN</v>
      </c>
      <c r="J1016" s="131" t="s">
        <v>3414</v>
      </c>
      <c r="K1016" s="132">
        <v>39869</v>
      </c>
      <c r="L1016" s="93">
        <f t="shared" ca="1" si="154"/>
        <v>11</v>
      </c>
      <c r="M1016" s="131"/>
      <c r="N1016" s="248" t="s">
        <v>220</v>
      </c>
      <c r="O1016" s="131" t="str">
        <f t="shared" si="152"/>
        <v>ISLAM</v>
      </c>
      <c r="P1016" s="131" t="s">
        <v>254</v>
      </c>
      <c r="Q1016" s="131" t="s">
        <v>255</v>
      </c>
      <c r="R1016" s="134">
        <v>4</v>
      </c>
      <c r="S1016" s="131" t="s">
        <v>369</v>
      </c>
      <c r="T1016" s="131" t="s">
        <v>266</v>
      </c>
      <c r="U1016" s="131" t="s">
        <v>3408</v>
      </c>
      <c r="V1016" s="131" t="s">
        <v>3404</v>
      </c>
      <c r="W1016" s="262" t="s">
        <v>3395</v>
      </c>
      <c r="X1016" s="120" t="s">
        <v>3404</v>
      </c>
      <c r="Y1016" s="436" t="s">
        <v>3334</v>
      </c>
      <c r="Z1016" s="131" t="s">
        <v>22</v>
      </c>
      <c r="AA1016" s="131" t="s">
        <v>229</v>
      </c>
      <c r="AB1016" s="131" t="s">
        <v>230</v>
      </c>
      <c r="AC1016" s="131" t="s">
        <v>231</v>
      </c>
      <c r="AD1016" s="126" t="str">
        <f t="shared" si="155"/>
        <v>INDONESIA</v>
      </c>
      <c r="AE1016" s="122" t="s">
        <v>3335</v>
      </c>
      <c r="AF1016" s="178" t="s">
        <v>233</v>
      </c>
      <c r="AG1016" s="259" t="s">
        <v>524</v>
      </c>
      <c r="AH1016" s="259"/>
      <c r="AI1016" s="64">
        <f t="shared" si="146"/>
        <v>3</v>
      </c>
      <c r="AJ1016" s="64"/>
      <c r="AK1016" s="259"/>
      <c r="AL1016" s="207"/>
      <c r="AM1016" s="207"/>
      <c r="AN1016" s="124"/>
      <c r="AO1016" s="239"/>
      <c r="AP1016" s="239"/>
      <c r="AQ1016" s="239"/>
      <c r="AR1016" s="239"/>
      <c r="AS1016" s="239"/>
      <c r="AT1016" s="239"/>
      <c r="AU1016" s="239"/>
      <c r="AV1016" s="239"/>
      <c r="AW1016" s="239"/>
      <c r="AX1016" s="239"/>
      <c r="BA1016" s="121"/>
    </row>
    <row r="1017" spans="1:53" s="99" customFormat="1">
      <c r="A1017"/>
      <c r="B1017">
        <v>978</v>
      </c>
      <c r="C1017">
        <v>26</v>
      </c>
      <c r="D1017">
        <v>8</v>
      </c>
      <c r="E1017" s="99">
        <v>1</v>
      </c>
      <c r="F1017" s="100" t="s">
        <v>3415</v>
      </c>
      <c r="G1017" s="101" t="s">
        <v>3416</v>
      </c>
      <c r="H1017" s="102" t="s">
        <v>23</v>
      </c>
      <c r="I1017" s="103" t="str">
        <f t="shared" si="153"/>
        <v>LAKI LAKI</v>
      </c>
      <c r="J1017" s="104" t="s">
        <v>22</v>
      </c>
      <c r="K1017" s="105">
        <v>22746</v>
      </c>
      <c r="L1017" s="106">
        <f t="shared" ca="1" si="154"/>
        <v>58</v>
      </c>
      <c r="M1017" s="104" t="s">
        <v>253</v>
      </c>
      <c r="N1017" s="107" t="s">
        <v>220</v>
      </c>
      <c r="O1017" s="104" t="str">
        <f t="shared" si="152"/>
        <v>ISLAM</v>
      </c>
      <c r="P1017" s="104" t="s">
        <v>221</v>
      </c>
      <c r="Q1017" s="104" t="s">
        <v>222</v>
      </c>
      <c r="R1017" s="108">
        <v>1</v>
      </c>
      <c r="S1017" s="104" t="s">
        <v>289</v>
      </c>
      <c r="T1017" s="104" t="s">
        <v>283</v>
      </c>
      <c r="U1017" s="104" t="s">
        <v>516</v>
      </c>
      <c r="V1017" s="104" t="s">
        <v>3417</v>
      </c>
      <c r="W1017" s="109" t="s">
        <v>3418</v>
      </c>
      <c r="X1017" s="104" t="s">
        <v>3416</v>
      </c>
      <c r="Y1017" s="436" t="s">
        <v>3334</v>
      </c>
      <c r="Z1017" s="104" t="s">
        <v>22</v>
      </c>
      <c r="AA1017" s="104" t="s">
        <v>229</v>
      </c>
      <c r="AB1017" s="104" t="s">
        <v>230</v>
      </c>
      <c r="AC1017" s="104" t="s">
        <v>231</v>
      </c>
      <c r="AD1017" s="99" t="str">
        <f t="shared" si="155"/>
        <v>INDONESIA</v>
      </c>
      <c r="AE1017" s="122" t="s">
        <v>3335</v>
      </c>
      <c r="AF1017" s="97" t="s">
        <v>233</v>
      </c>
      <c r="AG1017" s="259" t="s">
        <v>524</v>
      </c>
      <c r="AH1017" s="259"/>
      <c r="AI1017" s="64" t="e">
        <f t="shared" si="146"/>
        <v>#N/A</v>
      </c>
      <c r="AJ1017" s="64"/>
      <c r="AK1017" s="259"/>
      <c r="AL1017" s="124"/>
      <c r="AM1017" s="124"/>
      <c r="AN1017" s="124">
        <f>AL1017-AM1017</f>
        <v>0</v>
      </c>
      <c r="AO1017" s="125"/>
      <c r="AP1017" s="125"/>
      <c r="AQ1017" s="125"/>
      <c r="AR1017" s="125"/>
      <c r="AS1017" s="125"/>
      <c r="AT1017" s="125"/>
      <c r="AU1017" s="125"/>
      <c r="AV1017" s="125"/>
      <c r="AW1017" s="125"/>
      <c r="AX1017" s="125"/>
      <c r="AY1017" s="125">
        <f>SUM(AV1017:AX1017)</f>
        <v>0</v>
      </c>
      <c r="AZ1017" s="192"/>
    </row>
    <row r="1018" spans="1:53" s="121" customFormat="1">
      <c r="A1018"/>
      <c r="B1018">
        <v>979</v>
      </c>
      <c r="C1018">
        <v>27</v>
      </c>
      <c r="D1018"/>
      <c r="E1018">
        <v>2</v>
      </c>
      <c r="F1018" s="88" t="s">
        <v>3419</v>
      </c>
      <c r="G1018" s="89" t="s">
        <v>3409</v>
      </c>
      <c r="H1018" s="90" t="s">
        <v>16</v>
      </c>
      <c r="I1018" s="91" t="str">
        <f t="shared" si="153"/>
        <v>PEREMPUAN</v>
      </c>
      <c r="J1018" s="64" t="s">
        <v>524</v>
      </c>
      <c r="K1018" s="92">
        <v>25034</v>
      </c>
      <c r="L1018" s="93">
        <f t="shared" ca="1" si="154"/>
        <v>51</v>
      </c>
      <c r="M1018" s="64" t="s">
        <v>253</v>
      </c>
      <c r="N1018" s="94" t="s">
        <v>220</v>
      </c>
      <c r="O1018" s="64" t="str">
        <f t="shared" si="152"/>
        <v>ISLAM</v>
      </c>
      <c r="P1018" s="64" t="s">
        <v>221</v>
      </c>
      <c r="Q1018" s="64" t="s">
        <v>245</v>
      </c>
      <c r="R1018" s="95">
        <v>3</v>
      </c>
      <c r="S1018" s="64" t="s">
        <v>256</v>
      </c>
      <c r="T1018" s="64" t="s">
        <v>246</v>
      </c>
      <c r="U1018" s="64" t="s">
        <v>3338</v>
      </c>
      <c r="V1018" s="64" t="s">
        <v>3420</v>
      </c>
      <c r="W1018" s="96" t="s">
        <v>3418</v>
      </c>
      <c r="X1018" s="64" t="s">
        <v>3416</v>
      </c>
      <c r="Y1018" s="436" t="s">
        <v>3334</v>
      </c>
      <c r="Z1018" s="64" t="s">
        <v>22</v>
      </c>
      <c r="AA1018" s="64" t="s">
        <v>229</v>
      </c>
      <c r="AB1018" s="64" t="s">
        <v>230</v>
      </c>
      <c r="AC1018" s="64" t="s">
        <v>231</v>
      </c>
      <c r="AD1018" t="str">
        <f t="shared" si="155"/>
        <v>INDONESIA</v>
      </c>
      <c r="AE1018" s="122" t="s">
        <v>3335</v>
      </c>
      <c r="AF1018" s="122" t="s">
        <v>233</v>
      </c>
      <c r="AG1018" s="259" t="s">
        <v>524</v>
      </c>
      <c r="AH1018" s="259"/>
      <c r="AI1018" s="64">
        <f t="shared" si="146"/>
        <v>2</v>
      </c>
      <c r="AJ1018" s="64"/>
      <c r="AK1018" s="259"/>
      <c r="AL1018" s="207"/>
      <c r="AM1018" s="207"/>
      <c r="AN1018" s="207">
        <f>AL1018-AM1018</f>
        <v>0</v>
      </c>
      <c r="AO1018" s="239"/>
      <c r="AP1018" s="239"/>
      <c r="AQ1018" s="239"/>
      <c r="AR1018" s="239"/>
      <c r="AS1018" s="239"/>
      <c r="AT1018" s="239"/>
      <c r="AU1018" s="239"/>
      <c r="AV1018" s="239"/>
      <c r="AW1018" s="239"/>
      <c r="AX1018" s="239"/>
      <c r="AY1018" s="239">
        <f>SUM(AV1018:AX1018)</f>
        <v>0</v>
      </c>
      <c r="AZ1018" s="71"/>
    </row>
    <row r="1019" spans="1:53">
      <c r="A1019" s="121"/>
      <c r="B1019">
        <v>980</v>
      </c>
      <c r="C1019">
        <v>28</v>
      </c>
      <c r="D1019">
        <v>9</v>
      </c>
      <c r="E1019" s="99">
        <v>1</v>
      </c>
      <c r="F1019" s="100" t="s">
        <v>3421</v>
      </c>
      <c r="G1019" s="101" t="s">
        <v>3422</v>
      </c>
      <c r="H1019" s="102" t="s">
        <v>23</v>
      </c>
      <c r="I1019" s="103" t="str">
        <f t="shared" si="153"/>
        <v>LAKI LAKI</v>
      </c>
      <c r="J1019" s="104" t="s">
        <v>524</v>
      </c>
      <c r="K1019" s="105">
        <v>29781</v>
      </c>
      <c r="L1019" s="106">
        <f t="shared" ca="1" si="154"/>
        <v>38</v>
      </c>
      <c r="M1019" s="104" t="s">
        <v>253</v>
      </c>
      <c r="N1019" s="107" t="s">
        <v>220</v>
      </c>
      <c r="O1019" s="104" t="str">
        <f t="shared" si="152"/>
        <v>ISLAM</v>
      </c>
      <c r="P1019" s="104" t="s">
        <v>221</v>
      </c>
      <c r="Q1019" s="104" t="s">
        <v>222</v>
      </c>
      <c r="R1019" s="108">
        <v>1</v>
      </c>
      <c r="S1019" s="104" t="s">
        <v>850</v>
      </c>
      <c r="T1019" s="104" t="s">
        <v>3423</v>
      </c>
      <c r="U1019" s="104" t="s">
        <v>3362</v>
      </c>
      <c r="V1019" s="104" t="s">
        <v>3357</v>
      </c>
      <c r="W1019" s="109" t="s">
        <v>3360</v>
      </c>
      <c r="X1019" s="104" t="s">
        <v>3422</v>
      </c>
      <c r="Y1019" s="436" t="s">
        <v>3334</v>
      </c>
      <c r="Z1019" s="104" t="s">
        <v>22</v>
      </c>
      <c r="AA1019" s="104" t="s">
        <v>229</v>
      </c>
      <c r="AB1019" s="104" t="s">
        <v>230</v>
      </c>
      <c r="AC1019" s="104" t="s">
        <v>231</v>
      </c>
      <c r="AD1019" s="99" t="str">
        <f t="shared" si="155"/>
        <v>INDONESIA</v>
      </c>
      <c r="AE1019" s="122" t="s">
        <v>3335</v>
      </c>
      <c r="AF1019" s="97" t="s">
        <v>233</v>
      </c>
      <c r="AG1019" s="259" t="s">
        <v>524</v>
      </c>
      <c r="AH1019" s="259"/>
      <c r="AI1019" s="64" t="e">
        <f t="shared" ref="AI1019:AI1066" si="159">VLOOKUP(Q1019,SHDK,2,FALSE)</f>
        <v>#N/A</v>
      </c>
      <c r="AJ1019" s="64"/>
      <c r="AK1019" s="259"/>
      <c r="AN1019" s="207"/>
    </row>
    <row r="1020" spans="1:53" s="126" customFormat="1">
      <c r="A1020" s="121"/>
      <c r="B1020">
        <v>981</v>
      </c>
      <c r="C1020">
        <v>29</v>
      </c>
      <c r="D1020"/>
      <c r="E1020" s="120">
        <v>2</v>
      </c>
      <c r="F1020" s="186" t="s">
        <v>3424</v>
      </c>
      <c r="G1020" s="144" t="s">
        <v>3425</v>
      </c>
      <c r="H1020" s="145" t="s">
        <v>16</v>
      </c>
      <c r="I1020" s="146" t="str">
        <f t="shared" si="153"/>
        <v>PEREMPUAN</v>
      </c>
      <c r="J1020" s="120" t="s">
        <v>524</v>
      </c>
      <c r="K1020" s="147">
        <v>31754</v>
      </c>
      <c r="L1020" s="139">
        <f t="shared" ca="1" si="154"/>
        <v>33</v>
      </c>
      <c r="M1020" s="120"/>
      <c r="N1020" s="187" t="s">
        <v>220</v>
      </c>
      <c r="O1020" s="120" t="str">
        <f t="shared" si="152"/>
        <v>ISLAM</v>
      </c>
      <c r="P1020" s="120" t="s">
        <v>221</v>
      </c>
      <c r="Q1020" s="120" t="s">
        <v>245</v>
      </c>
      <c r="R1020" s="148">
        <v>3</v>
      </c>
      <c r="S1020" s="120" t="s">
        <v>3426</v>
      </c>
      <c r="T1020" s="120" t="s">
        <v>246</v>
      </c>
      <c r="U1020" s="120" t="s">
        <v>3427</v>
      </c>
      <c r="V1020" s="120" t="s">
        <v>3428</v>
      </c>
      <c r="W1020" s="149" t="s">
        <v>3360</v>
      </c>
      <c r="X1020" s="120" t="s">
        <v>3422</v>
      </c>
      <c r="Y1020" s="436" t="s">
        <v>3334</v>
      </c>
      <c r="Z1020" s="120" t="s">
        <v>22</v>
      </c>
      <c r="AA1020" s="120" t="s">
        <v>229</v>
      </c>
      <c r="AB1020" s="120" t="s">
        <v>230</v>
      </c>
      <c r="AC1020" s="120" t="s">
        <v>231</v>
      </c>
      <c r="AD1020" s="121" t="str">
        <f t="shared" si="155"/>
        <v>INDONESIA</v>
      </c>
      <c r="AE1020" s="122" t="s">
        <v>3335</v>
      </c>
      <c r="AF1020" s="122" t="s">
        <v>233</v>
      </c>
      <c r="AG1020" s="259" t="s">
        <v>524</v>
      </c>
      <c r="AH1020" s="259"/>
      <c r="AI1020" s="64">
        <f t="shared" si="159"/>
        <v>2</v>
      </c>
      <c r="AJ1020" s="64"/>
      <c r="AK1020" s="259"/>
      <c r="AL1020" s="136"/>
      <c r="AM1020" s="136"/>
      <c r="AN1020" s="241">
        <f>AL1020-AM1020</f>
        <v>0</v>
      </c>
      <c r="AO1020" s="137"/>
      <c r="AP1020" s="137"/>
      <c r="AQ1020" s="137"/>
      <c r="AR1020" s="137"/>
      <c r="AS1020" s="137"/>
      <c r="AT1020" s="137"/>
      <c r="AU1020" s="137"/>
      <c r="AV1020" s="137"/>
      <c r="AW1020" s="137"/>
      <c r="AX1020" s="137"/>
      <c r="AY1020" s="137">
        <f>SUM(AV1020:AX1020)</f>
        <v>0</v>
      </c>
      <c r="AZ1020" s="138"/>
    </row>
    <row r="1021" spans="1:53" s="99" customFormat="1">
      <c r="A1021"/>
      <c r="B1021">
        <v>982</v>
      </c>
      <c r="C1021">
        <v>30</v>
      </c>
      <c r="D1021"/>
      <c r="E1021" s="131">
        <v>3</v>
      </c>
      <c r="F1021" s="127"/>
      <c r="G1021" s="128" t="s">
        <v>3429</v>
      </c>
      <c r="H1021" s="129" t="s">
        <v>23</v>
      </c>
      <c r="I1021" s="130" t="str">
        <f t="shared" si="153"/>
        <v>LAKI LAKI</v>
      </c>
      <c r="J1021" s="131" t="s">
        <v>3430</v>
      </c>
      <c r="K1021" s="132">
        <v>40138</v>
      </c>
      <c r="L1021" s="159">
        <f t="shared" ca="1" si="154"/>
        <v>10</v>
      </c>
      <c r="M1021" s="131"/>
      <c r="N1021" s="248" t="s">
        <v>220</v>
      </c>
      <c r="O1021" s="131" t="str">
        <f t="shared" si="152"/>
        <v>ISLAM</v>
      </c>
      <c r="P1021" s="131" t="s">
        <v>254</v>
      </c>
      <c r="Q1021" s="131" t="s">
        <v>255</v>
      </c>
      <c r="R1021" s="134">
        <v>4</v>
      </c>
      <c r="S1021" s="131" t="s">
        <v>265</v>
      </c>
      <c r="T1021" s="131" t="s">
        <v>270</v>
      </c>
      <c r="U1021" s="131" t="s">
        <v>3425</v>
      </c>
      <c r="V1021" s="131" t="s">
        <v>3422</v>
      </c>
      <c r="W1021" s="135" t="s">
        <v>3360</v>
      </c>
      <c r="X1021" s="131" t="s">
        <v>3422</v>
      </c>
      <c r="Y1021" s="436" t="s">
        <v>3334</v>
      </c>
      <c r="Z1021" s="131" t="s">
        <v>22</v>
      </c>
      <c r="AA1021" s="131" t="s">
        <v>229</v>
      </c>
      <c r="AB1021" s="131" t="s">
        <v>230</v>
      </c>
      <c r="AC1021" s="131" t="s">
        <v>231</v>
      </c>
      <c r="AD1021" s="126" t="str">
        <f t="shared" si="155"/>
        <v>INDONESIA</v>
      </c>
      <c r="AE1021" s="122" t="s">
        <v>3335</v>
      </c>
      <c r="AF1021" s="178" t="s">
        <v>233</v>
      </c>
      <c r="AG1021" s="259" t="s">
        <v>524</v>
      </c>
      <c r="AH1021" s="259"/>
      <c r="AI1021" s="64">
        <f t="shared" si="159"/>
        <v>3</v>
      </c>
      <c r="AJ1021" s="64"/>
      <c r="AK1021" s="259"/>
      <c r="AL1021" s="124"/>
      <c r="AM1021" s="124"/>
      <c r="AN1021" s="124">
        <f>AL1021-AM1021</f>
        <v>0</v>
      </c>
      <c r="AO1021" s="125"/>
      <c r="AP1021" s="125"/>
      <c r="AQ1021" s="125"/>
      <c r="AR1021" s="125"/>
      <c r="AS1021" s="125"/>
      <c r="AT1021" s="125"/>
      <c r="AU1021" s="125"/>
      <c r="AV1021" s="125"/>
      <c r="AW1021" s="125"/>
      <c r="AX1021" s="125"/>
      <c r="AY1021" s="70">
        <f>SUM(AV1021:AX1021)</f>
        <v>0</v>
      </c>
      <c r="AZ1021" s="71"/>
    </row>
    <row r="1022" spans="1:53" s="126" customFormat="1">
      <c r="A1022" s="121"/>
      <c r="B1022">
        <v>983</v>
      </c>
      <c r="C1022">
        <v>31</v>
      </c>
      <c r="D1022">
        <v>10</v>
      </c>
      <c r="E1022" s="64">
        <v>1</v>
      </c>
      <c r="F1022" s="157" t="s">
        <v>3431</v>
      </c>
      <c r="G1022" s="114" t="s">
        <v>3432</v>
      </c>
      <c r="H1022" s="90" t="s">
        <v>16</v>
      </c>
      <c r="I1022" s="91" t="str">
        <f t="shared" si="153"/>
        <v>PEREMPUAN</v>
      </c>
      <c r="J1022" s="64" t="s">
        <v>524</v>
      </c>
      <c r="K1022" s="92">
        <v>21746</v>
      </c>
      <c r="L1022" s="93">
        <f t="shared" ca="1" si="154"/>
        <v>60</v>
      </c>
      <c r="M1022" s="64"/>
      <c r="N1022" s="246" t="s">
        <v>220</v>
      </c>
      <c r="O1022" s="64" t="str">
        <f t="shared" si="152"/>
        <v>ISLAM</v>
      </c>
      <c r="P1022" s="64" t="s">
        <v>2634</v>
      </c>
      <c r="Q1022" s="64" t="s">
        <v>222</v>
      </c>
      <c r="R1022" s="95">
        <v>1</v>
      </c>
      <c r="S1022" s="64" t="s">
        <v>256</v>
      </c>
      <c r="T1022" s="64" t="s">
        <v>283</v>
      </c>
      <c r="U1022" s="64" t="s">
        <v>3433</v>
      </c>
      <c r="V1022" s="64" t="s">
        <v>3434</v>
      </c>
      <c r="W1022" s="171" t="s">
        <v>3435</v>
      </c>
      <c r="X1022" s="64" t="s">
        <v>3432</v>
      </c>
      <c r="Y1022" s="436" t="s">
        <v>3334</v>
      </c>
      <c r="Z1022" s="64" t="s">
        <v>22</v>
      </c>
      <c r="AA1022" s="64" t="s">
        <v>229</v>
      </c>
      <c r="AB1022" s="64" t="s">
        <v>230</v>
      </c>
      <c r="AC1022" s="64" t="s">
        <v>231</v>
      </c>
      <c r="AD1022" t="str">
        <f t="shared" si="155"/>
        <v>INDONESIA</v>
      </c>
      <c r="AE1022" s="122" t="s">
        <v>3335</v>
      </c>
      <c r="AF1022" s="97" t="s">
        <v>233</v>
      </c>
      <c r="AG1022" s="259" t="s">
        <v>524</v>
      </c>
      <c r="AH1022" s="259"/>
      <c r="AI1022" s="64" t="e">
        <f t="shared" si="159"/>
        <v>#N/A</v>
      </c>
      <c r="AJ1022" s="64"/>
      <c r="AK1022" s="259"/>
      <c r="AL1022" s="136"/>
      <c r="AM1022" s="136"/>
      <c r="AN1022" s="241">
        <f>AL1022-AM1022</f>
        <v>0</v>
      </c>
      <c r="AO1022" s="137"/>
      <c r="AP1022" s="137"/>
      <c r="AQ1022" s="137"/>
      <c r="AR1022" s="137"/>
      <c r="AS1022" s="137"/>
      <c r="AT1022" s="137"/>
      <c r="AU1022" s="137"/>
      <c r="AV1022" s="137"/>
      <c r="AW1022" s="137"/>
      <c r="AX1022" s="137"/>
      <c r="AY1022" s="137">
        <f>SUM(AV1022:AX1022)</f>
        <v>0</v>
      </c>
      <c r="AZ1022" s="138"/>
    </row>
    <row r="1023" spans="1:53" s="99" customFormat="1">
      <c r="A1023" s="121"/>
      <c r="B1023">
        <v>984</v>
      </c>
      <c r="C1023">
        <v>32</v>
      </c>
      <c r="D1023">
        <v>11</v>
      </c>
      <c r="E1023" s="104">
        <v>1</v>
      </c>
      <c r="F1023" s="100" t="s">
        <v>3436</v>
      </c>
      <c r="G1023" s="101" t="s">
        <v>3437</v>
      </c>
      <c r="H1023" s="102" t="s">
        <v>23</v>
      </c>
      <c r="I1023" s="103" t="str">
        <f t="shared" si="153"/>
        <v>LAKI LAKI</v>
      </c>
      <c r="J1023" s="104" t="s">
        <v>3010</v>
      </c>
      <c r="K1023" s="105">
        <v>25756</v>
      </c>
      <c r="L1023" s="106">
        <f t="shared" ca="1" si="154"/>
        <v>49</v>
      </c>
      <c r="M1023" s="104" t="s">
        <v>253</v>
      </c>
      <c r="N1023" s="107" t="s">
        <v>220</v>
      </c>
      <c r="O1023" s="104" t="str">
        <f t="shared" si="152"/>
        <v>ISLAM</v>
      </c>
      <c r="P1023" s="104" t="s">
        <v>221</v>
      </c>
      <c r="Q1023" s="104" t="s">
        <v>222</v>
      </c>
      <c r="R1023" s="108">
        <v>1</v>
      </c>
      <c r="S1023" s="104" t="s">
        <v>289</v>
      </c>
      <c r="T1023" s="104" t="s">
        <v>283</v>
      </c>
      <c r="U1023" s="104" t="s">
        <v>2572</v>
      </c>
      <c r="V1023" s="104" t="s">
        <v>2573</v>
      </c>
      <c r="W1023" s="109" t="s">
        <v>3438</v>
      </c>
      <c r="X1023" s="104" t="s">
        <v>3437</v>
      </c>
      <c r="Y1023" s="436" t="s">
        <v>3334</v>
      </c>
      <c r="Z1023" s="104" t="s">
        <v>22</v>
      </c>
      <c r="AA1023" s="104" t="s">
        <v>229</v>
      </c>
      <c r="AB1023" s="104" t="s">
        <v>230</v>
      </c>
      <c r="AC1023" s="104" t="s">
        <v>231</v>
      </c>
      <c r="AD1023" s="99" t="str">
        <f t="shared" si="155"/>
        <v>INDONESIA</v>
      </c>
      <c r="AE1023" s="122" t="s">
        <v>3335</v>
      </c>
      <c r="AF1023" s="110" t="s">
        <v>233</v>
      </c>
      <c r="AG1023" s="104" t="s">
        <v>166</v>
      </c>
      <c r="AH1023" s="120"/>
      <c r="AI1023" s="64" t="e">
        <f t="shared" si="159"/>
        <v>#N/A</v>
      </c>
      <c r="AJ1023" s="64"/>
      <c r="AK1023" s="104"/>
      <c r="AL1023" s="124"/>
      <c r="AM1023" s="124"/>
      <c r="AN1023" s="124"/>
      <c r="AO1023" s="125"/>
      <c r="AP1023" s="125"/>
      <c r="AQ1023" s="125"/>
      <c r="AR1023" s="125"/>
      <c r="AS1023" s="125"/>
      <c r="AT1023" s="125"/>
      <c r="AU1023" s="125"/>
      <c r="AV1023" s="125"/>
      <c r="AW1023" s="125"/>
      <c r="AX1023" s="125"/>
      <c r="AY1023" s="125"/>
      <c r="AZ1023" s="192"/>
    </row>
    <row r="1024" spans="1:53" s="121" customFormat="1">
      <c r="B1024">
        <v>985</v>
      </c>
      <c r="C1024">
        <v>33</v>
      </c>
      <c r="D1024"/>
      <c r="E1024" s="120">
        <v>2</v>
      </c>
      <c r="F1024" s="143" t="s">
        <v>3439</v>
      </c>
      <c r="G1024" s="144" t="s">
        <v>3440</v>
      </c>
      <c r="H1024" s="145" t="s">
        <v>16</v>
      </c>
      <c r="I1024" s="146" t="str">
        <f t="shared" si="153"/>
        <v>PEREMPUAN</v>
      </c>
      <c r="J1024" s="120" t="s">
        <v>3441</v>
      </c>
      <c r="K1024" s="147">
        <v>30004</v>
      </c>
      <c r="L1024" s="93">
        <f t="shared" ca="1" si="154"/>
        <v>38</v>
      </c>
      <c r="M1024" s="120" t="s">
        <v>253</v>
      </c>
      <c r="N1024" s="133" t="s">
        <v>220</v>
      </c>
      <c r="O1024" s="120" t="str">
        <f t="shared" si="152"/>
        <v>ISLAM</v>
      </c>
      <c r="P1024" s="120" t="s">
        <v>221</v>
      </c>
      <c r="Q1024" s="120" t="s">
        <v>245</v>
      </c>
      <c r="R1024" s="148">
        <v>3</v>
      </c>
      <c r="S1024" s="120" t="s">
        <v>289</v>
      </c>
      <c r="T1024" s="120" t="s">
        <v>246</v>
      </c>
      <c r="U1024" s="120" t="s">
        <v>3442</v>
      </c>
      <c r="V1024" s="120" t="s">
        <v>3443</v>
      </c>
      <c r="W1024" s="149" t="s">
        <v>3438</v>
      </c>
      <c r="X1024" s="120" t="s">
        <v>3437</v>
      </c>
      <c r="Y1024" s="436" t="s">
        <v>3334</v>
      </c>
      <c r="Z1024" s="120" t="s">
        <v>22</v>
      </c>
      <c r="AA1024" s="120" t="s">
        <v>229</v>
      </c>
      <c r="AB1024" s="120" t="s">
        <v>230</v>
      </c>
      <c r="AC1024" s="120" t="s">
        <v>231</v>
      </c>
      <c r="AD1024" s="121" t="str">
        <f t="shared" si="155"/>
        <v>INDONESIA</v>
      </c>
      <c r="AE1024" s="122" t="s">
        <v>3335</v>
      </c>
      <c r="AF1024" s="97" t="s">
        <v>233</v>
      </c>
      <c r="AG1024" s="259" t="s">
        <v>166</v>
      </c>
      <c r="AH1024" s="259"/>
      <c r="AI1024" s="64">
        <f t="shared" si="159"/>
        <v>2</v>
      </c>
      <c r="AJ1024" s="64"/>
      <c r="AK1024" s="259"/>
      <c r="AL1024" s="207"/>
      <c r="AM1024" s="207"/>
      <c r="AN1024" s="207">
        <f t="shared" ref="AN1024:AN1033" si="160">AL1024-AM1024</f>
        <v>0</v>
      </c>
      <c r="AO1024" s="239"/>
      <c r="AP1024" s="239"/>
      <c r="AQ1024" s="239"/>
      <c r="AR1024" s="239"/>
      <c r="AS1024" s="239"/>
      <c r="AT1024" s="239"/>
      <c r="AU1024" s="239"/>
      <c r="AV1024" s="239"/>
      <c r="AW1024" s="239"/>
      <c r="AX1024" s="239"/>
      <c r="AY1024" s="239">
        <f t="shared" ref="AY1024:AY1033" si="161">SUM(AV1024:AX1024)</f>
        <v>0</v>
      </c>
      <c r="AZ1024" s="71"/>
    </row>
    <row r="1025" spans="1:53" s="126" customFormat="1">
      <c r="A1025" s="121"/>
      <c r="B1025">
        <v>986</v>
      </c>
      <c r="C1025">
        <v>34</v>
      </c>
      <c r="D1025"/>
      <c r="E1025" s="64">
        <v>3</v>
      </c>
      <c r="F1025" s="88" t="s">
        <v>3444</v>
      </c>
      <c r="G1025" s="89" t="s">
        <v>3445</v>
      </c>
      <c r="H1025" s="90" t="s">
        <v>23</v>
      </c>
      <c r="I1025" s="91" t="str">
        <f t="shared" si="153"/>
        <v>LAKI LAKI</v>
      </c>
      <c r="J1025" s="64" t="s">
        <v>288</v>
      </c>
      <c r="K1025" s="92">
        <v>36786</v>
      </c>
      <c r="L1025" s="93">
        <f t="shared" ca="1" si="154"/>
        <v>19</v>
      </c>
      <c r="M1025" s="64" t="s">
        <v>253</v>
      </c>
      <c r="N1025" s="94" t="s">
        <v>220</v>
      </c>
      <c r="O1025" s="64" t="str">
        <f t="shared" si="152"/>
        <v>ISLAM</v>
      </c>
      <c r="P1025" s="64" t="s">
        <v>254</v>
      </c>
      <c r="Q1025" s="64" t="s">
        <v>255</v>
      </c>
      <c r="R1025" s="95">
        <v>4</v>
      </c>
      <c r="S1025" s="64" t="s">
        <v>256</v>
      </c>
      <c r="T1025" s="64" t="s">
        <v>266</v>
      </c>
      <c r="U1025" s="64" t="s">
        <v>3440</v>
      </c>
      <c r="V1025" s="64" t="s">
        <v>3437</v>
      </c>
      <c r="W1025" s="96" t="s">
        <v>3438</v>
      </c>
      <c r="X1025" s="120" t="s">
        <v>3437</v>
      </c>
      <c r="Y1025" s="436" t="s">
        <v>3334</v>
      </c>
      <c r="Z1025" s="64" t="s">
        <v>22</v>
      </c>
      <c r="AA1025" s="64" t="s">
        <v>229</v>
      </c>
      <c r="AB1025" s="64" t="s">
        <v>230</v>
      </c>
      <c r="AC1025" s="64" t="s">
        <v>231</v>
      </c>
      <c r="AD1025" t="str">
        <f t="shared" si="155"/>
        <v>INDONESIA</v>
      </c>
      <c r="AE1025" s="122" t="s">
        <v>3335</v>
      </c>
      <c r="AF1025" s="122" t="s">
        <v>233</v>
      </c>
      <c r="AG1025" s="259" t="s">
        <v>166</v>
      </c>
      <c r="AH1025" s="259"/>
      <c r="AI1025" s="64">
        <f t="shared" si="159"/>
        <v>3</v>
      </c>
      <c r="AJ1025" s="64"/>
      <c r="AK1025" s="259"/>
      <c r="AL1025" s="136"/>
      <c r="AM1025" s="136"/>
      <c r="AN1025" s="136">
        <f t="shared" si="160"/>
        <v>0</v>
      </c>
      <c r="AO1025" s="137"/>
      <c r="AP1025" s="137"/>
      <c r="AQ1025" s="137"/>
      <c r="AR1025" s="137"/>
      <c r="AS1025" s="137"/>
      <c r="AT1025" s="137"/>
      <c r="AU1025" s="137"/>
      <c r="AV1025" s="137"/>
      <c r="AW1025" s="137"/>
      <c r="AX1025" s="137"/>
      <c r="AY1025" s="137">
        <f t="shared" si="161"/>
        <v>0</v>
      </c>
      <c r="AZ1025" s="138"/>
    </row>
    <row r="1026" spans="1:53">
      <c r="A1026" s="121"/>
      <c r="B1026">
        <v>987</v>
      </c>
      <c r="C1026">
        <v>35</v>
      </c>
      <c r="E1026" s="120">
        <v>4</v>
      </c>
      <c r="F1026" s="88" t="s">
        <v>3446</v>
      </c>
      <c r="G1026" s="89" t="s">
        <v>3447</v>
      </c>
      <c r="H1026" s="90" t="s">
        <v>23</v>
      </c>
      <c r="I1026" s="91" t="str">
        <f t="shared" si="153"/>
        <v>LAKI LAKI</v>
      </c>
      <c r="J1026" s="64" t="s">
        <v>230</v>
      </c>
      <c r="K1026" s="92">
        <v>38927</v>
      </c>
      <c r="L1026" s="93">
        <f t="shared" ca="1" si="154"/>
        <v>13</v>
      </c>
      <c r="M1026" s="64" t="s">
        <v>253</v>
      </c>
      <c r="N1026" s="133" t="s">
        <v>220</v>
      </c>
      <c r="O1026" s="64" t="str">
        <f t="shared" si="152"/>
        <v>ISLAM</v>
      </c>
      <c r="P1026" s="64" t="s">
        <v>254</v>
      </c>
      <c r="Q1026" s="64" t="s">
        <v>255</v>
      </c>
      <c r="R1026" s="95">
        <v>4</v>
      </c>
      <c r="S1026" s="64" t="s">
        <v>369</v>
      </c>
      <c r="T1026" s="64" t="s">
        <v>266</v>
      </c>
      <c r="U1026" s="64" t="s">
        <v>3440</v>
      </c>
      <c r="V1026" s="64" t="s">
        <v>3437</v>
      </c>
      <c r="W1026" s="149" t="s">
        <v>3438</v>
      </c>
      <c r="X1026" s="120" t="s">
        <v>3437</v>
      </c>
      <c r="Y1026" s="436" t="s">
        <v>3334</v>
      </c>
      <c r="Z1026" s="120" t="s">
        <v>22</v>
      </c>
      <c r="AA1026" s="120" t="s">
        <v>229</v>
      </c>
      <c r="AB1026" s="120" t="s">
        <v>230</v>
      </c>
      <c r="AC1026" s="120" t="s">
        <v>231</v>
      </c>
      <c r="AD1026" s="121" t="str">
        <f t="shared" si="155"/>
        <v>INDONESIA</v>
      </c>
      <c r="AE1026" s="122" t="s">
        <v>3335</v>
      </c>
      <c r="AF1026" s="122" t="s">
        <v>233</v>
      </c>
      <c r="AG1026" s="259" t="s">
        <v>166</v>
      </c>
      <c r="AH1026" s="259"/>
      <c r="AI1026" s="64">
        <f t="shared" si="159"/>
        <v>3</v>
      </c>
      <c r="AJ1026" s="64"/>
      <c r="AK1026" s="259"/>
      <c r="AN1026" s="207">
        <f t="shared" si="160"/>
        <v>0</v>
      </c>
      <c r="AY1026" s="70">
        <f t="shared" si="161"/>
        <v>0</v>
      </c>
    </row>
    <row r="1027" spans="1:53" s="99" customFormat="1">
      <c r="A1027" s="121"/>
      <c r="B1027">
        <v>988</v>
      </c>
      <c r="C1027">
        <v>36</v>
      </c>
      <c r="D1027"/>
      <c r="E1027" s="120">
        <v>5</v>
      </c>
      <c r="F1027" s="157" t="s">
        <v>3448</v>
      </c>
      <c r="G1027" s="144" t="s">
        <v>3449</v>
      </c>
      <c r="H1027" s="145" t="s">
        <v>16</v>
      </c>
      <c r="I1027" s="146" t="str">
        <f t="shared" si="153"/>
        <v>PEREMPUAN</v>
      </c>
      <c r="J1027" s="120" t="s">
        <v>230</v>
      </c>
      <c r="K1027" s="147">
        <v>40721</v>
      </c>
      <c r="L1027" s="139">
        <f t="shared" ca="1" si="154"/>
        <v>8</v>
      </c>
      <c r="M1027" s="120"/>
      <c r="N1027" s="187" t="s">
        <v>220</v>
      </c>
      <c r="O1027" s="120" t="str">
        <f t="shared" si="152"/>
        <v>ISLAM</v>
      </c>
      <c r="P1027" s="120" t="s">
        <v>254</v>
      </c>
      <c r="Q1027" s="120" t="s">
        <v>255</v>
      </c>
      <c r="R1027" s="148">
        <v>4</v>
      </c>
      <c r="S1027" s="120" t="s">
        <v>265</v>
      </c>
      <c r="T1027" s="120" t="s">
        <v>270</v>
      </c>
      <c r="U1027" s="120" t="s">
        <v>3440</v>
      </c>
      <c r="V1027" s="120" t="s">
        <v>3437</v>
      </c>
      <c r="W1027" s="149" t="s">
        <v>3438</v>
      </c>
      <c r="X1027" s="120" t="s">
        <v>3437</v>
      </c>
      <c r="Y1027" s="436" t="s">
        <v>3334</v>
      </c>
      <c r="Z1027" s="120" t="s">
        <v>22</v>
      </c>
      <c r="AA1027" s="120" t="s">
        <v>229</v>
      </c>
      <c r="AB1027" s="120" t="s">
        <v>230</v>
      </c>
      <c r="AC1027" s="120" t="s">
        <v>231</v>
      </c>
      <c r="AD1027" s="121" t="str">
        <f t="shared" si="155"/>
        <v>INDONESIA</v>
      </c>
      <c r="AE1027" s="122" t="s">
        <v>3335</v>
      </c>
      <c r="AF1027" s="122" t="s">
        <v>233</v>
      </c>
      <c r="AG1027" s="120" t="s">
        <v>166</v>
      </c>
      <c r="AH1027" s="120"/>
      <c r="AI1027" s="64">
        <f t="shared" si="159"/>
        <v>3</v>
      </c>
      <c r="AJ1027" s="64"/>
      <c r="AK1027" s="104"/>
      <c r="AL1027" s="124"/>
      <c r="AM1027" s="124"/>
      <c r="AN1027" s="124">
        <f t="shared" si="160"/>
        <v>0</v>
      </c>
      <c r="AO1027" s="125"/>
      <c r="AP1027" s="125"/>
      <c r="AQ1027" s="125"/>
      <c r="AR1027" s="125"/>
      <c r="AS1027" s="125"/>
      <c r="AT1027" s="125"/>
      <c r="AU1027" s="125"/>
      <c r="AV1027" s="125"/>
      <c r="AW1027" s="125"/>
      <c r="AX1027" s="125"/>
      <c r="AY1027" s="70">
        <f t="shared" si="161"/>
        <v>0</v>
      </c>
      <c r="AZ1027" s="71"/>
    </row>
    <row r="1028" spans="1:53">
      <c r="B1028">
        <v>989</v>
      </c>
      <c r="C1028">
        <v>37</v>
      </c>
      <c r="E1028" s="64">
        <v>6</v>
      </c>
      <c r="F1028" s="174" t="s">
        <v>3450</v>
      </c>
      <c r="G1028" s="144" t="s">
        <v>3451</v>
      </c>
      <c r="H1028" s="145" t="s">
        <v>23</v>
      </c>
      <c r="I1028" s="146" t="str">
        <f t="shared" si="153"/>
        <v>LAKI LAKI</v>
      </c>
      <c r="J1028" s="120" t="s">
        <v>288</v>
      </c>
      <c r="K1028" s="147">
        <v>32776</v>
      </c>
      <c r="L1028" s="139">
        <f t="shared" ca="1" si="154"/>
        <v>30</v>
      </c>
      <c r="M1028" s="120"/>
      <c r="N1028" s="187" t="s">
        <v>220</v>
      </c>
      <c r="O1028" s="120" t="str">
        <f t="shared" si="152"/>
        <v>ISLAM</v>
      </c>
      <c r="P1028" s="120" t="s">
        <v>254</v>
      </c>
      <c r="Q1028" s="120" t="s">
        <v>1845</v>
      </c>
      <c r="R1028" s="148">
        <v>9</v>
      </c>
      <c r="S1028" s="120" t="s">
        <v>289</v>
      </c>
      <c r="T1028" s="120" t="s">
        <v>283</v>
      </c>
      <c r="U1028" s="120" t="s">
        <v>3452</v>
      </c>
      <c r="V1028" s="120" t="s">
        <v>2291</v>
      </c>
      <c r="W1028" s="149" t="s">
        <v>3438</v>
      </c>
      <c r="X1028" s="120" t="s">
        <v>3437</v>
      </c>
      <c r="Y1028" s="436" t="s">
        <v>3334</v>
      </c>
      <c r="Z1028" s="120" t="s">
        <v>22</v>
      </c>
      <c r="AA1028" s="120" t="s">
        <v>229</v>
      </c>
      <c r="AB1028" s="120" t="s">
        <v>230</v>
      </c>
      <c r="AC1028" s="120" t="s">
        <v>231</v>
      </c>
      <c r="AD1028" s="121" t="str">
        <f t="shared" si="155"/>
        <v>INDONESIA</v>
      </c>
      <c r="AE1028" s="122" t="s">
        <v>3335</v>
      </c>
      <c r="AF1028" s="122" t="s">
        <v>233</v>
      </c>
      <c r="AG1028" s="259" t="s">
        <v>166</v>
      </c>
      <c r="AH1028" s="259"/>
      <c r="AI1028" s="64" t="e">
        <f t="shared" si="159"/>
        <v>#N/A</v>
      </c>
      <c r="AJ1028" s="64"/>
      <c r="AK1028" s="259"/>
      <c r="AL1028" s="207"/>
      <c r="AM1028" s="207"/>
      <c r="AN1028" s="124">
        <f t="shared" si="160"/>
        <v>0</v>
      </c>
      <c r="AO1028" s="239"/>
      <c r="AP1028" s="239"/>
      <c r="AQ1028" s="239"/>
      <c r="AR1028" s="239"/>
      <c r="AS1028" s="239"/>
      <c r="AT1028" s="239"/>
      <c r="AU1028" s="239"/>
      <c r="AV1028" s="239"/>
      <c r="AW1028" s="239"/>
      <c r="AX1028" s="239"/>
      <c r="AY1028" s="70">
        <f t="shared" si="161"/>
        <v>0</v>
      </c>
      <c r="BA1028" s="121"/>
    </row>
    <row r="1029" spans="1:53">
      <c r="A1029" s="121"/>
      <c r="B1029">
        <v>990</v>
      </c>
      <c r="C1029">
        <v>38</v>
      </c>
      <c r="D1029">
        <v>12</v>
      </c>
      <c r="E1029" s="394">
        <v>1</v>
      </c>
      <c r="F1029" s="455" t="s">
        <v>3453</v>
      </c>
      <c r="G1029" s="456" t="s">
        <v>3454</v>
      </c>
      <c r="H1029" s="457" t="s">
        <v>23</v>
      </c>
      <c r="I1029" s="458" t="str">
        <f t="shared" si="153"/>
        <v>LAKI LAKI</v>
      </c>
      <c r="J1029" s="244" t="s">
        <v>524</v>
      </c>
      <c r="K1029" s="459">
        <v>29313</v>
      </c>
      <c r="L1029" s="460">
        <f t="shared" ca="1" si="154"/>
        <v>40</v>
      </c>
      <c r="M1029" s="244" t="s">
        <v>253</v>
      </c>
      <c r="N1029" s="107" t="s">
        <v>220</v>
      </c>
      <c r="O1029" s="244" t="str">
        <f t="shared" si="152"/>
        <v>ISLAM</v>
      </c>
      <c r="P1029" s="244" t="s">
        <v>254</v>
      </c>
      <c r="Q1029" s="244" t="s">
        <v>222</v>
      </c>
      <c r="R1029" s="461">
        <v>1</v>
      </c>
      <c r="S1029" s="244" t="s">
        <v>850</v>
      </c>
      <c r="T1029" s="244" t="s">
        <v>3423</v>
      </c>
      <c r="U1029" s="244" t="s">
        <v>3455</v>
      </c>
      <c r="V1029" s="244" t="s">
        <v>3456</v>
      </c>
      <c r="W1029" s="462" t="s">
        <v>3457</v>
      </c>
      <c r="X1029" s="244" t="s">
        <v>3458</v>
      </c>
      <c r="Y1029" s="436" t="s">
        <v>3334</v>
      </c>
      <c r="Z1029" s="244" t="s">
        <v>22</v>
      </c>
      <c r="AA1029" s="244" t="s">
        <v>229</v>
      </c>
      <c r="AB1029" s="244" t="s">
        <v>230</v>
      </c>
      <c r="AC1029" s="244" t="s">
        <v>231</v>
      </c>
      <c r="AD1029" s="394" t="str">
        <f t="shared" si="155"/>
        <v>INDONESIA</v>
      </c>
      <c r="AE1029" s="122" t="s">
        <v>3335</v>
      </c>
      <c r="AF1029" s="237" t="s">
        <v>233</v>
      </c>
      <c r="AG1029" s="259" t="s">
        <v>524</v>
      </c>
      <c r="AH1029" s="259"/>
      <c r="AI1029" s="64" t="e">
        <f t="shared" si="159"/>
        <v>#N/A</v>
      </c>
      <c r="AJ1029" s="64"/>
      <c r="AK1029" s="259"/>
      <c r="AN1029" s="124">
        <f t="shared" si="160"/>
        <v>0</v>
      </c>
      <c r="AY1029" s="70">
        <f t="shared" si="161"/>
        <v>0</v>
      </c>
    </row>
    <row r="1030" spans="1:53">
      <c r="B1030">
        <v>991</v>
      </c>
      <c r="C1030">
        <v>39</v>
      </c>
      <c r="D1030">
        <v>13</v>
      </c>
      <c r="E1030" s="121">
        <v>1</v>
      </c>
      <c r="F1030" s="186" t="s">
        <v>3459</v>
      </c>
      <c r="G1030" s="144" t="s">
        <v>3460</v>
      </c>
      <c r="H1030" s="145" t="s">
        <v>23</v>
      </c>
      <c r="I1030" s="146" t="str">
        <f t="shared" si="153"/>
        <v>LAKI LAKI</v>
      </c>
      <c r="J1030" s="111" t="s">
        <v>524</v>
      </c>
      <c r="K1030" s="147">
        <v>24469</v>
      </c>
      <c r="L1030" s="139">
        <f t="shared" ca="1" si="154"/>
        <v>53</v>
      </c>
      <c r="M1030" s="120"/>
      <c r="N1030" s="187" t="s">
        <v>220</v>
      </c>
      <c r="O1030" s="131" t="str">
        <f t="shared" si="152"/>
        <v>ISLAM</v>
      </c>
      <c r="P1030" s="111" t="s">
        <v>221</v>
      </c>
      <c r="Q1030" s="111" t="s">
        <v>222</v>
      </c>
      <c r="R1030" s="148">
        <v>1</v>
      </c>
      <c r="S1030" s="111" t="s">
        <v>223</v>
      </c>
      <c r="T1030" s="111" t="s">
        <v>283</v>
      </c>
      <c r="U1030" s="111" t="s">
        <v>3461</v>
      </c>
      <c r="V1030" s="111" t="s">
        <v>3462</v>
      </c>
      <c r="W1030" s="242" t="s">
        <v>3463</v>
      </c>
      <c r="X1030" s="111" t="s">
        <v>3460</v>
      </c>
      <c r="Y1030" s="436" t="s">
        <v>3334</v>
      </c>
      <c r="Z1030" s="120" t="s">
        <v>22</v>
      </c>
      <c r="AA1030" s="120" t="s">
        <v>229</v>
      </c>
      <c r="AB1030" s="120" t="s">
        <v>230</v>
      </c>
      <c r="AC1030" s="120" t="s">
        <v>231</v>
      </c>
      <c r="AD1030" s="121" t="str">
        <f t="shared" si="155"/>
        <v>INDONESIA</v>
      </c>
      <c r="AE1030" s="122" t="s">
        <v>3335</v>
      </c>
      <c r="AF1030" s="110" t="s">
        <v>233</v>
      </c>
      <c r="AG1030" s="259" t="s">
        <v>524</v>
      </c>
      <c r="AH1030" s="259"/>
      <c r="AI1030" s="64" t="e">
        <f t="shared" si="159"/>
        <v>#N/A</v>
      </c>
      <c r="AJ1030" s="64"/>
      <c r="AK1030" s="259"/>
      <c r="AL1030" s="207"/>
      <c r="AM1030" s="207"/>
      <c r="AN1030" s="124">
        <f t="shared" si="160"/>
        <v>0</v>
      </c>
      <c r="AO1030" s="239"/>
      <c r="AP1030" s="239"/>
      <c r="AQ1030" s="239"/>
      <c r="AR1030" s="239"/>
      <c r="AS1030" s="239"/>
      <c r="AT1030" s="239"/>
      <c r="AU1030" s="239"/>
      <c r="AV1030" s="239"/>
      <c r="AW1030" s="239"/>
      <c r="AX1030" s="239"/>
      <c r="AY1030" s="239">
        <f t="shared" si="161"/>
        <v>0</v>
      </c>
      <c r="BA1030" s="121"/>
    </row>
    <row r="1031" spans="1:53">
      <c r="B1031">
        <v>992</v>
      </c>
      <c r="C1031">
        <v>40</v>
      </c>
      <c r="E1031" s="121">
        <v>2</v>
      </c>
      <c r="F1031" s="186" t="s">
        <v>3464</v>
      </c>
      <c r="G1031" s="144" t="s">
        <v>3465</v>
      </c>
      <c r="H1031" s="145" t="s">
        <v>16</v>
      </c>
      <c r="I1031" s="146" t="str">
        <f t="shared" si="153"/>
        <v>PEREMPUAN</v>
      </c>
      <c r="J1031" s="111" t="s">
        <v>524</v>
      </c>
      <c r="K1031" s="147">
        <v>27601</v>
      </c>
      <c r="L1031" s="139">
        <f t="shared" ca="1" si="154"/>
        <v>44</v>
      </c>
      <c r="M1031" s="120"/>
      <c r="N1031" s="133" t="s">
        <v>220</v>
      </c>
      <c r="O1031" s="131" t="str">
        <f t="shared" si="152"/>
        <v>ISLAM</v>
      </c>
      <c r="P1031" s="111" t="s">
        <v>221</v>
      </c>
      <c r="Q1031" s="111" t="s">
        <v>245</v>
      </c>
      <c r="R1031" s="148">
        <v>3</v>
      </c>
      <c r="S1031" s="111" t="s">
        <v>289</v>
      </c>
      <c r="T1031" s="111" t="s">
        <v>246</v>
      </c>
      <c r="U1031" s="111" t="s">
        <v>3466</v>
      </c>
      <c r="V1031" s="111" t="s">
        <v>3467</v>
      </c>
      <c r="W1031" s="242" t="s">
        <v>3463</v>
      </c>
      <c r="X1031" s="111" t="s">
        <v>3460</v>
      </c>
      <c r="Y1031" s="436" t="s">
        <v>3334</v>
      </c>
      <c r="Z1031" s="120" t="s">
        <v>22</v>
      </c>
      <c r="AA1031" s="120" t="s">
        <v>229</v>
      </c>
      <c r="AB1031" s="120" t="s">
        <v>230</v>
      </c>
      <c r="AC1031" s="120" t="s">
        <v>231</v>
      </c>
      <c r="AD1031" s="121" t="str">
        <f t="shared" si="155"/>
        <v>INDONESIA</v>
      </c>
      <c r="AE1031" s="122" t="s">
        <v>3335</v>
      </c>
      <c r="AF1031" s="122" t="s">
        <v>233</v>
      </c>
      <c r="AG1031" s="259" t="s">
        <v>524</v>
      </c>
      <c r="AH1031" s="259"/>
      <c r="AI1031" s="64">
        <f t="shared" si="159"/>
        <v>2</v>
      </c>
      <c r="AJ1031" s="64"/>
      <c r="AK1031" s="259"/>
      <c r="AL1031" s="207"/>
      <c r="AM1031" s="207"/>
      <c r="AN1031" s="124">
        <f t="shared" si="160"/>
        <v>0</v>
      </c>
      <c r="AO1031" s="239"/>
      <c r="AP1031" s="239"/>
      <c r="AQ1031" s="239"/>
      <c r="AR1031" s="239"/>
      <c r="AS1031" s="239"/>
      <c r="AT1031" s="239"/>
      <c r="AU1031" s="239"/>
      <c r="AV1031" s="239"/>
      <c r="AW1031" s="239"/>
      <c r="AX1031" s="239"/>
      <c r="AY1031" s="70">
        <f t="shared" si="161"/>
        <v>0</v>
      </c>
      <c r="BA1031" s="121"/>
    </row>
    <row r="1032" spans="1:53">
      <c r="B1032">
        <v>993</v>
      </c>
      <c r="C1032">
        <v>41</v>
      </c>
      <c r="E1032" s="121">
        <v>3</v>
      </c>
      <c r="F1032" s="186" t="s">
        <v>3468</v>
      </c>
      <c r="G1032" s="144" t="s">
        <v>3469</v>
      </c>
      <c r="H1032" s="145" t="s">
        <v>23</v>
      </c>
      <c r="I1032" s="146" t="str">
        <f t="shared" si="153"/>
        <v>LAKI LAKI</v>
      </c>
      <c r="J1032" s="111" t="s">
        <v>524</v>
      </c>
      <c r="K1032" s="147">
        <v>36057</v>
      </c>
      <c r="L1032" s="139">
        <f t="shared" ca="1" si="154"/>
        <v>21</v>
      </c>
      <c r="M1032" s="120"/>
      <c r="N1032" s="187" t="s">
        <v>220</v>
      </c>
      <c r="O1032" s="131" t="str">
        <f t="shared" si="152"/>
        <v>ISLAM</v>
      </c>
      <c r="P1032" s="111" t="s">
        <v>254</v>
      </c>
      <c r="Q1032" s="111" t="s">
        <v>255</v>
      </c>
      <c r="R1032" s="148">
        <v>4</v>
      </c>
      <c r="S1032" s="111" t="s">
        <v>289</v>
      </c>
      <c r="T1032" s="111" t="s">
        <v>266</v>
      </c>
      <c r="U1032" s="111" t="s">
        <v>3465</v>
      </c>
      <c r="V1032" s="111" t="s">
        <v>3460</v>
      </c>
      <c r="W1032" s="242" t="s">
        <v>3463</v>
      </c>
      <c r="X1032" s="111" t="s">
        <v>3460</v>
      </c>
      <c r="Y1032" s="436" t="s">
        <v>3334</v>
      </c>
      <c r="Z1032" s="120" t="s">
        <v>22</v>
      </c>
      <c r="AA1032" s="120" t="s">
        <v>229</v>
      </c>
      <c r="AB1032" s="120" t="s">
        <v>230</v>
      </c>
      <c r="AC1032" s="120" t="s">
        <v>231</v>
      </c>
      <c r="AD1032" s="121" t="str">
        <f t="shared" si="155"/>
        <v>INDONESIA</v>
      </c>
      <c r="AE1032" s="122" t="s">
        <v>3335</v>
      </c>
      <c r="AF1032" s="122" t="s">
        <v>233</v>
      </c>
      <c r="AG1032" s="259" t="s">
        <v>524</v>
      </c>
      <c r="AH1032" s="259"/>
      <c r="AI1032" s="64">
        <f t="shared" si="159"/>
        <v>3</v>
      </c>
      <c r="AJ1032" s="64"/>
      <c r="AK1032" s="259"/>
      <c r="AN1032" s="124">
        <f t="shared" si="160"/>
        <v>0</v>
      </c>
      <c r="AY1032" s="70">
        <f t="shared" si="161"/>
        <v>0</v>
      </c>
    </row>
    <row r="1033" spans="1:53" s="394" customFormat="1">
      <c r="A1033"/>
      <c r="B1033">
        <v>994</v>
      </c>
      <c r="C1033">
        <v>42</v>
      </c>
      <c r="D1033"/>
      <c r="E1033">
        <v>4</v>
      </c>
      <c r="F1033" s="160" t="s">
        <v>3470</v>
      </c>
      <c r="G1033" s="89" t="s">
        <v>3471</v>
      </c>
      <c r="H1033" s="90" t="s">
        <v>23</v>
      </c>
      <c r="I1033" s="91" t="str">
        <f t="shared" si="153"/>
        <v>LAKI LAKI</v>
      </c>
      <c r="J1033" s="111" t="s">
        <v>524</v>
      </c>
      <c r="K1033" s="92">
        <v>39561</v>
      </c>
      <c r="L1033" s="93">
        <f t="shared" ca="1" si="154"/>
        <v>11</v>
      </c>
      <c r="M1033" s="64"/>
      <c r="N1033" s="133" t="s">
        <v>220</v>
      </c>
      <c r="O1033" s="131" t="str">
        <f t="shared" si="152"/>
        <v>ISLAM</v>
      </c>
      <c r="P1033" s="111" t="s">
        <v>254</v>
      </c>
      <c r="Q1033" s="111" t="s">
        <v>255</v>
      </c>
      <c r="R1033" s="95">
        <v>4</v>
      </c>
      <c r="S1033" s="111" t="s">
        <v>369</v>
      </c>
      <c r="T1033" s="111" t="s">
        <v>266</v>
      </c>
      <c r="U1033" s="111" t="s">
        <v>3465</v>
      </c>
      <c r="V1033" s="111" t="s">
        <v>3460</v>
      </c>
      <c r="W1033" s="240" t="s">
        <v>3463</v>
      </c>
      <c r="X1033" s="111" t="s">
        <v>3460</v>
      </c>
      <c r="Y1033" s="436" t="s">
        <v>3334</v>
      </c>
      <c r="Z1033" s="120" t="s">
        <v>22</v>
      </c>
      <c r="AA1033" s="120" t="s">
        <v>229</v>
      </c>
      <c r="AB1033" s="120" t="s">
        <v>230</v>
      </c>
      <c r="AC1033" s="120" t="s">
        <v>231</v>
      </c>
      <c r="AD1033" s="121" t="str">
        <f t="shared" si="155"/>
        <v>INDONESIA</v>
      </c>
      <c r="AE1033" s="122" t="s">
        <v>3335</v>
      </c>
      <c r="AF1033" s="122" t="s">
        <v>233</v>
      </c>
      <c r="AG1033" s="120" t="s">
        <v>524</v>
      </c>
      <c r="AH1033" s="120"/>
      <c r="AI1033" s="64">
        <f t="shared" si="159"/>
        <v>3</v>
      </c>
      <c r="AJ1033" s="64"/>
      <c r="AK1033" s="131"/>
      <c r="AL1033" s="241"/>
      <c r="AM1033" s="241"/>
      <c r="AN1033" s="241">
        <f t="shared" si="160"/>
        <v>0</v>
      </c>
      <c r="AO1033" s="463"/>
      <c r="AP1033" s="463"/>
      <c r="AQ1033" s="463"/>
      <c r="AR1033" s="463"/>
      <c r="AS1033" s="463"/>
      <c r="AT1033" s="463"/>
      <c r="AU1033" s="463"/>
      <c r="AV1033" s="463"/>
      <c r="AW1033" s="463"/>
      <c r="AX1033" s="463"/>
      <c r="AY1033" s="463">
        <f t="shared" si="161"/>
        <v>0</v>
      </c>
      <c r="AZ1033" s="464"/>
    </row>
    <row r="1034" spans="1:53" s="121" customFormat="1">
      <c r="B1034">
        <v>996</v>
      </c>
      <c r="C1034">
        <v>43</v>
      </c>
      <c r="D1034">
        <v>14</v>
      </c>
      <c r="E1034" s="99">
        <v>1</v>
      </c>
      <c r="F1034" s="150" t="s">
        <v>3472</v>
      </c>
      <c r="G1034" s="101" t="s">
        <v>3473</v>
      </c>
      <c r="H1034" s="102" t="s">
        <v>23</v>
      </c>
      <c r="I1034" s="103" t="str">
        <f t="shared" si="153"/>
        <v>LAKI LAKI</v>
      </c>
      <c r="J1034" s="104" t="s">
        <v>524</v>
      </c>
      <c r="K1034" s="105">
        <v>29898</v>
      </c>
      <c r="L1034" s="106">
        <f t="shared" ca="1" si="154"/>
        <v>38</v>
      </c>
      <c r="M1034" s="104"/>
      <c r="N1034" s="185" t="s">
        <v>220</v>
      </c>
      <c r="O1034" s="104" t="str">
        <f t="shared" si="152"/>
        <v>ISLAM</v>
      </c>
      <c r="P1034" s="104" t="s">
        <v>221</v>
      </c>
      <c r="Q1034" s="104" t="s">
        <v>222</v>
      </c>
      <c r="R1034" s="108">
        <v>1</v>
      </c>
      <c r="S1034" s="104" t="s">
        <v>289</v>
      </c>
      <c r="T1034" s="104" t="s">
        <v>283</v>
      </c>
      <c r="U1034" s="104" t="s">
        <v>3474</v>
      </c>
      <c r="V1034" s="104" t="s">
        <v>3475</v>
      </c>
      <c r="W1034" s="247" t="s">
        <v>3476</v>
      </c>
      <c r="X1034" s="104" t="s">
        <v>3473</v>
      </c>
      <c r="Y1034" s="436" t="s">
        <v>3334</v>
      </c>
      <c r="Z1034" s="104" t="s">
        <v>22</v>
      </c>
      <c r="AA1034" s="104" t="s">
        <v>229</v>
      </c>
      <c r="AB1034" s="104" t="s">
        <v>230</v>
      </c>
      <c r="AC1034" s="104" t="s">
        <v>231</v>
      </c>
      <c r="AD1034" s="99" t="str">
        <f t="shared" si="155"/>
        <v>INDONESIA</v>
      </c>
      <c r="AE1034" s="122" t="s">
        <v>3335</v>
      </c>
      <c r="AF1034" s="110" t="s">
        <v>233</v>
      </c>
      <c r="AG1034" s="259" t="s">
        <v>524</v>
      </c>
      <c r="AH1034" s="259"/>
      <c r="AI1034" s="64" t="e">
        <f t="shared" si="159"/>
        <v>#N/A</v>
      </c>
      <c r="AJ1034" s="64"/>
      <c r="AK1034" s="259"/>
      <c r="AL1034" s="207"/>
      <c r="AM1034" s="207"/>
      <c r="AN1034" s="124"/>
      <c r="AO1034" s="239"/>
      <c r="AP1034" s="239"/>
      <c r="AQ1034" s="239"/>
      <c r="AR1034" s="239"/>
      <c r="AS1034" s="239"/>
      <c r="AT1034" s="239"/>
      <c r="AU1034" s="239"/>
      <c r="AV1034" s="239"/>
      <c r="AW1034" s="239"/>
      <c r="AX1034" s="239"/>
      <c r="AY1034" s="239"/>
      <c r="AZ1034" s="71"/>
    </row>
    <row r="1035" spans="1:53" s="121" customFormat="1">
      <c r="B1035">
        <v>997</v>
      </c>
      <c r="C1035">
        <v>44</v>
      </c>
      <c r="D1035"/>
      <c r="E1035">
        <v>2</v>
      </c>
      <c r="F1035" s="160" t="s">
        <v>3477</v>
      </c>
      <c r="G1035" s="89" t="s">
        <v>3478</v>
      </c>
      <c r="H1035" s="90" t="s">
        <v>16</v>
      </c>
      <c r="I1035" s="91" t="str">
        <f t="shared" si="153"/>
        <v>PEREMPUAN</v>
      </c>
      <c r="J1035" s="64" t="s">
        <v>524</v>
      </c>
      <c r="K1035" s="92">
        <v>30934</v>
      </c>
      <c r="L1035" s="93">
        <f t="shared" ca="1" si="154"/>
        <v>35</v>
      </c>
      <c r="M1035" s="64" t="s">
        <v>253</v>
      </c>
      <c r="N1035" s="246" t="s">
        <v>220</v>
      </c>
      <c r="O1035" s="64" t="str">
        <f t="shared" si="152"/>
        <v>ISLAM</v>
      </c>
      <c r="P1035" s="64" t="s">
        <v>221</v>
      </c>
      <c r="Q1035" s="64" t="s">
        <v>245</v>
      </c>
      <c r="R1035" s="95">
        <v>3</v>
      </c>
      <c r="S1035" s="64" t="s">
        <v>289</v>
      </c>
      <c r="T1035" s="64" t="s">
        <v>246</v>
      </c>
      <c r="U1035" s="64" t="s">
        <v>3465</v>
      </c>
      <c r="V1035" s="64" t="s">
        <v>3479</v>
      </c>
      <c r="W1035" s="242" t="s">
        <v>3476</v>
      </c>
      <c r="X1035" s="120" t="s">
        <v>3473</v>
      </c>
      <c r="Y1035" s="436" t="s">
        <v>3334</v>
      </c>
      <c r="Z1035" s="120" t="s">
        <v>22</v>
      </c>
      <c r="AA1035" s="120" t="s">
        <v>229</v>
      </c>
      <c r="AB1035" s="120" t="s">
        <v>230</v>
      </c>
      <c r="AC1035" s="120" t="s">
        <v>231</v>
      </c>
      <c r="AD1035" s="121" t="str">
        <f t="shared" si="155"/>
        <v>INDONESIA</v>
      </c>
      <c r="AE1035" s="122" t="s">
        <v>3335</v>
      </c>
      <c r="AF1035" s="122" t="s">
        <v>233</v>
      </c>
      <c r="AG1035" s="259" t="s">
        <v>524</v>
      </c>
      <c r="AH1035" s="259"/>
      <c r="AI1035" s="64">
        <f t="shared" si="159"/>
        <v>2</v>
      </c>
      <c r="AJ1035" s="64"/>
      <c r="AK1035" s="259"/>
      <c r="AL1035" s="207"/>
      <c r="AM1035" s="207"/>
      <c r="AN1035" s="124"/>
      <c r="AO1035" s="239"/>
      <c r="AP1035" s="239"/>
      <c r="AQ1035" s="239"/>
      <c r="AR1035" s="239"/>
      <c r="AS1035" s="239"/>
      <c r="AT1035" s="239"/>
      <c r="AU1035" s="239"/>
      <c r="AV1035" s="239"/>
      <c r="AW1035" s="239"/>
      <c r="AX1035" s="239"/>
      <c r="AY1035" s="239"/>
      <c r="AZ1035" s="71"/>
    </row>
    <row r="1036" spans="1:53" s="99" customFormat="1">
      <c r="A1036"/>
      <c r="B1036">
        <v>1000</v>
      </c>
      <c r="C1036">
        <v>45</v>
      </c>
      <c r="D1036">
        <v>15</v>
      </c>
      <c r="E1036" s="104">
        <v>1</v>
      </c>
      <c r="F1036" s="100" t="s">
        <v>3480</v>
      </c>
      <c r="G1036" s="101" t="s">
        <v>3481</v>
      </c>
      <c r="H1036" s="102" t="s">
        <v>23</v>
      </c>
      <c r="I1036" s="103" t="str">
        <f t="shared" si="153"/>
        <v>LAKI LAKI</v>
      </c>
      <c r="J1036" s="104" t="s">
        <v>22</v>
      </c>
      <c r="K1036" s="105">
        <v>25808</v>
      </c>
      <c r="L1036" s="106">
        <f t="shared" ca="1" si="154"/>
        <v>49</v>
      </c>
      <c r="M1036" s="104" t="s">
        <v>476</v>
      </c>
      <c r="N1036" s="107" t="s">
        <v>220</v>
      </c>
      <c r="O1036" s="104" t="str">
        <f t="shared" si="152"/>
        <v>ISLAM</v>
      </c>
      <c r="P1036" s="104" t="s">
        <v>221</v>
      </c>
      <c r="Q1036" s="104" t="s">
        <v>222</v>
      </c>
      <c r="R1036" s="108">
        <v>1</v>
      </c>
      <c r="S1036" s="104" t="s">
        <v>223</v>
      </c>
      <c r="T1036" s="104" t="s">
        <v>2559</v>
      </c>
      <c r="U1036" s="104" t="s">
        <v>522</v>
      </c>
      <c r="V1036" s="104" t="s">
        <v>523</v>
      </c>
      <c r="W1036" s="109" t="s">
        <v>3482</v>
      </c>
      <c r="X1036" s="104" t="s">
        <v>3481</v>
      </c>
      <c r="Y1036" s="436" t="s">
        <v>3334</v>
      </c>
      <c r="Z1036" s="104" t="s">
        <v>22</v>
      </c>
      <c r="AA1036" s="104" t="s">
        <v>229</v>
      </c>
      <c r="AB1036" s="104" t="s">
        <v>230</v>
      </c>
      <c r="AC1036" s="104" t="s">
        <v>231</v>
      </c>
      <c r="AD1036" s="99" t="str">
        <f t="shared" si="155"/>
        <v>INDONESIA</v>
      </c>
      <c r="AE1036" s="122" t="s">
        <v>3335</v>
      </c>
      <c r="AF1036" s="122" t="s">
        <v>233</v>
      </c>
      <c r="AG1036" s="259" t="s">
        <v>519</v>
      </c>
      <c r="AH1036" s="259"/>
      <c r="AI1036" s="64" t="e">
        <f t="shared" si="159"/>
        <v>#N/A</v>
      </c>
      <c r="AJ1036" s="64"/>
      <c r="AK1036" s="259"/>
      <c r="AL1036" s="124"/>
      <c r="AM1036" s="124"/>
      <c r="AN1036" s="124">
        <f>AL1036-AM1036</f>
        <v>0</v>
      </c>
      <c r="AO1036" s="125"/>
      <c r="AP1036" s="125"/>
      <c r="AQ1036" s="125"/>
      <c r="AR1036" s="125"/>
      <c r="AS1036" s="125"/>
      <c r="AT1036" s="125"/>
      <c r="AU1036" s="125"/>
      <c r="AV1036" s="125"/>
      <c r="AW1036" s="125"/>
      <c r="AX1036" s="125"/>
      <c r="AY1036" s="70">
        <f>SUM(AV1036:AX1036)</f>
        <v>0</v>
      </c>
      <c r="AZ1036" s="71"/>
    </row>
    <row r="1037" spans="1:53">
      <c r="A1037" s="121"/>
      <c r="B1037">
        <v>1001</v>
      </c>
      <c r="C1037">
        <v>46</v>
      </c>
      <c r="E1037" s="120">
        <v>2</v>
      </c>
      <c r="F1037" s="186" t="s">
        <v>3483</v>
      </c>
      <c r="G1037" s="144" t="s">
        <v>3484</v>
      </c>
      <c r="H1037" s="145" t="s">
        <v>16</v>
      </c>
      <c r="I1037" s="146" t="str">
        <f t="shared" si="153"/>
        <v>PEREMPUAN</v>
      </c>
      <c r="J1037" s="120" t="s">
        <v>22</v>
      </c>
      <c r="K1037" s="147">
        <v>28205</v>
      </c>
      <c r="L1037" s="139">
        <f t="shared" ca="1" si="154"/>
        <v>43</v>
      </c>
      <c r="M1037" s="120"/>
      <c r="N1037" s="187" t="s">
        <v>220</v>
      </c>
      <c r="O1037" s="120" t="str">
        <f t="shared" si="152"/>
        <v>ISLAM</v>
      </c>
      <c r="P1037" s="120" t="s">
        <v>221</v>
      </c>
      <c r="Q1037" s="120" t="s">
        <v>245</v>
      </c>
      <c r="R1037" s="148">
        <v>3</v>
      </c>
      <c r="S1037" s="120" t="s">
        <v>850</v>
      </c>
      <c r="T1037" s="120" t="s">
        <v>3485</v>
      </c>
      <c r="U1037" s="120" t="s">
        <v>3486</v>
      </c>
      <c r="V1037" s="120" t="s">
        <v>3487</v>
      </c>
      <c r="W1037" s="149" t="s">
        <v>3482</v>
      </c>
      <c r="X1037" s="120" t="s">
        <v>3481</v>
      </c>
      <c r="Y1037" s="436" t="s">
        <v>3334</v>
      </c>
      <c r="Z1037" s="120" t="s">
        <v>22</v>
      </c>
      <c r="AA1037" s="120" t="s">
        <v>229</v>
      </c>
      <c r="AB1037" s="120" t="s">
        <v>230</v>
      </c>
      <c r="AC1037" s="120" t="s">
        <v>231</v>
      </c>
      <c r="AD1037" s="121" t="str">
        <f t="shared" si="155"/>
        <v>INDONESIA</v>
      </c>
      <c r="AE1037" s="122" t="s">
        <v>3335</v>
      </c>
      <c r="AF1037" s="110" t="s">
        <v>233</v>
      </c>
      <c r="AG1037" s="259" t="s">
        <v>519</v>
      </c>
      <c r="AH1037" s="259"/>
      <c r="AI1037" s="64">
        <f t="shared" si="159"/>
        <v>2</v>
      </c>
      <c r="AJ1037" s="64"/>
      <c r="AK1037" s="259"/>
      <c r="AN1037" s="124">
        <f>AL1037-AM1037</f>
        <v>0</v>
      </c>
      <c r="AY1037" s="70">
        <f>SUM(AV1037:AX1037)</f>
        <v>0</v>
      </c>
    </row>
    <row r="1038" spans="1:53">
      <c r="A1038" s="121"/>
      <c r="E1038" s="111">
        <v>3</v>
      </c>
      <c r="F1038" s="186" t="s">
        <v>3488</v>
      </c>
      <c r="G1038" s="144" t="s">
        <v>3489</v>
      </c>
      <c r="H1038" s="145" t="s">
        <v>16</v>
      </c>
      <c r="I1038" s="146" t="str">
        <f t="shared" si="153"/>
        <v>PEREMPUAN</v>
      </c>
      <c r="J1038" s="111" t="s">
        <v>22</v>
      </c>
      <c r="K1038" s="147">
        <v>42219</v>
      </c>
      <c r="L1038" s="139">
        <v>2</v>
      </c>
      <c r="M1038" s="120"/>
      <c r="N1038" s="187" t="s">
        <v>220</v>
      </c>
      <c r="O1038" s="120" t="s">
        <v>1403</v>
      </c>
      <c r="P1038" s="111" t="s">
        <v>221</v>
      </c>
      <c r="Q1038" s="111" t="s">
        <v>255</v>
      </c>
      <c r="R1038" s="148">
        <v>3</v>
      </c>
      <c r="S1038" s="111" t="s">
        <v>265</v>
      </c>
      <c r="T1038" s="111" t="s">
        <v>270</v>
      </c>
      <c r="U1038" s="302" t="s">
        <v>3484</v>
      </c>
      <c r="V1038" s="111" t="s">
        <v>3481</v>
      </c>
      <c r="W1038" s="149"/>
      <c r="X1038" s="111" t="s">
        <v>3481</v>
      </c>
      <c r="Y1038" s="436" t="s">
        <v>3334</v>
      </c>
      <c r="Z1038" s="120"/>
      <c r="AA1038" s="120"/>
      <c r="AB1038" s="120"/>
      <c r="AC1038" s="120"/>
      <c r="AD1038" s="71" t="str">
        <f t="shared" si="155"/>
        <v>INDONESIA</v>
      </c>
      <c r="AE1038" s="122"/>
      <c r="AF1038" s="110"/>
      <c r="AG1038" s="259" t="s">
        <v>519</v>
      </c>
      <c r="AH1038" s="259"/>
      <c r="AI1038" s="64"/>
      <c r="AJ1038" s="64"/>
      <c r="AK1038" s="259"/>
      <c r="AN1038" s="124"/>
    </row>
    <row r="1039" spans="1:53">
      <c r="B1039">
        <v>1003</v>
      </c>
      <c r="C1039">
        <v>48</v>
      </c>
      <c r="D1039">
        <v>16</v>
      </c>
      <c r="E1039" s="104">
        <v>1</v>
      </c>
      <c r="F1039" s="100" t="s">
        <v>3490</v>
      </c>
      <c r="G1039" s="101" t="s">
        <v>3491</v>
      </c>
      <c r="H1039" s="102" t="s">
        <v>23</v>
      </c>
      <c r="I1039" s="103" t="str">
        <f t="shared" si="153"/>
        <v>LAKI LAKI</v>
      </c>
      <c r="J1039" s="104" t="s">
        <v>1280</v>
      </c>
      <c r="K1039" s="105">
        <v>26165</v>
      </c>
      <c r="L1039" s="106">
        <f t="shared" ref="L1039:L1070" ca="1" si="162">DATEDIF(K1039,TODAY(),"Y")</f>
        <v>48</v>
      </c>
      <c r="M1039" s="104" t="s">
        <v>468</v>
      </c>
      <c r="N1039" s="107" t="s">
        <v>220</v>
      </c>
      <c r="O1039" s="104" t="str">
        <f t="shared" si="152"/>
        <v>ISLAM</v>
      </c>
      <c r="P1039" s="104" t="s">
        <v>221</v>
      </c>
      <c r="Q1039" s="104" t="s">
        <v>222</v>
      </c>
      <c r="R1039" s="108">
        <v>1</v>
      </c>
      <c r="S1039" s="104" t="s">
        <v>469</v>
      </c>
      <c r="T1039" s="104" t="s">
        <v>470</v>
      </c>
      <c r="U1039" s="104" t="s">
        <v>3492</v>
      </c>
      <c r="V1039" s="104" t="s">
        <v>1264</v>
      </c>
      <c r="W1039" s="109" t="s">
        <v>3493</v>
      </c>
      <c r="X1039" s="104" t="s">
        <v>3491</v>
      </c>
      <c r="Y1039" s="436" t="s">
        <v>3334</v>
      </c>
      <c r="Z1039" s="104" t="s">
        <v>22</v>
      </c>
      <c r="AA1039" s="104" t="s">
        <v>229</v>
      </c>
      <c r="AB1039" s="104" t="s">
        <v>230</v>
      </c>
      <c r="AC1039" s="104" t="s">
        <v>231</v>
      </c>
      <c r="AD1039" s="99" t="str">
        <f t="shared" si="155"/>
        <v>INDONESIA</v>
      </c>
      <c r="AE1039" s="122" t="s">
        <v>3335</v>
      </c>
      <c r="AF1039" s="110" t="s">
        <v>233</v>
      </c>
      <c r="AG1039" s="259" t="s">
        <v>166</v>
      </c>
      <c r="AH1039" s="259"/>
      <c r="AI1039" s="64" t="e">
        <f t="shared" si="159"/>
        <v>#N/A</v>
      </c>
      <c r="AJ1039" s="64"/>
      <c r="AK1039" s="259"/>
      <c r="AN1039" s="124"/>
    </row>
    <row r="1040" spans="1:53" s="99" customFormat="1">
      <c r="A1040"/>
      <c r="B1040">
        <v>1004</v>
      </c>
      <c r="C1040">
        <v>49</v>
      </c>
      <c r="D1040"/>
      <c r="E1040" s="64">
        <v>2</v>
      </c>
      <c r="F1040" s="88" t="s">
        <v>3494</v>
      </c>
      <c r="G1040" s="89" t="s">
        <v>3495</v>
      </c>
      <c r="H1040" s="90" t="s">
        <v>16</v>
      </c>
      <c r="I1040" s="91" t="str">
        <f t="shared" si="153"/>
        <v>PEREMPUAN</v>
      </c>
      <c r="J1040" s="64" t="s">
        <v>524</v>
      </c>
      <c r="K1040" s="92">
        <v>27218</v>
      </c>
      <c r="L1040" s="93">
        <f t="shared" ca="1" si="162"/>
        <v>45</v>
      </c>
      <c r="M1040" s="64" t="s">
        <v>282</v>
      </c>
      <c r="N1040" s="94" t="s">
        <v>220</v>
      </c>
      <c r="O1040" s="64" t="str">
        <f t="shared" si="152"/>
        <v>ISLAM</v>
      </c>
      <c r="P1040" s="64" t="s">
        <v>221</v>
      </c>
      <c r="Q1040" s="64" t="s">
        <v>245</v>
      </c>
      <c r="R1040" s="95">
        <v>3</v>
      </c>
      <c r="S1040" s="64" t="s">
        <v>469</v>
      </c>
      <c r="T1040" s="64" t="s">
        <v>470</v>
      </c>
      <c r="U1040" s="64" t="s">
        <v>3496</v>
      </c>
      <c r="V1040" s="64" t="s">
        <v>3497</v>
      </c>
      <c r="W1040" s="96" t="s">
        <v>3493</v>
      </c>
      <c r="X1040" s="64" t="s">
        <v>3491</v>
      </c>
      <c r="Y1040" s="436" t="s">
        <v>3334</v>
      </c>
      <c r="Z1040" s="64" t="s">
        <v>22</v>
      </c>
      <c r="AA1040" s="64" t="s">
        <v>229</v>
      </c>
      <c r="AB1040" s="64" t="s">
        <v>230</v>
      </c>
      <c r="AC1040" s="64" t="s">
        <v>231</v>
      </c>
      <c r="AD1040" t="str">
        <f t="shared" si="155"/>
        <v>INDONESIA</v>
      </c>
      <c r="AE1040" s="122" t="s">
        <v>3335</v>
      </c>
      <c r="AF1040" s="97" t="s">
        <v>233</v>
      </c>
      <c r="AG1040" s="259" t="s">
        <v>524</v>
      </c>
      <c r="AH1040" s="259"/>
      <c r="AI1040" s="64">
        <f t="shared" si="159"/>
        <v>2</v>
      </c>
      <c r="AJ1040" s="64"/>
      <c r="AK1040" s="259"/>
      <c r="AL1040" s="124"/>
      <c r="AM1040" s="124"/>
      <c r="AN1040" s="124">
        <f t="shared" ref="AN1040:AN1053" si="163">AL1040-AM1040</f>
        <v>0</v>
      </c>
      <c r="AO1040" s="125"/>
      <c r="AP1040" s="125"/>
      <c r="AQ1040" s="125"/>
      <c r="AR1040" s="125"/>
      <c r="AS1040" s="125"/>
      <c r="AT1040" s="125"/>
      <c r="AU1040" s="125"/>
      <c r="AV1040" s="125"/>
      <c r="AW1040" s="125"/>
      <c r="AX1040" s="125"/>
      <c r="AY1040" s="239">
        <f t="shared" ref="AY1040:AY1053" si="164">SUM(AV1040:AX1040)</f>
        <v>0</v>
      </c>
      <c r="AZ1040" s="71"/>
    </row>
    <row r="1041" spans="1:53">
      <c r="B1041">
        <v>1005</v>
      </c>
      <c r="C1041">
        <v>50</v>
      </c>
      <c r="E1041" s="120">
        <v>3</v>
      </c>
      <c r="F1041" s="143" t="s">
        <v>3498</v>
      </c>
      <c r="G1041" s="144" t="s">
        <v>3499</v>
      </c>
      <c r="H1041" s="145" t="s">
        <v>16</v>
      </c>
      <c r="I1041" s="146" t="str">
        <f t="shared" si="153"/>
        <v>PEREMPUAN</v>
      </c>
      <c r="J1041" s="120" t="s">
        <v>524</v>
      </c>
      <c r="K1041" s="147">
        <v>35936</v>
      </c>
      <c r="L1041" s="139">
        <f t="shared" ca="1" si="162"/>
        <v>21</v>
      </c>
      <c r="M1041" s="120" t="s">
        <v>253</v>
      </c>
      <c r="N1041" s="133" t="s">
        <v>220</v>
      </c>
      <c r="O1041" s="120" t="str">
        <f t="shared" si="152"/>
        <v>ISLAM</v>
      </c>
      <c r="P1041" s="120" t="s">
        <v>254</v>
      </c>
      <c r="Q1041" s="120" t="s">
        <v>255</v>
      </c>
      <c r="R1041" s="148">
        <v>4</v>
      </c>
      <c r="S1041" s="120" t="s">
        <v>886</v>
      </c>
      <c r="T1041" s="120" t="s">
        <v>266</v>
      </c>
      <c r="U1041" s="120" t="s">
        <v>3495</v>
      </c>
      <c r="V1041" s="120" t="s">
        <v>3491</v>
      </c>
      <c r="W1041" s="149" t="s">
        <v>3493</v>
      </c>
      <c r="X1041" s="120" t="s">
        <v>3491</v>
      </c>
      <c r="Y1041" s="436" t="s">
        <v>3334</v>
      </c>
      <c r="Z1041" s="120" t="s">
        <v>22</v>
      </c>
      <c r="AA1041" s="120" t="s">
        <v>229</v>
      </c>
      <c r="AB1041" s="120" t="s">
        <v>230</v>
      </c>
      <c r="AC1041" s="120" t="s">
        <v>231</v>
      </c>
      <c r="AD1041" s="121" t="str">
        <f t="shared" si="155"/>
        <v>INDONESIA</v>
      </c>
      <c r="AE1041" s="122" t="s">
        <v>3335</v>
      </c>
      <c r="AF1041" s="110" t="s">
        <v>233</v>
      </c>
      <c r="AG1041" s="259" t="s">
        <v>166</v>
      </c>
      <c r="AH1041" s="259"/>
      <c r="AI1041" s="64">
        <f t="shared" si="159"/>
        <v>3</v>
      </c>
      <c r="AJ1041" s="64"/>
      <c r="AK1041" s="259"/>
      <c r="AL1041" s="207"/>
      <c r="AM1041" s="207"/>
      <c r="AN1041" s="124">
        <f t="shared" si="163"/>
        <v>0</v>
      </c>
      <c r="AO1041" s="239"/>
      <c r="AP1041" s="239"/>
      <c r="AQ1041" s="239"/>
      <c r="AR1041" s="239"/>
      <c r="AS1041" s="239"/>
      <c r="AT1041" s="239"/>
      <c r="AU1041" s="239"/>
      <c r="AV1041" s="239"/>
      <c r="AW1041" s="239"/>
      <c r="AX1041" s="239"/>
      <c r="AY1041" s="239">
        <f t="shared" si="164"/>
        <v>0</v>
      </c>
      <c r="BA1041" s="121"/>
    </row>
    <row r="1042" spans="1:53">
      <c r="A1042" s="121"/>
      <c r="B1042">
        <v>1006</v>
      </c>
      <c r="C1042">
        <v>51</v>
      </c>
      <c r="E1042" s="64">
        <v>4</v>
      </c>
      <c r="F1042" s="157" t="s">
        <v>3500</v>
      </c>
      <c r="G1042" s="89" t="s">
        <v>3501</v>
      </c>
      <c r="H1042" s="90" t="s">
        <v>23</v>
      </c>
      <c r="I1042" s="91" t="str">
        <f t="shared" si="153"/>
        <v>LAKI LAKI</v>
      </c>
      <c r="J1042" s="64" t="s">
        <v>230</v>
      </c>
      <c r="K1042" s="465">
        <v>39794</v>
      </c>
      <c r="L1042" s="93">
        <f t="shared" ca="1" si="162"/>
        <v>11</v>
      </c>
      <c r="M1042" s="64"/>
      <c r="N1042" s="246" t="s">
        <v>220</v>
      </c>
      <c r="O1042" s="64" t="str">
        <f t="shared" si="152"/>
        <v>ISLAM</v>
      </c>
      <c r="P1042" s="64" t="s">
        <v>254</v>
      </c>
      <c r="Q1042" s="64" t="s">
        <v>255</v>
      </c>
      <c r="R1042" s="95">
        <v>4</v>
      </c>
      <c r="S1042" s="64" t="s">
        <v>369</v>
      </c>
      <c r="T1042" s="64" t="s">
        <v>266</v>
      </c>
      <c r="U1042" s="64" t="s">
        <v>3495</v>
      </c>
      <c r="V1042" s="64" t="s">
        <v>3491</v>
      </c>
      <c r="W1042" s="96" t="s">
        <v>3493</v>
      </c>
      <c r="X1042" s="64" t="s">
        <v>3491</v>
      </c>
      <c r="Y1042" s="436" t="s">
        <v>3334</v>
      </c>
      <c r="Z1042" s="64" t="s">
        <v>22</v>
      </c>
      <c r="AA1042" s="64" t="s">
        <v>229</v>
      </c>
      <c r="AB1042" s="64" t="s">
        <v>230</v>
      </c>
      <c r="AC1042" s="64" t="s">
        <v>231</v>
      </c>
      <c r="AD1042" t="str">
        <f t="shared" si="155"/>
        <v>INDONESIA</v>
      </c>
      <c r="AE1042" s="122" t="s">
        <v>3335</v>
      </c>
      <c r="AF1042" s="97" t="s">
        <v>233</v>
      </c>
      <c r="AG1042" s="259" t="s">
        <v>166</v>
      </c>
      <c r="AH1042" s="259"/>
      <c r="AI1042" s="64">
        <f t="shared" si="159"/>
        <v>3</v>
      </c>
      <c r="AJ1042" s="64"/>
      <c r="AK1042" s="259"/>
      <c r="AN1042" s="124">
        <f t="shared" si="163"/>
        <v>0</v>
      </c>
      <c r="AY1042" s="70">
        <f t="shared" si="164"/>
        <v>0</v>
      </c>
    </row>
    <row r="1043" spans="1:53" s="99" customFormat="1">
      <c r="A1043"/>
      <c r="B1043">
        <v>1007</v>
      </c>
      <c r="C1043">
        <v>52</v>
      </c>
      <c r="D1043">
        <v>17</v>
      </c>
      <c r="E1043" s="104">
        <v>1</v>
      </c>
      <c r="F1043" s="100" t="s">
        <v>3502</v>
      </c>
      <c r="G1043" s="101" t="s">
        <v>3503</v>
      </c>
      <c r="H1043" s="102" t="s">
        <v>23</v>
      </c>
      <c r="I1043" s="103" t="str">
        <f t="shared" si="153"/>
        <v>LAKI LAKI</v>
      </c>
      <c r="J1043" s="104" t="s">
        <v>673</v>
      </c>
      <c r="K1043" s="105">
        <v>28921</v>
      </c>
      <c r="L1043" s="106">
        <f t="shared" ca="1" si="162"/>
        <v>41</v>
      </c>
      <c r="M1043" s="104" t="s">
        <v>282</v>
      </c>
      <c r="N1043" s="107" t="s">
        <v>220</v>
      </c>
      <c r="O1043" s="104" t="str">
        <f t="shared" si="152"/>
        <v>ISLAM</v>
      </c>
      <c r="P1043" s="104" t="s">
        <v>221</v>
      </c>
      <c r="Q1043" s="104" t="s">
        <v>222</v>
      </c>
      <c r="R1043" s="108">
        <v>1</v>
      </c>
      <c r="S1043" s="104" t="s">
        <v>469</v>
      </c>
      <c r="T1043" s="104" t="s">
        <v>470</v>
      </c>
      <c r="U1043" s="104" t="s">
        <v>3492</v>
      </c>
      <c r="V1043" s="104" t="s">
        <v>1264</v>
      </c>
      <c r="W1043" s="109" t="s">
        <v>3504</v>
      </c>
      <c r="X1043" s="104" t="s">
        <v>3503</v>
      </c>
      <c r="Y1043" s="436" t="s">
        <v>3334</v>
      </c>
      <c r="Z1043" s="104" t="s">
        <v>22</v>
      </c>
      <c r="AA1043" s="104" t="s">
        <v>229</v>
      </c>
      <c r="AB1043" s="104" t="s">
        <v>230</v>
      </c>
      <c r="AC1043" s="104" t="s">
        <v>231</v>
      </c>
      <c r="AD1043" s="99" t="str">
        <f t="shared" si="155"/>
        <v>INDONESIA</v>
      </c>
      <c r="AE1043" s="122" t="s">
        <v>3335</v>
      </c>
      <c r="AF1043" s="110" t="s">
        <v>233</v>
      </c>
      <c r="AG1043" s="104" t="s">
        <v>166</v>
      </c>
      <c r="AH1043" s="120"/>
      <c r="AI1043" s="64" t="e">
        <f t="shared" si="159"/>
        <v>#N/A</v>
      </c>
      <c r="AJ1043" s="64"/>
      <c r="AK1043" s="104"/>
      <c r="AL1043" s="124"/>
      <c r="AM1043" s="124"/>
      <c r="AN1043" s="124">
        <f t="shared" si="163"/>
        <v>0</v>
      </c>
      <c r="AO1043" s="125"/>
      <c r="AP1043" s="125"/>
      <c r="AQ1043" s="125"/>
      <c r="AR1043" s="125"/>
      <c r="AS1043" s="125"/>
      <c r="AT1043" s="125"/>
      <c r="AU1043" s="125"/>
      <c r="AV1043" s="125"/>
      <c r="AW1043" s="125"/>
      <c r="AX1043" s="125"/>
      <c r="AY1043" s="239">
        <f t="shared" si="164"/>
        <v>0</v>
      </c>
      <c r="AZ1043" s="71"/>
    </row>
    <row r="1044" spans="1:53">
      <c r="B1044">
        <v>1008</v>
      </c>
      <c r="C1044">
        <v>53</v>
      </c>
      <c r="E1044" s="64">
        <v>2</v>
      </c>
      <c r="F1044" s="88" t="s">
        <v>3505</v>
      </c>
      <c r="G1044" s="89" t="s">
        <v>943</v>
      </c>
      <c r="H1044" s="90" t="s">
        <v>16</v>
      </c>
      <c r="I1044" s="91" t="str">
        <f t="shared" si="153"/>
        <v>PEREMPUAN</v>
      </c>
      <c r="J1044" s="64" t="s">
        <v>673</v>
      </c>
      <c r="K1044" s="92">
        <v>30484</v>
      </c>
      <c r="L1044" s="93">
        <f t="shared" ca="1" si="162"/>
        <v>36</v>
      </c>
      <c r="M1044" s="64" t="s">
        <v>476</v>
      </c>
      <c r="N1044" s="94" t="s">
        <v>220</v>
      </c>
      <c r="O1044" s="64" t="str">
        <f t="shared" si="152"/>
        <v>ISLAM</v>
      </c>
      <c r="P1044" s="64" t="s">
        <v>221</v>
      </c>
      <c r="Q1044" s="64" t="s">
        <v>245</v>
      </c>
      <c r="R1044" s="95">
        <v>3</v>
      </c>
      <c r="S1044" s="64" t="s">
        <v>469</v>
      </c>
      <c r="T1044" s="64" t="s">
        <v>246</v>
      </c>
      <c r="U1044" s="64" t="s">
        <v>3506</v>
      </c>
      <c r="V1044" s="64" t="s">
        <v>2895</v>
      </c>
      <c r="W1044" s="96" t="s">
        <v>3504</v>
      </c>
      <c r="X1044" s="64" t="s">
        <v>3503</v>
      </c>
      <c r="Y1044" s="436" t="s">
        <v>3334</v>
      </c>
      <c r="Z1044" s="64" t="s">
        <v>22</v>
      </c>
      <c r="AA1044" s="64" t="s">
        <v>229</v>
      </c>
      <c r="AB1044" s="64" t="s">
        <v>230</v>
      </c>
      <c r="AC1044" s="64" t="s">
        <v>231</v>
      </c>
      <c r="AD1044" t="str">
        <f t="shared" si="155"/>
        <v>INDONESIA</v>
      </c>
      <c r="AE1044" s="122" t="s">
        <v>3335</v>
      </c>
      <c r="AF1044" s="97" t="s">
        <v>233</v>
      </c>
      <c r="AG1044" s="259" t="s">
        <v>166</v>
      </c>
      <c r="AH1044" s="259"/>
      <c r="AI1044" s="64">
        <f t="shared" si="159"/>
        <v>2</v>
      </c>
      <c r="AJ1044" s="64"/>
      <c r="AK1044" s="259"/>
      <c r="AN1044" s="124">
        <f t="shared" si="163"/>
        <v>0</v>
      </c>
      <c r="AY1044" s="70">
        <f t="shared" si="164"/>
        <v>0</v>
      </c>
    </row>
    <row r="1045" spans="1:53">
      <c r="A1045" s="121"/>
      <c r="B1045">
        <v>1009</v>
      </c>
      <c r="C1045">
        <v>54</v>
      </c>
      <c r="E1045" s="64">
        <v>3</v>
      </c>
      <c r="F1045" s="88" t="s">
        <v>3507</v>
      </c>
      <c r="G1045" s="89" t="s">
        <v>3508</v>
      </c>
      <c r="H1045" s="90" t="s">
        <v>16</v>
      </c>
      <c r="I1045" s="91" t="str">
        <f t="shared" si="153"/>
        <v>PEREMPUAN</v>
      </c>
      <c r="J1045" s="64" t="s">
        <v>230</v>
      </c>
      <c r="K1045" s="92">
        <v>38835</v>
      </c>
      <c r="L1045" s="93">
        <f t="shared" ca="1" si="162"/>
        <v>13</v>
      </c>
      <c r="M1045" s="64" t="s">
        <v>253</v>
      </c>
      <c r="N1045" s="94" t="s">
        <v>220</v>
      </c>
      <c r="O1045" s="64" t="str">
        <f t="shared" si="152"/>
        <v>ISLAM</v>
      </c>
      <c r="P1045" s="64" t="s">
        <v>254</v>
      </c>
      <c r="Q1045" s="64" t="s">
        <v>255</v>
      </c>
      <c r="R1045" s="95">
        <v>4</v>
      </c>
      <c r="S1045" s="64" t="s">
        <v>369</v>
      </c>
      <c r="T1045" s="64" t="s">
        <v>266</v>
      </c>
      <c r="U1045" s="64" t="s">
        <v>943</v>
      </c>
      <c r="V1045" s="64" t="s">
        <v>3503</v>
      </c>
      <c r="W1045" s="96" t="s">
        <v>3504</v>
      </c>
      <c r="X1045" s="64" t="s">
        <v>3503</v>
      </c>
      <c r="Y1045" s="436" t="s">
        <v>3334</v>
      </c>
      <c r="Z1045" s="64" t="s">
        <v>22</v>
      </c>
      <c r="AA1045" s="64" t="s">
        <v>229</v>
      </c>
      <c r="AB1045" s="64" t="s">
        <v>230</v>
      </c>
      <c r="AC1045" s="64" t="s">
        <v>231</v>
      </c>
      <c r="AD1045" t="str">
        <f t="shared" si="155"/>
        <v>INDONESIA</v>
      </c>
      <c r="AE1045" s="122" t="s">
        <v>3335</v>
      </c>
      <c r="AF1045" s="110" t="s">
        <v>233</v>
      </c>
      <c r="AG1045" s="259" t="s">
        <v>166</v>
      </c>
      <c r="AH1045" s="259"/>
      <c r="AI1045" s="64">
        <f t="shared" si="159"/>
        <v>3</v>
      </c>
      <c r="AJ1045" s="64"/>
      <c r="AK1045" s="259"/>
      <c r="AL1045" s="207"/>
      <c r="AM1045" s="207"/>
      <c r="AN1045" s="124">
        <f t="shared" si="163"/>
        <v>0</v>
      </c>
      <c r="AO1045" s="239"/>
      <c r="AP1045" s="239"/>
      <c r="AQ1045" s="239"/>
      <c r="AR1045" s="239"/>
      <c r="AS1045" s="239"/>
      <c r="AT1045" s="239"/>
      <c r="AU1045" s="239"/>
      <c r="AV1045" s="239"/>
      <c r="AW1045" s="239"/>
      <c r="AX1045" s="239"/>
      <c r="AY1045" s="70">
        <f t="shared" si="164"/>
        <v>0</v>
      </c>
      <c r="BA1045" s="121"/>
    </row>
    <row r="1046" spans="1:53">
      <c r="B1046">
        <v>1010</v>
      </c>
      <c r="C1046">
        <v>55</v>
      </c>
      <c r="D1046">
        <v>18</v>
      </c>
      <c r="E1046" s="104">
        <v>1</v>
      </c>
      <c r="F1046" s="100" t="s">
        <v>3509</v>
      </c>
      <c r="G1046" s="101" t="s">
        <v>3510</v>
      </c>
      <c r="H1046" s="102" t="s">
        <v>23</v>
      </c>
      <c r="I1046" s="103" t="str">
        <f t="shared" si="153"/>
        <v>LAKI LAKI</v>
      </c>
      <c r="J1046" s="104" t="s">
        <v>3511</v>
      </c>
      <c r="K1046" s="105">
        <v>14349</v>
      </c>
      <c r="L1046" s="106">
        <f t="shared" ca="1" si="162"/>
        <v>80</v>
      </c>
      <c r="M1046" s="104" t="s">
        <v>253</v>
      </c>
      <c r="N1046" s="107" t="s">
        <v>220</v>
      </c>
      <c r="O1046" s="104" t="str">
        <f t="shared" si="152"/>
        <v>ISLAM</v>
      </c>
      <c r="P1046" s="104" t="s">
        <v>221</v>
      </c>
      <c r="Q1046" s="104" t="s">
        <v>222</v>
      </c>
      <c r="R1046" s="108">
        <v>1</v>
      </c>
      <c r="S1046" s="104" t="s">
        <v>256</v>
      </c>
      <c r="T1046" s="104" t="s">
        <v>283</v>
      </c>
      <c r="U1046" s="104" t="s">
        <v>3512</v>
      </c>
      <c r="V1046" s="104" t="s">
        <v>3513</v>
      </c>
      <c r="W1046" s="109" t="s">
        <v>3514</v>
      </c>
      <c r="X1046" s="104" t="s">
        <v>3510</v>
      </c>
      <c r="Y1046" s="436" t="s">
        <v>3334</v>
      </c>
      <c r="Z1046" s="104" t="s">
        <v>22</v>
      </c>
      <c r="AA1046" s="104" t="s">
        <v>229</v>
      </c>
      <c r="AB1046" s="104" t="s">
        <v>230</v>
      </c>
      <c r="AC1046" s="104" t="s">
        <v>231</v>
      </c>
      <c r="AD1046" s="99" t="str">
        <f t="shared" si="155"/>
        <v>INDONESIA</v>
      </c>
      <c r="AE1046" s="122" t="s">
        <v>3335</v>
      </c>
      <c r="AF1046" s="122" t="s">
        <v>233</v>
      </c>
      <c r="AG1046" s="259" t="s">
        <v>519</v>
      </c>
      <c r="AH1046" s="259"/>
      <c r="AI1046" s="64" t="e">
        <f t="shared" si="159"/>
        <v>#N/A</v>
      </c>
      <c r="AJ1046" s="64"/>
      <c r="AK1046" s="259"/>
      <c r="AN1046" s="124">
        <f t="shared" si="163"/>
        <v>0</v>
      </c>
      <c r="AY1046" s="70">
        <f t="shared" si="164"/>
        <v>0</v>
      </c>
    </row>
    <row r="1047" spans="1:53" s="99" customFormat="1">
      <c r="A1047"/>
      <c r="B1047">
        <v>1011</v>
      </c>
      <c r="C1047">
        <v>56</v>
      </c>
      <c r="D1047"/>
      <c r="E1047" s="64">
        <v>2</v>
      </c>
      <c r="F1047" s="88" t="s">
        <v>3515</v>
      </c>
      <c r="G1047" s="89" t="s">
        <v>1914</v>
      </c>
      <c r="H1047" s="90" t="s">
        <v>16</v>
      </c>
      <c r="I1047" s="91" t="str">
        <f t="shared" si="153"/>
        <v>PEREMPUAN</v>
      </c>
      <c r="J1047" s="64" t="s">
        <v>3511</v>
      </c>
      <c r="K1047" s="92">
        <v>19162</v>
      </c>
      <c r="L1047" s="93">
        <f t="shared" ca="1" si="162"/>
        <v>67</v>
      </c>
      <c r="M1047" s="64" t="s">
        <v>253</v>
      </c>
      <c r="N1047" s="94" t="s">
        <v>220</v>
      </c>
      <c r="O1047" s="120" t="str">
        <f t="shared" si="152"/>
        <v>ISLAM</v>
      </c>
      <c r="P1047" s="64" t="s">
        <v>221</v>
      </c>
      <c r="Q1047" s="64" t="s">
        <v>245</v>
      </c>
      <c r="R1047" s="95">
        <v>3</v>
      </c>
      <c r="S1047" s="64" t="s">
        <v>256</v>
      </c>
      <c r="T1047" s="64" t="s">
        <v>246</v>
      </c>
      <c r="U1047" s="64" t="s">
        <v>3516</v>
      </c>
      <c r="V1047" s="64" t="s">
        <v>3517</v>
      </c>
      <c r="W1047" s="96" t="s">
        <v>3514</v>
      </c>
      <c r="X1047" s="64" t="s">
        <v>3510</v>
      </c>
      <c r="Y1047" s="436" t="s">
        <v>3334</v>
      </c>
      <c r="Z1047" s="120" t="s">
        <v>22</v>
      </c>
      <c r="AA1047" s="120" t="s">
        <v>229</v>
      </c>
      <c r="AB1047" s="120" t="s">
        <v>230</v>
      </c>
      <c r="AC1047" s="120" t="s">
        <v>231</v>
      </c>
      <c r="AD1047" s="121" t="str">
        <f t="shared" si="155"/>
        <v>INDONESIA</v>
      </c>
      <c r="AE1047" s="122" t="s">
        <v>3335</v>
      </c>
      <c r="AF1047" s="110" t="s">
        <v>233</v>
      </c>
      <c r="AG1047" s="104" t="s">
        <v>519</v>
      </c>
      <c r="AH1047" s="120"/>
      <c r="AI1047" s="64">
        <f t="shared" si="159"/>
        <v>2</v>
      </c>
      <c r="AJ1047" s="64"/>
      <c r="AK1047" s="104"/>
      <c r="AL1047" s="124"/>
      <c r="AM1047" s="124"/>
      <c r="AN1047" s="124">
        <f t="shared" si="163"/>
        <v>0</v>
      </c>
      <c r="AO1047" s="125"/>
      <c r="AP1047" s="125"/>
      <c r="AQ1047" s="125"/>
      <c r="AR1047" s="125"/>
      <c r="AS1047" s="125"/>
      <c r="AT1047" s="125"/>
      <c r="AU1047" s="125"/>
      <c r="AV1047" s="125"/>
      <c r="AW1047" s="125"/>
      <c r="AX1047" s="125"/>
      <c r="AY1047" s="70">
        <f t="shared" si="164"/>
        <v>0</v>
      </c>
      <c r="AZ1047" s="71"/>
    </row>
    <row r="1048" spans="1:53">
      <c r="B1048">
        <v>1012</v>
      </c>
      <c r="C1048">
        <v>57</v>
      </c>
      <c r="E1048" s="64">
        <v>3</v>
      </c>
      <c r="F1048" s="88"/>
      <c r="G1048" s="89" t="s">
        <v>3518</v>
      </c>
      <c r="H1048" s="90" t="s">
        <v>23</v>
      </c>
      <c r="I1048" s="91" t="str">
        <f t="shared" si="153"/>
        <v>LAKI LAKI</v>
      </c>
      <c r="J1048" s="64" t="s">
        <v>22</v>
      </c>
      <c r="K1048" s="92">
        <v>37986</v>
      </c>
      <c r="L1048" s="93">
        <f t="shared" ca="1" si="162"/>
        <v>16</v>
      </c>
      <c r="M1048" s="64"/>
      <c r="N1048" s="246" t="s">
        <v>220</v>
      </c>
      <c r="O1048" s="120" t="str">
        <f t="shared" si="152"/>
        <v>ISLAM</v>
      </c>
      <c r="P1048" s="64" t="s">
        <v>254</v>
      </c>
      <c r="Q1048" s="64" t="s">
        <v>1445</v>
      </c>
      <c r="R1048" s="95">
        <v>6</v>
      </c>
      <c r="S1048" s="64" t="s">
        <v>369</v>
      </c>
      <c r="T1048" s="64" t="s">
        <v>266</v>
      </c>
      <c r="U1048" s="64" t="s">
        <v>3519</v>
      </c>
      <c r="V1048" s="64" t="s">
        <v>3520</v>
      </c>
      <c r="W1048" s="96" t="s">
        <v>3514</v>
      </c>
      <c r="X1048" s="64" t="s">
        <v>3510</v>
      </c>
      <c r="Y1048" s="436" t="s">
        <v>3334</v>
      </c>
      <c r="Z1048" s="64" t="s">
        <v>22</v>
      </c>
      <c r="AA1048" s="64" t="s">
        <v>229</v>
      </c>
      <c r="AB1048" s="64" t="s">
        <v>230</v>
      </c>
      <c r="AC1048" s="64" t="s">
        <v>231</v>
      </c>
      <c r="AD1048" t="str">
        <f t="shared" si="155"/>
        <v>INDONESIA</v>
      </c>
      <c r="AE1048" s="122" t="s">
        <v>3335</v>
      </c>
      <c r="AF1048" s="122" t="s">
        <v>233</v>
      </c>
      <c r="AG1048" s="259" t="s">
        <v>519</v>
      </c>
      <c r="AH1048" s="259"/>
      <c r="AI1048" s="64" t="e">
        <f t="shared" si="159"/>
        <v>#N/A</v>
      </c>
      <c r="AJ1048" s="64"/>
      <c r="AK1048" s="259"/>
      <c r="AN1048" s="124">
        <f t="shared" si="163"/>
        <v>0</v>
      </c>
      <c r="AY1048" s="70">
        <f t="shared" si="164"/>
        <v>0</v>
      </c>
    </row>
    <row r="1049" spans="1:53">
      <c r="A1049" s="121"/>
      <c r="B1049">
        <v>1013</v>
      </c>
      <c r="C1049">
        <v>58</v>
      </c>
      <c r="D1049">
        <v>19</v>
      </c>
      <c r="E1049" s="104">
        <v>1</v>
      </c>
      <c r="F1049" s="150" t="s">
        <v>3521</v>
      </c>
      <c r="G1049" s="101" t="s">
        <v>3410</v>
      </c>
      <c r="H1049" s="102" t="s">
        <v>23</v>
      </c>
      <c r="I1049" s="103" t="str">
        <f t="shared" si="153"/>
        <v>LAKI LAKI</v>
      </c>
      <c r="J1049" s="104" t="s">
        <v>3522</v>
      </c>
      <c r="K1049" s="105">
        <v>20059</v>
      </c>
      <c r="L1049" s="106">
        <f t="shared" ca="1" si="162"/>
        <v>65</v>
      </c>
      <c r="M1049" s="104"/>
      <c r="N1049" s="185" t="s">
        <v>220</v>
      </c>
      <c r="O1049" s="104" t="str">
        <f t="shared" si="152"/>
        <v>ISLAM</v>
      </c>
      <c r="P1049" s="104" t="s">
        <v>221</v>
      </c>
      <c r="Q1049" s="104" t="s">
        <v>222</v>
      </c>
      <c r="R1049" s="108">
        <v>1</v>
      </c>
      <c r="S1049" s="104" t="s">
        <v>256</v>
      </c>
      <c r="T1049" s="104" t="s">
        <v>283</v>
      </c>
      <c r="U1049" s="104" t="s">
        <v>3523</v>
      </c>
      <c r="V1049" s="104" t="s">
        <v>3524</v>
      </c>
      <c r="W1049" s="247" t="s">
        <v>3525</v>
      </c>
      <c r="X1049" s="104" t="s">
        <v>3410</v>
      </c>
      <c r="Y1049" s="436" t="s">
        <v>3334</v>
      </c>
      <c r="Z1049" s="104" t="s">
        <v>22</v>
      </c>
      <c r="AA1049" s="104" t="s">
        <v>229</v>
      </c>
      <c r="AB1049" s="104" t="s">
        <v>230</v>
      </c>
      <c r="AC1049" s="104" t="s">
        <v>231</v>
      </c>
      <c r="AD1049" s="99" t="str">
        <f t="shared" si="155"/>
        <v>INDONESIA</v>
      </c>
      <c r="AE1049" s="122" t="s">
        <v>3335</v>
      </c>
      <c r="AF1049" s="110" t="s">
        <v>233</v>
      </c>
      <c r="AG1049" s="259" t="s">
        <v>524</v>
      </c>
      <c r="AH1049" s="259"/>
      <c r="AI1049" s="64" t="e">
        <f t="shared" si="159"/>
        <v>#N/A</v>
      </c>
      <c r="AJ1049" s="64"/>
      <c r="AK1049" s="259"/>
      <c r="AN1049" s="124">
        <f t="shared" si="163"/>
        <v>0</v>
      </c>
      <c r="AY1049" s="70">
        <f t="shared" si="164"/>
        <v>0</v>
      </c>
    </row>
    <row r="1050" spans="1:53" s="99" customFormat="1">
      <c r="A1050"/>
      <c r="B1050">
        <v>1014</v>
      </c>
      <c r="C1050">
        <v>59</v>
      </c>
      <c r="D1050"/>
      <c r="E1050" s="64">
        <v>2</v>
      </c>
      <c r="F1050" s="160" t="s">
        <v>3526</v>
      </c>
      <c r="G1050" s="89" t="s">
        <v>3527</v>
      </c>
      <c r="H1050" s="90" t="s">
        <v>16</v>
      </c>
      <c r="I1050" s="91" t="str">
        <f t="shared" si="153"/>
        <v>PEREMPUAN</v>
      </c>
      <c r="J1050" s="120" t="s">
        <v>3522</v>
      </c>
      <c r="K1050" s="92">
        <v>26579</v>
      </c>
      <c r="L1050" s="93">
        <f t="shared" ca="1" si="162"/>
        <v>47</v>
      </c>
      <c r="M1050" s="64"/>
      <c r="N1050" s="246" t="s">
        <v>220</v>
      </c>
      <c r="O1050" s="64" t="str">
        <f t="shared" si="152"/>
        <v>ISLAM</v>
      </c>
      <c r="P1050" s="64" t="s">
        <v>221</v>
      </c>
      <c r="Q1050" s="64" t="s">
        <v>245</v>
      </c>
      <c r="R1050" s="95">
        <v>3</v>
      </c>
      <c r="S1050" s="64" t="s">
        <v>256</v>
      </c>
      <c r="T1050" s="64" t="s">
        <v>246</v>
      </c>
      <c r="U1050" s="64" t="s">
        <v>3528</v>
      </c>
      <c r="V1050" s="64" t="s">
        <v>3529</v>
      </c>
      <c r="W1050" s="242" t="s">
        <v>3525</v>
      </c>
      <c r="X1050" s="120" t="s">
        <v>3410</v>
      </c>
      <c r="Y1050" s="436" t="s">
        <v>3334</v>
      </c>
      <c r="Z1050" s="120" t="s">
        <v>22</v>
      </c>
      <c r="AA1050" s="120" t="s">
        <v>229</v>
      </c>
      <c r="AB1050" s="120" t="s">
        <v>230</v>
      </c>
      <c r="AC1050" s="120" t="s">
        <v>231</v>
      </c>
      <c r="AD1050" s="121" t="str">
        <f t="shared" si="155"/>
        <v>INDONESIA</v>
      </c>
      <c r="AE1050" s="122" t="s">
        <v>3335</v>
      </c>
      <c r="AF1050" s="122" t="s">
        <v>233</v>
      </c>
      <c r="AG1050" s="259" t="s">
        <v>524</v>
      </c>
      <c r="AH1050" s="259"/>
      <c r="AI1050" s="64">
        <f t="shared" si="159"/>
        <v>2</v>
      </c>
      <c r="AJ1050" s="64"/>
      <c r="AK1050" s="259"/>
      <c r="AL1050" s="124"/>
      <c r="AM1050" s="124"/>
      <c r="AN1050" s="124">
        <f t="shared" si="163"/>
        <v>0</v>
      </c>
      <c r="AO1050" s="125"/>
      <c r="AP1050" s="125"/>
      <c r="AQ1050" s="125"/>
      <c r="AR1050" s="125"/>
      <c r="AS1050" s="125"/>
      <c r="AT1050" s="125"/>
      <c r="AU1050" s="125"/>
      <c r="AV1050" s="125"/>
      <c r="AW1050" s="125"/>
      <c r="AX1050" s="125"/>
      <c r="AY1050" s="70">
        <f t="shared" si="164"/>
        <v>0</v>
      </c>
      <c r="AZ1050" s="71"/>
    </row>
    <row r="1051" spans="1:53">
      <c r="B1051">
        <v>1015</v>
      </c>
      <c r="C1051">
        <v>60</v>
      </c>
      <c r="E1051" s="64">
        <v>3</v>
      </c>
      <c r="F1051" s="174" t="s">
        <v>3530</v>
      </c>
      <c r="G1051" s="89" t="s">
        <v>3531</v>
      </c>
      <c r="H1051" s="90" t="s">
        <v>23</v>
      </c>
      <c r="I1051" s="91" t="str">
        <f t="shared" si="153"/>
        <v>LAKI LAKI</v>
      </c>
      <c r="J1051" s="120" t="s">
        <v>3522</v>
      </c>
      <c r="K1051" s="92">
        <v>32457</v>
      </c>
      <c r="L1051" s="93">
        <f t="shared" ca="1" si="162"/>
        <v>31</v>
      </c>
      <c r="M1051" s="64"/>
      <c r="N1051" s="246" t="s">
        <v>220</v>
      </c>
      <c r="O1051" s="64" t="str">
        <f t="shared" si="152"/>
        <v>ISLAM</v>
      </c>
      <c r="P1051" s="64" t="s">
        <v>254</v>
      </c>
      <c r="Q1051" s="64" t="s">
        <v>255</v>
      </c>
      <c r="R1051" s="95">
        <v>4</v>
      </c>
      <c r="S1051" s="64" t="s">
        <v>223</v>
      </c>
      <c r="T1051" s="64" t="s">
        <v>266</v>
      </c>
      <c r="U1051" s="64" t="s">
        <v>3527</v>
      </c>
      <c r="V1051" s="64" t="s">
        <v>3410</v>
      </c>
      <c r="W1051" s="242" t="s">
        <v>3525</v>
      </c>
      <c r="X1051" s="64" t="s">
        <v>3410</v>
      </c>
      <c r="Y1051" s="436" t="s">
        <v>3334</v>
      </c>
      <c r="Z1051" s="64" t="s">
        <v>22</v>
      </c>
      <c r="AA1051" s="64" t="s">
        <v>229</v>
      </c>
      <c r="AB1051" s="64" t="s">
        <v>230</v>
      </c>
      <c r="AC1051" s="64" t="s">
        <v>231</v>
      </c>
      <c r="AD1051" t="str">
        <f t="shared" si="155"/>
        <v>INDONESIA</v>
      </c>
      <c r="AE1051" s="122" t="s">
        <v>3335</v>
      </c>
      <c r="AF1051" s="122" t="s">
        <v>233</v>
      </c>
      <c r="AG1051" s="259" t="s">
        <v>524</v>
      </c>
      <c r="AH1051" s="259"/>
      <c r="AI1051" s="64">
        <f t="shared" si="159"/>
        <v>3</v>
      </c>
      <c r="AJ1051" s="64"/>
      <c r="AK1051" s="259"/>
      <c r="AL1051" s="207"/>
      <c r="AM1051" s="207"/>
      <c r="AN1051" s="124">
        <f t="shared" si="163"/>
        <v>0</v>
      </c>
      <c r="AO1051" s="239"/>
      <c r="AP1051" s="239"/>
      <c r="AQ1051" s="239"/>
      <c r="AR1051" s="239"/>
      <c r="AS1051" s="239"/>
      <c r="AT1051" s="239"/>
      <c r="AU1051" s="239"/>
      <c r="AV1051" s="239"/>
      <c r="AW1051" s="239"/>
      <c r="AX1051" s="239"/>
      <c r="AY1051" s="239">
        <f t="shared" si="164"/>
        <v>0</v>
      </c>
      <c r="BA1051" s="121"/>
    </row>
    <row r="1052" spans="1:53">
      <c r="B1052">
        <v>1018</v>
      </c>
      <c r="C1052">
        <v>61</v>
      </c>
      <c r="D1052">
        <v>20</v>
      </c>
      <c r="E1052" s="104">
        <v>1</v>
      </c>
      <c r="F1052" s="150" t="s">
        <v>3532</v>
      </c>
      <c r="G1052" s="101" t="s">
        <v>3533</v>
      </c>
      <c r="H1052" s="102" t="s">
        <v>23</v>
      </c>
      <c r="I1052" s="103" t="str">
        <f t="shared" si="153"/>
        <v>LAKI LAKI</v>
      </c>
      <c r="J1052" s="104" t="s">
        <v>3392</v>
      </c>
      <c r="K1052" s="105">
        <v>23935</v>
      </c>
      <c r="L1052" s="106">
        <f t="shared" ca="1" si="162"/>
        <v>54</v>
      </c>
      <c r="M1052" s="104"/>
      <c r="N1052" s="185" t="s">
        <v>220</v>
      </c>
      <c r="O1052" s="104" t="str">
        <f t="shared" si="152"/>
        <v>ISLAM</v>
      </c>
      <c r="P1052" s="104" t="s">
        <v>221</v>
      </c>
      <c r="Q1052" s="104" t="s">
        <v>222</v>
      </c>
      <c r="R1052" s="108">
        <v>1</v>
      </c>
      <c r="S1052" s="104" t="s">
        <v>256</v>
      </c>
      <c r="T1052" s="104" t="s">
        <v>283</v>
      </c>
      <c r="U1052" s="104" t="s">
        <v>3529</v>
      </c>
      <c r="V1052" s="104" t="s">
        <v>3534</v>
      </c>
      <c r="W1052" s="247" t="s">
        <v>3535</v>
      </c>
      <c r="X1052" s="104" t="s">
        <v>3533</v>
      </c>
      <c r="Y1052" s="436" t="s">
        <v>3334</v>
      </c>
      <c r="Z1052" s="104" t="s">
        <v>22</v>
      </c>
      <c r="AA1052" s="104" t="s">
        <v>229</v>
      </c>
      <c r="AB1052" s="104" t="s">
        <v>230</v>
      </c>
      <c r="AC1052" s="104" t="s">
        <v>231</v>
      </c>
      <c r="AD1052" s="99" t="str">
        <f t="shared" si="155"/>
        <v>INDONESIA</v>
      </c>
      <c r="AE1052" s="122" t="s">
        <v>3335</v>
      </c>
      <c r="AF1052" s="110" t="s">
        <v>233</v>
      </c>
      <c r="AG1052" s="259" t="s">
        <v>524</v>
      </c>
      <c r="AH1052" s="259"/>
      <c r="AI1052" s="64" t="e">
        <f t="shared" si="159"/>
        <v>#N/A</v>
      </c>
      <c r="AJ1052" s="64"/>
      <c r="AK1052" s="259"/>
      <c r="AN1052" s="124">
        <f t="shared" si="163"/>
        <v>0</v>
      </c>
      <c r="AY1052" s="70">
        <f t="shared" si="164"/>
        <v>0</v>
      </c>
    </row>
    <row r="1053" spans="1:53">
      <c r="A1053" s="121"/>
      <c r="B1053">
        <v>1019</v>
      </c>
      <c r="C1053">
        <v>62</v>
      </c>
      <c r="E1053" s="120">
        <v>2</v>
      </c>
      <c r="F1053" s="186" t="s">
        <v>3536</v>
      </c>
      <c r="G1053" s="144" t="s">
        <v>3537</v>
      </c>
      <c r="H1053" s="145" t="s">
        <v>16</v>
      </c>
      <c r="I1053" s="146" t="str">
        <f t="shared" si="153"/>
        <v>PEREMPUAN</v>
      </c>
      <c r="J1053" s="120" t="s">
        <v>3392</v>
      </c>
      <c r="K1053" s="147">
        <v>26211</v>
      </c>
      <c r="L1053" s="139">
        <f t="shared" ca="1" si="162"/>
        <v>48</v>
      </c>
      <c r="M1053" s="120"/>
      <c r="N1053" s="187" t="s">
        <v>220</v>
      </c>
      <c r="O1053" s="120" t="str">
        <f t="shared" ref="O1053:O1095" si="165">IF(N1053="1","ISLAM",IF(N1053="2","KRISTEN",""))</f>
        <v>ISLAM</v>
      </c>
      <c r="P1053" s="120" t="s">
        <v>221</v>
      </c>
      <c r="Q1053" s="120" t="s">
        <v>245</v>
      </c>
      <c r="R1053" s="148">
        <v>3</v>
      </c>
      <c r="S1053" s="120" t="s">
        <v>289</v>
      </c>
      <c r="T1053" s="120" t="s">
        <v>246</v>
      </c>
      <c r="U1053" s="120" t="s">
        <v>3538</v>
      </c>
      <c r="V1053" s="120" t="s">
        <v>3539</v>
      </c>
      <c r="W1053" s="242" t="s">
        <v>3535</v>
      </c>
      <c r="X1053" s="120" t="s">
        <v>3533</v>
      </c>
      <c r="Y1053" s="436" t="s">
        <v>3334</v>
      </c>
      <c r="Z1053" s="120" t="s">
        <v>22</v>
      </c>
      <c r="AA1053" s="120" t="s">
        <v>229</v>
      </c>
      <c r="AB1053" s="120" t="s">
        <v>230</v>
      </c>
      <c r="AC1053" s="120" t="s">
        <v>231</v>
      </c>
      <c r="AD1053" s="121" t="str">
        <f t="shared" si="155"/>
        <v>INDONESIA</v>
      </c>
      <c r="AE1053" s="122" t="s">
        <v>3335</v>
      </c>
      <c r="AF1053" s="122" t="s">
        <v>233</v>
      </c>
      <c r="AG1053" s="259" t="s">
        <v>524</v>
      </c>
      <c r="AH1053" s="259"/>
      <c r="AI1053" s="64">
        <f t="shared" si="159"/>
        <v>2</v>
      </c>
      <c r="AJ1053" s="64"/>
      <c r="AK1053" s="259"/>
      <c r="AN1053" s="124">
        <f t="shared" si="163"/>
        <v>0</v>
      </c>
      <c r="AY1053" s="70">
        <f t="shared" si="164"/>
        <v>0</v>
      </c>
    </row>
    <row r="1054" spans="1:53" s="121" customFormat="1">
      <c r="A1054"/>
      <c r="B1054">
        <v>1020</v>
      </c>
      <c r="C1054">
        <v>63</v>
      </c>
      <c r="D1054"/>
      <c r="E1054" s="64">
        <v>3</v>
      </c>
      <c r="F1054" s="160" t="s">
        <v>3540</v>
      </c>
      <c r="G1054" s="89" t="s">
        <v>3541</v>
      </c>
      <c r="H1054" s="90" t="s">
        <v>16</v>
      </c>
      <c r="I1054" s="91" t="str">
        <f t="shared" si="153"/>
        <v>PEREMPUAN</v>
      </c>
      <c r="J1054" s="120" t="s">
        <v>3392</v>
      </c>
      <c r="K1054" s="92">
        <v>38168</v>
      </c>
      <c r="L1054" s="93">
        <f t="shared" ca="1" si="162"/>
        <v>15</v>
      </c>
      <c r="M1054" s="64"/>
      <c r="N1054" s="246" t="s">
        <v>220</v>
      </c>
      <c r="O1054" s="64" t="str">
        <f t="shared" si="165"/>
        <v>ISLAM</v>
      </c>
      <c r="P1054" s="64" t="s">
        <v>254</v>
      </c>
      <c r="Q1054" s="64" t="s">
        <v>255</v>
      </c>
      <c r="R1054" s="95">
        <v>4</v>
      </c>
      <c r="S1054" s="64" t="s">
        <v>348</v>
      </c>
      <c r="T1054" s="64" t="s">
        <v>266</v>
      </c>
      <c r="U1054" s="64" t="s">
        <v>3537</v>
      </c>
      <c r="V1054" s="64" t="s">
        <v>3533</v>
      </c>
      <c r="W1054" s="242" t="s">
        <v>3535</v>
      </c>
      <c r="X1054" s="120" t="s">
        <v>3533</v>
      </c>
      <c r="Y1054" s="436" t="s">
        <v>3334</v>
      </c>
      <c r="Z1054" s="120" t="s">
        <v>22</v>
      </c>
      <c r="AA1054" s="120" t="s">
        <v>229</v>
      </c>
      <c r="AB1054" s="120" t="s">
        <v>230</v>
      </c>
      <c r="AC1054" s="120" t="s">
        <v>231</v>
      </c>
      <c r="AD1054" s="121" t="str">
        <f t="shared" si="155"/>
        <v>INDONESIA</v>
      </c>
      <c r="AE1054" s="122" t="s">
        <v>3335</v>
      </c>
      <c r="AF1054" s="122" t="s">
        <v>233</v>
      </c>
      <c r="AG1054" s="259" t="s">
        <v>524</v>
      </c>
      <c r="AH1054" s="259"/>
      <c r="AI1054" s="64">
        <f t="shared" si="159"/>
        <v>3</v>
      </c>
      <c r="AJ1054" s="64"/>
      <c r="AK1054" s="259"/>
      <c r="AL1054" s="207"/>
      <c r="AM1054" s="207"/>
      <c r="AN1054" s="207"/>
      <c r="AO1054" s="239"/>
      <c r="AP1054" s="239"/>
      <c r="AQ1054" s="239"/>
      <c r="AR1054" s="239"/>
      <c r="AS1054" s="239"/>
      <c r="AT1054" s="239"/>
      <c r="AU1054" s="239"/>
      <c r="AV1054" s="239"/>
      <c r="AW1054" s="239"/>
      <c r="AX1054" s="239"/>
      <c r="AY1054" s="239"/>
      <c r="AZ1054" s="71"/>
    </row>
    <row r="1055" spans="1:53">
      <c r="B1055">
        <v>1023</v>
      </c>
      <c r="C1055">
        <v>64</v>
      </c>
      <c r="D1055">
        <v>21</v>
      </c>
      <c r="E1055" s="104">
        <v>1</v>
      </c>
      <c r="F1055" s="100" t="s">
        <v>3542</v>
      </c>
      <c r="G1055" s="101" t="s">
        <v>3543</v>
      </c>
      <c r="H1055" s="102" t="s">
        <v>23</v>
      </c>
      <c r="I1055" s="103" t="str">
        <f t="shared" si="153"/>
        <v>LAKI LAKI</v>
      </c>
      <c r="J1055" s="104" t="s">
        <v>524</v>
      </c>
      <c r="K1055" s="105">
        <v>26872</v>
      </c>
      <c r="L1055" s="106">
        <f t="shared" ca="1" si="162"/>
        <v>46</v>
      </c>
      <c r="M1055" s="104" t="s">
        <v>253</v>
      </c>
      <c r="N1055" s="107" t="s">
        <v>220</v>
      </c>
      <c r="O1055" s="104" t="str">
        <f t="shared" si="165"/>
        <v>ISLAM</v>
      </c>
      <c r="P1055" s="104" t="s">
        <v>221</v>
      </c>
      <c r="Q1055" s="104" t="s">
        <v>222</v>
      </c>
      <c r="R1055" s="108">
        <v>1</v>
      </c>
      <c r="S1055" s="104" t="s">
        <v>289</v>
      </c>
      <c r="T1055" s="104" t="s">
        <v>283</v>
      </c>
      <c r="U1055" s="104" t="s">
        <v>3544</v>
      </c>
      <c r="V1055" s="104" t="s">
        <v>3545</v>
      </c>
      <c r="W1055" s="109" t="s">
        <v>3395</v>
      </c>
      <c r="X1055" s="104" t="s">
        <v>3543</v>
      </c>
      <c r="Y1055" s="436" t="s">
        <v>3334</v>
      </c>
      <c r="Z1055" s="104" t="s">
        <v>22</v>
      </c>
      <c r="AA1055" s="104" t="s">
        <v>229</v>
      </c>
      <c r="AB1055" s="104" t="s">
        <v>230</v>
      </c>
      <c r="AC1055" s="104" t="s">
        <v>231</v>
      </c>
      <c r="AD1055" s="99" t="str">
        <f t="shared" si="155"/>
        <v>INDONESIA</v>
      </c>
      <c r="AE1055" s="122" t="s">
        <v>3335</v>
      </c>
      <c r="AF1055" s="122" t="s">
        <v>233</v>
      </c>
      <c r="AG1055" s="259" t="s">
        <v>524</v>
      </c>
      <c r="AH1055" s="259"/>
      <c r="AI1055" s="64" t="e">
        <f t="shared" si="159"/>
        <v>#N/A</v>
      </c>
      <c r="AJ1055" s="64"/>
      <c r="AK1055" s="259"/>
      <c r="AL1055" s="207"/>
      <c r="AM1055" s="207"/>
      <c r="AN1055" s="124">
        <f>AL1055-AM1055</f>
        <v>0</v>
      </c>
      <c r="AO1055" s="239"/>
      <c r="AP1055" s="239"/>
      <c r="AQ1055" s="239"/>
      <c r="AR1055" s="239"/>
      <c r="AS1055" s="239"/>
      <c r="AT1055" s="239"/>
      <c r="AU1055" s="239"/>
      <c r="AV1055" s="239"/>
      <c r="AW1055" s="239"/>
      <c r="AX1055" s="239"/>
      <c r="AY1055" s="70">
        <f>SUM(AV1055:AX1055)</f>
        <v>0</v>
      </c>
      <c r="BA1055" s="121"/>
    </row>
    <row r="1056" spans="1:53">
      <c r="A1056" s="121"/>
      <c r="B1056">
        <v>1024</v>
      </c>
      <c r="C1056">
        <v>65</v>
      </c>
      <c r="E1056" s="64">
        <v>2</v>
      </c>
      <c r="F1056" s="160" t="s">
        <v>3546</v>
      </c>
      <c r="G1056" s="89" t="s">
        <v>3547</v>
      </c>
      <c r="H1056" s="90" t="s">
        <v>16</v>
      </c>
      <c r="I1056" s="91" t="str">
        <f t="shared" ref="I1056:I1076" si="166">IF(H1056="L","LAKI LAKI",IF(H1056="P","PEREMPUAN",""))</f>
        <v>PEREMPUAN</v>
      </c>
      <c r="J1056" s="64" t="s">
        <v>524</v>
      </c>
      <c r="K1056" s="92">
        <v>30030</v>
      </c>
      <c r="L1056" s="93">
        <f t="shared" ca="1" si="162"/>
        <v>38</v>
      </c>
      <c r="M1056" s="64"/>
      <c r="N1056" s="246" t="s">
        <v>220</v>
      </c>
      <c r="O1056" s="64" t="str">
        <f t="shared" si="165"/>
        <v>ISLAM</v>
      </c>
      <c r="P1056" s="64" t="s">
        <v>221</v>
      </c>
      <c r="Q1056" s="64" t="s">
        <v>245</v>
      </c>
      <c r="R1056" s="95">
        <v>3</v>
      </c>
      <c r="S1056" s="64" t="s">
        <v>256</v>
      </c>
      <c r="T1056" s="64" t="s">
        <v>246</v>
      </c>
      <c r="U1056" s="64" t="s">
        <v>3548</v>
      </c>
      <c r="V1056" s="64" t="s">
        <v>3549</v>
      </c>
      <c r="W1056" s="96" t="s">
        <v>3395</v>
      </c>
      <c r="X1056" s="64" t="s">
        <v>3543</v>
      </c>
      <c r="Y1056" s="436" t="s">
        <v>3334</v>
      </c>
      <c r="Z1056" s="64" t="s">
        <v>22</v>
      </c>
      <c r="AA1056" s="64" t="s">
        <v>229</v>
      </c>
      <c r="AB1056" s="64" t="s">
        <v>230</v>
      </c>
      <c r="AC1056" s="64" t="s">
        <v>231</v>
      </c>
      <c r="AD1056" t="str">
        <f t="shared" ref="AD1056:AD1079" si="167">IF(H1056="L","INDONESIA",IF(H1056="P","INDONESIA",""))</f>
        <v>INDONESIA</v>
      </c>
      <c r="AE1056" s="122" t="s">
        <v>3335</v>
      </c>
      <c r="AF1056" s="237" t="s">
        <v>233</v>
      </c>
      <c r="AG1056" s="259" t="s">
        <v>524</v>
      </c>
      <c r="AH1056" s="259"/>
      <c r="AI1056" s="64">
        <f t="shared" si="159"/>
        <v>2</v>
      </c>
      <c r="AJ1056" s="64"/>
      <c r="AK1056" s="259"/>
      <c r="AN1056" s="124">
        <f>AL1056-AM1056</f>
        <v>0</v>
      </c>
      <c r="AY1056" s="70">
        <f>SUM(AV1056:AX1056)</f>
        <v>0</v>
      </c>
    </row>
    <row r="1057" spans="1:53">
      <c r="B1057">
        <v>1025</v>
      </c>
      <c r="C1057">
        <v>66</v>
      </c>
      <c r="E1057" s="64">
        <v>3</v>
      </c>
      <c r="F1057" s="160" t="s">
        <v>3550</v>
      </c>
      <c r="G1057" s="89" t="s">
        <v>3551</v>
      </c>
      <c r="H1057" s="90" t="s">
        <v>23</v>
      </c>
      <c r="I1057" s="91" t="str">
        <f t="shared" si="166"/>
        <v>LAKI LAKI</v>
      </c>
      <c r="J1057" s="64" t="s">
        <v>524</v>
      </c>
      <c r="K1057" s="92">
        <v>36797</v>
      </c>
      <c r="L1057" s="93">
        <f t="shared" ca="1" si="162"/>
        <v>19</v>
      </c>
      <c r="M1057" s="64"/>
      <c r="N1057" s="246" t="s">
        <v>220</v>
      </c>
      <c r="O1057" s="64" t="str">
        <f t="shared" si="165"/>
        <v>ISLAM</v>
      </c>
      <c r="P1057" s="64" t="s">
        <v>254</v>
      </c>
      <c r="Q1057" s="64" t="s">
        <v>255</v>
      </c>
      <c r="R1057" s="95">
        <v>4</v>
      </c>
      <c r="S1057" s="64" t="s">
        <v>256</v>
      </c>
      <c r="T1057" s="64" t="s">
        <v>266</v>
      </c>
      <c r="U1057" s="64" t="s">
        <v>3547</v>
      </c>
      <c r="V1057" s="64" t="s">
        <v>3543</v>
      </c>
      <c r="W1057" s="96" t="s">
        <v>3395</v>
      </c>
      <c r="X1057" s="64" t="s">
        <v>3543</v>
      </c>
      <c r="Y1057" s="436" t="s">
        <v>3334</v>
      </c>
      <c r="Z1057" s="64" t="s">
        <v>22</v>
      </c>
      <c r="AA1057" s="64" t="s">
        <v>229</v>
      </c>
      <c r="AB1057" s="64" t="s">
        <v>230</v>
      </c>
      <c r="AC1057" s="64" t="s">
        <v>231</v>
      </c>
      <c r="AD1057" t="str">
        <f t="shared" si="167"/>
        <v>INDONESIA</v>
      </c>
      <c r="AE1057" s="122" t="s">
        <v>3335</v>
      </c>
      <c r="AF1057" s="122" t="s">
        <v>233</v>
      </c>
      <c r="AG1057" s="259" t="s">
        <v>524</v>
      </c>
      <c r="AH1057" s="259"/>
      <c r="AI1057" s="64">
        <f t="shared" si="159"/>
        <v>3</v>
      </c>
      <c r="AJ1057" s="64"/>
      <c r="AK1057" s="259"/>
      <c r="AN1057" s="124"/>
    </row>
    <row r="1058" spans="1:53">
      <c r="B1058">
        <v>1026</v>
      </c>
      <c r="C1058">
        <v>67</v>
      </c>
      <c r="E1058" s="120">
        <v>4</v>
      </c>
      <c r="F1058" s="186" t="s">
        <v>3552</v>
      </c>
      <c r="G1058" s="144" t="s">
        <v>3553</v>
      </c>
      <c r="H1058" s="145" t="s">
        <v>16</v>
      </c>
      <c r="I1058" s="146" t="str">
        <f t="shared" si="166"/>
        <v>PEREMPUAN</v>
      </c>
      <c r="J1058" s="120" t="s">
        <v>524</v>
      </c>
      <c r="K1058" s="147">
        <v>40786</v>
      </c>
      <c r="L1058" s="139">
        <f t="shared" ca="1" si="162"/>
        <v>8</v>
      </c>
      <c r="M1058" s="120"/>
      <c r="N1058" s="187" t="s">
        <v>220</v>
      </c>
      <c r="O1058" s="120" t="str">
        <f t="shared" si="165"/>
        <v>ISLAM</v>
      </c>
      <c r="P1058" s="120" t="s">
        <v>254</v>
      </c>
      <c r="Q1058" s="120" t="s">
        <v>255</v>
      </c>
      <c r="R1058" s="148">
        <v>4</v>
      </c>
      <c r="S1058" s="120" t="s">
        <v>265</v>
      </c>
      <c r="T1058" s="120" t="s">
        <v>270</v>
      </c>
      <c r="U1058" s="120" t="s">
        <v>3547</v>
      </c>
      <c r="V1058" s="120" t="s">
        <v>3543</v>
      </c>
      <c r="W1058" s="149" t="s">
        <v>3395</v>
      </c>
      <c r="X1058" s="120" t="s">
        <v>3543</v>
      </c>
      <c r="Y1058" s="436" t="s">
        <v>3334</v>
      </c>
      <c r="Z1058" s="120" t="s">
        <v>22</v>
      </c>
      <c r="AA1058" s="120" t="s">
        <v>229</v>
      </c>
      <c r="AB1058" s="120" t="s">
        <v>230</v>
      </c>
      <c r="AC1058" s="120" t="s">
        <v>231</v>
      </c>
      <c r="AD1058" s="121" t="str">
        <f t="shared" si="167"/>
        <v>INDONESIA</v>
      </c>
      <c r="AE1058" s="122" t="s">
        <v>3335</v>
      </c>
      <c r="AF1058" s="122" t="s">
        <v>233</v>
      </c>
      <c r="AG1058" s="259" t="s">
        <v>524</v>
      </c>
      <c r="AH1058" s="259"/>
      <c r="AI1058" s="64">
        <f t="shared" si="159"/>
        <v>3</v>
      </c>
      <c r="AJ1058" s="64"/>
      <c r="AK1058" s="259"/>
      <c r="AN1058" s="124"/>
    </row>
    <row r="1059" spans="1:53">
      <c r="A1059" s="121"/>
      <c r="B1059">
        <v>1034</v>
      </c>
      <c r="C1059">
        <v>68</v>
      </c>
      <c r="D1059">
        <v>22</v>
      </c>
      <c r="E1059" s="104">
        <v>1</v>
      </c>
      <c r="F1059" s="150" t="s">
        <v>3554</v>
      </c>
      <c r="G1059" s="101" t="s">
        <v>3555</v>
      </c>
      <c r="H1059" s="102" t="s">
        <v>23</v>
      </c>
      <c r="I1059" s="103" t="str">
        <f t="shared" si="166"/>
        <v>LAKI LAKI</v>
      </c>
      <c r="J1059" s="104" t="s">
        <v>524</v>
      </c>
      <c r="K1059" s="105">
        <v>28286</v>
      </c>
      <c r="L1059" s="106">
        <f t="shared" ca="1" si="162"/>
        <v>42</v>
      </c>
      <c r="M1059" s="104"/>
      <c r="N1059" s="185" t="s">
        <v>220</v>
      </c>
      <c r="O1059" s="104" t="str">
        <f t="shared" si="165"/>
        <v>ISLAM</v>
      </c>
      <c r="P1059" s="104" t="s">
        <v>221</v>
      </c>
      <c r="Q1059" s="104" t="s">
        <v>222</v>
      </c>
      <c r="R1059" s="108">
        <v>1</v>
      </c>
      <c r="S1059" s="104" t="s">
        <v>223</v>
      </c>
      <c r="T1059" s="104" t="s">
        <v>283</v>
      </c>
      <c r="U1059" s="104" t="s">
        <v>3556</v>
      </c>
      <c r="V1059" s="104" t="s">
        <v>3399</v>
      </c>
      <c r="W1059" s="171" t="s">
        <v>3557</v>
      </c>
      <c r="X1059" s="104" t="s">
        <v>115</v>
      </c>
      <c r="Y1059" s="436" t="s">
        <v>3334</v>
      </c>
      <c r="Z1059" s="104" t="s">
        <v>22</v>
      </c>
      <c r="AA1059" s="104" t="s">
        <v>229</v>
      </c>
      <c r="AB1059" s="104" t="s">
        <v>230</v>
      </c>
      <c r="AC1059" s="104" t="s">
        <v>231</v>
      </c>
      <c r="AD1059" s="99" t="str">
        <f t="shared" si="167"/>
        <v>INDONESIA</v>
      </c>
      <c r="AE1059" s="122" t="s">
        <v>3335</v>
      </c>
      <c r="AF1059" s="110" t="s">
        <v>233</v>
      </c>
      <c r="AG1059" s="259" t="s">
        <v>524</v>
      </c>
      <c r="AH1059" s="259"/>
      <c r="AI1059" s="64" t="e">
        <f t="shared" si="159"/>
        <v>#N/A</v>
      </c>
      <c r="AJ1059" s="64"/>
      <c r="AK1059" s="259"/>
      <c r="AN1059" s="124">
        <f t="shared" ref="AN1059:AN1066" si="168">AL1059-AM1059</f>
        <v>0</v>
      </c>
      <c r="AY1059" s="70">
        <f t="shared" ref="AY1059:AY1066" si="169">SUM(AV1059:AX1059)</f>
        <v>0</v>
      </c>
    </row>
    <row r="1060" spans="1:53">
      <c r="B1060">
        <v>1035</v>
      </c>
      <c r="C1060">
        <v>69</v>
      </c>
      <c r="E1060" s="120">
        <v>2</v>
      </c>
      <c r="F1060" s="186" t="s">
        <v>3558</v>
      </c>
      <c r="G1060" s="144" t="s">
        <v>3559</v>
      </c>
      <c r="H1060" s="145" t="s">
        <v>16</v>
      </c>
      <c r="I1060" s="146" t="str">
        <f t="shared" si="166"/>
        <v>PEREMPUAN</v>
      </c>
      <c r="J1060" s="120" t="s">
        <v>524</v>
      </c>
      <c r="K1060" s="147">
        <v>30325</v>
      </c>
      <c r="L1060" s="139">
        <f t="shared" ca="1" si="162"/>
        <v>37</v>
      </c>
      <c r="M1060" s="120"/>
      <c r="N1060" s="187" t="s">
        <v>220</v>
      </c>
      <c r="O1060" s="120" t="str">
        <f t="shared" si="165"/>
        <v>ISLAM</v>
      </c>
      <c r="P1060" s="120" t="s">
        <v>221</v>
      </c>
      <c r="Q1060" s="120" t="s">
        <v>245</v>
      </c>
      <c r="R1060" s="148">
        <v>3</v>
      </c>
      <c r="S1060" s="120" t="s">
        <v>289</v>
      </c>
      <c r="T1060" s="120" t="s">
        <v>246</v>
      </c>
      <c r="U1060" s="120" t="s">
        <v>3432</v>
      </c>
      <c r="V1060" s="120" t="s">
        <v>3560</v>
      </c>
      <c r="W1060" s="171" t="s">
        <v>3557</v>
      </c>
      <c r="X1060" s="120" t="s">
        <v>115</v>
      </c>
      <c r="Y1060" s="436" t="s">
        <v>3334</v>
      </c>
      <c r="Z1060" s="120" t="s">
        <v>22</v>
      </c>
      <c r="AA1060" s="120" t="s">
        <v>229</v>
      </c>
      <c r="AB1060" s="120" t="s">
        <v>230</v>
      </c>
      <c r="AC1060" s="120" t="s">
        <v>231</v>
      </c>
      <c r="AD1060" s="121" t="str">
        <f t="shared" si="167"/>
        <v>INDONESIA</v>
      </c>
      <c r="AE1060" s="122" t="s">
        <v>3335</v>
      </c>
      <c r="AF1060" s="122" t="s">
        <v>233</v>
      </c>
      <c r="AG1060" s="259" t="s">
        <v>524</v>
      </c>
      <c r="AH1060" s="259"/>
      <c r="AI1060" s="64">
        <f t="shared" si="159"/>
        <v>2</v>
      </c>
      <c r="AJ1060" s="64"/>
      <c r="AK1060" s="259"/>
      <c r="AN1060" s="124">
        <f t="shared" si="168"/>
        <v>0</v>
      </c>
      <c r="AY1060" s="70">
        <f t="shared" si="169"/>
        <v>0</v>
      </c>
    </row>
    <row r="1061" spans="1:53">
      <c r="B1061">
        <v>1036</v>
      </c>
      <c r="C1061">
        <v>70</v>
      </c>
      <c r="E1061" s="64">
        <v>3</v>
      </c>
      <c r="F1061" s="160" t="s">
        <v>3561</v>
      </c>
      <c r="G1061" s="89" t="s">
        <v>3562</v>
      </c>
      <c r="H1061" s="90" t="s">
        <v>23</v>
      </c>
      <c r="I1061" s="91" t="str">
        <f t="shared" si="166"/>
        <v>LAKI LAKI</v>
      </c>
      <c r="J1061" s="64" t="s">
        <v>524</v>
      </c>
      <c r="K1061" s="92">
        <v>37473</v>
      </c>
      <c r="L1061" s="93">
        <f t="shared" ca="1" si="162"/>
        <v>17</v>
      </c>
      <c r="M1061" s="64"/>
      <c r="N1061" s="246" t="s">
        <v>220</v>
      </c>
      <c r="O1061" s="64" t="str">
        <f t="shared" si="165"/>
        <v>ISLAM</v>
      </c>
      <c r="P1061" s="64" t="s">
        <v>254</v>
      </c>
      <c r="Q1061" s="64" t="s">
        <v>255</v>
      </c>
      <c r="R1061" s="95">
        <v>4</v>
      </c>
      <c r="S1061" s="64" t="s">
        <v>369</v>
      </c>
      <c r="T1061" s="64" t="s">
        <v>266</v>
      </c>
      <c r="U1061" s="64" t="s">
        <v>3559</v>
      </c>
      <c r="V1061" s="64" t="s">
        <v>115</v>
      </c>
      <c r="W1061" s="171" t="s">
        <v>3557</v>
      </c>
      <c r="X1061" s="64" t="s">
        <v>115</v>
      </c>
      <c r="Y1061" s="436" t="s">
        <v>3334</v>
      </c>
      <c r="Z1061" s="64" t="s">
        <v>22</v>
      </c>
      <c r="AA1061" s="64" t="s">
        <v>229</v>
      </c>
      <c r="AB1061" s="64" t="s">
        <v>230</v>
      </c>
      <c r="AC1061" s="64" t="s">
        <v>231</v>
      </c>
      <c r="AD1061" t="str">
        <f t="shared" si="167"/>
        <v>INDONESIA</v>
      </c>
      <c r="AE1061" s="122" t="s">
        <v>3335</v>
      </c>
      <c r="AF1061" s="122" t="s">
        <v>233</v>
      </c>
      <c r="AG1061" s="259" t="s">
        <v>524</v>
      </c>
      <c r="AH1061" s="259"/>
      <c r="AI1061" s="64">
        <f t="shared" si="159"/>
        <v>3</v>
      </c>
      <c r="AJ1061" s="64"/>
      <c r="AK1061" s="259"/>
      <c r="AL1061" s="207"/>
      <c r="AM1061" s="207"/>
      <c r="AN1061" s="124">
        <f t="shared" si="168"/>
        <v>0</v>
      </c>
      <c r="AO1061" s="239"/>
      <c r="AP1061" s="239"/>
      <c r="AQ1061" s="239"/>
      <c r="AR1061" s="239"/>
      <c r="AS1061" s="239"/>
      <c r="AT1061" s="239"/>
      <c r="AU1061" s="239"/>
      <c r="AV1061" s="239"/>
      <c r="AW1061" s="239"/>
      <c r="AX1061" s="239"/>
      <c r="AY1061" s="70">
        <f t="shared" si="169"/>
        <v>0</v>
      </c>
      <c r="BA1061" s="121"/>
    </row>
    <row r="1062" spans="1:53">
      <c r="B1062">
        <v>1037</v>
      </c>
      <c r="C1062">
        <v>71</v>
      </c>
      <c r="E1062" s="64">
        <v>4</v>
      </c>
      <c r="F1062" s="160" t="s">
        <v>3563</v>
      </c>
      <c r="G1062" s="89" t="s">
        <v>3564</v>
      </c>
      <c r="H1062" s="90" t="s">
        <v>16</v>
      </c>
      <c r="I1062" s="91" t="str">
        <f t="shared" si="166"/>
        <v>PEREMPUAN</v>
      </c>
      <c r="J1062" s="64" t="s">
        <v>524</v>
      </c>
      <c r="K1062" s="92">
        <v>39185</v>
      </c>
      <c r="L1062" s="93">
        <f t="shared" ca="1" si="162"/>
        <v>12</v>
      </c>
      <c r="M1062" s="64"/>
      <c r="N1062" s="246" t="s">
        <v>220</v>
      </c>
      <c r="O1062" s="64" t="str">
        <f t="shared" si="165"/>
        <v>ISLAM</v>
      </c>
      <c r="P1062" s="64" t="s">
        <v>254</v>
      </c>
      <c r="Q1062" s="64" t="s">
        <v>255</v>
      </c>
      <c r="R1062" s="95">
        <v>4</v>
      </c>
      <c r="S1062" s="64" t="s">
        <v>369</v>
      </c>
      <c r="T1062" s="64" t="s">
        <v>266</v>
      </c>
      <c r="U1062" s="64" t="s">
        <v>3559</v>
      </c>
      <c r="V1062" s="64" t="s">
        <v>115</v>
      </c>
      <c r="W1062" s="171" t="s">
        <v>3557</v>
      </c>
      <c r="X1062" s="64" t="s">
        <v>115</v>
      </c>
      <c r="Y1062" s="436" t="s">
        <v>3334</v>
      </c>
      <c r="Z1062" s="64" t="s">
        <v>22</v>
      </c>
      <c r="AA1062" s="64" t="s">
        <v>229</v>
      </c>
      <c r="AB1062" s="64" t="s">
        <v>230</v>
      </c>
      <c r="AC1062" s="64" t="s">
        <v>231</v>
      </c>
      <c r="AD1062" t="str">
        <f t="shared" si="167"/>
        <v>INDONESIA</v>
      </c>
      <c r="AE1062" s="122" t="s">
        <v>3335</v>
      </c>
      <c r="AF1062" s="122" t="s">
        <v>233</v>
      </c>
      <c r="AG1062" s="259" t="s">
        <v>524</v>
      </c>
      <c r="AH1062" s="259"/>
      <c r="AI1062" s="64">
        <f t="shared" si="159"/>
        <v>3</v>
      </c>
      <c r="AJ1062" s="64"/>
      <c r="AK1062" s="259"/>
      <c r="AN1062" s="124">
        <f t="shared" si="168"/>
        <v>0</v>
      </c>
      <c r="AY1062" s="70">
        <f t="shared" si="169"/>
        <v>0</v>
      </c>
    </row>
    <row r="1063" spans="1:53" s="99" customFormat="1">
      <c r="A1063"/>
      <c r="B1063">
        <v>1038</v>
      </c>
      <c r="C1063">
        <v>72</v>
      </c>
      <c r="D1063">
        <v>23</v>
      </c>
      <c r="E1063" s="104">
        <v>1</v>
      </c>
      <c r="F1063" s="150" t="s">
        <v>3565</v>
      </c>
      <c r="G1063" s="101" t="s">
        <v>3566</v>
      </c>
      <c r="H1063" s="102" t="s">
        <v>23</v>
      </c>
      <c r="I1063" s="103" t="str">
        <f t="shared" si="166"/>
        <v>LAKI LAKI</v>
      </c>
      <c r="J1063" s="104" t="s">
        <v>524</v>
      </c>
      <c r="K1063" s="105">
        <v>29428</v>
      </c>
      <c r="L1063" s="106">
        <f t="shared" ca="1" si="162"/>
        <v>39</v>
      </c>
      <c r="M1063" s="104"/>
      <c r="N1063" s="185" t="s">
        <v>220</v>
      </c>
      <c r="O1063" s="104" t="str">
        <f t="shared" si="165"/>
        <v>ISLAM</v>
      </c>
      <c r="P1063" s="104" t="s">
        <v>221</v>
      </c>
      <c r="Q1063" s="104" t="s">
        <v>222</v>
      </c>
      <c r="R1063" s="108">
        <v>1</v>
      </c>
      <c r="S1063" s="104" t="s">
        <v>289</v>
      </c>
      <c r="T1063" s="104" t="s">
        <v>283</v>
      </c>
      <c r="U1063" s="104" t="s">
        <v>3567</v>
      </c>
      <c r="V1063" s="104" t="s">
        <v>3568</v>
      </c>
      <c r="W1063" s="247" t="s">
        <v>3569</v>
      </c>
      <c r="X1063" s="104" t="s">
        <v>3566</v>
      </c>
      <c r="Y1063" s="436" t="s">
        <v>3334</v>
      </c>
      <c r="Z1063" s="104" t="s">
        <v>22</v>
      </c>
      <c r="AA1063" s="104" t="s">
        <v>229</v>
      </c>
      <c r="AB1063" s="104" t="s">
        <v>230</v>
      </c>
      <c r="AC1063" s="104" t="s">
        <v>231</v>
      </c>
      <c r="AD1063" s="99" t="str">
        <f t="shared" si="167"/>
        <v>INDONESIA</v>
      </c>
      <c r="AE1063" s="122" t="s">
        <v>3335</v>
      </c>
      <c r="AF1063" s="110" t="s">
        <v>233</v>
      </c>
      <c r="AG1063" s="104" t="s">
        <v>524</v>
      </c>
      <c r="AH1063" s="120"/>
      <c r="AI1063" s="64" t="e">
        <f t="shared" si="159"/>
        <v>#N/A</v>
      </c>
      <c r="AJ1063" s="64"/>
      <c r="AK1063" s="104"/>
      <c r="AL1063" s="124"/>
      <c r="AM1063" s="124"/>
      <c r="AN1063" s="124">
        <f t="shared" si="168"/>
        <v>0</v>
      </c>
      <c r="AO1063" s="125"/>
      <c r="AP1063" s="125"/>
      <c r="AQ1063" s="125"/>
      <c r="AR1063" s="125"/>
      <c r="AS1063" s="125"/>
      <c r="AT1063" s="125"/>
      <c r="AU1063" s="125"/>
      <c r="AV1063" s="125"/>
      <c r="AW1063" s="125"/>
      <c r="AX1063" s="125"/>
      <c r="AY1063" s="70">
        <f t="shared" si="169"/>
        <v>0</v>
      </c>
      <c r="AZ1063" s="71"/>
    </row>
    <row r="1064" spans="1:53">
      <c r="B1064">
        <v>1039</v>
      </c>
      <c r="C1064">
        <v>73</v>
      </c>
      <c r="E1064" s="64">
        <v>2</v>
      </c>
      <c r="F1064" s="160" t="s">
        <v>3570</v>
      </c>
      <c r="G1064" s="89" t="s">
        <v>3571</v>
      </c>
      <c r="H1064" s="90" t="s">
        <v>16</v>
      </c>
      <c r="I1064" s="91" t="str">
        <f t="shared" si="166"/>
        <v>PEREMPUAN</v>
      </c>
      <c r="J1064" s="64" t="s">
        <v>524</v>
      </c>
      <c r="K1064" s="92">
        <v>30047</v>
      </c>
      <c r="L1064" s="93">
        <f t="shared" ca="1" si="162"/>
        <v>38</v>
      </c>
      <c r="M1064" s="64"/>
      <c r="N1064" s="246" t="s">
        <v>220</v>
      </c>
      <c r="O1064" s="64" t="str">
        <f t="shared" si="165"/>
        <v>ISLAM</v>
      </c>
      <c r="P1064" s="64" t="s">
        <v>221</v>
      </c>
      <c r="Q1064" s="64" t="s">
        <v>245</v>
      </c>
      <c r="R1064" s="95">
        <v>3</v>
      </c>
      <c r="S1064" s="64" t="s">
        <v>256</v>
      </c>
      <c r="T1064" s="64" t="s">
        <v>246</v>
      </c>
      <c r="U1064" s="64" t="s">
        <v>2321</v>
      </c>
      <c r="V1064" s="64" t="s">
        <v>3371</v>
      </c>
      <c r="W1064" s="242" t="s">
        <v>3569</v>
      </c>
      <c r="X1064" s="120" t="s">
        <v>3566</v>
      </c>
      <c r="Y1064" s="436" t="s">
        <v>3334</v>
      </c>
      <c r="Z1064" s="120" t="s">
        <v>22</v>
      </c>
      <c r="AA1064" s="120" t="s">
        <v>229</v>
      </c>
      <c r="AB1064" s="120" t="s">
        <v>230</v>
      </c>
      <c r="AC1064" s="120" t="s">
        <v>231</v>
      </c>
      <c r="AD1064" s="121" t="str">
        <f t="shared" si="167"/>
        <v>INDONESIA</v>
      </c>
      <c r="AE1064" s="122" t="s">
        <v>3335</v>
      </c>
      <c r="AF1064" s="122" t="s">
        <v>233</v>
      </c>
      <c r="AG1064" s="259" t="s">
        <v>524</v>
      </c>
      <c r="AH1064" s="259"/>
      <c r="AI1064" s="64">
        <f t="shared" si="159"/>
        <v>2</v>
      </c>
      <c r="AJ1064" s="64"/>
      <c r="AK1064" s="259"/>
      <c r="AL1064" s="207"/>
      <c r="AM1064" s="207"/>
      <c r="AN1064" s="124">
        <f t="shared" si="168"/>
        <v>0</v>
      </c>
      <c r="AO1064" s="239"/>
      <c r="AP1064" s="239"/>
      <c r="AQ1064" s="239"/>
      <c r="AR1064" s="239"/>
      <c r="AS1064" s="239"/>
      <c r="AT1064" s="239"/>
      <c r="AU1064" s="239"/>
      <c r="AV1064" s="239"/>
      <c r="AW1064" s="239"/>
      <c r="AX1064" s="239"/>
      <c r="AY1064" s="70">
        <f t="shared" si="169"/>
        <v>0</v>
      </c>
      <c r="BA1064" s="121"/>
    </row>
    <row r="1065" spans="1:53">
      <c r="A1065" s="121"/>
      <c r="B1065">
        <v>1040</v>
      </c>
      <c r="C1065">
        <v>74</v>
      </c>
      <c r="E1065" s="120">
        <v>3</v>
      </c>
      <c r="F1065" s="186" t="s">
        <v>3572</v>
      </c>
      <c r="G1065" s="144" t="s">
        <v>3573</v>
      </c>
      <c r="H1065" s="145" t="s">
        <v>16</v>
      </c>
      <c r="I1065" s="146" t="str">
        <f t="shared" si="166"/>
        <v>PEREMPUAN</v>
      </c>
      <c r="J1065" s="120" t="s">
        <v>524</v>
      </c>
      <c r="K1065" s="147">
        <v>36638</v>
      </c>
      <c r="L1065" s="139">
        <f t="shared" ca="1" si="162"/>
        <v>19</v>
      </c>
      <c r="M1065" s="120"/>
      <c r="N1065" s="187" t="s">
        <v>220</v>
      </c>
      <c r="O1065" s="120" t="str">
        <f t="shared" si="165"/>
        <v>ISLAM</v>
      </c>
      <c r="P1065" s="120" t="s">
        <v>254</v>
      </c>
      <c r="Q1065" s="120" t="s">
        <v>255</v>
      </c>
      <c r="R1065" s="148">
        <v>4</v>
      </c>
      <c r="S1065" s="120" t="s">
        <v>256</v>
      </c>
      <c r="T1065" s="120" t="s">
        <v>266</v>
      </c>
      <c r="U1065" s="120" t="s">
        <v>3571</v>
      </c>
      <c r="V1065" s="120" t="s">
        <v>3566</v>
      </c>
      <c r="W1065" s="242" t="s">
        <v>3569</v>
      </c>
      <c r="X1065" s="120" t="s">
        <v>3566</v>
      </c>
      <c r="Y1065" s="436" t="s">
        <v>3334</v>
      </c>
      <c r="Z1065" s="120" t="s">
        <v>22</v>
      </c>
      <c r="AA1065" s="120" t="s">
        <v>229</v>
      </c>
      <c r="AB1065" s="120" t="s">
        <v>230</v>
      </c>
      <c r="AC1065" s="120" t="s">
        <v>231</v>
      </c>
      <c r="AD1065" s="121" t="str">
        <f t="shared" si="167"/>
        <v>INDONESIA</v>
      </c>
      <c r="AE1065" s="122" t="s">
        <v>3335</v>
      </c>
      <c r="AF1065" s="122" t="s">
        <v>233</v>
      </c>
      <c r="AG1065" s="259" t="s">
        <v>524</v>
      </c>
      <c r="AH1065" s="259"/>
      <c r="AI1065" s="64">
        <f t="shared" si="159"/>
        <v>3</v>
      </c>
      <c r="AJ1065" s="64"/>
      <c r="AK1065" s="259"/>
      <c r="AN1065" s="124">
        <f t="shared" si="168"/>
        <v>0</v>
      </c>
      <c r="AY1065" s="70">
        <f t="shared" si="169"/>
        <v>0</v>
      </c>
    </row>
    <row r="1066" spans="1:53">
      <c r="B1066">
        <v>1041</v>
      </c>
      <c r="C1066">
        <v>75</v>
      </c>
      <c r="E1066" s="120">
        <v>4</v>
      </c>
      <c r="F1066" s="157" t="s">
        <v>3574</v>
      </c>
      <c r="G1066" s="144" t="s">
        <v>3575</v>
      </c>
      <c r="H1066" s="145" t="s">
        <v>23</v>
      </c>
      <c r="I1066" s="146" t="str">
        <f t="shared" si="166"/>
        <v>LAKI LAKI</v>
      </c>
      <c r="J1066" s="120" t="s">
        <v>3392</v>
      </c>
      <c r="K1066" s="147">
        <v>41092</v>
      </c>
      <c r="L1066" s="139">
        <f t="shared" ca="1" si="162"/>
        <v>7</v>
      </c>
      <c r="M1066" s="120"/>
      <c r="N1066" s="187" t="s">
        <v>220</v>
      </c>
      <c r="O1066" s="120" t="str">
        <f t="shared" si="165"/>
        <v>ISLAM</v>
      </c>
      <c r="P1066" s="120" t="s">
        <v>254</v>
      </c>
      <c r="Q1066" s="120" t="s">
        <v>255</v>
      </c>
      <c r="R1066" s="148">
        <v>4</v>
      </c>
      <c r="S1066" s="120" t="s">
        <v>265</v>
      </c>
      <c r="T1066" s="120" t="s">
        <v>270</v>
      </c>
      <c r="U1066" s="120" t="s">
        <v>3571</v>
      </c>
      <c r="V1066" s="120" t="s">
        <v>3566</v>
      </c>
      <c r="W1066" s="242" t="s">
        <v>3569</v>
      </c>
      <c r="X1066" s="120" t="s">
        <v>3566</v>
      </c>
      <c r="Y1066" s="436" t="s">
        <v>3334</v>
      </c>
      <c r="Z1066" s="120" t="s">
        <v>22</v>
      </c>
      <c r="AA1066" s="120" t="s">
        <v>229</v>
      </c>
      <c r="AB1066" s="120" t="s">
        <v>230</v>
      </c>
      <c r="AC1066" s="120" t="s">
        <v>231</v>
      </c>
      <c r="AD1066" s="121" t="str">
        <f t="shared" si="167"/>
        <v>INDONESIA</v>
      </c>
      <c r="AE1066" s="122" t="s">
        <v>3335</v>
      </c>
      <c r="AF1066" s="122" t="s">
        <v>233</v>
      </c>
      <c r="AG1066" s="259" t="s">
        <v>524</v>
      </c>
      <c r="AH1066" s="259"/>
      <c r="AI1066" s="64">
        <f t="shared" si="159"/>
        <v>3</v>
      </c>
      <c r="AJ1066" s="64"/>
      <c r="AK1066" s="259"/>
      <c r="AN1066" s="124">
        <f t="shared" si="168"/>
        <v>0</v>
      </c>
      <c r="AY1066" s="70">
        <f t="shared" si="169"/>
        <v>0</v>
      </c>
    </row>
    <row r="1067" spans="1:53">
      <c r="A1067" s="121"/>
      <c r="B1067">
        <v>1050</v>
      </c>
      <c r="C1067">
        <v>76</v>
      </c>
      <c r="D1067">
        <v>24</v>
      </c>
      <c r="E1067" s="104">
        <v>1</v>
      </c>
      <c r="F1067" s="172" t="s">
        <v>3576</v>
      </c>
      <c r="G1067" s="101" t="s">
        <v>1220</v>
      </c>
      <c r="H1067" s="102" t="s">
        <v>16</v>
      </c>
      <c r="I1067" s="103" t="str">
        <f t="shared" si="166"/>
        <v>PEREMPUAN</v>
      </c>
      <c r="J1067" s="104" t="s">
        <v>22</v>
      </c>
      <c r="K1067" s="105">
        <v>13496</v>
      </c>
      <c r="L1067" s="139">
        <f t="shared" ca="1" si="162"/>
        <v>83</v>
      </c>
      <c r="M1067" s="104"/>
      <c r="N1067" s="185" t="s">
        <v>220</v>
      </c>
      <c r="O1067" s="120" t="str">
        <f t="shared" si="165"/>
        <v>ISLAM</v>
      </c>
      <c r="P1067" s="104" t="s">
        <v>2634</v>
      </c>
      <c r="Q1067" s="104" t="s">
        <v>222</v>
      </c>
      <c r="R1067" s="108">
        <v>1</v>
      </c>
      <c r="S1067" s="104" t="s">
        <v>256</v>
      </c>
      <c r="T1067" s="104" t="s">
        <v>246</v>
      </c>
      <c r="U1067" s="104" t="s">
        <v>3577</v>
      </c>
      <c r="V1067" s="104" t="s">
        <v>3578</v>
      </c>
      <c r="W1067" s="171" t="s">
        <v>3579</v>
      </c>
      <c r="X1067" s="104" t="s">
        <v>1220</v>
      </c>
      <c r="Y1067" s="436" t="s">
        <v>3334</v>
      </c>
      <c r="Z1067" s="104" t="s">
        <v>22</v>
      </c>
      <c r="AA1067" s="104" t="s">
        <v>229</v>
      </c>
      <c r="AB1067" s="104" t="s">
        <v>230</v>
      </c>
      <c r="AC1067" s="104" t="s">
        <v>231</v>
      </c>
      <c r="AD1067" s="99" t="str">
        <f t="shared" si="167"/>
        <v>INDONESIA</v>
      </c>
      <c r="AE1067" s="122" t="s">
        <v>3335</v>
      </c>
      <c r="AF1067" s="110" t="s">
        <v>233</v>
      </c>
      <c r="AG1067" s="259" t="s">
        <v>524</v>
      </c>
      <c r="AH1067" s="259"/>
      <c r="AI1067" s="64" t="e">
        <f t="shared" ref="AI1067:AI1095" si="170">VLOOKUP(Q1067,SHDK,2,FALSE)</f>
        <v>#N/A</v>
      </c>
      <c r="AJ1067" s="64"/>
      <c r="AK1067" s="259"/>
      <c r="AN1067" s="124">
        <f>AL1067-AM1067</f>
        <v>0</v>
      </c>
      <c r="AY1067" s="70">
        <f>SUM(AV1067:AX1067)</f>
        <v>0</v>
      </c>
    </row>
    <row r="1068" spans="1:53" s="99" customFormat="1">
      <c r="A1068"/>
      <c r="B1068">
        <v>1052</v>
      </c>
      <c r="C1068">
        <v>78</v>
      </c>
      <c r="D1068">
        <v>25</v>
      </c>
      <c r="E1068" s="104">
        <v>1</v>
      </c>
      <c r="F1068" s="150" t="s">
        <v>3580</v>
      </c>
      <c r="G1068" s="101" t="s">
        <v>3581</v>
      </c>
      <c r="H1068" s="102" t="s">
        <v>23</v>
      </c>
      <c r="I1068" s="103" t="str">
        <f t="shared" si="166"/>
        <v>LAKI LAKI</v>
      </c>
      <c r="J1068" s="104" t="s">
        <v>524</v>
      </c>
      <c r="K1068" s="105">
        <v>25703</v>
      </c>
      <c r="L1068" s="106">
        <f t="shared" ca="1" si="162"/>
        <v>49</v>
      </c>
      <c r="M1068" s="104"/>
      <c r="N1068" s="185" t="s">
        <v>220</v>
      </c>
      <c r="O1068" s="104" t="str">
        <f t="shared" si="165"/>
        <v>ISLAM</v>
      </c>
      <c r="P1068" s="104" t="s">
        <v>221</v>
      </c>
      <c r="Q1068" s="104" t="s">
        <v>222</v>
      </c>
      <c r="R1068" s="108">
        <v>1</v>
      </c>
      <c r="S1068" s="104" t="s">
        <v>223</v>
      </c>
      <c r="T1068" s="104" t="s">
        <v>283</v>
      </c>
      <c r="U1068" s="104" t="s">
        <v>3337</v>
      </c>
      <c r="V1068" s="104" t="s">
        <v>3343</v>
      </c>
      <c r="W1068" s="247" t="s">
        <v>3582</v>
      </c>
      <c r="X1068" s="104" t="s">
        <v>3581</v>
      </c>
      <c r="Y1068" s="436" t="s">
        <v>3334</v>
      </c>
      <c r="Z1068" s="104" t="s">
        <v>22</v>
      </c>
      <c r="AA1068" s="104" t="s">
        <v>229</v>
      </c>
      <c r="AB1068" s="104" t="s">
        <v>230</v>
      </c>
      <c r="AC1068" s="104" t="s">
        <v>231</v>
      </c>
      <c r="AD1068" s="99" t="str">
        <f t="shared" si="167"/>
        <v>INDONESIA</v>
      </c>
      <c r="AE1068" s="122" t="s">
        <v>3335</v>
      </c>
      <c r="AF1068" s="110" t="s">
        <v>233</v>
      </c>
      <c r="AG1068" s="104" t="s">
        <v>524</v>
      </c>
      <c r="AH1068" s="120"/>
      <c r="AI1068" s="64" t="e">
        <f t="shared" si="170"/>
        <v>#N/A</v>
      </c>
      <c r="AJ1068" s="64"/>
      <c r="AK1068" s="104"/>
      <c r="AL1068" s="124"/>
      <c r="AM1068" s="124"/>
      <c r="AN1068" s="124">
        <f>AL1068-AM1068</f>
        <v>0</v>
      </c>
      <c r="AO1068" s="125"/>
      <c r="AP1068" s="125"/>
      <c r="AQ1068" s="125"/>
      <c r="AR1068" s="125"/>
      <c r="AS1068" s="125"/>
      <c r="AT1068" s="125"/>
      <c r="AU1068" s="125"/>
      <c r="AV1068" s="125"/>
      <c r="AW1068" s="125"/>
      <c r="AX1068" s="125"/>
      <c r="AY1068" s="125">
        <f>SUM(AV1068:AX1068)</f>
        <v>0</v>
      </c>
      <c r="AZ1068" s="192"/>
    </row>
    <row r="1069" spans="1:53" s="121" customFormat="1">
      <c r="A1069"/>
      <c r="B1069">
        <v>1053</v>
      </c>
      <c r="C1069">
        <v>79</v>
      </c>
      <c r="D1069"/>
      <c r="E1069" s="64">
        <v>2</v>
      </c>
      <c r="F1069" s="160" t="s">
        <v>3583</v>
      </c>
      <c r="G1069" s="89" t="s">
        <v>3584</v>
      </c>
      <c r="H1069" s="90" t="s">
        <v>16</v>
      </c>
      <c r="I1069" s="91" t="str">
        <f t="shared" si="166"/>
        <v>PEREMPUAN</v>
      </c>
      <c r="J1069" s="64" t="s">
        <v>524</v>
      </c>
      <c r="K1069" s="92">
        <v>27196</v>
      </c>
      <c r="L1069" s="93">
        <f t="shared" ca="1" si="162"/>
        <v>45</v>
      </c>
      <c r="M1069" s="64"/>
      <c r="N1069" s="246" t="s">
        <v>220</v>
      </c>
      <c r="O1069" s="64" t="str">
        <f t="shared" si="165"/>
        <v>ISLAM</v>
      </c>
      <c r="P1069" s="64" t="s">
        <v>221</v>
      </c>
      <c r="Q1069" s="64" t="s">
        <v>245</v>
      </c>
      <c r="R1069" s="95">
        <v>3</v>
      </c>
      <c r="S1069" s="64" t="s">
        <v>289</v>
      </c>
      <c r="T1069" s="64" t="s">
        <v>246</v>
      </c>
      <c r="U1069" s="64" t="s">
        <v>3585</v>
      </c>
      <c r="V1069" s="64" t="s">
        <v>3586</v>
      </c>
      <c r="W1069" s="242" t="s">
        <v>3582</v>
      </c>
      <c r="X1069" s="64" t="s">
        <v>3581</v>
      </c>
      <c r="Y1069" s="436" t="s">
        <v>3334</v>
      </c>
      <c r="Z1069" s="64" t="s">
        <v>22</v>
      </c>
      <c r="AA1069" s="64" t="s">
        <v>229</v>
      </c>
      <c r="AB1069" s="64" t="s">
        <v>230</v>
      </c>
      <c r="AC1069" s="64" t="s">
        <v>231</v>
      </c>
      <c r="AD1069" t="str">
        <f t="shared" si="167"/>
        <v>INDONESIA</v>
      </c>
      <c r="AE1069" s="122" t="s">
        <v>3335</v>
      </c>
      <c r="AF1069" s="97" t="s">
        <v>233</v>
      </c>
      <c r="AG1069" s="259" t="s">
        <v>524</v>
      </c>
      <c r="AH1069" s="259"/>
      <c r="AI1069" s="64">
        <f t="shared" si="170"/>
        <v>2</v>
      </c>
      <c r="AJ1069" s="64"/>
      <c r="AK1069" s="259"/>
      <c r="AL1069" s="207"/>
      <c r="AM1069" s="207"/>
      <c r="AN1069" s="207"/>
      <c r="AO1069" s="239"/>
      <c r="AP1069" s="239"/>
      <c r="AQ1069" s="239"/>
      <c r="AR1069" s="239"/>
      <c r="AS1069" s="239"/>
      <c r="AT1069" s="239"/>
      <c r="AU1069" s="239"/>
      <c r="AV1069" s="239"/>
      <c r="AW1069" s="239"/>
      <c r="AX1069" s="239"/>
      <c r="AY1069" s="70"/>
      <c r="AZ1069" s="71"/>
    </row>
    <row r="1070" spans="1:53" s="99" customFormat="1">
      <c r="A1070" s="121"/>
      <c r="B1070">
        <v>1056</v>
      </c>
      <c r="C1070">
        <v>80</v>
      </c>
      <c r="D1070"/>
      <c r="E1070" s="120">
        <v>3</v>
      </c>
      <c r="F1070" s="186" t="s">
        <v>3587</v>
      </c>
      <c r="G1070" s="144" t="s">
        <v>3588</v>
      </c>
      <c r="H1070" s="145" t="s">
        <v>16</v>
      </c>
      <c r="I1070" s="146" t="str">
        <f t="shared" si="166"/>
        <v>PEREMPUAN</v>
      </c>
      <c r="J1070" s="120" t="s">
        <v>524</v>
      </c>
      <c r="K1070" s="147">
        <v>35103</v>
      </c>
      <c r="L1070" s="139">
        <f t="shared" ca="1" si="162"/>
        <v>24</v>
      </c>
      <c r="M1070" s="120"/>
      <c r="N1070" s="187" t="s">
        <v>220</v>
      </c>
      <c r="O1070" s="120" t="str">
        <f t="shared" si="165"/>
        <v>ISLAM</v>
      </c>
      <c r="P1070" s="120" t="s">
        <v>254</v>
      </c>
      <c r="Q1070" s="120" t="s">
        <v>255</v>
      </c>
      <c r="R1070" s="148">
        <v>4</v>
      </c>
      <c r="S1070" s="120" t="s">
        <v>223</v>
      </c>
      <c r="T1070" s="120" t="s">
        <v>266</v>
      </c>
      <c r="U1070" s="120" t="s">
        <v>3584</v>
      </c>
      <c r="V1070" s="120" t="s">
        <v>3581</v>
      </c>
      <c r="W1070" s="242" t="s">
        <v>3582</v>
      </c>
      <c r="X1070" s="120" t="s">
        <v>3581</v>
      </c>
      <c r="Y1070" s="436" t="s">
        <v>3334</v>
      </c>
      <c r="Z1070" s="120" t="s">
        <v>22</v>
      </c>
      <c r="AA1070" s="120" t="s">
        <v>229</v>
      </c>
      <c r="AB1070" s="120" t="s">
        <v>230</v>
      </c>
      <c r="AC1070" s="120" t="s">
        <v>231</v>
      </c>
      <c r="AD1070" s="121" t="str">
        <f t="shared" si="167"/>
        <v>INDONESIA</v>
      </c>
      <c r="AE1070" s="122" t="s">
        <v>3335</v>
      </c>
      <c r="AF1070" s="97" t="s">
        <v>233</v>
      </c>
      <c r="AG1070" s="259" t="s">
        <v>524</v>
      </c>
      <c r="AH1070" s="259"/>
      <c r="AI1070" s="64">
        <f t="shared" si="170"/>
        <v>3</v>
      </c>
      <c r="AJ1070" s="64"/>
      <c r="AK1070" s="259"/>
      <c r="AL1070" s="124"/>
      <c r="AM1070" s="124"/>
      <c r="AN1070" s="124">
        <f t="shared" ref="AN1070:AN1076" si="171">AL1070-AM1070</f>
        <v>0</v>
      </c>
      <c r="AO1070" s="125"/>
      <c r="AP1070" s="125"/>
      <c r="AQ1070" s="125"/>
      <c r="AR1070" s="125"/>
      <c r="AS1070" s="125"/>
      <c r="AT1070" s="125"/>
      <c r="AU1070" s="125"/>
      <c r="AV1070" s="125"/>
      <c r="AW1070" s="125"/>
      <c r="AX1070" s="125"/>
      <c r="AY1070" s="70">
        <f t="shared" ref="AY1070:AY1076" si="172">SUM(AV1070:AX1070)</f>
        <v>0</v>
      </c>
      <c r="AZ1070" s="71"/>
    </row>
    <row r="1071" spans="1:53">
      <c r="A1071" s="121"/>
      <c r="B1071">
        <v>1057</v>
      </c>
      <c r="C1071">
        <v>81</v>
      </c>
      <c r="E1071" s="126">
        <v>4</v>
      </c>
      <c r="F1071" s="158" t="s">
        <v>3589</v>
      </c>
      <c r="G1071" s="128" t="s">
        <v>3590</v>
      </c>
      <c r="H1071" s="129" t="s">
        <v>23</v>
      </c>
      <c r="I1071" s="130" t="str">
        <f t="shared" si="166"/>
        <v>LAKI LAKI</v>
      </c>
      <c r="J1071" s="131" t="s">
        <v>524</v>
      </c>
      <c r="K1071" s="132">
        <v>39331</v>
      </c>
      <c r="L1071" s="159">
        <f t="shared" ref="L1071:L1102" ca="1" si="173">DATEDIF(K1071,TODAY(),"Y")</f>
        <v>12</v>
      </c>
      <c r="M1071" s="131"/>
      <c r="N1071" s="248" t="s">
        <v>220</v>
      </c>
      <c r="O1071" s="131" t="str">
        <f t="shared" si="165"/>
        <v>ISLAM</v>
      </c>
      <c r="P1071" s="131" t="s">
        <v>254</v>
      </c>
      <c r="Q1071" s="131" t="s">
        <v>255</v>
      </c>
      <c r="R1071" s="134">
        <v>4</v>
      </c>
      <c r="S1071" s="131" t="s">
        <v>369</v>
      </c>
      <c r="T1071" s="131" t="s">
        <v>266</v>
      </c>
      <c r="U1071" s="131" t="s">
        <v>3584</v>
      </c>
      <c r="V1071" s="131" t="s">
        <v>3581</v>
      </c>
      <c r="W1071" s="243" t="s">
        <v>3582</v>
      </c>
      <c r="X1071" s="131" t="s">
        <v>3581</v>
      </c>
      <c r="Y1071" s="436" t="s">
        <v>3334</v>
      </c>
      <c r="Z1071" s="131" t="s">
        <v>22</v>
      </c>
      <c r="AA1071" s="131" t="s">
        <v>229</v>
      </c>
      <c r="AB1071" s="131" t="s">
        <v>230</v>
      </c>
      <c r="AC1071" s="131" t="s">
        <v>231</v>
      </c>
      <c r="AD1071" s="126" t="str">
        <f t="shared" si="167"/>
        <v>INDONESIA</v>
      </c>
      <c r="AE1071" s="122" t="s">
        <v>3335</v>
      </c>
      <c r="AF1071" s="97" t="s">
        <v>233</v>
      </c>
      <c r="AG1071" s="259" t="s">
        <v>524</v>
      </c>
      <c r="AH1071" s="259"/>
      <c r="AI1071" s="64">
        <f t="shared" si="170"/>
        <v>3</v>
      </c>
      <c r="AJ1071" s="64"/>
      <c r="AK1071" s="259"/>
      <c r="AN1071" s="124">
        <f t="shared" si="171"/>
        <v>0</v>
      </c>
      <c r="AY1071" s="70">
        <f t="shared" si="172"/>
        <v>0</v>
      </c>
    </row>
    <row r="1072" spans="1:53" s="126" customFormat="1">
      <c r="A1072"/>
      <c r="B1072">
        <v>1062</v>
      </c>
      <c r="C1072">
        <v>87</v>
      </c>
      <c r="D1072">
        <v>26</v>
      </c>
      <c r="E1072" s="99">
        <v>1</v>
      </c>
      <c r="F1072" s="150" t="s">
        <v>3591</v>
      </c>
      <c r="G1072" s="101" t="s">
        <v>3191</v>
      </c>
      <c r="H1072" s="102" t="s">
        <v>23</v>
      </c>
      <c r="I1072" s="103" t="str">
        <f t="shared" si="166"/>
        <v>LAKI LAKI</v>
      </c>
      <c r="J1072" s="104" t="s">
        <v>3592</v>
      </c>
      <c r="K1072" s="105">
        <v>26979</v>
      </c>
      <c r="L1072" s="106">
        <f t="shared" ca="1" si="173"/>
        <v>46</v>
      </c>
      <c r="M1072" s="104"/>
      <c r="N1072" s="185" t="s">
        <v>220</v>
      </c>
      <c r="O1072" s="104" t="str">
        <f t="shared" si="165"/>
        <v>ISLAM</v>
      </c>
      <c r="P1072" s="104" t="s">
        <v>221</v>
      </c>
      <c r="Q1072" s="104" t="s">
        <v>222</v>
      </c>
      <c r="R1072" s="108">
        <v>1</v>
      </c>
      <c r="S1072" s="104" t="s">
        <v>256</v>
      </c>
      <c r="T1072" s="104" t="s">
        <v>283</v>
      </c>
      <c r="U1072" s="104" t="s">
        <v>1220</v>
      </c>
      <c r="V1072" s="104" t="s">
        <v>2375</v>
      </c>
      <c r="W1072" s="171" t="s">
        <v>3593</v>
      </c>
      <c r="X1072" s="104" t="s">
        <v>3191</v>
      </c>
      <c r="Y1072" s="436" t="s">
        <v>3334</v>
      </c>
      <c r="Z1072" s="104" t="s">
        <v>22</v>
      </c>
      <c r="AA1072" s="104" t="s">
        <v>229</v>
      </c>
      <c r="AB1072" s="104" t="s">
        <v>230</v>
      </c>
      <c r="AC1072" s="104" t="s">
        <v>231</v>
      </c>
      <c r="AD1072" s="99" t="str">
        <f t="shared" si="167"/>
        <v>INDONESIA</v>
      </c>
      <c r="AE1072" s="122" t="s">
        <v>3335</v>
      </c>
      <c r="AF1072" s="97" t="s">
        <v>233</v>
      </c>
      <c r="AG1072" s="259" t="s">
        <v>524</v>
      </c>
      <c r="AH1072" s="259"/>
      <c r="AI1072" s="64" t="e">
        <f t="shared" si="170"/>
        <v>#N/A</v>
      </c>
      <c r="AJ1072" s="64"/>
      <c r="AK1072" s="259"/>
      <c r="AL1072" s="136"/>
      <c r="AM1072" s="136"/>
      <c r="AN1072" s="241">
        <f t="shared" si="171"/>
        <v>0</v>
      </c>
      <c r="AO1072" s="137"/>
      <c r="AP1072" s="137"/>
      <c r="AQ1072" s="137"/>
      <c r="AR1072" s="137"/>
      <c r="AS1072" s="137"/>
      <c r="AT1072" s="137"/>
      <c r="AU1072" s="137"/>
      <c r="AV1072" s="137"/>
      <c r="AW1072" s="137"/>
      <c r="AX1072" s="137"/>
      <c r="AY1072" s="137">
        <f t="shared" si="172"/>
        <v>0</v>
      </c>
      <c r="AZ1072" s="138"/>
    </row>
    <row r="1073" spans="1:53">
      <c r="B1073">
        <v>1063</v>
      </c>
      <c r="C1073">
        <v>88</v>
      </c>
      <c r="E1073">
        <v>2</v>
      </c>
      <c r="F1073" s="160" t="s">
        <v>3594</v>
      </c>
      <c r="G1073" s="89" t="s">
        <v>3595</v>
      </c>
      <c r="H1073" s="90" t="s">
        <v>16</v>
      </c>
      <c r="I1073" s="91" t="str">
        <f t="shared" si="166"/>
        <v>PEREMPUAN</v>
      </c>
      <c r="J1073" s="64" t="s">
        <v>524</v>
      </c>
      <c r="K1073" s="92">
        <v>27153</v>
      </c>
      <c r="L1073" s="93">
        <f t="shared" ca="1" si="173"/>
        <v>45</v>
      </c>
      <c r="M1073" s="64"/>
      <c r="N1073" s="246" t="s">
        <v>220</v>
      </c>
      <c r="O1073" s="64" t="str">
        <f t="shared" si="165"/>
        <v>ISLAM</v>
      </c>
      <c r="P1073" s="64" t="s">
        <v>221</v>
      </c>
      <c r="Q1073" s="64" t="s">
        <v>245</v>
      </c>
      <c r="R1073" s="95">
        <v>3</v>
      </c>
      <c r="S1073" s="64" t="s">
        <v>256</v>
      </c>
      <c r="T1073" s="64" t="s">
        <v>246</v>
      </c>
      <c r="U1073" s="64" t="s">
        <v>3596</v>
      </c>
      <c r="V1073" s="64" t="s">
        <v>3597</v>
      </c>
      <c r="W1073" s="171" t="s">
        <v>3593</v>
      </c>
      <c r="X1073" s="64" t="s">
        <v>3191</v>
      </c>
      <c r="Y1073" s="436" t="s">
        <v>3334</v>
      </c>
      <c r="Z1073" s="64" t="s">
        <v>22</v>
      </c>
      <c r="AA1073" s="64" t="s">
        <v>229</v>
      </c>
      <c r="AB1073" s="64" t="s">
        <v>230</v>
      </c>
      <c r="AC1073" s="64" t="s">
        <v>231</v>
      </c>
      <c r="AD1073" t="str">
        <f t="shared" si="167"/>
        <v>INDONESIA</v>
      </c>
      <c r="AE1073" s="122" t="s">
        <v>3335</v>
      </c>
      <c r="AF1073" s="97" t="s">
        <v>233</v>
      </c>
      <c r="AG1073" s="259" t="s">
        <v>524</v>
      </c>
      <c r="AH1073" s="259"/>
      <c r="AI1073" s="64">
        <f t="shared" si="170"/>
        <v>2</v>
      </c>
      <c r="AJ1073" s="64"/>
      <c r="AK1073" s="259"/>
      <c r="AN1073" s="207">
        <f t="shared" si="171"/>
        <v>0</v>
      </c>
      <c r="AY1073" s="70">
        <f t="shared" si="172"/>
        <v>0</v>
      </c>
    </row>
    <row r="1074" spans="1:53">
      <c r="B1074">
        <v>1065</v>
      </c>
      <c r="C1074">
        <v>90</v>
      </c>
      <c r="E1074" s="126">
        <v>4</v>
      </c>
      <c r="F1074" s="158" t="s">
        <v>3598</v>
      </c>
      <c r="G1074" s="128" t="s">
        <v>3599</v>
      </c>
      <c r="H1074" s="129" t="s">
        <v>16</v>
      </c>
      <c r="I1074" s="130" t="str">
        <f t="shared" si="166"/>
        <v>PEREMPUAN</v>
      </c>
      <c r="J1074" s="131" t="s">
        <v>230</v>
      </c>
      <c r="K1074" s="132">
        <v>39527</v>
      </c>
      <c r="L1074" s="93">
        <f t="shared" ca="1" si="173"/>
        <v>12</v>
      </c>
      <c r="M1074" s="131"/>
      <c r="N1074" s="248" t="s">
        <v>220</v>
      </c>
      <c r="O1074" s="131" t="str">
        <f t="shared" si="165"/>
        <v>ISLAM</v>
      </c>
      <c r="P1074" s="131" t="s">
        <v>254</v>
      </c>
      <c r="Q1074" s="131" t="s">
        <v>255</v>
      </c>
      <c r="R1074" s="134">
        <v>4</v>
      </c>
      <c r="S1074" s="131" t="s">
        <v>369</v>
      </c>
      <c r="T1074" s="131" t="s">
        <v>266</v>
      </c>
      <c r="U1074" s="131" t="s">
        <v>3595</v>
      </c>
      <c r="V1074" s="131" t="s">
        <v>3191</v>
      </c>
      <c r="W1074" s="171" t="s">
        <v>3593</v>
      </c>
      <c r="X1074" s="131" t="s">
        <v>3191</v>
      </c>
      <c r="Y1074" s="436" t="s">
        <v>3334</v>
      </c>
      <c r="Z1074" s="131" t="s">
        <v>22</v>
      </c>
      <c r="AA1074" s="131" t="s">
        <v>229</v>
      </c>
      <c r="AB1074" s="131" t="s">
        <v>230</v>
      </c>
      <c r="AC1074" s="131" t="s">
        <v>231</v>
      </c>
      <c r="AD1074" s="126" t="str">
        <f t="shared" si="167"/>
        <v>INDONESIA</v>
      </c>
      <c r="AE1074" s="122" t="s">
        <v>3335</v>
      </c>
      <c r="AF1074" s="178" t="s">
        <v>233</v>
      </c>
      <c r="AG1074" s="259" t="s">
        <v>524</v>
      </c>
      <c r="AH1074" s="259"/>
      <c r="AI1074" s="64">
        <f t="shared" si="170"/>
        <v>3</v>
      </c>
      <c r="AJ1074" s="64"/>
      <c r="AK1074" s="259"/>
      <c r="AL1074" s="207"/>
      <c r="AM1074" s="207"/>
      <c r="AN1074" s="124">
        <f t="shared" si="171"/>
        <v>0</v>
      </c>
      <c r="AO1074" s="239"/>
      <c r="AP1074" s="239"/>
      <c r="AQ1074" s="239"/>
      <c r="AR1074" s="239"/>
      <c r="AS1074" s="239"/>
      <c r="AT1074" s="239"/>
      <c r="AU1074" s="239"/>
      <c r="AV1074" s="239"/>
      <c r="AW1074" s="239"/>
      <c r="AX1074" s="239"/>
      <c r="AY1074" s="70">
        <f t="shared" si="172"/>
        <v>0</v>
      </c>
      <c r="BA1074" s="121"/>
    </row>
    <row r="1075" spans="1:53" s="99" customFormat="1">
      <c r="A1075"/>
      <c r="B1075">
        <v>1066</v>
      </c>
      <c r="C1075">
        <v>91</v>
      </c>
      <c r="D1075">
        <v>27</v>
      </c>
      <c r="E1075" s="64">
        <v>1</v>
      </c>
      <c r="F1075" s="160" t="s">
        <v>3600</v>
      </c>
      <c r="G1075" s="89" t="s">
        <v>3601</v>
      </c>
      <c r="H1075" s="90" t="s">
        <v>23</v>
      </c>
      <c r="I1075" s="91" t="str">
        <f t="shared" si="166"/>
        <v>LAKI LAKI</v>
      </c>
      <c r="J1075" s="64" t="s">
        <v>524</v>
      </c>
      <c r="K1075" s="92">
        <v>30757</v>
      </c>
      <c r="L1075" s="93">
        <f t="shared" ca="1" si="173"/>
        <v>36</v>
      </c>
      <c r="M1075" s="64"/>
      <c r="N1075" s="246" t="s">
        <v>220</v>
      </c>
      <c r="O1075" s="64" t="str">
        <f t="shared" si="165"/>
        <v>ISLAM</v>
      </c>
      <c r="P1075" s="64" t="s">
        <v>221</v>
      </c>
      <c r="Q1075" s="64" t="s">
        <v>222</v>
      </c>
      <c r="R1075" s="95">
        <v>1</v>
      </c>
      <c r="S1075" s="64" t="s">
        <v>527</v>
      </c>
      <c r="T1075" s="64" t="s">
        <v>3423</v>
      </c>
      <c r="U1075" s="64" t="s">
        <v>3432</v>
      </c>
      <c r="V1075" s="64" t="s">
        <v>3602</v>
      </c>
      <c r="W1075" s="325" t="s">
        <v>3603</v>
      </c>
      <c r="X1075" s="64" t="s">
        <v>3601</v>
      </c>
      <c r="Y1075" s="436" t="s">
        <v>3334</v>
      </c>
      <c r="Z1075" s="64" t="s">
        <v>22</v>
      </c>
      <c r="AA1075" s="64" t="s">
        <v>229</v>
      </c>
      <c r="AB1075" s="64" t="s">
        <v>230</v>
      </c>
      <c r="AC1075" s="64" t="s">
        <v>231</v>
      </c>
      <c r="AD1075" t="str">
        <f t="shared" si="167"/>
        <v>INDONESIA</v>
      </c>
      <c r="AE1075" s="122" t="s">
        <v>3335</v>
      </c>
      <c r="AF1075" s="110" t="s">
        <v>233</v>
      </c>
      <c r="AG1075" s="104" t="s">
        <v>524</v>
      </c>
      <c r="AH1075" s="120"/>
      <c r="AI1075" s="64" t="e">
        <f t="shared" si="170"/>
        <v>#N/A</v>
      </c>
      <c r="AJ1075" s="64"/>
      <c r="AK1075" s="104"/>
      <c r="AL1075" s="124"/>
      <c r="AM1075" s="124"/>
      <c r="AN1075" s="124">
        <f t="shared" si="171"/>
        <v>0</v>
      </c>
      <c r="AO1075" s="125"/>
      <c r="AP1075" s="125"/>
      <c r="AQ1075" s="125"/>
      <c r="AR1075" s="125"/>
      <c r="AS1075" s="125"/>
      <c r="AT1075" s="125"/>
      <c r="AU1075" s="125"/>
      <c r="AV1075" s="125"/>
      <c r="AW1075" s="125"/>
      <c r="AX1075" s="125"/>
      <c r="AY1075" s="70">
        <f t="shared" si="172"/>
        <v>0</v>
      </c>
      <c r="AZ1075" s="71"/>
    </row>
    <row r="1076" spans="1:53">
      <c r="B1076">
        <v>1067</v>
      </c>
      <c r="C1076">
        <v>92</v>
      </c>
      <c r="E1076" s="466">
        <v>2</v>
      </c>
      <c r="F1076" s="174" t="s">
        <v>3604</v>
      </c>
      <c r="G1076" s="128" t="s">
        <v>3605</v>
      </c>
      <c r="H1076" s="129" t="s">
        <v>16</v>
      </c>
      <c r="I1076" s="130" t="str">
        <f t="shared" si="166"/>
        <v>PEREMPUAN</v>
      </c>
      <c r="J1076" s="131" t="s">
        <v>3392</v>
      </c>
      <c r="K1076" s="132">
        <v>32719</v>
      </c>
      <c r="L1076" s="139">
        <f t="shared" ca="1" si="173"/>
        <v>30</v>
      </c>
      <c r="M1076" s="131"/>
      <c r="N1076" s="248" t="s">
        <v>220</v>
      </c>
      <c r="O1076" s="131" t="str">
        <f t="shared" si="165"/>
        <v>ISLAM</v>
      </c>
      <c r="P1076" s="131" t="s">
        <v>221</v>
      </c>
      <c r="Q1076" s="131" t="s">
        <v>245</v>
      </c>
      <c r="R1076" s="134">
        <v>3</v>
      </c>
      <c r="S1076" s="131" t="s">
        <v>527</v>
      </c>
      <c r="T1076" s="131" t="s">
        <v>246</v>
      </c>
      <c r="U1076" s="131" t="s">
        <v>3606</v>
      </c>
      <c r="V1076" s="131" t="s">
        <v>3607</v>
      </c>
      <c r="W1076" s="326" t="s">
        <v>3603</v>
      </c>
      <c r="X1076" s="131" t="s">
        <v>3601</v>
      </c>
      <c r="Y1076" s="436" t="s">
        <v>3334</v>
      </c>
      <c r="Z1076" s="131"/>
      <c r="AA1076" s="131"/>
      <c r="AB1076" s="131"/>
      <c r="AC1076" s="131"/>
      <c r="AD1076" s="126" t="str">
        <f t="shared" si="167"/>
        <v>INDONESIA</v>
      </c>
      <c r="AE1076" s="122" t="s">
        <v>3335</v>
      </c>
      <c r="AF1076" s="178" t="s">
        <v>233</v>
      </c>
      <c r="AG1076" s="259" t="s">
        <v>524</v>
      </c>
      <c r="AH1076" s="259"/>
      <c r="AI1076" s="64">
        <f t="shared" si="170"/>
        <v>2</v>
      </c>
      <c r="AJ1076" s="64"/>
      <c r="AK1076" s="259"/>
      <c r="AN1076" s="124">
        <f t="shared" si="171"/>
        <v>0</v>
      </c>
      <c r="AY1076" s="70">
        <f t="shared" si="172"/>
        <v>0</v>
      </c>
    </row>
    <row r="1077" spans="1:53" s="126" customFormat="1">
      <c r="A1077" s="121"/>
      <c r="B1077">
        <v>1079</v>
      </c>
      <c r="C1077">
        <v>96</v>
      </c>
      <c r="D1077">
        <v>28</v>
      </c>
      <c r="E1077" s="142">
        <v>1</v>
      </c>
      <c r="F1077" s="172" t="s">
        <v>3608</v>
      </c>
      <c r="G1077" s="144" t="s">
        <v>3609</v>
      </c>
      <c r="H1077" s="145" t="s">
        <v>23</v>
      </c>
      <c r="I1077" s="146" t="s">
        <v>49</v>
      </c>
      <c r="J1077" s="111" t="s">
        <v>3610</v>
      </c>
      <c r="K1077" s="147">
        <v>23566</v>
      </c>
      <c r="L1077" s="139">
        <f t="shared" ca="1" si="173"/>
        <v>55</v>
      </c>
      <c r="M1077" s="120"/>
      <c r="N1077" s="248" t="s">
        <v>220</v>
      </c>
      <c r="O1077" s="131" t="str">
        <f t="shared" si="165"/>
        <v>ISLAM</v>
      </c>
      <c r="P1077" s="111" t="s">
        <v>221</v>
      </c>
      <c r="Q1077" s="111" t="s">
        <v>222</v>
      </c>
      <c r="R1077" s="148">
        <v>1</v>
      </c>
      <c r="S1077" s="111" t="s">
        <v>223</v>
      </c>
      <c r="T1077" s="111" t="s">
        <v>283</v>
      </c>
      <c r="U1077" s="111" t="s">
        <v>3611</v>
      </c>
      <c r="V1077" s="111" t="s">
        <v>3612</v>
      </c>
      <c r="W1077" s="467" t="s">
        <v>3613</v>
      </c>
      <c r="X1077" s="111" t="s">
        <v>3609</v>
      </c>
      <c r="Y1077" s="436" t="s">
        <v>3334</v>
      </c>
      <c r="Z1077" s="120"/>
      <c r="AA1077" s="120"/>
      <c r="AB1077" s="120"/>
      <c r="AC1077" s="120"/>
      <c r="AD1077" s="121" t="str">
        <f t="shared" si="167"/>
        <v>INDONESIA</v>
      </c>
      <c r="AE1077" s="122" t="s">
        <v>3335</v>
      </c>
      <c r="AF1077" s="122" t="s">
        <v>233</v>
      </c>
      <c r="AG1077" s="120" t="s">
        <v>524</v>
      </c>
      <c r="AH1077" s="120"/>
      <c r="AI1077" s="64" t="e">
        <f t="shared" si="170"/>
        <v>#N/A</v>
      </c>
      <c r="AJ1077" s="64"/>
      <c r="AK1077" s="131"/>
      <c r="AL1077" s="136"/>
      <c r="AM1077" s="136"/>
      <c r="AN1077" s="136"/>
      <c r="AO1077" s="137"/>
      <c r="AP1077" s="137"/>
      <c r="AQ1077" s="137"/>
      <c r="AR1077" s="137"/>
      <c r="AS1077" s="137"/>
      <c r="AT1077" s="137"/>
      <c r="AU1077" s="137"/>
      <c r="AV1077" s="137"/>
      <c r="AW1077" s="137"/>
      <c r="AX1077" s="137"/>
      <c r="AY1077" s="137"/>
      <c r="AZ1077" s="138"/>
    </row>
    <row r="1078" spans="1:53" s="121" customFormat="1">
      <c r="B1078">
        <v>1080</v>
      </c>
      <c r="C1078">
        <v>97</v>
      </c>
      <c r="D1078"/>
      <c r="E1078" s="142">
        <v>2</v>
      </c>
      <c r="F1078" s="174" t="s">
        <v>3614</v>
      </c>
      <c r="G1078" s="144" t="s">
        <v>3615</v>
      </c>
      <c r="H1078" s="145" t="s">
        <v>16</v>
      </c>
      <c r="I1078" s="146" t="s">
        <v>45</v>
      </c>
      <c r="J1078" s="111" t="s">
        <v>3610</v>
      </c>
      <c r="K1078" s="147">
        <v>25615</v>
      </c>
      <c r="L1078" s="139">
        <f t="shared" ca="1" si="173"/>
        <v>50</v>
      </c>
      <c r="M1078" s="120"/>
      <c r="N1078" s="248" t="s">
        <v>220</v>
      </c>
      <c r="O1078" s="131" t="str">
        <f t="shared" si="165"/>
        <v>ISLAM</v>
      </c>
      <c r="P1078" s="111" t="s">
        <v>221</v>
      </c>
      <c r="Q1078" s="111" t="s">
        <v>245</v>
      </c>
      <c r="R1078" s="148">
        <v>3</v>
      </c>
      <c r="S1078" s="111" t="s">
        <v>289</v>
      </c>
      <c r="T1078" s="111" t="s">
        <v>246</v>
      </c>
      <c r="U1078" s="111" t="s">
        <v>3616</v>
      </c>
      <c r="V1078" s="111" t="s">
        <v>3617</v>
      </c>
      <c r="W1078" s="468" t="s">
        <v>3613</v>
      </c>
      <c r="X1078" s="111" t="s">
        <v>3609</v>
      </c>
      <c r="Y1078" s="436" t="s">
        <v>3334</v>
      </c>
      <c r="Z1078" s="120" t="s">
        <v>22</v>
      </c>
      <c r="AA1078" s="120" t="s">
        <v>229</v>
      </c>
      <c r="AB1078" s="120" t="s">
        <v>230</v>
      </c>
      <c r="AC1078" s="120" t="s">
        <v>231</v>
      </c>
      <c r="AD1078" s="121" t="str">
        <f t="shared" si="167"/>
        <v>INDONESIA</v>
      </c>
      <c r="AE1078" s="122" t="s">
        <v>3335</v>
      </c>
      <c r="AF1078" s="122" t="s">
        <v>233</v>
      </c>
      <c r="AG1078" s="259" t="s">
        <v>524</v>
      </c>
      <c r="AH1078" s="259"/>
      <c r="AI1078" s="64">
        <f t="shared" si="170"/>
        <v>2</v>
      </c>
      <c r="AJ1078" s="64"/>
      <c r="AK1078" s="259"/>
      <c r="AL1078" s="207"/>
      <c r="AM1078" s="207"/>
      <c r="AN1078" s="207"/>
      <c r="AO1078" s="239"/>
      <c r="AP1078" s="239"/>
      <c r="AQ1078" s="239"/>
      <c r="AR1078" s="239"/>
      <c r="AS1078" s="239"/>
      <c r="AT1078" s="239"/>
      <c r="AU1078" s="239"/>
      <c r="AV1078" s="239"/>
      <c r="AW1078" s="239"/>
      <c r="AX1078" s="239"/>
      <c r="AY1078" s="239"/>
      <c r="AZ1078" s="71"/>
    </row>
    <row r="1079" spans="1:53" s="121" customFormat="1">
      <c r="B1079">
        <v>1081</v>
      </c>
      <c r="C1079">
        <v>98</v>
      </c>
      <c r="D1079"/>
      <c r="E1079" s="142">
        <v>3</v>
      </c>
      <c r="F1079" s="250" t="s">
        <v>3618</v>
      </c>
      <c r="G1079" s="144" t="s">
        <v>3619</v>
      </c>
      <c r="H1079" s="145" t="s">
        <v>23</v>
      </c>
      <c r="I1079" s="146" t="s">
        <v>49</v>
      </c>
      <c r="J1079" s="111" t="s">
        <v>3610</v>
      </c>
      <c r="K1079" s="147">
        <v>34354</v>
      </c>
      <c r="L1079" s="139">
        <f t="shared" ca="1" si="173"/>
        <v>26</v>
      </c>
      <c r="M1079" s="120"/>
      <c r="N1079" s="248" t="s">
        <v>220</v>
      </c>
      <c r="O1079" s="131" t="str">
        <f t="shared" si="165"/>
        <v>ISLAM</v>
      </c>
      <c r="P1079" s="111" t="s">
        <v>254</v>
      </c>
      <c r="Q1079" s="111" t="s">
        <v>255</v>
      </c>
      <c r="R1079" s="148">
        <v>4</v>
      </c>
      <c r="S1079" s="111" t="s">
        <v>223</v>
      </c>
      <c r="T1079" s="111" t="s">
        <v>266</v>
      </c>
      <c r="U1079" s="111" t="s">
        <v>3615</v>
      </c>
      <c r="V1079" s="111" t="s">
        <v>3609</v>
      </c>
      <c r="W1079" s="468" t="s">
        <v>3613</v>
      </c>
      <c r="X1079" s="111" t="s">
        <v>3609</v>
      </c>
      <c r="Y1079" s="436" t="s">
        <v>3334</v>
      </c>
      <c r="Z1079" s="120"/>
      <c r="AA1079" s="120"/>
      <c r="AB1079" s="120"/>
      <c r="AC1079" s="120"/>
      <c r="AD1079" s="121" t="str">
        <f t="shared" si="167"/>
        <v>INDONESIA</v>
      </c>
      <c r="AE1079" s="122" t="s">
        <v>3335</v>
      </c>
      <c r="AF1079" s="122" t="s">
        <v>233</v>
      </c>
      <c r="AG1079" s="111" t="s">
        <v>524</v>
      </c>
      <c r="AH1079" s="111"/>
      <c r="AI1079" s="64">
        <f t="shared" si="170"/>
        <v>3</v>
      </c>
      <c r="AJ1079" s="64"/>
      <c r="AK1079" s="111"/>
      <c r="AL1079" s="207"/>
      <c r="AM1079" s="207"/>
      <c r="AN1079" s="207"/>
      <c r="AO1079" s="239"/>
      <c r="AP1079" s="239"/>
      <c r="AQ1079" s="239"/>
      <c r="AR1079" s="239"/>
      <c r="AS1079" s="239"/>
      <c r="AT1079" s="239"/>
      <c r="AU1079" s="239"/>
      <c r="AV1079" s="239"/>
      <c r="AW1079" s="239"/>
      <c r="AX1079" s="239"/>
      <c r="AY1079" s="239"/>
      <c r="AZ1079" s="71"/>
    </row>
    <row r="1080" spans="1:53">
      <c r="A1080" s="121"/>
      <c r="B1080">
        <v>1088</v>
      </c>
      <c r="C1080">
        <v>99</v>
      </c>
      <c r="D1080">
        <v>29</v>
      </c>
      <c r="E1080" s="394">
        <v>1</v>
      </c>
      <c r="F1080" s="469" t="s">
        <v>3620</v>
      </c>
      <c r="G1080" s="456" t="s">
        <v>3621</v>
      </c>
      <c r="H1080" s="457" t="s">
        <v>16</v>
      </c>
      <c r="I1080" s="458" t="s">
        <v>45</v>
      </c>
      <c r="J1080" s="244" t="s">
        <v>3622</v>
      </c>
      <c r="K1080" s="459">
        <v>31743</v>
      </c>
      <c r="L1080" s="460">
        <f t="shared" ca="1" si="173"/>
        <v>33</v>
      </c>
      <c r="M1080" s="244"/>
      <c r="N1080" s="454" t="s">
        <v>1533</v>
      </c>
      <c r="O1080" s="244" t="str">
        <f t="shared" si="165"/>
        <v>KRISTEN</v>
      </c>
      <c r="P1080" s="244" t="s">
        <v>254</v>
      </c>
      <c r="Q1080" s="244" t="s">
        <v>222</v>
      </c>
      <c r="R1080" s="461">
        <v>1</v>
      </c>
      <c r="S1080" s="244" t="s">
        <v>527</v>
      </c>
      <c r="T1080" s="244" t="s">
        <v>3423</v>
      </c>
      <c r="U1080" s="244" t="s">
        <v>3623</v>
      </c>
      <c r="V1080" s="244" t="s">
        <v>3624</v>
      </c>
      <c r="W1080" s="470" t="s">
        <v>3625</v>
      </c>
      <c r="X1080" s="244" t="s">
        <v>3621</v>
      </c>
      <c r="Y1080" s="436" t="s">
        <v>3334</v>
      </c>
      <c r="Z1080" s="244" t="s">
        <v>22</v>
      </c>
      <c r="AA1080" s="244" t="s">
        <v>229</v>
      </c>
      <c r="AB1080" s="244" t="s">
        <v>230</v>
      </c>
      <c r="AC1080" s="244" t="s">
        <v>231</v>
      </c>
      <c r="AD1080" s="394" t="str">
        <f>IF(H1080="L","INDONESIA",IF(H1080="P","INDONESIA",""))</f>
        <v>INDONESIA</v>
      </c>
      <c r="AE1080" s="122" t="s">
        <v>3335</v>
      </c>
      <c r="AF1080" s="237" t="s">
        <v>233</v>
      </c>
      <c r="AG1080" s="471" t="s">
        <v>381</v>
      </c>
      <c r="AH1080" s="111"/>
      <c r="AI1080" s="64" t="e">
        <f t="shared" si="170"/>
        <v>#N/A</v>
      </c>
      <c r="AJ1080" s="64"/>
      <c r="AK1080" s="111"/>
      <c r="AL1080" s="207"/>
      <c r="AM1080" s="207"/>
      <c r="AN1080" s="124"/>
      <c r="AO1080" s="239"/>
      <c r="AP1080" s="239"/>
      <c r="AQ1080" s="239"/>
      <c r="AR1080" s="239"/>
      <c r="AS1080" s="239"/>
      <c r="AT1080" s="239"/>
      <c r="AU1080" s="239"/>
      <c r="AV1080" s="239"/>
      <c r="AW1080" s="239"/>
      <c r="AX1080" s="239"/>
      <c r="BA1080" s="121"/>
    </row>
    <row r="1081" spans="1:53" s="126" customFormat="1">
      <c r="A1081"/>
      <c r="B1081">
        <v>1090</v>
      </c>
      <c r="C1081">
        <v>100</v>
      </c>
      <c r="D1081">
        <v>30</v>
      </c>
      <c r="E1081">
        <v>1</v>
      </c>
      <c r="F1081" s="157" t="s">
        <v>3626</v>
      </c>
      <c r="G1081" s="89" t="s">
        <v>3627</v>
      </c>
      <c r="H1081" s="90" t="s">
        <v>23</v>
      </c>
      <c r="I1081" s="146" t="str">
        <f>IF(H1081="L","LAKI LAKI",IF(H1081="P","PEREMPUAN",""))</f>
        <v>LAKI LAKI</v>
      </c>
      <c r="J1081" s="64" t="s">
        <v>3628</v>
      </c>
      <c r="K1081" s="92">
        <v>32315</v>
      </c>
      <c r="L1081" s="93">
        <f t="shared" ca="1" si="173"/>
        <v>31</v>
      </c>
      <c r="M1081" s="64" t="s">
        <v>274</v>
      </c>
      <c r="N1081" s="133" t="s">
        <v>220</v>
      </c>
      <c r="O1081" s="120" t="str">
        <f t="shared" si="165"/>
        <v>ISLAM</v>
      </c>
      <c r="P1081" s="64" t="s">
        <v>221</v>
      </c>
      <c r="Q1081" s="64" t="s">
        <v>222</v>
      </c>
      <c r="R1081" s="95">
        <v>1</v>
      </c>
      <c r="S1081" s="64" t="s">
        <v>3629</v>
      </c>
      <c r="T1081" s="64" t="s">
        <v>261</v>
      </c>
      <c r="U1081" s="64" t="s">
        <v>1094</v>
      </c>
      <c r="V1081" s="64" t="s">
        <v>3630</v>
      </c>
      <c r="W1081" s="437" t="s">
        <v>3631</v>
      </c>
      <c r="X1081" s="64" t="s">
        <v>3627</v>
      </c>
      <c r="Y1081" s="436" t="s">
        <v>3334</v>
      </c>
      <c r="Z1081" s="120" t="s">
        <v>22</v>
      </c>
      <c r="AA1081" s="120" t="s">
        <v>229</v>
      </c>
      <c r="AB1081" s="120" t="s">
        <v>230</v>
      </c>
      <c r="AC1081" s="120" t="s">
        <v>231</v>
      </c>
      <c r="AD1081" s="121" t="str">
        <f>IF(H1081="L","INDONESIA",IF(H1081="P","INDONESIA",""))</f>
        <v>INDONESIA</v>
      </c>
      <c r="AE1081" s="122" t="s">
        <v>3335</v>
      </c>
      <c r="AF1081" s="122" t="s">
        <v>233</v>
      </c>
      <c r="AG1081" s="142" t="s">
        <v>524</v>
      </c>
      <c r="AH1081" s="142"/>
      <c r="AI1081" s="64" t="e">
        <f t="shared" si="170"/>
        <v>#N/A</v>
      </c>
      <c r="AJ1081" s="64"/>
      <c r="AK1081" s="142"/>
      <c r="AL1081" s="136"/>
      <c r="AM1081" s="136"/>
      <c r="AN1081" s="241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8"/>
    </row>
    <row r="1082" spans="1:53">
      <c r="B1082">
        <v>1091</v>
      </c>
      <c r="C1082">
        <v>101</v>
      </c>
      <c r="E1082" s="71">
        <v>2</v>
      </c>
      <c r="F1082" s="193" t="s">
        <v>3632</v>
      </c>
      <c r="G1082" s="144" t="s">
        <v>3633</v>
      </c>
      <c r="H1082" s="145" t="s">
        <v>16</v>
      </c>
      <c r="I1082" s="146" t="s">
        <v>45</v>
      </c>
      <c r="J1082" s="120" t="s">
        <v>3634</v>
      </c>
      <c r="K1082" s="147">
        <v>33524</v>
      </c>
      <c r="L1082" s="139">
        <f t="shared" ca="1" si="173"/>
        <v>28</v>
      </c>
      <c r="M1082" s="120"/>
      <c r="N1082" s="401" t="s">
        <v>220</v>
      </c>
      <c r="O1082" s="120" t="str">
        <f t="shared" si="165"/>
        <v>ISLAM</v>
      </c>
      <c r="P1082" s="120" t="s">
        <v>221</v>
      </c>
      <c r="Q1082" s="120" t="s">
        <v>245</v>
      </c>
      <c r="R1082" s="148">
        <v>3</v>
      </c>
      <c r="S1082" s="120" t="s">
        <v>1958</v>
      </c>
      <c r="T1082" s="120" t="s">
        <v>246</v>
      </c>
      <c r="U1082" s="120" t="s">
        <v>3635</v>
      </c>
      <c r="V1082" s="120" t="s">
        <v>3636</v>
      </c>
      <c r="W1082" s="437" t="s">
        <v>3631</v>
      </c>
      <c r="X1082" s="120" t="s">
        <v>3627</v>
      </c>
      <c r="Y1082" s="436" t="s">
        <v>3334</v>
      </c>
      <c r="Z1082" s="120"/>
      <c r="AA1082" s="120"/>
      <c r="AB1082" s="120"/>
      <c r="AC1082" s="120"/>
      <c r="AD1082" s="121" t="s">
        <v>46</v>
      </c>
      <c r="AE1082" s="122" t="s">
        <v>3335</v>
      </c>
      <c r="AF1082" s="373" t="s">
        <v>233</v>
      </c>
      <c r="AG1082" s="142" t="s">
        <v>524</v>
      </c>
      <c r="AH1082" s="142"/>
      <c r="AI1082" s="64">
        <f t="shared" si="170"/>
        <v>2</v>
      </c>
      <c r="AJ1082" s="64"/>
      <c r="AK1082" s="142"/>
      <c r="AN1082" s="207"/>
    </row>
    <row r="1083" spans="1:53">
      <c r="A1083" s="121"/>
      <c r="B1083">
        <v>1092</v>
      </c>
      <c r="C1083">
        <v>102</v>
      </c>
      <c r="E1083" s="71">
        <v>3</v>
      </c>
      <c r="F1083" s="193" t="s">
        <v>3637</v>
      </c>
      <c r="G1083" s="144" t="s">
        <v>3638</v>
      </c>
      <c r="H1083" s="145" t="s">
        <v>16</v>
      </c>
      <c r="I1083" s="146" t="s">
        <v>45</v>
      </c>
      <c r="J1083" s="111" t="s">
        <v>229</v>
      </c>
      <c r="K1083" s="147">
        <v>42445</v>
      </c>
      <c r="L1083" s="139">
        <f t="shared" ca="1" si="173"/>
        <v>4</v>
      </c>
      <c r="M1083" s="120"/>
      <c r="N1083" s="401" t="s">
        <v>220</v>
      </c>
      <c r="O1083" s="120" t="str">
        <f t="shared" si="165"/>
        <v>ISLAM</v>
      </c>
      <c r="P1083" s="111" t="s">
        <v>254</v>
      </c>
      <c r="Q1083" s="111" t="s">
        <v>255</v>
      </c>
      <c r="R1083" s="148">
        <v>4</v>
      </c>
      <c r="S1083" s="111" t="s">
        <v>265</v>
      </c>
      <c r="T1083" s="111" t="s">
        <v>270</v>
      </c>
      <c r="U1083" s="111" t="s">
        <v>3633</v>
      </c>
      <c r="V1083" s="111" t="s">
        <v>3639</v>
      </c>
      <c r="W1083" s="437" t="s">
        <v>3631</v>
      </c>
      <c r="X1083" s="120" t="s">
        <v>3627</v>
      </c>
      <c r="Y1083" s="436" t="s">
        <v>3334</v>
      </c>
      <c r="Z1083" s="120"/>
      <c r="AA1083" s="120"/>
      <c r="AB1083" s="120"/>
      <c r="AC1083" s="120"/>
      <c r="AD1083" s="121" t="s">
        <v>46</v>
      </c>
      <c r="AE1083" s="122" t="s">
        <v>3335</v>
      </c>
      <c r="AF1083" s="122" t="s">
        <v>233</v>
      </c>
      <c r="AG1083" s="142" t="s">
        <v>524</v>
      </c>
      <c r="AH1083" s="142"/>
      <c r="AI1083" s="64">
        <f t="shared" si="170"/>
        <v>3</v>
      </c>
      <c r="AJ1083" s="64"/>
      <c r="AK1083" s="142"/>
      <c r="AN1083" s="207"/>
    </row>
    <row r="1084" spans="1:53">
      <c r="B1084">
        <v>1093</v>
      </c>
      <c r="C1084">
        <v>103</v>
      </c>
      <c r="D1084">
        <v>31</v>
      </c>
      <c r="E1084" s="396">
        <v>1</v>
      </c>
      <c r="F1084" s="472" t="s">
        <v>3640</v>
      </c>
      <c r="G1084" s="163" t="s">
        <v>29</v>
      </c>
      <c r="H1084" s="473" t="s">
        <v>23</v>
      </c>
      <c r="I1084" s="103" t="str">
        <f>IF(H1084="L","LAKI LAKI",IF(H1084="P","PEREMPUAN",""))</f>
        <v>LAKI LAKI</v>
      </c>
      <c r="J1084" s="179" t="s">
        <v>524</v>
      </c>
      <c r="K1084" s="474">
        <v>23638</v>
      </c>
      <c r="L1084" s="475">
        <f t="shared" ca="1" si="173"/>
        <v>55</v>
      </c>
      <c r="M1084" s="179" t="s">
        <v>274</v>
      </c>
      <c r="N1084" s="284" t="s">
        <v>220</v>
      </c>
      <c r="O1084" s="179" t="str">
        <f t="shared" si="165"/>
        <v>ISLAM</v>
      </c>
      <c r="P1084" s="179" t="s">
        <v>221</v>
      </c>
      <c r="Q1084" s="179" t="s">
        <v>222</v>
      </c>
      <c r="R1084" s="427">
        <v>1</v>
      </c>
      <c r="S1084" s="179" t="s">
        <v>223</v>
      </c>
      <c r="T1084" s="179" t="s">
        <v>3641</v>
      </c>
      <c r="U1084" s="179" t="s">
        <v>1965</v>
      </c>
      <c r="V1084" s="179" t="s">
        <v>1966</v>
      </c>
      <c r="W1084" s="476" t="s">
        <v>3642</v>
      </c>
      <c r="X1084" s="179" t="s">
        <v>2103</v>
      </c>
      <c r="Y1084" s="436" t="s">
        <v>3334</v>
      </c>
      <c r="Z1084" s="104" t="s">
        <v>22</v>
      </c>
      <c r="AA1084" s="104" t="s">
        <v>229</v>
      </c>
      <c r="AB1084" s="104" t="s">
        <v>230</v>
      </c>
      <c r="AC1084" s="104" t="s">
        <v>231</v>
      </c>
      <c r="AD1084" s="99" t="s">
        <v>46</v>
      </c>
      <c r="AE1084" s="122" t="s">
        <v>3335</v>
      </c>
      <c r="AF1084" s="371" t="s">
        <v>233</v>
      </c>
      <c r="AG1084" s="194" t="s">
        <v>524</v>
      </c>
      <c r="AH1084" s="142"/>
      <c r="AI1084" s="64" t="e">
        <f t="shared" si="170"/>
        <v>#N/A</v>
      </c>
      <c r="AJ1084" s="64"/>
      <c r="AK1084" s="142"/>
      <c r="AL1084" s="207"/>
      <c r="AM1084" s="207"/>
      <c r="AN1084" s="124"/>
      <c r="AO1084" s="239"/>
      <c r="AP1084" s="239"/>
      <c r="AQ1084" s="239"/>
      <c r="AR1084" s="239"/>
      <c r="AS1084" s="239"/>
      <c r="AT1084" s="239"/>
      <c r="AU1084" s="239"/>
      <c r="AV1084" s="239"/>
      <c r="AW1084" s="239"/>
      <c r="AX1084" s="239"/>
      <c r="AY1084" s="239"/>
      <c r="BA1084" s="121"/>
    </row>
    <row r="1085" spans="1:53" s="126" customFormat="1">
      <c r="A1085"/>
      <c r="B1085">
        <v>1094</v>
      </c>
      <c r="C1085">
        <v>104</v>
      </c>
      <c r="D1085"/>
      <c r="E1085" s="151">
        <v>2</v>
      </c>
      <c r="F1085" s="260" t="s">
        <v>3643</v>
      </c>
      <c r="G1085" s="114" t="s">
        <v>3644</v>
      </c>
      <c r="H1085" s="90" t="s">
        <v>16</v>
      </c>
      <c r="I1085" s="91" t="str">
        <f>IF(H1085="L","LAKI LAKI",IF(H1085="P","PEREMPUAN",""))</f>
        <v>PEREMPUAN</v>
      </c>
      <c r="J1085" s="115" t="s">
        <v>2479</v>
      </c>
      <c r="K1085" s="261">
        <v>27121</v>
      </c>
      <c r="L1085" s="93">
        <f t="shared" ca="1" si="173"/>
        <v>46</v>
      </c>
      <c r="M1085" s="115" t="s">
        <v>274</v>
      </c>
      <c r="N1085" s="117" t="s">
        <v>220</v>
      </c>
      <c r="O1085" s="64" t="str">
        <f t="shared" si="165"/>
        <v>ISLAM</v>
      </c>
      <c r="P1085" s="115" t="s">
        <v>221</v>
      </c>
      <c r="Q1085" s="115" t="s">
        <v>245</v>
      </c>
      <c r="R1085" s="118">
        <v>3</v>
      </c>
      <c r="S1085" s="115" t="s">
        <v>223</v>
      </c>
      <c r="T1085" s="115" t="s">
        <v>246</v>
      </c>
      <c r="U1085" s="115" t="s">
        <v>1697</v>
      </c>
      <c r="V1085" s="115" t="s">
        <v>3645</v>
      </c>
      <c r="W1085" s="477" t="s">
        <v>3642</v>
      </c>
      <c r="X1085" s="111" t="s">
        <v>2103</v>
      </c>
      <c r="Y1085" s="436" t="s">
        <v>3334</v>
      </c>
      <c r="Z1085" s="131"/>
      <c r="AA1085" s="131"/>
      <c r="AB1085" s="131"/>
      <c r="AC1085" s="131"/>
      <c r="AD1085" s="121" t="s">
        <v>46</v>
      </c>
      <c r="AE1085" s="122" t="s">
        <v>3335</v>
      </c>
      <c r="AF1085" s="122" t="s">
        <v>233</v>
      </c>
      <c r="AG1085" s="142" t="s">
        <v>524</v>
      </c>
      <c r="AH1085" s="142"/>
      <c r="AI1085" s="64">
        <f t="shared" si="170"/>
        <v>2</v>
      </c>
      <c r="AJ1085" s="64"/>
      <c r="AK1085" s="142"/>
      <c r="AL1085" s="136"/>
      <c r="AM1085" s="136"/>
      <c r="AN1085" s="241"/>
      <c r="AO1085" s="137"/>
      <c r="AP1085" s="137"/>
      <c r="AQ1085" s="137"/>
      <c r="AR1085" s="137"/>
      <c r="AS1085" s="137"/>
      <c r="AT1085" s="137"/>
      <c r="AU1085" s="137"/>
      <c r="AV1085" s="137"/>
      <c r="AW1085" s="137"/>
      <c r="AX1085" s="137"/>
      <c r="AY1085" s="137"/>
      <c r="AZ1085" s="138"/>
    </row>
    <row r="1086" spans="1:53">
      <c r="B1086">
        <v>1095</v>
      </c>
      <c r="C1086">
        <v>105</v>
      </c>
      <c r="E1086" s="151">
        <v>3</v>
      </c>
      <c r="F1086" s="260" t="s">
        <v>3646</v>
      </c>
      <c r="G1086" s="114" t="s">
        <v>3647</v>
      </c>
      <c r="H1086" s="90" t="s">
        <v>16</v>
      </c>
      <c r="I1086" s="91" t="str">
        <f>IF(H1086="L","LAKI LAKI",IF(H1086="P","PEREMPUAN",""))</f>
        <v>PEREMPUAN</v>
      </c>
      <c r="J1086" s="115" t="s">
        <v>230</v>
      </c>
      <c r="K1086" s="261">
        <v>37926</v>
      </c>
      <c r="L1086" s="93">
        <f t="shared" ca="1" si="173"/>
        <v>16</v>
      </c>
      <c r="M1086" s="115" t="s">
        <v>253</v>
      </c>
      <c r="N1086" s="117" t="s">
        <v>220</v>
      </c>
      <c r="O1086" s="64" t="str">
        <f t="shared" si="165"/>
        <v>ISLAM</v>
      </c>
      <c r="P1086" s="115" t="s">
        <v>254</v>
      </c>
      <c r="Q1086" s="115" t="s">
        <v>255</v>
      </c>
      <c r="R1086" s="118">
        <v>4</v>
      </c>
      <c r="S1086" s="115" t="s">
        <v>369</v>
      </c>
      <c r="T1086" s="115" t="s">
        <v>266</v>
      </c>
      <c r="U1086" s="115" t="s">
        <v>3644</v>
      </c>
      <c r="V1086" s="115" t="s">
        <v>3648</v>
      </c>
      <c r="W1086" s="477" t="s">
        <v>3642</v>
      </c>
      <c r="X1086" s="111" t="s">
        <v>2103</v>
      </c>
      <c r="Y1086" s="436" t="s">
        <v>3334</v>
      </c>
      <c r="Z1086" s="120" t="s">
        <v>22</v>
      </c>
      <c r="AA1086" s="120" t="s">
        <v>229</v>
      </c>
      <c r="AB1086" s="120" t="s">
        <v>230</v>
      </c>
      <c r="AC1086" s="120" t="s">
        <v>231</v>
      </c>
      <c r="AD1086" s="121" t="s">
        <v>46</v>
      </c>
      <c r="AE1086" s="122" t="s">
        <v>3335</v>
      </c>
      <c r="AF1086" s="373" t="s">
        <v>233</v>
      </c>
      <c r="AG1086" s="142" t="s">
        <v>524</v>
      </c>
      <c r="AH1086" s="142"/>
      <c r="AI1086" s="64">
        <f t="shared" si="170"/>
        <v>3</v>
      </c>
      <c r="AJ1086" s="64"/>
      <c r="AK1086" s="142"/>
      <c r="AN1086" s="207">
        <f>AL1086-AM1086</f>
        <v>0</v>
      </c>
      <c r="AY1086" s="70">
        <f>SUM(AV1086:AX1086)</f>
        <v>0</v>
      </c>
    </row>
    <row r="1087" spans="1:53" s="126" customFormat="1">
      <c r="A1087" s="121"/>
      <c r="B1087">
        <v>1096</v>
      </c>
      <c r="C1087">
        <v>106</v>
      </c>
      <c r="D1087"/>
      <c r="E1087" s="121">
        <v>4</v>
      </c>
      <c r="F1087" s="407" t="s">
        <v>3649</v>
      </c>
      <c r="G1087" s="89" t="s">
        <v>3650</v>
      </c>
      <c r="H1087" s="90" t="s">
        <v>23</v>
      </c>
      <c r="I1087" s="91" t="str">
        <f t="shared" ref="I1087:I1095" si="174">IF(H1087="L","LAKI LAKI",IF(H1087="P","PEREMPUAN",""))</f>
        <v>LAKI LAKI</v>
      </c>
      <c r="J1087" s="64" t="s">
        <v>230</v>
      </c>
      <c r="K1087" s="92">
        <v>38602</v>
      </c>
      <c r="L1087" s="93">
        <f t="shared" ca="1" si="173"/>
        <v>14</v>
      </c>
      <c r="M1087" s="64" t="s">
        <v>253</v>
      </c>
      <c r="N1087" s="94" t="s">
        <v>220</v>
      </c>
      <c r="O1087" s="64" t="str">
        <f t="shared" si="165"/>
        <v>ISLAM</v>
      </c>
      <c r="P1087" s="64" t="s">
        <v>254</v>
      </c>
      <c r="Q1087" s="64" t="s">
        <v>255</v>
      </c>
      <c r="R1087" s="95">
        <v>4</v>
      </c>
      <c r="S1087" s="64" t="s">
        <v>369</v>
      </c>
      <c r="T1087" s="64" t="s">
        <v>266</v>
      </c>
      <c r="U1087" s="64" t="s">
        <v>1833</v>
      </c>
      <c r="V1087" s="64" t="s">
        <v>2103</v>
      </c>
      <c r="W1087" s="477" t="s">
        <v>3642</v>
      </c>
      <c r="X1087" s="120" t="s">
        <v>2103</v>
      </c>
      <c r="Y1087" s="436" t="s">
        <v>3334</v>
      </c>
      <c r="Z1087" s="131"/>
      <c r="AA1087" s="131"/>
      <c r="AB1087" s="131"/>
      <c r="AC1087" s="131"/>
      <c r="AD1087" s="121" t="s">
        <v>46</v>
      </c>
      <c r="AE1087" s="122" t="s">
        <v>3335</v>
      </c>
      <c r="AF1087" s="122" t="s">
        <v>233</v>
      </c>
      <c r="AG1087" s="142" t="s">
        <v>524</v>
      </c>
      <c r="AH1087" s="142"/>
      <c r="AI1087" s="64">
        <f t="shared" si="170"/>
        <v>3</v>
      </c>
      <c r="AJ1087" s="64"/>
      <c r="AK1087" s="142"/>
      <c r="AL1087" s="136"/>
      <c r="AM1087" s="136"/>
      <c r="AN1087" s="136"/>
      <c r="AO1087" s="137"/>
      <c r="AP1087" s="137"/>
      <c r="AQ1087" s="137"/>
      <c r="AR1087" s="137"/>
      <c r="AS1087" s="137"/>
      <c r="AT1087" s="137"/>
      <c r="AU1087" s="137"/>
      <c r="AV1087" s="137"/>
      <c r="AW1087" s="137"/>
      <c r="AX1087" s="137"/>
      <c r="AY1087" s="137"/>
      <c r="AZ1087" s="138"/>
    </row>
    <row r="1088" spans="1:53" s="99" customFormat="1">
      <c r="A1088"/>
      <c r="B1088">
        <v>1097</v>
      </c>
      <c r="C1088">
        <v>107</v>
      </c>
      <c r="D1088"/>
      <c r="E1088" s="121">
        <v>5</v>
      </c>
      <c r="F1088" s="407" t="s">
        <v>3651</v>
      </c>
      <c r="G1088" s="89" t="s">
        <v>3652</v>
      </c>
      <c r="H1088" s="90" t="s">
        <v>23</v>
      </c>
      <c r="I1088" s="91" t="str">
        <f t="shared" si="174"/>
        <v>LAKI LAKI</v>
      </c>
      <c r="J1088" s="64" t="s">
        <v>230</v>
      </c>
      <c r="K1088" s="366">
        <v>40489</v>
      </c>
      <c r="L1088" s="93">
        <f t="shared" ca="1" si="173"/>
        <v>9</v>
      </c>
      <c r="M1088" s="64"/>
      <c r="N1088" s="246" t="s">
        <v>220</v>
      </c>
      <c r="O1088" s="64" t="str">
        <f t="shared" si="165"/>
        <v>ISLAM</v>
      </c>
      <c r="P1088" s="64" t="s">
        <v>254</v>
      </c>
      <c r="Q1088" s="64" t="s">
        <v>255</v>
      </c>
      <c r="R1088" s="95">
        <v>4</v>
      </c>
      <c r="S1088" s="64" t="s">
        <v>265</v>
      </c>
      <c r="T1088" s="64" t="s">
        <v>270</v>
      </c>
      <c r="U1088" s="64" t="s">
        <v>1833</v>
      </c>
      <c r="V1088" s="64" t="s">
        <v>2103</v>
      </c>
      <c r="W1088" s="477" t="s">
        <v>3642</v>
      </c>
      <c r="X1088" s="64" t="s">
        <v>2103</v>
      </c>
      <c r="Y1088" s="436" t="s">
        <v>3334</v>
      </c>
      <c r="Z1088" s="120" t="s">
        <v>22</v>
      </c>
      <c r="AA1088" s="120" t="s">
        <v>229</v>
      </c>
      <c r="AB1088" s="120" t="s">
        <v>230</v>
      </c>
      <c r="AC1088" s="120" t="s">
        <v>231</v>
      </c>
      <c r="AD1088" s="121" t="str">
        <f>IF(H1088="L","INDONESIA",IF(H1088="P","INDONESIA",""))</f>
        <v>INDONESIA</v>
      </c>
      <c r="AE1088" s="122" t="s">
        <v>3335</v>
      </c>
      <c r="AF1088" s="373" t="s">
        <v>233</v>
      </c>
      <c r="AG1088" s="142" t="s">
        <v>524</v>
      </c>
      <c r="AH1088" s="142"/>
      <c r="AI1088" s="64">
        <f t="shared" si="170"/>
        <v>3</v>
      </c>
      <c r="AJ1088" s="64"/>
      <c r="AK1088" s="142"/>
      <c r="AL1088" s="124"/>
      <c r="AM1088" s="124"/>
      <c r="AN1088" s="124">
        <f>AL1088-AM1088</f>
        <v>0</v>
      </c>
      <c r="AO1088" s="125"/>
      <c r="AP1088" s="125"/>
      <c r="AQ1088" s="125"/>
      <c r="AR1088" s="125"/>
      <c r="AS1088" s="125"/>
      <c r="AT1088" s="125"/>
      <c r="AU1088" s="125"/>
      <c r="AV1088" s="125"/>
      <c r="AW1088" s="125"/>
      <c r="AX1088" s="125"/>
      <c r="AY1088" s="70">
        <f>SUM(AV1088:AX1088)</f>
        <v>0</v>
      </c>
      <c r="AZ1088" s="71"/>
    </row>
    <row r="1089" spans="1:52" s="121" customFormat="1">
      <c r="A1089"/>
      <c r="B1089"/>
      <c r="C1089">
        <v>108</v>
      </c>
      <c r="D1089"/>
      <c r="E1089" s="121">
        <v>6</v>
      </c>
      <c r="F1089" s="407" t="s">
        <v>3653</v>
      </c>
      <c r="G1089" s="89" t="s">
        <v>3654</v>
      </c>
      <c r="H1089" s="90" t="s">
        <v>23</v>
      </c>
      <c r="I1089" s="91" t="str">
        <f t="shared" si="174"/>
        <v>LAKI LAKI</v>
      </c>
      <c r="J1089" s="64" t="s">
        <v>3655</v>
      </c>
      <c r="K1089" s="366">
        <v>36068</v>
      </c>
      <c r="L1089" s="93">
        <f t="shared" ca="1" si="173"/>
        <v>21</v>
      </c>
      <c r="M1089" s="64"/>
      <c r="N1089" s="246" t="s">
        <v>220</v>
      </c>
      <c r="O1089" s="64" t="str">
        <f t="shared" si="165"/>
        <v>ISLAM</v>
      </c>
      <c r="P1089" s="64" t="s">
        <v>254</v>
      </c>
      <c r="Q1089" s="64" t="s">
        <v>1845</v>
      </c>
      <c r="R1089" s="95">
        <v>4</v>
      </c>
      <c r="S1089" s="64" t="s">
        <v>886</v>
      </c>
      <c r="T1089" s="64" t="s">
        <v>266</v>
      </c>
      <c r="U1089" s="64" t="s">
        <v>3656</v>
      </c>
      <c r="V1089" s="64" t="s">
        <v>3657</v>
      </c>
      <c r="W1089" s="477" t="s">
        <v>3642</v>
      </c>
      <c r="X1089" s="64" t="s">
        <v>2103</v>
      </c>
      <c r="Y1089" s="436" t="s">
        <v>3334</v>
      </c>
      <c r="Z1089" s="120"/>
      <c r="AA1089" s="120"/>
      <c r="AB1089" s="120"/>
      <c r="AC1089" s="120"/>
      <c r="AD1089" s="121" t="str">
        <f>IF(H1089="L","INDONESIA",IF(H1089="P","INDONESIA",""))</f>
        <v>INDONESIA</v>
      </c>
      <c r="AE1089" s="122" t="s">
        <v>3335</v>
      </c>
      <c r="AF1089" s="373" t="s">
        <v>233</v>
      </c>
      <c r="AG1089" s="142" t="s">
        <v>524</v>
      </c>
      <c r="AH1089" s="142"/>
      <c r="AI1089" s="64"/>
      <c r="AJ1089" s="64"/>
      <c r="AK1089" s="142"/>
      <c r="AL1089" s="207"/>
      <c r="AM1089" s="207"/>
      <c r="AN1089" s="124"/>
      <c r="AO1089" s="239"/>
      <c r="AP1089" s="239"/>
      <c r="AQ1089" s="239"/>
      <c r="AR1089" s="239"/>
      <c r="AS1089" s="239"/>
      <c r="AT1089" s="239"/>
      <c r="AU1089" s="239"/>
      <c r="AV1089" s="239"/>
      <c r="AW1089" s="239"/>
      <c r="AX1089" s="239"/>
      <c r="AY1089" s="70"/>
      <c r="AZ1089" s="71"/>
    </row>
    <row r="1090" spans="1:52" s="121" customFormat="1">
      <c r="B1090">
        <v>1098</v>
      </c>
      <c r="C1090">
        <v>109</v>
      </c>
      <c r="D1090">
        <v>32</v>
      </c>
      <c r="E1090" s="99">
        <v>1</v>
      </c>
      <c r="F1090" s="338" t="s">
        <v>3658</v>
      </c>
      <c r="G1090" s="339" t="s">
        <v>3659</v>
      </c>
      <c r="H1090" s="340" t="s">
        <v>23</v>
      </c>
      <c r="I1090" s="103" t="str">
        <f t="shared" si="174"/>
        <v>LAKI LAKI</v>
      </c>
      <c r="J1090" s="341" t="s">
        <v>1259</v>
      </c>
      <c r="K1090" s="478" t="s">
        <v>3660</v>
      </c>
      <c r="L1090" s="106">
        <f t="shared" ca="1" si="173"/>
        <v>51</v>
      </c>
      <c r="M1090" s="99"/>
      <c r="N1090" s="341" t="s">
        <v>220</v>
      </c>
      <c r="O1090" s="104" t="str">
        <f t="shared" si="165"/>
        <v>ISLAM</v>
      </c>
      <c r="P1090" s="341" t="s">
        <v>221</v>
      </c>
      <c r="Q1090" s="341" t="s">
        <v>222</v>
      </c>
      <c r="R1090" s="478" t="s">
        <v>220</v>
      </c>
      <c r="S1090" s="341" t="s">
        <v>850</v>
      </c>
      <c r="T1090" s="349" t="s">
        <v>3423</v>
      </c>
      <c r="U1090" s="341" t="s">
        <v>3661</v>
      </c>
      <c r="V1090" s="341" t="s">
        <v>3662</v>
      </c>
      <c r="W1090" s="170" t="s">
        <v>3663</v>
      </c>
      <c r="X1090" s="341" t="s">
        <v>3659</v>
      </c>
      <c r="Y1090" s="436" t="s">
        <v>3334</v>
      </c>
      <c r="Z1090" s="244"/>
      <c r="AA1090" s="244"/>
      <c r="AB1090" s="244"/>
      <c r="AC1090" s="244"/>
      <c r="AD1090" s="99" t="s">
        <v>46</v>
      </c>
      <c r="AE1090" s="122" t="s">
        <v>3335</v>
      </c>
      <c r="AF1090" s="371" t="s">
        <v>233</v>
      </c>
      <c r="AG1090" s="142" t="s">
        <v>455</v>
      </c>
      <c r="AH1090" s="142"/>
      <c r="AI1090" s="64" t="e">
        <f t="shared" si="170"/>
        <v>#N/A</v>
      </c>
      <c r="AJ1090" s="64"/>
      <c r="AK1090" s="142"/>
      <c r="AL1090" s="207"/>
      <c r="AM1090" s="207"/>
      <c r="AN1090" s="124"/>
      <c r="AO1090" s="239"/>
      <c r="AP1090" s="239"/>
      <c r="AQ1090" s="239"/>
      <c r="AR1090" s="239"/>
      <c r="AS1090" s="239"/>
      <c r="AT1090" s="239"/>
      <c r="AU1090" s="239"/>
      <c r="AV1090" s="239"/>
      <c r="AW1090" s="239"/>
      <c r="AX1090" s="239"/>
      <c r="AY1090" s="70"/>
      <c r="AZ1090" s="71"/>
    </row>
    <row r="1091" spans="1:52" s="121" customFormat="1">
      <c r="B1091">
        <v>1099</v>
      </c>
      <c r="C1091">
        <v>110</v>
      </c>
      <c r="D1091"/>
      <c r="E1091" s="71">
        <v>2</v>
      </c>
      <c r="F1091" s="157" t="s">
        <v>3664</v>
      </c>
      <c r="G1091" s="188" t="s">
        <v>2924</v>
      </c>
      <c r="H1091" s="189" t="s">
        <v>16</v>
      </c>
      <c r="I1091" s="91" t="str">
        <f t="shared" si="174"/>
        <v>PEREMPUAN</v>
      </c>
      <c r="J1091" s="190" t="s">
        <v>22</v>
      </c>
      <c r="K1091" s="191" t="s">
        <v>3665</v>
      </c>
      <c r="L1091" s="93">
        <f t="shared" ca="1" si="173"/>
        <v>49</v>
      </c>
      <c r="N1091" s="190" t="s">
        <v>220</v>
      </c>
      <c r="O1091" s="64" t="str">
        <f t="shared" si="165"/>
        <v>ISLAM</v>
      </c>
      <c r="P1091" s="190" t="s">
        <v>221</v>
      </c>
      <c r="Q1091" s="190" t="s">
        <v>245</v>
      </c>
      <c r="R1091" s="191" t="s">
        <v>3666</v>
      </c>
      <c r="S1091" s="190" t="s">
        <v>3667</v>
      </c>
      <c r="T1091" s="190" t="s">
        <v>246</v>
      </c>
      <c r="U1091" s="190" t="s">
        <v>3668</v>
      </c>
      <c r="V1091" s="190" t="s">
        <v>2539</v>
      </c>
      <c r="W1091" s="171" t="s">
        <v>3663</v>
      </c>
      <c r="X1091" s="190" t="s">
        <v>3659</v>
      </c>
      <c r="Y1091" s="436" t="s">
        <v>3334</v>
      </c>
      <c r="Z1091" s="120" t="s">
        <v>22</v>
      </c>
      <c r="AA1091" s="120" t="s">
        <v>229</v>
      </c>
      <c r="AB1091" s="120" t="s">
        <v>230</v>
      </c>
      <c r="AC1091" s="120" t="s">
        <v>231</v>
      </c>
      <c r="AD1091" s="121" t="str">
        <f>IF(H1091="L","INDONESIA",IF(H1091="P","INDONESIA",""))</f>
        <v>INDONESIA</v>
      </c>
      <c r="AE1091" s="122" t="s">
        <v>3335</v>
      </c>
      <c r="AF1091" s="373" t="s">
        <v>233</v>
      </c>
      <c r="AG1091" s="71" t="s">
        <v>1722</v>
      </c>
      <c r="AH1091" s="71"/>
      <c r="AI1091" s="64">
        <f t="shared" si="170"/>
        <v>2</v>
      </c>
      <c r="AJ1091" s="64"/>
      <c r="AK1091" s="142"/>
      <c r="AL1091" s="207"/>
      <c r="AM1091" s="207"/>
      <c r="AN1091" s="124"/>
      <c r="AO1091" s="239"/>
      <c r="AP1091" s="239"/>
      <c r="AQ1091" s="239"/>
      <c r="AR1091" s="239"/>
      <c r="AS1091" s="239"/>
      <c r="AT1091" s="239"/>
      <c r="AU1091" s="239"/>
      <c r="AV1091" s="239"/>
      <c r="AW1091" s="239"/>
      <c r="AX1091" s="239"/>
      <c r="AY1091" s="70"/>
      <c r="AZ1091" s="71"/>
    </row>
    <row r="1092" spans="1:52" s="121" customFormat="1">
      <c r="B1092">
        <v>1102</v>
      </c>
      <c r="C1092">
        <v>111</v>
      </c>
      <c r="D1092"/>
      <c r="E1092" s="71">
        <v>3</v>
      </c>
      <c r="F1092" s="157" t="s">
        <v>3669</v>
      </c>
      <c r="G1092" s="188" t="s">
        <v>3670</v>
      </c>
      <c r="H1092" s="189" t="s">
        <v>23</v>
      </c>
      <c r="I1092" s="91" t="str">
        <f>IF(H1092="L","LAKI LAKI",IF(H1092="P","PEREMPUAN",""))</f>
        <v>LAKI LAKI</v>
      </c>
      <c r="J1092" s="190" t="s">
        <v>22</v>
      </c>
      <c r="K1092" s="191" t="s">
        <v>3671</v>
      </c>
      <c r="L1092" s="93">
        <f t="shared" ca="1" si="173"/>
        <v>23</v>
      </c>
      <c r="N1092" s="190" t="s">
        <v>220</v>
      </c>
      <c r="O1092" s="64" t="str">
        <f>IF(N1092="1","ISLAM",IF(N1092="2","KRISTEN",""))</f>
        <v>ISLAM</v>
      </c>
      <c r="P1092" s="190" t="s">
        <v>254</v>
      </c>
      <c r="Q1092" s="190" t="s">
        <v>255</v>
      </c>
      <c r="R1092" s="191" t="s">
        <v>3672</v>
      </c>
      <c r="S1092" s="190" t="s">
        <v>3667</v>
      </c>
      <c r="T1092" s="190" t="s">
        <v>266</v>
      </c>
      <c r="U1092" s="190" t="s">
        <v>2924</v>
      </c>
      <c r="V1092" s="190" t="s">
        <v>3673</v>
      </c>
      <c r="W1092" s="171" t="s">
        <v>3663</v>
      </c>
      <c r="X1092" s="190" t="s">
        <v>3659</v>
      </c>
      <c r="Y1092" s="436" t="s">
        <v>3334</v>
      </c>
      <c r="Z1092" s="131"/>
      <c r="AA1092" s="131"/>
      <c r="AB1092" s="131"/>
      <c r="AC1092" s="131"/>
      <c r="AD1092" s="121" t="s">
        <v>46</v>
      </c>
      <c r="AE1092" s="122" t="s">
        <v>3335</v>
      </c>
      <c r="AF1092" s="373" t="s">
        <v>233</v>
      </c>
      <c r="AG1092" s="142" t="s">
        <v>455</v>
      </c>
      <c r="AH1092" s="142"/>
      <c r="AI1092" s="64">
        <f>VLOOKUP(Q1092,SHDK,2,FALSE)</f>
        <v>3</v>
      </c>
      <c r="AJ1092" s="64"/>
      <c r="AK1092" s="142"/>
      <c r="AL1092" s="207"/>
      <c r="AM1092" s="207"/>
      <c r="AN1092" s="124"/>
      <c r="AO1092" s="239"/>
      <c r="AP1092" s="239"/>
      <c r="AQ1092" s="239"/>
      <c r="AR1092" s="239"/>
      <c r="AS1092" s="239"/>
      <c r="AT1092" s="239"/>
      <c r="AU1092" s="239"/>
      <c r="AV1092" s="239"/>
      <c r="AW1092" s="239"/>
      <c r="AX1092" s="239"/>
      <c r="AY1092" s="70"/>
      <c r="AZ1092" s="71"/>
    </row>
    <row r="1093" spans="1:52" s="121" customFormat="1">
      <c r="B1093">
        <v>1100</v>
      </c>
      <c r="C1093">
        <v>112</v>
      </c>
      <c r="D1093"/>
      <c r="E1093" s="71">
        <v>4</v>
      </c>
      <c r="F1093" s="157" t="s">
        <v>3674</v>
      </c>
      <c r="G1093" s="188" t="s">
        <v>3675</v>
      </c>
      <c r="H1093" s="189" t="s">
        <v>16</v>
      </c>
      <c r="I1093" s="91" t="str">
        <f t="shared" si="174"/>
        <v>PEREMPUAN</v>
      </c>
      <c r="J1093" s="190" t="s">
        <v>22</v>
      </c>
      <c r="K1093" s="191" t="s">
        <v>3676</v>
      </c>
      <c r="L1093" s="93">
        <f t="shared" ca="1" si="173"/>
        <v>20</v>
      </c>
      <c r="N1093" s="190" t="s">
        <v>220</v>
      </c>
      <c r="O1093" s="64" t="str">
        <f t="shared" si="165"/>
        <v>ISLAM</v>
      </c>
      <c r="P1093" s="190" t="s">
        <v>254</v>
      </c>
      <c r="Q1093" s="190" t="s">
        <v>255</v>
      </c>
      <c r="R1093" s="191" t="s">
        <v>3672</v>
      </c>
      <c r="S1093" s="190" t="s">
        <v>3677</v>
      </c>
      <c r="T1093" s="190" t="s">
        <v>266</v>
      </c>
      <c r="U1093" s="190" t="s">
        <v>2924</v>
      </c>
      <c r="V1093" s="190" t="s">
        <v>2977</v>
      </c>
      <c r="W1093" s="171" t="s">
        <v>3663</v>
      </c>
      <c r="X1093" s="190" t="s">
        <v>3659</v>
      </c>
      <c r="Y1093" s="436" t="s">
        <v>3334</v>
      </c>
      <c r="Z1093" s="131"/>
      <c r="AA1093" s="131"/>
      <c r="AB1093" s="131"/>
      <c r="AC1093" s="131"/>
      <c r="AD1093" s="121" t="s">
        <v>46</v>
      </c>
      <c r="AE1093" s="122" t="s">
        <v>3335</v>
      </c>
      <c r="AF1093" s="373" t="s">
        <v>233</v>
      </c>
      <c r="AG1093" s="142" t="s">
        <v>455</v>
      </c>
      <c r="AH1093" s="142"/>
      <c r="AI1093" s="64">
        <f t="shared" si="170"/>
        <v>3</v>
      </c>
      <c r="AJ1093" s="64"/>
      <c r="AK1093" s="142"/>
      <c r="AL1093" s="207"/>
      <c r="AM1093" s="207"/>
      <c r="AN1093" s="124"/>
      <c r="AO1093" s="239"/>
      <c r="AP1093" s="239"/>
      <c r="AQ1093" s="239"/>
      <c r="AR1093" s="239"/>
      <c r="AS1093" s="239"/>
      <c r="AT1093" s="239"/>
      <c r="AU1093" s="239"/>
      <c r="AV1093" s="239"/>
      <c r="AW1093" s="239"/>
      <c r="AX1093" s="239"/>
      <c r="AY1093" s="70"/>
      <c r="AZ1093" s="71"/>
    </row>
    <row r="1094" spans="1:52" s="121" customFormat="1">
      <c r="B1094">
        <v>1101</v>
      </c>
      <c r="C1094">
        <v>113</v>
      </c>
      <c r="D1094"/>
      <c r="E1094" s="71">
        <v>5</v>
      </c>
      <c r="F1094" s="157" t="s">
        <v>3678</v>
      </c>
      <c r="G1094" s="188" t="s">
        <v>3679</v>
      </c>
      <c r="H1094" s="189" t="s">
        <v>23</v>
      </c>
      <c r="I1094" s="91" t="str">
        <f t="shared" si="174"/>
        <v>LAKI LAKI</v>
      </c>
      <c r="J1094" s="190" t="s">
        <v>22</v>
      </c>
      <c r="K1094" s="191" t="s">
        <v>3680</v>
      </c>
      <c r="L1094" s="93">
        <f t="shared" ca="1" si="173"/>
        <v>12</v>
      </c>
      <c r="N1094" s="190" t="s">
        <v>220</v>
      </c>
      <c r="O1094" s="64" t="str">
        <f t="shared" si="165"/>
        <v>ISLAM</v>
      </c>
      <c r="P1094" s="190" t="s">
        <v>254</v>
      </c>
      <c r="Q1094" s="190" t="s">
        <v>255</v>
      </c>
      <c r="R1094" s="191" t="s">
        <v>3672</v>
      </c>
      <c r="S1094" s="190" t="s">
        <v>369</v>
      </c>
      <c r="T1094" s="190" t="s">
        <v>266</v>
      </c>
      <c r="U1094" s="190" t="s">
        <v>2924</v>
      </c>
      <c r="V1094" s="190" t="s">
        <v>3659</v>
      </c>
      <c r="W1094" s="171" t="s">
        <v>3663</v>
      </c>
      <c r="X1094" s="190" t="s">
        <v>3659</v>
      </c>
      <c r="Y1094" s="436" t="s">
        <v>3334</v>
      </c>
      <c r="Z1094" s="120" t="s">
        <v>22</v>
      </c>
      <c r="AA1094" s="120" t="s">
        <v>229</v>
      </c>
      <c r="AB1094" s="120" t="s">
        <v>230</v>
      </c>
      <c r="AC1094" s="120" t="s">
        <v>231</v>
      </c>
      <c r="AD1094" s="121" t="str">
        <f t="shared" ref="AD1094:AD1107" si="175">IF(H1094="L","INDONESIA",IF(H1094="P","INDONESIA",""))</f>
        <v>INDONESIA</v>
      </c>
      <c r="AE1094" s="122" t="s">
        <v>3335</v>
      </c>
      <c r="AF1094" s="373" t="s">
        <v>233</v>
      </c>
      <c r="AG1094" s="142" t="s">
        <v>455</v>
      </c>
      <c r="AH1094" s="142"/>
      <c r="AI1094" s="64">
        <f t="shared" si="170"/>
        <v>3</v>
      </c>
      <c r="AJ1094" s="64"/>
      <c r="AK1094" s="142"/>
      <c r="AL1094" s="207"/>
      <c r="AM1094" s="207"/>
      <c r="AN1094" s="124"/>
      <c r="AO1094" s="239"/>
      <c r="AP1094" s="239"/>
      <c r="AQ1094" s="239"/>
      <c r="AR1094" s="239"/>
      <c r="AS1094" s="239"/>
      <c r="AT1094" s="239"/>
      <c r="AU1094" s="239"/>
      <c r="AV1094" s="239"/>
      <c r="AW1094" s="239"/>
      <c r="AX1094" s="239"/>
      <c r="AY1094" s="70"/>
      <c r="AZ1094" s="71"/>
    </row>
    <row r="1095" spans="1:52">
      <c r="A1095" s="121"/>
      <c r="B1095">
        <v>1103</v>
      </c>
      <c r="C1095">
        <v>114</v>
      </c>
      <c r="E1095" s="71">
        <v>6</v>
      </c>
      <c r="F1095" s="157" t="s">
        <v>3681</v>
      </c>
      <c r="G1095" s="188" t="s">
        <v>3682</v>
      </c>
      <c r="H1095" s="189" t="s">
        <v>16</v>
      </c>
      <c r="I1095" s="91" t="str">
        <f t="shared" si="174"/>
        <v>PEREMPUAN</v>
      </c>
      <c r="J1095" s="190" t="s">
        <v>22</v>
      </c>
      <c r="K1095" s="191" t="s">
        <v>3683</v>
      </c>
      <c r="L1095" s="93">
        <f t="shared" ca="1" si="173"/>
        <v>9</v>
      </c>
      <c r="N1095" s="190" t="s">
        <v>220</v>
      </c>
      <c r="O1095" s="64" t="str">
        <f t="shared" si="165"/>
        <v>ISLAM</v>
      </c>
      <c r="P1095" s="190" t="s">
        <v>254</v>
      </c>
      <c r="Q1095" s="190" t="s">
        <v>255</v>
      </c>
      <c r="R1095" s="191" t="s">
        <v>3672</v>
      </c>
      <c r="S1095" s="190" t="s">
        <v>3684</v>
      </c>
      <c r="T1095" s="190" t="s">
        <v>270</v>
      </c>
      <c r="U1095" s="190" t="s">
        <v>2924</v>
      </c>
      <c r="V1095" s="190" t="s">
        <v>3659</v>
      </c>
      <c r="W1095" s="171" t="s">
        <v>3663</v>
      </c>
      <c r="X1095" s="190" t="s">
        <v>3659</v>
      </c>
      <c r="Y1095" s="436" t="s">
        <v>3334</v>
      </c>
      <c r="Z1095" s="120" t="s">
        <v>22</v>
      </c>
      <c r="AA1095" s="120" t="s">
        <v>229</v>
      </c>
      <c r="AB1095" s="120" t="s">
        <v>230</v>
      </c>
      <c r="AC1095" s="120" t="s">
        <v>231</v>
      </c>
      <c r="AD1095" s="121" t="str">
        <f t="shared" si="175"/>
        <v>INDONESIA</v>
      </c>
      <c r="AE1095" s="122" t="s">
        <v>3335</v>
      </c>
      <c r="AF1095" s="373" t="s">
        <v>233</v>
      </c>
      <c r="AG1095" s="111" t="s">
        <v>455</v>
      </c>
      <c r="AH1095" s="111"/>
      <c r="AI1095" s="64">
        <f t="shared" si="170"/>
        <v>3</v>
      </c>
      <c r="AJ1095" s="64"/>
      <c r="AK1095" s="111"/>
      <c r="AN1095" s="124">
        <f>AL1095-AM1095</f>
        <v>0</v>
      </c>
      <c r="AY1095" s="70">
        <f>SUM(AV1095:AX1095)</f>
        <v>0</v>
      </c>
    </row>
    <row r="1096" spans="1:52">
      <c r="B1096">
        <v>1111</v>
      </c>
      <c r="C1096">
        <v>122</v>
      </c>
      <c r="D1096">
        <v>33</v>
      </c>
      <c r="E1096" s="161">
        <v>1</v>
      </c>
      <c r="F1096" s="162" t="s">
        <v>3685</v>
      </c>
      <c r="G1096" s="101" t="s">
        <v>3686</v>
      </c>
      <c r="H1096" s="102" t="s">
        <v>23</v>
      </c>
      <c r="I1096" s="103" t="str">
        <f>IF(H1096="L","LAKI LAKI",IF(H1096="P","PEREMPUAN",""))</f>
        <v>LAKI LAKI</v>
      </c>
      <c r="J1096" s="194" t="s">
        <v>244</v>
      </c>
      <c r="K1096" s="105">
        <v>28551</v>
      </c>
      <c r="L1096" s="106">
        <f t="shared" ca="1" si="173"/>
        <v>42</v>
      </c>
      <c r="M1096" s="104"/>
      <c r="N1096" s="479" t="s">
        <v>220</v>
      </c>
      <c r="O1096" s="194" t="str">
        <f>IF(N1096="1","ISLAM",IF(N1096="2","KRISTEN",""))</f>
        <v>ISLAM</v>
      </c>
      <c r="P1096" s="194" t="s">
        <v>221</v>
      </c>
      <c r="Q1096" s="194" t="s">
        <v>222</v>
      </c>
      <c r="R1096" s="108">
        <v>1</v>
      </c>
      <c r="S1096" s="194" t="s">
        <v>223</v>
      </c>
      <c r="T1096" s="194" t="s">
        <v>283</v>
      </c>
      <c r="U1096" s="194" t="s">
        <v>3687</v>
      </c>
      <c r="V1096" s="194" t="s">
        <v>3688</v>
      </c>
      <c r="W1096" s="441" t="s">
        <v>3689</v>
      </c>
      <c r="X1096" s="194" t="s">
        <v>3686</v>
      </c>
      <c r="Y1096" s="436" t="s">
        <v>3334</v>
      </c>
      <c r="Z1096" s="179"/>
      <c r="AA1096" s="179"/>
      <c r="AB1096" s="179"/>
      <c r="AC1096" s="179"/>
      <c r="AD1096" s="192" t="str">
        <f t="shared" si="175"/>
        <v>INDONESIA</v>
      </c>
      <c r="AE1096" s="122" t="s">
        <v>3335</v>
      </c>
      <c r="AF1096" s="371" t="s">
        <v>233</v>
      </c>
      <c r="AG1096" s="179" t="s">
        <v>244</v>
      </c>
      <c r="AH1096" s="111"/>
      <c r="AI1096" s="64" t="e">
        <f t="shared" ref="AI1096:AI1164" si="176">VLOOKUP(Q1096,SHDK,2,FALSE)</f>
        <v>#N/A</v>
      </c>
      <c r="AJ1096" s="64"/>
      <c r="AK1096" s="111"/>
      <c r="AN1096" s="207"/>
    </row>
    <row r="1097" spans="1:52">
      <c r="B1097">
        <v>1112</v>
      </c>
      <c r="C1097">
        <v>123</v>
      </c>
      <c r="E1097" s="71">
        <v>2</v>
      </c>
      <c r="F1097" s="445" t="s">
        <v>3690</v>
      </c>
      <c r="G1097" s="144" t="s">
        <v>3691</v>
      </c>
      <c r="H1097" s="90" t="s">
        <v>16</v>
      </c>
      <c r="I1097" s="91" t="str">
        <f>IF(H1097="L","LAKI LAKI",IF(H1097="P","PEREMPUAN",""))</f>
        <v>PEREMPUAN</v>
      </c>
      <c r="J1097" s="142" t="s">
        <v>524</v>
      </c>
      <c r="K1097" s="92">
        <v>31388</v>
      </c>
      <c r="L1097" s="139">
        <f t="shared" ca="1" si="173"/>
        <v>34</v>
      </c>
      <c r="M1097" s="64"/>
      <c r="N1097" s="401" t="s">
        <v>220</v>
      </c>
      <c r="O1097" s="142" t="str">
        <f>IF(N1097="1","ISLAM",IF(N1097="2","KRISTEN",""))</f>
        <v>ISLAM</v>
      </c>
      <c r="P1097" s="142" t="s">
        <v>254</v>
      </c>
      <c r="Q1097" s="142" t="s">
        <v>245</v>
      </c>
      <c r="R1097" s="95">
        <v>3</v>
      </c>
      <c r="S1097" s="142" t="s">
        <v>256</v>
      </c>
      <c r="T1097" s="142" t="s">
        <v>246</v>
      </c>
      <c r="U1097" s="142" t="s">
        <v>3692</v>
      </c>
      <c r="V1097" s="142" t="s">
        <v>3693</v>
      </c>
      <c r="W1097" s="444" t="s">
        <v>3689</v>
      </c>
      <c r="X1097" s="142" t="s">
        <v>3686</v>
      </c>
      <c r="Y1097" s="436" t="s">
        <v>3334</v>
      </c>
      <c r="Z1097" s="111"/>
      <c r="AA1097" s="111"/>
      <c r="AB1097" s="111"/>
      <c r="AC1097" s="111"/>
      <c r="AD1097" s="71" t="str">
        <f t="shared" si="175"/>
        <v>INDONESIA</v>
      </c>
      <c r="AE1097" s="122" t="s">
        <v>3335</v>
      </c>
      <c r="AF1097" s="373" t="s">
        <v>233</v>
      </c>
      <c r="AG1097" s="111" t="s">
        <v>524</v>
      </c>
      <c r="AH1097" s="111"/>
      <c r="AI1097" s="64">
        <f t="shared" si="176"/>
        <v>2</v>
      </c>
      <c r="AJ1097" s="64"/>
      <c r="AK1097" s="111"/>
      <c r="AN1097" s="207"/>
    </row>
    <row r="1098" spans="1:52">
      <c r="B1098">
        <v>1113</v>
      </c>
      <c r="C1098">
        <v>124</v>
      </c>
      <c r="E1098" s="71">
        <v>3</v>
      </c>
      <c r="F1098" s="445" t="s">
        <v>3694</v>
      </c>
      <c r="G1098" s="144" t="s">
        <v>3695</v>
      </c>
      <c r="H1098" s="90" t="s">
        <v>23</v>
      </c>
      <c r="I1098" s="91" t="str">
        <f>IF(H1098="L","LAKI LAKI",IF(H1098="P","PEREMPUAN",""))</f>
        <v>LAKI LAKI</v>
      </c>
      <c r="J1098" s="142" t="s">
        <v>230</v>
      </c>
      <c r="K1098" s="92">
        <v>38333</v>
      </c>
      <c r="L1098" s="139">
        <f t="shared" ca="1" si="173"/>
        <v>15</v>
      </c>
      <c r="M1098" s="64"/>
      <c r="N1098" s="401" t="s">
        <v>220</v>
      </c>
      <c r="O1098" s="142" t="str">
        <f>IF(N1098="1","ISLAM",IF(N1098="2","KRISTEN",""))</f>
        <v>ISLAM</v>
      </c>
      <c r="P1098" s="142" t="s">
        <v>221</v>
      </c>
      <c r="Q1098" s="142" t="s">
        <v>255</v>
      </c>
      <c r="R1098" s="95">
        <v>4</v>
      </c>
      <c r="S1098" s="142" t="s">
        <v>369</v>
      </c>
      <c r="T1098" s="142" t="s">
        <v>266</v>
      </c>
      <c r="U1098" s="142" t="s">
        <v>3691</v>
      </c>
      <c r="V1098" s="71" t="s">
        <v>3686</v>
      </c>
      <c r="W1098" s="444" t="s">
        <v>3689</v>
      </c>
      <c r="X1098" s="142" t="s">
        <v>3686</v>
      </c>
      <c r="Y1098" s="436" t="s">
        <v>3334</v>
      </c>
      <c r="Z1098" s="111"/>
      <c r="AA1098" s="111"/>
      <c r="AB1098" s="111"/>
      <c r="AC1098" s="111"/>
      <c r="AD1098" s="71" t="str">
        <f t="shared" si="175"/>
        <v>INDONESIA</v>
      </c>
      <c r="AE1098" s="122" t="s">
        <v>3335</v>
      </c>
      <c r="AF1098" s="373" t="s">
        <v>233</v>
      </c>
      <c r="AG1098" s="111" t="s">
        <v>244</v>
      </c>
      <c r="AH1098" s="111"/>
      <c r="AI1098" s="64">
        <f t="shared" si="176"/>
        <v>3</v>
      </c>
      <c r="AJ1098" s="64"/>
      <c r="AK1098" s="111"/>
      <c r="AN1098" s="207"/>
    </row>
    <row r="1099" spans="1:52">
      <c r="B1099">
        <v>1114</v>
      </c>
      <c r="C1099">
        <v>125</v>
      </c>
      <c r="D1099">
        <v>34</v>
      </c>
      <c r="E1099" s="161">
        <v>1</v>
      </c>
      <c r="F1099" s="100" t="s">
        <v>3696</v>
      </c>
      <c r="G1099" s="101" t="s">
        <v>3693</v>
      </c>
      <c r="H1099" s="102" t="s">
        <v>23</v>
      </c>
      <c r="I1099" s="103" t="str">
        <f t="shared" ref="I1099:I1112" si="177">IF(H1099="L","LAKI LAKI",IF(H1099="P","PEREMPUAN",""))</f>
        <v>LAKI LAKI</v>
      </c>
      <c r="J1099" s="104" t="s">
        <v>524</v>
      </c>
      <c r="K1099" s="105">
        <v>22627</v>
      </c>
      <c r="L1099" s="106">
        <f t="shared" ca="1" si="173"/>
        <v>58</v>
      </c>
      <c r="M1099" s="104" t="s">
        <v>253</v>
      </c>
      <c r="N1099" s="107" t="s">
        <v>220</v>
      </c>
      <c r="O1099" s="104" t="str">
        <f t="shared" ref="O1099:O1112" si="178">IF(N1099="1","ISLAM",IF(N1099="2","KRISTEN",""))</f>
        <v>ISLAM</v>
      </c>
      <c r="P1099" s="104" t="s">
        <v>221</v>
      </c>
      <c r="Q1099" s="104" t="s">
        <v>222</v>
      </c>
      <c r="R1099" s="108">
        <v>1</v>
      </c>
      <c r="S1099" s="104" t="s">
        <v>256</v>
      </c>
      <c r="T1099" s="104" t="s">
        <v>283</v>
      </c>
      <c r="U1099" s="104" t="s">
        <v>3697</v>
      </c>
      <c r="V1099" s="104" t="s">
        <v>3698</v>
      </c>
      <c r="W1099" s="109" t="s">
        <v>3699</v>
      </c>
      <c r="X1099" s="104" t="s">
        <v>3693</v>
      </c>
      <c r="Y1099" s="436" t="s">
        <v>3334</v>
      </c>
      <c r="Z1099" s="104" t="s">
        <v>22</v>
      </c>
      <c r="AA1099" s="104" t="s">
        <v>229</v>
      </c>
      <c r="AB1099" s="104" t="s">
        <v>230</v>
      </c>
      <c r="AC1099" s="104" t="s">
        <v>231</v>
      </c>
      <c r="AD1099" s="99" t="str">
        <f t="shared" si="175"/>
        <v>INDONESIA</v>
      </c>
      <c r="AE1099" s="122" t="s">
        <v>3335</v>
      </c>
      <c r="AF1099" s="373" t="s">
        <v>233</v>
      </c>
      <c r="AG1099" s="142" t="s">
        <v>524</v>
      </c>
      <c r="AH1099" s="142"/>
      <c r="AI1099" s="64" t="e">
        <f t="shared" si="176"/>
        <v>#N/A</v>
      </c>
      <c r="AJ1099" s="64"/>
      <c r="AK1099" s="142"/>
      <c r="AN1099" s="207"/>
    </row>
    <row r="1100" spans="1:52">
      <c r="B1100">
        <v>1115</v>
      </c>
      <c r="C1100">
        <v>126</v>
      </c>
      <c r="E1100" s="71">
        <v>2</v>
      </c>
      <c r="F1100" s="88" t="s">
        <v>3700</v>
      </c>
      <c r="G1100" s="89" t="s">
        <v>3701</v>
      </c>
      <c r="H1100" s="90" t="s">
        <v>16</v>
      </c>
      <c r="I1100" s="91" t="str">
        <f t="shared" si="177"/>
        <v>PEREMPUAN</v>
      </c>
      <c r="J1100" s="64" t="s">
        <v>524</v>
      </c>
      <c r="K1100" s="92">
        <v>24453</v>
      </c>
      <c r="L1100" s="93">
        <f t="shared" ca="1" si="173"/>
        <v>53</v>
      </c>
      <c r="M1100" s="64" t="s">
        <v>253</v>
      </c>
      <c r="N1100" s="94" t="s">
        <v>220</v>
      </c>
      <c r="O1100" s="64" t="str">
        <f t="shared" si="178"/>
        <v>ISLAM</v>
      </c>
      <c r="P1100" s="64" t="s">
        <v>221</v>
      </c>
      <c r="Q1100" s="64" t="s">
        <v>245</v>
      </c>
      <c r="R1100" s="95">
        <v>3</v>
      </c>
      <c r="S1100" s="64" t="s">
        <v>256</v>
      </c>
      <c r="T1100" s="64" t="s">
        <v>246</v>
      </c>
      <c r="U1100" s="64" t="s">
        <v>3702</v>
      </c>
      <c r="V1100" s="64" t="s">
        <v>3703</v>
      </c>
      <c r="W1100" s="96" t="s">
        <v>3699</v>
      </c>
      <c r="X1100" s="64" t="s">
        <v>3693</v>
      </c>
      <c r="Y1100" s="436" t="s">
        <v>3334</v>
      </c>
      <c r="Z1100" s="64" t="s">
        <v>22</v>
      </c>
      <c r="AA1100" s="64" t="s">
        <v>229</v>
      </c>
      <c r="AB1100" s="64" t="s">
        <v>230</v>
      </c>
      <c r="AC1100" s="64" t="s">
        <v>231</v>
      </c>
      <c r="AD1100" t="str">
        <f t="shared" si="175"/>
        <v>INDONESIA</v>
      </c>
      <c r="AE1100" s="122" t="s">
        <v>3335</v>
      </c>
      <c r="AF1100" s="373" t="s">
        <v>233</v>
      </c>
      <c r="AG1100" s="142" t="s">
        <v>524</v>
      </c>
      <c r="AH1100" s="142"/>
      <c r="AI1100" s="64">
        <f t="shared" si="176"/>
        <v>2</v>
      </c>
      <c r="AJ1100" s="64"/>
      <c r="AK1100" s="142"/>
      <c r="AN1100" s="207"/>
    </row>
    <row r="1101" spans="1:52">
      <c r="B1101">
        <v>1116</v>
      </c>
      <c r="C1101">
        <v>127</v>
      </c>
      <c r="E1101" s="71">
        <v>3</v>
      </c>
      <c r="F1101" s="143" t="s">
        <v>3704</v>
      </c>
      <c r="G1101" s="144" t="s">
        <v>3705</v>
      </c>
      <c r="H1101" s="145" t="s">
        <v>23</v>
      </c>
      <c r="I1101" s="146" t="str">
        <f t="shared" si="177"/>
        <v>LAKI LAKI</v>
      </c>
      <c r="J1101" s="120" t="s">
        <v>22</v>
      </c>
      <c r="K1101" s="147">
        <v>36141</v>
      </c>
      <c r="L1101" s="139">
        <f t="shared" ca="1" si="173"/>
        <v>21</v>
      </c>
      <c r="M1101" s="120" t="s">
        <v>253</v>
      </c>
      <c r="N1101" s="133" t="s">
        <v>220</v>
      </c>
      <c r="O1101" s="120" t="str">
        <f t="shared" si="178"/>
        <v>ISLAM</v>
      </c>
      <c r="P1101" s="120" t="s">
        <v>254</v>
      </c>
      <c r="Q1101" s="120" t="s">
        <v>255</v>
      </c>
      <c r="R1101" s="148">
        <v>4</v>
      </c>
      <c r="S1101" s="120" t="s">
        <v>289</v>
      </c>
      <c r="T1101" s="120" t="s">
        <v>266</v>
      </c>
      <c r="U1101" s="120" t="s">
        <v>3701</v>
      </c>
      <c r="V1101" s="120" t="s">
        <v>3693</v>
      </c>
      <c r="W1101" s="149" t="s">
        <v>3699</v>
      </c>
      <c r="X1101" s="120" t="s">
        <v>3693</v>
      </c>
      <c r="Y1101" s="436" t="s">
        <v>3334</v>
      </c>
      <c r="Z1101" s="120" t="s">
        <v>22</v>
      </c>
      <c r="AA1101" s="120" t="s">
        <v>229</v>
      </c>
      <c r="AB1101" s="120" t="s">
        <v>230</v>
      </c>
      <c r="AC1101" s="120" t="s">
        <v>231</v>
      </c>
      <c r="AD1101" s="121" t="str">
        <f t="shared" si="175"/>
        <v>INDONESIA</v>
      </c>
      <c r="AE1101" s="122" t="s">
        <v>3335</v>
      </c>
      <c r="AF1101" s="373" t="s">
        <v>233</v>
      </c>
      <c r="AG1101" s="142" t="s">
        <v>524</v>
      </c>
      <c r="AH1101" s="142"/>
      <c r="AI1101" s="64">
        <f t="shared" si="176"/>
        <v>3</v>
      </c>
      <c r="AJ1101" s="64"/>
      <c r="AK1101" s="142"/>
      <c r="AN1101" s="207"/>
    </row>
    <row r="1102" spans="1:52" s="68" customFormat="1">
      <c r="C1102" s="71">
        <v>1</v>
      </c>
      <c r="D1102" s="68">
        <v>35</v>
      </c>
      <c r="E1102" s="192">
        <v>1</v>
      </c>
      <c r="F1102" s="480" t="s">
        <v>3706</v>
      </c>
      <c r="G1102" s="163" t="s">
        <v>3707</v>
      </c>
      <c r="H1102" s="392" t="s">
        <v>23</v>
      </c>
      <c r="I1102" s="426" t="str">
        <f t="shared" si="177"/>
        <v>LAKI LAKI</v>
      </c>
      <c r="J1102" s="179" t="s">
        <v>273</v>
      </c>
      <c r="K1102" s="474">
        <v>30134</v>
      </c>
      <c r="L1102" s="475">
        <f t="shared" ca="1" si="173"/>
        <v>37</v>
      </c>
      <c r="M1102" s="179" t="s">
        <v>253</v>
      </c>
      <c r="N1102" s="284" t="s">
        <v>220</v>
      </c>
      <c r="O1102" s="179" t="str">
        <f t="shared" si="178"/>
        <v>ISLAM</v>
      </c>
      <c r="P1102" s="179" t="s">
        <v>221</v>
      </c>
      <c r="Q1102" s="179" t="s">
        <v>222</v>
      </c>
      <c r="R1102" s="427">
        <v>1</v>
      </c>
      <c r="S1102" s="179" t="s">
        <v>223</v>
      </c>
      <c r="T1102" s="179" t="s">
        <v>283</v>
      </c>
      <c r="U1102" s="179" t="s">
        <v>3708</v>
      </c>
      <c r="V1102" s="179" t="s">
        <v>109</v>
      </c>
      <c r="W1102" s="179" t="s">
        <v>3709</v>
      </c>
      <c r="X1102" s="179" t="s">
        <v>3707</v>
      </c>
      <c r="Y1102" s="436" t="s">
        <v>3334</v>
      </c>
      <c r="Z1102" s="64" t="s">
        <v>22</v>
      </c>
      <c r="AA1102" s="64" t="s">
        <v>229</v>
      </c>
      <c r="AB1102" s="64" t="s">
        <v>230</v>
      </c>
      <c r="AC1102" s="64" t="s">
        <v>231</v>
      </c>
      <c r="AD1102" t="str">
        <f t="shared" si="175"/>
        <v>INDONESIA</v>
      </c>
      <c r="AE1102" s="122" t="s">
        <v>3335</v>
      </c>
      <c r="AF1102" s="373" t="s">
        <v>233</v>
      </c>
      <c r="AG1102" s="111" t="s">
        <v>166</v>
      </c>
      <c r="AH1102" s="111"/>
      <c r="AI1102" s="206" t="e">
        <f t="shared" ref="AI1102:AI1107" si="179">VLOOKUP(Q1102,SHDK,2,FALSE)</f>
        <v>#N/A</v>
      </c>
      <c r="AJ1102" s="206"/>
      <c r="AK1102" s="111"/>
      <c r="AL1102" s="481"/>
      <c r="AM1102" s="481"/>
      <c r="AN1102" s="482"/>
      <c r="AO1102" s="483"/>
      <c r="AP1102" s="483"/>
      <c r="AQ1102" s="483"/>
      <c r="AR1102" s="483"/>
      <c r="AS1102" s="483"/>
      <c r="AT1102" s="483"/>
      <c r="AU1102" s="483"/>
      <c r="AV1102" s="483"/>
      <c r="AW1102" s="483"/>
      <c r="AX1102" s="483"/>
      <c r="AY1102" s="483"/>
      <c r="AZ1102" s="71"/>
    </row>
    <row r="1103" spans="1:52" s="99" customFormat="1">
      <c r="A1103"/>
      <c r="B1103"/>
      <c r="C1103" s="71">
        <v>2</v>
      </c>
      <c r="D1103"/>
      <c r="E1103">
        <v>2</v>
      </c>
      <c r="F1103" s="143" t="s">
        <v>3710</v>
      </c>
      <c r="G1103" s="144" t="s">
        <v>3711</v>
      </c>
      <c r="H1103" s="145" t="s">
        <v>16</v>
      </c>
      <c r="I1103" s="146" t="str">
        <f t="shared" si="177"/>
        <v>PEREMPUAN</v>
      </c>
      <c r="J1103" s="120" t="s">
        <v>1375</v>
      </c>
      <c r="K1103" s="147">
        <v>30118</v>
      </c>
      <c r="L1103" s="139">
        <f t="shared" ref="L1103:L1112" ca="1" si="180">DATEDIF(K1103,TODAY(),"Y")</f>
        <v>37</v>
      </c>
      <c r="M1103" s="120" t="s">
        <v>253</v>
      </c>
      <c r="N1103" s="94" t="s">
        <v>220</v>
      </c>
      <c r="O1103" s="64" t="str">
        <f t="shared" si="178"/>
        <v>ISLAM</v>
      </c>
      <c r="P1103" s="120" t="s">
        <v>221</v>
      </c>
      <c r="Q1103" s="120" t="s">
        <v>245</v>
      </c>
      <c r="R1103" s="148">
        <v>3</v>
      </c>
      <c r="S1103" s="120" t="s">
        <v>289</v>
      </c>
      <c r="T1103" s="120" t="s">
        <v>246</v>
      </c>
      <c r="U1103" s="120" t="s">
        <v>1044</v>
      </c>
      <c r="V1103" s="120" t="s">
        <v>1206</v>
      </c>
      <c r="W1103" s="149" t="s">
        <v>3709</v>
      </c>
      <c r="X1103" s="111" t="s">
        <v>3707</v>
      </c>
      <c r="Y1103" s="436" t="s">
        <v>3334</v>
      </c>
      <c r="Z1103" s="120" t="s">
        <v>22</v>
      </c>
      <c r="AA1103" s="120" t="s">
        <v>229</v>
      </c>
      <c r="AB1103" s="120" t="s">
        <v>230</v>
      </c>
      <c r="AC1103" s="120" t="s">
        <v>231</v>
      </c>
      <c r="AD1103" s="121" t="str">
        <f t="shared" si="175"/>
        <v>INDONESIA</v>
      </c>
      <c r="AE1103" s="122" t="s">
        <v>3335</v>
      </c>
      <c r="AF1103" s="373" t="s">
        <v>233</v>
      </c>
      <c r="AG1103" s="120" t="s">
        <v>166</v>
      </c>
      <c r="AH1103" s="120"/>
      <c r="AI1103" s="64">
        <f t="shared" si="179"/>
        <v>2</v>
      </c>
      <c r="AJ1103" s="64"/>
      <c r="AK1103" s="120"/>
      <c r="AL1103" s="124"/>
      <c r="AM1103" s="124"/>
      <c r="AN1103" s="124">
        <f>AL1103-AM1103</f>
        <v>0</v>
      </c>
      <c r="AO1103" s="125"/>
      <c r="AP1103" s="125"/>
      <c r="AQ1103" s="125"/>
      <c r="AR1103" s="125"/>
      <c r="AS1103" s="125"/>
      <c r="AT1103" s="125"/>
      <c r="AU1103" s="125"/>
      <c r="AV1103" s="125"/>
      <c r="AW1103" s="125"/>
      <c r="AX1103" s="125"/>
      <c r="AY1103" s="239">
        <f>SUM(AV1103:AX1103)</f>
        <v>0</v>
      </c>
      <c r="AZ1103" s="71"/>
    </row>
    <row r="1104" spans="1:52">
      <c r="B1104">
        <v>1112</v>
      </c>
      <c r="C1104" s="71">
        <v>3</v>
      </c>
      <c r="E1104">
        <v>3</v>
      </c>
      <c r="F1104" s="88" t="s">
        <v>3712</v>
      </c>
      <c r="G1104" s="89" t="s">
        <v>3713</v>
      </c>
      <c r="H1104" s="90" t="s">
        <v>16</v>
      </c>
      <c r="I1104" s="91" t="str">
        <f t="shared" si="177"/>
        <v>PEREMPUAN</v>
      </c>
      <c r="J1104" s="64" t="s">
        <v>273</v>
      </c>
      <c r="K1104" s="92">
        <v>38235</v>
      </c>
      <c r="L1104" s="93">
        <f t="shared" ca="1" si="180"/>
        <v>15</v>
      </c>
      <c r="M1104" s="64" t="s">
        <v>253</v>
      </c>
      <c r="N1104" s="133" t="s">
        <v>220</v>
      </c>
      <c r="O1104" s="64" t="str">
        <f t="shared" si="178"/>
        <v>ISLAM</v>
      </c>
      <c r="P1104" s="64" t="s">
        <v>254</v>
      </c>
      <c r="Q1104" s="64" t="s">
        <v>255</v>
      </c>
      <c r="R1104" s="95">
        <v>4</v>
      </c>
      <c r="S1104" s="64" t="s">
        <v>369</v>
      </c>
      <c r="T1104" s="64" t="s">
        <v>266</v>
      </c>
      <c r="U1104" s="64" t="s">
        <v>3711</v>
      </c>
      <c r="V1104" s="64" t="s">
        <v>3707</v>
      </c>
      <c r="W1104" s="96" t="s">
        <v>3709</v>
      </c>
      <c r="X1104" s="111" t="s">
        <v>3707</v>
      </c>
      <c r="Y1104" s="436" t="s">
        <v>3334</v>
      </c>
      <c r="Z1104" s="64" t="s">
        <v>22</v>
      </c>
      <c r="AA1104" s="64" t="s">
        <v>229</v>
      </c>
      <c r="AB1104" s="64" t="s">
        <v>230</v>
      </c>
      <c r="AC1104" s="64" t="s">
        <v>231</v>
      </c>
      <c r="AD1104" t="str">
        <f t="shared" si="175"/>
        <v>INDONESIA</v>
      </c>
      <c r="AE1104" s="122" t="s">
        <v>3335</v>
      </c>
      <c r="AF1104" s="373" t="s">
        <v>233</v>
      </c>
      <c r="AG1104" s="142" t="s">
        <v>166</v>
      </c>
      <c r="AH1104" s="142"/>
      <c r="AI1104" s="64">
        <f t="shared" si="179"/>
        <v>3</v>
      </c>
      <c r="AJ1104" s="64"/>
      <c r="AK1104" s="142"/>
      <c r="AN1104" s="124">
        <f>AL1104-AM1104</f>
        <v>0</v>
      </c>
      <c r="AY1104" s="70">
        <f>SUM(AV1104:AX1104)</f>
        <v>0</v>
      </c>
    </row>
    <row r="1105" spans="1:53" s="99" customFormat="1">
      <c r="A1105"/>
      <c r="B1105">
        <v>1216</v>
      </c>
      <c r="C1105" s="71">
        <v>101</v>
      </c>
      <c r="D1105">
        <v>36</v>
      </c>
      <c r="E1105" s="120">
        <v>1</v>
      </c>
      <c r="F1105" s="150" t="s">
        <v>3714</v>
      </c>
      <c r="G1105" s="101" t="s">
        <v>502</v>
      </c>
      <c r="H1105" s="102" t="s">
        <v>23</v>
      </c>
      <c r="I1105" s="103" t="str">
        <f t="shared" si="177"/>
        <v>LAKI LAKI</v>
      </c>
      <c r="J1105" s="104" t="s">
        <v>1178</v>
      </c>
      <c r="K1105" s="105">
        <v>25542</v>
      </c>
      <c r="L1105" s="106">
        <f t="shared" ca="1" si="180"/>
        <v>50</v>
      </c>
      <c r="M1105" s="104"/>
      <c r="N1105" s="107" t="s">
        <v>220</v>
      </c>
      <c r="O1105" s="104" t="str">
        <f t="shared" si="178"/>
        <v>ISLAM</v>
      </c>
      <c r="P1105" s="104" t="s">
        <v>221</v>
      </c>
      <c r="Q1105" s="104" t="s">
        <v>222</v>
      </c>
      <c r="R1105" s="108">
        <v>1</v>
      </c>
      <c r="S1105" s="104" t="s">
        <v>256</v>
      </c>
      <c r="T1105" s="104" t="s">
        <v>283</v>
      </c>
      <c r="U1105" s="104" t="s">
        <v>3715</v>
      </c>
      <c r="V1105" s="104" t="s">
        <v>3716</v>
      </c>
      <c r="W1105" s="171" t="s">
        <v>3717</v>
      </c>
      <c r="X1105" s="104" t="s">
        <v>502</v>
      </c>
      <c r="Y1105" s="436" t="s">
        <v>3334</v>
      </c>
      <c r="Z1105" s="120" t="s">
        <v>22</v>
      </c>
      <c r="AA1105" s="120" t="s">
        <v>229</v>
      </c>
      <c r="AB1105" s="120" t="s">
        <v>230</v>
      </c>
      <c r="AC1105" s="120" t="s">
        <v>231</v>
      </c>
      <c r="AD1105" s="121" t="str">
        <f t="shared" si="175"/>
        <v>INDONESIA</v>
      </c>
      <c r="AE1105" s="122" t="s">
        <v>3335</v>
      </c>
      <c r="AF1105" s="373" t="s">
        <v>233</v>
      </c>
      <c r="AG1105" s="142" t="s">
        <v>166</v>
      </c>
      <c r="AH1105" s="142"/>
      <c r="AI1105" s="64" t="e">
        <f t="shared" si="179"/>
        <v>#N/A</v>
      </c>
      <c r="AJ1105" s="64"/>
      <c r="AK1105" s="142"/>
      <c r="AL1105" s="124"/>
      <c r="AM1105" s="124"/>
      <c r="AN1105" s="124">
        <f>AL1105-AM1105</f>
        <v>0</v>
      </c>
      <c r="AO1105" s="125"/>
      <c r="AP1105" s="125"/>
      <c r="AQ1105" s="125"/>
      <c r="AR1105" s="125"/>
      <c r="AS1105" s="125"/>
      <c r="AT1105" s="125"/>
      <c r="AU1105" s="125"/>
      <c r="AV1105" s="125"/>
      <c r="AW1105" s="125"/>
      <c r="AX1105" s="125"/>
      <c r="AY1105" s="70">
        <f>SUM(AV1105:AX1105)</f>
        <v>0</v>
      </c>
      <c r="AZ1105" s="71"/>
    </row>
    <row r="1106" spans="1:53">
      <c r="B1106">
        <v>1217</v>
      </c>
      <c r="C1106" s="71">
        <v>102</v>
      </c>
      <c r="E1106" s="64">
        <v>2</v>
      </c>
      <c r="F1106" s="160" t="s">
        <v>3718</v>
      </c>
      <c r="G1106" s="89" t="s">
        <v>3719</v>
      </c>
      <c r="H1106" s="90" t="s">
        <v>16</v>
      </c>
      <c r="I1106" s="91" t="str">
        <f t="shared" si="177"/>
        <v>PEREMPUAN</v>
      </c>
      <c r="J1106" s="64" t="s">
        <v>1178</v>
      </c>
      <c r="K1106" s="92">
        <v>26104</v>
      </c>
      <c r="L1106" s="93">
        <f t="shared" ca="1" si="180"/>
        <v>48</v>
      </c>
      <c r="M1106" s="64"/>
      <c r="N1106" s="94" t="s">
        <v>220</v>
      </c>
      <c r="O1106" s="64" t="str">
        <f t="shared" si="178"/>
        <v>ISLAM</v>
      </c>
      <c r="P1106" s="64" t="s">
        <v>221</v>
      </c>
      <c r="Q1106" s="64" t="s">
        <v>245</v>
      </c>
      <c r="R1106" s="95">
        <v>3</v>
      </c>
      <c r="S1106" s="64" t="s">
        <v>256</v>
      </c>
      <c r="T1106" s="64" t="s">
        <v>246</v>
      </c>
      <c r="U1106" s="64" t="s">
        <v>3720</v>
      </c>
      <c r="V1106" s="64" t="s">
        <v>3721</v>
      </c>
      <c r="W1106" s="171" t="s">
        <v>3717</v>
      </c>
      <c r="X1106" s="64" t="s">
        <v>502</v>
      </c>
      <c r="Y1106" s="436" t="s">
        <v>3334</v>
      </c>
      <c r="Z1106" s="64" t="s">
        <v>22</v>
      </c>
      <c r="AA1106" s="64" t="s">
        <v>229</v>
      </c>
      <c r="AB1106" s="64" t="s">
        <v>230</v>
      </c>
      <c r="AC1106" s="64" t="s">
        <v>231</v>
      </c>
      <c r="AD1106" t="str">
        <f t="shared" si="175"/>
        <v>INDONESIA</v>
      </c>
      <c r="AE1106" s="122" t="s">
        <v>3335</v>
      </c>
      <c r="AF1106" s="373" t="s">
        <v>233</v>
      </c>
      <c r="AG1106" s="142" t="s">
        <v>166</v>
      </c>
      <c r="AH1106" s="142"/>
      <c r="AI1106" s="64">
        <f t="shared" si="179"/>
        <v>2</v>
      </c>
      <c r="AJ1106" s="64"/>
      <c r="AK1106" s="142"/>
      <c r="AN1106" s="124">
        <f>AL1106-AM1106</f>
        <v>0</v>
      </c>
      <c r="AY1106" s="70">
        <f>SUM(AV1106:AX1106)</f>
        <v>0</v>
      </c>
    </row>
    <row r="1107" spans="1:53" s="99" customFormat="1">
      <c r="A1107" s="121"/>
      <c r="B1107">
        <v>1218</v>
      </c>
      <c r="C1107" s="71">
        <v>103</v>
      </c>
      <c r="D1107"/>
      <c r="E1107" s="120">
        <v>3</v>
      </c>
      <c r="F1107" s="186" t="s">
        <v>3722</v>
      </c>
      <c r="G1107" s="144" t="s">
        <v>3723</v>
      </c>
      <c r="H1107" s="145" t="s">
        <v>16</v>
      </c>
      <c r="I1107" s="146" t="str">
        <f t="shared" si="177"/>
        <v>PEREMPUAN</v>
      </c>
      <c r="J1107" s="120" t="s">
        <v>22</v>
      </c>
      <c r="K1107" s="147">
        <v>37031</v>
      </c>
      <c r="L1107" s="93">
        <f t="shared" ca="1" si="180"/>
        <v>18</v>
      </c>
      <c r="M1107" s="120"/>
      <c r="N1107" s="133" t="s">
        <v>220</v>
      </c>
      <c r="O1107" s="120" t="str">
        <f t="shared" si="178"/>
        <v>ISLAM</v>
      </c>
      <c r="P1107" s="120" t="s">
        <v>254</v>
      </c>
      <c r="Q1107" s="120" t="s">
        <v>255</v>
      </c>
      <c r="R1107" s="148">
        <v>4</v>
      </c>
      <c r="S1107" s="120" t="s">
        <v>348</v>
      </c>
      <c r="T1107" s="120" t="s">
        <v>266</v>
      </c>
      <c r="U1107" s="120" t="s">
        <v>3719</v>
      </c>
      <c r="V1107" s="120" t="s">
        <v>502</v>
      </c>
      <c r="W1107" s="171" t="s">
        <v>3717</v>
      </c>
      <c r="X1107" s="120" t="s">
        <v>502</v>
      </c>
      <c r="Y1107" s="436" t="s">
        <v>3334</v>
      </c>
      <c r="Z1107" s="120" t="s">
        <v>22</v>
      </c>
      <c r="AA1107" s="120" t="s">
        <v>229</v>
      </c>
      <c r="AB1107" s="120" t="s">
        <v>230</v>
      </c>
      <c r="AC1107" s="120" t="s">
        <v>231</v>
      </c>
      <c r="AD1107" s="121" t="str">
        <f t="shared" si="175"/>
        <v>INDONESIA</v>
      </c>
      <c r="AE1107" s="122" t="s">
        <v>3335</v>
      </c>
      <c r="AF1107" s="373" t="s">
        <v>233</v>
      </c>
      <c r="AG1107" s="142" t="s">
        <v>166</v>
      </c>
      <c r="AH1107" s="142"/>
      <c r="AI1107" s="64">
        <f t="shared" si="179"/>
        <v>3</v>
      </c>
      <c r="AJ1107" s="64"/>
      <c r="AK1107" s="142"/>
      <c r="AL1107" s="124"/>
      <c r="AM1107" s="124"/>
      <c r="AN1107" s="124">
        <f>AL1107-AM1107</f>
        <v>0</v>
      </c>
      <c r="AO1107" s="125"/>
      <c r="AP1107" s="125"/>
      <c r="AQ1107" s="125"/>
      <c r="AR1107" s="125"/>
      <c r="AS1107" s="125"/>
      <c r="AT1107" s="125"/>
      <c r="AU1107" s="125"/>
      <c r="AV1107" s="125"/>
      <c r="AW1107" s="125"/>
      <c r="AX1107" s="125"/>
      <c r="AY1107" s="70">
        <f>SUM(AV1107:AX1107)</f>
        <v>0</v>
      </c>
      <c r="AZ1107" s="71"/>
    </row>
    <row r="1108" spans="1:53">
      <c r="C1108">
        <v>130</v>
      </c>
      <c r="D1108">
        <v>37</v>
      </c>
      <c r="E1108" s="179">
        <v>1</v>
      </c>
      <c r="F1108" s="168" t="s">
        <v>3724</v>
      </c>
      <c r="G1108" s="101" t="s">
        <v>3725</v>
      </c>
      <c r="H1108" s="102" t="s">
        <v>23</v>
      </c>
      <c r="I1108" s="103" t="str">
        <f t="shared" si="177"/>
        <v>LAKI LAKI</v>
      </c>
      <c r="J1108" s="179" t="s">
        <v>3726</v>
      </c>
      <c r="K1108" s="105">
        <v>23451</v>
      </c>
      <c r="L1108" s="106">
        <f t="shared" ca="1" si="180"/>
        <v>56</v>
      </c>
      <c r="M1108" s="104"/>
      <c r="N1108" s="284" t="s">
        <v>220</v>
      </c>
      <c r="O1108" s="179" t="str">
        <f t="shared" si="178"/>
        <v>ISLAM</v>
      </c>
      <c r="P1108" s="179" t="s">
        <v>221</v>
      </c>
      <c r="Q1108" s="179" t="s">
        <v>222</v>
      </c>
      <c r="R1108" s="108">
        <v>1</v>
      </c>
      <c r="S1108" s="179" t="s">
        <v>1291</v>
      </c>
      <c r="T1108" s="179" t="s">
        <v>360</v>
      </c>
      <c r="U1108" s="179" t="s">
        <v>3727</v>
      </c>
      <c r="V1108" s="179" t="s">
        <v>3728</v>
      </c>
      <c r="W1108" s="112" t="s">
        <v>3729</v>
      </c>
      <c r="X1108" s="179" t="s">
        <v>3725</v>
      </c>
      <c r="Y1108" s="413" t="s">
        <v>3334</v>
      </c>
      <c r="Z1108" s="104"/>
      <c r="AA1108" s="104"/>
      <c r="AB1108" s="104"/>
      <c r="AC1108" s="104"/>
      <c r="AD1108" s="192" t="str">
        <f>IF(H1108="L","INDONESIA",IF(H1108="P","INDONESIA",""))</f>
        <v>INDONESIA</v>
      </c>
      <c r="AE1108" s="110" t="s">
        <v>3335</v>
      </c>
      <c r="AF1108" s="371" t="s">
        <v>809</v>
      </c>
      <c r="AG1108" s="142" t="s">
        <v>166</v>
      </c>
      <c r="AH1108" s="142"/>
      <c r="AI1108" s="64"/>
      <c r="AJ1108" s="64"/>
      <c r="AK1108" s="142"/>
      <c r="AN1108" s="207"/>
    </row>
    <row r="1109" spans="1:53">
      <c r="C1109">
        <v>131</v>
      </c>
      <c r="E1109" s="111">
        <v>2</v>
      </c>
      <c r="F1109" s="193" t="s">
        <v>3730</v>
      </c>
      <c r="G1109" s="144" t="s">
        <v>3731</v>
      </c>
      <c r="H1109" s="145" t="s">
        <v>16</v>
      </c>
      <c r="I1109" s="146" t="str">
        <f t="shared" si="177"/>
        <v>PEREMPUAN</v>
      </c>
      <c r="J1109" s="111" t="s">
        <v>3726</v>
      </c>
      <c r="K1109" s="147">
        <v>26498</v>
      </c>
      <c r="L1109" s="139">
        <f t="shared" ca="1" si="180"/>
        <v>47</v>
      </c>
      <c r="M1109" s="120"/>
      <c r="N1109" s="181" t="s">
        <v>220</v>
      </c>
      <c r="O1109" s="111" t="str">
        <f t="shared" si="178"/>
        <v>ISLAM</v>
      </c>
      <c r="P1109" s="111" t="s">
        <v>221</v>
      </c>
      <c r="Q1109" s="111" t="s">
        <v>245</v>
      </c>
      <c r="R1109" s="148">
        <v>3</v>
      </c>
      <c r="S1109" s="111" t="s">
        <v>1291</v>
      </c>
      <c r="T1109" s="111" t="s">
        <v>360</v>
      </c>
      <c r="U1109" s="111" t="s">
        <v>1919</v>
      </c>
      <c r="V1109" s="111" t="s">
        <v>3732</v>
      </c>
      <c r="W1109" s="119" t="s">
        <v>3729</v>
      </c>
      <c r="X1109" s="111" t="s">
        <v>3725</v>
      </c>
      <c r="Y1109" s="436" t="s">
        <v>3334</v>
      </c>
      <c r="Z1109" s="120"/>
      <c r="AA1109" s="120"/>
      <c r="AB1109" s="120"/>
      <c r="AC1109" s="120"/>
      <c r="AD1109" s="71" t="str">
        <f>IF(H1109="L","INDONESIA",IF(H1109="P","INDONESIA",""))</f>
        <v>INDONESIA</v>
      </c>
      <c r="AE1109" s="122" t="s">
        <v>3335</v>
      </c>
      <c r="AF1109" s="373" t="s">
        <v>809</v>
      </c>
      <c r="AG1109" s="142" t="s">
        <v>166</v>
      </c>
      <c r="AH1109" s="142"/>
      <c r="AI1109" s="64"/>
      <c r="AJ1109" s="64"/>
      <c r="AK1109" s="142"/>
      <c r="AN1109" s="207"/>
    </row>
    <row r="1110" spans="1:53">
      <c r="C1110">
        <v>133</v>
      </c>
      <c r="E1110" s="111">
        <v>3</v>
      </c>
      <c r="F1110" s="193" t="s">
        <v>3733</v>
      </c>
      <c r="G1110" s="144" t="s">
        <v>3734</v>
      </c>
      <c r="H1110" s="145" t="s">
        <v>23</v>
      </c>
      <c r="I1110" s="146" t="str">
        <f t="shared" si="177"/>
        <v>LAKI LAKI</v>
      </c>
      <c r="J1110" s="111" t="s">
        <v>252</v>
      </c>
      <c r="K1110" s="147">
        <v>37064</v>
      </c>
      <c r="L1110" s="139">
        <f t="shared" ca="1" si="180"/>
        <v>18</v>
      </c>
      <c r="M1110" s="120"/>
      <c r="N1110" s="181" t="s">
        <v>220</v>
      </c>
      <c r="O1110" s="111" t="str">
        <f t="shared" si="178"/>
        <v>ISLAM</v>
      </c>
      <c r="P1110" s="111" t="s">
        <v>254</v>
      </c>
      <c r="Q1110" s="111" t="s">
        <v>255</v>
      </c>
      <c r="R1110" s="148">
        <v>4</v>
      </c>
      <c r="S1110" s="111" t="s">
        <v>886</v>
      </c>
      <c r="T1110" s="111" t="s">
        <v>266</v>
      </c>
      <c r="U1110" s="111" t="s">
        <v>3731</v>
      </c>
      <c r="V1110" s="111" t="s">
        <v>3725</v>
      </c>
      <c r="W1110" s="119" t="s">
        <v>3729</v>
      </c>
      <c r="X1110" s="111" t="s">
        <v>3725</v>
      </c>
      <c r="Y1110" s="436" t="s">
        <v>3334</v>
      </c>
      <c r="Z1110" s="120"/>
      <c r="AA1110" s="120"/>
      <c r="AB1110" s="120"/>
      <c r="AC1110" s="120"/>
      <c r="AD1110" s="71" t="str">
        <f>IF(H1110="L","INDONESIA",IF(H1110="P","INDONESIA",""))</f>
        <v>INDONESIA</v>
      </c>
      <c r="AE1110" s="122" t="s">
        <v>3335</v>
      </c>
      <c r="AF1110" s="373" t="s">
        <v>809</v>
      </c>
      <c r="AG1110" s="142" t="s">
        <v>166</v>
      </c>
      <c r="AH1110" s="142"/>
      <c r="AI1110" s="64"/>
      <c r="AJ1110" s="64"/>
      <c r="AK1110" s="142"/>
      <c r="AN1110" s="207"/>
    </row>
    <row r="1111" spans="1:53">
      <c r="C1111">
        <v>134</v>
      </c>
      <c r="E1111" s="111">
        <v>4</v>
      </c>
      <c r="F1111" s="193" t="s">
        <v>3735</v>
      </c>
      <c r="G1111" s="144" t="s">
        <v>3736</v>
      </c>
      <c r="H1111" s="145" t="s">
        <v>23</v>
      </c>
      <c r="I1111" s="146" t="str">
        <f t="shared" si="177"/>
        <v>LAKI LAKI</v>
      </c>
      <c r="J1111" s="111" t="s">
        <v>252</v>
      </c>
      <c r="K1111" s="147">
        <v>39066</v>
      </c>
      <c r="L1111" s="139">
        <f t="shared" ca="1" si="180"/>
        <v>13</v>
      </c>
      <c r="M1111" s="120"/>
      <c r="N1111" s="187" t="s">
        <v>220</v>
      </c>
      <c r="O1111" s="111" t="str">
        <f t="shared" si="178"/>
        <v>ISLAM</v>
      </c>
      <c r="P1111" s="111" t="s">
        <v>254</v>
      </c>
      <c r="Q1111" s="111" t="s">
        <v>255</v>
      </c>
      <c r="R1111" s="148">
        <v>4</v>
      </c>
      <c r="S1111" s="111" t="s">
        <v>369</v>
      </c>
      <c r="T1111" s="111" t="s">
        <v>266</v>
      </c>
      <c r="U1111" s="111" t="s">
        <v>3731</v>
      </c>
      <c r="V1111" s="111" t="s">
        <v>3725</v>
      </c>
      <c r="W1111" s="119" t="s">
        <v>3729</v>
      </c>
      <c r="X1111" s="111" t="s">
        <v>3725</v>
      </c>
      <c r="Y1111" s="436" t="s">
        <v>3334</v>
      </c>
      <c r="Z1111" s="111"/>
      <c r="AA1111" s="111"/>
      <c r="AB1111" s="111"/>
      <c r="AC1111" s="111"/>
      <c r="AD1111" s="71" t="str">
        <f>IF(H1111="L","INDONESIA",IF(H1111="P","INDONESIA",""))</f>
        <v>INDONESIA</v>
      </c>
      <c r="AE1111" s="122" t="s">
        <v>3335</v>
      </c>
      <c r="AF1111" s="373" t="s">
        <v>809</v>
      </c>
      <c r="AG1111" s="142" t="s">
        <v>166</v>
      </c>
      <c r="AI1111" s="64">
        <f>VLOOKUP(Q1111,SHDK,2,FALSE)</f>
        <v>3</v>
      </c>
      <c r="AJ1111" s="64"/>
      <c r="AN1111" s="124"/>
    </row>
    <row r="1112" spans="1:53">
      <c r="C1112">
        <v>132</v>
      </c>
      <c r="E1112" s="111"/>
      <c r="F1112" s="193" t="s">
        <v>3737</v>
      </c>
      <c r="G1112" s="144" t="s">
        <v>2578</v>
      </c>
      <c r="H1112" s="145" t="s">
        <v>23</v>
      </c>
      <c r="I1112" s="146" t="str">
        <f t="shared" si="177"/>
        <v>LAKI LAKI</v>
      </c>
      <c r="J1112" s="111" t="s">
        <v>1870</v>
      </c>
      <c r="K1112" s="147">
        <v>32670</v>
      </c>
      <c r="L1112" s="139">
        <f t="shared" ca="1" si="180"/>
        <v>30</v>
      </c>
      <c r="M1112" s="120"/>
      <c r="N1112" s="181" t="s">
        <v>220</v>
      </c>
      <c r="O1112" s="111" t="str">
        <f t="shared" si="178"/>
        <v>ISLAM</v>
      </c>
      <c r="P1112" s="111" t="s">
        <v>221</v>
      </c>
      <c r="Q1112" s="111" t="s">
        <v>255</v>
      </c>
      <c r="R1112" s="148">
        <v>4</v>
      </c>
      <c r="S1112" s="111" t="s">
        <v>2491</v>
      </c>
      <c r="T1112" s="111" t="s">
        <v>283</v>
      </c>
      <c r="U1112" s="111" t="s">
        <v>3731</v>
      </c>
      <c r="V1112" s="111" t="s">
        <v>3725</v>
      </c>
      <c r="W1112" s="119" t="s">
        <v>3729</v>
      </c>
      <c r="X1112" s="111" t="s">
        <v>3725</v>
      </c>
      <c r="Y1112" s="436" t="s">
        <v>3334</v>
      </c>
      <c r="Z1112" s="120"/>
      <c r="AA1112" s="120"/>
      <c r="AB1112" s="120"/>
      <c r="AC1112" s="120"/>
      <c r="AD1112" s="71" t="str">
        <f>IF(H1112="L","INDONESIA",IF(H1112="P","INDONESIA",""))</f>
        <v>INDONESIA</v>
      </c>
      <c r="AE1112" s="122" t="s">
        <v>3335</v>
      </c>
      <c r="AF1112" s="373" t="s">
        <v>809</v>
      </c>
      <c r="AG1112" s="142" t="s">
        <v>166</v>
      </c>
      <c r="AH1112" s="142"/>
      <c r="AI1112" s="64"/>
      <c r="AJ1112" s="64"/>
      <c r="AK1112" s="142"/>
      <c r="AN1112" s="207"/>
    </row>
    <row r="1114" spans="1:53" s="226" customFormat="1">
      <c r="A1114"/>
      <c r="B1114"/>
      <c r="C1114"/>
      <c r="D1114" s="71"/>
      <c r="E1114" s="71"/>
      <c r="F1114" s="484" t="s">
        <v>3738</v>
      </c>
      <c r="G1114" s="202">
        <f>COUNTIF('[1]MASTER DATA PDDK'!R990:R1110,"1")</f>
        <v>34</v>
      </c>
      <c r="H1114" s="202">
        <f>COUNTIF('[1]MASTER DATA PDDK'!H990:H1110,"L")</f>
        <v>64</v>
      </c>
      <c r="I1114" s="388"/>
      <c r="J1114" s="202">
        <f>COUNTIF('[1]MASTER DATA PDDK'!H990:H1110,"P")</f>
        <v>55</v>
      </c>
      <c r="K1114" s="71"/>
      <c r="L1114" s="204" t="s">
        <v>822</v>
      </c>
      <c r="M1114" s="205">
        <f ca="1">COUNTIF(L992:L1111,"&gt;17")</f>
        <v>91</v>
      </c>
      <c r="N1114" s="363"/>
      <c r="O1114" s="120" t="str">
        <f>IF(N1114="1","ISLAM",IF(N1114="2","KRISTEN",""))</f>
        <v/>
      </c>
      <c r="P1114" s="64"/>
      <c r="Q1114" s="485">
        <f>COUNTIF('[1]MASTER DATA PDDK'!Q990:Q1099,"KEPALA KELUARGA")</f>
        <v>34</v>
      </c>
      <c r="R1114" s="95"/>
      <c r="S1114" s="64"/>
      <c r="T1114" s="64"/>
      <c r="U1114" s="64"/>
      <c r="V1114" s="64"/>
      <c r="W1114" s="206"/>
      <c r="X1114" s="206"/>
      <c r="Y1114" s="206"/>
      <c r="Z1114" s="206"/>
      <c r="AA1114" s="206"/>
      <c r="AB1114" s="179" t="s">
        <v>230</v>
      </c>
      <c r="AC1114" s="179" t="s">
        <v>231</v>
      </c>
      <c r="AD1114" s="71"/>
      <c r="AE1114" s="71"/>
      <c r="AF1114" s="71"/>
      <c r="AG1114" s="71"/>
      <c r="AH1114" s="71"/>
      <c r="AI1114" s="64" t="e">
        <f t="shared" si="176"/>
        <v>#N/A</v>
      </c>
      <c r="AJ1114" s="64"/>
      <c r="AL1114" s="230"/>
      <c r="AM1114" s="230"/>
      <c r="AN1114" s="230">
        <f>AL1114-AM1114</f>
        <v>0</v>
      </c>
      <c r="AO1114" s="232"/>
      <c r="AP1114" s="232"/>
      <c r="AQ1114" s="232"/>
      <c r="AR1114" s="232"/>
      <c r="AS1114" s="232"/>
      <c r="AT1114" s="232"/>
      <c r="AU1114" s="232"/>
      <c r="AV1114" s="232"/>
      <c r="AW1114" s="232"/>
      <c r="AX1114" s="232"/>
      <c r="AY1114" s="233">
        <f>SUM(AV1114:AX1114)</f>
        <v>0</v>
      </c>
      <c r="AZ1114" s="234"/>
    </row>
    <row r="1115" spans="1:53">
      <c r="F1115" s="486"/>
      <c r="G1115" s="201"/>
      <c r="H1115" s="209"/>
      <c r="I1115" s="388"/>
      <c r="J1115" s="210">
        <f>H1114+J1114</f>
        <v>119</v>
      </c>
      <c r="K1115" s="92"/>
      <c r="L1115" s="139"/>
      <c r="M1115" s="64"/>
      <c r="N1115" s="363"/>
      <c r="O1115" s="120" t="str">
        <f>IF(N1115="1","ISLAM",IF(N1115="2","KRISTEN",""))</f>
        <v/>
      </c>
      <c r="P1115" s="64"/>
      <c r="Q1115" s="64"/>
      <c r="R1115" s="95"/>
      <c r="S1115" s="64"/>
      <c r="T1115" s="64"/>
      <c r="U1115" s="64"/>
      <c r="V1115" s="64"/>
      <c r="W1115" s="111"/>
      <c r="X1115" s="206"/>
      <c r="Y1115" s="206"/>
      <c r="Z1115" s="64"/>
      <c r="AA1115" s="64"/>
      <c r="AB1115" s="64" t="s">
        <v>230</v>
      </c>
      <c r="AC1115" s="64" t="s">
        <v>231</v>
      </c>
      <c r="AI1115" s="64" t="e">
        <f t="shared" si="176"/>
        <v>#N/A</v>
      </c>
      <c r="AJ1115" s="64"/>
      <c r="AL1115" s="207"/>
      <c r="AM1115" s="207"/>
      <c r="AN1115" s="124">
        <f>AL1115-AM1115</f>
        <v>0</v>
      </c>
      <c r="AO1115" s="239"/>
      <c r="AP1115" s="239"/>
      <c r="AQ1115" s="239"/>
      <c r="AR1115" s="239"/>
      <c r="AS1115" s="239"/>
      <c r="AT1115" s="239"/>
      <c r="AU1115" s="239"/>
      <c r="AV1115" s="239"/>
      <c r="AW1115" s="239"/>
      <c r="AX1115" s="239"/>
      <c r="AY1115" s="239">
        <f>SUM(AV1115:AX1115)</f>
        <v>0</v>
      </c>
      <c r="BA1115" s="121"/>
    </row>
    <row r="1116" spans="1:53">
      <c r="A1116" s="71"/>
      <c r="B1116" s="71"/>
      <c r="C1116" s="71"/>
      <c r="F1116" s="486"/>
      <c r="G1116" s="206"/>
      <c r="H1116" s="90"/>
      <c r="I1116" s="146"/>
      <c r="J1116" s="206"/>
      <c r="K1116" s="92"/>
      <c r="L1116" s="139"/>
      <c r="M1116" s="64"/>
      <c r="N1116" s="363"/>
      <c r="O1116" s="120"/>
      <c r="P1116" s="64"/>
      <c r="Q1116" s="64"/>
      <c r="R1116" s="95"/>
      <c r="S1116" s="64"/>
      <c r="T1116" s="64"/>
      <c r="U1116" s="64"/>
      <c r="V1116" s="64"/>
      <c r="W1116" s="111"/>
      <c r="X1116" s="206"/>
      <c r="Y1116" s="206"/>
      <c r="Z1116" s="64"/>
      <c r="AA1116" s="64"/>
      <c r="AB1116" s="120" t="s">
        <v>230</v>
      </c>
      <c r="AC1116" s="120" t="s">
        <v>231</v>
      </c>
      <c r="AI1116" s="64" t="e">
        <f t="shared" si="176"/>
        <v>#N/A</v>
      </c>
      <c r="AJ1116" s="64"/>
      <c r="AN1116" s="124">
        <f>AL1116-AM1116</f>
        <v>0</v>
      </c>
      <c r="AY1116" s="70">
        <f>SUM(AV1116:AX1116)</f>
        <v>0</v>
      </c>
    </row>
    <row r="1117" spans="1:53">
      <c r="A1117" s="121"/>
      <c r="B1117">
        <v>1113</v>
      </c>
      <c r="C1117" s="71">
        <v>4</v>
      </c>
      <c r="D1117">
        <v>2</v>
      </c>
      <c r="E1117">
        <v>1</v>
      </c>
      <c r="F1117" s="100" t="s">
        <v>3739</v>
      </c>
      <c r="G1117" s="101" t="s">
        <v>3740</v>
      </c>
      <c r="H1117" s="102" t="s">
        <v>23</v>
      </c>
      <c r="I1117" s="103" t="str">
        <f t="shared" ref="I1117:I1148" si="181">IF(H1117="L","LAKI LAKI",IF(H1117="P","PEREMPUAN",""))</f>
        <v>LAKI LAKI</v>
      </c>
      <c r="J1117" s="104" t="s">
        <v>3741</v>
      </c>
      <c r="K1117" s="105">
        <v>26412</v>
      </c>
      <c r="L1117" s="106">
        <f t="shared" ref="L1117:L1148" ca="1" si="182">DATEDIF(K1117,TODAY(),"Y")</f>
        <v>47</v>
      </c>
      <c r="M1117" s="104" t="s">
        <v>253</v>
      </c>
      <c r="N1117" s="107" t="s">
        <v>220</v>
      </c>
      <c r="O1117" s="104" t="str">
        <f t="shared" ref="O1117:O1148" si="183">IF(N1117="1","ISLAM",IF(N1117="2","KRISTEN",""))</f>
        <v>ISLAM</v>
      </c>
      <c r="P1117" s="104" t="s">
        <v>221</v>
      </c>
      <c r="Q1117" s="104" t="s">
        <v>222</v>
      </c>
      <c r="R1117" s="108">
        <v>1</v>
      </c>
      <c r="S1117" s="104" t="s">
        <v>289</v>
      </c>
      <c r="T1117" s="104" t="s">
        <v>283</v>
      </c>
      <c r="U1117" s="104" t="s">
        <v>3742</v>
      </c>
      <c r="V1117" s="104" t="s">
        <v>2240</v>
      </c>
      <c r="W1117" s="109" t="s">
        <v>3743</v>
      </c>
      <c r="X1117" s="104" t="s">
        <v>3740</v>
      </c>
      <c r="Y1117" s="235" t="s">
        <v>3744</v>
      </c>
      <c r="Z1117" s="104" t="s">
        <v>22</v>
      </c>
      <c r="AA1117" s="104" t="s">
        <v>229</v>
      </c>
      <c r="AB1117" s="120" t="s">
        <v>230</v>
      </c>
      <c r="AC1117" s="120" t="s">
        <v>231</v>
      </c>
      <c r="AD1117" s="99" t="str">
        <f t="shared" ref="AD1117:AD1148" si="184">IF(H1117="L","INDONESIA",IF(H1117="P","INDONESIA",""))</f>
        <v>INDONESIA</v>
      </c>
      <c r="AE1117" s="133" t="s">
        <v>3745</v>
      </c>
      <c r="AF1117" s="122" t="s">
        <v>809</v>
      </c>
      <c r="AG1117" s="142" t="s">
        <v>524</v>
      </c>
      <c r="AH1117" s="142"/>
      <c r="AI1117" s="64" t="e">
        <f t="shared" si="176"/>
        <v>#N/A</v>
      </c>
      <c r="AJ1117" s="64"/>
      <c r="AK1117" s="142"/>
      <c r="AN1117" s="124">
        <f t="shared" ref="AN1117:AN1151" si="185">AL1117-AM1117</f>
        <v>0</v>
      </c>
      <c r="AY1117" s="70">
        <f t="shared" ref="AY1117:AY1151" si="186">SUM(AV1117:AX1117)</f>
        <v>0</v>
      </c>
    </row>
    <row r="1118" spans="1:53">
      <c r="B1118">
        <v>1114</v>
      </c>
      <c r="C1118" s="71">
        <v>5</v>
      </c>
      <c r="E1118">
        <v>2</v>
      </c>
      <c r="F1118" s="88" t="s">
        <v>3746</v>
      </c>
      <c r="G1118" s="89" t="s">
        <v>3691</v>
      </c>
      <c r="H1118" s="90" t="s">
        <v>16</v>
      </c>
      <c r="I1118" s="91" t="str">
        <f t="shared" si="181"/>
        <v>PEREMPUAN</v>
      </c>
      <c r="J1118" s="64" t="s">
        <v>3741</v>
      </c>
      <c r="K1118" s="92">
        <v>28924</v>
      </c>
      <c r="L1118" s="93">
        <f t="shared" ca="1" si="182"/>
        <v>41</v>
      </c>
      <c r="M1118" s="64" t="s">
        <v>253</v>
      </c>
      <c r="N1118" s="94" t="s">
        <v>220</v>
      </c>
      <c r="O1118" s="120" t="str">
        <f t="shared" si="183"/>
        <v>ISLAM</v>
      </c>
      <c r="P1118" s="64" t="s">
        <v>221</v>
      </c>
      <c r="Q1118" s="64" t="s">
        <v>245</v>
      </c>
      <c r="R1118" s="95">
        <v>3</v>
      </c>
      <c r="S1118" s="64" t="s">
        <v>223</v>
      </c>
      <c r="T1118" s="64" t="s">
        <v>246</v>
      </c>
      <c r="U1118" s="64" t="s">
        <v>3747</v>
      </c>
      <c r="V1118" s="64" t="s">
        <v>3748</v>
      </c>
      <c r="W1118" s="96" t="s">
        <v>3743</v>
      </c>
      <c r="X1118" s="64" t="s">
        <v>3740</v>
      </c>
      <c r="Y1118" s="229" t="s">
        <v>3744</v>
      </c>
      <c r="Z1118" s="64" t="s">
        <v>22</v>
      </c>
      <c r="AA1118" s="64" t="s">
        <v>229</v>
      </c>
      <c r="AB1118" s="104" t="s">
        <v>230</v>
      </c>
      <c r="AC1118" s="104" t="s">
        <v>231</v>
      </c>
      <c r="AD1118" t="str">
        <f t="shared" si="184"/>
        <v>INDONESIA</v>
      </c>
      <c r="AE1118" s="133" t="s">
        <v>3745</v>
      </c>
      <c r="AF1118" s="122" t="s">
        <v>809</v>
      </c>
      <c r="AG1118" s="142" t="s">
        <v>524</v>
      </c>
      <c r="AH1118" s="142"/>
      <c r="AI1118" s="64">
        <f t="shared" si="176"/>
        <v>2</v>
      </c>
      <c r="AJ1118" s="64"/>
      <c r="AK1118" s="142"/>
      <c r="AN1118" s="124">
        <f t="shared" si="185"/>
        <v>0</v>
      </c>
      <c r="AY1118" s="70">
        <f t="shared" si="186"/>
        <v>0</v>
      </c>
    </row>
    <row r="1119" spans="1:53">
      <c r="B1119">
        <v>1115</v>
      </c>
      <c r="C1119" s="71">
        <v>6</v>
      </c>
      <c r="E1119">
        <v>3</v>
      </c>
      <c r="F1119" s="157" t="s">
        <v>3749</v>
      </c>
      <c r="G1119" s="89" t="s">
        <v>3750</v>
      </c>
      <c r="H1119" s="90" t="s">
        <v>23</v>
      </c>
      <c r="I1119" s="91" t="str">
        <f t="shared" si="181"/>
        <v>LAKI LAKI</v>
      </c>
      <c r="J1119" s="64" t="s">
        <v>22</v>
      </c>
      <c r="K1119" s="92">
        <v>39037</v>
      </c>
      <c r="L1119" s="93">
        <f t="shared" ca="1" si="182"/>
        <v>13</v>
      </c>
      <c r="M1119" s="64" t="s">
        <v>253</v>
      </c>
      <c r="N1119" s="133" t="s">
        <v>220</v>
      </c>
      <c r="O1119" s="120" t="str">
        <f t="shared" si="183"/>
        <v>ISLAM</v>
      </c>
      <c r="P1119" s="64" t="s">
        <v>254</v>
      </c>
      <c r="Q1119" s="64" t="s">
        <v>255</v>
      </c>
      <c r="R1119" s="95">
        <v>4</v>
      </c>
      <c r="S1119" s="64" t="s">
        <v>369</v>
      </c>
      <c r="T1119" s="64" t="s">
        <v>266</v>
      </c>
      <c r="U1119" s="64" t="s">
        <v>3691</v>
      </c>
      <c r="V1119" s="64" t="s">
        <v>3740</v>
      </c>
      <c r="W1119" s="96" t="s">
        <v>3743</v>
      </c>
      <c r="X1119" s="64" t="s">
        <v>3740</v>
      </c>
      <c r="Y1119" s="238" t="s">
        <v>3744</v>
      </c>
      <c r="Z1119" s="120" t="s">
        <v>22</v>
      </c>
      <c r="AA1119" s="120" t="s">
        <v>229</v>
      </c>
      <c r="AB1119" s="64" t="s">
        <v>230</v>
      </c>
      <c r="AC1119" s="64" t="s">
        <v>231</v>
      </c>
      <c r="AD1119" s="121" t="str">
        <f t="shared" si="184"/>
        <v>INDONESIA</v>
      </c>
      <c r="AE1119" s="133" t="s">
        <v>3745</v>
      </c>
      <c r="AF1119" s="122" t="s">
        <v>809</v>
      </c>
      <c r="AG1119" s="142" t="s">
        <v>524</v>
      </c>
      <c r="AH1119" s="142"/>
      <c r="AI1119" s="64">
        <f t="shared" si="176"/>
        <v>3</v>
      </c>
      <c r="AJ1119" s="64"/>
      <c r="AK1119" s="142"/>
      <c r="AN1119" s="124">
        <f t="shared" si="185"/>
        <v>0</v>
      </c>
      <c r="AY1119" s="70">
        <f t="shared" si="186"/>
        <v>0</v>
      </c>
    </row>
    <row r="1120" spans="1:53">
      <c r="B1120">
        <v>1116</v>
      </c>
      <c r="C1120" s="71">
        <v>7</v>
      </c>
      <c r="D1120">
        <v>3</v>
      </c>
      <c r="E1120" s="99">
        <v>1</v>
      </c>
      <c r="F1120" s="100" t="s">
        <v>3751</v>
      </c>
      <c r="G1120" s="101" t="s">
        <v>3752</v>
      </c>
      <c r="H1120" s="102" t="s">
        <v>23</v>
      </c>
      <c r="I1120" s="103" t="str">
        <f t="shared" si="181"/>
        <v>LAKI LAKI</v>
      </c>
      <c r="J1120" s="104" t="s">
        <v>524</v>
      </c>
      <c r="K1120" s="105">
        <v>25306</v>
      </c>
      <c r="L1120" s="106">
        <f t="shared" ca="1" si="182"/>
        <v>50</v>
      </c>
      <c r="M1120" s="104" t="s">
        <v>253</v>
      </c>
      <c r="N1120" s="107" t="s">
        <v>220</v>
      </c>
      <c r="O1120" s="104" t="str">
        <f t="shared" si="183"/>
        <v>ISLAM</v>
      </c>
      <c r="P1120" s="104" t="s">
        <v>221</v>
      </c>
      <c r="Q1120" s="104" t="s">
        <v>222</v>
      </c>
      <c r="R1120" s="108">
        <v>1</v>
      </c>
      <c r="S1120" s="104" t="s">
        <v>223</v>
      </c>
      <c r="T1120" s="104" t="s">
        <v>283</v>
      </c>
      <c r="U1120" s="104" t="s">
        <v>3753</v>
      </c>
      <c r="V1120" s="104" t="s">
        <v>3754</v>
      </c>
      <c r="W1120" s="109" t="s">
        <v>3755</v>
      </c>
      <c r="X1120" s="104" t="s">
        <v>3752</v>
      </c>
      <c r="Y1120" s="235" t="s">
        <v>3744</v>
      </c>
      <c r="Z1120" s="104" t="s">
        <v>22</v>
      </c>
      <c r="AA1120" s="104" t="s">
        <v>229</v>
      </c>
      <c r="AB1120" s="104" t="s">
        <v>230</v>
      </c>
      <c r="AC1120" s="104" t="s">
        <v>231</v>
      </c>
      <c r="AD1120" s="99" t="str">
        <f t="shared" si="184"/>
        <v>INDONESIA</v>
      </c>
      <c r="AE1120" s="133" t="s">
        <v>3745</v>
      </c>
      <c r="AF1120" s="110" t="s">
        <v>809</v>
      </c>
      <c r="AG1120" s="142" t="s">
        <v>166</v>
      </c>
      <c r="AH1120" s="142"/>
      <c r="AI1120" s="64" t="e">
        <f t="shared" si="176"/>
        <v>#N/A</v>
      </c>
      <c r="AJ1120" s="64"/>
      <c r="AK1120" s="142"/>
      <c r="AN1120" s="124">
        <f t="shared" si="185"/>
        <v>0</v>
      </c>
      <c r="AY1120" s="70">
        <f t="shared" si="186"/>
        <v>0</v>
      </c>
    </row>
    <row r="1121" spans="1:53" s="99" customFormat="1">
      <c r="A1121"/>
      <c r="B1121">
        <v>1117</v>
      </c>
      <c r="C1121" s="71">
        <v>8</v>
      </c>
      <c r="D1121"/>
      <c r="E1121">
        <v>2</v>
      </c>
      <c r="F1121" s="88" t="s">
        <v>3756</v>
      </c>
      <c r="G1121" s="89" t="s">
        <v>3757</v>
      </c>
      <c r="H1121" s="90" t="s">
        <v>16</v>
      </c>
      <c r="I1121" s="91" t="str">
        <f t="shared" si="181"/>
        <v>PEREMPUAN</v>
      </c>
      <c r="J1121" s="64" t="s">
        <v>337</v>
      </c>
      <c r="K1121" s="92">
        <v>29786</v>
      </c>
      <c r="L1121" s="93">
        <f t="shared" ca="1" si="182"/>
        <v>38</v>
      </c>
      <c r="M1121" s="64" t="s">
        <v>253</v>
      </c>
      <c r="N1121" s="133" t="s">
        <v>220</v>
      </c>
      <c r="O1121" s="120" t="str">
        <f t="shared" si="183"/>
        <v>ISLAM</v>
      </c>
      <c r="P1121" s="64" t="s">
        <v>221</v>
      </c>
      <c r="Q1121" s="64" t="s">
        <v>245</v>
      </c>
      <c r="R1121" s="95">
        <v>3</v>
      </c>
      <c r="S1121" s="64" t="s">
        <v>289</v>
      </c>
      <c r="T1121" s="64" t="s">
        <v>246</v>
      </c>
      <c r="U1121" s="64" t="s">
        <v>3758</v>
      </c>
      <c r="V1121" s="64" t="s">
        <v>3759</v>
      </c>
      <c r="W1121" s="96" t="s">
        <v>3755</v>
      </c>
      <c r="X1121" s="64" t="s">
        <v>3752</v>
      </c>
      <c r="Y1121" s="238" t="s">
        <v>3744</v>
      </c>
      <c r="Z1121" s="120" t="s">
        <v>22</v>
      </c>
      <c r="AA1121" s="120" t="s">
        <v>229</v>
      </c>
      <c r="AB1121" s="64" t="s">
        <v>230</v>
      </c>
      <c r="AC1121" s="64" t="s">
        <v>231</v>
      </c>
      <c r="AD1121" s="121" t="str">
        <f t="shared" si="184"/>
        <v>INDONESIA</v>
      </c>
      <c r="AE1121" s="133" t="s">
        <v>3745</v>
      </c>
      <c r="AF1121" s="122" t="s">
        <v>809</v>
      </c>
      <c r="AG1121" s="142" t="s">
        <v>166</v>
      </c>
      <c r="AH1121" s="142"/>
      <c r="AI1121" s="64">
        <f t="shared" si="176"/>
        <v>2</v>
      </c>
      <c r="AJ1121" s="64"/>
      <c r="AK1121" s="142"/>
      <c r="AL1121" s="124"/>
      <c r="AM1121" s="124"/>
      <c r="AN1121" s="124">
        <f t="shared" si="185"/>
        <v>0</v>
      </c>
      <c r="AO1121" s="125"/>
      <c r="AP1121" s="125"/>
      <c r="AQ1121" s="125"/>
      <c r="AR1121" s="125"/>
      <c r="AS1121" s="125"/>
      <c r="AT1121" s="125"/>
      <c r="AU1121" s="125"/>
      <c r="AV1121" s="125"/>
      <c r="AW1121" s="125"/>
      <c r="AX1121" s="125"/>
      <c r="AY1121" s="70">
        <f t="shared" si="186"/>
        <v>0</v>
      </c>
      <c r="AZ1121" s="71"/>
    </row>
    <row r="1122" spans="1:53">
      <c r="B1122">
        <v>1118</v>
      </c>
      <c r="C1122" s="71">
        <v>9</v>
      </c>
      <c r="E1122">
        <v>3</v>
      </c>
      <c r="F1122" s="88" t="s">
        <v>3760</v>
      </c>
      <c r="G1122" s="89" t="s">
        <v>3761</v>
      </c>
      <c r="H1122" s="90" t="s">
        <v>23</v>
      </c>
      <c r="I1122" s="91" t="str">
        <f t="shared" si="181"/>
        <v>LAKI LAKI</v>
      </c>
      <c r="J1122" s="64" t="s">
        <v>230</v>
      </c>
      <c r="K1122" s="92">
        <v>37519</v>
      </c>
      <c r="L1122" s="93">
        <f t="shared" ca="1" si="182"/>
        <v>17</v>
      </c>
      <c r="M1122" s="64" t="s">
        <v>253</v>
      </c>
      <c r="N1122" s="133" t="s">
        <v>220</v>
      </c>
      <c r="O1122" s="120" t="str">
        <f t="shared" si="183"/>
        <v>ISLAM</v>
      </c>
      <c r="P1122" s="64" t="s">
        <v>254</v>
      </c>
      <c r="Q1122" s="64" t="s">
        <v>255</v>
      </c>
      <c r="R1122" s="95">
        <v>4</v>
      </c>
      <c r="S1122" s="64" t="s">
        <v>348</v>
      </c>
      <c r="T1122" s="64" t="s">
        <v>266</v>
      </c>
      <c r="U1122" s="64" t="s">
        <v>3757</v>
      </c>
      <c r="V1122" s="64" t="s">
        <v>3752</v>
      </c>
      <c r="W1122" s="96" t="s">
        <v>3755</v>
      </c>
      <c r="X1122" s="64" t="s">
        <v>3752</v>
      </c>
      <c r="Y1122" s="238" t="s">
        <v>3744</v>
      </c>
      <c r="Z1122" s="120" t="s">
        <v>22</v>
      </c>
      <c r="AA1122" s="120" t="s">
        <v>229</v>
      </c>
      <c r="AB1122" s="120" t="s">
        <v>230</v>
      </c>
      <c r="AC1122" s="120" t="s">
        <v>231</v>
      </c>
      <c r="AD1122" s="121" t="str">
        <f t="shared" si="184"/>
        <v>INDONESIA</v>
      </c>
      <c r="AE1122" s="133" t="s">
        <v>3745</v>
      </c>
      <c r="AF1122" s="122" t="s">
        <v>809</v>
      </c>
      <c r="AG1122" s="142" t="s">
        <v>166</v>
      </c>
      <c r="AH1122" s="142"/>
      <c r="AI1122" s="64">
        <f t="shared" si="176"/>
        <v>3</v>
      </c>
      <c r="AJ1122" s="64"/>
      <c r="AK1122" s="142"/>
      <c r="AL1122" s="207"/>
      <c r="AM1122" s="207"/>
      <c r="AN1122" s="124">
        <f t="shared" si="185"/>
        <v>0</v>
      </c>
      <c r="AO1122" s="239"/>
      <c r="AP1122" s="239"/>
      <c r="AQ1122" s="239"/>
      <c r="AR1122" s="239"/>
      <c r="AS1122" s="239"/>
      <c r="AT1122" s="239"/>
      <c r="AU1122" s="239"/>
      <c r="AV1122" s="239"/>
      <c r="AW1122" s="239"/>
      <c r="AX1122" s="239"/>
      <c r="AY1122" s="239">
        <f t="shared" si="186"/>
        <v>0</v>
      </c>
      <c r="BA1122" s="121"/>
    </row>
    <row r="1123" spans="1:53">
      <c r="A1123" s="121"/>
      <c r="B1123">
        <v>1119</v>
      </c>
      <c r="C1123" s="71">
        <v>10</v>
      </c>
      <c r="E1123" s="126">
        <v>4</v>
      </c>
      <c r="F1123" s="160" t="s">
        <v>3762</v>
      </c>
      <c r="G1123" s="89" t="s">
        <v>3763</v>
      </c>
      <c r="H1123" s="90" t="s">
        <v>23</v>
      </c>
      <c r="I1123" s="91" t="str">
        <f t="shared" si="181"/>
        <v>LAKI LAKI</v>
      </c>
      <c r="J1123" s="64" t="s">
        <v>230</v>
      </c>
      <c r="K1123" s="92">
        <v>40166</v>
      </c>
      <c r="L1123" s="93">
        <f t="shared" ca="1" si="182"/>
        <v>10</v>
      </c>
      <c r="M1123" s="64"/>
      <c r="N1123" s="133" t="s">
        <v>220</v>
      </c>
      <c r="O1123" s="120" t="str">
        <f t="shared" si="183"/>
        <v>ISLAM</v>
      </c>
      <c r="P1123" s="64" t="s">
        <v>254</v>
      </c>
      <c r="Q1123" s="64" t="s">
        <v>255</v>
      </c>
      <c r="R1123" s="95">
        <v>4</v>
      </c>
      <c r="S1123" s="64" t="s">
        <v>265</v>
      </c>
      <c r="T1123" s="64" t="s">
        <v>270</v>
      </c>
      <c r="U1123" s="64" t="s">
        <v>3757</v>
      </c>
      <c r="V1123" s="64" t="s">
        <v>3752</v>
      </c>
      <c r="W1123" s="96" t="s">
        <v>3755</v>
      </c>
      <c r="X1123" s="64" t="s">
        <v>3752</v>
      </c>
      <c r="Y1123" s="238" t="s">
        <v>3744</v>
      </c>
      <c r="Z1123" s="120" t="s">
        <v>22</v>
      </c>
      <c r="AA1123" s="120" t="s">
        <v>229</v>
      </c>
      <c r="AB1123" s="120"/>
      <c r="AC1123" s="120"/>
      <c r="AD1123" s="121" t="str">
        <f t="shared" si="184"/>
        <v>INDONESIA</v>
      </c>
      <c r="AE1123" s="133" t="s">
        <v>3745</v>
      </c>
      <c r="AF1123" s="122" t="s">
        <v>809</v>
      </c>
      <c r="AG1123" s="142" t="s">
        <v>166</v>
      </c>
      <c r="AH1123" s="142"/>
      <c r="AI1123" s="64">
        <f t="shared" si="176"/>
        <v>3</v>
      </c>
      <c r="AJ1123" s="64"/>
      <c r="AK1123" s="142"/>
      <c r="AN1123" s="124">
        <f t="shared" si="185"/>
        <v>0</v>
      </c>
      <c r="AY1123" s="70">
        <f t="shared" si="186"/>
        <v>0</v>
      </c>
    </row>
    <row r="1124" spans="1:53" s="99" customFormat="1">
      <c r="A1124"/>
      <c r="B1124">
        <v>1120</v>
      </c>
      <c r="C1124" s="71">
        <v>11</v>
      </c>
      <c r="D1124">
        <v>4</v>
      </c>
      <c r="E1124" s="121">
        <v>1</v>
      </c>
      <c r="F1124" s="100" t="s">
        <v>3764</v>
      </c>
      <c r="G1124" s="101" t="s">
        <v>1142</v>
      </c>
      <c r="H1124" s="102" t="s">
        <v>16</v>
      </c>
      <c r="I1124" s="103" t="str">
        <f t="shared" si="181"/>
        <v>PEREMPUAN</v>
      </c>
      <c r="J1124" s="104" t="s">
        <v>727</v>
      </c>
      <c r="K1124" s="105">
        <v>27168</v>
      </c>
      <c r="L1124" s="106">
        <f t="shared" ca="1" si="182"/>
        <v>45</v>
      </c>
      <c r="M1124" s="104" t="s">
        <v>253</v>
      </c>
      <c r="N1124" s="107" t="s">
        <v>220</v>
      </c>
      <c r="O1124" s="104" t="str">
        <f t="shared" si="183"/>
        <v>ISLAM</v>
      </c>
      <c r="P1124" s="104" t="s">
        <v>221</v>
      </c>
      <c r="Q1124" s="104" t="s">
        <v>222</v>
      </c>
      <c r="R1124" s="108">
        <v>1</v>
      </c>
      <c r="S1124" s="104" t="s">
        <v>256</v>
      </c>
      <c r="T1124" s="104" t="s">
        <v>246</v>
      </c>
      <c r="U1124" s="104" t="s">
        <v>3765</v>
      </c>
      <c r="V1124" s="104" t="s">
        <v>3766</v>
      </c>
      <c r="W1124" s="109" t="s">
        <v>3767</v>
      </c>
      <c r="X1124" s="104" t="s">
        <v>1143</v>
      </c>
      <c r="Y1124" s="235" t="s">
        <v>3744</v>
      </c>
      <c r="Z1124" s="104" t="s">
        <v>22</v>
      </c>
      <c r="AA1124" s="104" t="s">
        <v>229</v>
      </c>
      <c r="AB1124" s="104" t="s">
        <v>230</v>
      </c>
      <c r="AC1124" s="104" t="s">
        <v>231</v>
      </c>
      <c r="AD1124" s="99" t="str">
        <f t="shared" si="184"/>
        <v>INDONESIA</v>
      </c>
      <c r="AE1124" s="133" t="s">
        <v>3745</v>
      </c>
      <c r="AF1124" s="110" t="s">
        <v>809</v>
      </c>
      <c r="AG1124" s="142" t="s">
        <v>166</v>
      </c>
      <c r="AH1124" s="142"/>
      <c r="AI1124" s="64" t="e">
        <f t="shared" si="176"/>
        <v>#N/A</v>
      </c>
      <c r="AJ1124" s="64"/>
      <c r="AK1124" s="142"/>
      <c r="AL1124" s="124"/>
      <c r="AM1124" s="124"/>
      <c r="AN1124" s="124">
        <f t="shared" si="185"/>
        <v>0</v>
      </c>
      <c r="AO1124" s="125"/>
      <c r="AP1124" s="125"/>
      <c r="AQ1124" s="125"/>
      <c r="AR1124" s="125"/>
      <c r="AS1124" s="125"/>
      <c r="AT1124" s="125"/>
      <c r="AU1124" s="125"/>
      <c r="AV1124" s="125"/>
      <c r="AW1124" s="125"/>
      <c r="AX1124" s="125"/>
      <c r="AY1124" s="70">
        <f t="shared" si="186"/>
        <v>0</v>
      </c>
      <c r="AZ1124" s="71"/>
    </row>
    <row r="1125" spans="1:53">
      <c r="B1125">
        <v>1121</v>
      </c>
      <c r="C1125" s="71">
        <v>12</v>
      </c>
      <c r="E1125">
        <v>2</v>
      </c>
      <c r="F1125" s="88" t="s">
        <v>3768</v>
      </c>
      <c r="G1125" s="89" t="s">
        <v>3769</v>
      </c>
      <c r="H1125" s="90" t="s">
        <v>16</v>
      </c>
      <c r="I1125" s="91" t="str">
        <f t="shared" si="181"/>
        <v>PEREMPUAN</v>
      </c>
      <c r="J1125" s="64" t="s">
        <v>230</v>
      </c>
      <c r="K1125" s="92">
        <v>35223</v>
      </c>
      <c r="L1125" s="93">
        <f t="shared" ca="1" si="182"/>
        <v>23</v>
      </c>
      <c r="M1125" s="64" t="s">
        <v>253</v>
      </c>
      <c r="N1125" s="94" t="s">
        <v>220</v>
      </c>
      <c r="O1125" s="64" t="str">
        <f t="shared" si="183"/>
        <v>ISLAM</v>
      </c>
      <c r="P1125" s="64" t="s">
        <v>254</v>
      </c>
      <c r="Q1125" s="64" t="s">
        <v>255</v>
      </c>
      <c r="R1125" s="95">
        <v>4</v>
      </c>
      <c r="S1125" s="64" t="s">
        <v>223</v>
      </c>
      <c r="T1125" s="64" t="s">
        <v>270</v>
      </c>
      <c r="U1125" s="64" t="s">
        <v>1142</v>
      </c>
      <c r="V1125" s="64" t="s">
        <v>1143</v>
      </c>
      <c r="W1125" s="96" t="s">
        <v>3767</v>
      </c>
      <c r="X1125" s="120" t="s">
        <v>1143</v>
      </c>
      <c r="Y1125" s="229" t="s">
        <v>3744</v>
      </c>
      <c r="Z1125" s="64" t="s">
        <v>22</v>
      </c>
      <c r="AA1125" s="64" t="s">
        <v>229</v>
      </c>
      <c r="AB1125" s="64" t="s">
        <v>230</v>
      </c>
      <c r="AC1125" s="64" t="s">
        <v>231</v>
      </c>
      <c r="AD1125" t="str">
        <f t="shared" si="184"/>
        <v>INDONESIA</v>
      </c>
      <c r="AE1125" s="133" t="s">
        <v>3745</v>
      </c>
      <c r="AF1125" s="122" t="s">
        <v>809</v>
      </c>
      <c r="AG1125" s="142" t="s">
        <v>166</v>
      </c>
      <c r="AH1125" s="142"/>
      <c r="AI1125" s="64">
        <f t="shared" si="176"/>
        <v>3</v>
      </c>
      <c r="AJ1125" s="64"/>
      <c r="AK1125" s="142"/>
      <c r="AN1125" s="124">
        <f t="shared" si="185"/>
        <v>0</v>
      </c>
      <c r="AY1125" s="70">
        <f t="shared" si="186"/>
        <v>0</v>
      </c>
    </row>
    <row r="1126" spans="1:53">
      <c r="A1126" s="121"/>
      <c r="B1126">
        <v>1122</v>
      </c>
      <c r="C1126" s="71">
        <v>13</v>
      </c>
      <c r="D1126">
        <v>5</v>
      </c>
      <c r="E1126" s="99">
        <v>1</v>
      </c>
      <c r="F1126" s="100" t="s">
        <v>3770</v>
      </c>
      <c r="G1126" s="101" t="s">
        <v>113</v>
      </c>
      <c r="H1126" s="102" t="s">
        <v>23</v>
      </c>
      <c r="I1126" s="103" t="str">
        <f t="shared" si="181"/>
        <v>LAKI LAKI</v>
      </c>
      <c r="J1126" s="104" t="s">
        <v>244</v>
      </c>
      <c r="K1126" s="105">
        <v>30368</v>
      </c>
      <c r="L1126" s="106">
        <f t="shared" ca="1" si="182"/>
        <v>37</v>
      </c>
      <c r="M1126" s="104" t="s">
        <v>253</v>
      </c>
      <c r="N1126" s="107" t="s">
        <v>220</v>
      </c>
      <c r="O1126" s="104" t="str">
        <f t="shared" si="183"/>
        <v>ISLAM</v>
      </c>
      <c r="P1126" s="104" t="s">
        <v>221</v>
      </c>
      <c r="Q1126" s="104" t="s">
        <v>222</v>
      </c>
      <c r="R1126" s="108">
        <v>1</v>
      </c>
      <c r="S1126" s="104" t="s">
        <v>223</v>
      </c>
      <c r="T1126" s="104" t="s">
        <v>283</v>
      </c>
      <c r="U1126" s="104" t="s">
        <v>477</v>
      </c>
      <c r="V1126" s="104" t="s">
        <v>2410</v>
      </c>
      <c r="W1126" s="109" t="s">
        <v>3771</v>
      </c>
      <c r="X1126" s="104" t="s">
        <v>113</v>
      </c>
      <c r="Y1126" s="235" t="s">
        <v>3744</v>
      </c>
      <c r="Z1126" s="104" t="s">
        <v>22</v>
      </c>
      <c r="AA1126" s="104" t="s">
        <v>229</v>
      </c>
      <c r="AB1126" s="120" t="s">
        <v>230</v>
      </c>
      <c r="AC1126" s="120" t="s">
        <v>231</v>
      </c>
      <c r="AD1126" s="99" t="str">
        <f t="shared" si="184"/>
        <v>INDONESIA</v>
      </c>
      <c r="AE1126" s="133" t="s">
        <v>3745</v>
      </c>
      <c r="AF1126" s="110" t="s">
        <v>809</v>
      </c>
      <c r="AG1126" s="142" t="s">
        <v>166</v>
      </c>
      <c r="AH1126" s="142"/>
      <c r="AI1126" s="64" t="e">
        <f t="shared" si="176"/>
        <v>#N/A</v>
      </c>
      <c r="AJ1126" s="64"/>
      <c r="AK1126" s="142"/>
      <c r="AL1126" s="207"/>
      <c r="AM1126" s="207"/>
      <c r="AN1126" s="124">
        <f t="shared" si="185"/>
        <v>0</v>
      </c>
      <c r="AO1126" s="239"/>
      <c r="AP1126" s="239"/>
      <c r="AQ1126" s="239"/>
      <c r="AR1126" s="239"/>
      <c r="AS1126" s="239"/>
      <c r="AT1126" s="239"/>
      <c r="AU1126" s="239"/>
      <c r="AV1126" s="239"/>
      <c r="AW1126" s="239"/>
      <c r="AX1126" s="239"/>
      <c r="AY1126" s="239">
        <f t="shared" si="186"/>
        <v>0</v>
      </c>
      <c r="BA1126" s="121"/>
    </row>
    <row r="1127" spans="1:53">
      <c r="B1127">
        <v>1123</v>
      </c>
      <c r="C1127" s="71">
        <v>14</v>
      </c>
      <c r="E1127">
        <v>2</v>
      </c>
      <c r="F1127" s="88" t="s">
        <v>3772</v>
      </c>
      <c r="G1127" s="89" t="s">
        <v>2089</v>
      </c>
      <c r="H1127" s="90" t="s">
        <v>16</v>
      </c>
      <c r="I1127" s="91" t="str">
        <f t="shared" si="181"/>
        <v>PEREMPUAN</v>
      </c>
      <c r="J1127" s="64" t="s">
        <v>244</v>
      </c>
      <c r="K1127" s="92">
        <v>31951</v>
      </c>
      <c r="L1127" s="93">
        <f t="shared" ca="1" si="182"/>
        <v>32</v>
      </c>
      <c r="M1127" s="64" t="s">
        <v>253</v>
      </c>
      <c r="N1127" s="94" t="s">
        <v>220</v>
      </c>
      <c r="O1127" s="64" t="str">
        <f t="shared" si="183"/>
        <v>ISLAM</v>
      </c>
      <c r="P1127" s="64" t="s">
        <v>221</v>
      </c>
      <c r="Q1127" s="64" t="s">
        <v>245</v>
      </c>
      <c r="R1127" s="95">
        <v>3</v>
      </c>
      <c r="S1127" s="64" t="s">
        <v>289</v>
      </c>
      <c r="T1127" s="64" t="s">
        <v>246</v>
      </c>
      <c r="U1127" s="64" t="s">
        <v>878</v>
      </c>
      <c r="V1127" s="64" t="s">
        <v>879</v>
      </c>
      <c r="W1127" s="96" t="s">
        <v>3771</v>
      </c>
      <c r="X1127" s="120" t="s">
        <v>113</v>
      </c>
      <c r="Y1127" s="229" t="s">
        <v>3744</v>
      </c>
      <c r="Z1127" s="64" t="s">
        <v>22</v>
      </c>
      <c r="AA1127" s="64" t="s">
        <v>229</v>
      </c>
      <c r="AB1127" s="104" t="s">
        <v>230</v>
      </c>
      <c r="AC1127" s="104" t="s">
        <v>231</v>
      </c>
      <c r="AD1127" t="str">
        <f t="shared" si="184"/>
        <v>INDONESIA</v>
      </c>
      <c r="AE1127" s="133" t="s">
        <v>3745</v>
      </c>
      <c r="AF1127" s="122" t="s">
        <v>809</v>
      </c>
      <c r="AG1127" s="142" t="s">
        <v>166</v>
      </c>
      <c r="AH1127" s="142"/>
      <c r="AI1127" s="64">
        <f t="shared" si="176"/>
        <v>2</v>
      </c>
      <c r="AJ1127" s="64"/>
      <c r="AK1127" s="142"/>
      <c r="AL1127" s="207"/>
      <c r="AM1127" s="207"/>
      <c r="AN1127" s="124"/>
      <c r="AO1127" s="239"/>
      <c r="AP1127" s="239"/>
      <c r="AQ1127" s="239"/>
      <c r="AR1127" s="239"/>
      <c r="AS1127" s="239"/>
      <c r="AT1127" s="239"/>
      <c r="AU1127" s="239"/>
      <c r="AV1127" s="239"/>
      <c r="AW1127" s="239"/>
      <c r="AX1127" s="239"/>
      <c r="AY1127" s="239"/>
      <c r="BA1127" s="121"/>
    </row>
    <row r="1128" spans="1:53" s="99" customFormat="1">
      <c r="A1128"/>
      <c r="B1128">
        <v>1124</v>
      </c>
      <c r="C1128" s="71">
        <v>15</v>
      </c>
      <c r="D1128"/>
      <c r="E1128" s="121">
        <v>3</v>
      </c>
      <c r="F1128" s="143" t="s">
        <v>3773</v>
      </c>
      <c r="G1128" s="144" t="s">
        <v>3774</v>
      </c>
      <c r="H1128" s="145" t="s">
        <v>23</v>
      </c>
      <c r="I1128" s="146" t="str">
        <f t="shared" si="181"/>
        <v>LAKI LAKI</v>
      </c>
      <c r="J1128" s="120" t="s">
        <v>230</v>
      </c>
      <c r="K1128" s="147">
        <v>38705</v>
      </c>
      <c r="L1128" s="139">
        <f t="shared" ca="1" si="182"/>
        <v>14</v>
      </c>
      <c r="M1128" s="120" t="s">
        <v>253</v>
      </c>
      <c r="N1128" s="133" t="s">
        <v>220</v>
      </c>
      <c r="O1128" s="120" t="str">
        <f t="shared" si="183"/>
        <v>ISLAM</v>
      </c>
      <c r="P1128" s="120" t="s">
        <v>254</v>
      </c>
      <c r="Q1128" s="120" t="s">
        <v>255</v>
      </c>
      <c r="R1128" s="148">
        <v>4</v>
      </c>
      <c r="S1128" s="120" t="s">
        <v>369</v>
      </c>
      <c r="T1128" s="120" t="s">
        <v>266</v>
      </c>
      <c r="U1128" s="120" t="s">
        <v>2089</v>
      </c>
      <c r="V1128" s="120" t="s">
        <v>113</v>
      </c>
      <c r="W1128" s="149" t="s">
        <v>3771</v>
      </c>
      <c r="X1128" s="120" t="s">
        <v>113</v>
      </c>
      <c r="Y1128" s="238" t="s">
        <v>3744</v>
      </c>
      <c r="Z1128" s="120" t="s">
        <v>22</v>
      </c>
      <c r="AA1128" s="120" t="s">
        <v>229</v>
      </c>
      <c r="AB1128" s="64" t="s">
        <v>230</v>
      </c>
      <c r="AC1128" s="64" t="s">
        <v>231</v>
      </c>
      <c r="AD1128" s="121" t="str">
        <f t="shared" si="184"/>
        <v>INDONESIA</v>
      </c>
      <c r="AE1128" s="133" t="s">
        <v>3745</v>
      </c>
      <c r="AF1128" s="122" t="s">
        <v>809</v>
      </c>
      <c r="AG1128" s="142" t="s">
        <v>166</v>
      </c>
      <c r="AH1128" s="142"/>
      <c r="AI1128" s="64">
        <f t="shared" si="176"/>
        <v>3</v>
      </c>
      <c r="AJ1128" s="64"/>
      <c r="AK1128" s="142"/>
      <c r="AL1128" s="124"/>
      <c r="AM1128" s="124"/>
      <c r="AN1128" s="124">
        <f t="shared" si="185"/>
        <v>0</v>
      </c>
      <c r="AO1128" s="125"/>
      <c r="AP1128" s="125"/>
      <c r="AQ1128" s="125"/>
      <c r="AR1128" s="125"/>
      <c r="AS1128" s="125"/>
      <c r="AT1128" s="125"/>
      <c r="AU1128" s="125"/>
      <c r="AV1128" s="125"/>
      <c r="AW1128" s="125"/>
      <c r="AX1128" s="125"/>
      <c r="AY1128" s="70">
        <f t="shared" si="186"/>
        <v>0</v>
      </c>
      <c r="AZ1128" s="71"/>
    </row>
    <row r="1129" spans="1:53">
      <c r="B1129">
        <v>1125</v>
      </c>
      <c r="C1129" s="71">
        <v>16</v>
      </c>
      <c r="E1129" s="71">
        <v>4</v>
      </c>
      <c r="F1129" s="157" t="s">
        <v>3775</v>
      </c>
      <c r="G1129" s="188" t="s">
        <v>3776</v>
      </c>
      <c r="H1129" s="145" t="s">
        <v>23</v>
      </c>
      <c r="I1129" s="146" t="str">
        <f t="shared" si="181"/>
        <v>LAKI LAKI</v>
      </c>
      <c r="J1129" s="190" t="s">
        <v>230</v>
      </c>
      <c r="K1129" s="344" t="s">
        <v>3777</v>
      </c>
      <c r="L1129" s="139">
        <f t="shared" ca="1" si="182"/>
        <v>4</v>
      </c>
      <c r="M1129" s="120"/>
      <c r="N1129" s="181" t="s">
        <v>220</v>
      </c>
      <c r="O1129" s="120" t="str">
        <f t="shared" si="183"/>
        <v>ISLAM</v>
      </c>
      <c r="P1129" s="111" t="s">
        <v>254</v>
      </c>
      <c r="Q1129" s="111" t="s">
        <v>255</v>
      </c>
      <c r="R1129" s="148"/>
      <c r="S1129" s="111" t="s">
        <v>265</v>
      </c>
      <c r="T1129" s="111" t="s">
        <v>270</v>
      </c>
      <c r="U1129" s="120" t="s">
        <v>2089</v>
      </c>
      <c r="V1129" s="120" t="s">
        <v>113</v>
      </c>
      <c r="W1129" s="149" t="s">
        <v>3771</v>
      </c>
      <c r="X1129" s="120" t="s">
        <v>113</v>
      </c>
      <c r="Y1129" s="238" t="s">
        <v>3744</v>
      </c>
      <c r="Z1129" s="120"/>
      <c r="AA1129" s="120"/>
      <c r="AB1129" s="64" t="s">
        <v>230</v>
      </c>
      <c r="AC1129" s="64" t="s">
        <v>231</v>
      </c>
      <c r="AD1129" s="71" t="str">
        <f t="shared" si="184"/>
        <v>INDONESIA</v>
      </c>
      <c r="AE1129" s="133" t="s">
        <v>3745</v>
      </c>
      <c r="AF1129" s="122" t="s">
        <v>809</v>
      </c>
      <c r="AG1129" s="142" t="s">
        <v>166</v>
      </c>
      <c r="AH1129" s="142"/>
      <c r="AI1129" s="64">
        <f t="shared" si="176"/>
        <v>3</v>
      </c>
      <c r="AJ1129" s="64"/>
      <c r="AK1129" s="142"/>
      <c r="AN1129" s="124">
        <f t="shared" si="185"/>
        <v>0</v>
      </c>
      <c r="AY1129" s="70">
        <f t="shared" si="186"/>
        <v>0</v>
      </c>
    </row>
    <row r="1130" spans="1:53">
      <c r="A1130" s="121"/>
      <c r="B1130">
        <v>1126</v>
      </c>
      <c r="C1130" s="71">
        <v>17</v>
      </c>
      <c r="D1130">
        <v>6</v>
      </c>
      <c r="E1130" s="99">
        <v>1</v>
      </c>
      <c r="F1130" s="100" t="s">
        <v>3778</v>
      </c>
      <c r="G1130" s="101" t="s">
        <v>3225</v>
      </c>
      <c r="H1130" s="102" t="s">
        <v>23</v>
      </c>
      <c r="I1130" s="103" t="str">
        <f t="shared" si="181"/>
        <v>LAKI LAKI</v>
      </c>
      <c r="J1130" s="104" t="s">
        <v>583</v>
      </c>
      <c r="K1130" s="105">
        <v>21834</v>
      </c>
      <c r="L1130" s="106">
        <f t="shared" ca="1" si="182"/>
        <v>60</v>
      </c>
      <c r="M1130" s="104" t="s">
        <v>253</v>
      </c>
      <c r="N1130" s="107" t="s">
        <v>220</v>
      </c>
      <c r="O1130" s="104" t="str">
        <f t="shared" si="183"/>
        <v>ISLAM</v>
      </c>
      <c r="P1130" s="104" t="s">
        <v>221</v>
      </c>
      <c r="Q1130" s="104" t="s">
        <v>222</v>
      </c>
      <c r="R1130" s="108">
        <v>1</v>
      </c>
      <c r="S1130" s="104" t="s">
        <v>256</v>
      </c>
      <c r="T1130" s="104" t="s">
        <v>283</v>
      </c>
      <c r="U1130" s="104" t="s">
        <v>3779</v>
      </c>
      <c r="V1130" s="104" t="s">
        <v>3780</v>
      </c>
      <c r="W1130" s="109" t="s">
        <v>3781</v>
      </c>
      <c r="X1130" s="104" t="s">
        <v>3225</v>
      </c>
      <c r="Y1130" s="235" t="s">
        <v>3744</v>
      </c>
      <c r="Z1130" s="104" t="s">
        <v>22</v>
      </c>
      <c r="AA1130" s="104" t="s">
        <v>229</v>
      </c>
      <c r="AB1130" s="104" t="s">
        <v>230</v>
      </c>
      <c r="AC1130" s="104" t="s">
        <v>231</v>
      </c>
      <c r="AD1130" s="99" t="str">
        <f t="shared" si="184"/>
        <v>INDONESIA</v>
      </c>
      <c r="AE1130" s="133" t="s">
        <v>3745</v>
      </c>
      <c r="AF1130" s="110" t="s">
        <v>809</v>
      </c>
      <c r="AG1130" s="104" t="s">
        <v>166</v>
      </c>
      <c r="AH1130" s="120"/>
      <c r="AI1130" s="64" t="e">
        <f t="shared" si="176"/>
        <v>#N/A</v>
      </c>
      <c r="AJ1130" s="64"/>
      <c r="AK1130" s="120"/>
      <c r="AL1130" s="207"/>
      <c r="AM1130" s="207"/>
      <c r="AN1130" s="124">
        <f t="shared" si="185"/>
        <v>0</v>
      </c>
      <c r="AO1130" s="239"/>
      <c r="AP1130" s="239"/>
      <c r="AQ1130" s="239"/>
      <c r="AR1130" s="239"/>
      <c r="AS1130" s="239"/>
      <c r="AT1130" s="239"/>
      <c r="AU1130" s="239"/>
      <c r="AV1130" s="239"/>
      <c r="AW1130" s="239"/>
      <c r="AX1130" s="239"/>
      <c r="AY1130" s="239">
        <f t="shared" si="186"/>
        <v>0</v>
      </c>
      <c r="BA1130" s="121"/>
    </row>
    <row r="1131" spans="1:53" s="99" customFormat="1">
      <c r="A1131"/>
      <c r="B1131">
        <v>1127</v>
      </c>
      <c r="C1131" s="71">
        <v>18</v>
      </c>
      <c r="D1131"/>
      <c r="E1131">
        <v>2</v>
      </c>
      <c r="F1131" s="88" t="s">
        <v>3782</v>
      </c>
      <c r="G1131" s="89" t="s">
        <v>3224</v>
      </c>
      <c r="H1131" s="90" t="s">
        <v>16</v>
      </c>
      <c r="I1131" s="91" t="str">
        <f t="shared" si="181"/>
        <v>PEREMPUAN</v>
      </c>
      <c r="J1131" s="64" t="s">
        <v>583</v>
      </c>
      <c r="K1131" s="92">
        <v>26007</v>
      </c>
      <c r="L1131" s="93">
        <f t="shared" ca="1" si="182"/>
        <v>49</v>
      </c>
      <c r="M1131" s="64" t="s">
        <v>253</v>
      </c>
      <c r="N1131" s="94" t="s">
        <v>220</v>
      </c>
      <c r="O1131" s="64" t="str">
        <f t="shared" si="183"/>
        <v>ISLAM</v>
      </c>
      <c r="P1131" s="64" t="s">
        <v>221</v>
      </c>
      <c r="Q1131" s="64" t="s">
        <v>245</v>
      </c>
      <c r="R1131" s="95">
        <v>3</v>
      </c>
      <c r="S1131" s="64" t="s">
        <v>256</v>
      </c>
      <c r="T1131" s="64" t="s">
        <v>246</v>
      </c>
      <c r="U1131" s="64" t="s">
        <v>2511</v>
      </c>
      <c r="V1131" s="64" t="s">
        <v>3783</v>
      </c>
      <c r="W1131" s="96" t="s">
        <v>3781</v>
      </c>
      <c r="X1131" s="64" t="s">
        <v>3225</v>
      </c>
      <c r="Y1131" s="229" t="s">
        <v>3744</v>
      </c>
      <c r="Z1131" s="64" t="s">
        <v>22</v>
      </c>
      <c r="AA1131" s="64" t="s">
        <v>229</v>
      </c>
      <c r="AB1131" s="131" t="s">
        <v>230</v>
      </c>
      <c r="AC1131" s="131" t="s">
        <v>231</v>
      </c>
      <c r="AD1131" t="str">
        <f t="shared" si="184"/>
        <v>INDONESIA</v>
      </c>
      <c r="AE1131" s="133" t="s">
        <v>3745</v>
      </c>
      <c r="AF1131" s="122" t="s">
        <v>809</v>
      </c>
      <c r="AG1131" s="111" t="s">
        <v>166</v>
      </c>
      <c r="AH1131" s="111"/>
      <c r="AI1131" s="64">
        <f t="shared" si="176"/>
        <v>2</v>
      </c>
      <c r="AJ1131" s="64"/>
      <c r="AK1131" s="111"/>
      <c r="AL1131" s="124"/>
      <c r="AM1131" s="124"/>
      <c r="AN1131" s="124">
        <f t="shared" si="185"/>
        <v>0</v>
      </c>
      <c r="AO1131" s="125"/>
      <c r="AP1131" s="125"/>
      <c r="AQ1131" s="125"/>
      <c r="AR1131" s="125"/>
      <c r="AS1131" s="125"/>
      <c r="AT1131" s="125"/>
      <c r="AU1131" s="125"/>
      <c r="AV1131" s="125"/>
      <c r="AW1131" s="125"/>
      <c r="AX1131" s="125"/>
      <c r="AY1131" s="70">
        <f t="shared" si="186"/>
        <v>0</v>
      </c>
      <c r="AZ1131" s="71"/>
    </row>
    <row r="1132" spans="1:53">
      <c r="B1132">
        <v>1128</v>
      </c>
      <c r="C1132" s="71">
        <v>19</v>
      </c>
      <c r="E1132" s="121">
        <v>3</v>
      </c>
      <c r="F1132" s="143" t="s">
        <v>3784</v>
      </c>
      <c r="G1132" s="144" t="s">
        <v>3785</v>
      </c>
      <c r="H1132" s="145" t="s">
        <v>23</v>
      </c>
      <c r="I1132" s="146" t="str">
        <f t="shared" si="181"/>
        <v>LAKI LAKI</v>
      </c>
      <c r="J1132" s="120" t="s">
        <v>583</v>
      </c>
      <c r="K1132" s="147">
        <v>34827</v>
      </c>
      <c r="L1132" s="139">
        <f t="shared" ca="1" si="182"/>
        <v>24</v>
      </c>
      <c r="M1132" s="120" t="s">
        <v>253</v>
      </c>
      <c r="N1132" s="133" t="s">
        <v>220</v>
      </c>
      <c r="O1132" s="120" t="str">
        <f t="shared" si="183"/>
        <v>ISLAM</v>
      </c>
      <c r="P1132" s="120" t="s">
        <v>254</v>
      </c>
      <c r="Q1132" s="120" t="s">
        <v>255</v>
      </c>
      <c r="R1132" s="148">
        <v>4</v>
      </c>
      <c r="S1132" s="120" t="s">
        <v>3786</v>
      </c>
      <c r="T1132" s="120" t="s">
        <v>224</v>
      </c>
      <c r="U1132" s="120" t="s">
        <v>3224</v>
      </c>
      <c r="V1132" s="120" t="s">
        <v>3225</v>
      </c>
      <c r="W1132" s="149" t="s">
        <v>3781</v>
      </c>
      <c r="X1132" s="120" t="s">
        <v>3225</v>
      </c>
      <c r="Y1132" s="238" t="s">
        <v>3744</v>
      </c>
      <c r="Z1132" s="120" t="s">
        <v>22</v>
      </c>
      <c r="AA1132" s="120" t="s">
        <v>229</v>
      </c>
      <c r="AB1132" s="104" t="s">
        <v>230</v>
      </c>
      <c r="AC1132" s="104" t="s">
        <v>231</v>
      </c>
      <c r="AD1132" s="121" t="str">
        <f t="shared" si="184"/>
        <v>INDONESIA</v>
      </c>
      <c r="AE1132" s="133" t="s">
        <v>3745</v>
      </c>
      <c r="AF1132" s="122" t="s">
        <v>809</v>
      </c>
      <c r="AG1132" s="142" t="s">
        <v>166</v>
      </c>
      <c r="AH1132" s="142"/>
      <c r="AI1132" s="64">
        <f t="shared" si="176"/>
        <v>3</v>
      </c>
      <c r="AJ1132" s="64"/>
      <c r="AK1132" s="142"/>
      <c r="AN1132" s="124">
        <f t="shared" si="185"/>
        <v>0</v>
      </c>
      <c r="AY1132" s="70">
        <f t="shared" si="186"/>
        <v>0</v>
      </c>
    </row>
    <row r="1133" spans="1:53">
      <c r="A1133" s="121"/>
      <c r="B1133">
        <v>1129</v>
      </c>
      <c r="C1133" s="71">
        <v>20</v>
      </c>
      <c r="D1133">
        <v>7</v>
      </c>
      <c r="E1133" s="99">
        <v>1</v>
      </c>
      <c r="F1133" s="100" t="s">
        <v>3787</v>
      </c>
      <c r="G1133" s="101" t="s">
        <v>1264</v>
      </c>
      <c r="H1133" s="102" t="s">
        <v>23</v>
      </c>
      <c r="I1133" s="103" t="str">
        <f t="shared" si="181"/>
        <v>LAKI LAKI</v>
      </c>
      <c r="J1133" s="104" t="s">
        <v>452</v>
      </c>
      <c r="K1133" s="105">
        <v>19225</v>
      </c>
      <c r="L1133" s="106">
        <f t="shared" ca="1" si="182"/>
        <v>67</v>
      </c>
      <c r="M1133" s="104" t="s">
        <v>253</v>
      </c>
      <c r="N1133" s="107" t="s">
        <v>220</v>
      </c>
      <c r="O1133" s="104" t="str">
        <f t="shared" si="183"/>
        <v>ISLAM</v>
      </c>
      <c r="P1133" s="104" t="s">
        <v>221</v>
      </c>
      <c r="Q1133" s="104" t="s">
        <v>222</v>
      </c>
      <c r="R1133" s="108">
        <v>1</v>
      </c>
      <c r="S1133" s="104" t="s">
        <v>256</v>
      </c>
      <c r="T1133" s="104" t="s">
        <v>283</v>
      </c>
      <c r="U1133" s="104" t="s">
        <v>3788</v>
      </c>
      <c r="V1133" s="104" t="s">
        <v>3789</v>
      </c>
      <c r="W1133" s="109" t="s">
        <v>3790</v>
      </c>
      <c r="X1133" s="104" t="s">
        <v>1264</v>
      </c>
      <c r="Y1133" s="235" t="s">
        <v>3744</v>
      </c>
      <c r="Z1133" s="104" t="s">
        <v>22</v>
      </c>
      <c r="AA1133" s="104" t="s">
        <v>229</v>
      </c>
      <c r="AB1133" s="64" t="s">
        <v>230</v>
      </c>
      <c r="AC1133" s="64" t="s">
        <v>231</v>
      </c>
      <c r="AD1133" s="99" t="str">
        <f t="shared" si="184"/>
        <v>INDONESIA</v>
      </c>
      <c r="AE1133" s="133" t="s">
        <v>3745</v>
      </c>
      <c r="AF1133" s="110" t="s">
        <v>809</v>
      </c>
      <c r="AG1133" s="142" t="s">
        <v>455</v>
      </c>
      <c r="AH1133" s="142"/>
      <c r="AI1133" s="64" t="e">
        <f t="shared" si="176"/>
        <v>#N/A</v>
      </c>
      <c r="AJ1133" s="64"/>
      <c r="AK1133" s="142"/>
      <c r="AN1133" s="124">
        <f t="shared" si="185"/>
        <v>0</v>
      </c>
      <c r="AY1133" s="70">
        <f t="shared" si="186"/>
        <v>0</v>
      </c>
    </row>
    <row r="1134" spans="1:53" s="99" customFormat="1">
      <c r="A1134"/>
      <c r="B1134">
        <v>1130</v>
      </c>
      <c r="C1134" s="71">
        <v>21</v>
      </c>
      <c r="D1134"/>
      <c r="E1134">
        <v>2</v>
      </c>
      <c r="F1134" s="88" t="s">
        <v>3791</v>
      </c>
      <c r="G1134" s="89" t="s">
        <v>2535</v>
      </c>
      <c r="H1134" s="90" t="s">
        <v>16</v>
      </c>
      <c r="I1134" s="91" t="str">
        <f t="shared" si="181"/>
        <v>PEREMPUAN</v>
      </c>
      <c r="J1134" s="64" t="s">
        <v>452</v>
      </c>
      <c r="K1134" s="92">
        <v>21235</v>
      </c>
      <c r="L1134" s="93">
        <f t="shared" ca="1" si="182"/>
        <v>62</v>
      </c>
      <c r="M1134" s="64" t="s">
        <v>253</v>
      </c>
      <c r="N1134" s="94" t="s">
        <v>220</v>
      </c>
      <c r="O1134" s="64" t="str">
        <f t="shared" si="183"/>
        <v>ISLAM</v>
      </c>
      <c r="P1134" s="64" t="s">
        <v>221</v>
      </c>
      <c r="Q1134" s="64" t="s">
        <v>245</v>
      </c>
      <c r="R1134" s="95">
        <v>3</v>
      </c>
      <c r="S1134" s="64" t="s">
        <v>256</v>
      </c>
      <c r="T1134" s="64" t="s">
        <v>246</v>
      </c>
      <c r="U1134" s="64" t="s">
        <v>3792</v>
      </c>
      <c r="V1134" s="64" t="s">
        <v>3793</v>
      </c>
      <c r="W1134" s="96" t="s">
        <v>3790</v>
      </c>
      <c r="X1134" s="64" t="s">
        <v>1264</v>
      </c>
      <c r="Y1134" s="229" t="s">
        <v>3744</v>
      </c>
      <c r="Z1134" s="64" t="s">
        <v>22</v>
      </c>
      <c r="AA1134" s="64" t="s">
        <v>229</v>
      </c>
      <c r="AB1134" s="64" t="s">
        <v>230</v>
      </c>
      <c r="AC1134" s="64" t="s">
        <v>231</v>
      </c>
      <c r="AD1134" t="str">
        <f t="shared" si="184"/>
        <v>INDONESIA</v>
      </c>
      <c r="AE1134" s="133" t="s">
        <v>3745</v>
      </c>
      <c r="AF1134" s="122" t="s">
        <v>809</v>
      </c>
      <c r="AG1134" s="142" t="s">
        <v>455</v>
      </c>
      <c r="AH1134" s="142"/>
      <c r="AI1134" s="64">
        <f t="shared" si="176"/>
        <v>2</v>
      </c>
      <c r="AJ1134" s="64"/>
      <c r="AK1134" s="142"/>
      <c r="AL1134" s="124"/>
      <c r="AM1134" s="124"/>
      <c r="AN1134" s="124">
        <f t="shared" si="185"/>
        <v>0</v>
      </c>
      <c r="AO1134" s="125"/>
      <c r="AP1134" s="125"/>
      <c r="AQ1134" s="125"/>
      <c r="AR1134" s="125"/>
      <c r="AS1134" s="125"/>
      <c r="AT1134" s="125"/>
      <c r="AU1134" s="125"/>
      <c r="AV1134" s="125"/>
      <c r="AW1134" s="125"/>
      <c r="AX1134" s="125"/>
      <c r="AY1134" s="70">
        <f t="shared" si="186"/>
        <v>0</v>
      </c>
      <c r="AZ1134" s="71"/>
    </row>
    <row r="1135" spans="1:53" s="121" customFormat="1">
      <c r="A1135"/>
      <c r="B1135">
        <v>1131</v>
      </c>
      <c r="C1135" s="71">
        <v>22</v>
      </c>
      <c r="D1135"/>
      <c r="E1135">
        <v>3</v>
      </c>
      <c r="F1135" s="88" t="s">
        <v>3794</v>
      </c>
      <c r="G1135" s="89" t="s">
        <v>3795</v>
      </c>
      <c r="H1135" s="90" t="s">
        <v>23</v>
      </c>
      <c r="I1135" s="91" t="str">
        <f t="shared" si="181"/>
        <v>LAKI LAKI</v>
      </c>
      <c r="J1135" s="64" t="s">
        <v>230</v>
      </c>
      <c r="K1135" s="92">
        <v>36225</v>
      </c>
      <c r="L1135" s="93">
        <f t="shared" ca="1" si="182"/>
        <v>21</v>
      </c>
      <c r="M1135" s="64" t="s">
        <v>253</v>
      </c>
      <c r="N1135" s="94" t="s">
        <v>220</v>
      </c>
      <c r="O1135" s="120" t="str">
        <f t="shared" si="183"/>
        <v>ISLAM</v>
      </c>
      <c r="P1135" s="64" t="s">
        <v>254</v>
      </c>
      <c r="Q1135" s="64" t="s">
        <v>255</v>
      </c>
      <c r="R1135" s="95">
        <v>4</v>
      </c>
      <c r="S1135" s="64" t="s">
        <v>886</v>
      </c>
      <c r="T1135" s="64" t="s">
        <v>266</v>
      </c>
      <c r="U1135" s="64" t="s">
        <v>2535</v>
      </c>
      <c r="V1135" s="64" t="s">
        <v>1264</v>
      </c>
      <c r="W1135" s="96" t="s">
        <v>3790</v>
      </c>
      <c r="X1135" s="64" t="s">
        <v>1264</v>
      </c>
      <c r="Y1135" s="229" t="s">
        <v>3744</v>
      </c>
      <c r="Z1135" s="64" t="s">
        <v>22</v>
      </c>
      <c r="AA1135" s="64" t="s">
        <v>229</v>
      </c>
      <c r="AB1135" s="131" t="s">
        <v>230</v>
      </c>
      <c r="AC1135" s="131" t="s">
        <v>231</v>
      </c>
      <c r="AD1135" t="str">
        <f t="shared" si="184"/>
        <v>INDONESIA</v>
      </c>
      <c r="AE1135" s="133" t="s">
        <v>3745</v>
      </c>
      <c r="AF1135" s="122" t="s">
        <v>809</v>
      </c>
      <c r="AG1135" s="142" t="s">
        <v>455</v>
      </c>
      <c r="AH1135" s="142"/>
      <c r="AI1135" s="64">
        <f t="shared" si="176"/>
        <v>3</v>
      </c>
      <c r="AJ1135" s="64"/>
      <c r="AK1135" s="142"/>
      <c r="AL1135" s="207"/>
      <c r="AM1135" s="207"/>
      <c r="AN1135" s="124"/>
      <c r="AO1135" s="239"/>
      <c r="AP1135" s="239"/>
      <c r="AQ1135" s="239"/>
      <c r="AR1135" s="239"/>
      <c r="AS1135" s="239"/>
      <c r="AT1135" s="239"/>
      <c r="AU1135" s="239"/>
      <c r="AV1135" s="239"/>
      <c r="AW1135" s="239"/>
      <c r="AX1135" s="239"/>
      <c r="AY1135" s="70"/>
      <c r="AZ1135" s="71"/>
    </row>
    <row r="1136" spans="1:53" s="126" customFormat="1">
      <c r="A1136" s="121"/>
      <c r="B1136">
        <v>1132</v>
      </c>
      <c r="C1136" s="71">
        <v>23</v>
      </c>
      <c r="D1136">
        <v>8</v>
      </c>
      <c r="E1136" s="99">
        <v>1</v>
      </c>
      <c r="F1136" s="100" t="s">
        <v>3796</v>
      </c>
      <c r="G1136" s="101" t="s">
        <v>3797</v>
      </c>
      <c r="H1136" s="102" t="s">
        <v>23</v>
      </c>
      <c r="I1136" s="103" t="str">
        <f t="shared" si="181"/>
        <v>LAKI LAKI</v>
      </c>
      <c r="J1136" s="104" t="s">
        <v>1290</v>
      </c>
      <c r="K1136" s="105">
        <v>21220</v>
      </c>
      <c r="L1136" s="106">
        <f t="shared" ca="1" si="182"/>
        <v>62</v>
      </c>
      <c r="M1136" s="104" t="s">
        <v>253</v>
      </c>
      <c r="N1136" s="107" t="s">
        <v>220</v>
      </c>
      <c r="O1136" s="104" t="str">
        <f t="shared" si="183"/>
        <v>ISLAM</v>
      </c>
      <c r="P1136" s="104" t="s">
        <v>221</v>
      </c>
      <c r="Q1136" s="104" t="s">
        <v>222</v>
      </c>
      <c r="R1136" s="108">
        <v>1</v>
      </c>
      <c r="S1136" s="104" t="s">
        <v>256</v>
      </c>
      <c r="T1136" s="104" t="s">
        <v>283</v>
      </c>
      <c r="U1136" s="104" t="s">
        <v>3798</v>
      </c>
      <c r="V1136" s="104" t="s">
        <v>3799</v>
      </c>
      <c r="W1136" s="109" t="s">
        <v>3800</v>
      </c>
      <c r="X1136" s="104" t="s">
        <v>3797</v>
      </c>
      <c r="Y1136" s="235" t="s">
        <v>3744</v>
      </c>
      <c r="Z1136" s="104" t="s">
        <v>22</v>
      </c>
      <c r="AA1136" s="104" t="s">
        <v>229</v>
      </c>
      <c r="AB1136" s="104" t="s">
        <v>230</v>
      </c>
      <c r="AC1136" s="104" t="s">
        <v>231</v>
      </c>
      <c r="AD1136" s="99" t="str">
        <f t="shared" si="184"/>
        <v>INDONESIA</v>
      </c>
      <c r="AE1136" s="133" t="s">
        <v>3745</v>
      </c>
      <c r="AF1136" s="122" t="s">
        <v>809</v>
      </c>
      <c r="AG1136" s="142" t="s">
        <v>166</v>
      </c>
      <c r="AH1136" s="142"/>
      <c r="AI1136" s="64" t="e">
        <f t="shared" si="176"/>
        <v>#N/A</v>
      </c>
      <c r="AJ1136" s="64"/>
      <c r="AK1136" s="142"/>
      <c r="AL1136" s="136"/>
      <c r="AM1136" s="136"/>
      <c r="AN1136" s="241">
        <f t="shared" si="185"/>
        <v>0</v>
      </c>
      <c r="AO1136" s="137"/>
      <c r="AP1136" s="137"/>
      <c r="AQ1136" s="137"/>
      <c r="AR1136" s="137"/>
      <c r="AS1136" s="137"/>
      <c r="AT1136" s="137"/>
      <c r="AU1136" s="137"/>
      <c r="AV1136" s="137"/>
      <c r="AW1136" s="137"/>
      <c r="AX1136" s="137"/>
      <c r="AY1136" s="137">
        <f t="shared" si="186"/>
        <v>0</v>
      </c>
      <c r="AZ1136" s="138"/>
    </row>
    <row r="1137" spans="1:53">
      <c r="A1137" s="121"/>
      <c r="B1137">
        <v>1133</v>
      </c>
      <c r="C1137" s="71">
        <v>24</v>
      </c>
      <c r="E1137" s="126">
        <v>2</v>
      </c>
      <c r="F1137" s="127" t="s">
        <v>3801</v>
      </c>
      <c r="G1137" s="128" t="s">
        <v>3802</v>
      </c>
      <c r="H1137" s="129" t="s">
        <v>16</v>
      </c>
      <c r="I1137" s="130" t="str">
        <f t="shared" si="181"/>
        <v>PEREMPUAN</v>
      </c>
      <c r="J1137" s="131" t="s">
        <v>1290</v>
      </c>
      <c r="K1137" s="132">
        <v>21916</v>
      </c>
      <c r="L1137" s="139">
        <f t="shared" ca="1" si="182"/>
        <v>60</v>
      </c>
      <c r="M1137" s="131" t="s">
        <v>253</v>
      </c>
      <c r="N1137" s="177" t="s">
        <v>220</v>
      </c>
      <c r="O1137" s="131" t="str">
        <f t="shared" si="183"/>
        <v>ISLAM</v>
      </c>
      <c r="P1137" s="131" t="s">
        <v>221</v>
      </c>
      <c r="Q1137" s="131" t="s">
        <v>245</v>
      </c>
      <c r="R1137" s="134">
        <v>3</v>
      </c>
      <c r="S1137" s="131" t="s">
        <v>256</v>
      </c>
      <c r="T1137" s="131" t="s">
        <v>246</v>
      </c>
      <c r="U1137" s="131" t="s">
        <v>3803</v>
      </c>
      <c r="V1137" s="131" t="s">
        <v>3804</v>
      </c>
      <c r="W1137" s="135" t="s">
        <v>3800</v>
      </c>
      <c r="X1137" s="131" t="s">
        <v>3797</v>
      </c>
      <c r="Y1137" s="236" t="s">
        <v>3744</v>
      </c>
      <c r="Z1137" s="131" t="s">
        <v>22</v>
      </c>
      <c r="AA1137" s="131" t="s">
        <v>229</v>
      </c>
      <c r="AB1137" s="120" t="s">
        <v>230</v>
      </c>
      <c r="AC1137" s="120" t="s">
        <v>231</v>
      </c>
      <c r="AD1137" s="126" t="str">
        <f t="shared" si="184"/>
        <v>INDONESIA</v>
      </c>
      <c r="AE1137" s="133" t="s">
        <v>3745</v>
      </c>
      <c r="AF1137" s="178" t="s">
        <v>809</v>
      </c>
      <c r="AG1137" s="120" t="s">
        <v>166</v>
      </c>
      <c r="AH1137" s="120"/>
      <c r="AI1137" s="64">
        <f t="shared" si="176"/>
        <v>2</v>
      </c>
      <c r="AJ1137" s="64"/>
      <c r="AK1137" s="120"/>
      <c r="AN1137" s="207">
        <f t="shared" si="185"/>
        <v>0</v>
      </c>
      <c r="AY1137" s="70">
        <f t="shared" si="186"/>
        <v>0</v>
      </c>
    </row>
    <row r="1138" spans="1:53">
      <c r="A1138" s="121"/>
      <c r="B1138">
        <v>1134</v>
      </c>
      <c r="C1138" s="71">
        <v>25</v>
      </c>
      <c r="D1138">
        <v>9</v>
      </c>
      <c r="E1138">
        <v>1</v>
      </c>
      <c r="F1138" s="100" t="s">
        <v>3805</v>
      </c>
      <c r="G1138" s="101" t="s">
        <v>3806</v>
      </c>
      <c r="H1138" s="102" t="s">
        <v>23</v>
      </c>
      <c r="I1138" s="103" t="str">
        <f t="shared" si="181"/>
        <v>LAKI LAKI</v>
      </c>
      <c r="J1138" s="104" t="s">
        <v>2470</v>
      </c>
      <c r="K1138" s="105">
        <v>23583</v>
      </c>
      <c r="L1138" s="106">
        <f t="shared" ca="1" si="182"/>
        <v>55</v>
      </c>
      <c r="M1138" s="104" t="s">
        <v>253</v>
      </c>
      <c r="N1138" s="107" t="s">
        <v>220</v>
      </c>
      <c r="O1138" s="104" t="str">
        <f t="shared" si="183"/>
        <v>ISLAM</v>
      </c>
      <c r="P1138" s="104" t="s">
        <v>221</v>
      </c>
      <c r="Q1138" s="104" t="s">
        <v>222</v>
      </c>
      <c r="R1138" s="108">
        <v>1</v>
      </c>
      <c r="S1138" s="104" t="s">
        <v>256</v>
      </c>
      <c r="T1138" s="104" t="s">
        <v>283</v>
      </c>
      <c r="U1138" s="104" t="s">
        <v>3807</v>
      </c>
      <c r="V1138" s="104" t="s">
        <v>339</v>
      </c>
      <c r="W1138" s="109" t="s">
        <v>3808</v>
      </c>
      <c r="X1138" s="104" t="s">
        <v>3806</v>
      </c>
      <c r="Y1138" s="235" t="s">
        <v>3744</v>
      </c>
      <c r="Z1138" s="104" t="s">
        <v>22</v>
      </c>
      <c r="AA1138" s="104" t="s">
        <v>229</v>
      </c>
      <c r="AB1138" s="64" t="s">
        <v>230</v>
      </c>
      <c r="AC1138" s="64" t="s">
        <v>231</v>
      </c>
      <c r="AD1138" s="99" t="str">
        <f t="shared" si="184"/>
        <v>INDONESIA</v>
      </c>
      <c r="AE1138" s="133" t="s">
        <v>3745</v>
      </c>
      <c r="AF1138" s="110" t="s">
        <v>809</v>
      </c>
      <c r="AG1138" s="142" t="s">
        <v>166</v>
      </c>
      <c r="AH1138" s="142"/>
      <c r="AI1138" s="64" t="e">
        <f t="shared" si="176"/>
        <v>#N/A</v>
      </c>
      <c r="AJ1138" s="64"/>
      <c r="AK1138" s="142"/>
      <c r="AN1138" s="124">
        <f t="shared" si="185"/>
        <v>0</v>
      </c>
      <c r="AY1138" s="70">
        <f t="shared" si="186"/>
        <v>0</v>
      </c>
    </row>
    <row r="1139" spans="1:53">
      <c r="B1139">
        <v>1135</v>
      </c>
      <c r="C1139" s="71">
        <v>26</v>
      </c>
      <c r="E1139">
        <v>2</v>
      </c>
      <c r="F1139" s="88" t="s">
        <v>3809</v>
      </c>
      <c r="G1139" s="89" t="s">
        <v>3810</v>
      </c>
      <c r="H1139" s="90" t="s">
        <v>16</v>
      </c>
      <c r="I1139" s="91" t="str">
        <f t="shared" si="181"/>
        <v>PEREMPUAN</v>
      </c>
      <c r="J1139" s="64" t="s">
        <v>3811</v>
      </c>
      <c r="K1139" s="92">
        <v>25069</v>
      </c>
      <c r="L1139" s="93">
        <f t="shared" ca="1" si="182"/>
        <v>51</v>
      </c>
      <c r="M1139" s="64" t="s">
        <v>282</v>
      </c>
      <c r="N1139" s="94" t="s">
        <v>220</v>
      </c>
      <c r="O1139" s="64" t="str">
        <f t="shared" si="183"/>
        <v>ISLAM</v>
      </c>
      <c r="P1139" s="64" t="s">
        <v>221</v>
      </c>
      <c r="Q1139" s="64" t="s">
        <v>245</v>
      </c>
      <c r="R1139" s="95">
        <v>3</v>
      </c>
      <c r="S1139" s="64" t="s">
        <v>256</v>
      </c>
      <c r="T1139" s="64" t="s">
        <v>246</v>
      </c>
      <c r="U1139" s="64" t="s">
        <v>3701</v>
      </c>
      <c r="V1139" s="64" t="s">
        <v>3812</v>
      </c>
      <c r="W1139" s="96" t="s">
        <v>3808</v>
      </c>
      <c r="X1139" s="64" t="s">
        <v>3806</v>
      </c>
      <c r="Y1139" s="229" t="s">
        <v>3744</v>
      </c>
      <c r="Z1139" s="64" t="s">
        <v>22</v>
      </c>
      <c r="AA1139" s="64" t="s">
        <v>229</v>
      </c>
      <c r="AB1139" s="104" t="s">
        <v>230</v>
      </c>
      <c r="AC1139" s="104" t="s">
        <v>231</v>
      </c>
      <c r="AD1139" t="str">
        <f t="shared" si="184"/>
        <v>INDONESIA</v>
      </c>
      <c r="AE1139" s="133" t="s">
        <v>3745</v>
      </c>
      <c r="AF1139" s="122" t="s">
        <v>809</v>
      </c>
      <c r="AG1139" s="142" t="s">
        <v>166</v>
      </c>
      <c r="AH1139" s="142"/>
      <c r="AI1139" s="64">
        <f t="shared" si="176"/>
        <v>2</v>
      </c>
      <c r="AJ1139" s="64"/>
      <c r="AK1139" s="142"/>
      <c r="AN1139" s="124">
        <f t="shared" si="185"/>
        <v>0</v>
      </c>
      <c r="AY1139" s="70">
        <f t="shared" si="186"/>
        <v>0</v>
      </c>
    </row>
    <row r="1140" spans="1:53">
      <c r="B1140">
        <v>1136</v>
      </c>
      <c r="C1140" s="71">
        <v>27</v>
      </c>
      <c r="E1140">
        <v>3</v>
      </c>
      <c r="F1140" s="88" t="s">
        <v>3813</v>
      </c>
      <c r="G1140" s="89" t="s">
        <v>1044</v>
      </c>
      <c r="H1140" s="90" t="s">
        <v>16</v>
      </c>
      <c r="I1140" s="91" t="str">
        <f t="shared" si="181"/>
        <v>PEREMPUAN</v>
      </c>
      <c r="J1140" s="64" t="s">
        <v>1605</v>
      </c>
      <c r="K1140" s="92">
        <v>34532</v>
      </c>
      <c r="L1140" s="93">
        <f t="shared" ca="1" si="182"/>
        <v>25</v>
      </c>
      <c r="M1140" s="64" t="s">
        <v>274</v>
      </c>
      <c r="N1140" s="94" t="s">
        <v>220</v>
      </c>
      <c r="O1140" s="64" t="str">
        <f t="shared" si="183"/>
        <v>ISLAM</v>
      </c>
      <c r="P1140" s="64" t="s">
        <v>254</v>
      </c>
      <c r="Q1140" s="64" t="s">
        <v>255</v>
      </c>
      <c r="R1140" s="95">
        <v>4</v>
      </c>
      <c r="S1140" s="64" t="s">
        <v>344</v>
      </c>
      <c r="T1140" s="64" t="s">
        <v>266</v>
      </c>
      <c r="U1140" s="64" t="s">
        <v>3810</v>
      </c>
      <c r="V1140" s="64" t="s">
        <v>3806</v>
      </c>
      <c r="W1140" s="96" t="s">
        <v>3808</v>
      </c>
      <c r="X1140" s="64" t="s">
        <v>3806</v>
      </c>
      <c r="Y1140" s="229" t="s">
        <v>3744</v>
      </c>
      <c r="Z1140" s="64" t="s">
        <v>22</v>
      </c>
      <c r="AA1140" s="64" t="s">
        <v>229</v>
      </c>
      <c r="AB1140" s="120" t="s">
        <v>230</v>
      </c>
      <c r="AC1140" s="120" t="s">
        <v>231</v>
      </c>
      <c r="AD1140" t="str">
        <f t="shared" si="184"/>
        <v>INDONESIA</v>
      </c>
      <c r="AE1140" s="133" t="s">
        <v>3745</v>
      </c>
      <c r="AF1140" s="122" t="s">
        <v>809</v>
      </c>
      <c r="AG1140" s="142" t="s">
        <v>166</v>
      </c>
      <c r="AH1140" s="142"/>
      <c r="AI1140" s="64">
        <f t="shared" si="176"/>
        <v>3</v>
      </c>
      <c r="AJ1140" s="64"/>
      <c r="AK1140" s="142"/>
      <c r="AN1140" s="124">
        <f t="shared" si="185"/>
        <v>0</v>
      </c>
      <c r="AY1140" s="70">
        <f t="shared" si="186"/>
        <v>0</v>
      </c>
    </row>
    <row r="1141" spans="1:53" s="126" customFormat="1">
      <c r="A1141"/>
      <c r="B1141">
        <v>1137</v>
      </c>
      <c r="C1141" s="71">
        <v>28</v>
      </c>
      <c r="D1141"/>
      <c r="E1141">
        <v>4</v>
      </c>
      <c r="F1141" s="127" t="s">
        <v>3814</v>
      </c>
      <c r="G1141" s="128" t="s">
        <v>3815</v>
      </c>
      <c r="H1141" s="129" t="s">
        <v>23</v>
      </c>
      <c r="I1141" s="130" t="str">
        <f t="shared" si="181"/>
        <v>LAKI LAKI</v>
      </c>
      <c r="J1141" s="131" t="s">
        <v>230</v>
      </c>
      <c r="K1141" s="132">
        <v>35670</v>
      </c>
      <c r="L1141" s="159">
        <f t="shared" ca="1" si="182"/>
        <v>22</v>
      </c>
      <c r="M1141" s="131" t="s">
        <v>253</v>
      </c>
      <c r="N1141" s="177" t="s">
        <v>220</v>
      </c>
      <c r="O1141" s="131" t="str">
        <f t="shared" si="183"/>
        <v>ISLAM</v>
      </c>
      <c r="P1141" s="131" t="s">
        <v>254</v>
      </c>
      <c r="Q1141" s="131" t="s">
        <v>255</v>
      </c>
      <c r="R1141" s="134">
        <v>4</v>
      </c>
      <c r="S1141" s="131" t="s">
        <v>886</v>
      </c>
      <c r="T1141" s="131" t="s">
        <v>266</v>
      </c>
      <c r="U1141" s="131" t="s">
        <v>3810</v>
      </c>
      <c r="V1141" s="131" t="s">
        <v>3806</v>
      </c>
      <c r="W1141" s="135" t="s">
        <v>3808</v>
      </c>
      <c r="X1141" s="131" t="s">
        <v>3806</v>
      </c>
      <c r="Y1141" s="236" t="s">
        <v>3744</v>
      </c>
      <c r="Z1141" s="131" t="s">
        <v>22</v>
      </c>
      <c r="AA1141" s="131" t="s">
        <v>229</v>
      </c>
      <c r="AB1141" s="104" t="s">
        <v>230</v>
      </c>
      <c r="AC1141" s="104" t="s">
        <v>231</v>
      </c>
      <c r="AD1141" s="126" t="str">
        <f t="shared" si="184"/>
        <v>INDONESIA</v>
      </c>
      <c r="AE1141" s="133" t="s">
        <v>3745</v>
      </c>
      <c r="AF1141" s="178" t="s">
        <v>809</v>
      </c>
      <c r="AG1141" s="142" t="s">
        <v>166</v>
      </c>
      <c r="AH1141" s="142"/>
      <c r="AI1141" s="64">
        <f t="shared" si="176"/>
        <v>3</v>
      </c>
      <c r="AJ1141" s="64"/>
      <c r="AK1141" s="142"/>
      <c r="AL1141" s="136"/>
      <c r="AM1141" s="136"/>
      <c r="AN1141" s="241">
        <f t="shared" si="185"/>
        <v>0</v>
      </c>
      <c r="AO1141" s="137"/>
      <c r="AP1141" s="137"/>
      <c r="AQ1141" s="137"/>
      <c r="AR1141" s="137"/>
      <c r="AS1141" s="137"/>
      <c r="AT1141" s="137"/>
      <c r="AU1141" s="137"/>
      <c r="AV1141" s="137"/>
      <c r="AW1141" s="137"/>
      <c r="AX1141" s="137"/>
      <c r="AY1141" s="137">
        <f t="shared" si="186"/>
        <v>0</v>
      </c>
      <c r="AZ1141" s="138"/>
    </row>
    <row r="1142" spans="1:53" s="121" customFormat="1">
      <c r="A1142"/>
      <c r="B1142">
        <v>1138</v>
      </c>
      <c r="C1142" s="71">
        <v>29</v>
      </c>
      <c r="D1142">
        <v>10</v>
      </c>
      <c r="E1142" s="99">
        <v>1</v>
      </c>
      <c r="F1142" s="100" t="s">
        <v>3816</v>
      </c>
      <c r="G1142" s="101" t="s">
        <v>3817</v>
      </c>
      <c r="H1142" s="102" t="s">
        <v>23</v>
      </c>
      <c r="I1142" s="103" t="str">
        <f t="shared" si="181"/>
        <v>LAKI LAKI</v>
      </c>
      <c r="J1142" s="104" t="s">
        <v>2470</v>
      </c>
      <c r="K1142" s="105">
        <v>27220</v>
      </c>
      <c r="L1142" s="106">
        <f t="shared" ca="1" si="182"/>
        <v>45</v>
      </c>
      <c r="M1142" s="104" t="s">
        <v>253</v>
      </c>
      <c r="N1142" s="107" t="s">
        <v>220</v>
      </c>
      <c r="O1142" s="104" t="str">
        <f t="shared" si="183"/>
        <v>ISLAM</v>
      </c>
      <c r="P1142" s="104" t="s">
        <v>221</v>
      </c>
      <c r="Q1142" s="104" t="s">
        <v>222</v>
      </c>
      <c r="R1142" s="108">
        <v>1</v>
      </c>
      <c r="S1142" s="104" t="s">
        <v>256</v>
      </c>
      <c r="T1142" s="104" t="s">
        <v>283</v>
      </c>
      <c r="U1142" s="104" t="s">
        <v>3818</v>
      </c>
      <c r="V1142" s="104" t="s">
        <v>3819</v>
      </c>
      <c r="W1142" s="109" t="s">
        <v>3820</v>
      </c>
      <c r="X1142" s="104" t="s">
        <v>3817</v>
      </c>
      <c r="Y1142" s="235" t="s">
        <v>3744</v>
      </c>
      <c r="Z1142" s="104" t="s">
        <v>22</v>
      </c>
      <c r="AA1142" s="104" t="s">
        <v>229</v>
      </c>
      <c r="AB1142" s="64" t="s">
        <v>230</v>
      </c>
      <c r="AC1142" s="64" t="s">
        <v>231</v>
      </c>
      <c r="AD1142" s="99" t="str">
        <f t="shared" si="184"/>
        <v>INDONESIA</v>
      </c>
      <c r="AE1142" s="133" t="s">
        <v>3745</v>
      </c>
      <c r="AF1142" s="110" t="s">
        <v>809</v>
      </c>
      <c r="AG1142" s="142" t="s">
        <v>166</v>
      </c>
      <c r="AH1142" s="142"/>
      <c r="AI1142" s="64" t="e">
        <f t="shared" si="176"/>
        <v>#N/A</v>
      </c>
      <c r="AJ1142" s="64"/>
      <c r="AK1142" s="142"/>
      <c r="AL1142" s="207"/>
      <c r="AM1142" s="207"/>
      <c r="AN1142" s="207">
        <f t="shared" si="185"/>
        <v>0</v>
      </c>
      <c r="AO1142" s="239"/>
      <c r="AP1142" s="239"/>
      <c r="AQ1142" s="239"/>
      <c r="AR1142" s="239"/>
      <c r="AS1142" s="239"/>
      <c r="AT1142" s="239"/>
      <c r="AU1142" s="239"/>
      <c r="AV1142" s="239"/>
      <c r="AW1142" s="239"/>
      <c r="AX1142" s="239"/>
      <c r="AY1142" s="239">
        <f t="shared" si="186"/>
        <v>0</v>
      </c>
      <c r="AZ1142" s="71"/>
    </row>
    <row r="1143" spans="1:53">
      <c r="A1143" s="121"/>
      <c r="B1143">
        <v>1139</v>
      </c>
      <c r="C1143" s="71">
        <v>30</v>
      </c>
      <c r="E1143">
        <v>2</v>
      </c>
      <c r="F1143" s="143" t="s">
        <v>3821</v>
      </c>
      <c r="G1143" s="144" t="s">
        <v>3822</v>
      </c>
      <c r="H1143" s="145" t="s">
        <v>16</v>
      </c>
      <c r="I1143" s="146" t="str">
        <f t="shared" si="181"/>
        <v>PEREMPUAN</v>
      </c>
      <c r="J1143" s="120" t="s">
        <v>3823</v>
      </c>
      <c r="K1143" s="147">
        <v>29220</v>
      </c>
      <c r="L1143" s="139">
        <f t="shared" ca="1" si="182"/>
        <v>40</v>
      </c>
      <c r="M1143" s="120" t="s">
        <v>253</v>
      </c>
      <c r="N1143" s="133" t="s">
        <v>220</v>
      </c>
      <c r="O1143" s="120" t="str">
        <f t="shared" si="183"/>
        <v>ISLAM</v>
      </c>
      <c r="P1143" s="120" t="s">
        <v>221</v>
      </c>
      <c r="Q1143" s="120" t="s">
        <v>245</v>
      </c>
      <c r="R1143" s="148">
        <v>3</v>
      </c>
      <c r="S1143" s="120" t="s">
        <v>256</v>
      </c>
      <c r="T1143" s="120" t="s">
        <v>283</v>
      </c>
      <c r="U1143" s="120" t="s">
        <v>3824</v>
      </c>
      <c r="V1143" s="120" t="s">
        <v>3825</v>
      </c>
      <c r="W1143" s="149" t="s">
        <v>3820</v>
      </c>
      <c r="X1143" s="120" t="s">
        <v>3817</v>
      </c>
      <c r="Y1143" s="238" t="s">
        <v>3744</v>
      </c>
      <c r="Z1143" s="120" t="s">
        <v>22</v>
      </c>
      <c r="AA1143" s="120" t="s">
        <v>229</v>
      </c>
      <c r="AB1143" s="120" t="s">
        <v>230</v>
      </c>
      <c r="AC1143" s="120" t="s">
        <v>231</v>
      </c>
      <c r="AD1143" s="121" t="str">
        <f t="shared" si="184"/>
        <v>INDONESIA</v>
      </c>
      <c r="AE1143" s="133" t="s">
        <v>3745</v>
      </c>
      <c r="AF1143" s="122" t="s">
        <v>809</v>
      </c>
      <c r="AG1143" s="142" t="s">
        <v>166</v>
      </c>
      <c r="AH1143" s="142"/>
      <c r="AI1143" s="64">
        <f t="shared" si="176"/>
        <v>2</v>
      </c>
      <c r="AJ1143" s="64"/>
      <c r="AK1143" s="142"/>
      <c r="AN1143" s="207">
        <f t="shared" si="185"/>
        <v>0</v>
      </c>
      <c r="AY1143" s="70">
        <f t="shared" si="186"/>
        <v>0</v>
      </c>
    </row>
    <row r="1144" spans="1:53" s="99" customFormat="1">
      <c r="A1144" s="121"/>
      <c r="B1144">
        <v>1140</v>
      </c>
      <c r="C1144" s="71">
        <v>31</v>
      </c>
      <c r="D1144"/>
      <c r="E1144">
        <v>3</v>
      </c>
      <c r="F1144" s="88" t="s">
        <v>3826</v>
      </c>
      <c r="G1144" s="89" t="s">
        <v>3827</v>
      </c>
      <c r="H1144" s="90" t="s">
        <v>23</v>
      </c>
      <c r="I1144" s="91" t="str">
        <f t="shared" si="181"/>
        <v>LAKI LAKI</v>
      </c>
      <c r="J1144" s="64" t="s">
        <v>3828</v>
      </c>
      <c r="K1144" s="92">
        <v>36019</v>
      </c>
      <c r="L1144" s="93">
        <f t="shared" ca="1" si="182"/>
        <v>21</v>
      </c>
      <c r="M1144" s="64" t="s">
        <v>253</v>
      </c>
      <c r="N1144" s="94" t="s">
        <v>220</v>
      </c>
      <c r="O1144" s="64" t="str">
        <f t="shared" si="183"/>
        <v>ISLAM</v>
      </c>
      <c r="P1144" s="64" t="s">
        <v>254</v>
      </c>
      <c r="Q1144" s="64" t="s">
        <v>255</v>
      </c>
      <c r="R1144" s="95">
        <v>4</v>
      </c>
      <c r="S1144" s="64" t="s">
        <v>256</v>
      </c>
      <c r="T1144" s="64" t="s">
        <v>674</v>
      </c>
      <c r="U1144" s="64" t="s">
        <v>3822</v>
      </c>
      <c r="V1144" s="64" t="s">
        <v>3817</v>
      </c>
      <c r="W1144" s="96" t="s">
        <v>3820</v>
      </c>
      <c r="X1144" s="64" t="s">
        <v>3817</v>
      </c>
      <c r="Y1144" s="229" t="s">
        <v>3744</v>
      </c>
      <c r="Z1144" s="64" t="s">
        <v>22</v>
      </c>
      <c r="AA1144" s="64" t="s">
        <v>229</v>
      </c>
      <c r="AB1144" s="131" t="s">
        <v>230</v>
      </c>
      <c r="AC1144" s="131" t="s">
        <v>231</v>
      </c>
      <c r="AD1144" t="str">
        <f t="shared" si="184"/>
        <v>INDONESIA</v>
      </c>
      <c r="AE1144" s="133" t="s">
        <v>3745</v>
      </c>
      <c r="AF1144" s="97" t="s">
        <v>809</v>
      </c>
      <c r="AG1144" s="142" t="s">
        <v>166</v>
      </c>
      <c r="AH1144" s="142"/>
      <c r="AI1144" s="64">
        <f t="shared" si="176"/>
        <v>3</v>
      </c>
      <c r="AJ1144" s="64"/>
      <c r="AK1144" s="142"/>
      <c r="AL1144" s="124"/>
      <c r="AM1144" s="124"/>
      <c r="AN1144" s="124">
        <f t="shared" si="185"/>
        <v>0</v>
      </c>
      <c r="AO1144" s="125"/>
      <c r="AP1144" s="125"/>
      <c r="AQ1144" s="125"/>
      <c r="AR1144" s="125"/>
      <c r="AS1144" s="125"/>
      <c r="AT1144" s="125"/>
      <c r="AU1144" s="125"/>
      <c r="AV1144" s="125"/>
      <c r="AW1144" s="125"/>
      <c r="AX1144" s="125"/>
      <c r="AY1144" s="70">
        <f t="shared" si="186"/>
        <v>0</v>
      </c>
      <c r="AZ1144" s="71"/>
    </row>
    <row r="1145" spans="1:53" s="121" customFormat="1">
      <c r="A1145"/>
      <c r="B1145">
        <v>1141</v>
      </c>
      <c r="C1145" s="71">
        <v>32</v>
      </c>
      <c r="D1145">
        <v>11</v>
      </c>
      <c r="E1145" s="99">
        <v>1</v>
      </c>
      <c r="F1145" s="150" t="s">
        <v>3829</v>
      </c>
      <c r="G1145" s="101" t="s">
        <v>3830</v>
      </c>
      <c r="H1145" s="102" t="s">
        <v>23</v>
      </c>
      <c r="I1145" s="103" t="str">
        <f t="shared" si="181"/>
        <v>LAKI LAKI</v>
      </c>
      <c r="J1145" s="104" t="s">
        <v>452</v>
      </c>
      <c r="K1145" s="105">
        <v>21678</v>
      </c>
      <c r="L1145" s="106">
        <f t="shared" ca="1" si="182"/>
        <v>60</v>
      </c>
      <c r="M1145" s="104" t="s">
        <v>253</v>
      </c>
      <c r="N1145" s="107" t="s">
        <v>220</v>
      </c>
      <c r="O1145" s="104" t="str">
        <f t="shared" si="183"/>
        <v>ISLAM</v>
      </c>
      <c r="P1145" s="104" t="s">
        <v>221</v>
      </c>
      <c r="Q1145" s="104" t="s">
        <v>222</v>
      </c>
      <c r="R1145" s="108">
        <v>1</v>
      </c>
      <c r="S1145" s="104" t="s">
        <v>256</v>
      </c>
      <c r="T1145" s="104" t="s">
        <v>283</v>
      </c>
      <c r="U1145" s="104" t="s">
        <v>3831</v>
      </c>
      <c r="V1145" s="104" t="s">
        <v>3832</v>
      </c>
      <c r="W1145" s="109" t="s">
        <v>3833</v>
      </c>
      <c r="X1145" s="104" t="s">
        <v>3830</v>
      </c>
      <c r="Y1145" s="235" t="s">
        <v>3744</v>
      </c>
      <c r="Z1145" s="104" t="s">
        <v>22</v>
      </c>
      <c r="AA1145" s="104" t="s">
        <v>229</v>
      </c>
      <c r="AB1145" s="64" t="s">
        <v>230</v>
      </c>
      <c r="AC1145" s="64" t="s">
        <v>231</v>
      </c>
      <c r="AD1145" s="99" t="str">
        <f t="shared" si="184"/>
        <v>INDONESIA</v>
      </c>
      <c r="AE1145" s="133" t="s">
        <v>3745</v>
      </c>
      <c r="AF1145" s="110" t="s">
        <v>809</v>
      </c>
      <c r="AG1145" s="142" t="s">
        <v>455</v>
      </c>
      <c r="AH1145" s="142"/>
      <c r="AI1145" s="64" t="e">
        <f t="shared" si="176"/>
        <v>#N/A</v>
      </c>
      <c r="AJ1145" s="64"/>
      <c r="AK1145" s="142"/>
      <c r="AL1145" s="207"/>
      <c r="AM1145" s="207"/>
      <c r="AN1145" s="207">
        <f t="shared" si="185"/>
        <v>0</v>
      </c>
      <c r="AO1145" s="239"/>
      <c r="AP1145" s="239"/>
      <c r="AQ1145" s="239"/>
      <c r="AR1145" s="239"/>
      <c r="AS1145" s="239"/>
      <c r="AT1145" s="239"/>
      <c r="AU1145" s="239"/>
      <c r="AV1145" s="239"/>
      <c r="AW1145" s="239"/>
      <c r="AX1145" s="239"/>
      <c r="AY1145" s="239">
        <f t="shared" si="186"/>
        <v>0</v>
      </c>
      <c r="AZ1145" s="71"/>
    </row>
    <row r="1146" spans="1:53">
      <c r="A1146" s="121"/>
      <c r="B1146">
        <v>1142</v>
      </c>
      <c r="C1146" s="71">
        <v>33</v>
      </c>
      <c r="E1146" s="121">
        <v>2</v>
      </c>
      <c r="F1146" s="143" t="s">
        <v>3834</v>
      </c>
      <c r="G1146" s="144" t="s">
        <v>3835</v>
      </c>
      <c r="H1146" s="145" t="s">
        <v>16</v>
      </c>
      <c r="I1146" s="146" t="str">
        <f t="shared" si="181"/>
        <v>PEREMPUAN</v>
      </c>
      <c r="J1146" s="120" t="s">
        <v>452</v>
      </c>
      <c r="K1146" s="147">
        <v>22114</v>
      </c>
      <c r="L1146" s="139">
        <f t="shared" ca="1" si="182"/>
        <v>59</v>
      </c>
      <c r="M1146" s="120" t="s">
        <v>253</v>
      </c>
      <c r="N1146" s="133" t="s">
        <v>220</v>
      </c>
      <c r="O1146" s="120" t="str">
        <f t="shared" si="183"/>
        <v>ISLAM</v>
      </c>
      <c r="P1146" s="120" t="s">
        <v>221</v>
      </c>
      <c r="Q1146" s="120" t="s">
        <v>245</v>
      </c>
      <c r="R1146" s="148">
        <v>3</v>
      </c>
      <c r="S1146" s="120" t="s">
        <v>256</v>
      </c>
      <c r="T1146" s="120" t="s">
        <v>246</v>
      </c>
      <c r="U1146" s="120" t="s">
        <v>3836</v>
      </c>
      <c r="V1146" s="120" t="s">
        <v>3837</v>
      </c>
      <c r="W1146" s="149" t="s">
        <v>3833</v>
      </c>
      <c r="X1146" s="120" t="s">
        <v>3830</v>
      </c>
      <c r="Y1146" s="238" t="s">
        <v>3744</v>
      </c>
      <c r="Z1146" s="120" t="s">
        <v>22</v>
      </c>
      <c r="AA1146" s="120" t="s">
        <v>229</v>
      </c>
      <c r="AB1146" s="131" t="s">
        <v>230</v>
      </c>
      <c r="AC1146" s="131" t="s">
        <v>231</v>
      </c>
      <c r="AD1146" s="121" t="str">
        <f t="shared" si="184"/>
        <v>INDONESIA</v>
      </c>
      <c r="AE1146" s="133" t="s">
        <v>3745</v>
      </c>
      <c r="AF1146" s="122" t="s">
        <v>809</v>
      </c>
      <c r="AG1146" s="142" t="s">
        <v>455</v>
      </c>
      <c r="AH1146" s="142"/>
      <c r="AI1146" s="64">
        <f t="shared" si="176"/>
        <v>2</v>
      </c>
      <c r="AJ1146" s="64"/>
      <c r="AK1146" s="142"/>
      <c r="AN1146" s="124">
        <f t="shared" si="185"/>
        <v>0</v>
      </c>
      <c r="AY1146" s="70">
        <f t="shared" si="186"/>
        <v>0</v>
      </c>
    </row>
    <row r="1147" spans="1:53" s="99" customFormat="1">
      <c r="A1147" s="121"/>
      <c r="B1147">
        <v>1143</v>
      </c>
      <c r="C1147" s="71">
        <v>34</v>
      </c>
      <c r="D1147">
        <v>12</v>
      </c>
      <c r="E1147" s="99">
        <v>1</v>
      </c>
      <c r="F1147" s="100" t="s">
        <v>3838</v>
      </c>
      <c r="G1147" s="101" t="s">
        <v>3839</v>
      </c>
      <c r="H1147" s="102" t="s">
        <v>23</v>
      </c>
      <c r="I1147" s="103" t="str">
        <f t="shared" si="181"/>
        <v>LAKI LAKI</v>
      </c>
      <c r="J1147" s="104" t="s">
        <v>733</v>
      </c>
      <c r="K1147" s="105">
        <v>24778</v>
      </c>
      <c r="L1147" s="106">
        <f t="shared" ca="1" si="182"/>
        <v>52</v>
      </c>
      <c r="M1147" s="104" t="s">
        <v>253</v>
      </c>
      <c r="N1147" s="107" t="s">
        <v>220</v>
      </c>
      <c r="O1147" s="104" t="str">
        <f t="shared" si="183"/>
        <v>ISLAM</v>
      </c>
      <c r="P1147" s="104" t="s">
        <v>221</v>
      </c>
      <c r="Q1147" s="104" t="s">
        <v>222</v>
      </c>
      <c r="R1147" s="108">
        <v>1</v>
      </c>
      <c r="S1147" s="104" t="s">
        <v>223</v>
      </c>
      <c r="T1147" s="104" t="s">
        <v>470</v>
      </c>
      <c r="U1147" s="104" t="s">
        <v>3840</v>
      </c>
      <c r="V1147" s="104" t="s">
        <v>3841</v>
      </c>
      <c r="W1147" s="109" t="s">
        <v>3842</v>
      </c>
      <c r="X1147" s="104" t="s">
        <v>3839</v>
      </c>
      <c r="Y1147" s="235" t="s">
        <v>3744</v>
      </c>
      <c r="Z1147" s="104" t="s">
        <v>22</v>
      </c>
      <c r="AA1147" s="104" t="s">
        <v>229</v>
      </c>
      <c r="AB1147" s="104" t="s">
        <v>230</v>
      </c>
      <c r="AC1147" s="104" t="s">
        <v>231</v>
      </c>
      <c r="AD1147" s="99" t="str">
        <f t="shared" si="184"/>
        <v>INDONESIA</v>
      </c>
      <c r="AE1147" s="133" t="s">
        <v>3745</v>
      </c>
      <c r="AF1147" s="110" t="s">
        <v>809</v>
      </c>
      <c r="AG1147" s="142" t="s">
        <v>166</v>
      </c>
      <c r="AH1147" s="142"/>
      <c r="AI1147" s="64" t="e">
        <f t="shared" si="176"/>
        <v>#N/A</v>
      </c>
      <c r="AJ1147" s="64"/>
      <c r="AK1147" s="142"/>
      <c r="AL1147" s="124"/>
      <c r="AM1147" s="124"/>
      <c r="AN1147" s="124">
        <f t="shared" si="185"/>
        <v>0</v>
      </c>
      <c r="AO1147" s="125"/>
      <c r="AP1147" s="125"/>
      <c r="AQ1147" s="125"/>
      <c r="AR1147" s="125"/>
      <c r="AS1147" s="125"/>
      <c r="AT1147" s="125"/>
      <c r="AU1147" s="125"/>
      <c r="AV1147" s="125"/>
      <c r="AW1147" s="125"/>
      <c r="AX1147" s="125"/>
      <c r="AY1147" s="70">
        <f t="shared" si="186"/>
        <v>0</v>
      </c>
      <c r="AZ1147" s="71"/>
    </row>
    <row r="1148" spans="1:53">
      <c r="B1148">
        <v>1144</v>
      </c>
      <c r="C1148" s="71">
        <v>35</v>
      </c>
      <c r="E1148" s="121">
        <v>2</v>
      </c>
      <c r="F1148" s="88" t="s">
        <v>3843</v>
      </c>
      <c r="G1148" s="89" t="s">
        <v>3844</v>
      </c>
      <c r="H1148" s="90" t="s">
        <v>16</v>
      </c>
      <c r="I1148" s="91" t="str">
        <f t="shared" si="181"/>
        <v>PEREMPUAN</v>
      </c>
      <c r="J1148" s="64" t="s">
        <v>733</v>
      </c>
      <c r="K1148" s="92">
        <v>25549</v>
      </c>
      <c r="L1148" s="93">
        <f t="shared" ca="1" si="182"/>
        <v>50</v>
      </c>
      <c r="M1148" s="64" t="s">
        <v>253</v>
      </c>
      <c r="N1148" s="94" t="s">
        <v>220</v>
      </c>
      <c r="O1148" s="64" t="str">
        <f t="shared" si="183"/>
        <v>ISLAM</v>
      </c>
      <c r="P1148" s="64" t="s">
        <v>221</v>
      </c>
      <c r="Q1148" s="64" t="s">
        <v>245</v>
      </c>
      <c r="R1148" s="95">
        <v>3</v>
      </c>
      <c r="S1148" s="64" t="s">
        <v>289</v>
      </c>
      <c r="T1148" s="64" t="s">
        <v>246</v>
      </c>
      <c r="U1148" s="64" t="s">
        <v>3845</v>
      </c>
      <c r="V1148" s="64" t="s">
        <v>3846</v>
      </c>
      <c r="W1148" s="96" t="s">
        <v>3842</v>
      </c>
      <c r="X1148" s="64" t="s">
        <v>3839</v>
      </c>
      <c r="Y1148" s="229" t="s">
        <v>3744</v>
      </c>
      <c r="Z1148" s="64" t="s">
        <v>22</v>
      </c>
      <c r="AA1148" s="64" t="s">
        <v>229</v>
      </c>
      <c r="AB1148" s="64" t="s">
        <v>230</v>
      </c>
      <c r="AC1148" s="64" t="s">
        <v>231</v>
      </c>
      <c r="AD1148" t="str">
        <f t="shared" si="184"/>
        <v>INDONESIA</v>
      </c>
      <c r="AE1148" s="133" t="s">
        <v>3745</v>
      </c>
      <c r="AF1148" s="122" t="s">
        <v>809</v>
      </c>
      <c r="AG1148" s="142" t="s">
        <v>166</v>
      </c>
      <c r="AH1148" s="142"/>
      <c r="AI1148" s="64">
        <f t="shared" si="176"/>
        <v>2</v>
      </c>
      <c r="AJ1148" s="64"/>
      <c r="AK1148" s="142"/>
      <c r="AL1148" s="207"/>
      <c r="AM1148" s="207"/>
      <c r="AN1148" s="124">
        <f t="shared" si="185"/>
        <v>0</v>
      </c>
      <c r="AO1148" s="239"/>
      <c r="AP1148" s="239"/>
      <c r="AQ1148" s="239"/>
      <c r="AR1148" s="239"/>
      <c r="AS1148" s="239"/>
      <c r="AT1148" s="239"/>
      <c r="AU1148" s="239"/>
      <c r="AV1148" s="239"/>
      <c r="AW1148" s="239"/>
      <c r="AX1148" s="239"/>
      <c r="AY1148" s="70">
        <f t="shared" si="186"/>
        <v>0</v>
      </c>
      <c r="BA1148" s="121"/>
    </row>
    <row r="1149" spans="1:53" s="99" customFormat="1">
      <c r="A1149" s="121"/>
      <c r="B1149">
        <v>1145</v>
      </c>
      <c r="C1149" s="71">
        <v>36</v>
      </c>
      <c r="D1149"/>
      <c r="E1149" s="121">
        <v>3</v>
      </c>
      <c r="F1149" s="174" t="s">
        <v>3847</v>
      </c>
      <c r="G1149" s="144" t="s">
        <v>3848</v>
      </c>
      <c r="H1149" s="145" t="s">
        <v>23</v>
      </c>
      <c r="I1149" s="146" t="str">
        <f t="shared" ref="I1149:I1179" si="187">IF(H1149="L","LAKI LAKI",IF(H1149="P","PEREMPUAN",""))</f>
        <v>LAKI LAKI</v>
      </c>
      <c r="J1149" s="120" t="s">
        <v>733</v>
      </c>
      <c r="K1149" s="147">
        <v>34096</v>
      </c>
      <c r="L1149" s="139">
        <f t="shared" ref="L1149:L1180" ca="1" si="188">DATEDIF(K1149,TODAY(),"Y")</f>
        <v>26</v>
      </c>
      <c r="M1149" s="120"/>
      <c r="N1149" s="187" t="s">
        <v>220</v>
      </c>
      <c r="O1149" s="120" t="str">
        <f t="shared" ref="O1149:O1179" si="189">IF(N1149="1","ISLAM",IF(N1149="2","KRISTEN",""))</f>
        <v>ISLAM</v>
      </c>
      <c r="P1149" s="120" t="s">
        <v>254</v>
      </c>
      <c r="Q1149" s="120" t="s">
        <v>255</v>
      </c>
      <c r="R1149" s="148">
        <v>4</v>
      </c>
      <c r="S1149" s="120" t="s">
        <v>344</v>
      </c>
      <c r="T1149" s="120" t="s">
        <v>266</v>
      </c>
      <c r="U1149" s="120" t="s">
        <v>3844</v>
      </c>
      <c r="V1149" s="120" t="s">
        <v>3839</v>
      </c>
      <c r="W1149" s="149" t="s">
        <v>3842</v>
      </c>
      <c r="X1149" s="120" t="s">
        <v>3839</v>
      </c>
      <c r="Y1149" s="238" t="s">
        <v>3744</v>
      </c>
      <c r="Z1149" s="120" t="s">
        <v>22</v>
      </c>
      <c r="AA1149" s="120" t="s">
        <v>229</v>
      </c>
      <c r="AB1149" s="120" t="s">
        <v>230</v>
      </c>
      <c r="AC1149" s="120" t="s">
        <v>231</v>
      </c>
      <c r="AD1149" s="121" t="str">
        <f t="shared" ref="AD1149:AD1179" si="190">IF(H1149="L","INDONESIA",IF(H1149="P","INDONESIA",""))</f>
        <v>INDONESIA</v>
      </c>
      <c r="AE1149" s="133" t="s">
        <v>3745</v>
      </c>
      <c r="AF1149" s="122" t="s">
        <v>809</v>
      </c>
      <c r="AG1149" s="142" t="s">
        <v>166</v>
      </c>
      <c r="AH1149" s="142"/>
      <c r="AI1149" s="64">
        <f t="shared" si="176"/>
        <v>3</v>
      </c>
      <c r="AJ1149" s="64"/>
      <c r="AK1149" s="142"/>
      <c r="AL1149" s="124"/>
      <c r="AM1149" s="124"/>
      <c r="AN1149" s="124">
        <f t="shared" si="185"/>
        <v>0</v>
      </c>
      <c r="AO1149" s="125"/>
      <c r="AP1149" s="125"/>
      <c r="AQ1149" s="125"/>
      <c r="AR1149" s="125"/>
      <c r="AS1149" s="125"/>
      <c r="AT1149" s="125"/>
      <c r="AU1149" s="125"/>
      <c r="AV1149" s="125"/>
      <c r="AW1149" s="125"/>
      <c r="AX1149" s="125"/>
      <c r="AY1149" s="70">
        <f t="shared" si="186"/>
        <v>0</v>
      </c>
      <c r="AZ1149" s="71"/>
    </row>
    <row r="1150" spans="1:53">
      <c r="B1150">
        <v>1146</v>
      </c>
      <c r="C1150" s="71">
        <v>37</v>
      </c>
      <c r="E1150" s="121">
        <v>4</v>
      </c>
      <c r="F1150" s="127" t="s">
        <v>3849</v>
      </c>
      <c r="G1150" s="128" t="s">
        <v>3850</v>
      </c>
      <c r="H1150" s="129" t="s">
        <v>16</v>
      </c>
      <c r="I1150" s="130" t="str">
        <f t="shared" si="187"/>
        <v>PEREMPUAN</v>
      </c>
      <c r="J1150" s="131" t="s">
        <v>252</v>
      </c>
      <c r="K1150" s="132">
        <v>34995</v>
      </c>
      <c r="L1150" s="93">
        <f t="shared" ca="1" si="188"/>
        <v>24</v>
      </c>
      <c r="M1150" s="131" t="s">
        <v>253</v>
      </c>
      <c r="N1150" s="177" t="s">
        <v>220</v>
      </c>
      <c r="O1150" s="131" t="str">
        <f t="shared" si="189"/>
        <v>ISLAM</v>
      </c>
      <c r="P1150" s="131" t="s">
        <v>254</v>
      </c>
      <c r="Q1150" s="131" t="s">
        <v>255</v>
      </c>
      <c r="R1150" s="134">
        <v>4</v>
      </c>
      <c r="S1150" s="131" t="s">
        <v>223</v>
      </c>
      <c r="T1150" s="131" t="s">
        <v>270</v>
      </c>
      <c r="U1150" s="131" t="s">
        <v>3844</v>
      </c>
      <c r="V1150" s="131" t="s">
        <v>3839</v>
      </c>
      <c r="W1150" s="135" t="s">
        <v>3842</v>
      </c>
      <c r="X1150" s="131" t="s">
        <v>3839</v>
      </c>
      <c r="Y1150" s="236" t="s">
        <v>3744</v>
      </c>
      <c r="Z1150" s="131" t="s">
        <v>22</v>
      </c>
      <c r="AA1150" s="131" t="s">
        <v>229</v>
      </c>
      <c r="AB1150" s="104" t="s">
        <v>230</v>
      </c>
      <c r="AC1150" s="104" t="s">
        <v>231</v>
      </c>
      <c r="AD1150" s="126" t="str">
        <f t="shared" si="190"/>
        <v>INDONESIA</v>
      </c>
      <c r="AE1150" s="133" t="s">
        <v>3745</v>
      </c>
      <c r="AF1150" s="178" t="s">
        <v>809</v>
      </c>
      <c r="AG1150" s="142" t="s">
        <v>166</v>
      </c>
      <c r="AH1150" s="142"/>
      <c r="AI1150" s="64">
        <f t="shared" si="176"/>
        <v>3</v>
      </c>
      <c r="AJ1150" s="64"/>
      <c r="AK1150" s="142"/>
      <c r="AN1150" s="124">
        <f t="shared" si="185"/>
        <v>0</v>
      </c>
      <c r="AY1150" s="70">
        <f t="shared" si="186"/>
        <v>0</v>
      </c>
    </row>
    <row r="1151" spans="1:53">
      <c r="A1151" s="121"/>
      <c r="B1151">
        <v>1147</v>
      </c>
      <c r="C1151" s="71">
        <v>38</v>
      </c>
      <c r="D1151">
        <v>13</v>
      </c>
      <c r="E1151" s="99">
        <v>1</v>
      </c>
      <c r="F1151" s="100" t="s">
        <v>3851</v>
      </c>
      <c r="G1151" s="101" t="s">
        <v>3852</v>
      </c>
      <c r="H1151" s="102" t="s">
        <v>23</v>
      </c>
      <c r="I1151" s="103" t="str">
        <f t="shared" si="187"/>
        <v>LAKI LAKI</v>
      </c>
      <c r="J1151" s="104" t="s">
        <v>219</v>
      </c>
      <c r="K1151" s="105">
        <v>22682</v>
      </c>
      <c r="L1151" s="106">
        <f t="shared" ca="1" si="188"/>
        <v>58</v>
      </c>
      <c r="M1151" s="104" t="s">
        <v>274</v>
      </c>
      <c r="N1151" s="107" t="s">
        <v>220</v>
      </c>
      <c r="O1151" s="104" t="str">
        <f t="shared" si="189"/>
        <v>ISLAM</v>
      </c>
      <c r="P1151" s="104" t="s">
        <v>221</v>
      </c>
      <c r="Q1151" s="104" t="s">
        <v>222</v>
      </c>
      <c r="R1151" s="108">
        <v>1</v>
      </c>
      <c r="S1151" s="104" t="s">
        <v>256</v>
      </c>
      <c r="T1151" s="104" t="s">
        <v>283</v>
      </c>
      <c r="U1151" s="104" t="s">
        <v>895</v>
      </c>
      <c r="V1151" s="104" t="s">
        <v>276</v>
      </c>
      <c r="W1151" s="109" t="s">
        <v>3853</v>
      </c>
      <c r="X1151" s="104" t="s">
        <v>3852</v>
      </c>
      <c r="Y1151" s="235" t="s">
        <v>3744</v>
      </c>
      <c r="Z1151" s="104" t="s">
        <v>22</v>
      </c>
      <c r="AA1151" s="104" t="s">
        <v>229</v>
      </c>
      <c r="AB1151" s="64" t="s">
        <v>230</v>
      </c>
      <c r="AC1151" s="64" t="s">
        <v>231</v>
      </c>
      <c r="AD1151" s="99" t="str">
        <f t="shared" si="190"/>
        <v>INDONESIA</v>
      </c>
      <c r="AE1151" s="133" t="s">
        <v>3745</v>
      </c>
      <c r="AF1151" s="97" t="s">
        <v>809</v>
      </c>
      <c r="AG1151" s="142" t="s">
        <v>166</v>
      </c>
      <c r="AH1151" s="142"/>
      <c r="AI1151" s="64" t="e">
        <f t="shared" si="176"/>
        <v>#N/A</v>
      </c>
      <c r="AJ1151" s="64"/>
      <c r="AK1151" s="142"/>
      <c r="AN1151" s="207">
        <f t="shared" si="185"/>
        <v>0</v>
      </c>
      <c r="AY1151" s="70">
        <f t="shared" si="186"/>
        <v>0</v>
      </c>
    </row>
    <row r="1152" spans="1:53">
      <c r="B1152">
        <v>1148</v>
      </c>
      <c r="C1152" s="71">
        <v>39</v>
      </c>
      <c r="E1152" s="121">
        <v>2</v>
      </c>
      <c r="F1152" s="88" t="s">
        <v>3854</v>
      </c>
      <c r="G1152" s="89" t="s">
        <v>2846</v>
      </c>
      <c r="H1152" s="90" t="s">
        <v>16</v>
      </c>
      <c r="I1152" s="91" t="str">
        <f t="shared" si="187"/>
        <v>PEREMPUAN</v>
      </c>
      <c r="J1152" s="64" t="s">
        <v>219</v>
      </c>
      <c r="K1152" s="92">
        <v>24333</v>
      </c>
      <c r="L1152" s="93">
        <f t="shared" ca="1" si="188"/>
        <v>53</v>
      </c>
      <c r="M1152" s="64" t="s">
        <v>468</v>
      </c>
      <c r="N1152" s="94" t="s">
        <v>220</v>
      </c>
      <c r="O1152" s="64" t="str">
        <f t="shared" si="189"/>
        <v>ISLAM</v>
      </c>
      <c r="P1152" s="64" t="s">
        <v>221</v>
      </c>
      <c r="Q1152" s="64" t="s">
        <v>245</v>
      </c>
      <c r="R1152" s="95">
        <v>3</v>
      </c>
      <c r="S1152" s="64" t="s">
        <v>256</v>
      </c>
      <c r="T1152" s="64" t="s">
        <v>246</v>
      </c>
      <c r="U1152" s="64" t="s">
        <v>928</v>
      </c>
      <c r="V1152" s="64" t="s">
        <v>3855</v>
      </c>
      <c r="W1152" s="96" t="s">
        <v>3853</v>
      </c>
      <c r="X1152" s="64" t="s">
        <v>3852</v>
      </c>
      <c r="Y1152" s="229" t="s">
        <v>3744</v>
      </c>
      <c r="Z1152" s="64" t="s">
        <v>22</v>
      </c>
      <c r="AA1152" s="64" t="s">
        <v>229</v>
      </c>
      <c r="AB1152" s="104" t="s">
        <v>230</v>
      </c>
      <c r="AC1152" s="104" t="s">
        <v>231</v>
      </c>
      <c r="AD1152" t="str">
        <f t="shared" si="190"/>
        <v>INDONESIA</v>
      </c>
      <c r="AE1152" s="133" t="s">
        <v>3745</v>
      </c>
      <c r="AF1152" s="110" t="s">
        <v>809</v>
      </c>
      <c r="AG1152" s="142" t="s">
        <v>166</v>
      </c>
      <c r="AH1152" s="142"/>
      <c r="AI1152" s="64">
        <f t="shared" si="176"/>
        <v>2</v>
      </c>
      <c r="AJ1152" s="64"/>
      <c r="AK1152" s="142"/>
      <c r="AL1152" s="207"/>
      <c r="AM1152" s="207"/>
      <c r="AN1152" s="207"/>
      <c r="AO1152" s="239"/>
      <c r="AP1152" s="239"/>
      <c r="AQ1152" s="239"/>
      <c r="AR1152" s="239"/>
      <c r="AS1152" s="239"/>
      <c r="AT1152" s="239"/>
      <c r="AU1152" s="239"/>
      <c r="AV1152" s="239"/>
      <c r="AW1152" s="239"/>
      <c r="AX1152" s="239"/>
      <c r="BA1152" s="121"/>
    </row>
    <row r="1153" spans="1:53" s="99" customFormat="1">
      <c r="A1153"/>
      <c r="B1153">
        <v>1151</v>
      </c>
      <c r="C1153" s="71">
        <v>40</v>
      </c>
      <c r="D1153"/>
      <c r="E1153" s="121">
        <v>3</v>
      </c>
      <c r="F1153" s="143" t="s">
        <v>3856</v>
      </c>
      <c r="G1153" s="144" t="s">
        <v>3857</v>
      </c>
      <c r="H1153" s="145" t="s">
        <v>23</v>
      </c>
      <c r="I1153" s="146" t="str">
        <f t="shared" si="187"/>
        <v>LAKI LAKI</v>
      </c>
      <c r="J1153" s="120" t="s">
        <v>2164</v>
      </c>
      <c r="K1153" s="147">
        <v>33876</v>
      </c>
      <c r="L1153" s="139">
        <f t="shared" ca="1" si="188"/>
        <v>27</v>
      </c>
      <c r="M1153" s="120" t="s">
        <v>253</v>
      </c>
      <c r="N1153" s="133" t="s">
        <v>220</v>
      </c>
      <c r="O1153" s="120" t="str">
        <f t="shared" si="189"/>
        <v>ISLAM</v>
      </c>
      <c r="P1153" s="120" t="s">
        <v>254</v>
      </c>
      <c r="Q1153" s="120" t="s">
        <v>255</v>
      </c>
      <c r="R1153" s="148">
        <v>4</v>
      </c>
      <c r="S1153" s="120" t="s">
        <v>344</v>
      </c>
      <c r="T1153" s="120" t="s">
        <v>270</v>
      </c>
      <c r="U1153" s="120" t="s">
        <v>2846</v>
      </c>
      <c r="V1153" s="120" t="s">
        <v>3852</v>
      </c>
      <c r="W1153" s="149" t="s">
        <v>3853</v>
      </c>
      <c r="X1153" s="120" t="s">
        <v>3852</v>
      </c>
      <c r="Y1153" s="238" t="s">
        <v>3744</v>
      </c>
      <c r="Z1153" s="120" t="s">
        <v>22</v>
      </c>
      <c r="AA1153" s="120" t="s">
        <v>229</v>
      </c>
      <c r="AB1153" s="64" t="s">
        <v>230</v>
      </c>
      <c r="AC1153" s="64" t="s">
        <v>231</v>
      </c>
      <c r="AD1153" s="121" t="str">
        <f t="shared" si="190"/>
        <v>INDONESIA</v>
      </c>
      <c r="AE1153" s="133" t="s">
        <v>3745</v>
      </c>
      <c r="AF1153" s="97" t="s">
        <v>809</v>
      </c>
      <c r="AG1153" s="142" t="s">
        <v>166</v>
      </c>
      <c r="AH1153" s="142"/>
      <c r="AI1153" s="64">
        <f t="shared" si="176"/>
        <v>3</v>
      </c>
      <c r="AJ1153" s="64"/>
      <c r="AK1153" s="142"/>
      <c r="AL1153" s="124"/>
      <c r="AM1153" s="124"/>
      <c r="AN1153" s="124">
        <f t="shared" ref="AN1153:AN1183" si="191">AL1153-AM1153</f>
        <v>0</v>
      </c>
      <c r="AO1153" s="125"/>
      <c r="AP1153" s="125"/>
      <c r="AQ1153" s="125"/>
      <c r="AR1153" s="125"/>
      <c r="AS1153" s="125"/>
      <c r="AT1153" s="125"/>
      <c r="AU1153" s="125"/>
      <c r="AV1153" s="125"/>
      <c r="AW1153" s="125"/>
      <c r="AX1153" s="125"/>
      <c r="AY1153" s="70">
        <f t="shared" ref="AY1153:AY1183" si="192">SUM(AV1153:AX1153)</f>
        <v>0</v>
      </c>
      <c r="AZ1153" s="71"/>
    </row>
    <row r="1154" spans="1:53">
      <c r="B1154">
        <v>1152</v>
      </c>
      <c r="C1154" s="71">
        <v>41</v>
      </c>
      <c r="D1154">
        <v>14</v>
      </c>
      <c r="E1154" s="99">
        <v>1</v>
      </c>
      <c r="F1154" s="100" t="s">
        <v>3858</v>
      </c>
      <c r="G1154" s="101" t="s">
        <v>3859</v>
      </c>
      <c r="H1154" s="102" t="s">
        <v>23</v>
      </c>
      <c r="I1154" s="103" t="str">
        <f t="shared" si="187"/>
        <v>LAKI LAKI</v>
      </c>
      <c r="J1154" s="104" t="s">
        <v>467</v>
      </c>
      <c r="K1154" s="105">
        <v>22283</v>
      </c>
      <c r="L1154" s="106">
        <f t="shared" ca="1" si="188"/>
        <v>59</v>
      </c>
      <c r="M1154" s="104" t="s">
        <v>253</v>
      </c>
      <c r="N1154" s="107" t="s">
        <v>220</v>
      </c>
      <c r="O1154" s="104" t="str">
        <f t="shared" si="189"/>
        <v>ISLAM</v>
      </c>
      <c r="P1154" s="104" t="s">
        <v>221</v>
      </c>
      <c r="Q1154" s="104" t="s">
        <v>222</v>
      </c>
      <c r="R1154" s="108">
        <v>1</v>
      </c>
      <c r="S1154" s="104" t="s">
        <v>223</v>
      </c>
      <c r="T1154" s="104" t="s">
        <v>283</v>
      </c>
      <c r="U1154" s="104" t="s">
        <v>3860</v>
      </c>
      <c r="V1154" s="104" t="s">
        <v>3861</v>
      </c>
      <c r="W1154" s="109" t="s">
        <v>3862</v>
      </c>
      <c r="X1154" s="104" t="s">
        <v>3859</v>
      </c>
      <c r="Y1154" s="235" t="s">
        <v>3744</v>
      </c>
      <c r="Z1154" s="104" t="s">
        <v>22</v>
      </c>
      <c r="AA1154" s="104" t="s">
        <v>229</v>
      </c>
      <c r="AB1154" s="64" t="s">
        <v>230</v>
      </c>
      <c r="AC1154" s="64" t="s">
        <v>231</v>
      </c>
      <c r="AD1154" s="99" t="str">
        <f t="shared" si="190"/>
        <v>INDONESIA</v>
      </c>
      <c r="AE1154" s="133" t="s">
        <v>3745</v>
      </c>
      <c r="AF1154" s="110" t="s">
        <v>809</v>
      </c>
      <c r="AG1154" s="142" t="s">
        <v>166</v>
      </c>
      <c r="AH1154" s="142"/>
      <c r="AI1154" s="64" t="e">
        <f t="shared" si="176"/>
        <v>#N/A</v>
      </c>
      <c r="AJ1154" s="64"/>
      <c r="AK1154" s="142"/>
      <c r="AN1154" s="124">
        <f t="shared" si="191"/>
        <v>0</v>
      </c>
      <c r="AY1154" s="70">
        <f t="shared" si="192"/>
        <v>0</v>
      </c>
    </row>
    <row r="1155" spans="1:53">
      <c r="A1155" s="121"/>
      <c r="B1155">
        <v>1153</v>
      </c>
      <c r="C1155" s="71">
        <v>42</v>
      </c>
      <c r="E1155" s="121">
        <v>2</v>
      </c>
      <c r="F1155" s="88" t="s">
        <v>3863</v>
      </c>
      <c r="G1155" s="89" t="s">
        <v>3864</v>
      </c>
      <c r="H1155" s="90" t="s">
        <v>16</v>
      </c>
      <c r="I1155" s="91" t="str">
        <f t="shared" si="187"/>
        <v>PEREMPUAN</v>
      </c>
      <c r="J1155" s="64" t="s">
        <v>219</v>
      </c>
      <c r="K1155" s="92">
        <v>23867</v>
      </c>
      <c r="L1155" s="93">
        <f t="shared" ca="1" si="188"/>
        <v>54</v>
      </c>
      <c r="M1155" s="64" t="s">
        <v>253</v>
      </c>
      <c r="N1155" s="94" t="s">
        <v>220</v>
      </c>
      <c r="O1155" s="64" t="str">
        <f t="shared" si="189"/>
        <v>ISLAM</v>
      </c>
      <c r="P1155" s="64" t="s">
        <v>221</v>
      </c>
      <c r="Q1155" s="64" t="s">
        <v>245</v>
      </c>
      <c r="R1155" s="95">
        <v>3</v>
      </c>
      <c r="S1155" s="64" t="s">
        <v>223</v>
      </c>
      <c r="T1155" s="64" t="s">
        <v>246</v>
      </c>
      <c r="U1155" s="64" t="s">
        <v>3865</v>
      </c>
      <c r="V1155" s="64" t="s">
        <v>3866</v>
      </c>
      <c r="W1155" s="96" t="s">
        <v>3862</v>
      </c>
      <c r="X1155" s="64" t="s">
        <v>3859</v>
      </c>
      <c r="Y1155" s="229" t="s">
        <v>3744</v>
      </c>
      <c r="Z1155" s="64" t="s">
        <v>22</v>
      </c>
      <c r="AA1155" s="64" t="s">
        <v>229</v>
      </c>
      <c r="AB1155" s="120" t="s">
        <v>230</v>
      </c>
      <c r="AC1155" s="120" t="s">
        <v>231</v>
      </c>
      <c r="AD1155" t="str">
        <f t="shared" si="190"/>
        <v>INDONESIA</v>
      </c>
      <c r="AE1155" s="133" t="s">
        <v>3745</v>
      </c>
      <c r="AF1155" s="97" t="s">
        <v>809</v>
      </c>
      <c r="AG1155" s="142" t="s">
        <v>166</v>
      </c>
      <c r="AH1155" s="142"/>
      <c r="AI1155" s="64">
        <f t="shared" si="176"/>
        <v>2</v>
      </c>
      <c r="AJ1155" s="64"/>
      <c r="AK1155" s="142"/>
      <c r="AL1155" s="207"/>
      <c r="AM1155" s="207"/>
      <c r="AN1155" s="124">
        <f t="shared" si="191"/>
        <v>0</v>
      </c>
      <c r="AO1155" s="239"/>
      <c r="AP1155" s="239"/>
      <c r="AQ1155" s="239"/>
      <c r="AR1155" s="239"/>
      <c r="AS1155" s="239"/>
      <c r="AT1155" s="239"/>
      <c r="AU1155" s="239"/>
      <c r="AV1155" s="239"/>
      <c r="AW1155" s="239"/>
      <c r="AX1155" s="239"/>
      <c r="AY1155" s="70">
        <f t="shared" si="192"/>
        <v>0</v>
      </c>
      <c r="BA1155" s="121"/>
    </row>
    <row r="1156" spans="1:53" s="99" customFormat="1">
      <c r="A1156"/>
      <c r="B1156">
        <v>1154</v>
      </c>
      <c r="C1156" s="71">
        <v>43</v>
      </c>
      <c r="D1156"/>
      <c r="E1156">
        <v>3</v>
      </c>
      <c r="F1156" s="88" t="s">
        <v>3867</v>
      </c>
      <c r="G1156" s="89" t="s">
        <v>3868</v>
      </c>
      <c r="H1156" s="90" t="s">
        <v>16</v>
      </c>
      <c r="I1156" s="91" t="str">
        <f t="shared" si="187"/>
        <v>PEREMPUAN</v>
      </c>
      <c r="J1156" s="64" t="s">
        <v>467</v>
      </c>
      <c r="K1156" s="92">
        <v>33629</v>
      </c>
      <c r="L1156" s="93">
        <f t="shared" ca="1" si="188"/>
        <v>28</v>
      </c>
      <c r="M1156" s="64" t="s">
        <v>253</v>
      </c>
      <c r="N1156" s="94" t="s">
        <v>220</v>
      </c>
      <c r="O1156" s="64" t="str">
        <f t="shared" si="189"/>
        <v>ISLAM</v>
      </c>
      <c r="P1156" s="64" t="s">
        <v>254</v>
      </c>
      <c r="Q1156" s="64" t="s">
        <v>255</v>
      </c>
      <c r="R1156" s="95">
        <v>4</v>
      </c>
      <c r="S1156" s="64" t="s">
        <v>2743</v>
      </c>
      <c r="T1156" s="64" t="s">
        <v>270</v>
      </c>
      <c r="U1156" s="64" t="s">
        <v>3864</v>
      </c>
      <c r="V1156" s="64" t="s">
        <v>3859</v>
      </c>
      <c r="W1156" s="96" t="s">
        <v>3862</v>
      </c>
      <c r="X1156" s="64" t="s">
        <v>3859</v>
      </c>
      <c r="Y1156" s="229" t="s">
        <v>3744</v>
      </c>
      <c r="Z1156" s="64" t="s">
        <v>22</v>
      </c>
      <c r="AA1156" s="64" t="s">
        <v>229</v>
      </c>
      <c r="AB1156" s="104" t="s">
        <v>230</v>
      </c>
      <c r="AC1156" s="104" t="s">
        <v>231</v>
      </c>
      <c r="AD1156" t="str">
        <f t="shared" si="190"/>
        <v>INDONESIA</v>
      </c>
      <c r="AE1156" s="133" t="s">
        <v>3745</v>
      </c>
      <c r="AF1156" s="122" t="s">
        <v>809</v>
      </c>
      <c r="AG1156" s="142" t="s">
        <v>166</v>
      </c>
      <c r="AH1156" s="142"/>
      <c r="AI1156" s="64">
        <f t="shared" si="176"/>
        <v>3</v>
      </c>
      <c r="AJ1156" s="64"/>
      <c r="AK1156" s="142"/>
      <c r="AL1156" s="124"/>
      <c r="AM1156" s="124"/>
      <c r="AN1156" s="124">
        <f t="shared" si="191"/>
        <v>0</v>
      </c>
      <c r="AO1156" s="125"/>
      <c r="AP1156" s="125"/>
      <c r="AQ1156" s="125"/>
      <c r="AR1156" s="125"/>
      <c r="AS1156" s="125"/>
      <c r="AT1156" s="125"/>
      <c r="AU1156" s="125"/>
      <c r="AV1156" s="125"/>
      <c r="AW1156" s="125"/>
      <c r="AX1156" s="125"/>
      <c r="AY1156" s="239">
        <f t="shared" si="192"/>
        <v>0</v>
      </c>
      <c r="AZ1156" s="71"/>
    </row>
    <row r="1157" spans="1:53">
      <c r="B1157">
        <v>1155</v>
      </c>
      <c r="C1157" s="71">
        <v>44</v>
      </c>
      <c r="E1157" s="121">
        <v>4</v>
      </c>
      <c r="F1157" s="88" t="s">
        <v>3869</v>
      </c>
      <c r="G1157" s="89" t="s">
        <v>3870</v>
      </c>
      <c r="H1157" s="90" t="s">
        <v>16</v>
      </c>
      <c r="I1157" s="91" t="str">
        <f t="shared" si="187"/>
        <v>PEREMPUAN</v>
      </c>
      <c r="J1157" s="64" t="s">
        <v>230</v>
      </c>
      <c r="K1157" s="92">
        <v>35991</v>
      </c>
      <c r="L1157" s="93">
        <f t="shared" ca="1" si="188"/>
        <v>21</v>
      </c>
      <c r="M1157" s="64" t="s">
        <v>253</v>
      </c>
      <c r="N1157" s="94" t="s">
        <v>220</v>
      </c>
      <c r="O1157" s="64" t="str">
        <f t="shared" si="189"/>
        <v>ISLAM</v>
      </c>
      <c r="P1157" s="64" t="s">
        <v>254</v>
      </c>
      <c r="Q1157" s="64" t="s">
        <v>255</v>
      </c>
      <c r="R1157" s="95">
        <v>4</v>
      </c>
      <c r="S1157" s="64" t="s">
        <v>348</v>
      </c>
      <c r="T1157" s="64" t="s">
        <v>266</v>
      </c>
      <c r="U1157" s="64" t="s">
        <v>3864</v>
      </c>
      <c r="V1157" s="64" t="s">
        <v>3859</v>
      </c>
      <c r="W1157" s="96" t="s">
        <v>3862</v>
      </c>
      <c r="X1157" s="64" t="s">
        <v>3859</v>
      </c>
      <c r="Y1157" s="229" t="s">
        <v>3744</v>
      </c>
      <c r="Z1157" s="64" t="s">
        <v>22</v>
      </c>
      <c r="AA1157" s="64" t="s">
        <v>229</v>
      </c>
      <c r="AB1157" s="120" t="s">
        <v>230</v>
      </c>
      <c r="AC1157" s="120" t="s">
        <v>231</v>
      </c>
      <c r="AD1157" t="str">
        <f t="shared" si="190"/>
        <v>INDONESIA</v>
      </c>
      <c r="AE1157" s="133" t="s">
        <v>3745</v>
      </c>
      <c r="AF1157" s="97" t="s">
        <v>809</v>
      </c>
      <c r="AG1157" s="142" t="s">
        <v>166</v>
      </c>
      <c r="AH1157" s="142"/>
      <c r="AI1157" s="64">
        <f t="shared" si="176"/>
        <v>3</v>
      </c>
      <c r="AJ1157" s="64"/>
      <c r="AK1157" s="142"/>
      <c r="AN1157" s="124">
        <f t="shared" si="191"/>
        <v>0</v>
      </c>
      <c r="AY1157" s="70">
        <f t="shared" si="192"/>
        <v>0</v>
      </c>
    </row>
    <row r="1158" spans="1:53">
      <c r="A1158" s="121"/>
      <c r="B1158">
        <v>1156</v>
      </c>
      <c r="C1158" s="71">
        <v>45</v>
      </c>
      <c r="D1158">
        <v>15</v>
      </c>
      <c r="E1158" s="99">
        <v>1</v>
      </c>
      <c r="F1158" s="100" t="s">
        <v>3871</v>
      </c>
      <c r="G1158" s="101" t="s">
        <v>3872</v>
      </c>
      <c r="H1158" s="102" t="s">
        <v>23</v>
      </c>
      <c r="I1158" s="103" t="str">
        <f t="shared" si="187"/>
        <v>LAKI LAKI</v>
      </c>
      <c r="J1158" s="104" t="s">
        <v>1913</v>
      </c>
      <c r="K1158" s="105">
        <v>26764</v>
      </c>
      <c r="L1158" s="106">
        <f t="shared" ca="1" si="188"/>
        <v>47</v>
      </c>
      <c r="M1158" s="104" t="s">
        <v>253</v>
      </c>
      <c r="N1158" s="107" t="s">
        <v>220</v>
      </c>
      <c r="O1158" s="104" t="str">
        <f t="shared" si="189"/>
        <v>ISLAM</v>
      </c>
      <c r="P1158" s="104" t="s">
        <v>221</v>
      </c>
      <c r="Q1158" s="104" t="s">
        <v>222</v>
      </c>
      <c r="R1158" s="108">
        <v>1</v>
      </c>
      <c r="S1158" s="104" t="s">
        <v>289</v>
      </c>
      <c r="T1158" s="104" t="s">
        <v>360</v>
      </c>
      <c r="U1158" s="104" t="s">
        <v>3873</v>
      </c>
      <c r="V1158" s="104" t="s">
        <v>858</v>
      </c>
      <c r="W1158" s="109" t="s">
        <v>3874</v>
      </c>
      <c r="X1158" s="104" t="s">
        <v>3872</v>
      </c>
      <c r="Y1158" s="235" t="s">
        <v>3744</v>
      </c>
      <c r="Z1158" s="104" t="s">
        <v>22</v>
      </c>
      <c r="AA1158" s="104" t="s">
        <v>229</v>
      </c>
      <c r="AB1158" s="64" t="s">
        <v>230</v>
      </c>
      <c r="AC1158" s="64" t="s">
        <v>231</v>
      </c>
      <c r="AD1158" s="99" t="str">
        <f t="shared" si="190"/>
        <v>INDONESIA</v>
      </c>
      <c r="AE1158" s="133" t="s">
        <v>3745</v>
      </c>
      <c r="AF1158" s="110" t="s">
        <v>809</v>
      </c>
      <c r="AG1158" s="142" t="s">
        <v>455</v>
      </c>
      <c r="AH1158" s="142"/>
      <c r="AI1158" s="64" t="e">
        <f t="shared" si="176"/>
        <v>#N/A</v>
      </c>
      <c r="AJ1158" s="64"/>
      <c r="AK1158" s="142"/>
      <c r="AN1158" s="124">
        <f t="shared" si="191"/>
        <v>0</v>
      </c>
      <c r="AY1158" s="70">
        <f t="shared" si="192"/>
        <v>0</v>
      </c>
    </row>
    <row r="1159" spans="1:53">
      <c r="B1159">
        <v>1157</v>
      </c>
      <c r="C1159" s="71">
        <v>46</v>
      </c>
      <c r="E1159">
        <v>2</v>
      </c>
      <c r="F1159" s="88" t="s">
        <v>3875</v>
      </c>
      <c r="G1159" s="89" t="s">
        <v>3876</v>
      </c>
      <c r="H1159" s="90" t="s">
        <v>16</v>
      </c>
      <c r="I1159" s="91" t="str">
        <f t="shared" si="187"/>
        <v>PEREMPUAN</v>
      </c>
      <c r="J1159" s="64" t="s">
        <v>1913</v>
      </c>
      <c r="K1159" s="92">
        <v>29070</v>
      </c>
      <c r="L1159" s="93">
        <f t="shared" ca="1" si="188"/>
        <v>40</v>
      </c>
      <c r="M1159" s="64" t="s">
        <v>253</v>
      </c>
      <c r="N1159" s="94" t="s">
        <v>220</v>
      </c>
      <c r="O1159" s="64" t="str">
        <f t="shared" si="189"/>
        <v>ISLAM</v>
      </c>
      <c r="P1159" s="64" t="s">
        <v>221</v>
      </c>
      <c r="Q1159" s="64" t="s">
        <v>245</v>
      </c>
      <c r="R1159" s="95">
        <v>3</v>
      </c>
      <c r="S1159" s="64" t="s">
        <v>289</v>
      </c>
      <c r="T1159" s="64" t="s">
        <v>246</v>
      </c>
      <c r="U1159" s="64" t="s">
        <v>1207</v>
      </c>
      <c r="V1159" s="64" t="s">
        <v>3877</v>
      </c>
      <c r="W1159" s="96" t="s">
        <v>3874</v>
      </c>
      <c r="X1159" s="64" t="s">
        <v>3872</v>
      </c>
      <c r="Y1159" s="229" t="s">
        <v>3744</v>
      </c>
      <c r="Z1159" s="64" t="s">
        <v>22</v>
      </c>
      <c r="AA1159" s="64" t="s">
        <v>229</v>
      </c>
      <c r="AB1159" s="64" t="s">
        <v>230</v>
      </c>
      <c r="AC1159" s="64" t="s">
        <v>231</v>
      </c>
      <c r="AD1159" t="str">
        <f t="shared" si="190"/>
        <v>INDONESIA</v>
      </c>
      <c r="AE1159" s="133" t="s">
        <v>3745</v>
      </c>
      <c r="AF1159" s="122" t="s">
        <v>809</v>
      </c>
      <c r="AG1159" s="142" t="s">
        <v>455</v>
      </c>
      <c r="AH1159" s="142"/>
      <c r="AI1159" s="64">
        <f t="shared" si="176"/>
        <v>2</v>
      </c>
      <c r="AJ1159" s="64"/>
      <c r="AK1159" s="142"/>
      <c r="AN1159" s="124">
        <f t="shared" si="191"/>
        <v>0</v>
      </c>
      <c r="AY1159" s="70">
        <f t="shared" si="192"/>
        <v>0</v>
      </c>
    </row>
    <row r="1160" spans="1:53">
      <c r="B1160">
        <v>1158</v>
      </c>
      <c r="C1160" s="71">
        <v>47</v>
      </c>
      <c r="E1160">
        <v>3</v>
      </c>
      <c r="F1160" s="88" t="s">
        <v>3878</v>
      </c>
      <c r="G1160" s="89" t="s">
        <v>3879</v>
      </c>
      <c r="H1160" s="90" t="s">
        <v>16</v>
      </c>
      <c r="I1160" s="91" t="str">
        <f t="shared" si="187"/>
        <v>PEREMPUAN</v>
      </c>
      <c r="J1160" s="64" t="s">
        <v>1605</v>
      </c>
      <c r="K1160" s="92">
        <v>34478</v>
      </c>
      <c r="L1160" s="93">
        <f t="shared" ca="1" si="188"/>
        <v>25</v>
      </c>
      <c r="M1160" s="64" t="s">
        <v>253</v>
      </c>
      <c r="N1160" s="94" t="s">
        <v>220</v>
      </c>
      <c r="O1160" s="64" t="str">
        <f t="shared" si="189"/>
        <v>ISLAM</v>
      </c>
      <c r="P1160" s="64" t="s">
        <v>254</v>
      </c>
      <c r="Q1160" s="64" t="s">
        <v>255</v>
      </c>
      <c r="R1160" s="95">
        <v>4</v>
      </c>
      <c r="S1160" s="64" t="s">
        <v>289</v>
      </c>
      <c r="T1160" s="64" t="s">
        <v>270</v>
      </c>
      <c r="U1160" s="64" t="s">
        <v>3876</v>
      </c>
      <c r="V1160" s="64" t="s">
        <v>3872</v>
      </c>
      <c r="W1160" s="96" t="s">
        <v>3874</v>
      </c>
      <c r="X1160" s="64" t="s">
        <v>3872</v>
      </c>
      <c r="Y1160" s="229" t="s">
        <v>3744</v>
      </c>
      <c r="Z1160" s="64" t="s">
        <v>22</v>
      </c>
      <c r="AA1160" s="64" t="s">
        <v>229</v>
      </c>
      <c r="AB1160" s="104" t="s">
        <v>230</v>
      </c>
      <c r="AC1160" s="104" t="s">
        <v>231</v>
      </c>
      <c r="AD1160" t="str">
        <f t="shared" si="190"/>
        <v>INDONESIA</v>
      </c>
      <c r="AE1160" s="133" t="s">
        <v>3745</v>
      </c>
      <c r="AF1160" s="122" t="s">
        <v>809</v>
      </c>
      <c r="AG1160" s="142" t="s">
        <v>455</v>
      </c>
      <c r="AH1160" s="142"/>
      <c r="AI1160" s="64">
        <f t="shared" si="176"/>
        <v>3</v>
      </c>
      <c r="AJ1160" s="64"/>
      <c r="AK1160" s="142"/>
      <c r="AN1160" s="124">
        <f t="shared" si="191"/>
        <v>0</v>
      </c>
      <c r="AY1160" s="70">
        <f t="shared" si="192"/>
        <v>0</v>
      </c>
    </row>
    <row r="1161" spans="1:53">
      <c r="B1161">
        <v>1159</v>
      </c>
      <c r="C1161" s="71">
        <v>48</v>
      </c>
      <c r="E1161">
        <v>4</v>
      </c>
      <c r="F1161" s="143" t="s">
        <v>3880</v>
      </c>
      <c r="G1161" s="144" t="s">
        <v>3881</v>
      </c>
      <c r="H1161" s="145" t="s">
        <v>16</v>
      </c>
      <c r="I1161" s="146" t="str">
        <f t="shared" si="187"/>
        <v>PEREMPUAN</v>
      </c>
      <c r="J1161" s="120" t="s">
        <v>230</v>
      </c>
      <c r="K1161" s="147">
        <v>37963</v>
      </c>
      <c r="L1161" s="139">
        <f t="shared" ca="1" si="188"/>
        <v>16</v>
      </c>
      <c r="M1161" s="120" t="s">
        <v>253</v>
      </c>
      <c r="N1161" s="133" t="s">
        <v>220</v>
      </c>
      <c r="O1161" s="120" t="str">
        <f t="shared" si="189"/>
        <v>ISLAM</v>
      </c>
      <c r="P1161" s="120" t="s">
        <v>254</v>
      </c>
      <c r="Q1161" s="120" t="s">
        <v>255</v>
      </c>
      <c r="R1161" s="148">
        <v>4</v>
      </c>
      <c r="S1161" s="120" t="s">
        <v>348</v>
      </c>
      <c r="T1161" s="120" t="s">
        <v>266</v>
      </c>
      <c r="U1161" s="120" t="s">
        <v>3876</v>
      </c>
      <c r="V1161" s="120" t="s">
        <v>3872</v>
      </c>
      <c r="W1161" s="149" t="s">
        <v>3874</v>
      </c>
      <c r="X1161" s="120" t="s">
        <v>3872</v>
      </c>
      <c r="Y1161" s="238" t="s">
        <v>3744</v>
      </c>
      <c r="Z1161" s="120" t="s">
        <v>22</v>
      </c>
      <c r="AA1161" s="120" t="s">
        <v>229</v>
      </c>
      <c r="AB1161" s="64" t="s">
        <v>230</v>
      </c>
      <c r="AC1161" s="64" t="s">
        <v>231</v>
      </c>
      <c r="AD1161" s="121" t="str">
        <f t="shared" si="190"/>
        <v>INDONESIA</v>
      </c>
      <c r="AE1161" s="133" t="s">
        <v>3745</v>
      </c>
      <c r="AF1161" s="122" t="s">
        <v>809</v>
      </c>
      <c r="AG1161" s="142" t="s">
        <v>455</v>
      </c>
      <c r="AH1161" s="142"/>
      <c r="AI1161" s="64">
        <f t="shared" si="176"/>
        <v>3</v>
      </c>
      <c r="AJ1161" s="64"/>
      <c r="AK1161" s="142"/>
      <c r="AN1161" s="124">
        <f t="shared" si="191"/>
        <v>0</v>
      </c>
      <c r="AY1161" s="70">
        <f t="shared" si="192"/>
        <v>0</v>
      </c>
    </row>
    <row r="1162" spans="1:53">
      <c r="B1162">
        <v>1160</v>
      </c>
      <c r="C1162" s="71">
        <v>49</v>
      </c>
      <c r="D1162">
        <v>16</v>
      </c>
      <c r="E1162" s="99">
        <v>1</v>
      </c>
      <c r="F1162" s="100" t="s">
        <v>3882</v>
      </c>
      <c r="G1162" s="101" t="s">
        <v>3883</v>
      </c>
      <c r="H1162" s="102" t="s">
        <v>23</v>
      </c>
      <c r="I1162" s="103" t="str">
        <f t="shared" si="187"/>
        <v>LAKI LAKI</v>
      </c>
      <c r="J1162" s="104" t="s">
        <v>727</v>
      </c>
      <c r="K1162" s="105">
        <v>21625</v>
      </c>
      <c r="L1162" s="106">
        <f t="shared" ca="1" si="188"/>
        <v>61</v>
      </c>
      <c r="M1162" s="104" t="s">
        <v>253</v>
      </c>
      <c r="N1162" s="107" t="s">
        <v>220</v>
      </c>
      <c r="O1162" s="104" t="str">
        <f t="shared" si="189"/>
        <v>ISLAM</v>
      </c>
      <c r="P1162" s="104" t="s">
        <v>221</v>
      </c>
      <c r="Q1162" s="104" t="s">
        <v>222</v>
      </c>
      <c r="R1162" s="108">
        <v>1</v>
      </c>
      <c r="S1162" s="104" t="s">
        <v>256</v>
      </c>
      <c r="T1162" s="104" t="s">
        <v>283</v>
      </c>
      <c r="U1162" s="104" t="s">
        <v>3884</v>
      </c>
      <c r="V1162" s="104" t="s">
        <v>3885</v>
      </c>
      <c r="W1162" s="109" t="s">
        <v>3886</v>
      </c>
      <c r="X1162" s="104" t="s">
        <v>3883</v>
      </c>
      <c r="Y1162" s="235" t="s">
        <v>3744</v>
      </c>
      <c r="Z1162" s="104" t="s">
        <v>22</v>
      </c>
      <c r="AA1162" s="104" t="s">
        <v>229</v>
      </c>
      <c r="AB1162" s="120" t="s">
        <v>230</v>
      </c>
      <c r="AC1162" s="120" t="s">
        <v>231</v>
      </c>
      <c r="AD1162" s="99" t="str">
        <f t="shared" si="190"/>
        <v>INDONESIA</v>
      </c>
      <c r="AE1162" s="133" t="s">
        <v>3745</v>
      </c>
      <c r="AF1162" s="122" t="s">
        <v>809</v>
      </c>
      <c r="AG1162" s="142" t="s">
        <v>166</v>
      </c>
      <c r="AH1162" s="142"/>
      <c r="AI1162" s="64" t="e">
        <f t="shared" si="176"/>
        <v>#N/A</v>
      </c>
      <c r="AJ1162" s="64"/>
      <c r="AK1162" s="142"/>
      <c r="AL1162" s="207"/>
      <c r="AM1162" s="207"/>
      <c r="AN1162" s="124">
        <f t="shared" si="191"/>
        <v>0</v>
      </c>
      <c r="AO1162" s="239"/>
      <c r="AP1162" s="239"/>
      <c r="AQ1162" s="239"/>
      <c r="AR1162" s="239"/>
      <c r="AS1162" s="239"/>
      <c r="AT1162" s="239"/>
      <c r="AU1162" s="239"/>
      <c r="AV1162" s="239"/>
      <c r="AW1162" s="239"/>
      <c r="AX1162" s="239"/>
      <c r="AY1162" s="239">
        <f t="shared" si="192"/>
        <v>0</v>
      </c>
      <c r="BA1162" s="121"/>
    </row>
    <row r="1163" spans="1:53">
      <c r="B1163">
        <v>1161</v>
      </c>
      <c r="C1163" s="71">
        <v>50</v>
      </c>
      <c r="E1163">
        <v>2</v>
      </c>
      <c r="F1163" s="143" t="s">
        <v>3887</v>
      </c>
      <c r="G1163" s="144" t="s">
        <v>3888</v>
      </c>
      <c r="H1163" s="145" t="s">
        <v>16</v>
      </c>
      <c r="I1163" s="146" t="str">
        <f t="shared" si="187"/>
        <v>PEREMPUAN</v>
      </c>
      <c r="J1163" s="120" t="s">
        <v>727</v>
      </c>
      <c r="K1163" s="147">
        <v>24572</v>
      </c>
      <c r="L1163" s="139">
        <f t="shared" ca="1" si="188"/>
        <v>53</v>
      </c>
      <c r="M1163" s="120" t="s">
        <v>253</v>
      </c>
      <c r="N1163" s="133" t="s">
        <v>220</v>
      </c>
      <c r="O1163" s="120" t="str">
        <f t="shared" si="189"/>
        <v>ISLAM</v>
      </c>
      <c r="P1163" s="120" t="s">
        <v>221</v>
      </c>
      <c r="Q1163" s="120" t="s">
        <v>245</v>
      </c>
      <c r="R1163" s="148">
        <v>3</v>
      </c>
      <c r="S1163" s="120" t="s">
        <v>256</v>
      </c>
      <c r="T1163" s="120" t="s">
        <v>246</v>
      </c>
      <c r="U1163" s="120" t="s">
        <v>3765</v>
      </c>
      <c r="V1163" s="120" t="s">
        <v>3766</v>
      </c>
      <c r="W1163" s="149" t="s">
        <v>3886</v>
      </c>
      <c r="X1163" s="120" t="s">
        <v>3883</v>
      </c>
      <c r="Y1163" s="238" t="s">
        <v>3744</v>
      </c>
      <c r="Z1163" s="120" t="s">
        <v>22</v>
      </c>
      <c r="AA1163" s="120" t="s">
        <v>229</v>
      </c>
      <c r="AB1163" s="120"/>
      <c r="AC1163" s="120"/>
      <c r="AD1163" s="121" t="str">
        <f t="shared" si="190"/>
        <v>INDONESIA</v>
      </c>
      <c r="AE1163" s="133" t="s">
        <v>3745</v>
      </c>
      <c r="AF1163" s="122" t="s">
        <v>809</v>
      </c>
      <c r="AG1163" s="142" t="s">
        <v>166</v>
      </c>
      <c r="AH1163" s="142"/>
      <c r="AI1163" s="64">
        <f t="shared" si="176"/>
        <v>2</v>
      </c>
      <c r="AJ1163" s="64"/>
      <c r="AK1163" s="142"/>
      <c r="AN1163" s="124">
        <f t="shared" si="191"/>
        <v>0</v>
      </c>
      <c r="AY1163" s="70">
        <f t="shared" si="192"/>
        <v>0</v>
      </c>
    </row>
    <row r="1164" spans="1:53" s="99" customFormat="1">
      <c r="A1164"/>
      <c r="B1164">
        <v>1162</v>
      </c>
      <c r="C1164" s="71">
        <v>51</v>
      </c>
      <c r="D1164"/>
      <c r="E1164">
        <v>3</v>
      </c>
      <c r="F1164" s="88" t="s">
        <v>3889</v>
      </c>
      <c r="G1164" s="89" t="s">
        <v>3890</v>
      </c>
      <c r="H1164" s="90" t="s">
        <v>23</v>
      </c>
      <c r="I1164" s="91" t="str">
        <f t="shared" si="187"/>
        <v>LAKI LAKI</v>
      </c>
      <c r="J1164" s="64" t="s">
        <v>727</v>
      </c>
      <c r="K1164" s="92">
        <v>31369</v>
      </c>
      <c r="L1164" s="93">
        <f t="shared" ca="1" si="188"/>
        <v>34</v>
      </c>
      <c r="M1164" s="64" t="s">
        <v>253</v>
      </c>
      <c r="N1164" s="94" t="s">
        <v>220</v>
      </c>
      <c r="O1164" s="64" t="str">
        <f t="shared" si="189"/>
        <v>ISLAM</v>
      </c>
      <c r="P1164" s="64" t="s">
        <v>254</v>
      </c>
      <c r="Q1164" s="64" t="s">
        <v>255</v>
      </c>
      <c r="R1164" s="95">
        <v>4</v>
      </c>
      <c r="S1164" s="64" t="s">
        <v>256</v>
      </c>
      <c r="T1164" s="64" t="s">
        <v>283</v>
      </c>
      <c r="U1164" s="64" t="s">
        <v>3888</v>
      </c>
      <c r="V1164" s="64" t="s">
        <v>3883</v>
      </c>
      <c r="W1164" s="96" t="s">
        <v>3886</v>
      </c>
      <c r="X1164" s="64" t="s">
        <v>3883</v>
      </c>
      <c r="Y1164" s="229" t="s">
        <v>3744</v>
      </c>
      <c r="Z1164" s="64" t="s">
        <v>22</v>
      </c>
      <c r="AA1164" s="64" t="s">
        <v>229</v>
      </c>
      <c r="AB1164" s="104" t="s">
        <v>230</v>
      </c>
      <c r="AC1164" s="104" t="s">
        <v>231</v>
      </c>
      <c r="AD1164" t="str">
        <f t="shared" si="190"/>
        <v>INDONESIA</v>
      </c>
      <c r="AE1164" s="133" t="s">
        <v>3745</v>
      </c>
      <c r="AF1164" s="122" t="s">
        <v>809</v>
      </c>
      <c r="AG1164" s="142" t="s">
        <v>166</v>
      </c>
      <c r="AH1164" s="142"/>
      <c r="AI1164" s="64">
        <f t="shared" si="176"/>
        <v>3</v>
      </c>
      <c r="AJ1164" s="64"/>
      <c r="AK1164" s="142"/>
      <c r="AL1164" s="124"/>
      <c r="AM1164" s="124"/>
      <c r="AN1164" s="124">
        <f t="shared" si="191"/>
        <v>0</v>
      </c>
      <c r="AO1164" s="125"/>
      <c r="AP1164" s="125"/>
      <c r="AQ1164" s="125"/>
      <c r="AR1164" s="125"/>
      <c r="AS1164" s="125"/>
      <c r="AT1164" s="125"/>
      <c r="AU1164" s="125"/>
      <c r="AV1164" s="125"/>
      <c r="AW1164" s="125"/>
      <c r="AX1164" s="125"/>
      <c r="AY1164" s="70">
        <f t="shared" si="192"/>
        <v>0</v>
      </c>
      <c r="AZ1164" s="71"/>
    </row>
    <row r="1165" spans="1:53">
      <c r="B1165">
        <v>1163</v>
      </c>
      <c r="C1165" s="71">
        <v>52</v>
      </c>
      <c r="E1165">
        <v>4</v>
      </c>
      <c r="F1165" s="88" t="s">
        <v>3891</v>
      </c>
      <c r="G1165" s="89" t="s">
        <v>3892</v>
      </c>
      <c r="H1165" s="90" t="s">
        <v>16</v>
      </c>
      <c r="I1165" s="91" t="str">
        <f t="shared" si="187"/>
        <v>PEREMPUAN</v>
      </c>
      <c r="J1165" s="64" t="s">
        <v>230</v>
      </c>
      <c r="K1165" s="92">
        <v>35030</v>
      </c>
      <c r="L1165" s="93">
        <f t="shared" ca="1" si="188"/>
        <v>24</v>
      </c>
      <c r="M1165" s="64" t="s">
        <v>253</v>
      </c>
      <c r="N1165" s="94" t="s">
        <v>220</v>
      </c>
      <c r="O1165" s="64" t="str">
        <f t="shared" si="189"/>
        <v>ISLAM</v>
      </c>
      <c r="P1165" s="64" t="s">
        <v>254</v>
      </c>
      <c r="Q1165" s="64" t="s">
        <v>255</v>
      </c>
      <c r="R1165" s="95">
        <v>4</v>
      </c>
      <c r="S1165" s="64" t="s">
        <v>344</v>
      </c>
      <c r="T1165" s="64" t="s">
        <v>266</v>
      </c>
      <c r="U1165" s="64" t="s">
        <v>3888</v>
      </c>
      <c r="V1165" s="64" t="s">
        <v>3883</v>
      </c>
      <c r="W1165" s="96" t="s">
        <v>3886</v>
      </c>
      <c r="X1165" s="64" t="s">
        <v>3883</v>
      </c>
      <c r="Y1165" s="229" t="s">
        <v>3744</v>
      </c>
      <c r="Z1165" s="64" t="s">
        <v>22</v>
      </c>
      <c r="AA1165" s="64" t="s">
        <v>229</v>
      </c>
      <c r="AB1165" s="120" t="s">
        <v>230</v>
      </c>
      <c r="AC1165" s="120" t="s">
        <v>231</v>
      </c>
      <c r="AD1165" t="str">
        <f t="shared" si="190"/>
        <v>INDONESIA</v>
      </c>
      <c r="AE1165" s="133" t="s">
        <v>3745</v>
      </c>
      <c r="AF1165" s="122" t="s">
        <v>809</v>
      </c>
      <c r="AG1165" s="142" t="s">
        <v>166</v>
      </c>
      <c r="AH1165" s="142"/>
      <c r="AI1165" s="64">
        <f t="shared" ref="AI1165:AI1196" si="193">VLOOKUP(Q1165,SHDK,2,FALSE)</f>
        <v>3</v>
      </c>
      <c r="AJ1165" s="64"/>
      <c r="AK1165" s="142"/>
      <c r="AL1165" s="207"/>
      <c r="AM1165" s="207"/>
      <c r="AN1165" s="124">
        <f t="shared" si="191"/>
        <v>0</v>
      </c>
      <c r="AO1165" s="239"/>
      <c r="AP1165" s="239"/>
      <c r="AQ1165" s="239"/>
      <c r="AR1165" s="239"/>
      <c r="AS1165" s="239"/>
      <c r="AT1165" s="239"/>
      <c r="AU1165" s="239"/>
      <c r="AV1165" s="239"/>
      <c r="AW1165" s="239"/>
      <c r="AX1165" s="239"/>
      <c r="AY1165" s="70">
        <f t="shared" si="192"/>
        <v>0</v>
      </c>
      <c r="BA1165" s="121"/>
    </row>
    <row r="1166" spans="1:53">
      <c r="A1166" s="121"/>
      <c r="B1166">
        <v>1164</v>
      </c>
      <c r="C1166" s="71">
        <v>53</v>
      </c>
      <c r="D1166">
        <v>17</v>
      </c>
      <c r="E1166" s="99">
        <v>1</v>
      </c>
      <c r="F1166" s="338" t="s">
        <v>3893</v>
      </c>
      <c r="G1166" s="101" t="s">
        <v>3894</v>
      </c>
      <c r="H1166" s="102" t="s">
        <v>23</v>
      </c>
      <c r="I1166" s="103" t="str">
        <f t="shared" si="187"/>
        <v>LAKI LAKI</v>
      </c>
      <c r="J1166" s="104" t="s">
        <v>2470</v>
      </c>
      <c r="K1166" s="105">
        <v>27587</v>
      </c>
      <c r="L1166" s="106">
        <f t="shared" ca="1" si="188"/>
        <v>44</v>
      </c>
      <c r="M1166" s="104" t="s">
        <v>253</v>
      </c>
      <c r="N1166" s="107" t="s">
        <v>220</v>
      </c>
      <c r="O1166" s="104" t="str">
        <f t="shared" si="189"/>
        <v>ISLAM</v>
      </c>
      <c r="P1166" s="104" t="s">
        <v>221</v>
      </c>
      <c r="Q1166" s="104" t="s">
        <v>222</v>
      </c>
      <c r="R1166" s="108">
        <v>1</v>
      </c>
      <c r="S1166" s="104" t="s">
        <v>256</v>
      </c>
      <c r="T1166" s="104" t="s">
        <v>360</v>
      </c>
      <c r="U1166" s="104" t="s">
        <v>3895</v>
      </c>
      <c r="V1166" s="104" t="s">
        <v>3896</v>
      </c>
      <c r="W1166" s="109" t="s">
        <v>3897</v>
      </c>
      <c r="X1166" s="104" t="s">
        <v>3894</v>
      </c>
      <c r="Y1166" s="235" t="s">
        <v>3744</v>
      </c>
      <c r="Z1166" s="104" t="s">
        <v>22</v>
      </c>
      <c r="AA1166" s="104" t="s">
        <v>229</v>
      </c>
      <c r="AB1166" s="64" t="s">
        <v>230</v>
      </c>
      <c r="AC1166" s="64" t="s">
        <v>231</v>
      </c>
      <c r="AD1166" s="99" t="str">
        <f t="shared" si="190"/>
        <v>INDONESIA</v>
      </c>
      <c r="AE1166" s="133" t="s">
        <v>3745</v>
      </c>
      <c r="AF1166" s="122" t="s">
        <v>809</v>
      </c>
      <c r="AG1166" s="142" t="s">
        <v>166</v>
      </c>
      <c r="AH1166" s="142"/>
      <c r="AI1166" s="64" t="e">
        <f t="shared" si="193"/>
        <v>#N/A</v>
      </c>
      <c r="AJ1166" s="64"/>
      <c r="AK1166" s="142"/>
      <c r="AN1166" s="124">
        <f t="shared" si="191"/>
        <v>0</v>
      </c>
      <c r="AY1166" s="70">
        <f t="shared" si="192"/>
        <v>0</v>
      </c>
    </row>
    <row r="1167" spans="1:53">
      <c r="B1167">
        <v>1165</v>
      </c>
      <c r="C1167" s="71">
        <v>54</v>
      </c>
      <c r="E1167" s="121">
        <v>2</v>
      </c>
      <c r="F1167" s="88" t="s">
        <v>3898</v>
      </c>
      <c r="G1167" s="89" t="s">
        <v>3899</v>
      </c>
      <c r="H1167" s="90" t="s">
        <v>16</v>
      </c>
      <c r="I1167" s="91" t="str">
        <f t="shared" si="187"/>
        <v>PEREMPUAN</v>
      </c>
      <c r="J1167" s="64" t="s">
        <v>337</v>
      </c>
      <c r="K1167" s="92">
        <v>30509</v>
      </c>
      <c r="L1167" s="93">
        <f t="shared" ca="1" si="188"/>
        <v>36</v>
      </c>
      <c r="M1167" s="64" t="s">
        <v>253</v>
      </c>
      <c r="N1167" s="94" t="s">
        <v>220</v>
      </c>
      <c r="O1167" s="64" t="str">
        <f t="shared" si="189"/>
        <v>ISLAM</v>
      </c>
      <c r="P1167" s="64" t="s">
        <v>221</v>
      </c>
      <c r="Q1167" s="64" t="s">
        <v>245</v>
      </c>
      <c r="R1167" s="95">
        <v>3</v>
      </c>
      <c r="S1167" s="64" t="s">
        <v>256</v>
      </c>
      <c r="T1167" s="64" t="s">
        <v>246</v>
      </c>
      <c r="U1167" s="64" t="s">
        <v>3758</v>
      </c>
      <c r="V1167" s="64" t="s">
        <v>3759</v>
      </c>
      <c r="W1167" s="96" t="s">
        <v>3897</v>
      </c>
      <c r="X1167" s="64" t="s">
        <v>3894</v>
      </c>
      <c r="Y1167" s="229" t="s">
        <v>3744</v>
      </c>
      <c r="Z1167" s="64" t="s">
        <v>22</v>
      </c>
      <c r="AA1167" s="64" t="s">
        <v>229</v>
      </c>
      <c r="AB1167" s="104" t="s">
        <v>230</v>
      </c>
      <c r="AC1167" s="104" t="s">
        <v>231</v>
      </c>
      <c r="AD1167" t="str">
        <f t="shared" si="190"/>
        <v>INDONESIA</v>
      </c>
      <c r="AE1167" s="133" t="s">
        <v>3745</v>
      </c>
      <c r="AF1167" s="122" t="s">
        <v>809</v>
      </c>
      <c r="AG1167" s="142" t="s">
        <v>166</v>
      </c>
      <c r="AH1167" s="142"/>
      <c r="AI1167" s="64">
        <f t="shared" si="193"/>
        <v>2</v>
      </c>
      <c r="AJ1167" s="64"/>
      <c r="AK1167" s="142"/>
      <c r="AN1167" s="124">
        <f t="shared" si="191"/>
        <v>0</v>
      </c>
      <c r="AY1167" s="70">
        <f t="shared" si="192"/>
        <v>0</v>
      </c>
    </row>
    <row r="1168" spans="1:53">
      <c r="B1168">
        <v>1166</v>
      </c>
      <c r="C1168" s="71">
        <v>55</v>
      </c>
      <c r="E1168">
        <v>3</v>
      </c>
      <c r="F1168" s="143" t="s">
        <v>3900</v>
      </c>
      <c r="G1168" s="144" t="s">
        <v>3901</v>
      </c>
      <c r="H1168" s="145" t="s">
        <v>23</v>
      </c>
      <c r="I1168" s="146" t="str">
        <f t="shared" si="187"/>
        <v>LAKI LAKI</v>
      </c>
      <c r="J1168" s="120" t="s">
        <v>230</v>
      </c>
      <c r="K1168" s="147">
        <v>37128</v>
      </c>
      <c r="L1168" s="139">
        <f t="shared" ca="1" si="188"/>
        <v>18</v>
      </c>
      <c r="M1168" s="120" t="s">
        <v>253</v>
      </c>
      <c r="N1168" s="133" t="s">
        <v>220</v>
      </c>
      <c r="O1168" s="120" t="str">
        <f t="shared" si="189"/>
        <v>ISLAM</v>
      </c>
      <c r="P1168" s="120" t="s">
        <v>254</v>
      </c>
      <c r="Q1168" s="120" t="s">
        <v>255</v>
      </c>
      <c r="R1168" s="148">
        <v>4</v>
      </c>
      <c r="S1168" s="120" t="s">
        <v>348</v>
      </c>
      <c r="T1168" s="120" t="s">
        <v>266</v>
      </c>
      <c r="U1168" s="120" t="s">
        <v>3899</v>
      </c>
      <c r="V1168" s="120" t="s">
        <v>3894</v>
      </c>
      <c r="W1168" s="149" t="s">
        <v>3897</v>
      </c>
      <c r="X1168" s="120" t="s">
        <v>3894</v>
      </c>
      <c r="Y1168" s="238" t="s">
        <v>3744</v>
      </c>
      <c r="Z1168" s="120" t="s">
        <v>22</v>
      </c>
      <c r="AA1168" s="120" t="s">
        <v>229</v>
      </c>
      <c r="AB1168" s="120" t="s">
        <v>230</v>
      </c>
      <c r="AC1168" s="120" t="s">
        <v>231</v>
      </c>
      <c r="AD1168" s="121" t="str">
        <f t="shared" si="190"/>
        <v>INDONESIA</v>
      </c>
      <c r="AE1168" s="133" t="s">
        <v>3745</v>
      </c>
      <c r="AF1168" s="122" t="s">
        <v>809</v>
      </c>
      <c r="AG1168" s="142" t="s">
        <v>166</v>
      </c>
      <c r="AH1168" s="142"/>
      <c r="AI1168" s="64">
        <f t="shared" si="193"/>
        <v>3</v>
      </c>
      <c r="AJ1168" s="64"/>
      <c r="AK1168" s="142"/>
      <c r="AN1168" s="124">
        <f t="shared" si="191"/>
        <v>0</v>
      </c>
      <c r="AY1168" s="70">
        <f t="shared" si="192"/>
        <v>0</v>
      </c>
    </row>
    <row r="1169" spans="1:53">
      <c r="B1169">
        <v>1169</v>
      </c>
      <c r="C1169" s="71">
        <v>57</v>
      </c>
      <c r="E1169">
        <v>1</v>
      </c>
      <c r="F1169" s="143" t="s">
        <v>3906</v>
      </c>
      <c r="G1169" s="144" t="s">
        <v>3907</v>
      </c>
      <c r="H1169" s="145" t="s">
        <v>16</v>
      </c>
      <c r="I1169" s="146" t="str">
        <f t="shared" si="187"/>
        <v>PEREMPUAN</v>
      </c>
      <c r="J1169" s="120" t="s">
        <v>309</v>
      </c>
      <c r="K1169" s="147">
        <v>24668</v>
      </c>
      <c r="L1169" s="93">
        <f t="shared" ca="1" si="188"/>
        <v>52</v>
      </c>
      <c r="M1169" s="120" t="s">
        <v>253</v>
      </c>
      <c r="N1169" s="133" t="s">
        <v>220</v>
      </c>
      <c r="O1169" s="120" t="str">
        <f t="shared" si="189"/>
        <v>ISLAM</v>
      </c>
      <c r="P1169" s="120" t="s">
        <v>221</v>
      </c>
      <c r="Q1169" s="120" t="s">
        <v>222</v>
      </c>
      <c r="R1169" s="148">
        <v>3</v>
      </c>
      <c r="S1169" s="120" t="s">
        <v>256</v>
      </c>
      <c r="T1169" s="120" t="s">
        <v>246</v>
      </c>
      <c r="U1169" s="120" t="s">
        <v>3908</v>
      </c>
      <c r="V1169" s="120" t="s">
        <v>3909</v>
      </c>
      <c r="W1169" s="149" t="s">
        <v>3905</v>
      </c>
      <c r="X1169" s="120" t="s">
        <v>53</v>
      </c>
      <c r="Y1169" s="238" t="s">
        <v>3744</v>
      </c>
      <c r="Z1169" s="120" t="s">
        <v>22</v>
      </c>
      <c r="AA1169" s="120" t="s">
        <v>229</v>
      </c>
      <c r="AB1169" s="120" t="s">
        <v>230</v>
      </c>
      <c r="AC1169" s="120" t="s">
        <v>231</v>
      </c>
      <c r="AD1169" s="121" t="str">
        <f t="shared" si="190"/>
        <v>INDONESIA</v>
      </c>
      <c r="AE1169" s="133" t="s">
        <v>3745</v>
      </c>
      <c r="AF1169" s="122" t="s">
        <v>809</v>
      </c>
      <c r="AG1169" s="142" t="s">
        <v>166</v>
      </c>
      <c r="AH1169" s="142"/>
      <c r="AI1169" s="64" t="e">
        <f t="shared" si="193"/>
        <v>#N/A</v>
      </c>
      <c r="AJ1169" s="64"/>
      <c r="AK1169" s="142"/>
      <c r="AN1169" s="124">
        <f t="shared" si="191"/>
        <v>0</v>
      </c>
      <c r="AY1169" s="70">
        <f t="shared" si="192"/>
        <v>0</v>
      </c>
    </row>
    <row r="1170" spans="1:53" s="99" customFormat="1">
      <c r="A1170"/>
      <c r="B1170">
        <v>1170</v>
      </c>
      <c r="C1170" s="71">
        <v>58</v>
      </c>
      <c r="D1170"/>
      <c r="E1170" s="121">
        <v>2</v>
      </c>
      <c r="F1170" s="88" t="s">
        <v>3910</v>
      </c>
      <c r="G1170" s="89" t="s">
        <v>3911</v>
      </c>
      <c r="H1170" s="90" t="s">
        <v>23</v>
      </c>
      <c r="I1170" s="91" t="str">
        <f t="shared" si="187"/>
        <v>LAKI LAKI</v>
      </c>
      <c r="J1170" s="64" t="s">
        <v>309</v>
      </c>
      <c r="K1170" s="92">
        <v>34164</v>
      </c>
      <c r="L1170" s="93">
        <f t="shared" ca="1" si="188"/>
        <v>26</v>
      </c>
      <c r="M1170" s="64" t="s">
        <v>253</v>
      </c>
      <c r="N1170" s="94" t="s">
        <v>220</v>
      </c>
      <c r="O1170" s="64" t="str">
        <f t="shared" si="189"/>
        <v>ISLAM</v>
      </c>
      <c r="P1170" s="64" t="s">
        <v>254</v>
      </c>
      <c r="Q1170" s="64" t="s">
        <v>255</v>
      </c>
      <c r="R1170" s="95">
        <v>4</v>
      </c>
      <c r="S1170" s="64" t="s">
        <v>344</v>
      </c>
      <c r="T1170" s="64" t="s">
        <v>266</v>
      </c>
      <c r="U1170" s="64" t="s">
        <v>3912</v>
      </c>
      <c r="V1170" s="64" t="s">
        <v>53</v>
      </c>
      <c r="W1170" s="96" t="s">
        <v>3905</v>
      </c>
      <c r="X1170" s="64" t="s">
        <v>53</v>
      </c>
      <c r="Y1170" s="229" t="s">
        <v>3744</v>
      </c>
      <c r="Z1170" s="64" t="s">
        <v>22</v>
      </c>
      <c r="AA1170" s="64" t="s">
        <v>229</v>
      </c>
      <c r="AB1170" s="104" t="s">
        <v>230</v>
      </c>
      <c r="AC1170" s="104" t="s">
        <v>231</v>
      </c>
      <c r="AD1170" t="str">
        <f t="shared" si="190"/>
        <v>INDONESIA</v>
      </c>
      <c r="AE1170" s="133" t="s">
        <v>3745</v>
      </c>
      <c r="AF1170" s="97" t="s">
        <v>809</v>
      </c>
      <c r="AG1170" s="142" t="s">
        <v>166</v>
      </c>
      <c r="AH1170" s="142"/>
      <c r="AI1170" s="64">
        <f t="shared" si="193"/>
        <v>3</v>
      </c>
      <c r="AJ1170" s="64"/>
      <c r="AK1170" s="142"/>
      <c r="AL1170" s="124"/>
      <c r="AM1170" s="124"/>
      <c r="AN1170" s="124">
        <f t="shared" si="191"/>
        <v>0</v>
      </c>
      <c r="AO1170" s="125"/>
      <c r="AP1170" s="125"/>
      <c r="AQ1170" s="125"/>
      <c r="AR1170" s="125"/>
      <c r="AS1170" s="125"/>
      <c r="AT1170" s="125"/>
      <c r="AU1170" s="125"/>
      <c r="AV1170" s="125"/>
      <c r="AW1170" s="125"/>
      <c r="AX1170" s="125"/>
      <c r="AY1170" s="70">
        <f t="shared" si="192"/>
        <v>0</v>
      </c>
      <c r="AZ1170" s="71"/>
    </row>
    <row r="1171" spans="1:53">
      <c r="B1171">
        <v>1171</v>
      </c>
      <c r="C1171" s="71">
        <v>59</v>
      </c>
      <c r="D1171">
        <v>19</v>
      </c>
      <c r="E1171">
        <v>1</v>
      </c>
      <c r="F1171" s="100" t="s">
        <v>3913</v>
      </c>
      <c r="G1171" s="101" t="s">
        <v>1138</v>
      </c>
      <c r="H1171" s="102" t="s">
        <v>23</v>
      </c>
      <c r="I1171" s="103" t="str">
        <f t="shared" si="187"/>
        <v>LAKI LAKI</v>
      </c>
      <c r="J1171" s="104" t="s">
        <v>219</v>
      </c>
      <c r="K1171" s="105">
        <v>23490</v>
      </c>
      <c r="L1171" s="106">
        <f t="shared" ca="1" si="188"/>
        <v>55</v>
      </c>
      <c r="M1171" s="104" t="s">
        <v>253</v>
      </c>
      <c r="N1171" s="107" t="s">
        <v>220</v>
      </c>
      <c r="O1171" s="104" t="str">
        <f t="shared" si="189"/>
        <v>ISLAM</v>
      </c>
      <c r="P1171" s="104" t="s">
        <v>221</v>
      </c>
      <c r="Q1171" s="104" t="s">
        <v>222</v>
      </c>
      <c r="R1171" s="108">
        <v>1</v>
      </c>
      <c r="S1171" s="104" t="s">
        <v>223</v>
      </c>
      <c r="T1171" s="104" t="s">
        <v>283</v>
      </c>
      <c r="U1171" s="104" t="s">
        <v>3914</v>
      </c>
      <c r="V1171" s="104" t="s">
        <v>3915</v>
      </c>
      <c r="W1171" s="109" t="s">
        <v>3916</v>
      </c>
      <c r="X1171" s="104" t="s">
        <v>1138</v>
      </c>
      <c r="Y1171" s="235" t="s">
        <v>3744</v>
      </c>
      <c r="Z1171" s="104" t="s">
        <v>22</v>
      </c>
      <c r="AA1171" s="104" t="s">
        <v>229</v>
      </c>
      <c r="AB1171" s="64" t="s">
        <v>230</v>
      </c>
      <c r="AC1171" s="64" t="s">
        <v>231</v>
      </c>
      <c r="AD1171" s="99" t="str">
        <f t="shared" si="190"/>
        <v>INDONESIA</v>
      </c>
      <c r="AE1171" s="133" t="s">
        <v>3745</v>
      </c>
      <c r="AF1171" s="110" t="s">
        <v>809</v>
      </c>
      <c r="AG1171" s="142" t="s">
        <v>166</v>
      </c>
      <c r="AH1171" s="142"/>
      <c r="AI1171" s="64" t="e">
        <f t="shared" si="193"/>
        <v>#N/A</v>
      </c>
      <c r="AJ1171" s="64"/>
      <c r="AK1171" s="142"/>
      <c r="AL1171" s="207"/>
      <c r="AM1171" s="207"/>
      <c r="AN1171" s="124">
        <f t="shared" si="191"/>
        <v>0</v>
      </c>
      <c r="AO1171" s="239"/>
      <c r="AP1171" s="239"/>
      <c r="AQ1171" s="239"/>
      <c r="AR1171" s="239"/>
      <c r="AS1171" s="239"/>
      <c r="AT1171" s="239"/>
      <c r="AU1171" s="239"/>
      <c r="AV1171" s="239"/>
      <c r="AW1171" s="239"/>
      <c r="AX1171" s="239"/>
      <c r="AY1171" s="239">
        <f t="shared" si="192"/>
        <v>0</v>
      </c>
      <c r="BA1171" s="121"/>
    </row>
    <row r="1172" spans="1:53">
      <c r="A1172" s="121"/>
      <c r="B1172">
        <v>1172</v>
      </c>
      <c r="C1172" s="71">
        <v>60</v>
      </c>
      <c r="E1172" s="121">
        <v>3</v>
      </c>
      <c r="F1172" s="143" t="s">
        <v>3917</v>
      </c>
      <c r="G1172" s="144" t="s">
        <v>3918</v>
      </c>
      <c r="H1172" s="145" t="s">
        <v>23</v>
      </c>
      <c r="I1172" s="146" t="str">
        <f t="shared" si="187"/>
        <v>LAKI LAKI</v>
      </c>
      <c r="J1172" s="120" t="s">
        <v>230</v>
      </c>
      <c r="K1172" s="147">
        <v>35501</v>
      </c>
      <c r="L1172" s="139">
        <f t="shared" ca="1" si="188"/>
        <v>23</v>
      </c>
      <c r="M1172" s="120" t="s">
        <v>253</v>
      </c>
      <c r="N1172" s="133" t="s">
        <v>220</v>
      </c>
      <c r="O1172" s="120" t="str">
        <f t="shared" si="189"/>
        <v>ISLAM</v>
      </c>
      <c r="P1172" s="120" t="s">
        <v>254</v>
      </c>
      <c r="Q1172" s="120" t="s">
        <v>255</v>
      </c>
      <c r="R1172" s="148">
        <v>4</v>
      </c>
      <c r="S1172" s="120" t="s">
        <v>256</v>
      </c>
      <c r="T1172" s="120" t="s">
        <v>270</v>
      </c>
      <c r="U1172" s="120" t="s">
        <v>1137</v>
      </c>
      <c r="V1172" s="120" t="s">
        <v>1138</v>
      </c>
      <c r="W1172" s="149" t="s">
        <v>3916</v>
      </c>
      <c r="X1172" s="120" t="s">
        <v>1138</v>
      </c>
      <c r="Y1172" s="238" t="s">
        <v>3744</v>
      </c>
      <c r="Z1172" s="120" t="s">
        <v>22</v>
      </c>
      <c r="AA1172" s="120" t="s">
        <v>229</v>
      </c>
      <c r="AB1172" s="120" t="s">
        <v>230</v>
      </c>
      <c r="AC1172" s="120" t="s">
        <v>231</v>
      </c>
      <c r="AD1172" s="121" t="str">
        <f t="shared" si="190"/>
        <v>INDONESIA</v>
      </c>
      <c r="AE1172" s="133" t="s">
        <v>3745</v>
      </c>
      <c r="AF1172" s="122" t="s">
        <v>809</v>
      </c>
      <c r="AG1172" s="142" t="s">
        <v>166</v>
      </c>
      <c r="AH1172" s="142"/>
      <c r="AI1172" s="64">
        <f t="shared" si="193"/>
        <v>3</v>
      </c>
      <c r="AJ1172" s="64"/>
      <c r="AK1172" s="142"/>
      <c r="AN1172" s="124">
        <f t="shared" si="191"/>
        <v>0</v>
      </c>
      <c r="AY1172" s="70">
        <f t="shared" si="192"/>
        <v>0</v>
      </c>
    </row>
    <row r="1173" spans="1:53" s="99" customFormat="1">
      <c r="A1173"/>
      <c r="B1173">
        <v>1173</v>
      </c>
      <c r="C1173" s="71">
        <v>61</v>
      </c>
      <c r="D1173">
        <v>20</v>
      </c>
      <c r="E1173" s="99">
        <v>1</v>
      </c>
      <c r="F1173" s="100" t="s">
        <v>3919</v>
      </c>
      <c r="G1173" s="101" t="s">
        <v>3920</v>
      </c>
      <c r="H1173" s="102" t="s">
        <v>23</v>
      </c>
      <c r="I1173" s="103" t="str">
        <f t="shared" si="187"/>
        <v>LAKI LAKI</v>
      </c>
      <c r="J1173" s="104" t="s">
        <v>288</v>
      </c>
      <c r="K1173" s="105">
        <v>29314</v>
      </c>
      <c r="L1173" s="106">
        <f t="shared" ca="1" si="188"/>
        <v>40</v>
      </c>
      <c r="M1173" s="104" t="s">
        <v>253</v>
      </c>
      <c r="N1173" s="107" t="s">
        <v>220</v>
      </c>
      <c r="O1173" s="104" t="str">
        <f t="shared" si="189"/>
        <v>ISLAM</v>
      </c>
      <c r="P1173" s="104" t="s">
        <v>221</v>
      </c>
      <c r="Q1173" s="104" t="s">
        <v>222</v>
      </c>
      <c r="R1173" s="108">
        <v>1</v>
      </c>
      <c r="S1173" s="104" t="s">
        <v>256</v>
      </c>
      <c r="T1173" s="104" t="s">
        <v>283</v>
      </c>
      <c r="U1173" s="104" t="s">
        <v>1505</v>
      </c>
      <c r="V1173" s="104" t="s">
        <v>3921</v>
      </c>
      <c r="W1173" s="109" t="s">
        <v>3922</v>
      </c>
      <c r="X1173" s="104" t="s">
        <v>3920</v>
      </c>
      <c r="Y1173" s="235" t="s">
        <v>3744</v>
      </c>
      <c r="Z1173" s="104" t="s">
        <v>22</v>
      </c>
      <c r="AA1173" s="104" t="s">
        <v>229</v>
      </c>
      <c r="AB1173" s="104" t="s">
        <v>230</v>
      </c>
      <c r="AC1173" s="104" t="s">
        <v>231</v>
      </c>
      <c r="AD1173" s="99" t="str">
        <f t="shared" si="190"/>
        <v>INDONESIA</v>
      </c>
      <c r="AE1173" s="133" t="s">
        <v>3745</v>
      </c>
      <c r="AF1173" s="122" t="s">
        <v>809</v>
      </c>
      <c r="AG1173" s="142" t="s">
        <v>166</v>
      </c>
      <c r="AH1173" s="142"/>
      <c r="AI1173" s="64" t="e">
        <f t="shared" si="193"/>
        <v>#N/A</v>
      </c>
      <c r="AJ1173" s="64"/>
      <c r="AK1173" s="142"/>
      <c r="AL1173" s="124"/>
      <c r="AM1173" s="124"/>
      <c r="AN1173" s="124">
        <f t="shared" si="191"/>
        <v>0</v>
      </c>
      <c r="AO1173" s="125"/>
      <c r="AP1173" s="125"/>
      <c r="AQ1173" s="125"/>
      <c r="AR1173" s="125"/>
      <c r="AS1173" s="125"/>
      <c r="AT1173" s="125"/>
      <c r="AU1173" s="125"/>
      <c r="AV1173" s="125"/>
      <c r="AW1173" s="125"/>
      <c r="AX1173" s="125"/>
      <c r="AY1173" s="70">
        <f t="shared" si="192"/>
        <v>0</v>
      </c>
      <c r="AZ1173" s="71"/>
    </row>
    <row r="1174" spans="1:53" s="99" customFormat="1">
      <c r="A1174"/>
      <c r="B1174">
        <v>1174</v>
      </c>
      <c r="C1174" s="71">
        <v>62</v>
      </c>
      <c r="D1174"/>
      <c r="E1174" s="121">
        <v>2</v>
      </c>
      <c r="F1174" s="88" t="s">
        <v>3923</v>
      </c>
      <c r="G1174" s="89" t="s">
        <v>3924</v>
      </c>
      <c r="H1174" s="90" t="s">
        <v>16</v>
      </c>
      <c r="I1174" s="91" t="str">
        <f t="shared" si="187"/>
        <v>PEREMPUAN</v>
      </c>
      <c r="J1174" s="64" t="s">
        <v>288</v>
      </c>
      <c r="K1174" s="92">
        <v>30476</v>
      </c>
      <c r="L1174" s="93">
        <f t="shared" ca="1" si="188"/>
        <v>36</v>
      </c>
      <c r="M1174" s="64" t="s">
        <v>274</v>
      </c>
      <c r="N1174" s="94" t="s">
        <v>220</v>
      </c>
      <c r="O1174" s="64" t="str">
        <f t="shared" si="189"/>
        <v>ISLAM</v>
      </c>
      <c r="P1174" s="64" t="s">
        <v>221</v>
      </c>
      <c r="Q1174" s="64" t="s">
        <v>245</v>
      </c>
      <c r="R1174" s="95">
        <v>3</v>
      </c>
      <c r="S1174" s="64" t="s">
        <v>256</v>
      </c>
      <c r="T1174" s="64" t="s">
        <v>246</v>
      </c>
      <c r="U1174" s="64" t="s">
        <v>871</v>
      </c>
      <c r="V1174" s="64" t="s">
        <v>2642</v>
      </c>
      <c r="W1174" s="96" t="s">
        <v>3922</v>
      </c>
      <c r="X1174" s="64" t="s">
        <v>3920</v>
      </c>
      <c r="Y1174" s="229" t="s">
        <v>3744</v>
      </c>
      <c r="Z1174" s="64" t="s">
        <v>22</v>
      </c>
      <c r="AA1174" s="64" t="s">
        <v>229</v>
      </c>
      <c r="AB1174" s="64" t="s">
        <v>230</v>
      </c>
      <c r="AC1174" s="64" t="s">
        <v>231</v>
      </c>
      <c r="AD1174" t="str">
        <f t="shared" si="190"/>
        <v>INDONESIA</v>
      </c>
      <c r="AE1174" s="133" t="s">
        <v>3745</v>
      </c>
      <c r="AF1174" s="122" t="s">
        <v>809</v>
      </c>
      <c r="AG1174" s="142" t="s">
        <v>166</v>
      </c>
      <c r="AH1174" s="142"/>
      <c r="AI1174" s="64">
        <f t="shared" si="193"/>
        <v>2</v>
      </c>
      <c r="AJ1174" s="64"/>
      <c r="AK1174" s="142"/>
      <c r="AL1174" s="124"/>
      <c r="AM1174" s="124"/>
      <c r="AN1174" s="124">
        <f t="shared" si="191"/>
        <v>0</v>
      </c>
      <c r="AO1174" s="125"/>
      <c r="AP1174" s="125"/>
      <c r="AQ1174" s="125"/>
      <c r="AR1174" s="125"/>
      <c r="AS1174" s="125"/>
      <c r="AT1174" s="125"/>
      <c r="AU1174" s="125"/>
      <c r="AV1174" s="125"/>
      <c r="AW1174" s="125"/>
      <c r="AX1174" s="125"/>
      <c r="AY1174" s="70">
        <f t="shared" si="192"/>
        <v>0</v>
      </c>
      <c r="AZ1174" s="71"/>
    </row>
    <row r="1175" spans="1:53">
      <c r="A1175" s="121"/>
      <c r="B1175">
        <v>1175</v>
      </c>
      <c r="C1175" s="71">
        <v>63</v>
      </c>
      <c r="E1175" s="121">
        <v>3</v>
      </c>
      <c r="F1175" s="143" t="s">
        <v>3925</v>
      </c>
      <c r="G1175" s="144" t="s">
        <v>3926</v>
      </c>
      <c r="H1175" s="145" t="s">
        <v>23</v>
      </c>
      <c r="I1175" s="146" t="str">
        <f t="shared" si="187"/>
        <v>LAKI LAKI</v>
      </c>
      <c r="J1175" s="120" t="s">
        <v>288</v>
      </c>
      <c r="K1175" s="147">
        <v>37440</v>
      </c>
      <c r="L1175" s="139">
        <f t="shared" ca="1" si="188"/>
        <v>17</v>
      </c>
      <c r="M1175" s="120" t="s">
        <v>253</v>
      </c>
      <c r="N1175" s="133" t="s">
        <v>220</v>
      </c>
      <c r="O1175" s="120" t="str">
        <f t="shared" si="189"/>
        <v>ISLAM</v>
      </c>
      <c r="P1175" s="120" t="s">
        <v>254</v>
      </c>
      <c r="Q1175" s="120" t="s">
        <v>255</v>
      </c>
      <c r="R1175" s="148">
        <v>4</v>
      </c>
      <c r="S1175" s="120" t="s">
        <v>369</v>
      </c>
      <c r="T1175" s="120" t="s">
        <v>266</v>
      </c>
      <c r="U1175" s="120" t="s">
        <v>3924</v>
      </c>
      <c r="V1175" s="120" t="s">
        <v>3920</v>
      </c>
      <c r="W1175" s="149" t="s">
        <v>3922</v>
      </c>
      <c r="X1175" s="120" t="s">
        <v>3920</v>
      </c>
      <c r="Y1175" s="238" t="s">
        <v>3744</v>
      </c>
      <c r="Z1175" s="120" t="s">
        <v>22</v>
      </c>
      <c r="AA1175" s="120" t="s">
        <v>229</v>
      </c>
      <c r="AB1175" s="64" t="s">
        <v>230</v>
      </c>
      <c r="AC1175" s="64" t="s">
        <v>231</v>
      </c>
      <c r="AD1175" s="121" t="str">
        <f t="shared" si="190"/>
        <v>INDONESIA</v>
      </c>
      <c r="AE1175" s="133" t="s">
        <v>3745</v>
      </c>
      <c r="AF1175" s="122" t="s">
        <v>809</v>
      </c>
      <c r="AG1175" s="142" t="s">
        <v>166</v>
      </c>
      <c r="AH1175" s="142"/>
      <c r="AI1175" s="64">
        <f t="shared" si="193"/>
        <v>3</v>
      </c>
      <c r="AJ1175" s="64"/>
      <c r="AK1175" s="142"/>
      <c r="AN1175" s="124">
        <f t="shared" si="191"/>
        <v>0</v>
      </c>
      <c r="AY1175" s="70">
        <f t="shared" si="192"/>
        <v>0</v>
      </c>
    </row>
    <row r="1176" spans="1:53">
      <c r="A1176" s="121"/>
      <c r="B1176">
        <v>1176</v>
      </c>
      <c r="C1176" s="71">
        <v>64</v>
      </c>
      <c r="D1176">
        <v>21</v>
      </c>
      <c r="E1176" s="99">
        <v>1</v>
      </c>
      <c r="F1176" s="338" t="s">
        <v>3927</v>
      </c>
      <c r="G1176" s="101" t="s">
        <v>3928</v>
      </c>
      <c r="H1176" s="102" t="s">
        <v>23</v>
      </c>
      <c r="I1176" s="103" t="str">
        <f t="shared" si="187"/>
        <v>LAKI LAKI</v>
      </c>
      <c r="J1176" s="104" t="s">
        <v>288</v>
      </c>
      <c r="K1176" s="105">
        <v>31758</v>
      </c>
      <c r="L1176" s="106">
        <f t="shared" ca="1" si="188"/>
        <v>33</v>
      </c>
      <c r="M1176" s="104"/>
      <c r="N1176" s="185" t="s">
        <v>220</v>
      </c>
      <c r="O1176" s="104" t="str">
        <f t="shared" si="189"/>
        <v>ISLAM</v>
      </c>
      <c r="P1176" s="104" t="s">
        <v>221</v>
      </c>
      <c r="Q1176" s="104" t="s">
        <v>222</v>
      </c>
      <c r="R1176" s="108">
        <v>1</v>
      </c>
      <c r="S1176" s="104" t="s">
        <v>289</v>
      </c>
      <c r="T1176" s="104" t="s">
        <v>674</v>
      </c>
      <c r="U1176" s="104" t="s">
        <v>290</v>
      </c>
      <c r="V1176" s="104" t="s">
        <v>3929</v>
      </c>
      <c r="W1176" s="171" t="s">
        <v>3930</v>
      </c>
      <c r="X1176" s="104" t="s">
        <v>3928</v>
      </c>
      <c r="Y1176" s="235" t="s">
        <v>3744</v>
      </c>
      <c r="Z1176" s="104" t="s">
        <v>22</v>
      </c>
      <c r="AA1176" s="104" t="s">
        <v>229</v>
      </c>
      <c r="AB1176" s="131"/>
      <c r="AC1176" s="131"/>
      <c r="AD1176" s="99" t="str">
        <f t="shared" si="190"/>
        <v>INDONESIA</v>
      </c>
      <c r="AE1176" s="133" t="s">
        <v>3745</v>
      </c>
      <c r="AF1176" s="122" t="s">
        <v>809</v>
      </c>
      <c r="AG1176" s="142" t="s">
        <v>166</v>
      </c>
      <c r="AH1176" s="142"/>
      <c r="AI1176" s="64" t="e">
        <f t="shared" si="193"/>
        <v>#N/A</v>
      </c>
      <c r="AJ1176" s="64"/>
      <c r="AK1176" s="142"/>
      <c r="AL1176" s="207"/>
      <c r="AM1176" s="207"/>
      <c r="AN1176" s="124">
        <f t="shared" si="191"/>
        <v>0</v>
      </c>
      <c r="AO1176" s="239"/>
      <c r="AP1176" s="239"/>
      <c r="AQ1176" s="239"/>
      <c r="AR1176" s="239"/>
      <c r="AS1176" s="239"/>
      <c r="AT1176" s="239"/>
      <c r="AU1176" s="239"/>
      <c r="AV1176" s="239"/>
      <c r="AW1176" s="239"/>
      <c r="AX1176" s="239"/>
      <c r="AY1176" s="70">
        <f t="shared" si="192"/>
        <v>0</v>
      </c>
      <c r="BA1176" s="121"/>
    </row>
    <row r="1177" spans="1:53" s="99" customFormat="1">
      <c r="A1177"/>
      <c r="B1177">
        <v>1177</v>
      </c>
      <c r="C1177" s="71">
        <v>65</v>
      </c>
      <c r="D1177"/>
      <c r="E1177" s="121">
        <v>3</v>
      </c>
      <c r="F1177" s="157" t="s">
        <v>3931</v>
      </c>
      <c r="G1177" s="144" t="s">
        <v>3932</v>
      </c>
      <c r="H1177" s="145" t="s">
        <v>16</v>
      </c>
      <c r="I1177" s="146" t="str">
        <f t="shared" si="187"/>
        <v>PEREMPUAN</v>
      </c>
      <c r="J1177" s="120" t="s">
        <v>230</v>
      </c>
      <c r="K1177" s="147">
        <v>40192</v>
      </c>
      <c r="L1177" s="139">
        <f t="shared" ca="1" si="188"/>
        <v>10</v>
      </c>
      <c r="M1177" s="120"/>
      <c r="N1177" s="187" t="s">
        <v>220</v>
      </c>
      <c r="O1177" s="120" t="str">
        <f t="shared" si="189"/>
        <v>ISLAM</v>
      </c>
      <c r="P1177" s="120" t="s">
        <v>254</v>
      </c>
      <c r="Q1177" s="120" t="s">
        <v>255</v>
      </c>
      <c r="R1177" s="148">
        <v>4</v>
      </c>
      <c r="S1177" s="120" t="s">
        <v>265</v>
      </c>
      <c r="T1177" s="120" t="s">
        <v>270</v>
      </c>
      <c r="U1177" s="120" t="s">
        <v>3933</v>
      </c>
      <c r="V1177" s="120" t="s">
        <v>3928</v>
      </c>
      <c r="W1177" s="171" t="s">
        <v>3930</v>
      </c>
      <c r="X1177" s="120" t="s">
        <v>3928</v>
      </c>
      <c r="Y1177" s="238" t="s">
        <v>3744</v>
      </c>
      <c r="Z1177" s="120" t="s">
        <v>22</v>
      </c>
      <c r="AA1177" s="120" t="s">
        <v>229</v>
      </c>
      <c r="AB1177" s="120" t="s">
        <v>230</v>
      </c>
      <c r="AC1177" s="120" t="s">
        <v>231</v>
      </c>
      <c r="AD1177" s="121" t="str">
        <f t="shared" si="190"/>
        <v>INDONESIA</v>
      </c>
      <c r="AE1177" s="133" t="s">
        <v>3745</v>
      </c>
      <c r="AF1177" s="122" t="s">
        <v>809</v>
      </c>
      <c r="AG1177" s="142" t="s">
        <v>166</v>
      </c>
      <c r="AH1177" s="142"/>
      <c r="AI1177" s="64">
        <f t="shared" si="193"/>
        <v>3</v>
      </c>
      <c r="AJ1177" s="64"/>
      <c r="AK1177" s="142"/>
      <c r="AL1177" s="124"/>
      <c r="AM1177" s="124"/>
      <c r="AN1177" s="124">
        <f t="shared" si="191"/>
        <v>0</v>
      </c>
      <c r="AO1177" s="125"/>
      <c r="AP1177" s="125"/>
      <c r="AQ1177" s="125"/>
      <c r="AR1177" s="125"/>
      <c r="AS1177" s="125"/>
      <c r="AT1177" s="125"/>
      <c r="AU1177" s="125"/>
      <c r="AV1177" s="125"/>
      <c r="AW1177" s="125"/>
      <c r="AX1177" s="125"/>
      <c r="AY1177" s="70">
        <f t="shared" si="192"/>
        <v>0</v>
      </c>
      <c r="AZ1177" s="71"/>
    </row>
    <row r="1178" spans="1:53">
      <c r="B1178">
        <v>1178</v>
      </c>
      <c r="C1178" s="71">
        <v>66</v>
      </c>
      <c r="F1178" s="157" t="s">
        <v>3934</v>
      </c>
      <c r="G1178" s="487" t="s">
        <v>3935</v>
      </c>
      <c r="H1178" s="189" t="s">
        <v>16</v>
      </c>
      <c r="I1178" s="146" t="str">
        <f t="shared" si="187"/>
        <v>PEREMPUAN</v>
      </c>
      <c r="J1178" s="190" t="s">
        <v>229</v>
      </c>
      <c r="K1178" s="344" t="s">
        <v>3936</v>
      </c>
      <c r="L1178" s="139">
        <f t="shared" ca="1" si="188"/>
        <v>5</v>
      </c>
      <c r="M1178" s="190"/>
      <c r="N1178" s="488" t="s">
        <v>220</v>
      </c>
      <c r="O1178" s="111" t="str">
        <f t="shared" si="189"/>
        <v>ISLAM</v>
      </c>
      <c r="P1178" s="190" t="s">
        <v>254</v>
      </c>
      <c r="Q1178" s="190" t="s">
        <v>255</v>
      </c>
      <c r="R1178" s="148">
        <v>4</v>
      </c>
      <c r="S1178" s="190" t="s">
        <v>3684</v>
      </c>
      <c r="T1178" s="190" t="s">
        <v>270</v>
      </c>
      <c r="U1178" s="190" t="s">
        <v>3937</v>
      </c>
      <c r="V1178" s="190" t="s">
        <v>3928</v>
      </c>
      <c r="W1178" s="171" t="s">
        <v>3930</v>
      </c>
      <c r="X1178" s="190" t="s">
        <v>3928</v>
      </c>
      <c r="Y1178" s="238" t="s">
        <v>3744</v>
      </c>
      <c r="Z1178" s="190" t="s">
        <v>22</v>
      </c>
      <c r="AA1178" s="190" t="s">
        <v>229</v>
      </c>
      <c r="AD1178" s="121" t="str">
        <f t="shared" si="190"/>
        <v>INDONESIA</v>
      </c>
      <c r="AE1178" s="133" t="s">
        <v>3745</v>
      </c>
      <c r="AF1178" s="122" t="s">
        <v>809</v>
      </c>
      <c r="AG1178" s="142" t="s">
        <v>166</v>
      </c>
      <c r="AH1178" s="142"/>
      <c r="AI1178" s="64">
        <f t="shared" si="193"/>
        <v>3</v>
      </c>
      <c r="AJ1178" s="64"/>
      <c r="AK1178" s="142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 spans="1:53">
      <c r="A1179" s="121"/>
      <c r="B1179">
        <v>1180</v>
      </c>
      <c r="C1179" s="71">
        <v>67</v>
      </c>
      <c r="D1179">
        <v>22</v>
      </c>
      <c r="E1179" s="99">
        <v>1</v>
      </c>
      <c r="F1179" s="168" t="s">
        <v>3938</v>
      </c>
      <c r="G1179" s="101" t="s">
        <v>3939</v>
      </c>
      <c r="H1179" s="102" t="s">
        <v>23</v>
      </c>
      <c r="I1179" s="103" t="str">
        <f t="shared" si="187"/>
        <v>LAKI LAKI</v>
      </c>
      <c r="J1179" s="104" t="s">
        <v>288</v>
      </c>
      <c r="K1179" s="105">
        <v>31548</v>
      </c>
      <c r="L1179" s="106">
        <f t="shared" ca="1" si="188"/>
        <v>33</v>
      </c>
      <c r="M1179" s="104" t="s">
        <v>253</v>
      </c>
      <c r="N1179" s="107" t="s">
        <v>220</v>
      </c>
      <c r="O1179" s="104" t="str">
        <f t="shared" si="189"/>
        <v>ISLAM</v>
      </c>
      <c r="P1179" s="104" t="s">
        <v>221</v>
      </c>
      <c r="Q1179" s="104" t="s">
        <v>222</v>
      </c>
      <c r="R1179" s="108">
        <v>1</v>
      </c>
      <c r="S1179" s="104" t="s">
        <v>223</v>
      </c>
      <c r="T1179" s="104" t="s">
        <v>674</v>
      </c>
      <c r="U1179" s="104" t="s">
        <v>3835</v>
      </c>
      <c r="V1179" s="104" t="s">
        <v>3830</v>
      </c>
      <c r="W1179" s="112" t="s">
        <v>3940</v>
      </c>
      <c r="X1179" s="104" t="s">
        <v>3939</v>
      </c>
      <c r="Y1179" s="235" t="s">
        <v>3744</v>
      </c>
      <c r="Z1179" s="104" t="s">
        <v>22</v>
      </c>
      <c r="AA1179" s="104" t="s">
        <v>229</v>
      </c>
      <c r="AB1179" s="64" t="s">
        <v>230</v>
      </c>
      <c r="AC1179" s="64" t="s">
        <v>231</v>
      </c>
      <c r="AD1179" s="99" t="str">
        <f t="shared" si="190"/>
        <v>INDONESIA</v>
      </c>
      <c r="AE1179" s="133" t="s">
        <v>3745</v>
      </c>
      <c r="AF1179" s="110" t="s">
        <v>809</v>
      </c>
      <c r="AG1179" s="104" t="s">
        <v>455</v>
      </c>
      <c r="AH1179" s="120"/>
      <c r="AI1179" s="64" t="e">
        <f t="shared" si="193"/>
        <v>#N/A</v>
      </c>
      <c r="AJ1179" s="64"/>
      <c r="AK1179" s="120"/>
      <c r="AN1179" s="124">
        <f t="shared" si="191"/>
        <v>0</v>
      </c>
      <c r="AY1179" s="70">
        <f t="shared" si="192"/>
        <v>0</v>
      </c>
    </row>
    <row r="1180" spans="1:53">
      <c r="C1180" s="71">
        <v>68</v>
      </c>
      <c r="E1180" s="121">
        <v>2</v>
      </c>
      <c r="F1180" s="98" t="s">
        <v>3941</v>
      </c>
      <c r="G1180" s="89" t="s">
        <v>3942</v>
      </c>
      <c r="H1180" s="90" t="s">
        <v>16</v>
      </c>
      <c r="I1180" s="91" t="str">
        <f t="shared" ref="I1180:I1187" si="194">IF(H1180="L","LAKI LAKI",IF(H1180="P","PEREMPUAN",""))</f>
        <v>PEREMPUAN</v>
      </c>
      <c r="J1180" s="64" t="s">
        <v>22</v>
      </c>
      <c r="K1180" s="92">
        <v>31413</v>
      </c>
      <c r="L1180" s="93">
        <f t="shared" ca="1" si="188"/>
        <v>34</v>
      </c>
      <c r="M1180" s="64"/>
      <c r="N1180" s="246" t="s">
        <v>220</v>
      </c>
      <c r="O1180" s="64" t="str">
        <f t="shared" ref="O1180:O1185" si="195">IF(N1180="1","ISLAM",IF(N1180="2","KRISTEN",""))</f>
        <v>ISLAM</v>
      </c>
      <c r="P1180" s="64" t="s">
        <v>221</v>
      </c>
      <c r="Q1180" s="64" t="s">
        <v>245</v>
      </c>
      <c r="R1180" s="95">
        <v>3</v>
      </c>
      <c r="S1180" s="64" t="s">
        <v>223</v>
      </c>
      <c r="T1180" s="64" t="s">
        <v>246</v>
      </c>
      <c r="U1180" s="64" t="s">
        <v>1129</v>
      </c>
      <c r="V1180" s="64" t="s">
        <v>3943</v>
      </c>
      <c r="W1180" s="119" t="s">
        <v>3940</v>
      </c>
      <c r="X1180" s="120" t="s">
        <v>3939</v>
      </c>
      <c r="Y1180" s="238" t="s">
        <v>3744</v>
      </c>
      <c r="Z1180" s="120" t="s">
        <v>22</v>
      </c>
      <c r="AA1180" s="120" t="s">
        <v>229</v>
      </c>
      <c r="AB1180" s="120" t="s">
        <v>230</v>
      </c>
      <c r="AC1180" s="120" t="s">
        <v>231</v>
      </c>
      <c r="AD1180" s="121" t="str">
        <f t="shared" ref="AD1180:AD1213" si="196">IF(H1180="L","INDONESIA",IF(H1180="P","INDONESIA",""))</f>
        <v>INDONESIA</v>
      </c>
      <c r="AE1180" s="133" t="s">
        <v>3745</v>
      </c>
      <c r="AF1180" s="122" t="s">
        <v>809</v>
      </c>
      <c r="AG1180" s="111" t="s">
        <v>381</v>
      </c>
      <c r="AH1180" s="111"/>
      <c r="AI1180" s="64">
        <f t="shared" si="193"/>
        <v>2</v>
      </c>
      <c r="AJ1180" s="64"/>
      <c r="AK1180" s="111"/>
      <c r="AL1180" s="207"/>
      <c r="AM1180" s="207"/>
      <c r="AN1180" s="124">
        <f t="shared" si="191"/>
        <v>0</v>
      </c>
      <c r="AO1180" s="239"/>
      <c r="AP1180" s="239"/>
      <c r="AQ1180" s="239"/>
      <c r="AR1180" s="239"/>
      <c r="AS1180" s="239"/>
      <c r="AT1180" s="239"/>
      <c r="AU1180" s="239"/>
      <c r="AV1180" s="239"/>
      <c r="AW1180" s="239"/>
      <c r="AX1180" s="239"/>
      <c r="AY1180" s="70">
        <f t="shared" si="192"/>
        <v>0</v>
      </c>
      <c r="BA1180" s="121"/>
    </row>
    <row r="1181" spans="1:53" s="99" customFormat="1">
      <c r="A1181"/>
      <c r="B1181">
        <v>1181</v>
      </c>
      <c r="C1181" s="71">
        <v>69</v>
      </c>
      <c r="D1181"/>
      <c r="E1181">
        <v>3</v>
      </c>
      <c r="F1181" s="98" t="s">
        <v>3944</v>
      </c>
      <c r="G1181" s="89" t="s">
        <v>3945</v>
      </c>
      <c r="H1181" s="90" t="s">
        <v>16</v>
      </c>
      <c r="I1181" s="91" t="str">
        <f t="shared" si="194"/>
        <v>PEREMPUAN</v>
      </c>
      <c r="J1181" s="64" t="s">
        <v>22</v>
      </c>
      <c r="K1181" s="92">
        <v>39795</v>
      </c>
      <c r="L1181" s="93">
        <f t="shared" ref="L1181:L1212" ca="1" si="197">DATEDIF(K1181,TODAY(),"Y")</f>
        <v>11</v>
      </c>
      <c r="M1181" s="64"/>
      <c r="N1181" s="246" t="s">
        <v>220</v>
      </c>
      <c r="O1181" s="64" t="str">
        <f t="shared" si="195"/>
        <v>ISLAM</v>
      </c>
      <c r="P1181" s="64" t="s">
        <v>254</v>
      </c>
      <c r="Q1181" s="64" t="s">
        <v>255</v>
      </c>
      <c r="R1181" s="95">
        <v>4</v>
      </c>
      <c r="S1181" s="64" t="s">
        <v>369</v>
      </c>
      <c r="T1181" s="64" t="s">
        <v>266</v>
      </c>
      <c r="U1181" s="64" t="s">
        <v>3942</v>
      </c>
      <c r="V1181" s="64" t="s">
        <v>3939</v>
      </c>
      <c r="W1181" s="119" t="s">
        <v>3940</v>
      </c>
      <c r="X1181" s="120" t="s">
        <v>3939</v>
      </c>
      <c r="Y1181" s="238" t="s">
        <v>3744</v>
      </c>
      <c r="Z1181" s="120" t="s">
        <v>22</v>
      </c>
      <c r="AA1181" s="120" t="s">
        <v>229</v>
      </c>
      <c r="AB1181" s="238" t="s">
        <v>230</v>
      </c>
      <c r="AC1181" s="238" t="s">
        <v>231</v>
      </c>
      <c r="AD1181" s="121" t="str">
        <f t="shared" si="196"/>
        <v>INDONESIA</v>
      </c>
      <c r="AE1181" s="133" t="s">
        <v>3745</v>
      </c>
      <c r="AF1181" s="122" t="s">
        <v>809</v>
      </c>
      <c r="AG1181" s="111" t="s">
        <v>455</v>
      </c>
      <c r="AH1181" s="111"/>
      <c r="AI1181" s="64">
        <f t="shared" si="193"/>
        <v>3</v>
      </c>
      <c r="AJ1181" s="64"/>
      <c r="AK1181" s="111"/>
      <c r="AL1181" s="124"/>
      <c r="AM1181" s="124"/>
      <c r="AN1181" s="124">
        <f t="shared" si="191"/>
        <v>0</v>
      </c>
      <c r="AO1181" s="125"/>
      <c r="AP1181" s="125"/>
      <c r="AQ1181" s="125"/>
      <c r="AR1181" s="125"/>
      <c r="AS1181" s="125"/>
      <c r="AT1181" s="125"/>
      <c r="AU1181" s="125"/>
      <c r="AV1181" s="125"/>
      <c r="AW1181" s="125"/>
      <c r="AX1181" s="125"/>
      <c r="AY1181" s="70">
        <f t="shared" si="192"/>
        <v>0</v>
      </c>
      <c r="AZ1181" s="71"/>
    </row>
    <row r="1182" spans="1:53">
      <c r="B1182">
        <v>1182</v>
      </c>
      <c r="C1182" s="71">
        <v>70</v>
      </c>
      <c r="E1182" s="121">
        <v>4</v>
      </c>
      <c r="F1182" s="157" t="s">
        <v>3946</v>
      </c>
      <c r="G1182" s="128" t="s">
        <v>3947</v>
      </c>
      <c r="H1182" s="129" t="s">
        <v>16</v>
      </c>
      <c r="I1182" s="130" t="str">
        <f t="shared" si="194"/>
        <v>PEREMPUAN</v>
      </c>
      <c r="J1182" s="131" t="s">
        <v>22</v>
      </c>
      <c r="K1182" s="132">
        <v>41816</v>
      </c>
      <c r="L1182" s="93">
        <f t="shared" ca="1" si="197"/>
        <v>5</v>
      </c>
      <c r="M1182" s="131"/>
      <c r="N1182" s="248" t="s">
        <v>220</v>
      </c>
      <c r="O1182" s="131" t="str">
        <f t="shared" si="195"/>
        <v>ISLAM</v>
      </c>
      <c r="P1182" s="131" t="s">
        <v>254</v>
      </c>
      <c r="Q1182" s="131" t="s">
        <v>255</v>
      </c>
      <c r="R1182" s="134">
        <v>4</v>
      </c>
      <c r="S1182" s="131" t="s">
        <v>265</v>
      </c>
      <c r="T1182" s="131" t="s">
        <v>270</v>
      </c>
      <c r="U1182" s="131" t="s">
        <v>3942</v>
      </c>
      <c r="V1182" s="131" t="s">
        <v>3939</v>
      </c>
      <c r="W1182" s="489" t="s">
        <v>3940</v>
      </c>
      <c r="X1182" s="131" t="s">
        <v>3939</v>
      </c>
      <c r="Y1182" s="236" t="s">
        <v>3744</v>
      </c>
      <c r="Z1182" s="131"/>
      <c r="AA1182" s="131"/>
      <c r="AB1182" s="120" t="s">
        <v>230</v>
      </c>
      <c r="AC1182" s="120" t="s">
        <v>231</v>
      </c>
      <c r="AD1182" s="126" t="str">
        <f t="shared" si="196"/>
        <v>INDONESIA</v>
      </c>
      <c r="AE1182" s="133" t="s">
        <v>3745</v>
      </c>
      <c r="AF1182" s="490" t="s">
        <v>809</v>
      </c>
      <c r="AG1182" s="111" t="s">
        <v>455</v>
      </c>
      <c r="AH1182" s="111"/>
      <c r="AI1182" s="64">
        <f t="shared" si="193"/>
        <v>3</v>
      </c>
      <c r="AJ1182" s="64"/>
      <c r="AK1182" s="111"/>
      <c r="AN1182" s="124">
        <f t="shared" si="191"/>
        <v>0</v>
      </c>
      <c r="AY1182" s="70">
        <f t="shared" si="192"/>
        <v>0</v>
      </c>
    </row>
    <row r="1183" spans="1:53">
      <c r="A1183" s="121"/>
      <c r="B1183">
        <v>1183</v>
      </c>
      <c r="C1183" s="71">
        <v>71</v>
      </c>
      <c r="D1183">
        <v>23</v>
      </c>
      <c r="E1183" s="99">
        <v>1</v>
      </c>
      <c r="F1183" s="100" t="s">
        <v>3948</v>
      </c>
      <c r="G1183" s="101" t="s">
        <v>3949</v>
      </c>
      <c r="H1183" s="102" t="s">
        <v>23</v>
      </c>
      <c r="I1183" s="103" t="str">
        <f t="shared" si="194"/>
        <v>LAKI LAKI</v>
      </c>
      <c r="J1183" s="104" t="s">
        <v>524</v>
      </c>
      <c r="K1183" s="105">
        <v>29461</v>
      </c>
      <c r="L1183" s="106">
        <f t="shared" ca="1" si="197"/>
        <v>39</v>
      </c>
      <c r="M1183" s="104" t="s">
        <v>253</v>
      </c>
      <c r="N1183" s="107" t="s">
        <v>220</v>
      </c>
      <c r="O1183" s="104" t="str">
        <f t="shared" si="195"/>
        <v>ISLAM</v>
      </c>
      <c r="P1183" s="104" t="s">
        <v>221</v>
      </c>
      <c r="Q1183" s="104" t="s">
        <v>222</v>
      </c>
      <c r="R1183" s="108">
        <v>1</v>
      </c>
      <c r="S1183" s="104" t="s">
        <v>223</v>
      </c>
      <c r="T1183" s="104" t="s">
        <v>261</v>
      </c>
      <c r="U1183" s="104" t="s">
        <v>1884</v>
      </c>
      <c r="V1183" s="104" t="s">
        <v>1702</v>
      </c>
      <c r="W1183" s="109" t="s">
        <v>3950</v>
      </c>
      <c r="X1183" s="104" t="s">
        <v>3949</v>
      </c>
      <c r="Y1183" s="235" t="s">
        <v>3744</v>
      </c>
      <c r="Z1183" s="104" t="s">
        <v>22</v>
      </c>
      <c r="AA1183" s="104" t="s">
        <v>229</v>
      </c>
      <c r="AB1183" s="64" t="s">
        <v>230</v>
      </c>
      <c r="AC1183" s="64" t="s">
        <v>231</v>
      </c>
      <c r="AD1183" s="99" t="str">
        <f t="shared" si="196"/>
        <v>INDONESIA</v>
      </c>
      <c r="AE1183" s="133" t="s">
        <v>3745</v>
      </c>
      <c r="AF1183" s="122" t="s">
        <v>809</v>
      </c>
      <c r="AG1183" s="111" t="s">
        <v>524</v>
      </c>
      <c r="AH1183" s="111"/>
      <c r="AI1183" s="64" t="e">
        <f t="shared" si="193"/>
        <v>#N/A</v>
      </c>
      <c r="AJ1183" s="64"/>
      <c r="AK1183" s="111"/>
      <c r="AN1183" s="124">
        <f t="shared" si="191"/>
        <v>0</v>
      </c>
      <c r="AY1183" s="70">
        <f t="shared" si="192"/>
        <v>0</v>
      </c>
    </row>
    <row r="1184" spans="1:53" s="126" customFormat="1">
      <c r="A1184"/>
      <c r="B1184">
        <v>1184</v>
      </c>
      <c r="C1184" s="71">
        <v>72</v>
      </c>
      <c r="D1184"/>
      <c r="E1184">
        <v>2</v>
      </c>
      <c r="F1184" s="143" t="s">
        <v>3951</v>
      </c>
      <c r="G1184" s="144" t="s">
        <v>3952</v>
      </c>
      <c r="H1184" s="145" t="s">
        <v>16</v>
      </c>
      <c r="I1184" s="146" t="str">
        <f t="shared" si="194"/>
        <v>PEREMPUAN</v>
      </c>
      <c r="J1184" s="120" t="s">
        <v>524</v>
      </c>
      <c r="K1184" s="147">
        <v>31248</v>
      </c>
      <c r="L1184" s="139">
        <f t="shared" ca="1" si="197"/>
        <v>34</v>
      </c>
      <c r="M1184" s="120" t="s">
        <v>253</v>
      </c>
      <c r="N1184" s="133" t="s">
        <v>220</v>
      </c>
      <c r="O1184" s="120" t="str">
        <f t="shared" si="195"/>
        <v>ISLAM</v>
      </c>
      <c r="P1184" s="120" t="s">
        <v>221</v>
      </c>
      <c r="Q1184" s="120" t="s">
        <v>245</v>
      </c>
      <c r="R1184" s="148">
        <v>3</v>
      </c>
      <c r="S1184" s="120" t="s">
        <v>223</v>
      </c>
      <c r="T1184" s="120" t="s">
        <v>246</v>
      </c>
      <c r="U1184" s="120" t="s">
        <v>3953</v>
      </c>
      <c r="V1184" s="120" t="s">
        <v>3954</v>
      </c>
      <c r="W1184" s="149" t="s">
        <v>3950</v>
      </c>
      <c r="X1184" s="120" t="s">
        <v>3949</v>
      </c>
      <c r="Y1184" s="238" t="s">
        <v>3744</v>
      </c>
      <c r="Z1184" s="120" t="s">
        <v>22</v>
      </c>
      <c r="AA1184" s="120" t="s">
        <v>229</v>
      </c>
      <c r="AB1184" s="64" t="s">
        <v>230</v>
      </c>
      <c r="AC1184" s="64" t="s">
        <v>231</v>
      </c>
      <c r="AD1184" s="121" t="str">
        <f t="shared" si="196"/>
        <v>INDONESIA</v>
      </c>
      <c r="AE1184" s="133" t="s">
        <v>3745</v>
      </c>
      <c r="AF1184" s="122" t="s">
        <v>809</v>
      </c>
      <c r="AG1184" s="120" t="s">
        <v>524</v>
      </c>
      <c r="AH1184" s="120"/>
      <c r="AI1184" s="64">
        <f t="shared" si="193"/>
        <v>2</v>
      </c>
      <c r="AJ1184" s="64"/>
      <c r="AK1184" s="120"/>
      <c r="AL1184" s="136"/>
      <c r="AM1184" s="136"/>
      <c r="AN1184" s="241"/>
      <c r="AO1184" s="137"/>
      <c r="AP1184" s="137"/>
      <c r="AQ1184" s="137"/>
      <c r="AR1184" s="137"/>
      <c r="AS1184" s="137"/>
      <c r="AT1184" s="137"/>
      <c r="AU1184" s="137"/>
      <c r="AV1184" s="137"/>
      <c r="AW1184" s="137"/>
      <c r="AX1184" s="137"/>
      <c r="AY1184" s="137"/>
      <c r="AZ1184" s="138"/>
    </row>
    <row r="1185" spans="1:53">
      <c r="B1185">
        <v>1185</v>
      </c>
      <c r="C1185" s="71">
        <v>73</v>
      </c>
      <c r="E1185">
        <v>3</v>
      </c>
      <c r="F1185" s="88" t="s">
        <v>3955</v>
      </c>
      <c r="G1185" s="89" t="s">
        <v>3956</v>
      </c>
      <c r="H1185" s="90" t="s">
        <v>16</v>
      </c>
      <c r="I1185" s="91" t="str">
        <f t="shared" si="194"/>
        <v>PEREMPUAN</v>
      </c>
      <c r="J1185" s="64" t="s">
        <v>3430</v>
      </c>
      <c r="K1185" s="92">
        <v>39247</v>
      </c>
      <c r="L1185" s="93">
        <f t="shared" ca="1" si="197"/>
        <v>12</v>
      </c>
      <c r="M1185" s="64" t="s">
        <v>253</v>
      </c>
      <c r="N1185" s="94" t="s">
        <v>220</v>
      </c>
      <c r="O1185" s="64" t="str">
        <f t="shared" si="195"/>
        <v>ISLAM</v>
      </c>
      <c r="P1185" s="64" t="s">
        <v>254</v>
      </c>
      <c r="Q1185" s="64" t="s">
        <v>255</v>
      </c>
      <c r="R1185" s="95">
        <v>4</v>
      </c>
      <c r="S1185" s="64" t="s">
        <v>369</v>
      </c>
      <c r="T1185" s="64" t="s">
        <v>266</v>
      </c>
      <c r="U1185" s="64" t="s">
        <v>3952</v>
      </c>
      <c r="V1185" s="64" t="s">
        <v>3949</v>
      </c>
      <c r="W1185" s="96" t="s">
        <v>3950</v>
      </c>
      <c r="X1185" s="64" t="s">
        <v>3949</v>
      </c>
      <c r="Y1185" s="229" t="s">
        <v>3744</v>
      </c>
      <c r="Z1185" s="64" t="s">
        <v>22</v>
      </c>
      <c r="AA1185" s="64" t="s">
        <v>229</v>
      </c>
      <c r="AB1185" s="120" t="s">
        <v>230</v>
      </c>
      <c r="AC1185" s="120" t="s">
        <v>231</v>
      </c>
      <c r="AD1185" t="str">
        <f t="shared" si="196"/>
        <v>INDONESIA</v>
      </c>
      <c r="AE1185" s="133" t="s">
        <v>3745</v>
      </c>
      <c r="AF1185" s="122" t="s">
        <v>809</v>
      </c>
      <c r="AG1185" s="111" t="s">
        <v>524</v>
      </c>
      <c r="AH1185" s="111"/>
      <c r="AI1185" s="64">
        <f t="shared" si="193"/>
        <v>3</v>
      </c>
      <c r="AJ1185" s="64"/>
      <c r="AK1185" s="111"/>
      <c r="AL1185" s="207"/>
      <c r="AM1185" s="207"/>
      <c r="AN1185" s="207">
        <f t="shared" ref="AN1185:AN1190" si="198">AL1185-AM1185</f>
        <v>0</v>
      </c>
      <c r="AO1185" s="239"/>
      <c r="AP1185" s="239"/>
      <c r="AQ1185" s="239"/>
      <c r="AR1185" s="239"/>
      <c r="AS1185" s="239"/>
      <c r="AT1185" s="239"/>
      <c r="AU1185" s="239"/>
      <c r="AV1185" s="239"/>
      <c r="AW1185" s="239"/>
      <c r="AX1185" s="239"/>
      <c r="AY1185" s="70">
        <f t="shared" ref="AY1185:AY1190" si="199">SUM(AV1185:AX1185)</f>
        <v>0</v>
      </c>
      <c r="BA1185" s="121"/>
    </row>
    <row r="1186" spans="1:53">
      <c r="A1186" s="121"/>
      <c r="B1186">
        <v>1186</v>
      </c>
      <c r="C1186" s="71">
        <v>74</v>
      </c>
      <c r="E1186" s="126">
        <v>4</v>
      </c>
      <c r="F1186" s="157" t="s">
        <v>3957</v>
      </c>
      <c r="G1186" s="89" t="s">
        <v>3958</v>
      </c>
      <c r="H1186" s="90" t="s">
        <v>16</v>
      </c>
      <c r="I1186" s="91" t="str">
        <f t="shared" si="194"/>
        <v>PEREMPUAN</v>
      </c>
      <c r="J1186" s="64" t="s">
        <v>22</v>
      </c>
      <c r="K1186" s="92">
        <v>42012</v>
      </c>
      <c r="L1186" s="93">
        <f t="shared" ca="1" si="197"/>
        <v>5</v>
      </c>
      <c r="M1186" s="64"/>
      <c r="N1186" s="94" t="s">
        <v>220</v>
      </c>
      <c r="O1186" s="64" t="s">
        <v>1403</v>
      </c>
      <c r="P1186" s="64" t="s">
        <v>254</v>
      </c>
      <c r="Q1186" s="64" t="s">
        <v>255</v>
      </c>
      <c r="R1186" s="95">
        <v>4</v>
      </c>
      <c r="S1186" s="64" t="s">
        <v>265</v>
      </c>
      <c r="T1186" s="64" t="s">
        <v>270</v>
      </c>
      <c r="U1186" s="64" t="s">
        <v>3952</v>
      </c>
      <c r="V1186" s="64" t="s">
        <v>3949</v>
      </c>
      <c r="W1186" s="96" t="s">
        <v>3950</v>
      </c>
      <c r="X1186" s="64" t="s">
        <v>3949</v>
      </c>
      <c r="Y1186" s="229" t="s">
        <v>3744</v>
      </c>
      <c r="Z1186" s="64" t="s">
        <v>22</v>
      </c>
      <c r="AA1186" s="64" t="s">
        <v>229</v>
      </c>
      <c r="AB1186" s="64" t="s">
        <v>230</v>
      </c>
      <c r="AC1186" s="64" t="s">
        <v>231</v>
      </c>
      <c r="AD1186" t="str">
        <f t="shared" si="196"/>
        <v>INDONESIA</v>
      </c>
      <c r="AE1186" s="133" t="s">
        <v>3745</v>
      </c>
      <c r="AF1186" s="110" t="s">
        <v>809</v>
      </c>
      <c r="AG1186" s="111" t="s">
        <v>524</v>
      </c>
      <c r="AH1186" s="111"/>
      <c r="AI1186" s="64">
        <f t="shared" si="193"/>
        <v>3</v>
      </c>
      <c r="AJ1186" s="64"/>
      <c r="AK1186" s="111"/>
      <c r="AN1186" s="124">
        <f t="shared" si="198"/>
        <v>0</v>
      </c>
      <c r="AY1186" s="70">
        <f t="shared" si="199"/>
        <v>0</v>
      </c>
    </row>
    <row r="1187" spans="1:53">
      <c r="B1187">
        <v>1187</v>
      </c>
      <c r="C1187" s="71">
        <v>75</v>
      </c>
      <c r="D1187">
        <v>24</v>
      </c>
      <c r="E1187" s="151">
        <v>1</v>
      </c>
      <c r="F1187" s="100" t="s">
        <v>3959</v>
      </c>
      <c r="G1187" s="101" t="s">
        <v>3960</v>
      </c>
      <c r="H1187" s="392" t="s">
        <v>23</v>
      </c>
      <c r="I1187" s="103" t="str">
        <f t="shared" si="194"/>
        <v>LAKI LAKI</v>
      </c>
      <c r="J1187" s="179" t="s">
        <v>376</v>
      </c>
      <c r="K1187" s="474">
        <v>26200</v>
      </c>
      <c r="L1187" s="475">
        <f t="shared" ca="1" si="197"/>
        <v>48</v>
      </c>
      <c r="M1187" s="179" t="s">
        <v>253</v>
      </c>
      <c r="N1187" s="479" t="s">
        <v>1533</v>
      </c>
      <c r="O1187" s="104" t="str">
        <f t="shared" ref="O1187:O1220" si="200">IF(N1187="1","ISLAM",IF(N1187="2","KRISTEN",""))</f>
        <v>KRISTEN</v>
      </c>
      <c r="P1187" s="179" t="s">
        <v>221</v>
      </c>
      <c r="Q1187" s="179" t="s">
        <v>222</v>
      </c>
      <c r="R1187" s="427">
        <v>1</v>
      </c>
      <c r="S1187" s="179" t="s">
        <v>223</v>
      </c>
      <c r="T1187" s="179" t="s">
        <v>283</v>
      </c>
      <c r="U1187" s="179" t="s">
        <v>3961</v>
      </c>
      <c r="V1187" s="179" t="s">
        <v>3962</v>
      </c>
      <c r="W1187" s="491" t="s">
        <v>3963</v>
      </c>
      <c r="X1187" s="179" t="s">
        <v>3960</v>
      </c>
      <c r="Y1187" s="235" t="s">
        <v>3744</v>
      </c>
      <c r="Z1187" s="235" t="s">
        <v>22</v>
      </c>
      <c r="AA1187" s="235" t="s">
        <v>229</v>
      </c>
      <c r="AB1187" s="120" t="s">
        <v>230</v>
      </c>
      <c r="AC1187" s="120" t="s">
        <v>231</v>
      </c>
      <c r="AD1187" s="99" t="str">
        <f t="shared" si="196"/>
        <v>INDONESIA</v>
      </c>
      <c r="AE1187" s="133" t="s">
        <v>3745</v>
      </c>
      <c r="AF1187" s="110" t="s">
        <v>809</v>
      </c>
      <c r="AG1187" s="104" t="s">
        <v>381</v>
      </c>
      <c r="AH1187" s="120"/>
      <c r="AI1187" s="64" t="e">
        <f t="shared" si="193"/>
        <v>#N/A</v>
      </c>
      <c r="AJ1187" s="64"/>
      <c r="AK1187" s="120"/>
      <c r="AN1187" s="124">
        <f t="shared" si="198"/>
        <v>0</v>
      </c>
      <c r="AY1187" s="70">
        <f t="shared" si="199"/>
        <v>0</v>
      </c>
    </row>
    <row r="1188" spans="1:53" s="99" customFormat="1">
      <c r="A1188"/>
      <c r="B1188">
        <v>1188</v>
      </c>
      <c r="C1188" s="71">
        <v>76</v>
      </c>
      <c r="D1188"/>
      <c r="E1188" s="64">
        <v>2</v>
      </c>
      <c r="F1188" s="143" t="s">
        <v>3964</v>
      </c>
      <c r="G1188" s="144" t="s">
        <v>3965</v>
      </c>
      <c r="H1188" s="145" t="s">
        <v>16</v>
      </c>
      <c r="I1188" s="146" t="str">
        <f t="shared" ref="I1188:I1210" si="201">IF(H1188="L","LAKI LAKI",IF(H1188="P","PEREMPUAN",""))</f>
        <v>PEREMPUAN</v>
      </c>
      <c r="J1188" s="120" t="s">
        <v>376</v>
      </c>
      <c r="K1188" s="147">
        <v>25961</v>
      </c>
      <c r="L1188" s="139">
        <f t="shared" ca="1" si="197"/>
        <v>49</v>
      </c>
      <c r="M1188" s="120" t="s">
        <v>253</v>
      </c>
      <c r="N1188" s="401" t="s">
        <v>1533</v>
      </c>
      <c r="O1188" s="120" t="str">
        <f t="shared" si="200"/>
        <v>KRISTEN</v>
      </c>
      <c r="P1188" s="120" t="s">
        <v>221</v>
      </c>
      <c r="Q1188" s="120" t="s">
        <v>245</v>
      </c>
      <c r="R1188" s="148">
        <v>3</v>
      </c>
      <c r="S1188" s="120" t="s">
        <v>223</v>
      </c>
      <c r="T1188" s="120" t="s">
        <v>470</v>
      </c>
      <c r="U1188" s="120" t="s">
        <v>3966</v>
      </c>
      <c r="V1188" s="120" t="s">
        <v>3967</v>
      </c>
      <c r="W1188" s="149" t="s">
        <v>3963</v>
      </c>
      <c r="X1188" s="120" t="s">
        <v>3960</v>
      </c>
      <c r="Y1188" s="238" t="s">
        <v>3744</v>
      </c>
      <c r="Z1188" s="120" t="s">
        <v>22</v>
      </c>
      <c r="AA1188" s="120" t="s">
        <v>229</v>
      </c>
      <c r="AB1188" s="64" t="s">
        <v>230</v>
      </c>
      <c r="AC1188" s="64" t="s">
        <v>231</v>
      </c>
      <c r="AD1188" s="121" t="str">
        <f t="shared" si="196"/>
        <v>INDONESIA</v>
      </c>
      <c r="AE1188" s="133" t="s">
        <v>3745</v>
      </c>
      <c r="AF1188" s="97" t="s">
        <v>809</v>
      </c>
      <c r="AG1188" s="142" t="s">
        <v>381</v>
      </c>
      <c r="AH1188" s="142"/>
      <c r="AI1188" s="64">
        <f t="shared" si="193"/>
        <v>2</v>
      </c>
      <c r="AJ1188" s="64"/>
      <c r="AK1188" s="142"/>
      <c r="AL1188" s="124"/>
      <c r="AM1188" s="124"/>
      <c r="AN1188" s="124">
        <f t="shared" si="198"/>
        <v>0</v>
      </c>
      <c r="AO1188" s="125"/>
      <c r="AP1188" s="125"/>
      <c r="AQ1188" s="125"/>
      <c r="AR1188" s="125"/>
      <c r="AS1188" s="125"/>
      <c r="AT1188" s="125"/>
      <c r="AU1188" s="125"/>
      <c r="AV1188" s="125"/>
      <c r="AW1188" s="125"/>
      <c r="AX1188" s="125"/>
      <c r="AY1188" s="70">
        <f t="shared" si="199"/>
        <v>0</v>
      </c>
      <c r="AZ1188" s="71"/>
    </row>
    <row r="1189" spans="1:53">
      <c r="B1189">
        <v>1189</v>
      </c>
      <c r="C1189" s="71">
        <v>77</v>
      </c>
      <c r="E1189" s="64">
        <v>3</v>
      </c>
      <c r="F1189" s="160" t="s">
        <v>3968</v>
      </c>
      <c r="G1189" s="89" t="s">
        <v>3969</v>
      </c>
      <c r="H1189" s="90" t="s">
        <v>23</v>
      </c>
      <c r="I1189" s="91" t="str">
        <f t="shared" si="201"/>
        <v>LAKI LAKI</v>
      </c>
      <c r="J1189" s="64" t="s">
        <v>22</v>
      </c>
      <c r="K1189" s="92">
        <v>35071</v>
      </c>
      <c r="L1189" s="93">
        <f t="shared" ca="1" si="197"/>
        <v>24</v>
      </c>
      <c r="M1189" s="64"/>
      <c r="N1189" s="492" t="s">
        <v>1533</v>
      </c>
      <c r="O1189" s="64" t="str">
        <f t="shared" si="200"/>
        <v>KRISTEN</v>
      </c>
      <c r="P1189" s="64" t="s">
        <v>254</v>
      </c>
      <c r="Q1189" s="64" t="s">
        <v>255</v>
      </c>
      <c r="R1189" s="95">
        <v>4</v>
      </c>
      <c r="S1189" s="64" t="s">
        <v>344</v>
      </c>
      <c r="T1189" s="64" t="s">
        <v>266</v>
      </c>
      <c r="U1189" s="64" t="s">
        <v>3965</v>
      </c>
      <c r="V1189" s="64" t="s">
        <v>3960</v>
      </c>
      <c r="W1189" s="96" t="s">
        <v>3963</v>
      </c>
      <c r="X1189" s="64" t="s">
        <v>3960</v>
      </c>
      <c r="Y1189" s="229" t="s">
        <v>3744</v>
      </c>
      <c r="Z1189" s="64" t="s">
        <v>22</v>
      </c>
      <c r="AA1189" s="64" t="s">
        <v>229</v>
      </c>
      <c r="AB1189" s="64" t="s">
        <v>230</v>
      </c>
      <c r="AC1189" s="64" t="s">
        <v>231</v>
      </c>
      <c r="AD1189" t="str">
        <f t="shared" si="196"/>
        <v>INDONESIA</v>
      </c>
      <c r="AE1189" s="133" t="s">
        <v>3745</v>
      </c>
      <c r="AF1189" s="122" t="s">
        <v>809</v>
      </c>
      <c r="AG1189" s="142" t="s">
        <v>381</v>
      </c>
      <c r="AH1189" s="142"/>
      <c r="AI1189" s="64">
        <f t="shared" si="193"/>
        <v>3</v>
      </c>
      <c r="AJ1189" s="64"/>
      <c r="AK1189" s="142"/>
      <c r="AL1189" s="207"/>
      <c r="AM1189" s="207"/>
      <c r="AN1189" s="124">
        <f t="shared" si="198"/>
        <v>0</v>
      </c>
      <c r="AO1189" s="239"/>
      <c r="AP1189" s="239"/>
      <c r="AQ1189" s="239"/>
      <c r="AR1189" s="239"/>
      <c r="AS1189" s="239"/>
      <c r="AT1189" s="239"/>
      <c r="AU1189" s="239"/>
      <c r="AV1189" s="239"/>
      <c r="AW1189" s="239"/>
      <c r="AX1189" s="239"/>
      <c r="AY1189" s="70">
        <f t="shared" si="199"/>
        <v>0</v>
      </c>
      <c r="BA1189" s="121"/>
    </row>
    <row r="1190" spans="1:53">
      <c r="A1190" s="121"/>
      <c r="B1190">
        <v>1190</v>
      </c>
      <c r="C1190" s="71">
        <v>78</v>
      </c>
      <c r="E1190" s="120">
        <v>4</v>
      </c>
      <c r="F1190" s="160" t="s">
        <v>3970</v>
      </c>
      <c r="G1190" s="89" t="s">
        <v>3971</v>
      </c>
      <c r="H1190" s="90" t="s">
        <v>23</v>
      </c>
      <c r="I1190" s="91" t="str">
        <f t="shared" si="201"/>
        <v>LAKI LAKI</v>
      </c>
      <c r="J1190" s="64" t="s">
        <v>22</v>
      </c>
      <c r="K1190" s="92">
        <v>36254</v>
      </c>
      <c r="L1190" s="93">
        <f t="shared" ca="1" si="197"/>
        <v>21</v>
      </c>
      <c r="M1190" s="64"/>
      <c r="N1190" s="492" t="s">
        <v>1533</v>
      </c>
      <c r="O1190" s="64" t="str">
        <f t="shared" si="200"/>
        <v>KRISTEN</v>
      </c>
      <c r="P1190" s="64" t="s">
        <v>254</v>
      </c>
      <c r="Q1190" s="64" t="s">
        <v>255</v>
      </c>
      <c r="R1190" s="95">
        <v>4</v>
      </c>
      <c r="S1190" s="64" t="s">
        <v>223</v>
      </c>
      <c r="T1190" s="64" t="s">
        <v>266</v>
      </c>
      <c r="U1190" s="64" t="s">
        <v>3965</v>
      </c>
      <c r="V1190" s="64" t="s">
        <v>3960</v>
      </c>
      <c r="W1190" s="96" t="s">
        <v>3963</v>
      </c>
      <c r="X1190" s="64" t="s">
        <v>3960</v>
      </c>
      <c r="Y1190" s="229" t="s">
        <v>3744</v>
      </c>
      <c r="Z1190" s="64" t="s">
        <v>22</v>
      </c>
      <c r="AA1190" s="64" t="s">
        <v>229</v>
      </c>
      <c r="AB1190" s="104" t="s">
        <v>230</v>
      </c>
      <c r="AC1190" s="104" t="s">
        <v>231</v>
      </c>
      <c r="AD1190" t="str">
        <f t="shared" si="196"/>
        <v>INDONESIA</v>
      </c>
      <c r="AE1190" s="133" t="s">
        <v>3745</v>
      </c>
      <c r="AF1190" s="122" t="s">
        <v>809</v>
      </c>
      <c r="AG1190" s="142" t="s">
        <v>381</v>
      </c>
      <c r="AH1190" s="142"/>
      <c r="AI1190" s="64">
        <f t="shared" si="193"/>
        <v>3</v>
      </c>
      <c r="AJ1190" s="64"/>
      <c r="AK1190" s="142"/>
      <c r="AN1190" s="124">
        <f t="shared" si="198"/>
        <v>0</v>
      </c>
      <c r="AY1190" s="70">
        <f t="shared" si="199"/>
        <v>0</v>
      </c>
    </row>
    <row r="1191" spans="1:53">
      <c r="B1191">
        <v>1191</v>
      </c>
      <c r="C1191" s="71">
        <v>79</v>
      </c>
      <c r="E1191" s="120">
        <v>5</v>
      </c>
      <c r="F1191" s="186" t="s">
        <v>3972</v>
      </c>
      <c r="G1191" s="144" t="s">
        <v>3973</v>
      </c>
      <c r="H1191" s="145" t="s">
        <v>23</v>
      </c>
      <c r="I1191" s="146" t="str">
        <f t="shared" si="201"/>
        <v>LAKI LAKI</v>
      </c>
      <c r="J1191" s="120" t="s">
        <v>22</v>
      </c>
      <c r="K1191" s="147">
        <v>37251</v>
      </c>
      <c r="L1191" s="139">
        <f t="shared" ca="1" si="197"/>
        <v>18</v>
      </c>
      <c r="M1191" s="120"/>
      <c r="N1191" s="401" t="s">
        <v>1533</v>
      </c>
      <c r="O1191" s="120" t="str">
        <f t="shared" si="200"/>
        <v>KRISTEN</v>
      </c>
      <c r="P1191" s="120" t="s">
        <v>254</v>
      </c>
      <c r="Q1191" s="120" t="s">
        <v>255</v>
      </c>
      <c r="R1191" s="148">
        <v>4</v>
      </c>
      <c r="S1191" s="120" t="s">
        <v>369</v>
      </c>
      <c r="T1191" s="120" t="s">
        <v>266</v>
      </c>
      <c r="U1191" s="120" t="s">
        <v>3965</v>
      </c>
      <c r="V1191" s="120" t="s">
        <v>3960</v>
      </c>
      <c r="W1191" s="149" t="s">
        <v>3963</v>
      </c>
      <c r="X1191" s="120" t="s">
        <v>3960</v>
      </c>
      <c r="Y1191" s="238" t="s">
        <v>3744</v>
      </c>
      <c r="Z1191" s="120" t="s">
        <v>22</v>
      </c>
      <c r="AA1191" s="120" t="s">
        <v>229</v>
      </c>
      <c r="AB1191" s="120" t="s">
        <v>230</v>
      </c>
      <c r="AC1191" s="120" t="s">
        <v>231</v>
      </c>
      <c r="AD1191" s="121" t="str">
        <f t="shared" si="196"/>
        <v>INDONESIA</v>
      </c>
      <c r="AE1191" s="133" t="s">
        <v>3745</v>
      </c>
      <c r="AF1191" s="122" t="s">
        <v>809</v>
      </c>
      <c r="AG1191" s="142" t="s">
        <v>381</v>
      </c>
      <c r="AH1191" s="142"/>
      <c r="AI1191" s="64">
        <f t="shared" si="193"/>
        <v>3</v>
      </c>
      <c r="AJ1191" s="64"/>
      <c r="AK1191" s="142"/>
      <c r="AN1191" s="124"/>
    </row>
    <row r="1192" spans="1:53" s="99" customFormat="1">
      <c r="A1192"/>
      <c r="B1192">
        <v>1192</v>
      </c>
      <c r="C1192" s="71">
        <v>80</v>
      </c>
      <c r="D1192"/>
      <c r="E1192" s="120">
        <v>6</v>
      </c>
      <c r="F1192" s="160" t="s">
        <v>3974</v>
      </c>
      <c r="G1192" s="89" t="s">
        <v>3975</v>
      </c>
      <c r="H1192" s="90" t="s">
        <v>16</v>
      </c>
      <c r="I1192" s="91" t="str">
        <f t="shared" si="201"/>
        <v>PEREMPUAN</v>
      </c>
      <c r="J1192" s="64" t="s">
        <v>230</v>
      </c>
      <c r="K1192" s="92">
        <v>39809</v>
      </c>
      <c r="L1192" s="93">
        <f t="shared" ca="1" si="197"/>
        <v>11</v>
      </c>
      <c r="M1192" s="64"/>
      <c r="N1192" s="492" t="s">
        <v>1533</v>
      </c>
      <c r="O1192" s="64" t="str">
        <f t="shared" si="200"/>
        <v>KRISTEN</v>
      </c>
      <c r="P1192" s="64" t="s">
        <v>254</v>
      </c>
      <c r="Q1192" s="64" t="s">
        <v>255</v>
      </c>
      <c r="R1192" s="95">
        <v>4</v>
      </c>
      <c r="S1192" s="64" t="s">
        <v>369</v>
      </c>
      <c r="T1192" s="64" t="s">
        <v>266</v>
      </c>
      <c r="U1192" s="64" t="s">
        <v>3965</v>
      </c>
      <c r="V1192" s="64" t="s">
        <v>3960</v>
      </c>
      <c r="W1192" s="96" t="s">
        <v>3963</v>
      </c>
      <c r="X1192" s="64" t="s">
        <v>3960</v>
      </c>
      <c r="Y1192" s="229" t="s">
        <v>3744</v>
      </c>
      <c r="Z1192" s="64" t="s">
        <v>22</v>
      </c>
      <c r="AA1192" s="64" t="s">
        <v>229</v>
      </c>
      <c r="AB1192" s="104" t="s">
        <v>230</v>
      </c>
      <c r="AC1192" s="104" t="s">
        <v>231</v>
      </c>
      <c r="AD1192" t="str">
        <f t="shared" si="196"/>
        <v>INDONESIA</v>
      </c>
      <c r="AE1192" s="133" t="s">
        <v>3745</v>
      </c>
      <c r="AF1192" s="122" t="s">
        <v>809</v>
      </c>
      <c r="AG1192" s="142" t="s">
        <v>381</v>
      </c>
      <c r="AH1192" s="142"/>
      <c r="AI1192" s="64">
        <f t="shared" si="193"/>
        <v>3</v>
      </c>
      <c r="AJ1192" s="64"/>
      <c r="AK1192" s="142"/>
      <c r="AL1192" s="124"/>
      <c r="AM1192" s="124"/>
      <c r="AN1192" s="124">
        <f t="shared" ref="AN1192:AN1198" si="202">AL1192-AM1192</f>
        <v>0</v>
      </c>
      <c r="AO1192" s="125"/>
      <c r="AP1192" s="125"/>
      <c r="AQ1192" s="125"/>
      <c r="AR1192" s="125"/>
      <c r="AS1192" s="125"/>
      <c r="AT1192" s="125"/>
      <c r="AU1192" s="125"/>
      <c r="AV1192" s="125"/>
      <c r="AW1192" s="125"/>
      <c r="AX1192" s="125"/>
      <c r="AY1192" s="70">
        <f t="shared" ref="AY1192:AY1198" si="203">SUM(AV1192:AX1192)</f>
        <v>0</v>
      </c>
      <c r="AZ1192" s="71"/>
    </row>
    <row r="1193" spans="1:53">
      <c r="B1193">
        <v>1193</v>
      </c>
      <c r="C1193" s="71">
        <v>81</v>
      </c>
      <c r="E1193" s="120">
        <v>7</v>
      </c>
      <c r="F1193" s="186" t="s">
        <v>3976</v>
      </c>
      <c r="G1193" s="144" t="s">
        <v>3977</v>
      </c>
      <c r="H1193" s="145" t="s">
        <v>23</v>
      </c>
      <c r="I1193" s="146" t="str">
        <f t="shared" si="201"/>
        <v>LAKI LAKI</v>
      </c>
      <c r="J1193" s="120" t="s">
        <v>3978</v>
      </c>
      <c r="K1193" s="147">
        <v>30108</v>
      </c>
      <c r="L1193" s="139">
        <f t="shared" ca="1" si="197"/>
        <v>37</v>
      </c>
      <c r="M1193" s="120"/>
      <c r="N1193" s="401" t="s">
        <v>1533</v>
      </c>
      <c r="O1193" s="120" t="str">
        <f t="shared" si="200"/>
        <v>KRISTEN</v>
      </c>
      <c r="P1193" s="120" t="s">
        <v>254</v>
      </c>
      <c r="Q1193" s="120" t="s">
        <v>3979</v>
      </c>
      <c r="R1193" s="148">
        <v>7</v>
      </c>
      <c r="S1193" s="120" t="s">
        <v>223</v>
      </c>
      <c r="T1193" s="120" t="s">
        <v>283</v>
      </c>
      <c r="U1193" s="120" t="s">
        <v>3980</v>
      </c>
      <c r="V1193" s="120" t="s">
        <v>3981</v>
      </c>
      <c r="W1193" s="149" t="s">
        <v>3963</v>
      </c>
      <c r="X1193" s="120" t="s">
        <v>3960</v>
      </c>
      <c r="Y1193" s="238" t="s">
        <v>3744</v>
      </c>
      <c r="Z1193" s="120" t="s">
        <v>22</v>
      </c>
      <c r="AA1193" s="120" t="s">
        <v>229</v>
      </c>
      <c r="AB1193" s="104" t="s">
        <v>230</v>
      </c>
      <c r="AC1193" s="104" t="s">
        <v>231</v>
      </c>
      <c r="AD1193" s="121" t="str">
        <f t="shared" si="196"/>
        <v>INDONESIA</v>
      </c>
      <c r="AE1193" s="133" t="s">
        <v>3745</v>
      </c>
      <c r="AF1193" s="122" t="s">
        <v>809</v>
      </c>
      <c r="AG1193" s="142" t="s">
        <v>381</v>
      </c>
      <c r="AH1193" s="142"/>
      <c r="AI1193" s="64" t="e">
        <f t="shared" si="193"/>
        <v>#N/A</v>
      </c>
      <c r="AJ1193" s="64"/>
      <c r="AK1193" s="142"/>
      <c r="AL1193" s="207"/>
      <c r="AM1193" s="207"/>
      <c r="AN1193" s="124">
        <f t="shared" si="202"/>
        <v>0</v>
      </c>
      <c r="AO1193" s="239"/>
      <c r="AP1193" s="239"/>
      <c r="AQ1193" s="239"/>
      <c r="AR1193" s="239"/>
      <c r="AS1193" s="239"/>
      <c r="AT1193" s="239"/>
      <c r="AU1193" s="239"/>
      <c r="AV1193" s="239"/>
      <c r="AW1193" s="239"/>
      <c r="AX1193" s="239"/>
      <c r="AY1193" s="70">
        <f t="shared" si="203"/>
        <v>0</v>
      </c>
      <c r="BA1193" s="121"/>
    </row>
    <row r="1194" spans="1:53">
      <c r="A1194" s="121"/>
      <c r="B1194">
        <v>1194</v>
      </c>
      <c r="C1194" s="71">
        <v>82</v>
      </c>
      <c r="E1194" s="493">
        <v>8</v>
      </c>
      <c r="F1194" s="160" t="s">
        <v>3982</v>
      </c>
      <c r="G1194" s="89" t="s">
        <v>3983</v>
      </c>
      <c r="H1194" s="90" t="s">
        <v>23</v>
      </c>
      <c r="I1194" s="91" t="str">
        <f t="shared" si="201"/>
        <v>LAKI LAKI</v>
      </c>
      <c r="J1194" s="64" t="s">
        <v>376</v>
      </c>
      <c r="K1194" s="92">
        <v>28313</v>
      </c>
      <c r="L1194" s="93">
        <f t="shared" ca="1" si="197"/>
        <v>42</v>
      </c>
      <c r="M1194" s="64"/>
      <c r="N1194" s="492" t="s">
        <v>1533</v>
      </c>
      <c r="O1194" s="64" t="str">
        <f t="shared" si="200"/>
        <v>KRISTEN</v>
      </c>
      <c r="P1194" s="64" t="s">
        <v>254</v>
      </c>
      <c r="Q1194" s="64" t="s">
        <v>3979</v>
      </c>
      <c r="R1194" s="95">
        <v>7</v>
      </c>
      <c r="S1194" s="64" t="s">
        <v>223</v>
      </c>
      <c r="T1194" s="64" t="s">
        <v>283</v>
      </c>
      <c r="U1194" s="64" t="s">
        <v>3984</v>
      </c>
      <c r="V1194" s="64" t="s">
        <v>3985</v>
      </c>
      <c r="W1194" s="96" t="s">
        <v>3963</v>
      </c>
      <c r="X1194" s="64" t="s">
        <v>3960</v>
      </c>
      <c r="Y1194" s="229" t="s">
        <v>3744</v>
      </c>
      <c r="Z1194" s="64" t="s">
        <v>22</v>
      </c>
      <c r="AA1194" s="64" t="s">
        <v>229</v>
      </c>
      <c r="AB1194" s="120" t="s">
        <v>230</v>
      </c>
      <c r="AC1194" s="120" t="s">
        <v>231</v>
      </c>
      <c r="AD1194" t="str">
        <f t="shared" si="196"/>
        <v>INDONESIA</v>
      </c>
      <c r="AE1194" s="133" t="s">
        <v>3745</v>
      </c>
      <c r="AF1194" s="122" t="s">
        <v>809</v>
      </c>
      <c r="AG1194" s="142" t="s">
        <v>381</v>
      </c>
      <c r="AH1194" s="142"/>
      <c r="AI1194" s="64" t="e">
        <f t="shared" si="193"/>
        <v>#N/A</v>
      </c>
      <c r="AJ1194" s="64"/>
      <c r="AK1194" s="142"/>
      <c r="AN1194" s="124">
        <f t="shared" si="202"/>
        <v>0</v>
      </c>
      <c r="AY1194" s="70">
        <f t="shared" si="203"/>
        <v>0</v>
      </c>
    </row>
    <row r="1195" spans="1:53">
      <c r="B1195">
        <v>1195</v>
      </c>
      <c r="C1195" s="71">
        <v>83</v>
      </c>
      <c r="E1195" s="120">
        <v>9</v>
      </c>
      <c r="F1195" s="160"/>
      <c r="G1195" s="89" t="s">
        <v>3986</v>
      </c>
      <c r="H1195" s="90" t="s">
        <v>23</v>
      </c>
      <c r="I1195" s="91" t="str">
        <f t="shared" si="201"/>
        <v>LAKI LAKI</v>
      </c>
      <c r="J1195" s="64" t="s">
        <v>3987</v>
      </c>
      <c r="K1195" s="92">
        <v>30713</v>
      </c>
      <c r="L1195" s="93">
        <f t="shared" ca="1" si="197"/>
        <v>36</v>
      </c>
      <c r="M1195" s="64"/>
      <c r="N1195" s="492" t="s">
        <v>1533</v>
      </c>
      <c r="O1195" s="64" t="str">
        <f t="shared" si="200"/>
        <v>KRISTEN</v>
      </c>
      <c r="P1195" s="64" t="s">
        <v>254</v>
      </c>
      <c r="Q1195" s="64" t="s">
        <v>3979</v>
      </c>
      <c r="R1195" s="95">
        <v>7</v>
      </c>
      <c r="S1195" s="64" t="s">
        <v>223</v>
      </c>
      <c r="T1195" s="64" t="s">
        <v>283</v>
      </c>
      <c r="U1195" s="64" t="s">
        <v>3988</v>
      </c>
      <c r="V1195" s="64" t="s">
        <v>3989</v>
      </c>
      <c r="W1195" s="96" t="s">
        <v>3963</v>
      </c>
      <c r="X1195" s="64" t="s">
        <v>3960</v>
      </c>
      <c r="Y1195" s="229" t="s">
        <v>3744</v>
      </c>
      <c r="Z1195" s="64" t="s">
        <v>22</v>
      </c>
      <c r="AA1195" s="64" t="s">
        <v>229</v>
      </c>
      <c r="AB1195" s="64" t="s">
        <v>230</v>
      </c>
      <c r="AC1195" s="64" t="s">
        <v>231</v>
      </c>
      <c r="AD1195" t="str">
        <f t="shared" si="196"/>
        <v>INDONESIA</v>
      </c>
      <c r="AE1195" s="133" t="s">
        <v>3745</v>
      </c>
      <c r="AF1195" s="122" t="s">
        <v>809</v>
      </c>
      <c r="AG1195" s="142" t="s">
        <v>381</v>
      </c>
      <c r="AH1195" s="142"/>
      <c r="AI1195" s="64" t="e">
        <f t="shared" si="193"/>
        <v>#N/A</v>
      </c>
      <c r="AJ1195" s="64"/>
      <c r="AK1195" s="142"/>
      <c r="AN1195" s="124">
        <f t="shared" si="202"/>
        <v>0</v>
      </c>
      <c r="AY1195" s="70">
        <f t="shared" si="203"/>
        <v>0</v>
      </c>
    </row>
    <row r="1196" spans="1:53">
      <c r="B1196">
        <v>1196</v>
      </c>
      <c r="C1196" s="71">
        <v>84</v>
      </c>
      <c r="D1196">
        <v>25</v>
      </c>
      <c r="E1196" s="104">
        <v>1</v>
      </c>
      <c r="F1196" s="100" t="s">
        <v>3990</v>
      </c>
      <c r="G1196" s="101" t="s">
        <v>3991</v>
      </c>
      <c r="H1196" s="102" t="s">
        <v>16</v>
      </c>
      <c r="I1196" s="103" t="str">
        <f t="shared" si="201"/>
        <v>PEREMPUAN</v>
      </c>
      <c r="J1196" s="104" t="s">
        <v>524</v>
      </c>
      <c r="K1196" s="105">
        <v>22596</v>
      </c>
      <c r="L1196" s="93">
        <f t="shared" ca="1" si="197"/>
        <v>58</v>
      </c>
      <c r="M1196" s="104" t="s">
        <v>253</v>
      </c>
      <c r="N1196" s="107" t="s">
        <v>220</v>
      </c>
      <c r="O1196" s="104" t="str">
        <f t="shared" si="200"/>
        <v>ISLAM</v>
      </c>
      <c r="P1196" s="104" t="s">
        <v>947</v>
      </c>
      <c r="Q1196" s="104" t="s">
        <v>222</v>
      </c>
      <c r="R1196" s="108">
        <v>1</v>
      </c>
      <c r="S1196" s="104" t="s">
        <v>256</v>
      </c>
      <c r="T1196" s="104" t="s">
        <v>246</v>
      </c>
      <c r="U1196" s="104" t="s">
        <v>3992</v>
      </c>
      <c r="V1196" s="104" t="s">
        <v>3993</v>
      </c>
      <c r="W1196" s="109" t="s">
        <v>3994</v>
      </c>
      <c r="X1196" s="104" t="s">
        <v>3991</v>
      </c>
      <c r="Y1196" s="235" t="s">
        <v>3744</v>
      </c>
      <c r="Z1196" s="104" t="s">
        <v>22</v>
      </c>
      <c r="AA1196" s="104" t="s">
        <v>229</v>
      </c>
      <c r="AB1196" s="104" t="s">
        <v>230</v>
      </c>
      <c r="AC1196" s="104" t="s">
        <v>231</v>
      </c>
      <c r="AD1196" s="99" t="str">
        <f t="shared" si="196"/>
        <v>INDONESIA</v>
      </c>
      <c r="AE1196" s="133" t="s">
        <v>3745</v>
      </c>
      <c r="AF1196" s="110" t="s">
        <v>809</v>
      </c>
      <c r="AG1196" s="142" t="s">
        <v>524</v>
      </c>
      <c r="AH1196" s="142"/>
      <c r="AI1196" s="64" t="e">
        <f t="shared" si="193"/>
        <v>#N/A</v>
      </c>
      <c r="AJ1196" s="64"/>
      <c r="AK1196" s="142"/>
      <c r="AL1196" s="207"/>
      <c r="AM1196" s="207"/>
      <c r="AN1196" s="124">
        <f t="shared" si="202"/>
        <v>0</v>
      </c>
      <c r="AO1196" s="239"/>
      <c r="AP1196" s="239"/>
      <c r="AQ1196" s="239"/>
      <c r="AR1196" s="239"/>
      <c r="AS1196" s="239"/>
      <c r="AT1196" s="239"/>
      <c r="AU1196" s="239"/>
      <c r="AV1196" s="239"/>
      <c r="AW1196" s="239"/>
      <c r="AX1196" s="239"/>
      <c r="AY1196" s="70">
        <f t="shared" si="203"/>
        <v>0</v>
      </c>
      <c r="BA1196" s="121"/>
    </row>
    <row r="1197" spans="1:53">
      <c r="B1197">
        <v>1197</v>
      </c>
      <c r="C1197" s="71">
        <v>85</v>
      </c>
      <c r="E1197" s="64">
        <v>3</v>
      </c>
      <c r="F1197" s="143" t="s">
        <v>3995</v>
      </c>
      <c r="G1197" s="144" t="s">
        <v>3996</v>
      </c>
      <c r="H1197" s="145" t="s">
        <v>23</v>
      </c>
      <c r="I1197" s="146" t="str">
        <f t="shared" si="201"/>
        <v>LAKI LAKI</v>
      </c>
      <c r="J1197" s="120" t="s">
        <v>524</v>
      </c>
      <c r="K1197" s="147">
        <v>35226</v>
      </c>
      <c r="L1197" s="139">
        <f t="shared" ca="1" si="197"/>
        <v>23</v>
      </c>
      <c r="M1197" s="120" t="s">
        <v>253</v>
      </c>
      <c r="N1197" s="133" t="s">
        <v>220</v>
      </c>
      <c r="O1197" s="120" t="str">
        <f t="shared" si="200"/>
        <v>ISLAM</v>
      </c>
      <c r="P1197" s="120" t="s">
        <v>254</v>
      </c>
      <c r="Q1197" s="120" t="s">
        <v>255</v>
      </c>
      <c r="R1197" s="148">
        <v>4</v>
      </c>
      <c r="S1197" s="120" t="s">
        <v>223</v>
      </c>
      <c r="T1197" s="120" t="s">
        <v>266</v>
      </c>
      <c r="U1197" s="120" t="s">
        <v>3991</v>
      </c>
      <c r="V1197" s="120" t="s">
        <v>3997</v>
      </c>
      <c r="W1197" s="149" t="s">
        <v>3994</v>
      </c>
      <c r="X1197" s="120" t="s">
        <v>3991</v>
      </c>
      <c r="Y1197" s="238" t="s">
        <v>3744</v>
      </c>
      <c r="Z1197" s="120" t="s">
        <v>22</v>
      </c>
      <c r="AA1197" s="120" t="s">
        <v>229</v>
      </c>
      <c r="AB1197" s="120" t="s">
        <v>230</v>
      </c>
      <c r="AC1197" s="120" t="s">
        <v>231</v>
      </c>
      <c r="AD1197" s="121" t="str">
        <f t="shared" si="196"/>
        <v>INDONESIA</v>
      </c>
      <c r="AE1197" s="133" t="s">
        <v>3745</v>
      </c>
      <c r="AF1197" s="122" t="s">
        <v>809</v>
      </c>
      <c r="AG1197" s="142" t="s">
        <v>524</v>
      </c>
      <c r="AH1197" s="142"/>
      <c r="AI1197" s="64">
        <f t="shared" ref="AI1197:AI1218" si="204">VLOOKUP(Q1197,SHDK,2,FALSE)</f>
        <v>3</v>
      </c>
      <c r="AJ1197" s="64"/>
      <c r="AK1197" s="142"/>
      <c r="AN1197" s="124">
        <f t="shared" si="202"/>
        <v>0</v>
      </c>
      <c r="AY1197" s="70">
        <f t="shared" si="203"/>
        <v>0</v>
      </c>
    </row>
    <row r="1198" spans="1:53">
      <c r="B1198">
        <v>1198</v>
      </c>
      <c r="C1198" s="71">
        <v>86</v>
      </c>
      <c r="E1198" s="120">
        <v>4</v>
      </c>
      <c r="F1198" s="160" t="s">
        <v>3998</v>
      </c>
      <c r="G1198" s="89" t="s">
        <v>3999</v>
      </c>
      <c r="H1198" s="90" t="s">
        <v>23</v>
      </c>
      <c r="I1198" s="91" t="str">
        <f t="shared" si="201"/>
        <v>LAKI LAKI</v>
      </c>
      <c r="J1198" s="64" t="s">
        <v>524</v>
      </c>
      <c r="K1198" s="92">
        <v>19005</v>
      </c>
      <c r="L1198" s="93">
        <f t="shared" ca="1" si="197"/>
        <v>68</v>
      </c>
      <c r="M1198" s="64"/>
      <c r="N1198" s="107" t="s">
        <v>220</v>
      </c>
      <c r="O1198" s="64" t="str">
        <f t="shared" si="200"/>
        <v>ISLAM</v>
      </c>
      <c r="P1198" s="64" t="s">
        <v>221</v>
      </c>
      <c r="Q1198" s="64" t="s">
        <v>1845</v>
      </c>
      <c r="R1198" s="95">
        <v>7</v>
      </c>
      <c r="S1198" s="64" t="s">
        <v>256</v>
      </c>
      <c r="T1198" s="64" t="s">
        <v>283</v>
      </c>
      <c r="U1198" s="64" t="s">
        <v>4000</v>
      </c>
      <c r="V1198" s="64" t="s">
        <v>4001</v>
      </c>
      <c r="W1198" s="96" t="s">
        <v>3994</v>
      </c>
      <c r="X1198" s="120" t="s">
        <v>3991</v>
      </c>
      <c r="Y1198" s="238" t="s">
        <v>3744</v>
      </c>
      <c r="Z1198" s="120" t="s">
        <v>22</v>
      </c>
      <c r="AA1198" s="120" t="s">
        <v>229</v>
      </c>
      <c r="AB1198" s="64" t="s">
        <v>230</v>
      </c>
      <c r="AC1198" s="64" t="s">
        <v>231</v>
      </c>
      <c r="AD1198" s="121" t="str">
        <f t="shared" si="196"/>
        <v>INDONESIA</v>
      </c>
      <c r="AE1198" s="133" t="s">
        <v>3745</v>
      </c>
      <c r="AF1198" s="122" t="s">
        <v>809</v>
      </c>
      <c r="AG1198" s="120" t="s">
        <v>524</v>
      </c>
      <c r="AH1198" s="120"/>
      <c r="AI1198" s="64" t="e">
        <f t="shared" si="204"/>
        <v>#N/A</v>
      </c>
      <c r="AJ1198" s="64"/>
      <c r="AK1198" s="120"/>
      <c r="AL1198" s="207"/>
      <c r="AM1198" s="207"/>
      <c r="AN1198" s="124">
        <f t="shared" si="202"/>
        <v>0</v>
      </c>
      <c r="AO1198" s="239"/>
      <c r="AP1198" s="239"/>
      <c r="AQ1198" s="239"/>
      <c r="AR1198" s="239"/>
      <c r="AS1198" s="239"/>
      <c r="AT1198" s="239"/>
      <c r="AU1198" s="239"/>
      <c r="AV1198" s="239"/>
      <c r="AW1198" s="239"/>
      <c r="AX1198" s="239"/>
      <c r="AY1198" s="70">
        <f t="shared" si="203"/>
        <v>0</v>
      </c>
      <c r="BA1198" s="121"/>
    </row>
    <row r="1199" spans="1:53">
      <c r="B1199">
        <v>1202</v>
      </c>
      <c r="C1199" s="71">
        <v>87</v>
      </c>
      <c r="D1199">
        <v>26</v>
      </c>
      <c r="E1199" s="104">
        <v>1</v>
      </c>
      <c r="F1199" s="100" t="s">
        <v>4002</v>
      </c>
      <c r="G1199" s="101" t="s">
        <v>4003</v>
      </c>
      <c r="H1199" s="102" t="s">
        <v>23</v>
      </c>
      <c r="I1199" s="103" t="str">
        <f t="shared" si="201"/>
        <v>LAKI LAKI</v>
      </c>
      <c r="J1199" s="104" t="s">
        <v>376</v>
      </c>
      <c r="K1199" s="105">
        <v>22411</v>
      </c>
      <c r="L1199" s="106">
        <f t="shared" ca="1" si="197"/>
        <v>58</v>
      </c>
      <c r="M1199" s="104" t="s">
        <v>253</v>
      </c>
      <c r="N1199" s="107" t="s">
        <v>1533</v>
      </c>
      <c r="O1199" s="104" t="str">
        <f t="shared" si="200"/>
        <v>KRISTEN</v>
      </c>
      <c r="P1199" s="104" t="s">
        <v>221</v>
      </c>
      <c r="Q1199" s="104" t="s">
        <v>222</v>
      </c>
      <c r="R1199" s="108">
        <v>1</v>
      </c>
      <c r="S1199" s="104" t="s">
        <v>289</v>
      </c>
      <c r="T1199" s="104" t="s">
        <v>283</v>
      </c>
      <c r="U1199" s="104" t="s">
        <v>4004</v>
      </c>
      <c r="V1199" s="104" t="s">
        <v>4005</v>
      </c>
      <c r="W1199" s="109" t="s">
        <v>4006</v>
      </c>
      <c r="X1199" s="104" t="s">
        <v>4003</v>
      </c>
      <c r="Y1199" s="235" t="s">
        <v>3744</v>
      </c>
      <c r="Z1199" s="104" t="s">
        <v>22</v>
      </c>
      <c r="AA1199" s="104" t="s">
        <v>229</v>
      </c>
      <c r="AB1199" s="104" t="s">
        <v>230</v>
      </c>
      <c r="AC1199" s="104" t="s">
        <v>231</v>
      </c>
      <c r="AD1199" s="99" t="str">
        <f t="shared" si="196"/>
        <v>INDONESIA</v>
      </c>
      <c r="AE1199" s="133" t="s">
        <v>3745</v>
      </c>
      <c r="AF1199" s="122" t="s">
        <v>809</v>
      </c>
      <c r="AG1199" s="142" t="s">
        <v>381</v>
      </c>
      <c r="AH1199" s="142"/>
      <c r="AI1199" s="64" t="e">
        <f t="shared" si="204"/>
        <v>#N/A</v>
      </c>
      <c r="AJ1199" s="64"/>
      <c r="AK1199" s="142"/>
      <c r="AN1199" s="124"/>
    </row>
    <row r="1200" spans="1:53" s="99" customFormat="1">
      <c r="A1200"/>
      <c r="B1200">
        <v>1203</v>
      </c>
      <c r="C1200" s="71">
        <v>88</v>
      </c>
      <c r="D1200"/>
      <c r="E1200" s="120">
        <v>2</v>
      </c>
      <c r="F1200" s="143" t="s">
        <v>4007</v>
      </c>
      <c r="G1200" s="144" t="s">
        <v>4008</v>
      </c>
      <c r="H1200" s="145" t="s">
        <v>16</v>
      </c>
      <c r="I1200" s="146" t="str">
        <f t="shared" si="201"/>
        <v>PEREMPUAN</v>
      </c>
      <c r="J1200" s="120" t="s">
        <v>376</v>
      </c>
      <c r="K1200" s="147">
        <v>23171</v>
      </c>
      <c r="L1200" s="93">
        <f t="shared" ca="1" si="197"/>
        <v>56</v>
      </c>
      <c r="M1200" s="120" t="s">
        <v>253</v>
      </c>
      <c r="N1200" s="187" t="s">
        <v>1533</v>
      </c>
      <c r="O1200" s="120" t="str">
        <f t="shared" si="200"/>
        <v>KRISTEN</v>
      </c>
      <c r="P1200" s="120" t="s">
        <v>221</v>
      </c>
      <c r="Q1200" s="120" t="s">
        <v>245</v>
      </c>
      <c r="R1200" s="148">
        <v>3</v>
      </c>
      <c r="S1200" s="120" t="s">
        <v>289</v>
      </c>
      <c r="T1200" s="120" t="s">
        <v>246</v>
      </c>
      <c r="U1200" s="120" t="s">
        <v>4009</v>
      </c>
      <c r="V1200" s="120" t="s">
        <v>4010</v>
      </c>
      <c r="W1200" s="149" t="s">
        <v>4006</v>
      </c>
      <c r="X1200" s="120" t="s">
        <v>4003</v>
      </c>
      <c r="Y1200" s="238" t="s">
        <v>3744</v>
      </c>
      <c r="Z1200" s="120" t="s">
        <v>22</v>
      </c>
      <c r="AA1200" s="120" t="s">
        <v>229</v>
      </c>
      <c r="AB1200" s="120" t="s">
        <v>230</v>
      </c>
      <c r="AC1200" s="120" t="s">
        <v>231</v>
      </c>
      <c r="AD1200" s="121" t="str">
        <f t="shared" si="196"/>
        <v>INDONESIA</v>
      </c>
      <c r="AE1200" s="133" t="s">
        <v>3745</v>
      </c>
      <c r="AF1200" s="110" t="s">
        <v>809</v>
      </c>
      <c r="AG1200" s="142" t="s">
        <v>381</v>
      </c>
      <c r="AH1200" s="142"/>
      <c r="AI1200" s="64">
        <f t="shared" si="204"/>
        <v>2</v>
      </c>
      <c r="AJ1200" s="64"/>
      <c r="AK1200" s="142"/>
      <c r="AL1200" s="124"/>
      <c r="AM1200" s="124"/>
      <c r="AN1200" s="124">
        <f t="shared" ref="AN1200:AN1218" si="205">AL1200-AM1200</f>
        <v>0</v>
      </c>
      <c r="AO1200" s="125"/>
      <c r="AP1200" s="125"/>
      <c r="AQ1200" s="125"/>
      <c r="AR1200" s="125"/>
      <c r="AS1200" s="125"/>
      <c r="AT1200" s="125"/>
      <c r="AU1200" s="125"/>
      <c r="AV1200" s="125"/>
      <c r="AW1200" s="125"/>
      <c r="AX1200" s="125"/>
      <c r="AY1200" s="70">
        <f t="shared" ref="AY1200:AY1218" si="206">SUM(AV1200:AX1200)</f>
        <v>0</v>
      </c>
      <c r="AZ1200" s="71"/>
    </row>
    <row r="1201" spans="1:53">
      <c r="A1201" s="121"/>
      <c r="B1201">
        <v>1205</v>
      </c>
      <c r="C1201" s="71">
        <v>90</v>
      </c>
      <c r="E1201" s="64">
        <v>3</v>
      </c>
      <c r="F1201" s="186" t="s">
        <v>4011</v>
      </c>
      <c r="G1201" s="144" t="s">
        <v>4012</v>
      </c>
      <c r="H1201" s="145" t="s">
        <v>16</v>
      </c>
      <c r="I1201" s="146" t="str">
        <f t="shared" si="201"/>
        <v>PEREMPUAN</v>
      </c>
      <c r="J1201" s="120" t="s">
        <v>376</v>
      </c>
      <c r="K1201" s="147">
        <v>35362</v>
      </c>
      <c r="L1201" s="139">
        <f t="shared" ca="1" si="197"/>
        <v>23</v>
      </c>
      <c r="M1201" s="120"/>
      <c r="N1201" s="133" t="s">
        <v>1533</v>
      </c>
      <c r="O1201" s="120" t="str">
        <f t="shared" si="200"/>
        <v>KRISTEN</v>
      </c>
      <c r="P1201" s="120" t="s">
        <v>254</v>
      </c>
      <c r="Q1201" s="120" t="s">
        <v>255</v>
      </c>
      <c r="R1201" s="148">
        <v>4</v>
      </c>
      <c r="S1201" s="120" t="s">
        <v>344</v>
      </c>
      <c r="T1201" s="120" t="s">
        <v>266</v>
      </c>
      <c r="U1201" s="120" t="s">
        <v>4008</v>
      </c>
      <c r="V1201" s="120" t="s">
        <v>4003</v>
      </c>
      <c r="W1201" s="149" t="s">
        <v>4006</v>
      </c>
      <c r="X1201" s="120" t="s">
        <v>4003</v>
      </c>
      <c r="Y1201" s="238" t="s">
        <v>3744</v>
      </c>
      <c r="Z1201" s="120" t="s">
        <v>22</v>
      </c>
      <c r="AA1201" s="120" t="s">
        <v>229</v>
      </c>
      <c r="AB1201" s="104" t="s">
        <v>230</v>
      </c>
      <c r="AC1201" s="104" t="s">
        <v>231</v>
      </c>
      <c r="AD1201" s="121" t="str">
        <f t="shared" si="196"/>
        <v>INDONESIA</v>
      </c>
      <c r="AE1201" s="133" t="s">
        <v>3745</v>
      </c>
      <c r="AF1201" s="122" t="s">
        <v>809</v>
      </c>
      <c r="AG1201" s="142" t="s">
        <v>381</v>
      </c>
      <c r="AH1201" s="142"/>
      <c r="AI1201" s="64">
        <f t="shared" si="204"/>
        <v>3</v>
      </c>
      <c r="AJ1201" s="64"/>
      <c r="AK1201" s="142"/>
      <c r="AN1201" s="124">
        <f t="shared" si="205"/>
        <v>0</v>
      </c>
      <c r="AY1201" s="70">
        <f t="shared" si="206"/>
        <v>0</v>
      </c>
    </row>
    <row r="1202" spans="1:53">
      <c r="B1202">
        <v>1207</v>
      </c>
      <c r="C1202" s="71">
        <v>92</v>
      </c>
      <c r="D1202">
        <v>27</v>
      </c>
      <c r="E1202" s="244">
        <v>1</v>
      </c>
      <c r="F1202" s="150" t="s">
        <v>4013</v>
      </c>
      <c r="G1202" s="101" t="s">
        <v>4014</v>
      </c>
      <c r="H1202" s="102" t="s">
        <v>23</v>
      </c>
      <c r="I1202" s="103" t="str">
        <f t="shared" si="201"/>
        <v>LAKI LAKI</v>
      </c>
      <c r="J1202" s="104" t="s">
        <v>536</v>
      </c>
      <c r="K1202" s="105">
        <v>18241</v>
      </c>
      <c r="L1202" s="106">
        <f t="shared" ca="1" si="197"/>
        <v>70</v>
      </c>
      <c r="M1202" s="104"/>
      <c r="N1202" s="185" t="s">
        <v>220</v>
      </c>
      <c r="O1202" s="104" t="str">
        <f t="shared" si="200"/>
        <v>ISLAM</v>
      </c>
      <c r="P1202" s="104" t="s">
        <v>1440</v>
      </c>
      <c r="Q1202" s="104" t="s">
        <v>222</v>
      </c>
      <c r="R1202" s="108">
        <v>1</v>
      </c>
      <c r="S1202" s="104" t="s">
        <v>289</v>
      </c>
      <c r="T1202" s="104" t="s">
        <v>283</v>
      </c>
      <c r="U1202" s="104" t="s">
        <v>4015</v>
      </c>
      <c r="V1202" s="104" t="s">
        <v>4016</v>
      </c>
      <c r="W1202" s="494" t="s">
        <v>4017</v>
      </c>
      <c r="X1202" s="104" t="s">
        <v>4014</v>
      </c>
      <c r="Y1202" s="235" t="s">
        <v>3744</v>
      </c>
      <c r="Z1202" s="104" t="s">
        <v>22</v>
      </c>
      <c r="AA1202" s="104" t="s">
        <v>229</v>
      </c>
      <c r="AB1202" s="104" t="s">
        <v>230</v>
      </c>
      <c r="AC1202" s="104" t="s">
        <v>231</v>
      </c>
      <c r="AD1202" s="99" t="str">
        <f t="shared" si="196"/>
        <v>INDONESIA</v>
      </c>
      <c r="AE1202" s="133" t="s">
        <v>3745</v>
      </c>
      <c r="AF1202" s="110" t="s">
        <v>809</v>
      </c>
      <c r="AG1202" s="142" t="s">
        <v>166</v>
      </c>
      <c r="AH1202" s="142"/>
      <c r="AI1202" s="64" t="e">
        <f t="shared" si="204"/>
        <v>#N/A</v>
      </c>
      <c r="AJ1202" s="64"/>
      <c r="AK1202" s="142"/>
      <c r="AL1202" s="207"/>
      <c r="AM1202" s="207"/>
      <c r="AN1202" s="124">
        <f t="shared" si="205"/>
        <v>0</v>
      </c>
      <c r="AO1202" s="239"/>
      <c r="AP1202" s="239"/>
      <c r="AQ1202" s="239"/>
      <c r="AR1202" s="239"/>
      <c r="AS1202" s="239"/>
      <c r="AT1202" s="239"/>
      <c r="AU1202" s="239"/>
      <c r="AV1202" s="239"/>
      <c r="AW1202" s="239"/>
      <c r="AX1202" s="239"/>
      <c r="AY1202" s="239">
        <f t="shared" si="206"/>
        <v>0</v>
      </c>
      <c r="BA1202" s="121"/>
    </row>
    <row r="1203" spans="1:53">
      <c r="A1203" s="121"/>
      <c r="B1203">
        <v>1208</v>
      </c>
      <c r="C1203" s="71">
        <v>93</v>
      </c>
      <c r="D1203">
        <v>28</v>
      </c>
      <c r="E1203" s="104">
        <v>1</v>
      </c>
      <c r="F1203" s="150" t="s">
        <v>4018</v>
      </c>
      <c r="G1203" s="101" t="s">
        <v>4019</v>
      </c>
      <c r="H1203" s="102" t="s">
        <v>23</v>
      </c>
      <c r="I1203" s="103" t="str">
        <f t="shared" si="201"/>
        <v>LAKI LAKI</v>
      </c>
      <c r="J1203" s="104" t="s">
        <v>524</v>
      </c>
      <c r="K1203" s="105">
        <v>32186</v>
      </c>
      <c r="L1203" s="106">
        <f t="shared" ca="1" si="197"/>
        <v>32</v>
      </c>
      <c r="M1203" s="104"/>
      <c r="N1203" s="185" t="s">
        <v>220</v>
      </c>
      <c r="O1203" s="104" t="str">
        <f t="shared" si="200"/>
        <v>ISLAM</v>
      </c>
      <c r="P1203" s="104" t="s">
        <v>221</v>
      </c>
      <c r="Q1203" s="104" t="s">
        <v>222</v>
      </c>
      <c r="R1203" s="108">
        <v>1</v>
      </c>
      <c r="S1203" s="104" t="s">
        <v>223</v>
      </c>
      <c r="T1203" s="104" t="s">
        <v>283</v>
      </c>
      <c r="U1203" s="104" t="s">
        <v>1885</v>
      </c>
      <c r="V1203" s="104" t="s">
        <v>1702</v>
      </c>
      <c r="W1203" s="171" t="s">
        <v>4020</v>
      </c>
      <c r="X1203" s="104" t="s">
        <v>4019</v>
      </c>
      <c r="Y1203" s="235" t="s">
        <v>3744</v>
      </c>
      <c r="Z1203" s="104" t="s">
        <v>22</v>
      </c>
      <c r="AA1203" s="104" t="s">
        <v>229</v>
      </c>
      <c r="AB1203" s="64" t="s">
        <v>230</v>
      </c>
      <c r="AC1203" s="64" t="s">
        <v>231</v>
      </c>
      <c r="AD1203" s="99" t="str">
        <f t="shared" si="196"/>
        <v>INDONESIA</v>
      </c>
      <c r="AE1203" s="133" t="s">
        <v>3745</v>
      </c>
      <c r="AF1203" s="122" t="s">
        <v>809</v>
      </c>
      <c r="AG1203" s="142" t="s">
        <v>524</v>
      </c>
      <c r="AH1203" s="142"/>
      <c r="AI1203" s="64" t="e">
        <f t="shared" si="204"/>
        <v>#N/A</v>
      </c>
      <c r="AJ1203" s="64"/>
      <c r="AK1203" s="142"/>
      <c r="AN1203" s="124">
        <f t="shared" si="205"/>
        <v>0</v>
      </c>
      <c r="AY1203" s="70">
        <f t="shared" si="206"/>
        <v>0</v>
      </c>
    </row>
    <row r="1204" spans="1:53" s="126" customFormat="1">
      <c r="A1204"/>
      <c r="B1204">
        <v>1209</v>
      </c>
      <c r="C1204" s="71">
        <v>94</v>
      </c>
      <c r="D1204"/>
      <c r="E1204" s="120">
        <v>2</v>
      </c>
      <c r="F1204" s="186" t="s">
        <v>4021</v>
      </c>
      <c r="G1204" s="144" t="s">
        <v>4022</v>
      </c>
      <c r="H1204" s="145" t="s">
        <v>16</v>
      </c>
      <c r="I1204" s="146" t="str">
        <f t="shared" si="201"/>
        <v>PEREMPUAN</v>
      </c>
      <c r="J1204" s="120" t="s">
        <v>524</v>
      </c>
      <c r="K1204" s="147">
        <v>32975</v>
      </c>
      <c r="L1204" s="139">
        <f t="shared" ca="1" si="197"/>
        <v>29</v>
      </c>
      <c r="M1204" s="120"/>
      <c r="N1204" s="187" t="s">
        <v>220</v>
      </c>
      <c r="O1204" s="120" t="str">
        <f t="shared" si="200"/>
        <v>ISLAM</v>
      </c>
      <c r="P1204" s="120" t="s">
        <v>221</v>
      </c>
      <c r="Q1204" s="120" t="s">
        <v>245</v>
      </c>
      <c r="R1204" s="148">
        <v>3</v>
      </c>
      <c r="S1204" s="120" t="s">
        <v>223</v>
      </c>
      <c r="T1204" s="120" t="s">
        <v>246</v>
      </c>
      <c r="U1204" s="120" t="s">
        <v>4023</v>
      </c>
      <c r="V1204" s="120" t="s">
        <v>4024</v>
      </c>
      <c r="W1204" s="171" t="s">
        <v>4020</v>
      </c>
      <c r="X1204" s="120" t="s">
        <v>4019</v>
      </c>
      <c r="Y1204" s="238" t="s">
        <v>3744</v>
      </c>
      <c r="Z1204" s="120" t="s">
        <v>22</v>
      </c>
      <c r="AA1204" s="120" t="s">
        <v>229</v>
      </c>
      <c r="AB1204" s="64" t="s">
        <v>230</v>
      </c>
      <c r="AC1204" s="64" t="s">
        <v>231</v>
      </c>
      <c r="AD1204" s="121" t="str">
        <f t="shared" si="196"/>
        <v>INDONESIA</v>
      </c>
      <c r="AE1204" s="133" t="s">
        <v>3745</v>
      </c>
      <c r="AF1204" s="122" t="s">
        <v>809</v>
      </c>
      <c r="AG1204" s="120" t="s">
        <v>524</v>
      </c>
      <c r="AH1204" s="120"/>
      <c r="AI1204" s="64">
        <f t="shared" si="204"/>
        <v>2</v>
      </c>
      <c r="AJ1204" s="64"/>
      <c r="AK1204" s="120"/>
      <c r="AL1204" s="136"/>
      <c r="AM1204" s="136"/>
      <c r="AN1204" s="136">
        <f t="shared" si="205"/>
        <v>0</v>
      </c>
      <c r="AO1204" s="137"/>
      <c r="AP1204" s="137"/>
      <c r="AQ1204" s="137"/>
      <c r="AR1204" s="137"/>
      <c r="AS1204" s="137"/>
      <c r="AT1204" s="137"/>
      <c r="AU1204" s="137"/>
      <c r="AV1204" s="137"/>
      <c r="AW1204" s="137"/>
      <c r="AX1204" s="137"/>
      <c r="AY1204" s="137">
        <f t="shared" si="206"/>
        <v>0</v>
      </c>
      <c r="AZ1204" s="138"/>
    </row>
    <row r="1205" spans="1:53">
      <c r="B1205">
        <v>1210</v>
      </c>
      <c r="C1205" s="71">
        <v>95</v>
      </c>
      <c r="E1205" s="64">
        <v>3</v>
      </c>
      <c r="F1205" s="160" t="s">
        <v>4025</v>
      </c>
      <c r="G1205" s="89" t="s">
        <v>4026</v>
      </c>
      <c r="H1205" s="90" t="s">
        <v>16</v>
      </c>
      <c r="I1205" s="91" t="str">
        <f t="shared" si="201"/>
        <v>PEREMPUAN</v>
      </c>
      <c r="J1205" s="64" t="s">
        <v>22</v>
      </c>
      <c r="K1205" s="92">
        <v>40353</v>
      </c>
      <c r="L1205" s="93">
        <f t="shared" ca="1" si="197"/>
        <v>9</v>
      </c>
      <c r="M1205" s="64"/>
      <c r="N1205" s="246" t="s">
        <v>220</v>
      </c>
      <c r="O1205" s="64" t="str">
        <f t="shared" si="200"/>
        <v>ISLAM</v>
      </c>
      <c r="P1205" s="64" t="s">
        <v>254</v>
      </c>
      <c r="Q1205" s="64" t="s">
        <v>255</v>
      </c>
      <c r="R1205" s="95">
        <v>4</v>
      </c>
      <c r="S1205" s="64" t="s">
        <v>265</v>
      </c>
      <c r="T1205" s="64" t="s">
        <v>270</v>
      </c>
      <c r="U1205" s="64" t="s">
        <v>4022</v>
      </c>
      <c r="V1205" s="64" t="s">
        <v>4019</v>
      </c>
      <c r="W1205" s="171" t="s">
        <v>4020</v>
      </c>
      <c r="X1205" s="64" t="s">
        <v>4019</v>
      </c>
      <c r="Y1205" s="229" t="s">
        <v>3744</v>
      </c>
      <c r="Z1205" s="64" t="s">
        <v>22</v>
      </c>
      <c r="AA1205" s="64" t="s">
        <v>229</v>
      </c>
      <c r="AB1205" s="104" t="s">
        <v>230</v>
      </c>
      <c r="AC1205" s="104" t="s">
        <v>231</v>
      </c>
      <c r="AD1205" t="str">
        <f t="shared" si="196"/>
        <v>INDONESIA</v>
      </c>
      <c r="AE1205" s="133" t="s">
        <v>3745</v>
      </c>
      <c r="AF1205" s="97" t="s">
        <v>809</v>
      </c>
      <c r="AG1205" s="111" t="s">
        <v>524</v>
      </c>
      <c r="AH1205" s="111"/>
      <c r="AI1205" s="64">
        <f t="shared" si="204"/>
        <v>3</v>
      </c>
      <c r="AJ1205" s="64"/>
      <c r="AK1205" s="111"/>
      <c r="AN1205" s="207">
        <f t="shared" si="205"/>
        <v>0</v>
      </c>
      <c r="AY1205" s="70">
        <f t="shared" si="206"/>
        <v>0</v>
      </c>
    </row>
    <row r="1206" spans="1:53">
      <c r="A1206" s="121"/>
      <c r="B1206">
        <v>1211</v>
      </c>
      <c r="C1206" s="71">
        <v>96</v>
      </c>
      <c r="D1206">
        <v>29</v>
      </c>
      <c r="E1206" s="104">
        <v>1</v>
      </c>
      <c r="F1206" s="100" t="s">
        <v>4027</v>
      </c>
      <c r="G1206" s="101" t="s">
        <v>3759</v>
      </c>
      <c r="H1206" s="102" t="s">
        <v>23</v>
      </c>
      <c r="I1206" s="103" t="str">
        <f t="shared" si="201"/>
        <v>LAKI LAKI</v>
      </c>
      <c r="J1206" s="104" t="s">
        <v>337</v>
      </c>
      <c r="K1206" s="105">
        <v>20214</v>
      </c>
      <c r="L1206" s="106">
        <f t="shared" ca="1" si="197"/>
        <v>64</v>
      </c>
      <c r="M1206" s="104" t="s">
        <v>253</v>
      </c>
      <c r="N1206" s="107" t="s">
        <v>220</v>
      </c>
      <c r="O1206" s="104" t="str">
        <f t="shared" si="200"/>
        <v>ISLAM</v>
      </c>
      <c r="P1206" s="104" t="s">
        <v>221</v>
      </c>
      <c r="Q1206" s="104" t="s">
        <v>222</v>
      </c>
      <c r="R1206" s="108">
        <v>1</v>
      </c>
      <c r="S1206" s="104" t="s">
        <v>256</v>
      </c>
      <c r="T1206" s="104" t="s">
        <v>283</v>
      </c>
      <c r="U1206" s="104" t="s">
        <v>3144</v>
      </c>
      <c r="V1206" s="104" t="s">
        <v>3145</v>
      </c>
      <c r="W1206" s="109" t="s">
        <v>4028</v>
      </c>
      <c r="X1206" s="104" t="s">
        <v>3759</v>
      </c>
      <c r="Y1206" s="235" t="s">
        <v>3744</v>
      </c>
      <c r="Z1206" s="104" t="s">
        <v>22</v>
      </c>
      <c r="AA1206" s="104" t="s">
        <v>229</v>
      </c>
      <c r="AB1206" s="64" t="s">
        <v>230</v>
      </c>
      <c r="AC1206" s="64" t="s">
        <v>231</v>
      </c>
      <c r="AD1206" s="99" t="str">
        <f t="shared" si="196"/>
        <v>INDONESIA</v>
      </c>
      <c r="AE1206" s="133" t="s">
        <v>3745</v>
      </c>
      <c r="AF1206" s="110" t="s">
        <v>809</v>
      </c>
      <c r="AG1206" s="142" t="s">
        <v>524</v>
      </c>
      <c r="AH1206" s="142"/>
      <c r="AI1206" s="64" t="e">
        <f t="shared" si="204"/>
        <v>#N/A</v>
      </c>
      <c r="AJ1206" s="64"/>
      <c r="AK1206" s="142"/>
      <c r="AL1206" s="207"/>
      <c r="AM1206" s="207"/>
      <c r="AN1206" s="124">
        <f t="shared" si="205"/>
        <v>0</v>
      </c>
      <c r="AO1206" s="239"/>
      <c r="AP1206" s="239"/>
      <c r="AQ1206" s="239"/>
      <c r="AR1206" s="239"/>
      <c r="AS1206" s="239"/>
      <c r="AT1206" s="239"/>
      <c r="AU1206" s="239"/>
      <c r="AV1206" s="239"/>
      <c r="AW1206" s="239"/>
      <c r="AX1206" s="239"/>
      <c r="AY1206" s="70">
        <f t="shared" si="206"/>
        <v>0</v>
      </c>
      <c r="BA1206" s="121"/>
    </row>
    <row r="1207" spans="1:53" s="99" customFormat="1">
      <c r="A1207"/>
      <c r="B1207">
        <v>1212</v>
      </c>
      <c r="C1207" s="71">
        <v>97</v>
      </c>
      <c r="D1207"/>
      <c r="E1207" s="120">
        <v>2</v>
      </c>
      <c r="F1207" s="88" t="s">
        <v>4029</v>
      </c>
      <c r="G1207" s="89" t="s">
        <v>3758</v>
      </c>
      <c r="H1207" s="90" t="s">
        <v>16</v>
      </c>
      <c r="I1207" s="91" t="str">
        <f t="shared" si="201"/>
        <v>PEREMPUAN</v>
      </c>
      <c r="J1207" s="64" t="s">
        <v>337</v>
      </c>
      <c r="K1207" s="92">
        <v>22504</v>
      </c>
      <c r="L1207" s="93">
        <f t="shared" ca="1" si="197"/>
        <v>58</v>
      </c>
      <c r="M1207" s="64" t="s">
        <v>253</v>
      </c>
      <c r="N1207" s="94" t="s">
        <v>220</v>
      </c>
      <c r="O1207" s="64" t="str">
        <f t="shared" si="200"/>
        <v>ISLAM</v>
      </c>
      <c r="P1207" s="64" t="s">
        <v>221</v>
      </c>
      <c r="Q1207" s="64" t="s">
        <v>245</v>
      </c>
      <c r="R1207" s="95">
        <v>3</v>
      </c>
      <c r="S1207" s="64" t="s">
        <v>256</v>
      </c>
      <c r="T1207" s="64" t="s">
        <v>246</v>
      </c>
      <c r="U1207" s="64" t="s">
        <v>4030</v>
      </c>
      <c r="V1207" s="64" t="s">
        <v>4031</v>
      </c>
      <c r="W1207" s="96" t="s">
        <v>4028</v>
      </c>
      <c r="X1207" s="64" t="s">
        <v>3759</v>
      </c>
      <c r="Y1207" s="229" t="s">
        <v>3744</v>
      </c>
      <c r="Z1207" s="64" t="s">
        <v>22</v>
      </c>
      <c r="AA1207" s="64" t="s">
        <v>229</v>
      </c>
      <c r="AB1207" s="120" t="s">
        <v>230</v>
      </c>
      <c r="AC1207" s="120" t="s">
        <v>231</v>
      </c>
      <c r="AD1207" t="str">
        <f t="shared" si="196"/>
        <v>INDONESIA</v>
      </c>
      <c r="AE1207" s="133" t="s">
        <v>3745</v>
      </c>
      <c r="AF1207" s="97" t="s">
        <v>809</v>
      </c>
      <c r="AG1207" s="142" t="s">
        <v>524</v>
      </c>
      <c r="AH1207" s="142"/>
      <c r="AI1207" s="64">
        <f t="shared" si="204"/>
        <v>2</v>
      </c>
      <c r="AJ1207" s="64"/>
      <c r="AK1207" s="142"/>
      <c r="AL1207" s="124"/>
      <c r="AM1207" s="124"/>
      <c r="AN1207" s="124">
        <f t="shared" si="205"/>
        <v>0</v>
      </c>
      <c r="AO1207" s="125"/>
      <c r="AP1207" s="125"/>
      <c r="AQ1207" s="125"/>
      <c r="AR1207" s="125"/>
      <c r="AS1207" s="125"/>
      <c r="AT1207" s="125"/>
      <c r="AU1207" s="125"/>
      <c r="AV1207" s="125"/>
      <c r="AW1207" s="125"/>
      <c r="AX1207" s="125"/>
      <c r="AY1207" s="70">
        <f t="shared" si="206"/>
        <v>0</v>
      </c>
      <c r="AZ1207" s="71"/>
    </row>
    <row r="1208" spans="1:53" s="99" customFormat="1">
      <c r="A1208"/>
      <c r="B1208">
        <v>1213</v>
      </c>
      <c r="C1208" s="71">
        <v>98</v>
      </c>
      <c r="D1208">
        <v>30</v>
      </c>
      <c r="E1208" s="104">
        <v>1</v>
      </c>
      <c r="F1208" s="150" t="s">
        <v>4032</v>
      </c>
      <c r="G1208" s="101" t="s">
        <v>4033</v>
      </c>
      <c r="H1208" s="102" t="s">
        <v>23</v>
      </c>
      <c r="I1208" s="103" t="str">
        <f t="shared" si="201"/>
        <v>LAKI LAKI</v>
      </c>
      <c r="J1208" s="104" t="s">
        <v>1913</v>
      </c>
      <c r="K1208" s="105">
        <v>29548</v>
      </c>
      <c r="L1208" s="106">
        <f t="shared" ca="1" si="197"/>
        <v>39</v>
      </c>
      <c r="M1208" s="104"/>
      <c r="N1208" s="107" t="s">
        <v>220</v>
      </c>
      <c r="O1208" s="104" t="str">
        <f t="shared" si="200"/>
        <v>ISLAM</v>
      </c>
      <c r="P1208" s="104" t="s">
        <v>254</v>
      </c>
      <c r="Q1208" s="104" t="s">
        <v>222</v>
      </c>
      <c r="R1208" s="108">
        <v>1</v>
      </c>
      <c r="S1208" s="104" t="s">
        <v>256</v>
      </c>
      <c r="T1208" s="104" t="s">
        <v>283</v>
      </c>
      <c r="U1208" s="104" t="s">
        <v>590</v>
      </c>
      <c r="V1208" s="104" t="s">
        <v>4034</v>
      </c>
      <c r="W1208" s="170" t="s">
        <v>4035</v>
      </c>
      <c r="X1208" s="104" t="s">
        <v>4033</v>
      </c>
      <c r="Y1208" s="235" t="s">
        <v>3744</v>
      </c>
      <c r="Z1208" s="104" t="s">
        <v>22</v>
      </c>
      <c r="AA1208" s="104" t="s">
        <v>229</v>
      </c>
      <c r="AB1208" s="104" t="s">
        <v>230</v>
      </c>
      <c r="AC1208" s="104" t="s">
        <v>231</v>
      </c>
      <c r="AD1208" s="99" t="str">
        <f t="shared" si="196"/>
        <v>INDONESIA</v>
      </c>
      <c r="AE1208" s="133" t="s">
        <v>3745</v>
      </c>
      <c r="AF1208" s="122" t="s">
        <v>809</v>
      </c>
      <c r="AG1208" s="111" t="s">
        <v>455</v>
      </c>
      <c r="AH1208" s="111"/>
      <c r="AI1208" s="64" t="e">
        <f t="shared" si="204"/>
        <v>#N/A</v>
      </c>
      <c r="AJ1208" s="64"/>
      <c r="AK1208" s="111"/>
      <c r="AL1208" s="124"/>
      <c r="AM1208" s="124"/>
      <c r="AN1208" s="124">
        <f t="shared" si="205"/>
        <v>0</v>
      </c>
      <c r="AO1208" s="125"/>
      <c r="AP1208" s="125"/>
      <c r="AQ1208" s="125"/>
      <c r="AR1208" s="125"/>
      <c r="AS1208" s="125"/>
      <c r="AT1208" s="125"/>
      <c r="AU1208" s="125"/>
      <c r="AV1208" s="125"/>
      <c r="AW1208" s="125"/>
      <c r="AX1208" s="125"/>
      <c r="AY1208" s="70">
        <f t="shared" si="206"/>
        <v>0</v>
      </c>
      <c r="AZ1208" s="71"/>
    </row>
    <row r="1209" spans="1:53">
      <c r="A1209" s="121"/>
      <c r="B1209">
        <v>1214</v>
      </c>
      <c r="C1209" s="71">
        <v>99</v>
      </c>
      <c r="E1209" s="120">
        <v>2</v>
      </c>
      <c r="F1209" s="160" t="s">
        <v>4036</v>
      </c>
      <c r="G1209" s="89" t="s">
        <v>4037</v>
      </c>
      <c r="H1209" s="90" t="s">
        <v>16</v>
      </c>
      <c r="I1209" s="91" t="str">
        <f t="shared" si="201"/>
        <v>PEREMPUAN</v>
      </c>
      <c r="J1209" s="64" t="s">
        <v>1913</v>
      </c>
      <c r="K1209" s="92">
        <v>31940</v>
      </c>
      <c r="L1209" s="93">
        <f t="shared" ca="1" si="197"/>
        <v>32</v>
      </c>
      <c r="M1209" s="64"/>
      <c r="N1209" s="94" t="s">
        <v>220</v>
      </c>
      <c r="O1209" s="64" t="str">
        <f t="shared" si="200"/>
        <v>ISLAM</v>
      </c>
      <c r="P1209" s="64" t="s">
        <v>221</v>
      </c>
      <c r="Q1209" s="64" t="s">
        <v>245</v>
      </c>
      <c r="R1209" s="95">
        <v>3</v>
      </c>
      <c r="S1209" s="64" t="s">
        <v>289</v>
      </c>
      <c r="T1209" s="64" t="s">
        <v>246</v>
      </c>
      <c r="U1209" s="64" t="s">
        <v>4038</v>
      </c>
      <c r="V1209" s="64" t="s">
        <v>2757</v>
      </c>
      <c r="W1209" s="414" t="s">
        <v>4035</v>
      </c>
      <c r="X1209" s="64" t="s">
        <v>4033</v>
      </c>
      <c r="Y1209" s="229" t="s">
        <v>3744</v>
      </c>
      <c r="Z1209" s="64" t="s">
        <v>22</v>
      </c>
      <c r="AA1209" s="64" t="s">
        <v>229</v>
      </c>
      <c r="AB1209" s="120" t="s">
        <v>230</v>
      </c>
      <c r="AC1209" s="120" t="s">
        <v>231</v>
      </c>
      <c r="AD1209" t="str">
        <f t="shared" si="196"/>
        <v>INDONESIA</v>
      </c>
      <c r="AE1209" s="133" t="s">
        <v>3745</v>
      </c>
      <c r="AF1209" s="122" t="s">
        <v>809</v>
      </c>
      <c r="AG1209" s="111" t="s">
        <v>455</v>
      </c>
      <c r="AH1209" s="111"/>
      <c r="AI1209" s="64">
        <f t="shared" si="204"/>
        <v>2</v>
      </c>
      <c r="AJ1209" s="64"/>
      <c r="AK1209" s="111"/>
      <c r="AL1209" s="207"/>
      <c r="AM1209" s="207"/>
      <c r="AN1209" s="124">
        <f t="shared" si="205"/>
        <v>0</v>
      </c>
      <c r="AO1209" s="239"/>
      <c r="AP1209" s="239"/>
      <c r="AQ1209" s="239"/>
      <c r="AR1209" s="239"/>
      <c r="AS1209" s="239"/>
      <c r="AT1209" s="239"/>
      <c r="AU1209" s="239"/>
      <c r="AV1209" s="239"/>
      <c r="AW1209" s="239"/>
      <c r="AX1209" s="239"/>
      <c r="AY1209" s="70">
        <f t="shared" si="206"/>
        <v>0</v>
      </c>
      <c r="BA1209" s="121"/>
    </row>
    <row r="1210" spans="1:53">
      <c r="A1210" s="121"/>
      <c r="B1210">
        <v>1215</v>
      </c>
      <c r="C1210" s="71">
        <v>100</v>
      </c>
      <c r="E1210" s="131">
        <v>3</v>
      </c>
      <c r="F1210" s="160" t="s">
        <v>4039</v>
      </c>
      <c r="G1210" s="89" t="s">
        <v>4040</v>
      </c>
      <c r="H1210" s="90" t="s">
        <v>23</v>
      </c>
      <c r="I1210" s="91" t="str">
        <f t="shared" si="201"/>
        <v>LAKI LAKI</v>
      </c>
      <c r="J1210" s="64" t="s">
        <v>230</v>
      </c>
      <c r="K1210" s="92">
        <v>40101</v>
      </c>
      <c r="L1210" s="93">
        <f t="shared" ca="1" si="197"/>
        <v>10</v>
      </c>
      <c r="M1210" s="64"/>
      <c r="N1210" s="94" t="s">
        <v>220</v>
      </c>
      <c r="O1210" s="64" t="str">
        <f t="shared" si="200"/>
        <v>ISLAM</v>
      </c>
      <c r="P1210" s="64" t="s">
        <v>221</v>
      </c>
      <c r="Q1210" s="64" t="s">
        <v>255</v>
      </c>
      <c r="R1210" s="95">
        <v>4</v>
      </c>
      <c r="S1210" s="64" t="s">
        <v>265</v>
      </c>
      <c r="T1210" s="64" t="s">
        <v>266</v>
      </c>
      <c r="U1210" s="64" t="s">
        <v>4037</v>
      </c>
      <c r="V1210" s="64" t="s">
        <v>4033</v>
      </c>
      <c r="W1210" s="415" t="s">
        <v>4035</v>
      </c>
      <c r="X1210" s="64" t="s">
        <v>4033</v>
      </c>
      <c r="Y1210" s="229" t="s">
        <v>3744</v>
      </c>
      <c r="Z1210" s="64" t="s">
        <v>22</v>
      </c>
      <c r="AA1210" s="64" t="s">
        <v>229</v>
      </c>
      <c r="AB1210" s="120" t="s">
        <v>230</v>
      </c>
      <c r="AC1210" s="120" t="s">
        <v>231</v>
      </c>
      <c r="AD1210" t="str">
        <f t="shared" si="196"/>
        <v>INDONESIA</v>
      </c>
      <c r="AE1210" s="133" t="s">
        <v>3745</v>
      </c>
      <c r="AF1210" s="122" t="s">
        <v>809</v>
      </c>
      <c r="AG1210" s="111" t="s">
        <v>455</v>
      </c>
      <c r="AH1210" s="111"/>
      <c r="AI1210" s="64">
        <f t="shared" si="204"/>
        <v>3</v>
      </c>
      <c r="AJ1210" s="64"/>
      <c r="AK1210" s="111"/>
      <c r="AN1210" s="124">
        <f t="shared" si="205"/>
        <v>0</v>
      </c>
      <c r="AY1210" s="70">
        <f t="shared" si="206"/>
        <v>0</v>
      </c>
    </row>
    <row r="1211" spans="1:53">
      <c r="B1211">
        <v>1219</v>
      </c>
      <c r="C1211" s="71">
        <v>104</v>
      </c>
      <c r="D1211">
        <v>31</v>
      </c>
      <c r="E1211" s="104">
        <v>1</v>
      </c>
      <c r="F1211" s="338" t="s">
        <v>4041</v>
      </c>
      <c r="G1211" s="101" t="s">
        <v>4042</v>
      </c>
      <c r="H1211" s="102" t="s">
        <v>23</v>
      </c>
      <c r="I1211" s="103" t="str">
        <f>IF(H1211="L","LAKI LAKI",IF(H1211="P","PEREMPUAN",""))</f>
        <v>LAKI LAKI</v>
      </c>
      <c r="J1211" s="104" t="s">
        <v>727</v>
      </c>
      <c r="K1211" s="105">
        <v>29391</v>
      </c>
      <c r="L1211" s="106">
        <f t="shared" ca="1" si="197"/>
        <v>39</v>
      </c>
      <c r="M1211" s="104"/>
      <c r="N1211" s="107" t="s">
        <v>220</v>
      </c>
      <c r="O1211" s="104" t="str">
        <f t="shared" si="200"/>
        <v>ISLAM</v>
      </c>
      <c r="P1211" s="104" t="s">
        <v>221</v>
      </c>
      <c r="Q1211" s="104" t="s">
        <v>222</v>
      </c>
      <c r="R1211" s="108">
        <v>1</v>
      </c>
      <c r="S1211" s="104" t="s">
        <v>256</v>
      </c>
      <c r="T1211" s="104" t="s">
        <v>283</v>
      </c>
      <c r="U1211" s="104" t="s">
        <v>4043</v>
      </c>
      <c r="V1211" s="104" t="s">
        <v>4044</v>
      </c>
      <c r="W1211" s="170" t="s">
        <v>4045</v>
      </c>
      <c r="X1211" s="104" t="s">
        <v>4042</v>
      </c>
      <c r="Y1211" s="235" t="s">
        <v>3744</v>
      </c>
      <c r="Z1211" s="104" t="s">
        <v>22</v>
      </c>
      <c r="AA1211" s="104" t="s">
        <v>229</v>
      </c>
      <c r="AB1211" s="64" t="s">
        <v>230</v>
      </c>
      <c r="AC1211" s="64" t="s">
        <v>231</v>
      </c>
      <c r="AD1211" s="99" t="str">
        <f t="shared" si="196"/>
        <v>INDONESIA</v>
      </c>
      <c r="AE1211" s="133" t="s">
        <v>3745</v>
      </c>
      <c r="AF1211" s="110" t="s">
        <v>809</v>
      </c>
      <c r="AG1211" s="104" t="s">
        <v>166</v>
      </c>
      <c r="AH1211" s="120"/>
      <c r="AI1211" s="64" t="e">
        <f t="shared" si="204"/>
        <v>#N/A</v>
      </c>
      <c r="AJ1211" s="64"/>
      <c r="AK1211" s="120"/>
      <c r="AN1211" s="124">
        <f t="shared" si="205"/>
        <v>0</v>
      </c>
      <c r="AY1211" s="70">
        <f t="shared" si="206"/>
        <v>0</v>
      </c>
    </row>
    <row r="1212" spans="1:53">
      <c r="A1212" s="121"/>
      <c r="B1212">
        <v>1220</v>
      </c>
      <c r="C1212" s="71">
        <v>105</v>
      </c>
      <c r="E1212" s="120">
        <v>2</v>
      </c>
      <c r="F1212" s="157" t="s">
        <v>4046</v>
      </c>
      <c r="G1212" s="89" t="s">
        <v>4047</v>
      </c>
      <c r="H1212" s="90" t="s">
        <v>16</v>
      </c>
      <c r="I1212" s="91" t="str">
        <f>IF(H1212="L","LAKI LAKI",IF(H1212="P","PEREMPUAN",""))</f>
        <v>PEREMPUAN</v>
      </c>
      <c r="J1212" s="64" t="s">
        <v>524</v>
      </c>
      <c r="K1212" s="92">
        <v>31641</v>
      </c>
      <c r="L1212" s="93">
        <f t="shared" ca="1" si="197"/>
        <v>33</v>
      </c>
      <c r="M1212" s="64"/>
      <c r="N1212" s="133" t="s">
        <v>220</v>
      </c>
      <c r="O1212" s="64" t="str">
        <f t="shared" si="200"/>
        <v>ISLAM</v>
      </c>
      <c r="P1212" s="64" t="s">
        <v>221</v>
      </c>
      <c r="Q1212" s="64" t="s">
        <v>245</v>
      </c>
      <c r="R1212" s="95">
        <v>3</v>
      </c>
      <c r="S1212" s="64" t="s">
        <v>289</v>
      </c>
      <c r="T1212" s="64" t="s">
        <v>246</v>
      </c>
      <c r="U1212" s="64" t="s">
        <v>4048</v>
      </c>
      <c r="V1212" s="64" t="s">
        <v>3173</v>
      </c>
      <c r="W1212" s="414" t="s">
        <v>4045</v>
      </c>
      <c r="X1212" s="120" t="s">
        <v>4042</v>
      </c>
      <c r="Y1212" s="238" t="s">
        <v>3744</v>
      </c>
      <c r="Z1212" s="120" t="s">
        <v>22</v>
      </c>
      <c r="AA1212" s="120" t="s">
        <v>229</v>
      </c>
      <c r="AB1212" s="64" t="s">
        <v>230</v>
      </c>
      <c r="AC1212" s="64" t="s">
        <v>231</v>
      </c>
      <c r="AD1212" s="121" t="str">
        <f t="shared" si="196"/>
        <v>INDONESIA</v>
      </c>
      <c r="AE1212" s="133" t="s">
        <v>3745</v>
      </c>
      <c r="AF1212" s="122" t="s">
        <v>809</v>
      </c>
      <c r="AG1212" s="142" t="s">
        <v>524</v>
      </c>
      <c r="AH1212" s="142"/>
      <c r="AI1212" s="64">
        <f t="shared" si="204"/>
        <v>2</v>
      </c>
      <c r="AJ1212" s="64"/>
      <c r="AK1212" s="142"/>
      <c r="AN1212" s="124">
        <f t="shared" si="205"/>
        <v>0</v>
      </c>
      <c r="AY1212" s="70">
        <f t="shared" si="206"/>
        <v>0</v>
      </c>
    </row>
    <row r="1213" spans="1:53" s="99" customFormat="1">
      <c r="A1213"/>
      <c r="B1213">
        <v>1221</v>
      </c>
      <c r="C1213" s="71">
        <v>106</v>
      </c>
      <c r="D1213"/>
      <c r="E1213" s="64">
        <v>3</v>
      </c>
      <c r="F1213" s="157" t="s">
        <v>4049</v>
      </c>
      <c r="G1213" s="144" t="s">
        <v>4050</v>
      </c>
      <c r="H1213" s="145" t="s">
        <v>16</v>
      </c>
      <c r="I1213" s="146" t="str">
        <f>IF(H1213="L","LAKI LAKI",IF(H1213="P","PEREMPUAN",""))</f>
        <v>PEREMPUAN</v>
      </c>
      <c r="J1213" s="120" t="s">
        <v>727</v>
      </c>
      <c r="K1213" s="147">
        <v>38241</v>
      </c>
      <c r="L1213" s="139">
        <f t="shared" ref="L1213:L1227" ca="1" si="207">DATEDIF(K1213,TODAY(),"Y")</f>
        <v>15</v>
      </c>
      <c r="M1213" s="120"/>
      <c r="N1213" s="133" t="s">
        <v>220</v>
      </c>
      <c r="O1213" s="120" t="str">
        <f t="shared" si="200"/>
        <v>ISLAM</v>
      </c>
      <c r="P1213" s="120" t="s">
        <v>254</v>
      </c>
      <c r="Q1213" s="120" t="s">
        <v>255</v>
      </c>
      <c r="R1213" s="148">
        <v>4</v>
      </c>
      <c r="S1213" s="120" t="s">
        <v>369</v>
      </c>
      <c r="T1213" s="120" t="s">
        <v>266</v>
      </c>
      <c r="U1213" s="120" t="s">
        <v>4051</v>
      </c>
      <c r="V1213" s="120" t="s">
        <v>4042</v>
      </c>
      <c r="W1213" s="414" t="s">
        <v>4045</v>
      </c>
      <c r="X1213" s="120" t="s">
        <v>4042</v>
      </c>
      <c r="Y1213" s="238" t="s">
        <v>3744</v>
      </c>
      <c r="Z1213" s="120" t="s">
        <v>22</v>
      </c>
      <c r="AA1213" s="120" t="s">
        <v>229</v>
      </c>
      <c r="AB1213" s="131" t="s">
        <v>230</v>
      </c>
      <c r="AC1213" s="131" t="s">
        <v>231</v>
      </c>
      <c r="AD1213" s="121" t="str">
        <f t="shared" si="196"/>
        <v>INDONESIA</v>
      </c>
      <c r="AE1213" s="133" t="s">
        <v>3745</v>
      </c>
      <c r="AF1213" s="122" t="s">
        <v>809</v>
      </c>
      <c r="AG1213" s="142" t="s">
        <v>166</v>
      </c>
      <c r="AH1213" s="142"/>
      <c r="AI1213" s="64">
        <f t="shared" si="204"/>
        <v>3</v>
      </c>
      <c r="AJ1213" s="64"/>
      <c r="AK1213" s="142"/>
      <c r="AL1213" s="124"/>
      <c r="AM1213" s="124"/>
      <c r="AN1213" s="124">
        <f t="shared" si="205"/>
        <v>0</v>
      </c>
      <c r="AO1213" s="125"/>
      <c r="AP1213" s="125"/>
      <c r="AQ1213" s="125"/>
      <c r="AR1213" s="125"/>
      <c r="AS1213" s="125"/>
      <c r="AT1213" s="125"/>
      <c r="AU1213" s="125"/>
      <c r="AV1213" s="125"/>
      <c r="AW1213" s="125"/>
      <c r="AX1213" s="125"/>
      <c r="AY1213" s="70">
        <f t="shared" si="206"/>
        <v>0</v>
      </c>
      <c r="AZ1213" s="71"/>
    </row>
    <row r="1214" spans="1:53">
      <c r="B1214">
        <v>1222</v>
      </c>
      <c r="C1214" s="71">
        <v>107</v>
      </c>
      <c r="E1214" s="64">
        <v>4</v>
      </c>
      <c r="F1214" s="88"/>
      <c r="G1214" s="495" t="s">
        <v>4052</v>
      </c>
      <c r="H1214" s="90" t="s">
        <v>23</v>
      </c>
      <c r="I1214" s="91" t="s">
        <v>49</v>
      </c>
      <c r="J1214" s="496" t="s">
        <v>230</v>
      </c>
      <c r="K1214" s="92">
        <v>41463</v>
      </c>
      <c r="L1214" s="93">
        <f t="shared" ca="1" si="207"/>
        <v>6</v>
      </c>
      <c r="M1214" s="64"/>
      <c r="N1214" s="497" t="s">
        <v>220</v>
      </c>
      <c r="O1214" s="64" t="str">
        <f t="shared" si="200"/>
        <v>ISLAM</v>
      </c>
      <c r="P1214" s="496" t="s">
        <v>254</v>
      </c>
      <c r="Q1214" s="496" t="s">
        <v>255</v>
      </c>
      <c r="R1214" s="95">
        <v>4</v>
      </c>
      <c r="S1214" s="64" t="s">
        <v>265</v>
      </c>
      <c r="T1214" s="496" t="s">
        <v>270</v>
      </c>
      <c r="U1214" s="496" t="s">
        <v>4051</v>
      </c>
      <c r="V1214" s="496" t="s">
        <v>4042</v>
      </c>
      <c r="W1214" s="415" t="s">
        <v>4045</v>
      </c>
      <c r="X1214" s="496" t="s">
        <v>4042</v>
      </c>
      <c r="Y1214" s="229" t="s">
        <v>3744</v>
      </c>
      <c r="Z1214" s="64"/>
      <c r="AA1214" s="64"/>
      <c r="AB1214" s="120"/>
      <c r="AC1214" s="120"/>
      <c r="AD1214" t="s">
        <v>46</v>
      </c>
      <c r="AE1214" s="133" t="s">
        <v>3745</v>
      </c>
      <c r="AF1214" s="373" t="s">
        <v>809</v>
      </c>
      <c r="AG1214" s="142" t="s">
        <v>166</v>
      </c>
      <c r="AH1214" s="142"/>
      <c r="AI1214" s="64">
        <f t="shared" si="204"/>
        <v>3</v>
      </c>
      <c r="AJ1214" s="64"/>
      <c r="AK1214" s="142"/>
      <c r="AN1214" s="124">
        <f t="shared" si="205"/>
        <v>0</v>
      </c>
      <c r="AY1214" s="70">
        <f t="shared" si="206"/>
        <v>0</v>
      </c>
    </row>
    <row r="1215" spans="1:53">
      <c r="A1215" s="121"/>
      <c r="B1215">
        <v>1223</v>
      </c>
      <c r="C1215" s="71">
        <v>108</v>
      </c>
      <c r="D1215">
        <v>32</v>
      </c>
      <c r="E1215" s="104">
        <v>1</v>
      </c>
      <c r="F1215" s="150" t="s">
        <v>4053</v>
      </c>
      <c r="G1215" s="101" t="s">
        <v>4054</v>
      </c>
      <c r="H1215" s="102" t="s">
        <v>23</v>
      </c>
      <c r="I1215" s="103" t="str">
        <f>IF(H1215="L","LAKI LAKI",IF(H1215="P","PEREMPUAN",""))</f>
        <v>LAKI LAKI</v>
      </c>
      <c r="J1215" s="104" t="s">
        <v>288</v>
      </c>
      <c r="K1215" s="105">
        <v>26742</v>
      </c>
      <c r="L1215" s="106">
        <f t="shared" ca="1" si="207"/>
        <v>47</v>
      </c>
      <c r="M1215" s="104"/>
      <c r="N1215" s="107" t="s">
        <v>220</v>
      </c>
      <c r="O1215" s="104" t="str">
        <f t="shared" si="200"/>
        <v>ISLAM</v>
      </c>
      <c r="P1215" s="104" t="s">
        <v>221</v>
      </c>
      <c r="Q1215" s="104" t="s">
        <v>222</v>
      </c>
      <c r="R1215" s="108">
        <v>1</v>
      </c>
      <c r="S1215" s="104" t="s">
        <v>223</v>
      </c>
      <c r="T1215" s="104" t="s">
        <v>283</v>
      </c>
      <c r="U1215" s="104" t="s">
        <v>2560</v>
      </c>
      <c r="V1215" s="104" t="s">
        <v>4055</v>
      </c>
      <c r="W1215" s="171" t="s">
        <v>4056</v>
      </c>
      <c r="X1215" s="104" t="s">
        <v>4054</v>
      </c>
      <c r="Y1215" s="235" t="s">
        <v>3744</v>
      </c>
      <c r="Z1215" s="104" t="s">
        <v>22</v>
      </c>
      <c r="AA1215" s="104" t="s">
        <v>229</v>
      </c>
      <c r="AB1215" s="64" t="s">
        <v>230</v>
      </c>
      <c r="AC1215" s="64" t="s">
        <v>231</v>
      </c>
      <c r="AD1215" s="99" t="str">
        <f t="shared" ref="AD1215:AD1222" si="208">IF(H1215="L","INDONESIA",IF(H1215="P","INDONESIA",""))</f>
        <v>INDONESIA</v>
      </c>
      <c r="AE1215" s="133" t="s">
        <v>3745</v>
      </c>
      <c r="AF1215" s="122" t="s">
        <v>809</v>
      </c>
      <c r="AG1215" s="142" t="s">
        <v>455</v>
      </c>
      <c r="AH1215" s="142"/>
      <c r="AI1215" s="64" t="e">
        <f t="shared" si="204"/>
        <v>#N/A</v>
      </c>
      <c r="AJ1215" s="64"/>
      <c r="AK1215" s="142"/>
      <c r="AL1215" s="207"/>
      <c r="AM1215" s="207"/>
      <c r="AN1215" s="124">
        <f t="shared" si="205"/>
        <v>0</v>
      </c>
      <c r="AO1215" s="239"/>
      <c r="AP1215" s="239"/>
      <c r="AQ1215" s="239"/>
      <c r="AR1215" s="239"/>
      <c r="AS1215" s="239"/>
      <c r="AT1215" s="239"/>
      <c r="AU1215" s="239"/>
      <c r="AV1215" s="239"/>
      <c r="AW1215" s="239"/>
      <c r="AX1215" s="239"/>
      <c r="AY1215" s="239">
        <f t="shared" si="206"/>
        <v>0</v>
      </c>
      <c r="BA1215" s="121"/>
    </row>
    <row r="1216" spans="1:53" s="99" customFormat="1">
      <c r="A1216"/>
      <c r="B1216">
        <v>1224</v>
      </c>
      <c r="C1216" s="71">
        <v>109</v>
      </c>
      <c r="D1216"/>
      <c r="E1216" s="64">
        <v>2</v>
      </c>
      <c r="F1216" s="186" t="s">
        <v>4057</v>
      </c>
      <c r="G1216" s="144" t="s">
        <v>496</v>
      </c>
      <c r="H1216" s="145" t="s">
        <v>16</v>
      </c>
      <c r="I1216" s="146" t="str">
        <f>IF(H1216="L","LAKI LAKI",IF(H1216="P","PEREMPUAN",""))</f>
        <v>PEREMPUAN</v>
      </c>
      <c r="J1216" s="120" t="s">
        <v>288</v>
      </c>
      <c r="K1216" s="147">
        <v>28105</v>
      </c>
      <c r="L1216" s="139">
        <f t="shared" ca="1" si="207"/>
        <v>43</v>
      </c>
      <c r="M1216" s="120"/>
      <c r="N1216" s="133" t="s">
        <v>220</v>
      </c>
      <c r="O1216" s="120" t="str">
        <f t="shared" si="200"/>
        <v>ISLAM</v>
      </c>
      <c r="P1216" s="120" t="s">
        <v>221</v>
      </c>
      <c r="Q1216" s="120" t="s">
        <v>245</v>
      </c>
      <c r="R1216" s="148">
        <v>3</v>
      </c>
      <c r="S1216" s="120" t="s">
        <v>256</v>
      </c>
      <c r="T1216" s="120" t="s">
        <v>246</v>
      </c>
      <c r="U1216" s="120" t="s">
        <v>1706</v>
      </c>
      <c r="V1216" s="120" t="s">
        <v>4058</v>
      </c>
      <c r="W1216" s="171" t="s">
        <v>4056</v>
      </c>
      <c r="X1216" s="120" t="s">
        <v>4054</v>
      </c>
      <c r="Y1216" s="238" t="s">
        <v>3744</v>
      </c>
      <c r="Z1216" s="120" t="s">
        <v>22</v>
      </c>
      <c r="AA1216" s="120" t="s">
        <v>229</v>
      </c>
      <c r="AB1216" s="120"/>
      <c r="AC1216" s="120"/>
      <c r="AD1216" s="121" t="str">
        <f t="shared" si="208"/>
        <v>INDONESIA</v>
      </c>
      <c r="AE1216" s="133" t="s">
        <v>3745</v>
      </c>
      <c r="AF1216" s="122" t="s">
        <v>809</v>
      </c>
      <c r="AG1216" s="120" t="s">
        <v>455</v>
      </c>
      <c r="AH1216" s="120"/>
      <c r="AI1216" s="64">
        <f t="shared" si="204"/>
        <v>2</v>
      </c>
      <c r="AJ1216" s="64"/>
      <c r="AK1216" s="104"/>
      <c r="AL1216" s="124"/>
      <c r="AM1216" s="124"/>
      <c r="AN1216" s="124">
        <f t="shared" si="205"/>
        <v>0</v>
      </c>
      <c r="AO1216" s="125"/>
      <c r="AP1216" s="125"/>
      <c r="AQ1216" s="125"/>
      <c r="AR1216" s="125"/>
      <c r="AS1216" s="125"/>
      <c r="AT1216" s="125"/>
      <c r="AU1216" s="125"/>
      <c r="AV1216" s="125"/>
      <c r="AW1216" s="125"/>
      <c r="AX1216" s="125"/>
      <c r="AY1216" s="70">
        <f t="shared" si="206"/>
        <v>0</v>
      </c>
      <c r="AZ1216" s="71"/>
    </row>
    <row r="1217" spans="1:53">
      <c r="B1217">
        <v>1225</v>
      </c>
      <c r="C1217" s="71">
        <v>110</v>
      </c>
      <c r="E1217" s="120">
        <v>3</v>
      </c>
      <c r="F1217" s="160" t="s">
        <v>4059</v>
      </c>
      <c r="G1217" s="89" t="s">
        <v>4060</v>
      </c>
      <c r="H1217" s="90" t="s">
        <v>16</v>
      </c>
      <c r="I1217" s="91" t="str">
        <f>IF(H1217="L","LAKI LAKI",IF(H1217="P","PEREMPUAN",""))</f>
        <v>PEREMPUAN</v>
      </c>
      <c r="J1217" s="64" t="s">
        <v>1605</v>
      </c>
      <c r="K1217" s="92">
        <v>36549</v>
      </c>
      <c r="L1217" s="93">
        <f t="shared" ca="1" si="207"/>
        <v>20</v>
      </c>
      <c r="M1217" s="64"/>
      <c r="N1217" s="94" t="s">
        <v>220</v>
      </c>
      <c r="O1217" s="64" t="str">
        <f t="shared" si="200"/>
        <v>ISLAM</v>
      </c>
      <c r="P1217" s="64" t="s">
        <v>254</v>
      </c>
      <c r="Q1217" s="64" t="s">
        <v>255</v>
      </c>
      <c r="R1217" s="95">
        <v>4</v>
      </c>
      <c r="S1217" s="64" t="s">
        <v>348</v>
      </c>
      <c r="T1217" s="64" t="s">
        <v>266</v>
      </c>
      <c r="U1217" s="64" t="s">
        <v>2321</v>
      </c>
      <c r="V1217" s="64" t="s">
        <v>4054</v>
      </c>
      <c r="W1217" s="171" t="s">
        <v>4056</v>
      </c>
      <c r="X1217" s="64" t="s">
        <v>4054</v>
      </c>
      <c r="Y1217" s="229" t="s">
        <v>3744</v>
      </c>
      <c r="Z1217" s="64" t="s">
        <v>22</v>
      </c>
      <c r="AA1217" s="64" t="s">
        <v>229</v>
      </c>
      <c r="AB1217" s="104"/>
      <c r="AC1217" s="104"/>
      <c r="AD1217" t="str">
        <f t="shared" si="208"/>
        <v>INDONESIA</v>
      </c>
      <c r="AE1217" s="133" t="s">
        <v>3745</v>
      </c>
      <c r="AF1217" s="122" t="s">
        <v>809</v>
      </c>
      <c r="AG1217" s="111" t="s">
        <v>455</v>
      </c>
      <c r="AH1217" s="111"/>
      <c r="AI1217" s="64">
        <f t="shared" si="204"/>
        <v>3</v>
      </c>
      <c r="AJ1217" s="64"/>
      <c r="AK1217" s="111"/>
      <c r="AN1217" s="124">
        <f t="shared" si="205"/>
        <v>0</v>
      </c>
      <c r="AY1217" s="70">
        <f t="shared" si="206"/>
        <v>0</v>
      </c>
    </row>
    <row r="1218" spans="1:53">
      <c r="A1218" s="121"/>
      <c r="B1218">
        <v>1226</v>
      </c>
      <c r="C1218" s="71">
        <v>111</v>
      </c>
      <c r="E1218" s="120">
        <v>4</v>
      </c>
      <c r="F1218" s="160" t="s">
        <v>4061</v>
      </c>
      <c r="G1218" s="89" t="s">
        <v>4062</v>
      </c>
      <c r="H1218" s="90" t="s">
        <v>23</v>
      </c>
      <c r="I1218" s="91" t="str">
        <f>IF(H1218="L","LAKI LAKI",IF(H1218="P","PEREMPUAN",""))</f>
        <v>LAKI LAKI</v>
      </c>
      <c r="J1218" s="64" t="s">
        <v>22</v>
      </c>
      <c r="K1218" s="92">
        <v>38366</v>
      </c>
      <c r="L1218" s="93">
        <f t="shared" ca="1" si="207"/>
        <v>15</v>
      </c>
      <c r="M1218" s="64"/>
      <c r="N1218" s="94" t="s">
        <v>220</v>
      </c>
      <c r="O1218" s="64" t="str">
        <f t="shared" si="200"/>
        <v>ISLAM</v>
      </c>
      <c r="P1218" s="64" t="s">
        <v>254</v>
      </c>
      <c r="Q1218" s="64" t="s">
        <v>255</v>
      </c>
      <c r="R1218" s="95">
        <v>4</v>
      </c>
      <c r="S1218" s="64" t="s">
        <v>369</v>
      </c>
      <c r="T1218" s="64" t="s">
        <v>266</v>
      </c>
      <c r="U1218" s="64" t="s">
        <v>2321</v>
      </c>
      <c r="V1218" s="64" t="s">
        <v>4054</v>
      </c>
      <c r="W1218" s="171" t="s">
        <v>4056</v>
      </c>
      <c r="X1218" s="64" t="s">
        <v>4054</v>
      </c>
      <c r="Y1218" s="229" t="s">
        <v>3744</v>
      </c>
      <c r="Z1218" s="64" t="s">
        <v>22</v>
      </c>
      <c r="AA1218" s="64" t="s">
        <v>229</v>
      </c>
      <c r="AB1218" s="131"/>
      <c r="AC1218" s="131"/>
      <c r="AD1218" t="str">
        <f t="shared" si="208"/>
        <v>INDONESIA</v>
      </c>
      <c r="AE1218" s="133" t="s">
        <v>3745</v>
      </c>
      <c r="AF1218" s="122" t="s">
        <v>809</v>
      </c>
      <c r="AG1218" s="111" t="s">
        <v>455</v>
      </c>
      <c r="AH1218" s="111"/>
      <c r="AI1218" s="64">
        <f t="shared" si="204"/>
        <v>3</v>
      </c>
      <c r="AJ1218" s="64"/>
      <c r="AK1218" s="111"/>
      <c r="AL1218" s="207"/>
      <c r="AM1218" s="207"/>
      <c r="AN1218" s="124">
        <f t="shared" si="205"/>
        <v>0</v>
      </c>
      <c r="AO1218" s="239"/>
      <c r="AP1218" s="239"/>
      <c r="AQ1218" s="239"/>
      <c r="AR1218" s="239"/>
      <c r="AS1218" s="239"/>
      <c r="AT1218" s="239"/>
      <c r="AU1218" s="239"/>
      <c r="AV1218" s="239"/>
      <c r="AW1218" s="239"/>
      <c r="AX1218" s="239"/>
      <c r="AY1218" s="70">
        <f t="shared" si="206"/>
        <v>0</v>
      </c>
      <c r="BA1218" s="121"/>
    </row>
    <row r="1219" spans="1:53">
      <c r="B1219">
        <v>1227</v>
      </c>
      <c r="C1219" s="71">
        <v>112</v>
      </c>
      <c r="E1219" s="131">
        <v>5</v>
      </c>
      <c r="F1219" s="158" t="s">
        <v>4063</v>
      </c>
      <c r="G1219" s="128" t="s">
        <v>4064</v>
      </c>
      <c r="H1219" s="129" t="s">
        <v>23</v>
      </c>
      <c r="I1219" s="130" t="str">
        <f>IF(H1219="L","LAKI LAKI",IF(H1219="P","PEREMPUAN",""))</f>
        <v>LAKI LAKI</v>
      </c>
      <c r="J1219" s="131" t="s">
        <v>22</v>
      </c>
      <c r="K1219" s="132">
        <v>38366</v>
      </c>
      <c r="L1219" s="159">
        <f t="shared" ca="1" si="207"/>
        <v>15</v>
      </c>
      <c r="M1219" s="131"/>
      <c r="N1219" s="177" t="s">
        <v>220</v>
      </c>
      <c r="O1219" s="131" t="str">
        <f t="shared" si="200"/>
        <v>ISLAM</v>
      </c>
      <c r="P1219" s="131" t="s">
        <v>254</v>
      </c>
      <c r="Q1219" s="131" t="s">
        <v>255</v>
      </c>
      <c r="R1219" s="134">
        <v>4</v>
      </c>
      <c r="S1219" s="131" t="s">
        <v>369</v>
      </c>
      <c r="T1219" s="131" t="s">
        <v>266</v>
      </c>
      <c r="U1219" s="131" t="s">
        <v>2321</v>
      </c>
      <c r="V1219" s="131" t="s">
        <v>4054</v>
      </c>
      <c r="W1219" s="415" t="s">
        <v>4056</v>
      </c>
      <c r="X1219" s="131" t="s">
        <v>4054</v>
      </c>
      <c r="Y1219" s="236" t="s">
        <v>3744</v>
      </c>
      <c r="Z1219" s="131" t="s">
        <v>22</v>
      </c>
      <c r="AA1219" s="131" t="s">
        <v>229</v>
      </c>
      <c r="AB1219" s="64" t="s">
        <v>230</v>
      </c>
      <c r="AC1219" s="64" t="s">
        <v>231</v>
      </c>
      <c r="AD1219" s="126" t="str">
        <f t="shared" si="208"/>
        <v>INDONESIA</v>
      </c>
      <c r="AE1219" s="133" t="s">
        <v>3745</v>
      </c>
      <c r="AF1219" s="178" t="s">
        <v>809</v>
      </c>
      <c r="AG1219" s="120" t="s">
        <v>455</v>
      </c>
      <c r="AH1219" s="120"/>
      <c r="AI1219" s="64">
        <f t="shared" ref="AI1219:AI1302" si="209">VLOOKUP(Q1219,SHDK,2,FALSE)</f>
        <v>3</v>
      </c>
      <c r="AJ1219" s="64"/>
      <c r="AK1219" s="120"/>
      <c r="AN1219" s="124"/>
    </row>
    <row r="1220" spans="1:53" s="99" customFormat="1">
      <c r="A1220"/>
      <c r="B1220">
        <v>1228</v>
      </c>
      <c r="C1220" s="71">
        <v>113</v>
      </c>
      <c r="D1220">
        <v>33</v>
      </c>
      <c r="E1220" s="120">
        <v>1</v>
      </c>
      <c r="F1220" s="157" t="s">
        <v>4065</v>
      </c>
      <c r="G1220" s="144" t="s">
        <v>4066</v>
      </c>
      <c r="H1220" s="145" t="s">
        <v>23</v>
      </c>
      <c r="I1220" s="146" t="s">
        <v>49</v>
      </c>
      <c r="J1220" s="111" t="s">
        <v>452</v>
      </c>
      <c r="K1220" s="147">
        <v>32804</v>
      </c>
      <c r="L1220" s="139">
        <f t="shared" ca="1" si="207"/>
        <v>30</v>
      </c>
      <c r="M1220" s="120"/>
      <c r="N1220" s="133" t="s">
        <v>220</v>
      </c>
      <c r="O1220" s="131" t="str">
        <f t="shared" si="200"/>
        <v>ISLAM</v>
      </c>
      <c r="P1220" s="111" t="s">
        <v>221</v>
      </c>
      <c r="Q1220" s="111" t="s">
        <v>222</v>
      </c>
      <c r="R1220" s="148">
        <v>1</v>
      </c>
      <c r="S1220" s="111" t="s">
        <v>223</v>
      </c>
      <c r="T1220" s="111" t="s">
        <v>2559</v>
      </c>
      <c r="U1220" s="111" t="s">
        <v>1706</v>
      </c>
      <c r="V1220" s="111" t="s">
        <v>1264</v>
      </c>
      <c r="W1220" s="171" t="s">
        <v>4067</v>
      </c>
      <c r="X1220" s="111" t="s">
        <v>4066</v>
      </c>
      <c r="Y1220" s="229" t="s">
        <v>3744</v>
      </c>
      <c r="Z1220" s="120"/>
      <c r="AA1220" s="120"/>
      <c r="AB1220" s="120" t="s">
        <v>230</v>
      </c>
      <c r="AC1220" s="120" t="s">
        <v>231</v>
      </c>
      <c r="AD1220" s="71" t="str">
        <f t="shared" si="208"/>
        <v>INDONESIA</v>
      </c>
      <c r="AE1220" s="133" t="s">
        <v>3745</v>
      </c>
      <c r="AF1220" s="110" t="s">
        <v>809</v>
      </c>
      <c r="AG1220" s="111" t="s">
        <v>455</v>
      </c>
      <c r="AH1220" s="111"/>
      <c r="AI1220" s="64" t="e">
        <f t="shared" si="209"/>
        <v>#N/A</v>
      </c>
      <c r="AJ1220" s="64"/>
      <c r="AK1220" s="111"/>
      <c r="AL1220" s="124"/>
      <c r="AM1220" s="124"/>
      <c r="AN1220" s="124">
        <f>AL1220-AM1220</f>
        <v>0</v>
      </c>
      <c r="AO1220" s="125"/>
      <c r="AP1220" s="125"/>
      <c r="AQ1220" s="125"/>
      <c r="AR1220" s="125"/>
      <c r="AS1220" s="125"/>
      <c r="AT1220" s="125"/>
      <c r="AU1220" s="125"/>
      <c r="AV1220" s="125"/>
      <c r="AW1220" s="125"/>
      <c r="AX1220" s="125"/>
      <c r="AY1220" s="70">
        <f>SUM(AV1220:AX1220)</f>
        <v>0</v>
      </c>
      <c r="AZ1220" s="71"/>
    </row>
    <row r="1221" spans="1:53">
      <c r="B1221">
        <v>1229</v>
      </c>
      <c r="C1221" s="71">
        <v>114</v>
      </c>
      <c r="E1221" s="120">
        <v>2</v>
      </c>
      <c r="F1221" s="157" t="s">
        <v>4068</v>
      </c>
      <c r="G1221" s="89" t="s">
        <v>4069</v>
      </c>
      <c r="H1221" s="90" t="s">
        <v>16</v>
      </c>
      <c r="I1221" s="91" t="str">
        <f t="shared" ref="I1221:I1227" si="210">IF(H1221="L","LAKI LAKI",IF(H1221="P","PEREMPUAN",""))</f>
        <v>PEREMPUAN</v>
      </c>
      <c r="J1221" s="64" t="s">
        <v>288</v>
      </c>
      <c r="K1221" s="92">
        <v>33618</v>
      </c>
      <c r="L1221" s="93">
        <f t="shared" ca="1" si="207"/>
        <v>28</v>
      </c>
      <c r="M1221" s="64" t="s">
        <v>253</v>
      </c>
      <c r="N1221" s="246" t="s">
        <v>220</v>
      </c>
      <c r="O1221" s="64" t="str">
        <f>IF(N1221="1","ISLAM",IF(N1221="2","KRISTEN",""))</f>
        <v>ISLAM</v>
      </c>
      <c r="P1221" s="64" t="s">
        <v>221</v>
      </c>
      <c r="Q1221" s="111" t="s">
        <v>245</v>
      </c>
      <c r="R1221" s="95">
        <v>3</v>
      </c>
      <c r="S1221" s="64" t="s">
        <v>223</v>
      </c>
      <c r="T1221" s="64" t="s">
        <v>246</v>
      </c>
      <c r="U1221" s="64" t="s">
        <v>4070</v>
      </c>
      <c r="V1221" s="64" t="s">
        <v>4071</v>
      </c>
      <c r="W1221" s="171" t="s">
        <v>4067</v>
      </c>
      <c r="X1221" s="111" t="s">
        <v>4066</v>
      </c>
      <c r="Y1221" s="238" t="s">
        <v>3744</v>
      </c>
      <c r="Z1221" s="120" t="s">
        <v>22</v>
      </c>
      <c r="AA1221" s="120" t="s">
        <v>229</v>
      </c>
      <c r="AB1221" s="120" t="s">
        <v>230</v>
      </c>
      <c r="AC1221" s="120" t="s">
        <v>231</v>
      </c>
      <c r="AD1221" s="121" t="str">
        <f t="shared" si="208"/>
        <v>INDONESIA</v>
      </c>
      <c r="AE1221" s="133" t="s">
        <v>3745</v>
      </c>
      <c r="AF1221" s="122" t="s">
        <v>809</v>
      </c>
      <c r="AG1221" s="111" t="s">
        <v>455</v>
      </c>
      <c r="AH1221" s="111"/>
      <c r="AI1221" s="64">
        <f t="shared" si="209"/>
        <v>2</v>
      </c>
      <c r="AJ1221" s="64"/>
      <c r="AK1221" s="111"/>
      <c r="AL1221" s="207"/>
      <c r="AM1221" s="207"/>
      <c r="AN1221" s="124">
        <f>AL1221-AM1221</f>
        <v>0</v>
      </c>
      <c r="AO1221" s="239"/>
      <c r="AP1221" s="239"/>
      <c r="AQ1221" s="239"/>
      <c r="AR1221" s="239"/>
      <c r="AS1221" s="239"/>
      <c r="AT1221" s="239"/>
      <c r="AU1221" s="239"/>
      <c r="AV1221" s="239"/>
      <c r="AW1221" s="239"/>
      <c r="AX1221" s="239"/>
      <c r="AY1221" s="70">
        <f>SUM(AV1221:AX1221)</f>
        <v>0</v>
      </c>
      <c r="BA1221" s="121"/>
    </row>
    <row r="1222" spans="1:53">
      <c r="A1222" s="121"/>
      <c r="B1222">
        <v>1230</v>
      </c>
      <c r="C1222" s="71">
        <v>115</v>
      </c>
      <c r="E1222" s="120">
        <v>3</v>
      </c>
      <c r="F1222" s="157" t="s">
        <v>4072</v>
      </c>
      <c r="G1222" s="144" t="s">
        <v>4073</v>
      </c>
      <c r="H1222" s="145" t="s">
        <v>23</v>
      </c>
      <c r="I1222" s="146" t="str">
        <f t="shared" si="210"/>
        <v>LAKI LAKI</v>
      </c>
      <c r="J1222" s="120" t="s">
        <v>230</v>
      </c>
      <c r="K1222" s="147">
        <v>40380</v>
      </c>
      <c r="L1222" s="139">
        <f t="shared" ca="1" si="207"/>
        <v>9</v>
      </c>
      <c r="M1222" s="120"/>
      <c r="N1222" s="187" t="s">
        <v>220</v>
      </c>
      <c r="O1222" s="64" t="str">
        <f>IF(N1222="1","ISLAM",IF(N1222="2","KRISTEN",""))</f>
        <v>ISLAM</v>
      </c>
      <c r="P1222" s="120" t="s">
        <v>254</v>
      </c>
      <c r="Q1222" s="120" t="s">
        <v>255</v>
      </c>
      <c r="R1222" s="148">
        <v>4</v>
      </c>
      <c r="S1222" s="120" t="s">
        <v>265</v>
      </c>
      <c r="T1222" s="120" t="s">
        <v>270</v>
      </c>
      <c r="U1222" s="120" t="s">
        <v>4069</v>
      </c>
      <c r="V1222" s="447" t="s">
        <v>4074</v>
      </c>
      <c r="W1222" s="171" t="s">
        <v>4067</v>
      </c>
      <c r="X1222" s="111" t="s">
        <v>4066</v>
      </c>
      <c r="Y1222" s="229" t="s">
        <v>3744</v>
      </c>
      <c r="Z1222" s="120"/>
      <c r="AA1222" s="120"/>
      <c r="AB1222" s="120" t="s">
        <v>230</v>
      </c>
      <c r="AC1222" s="120" t="s">
        <v>231</v>
      </c>
      <c r="AD1222" s="121" t="str">
        <f t="shared" si="208"/>
        <v>INDONESIA</v>
      </c>
      <c r="AE1222" s="133" t="s">
        <v>3745</v>
      </c>
      <c r="AF1222" s="122" t="s">
        <v>809</v>
      </c>
      <c r="AG1222" s="120" t="s">
        <v>455</v>
      </c>
      <c r="AH1222" s="120"/>
      <c r="AI1222" s="64">
        <f t="shared" si="209"/>
        <v>3</v>
      </c>
      <c r="AJ1222" s="64"/>
      <c r="AK1222" s="120"/>
      <c r="AN1222" s="124">
        <f>AL1222-AM1222</f>
        <v>0</v>
      </c>
      <c r="AY1222" s="70">
        <f>SUM(AV1222:AX1222)</f>
        <v>0</v>
      </c>
    </row>
    <row r="1223" spans="1:53">
      <c r="A1223" s="121"/>
      <c r="B1223">
        <v>1235</v>
      </c>
      <c r="C1223" s="71">
        <v>116</v>
      </c>
      <c r="D1223">
        <v>34</v>
      </c>
      <c r="E1223" s="179">
        <v>1</v>
      </c>
      <c r="F1223" s="338" t="s">
        <v>4075</v>
      </c>
      <c r="G1223" s="101" t="s">
        <v>4076</v>
      </c>
      <c r="H1223" s="102" t="s">
        <v>23</v>
      </c>
      <c r="I1223" s="103" t="str">
        <f t="shared" si="210"/>
        <v>LAKI LAKI</v>
      </c>
      <c r="J1223" s="104" t="s">
        <v>4077</v>
      </c>
      <c r="K1223" s="105">
        <v>34686</v>
      </c>
      <c r="L1223" s="106">
        <f t="shared" ca="1" si="207"/>
        <v>25</v>
      </c>
      <c r="M1223" s="104" t="s">
        <v>253</v>
      </c>
      <c r="N1223" s="107" t="s">
        <v>220</v>
      </c>
      <c r="O1223" s="104" t="str">
        <f>IF(N1223="1","ISLAM",IF(N1223="2","KRISTEN",""))</f>
        <v>ISLAM</v>
      </c>
      <c r="P1223" s="104" t="s">
        <v>221</v>
      </c>
      <c r="Q1223" s="104" t="s">
        <v>222</v>
      </c>
      <c r="R1223" s="108">
        <v>1</v>
      </c>
      <c r="S1223" s="104" t="s">
        <v>223</v>
      </c>
      <c r="T1223" s="104" t="s">
        <v>674</v>
      </c>
      <c r="U1223" s="104" t="s">
        <v>3758</v>
      </c>
      <c r="V1223" s="104" t="s">
        <v>3759</v>
      </c>
      <c r="W1223" s="170" t="s">
        <v>4078</v>
      </c>
      <c r="X1223" s="104" t="s">
        <v>4076</v>
      </c>
      <c r="Y1223" s="235" t="s">
        <v>3744</v>
      </c>
      <c r="Z1223" s="104" t="s">
        <v>22</v>
      </c>
      <c r="AA1223" s="104" t="s">
        <v>229</v>
      </c>
      <c r="AB1223" s="104"/>
      <c r="AC1223" s="104"/>
      <c r="AD1223" s="99" t="str">
        <f>IF(H1223="L","INDONESIA",IF(H1223="P","INDONESIA",""))</f>
        <v>INDONESIA</v>
      </c>
      <c r="AE1223" s="133" t="s">
        <v>3745</v>
      </c>
      <c r="AF1223" s="110" t="s">
        <v>809</v>
      </c>
      <c r="AG1223" s="111" t="s">
        <v>166</v>
      </c>
      <c r="AH1223" s="111"/>
      <c r="AI1223" s="64" t="e">
        <f t="shared" si="209"/>
        <v>#N/A</v>
      </c>
      <c r="AJ1223" s="64"/>
      <c r="AK1223" s="111"/>
      <c r="AN1223" s="207">
        <f>AL1223-AM1223</f>
        <v>0</v>
      </c>
      <c r="AY1223" s="70">
        <f>SUM(AV1223:AX1223)</f>
        <v>0</v>
      </c>
    </row>
    <row r="1224" spans="1:53" s="126" customFormat="1">
      <c r="A1224" s="121"/>
      <c r="B1224">
        <v>1236</v>
      </c>
      <c r="C1224" s="71">
        <v>117</v>
      </c>
      <c r="D1224"/>
      <c r="E1224">
        <v>2</v>
      </c>
      <c r="F1224" s="157" t="s">
        <v>4079</v>
      </c>
      <c r="G1224" s="144" t="s">
        <v>4080</v>
      </c>
      <c r="H1224" s="145" t="s">
        <v>16</v>
      </c>
      <c r="I1224" s="146" t="str">
        <f t="shared" si="210"/>
        <v>PEREMPUAN</v>
      </c>
      <c r="J1224" s="120" t="s">
        <v>230</v>
      </c>
      <c r="K1224" s="147">
        <v>35106</v>
      </c>
      <c r="L1224" s="139">
        <f t="shared" ca="1" si="207"/>
        <v>24</v>
      </c>
      <c r="M1224" s="120"/>
      <c r="N1224" s="177" t="s">
        <v>220</v>
      </c>
      <c r="O1224" s="120" t="str">
        <f>IF(N1224="1","ISLAM",IF(N1224="2","KRISTEN",""))</f>
        <v>ISLAM</v>
      </c>
      <c r="P1224" s="120" t="s">
        <v>221</v>
      </c>
      <c r="Q1224" s="120" t="s">
        <v>245</v>
      </c>
      <c r="R1224" s="148">
        <v>3</v>
      </c>
      <c r="S1224" s="120" t="s">
        <v>223</v>
      </c>
      <c r="T1224" s="120" t="s">
        <v>246</v>
      </c>
      <c r="U1224" s="120" t="s">
        <v>4081</v>
      </c>
      <c r="V1224" s="120" t="s">
        <v>4082</v>
      </c>
      <c r="W1224" s="171" t="s">
        <v>4078</v>
      </c>
      <c r="X1224" s="120" t="s">
        <v>4076</v>
      </c>
      <c r="Y1224" s="238" t="s">
        <v>3744</v>
      </c>
      <c r="Z1224" s="120" t="s">
        <v>22</v>
      </c>
      <c r="AA1224" s="120" t="s">
        <v>229</v>
      </c>
      <c r="AB1224" s="120"/>
      <c r="AC1224" s="120"/>
      <c r="AD1224" s="121" t="str">
        <f>IF(H1224="L","INDONESIA",IF(H1224="P","INDONESIA",""))</f>
        <v>INDONESIA</v>
      </c>
      <c r="AE1224" s="133" t="s">
        <v>3745</v>
      </c>
      <c r="AF1224" s="122" t="s">
        <v>809</v>
      </c>
      <c r="AG1224" s="142" t="s">
        <v>166</v>
      </c>
      <c r="AH1224" s="142"/>
      <c r="AI1224" s="64">
        <f t="shared" si="209"/>
        <v>2</v>
      </c>
      <c r="AJ1224" s="64"/>
      <c r="AK1224" s="142"/>
      <c r="AL1224" s="136"/>
      <c r="AM1224" s="136"/>
      <c r="AN1224" s="136"/>
      <c r="AO1224" s="137"/>
      <c r="AP1224" s="137"/>
      <c r="AQ1224" s="137"/>
      <c r="AR1224" s="137"/>
      <c r="AS1224" s="137"/>
      <c r="AT1224" s="137"/>
      <c r="AU1224" s="137"/>
      <c r="AV1224" s="137"/>
      <c r="AW1224" s="137"/>
      <c r="AX1224" s="137"/>
      <c r="AY1224" s="137"/>
      <c r="AZ1224" s="138"/>
    </row>
    <row r="1225" spans="1:53">
      <c r="B1225">
        <v>1237</v>
      </c>
      <c r="C1225" s="71">
        <v>118</v>
      </c>
      <c r="E1225" s="121">
        <v>3</v>
      </c>
      <c r="F1225" s="157" t="s">
        <v>4083</v>
      </c>
      <c r="G1225" s="144" t="s">
        <v>4084</v>
      </c>
      <c r="H1225" s="145" t="s">
        <v>16</v>
      </c>
      <c r="I1225" s="146" t="str">
        <f t="shared" si="210"/>
        <v>PEREMPUAN</v>
      </c>
      <c r="J1225" s="111" t="s">
        <v>230</v>
      </c>
      <c r="K1225" s="147">
        <v>42211</v>
      </c>
      <c r="L1225" s="139">
        <f t="shared" ca="1" si="207"/>
        <v>4</v>
      </c>
      <c r="M1225" s="120"/>
      <c r="N1225" s="181" t="s">
        <v>220</v>
      </c>
      <c r="O1225" s="120" t="str">
        <f>IF(N1225="1","ISLAM",IF(N1225="2","KRISTEN",""))</f>
        <v>ISLAM</v>
      </c>
      <c r="P1225" s="111" t="s">
        <v>254</v>
      </c>
      <c r="Q1225" s="111" t="s">
        <v>255</v>
      </c>
      <c r="R1225" s="148">
        <v>4</v>
      </c>
      <c r="S1225" s="111" t="s">
        <v>265</v>
      </c>
      <c r="T1225" s="111" t="s">
        <v>270</v>
      </c>
      <c r="U1225" s="111" t="s">
        <v>4080</v>
      </c>
      <c r="V1225" s="111" t="s">
        <v>4076</v>
      </c>
      <c r="W1225" s="171" t="s">
        <v>4078</v>
      </c>
      <c r="X1225" s="120" t="s">
        <v>4076</v>
      </c>
      <c r="Y1225" s="229" t="s">
        <v>3744</v>
      </c>
      <c r="Z1225" s="120"/>
      <c r="AA1225" s="120"/>
      <c r="AB1225" s="64"/>
      <c r="AC1225" s="64"/>
      <c r="AD1225" s="71" t="str">
        <f>IF(H1225="L","INDONESIA",IF(H1225="P","INDONESIA",""))</f>
        <v>INDONESIA</v>
      </c>
      <c r="AE1225" s="133" t="s">
        <v>3745</v>
      </c>
      <c r="AF1225" s="122" t="s">
        <v>809</v>
      </c>
      <c r="AG1225" s="142" t="s">
        <v>166</v>
      </c>
      <c r="AH1225" s="142"/>
      <c r="AI1225" s="64">
        <f t="shared" si="209"/>
        <v>3</v>
      </c>
      <c r="AJ1225" s="64"/>
      <c r="AK1225" s="142"/>
      <c r="AN1225" s="207">
        <f>AL1225-AM1225</f>
        <v>0</v>
      </c>
      <c r="AY1225" s="70">
        <f>SUM(AV1225:AX1225)</f>
        <v>0</v>
      </c>
    </row>
    <row r="1226" spans="1:53">
      <c r="A1226" s="121"/>
      <c r="B1226">
        <v>1238</v>
      </c>
      <c r="C1226" s="71">
        <v>119</v>
      </c>
      <c r="D1226">
        <v>35</v>
      </c>
      <c r="E1226" s="99">
        <v>1</v>
      </c>
      <c r="F1226" s="100" t="s">
        <v>4085</v>
      </c>
      <c r="G1226" s="101" t="s">
        <v>4086</v>
      </c>
      <c r="H1226" s="102" t="s">
        <v>23</v>
      </c>
      <c r="I1226" s="103" t="str">
        <f t="shared" si="210"/>
        <v>LAKI LAKI</v>
      </c>
      <c r="J1226" s="104" t="s">
        <v>252</v>
      </c>
      <c r="K1226" s="105">
        <v>34995</v>
      </c>
      <c r="L1226" s="106">
        <f t="shared" ca="1" si="207"/>
        <v>24</v>
      </c>
      <c r="M1226" s="104" t="s">
        <v>253</v>
      </c>
      <c r="N1226" s="107" t="s">
        <v>220</v>
      </c>
      <c r="O1226" s="104" t="str">
        <f t="shared" ref="O1226:O1253" si="211">IF(N1226="1","ISLAM",IF(N1226="2","KRISTEN",""))</f>
        <v>ISLAM</v>
      </c>
      <c r="P1226" s="104" t="s">
        <v>221</v>
      </c>
      <c r="Q1226" s="104" t="s">
        <v>222</v>
      </c>
      <c r="R1226" s="108">
        <v>1</v>
      </c>
      <c r="S1226" s="104" t="s">
        <v>289</v>
      </c>
      <c r="T1226" s="104" t="s">
        <v>261</v>
      </c>
      <c r="U1226" s="104" t="s">
        <v>3844</v>
      </c>
      <c r="V1226" s="104" t="s">
        <v>3839</v>
      </c>
      <c r="W1226" s="325" t="s">
        <v>4087</v>
      </c>
      <c r="X1226" s="104" t="s">
        <v>4086</v>
      </c>
      <c r="Y1226" s="235" t="s">
        <v>3744</v>
      </c>
      <c r="Z1226" s="104" t="s">
        <v>22</v>
      </c>
      <c r="AA1226" s="104" t="s">
        <v>229</v>
      </c>
      <c r="AB1226" s="104" t="s">
        <v>230</v>
      </c>
      <c r="AC1226" s="104" t="s">
        <v>231</v>
      </c>
      <c r="AD1226" s="99" t="str">
        <f>IF(H1226="L","INDONESIA",IF(H1226="P","INDONESIA",""))</f>
        <v>INDONESIA</v>
      </c>
      <c r="AE1226" s="133" t="s">
        <v>3745</v>
      </c>
      <c r="AF1226" s="110" t="s">
        <v>809</v>
      </c>
      <c r="AG1226" s="194" t="s">
        <v>166</v>
      </c>
      <c r="AH1226" s="142"/>
      <c r="AI1226" s="64" t="e">
        <f t="shared" si="209"/>
        <v>#N/A</v>
      </c>
      <c r="AJ1226" s="64"/>
      <c r="AK1226" s="142"/>
      <c r="AL1226" s="207"/>
      <c r="AM1226" s="207"/>
      <c r="AN1226" s="124">
        <f>AL1226-AM1226</f>
        <v>0</v>
      </c>
      <c r="AO1226" s="239"/>
      <c r="AP1226" s="239"/>
      <c r="AQ1226" s="239"/>
      <c r="AR1226" s="239"/>
      <c r="AS1226" s="239"/>
      <c r="AT1226" s="239"/>
      <c r="AU1226" s="239"/>
      <c r="AV1226" s="239"/>
      <c r="AW1226" s="239"/>
      <c r="AX1226" s="239"/>
      <c r="AY1226" s="70">
        <f>SUM(AV1226:AX1226)</f>
        <v>0</v>
      </c>
      <c r="BA1226" s="121"/>
    </row>
    <row r="1227" spans="1:53" s="126" customFormat="1">
      <c r="A1227"/>
      <c r="B1227">
        <v>1239</v>
      </c>
      <c r="C1227" s="71">
        <v>120</v>
      </c>
      <c r="D1227"/>
      <c r="E1227">
        <v>2</v>
      </c>
      <c r="F1227" s="186" t="s">
        <v>4088</v>
      </c>
      <c r="G1227" s="144" t="s">
        <v>4089</v>
      </c>
      <c r="H1227" s="145" t="s">
        <v>16</v>
      </c>
      <c r="I1227" s="146" t="str">
        <f t="shared" si="210"/>
        <v>PEREMPUAN</v>
      </c>
      <c r="J1227" s="120" t="s">
        <v>229</v>
      </c>
      <c r="K1227" s="147">
        <v>34695</v>
      </c>
      <c r="L1227" s="139">
        <f t="shared" ca="1" si="207"/>
        <v>25</v>
      </c>
      <c r="M1227" s="120"/>
      <c r="N1227" s="133" t="s">
        <v>220</v>
      </c>
      <c r="O1227" s="64" t="str">
        <f t="shared" si="211"/>
        <v>ISLAM</v>
      </c>
      <c r="P1227" s="120" t="s">
        <v>221</v>
      </c>
      <c r="Q1227" s="120" t="s">
        <v>245</v>
      </c>
      <c r="R1227" s="148">
        <v>3</v>
      </c>
      <c r="S1227" s="120" t="s">
        <v>223</v>
      </c>
      <c r="T1227" s="120" t="s">
        <v>246</v>
      </c>
      <c r="U1227" s="120" t="s">
        <v>4090</v>
      </c>
      <c r="V1227" s="120" t="s">
        <v>4091</v>
      </c>
      <c r="W1227" s="182" t="s">
        <v>4087</v>
      </c>
      <c r="X1227" s="120" t="s">
        <v>4086</v>
      </c>
      <c r="Y1227" s="238" t="s">
        <v>3744</v>
      </c>
      <c r="Z1227" s="120" t="s">
        <v>22</v>
      </c>
      <c r="AA1227" s="120" t="s">
        <v>229</v>
      </c>
      <c r="AB1227" s="64" t="s">
        <v>230</v>
      </c>
      <c r="AC1227" s="64" t="s">
        <v>231</v>
      </c>
      <c r="AD1227" s="121" t="str">
        <f>IF(H1227="L","INDONESIA",IF(H1227="P","INDONESIA",""))</f>
        <v>INDONESIA</v>
      </c>
      <c r="AE1227" s="133" t="s">
        <v>3745</v>
      </c>
      <c r="AF1227" s="122" t="s">
        <v>809</v>
      </c>
      <c r="AG1227" s="142" t="s">
        <v>166</v>
      </c>
      <c r="AH1227" s="142"/>
      <c r="AI1227" s="64">
        <f t="shared" si="209"/>
        <v>2</v>
      </c>
      <c r="AJ1227" s="64"/>
      <c r="AK1227" s="142"/>
      <c r="AL1227" s="136"/>
      <c r="AM1227" s="136"/>
      <c r="AN1227" s="241">
        <f>AL1227-AM1227</f>
        <v>0</v>
      </c>
      <c r="AO1227" s="137"/>
      <c r="AP1227" s="137"/>
      <c r="AQ1227" s="137"/>
      <c r="AR1227" s="137"/>
      <c r="AS1227" s="137"/>
      <c r="AT1227" s="137"/>
      <c r="AU1227" s="137"/>
      <c r="AV1227" s="137"/>
      <c r="AW1227" s="137"/>
      <c r="AX1227" s="137"/>
      <c r="AY1227" s="137">
        <f>SUM(AV1227:AX1227)</f>
        <v>0</v>
      </c>
      <c r="AZ1227" s="138"/>
    </row>
    <row r="1228" spans="1:53" s="121" customFormat="1">
      <c r="A1228"/>
      <c r="B1228">
        <v>1149</v>
      </c>
      <c r="C1228" s="71">
        <v>121</v>
      </c>
      <c r="D1228">
        <v>36</v>
      </c>
      <c r="E1228" s="104">
        <v>1</v>
      </c>
      <c r="F1228" s="498"/>
      <c r="G1228" s="456" t="s">
        <v>4048</v>
      </c>
      <c r="H1228" s="457" t="s">
        <v>16</v>
      </c>
      <c r="I1228" s="458" t="s">
        <v>45</v>
      </c>
      <c r="J1228" s="471" t="s">
        <v>3741</v>
      </c>
      <c r="K1228" s="459">
        <v>24645</v>
      </c>
      <c r="L1228" s="106">
        <f ca="1">DATEDIF(K1228,TODAY(),"y")</f>
        <v>52</v>
      </c>
      <c r="M1228" s="244"/>
      <c r="N1228" s="454" t="s">
        <v>220</v>
      </c>
      <c r="O1228" s="104" t="str">
        <f t="shared" si="211"/>
        <v>ISLAM</v>
      </c>
      <c r="P1228" s="244" t="s">
        <v>221</v>
      </c>
      <c r="Q1228" s="244" t="s">
        <v>222</v>
      </c>
      <c r="R1228" s="461">
        <v>1</v>
      </c>
      <c r="S1228" s="244" t="s">
        <v>256</v>
      </c>
      <c r="T1228" s="244" t="s">
        <v>246</v>
      </c>
      <c r="U1228" s="244" t="s">
        <v>3184</v>
      </c>
      <c r="V1228" s="499" t="s">
        <v>4092</v>
      </c>
      <c r="W1228" s="462"/>
      <c r="X1228" s="244" t="s">
        <v>4048</v>
      </c>
      <c r="Y1228" s="235" t="s">
        <v>3744</v>
      </c>
      <c r="Z1228" s="104" t="s">
        <v>22</v>
      </c>
      <c r="AA1228" s="104" t="s">
        <v>229</v>
      </c>
      <c r="AB1228" s="104" t="s">
        <v>230</v>
      </c>
      <c r="AC1228" s="104" t="s">
        <v>231</v>
      </c>
      <c r="AD1228" s="99" t="str">
        <f t="shared" ref="AD1228:AD1253" si="212">IF(H1228="L","INDONESIA",IF(H1228="P","INDONESIA",""))</f>
        <v>INDONESIA</v>
      </c>
      <c r="AE1228" s="133" t="s">
        <v>3745</v>
      </c>
      <c r="AF1228" s="110" t="s">
        <v>809</v>
      </c>
      <c r="AG1228" s="194" t="s">
        <v>524</v>
      </c>
      <c r="AH1228" s="142"/>
      <c r="AI1228" s="64" t="e">
        <f t="shared" si="209"/>
        <v>#N/A</v>
      </c>
      <c r="AJ1228" s="64"/>
      <c r="AK1228" s="142"/>
      <c r="AL1228" s="207"/>
      <c r="AM1228" s="207"/>
      <c r="AN1228" s="207"/>
      <c r="AO1228" s="239"/>
      <c r="AP1228" s="239"/>
      <c r="AQ1228" s="239"/>
      <c r="AR1228" s="239"/>
      <c r="AS1228" s="239"/>
      <c r="AT1228" s="239"/>
      <c r="AU1228" s="239"/>
      <c r="AV1228" s="239"/>
      <c r="AW1228" s="239"/>
      <c r="AX1228" s="239"/>
      <c r="AY1228" s="239"/>
      <c r="AZ1228" s="71"/>
    </row>
    <row r="1229" spans="1:53">
      <c r="C1229">
        <v>128</v>
      </c>
      <c r="D1229">
        <v>37</v>
      </c>
      <c r="E1229" s="104">
        <v>1</v>
      </c>
      <c r="F1229" s="100" t="s">
        <v>4093</v>
      </c>
      <c r="G1229" s="101" t="s">
        <v>4094</v>
      </c>
      <c r="H1229" s="102" t="s">
        <v>23</v>
      </c>
      <c r="I1229" s="103" t="str">
        <f t="shared" ref="I1229:I1237" si="213">IF(H1229="L","LAKI LAKI",IF(H1229="P","PEREMPUAN",""))</f>
        <v>LAKI LAKI</v>
      </c>
      <c r="J1229" s="104" t="s">
        <v>376</v>
      </c>
      <c r="K1229" s="105">
        <v>31307</v>
      </c>
      <c r="L1229" s="106">
        <f t="shared" ref="L1229:L1253" ca="1" si="214">DATEDIF(K1229,TODAY(),"Y")</f>
        <v>34</v>
      </c>
      <c r="M1229" s="104" t="s">
        <v>253</v>
      </c>
      <c r="N1229" s="107" t="s">
        <v>1533</v>
      </c>
      <c r="O1229" s="104" t="str">
        <f t="shared" si="211"/>
        <v>KRISTEN</v>
      </c>
      <c r="P1229" s="104" t="s">
        <v>221</v>
      </c>
      <c r="Q1229" s="104" t="s">
        <v>222</v>
      </c>
      <c r="R1229" s="108">
        <v>1</v>
      </c>
      <c r="S1229" s="104" t="s">
        <v>289</v>
      </c>
      <c r="T1229" s="104" t="s">
        <v>283</v>
      </c>
      <c r="U1229" s="104" t="s">
        <v>4008</v>
      </c>
      <c r="V1229" s="104" t="s">
        <v>4095</v>
      </c>
      <c r="W1229" s="109"/>
      <c r="X1229" s="104" t="s">
        <v>4094</v>
      </c>
      <c r="Y1229" s="238" t="s">
        <v>3744</v>
      </c>
      <c r="Z1229" s="120" t="s">
        <v>22</v>
      </c>
      <c r="AA1229" s="120" t="s">
        <v>229</v>
      </c>
      <c r="AB1229" s="64" t="s">
        <v>230</v>
      </c>
      <c r="AC1229" s="64" t="s">
        <v>231</v>
      </c>
      <c r="AD1229" s="121" t="str">
        <f t="shared" si="212"/>
        <v>INDONESIA</v>
      </c>
      <c r="AE1229" s="133" t="s">
        <v>3745</v>
      </c>
      <c r="AF1229" s="122" t="s">
        <v>809</v>
      </c>
      <c r="AG1229" s="194" t="s">
        <v>381</v>
      </c>
      <c r="AH1229" s="142"/>
      <c r="AI1229" s="64"/>
      <c r="AJ1229" s="64"/>
      <c r="AK1229" s="142"/>
      <c r="AN1229" s="207"/>
    </row>
    <row r="1230" spans="1:53">
      <c r="C1230">
        <v>129</v>
      </c>
      <c r="E1230" s="111">
        <v>2</v>
      </c>
      <c r="F1230" s="193" t="s">
        <v>4096</v>
      </c>
      <c r="G1230" s="144" t="s">
        <v>4097</v>
      </c>
      <c r="H1230" s="145" t="s">
        <v>16</v>
      </c>
      <c r="I1230" s="146" t="str">
        <f t="shared" si="213"/>
        <v>PEREMPUAN</v>
      </c>
      <c r="J1230" s="120" t="s">
        <v>4098</v>
      </c>
      <c r="K1230" s="147">
        <v>31753</v>
      </c>
      <c r="L1230" s="139">
        <f t="shared" ca="1" si="214"/>
        <v>33</v>
      </c>
      <c r="M1230" s="120"/>
      <c r="N1230" s="133" t="s">
        <v>1533</v>
      </c>
      <c r="O1230" s="120" t="str">
        <f t="shared" si="211"/>
        <v>KRISTEN</v>
      </c>
      <c r="P1230" s="120" t="s">
        <v>221</v>
      </c>
      <c r="Q1230" s="120" t="s">
        <v>245</v>
      </c>
      <c r="R1230" s="148">
        <v>3</v>
      </c>
      <c r="S1230" s="111" t="s">
        <v>223</v>
      </c>
      <c r="T1230" s="111" t="s">
        <v>1172</v>
      </c>
      <c r="U1230" s="111" t="s">
        <v>4099</v>
      </c>
      <c r="V1230" s="111" t="s">
        <v>4100</v>
      </c>
      <c r="W1230" s="149"/>
      <c r="X1230" s="120" t="s">
        <v>4094</v>
      </c>
      <c r="Y1230" s="235" t="s">
        <v>3744</v>
      </c>
      <c r="Z1230" s="104" t="s">
        <v>22</v>
      </c>
      <c r="AA1230" s="104" t="s">
        <v>229</v>
      </c>
      <c r="AB1230" s="104" t="s">
        <v>230</v>
      </c>
      <c r="AC1230" s="104" t="s">
        <v>231</v>
      </c>
      <c r="AD1230" s="99" t="str">
        <f t="shared" si="212"/>
        <v>INDONESIA</v>
      </c>
      <c r="AE1230" s="133" t="s">
        <v>3745</v>
      </c>
      <c r="AF1230" s="110" t="s">
        <v>809</v>
      </c>
      <c r="AG1230" s="142" t="s">
        <v>381</v>
      </c>
      <c r="AH1230" s="142"/>
      <c r="AI1230" s="64"/>
      <c r="AJ1230" s="64"/>
      <c r="AK1230" s="142"/>
      <c r="AN1230" s="207"/>
    </row>
    <row r="1231" spans="1:53">
      <c r="A1231" s="121"/>
      <c r="B1231">
        <v>1104</v>
      </c>
      <c r="C1231">
        <v>115</v>
      </c>
      <c r="D1231">
        <v>38</v>
      </c>
      <c r="E1231" s="192">
        <v>1</v>
      </c>
      <c r="F1231" s="100" t="s">
        <v>4101</v>
      </c>
      <c r="G1231" s="101" t="s">
        <v>4102</v>
      </c>
      <c r="H1231" s="102" t="s">
        <v>16</v>
      </c>
      <c r="I1231" s="103" t="str">
        <f t="shared" si="213"/>
        <v>PEREMPUAN</v>
      </c>
      <c r="J1231" s="104" t="s">
        <v>1605</v>
      </c>
      <c r="K1231" s="105">
        <v>21746</v>
      </c>
      <c r="L1231" s="106">
        <f t="shared" ca="1" si="214"/>
        <v>60</v>
      </c>
      <c r="M1231" s="104" t="s">
        <v>253</v>
      </c>
      <c r="N1231" s="107" t="s">
        <v>220</v>
      </c>
      <c r="O1231" s="104" t="str">
        <f t="shared" si="211"/>
        <v>ISLAM</v>
      </c>
      <c r="P1231" s="104" t="s">
        <v>221</v>
      </c>
      <c r="Q1231" s="104" t="s">
        <v>222</v>
      </c>
      <c r="R1231" s="108">
        <v>1</v>
      </c>
      <c r="S1231" s="104" t="s">
        <v>256</v>
      </c>
      <c r="T1231" s="104" t="s">
        <v>246</v>
      </c>
      <c r="U1231" s="104" t="s">
        <v>522</v>
      </c>
      <c r="V1231" s="104" t="s">
        <v>4103</v>
      </c>
      <c r="W1231" s="109" t="s">
        <v>4104</v>
      </c>
      <c r="X1231" s="104" t="s">
        <v>4105</v>
      </c>
      <c r="Y1231" s="238" t="s">
        <v>3744</v>
      </c>
      <c r="Z1231" s="120" t="s">
        <v>22</v>
      </c>
      <c r="AA1231" s="120" t="s">
        <v>229</v>
      </c>
      <c r="AB1231" s="64" t="s">
        <v>230</v>
      </c>
      <c r="AC1231" s="64" t="s">
        <v>231</v>
      </c>
      <c r="AD1231" s="121" t="str">
        <f t="shared" si="212"/>
        <v>INDONESIA</v>
      </c>
      <c r="AE1231" s="133" t="s">
        <v>3745</v>
      </c>
      <c r="AF1231" s="122" t="s">
        <v>809</v>
      </c>
      <c r="AG1231" s="179" t="s">
        <v>381</v>
      </c>
      <c r="AH1231" s="111"/>
      <c r="AI1231" s="64" t="e">
        <f t="shared" ref="AI1231:AI1242" si="215">VLOOKUP(Q1231,SHDK,2,FALSE)</f>
        <v>#N/A</v>
      </c>
      <c r="AJ1231" s="64"/>
      <c r="AK1231" s="111"/>
      <c r="AN1231" s="124"/>
    </row>
    <row r="1232" spans="1:53">
      <c r="B1232">
        <v>1105</v>
      </c>
      <c r="C1232">
        <v>116</v>
      </c>
      <c r="E1232" s="71">
        <v>2</v>
      </c>
      <c r="F1232" s="160" t="s">
        <v>4106</v>
      </c>
      <c r="G1232" s="89" t="s">
        <v>4107</v>
      </c>
      <c r="H1232" s="90" t="s">
        <v>16</v>
      </c>
      <c r="I1232" s="91" t="str">
        <f t="shared" si="213"/>
        <v>PEREMPUAN</v>
      </c>
      <c r="J1232" s="64" t="s">
        <v>22</v>
      </c>
      <c r="K1232" s="92">
        <v>31134</v>
      </c>
      <c r="L1232" s="93">
        <f t="shared" ca="1" si="214"/>
        <v>35</v>
      </c>
      <c r="M1232" s="64"/>
      <c r="N1232" s="246" t="s">
        <v>220</v>
      </c>
      <c r="O1232" s="64" t="str">
        <f t="shared" si="211"/>
        <v>ISLAM</v>
      </c>
      <c r="P1232" s="64" t="s">
        <v>254</v>
      </c>
      <c r="Q1232" s="64" t="s">
        <v>255</v>
      </c>
      <c r="R1232" s="95">
        <v>4</v>
      </c>
      <c r="S1232" s="64" t="s">
        <v>527</v>
      </c>
      <c r="T1232" s="111" t="s">
        <v>266</v>
      </c>
      <c r="U1232" s="64" t="s">
        <v>4102</v>
      </c>
      <c r="V1232" s="64" t="s">
        <v>4105</v>
      </c>
      <c r="W1232" s="96" t="s">
        <v>4104</v>
      </c>
      <c r="X1232" s="64" t="s">
        <v>4105</v>
      </c>
      <c r="Y1232" s="235" t="s">
        <v>3744</v>
      </c>
      <c r="Z1232" s="104" t="s">
        <v>22</v>
      </c>
      <c r="AA1232" s="104" t="s">
        <v>229</v>
      </c>
      <c r="AB1232" s="104" t="s">
        <v>230</v>
      </c>
      <c r="AC1232" s="104" t="s">
        <v>231</v>
      </c>
      <c r="AD1232" s="99" t="str">
        <f t="shared" si="212"/>
        <v>INDONESIA</v>
      </c>
      <c r="AE1232" s="133" t="s">
        <v>3745</v>
      </c>
      <c r="AF1232" s="110" t="s">
        <v>809</v>
      </c>
      <c r="AG1232" s="111" t="s">
        <v>519</v>
      </c>
      <c r="AH1232" s="111"/>
      <c r="AI1232" s="64">
        <f t="shared" si="215"/>
        <v>3</v>
      </c>
      <c r="AJ1232" s="64"/>
      <c r="AK1232" s="111"/>
      <c r="AN1232" s="124"/>
    </row>
    <row r="1233" spans="1:53">
      <c r="B1233">
        <v>1106</v>
      </c>
      <c r="C1233">
        <v>117</v>
      </c>
      <c r="E1233" s="71">
        <v>3</v>
      </c>
      <c r="F1233" s="88" t="s">
        <v>4108</v>
      </c>
      <c r="G1233" s="89" t="s">
        <v>4109</v>
      </c>
      <c r="H1233" s="90" t="s">
        <v>16</v>
      </c>
      <c r="I1233" s="91" t="str">
        <f t="shared" si="213"/>
        <v>PEREMPUAN</v>
      </c>
      <c r="J1233" s="64" t="s">
        <v>230</v>
      </c>
      <c r="K1233" s="92">
        <v>35337</v>
      </c>
      <c r="L1233" s="93">
        <f t="shared" ca="1" si="214"/>
        <v>23</v>
      </c>
      <c r="M1233" s="64" t="s">
        <v>282</v>
      </c>
      <c r="N1233" s="94" t="s">
        <v>220</v>
      </c>
      <c r="O1233" s="64" t="str">
        <f t="shared" si="211"/>
        <v>ISLAM</v>
      </c>
      <c r="P1233" s="64" t="s">
        <v>254</v>
      </c>
      <c r="Q1233" s="64" t="s">
        <v>255</v>
      </c>
      <c r="R1233" s="95">
        <v>4</v>
      </c>
      <c r="S1233" s="64" t="s">
        <v>344</v>
      </c>
      <c r="T1233" s="64" t="s">
        <v>266</v>
      </c>
      <c r="U1233" s="64" t="s">
        <v>4102</v>
      </c>
      <c r="V1233" s="64" t="s">
        <v>4105</v>
      </c>
      <c r="W1233" s="96" t="s">
        <v>4104</v>
      </c>
      <c r="X1233" s="64" t="s">
        <v>4105</v>
      </c>
      <c r="Y1233" s="238" t="s">
        <v>3744</v>
      </c>
      <c r="Z1233" s="120" t="s">
        <v>22</v>
      </c>
      <c r="AA1233" s="120" t="s">
        <v>229</v>
      </c>
      <c r="AB1233" s="64" t="s">
        <v>230</v>
      </c>
      <c r="AC1233" s="64" t="s">
        <v>231</v>
      </c>
      <c r="AD1233" s="121" t="str">
        <f t="shared" si="212"/>
        <v>INDONESIA</v>
      </c>
      <c r="AE1233" s="133" t="s">
        <v>3745</v>
      </c>
      <c r="AF1233" s="122" t="s">
        <v>809</v>
      </c>
      <c r="AG1233" s="111" t="s">
        <v>519</v>
      </c>
      <c r="AH1233" s="111"/>
      <c r="AI1233" s="64">
        <f t="shared" si="215"/>
        <v>3</v>
      </c>
      <c r="AJ1233" s="64"/>
      <c r="AK1233" s="111"/>
      <c r="AN1233" s="124">
        <f>AL1233-AM1233</f>
        <v>0</v>
      </c>
      <c r="AY1233" s="70">
        <f>SUM(AV1233:AX1233)</f>
        <v>0</v>
      </c>
    </row>
    <row r="1234" spans="1:53" s="126" customFormat="1">
      <c r="A1234"/>
      <c r="B1234">
        <v>1107</v>
      </c>
      <c r="C1234">
        <v>118</v>
      </c>
      <c r="D1234" s="121">
        <v>39</v>
      </c>
      <c r="E1234" s="226">
        <v>1</v>
      </c>
      <c r="F1234" s="100" t="s">
        <v>4110</v>
      </c>
      <c r="G1234" s="101" t="s">
        <v>4111</v>
      </c>
      <c r="H1234" s="102" t="s">
        <v>23</v>
      </c>
      <c r="I1234" s="103" t="str">
        <f t="shared" si="213"/>
        <v>LAKI LAKI</v>
      </c>
      <c r="J1234" s="104" t="s">
        <v>2657</v>
      </c>
      <c r="K1234" s="105">
        <v>30788</v>
      </c>
      <c r="L1234" s="106">
        <f t="shared" ca="1" si="214"/>
        <v>35</v>
      </c>
      <c r="M1234" s="104" t="s">
        <v>253</v>
      </c>
      <c r="N1234" s="107" t="s">
        <v>220</v>
      </c>
      <c r="O1234" s="104" t="str">
        <f t="shared" si="211"/>
        <v>ISLAM</v>
      </c>
      <c r="P1234" s="104" t="s">
        <v>221</v>
      </c>
      <c r="Q1234" s="104" t="s">
        <v>222</v>
      </c>
      <c r="R1234" s="108">
        <v>1</v>
      </c>
      <c r="S1234" s="104" t="s">
        <v>223</v>
      </c>
      <c r="T1234" s="104" t="s">
        <v>283</v>
      </c>
      <c r="U1234" s="104" t="s">
        <v>3802</v>
      </c>
      <c r="V1234" s="104" t="s">
        <v>3797</v>
      </c>
      <c r="W1234" s="109" t="s">
        <v>3800</v>
      </c>
      <c r="X1234" s="104" t="s">
        <v>4111</v>
      </c>
      <c r="Y1234" s="235" t="s">
        <v>3744</v>
      </c>
      <c r="Z1234" s="104" t="s">
        <v>22</v>
      </c>
      <c r="AA1234" s="104" t="s">
        <v>229</v>
      </c>
      <c r="AB1234" s="104" t="s">
        <v>230</v>
      </c>
      <c r="AC1234" s="104" t="s">
        <v>231</v>
      </c>
      <c r="AD1234" s="99" t="str">
        <f t="shared" si="212"/>
        <v>INDONESIA</v>
      </c>
      <c r="AE1234" s="133" t="s">
        <v>3745</v>
      </c>
      <c r="AF1234" s="110" t="s">
        <v>809</v>
      </c>
      <c r="AG1234" s="179" t="s">
        <v>166</v>
      </c>
      <c r="AH1234" s="111"/>
      <c r="AI1234" s="64" t="e">
        <f t="shared" si="215"/>
        <v>#N/A</v>
      </c>
      <c r="AJ1234" s="64"/>
      <c r="AK1234" s="111"/>
      <c r="AL1234" s="136"/>
      <c r="AM1234" s="136"/>
      <c r="AN1234" s="241">
        <f>AL1234-AM1234</f>
        <v>0</v>
      </c>
      <c r="AO1234" s="137"/>
      <c r="AP1234" s="137"/>
      <c r="AQ1234" s="137"/>
      <c r="AR1234" s="137"/>
      <c r="AS1234" s="137"/>
      <c r="AT1234" s="137"/>
      <c r="AU1234" s="137"/>
      <c r="AV1234" s="137"/>
      <c r="AW1234" s="137"/>
      <c r="AX1234" s="137"/>
      <c r="AY1234" s="137">
        <f>SUM(AV1234:AX1234)</f>
        <v>0</v>
      </c>
      <c r="AZ1234" s="138"/>
    </row>
    <row r="1235" spans="1:53" s="121" customFormat="1">
      <c r="A1235"/>
      <c r="B1235">
        <v>1108</v>
      </c>
      <c r="C1235">
        <v>119</v>
      </c>
      <c r="E1235" s="121">
        <v>2</v>
      </c>
      <c r="F1235" s="88" t="s">
        <v>4112</v>
      </c>
      <c r="G1235" s="89" t="s">
        <v>4113</v>
      </c>
      <c r="H1235" s="90" t="s">
        <v>16</v>
      </c>
      <c r="I1235" s="91" t="str">
        <f t="shared" si="213"/>
        <v>PEREMPUAN</v>
      </c>
      <c r="J1235" s="64" t="s">
        <v>22</v>
      </c>
      <c r="K1235" s="92">
        <v>31334</v>
      </c>
      <c r="L1235" s="93">
        <f t="shared" ca="1" si="214"/>
        <v>34</v>
      </c>
      <c r="M1235" s="64" t="s">
        <v>253</v>
      </c>
      <c r="N1235" s="94" t="s">
        <v>220</v>
      </c>
      <c r="O1235" s="64" t="str">
        <f t="shared" si="211"/>
        <v>ISLAM</v>
      </c>
      <c r="P1235" s="64" t="s">
        <v>221</v>
      </c>
      <c r="Q1235" s="64" t="s">
        <v>245</v>
      </c>
      <c r="R1235" s="95">
        <v>3</v>
      </c>
      <c r="S1235" s="64" t="s">
        <v>527</v>
      </c>
      <c r="T1235" s="64" t="s">
        <v>470</v>
      </c>
      <c r="U1235" s="64" t="s">
        <v>4114</v>
      </c>
      <c r="V1235" s="64" t="s">
        <v>4115</v>
      </c>
      <c r="W1235" s="96" t="s">
        <v>3800</v>
      </c>
      <c r="X1235" s="120" t="s">
        <v>4111</v>
      </c>
      <c r="Y1235" s="238" t="s">
        <v>3744</v>
      </c>
      <c r="Z1235" s="120" t="s">
        <v>22</v>
      </c>
      <c r="AA1235" s="120" t="s">
        <v>229</v>
      </c>
      <c r="AB1235" s="64" t="s">
        <v>230</v>
      </c>
      <c r="AC1235" s="64" t="s">
        <v>231</v>
      </c>
      <c r="AD1235" s="121" t="str">
        <f t="shared" si="212"/>
        <v>INDONESIA</v>
      </c>
      <c r="AE1235" s="133" t="s">
        <v>3745</v>
      </c>
      <c r="AF1235" s="122" t="s">
        <v>809</v>
      </c>
      <c r="AG1235" s="111" t="s">
        <v>166</v>
      </c>
      <c r="AH1235" s="111"/>
      <c r="AI1235" s="64">
        <f t="shared" si="215"/>
        <v>2</v>
      </c>
      <c r="AJ1235" s="64"/>
      <c r="AK1235" s="111"/>
      <c r="AL1235" s="207"/>
      <c r="AM1235" s="207"/>
      <c r="AN1235" s="207"/>
      <c r="AO1235" s="239"/>
      <c r="AP1235" s="239"/>
      <c r="AQ1235" s="239"/>
      <c r="AR1235" s="239"/>
      <c r="AS1235" s="239"/>
      <c r="AT1235" s="239"/>
      <c r="AU1235" s="239"/>
      <c r="AV1235" s="239"/>
      <c r="AW1235" s="239"/>
      <c r="AX1235" s="239"/>
      <c r="AY1235" s="239"/>
      <c r="AZ1235" s="71"/>
    </row>
    <row r="1236" spans="1:53">
      <c r="A1236" s="121"/>
      <c r="B1236">
        <v>1109</v>
      </c>
      <c r="C1236">
        <v>120</v>
      </c>
      <c r="E1236">
        <v>3</v>
      </c>
      <c r="F1236" s="98" t="s">
        <v>4116</v>
      </c>
      <c r="G1236" s="89" t="s">
        <v>4117</v>
      </c>
      <c r="H1236" s="90" t="s">
        <v>16</v>
      </c>
      <c r="I1236" s="91" t="str">
        <f t="shared" si="213"/>
        <v>PEREMPUAN</v>
      </c>
      <c r="J1236" s="64" t="s">
        <v>230</v>
      </c>
      <c r="K1236" s="92">
        <v>39447</v>
      </c>
      <c r="L1236" s="93">
        <f t="shared" ca="1" si="214"/>
        <v>12</v>
      </c>
      <c r="M1236" s="64"/>
      <c r="N1236" s="246" t="s">
        <v>220</v>
      </c>
      <c r="O1236" s="64" t="str">
        <f t="shared" si="211"/>
        <v>ISLAM</v>
      </c>
      <c r="P1236" s="64" t="s">
        <v>254</v>
      </c>
      <c r="Q1236" s="64" t="s">
        <v>255</v>
      </c>
      <c r="R1236" s="95">
        <v>4</v>
      </c>
      <c r="S1236" s="64" t="s">
        <v>369</v>
      </c>
      <c r="T1236" s="64" t="s">
        <v>266</v>
      </c>
      <c r="U1236" s="64" t="s">
        <v>4113</v>
      </c>
      <c r="V1236" s="64" t="s">
        <v>4111</v>
      </c>
      <c r="W1236" s="96" t="s">
        <v>3800</v>
      </c>
      <c r="X1236" s="120" t="s">
        <v>4111</v>
      </c>
      <c r="Y1236" s="235" t="s">
        <v>3744</v>
      </c>
      <c r="Z1236" s="104" t="s">
        <v>22</v>
      </c>
      <c r="AA1236" s="104" t="s">
        <v>229</v>
      </c>
      <c r="AB1236" s="104" t="s">
        <v>230</v>
      </c>
      <c r="AC1236" s="104" t="s">
        <v>231</v>
      </c>
      <c r="AD1236" s="99" t="str">
        <f t="shared" si="212"/>
        <v>INDONESIA</v>
      </c>
      <c r="AE1236" s="133" t="s">
        <v>3745</v>
      </c>
      <c r="AF1236" s="110" t="s">
        <v>809</v>
      </c>
      <c r="AG1236" s="111" t="s">
        <v>166</v>
      </c>
      <c r="AH1236" s="111"/>
      <c r="AI1236" s="64">
        <f t="shared" si="215"/>
        <v>3</v>
      </c>
      <c r="AJ1236" s="64"/>
      <c r="AK1236" s="111"/>
      <c r="AN1236" s="207"/>
    </row>
    <row r="1237" spans="1:53">
      <c r="A1237" s="121"/>
      <c r="B1237">
        <v>1110</v>
      </c>
      <c r="C1237">
        <v>121</v>
      </c>
      <c r="E1237" s="121">
        <v>4</v>
      </c>
      <c r="F1237" s="98" t="s">
        <v>4118</v>
      </c>
      <c r="G1237" s="89" t="s">
        <v>4119</v>
      </c>
      <c r="H1237" s="90" t="s">
        <v>16</v>
      </c>
      <c r="I1237" s="91" t="str">
        <f t="shared" si="213"/>
        <v>PEREMPUAN</v>
      </c>
      <c r="J1237" s="64" t="s">
        <v>22</v>
      </c>
      <c r="K1237" s="92">
        <v>41827</v>
      </c>
      <c r="L1237" s="93">
        <f t="shared" ca="1" si="214"/>
        <v>5</v>
      </c>
      <c r="M1237" s="64"/>
      <c r="N1237" s="246" t="s">
        <v>220</v>
      </c>
      <c r="O1237" s="64" t="str">
        <f t="shared" si="211"/>
        <v>ISLAM</v>
      </c>
      <c r="P1237" s="64" t="s">
        <v>254</v>
      </c>
      <c r="Q1237" s="64" t="s">
        <v>255</v>
      </c>
      <c r="R1237" s="95">
        <v>4</v>
      </c>
      <c r="S1237" s="64" t="s">
        <v>265</v>
      </c>
      <c r="T1237" s="64" t="s">
        <v>270</v>
      </c>
      <c r="U1237" s="64" t="s">
        <v>4113</v>
      </c>
      <c r="V1237" s="64" t="s">
        <v>4111</v>
      </c>
      <c r="W1237" s="96" t="s">
        <v>3800</v>
      </c>
      <c r="X1237" s="120" t="s">
        <v>4111</v>
      </c>
      <c r="Y1237" s="238" t="s">
        <v>3744</v>
      </c>
      <c r="Z1237" s="120" t="s">
        <v>22</v>
      </c>
      <c r="AA1237" s="120" t="s">
        <v>229</v>
      </c>
      <c r="AB1237" s="64" t="s">
        <v>230</v>
      </c>
      <c r="AC1237" s="64" t="s">
        <v>231</v>
      </c>
      <c r="AD1237" s="121" t="str">
        <f t="shared" si="212"/>
        <v>INDONESIA</v>
      </c>
      <c r="AE1237" s="133" t="s">
        <v>3745</v>
      </c>
      <c r="AF1237" s="122" t="s">
        <v>809</v>
      </c>
      <c r="AG1237" s="111" t="s">
        <v>166</v>
      </c>
      <c r="AH1237" s="111"/>
      <c r="AI1237" s="64">
        <f t="shared" si="215"/>
        <v>3</v>
      </c>
      <c r="AJ1237" s="64"/>
      <c r="AK1237" s="111"/>
      <c r="AN1237" s="207"/>
    </row>
    <row r="1238" spans="1:53" s="126" customFormat="1">
      <c r="A1238"/>
      <c r="B1238">
        <v>1076</v>
      </c>
      <c r="C1238">
        <v>93</v>
      </c>
      <c r="D1238">
        <v>40</v>
      </c>
      <c r="E1238" s="142">
        <v>1</v>
      </c>
      <c r="F1238" s="172" t="s">
        <v>3994</v>
      </c>
      <c r="G1238" s="144" t="s">
        <v>4120</v>
      </c>
      <c r="H1238" s="145" t="s">
        <v>23</v>
      </c>
      <c r="I1238" s="146" t="s">
        <v>49</v>
      </c>
      <c r="J1238" s="111" t="s">
        <v>4121</v>
      </c>
      <c r="K1238" s="147">
        <v>30189</v>
      </c>
      <c r="L1238" s="139">
        <f t="shared" ca="1" si="214"/>
        <v>37</v>
      </c>
      <c r="M1238" s="120"/>
      <c r="N1238" s="246" t="s">
        <v>220</v>
      </c>
      <c r="O1238" s="131" t="str">
        <f t="shared" si="211"/>
        <v>ISLAM</v>
      </c>
      <c r="P1238" s="111" t="s">
        <v>221</v>
      </c>
      <c r="Q1238" s="111" t="s">
        <v>222</v>
      </c>
      <c r="R1238" s="148">
        <v>1</v>
      </c>
      <c r="S1238" s="111" t="s">
        <v>223</v>
      </c>
      <c r="T1238" s="111" t="s">
        <v>261</v>
      </c>
      <c r="U1238" s="111" t="s">
        <v>3991</v>
      </c>
      <c r="V1238" s="111" t="s">
        <v>3997</v>
      </c>
      <c r="W1238" s="182" t="s">
        <v>4122</v>
      </c>
      <c r="X1238" s="111" t="s">
        <v>4123</v>
      </c>
      <c r="Y1238" s="235" t="s">
        <v>3744</v>
      </c>
      <c r="Z1238" s="104" t="s">
        <v>22</v>
      </c>
      <c r="AA1238" s="104" t="s">
        <v>229</v>
      </c>
      <c r="AB1238" s="104" t="s">
        <v>230</v>
      </c>
      <c r="AC1238" s="104" t="s">
        <v>231</v>
      </c>
      <c r="AD1238" s="99" t="str">
        <f t="shared" si="212"/>
        <v>INDONESIA</v>
      </c>
      <c r="AE1238" s="133" t="s">
        <v>3745</v>
      </c>
      <c r="AF1238" s="110" t="s">
        <v>809</v>
      </c>
      <c r="AG1238" s="259" t="s">
        <v>524</v>
      </c>
      <c r="AH1238" s="259"/>
      <c r="AI1238" s="64" t="e">
        <f t="shared" si="215"/>
        <v>#N/A</v>
      </c>
      <c r="AJ1238" s="64"/>
      <c r="AK1238" s="259"/>
      <c r="AL1238" s="136"/>
      <c r="AM1238" s="136"/>
      <c r="AN1238" s="241"/>
      <c r="AO1238" s="137"/>
      <c r="AP1238" s="137"/>
      <c r="AQ1238" s="137"/>
      <c r="AR1238" s="137"/>
      <c r="AS1238" s="137"/>
      <c r="AT1238" s="137"/>
      <c r="AU1238" s="137"/>
      <c r="AV1238" s="137"/>
      <c r="AW1238" s="137"/>
      <c r="AX1238" s="137"/>
      <c r="AY1238" s="137"/>
      <c r="AZ1238" s="138"/>
    </row>
    <row r="1239" spans="1:53" s="121" customFormat="1">
      <c r="A1239"/>
      <c r="B1239">
        <v>1077</v>
      </c>
      <c r="C1239">
        <v>94</v>
      </c>
      <c r="D1239"/>
      <c r="E1239" s="142">
        <v>2</v>
      </c>
      <c r="F1239" s="174" t="s">
        <v>4124</v>
      </c>
      <c r="G1239" s="144" t="s">
        <v>4125</v>
      </c>
      <c r="H1239" s="145" t="s">
        <v>16</v>
      </c>
      <c r="I1239" s="146" t="s">
        <v>45</v>
      </c>
      <c r="J1239" s="111" t="s">
        <v>4126</v>
      </c>
      <c r="K1239" s="147">
        <v>33578</v>
      </c>
      <c r="L1239" s="139">
        <f t="shared" ca="1" si="214"/>
        <v>28</v>
      </c>
      <c r="M1239" s="120"/>
      <c r="N1239" s="248" t="s">
        <v>220</v>
      </c>
      <c r="O1239" s="131" t="str">
        <f t="shared" si="211"/>
        <v>ISLAM</v>
      </c>
      <c r="P1239" s="111" t="s">
        <v>221</v>
      </c>
      <c r="Q1239" s="111" t="s">
        <v>245</v>
      </c>
      <c r="R1239" s="148">
        <v>3</v>
      </c>
      <c r="S1239" s="111" t="s">
        <v>223</v>
      </c>
      <c r="T1239" s="111" t="s">
        <v>246</v>
      </c>
      <c r="U1239" s="111" t="s">
        <v>4127</v>
      </c>
      <c r="V1239" s="111" t="s">
        <v>4128</v>
      </c>
      <c r="W1239" s="182" t="s">
        <v>4122</v>
      </c>
      <c r="X1239" s="111" t="s">
        <v>4123</v>
      </c>
      <c r="Y1239" s="238" t="s">
        <v>3744</v>
      </c>
      <c r="Z1239" s="120" t="s">
        <v>22</v>
      </c>
      <c r="AA1239" s="120" t="s">
        <v>229</v>
      </c>
      <c r="AB1239" s="64" t="s">
        <v>230</v>
      </c>
      <c r="AC1239" s="64" t="s">
        <v>231</v>
      </c>
      <c r="AD1239" s="121" t="str">
        <f t="shared" si="212"/>
        <v>INDONESIA</v>
      </c>
      <c r="AE1239" s="133" t="s">
        <v>3745</v>
      </c>
      <c r="AF1239" s="122" t="s">
        <v>809</v>
      </c>
      <c r="AG1239" s="111" t="s">
        <v>524</v>
      </c>
      <c r="AH1239" s="111"/>
      <c r="AI1239" s="64">
        <f t="shared" si="215"/>
        <v>2</v>
      </c>
      <c r="AJ1239" s="64"/>
      <c r="AK1239" s="111"/>
      <c r="AL1239" s="207"/>
      <c r="AM1239" s="207"/>
      <c r="AN1239" s="207"/>
      <c r="AO1239" s="239"/>
      <c r="AP1239" s="239"/>
      <c r="AQ1239" s="239"/>
      <c r="AR1239" s="239"/>
      <c r="AS1239" s="239"/>
      <c r="AT1239" s="239"/>
      <c r="AU1239" s="239"/>
      <c r="AV1239" s="239"/>
      <c r="AW1239" s="239"/>
      <c r="AX1239" s="239"/>
      <c r="AY1239" s="239"/>
      <c r="AZ1239" s="71"/>
    </row>
    <row r="1240" spans="1:53" s="121" customFormat="1">
      <c r="B1240">
        <v>1078</v>
      </c>
      <c r="C1240">
        <v>95</v>
      </c>
      <c r="D1240"/>
      <c r="E1240" s="500">
        <v>3</v>
      </c>
      <c r="F1240" s="501"/>
      <c r="G1240" s="128" t="s">
        <v>4129</v>
      </c>
      <c r="H1240" s="129" t="s">
        <v>16</v>
      </c>
      <c r="I1240" s="130" t="s">
        <v>45</v>
      </c>
      <c r="J1240" s="183" t="s">
        <v>4130</v>
      </c>
      <c r="K1240" s="132">
        <v>41159</v>
      </c>
      <c r="L1240" s="93">
        <f t="shared" ca="1" si="214"/>
        <v>7</v>
      </c>
      <c r="M1240" s="131"/>
      <c r="N1240" s="248" t="s">
        <v>220</v>
      </c>
      <c r="O1240" s="131" t="str">
        <f t="shared" si="211"/>
        <v>ISLAM</v>
      </c>
      <c r="P1240" s="183" t="s">
        <v>254</v>
      </c>
      <c r="Q1240" s="183" t="s">
        <v>255</v>
      </c>
      <c r="R1240" s="134">
        <v>4</v>
      </c>
      <c r="S1240" s="183" t="s">
        <v>265</v>
      </c>
      <c r="T1240" s="183" t="s">
        <v>270</v>
      </c>
      <c r="U1240" s="183" t="s">
        <v>4125</v>
      </c>
      <c r="V1240" s="183" t="s">
        <v>4123</v>
      </c>
      <c r="W1240" s="182" t="s">
        <v>4122</v>
      </c>
      <c r="X1240" s="183" t="s">
        <v>4123</v>
      </c>
      <c r="Y1240" s="235" t="s">
        <v>3744</v>
      </c>
      <c r="Z1240" s="104" t="s">
        <v>22</v>
      </c>
      <c r="AA1240" s="104" t="s">
        <v>229</v>
      </c>
      <c r="AB1240" s="104" t="s">
        <v>230</v>
      </c>
      <c r="AC1240" s="104" t="s">
        <v>231</v>
      </c>
      <c r="AD1240" s="99" t="str">
        <f t="shared" si="212"/>
        <v>INDONESIA</v>
      </c>
      <c r="AE1240" s="133" t="s">
        <v>3745</v>
      </c>
      <c r="AF1240" s="110" t="s">
        <v>809</v>
      </c>
      <c r="AG1240" s="259" t="s">
        <v>524</v>
      </c>
      <c r="AH1240" s="259"/>
      <c r="AI1240" s="64">
        <f t="shared" si="215"/>
        <v>3</v>
      </c>
      <c r="AJ1240" s="64"/>
      <c r="AK1240" s="259"/>
      <c r="AL1240" s="207"/>
      <c r="AM1240" s="207"/>
      <c r="AN1240" s="207"/>
      <c r="AO1240" s="239"/>
      <c r="AP1240" s="239"/>
      <c r="AQ1240" s="239"/>
      <c r="AR1240" s="239"/>
      <c r="AS1240" s="239"/>
      <c r="AT1240" s="239"/>
      <c r="AU1240" s="239"/>
      <c r="AV1240" s="239"/>
      <c r="AW1240" s="239"/>
      <c r="AX1240" s="239"/>
      <c r="AY1240" s="239"/>
      <c r="AZ1240" s="71"/>
    </row>
    <row r="1241" spans="1:53">
      <c r="A1241" s="121"/>
      <c r="B1241">
        <v>1058</v>
      </c>
      <c r="C1241">
        <v>82</v>
      </c>
      <c r="D1241">
        <v>41</v>
      </c>
      <c r="E1241" s="71">
        <v>1</v>
      </c>
      <c r="F1241" s="251" t="s">
        <v>4131</v>
      </c>
      <c r="G1241" s="144" t="s">
        <v>4132</v>
      </c>
      <c r="H1241" s="145" t="s">
        <v>23</v>
      </c>
      <c r="I1241" s="146" t="str">
        <f>IF(H1241="L","LAKI LAKI",IF(H1241="P","PEREMPUAN",""))</f>
        <v>LAKI LAKI</v>
      </c>
      <c r="J1241" s="111" t="s">
        <v>4133</v>
      </c>
      <c r="K1241" s="147">
        <v>27927</v>
      </c>
      <c r="L1241" s="139">
        <f t="shared" ca="1" si="214"/>
        <v>43</v>
      </c>
      <c r="M1241" s="120"/>
      <c r="N1241" s="187" t="s">
        <v>220</v>
      </c>
      <c r="O1241" s="111" t="str">
        <f t="shared" si="211"/>
        <v>ISLAM</v>
      </c>
      <c r="P1241" s="111" t="s">
        <v>221</v>
      </c>
      <c r="Q1241" s="111" t="s">
        <v>222</v>
      </c>
      <c r="R1241" s="148">
        <v>1</v>
      </c>
      <c r="S1241" s="111" t="s">
        <v>256</v>
      </c>
      <c r="T1241" s="111" t="s">
        <v>283</v>
      </c>
      <c r="U1241" s="111" t="s">
        <v>4134</v>
      </c>
      <c r="V1241" s="111" t="s">
        <v>4135</v>
      </c>
      <c r="W1241" s="444" t="s">
        <v>4136</v>
      </c>
      <c r="X1241" s="111" t="s">
        <v>4132</v>
      </c>
      <c r="Y1241" s="238" t="s">
        <v>3744</v>
      </c>
      <c r="Z1241" s="120" t="s">
        <v>22</v>
      </c>
      <c r="AA1241" s="120" t="s">
        <v>229</v>
      </c>
      <c r="AB1241" s="64" t="s">
        <v>230</v>
      </c>
      <c r="AC1241" s="64" t="s">
        <v>231</v>
      </c>
      <c r="AD1241" s="121" t="str">
        <f t="shared" si="212"/>
        <v>INDONESIA</v>
      </c>
      <c r="AE1241" s="133" t="s">
        <v>3745</v>
      </c>
      <c r="AF1241" s="122" t="s">
        <v>809</v>
      </c>
      <c r="AG1241" s="259" t="s">
        <v>4137</v>
      </c>
      <c r="AH1241" s="259"/>
      <c r="AI1241" s="64" t="e">
        <f t="shared" si="215"/>
        <v>#N/A</v>
      </c>
      <c r="AJ1241" s="64"/>
      <c r="AK1241" s="259"/>
      <c r="AN1241" s="124"/>
    </row>
    <row r="1242" spans="1:53" s="99" customFormat="1">
      <c r="A1242"/>
      <c r="B1242">
        <v>1059</v>
      </c>
      <c r="C1242">
        <v>83</v>
      </c>
      <c r="D1242"/>
      <c r="E1242">
        <v>2</v>
      </c>
      <c r="F1242" s="167" t="s">
        <v>4138</v>
      </c>
      <c r="G1242" s="89" t="s">
        <v>4139</v>
      </c>
      <c r="H1242" s="90" t="s">
        <v>16</v>
      </c>
      <c r="I1242" s="91" t="str">
        <f>IF(H1242="L","LAKI LAKI",IF(H1242="P","PEREMPUAN",""))</f>
        <v>PEREMPUAN</v>
      </c>
      <c r="J1242" s="64" t="s">
        <v>22</v>
      </c>
      <c r="K1242" s="92">
        <v>26979</v>
      </c>
      <c r="L1242" s="93">
        <f t="shared" ca="1" si="214"/>
        <v>46</v>
      </c>
      <c r="M1242" s="64"/>
      <c r="N1242" s="246" t="s">
        <v>220</v>
      </c>
      <c r="O1242" s="64" t="str">
        <f t="shared" si="211"/>
        <v>ISLAM</v>
      </c>
      <c r="P1242" s="64" t="s">
        <v>221</v>
      </c>
      <c r="Q1242" s="64" t="s">
        <v>245</v>
      </c>
      <c r="R1242" s="95">
        <v>3</v>
      </c>
      <c r="S1242" s="64" t="s">
        <v>256</v>
      </c>
      <c r="T1242" s="64" t="s">
        <v>246</v>
      </c>
      <c r="U1242" s="64" t="s">
        <v>1220</v>
      </c>
      <c r="V1242" s="64" t="s">
        <v>4140</v>
      </c>
      <c r="W1242" s="444" t="s">
        <v>4136</v>
      </c>
      <c r="X1242" s="111" t="s">
        <v>4132</v>
      </c>
      <c r="Y1242" s="235" t="s">
        <v>3744</v>
      </c>
      <c r="Z1242" s="104" t="s">
        <v>22</v>
      </c>
      <c r="AA1242" s="104" t="s">
        <v>229</v>
      </c>
      <c r="AB1242" s="104" t="s">
        <v>230</v>
      </c>
      <c r="AC1242" s="104" t="s">
        <v>231</v>
      </c>
      <c r="AD1242" s="99" t="str">
        <f t="shared" si="212"/>
        <v>INDONESIA</v>
      </c>
      <c r="AE1242" s="133" t="s">
        <v>3745</v>
      </c>
      <c r="AF1242" s="110" t="s">
        <v>809</v>
      </c>
      <c r="AG1242" s="259" t="s">
        <v>524</v>
      </c>
      <c r="AH1242" s="259"/>
      <c r="AI1242" s="64">
        <f t="shared" si="215"/>
        <v>2</v>
      </c>
      <c r="AJ1242" s="64"/>
      <c r="AK1242" s="259"/>
      <c r="AL1242" s="124"/>
      <c r="AM1242" s="124"/>
      <c r="AN1242" s="124">
        <f>AL1242-AM1242</f>
        <v>0</v>
      </c>
      <c r="AO1242" s="125"/>
      <c r="AP1242" s="125"/>
      <c r="AQ1242" s="125"/>
      <c r="AR1242" s="125"/>
      <c r="AS1242" s="125"/>
      <c r="AT1242" s="125"/>
      <c r="AU1242" s="125"/>
      <c r="AV1242" s="125"/>
      <c r="AW1242" s="125"/>
      <c r="AX1242" s="125"/>
      <c r="AY1242" s="70">
        <f>SUM(AV1242:AX1242)</f>
        <v>0</v>
      </c>
      <c r="AZ1242" s="71"/>
    </row>
    <row r="1243" spans="1:53">
      <c r="A1243" s="121"/>
      <c r="B1243">
        <v>1061</v>
      </c>
      <c r="C1243">
        <v>84</v>
      </c>
      <c r="E1243" s="121">
        <v>4</v>
      </c>
      <c r="F1243" s="157" t="s">
        <v>4141</v>
      </c>
      <c r="G1243" s="144" t="s">
        <v>4142</v>
      </c>
      <c r="H1243" s="145" t="s">
        <v>23</v>
      </c>
      <c r="I1243" s="146" t="str">
        <f>IF(H1243="L","LAKI LAKI",IF(H1243="P","PEREMPUAN",""))</f>
        <v>LAKI LAKI</v>
      </c>
      <c r="J1243" s="120" t="s">
        <v>230</v>
      </c>
      <c r="K1243" s="147">
        <v>39443</v>
      </c>
      <c r="L1243" s="139">
        <f t="shared" ca="1" si="214"/>
        <v>12</v>
      </c>
      <c r="M1243" s="120"/>
      <c r="N1243" s="187" t="s">
        <v>220</v>
      </c>
      <c r="O1243" s="120" t="str">
        <f t="shared" si="211"/>
        <v>ISLAM</v>
      </c>
      <c r="P1243" s="120" t="s">
        <v>254</v>
      </c>
      <c r="Q1243" s="120" t="s">
        <v>255</v>
      </c>
      <c r="R1243" s="148">
        <v>4</v>
      </c>
      <c r="S1243" s="120" t="s">
        <v>369</v>
      </c>
      <c r="T1243" s="120" t="s">
        <v>266</v>
      </c>
      <c r="U1243" s="120" t="s">
        <v>4139</v>
      </c>
      <c r="V1243" s="120" t="s">
        <v>4143</v>
      </c>
      <c r="W1243" s="444" t="s">
        <v>4136</v>
      </c>
      <c r="X1243" s="111" t="s">
        <v>4132</v>
      </c>
      <c r="Y1243" s="238" t="s">
        <v>3744</v>
      </c>
      <c r="Z1243" s="120" t="s">
        <v>22</v>
      </c>
      <c r="AA1243" s="120" t="s">
        <v>229</v>
      </c>
      <c r="AB1243" s="64" t="s">
        <v>230</v>
      </c>
      <c r="AC1243" s="64" t="s">
        <v>231</v>
      </c>
      <c r="AD1243" s="121" t="str">
        <f t="shared" si="212"/>
        <v>INDONESIA</v>
      </c>
      <c r="AE1243" s="133" t="s">
        <v>3745</v>
      </c>
      <c r="AF1243" s="122" t="s">
        <v>809</v>
      </c>
      <c r="AG1243" s="259" t="s">
        <v>524</v>
      </c>
      <c r="AH1243" s="259"/>
      <c r="AI1243" s="64">
        <f>VLOOKUP(Q1243,SHDK,2,FALSE)</f>
        <v>3</v>
      </c>
      <c r="AJ1243" s="64"/>
      <c r="AK1243" s="259"/>
      <c r="AL1243" s="207"/>
      <c r="AM1243" s="207"/>
      <c r="AN1243" s="124">
        <f>AL1243-AM1243</f>
        <v>0</v>
      </c>
      <c r="AO1243" s="239"/>
      <c r="AP1243" s="239"/>
      <c r="AQ1243" s="239"/>
      <c r="AR1243" s="239"/>
      <c r="AS1243" s="239"/>
      <c r="AT1243" s="239"/>
      <c r="AU1243" s="239"/>
      <c r="AV1243" s="239"/>
      <c r="AW1243" s="239"/>
      <c r="AX1243" s="239"/>
      <c r="AY1243" s="70">
        <f>SUM(AV1243:AX1243)</f>
        <v>0</v>
      </c>
      <c r="BA1243" s="121"/>
    </row>
    <row r="1244" spans="1:53">
      <c r="A1244" s="121"/>
      <c r="D1244">
        <v>42</v>
      </c>
      <c r="E1244" s="192">
        <v>1</v>
      </c>
      <c r="F1244" s="502" t="s">
        <v>4144</v>
      </c>
      <c r="G1244" s="101" t="s">
        <v>4145</v>
      </c>
      <c r="H1244" s="102" t="s">
        <v>23</v>
      </c>
      <c r="I1244" s="103" t="str">
        <f t="shared" ref="I1244:I1251" si="216">IF(H1244="L","LAKI LAKI",IF(H1244="P","PEREMPUAN",""))</f>
        <v>LAKI LAKI</v>
      </c>
      <c r="J1244" s="179" t="s">
        <v>288</v>
      </c>
      <c r="K1244" s="105">
        <v>27571</v>
      </c>
      <c r="L1244" s="106">
        <f t="shared" ca="1" si="214"/>
        <v>44</v>
      </c>
      <c r="M1244" s="104"/>
      <c r="N1244" s="185" t="s">
        <v>220</v>
      </c>
      <c r="O1244" s="179" t="str">
        <f t="shared" si="211"/>
        <v>ISLAM</v>
      </c>
      <c r="P1244" s="179" t="s">
        <v>221</v>
      </c>
      <c r="Q1244" s="179" t="s">
        <v>222</v>
      </c>
      <c r="R1244" s="108">
        <v>1</v>
      </c>
      <c r="S1244" s="179" t="s">
        <v>2491</v>
      </c>
      <c r="T1244" s="179" t="s">
        <v>283</v>
      </c>
      <c r="U1244" s="179" t="s">
        <v>4146</v>
      </c>
      <c r="V1244" s="179" t="s">
        <v>3837</v>
      </c>
      <c r="W1244" s="441" t="s">
        <v>4147</v>
      </c>
      <c r="X1244" s="179" t="s">
        <v>4145</v>
      </c>
      <c r="Y1244" s="235" t="s">
        <v>3744</v>
      </c>
      <c r="Z1244" s="104"/>
      <c r="AA1244" s="104"/>
      <c r="AB1244" s="104"/>
      <c r="AC1244" s="104"/>
      <c r="AD1244" s="192" t="str">
        <f t="shared" si="212"/>
        <v>INDONESIA</v>
      </c>
      <c r="AE1244" s="107" t="s">
        <v>3745</v>
      </c>
      <c r="AF1244" s="110" t="s">
        <v>809</v>
      </c>
      <c r="AG1244" s="155" t="s">
        <v>455</v>
      </c>
      <c r="AH1244" s="259"/>
      <c r="AI1244" s="64"/>
      <c r="AJ1244" s="64"/>
      <c r="AK1244" s="259"/>
      <c r="AL1244" s="207"/>
      <c r="AM1244" s="207"/>
      <c r="AN1244" s="207"/>
      <c r="AO1244" s="239"/>
      <c r="AP1244" s="239"/>
      <c r="AQ1244" s="239"/>
      <c r="AR1244" s="239"/>
      <c r="AS1244" s="239"/>
      <c r="AT1244" s="239"/>
      <c r="AU1244" s="239"/>
      <c r="AV1244" s="239"/>
      <c r="AW1244" s="239"/>
      <c r="AX1244" s="239"/>
      <c r="BA1244" s="121"/>
    </row>
    <row r="1245" spans="1:53">
      <c r="A1245" s="121"/>
      <c r="E1245" s="71">
        <v>2</v>
      </c>
      <c r="F1245" s="503" t="s">
        <v>4148</v>
      </c>
      <c r="G1245" s="144" t="s">
        <v>4149</v>
      </c>
      <c r="H1245" s="145" t="s">
        <v>16</v>
      </c>
      <c r="I1245" s="146" t="str">
        <f t="shared" si="216"/>
        <v>PEREMPUAN</v>
      </c>
      <c r="J1245" s="111" t="s">
        <v>288</v>
      </c>
      <c r="K1245" s="147">
        <v>28282</v>
      </c>
      <c r="L1245" s="139">
        <f t="shared" ca="1" si="214"/>
        <v>42</v>
      </c>
      <c r="M1245" s="120"/>
      <c r="N1245" s="187" t="s">
        <v>220</v>
      </c>
      <c r="O1245" s="111" t="str">
        <f t="shared" si="211"/>
        <v>ISLAM</v>
      </c>
      <c r="P1245" s="111" t="s">
        <v>221</v>
      </c>
      <c r="Q1245" s="111" t="s">
        <v>245</v>
      </c>
      <c r="R1245" s="148">
        <v>3</v>
      </c>
      <c r="S1245" s="111" t="s">
        <v>785</v>
      </c>
      <c r="T1245" s="111" t="s">
        <v>246</v>
      </c>
      <c r="U1245" s="111" t="s">
        <v>4150</v>
      </c>
      <c r="V1245" s="111" t="s">
        <v>4151</v>
      </c>
      <c r="W1245" s="444" t="s">
        <v>4147</v>
      </c>
      <c r="X1245" s="111" t="s">
        <v>4145</v>
      </c>
      <c r="Y1245" s="238" t="s">
        <v>3744</v>
      </c>
      <c r="Z1245" s="120"/>
      <c r="AA1245" s="120"/>
      <c r="AB1245" s="64"/>
      <c r="AC1245" s="64"/>
      <c r="AD1245" s="71" t="str">
        <f t="shared" si="212"/>
        <v>INDONESIA</v>
      </c>
      <c r="AE1245" s="133" t="s">
        <v>3745</v>
      </c>
      <c r="AF1245" s="122" t="s">
        <v>809</v>
      </c>
      <c r="AG1245" s="259" t="s">
        <v>455</v>
      </c>
      <c r="AH1245" s="259"/>
      <c r="AI1245" s="64"/>
      <c r="AJ1245" s="64"/>
      <c r="AK1245" s="259"/>
      <c r="AL1245" s="207"/>
      <c r="AM1245" s="207"/>
      <c r="AN1245" s="207"/>
      <c r="AO1245" s="239"/>
      <c r="AP1245" s="239"/>
      <c r="AQ1245" s="239"/>
      <c r="AR1245" s="239"/>
      <c r="AS1245" s="239"/>
      <c r="AT1245" s="239"/>
      <c r="AU1245" s="239"/>
      <c r="AV1245" s="239"/>
      <c r="AW1245" s="239"/>
      <c r="AX1245" s="239"/>
      <c r="BA1245" s="121"/>
    </row>
    <row r="1246" spans="1:53">
      <c r="A1246" s="121"/>
      <c r="E1246" s="71">
        <v>3</v>
      </c>
      <c r="F1246" s="503" t="s">
        <v>4152</v>
      </c>
      <c r="G1246" s="144" t="s">
        <v>4153</v>
      </c>
      <c r="H1246" s="145" t="s">
        <v>16</v>
      </c>
      <c r="I1246" s="146" t="str">
        <f t="shared" si="216"/>
        <v>PEREMPUAN</v>
      </c>
      <c r="J1246" s="111" t="s">
        <v>2720</v>
      </c>
      <c r="K1246" s="147">
        <v>36551</v>
      </c>
      <c r="L1246" s="139">
        <f t="shared" ca="1" si="214"/>
        <v>20</v>
      </c>
      <c r="M1246" s="120"/>
      <c r="N1246" s="187" t="s">
        <v>220</v>
      </c>
      <c r="O1246" s="111" t="str">
        <f t="shared" si="211"/>
        <v>ISLAM</v>
      </c>
      <c r="P1246" s="111" t="s">
        <v>254</v>
      </c>
      <c r="Q1246" s="111" t="s">
        <v>255</v>
      </c>
      <c r="R1246" s="148">
        <v>4</v>
      </c>
      <c r="S1246" s="111" t="s">
        <v>886</v>
      </c>
      <c r="T1246" s="111" t="s">
        <v>266</v>
      </c>
      <c r="U1246" s="111" t="s">
        <v>4149</v>
      </c>
      <c r="V1246" s="111" t="s">
        <v>4145</v>
      </c>
      <c r="W1246" s="444" t="s">
        <v>4147</v>
      </c>
      <c r="X1246" s="111" t="s">
        <v>4145</v>
      </c>
      <c r="Y1246" s="235" t="s">
        <v>3744</v>
      </c>
      <c r="Z1246" s="120"/>
      <c r="AA1246" s="120"/>
      <c r="AB1246" s="64"/>
      <c r="AC1246" s="64"/>
      <c r="AD1246" s="71" t="str">
        <f t="shared" si="212"/>
        <v>INDONESIA</v>
      </c>
      <c r="AE1246" s="133" t="s">
        <v>3745</v>
      </c>
      <c r="AF1246" s="122" t="s">
        <v>809</v>
      </c>
      <c r="AG1246" s="259" t="s">
        <v>455</v>
      </c>
      <c r="AH1246" s="259"/>
      <c r="AI1246" s="64"/>
      <c r="AJ1246" s="64"/>
      <c r="AK1246" s="259"/>
      <c r="AL1246" s="207"/>
      <c r="AM1246" s="207"/>
      <c r="AN1246" s="207"/>
      <c r="AO1246" s="239"/>
      <c r="AP1246" s="239"/>
      <c r="AQ1246" s="239"/>
      <c r="AR1246" s="239"/>
      <c r="AS1246" s="239"/>
      <c r="AT1246" s="239"/>
      <c r="AU1246" s="239"/>
      <c r="AV1246" s="239"/>
      <c r="AW1246" s="239"/>
      <c r="AX1246" s="239"/>
      <c r="BA1246" s="121"/>
    </row>
    <row r="1247" spans="1:53">
      <c r="A1247" s="121"/>
      <c r="E1247" s="71">
        <v>4</v>
      </c>
      <c r="F1247" s="503" t="s">
        <v>4154</v>
      </c>
      <c r="G1247" s="144" t="s">
        <v>4155</v>
      </c>
      <c r="H1247" s="145" t="s">
        <v>23</v>
      </c>
      <c r="I1247" s="146" t="str">
        <f t="shared" si="216"/>
        <v>LAKI LAKI</v>
      </c>
      <c r="J1247" s="111" t="s">
        <v>2720</v>
      </c>
      <c r="K1247" s="147">
        <v>40298</v>
      </c>
      <c r="L1247" s="139">
        <f t="shared" ca="1" si="214"/>
        <v>9</v>
      </c>
      <c r="M1247" s="120"/>
      <c r="N1247" s="187" t="s">
        <v>220</v>
      </c>
      <c r="O1247" s="111" t="str">
        <f t="shared" si="211"/>
        <v>ISLAM</v>
      </c>
      <c r="P1247" s="111" t="s">
        <v>254</v>
      </c>
      <c r="Q1247" s="111" t="s">
        <v>255</v>
      </c>
      <c r="R1247" s="148">
        <v>4</v>
      </c>
      <c r="S1247" s="111" t="s">
        <v>369</v>
      </c>
      <c r="T1247" s="111" t="s">
        <v>266</v>
      </c>
      <c r="U1247" s="111" t="s">
        <v>4149</v>
      </c>
      <c r="V1247" s="111" t="s">
        <v>4145</v>
      </c>
      <c r="W1247" s="444" t="s">
        <v>4147</v>
      </c>
      <c r="X1247" s="111" t="s">
        <v>4145</v>
      </c>
      <c r="Y1247" s="238" t="s">
        <v>3744</v>
      </c>
      <c r="Z1247" s="120"/>
      <c r="AA1247" s="120"/>
      <c r="AB1247" s="64"/>
      <c r="AC1247" s="64"/>
      <c r="AD1247" s="71" t="str">
        <f t="shared" si="212"/>
        <v>INDONESIA</v>
      </c>
      <c r="AE1247" s="133" t="s">
        <v>3745</v>
      </c>
      <c r="AF1247" s="122" t="s">
        <v>809</v>
      </c>
      <c r="AG1247" s="259" t="s">
        <v>455</v>
      </c>
      <c r="AH1247" s="259"/>
      <c r="AI1247" s="64"/>
      <c r="AJ1247" s="64"/>
      <c r="AK1247" s="259"/>
      <c r="AL1247" s="207"/>
      <c r="AM1247" s="207"/>
      <c r="AN1247" s="207"/>
      <c r="AO1247" s="239"/>
      <c r="AP1247" s="239"/>
      <c r="AQ1247" s="239"/>
      <c r="AR1247" s="239"/>
      <c r="AS1247" s="239"/>
      <c r="AT1247" s="239"/>
      <c r="AU1247" s="239"/>
      <c r="AV1247" s="239"/>
      <c r="AW1247" s="239"/>
      <c r="AX1247" s="239"/>
      <c r="BA1247" s="121"/>
    </row>
    <row r="1248" spans="1:53">
      <c r="A1248" s="121"/>
      <c r="D1248">
        <v>43</v>
      </c>
      <c r="E1248" s="71">
        <v>1</v>
      </c>
      <c r="F1248" s="503" t="s">
        <v>4156</v>
      </c>
      <c r="G1248" s="144" t="s">
        <v>4157</v>
      </c>
      <c r="H1248" s="145" t="s">
        <v>23</v>
      </c>
      <c r="I1248" s="146" t="str">
        <f t="shared" si="216"/>
        <v>LAKI LAKI</v>
      </c>
      <c r="J1248" s="111" t="s">
        <v>452</v>
      </c>
      <c r="K1248" s="147">
        <v>27421</v>
      </c>
      <c r="L1248" s="139">
        <f t="shared" ca="1" si="214"/>
        <v>45</v>
      </c>
      <c r="M1248" s="120"/>
      <c r="N1248" s="187" t="s">
        <v>220</v>
      </c>
      <c r="O1248" s="111" t="str">
        <f t="shared" si="211"/>
        <v>ISLAM</v>
      </c>
      <c r="P1248" s="111" t="s">
        <v>221</v>
      </c>
      <c r="Q1248" s="111" t="s">
        <v>222</v>
      </c>
      <c r="R1248" s="148">
        <v>1</v>
      </c>
      <c r="S1248" s="111" t="s">
        <v>785</v>
      </c>
      <c r="T1248" s="111" t="s">
        <v>283</v>
      </c>
      <c r="U1248" s="111" t="s">
        <v>1805</v>
      </c>
      <c r="V1248" s="111" t="s">
        <v>4158</v>
      </c>
      <c r="W1248" s="444" t="s">
        <v>4159</v>
      </c>
      <c r="X1248" s="111" t="s">
        <v>4157</v>
      </c>
      <c r="Y1248" s="235" t="s">
        <v>3744</v>
      </c>
      <c r="Z1248" s="120"/>
      <c r="AA1248" s="120"/>
      <c r="AB1248" s="64"/>
      <c r="AC1248" s="64"/>
      <c r="AD1248" s="71" t="str">
        <f t="shared" si="212"/>
        <v>INDONESIA</v>
      </c>
      <c r="AE1248" s="133" t="s">
        <v>3745</v>
      </c>
      <c r="AF1248" s="122" t="s">
        <v>809</v>
      </c>
      <c r="AG1248" s="259" t="s">
        <v>455</v>
      </c>
      <c r="AH1248" s="259"/>
      <c r="AI1248" s="64"/>
      <c r="AJ1248" s="64"/>
      <c r="AK1248" s="259"/>
      <c r="AL1248" s="207"/>
      <c r="AM1248" s="207"/>
      <c r="AN1248" s="207"/>
      <c r="AO1248" s="239"/>
      <c r="AP1248" s="239"/>
      <c r="AQ1248" s="239"/>
      <c r="AR1248" s="239"/>
      <c r="AS1248" s="239"/>
      <c r="AT1248" s="239"/>
      <c r="AU1248" s="239"/>
      <c r="AV1248" s="239"/>
      <c r="AW1248" s="239"/>
      <c r="AX1248" s="239"/>
      <c r="BA1248" s="121"/>
    </row>
    <row r="1249" spans="1:53">
      <c r="A1249" s="121"/>
      <c r="E1249" s="71">
        <v>2</v>
      </c>
      <c r="F1249" s="503" t="s">
        <v>4160</v>
      </c>
      <c r="G1249" s="144" t="s">
        <v>4161</v>
      </c>
      <c r="H1249" s="145" t="s">
        <v>16</v>
      </c>
      <c r="I1249" s="146" t="str">
        <f t="shared" si="216"/>
        <v>PEREMPUAN</v>
      </c>
      <c r="J1249" s="111" t="s">
        <v>452</v>
      </c>
      <c r="K1249" s="147">
        <v>28594</v>
      </c>
      <c r="L1249" s="139">
        <f t="shared" ca="1" si="214"/>
        <v>41</v>
      </c>
      <c r="M1249" s="120"/>
      <c r="N1249" s="187" t="s">
        <v>220</v>
      </c>
      <c r="O1249" s="111" t="str">
        <f t="shared" si="211"/>
        <v>ISLAM</v>
      </c>
      <c r="P1249" s="111" t="s">
        <v>221</v>
      </c>
      <c r="Q1249" s="111" t="s">
        <v>245</v>
      </c>
      <c r="R1249" s="148">
        <v>3</v>
      </c>
      <c r="S1249" s="111" t="s">
        <v>1291</v>
      </c>
      <c r="T1249" s="111" t="s">
        <v>246</v>
      </c>
      <c r="U1249" s="111" t="s">
        <v>4162</v>
      </c>
      <c r="V1249" s="111" t="s">
        <v>4163</v>
      </c>
      <c r="W1249" s="444" t="s">
        <v>4159</v>
      </c>
      <c r="X1249" s="111" t="s">
        <v>4157</v>
      </c>
      <c r="Y1249" s="238" t="s">
        <v>3744</v>
      </c>
      <c r="Z1249" s="120"/>
      <c r="AA1249" s="120"/>
      <c r="AB1249" s="64"/>
      <c r="AC1249" s="64"/>
      <c r="AD1249" s="71" t="str">
        <f t="shared" si="212"/>
        <v>INDONESIA</v>
      </c>
      <c r="AE1249" s="133" t="s">
        <v>3745</v>
      </c>
      <c r="AF1249" s="122" t="s">
        <v>809</v>
      </c>
      <c r="AG1249" s="259" t="s">
        <v>455</v>
      </c>
      <c r="AH1249" s="259"/>
      <c r="AI1249" s="64"/>
      <c r="AJ1249" s="64"/>
      <c r="AK1249" s="259"/>
      <c r="AL1249" s="207"/>
      <c r="AM1249" s="207"/>
      <c r="AN1249" s="207"/>
      <c r="AO1249" s="239"/>
      <c r="AP1249" s="239"/>
      <c r="AQ1249" s="239"/>
      <c r="AR1249" s="239"/>
      <c r="AS1249" s="239"/>
      <c r="AT1249" s="239"/>
      <c r="AU1249" s="239"/>
      <c r="AV1249" s="239"/>
      <c r="AW1249" s="239"/>
      <c r="AX1249" s="239"/>
      <c r="BA1249" s="121"/>
    </row>
    <row r="1250" spans="1:53">
      <c r="A1250" s="121"/>
      <c r="E1250" s="71">
        <v>3</v>
      </c>
      <c r="F1250" s="503" t="s">
        <v>4164</v>
      </c>
      <c r="G1250" s="144" t="s">
        <v>4165</v>
      </c>
      <c r="H1250" s="145" t="s">
        <v>23</v>
      </c>
      <c r="I1250" s="146" t="str">
        <f t="shared" si="216"/>
        <v>LAKI LAKI</v>
      </c>
      <c r="J1250" s="111" t="s">
        <v>452</v>
      </c>
      <c r="K1250" s="147">
        <v>38897</v>
      </c>
      <c r="L1250" s="139">
        <f t="shared" ca="1" si="214"/>
        <v>13</v>
      </c>
      <c r="M1250" s="120"/>
      <c r="N1250" s="187" t="s">
        <v>220</v>
      </c>
      <c r="O1250" s="111" t="str">
        <f t="shared" si="211"/>
        <v>ISLAM</v>
      </c>
      <c r="P1250" s="111" t="s">
        <v>254</v>
      </c>
      <c r="Q1250" s="111" t="s">
        <v>255</v>
      </c>
      <c r="R1250" s="148">
        <v>4</v>
      </c>
      <c r="S1250" s="111" t="s">
        <v>1709</v>
      </c>
      <c r="T1250" s="111" t="s">
        <v>266</v>
      </c>
      <c r="U1250" s="111" t="s">
        <v>4161</v>
      </c>
      <c r="V1250" s="111" t="s">
        <v>4166</v>
      </c>
      <c r="W1250" s="444" t="s">
        <v>4159</v>
      </c>
      <c r="X1250" s="111" t="s">
        <v>4157</v>
      </c>
      <c r="Y1250" s="235" t="s">
        <v>3744</v>
      </c>
      <c r="Z1250" s="120"/>
      <c r="AA1250" s="120"/>
      <c r="AB1250" s="64"/>
      <c r="AC1250" s="64"/>
      <c r="AD1250" s="71" t="str">
        <f t="shared" si="212"/>
        <v>INDONESIA</v>
      </c>
      <c r="AE1250" s="133" t="s">
        <v>3745</v>
      </c>
      <c r="AF1250" s="122" t="s">
        <v>809</v>
      </c>
      <c r="AG1250" s="259" t="s">
        <v>455</v>
      </c>
      <c r="AH1250" s="259"/>
      <c r="AI1250" s="64"/>
      <c r="AJ1250" s="64"/>
      <c r="AK1250" s="259"/>
      <c r="AL1250" s="207"/>
      <c r="AM1250" s="207"/>
      <c r="AN1250" s="207"/>
      <c r="AO1250" s="239"/>
      <c r="AP1250" s="239"/>
      <c r="AQ1250" s="239"/>
      <c r="AR1250" s="239"/>
      <c r="AS1250" s="239"/>
      <c r="AT1250" s="239"/>
      <c r="AU1250" s="239"/>
      <c r="AV1250" s="239"/>
      <c r="AW1250" s="239"/>
      <c r="AX1250" s="239"/>
      <c r="BA1250" s="121"/>
    </row>
    <row r="1251" spans="1:53">
      <c r="A1251" s="121"/>
      <c r="E1251" s="71">
        <v>4</v>
      </c>
      <c r="F1251" s="503" t="s">
        <v>4167</v>
      </c>
      <c r="G1251" s="144" t="s">
        <v>4168</v>
      </c>
      <c r="H1251" s="145" t="s">
        <v>16</v>
      </c>
      <c r="I1251" s="146" t="str">
        <f t="shared" si="216"/>
        <v>PEREMPUAN</v>
      </c>
      <c r="J1251" s="111" t="s">
        <v>230</v>
      </c>
      <c r="K1251" s="147">
        <v>40637</v>
      </c>
      <c r="L1251" s="139">
        <f t="shared" ca="1" si="214"/>
        <v>9</v>
      </c>
      <c r="M1251" s="120"/>
      <c r="N1251" s="187" t="s">
        <v>220</v>
      </c>
      <c r="O1251" s="111" t="str">
        <f t="shared" si="211"/>
        <v>ISLAM</v>
      </c>
      <c r="P1251" s="111" t="s">
        <v>254</v>
      </c>
      <c r="Q1251" s="111" t="s">
        <v>255</v>
      </c>
      <c r="R1251" s="148">
        <v>4</v>
      </c>
      <c r="S1251" s="111" t="s">
        <v>265</v>
      </c>
      <c r="T1251" s="111" t="s">
        <v>270</v>
      </c>
      <c r="U1251" s="111" t="s">
        <v>4161</v>
      </c>
      <c r="V1251" s="111" t="s">
        <v>4157</v>
      </c>
      <c r="W1251" s="444" t="s">
        <v>4159</v>
      </c>
      <c r="X1251" s="111" t="s">
        <v>4157</v>
      </c>
      <c r="Y1251" s="238" t="s">
        <v>3744</v>
      </c>
      <c r="Z1251" s="120"/>
      <c r="AA1251" s="120"/>
      <c r="AB1251" s="64"/>
      <c r="AC1251" s="64"/>
      <c r="AD1251" s="71" t="str">
        <f t="shared" si="212"/>
        <v>INDONESIA</v>
      </c>
      <c r="AE1251" s="133" t="s">
        <v>3745</v>
      </c>
      <c r="AF1251" s="122" t="s">
        <v>809</v>
      </c>
      <c r="AG1251" s="259" t="s">
        <v>455</v>
      </c>
      <c r="AH1251" s="259"/>
      <c r="AI1251" s="64"/>
      <c r="AJ1251" s="64"/>
      <c r="AK1251" s="259"/>
      <c r="AL1251" s="207"/>
      <c r="AM1251" s="207"/>
      <c r="AN1251" s="207"/>
      <c r="AO1251" s="239"/>
      <c r="AP1251" s="239"/>
      <c r="AQ1251" s="239"/>
      <c r="AR1251" s="239"/>
      <c r="AS1251" s="239"/>
      <c r="AT1251" s="239"/>
      <c r="AU1251" s="239"/>
      <c r="AV1251" s="239"/>
      <c r="AW1251" s="239"/>
      <c r="AX1251" s="239"/>
      <c r="BA1251" s="121"/>
    </row>
    <row r="1252" spans="1:53">
      <c r="C1252">
        <v>85</v>
      </c>
      <c r="D1252">
        <v>44</v>
      </c>
      <c r="E1252" s="192">
        <v>1</v>
      </c>
      <c r="F1252" s="99"/>
      <c r="G1252" s="101" t="s">
        <v>4169</v>
      </c>
      <c r="H1252" s="102" t="s">
        <v>23</v>
      </c>
      <c r="I1252" s="426" t="str">
        <f>IF(H1252="L","LAKI LAKI",IF(H1252="P","PEREMPUAN",""))</f>
        <v>LAKI LAKI</v>
      </c>
      <c r="J1252" s="179" t="s">
        <v>750</v>
      </c>
      <c r="K1252" s="164">
        <v>36382</v>
      </c>
      <c r="L1252" s="475">
        <f t="shared" ca="1" si="214"/>
        <v>20</v>
      </c>
      <c r="M1252" s="99"/>
      <c r="N1252" s="479" t="s">
        <v>220</v>
      </c>
      <c r="O1252" s="179" t="str">
        <f t="shared" si="211"/>
        <v>ISLAM</v>
      </c>
      <c r="P1252" s="179" t="s">
        <v>221</v>
      </c>
      <c r="Q1252" s="179" t="s">
        <v>222</v>
      </c>
      <c r="R1252" s="427">
        <v>1</v>
      </c>
      <c r="S1252" s="179" t="s">
        <v>2491</v>
      </c>
      <c r="T1252" s="179" t="s">
        <v>283</v>
      </c>
      <c r="U1252" s="179" t="s">
        <v>4170</v>
      </c>
      <c r="V1252" s="179" t="s">
        <v>4171</v>
      </c>
      <c r="W1252" s="99"/>
      <c r="X1252" s="179" t="s">
        <v>4169</v>
      </c>
      <c r="Y1252" s="235" t="s">
        <v>3744</v>
      </c>
      <c r="Z1252" s="104" t="s">
        <v>22</v>
      </c>
      <c r="AA1252" s="104" t="s">
        <v>229</v>
      </c>
      <c r="AB1252" s="104" t="s">
        <v>230</v>
      </c>
      <c r="AC1252" s="104" t="s">
        <v>231</v>
      </c>
      <c r="AD1252" s="99" t="str">
        <f t="shared" si="212"/>
        <v>INDONESIA</v>
      </c>
      <c r="AE1252" s="133" t="s">
        <v>3745</v>
      </c>
      <c r="AF1252" s="110" t="s">
        <v>809</v>
      </c>
      <c r="AG1252" s="155" t="s">
        <v>166</v>
      </c>
    </row>
    <row r="1253" spans="1:53">
      <c r="B1253">
        <v>1060</v>
      </c>
      <c r="C1253">
        <v>86</v>
      </c>
      <c r="E1253" s="121">
        <v>2</v>
      </c>
      <c r="F1253" s="251" t="s">
        <v>4172</v>
      </c>
      <c r="G1253" s="144" t="s">
        <v>4173</v>
      </c>
      <c r="H1253" s="145" t="s">
        <v>16</v>
      </c>
      <c r="I1253" s="146" t="str">
        <f>IF(H1253="L","LAKI LAKI",IF(H1253="P","PEREMPUAN",""))</f>
        <v>PEREMPUAN</v>
      </c>
      <c r="J1253" s="120" t="s">
        <v>524</v>
      </c>
      <c r="K1253" s="147">
        <v>36242</v>
      </c>
      <c r="L1253" s="139">
        <f t="shared" ca="1" si="214"/>
        <v>21</v>
      </c>
      <c r="M1253" s="120"/>
      <c r="N1253" s="187" t="s">
        <v>220</v>
      </c>
      <c r="O1253" s="120" t="str">
        <f t="shared" si="211"/>
        <v>ISLAM</v>
      </c>
      <c r="P1253" s="120" t="s">
        <v>221</v>
      </c>
      <c r="Q1253" s="120" t="s">
        <v>245</v>
      </c>
      <c r="R1253" s="148">
        <v>3</v>
      </c>
      <c r="S1253" s="120" t="s">
        <v>2491</v>
      </c>
      <c r="T1253" s="120" t="s">
        <v>246</v>
      </c>
      <c r="U1253" s="120" t="s">
        <v>4139</v>
      </c>
      <c r="V1253" s="120" t="s">
        <v>4143</v>
      </c>
      <c r="W1253" s="504"/>
      <c r="X1253" s="111" t="s">
        <v>4169</v>
      </c>
      <c r="Y1253" s="238" t="s">
        <v>3744</v>
      </c>
      <c r="Z1253" s="120" t="s">
        <v>22</v>
      </c>
      <c r="AA1253" s="120" t="s">
        <v>229</v>
      </c>
      <c r="AB1253" s="64" t="s">
        <v>230</v>
      </c>
      <c r="AC1253" s="64" t="s">
        <v>231</v>
      </c>
      <c r="AD1253" s="121" t="str">
        <f t="shared" si="212"/>
        <v>INDONESIA</v>
      </c>
      <c r="AE1253" s="133" t="s">
        <v>3745</v>
      </c>
      <c r="AF1253" s="122" t="s">
        <v>809</v>
      </c>
      <c r="AG1253" s="259" t="s">
        <v>524</v>
      </c>
      <c r="AH1253" s="259"/>
      <c r="AI1253" s="64">
        <f>VLOOKUP(Q1253,SHDK,2,FALSE)</f>
        <v>2</v>
      </c>
      <c r="AJ1253" s="64"/>
      <c r="AK1253" s="259"/>
      <c r="AN1253" s="124">
        <f>AL1253-AM1253</f>
        <v>0</v>
      </c>
      <c r="AY1253" s="70">
        <f>SUM(AV1253:AX1253)</f>
        <v>0</v>
      </c>
    </row>
    <row r="1254" spans="1:53" s="121" customFormat="1">
      <c r="A1254"/>
      <c r="B1254"/>
      <c r="C1254" s="71"/>
      <c r="D1254"/>
      <c r="E1254" s="120"/>
      <c r="F1254" s="143"/>
      <c r="G1254" s="144"/>
      <c r="H1254" s="145"/>
      <c r="I1254" s="146"/>
      <c r="J1254" s="111"/>
      <c r="K1254" s="147"/>
      <c r="L1254" s="139"/>
      <c r="M1254" s="120"/>
      <c r="N1254" s="187"/>
      <c r="O1254" s="120"/>
      <c r="P1254" s="120"/>
      <c r="Q1254" s="120"/>
      <c r="R1254" s="148"/>
      <c r="S1254" s="120"/>
      <c r="T1254" s="120"/>
      <c r="U1254" s="120"/>
      <c r="V1254" s="447"/>
      <c r="W1254" s="149"/>
      <c r="X1254" s="120"/>
      <c r="Y1254" s="238"/>
      <c r="Z1254" s="120"/>
      <c r="AA1254" s="120"/>
      <c r="AE1254" s="133"/>
      <c r="AF1254" s="122"/>
      <c r="AG1254" s="142"/>
      <c r="AH1254" s="142"/>
      <c r="AI1254" s="64"/>
      <c r="AJ1254" s="64"/>
      <c r="AK1254" s="142"/>
      <c r="AL1254" s="207"/>
      <c r="AM1254" s="207"/>
      <c r="AN1254" s="207"/>
      <c r="AO1254" s="239"/>
      <c r="AP1254" s="239"/>
      <c r="AQ1254" s="239"/>
      <c r="AR1254" s="239"/>
      <c r="AS1254" s="239"/>
      <c r="AT1254" s="239"/>
      <c r="AU1254" s="239"/>
      <c r="AV1254" s="239"/>
      <c r="AW1254" s="239"/>
      <c r="AX1254" s="239"/>
      <c r="AY1254" s="239"/>
      <c r="AZ1254" s="71"/>
    </row>
    <row r="1255" spans="1:53" s="121" customFormat="1">
      <c r="A1255"/>
      <c r="B1255"/>
      <c r="C1255" s="71"/>
      <c r="D1255"/>
      <c r="E1255" s="120"/>
      <c r="F1255" s="143"/>
      <c r="G1255" s="144"/>
      <c r="H1255" s="145"/>
      <c r="I1255" s="146"/>
      <c r="J1255" s="111"/>
      <c r="K1255" s="147"/>
      <c r="L1255" s="139"/>
      <c r="M1255" s="120"/>
      <c r="N1255" s="187"/>
      <c r="O1255" s="120"/>
      <c r="P1255" s="120"/>
      <c r="Q1255" s="120"/>
      <c r="R1255" s="148"/>
      <c r="S1255" s="120"/>
      <c r="T1255" s="120"/>
      <c r="U1255" s="120"/>
      <c r="V1255" s="447"/>
      <c r="W1255" s="149"/>
      <c r="X1255" s="120"/>
      <c r="Y1255" s="238"/>
      <c r="Z1255" s="120"/>
      <c r="AA1255" s="120"/>
      <c r="AE1255" s="133"/>
      <c r="AF1255" s="122"/>
      <c r="AG1255" s="142"/>
      <c r="AH1255" s="142"/>
      <c r="AI1255" s="64"/>
      <c r="AJ1255" s="64"/>
      <c r="AK1255" s="142"/>
      <c r="AL1255" s="207"/>
      <c r="AM1255" s="207"/>
      <c r="AN1255" s="207"/>
      <c r="AO1255" s="239"/>
      <c r="AP1255" s="239"/>
      <c r="AQ1255" s="239"/>
      <c r="AR1255" s="239"/>
      <c r="AS1255" s="239"/>
      <c r="AT1255" s="239"/>
      <c r="AU1255" s="239"/>
      <c r="AV1255" s="239"/>
      <c r="AW1255" s="239"/>
      <c r="AX1255" s="239"/>
      <c r="AY1255" s="239"/>
      <c r="AZ1255" s="71"/>
    </row>
    <row r="1256" spans="1:53" s="121" customFormat="1">
      <c r="A1256"/>
      <c r="B1256"/>
      <c r="C1256" s="71"/>
      <c r="D1256"/>
      <c r="E1256" s="120"/>
      <c r="F1256" s="143"/>
      <c r="G1256" s="144"/>
      <c r="H1256" s="145"/>
      <c r="I1256" s="146"/>
      <c r="J1256" s="111"/>
      <c r="K1256" s="147"/>
      <c r="L1256" s="139"/>
      <c r="M1256" s="120"/>
      <c r="N1256" s="187"/>
      <c r="O1256" s="120"/>
      <c r="P1256" s="120"/>
      <c r="Q1256" s="120"/>
      <c r="R1256" s="148"/>
      <c r="S1256" s="120"/>
      <c r="T1256" s="120"/>
      <c r="U1256" s="120"/>
      <c r="V1256" s="447"/>
      <c r="W1256" s="149"/>
      <c r="X1256" s="120"/>
      <c r="Y1256" s="238"/>
      <c r="Z1256" s="120"/>
      <c r="AA1256" s="120"/>
      <c r="AE1256" s="133"/>
      <c r="AF1256" s="122"/>
      <c r="AG1256" s="142"/>
      <c r="AH1256" s="142"/>
      <c r="AI1256" s="64"/>
      <c r="AJ1256" s="64"/>
      <c r="AK1256" s="142"/>
      <c r="AL1256" s="207"/>
      <c r="AM1256" s="207"/>
      <c r="AN1256" s="207"/>
      <c r="AO1256" s="239"/>
      <c r="AP1256" s="239"/>
      <c r="AQ1256" s="239"/>
      <c r="AR1256" s="239"/>
      <c r="AS1256" s="239"/>
      <c r="AT1256" s="239"/>
      <c r="AU1256" s="239"/>
      <c r="AV1256" s="239"/>
      <c r="AW1256" s="239"/>
      <c r="AX1256" s="239"/>
      <c r="AY1256" s="239"/>
      <c r="AZ1256" s="71"/>
    </row>
    <row r="1257" spans="1:53" s="121" customFormat="1">
      <c r="A1257"/>
      <c r="B1257"/>
      <c r="C1257" s="71"/>
      <c r="D1257"/>
      <c r="E1257" s="120"/>
      <c r="F1257" s="143"/>
      <c r="G1257" s="144"/>
      <c r="H1257" s="145"/>
      <c r="I1257" s="146"/>
      <c r="J1257" s="111"/>
      <c r="K1257" s="147"/>
      <c r="L1257" s="139"/>
      <c r="M1257" s="120"/>
      <c r="N1257" s="187"/>
      <c r="O1257" s="120"/>
      <c r="P1257" s="120"/>
      <c r="Q1257" s="120"/>
      <c r="R1257" s="148"/>
      <c r="S1257" s="120"/>
      <c r="T1257" s="120"/>
      <c r="U1257" s="120"/>
      <c r="V1257" s="447"/>
      <c r="W1257" s="149"/>
      <c r="X1257" s="120"/>
      <c r="Y1257" s="238"/>
      <c r="Z1257" s="120"/>
      <c r="AA1257" s="120"/>
      <c r="AE1257" s="133"/>
      <c r="AF1257" s="122"/>
      <c r="AG1257" s="142"/>
      <c r="AH1257" s="142"/>
      <c r="AI1257" s="64"/>
      <c r="AJ1257" s="64"/>
      <c r="AK1257" s="142"/>
      <c r="AL1257" s="207"/>
      <c r="AM1257" s="207"/>
      <c r="AN1257" s="207"/>
      <c r="AO1257" s="239"/>
      <c r="AP1257" s="239"/>
      <c r="AQ1257" s="239"/>
      <c r="AR1257" s="239"/>
      <c r="AS1257" s="239"/>
      <c r="AT1257" s="239"/>
      <c r="AU1257" s="239"/>
      <c r="AV1257" s="239"/>
      <c r="AW1257" s="239"/>
      <c r="AX1257" s="239"/>
      <c r="AY1257" s="239"/>
      <c r="AZ1257" s="71"/>
    </row>
    <row r="1258" spans="1:53">
      <c r="A1258" s="121"/>
      <c r="B1258">
        <v>1150</v>
      </c>
      <c r="F1258" s="111"/>
      <c r="G1258" s="111"/>
      <c r="H1258" s="145"/>
      <c r="I1258" s="146"/>
      <c r="J1258" s="120"/>
      <c r="K1258" s="147"/>
      <c r="L1258" s="139"/>
      <c r="M1258" s="120"/>
      <c r="N1258" s="133"/>
      <c r="O1258" s="120"/>
      <c r="P1258" s="120"/>
      <c r="Q1258" s="120"/>
      <c r="R1258" s="148"/>
      <c r="S1258" s="120"/>
      <c r="T1258" s="120"/>
      <c r="U1258" s="120"/>
      <c r="V1258" s="120"/>
      <c r="W1258" s="111"/>
      <c r="X1258" s="111"/>
      <c r="Y1258" s="111"/>
      <c r="Z1258" s="120"/>
      <c r="AA1258" s="120"/>
      <c r="AB1258" s="120" t="s">
        <v>230</v>
      </c>
      <c r="AC1258" s="120" t="s">
        <v>231</v>
      </c>
      <c r="AI1258" s="64" t="e">
        <f t="shared" si="209"/>
        <v>#N/A</v>
      </c>
      <c r="AJ1258" s="64"/>
      <c r="AN1258" s="124">
        <f t="shared" ref="AN1258:AN1310" si="217">AL1258-AM1258</f>
        <v>0</v>
      </c>
      <c r="AY1258" s="70">
        <f t="shared" ref="AY1258:AY1283" si="218">SUM(AV1258:AX1258)</f>
        <v>0</v>
      </c>
    </row>
    <row r="1259" spans="1:53">
      <c r="A1259" s="121"/>
      <c r="B1259">
        <v>1234</v>
      </c>
      <c r="F1259" s="505" t="s">
        <v>4174</v>
      </c>
      <c r="G1259" s="208">
        <f>COUNTIF('[1]MASTER DATA PDDK'!R1115:R1256,"1")</f>
        <v>41</v>
      </c>
      <c r="H1259" s="210">
        <f>COUNTIF('[1]MASTER DATA PDDK'!H1115:H1256,"L")</f>
        <v>73</v>
      </c>
      <c r="I1259" s="388" t="str">
        <f t="shared" ref="I1259:I1322" si="219">IF(H1259="L","LAKI LAKI",IF(H1259="P","PEREMPUAN",""))</f>
        <v/>
      </c>
      <c r="J1259" s="208">
        <f>COUNTIF('[1]MASTER DATA PDDK'!H1115:H1256,"P")</f>
        <v>65</v>
      </c>
      <c r="L1259" s="204" t="s">
        <v>822</v>
      </c>
      <c r="M1259" s="205">
        <f ca="1">COUNTIF(L1117:L1228,"&gt;17")</f>
        <v>90</v>
      </c>
      <c r="N1259" s="151"/>
      <c r="O1259" s="151" t="str">
        <f t="shared" ref="O1259:O1310" si="220">IF(N1259="1","ISLAM",IF(N1259="2","KRISTEN",""))</f>
        <v/>
      </c>
      <c r="P1259" s="151"/>
      <c r="Q1259" s="208"/>
      <c r="R1259" s="148"/>
      <c r="S1259" s="120"/>
      <c r="T1259" s="120"/>
      <c r="U1259" s="120"/>
      <c r="V1259" s="120"/>
      <c r="W1259" s="206"/>
      <c r="X1259" s="111"/>
      <c r="Y1259" s="206"/>
      <c r="Z1259" s="64"/>
      <c r="AA1259" s="64"/>
      <c r="AB1259" s="120"/>
      <c r="AC1259" s="120"/>
      <c r="AI1259" s="64" t="e">
        <f t="shared" si="209"/>
        <v>#N/A</v>
      </c>
      <c r="AJ1259" s="64"/>
      <c r="AN1259" s="124">
        <f t="shared" si="217"/>
        <v>0</v>
      </c>
      <c r="AY1259" s="70">
        <f t="shared" si="218"/>
        <v>0</v>
      </c>
    </row>
    <row r="1260" spans="1:53" s="71" customFormat="1">
      <c r="A1260"/>
      <c r="B1260"/>
      <c r="C1260"/>
      <c r="F1260" s="506"/>
      <c r="G1260" s="208"/>
      <c r="H1260" s="507"/>
      <c r="I1260" s="388" t="str">
        <f t="shared" si="219"/>
        <v/>
      </c>
      <c r="J1260" s="208">
        <f>H1259+J1259</f>
        <v>138</v>
      </c>
      <c r="K1260" s="390"/>
      <c r="L1260" s="391"/>
      <c r="M1260" s="259"/>
      <c r="N1260" s="259"/>
      <c r="O1260" s="259" t="str">
        <f t="shared" si="220"/>
        <v/>
      </c>
      <c r="P1260" s="259"/>
      <c r="Q1260" s="259"/>
      <c r="R1260" s="431"/>
      <c r="S1260" s="111"/>
      <c r="T1260" s="111"/>
      <c r="U1260" s="111"/>
      <c r="V1260" s="111"/>
      <c r="W1260" s="111"/>
      <c r="X1260" s="111"/>
      <c r="Y1260" s="111"/>
      <c r="Z1260" s="111"/>
      <c r="AA1260" s="111"/>
      <c r="AB1260" s="111" t="s">
        <v>230</v>
      </c>
      <c r="AC1260" s="111" t="s">
        <v>231</v>
      </c>
      <c r="AI1260" s="64" t="e">
        <f t="shared" si="209"/>
        <v>#N/A</v>
      </c>
      <c r="AJ1260" s="64"/>
      <c r="AL1260" s="508"/>
      <c r="AM1260" s="508"/>
      <c r="AN1260" s="508">
        <f t="shared" si="217"/>
        <v>0</v>
      </c>
      <c r="AO1260" s="509"/>
      <c r="AP1260" s="509"/>
      <c r="AQ1260" s="509"/>
      <c r="AR1260" s="509"/>
      <c r="AS1260" s="509"/>
      <c r="AT1260" s="509"/>
      <c r="AU1260" s="509"/>
      <c r="AV1260" s="509"/>
      <c r="AW1260" s="509"/>
      <c r="AX1260" s="509"/>
      <c r="AY1260" s="509">
        <f t="shared" si="218"/>
        <v>0</v>
      </c>
    </row>
    <row r="1261" spans="1:53">
      <c r="F1261" s="486"/>
      <c r="G1261" s="206"/>
      <c r="H1261" s="90"/>
      <c r="I1261" s="91" t="str">
        <f t="shared" si="219"/>
        <v/>
      </c>
      <c r="J1261" s="64"/>
      <c r="K1261" s="92"/>
      <c r="L1261" s="93"/>
      <c r="M1261" s="64"/>
      <c r="N1261" s="64"/>
      <c r="O1261" s="64" t="str">
        <f t="shared" si="220"/>
        <v/>
      </c>
      <c r="P1261" s="64"/>
      <c r="Q1261" s="64"/>
      <c r="R1261" s="95"/>
      <c r="S1261" s="64"/>
      <c r="T1261" s="64"/>
      <c r="U1261" s="64"/>
      <c r="V1261" s="64"/>
      <c r="W1261" s="206"/>
      <c r="X1261" s="206"/>
      <c r="Y1261" s="206"/>
      <c r="Z1261" s="64"/>
      <c r="AA1261" s="64"/>
      <c r="AB1261" s="64" t="s">
        <v>230</v>
      </c>
      <c r="AC1261" s="64" t="s">
        <v>231</v>
      </c>
      <c r="AI1261" s="64" t="e">
        <f t="shared" si="209"/>
        <v>#N/A</v>
      </c>
      <c r="AJ1261" s="64"/>
      <c r="AN1261" s="207">
        <f t="shared" si="217"/>
        <v>0</v>
      </c>
      <c r="AY1261" s="70">
        <f t="shared" si="218"/>
        <v>0</v>
      </c>
    </row>
    <row r="1262" spans="1:53">
      <c r="A1262" s="71"/>
      <c r="B1262" s="71"/>
      <c r="C1262" s="71">
        <v>1</v>
      </c>
      <c r="D1262">
        <v>1</v>
      </c>
      <c r="E1262" s="226">
        <v>1</v>
      </c>
      <c r="F1262" s="224" t="s">
        <v>4175</v>
      </c>
      <c r="G1262" s="219" t="s">
        <v>3296</v>
      </c>
      <c r="H1262" s="220" t="s">
        <v>23</v>
      </c>
      <c r="I1262" s="221" t="str">
        <f t="shared" si="219"/>
        <v>LAKI LAKI</v>
      </c>
      <c r="J1262" s="219" t="s">
        <v>288</v>
      </c>
      <c r="K1262" s="222">
        <v>27520</v>
      </c>
      <c r="L1262" s="223">
        <f t="shared" ref="L1262:L1295" ca="1" si="221">DATEDIF(K1262,TODAY(),"Y")</f>
        <v>44</v>
      </c>
      <c r="M1262" s="219" t="s">
        <v>253</v>
      </c>
      <c r="N1262" s="224" t="s">
        <v>220</v>
      </c>
      <c r="O1262" s="219" t="str">
        <f t="shared" si="220"/>
        <v>ISLAM</v>
      </c>
      <c r="P1262" s="219" t="s">
        <v>221</v>
      </c>
      <c r="Q1262" s="219" t="s">
        <v>222</v>
      </c>
      <c r="R1262" s="225">
        <v>1</v>
      </c>
      <c r="S1262" s="219" t="s">
        <v>289</v>
      </c>
      <c r="T1262" s="219" t="s">
        <v>283</v>
      </c>
      <c r="U1262" s="219" t="s">
        <v>4176</v>
      </c>
      <c r="V1262" s="219" t="s">
        <v>4177</v>
      </c>
      <c r="W1262" s="219" t="s">
        <v>4178</v>
      </c>
      <c r="X1262" s="219" t="s">
        <v>3296</v>
      </c>
      <c r="Y1262" s="219" t="s">
        <v>4179</v>
      </c>
      <c r="Z1262" s="219" t="s">
        <v>22</v>
      </c>
      <c r="AA1262" s="219" t="s">
        <v>229</v>
      </c>
      <c r="AB1262" s="120" t="s">
        <v>230</v>
      </c>
      <c r="AC1262" s="120" t="s">
        <v>231</v>
      </c>
      <c r="AD1262" s="226" t="str">
        <f t="shared" ref="AD1262:AD1325" si="222">IF(H1262="L","INDONESIA",IF(H1262="P","INDONESIA",""))</f>
        <v>INDONESIA</v>
      </c>
      <c r="AE1262" s="227" t="s">
        <v>4180</v>
      </c>
      <c r="AF1262" s="227" t="s">
        <v>4181</v>
      </c>
      <c r="AG1262" s="228" t="s">
        <v>455</v>
      </c>
      <c r="AH1262" s="228"/>
      <c r="AI1262" s="64" t="e">
        <f t="shared" si="209"/>
        <v>#N/A</v>
      </c>
      <c r="AJ1262" s="64"/>
      <c r="AK1262" s="228"/>
      <c r="AL1262" s="207"/>
      <c r="AM1262" s="207"/>
      <c r="AN1262" s="124">
        <f t="shared" si="217"/>
        <v>0</v>
      </c>
      <c r="AO1262" s="239"/>
      <c r="AP1262" s="239"/>
      <c r="AQ1262" s="239"/>
      <c r="AR1262" s="239"/>
      <c r="AS1262" s="239"/>
      <c r="AT1262" s="239"/>
      <c r="AU1262" s="239"/>
      <c r="AV1262" s="239"/>
      <c r="AW1262" s="239"/>
      <c r="AX1262" s="239"/>
      <c r="AY1262" s="70">
        <f t="shared" si="218"/>
        <v>0</v>
      </c>
      <c r="BA1262" s="121"/>
    </row>
    <row r="1263" spans="1:53">
      <c r="C1263" s="71">
        <v>2</v>
      </c>
      <c r="E1263">
        <v>2</v>
      </c>
      <c r="F1263" s="88" t="s">
        <v>4182</v>
      </c>
      <c r="G1263" s="89" t="s">
        <v>4183</v>
      </c>
      <c r="H1263" s="90" t="s">
        <v>16</v>
      </c>
      <c r="I1263" s="91" t="str">
        <f t="shared" si="219"/>
        <v>PEREMPUAN</v>
      </c>
      <c r="J1263" s="64" t="s">
        <v>1136</v>
      </c>
      <c r="K1263" s="92">
        <v>30534</v>
      </c>
      <c r="L1263" s="93">
        <f t="shared" ca="1" si="221"/>
        <v>36</v>
      </c>
      <c r="M1263" s="64" t="s">
        <v>253</v>
      </c>
      <c r="N1263" s="94" t="s">
        <v>220</v>
      </c>
      <c r="O1263" s="64" t="str">
        <f t="shared" si="220"/>
        <v>ISLAM</v>
      </c>
      <c r="P1263" s="64" t="s">
        <v>221</v>
      </c>
      <c r="Q1263" s="64" t="s">
        <v>245</v>
      </c>
      <c r="R1263" s="95">
        <v>3</v>
      </c>
      <c r="S1263" s="64" t="s">
        <v>289</v>
      </c>
      <c r="T1263" s="64" t="s">
        <v>246</v>
      </c>
      <c r="U1263" s="64" t="s">
        <v>4184</v>
      </c>
      <c r="V1263" s="64" t="s">
        <v>960</v>
      </c>
      <c r="W1263" s="96" t="s">
        <v>4178</v>
      </c>
      <c r="X1263" s="64" t="s">
        <v>3296</v>
      </c>
      <c r="Y1263" s="229" t="s">
        <v>4179</v>
      </c>
      <c r="Z1263" s="64" t="s">
        <v>22</v>
      </c>
      <c r="AA1263" s="64" t="s">
        <v>229</v>
      </c>
      <c r="AB1263" s="104" t="s">
        <v>230</v>
      </c>
      <c r="AC1263" s="104" t="s">
        <v>231</v>
      </c>
      <c r="AD1263" t="str">
        <f t="shared" si="222"/>
        <v>INDONESIA</v>
      </c>
      <c r="AE1263" s="122" t="s">
        <v>4180</v>
      </c>
      <c r="AF1263" s="97" t="s">
        <v>4181</v>
      </c>
      <c r="AG1263" s="64" t="s">
        <v>166</v>
      </c>
      <c r="AH1263" s="64"/>
      <c r="AI1263" s="64">
        <f t="shared" si="209"/>
        <v>2</v>
      </c>
      <c r="AJ1263" s="64"/>
      <c r="AK1263" s="64"/>
      <c r="AL1263" s="207"/>
      <c r="AM1263" s="207"/>
      <c r="AN1263" s="124"/>
      <c r="AO1263" s="239"/>
      <c r="AP1263" s="239"/>
      <c r="AQ1263" s="239"/>
      <c r="AR1263" s="239"/>
      <c r="AS1263" s="239"/>
      <c r="AT1263" s="239"/>
      <c r="AU1263" s="239"/>
      <c r="AV1263" s="239"/>
      <c r="AW1263" s="239"/>
      <c r="AX1263" s="239"/>
      <c r="BA1263" s="121"/>
    </row>
    <row r="1264" spans="1:53" s="99" customFormat="1">
      <c r="A1264"/>
      <c r="B1264" s="121">
        <v>1240</v>
      </c>
      <c r="C1264" s="71">
        <v>3</v>
      </c>
      <c r="D1264"/>
      <c r="E1264" s="121">
        <v>3</v>
      </c>
      <c r="F1264" s="143" t="s">
        <v>4185</v>
      </c>
      <c r="G1264" s="144" t="s">
        <v>4186</v>
      </c>
      <c r="H1264" s="145" t="s">
        <v>16</v>
      </c>
      <c r="I1264" s="146" t="str">
        <f t="shared" si="219"/>
        <v>PEREMPUAN</v>
      </c>
      <c r="J1264" s="120" t="s">
        <v>288</v>
      </c>
      <c r="K1264" s="147">
        <v>37581</v>
      </c>
      <c r="L1264" s="139">
        <f t="shared" ca="1" si="221"/>
        <v>17</v>
      </c>
      <c r="M1264" s="120" t="s">
        <v>253</v>
      </c>
      <c r="N1264" s="133" t="s">
        <v>220</v>
      </c>
      <c r="O1264" s="120" t="str">
        <f t="shared" si="220"/>
        <v>ISLAM</v>
      </c>
      <c r="P1264" s="120" t="s">
        <v>254</v>
      </c>
      <c r="Q1264" s="120" t="s">
        <v>255</v>
      </c>
      <c r="R1264" s="148">
        <v>4</v>
      </c>
      <c r="S1264" s="120" t="s">
        <v>369</v>
      </c>
      <c r="T1264" s="120" t="s">
        <v>266</v>
      </c>
      <c r="U1264" s="120" t="s">
        <v>4183</v>
      </c>
      <c r="V1264" s="120" t="s">
        <v>3296</v>
      </c>
      <c r="W1264" s="149" t="s">
        <v>4178</v>
      </c>
      <c r="X1264" s="120" t="s">
        <v>3296</v>
      </c>
      <c r="Y1264" s="238" t="s">
        <v>4179</v>
      </c>
      <c r="Z1264" s="120" t="s">
        <v>22</v>
      </c>
      <c r="AA1264" s="120" t="s">
        <v>229</v>
      </c>
      <c r="AB1264" s="64" t="s">
        <v>230</v>
      </c>
      <c r="AC1264" s="64" t="s">
        <v>231</v>
      </c>
      <c r="AD1264" s="121" t="str">
        <f t="shared" si="222"/>
        <v>INDONESIA</v>
      </c>
      <c r="AE1264" s="122" t="s">
        <v>4180</v>
      </c>
      <c r="AF1264" s="122" t="s">
        <v>4181</v>
      </c>
      <c r="AG1264" s="142" t="s">
        <v>455</v>
      </c>
      <c r="AH1264" s="142"/>
      <c r="AI1264" s="64">
        <f t="shared" si="209"/>
        <v>3</v>
      </c>
      <c r="AJ1264" s="64"/>
      <c r="AK1264" s="142"/>
      <c r="AL1264" s="124"/>
      <c r="AM1264" s="124"/>
      <c r="AN1264" s="124">
        <f t="shared" si="217"/>
        <v>0</v>
      </c>
      <c r="AO1264" s="125"/>
      <c r="AP1264" s="125"/>
      <c r="AQ1264" s="125"/>
      <c r="AR1264" s="125"/>
      <c r="AS1264" s="125"/>
      <c r="AT1264" s="125"/>
      <c r="AU1264" s="125"/>
      <c r="AV1264" s="125"/>
      <c r="AW1264" s="125"/>
      <c r="AX1264" s="125"/>
      <c r="AY1264" s="70">
        <f t="shared" si="218"/>
        <v>0</v>
      </c>
      <c r="AZ1264" s="71"/>
    </row>
    <row r="1265" spans="1:53">
      <c r="B1265">
        <v>1241</v>
      </c>
      <c r="C1265" s="71">
        <v>4</v>
      </c>
      <c r="E1265" s="121">
        <v>4</v>
      </c>
      <c r="F1265" s="157" t="s">
        <v>4187</v>
      </c>
      <c r="G1265" s="487" t="s">
        <v>4188</v>
      </c>
      <c r="H1265" s="189" t="s">
        <v>16</v>
      </c>
      <c r="I1265" s="146" t="str">
        <f t="shared" si="219"/>
        <v>PEREMPUAN</v>
      </c>
      <c r="J1265" s="190" t="s">
        <v>1227</v>
      </c>
      <c r="K1265" s="191" t="s">
        <v>4189</v>
      </c>
      <c r="L1265" s="139">
        <f t="shared" ca="1" si="221"/>
        <v>7</v>
      </c>
      <c r="M1265" s="120"/>
      <c r="N1265" s="133" t="s">
        <v>220</v>
      </c>
      <c r="O1265" s="120" t="str">
        <f t="shared" si="220"/>
        <v>ISLAM</v>
      </c>
      <c r="P1265" s="111" t="s">
        <v>254</v>
      </c>
      <c r="Q1265" s="111" t="s">
        <v>255</v>
      </c>
      <c r="R1265" s="148"/>
      <c r="S1265" s="111" t="s">
        <v>265</v>
      </c>
      <c r="T1265" s="111" t="s">
        <v>270</v>
      </c>
      <c r="U1265" s="120" t="s">
        <v>4183</v>
      </c>
      <c r="V1265" s="120" t="s">
        <v>3296</v>
      </c>
      <c r="W1265" s="149" t="s">
        <v>4178</v>
      </c>
      <c r="X1265" s="120" t="s">
        <v>3296</v>
      </c>
      <c r="Y1265" s="229" t="s">
        <v>4179</v>
      </c>
      <c r="Z1265" s="120"/>
      <c r="AA1265" s="120"/>
      <c r="AB1265" s="64" t="s">
        <v>230</v>
      </c>
      <c r="AC1265" s="64" t="s">
        <v>231</v>
      </c>
      <c r="AD1265" s="71" t="str">
        <f t="shared" si="222"/>
        <v>INDONESIA</v>
      </c>
      <c r="AE1265" s="122" t="s">
        <v>4180</v>
      </c>
      <c r="AF1265" s="122" t="s">
        <v>4181</v>
      </c>
      <c r="AG1265" s="142" t="s">
        <v>455</v>
      </c>
      <c r="AH1265" s="142"/>
      <c r="AI1265" s="64">
        <f t="shared" si="209"/>
        <v>3</v>
      </c>
      <c r="AJ1265" s="64"/>
      <c r="AK1265" s="142"/>
      <c r="AN1265" s="124">
        <f t="shared" si="217"/>
        <v>0</v>
      </c>
      <c r="AY1265" s="70">
        <f t="shared" si="218"/>
        <v>0</v>
      </c>
    </row>
    <row r="1266" spans="1:53">
      <c r="A1266" s="121"/>
      <c r="B1266" s="121">
        <v>1242</v>
      </c>
      <c r="C1266" s="71">
        <v>5</v>
      </c>
      <c r="D1266">
        <v>2</v>
      </c>
      <c r="E1266" s="99">
        <v>1</v>
      </c>
      <c r="F1266" s="100" t="s">
        <v>4190</v>
      </c>
      <c r="G1266" s="101" t="s">
        <v>4191</v>
      </c>
      <c r="H1266" s="102" t="s">
        <v>23</v>
      </c>
      <c r="I1266" s="103" t="str">
        <f t="shared" si="219"/>
        <v>LAKI LAKI</v>
      </c>
      <c r="J1266" s="104" t="s">
        <v>22</v>
      </c>
      <c r="K1266" s="105">
        <v>25672</v>
      </c>
      <c r="L1266" s="106">
        <f t="shared" ca="1" si="221"/>
        <v>49</v>
      </c>
      <c r="M1266" s="104" t="s">
        <v>253</v>
      </c>
      <c r="N1266" s="107" t="s">
        <v>220</v>
      </c>
      <c r="O1266" s="104" t="str">
        <f t="shared" si="220"/>
        <v>ISLAM</v>
      </c>
      <c r="P1266" s="104" t="s">
        <v>221</v>
      </c>
      <c r="Q1266" s="104" t="s">
        <v>222</v>
      </c>
      <c r="R1266" s="108">
        <v>1</v>
      </c>
      <c r="S1266" s="104" t="s">
        <v>289</v>
      </c>
      <c r="T1266" s="104" t="s">
        <v>283</v>
      </c>
      <c r="U1266" s="104" t="s">
        <v>3053</v>
      </c>
      <c r="V1266" s="104" t="s">
        <v>3510</v>
      </c>
      <c r="W1266" s="109" t="s">
        <v>4192</v>
      </c>
      <c r="X1266" s="104" t="s">
        <v>4191</v>
      </c>
      <c r="Y1266" s="235" t="s">
        <v>4179</v>
      </c>
      <c r="Z1266" s="104" t="s">
        <v>22</v>
      </c>
      <c r="AA1266" s="104" t="s">
        <v>229</v>
      </c>
      <c r="AB1266" s="120" t="s">
        <v>230</v>
      </c>
      <c r="AC1266" s="120" t="s">
        <v>231</v>
      </c>
      <c r="AD1266" s="99" t="str">
        <f t="shared" si="222"/>
        <v>INDONESIA</v>
      </c>
      <c r="AE1266" s="122" t="s">
        <v>4180</v>
      </c>
      <c r="AF1266" s="110" t="s">
        <v>4181</v>
      </c>
      <c r="AG1266" s="104" t="s">
        <v>519</v>
      </c>
      <c r="AH1266" s="120"/>
      <c r="AI1266" s="64" t="e">
        <f t="shared" si="209"/>
        <v>#N/A</v>
      </c>
      <c r="AJ1266" s="64"/>
      <c r="AK1266" s="120"/>
      <c r="AL1266" s="207"/>
      <c r="AM1266" s="207"/>
      <c r="AN1266" s="124">
        <f t="shared" si="217"/>
        <v>0</v>
      </c>
      <c r="AO1266" s="239"/>
      <c r="AP1266" s="239"/>
      <c r="AQ1266" s="239"/>
      <c r="AR1266" s="239"/>
      <c r="AS1266" s="239"/>
      <c r="AT1266" s="239"/>
      <c r="AU1266" s="239"/>
      <c r="AV1266" s="239"/>
      <c r="AW1266" s="239"/>
      <c r="AX1266" s="239"/>
      <c r="AY1266" s="70">
        <f t="shared" si="218"/>
        <v>0</v>
      </c>
      <c r="BA1266" s="121"/>
    </row>
    <row r="1267" spans="1:53" s="99" customFormat="1">
      <c r="A1267"/>
      <c r="B1267">
        <v>1243</v>
      </c>
      <c r="C1267" s="71">
        <v>6</v>
      </c>
      <c r="D1267"/>
      <c r="E1267">
        <v>2</v>
      </c>
      <c r="F1267" s="88" t="s">
        <v>4193</v>
      </c>
      <c r="G1267" s="89" t="s">
        <v>4194</v>
      </c>
      <c r="H1267" s="90" t="s">
        <v>16</v>
      </c>
      <c r="I1267" s="91" t="str">
        <f t="shared" si="219"/>
        <v>PEREMPUAN</v>
      </c>
      <c r="J1267" s="64" t="s">
        <v>3741</v>
      </c>
      <c r="K1267" s="92">
        <v>27947</v>
      </c>
      <c r="L1267" s="93">
        <f t="shared" ca="1" si="221"/>
        <v>43</v>
      </c>
      <c r="M1267" s="64" t="s">
        <v>253</v>
      </c>
      <c r="N1267" s="94" t="s">
        <v>220</v>
      </c>
      <c r="O1267" s="64" t="str">
        <f t="shared" si="220"/>
        <v>ISLAM</v>
      </c>
      <c r="P1267" s="64" t="s">
        <v>221</v>
      </c>
      <c r="Q1267" s="64" t="s">
        <v>245</v>
      </c>
      <c r="R1267" s="95">
        <v>3</v>
      </c>
      <c r="S1267" s="64" t="s">
        <v>223</v>
      </c>
      <c r="T1267" s="64" t="s">
        <v>246</v>
      </c>
      <c r="U1267" s="64" t="s">
        <v>4195</v>
      </c>
      <c r="V1267" s="64" t="s">
        <v>4196</v>
      </c>
      <c r="W1267" s="96" t="s">
        <v>4192</v>
      </c>
      <c r="X1267" s="64" t="s">
        <v>4191</v>
      </c>
      <c r="Y1267" s="229" t="s">
        <v>4179</v>
      </c>
      <c r="Z1267" s="64" t="s">
        <v>22</v>
      </c>
      <c r="AA1267" s="64" t="s">
        <v>229</v>
      </c>
      <c r="AB1267" s="64" t="s">
        <v>230</v>
      </c>
      <c r="AC1267" s="64" t="s">
        <v>231</v>
      </c>
      <c r="AD1267" t="str">
        <f t="shared" si="222"/>
        <v>INDONESIA</v>
      </c>
      <c r="AE1267" s="122" t="s">
        <v>4180</v>
      </c>
      <c r="AF1267" s="122" t="s">
        <v>4181</v>
      </c>
      <c r="AG1267" s="111" t="s">
        <v>524</v>
      </c>
      <c r="AH1267" s="111"/>
      <c r="AI1267" s="64">
        <f t="shared" si="209"/>
        <v>2</v>
      </c>
      <c r="AJ1267" s="64"/>
      <c r="AK1267" s="111"/>
      <c r="AL1267" s="124"/>
      <c r="AM1267" s="124"/>
      <c r="AN1267" s="124">
        <f t="shared" si="217"/>
        <v>0</v>
      </c>
      <c r="AO1267" s="125"/>
      <c r="AP1267" s="125"/>
      <c r="AQ1267" s="125"/>
      <c r="AR1267" s="125"/>
      <c r="AS1267" s="125"/>
      <c r="AT1267" s="125"/>
      <c r="AU1267" s="125"/>
      <c r="AV1267" s="125"/>
      <c r="AW1267" s="125"/>
      <c r="AX1267" s="125"/>
      <c r="AY1267" s="70">
        <f t="shared" si="218"/>
        <v>0</v>
      </c>
      <c r="AZ1267" s="71"/>
    </row>
    <row r="1268" spans="1:53">
      <c r="B1268" s="121">
        <v>1244</v>
      </c>
      <c r="C1268" s="71">
        <v>7</v>
      </c>
      <c r="E1268" s="121">
        <v>3</v>
      </c>
      <c r="F1268" s="143" t="s">
        <v>4197</v>
      </c>
      <c r="G1268" s="144" t="s">
        <v>4198</v>
      </c>
      <c r="H1268" s="145" t="s">
        <v>16</v>
      </c>
      <c r="I1268" s="146" t="str">
        <f t="shared" si="219"/>
        <v>PEREMPUAN</v>
      </c>
      <c r="J1268" s="120" t="s">
        <v>22</v>
      </c>
      <c r="K1268" s="147">
        <v>38351</v>
      </c>
      <c r="L1268" s="139">
        <f t="shared" ca="1" si="221"/>
        <v>15</v>
      </c>
      <c r="M1268" s="120" t="s">
        <v>253</v>
      </c>
      <c r="N1268" s="133" t="s">
        <v>220</v>
      </c>
      <c r="O1268" s="120" t="str">
        <f t="shared" si="220"/>
        <v>ISLAM</v>
      </c>
      <c r="P1268" s="120" t="s">
        <v>254</v>
      </c>
      <c r="Q1268" s="120" t="s">
        <v>255</v>
      </c>
      <c r="R1268" s="148">
        <v>4</v>
      </c>
      <c r="S1268" s="120" t="s">
        <v>369</v>
      </c>
      <c r="T1268" s="120" t="s">
        <v>266</v>
      </c>
      <c r="U1268" s="120" t="s">
        <v>4194</v>
      </c>
      <c r="V1268" s="120" t="s">
        <v>4191</v>
      </c>
      <c r="W1268" s="149" t="s">
        <v>4192</v>
      </c>
      <c r="X1268" s="120" t="s">
        <v>4191</v>
      </c>
      <c r="Y1268" s="238" t="s">
        <v>4179</v>
      </c>
      <c r="Z1268" s="120" t="s">
        <v>22</v>
      </c>
      <c r="AA1268" s="120" t="s">
        <v>229</v>
      </c>
      <c r="AB1268" s="64" t="s">
        <v>230</v>
      </c>
      <c r="AC1268" s="64" t="s">
        <v>231</v>
      </c>
      <c r="AD1268" s="121" t="str">
        <f t="shared" si="222"/>
        <v>INDONESIA</v>
      </c>
      <c r="AE1268" s="122" t="s">
        <v>4180</v>
      </c>
      <c r="AF1268" s="122" t="s">
        <v>4181</v>
      </c>
      <c r="AG1268" s="142" t="s">
        <v>519</v>
      </c>
      <c r="AH1268" s="142"/>
      <c r="AI1268" s="64">
        <f t="shared" si="209"/>
        <v>3</v>
      </c>
      <c r="AJ1268" s="64"/>
      <c r="AK1268" s="142"/>
      <c r="AN1268" s="124">
        <f t="shared" si="217"/>
        <v>0</v>
      </c>
      <c r="AY1268" s="70">
        <f t="shared" si="218"/>
        <v>0</v>
      </c>
    </row>
    <row r="1269" spans="1:53">
      <c r="A1269" s="121"/>
      <c r="B1269">
        <v>1245</v>
      </c>
      <c r="C1269" s="71">
        <v>8</v>
      </c>
      <c r="D1269">
        <v>3</v>
      </c>
      <c r="E1269" s="99">
        <v>1</v>
      </c>
      <c r="F1269" s="100" t="s">
        <v>4199</v>
      </c>
      <c r="G1269" s="101" t="s">
        <v>4200</v>
      </c>
      <c r="H1269" s="102" t="s">
        <v>23</v>
      </c>
      <c r="I1269" s="103" t="str">
        <f t="shared" si="219"/>
        <v>LAKI LAKI</v>
      </c>
      <c r="J1269" s="104" t="s">
        <v>4201</v>
      </c>
      <c r="K1269" s="105">
        <v>25018</v>
      </c>
      <c r="L1269" s="106">
        <f t="shared" ca="1" si="221"/>
        <v>51</v>
      </c>
      <c r="M1269" s="104" t="s">
        <v>253</v>
      </c>
      <c r="N1269" s="107" t="s">
        <v>1533</v>
      </c>
      <c r="O1269" s="104" t="str">
        <f t="shared" si="220"/>
        <v>KRISTEN</v>
      </c>
      <c r="P1269" s="104" t="s">
        <v>221</v>
      </c>
      <c r="Q1269" s="104" t="s">
        <v>222</v>
      </c>
      <c r="R1269" s="108">
        <v>1</v>
      </c>
      <c r="S1269" s="104" t="s">
        <v>289</v>
      </c>
      <c r="T1269" s="104" t="s">
        <v>283</v>
      </c>
      <c r="U1269" s="104" t="s">
        <v>4202</v>
      </c>
      <c r="V1269" s="104" t="s">
        <v>4203</v>
      </c>
      <c r="W1269" s="109" t="s">
        <v>4204</v>
      </c>
      <c r="X1269" s="104" t="s">
        <v>4205</v>
      </c>
      <c r="Y1269" s="235" t="s">
        <v>4179</v>
      </c>
      <c r="Z1269" s="104" t="s">
        <v>22</v>
      </c>
      <c r="AA1269" s="104" t="s">
        <v>229</v>
      </c>
      <c r="AB1269" s="64" t="s">
        <v>230</v>
      </c>
      <c r="AC1269" s="64" t="s">
        <v>231</v>
      </c>
      <c r="AD1269" s="99" t="str">
        <f t="shared" si="222"/>
        <v>INDONESIA</v>
      </c>
      <c r="AE1269" s="122" t="s">
        <v>4180</v>
      </c>
      <c r="AF1269" s="110" t="s">
        <v>4181</v>
      </c>
      <c r="AG1269" s="142" t="s">
        <v>381</v>
      </c>
      <c r="AH1269" s="142"/>
      <c r="AI1269" s="64" t="e">
        <f t="shared" si="209"/>
        <v>#N/A</v>
      </c>
      <c r="AJ1269" s="64"/>
      <c r="AK1269" s="142"/>
      <c r="AN1269" s="124">
        <f t="shared" si="217"/>
        <v>0</v>
      </c>
      <c r="AY1269" s="70">
        <f t="shared" si="218"/>
        <v>0</v>
      </c>
    </row>
    <row r="1270" spans="1:53">
      <c r="B1270" s="121">
        <v>1246</v>
      </c>
      <c r="C1270" s="71">
        <v>9</v>
      </c>
      <c r="E1270">
        <v>2</v>
      </c>
      <c r="F1270" s="88" t="s">
        <v>4206</v>
      </c>
      <c r="G1270" s="89" t="s">
        <v>4207</v>
      </c>
      <c r="H1270" s="90" t="s">
        <v>16</v>
      </c>
      <c r="I1270" s="91" t="str">
        <f t="shared" si="219"/>
        <v>PEREMPUAN</v>
      </c>
      <c r="J1270" s="64" t="s">
        <v>4201</v>
      </c>
      <c r="K1270" s="92">
        <v>25169</v>
      </c>
      <c r="L1270" s="93">
        <f t="shared" ca="1" si="221"/>
        <v>51</v>
      </c>
      <c r="M1270" s="64" t="s">
        <v>253</v>
      </c>
      <c r="N1270" s="94" t="s">
        <v>1533</v>
      </c>
      <c r="O1270" s="64" t="str">
        <f t="shared" si="220"/>
        <v>KRISTEN</v>
      </c>
      <c r="P1270" s="64" t="s">
        <v>221</v>
      </c>
      <c r="Q1270" s="64" t="s">
        <v>245</v>
      </c>
      <c r="R1270" s="95">
        <v>3</v>
      </c>
      <c r="S1270" s="64" t="s">
        <v>289</v>
      </c>
      <c r="T1270" s="64" t="s">
        <v>246</v>
      </c>
      <c r="U1270" s="64" t="s">
        <v>4208</v>
      </c>
      <c r="V1270" s="64" t="s">
        <v>4209</v>
      </c>
      <c r="W1270" s="96" t="s">
        <v>4204</v>
      </c>
      <c r="X1270" s="64" t="s">
        <v>4205</v>
      </c>
      <c r="Y1270" s="229" t="s">
        <v>4179</v>
      </c>
      <c r="Z1270" s="64" t="s">
        <v>22</v>
      </c>
      <c r="AA1270" s="64" t="s">
        <v>229</v>
      </c>
      <c r="AB1270" s="120" t="s">
        <v>230</v>
      </c>
      <c r="AC1270" s="120" t="s">
        <v>231</v>
      </c>
      <c r="AD1270" t="str">
        <f t="shared" si="222"/>
        <v>INDONESIA</v>
      </c>
      <c r="AE1270" s="122" t="s">
        <v>4180</v>
      </c>
      <c r="AF1270" s="122" t="s">
        <v>4181</v>
      </c>
      <c r="AG1270" s="142" t="s">
        <v>381</v>
      </c>
      <c r="AH1270" s="142"/>
      <c r="AI1270" s="64">
        <f t="shared" si="209"/>
        <v>2</v>
      </c>
      <c r="AJ1270" s="64"/>
      <c r="AK1270" s="142"/>
      <c r="AL1270" s="207"/>
      <c r="AM1270" s="207"/>
      <c r="AN1270" s="124">
        <f t="shared" si="217"/>
        <v>0</v>
      </c>
      <c r="AO1270" s="239"/>
      <c r="AP1270" s="239"/>
      <c r="AQ1270" s="239"/>
      <c r="AR1270" s="239"/>
      <c r="AS1270" s="239"/>
      <c r="AT1270" s="239"/>
      <c r="AU1270" s="239"/>
      <c r="AV1270" s="239"/>
      <c r="AW1270" s="239"/>
      <c r="AX1270" s="239"/>
      <c r="AY1270" s="70">
        <f t="shared" si="218"/>
        <v>0</v>
      </c>
      <c r="BA1270" s="121"/>
    </row>
    <row r="1271" spans="1:53">
      <c r="B1271">
        <v>1247</v>
      </c>
      <c r="C1271" s="71">
        <v>10</v>
      </c>
      <c r="E1271">
        <v>3</v>
      </c>
      <c r="F1271" s="98" t="s">
        <v>4210</v>
      </c>
      <c r="G1271" s="89" t="s">
        <v>4211</v>
      </c>
      <c r="H1271" s="90" t="s">
        <v>16</v>
      </c>
      <c r="I1271" s="91" t="str">
        <f t="shared" si="219"/>
        <v>PEREMPUAN</v>
      </c>
      <c r="J1271" s="64" t="s">
        <v>22</v>
      </c>
      <c r="K1271" s="92">
        <v>35410</v>
      </c>
      <c r="L1271" s="93">
        <f t="shared" ca="1" si="221"/>
        <v>23</v>
      </c>
      <c r="M1271" s="64" t="s">
        <v>253</v>
      </c>
      <c r="N1271" s="94" t="s">
        <v>1533</v>
      </c>
      <c r="O1271" s="64" t="str">
        <f t="shared" si="220"/>
        <v>KRISTEN</v>
      </c>
      <c r="P1271" s="64" t="s">
        <v>254</v>
      </c>
      <c r="Q1271" s="64" t="s">
        <v>255</v>
      </c>
      <c r="R1271" s="95">
        <v>4</v>
      </c>
      <c r="S1271" s="64" t="s">
        <v>344</v>
      </c>
      <c r="T1271" s="64" t="s">
        <v>270</v>
      </c>
      <c r="U1271" s="64" t="s">
        <v>4207</v>
      </c>
      <c r="V1271" s="64" t="s">
        <v>4200</v>
      </c>
      <c r="W1271" s="96" t="s">
        <v>4204</v>
      </c>
      <c r="X1271" s="64" t="s">
        <v>4205</v>
      </c>
      <c r="Y1271" s="229" t="s">
        <v>4179</v>
      </c>
      <c r="Z1271" s="64" t="s">
        <v>22</v>
      </c>
      <c r="AA1271" s="64" t="s">
        <v>229</v>
      </c>
      <c r="AB1271" s="64" t="s">
        <v>230</v>
      </c>
      <c r="AC1271" s="64" t="s">
        <v>231</v>
      </c>
      <c r="AD1271" t="str">
        <f t="shared" si="222"/>
        <v>INDONESIA</v>
      </c>
      <c r="AE1271" s="122" t="s">
        <v>4180</v>
      </c>
      <c r="AF1271" s="122" t="s">
        <v>4181</v>
      </c>
      <c r="AG1271" s="142" t="s">
        <v>381</v>
      </c>
      <c r="AH1271" s="142"/>
      <c r="AI1271" s="64">
        <f t="shared" si="209"/>
        <v>3</v>
      </c>
      <c r="AJ1271" s="64"/>
      <c r="AK1271" s="142"/>
      <c r="AN1271" s="124">
        <f t="shared" si="217"/>
        <v>0</v>
      </c>
      <c r="AY1271" s="70">
        <f t="shared" si="218"/>
        <v>0</v>
      </c>
    </row>
    <row r="1272" spans="1:53">
      <c r="B1272" s="121">
        <v>1248</v>
      </c>
      <c r="C1272" s="71">
        <v>11</v>
      </c>
      <c r="E1272" s="121">
        <v>4</v>
      </c>
      <c r="F1272" s="143" t="s">
        <v>4212</v>
      </c>
      <c r="G1272" s="144" t="s">
        <v>4213</v>
      </c>
      <c r="H1272" s="145" t="s">
        <v>16</v>
      </c>
      <c r="I1272" s="146" t="str">
        <f t="shared" si="219"/>
        <v>PEREMPUAN</v>
      </c>
      <c r="J1272" s="120" t="s">
        <v>22</v>
      </c>
      <c r="K1272" s="147">
        <v>36047</v>
      </c>
      <c r="L1272" s="139">
        <f t="shared" ca="1" si="221"/>
        <v>21</v>
      </c>
      <c r="M1272" s="120" t="s">
        <v>253</v>
      </c>
      <c r="N1272" s="133" t="s">
        <v>1533</v>
      </c>
      <c r="O1272" s="120" t="str">
        <f t="shared" si="220"/>
        <v>KRISTEN</v>
      </c>
      <c r="P1272" s="120" t="s">
        <v>254</v>
      </c>
      <c r="Q1272" s="120" t="s">
        <v>255</v>
      </c>
      <c r="R1272" s="148">
        <v>4</v>
      </c>
      <c r="S1272" s="120" t="s">
        <v>886</v>
      </c>
      <c r="T1272" s="120" t="s">
        <v>266</v>
      </c>
      <c r="U1272" s="120" t="s">
        <v>4207</v>
      </c>
      <c r="V1272" s="64" t="s">
        <v>4200</v>
      </c>
      <c r="W1272" s="149" t="s">
        <v>4204</v>
      </c>
      <c r="X1272" s="120" t="s">
        <v>4205</v>
      </c>
      <c r="Y1272" s="238" t="s">
        <v>4179</v>
      </c>
      <c r="Z1272" s="120" t="s">
        <v>22</v>
      </c>
      <c r="AA1272" s="120" t="s">
        <v>229</v>
      </c>
      <c r="AB1272" s="104" t="s">
        <v>230</v>
      </c>
      <c r="AC1272" s="104" t="s">
        <v>231</v>
      </c>
      <c r="AD1272" s="121" t="str">
        <f t="shared" si="222"/>
        <v>INDONESIA</v>
      </c>
      <c r="AE1272" s="122" t="s">
        <v>4180</v>
      </c>
      <c r="AF1272" s="122" t="s">
        <v>4181</v>
      </c>
      <c r="AG1272" s="142" t="s">
        <v>381</v>
      </c>
      <c r="AH1272" s="142"/>
      <c r="AI1272" s="64">
        <f t="shared" si="209"/>
        <v>3</v>
      </c>
      <c r="AJ1272" s="64"/>
      <c r="AK1272" s="142"/>
      <c r="AN1272" s="124">
        <f t="shared" si="217"/>
        <v>0</v>
      </c>
      <c r="AY1272" s="70">
        <f t="shared" si="218"/>
        <v>0</v>
      </c>
    </row>
    <row r="1273" spans="1:53">
      <c r="B1273">
        <v>1249</v>
      </c>
      <c r="C1273" s="71">
        <v>12</v>
      </c>
      <c r="E1273">
        <v>5</v>
      </c>
      <c r="F1273" s="88" t="s">
        <v>4214</v>
      </c>
      <c r="G1273" s="89" t="s">
        <v>4215</v>
      </c>
      <c r="H1273" s="90" t="s">
        <v>16</v>
      </c>
      <c r="I1273" s="91" t="str">
        <f t="shared" si="219"/>
        <v>PEREMPUAN</v>
      </c>
      <c r="J1273" s="64" t="s">
        <v>22</v>
      </c>
      <c r="K1273" s="92">
        <v>39354</v>
      </c>
      <c r="L1273" s="93">
        <f t="shared" ca="1" si="221"/>
        <v>12</v>
      </c>
      <c r="M1273" s="64" t="s">
        <v>253</v>
      </c>
      <c r="N1273" s="94" t="s">
        <v>1533</v>
      </c>
      <c r="O1273" s="64" t="str">
        <f t="shared" si="220"/>
        <v>KRISTEN</v>
      </c>
      <c r="P1273" s="64" t="s">
        <v>254</v>
      </c>
      <c r="Q1273" s="64" t="s">
        <v>255</v>
      </c>
      <c r="R1273" s="95">
        <v>4</v>
      </c>
      <c r="S1273" s="64" t="s">
        <v>369</v>
      </c>
      <c r="T1273" s="64" t="s">
        <v>266</v>
      </c>
      <c r="U1273" s="64" t="s">
        <v>4207</v>
      </c>
      <c r="V1273" s="64" t="s">
        <v>4200</v>
      </c>
      <c r="W1273" s="96" t="s">
        <v>4204</v>
      </c>
      <c r="X1273" s="64" t="s">
        <v>4205</v>
      </c>
      <c r="Y1273" s="229" t="s">
        <v>4179</v>
      </c>
      <c r="Z1273" s="64" t="s">
        <v>22</v>
      </c>
      <c r="AA1273" s="64" t="s">
        <v>229</v>
      </c>
      <c r="AB1273" s="120" t="s">
        <v>230</v>
      </c>
      <c r="AC1273" s="120" t="s">
        <v>231</v>
      </c>
      <c r="AD1273" t="str">
        <f t="shared" si="222"/>
        <v>INDONESIA</v>
      </c>
      <c r="AE1273" s="122" t="s">
        <v>4180</v>
      </c>
      <c r="AF1273" s="122" t="s">
        <v>4181</v>
      </c>
      <c r="AG1273" s="120" t="s">
        <v>381</v>
      </c>
      <c r="AH1273" s="120"/>
      <c r="AI1273" s="64">
        <f t="shared" si="209"/>
        <v>3</v>
      </c>
      <c r="AJ1273" s="64"/>
      <c r="AK1273" s="120"/>
      <c r="AN1273" s="124">
        <f t="shared" si="217"/>
        <v>0</v>
      </c>
      <c r="AY1273" s="70">
        <f t="shared" si="218"/>
        <v>0</v>
      </c>
    </row>
    <row r="1274" spans="1:53">
      <c r="B1274" s="121">
        <v>1250</v>
      </c>
      <c r="C1274" s="71">
        <v>13</v>
      </c>
      <c r="E1274" s="121">
        <v>6</v>
      </c>
      <c r="F1274" s="88" t="s">
        <v>4216</v>
      </c>
      <c r="G1274" s="89" t="s">
        <v>4217</v>
      </c>
      <c r="H1274" s="90" t="s">
        <v>23</v>
      </c>
      <c r="I1274" s="91" t="str">
        <f t="shared" si="219"/>
        <v>LAKI LAKI</v>
      </c>
      <c r="J1274" s="64" t="s">
        <v>22</v>
      </c>
      <c r="K1274" s="92">
        <v>38481</v>
      </c>
      <c r="L1274" s="93">
        <f t="shared" ca="1" si="221"/>
        <v>14</v>
      </c>
      <c r="M1274" s="64" t="s">
        <v>253</v>
      </c>
      <c r="N1274" s="94" t="s">
        <v>1533</v>
      </c>
      <c r="O1274" s="64" t="str">
        <f t="shared" si="220"/>
        <v>KRISTEN</v>
      </c>
      <c r="P1274" s="64" t="s">
        <v>254</v>
      </c>
      <c r="Q1274" s="64" t="s">
        <v>255</v>
      </c>
      <c r="R1274" s="95">
        <v>4</v>
      </c>
      <c r="S1274" s="64" t="s">
        <v>369</v>
      </c>
      <c r="T1274" s="64" t="s">
        <v>266</v>
      </c>
      <c r="U1274" s="64" t="s">
        <v>4207</v>
      </c>
      <c r="V1274" s="64" t="s">
        <v>4200</v>
      </c>
      <c r="W1274" s="96" t="s">
        <v>4204</v>
      </c>
      <c r="X1274" s="64" t="s">
        <v>4205</v>
      </c>
      <c r="Y1274" s="229" t="s">
        <v>4179</v>
      </c>
      <c r="Z1274" s="64" t="s">
        <v>22</v>
      </c>
      <c r="AA1274" s="64" t="s">
        <v>229</v>
      </c>
      <c r="AB1274" s="64" t="s">
        <v>230</v>
      </c>
      <c r="AC1274" s="64" t="s">
        <v>231</v>
      </c>
      <c r="AD1274" t="str">
        <f t="shared" si="222"/>
        <v>INDONESIA</v>
      </c>
      <c r="AE1274" s="122" t="s">
        <v>4180</v>
      </c>
      <c r="AF1274" s="122" t="s">
        <v>4181</v>
      </c>
      <c r="AG1274" s="111" t="s">
        <v>381</v>
      </c>
      <c r="AH1274" s="111"/>
      <c r="AI1274" s="64">
        <f t="shared" si="209"/>
        <v>3</v>
      </c>
      <c r="AJ1274" s="64"/>
      <c r="AK1274" s="111"/>
      <c r="AL1274" s="207"/>
      <c r="AM1274" s="207"/>
      <c r="AN1274" s="124">
        <f t="shared" si="217"/>
        <v>0</v>
      </c>
      <c r="AO1274" s="239"/>
      <c r="AP1274" s="239"/>
      <c r="AQ1274" s="239"/>
      <c r="AR1274" s="239"/>
      <c r="AS1274" s="239"/>
      <c r="AT1274" s="239"/>
      <c r="AU1274" s="239"/>
      <c r="AV1274" s="239"/>
      <c r="AW1274" s="239"/>
      <c r="AX1274" s="239"/>
      <c r="AY1274" s="239">
        <f t="shared" si="218"/>
        <v>0</v>
      </c>
      <c r="BA1274" s="121"/>
    </row>
    <row r="1275" spans="1:53">
      <c r="A1275" s="121"/>
      <c r="B1275" s="121">
        <v>1254</v>
      </c>
      <c r="C1275" s="71">
        <v>14</v>
      </c>
      <c r="D1275">
        <v>4</v>
      </c>
      <c r="E1275" s="99">
        <v>1</v>
      </c>
      <c r="F1275" s="100" t="s">
        <v>4218</v>
      </c>
      <c r="G1275" s="101" t="s">
        <v>4219</v>
      </c>
      <c r="H1275" s="102" t="s">
        <v>23</v>
      </c>
      <c r="I1275" s="103" t="str">
        <f t="shared" si="219"/>
        <v>LAKI LAKI</v>
      </c>
      <c r="J1275" s="104" t="s">
        <v>309</v>
      </c>
      <c r="K1275" s="105">
        <v>26025</v>
      </c>
      <c r="L1275" s="106">
        <f t="shared" ca="1" si="221"/>
        <v>49</v>
      </c>
      <c r="M1275" s="104" t="s">
        <v>282</v>
      </c>
      <c r="N1275" s="107" t="s">
        <v>220</v>
      </c>
      <c r="O1275" s="104" t="str">
        <f t="shared" si="220"/>
        <v>ISLAM</v>
      </c>
      <c r="P1275" s="104" t="s">
        <v>221</v>
      </c>
      <c r="Q1275" s="104" t="s">
        <v>222</v>
      </c>
      <c r="R1275" s="108">
        <v>1</v>
      </c>
      <c r="S1275" s="104" t="s">
        <v>256</v>
      </c>
      <c r="T1275" s="104" t="s">
        <v>283</v>
      </c>
      <c r="U1275" s="104" t="s">
        <v>4220</v>
      </c>
      <c r="V1275" s="104" t="s">
        <v>4221</v>
      </c>
      <c r="W1275" s="109" t="s">
        <v>4222</v>
      </c>
      <c r="X1275" s="104" t="s">
        <v>4219</v>
      </c>
      <c r="Y1275" s="235" t="s">
        <v>4179</v>
      </c>
      <c r="Z1275" s="104" t="s">
        <v>22</v>
      </c>
      <c r="AA1275" s="104" t="s">
        <v>229</v>
      </c>
      <c r="AB1275" s="104" t="s">
        <v>230</v>
      </c>
      <c r="AC1275" s="104" t="s">
        <v>231</v>
      </c>
      <c r="AD1275" s="99" t="str">
        <f t="shared" si="222"/>
        <v>INDONESIA</v>
      </c>
      <c r="AE1275" s="122" t="s">
        <v>4180</v>
      </c>
      <c r="AF1275" s="97" t="s">
        <v>4181</v>
      </c>
      <c r="AG1275" s="142" t="s">
        <v>166</v>
      </c>
      <c r="AH1275" s="142"/>
      <c r="AI1275" s="64" t="e">
        <f t="shared" si="209"/>
        <v>#N/A</v>
      </c>
      <c r="AJ1275" s="64"/>
      <c r="AK1275" s="142"/>
      <c r="AN1275" s="124">
        <f t="shared" si="217"/>
        <v>0</v>
      </c>
      <c r="AY1275" s="70">
        <f t="shared" si="218"/>
        <v>0</v>
      </c>
    </row>
    <row r="1276" spans="1:53">
      <c r="B1276">
        <v>1255</v>
      </c>
      <c r="C1276" s="71">
        <v>15</v>
      </c>
      <c r="E1276" s="121">
        <v>2</v>
      </c>
      <c r="F1276" s="143" t="s">
        <v>4223</v>
      </c>
      <c r="G1276" s="144" t="s">
        <v>4224</v>
      </c>
      <c r="H1276" s="145" t="s">
        <v>16</v>
      </c>
      <c r="I1276" s="146" t="str">
        <f t="shared" si="219"/>
        <v>PEREMPUAN</v>
      </c>
      <c r="J1276" s="120" t="s">
        <v>3441</v>
      </c>
      <c r="K1276" s="147">
        <v>25519</v>
      </c>
      <c r="L1276" s="139">
        <f t="shared" ca="1" si="221"/>
        <v>50</v>
      </c>
      <c r="M1276" s="120" t="s">
        <v>253</v>
      </c>
      <c r="N1276" s="133" t="s">
        <v>220</v>
      </c>
      <c r="O1276" s="120" t="str">
        <f t="shared" si="220"/>
        <v>ISLAM</v>
      </c>
      <c r="P1276" s="120" t="s">
        <v>221</v>
      </c>
      <c r="Q1276" s="120" t="s">
        <v>245</v>
      </c>
      <c r="R1276" s="148">
        <v>3</v>
      </c>
      <c r="S1276" s="120" t="s">
        <v>256</v>
      </c>
      <c r="T1276" s="120" t="s">
        <v>246</v>
      </c>
      <c r="U1276" s="120" t="s">
        <v>332</v>
      </c>
      <c r="V1276" s="120" t="s">
        <v>4225</v>
      </c>
      <c r="W1276" s="149" t="s">
        <v>4222</v>
      </c>
      <c r="X1276" s="120" t="s">
        <v>4219</v>
      </c>
      <c r="Y1276" s="238" t="s">
        <v>4179</v>
      </c>
      <c r="Z1276" s="120" t="s">
        <v>22</v>
      </c>
      <c r="AA1276" s="120" t="s">
        <v>229</v>
      </c>
      <c r="AB1276" s="64" t="s">
        <v>230</v>
      </c>
      <c r="AC1276" s="64" t="s">
        <v>231</v>
      </c>
      <c r="AD1276" s="121" t="str">
        <f t="shared" si="222"/>
        <v>INDONESIA</v>
      </c>
      <c r="AE1276" s="122" t="s">
        <v>4180</v>
      </c>
      <c r="AF1276" s="122" t="s">
        <v>4181</v>
      </c>
      <c r="AG1276" s="142" t="s">
        <v>166</v>
      </c>
      <c r="AH1276" s="142"/>
      <c r="AI1276" s="64">
        <f t="shared" si="209"/>
        <v>2</v>
      </c>
      <c r="AJ1276" s="64"/>
      <c r="AK1276" s="142"/>
      <c r="AN1276" s="124">
        <f t="shared" si="217"/>
        <v>0</v>
      </c>
      <c r="AY1276" s="70">
        <f t="shared" si="218"/>
        <v>0</v>
      </c>
    </row>
    <row r="1277" spans="1:53">
      <c r="B1277" s="121">
        <v>1256</v>
      </c>
      <c r="C1277" s="71">
        <v>16</v>
      </c>
      <c r="E1277">
        <v>3</v>
      </c>
      <c r="F1277" s="88" t="s">
        <v>4226</v>
      </c>
      <c r="G1277" s="89" t="s">
        <v>4227</v>
      </c>
      <c r="H1277" s="90" t="s">
        <v>16</v>
      </c>
      <c r="I1277" s="91" t="str">
        <f t="shared" si="219"/>
        <v>PEREMPUAN</v>
      </c>
      <c r="J1277" s="64" t="s">
        <v>22</v>
      </c>
      <c r="K1277" s="92">
        <v>35052</v>
      </c>
      <c r="L1277" s="93">
        <f t="shared" ca="1" si="221"/>
        <v>24</v>
      </c>
      <c r="M1277" s="64" t="s">
        <v>253</v>
      </c>
      <c r="N1277" s="94" t="s">
        <v>220</v>
      </c>
      <c r="O1277" s="64" t="str">
        <f t="shared" si="220"/>
        <v>ISLAM</v>
      </c>
      <c r="P1277" s="64" t="s">
        <v>254</v>
      </c>
      <c r="Q1277" s="64" t="s">
        <v>255</v>
      </c>
      <c r="R1277" s="95">
        <v>4</v>
      </c>
      <c r="S1277" s="64" t="s">
        <v>344</v>
      </c>
      <c r="T1277" s="64" t="s">
        <v>270</v>
      </c>
      <c r="U1277" s="64" t="s">
        <v>4224</v>
      </c>
      <c r="V1277" s="64" t="s">
        <v>4219</v>
      </c>
      <c r="W1277" s="96" t="s">
        <v>4222</v>
      </c>
      <c r="X1277" s="64" t="s">
        <v>4219</v>
      </c>
      <c r="Y1277" s="229" t="s">
        <v>4179</v>
      </c>
      <c r="Z1277" s="64" t="s">
        <v>22</v>
      </c>
      <c r="AA1277" s="64" t="s">
        <v>229</v>
      </c>
      <c r="AB1277" s="120" t="s">
        <v>230</v>
      </c>
      <c r="AC1277" s="120" t="s">
        <v>231</v>
      </c>
      <c r="AD1277" t="str">
        <f t="shared" si="222"/>
        <v>INDONESIA</v>
      </c>
      <c r="AE1277" s="122" t="s">
        <v>4180</v>
      </c>
      <c r="AF1277" s="122" t="s">
        <v>4181</v>
      </c>
      <c r="AG1277" s="142" t="s">
        <v>166</v>
      </c>
      <c r="AH1277" s="142"/>
      <c r="AI1277" s="64">
        <f t="shared" si="209"/>
        <v>3</v>
      </c>
      <c r="AJ1277" s="64"/>
      <c r="AK1277" s="142"/>
      <c r="AL1277" s="207"/>
      <c r="AM1277" s="207"/>
      <c r="AN1277" s="124">
        <f t="shared" si="217"/>
        <v>0</v>
      </c>
      <c r="AO1277" s="239"/>
      <c r="AP1277" s="239"/>
      <c r="AQ1277" s="239"/>
      <c r="AR1277" s="239"/>
      <c r="AS1277" s="239"/>
      <c r="AT1277" s="239"/>
      <c r="AU1277" s="239"/>
      <c r="AV1277" s="239"/>
      <c r="AW1277" s="239"/>
      <c r="AX1277" s="239"/>
      <c r="AY1277" s="239">
        <f t="shared" si="218"/>
        <v>0</v>
      </c>
      <c r="BA1277" s="121"/>
    </row>
    <row r="1278" spans="1:53">
      <c r="B1278">
        <v>1257</v>
      </c>
      <c r="C1278" s="71">
        <v>17</v>
      </c>
      <c r="E1278">
        <v>4</v>
      </c>
      <c r="F1278" s="88" t="s">
        <v>4228</v>
      </c>
      <c r="G1278" s="89" t="s">
        <v>4229</v>
      </c>
      <c r="H1278" s="90" t="s">
        <v>23</v>
      </c>
      <c r="I1278" s="91" t="str">
        <f t="shared" si="219"/>
        <v>LAKI LAKI</v>
      </c>
      <c r="J1278" s="64" t="s">
        <v>22</v>
      </c>
      <c r="K1278" s="92">
        <v>36159</v>
      </c>
      <c r="L1278" s="93">
        <f t="shared" ca="1" si="221"/>
        <v>21</v>
      </c>
      <c r="M1278" s="64" t="s">
        <v>253</v>
      </c>
      <c r="N1278" s="133" t="s">
        <v>220</v>
      </c>
      <c r="O1278" s="64" t="str">
        <f t="shared" si="220"/>
        <v>ISLAM</v>
      </c>
      <c r="P1278" s="64" t="s">
        <v>254</v>
      </c>
      <c r="Q1278" s="64" t="s">
        <v>255</v>
      </c>
      <c r="R1278" s="95">
        <v>4</v>
      </c>
      <c r="S1278" s="64" t="s">
        <v>886</v>
      </c>
      <c r="T1278" s="64" t="s">
        <v>266</v>
      </c>
      <c r="U1278" s="64" t="s">
        <v>4224</v>
      </c>
      <c r="V1278" s="64" t="s">
        <v>4219</v>
      </c>
      <c r="W1278" s="96" t="s">
        <v>4222</v>
      </c>
      <c r="X1278" s="64" t="s">
        <v>4219</v>
      </c>
      <c r="Y1278" s="238" t="s">
        <v>4179</v>
      </c>
      <c r="Z1278" s="120" t="s">
        <v>22</v>
      </c>
      <c r="AA1278" s="120" t="s">
        <v>229</v>
      </c>
      <c r="AB1278" s="104" t="s">
        <v>230</v>
      </c>
      <c r="AC1278" s="104" t="s">
        <v>231</v>
      </c>
      <c r="AD1278" s="121" t="str">
        <f t="shared" si="222"/>
        <v>INDONESIA</v>
      </c>
      <c r="AE1278" s="122" t="s">
        <v>4180</v>
      </c>
      <c r="AF1278" s="122" t="s">
        <v>4181</v>
      </c>
      <c r="AG1278" s="142" t="s">
        <v>166</v>
      </c>
      <c r="AH1278" s="142"/>
      <c r="AI1278" s="64">
        <f t="shared" si="209"/>
        <v>3</v>
      </c>
      <c r="AJ1278" s="64"/>
      <c r="AK1278" s="142"/>
      <c r="AN1278" s="124">
        <f t="shared" si="217"/>
        <v>0</v>
      </c>
      <c r="AY1278" s="70">
        <f t="shared" si="218"/>
        <v>0</v>
      </c>
    </row>
    <row r="1279" spans="1:53">
      <c r="A1279" s="121"/>
      <c r="B1279" s="121">
        <v>1260</v>
      </c>
      <c r="C1279" s="71">
        <v>18</v>
      </c>
      <c r="D1279">
        <v>5</v>
      </c>
      <c r="E1279" s="99">
        <v>1</v>
      </c>
      <c r="F1279" s="100" t="s">
        <v>4230</v>
      </c>
      <c r="G1279" s="101" t="s">
        <v>4231</v>
      </c>
      <c r="H1279" s="102" t="s">
        <v>23</v>
      </c>
      <c r="I1279" s="103" t="str">
        <f t="shared" si="219"/>
        <v>LAKI LAKI</v>
      </c>
      <c r="J1279" s="104" t="s">
        <v>4232</v>
      </c>
      <c r="K1279" s="105">
        <v>23626</v>
      </c>
      <c r="L1279" s="106">
        <f t="shared" ca="1" si="221"/>
        <v>55</v>
      </c>
      <c r="M1279" s="104" t="s">
        <v>253</v>
      </c>
      <c r="N1279" s="107" t="s">
        <v>220</v>
      </c>
      <c r="O1279" s="104" t="str">
        <f t="shared" si="220"/>
        <v>ISLAM</v>
      </c>
      <c r="P1279" s="104" t="s">
        <v>221</v>
      </c>
      <c r="Q1279" s="104" t="s">
        <v>222</v>
      </c>
      <c r="R1279" s="108">
        <v>1</v>
      </c>
      <c r="S1279" s="104" t="s">
        <v>289</v>
      </c>
      <c r="T1279" s="104" t="s">
        <v>283</v>
      </c>
      <c r="U1279" s="104" t="s">
        <v>4233</v>
      </c>
      <c r="V1279" s="104" t="s">
        <v>4234</v>
      </c>
      <c r="W1279" s="109" t="s">
        <v>4235</v>
      </c>
      <c r="X1279" s="104" t="s">
        <v>4231</v>
      </c>
      <c r="Y1279" s="235" t="s">
        <v>4179</v>
      </c>
      <c r="Z1279" s="104" t="s">
        <v>22</v>
      </c>
      <c r="AA1279" s="104" t="s">
        <v>229</v>
      </c>
      <c r="AB1279" s="120" t="s">
        <v>230</v>
      </c>
      <c r="AC1279" s="120" t="s">
        <v>231</v>
      </c>
      <c r="AD1279" s="99" t="str">
        <f t="shared" si="222"/>
        <v>INDONESIA</v>
      </c>
      <c r="AE1279" s="122" t="s">
        <v>4180</v>
      </c>
      <c r="AF1279" s="122" t="s">
        <v>4181</v>
      </c>
      <c r="AG1279" s="142" t="s">
        <v>166</v>
      </c>
      <c r="AH1279" s="142"/>
      <c r="AI1279" s="64" t="e">
        <f t="shared" si="209"/>
        <v>#N/A</v>
      </c>
      <c r="AJ1279" s="64"/>
      <c r="AK1279" s="142"/>
      <c r="AN1279" s="124">
        <f t="shared" si="217"/>
        <v>0</v>
      </c>
      <c r="AY1279" s="70">
        <f t="shared" si="218"/>
        <v>0</v>
      </c>
    </row>
    <row r="1280" spans="1:53" s="99" customFormat="1">
      <c r="A1280"/>
      <c r="B1280">
        <v>1261</v>
      </c>
      <c r="C1280" s="71">
        <v>19</v>
      </c>
      <c r="D1280"/>
      <c r="E1280">
        <v>2</v>
      </c>
      <c r="F1280" s="88" t="s">
        <v>4236</v>
      </c>
      <c r="G1280" s="89" t="s">
        <v>4237</v>
      </c>
      <c r="H1280" s="90" t="s">
        <v>16</v>
      </c>
      <c r="I1280" s="91" t="str">
        <f t="shared" si="219"/>
        <v>PEREMPUAN</v>
      </c>
      <c r="J1280" s="64" t="s">
        <v>4238</v>
      </c>
      <c r="K1280" s="92">
        <v>26304</v>
      </c>
      <c r="L1280" s="93">
        <f t="shared" ca="1" si="221"/>
        <v>48</v>
      </c>
      <c r="M1280" s="64" t="s">
        <v>253</v>
      </c>
      <c r="N1280" s="94" t="s">
        <v>220</v>
      </c>
      <c r="O1280" s="64" t="str">
        <f t="shared" si="220"/>
        <v>ISLAM</v>
      </c>
      <c r="P1280" s="64" t="s">
        <v>221</v>
      </c>
      <c r="Q1280" s="64" t="s">
        <v>245</v>
      </c>
      <c r="R1280" s="95">
        <v>3</v>
      </c>
      <c r="S1280" s="64" t="s">
        <v>289</v>
      </c>
      <c r="T1280" s="64" t="s">
        <v>246</v>
      </c>
      <c r="U1280" s="64" t="s">
        <v>609</v>
      </c>
      <c r="V1280" s="64" t="s">
        <v>2448</v>
      </c>
      <c r="W1280" s="96" t="s">
        <v>4235</v>
      </c>
      <c r="X1280" s="64" t="s">
        <v>4231</v>
      </c>
      <c r="Y1280" s="229" t="s">
        <v>4179</v>
      </c>
      <c r="Z1280" s="64" t="s">
        <v>22</v>
      </c>
      <c r="AA1280" s="64" t="s">
        <v>229</v>
      </c>
      <c r="AB1280" s="64" t="s">
        <v>230</v>
      </c>
      <c r="AC1280" s="64" t="s">
        <v>231</v>
      </c>
      <c r="AD1280" t="str">
        <f t="shared" si="222"/>
        <v>INDONESIA</v>
      </c>
      <c r="AE1280" s="122" t="s">
        <v>4180</v>
      </c>
      <c r="AF1280" s="122" t="s">
        <v>4181</v>
      </c>
      <c r="AG1280" s="142" t="s">
        <v>166</v>
      </c>
      <c r="AH1280" s="142"/>
      <c r="AI1280" s="64">
        <f t="shared" si="209"/>
        <v>2</v>
      </c>
      <c r="AJ1280" s="64"/>
      <c r="AK1280" s="142"/>
      <c r="AL1280" s="124"/>
      <c r="AM1280" s="124"/>
      <c r="AN1280" s="124">
        <f t="shared" si="217"/>
        <v>0</v>
      </c>
      <c r="AO1280" s="125"/>
      <c r="AP1280" s="125"/>
      <c r="AQ1280" s="125"/>
      <c r="AR1280" s="125"/>
      <c r="AS1280" s="125"/>
      <c r="AT1280" s="125"/>
      <c r="AU1280" s="125"/>
      <c r="AV1280" s="125"/>
      <c r="AW1280" s="125"/>
      <c r="AX1280" s="125"/>
      <c r="AY1280" s="70">
        <f t="shared" si="218"/>
        <v>0</v>
      </c>
      <c r="AZ1280" s="71"/>
    </row>
    <row r="1281" spans="1:53">
      <c r="B1281" s="121">
        <v>1262</v>
      </c>
      <c r="C1281" s="71">
        <v>20</v>
      </c>
      <c r="E1281">
        <v>3</v>
      </c>
      <c r="F1281" s="88" t="s">
        <v>4239</v>
      </c>
      <c r="G1281" s="89" t="s">
        <v>4240</v>
      </c>
      <c r="H1281" s="90" t="s">
        <v>23</v>
      </c>
      <c r="I1281" s="91" t="str">
        <f t="shared" si="219"/>
        <v>LAKI LAKI</v>
      </c>
      <c r="J1281" s="64" t="s">
        <v>22</v>
      </c>
      <c r="K1281" s="92">
        <v>38085</v>
      </c>
      <c r="L1281" s="93">
        <f t="shared" ca="1" si="221"/>
        <v>16</v>
      </c>
      <c r="M1281" s="64" t="s">
        <v>253</v>
      </c>
      <c r="N1281" s="133" t="s">
        <v>220</v>
      </c>
      <c r="O1281" s="64" t="str">
        <f t="shared" si="220"/>
        <v>ISLAM</v>
      </c>
      <c r="P1281" s="64" t="s">
        <v>254</v>
      </c>
      <c r="Q1281" s="64" t="s">
        <v>255</v>
      </c>
      <c r="R1281" s="95">
        <v>4</v>
      </c>
      <c r="S1281" s="64" t="s">
        <v>369</v>
      </c>
      <c r="T1281" s="64" t="s">
        <v>266</v>
      </c>
      <c r="U1281" s="64" t="s">
        <v>4237</v>
      </c>
      <c r="V1281" s="64" t="s">
        <v>4231</v>
      </c>
      <c r="W1281" s="96" t="s">
        <v>4235</v>
      </c>
      <c r="X1281" s="64" t="s">
        <v>4231</v>
      </c>
      <c r="Y1281" s="238" t="s">
        <v>4179</v>
      </c>
      <c r="Z1281" s="120" t="s">
        <v>22</v>
      </c>
      <c r="AA1281" s="120" t="s">
        <v>229</v>
      </c>
      <c r="AB1281" s="64" t="s">
        <v>230</v>
      </c>
      <c r="AC1281" s="64" t="s">
        <v>231</v>
      </c>
      <c r="AD1281" s="121" t="str">
        <f t="shared" si="222"/>
        <v>INDONESIA</v>
      </c>
      <c r="AE1281" s="122" t="s">
        <v>4180</v>
      </c>
      <c r="AF1281" s="122" t="s">
        <v>4181</v>
      </c>
      <c r="AG1281" s="142" t="s">
        <v>166</v>
      </c>
      <c r="AH1281" s="142"/>
      <c r="AI1281" s="64">
        <f t="shared" si="209"/>
        <v>3</v>
      </c>
      <c r="AJ1281" s="64"/>
      <c r="AK1281" s="142"/>
      <c r="AN1281" s="124">
        <f t="shared" si="217"/>
        <v>0</v>
      </c>
      <c r="AY1281" s="70">
        <f t="shared" si="218"/>
        <v>0</v>
      </c>
    </row>
    <row r="1282" spans="1:53">
      <c r="B1282" s="121">
        <v>1264</v>
      </c>
      <c r="C1282" s="71">
        <v>21</v>
      </c>
      <c r="D1282">
        <v>6</v>
      </c>
      <c r="E1282" s="99">
        <v>1</v>
      </c>
      <c r="F1282" s="100" t="s">
        <v>4241</v>
      </c>
      <c r="G1282" s="101" t="s">
        <v>4242</v>
      </c>
      <c r="H1282" s="102" t="s">
        <v>16</v>
      </c>
      <c r="I1282" s="103" t="str">
        <f t="shared" si="219"/>
        <v>PEREMPUAN</v>
      </c>
      <c r="J1282" s="104" t="s">
        <v>4243</v>
      </c>
      <c r="K1282" s="105">
        <v>27284</v>
      </c>
      <c r="L1282" s="106">
        <f t="shared" ca="1" si="221"/>
        <v>45</v>
      </c>
      <c r="M1282" s="104" t="s">
        <v>253</v>
      </c>
      <c r="N1282" s="107" t="s">
        <v>1533</v>
      </c>
      <c r="O1282" s="104" t="str">
        <f t="shared" si="220"/>
        <v>KRISTEN</v>
      </c>
      <c r="P1282" s="104" t="s">
        <v>221</v>
      </c>
      <c r="Q1282" s="104" t="s">
        <v>222</v>
      </c>
      <c r="R1282" s="108">
        <v>1</v>
      </c>
      <c r="S1282" s="104" t="s">
        <v>289</v>
      </c>
      <c r="T1282" s="104" t="s">
        <v>246</v>
      </c>
      <c r="U1282" s="104" t="s">
        <v>4244</v>
      </c>
      <c r="V1282" s="104" t="s">
        <v>4245</v>
      </c>
      <c r="W1282" s="109" t="s">
        <v>4246</v>
      </c>
      <c r="X1282" s="104" t="s">
        <v>4247</v>
      </c>
      <c r="Y1282" s="235" t="s">
        <v>4179</v>
      </c>
      <c r="Z1282" s="104" t="s">
        <v>22</v>
      </c>
      <c r="AA1282" s="104" t="s">
        <v>229</v>
      </c>
      <c r="AB1282" s="104" t="s">
        <v>230</v>
      </c>
      <c r="AC1282" s="104" t="s">
        <v>231</v>
      </c>
      <c r="AD1282" s="99" t="str">
        <f t="shared" si="222"/>
        <v>INDONESIA</v>
      </c>
      <c r="AE1282" s="122" t="s">
        <v>4180</v>
      </c>
      <c r="AF1282" s="110" t="s">
        <v>4181</v>
      </c>
      <c r="AG1282" s="194" t="s">
        <v>381</v>
      </c>
      <c r="AH1282" s="142"/>
      <c r="AI1282" s="64" t="e">
        <f t="shared" si="209"/>
        <v>#N/A</v>
      </c>
      <c r="AJ1282" s="64"/>
      <c r="AK1282" s="142"/>
      <c r="AL1282" s="207"/>
      <c r="AM1282" s="207"/>
      <c r="AN1282" s="124">
        <f t="shared" si="217"/>
        <v>0</v>
      </c>
      <c r="AO1282" s="239"/>
      <c r="AP1282" s="239"/>
      <c r="AQ1282" s="239"/>
      <c r="AR1282" s="239"/>
      <c r="AS1282" s="239"/>
      <c r="AT1282" s="239"/>
      <c r="AU1282" s="239"/>
      <c r="AV1282" s="239"/>
      <c r="AW1282" s="239"/>
      <c r="AX1282" s="239"/>
      <c r="AY1282" s="70">
        <f t="shared" si="218"/>
        <v>0</v>
      </c>
      <c r="BA1282" s="121"/>
    </row>
    <row r="1283" spans="1:53">
      <c r="B1283">
        <v>1265</v>
      </c>
      <c r="C1283" s="71">
        <v>22</v>
      </c>
      <c r="E1283">
        <v>3</v>
      </c>
      <c r="F1283" s="88" t="s">
        <v>4248</v>
      </c>
      <c r="G1283" s="89" t="s">
        <v>4249</v>
      </c>
      <c r="H1283" s="90" t="s">
        <v>23</v>
      </c>
      <c r="I1283" s="91" t="str">
        <f t="shared" si="219"/>
        <v>LAKI LAKI</v>
      </c>
      <c r="J1283" s="64" t="s">
        <v>229</v>
      </c>
      <c r="K1283" s="92">
        <v>35130</v>
      </c>
      <c r="L1283" s="93">
        <f t="shared" ca="1" si="221"/>
        <v>24</v>
      </c>
      <c r="M1283" s="64" t="s">
        <v>253</v>
      </c>
      <c r="N1283" s="94" t="s">
        <v>1533</v>
      </c>
      <c r="O1283" s="64" t="str">
        <f t="shared" si="220"/>
        <v>KRISTEN</v>
      </c>
      <c r="P1283" s="64" t="s">
        <v>254</v>
      </c>
      <c r="Q1283" s="64" t="s">
        <v>255</v>
      </c>
      <c r="R1283" s="95">
        <v>4</v>
      </c>
      <c r="S1283" s="64" t="s">
        <v>223</v>
      </c>
      <c r="T1283" s="64" t="s">
        <v>266</v>
      </c>
      <c r="U1283" s="64" t="s">
        <v>4242</v>
      </c>
      <c r="V1283" s="64" t="s">
        <v>4247</v>
      </c>
      <c r="W1283" s="96" t="s">
        <v>4246</v>
      </c>
      <c r="X1283" s="64" t="s">
        <v>4247</v>
      </c>
      <c r="Y1283" s="229" t="s">
        <v>4179</v>
      </c>
      <c r="Z1283" s="64" t="s">
        <v>22</v>
      </c>
      <c r="AA1283" s="64" t="s">
        <v>229</v>
      </c>
      <c r="AB1283" s="64" t="s">
        <v>230</v>
      </c>
      <c r="AC1283" s="64" t="s">
        <v>231</v>
      </c>
      <c r="AD1283" t="str">
        <f t="shared" si="222"/>
        <v>INDONESIA</v>
      </c>
      <c r="AE1283" s="122" t="s">
        <v>4180</v>
      </c>
      <c r="AF1283" s="122" t="s">
        <v>4181</v>
      </c>
      <c r="AG1283" s="142" t="s">
        <v>381</v>
      </c>
      <c r="AH1283" s="142"/>
      <c r="AI1283" s="64">
        <f t="shared" si="209"/>
        <v>3</v>
      </c>
      <c r="AJ1283" s="64"/>
      <c r="AK1283" s="142"/>
      <c r="AN1283" s="124">
        <f t="shared" si="217"/>
        <v>0</v>
      </c>
      <c r="AY1283" s="70">
        <f t="shared" si="218"/>
        <v>0</v>
      </c>
    </row>
    <row r="1284" spans="1:53" s="99" customFormat="1">
      <c r="A1284"/>
      <c r="B1284" s="121">
        <v>1266</v>
      </c>
      <c r="C1284" s="71">
        <v>23</v>
      </c>
      <c r="D1284"/>
      <c r="E1284" s="121">
        <v>4</v>
      </c>
      <c r="F1284" s="143" t="s">
        <v>4250</v>
      </c>
      <c r="G1284" s="144" t="s">
        <v>4251</v>
      </c>
      <c r="H1284" s="145" t="s">
        <v>23</v>
      </c>
      <c r="I1284" s="146" t="str">
        <f t="shared" si="219"/>
        <v>LAKI LAKI</v>
      </c>
      <c r="J1284" s="120" t="s">
        <v>229</v>
      </c>
      <c r="K1284" s="147">
        <v>36116</v>
      </c>
      <c r="L1284" s="139">
        <f t="shared" ca="1" si="221"/>
        <v>21</v>
      </c>
      <c r="M1284" s="120" t="s">
        <v>253</v>
      </c>
      <c r="N1284" s="133" t="s">
        <v>1533</v>
      </c>
      <c r="O1284" s="120" t="str">
        <f t="shared" si="220"/>
        <v>KRISTEN</v>
      </c>
      <c r="P1284" s="120" t="s">
        <v>254</v>
      </c>
      <c r="Q1284" s="120" t="s">
        <v>255</v>
      </c>
      <c r="R1284" s="148">
        <v>4</v>
      </c>
      <c r="S1284" s="120" t="s">
        <v>886</v>
      </c>
      <c r="T1284" s="120" t="s">
        <v>266</v>
      </c>
      <c r="U1284" s="120" t="s">
        <v>4242</v>
      </c>
      <c r="V1284" s="120" t="s">
        <v>4247</v>
      </c>
      <c r="W1284" s="149" t="s">
        <v>4246</v>
      </c>
      <c r="X1284" s="120" t="s">
        <v>4247</v>
      </c>
      <c r="Y1284" s="238" t="s">
        <v>4179</v>
      </c>
      <c r="Z1284" s="120" t="s">
        <v>22</v>
      </c>
      <c r="AA1284" s="120" t="s">
        <v>229</v>
      </c>
      <c r="AB1284" s="104" t="s">
        <v>230</v>
      </c>
      <c r="AC1284" s="104" t="s">
        <v>231</v>
      </c>
      <c r="AD1284" s="121" t="str">
        <f t="shared" si="222"/>
        <v>INDONESIA</v>
      </c>
      <c r="AE1284" s="122" t="s">
        <v>4180</v>
      </c>
      <c r="AF1284" s="122" t="s">
        <v>4181</v>
      </c>
      <c r="AG1284" s="142" t="s">
        <v>381</v>
      </c>
      <c r="AH1284" s="142"/>
      <c r="AI1284" s="64">
        <f t="shared" si="209"/>
        <v>3</v>
      </c>
      <c r="AJ1284" s="64"/>
      <c r="AK1284" s="142"/>
      <c r="AL1284" s="124"/>
      <c r="AM1284" s="124"/>
      <c r="AN1284" s="124">
        <f t="shared" si="217"/>
        <v>0</v>
      </c>
      <c r="AO1284" s="125"/>
      <c r="AP1284" s="125"/>
      <c r="AQ1284" s="125"/>
      <c r="AR1284" s="125"/>
      <c r="AS1284" s="125"/>
      <c r="AT1284" s="125"/>
      <c r="AU1284" s="125"/>
      <c r="AV1284" s="125"/>
      <c r="AW1284" s="125"/>
      <c r="AX1284" s="125"/>
      <c r="AY1284" s="70">
        <f t="shared" ref="AY1284:AY1310" si="223">SUM(AV1284:AX1284)</f>
        <v>0</v>
      </c>
      <c r="AZ1284" s="71"/>
    </row>
    <row r="1285" spans="1:53">
      <c r="B1285">
        <v>1267</v>
      </c>
      <c r="C1285" s="71">
        <v>24</v>
      </c>
      <c r="E1285">
        <v>5</v>
      </c>
      <c r="F1285" s="88" t="s">
        <v>4252</v>
      </c>
      <c r="G1285" s="89" t="s">
        <v>4253</v>
      </c>
      <c r="H1285" s="90" t="s">
        <v>23</v>
      </c>
      <c r="I1285" s="91" t="str">
        <f t="shared" si="219"/>
        <v>LAKI LAKI</v>
      </c>
      <c r="J1285" s="64" t="s">
        <v>229</v>
      </c>
      <c r="K1285" s="92">
        <v>36835</v>
      </c>
      <c r="L1285" s="93">
        <f t="shared" ca="1" si="221"/>
        <v>19</v>
      </c>
      <c r="M1285" s="64" t="s">
        <v>253</v>
      </c>
      <c r="N1285" s="94" t="s">
        <v>1533</v>
      </c>
      <c r="O1285" s="64" t="str">
        <f t="shared" si="220"/>
        <v>KRISTEN</v>
      </c>
      <c r="P1285" s="64" t="s">
        <v>254</v>
      </c>
      <c r="Q1285" s="64" t="s">
        <v>255</v>
      </c>
      <c r="R1285" s="95">
        <v>4</v>
      </c>
      <c r="S1285" s="64" t="s">
        <v>348</v>
      </c>
      <c r="T1285" s="64" t="s">
        <v>266</v>
      </c>
      <c r="U1285" s="64" t="s">
        <v>4242</v>
      </c>
      <c r="V1285" s="64" t="s">
        <v>4247</v>
      </c>
      <c r="W1285" s="96" t="s">
        <v>4246</v>
      </c>
      <c r="X1285" s="64" t="s">
        <v>4247</v>
      </c>
      <c r="Y1285" s="229" t="s">
        <v>4179</v>
      </c>
      <c r="Z1285" s="64" t="s">
        <v>22</v>
      </c>
      <c r="AA1285" s="64" t="s">
        <v>229</v>
      </c>
      <c r="AB1285" s="64" t="s">
        <v>230</v>
      </c>
      <c r="AC1285" s="64" t="s">
        <v>231</v>
      </c>
      <c r="AD1285" t="str">
        <f t="shared" si="222"/>
        <v>INDONESIA</v>
      </c>
      <c r="AE1285" s="122" t="s">
        <v>4180</v>
      </c>
      <c r="AF1285" s="122" t="s">
        <v>4181</v>
      </c>
      <c r="AG1285" s="120" t="s">
        <v>381</v>
      </c>
      <c r="AH1285" s="120"/>
      <c r="AI1285" s="64">
        <f t="shared" si="209"/>
        <v>3</v>
      </c>
      <c r="AJ1285" s="64"/>
      <c r="AK1285" s="120"/>
      <c r="AN1285" s="124">
        <f t="shared" si="217"/>
        <v>0</v>
      </c>
      <c r="AY1285" s="70">
        <f t="shared" si="223"/>
        <v>0</v>
      </c>
    </row>
    <row r="1286" spans="1:53">
      <c r="A1286" s="121"/>
      <c r="B1286" s="121">
        <v>1268</v>
      </c>
      <c r="C1286" s="71">
        <v>25</v>
      </c>
      <c r="E1286">
        <v>6</v>
      </c>
      <c r="F1286" s="88" t="s">
        <v>4254</v>
      </c>
      <c r="G1286" s="89" t="s">
        <v>4255</v>
      </c>
      <c r="H1286" s="90" t="s">
        <v>23</v>
      </c>
      <c r="I1286" s="91" t="str">
        <f t="shared" si="219"/>
        <v>LAKI LAKI</v>
      </c>
      <c r="J1286" s="64" t="s">
        <v>229</v>
      </c>
      <c r="K1286" s="92">
        <v>39190</v>
      </c>
      <c r="L1286" s="93">
        <f t="shared" ca="1" si="221"/>
        <v>12</v>
      </c>
      <c r="M1286" s="64" t="s">
        <v>253</v>
      </c>
      <c r="N1286" s="94" t="s">
        <v>1533</v>
      </c>
      <c r="O1286" s="64" t="str">
        <f t="shared" si="220"/>
        <v>KRISTEN</v>
      </c>
      <c r="P1286" s="64" t="s">
        <v>254</v>
      </c>
      <c r="Q1286" s="64" t="s">
        <v>255</v>
      </c>
      <c r="R1286" s="95">
        <v>4</v>
      </c>
      <c r="S1286" s="64" t="s">
        <v>369</v>
      </c>
      <c r="T1286" s="64" t="s">
        <v>266</v>
      </c>
      <c r="U1286" s="64" t="s">
        <v>4242</v>
      </c>
      <c r="V1286" s="64" t="s">
        <v>4247</v>
      </c>
      <c r="W1286" s="96" t="s">
        <v>4246</v>
      </c>
      <c r="X1286" s="64" t="s">
        <v>4247</v>
      </c>
      <c r="Y1286" s="229" t="s">
        <v>4179</v>
      </c>
      <c r="Z1286" s="64" t="s">
        <v>22</v>
      </c>
      <c r="AA1286" s="64" t="s">
        <v>229</v>
      </c>
      <c r="AB1286" s="64" t="s">
        <v>230</v>
      </c>
      <c r="AC1286" s="64" t="s">
        <v>231</v>
      </c>
      <c r="AD1286" t="str">
        <f t="shared" si="222"/>
        <v>INDONESIA</v>
      </c>
      <c r="AE1286" s="122" t="s">
        <v>4180</v>
      </c>
      <c r="AF1286" s="122" t="s">
        <v>4181</v>
      </c>
      <c r="AG1286" s="111" t="s">
        <v>381</v>
      </c>
      <c r="AH1286" s="111"/>
      <c r="AI1286" s="64">
        <f t="shared" si="209"/>
        <v>3</v>
      </c>
      <c r="AJ1286" s="64"/>
      <c r="AK1286" s="111"/>
      <c r="AN1286" s="124">
        <f t="shared" si="217"/>
        <v>0</v>
      </c>
      <c r="AY1286" s="70">
        <f t="shared" si="223"/>
        <v>0</v>
      </c>
    </row>
    <row r="1287" spans="1:53" s="99" customFormat="1">
      <c r="A1287"/>
      <c r="B1287">
        <v>1269</v>
      </c>
      <c r="C1287" s="71">
        <v>26</v>
      </c>
      <c r="D1287">
        <v>7</v>
      </c>
      <c r="E1287" s="99">
        <v>1</v>
      </c>
      <c r="F1287" s="100" t="s">
        <v>4256</v>
      </c>
      <c r="G1287" s="101" t="s">
        <v>4257</v>
      </c>
      <c r="H1287" s="102" t="s">
        <v>23</v>
      </c>
      <c r="I1287" s="103" t="str">
        <f t="shared" si="219"/>
        <v>LAKI LAKI</v>
      </c>
      <c r="J1287" s="104" t="s">
        <v>1055</v>
      </c>
      <c r="K1287" s="105">
        <v>18720</v>
      </c>
      <c r="L1287" s="106">
        <f t="shared" ca="1" si="221"/>
        <v>69</v>
      </c>
      <c r="M1287" s="104" t="s">
        <v>253</v>
      </c>
      <c r="N1287" s="107" t="s">
        <v>220</v>
      </c>
      <c r="O1287" s="104" t="str">
        <f t="shared" si="220"/>
        <v>ISLAM</v>
      </c>
      <c r="P1287" s="104" t="s">
        <v>221</v>
      </c>
      <c r="Q1287" s="104" t="s">
        <v>222</v>
      </c>
      <c r="R1287" s="108">
        <v>1</v>
      </c>
      <c r="S1287" s="104" t="s">
        <v>256</v>
      </c>
      <c r="T1287" s="104" t="s">
        <v>283</v>
      </c>
      <c r="U1287" s="104" t="s">
        <v>3442</v>
      </c>
      <c r="V1287" s="104" t="s">
        <v>4258</v>
      </c>
      <c r="W1287" s="109" t="s">
        <v>4259</v>
      </c>
      <c r="X1287" s="104" t="s">
        <v>4257</v>
      </c>
      <c r="Y1287" s="235" t="s">
        <v>4179</v>
      </c>
      <c r="Z1287" s="104" t="s">
        <v>22</v>
      </c>
      <c r="AA1287" s="104" t="s">
        <v>229</v>
      </c>
      <c r="AB1287" s="64" t="s">
        <v>230</v>
      </c>
      <c r="AC1287" s="64" t="s">
        <v>231</v>
      </c>
      <c r="AD1287" s="99" t="str">
        <f t="shared" si="222"/>
        <v>INDONESIA</v>
      </c>
      <c r="AE1287" s="122" t="s">
        <v>4180</v>
      </c>
      <c r="AF1287" s="110" t="s">
        <v>4181</v>
      </c>
      <c r="AG1287" s="142" t="s">
        <v>166</v>
      </c>
      <c r="AH1287" s="142"/>
      <c r="AI1287" s="64" t="e">
        <f t="shared" si="209"/>
        <v>#N/A</v>
      </c>
      <c r="AJ1287" s="64"/>
      <c r="AK1287" s="142"/>
      <c r="AL1287" s="124"/>
      <c r="AM1287" s="124"/>
      <c r="AN1287" s="124">
        <f t="shared" si="217"/>
        <v>0</v>
      </c>
      <c r="AO1287" s="125"/>
      <c r="AP1287" s="125"/>
      <c r="AQ1287" s="125"/>
      <c r="AR1287" s="125"/>
      <c r="AS1287" s="125"/>
      <c r="AT1287" s="125"/>
      <c r="AU1287" s="125"/>
      <c r="AV1287" s="125"/>
      <c r="AW1287" s="125"/>
      <c r="AX1287" s="125"/>
      <c r="AY1287" s="70">
        <f t="shared" si="223"/>
        <v>0</v>
      </c>
      <c r="AZ1287" s="71"/>
    </row>
    <row r="1288" spans="1:53">
      <c r="B1288" s="121">
        <v>1270</v>
      </c>
      <c r="C1288" s="71">
        <v>27</v>
      </c>
      <c r="E1288">
        <v>2</v>
      </c>
      <c r="F1288" s="88" t="s">
        <v>4260</v>
      </c>
      <c r="G1288" s="89" t="s">
        <v>4261</v>
      </c>
      <c r="H1288" s="90" t="s">
        <v>16</v>
      </c>
      <c r="I1288" s="91" t="str">
        <f t="shared" si="219"/>
        <v>PEREMPUAN</v>
      </c>
      <c r="J1288" s="64" t="s">
        <v>1055</v>
      </c>
      <c r="K1288" s="92">
        <v>20526</v>
      </c>
      <c r="L1288" s="93">
        <f t="shared" ca="1" si="221"/>
        <v>64</v>
      </c>
      <c r="M1288" s="64" t="s">
        <v>253</v>
      </c>
      <c r="N1288" s="94" t="s">
        <v>220</v>
      </c>
      <c r="O1288" s="64" t="str">
        <f t="shared" si="220"/>
        <v>ISLAM</v>
      </c>
      <c r="P1288" s="64" t="s">
        <v>221</v>
      </c>
      <c r="Q1288" s="64" t="s">
        <v>245</v>
      </c>
      <c r="R1288" s="95">
        <v>3</v>
      </c>
      <c r="S1288" s="64" t="s">
        <v>256</v>
      </c>
      <c r="T1288" s="64" t="s">
        <v>246</v>
      </c>
      <c r="U1288" s="64" t="s">
        <v>4262</v>
      </c>
      <c r="V1288" s="64" t="s">
        <v>4263</v>
      </c>
      <c r="W1288" s="96" t="s">
        <v>4259</v>
      </c>
      <c r="X1288" s="64" t="s">
        <v>4257</v>
      </c>
      <c r="Y1288" s="229" t="s">
        <v>4179</v>
      </c>
      <c r="Z1288" s="64" t="s">
        <v>22</v>
      </c>
      <c r="AA1288" s="64" t="s">
        <v>229</v>
      </c>
      <c r="AB1288" s="104" t="s">
        <v>230</v>
      </c>
      <c r="AC1288" s="104" t="s">
        <v>231</v>
      </c>
      <c r="AD1288" t="str">
        <f t="shared" si="222"/>
        <v>INDONESIA</v>
      </c>
      <c r="AE1288" s="122" t="s">
        <v>4180</v>
      </c>
      <c r="AF1288" s="122" t="s">
        <v>4181</v>
      </c>
      <c r="AG1288" s="142" t="s">
        <v>166</v>
      </c>
      <c r="AH1288" s="142"/>
      <c r="AI1288" s="64">
        <f t="shared" si="209"/>
        <v>2</v>
      </c>
      <c r="AJ1288" s="64"/>
      <c r="AK1288" s="142"/>
      <c r="AN1288" s="124">
        <f t="shared" si="217"/>
        <v>0</v>
      </c>
      <c r="AY1288" s="70">
        <f t="shared" si="223"/>
        <v>0</v>
      </c>
    </row>
    <row r="1289" spans="1:53">
      <c r="A1289" s="121"/>
      <c r="B1289">
        <v>1271</v>
      </c>
      <c r="C1289" s="71">
        <v>28</v>
      </c>
      <c r="E1289" s="126">
        <v>3</v>
      </c>
      <c r="F1289" s="88" t="s">
        <v>4264</v>
      </c>
      <c r="G1289" s="89" t="s">
        <v>4265</v>
      </c>
      <c r="H1289" s="90" t="s">
        <v>23</v>
      </c>
      <c r="I1289" s="91" t="str">
        <f t="shared" si="219"/>
        <v>LAKI LAKI</v>
      </c>
      <c r="J1289" s="64" t="s">
        <v>1055</v>
      </c>
      <c r="K1289" s="92">
        <v>31911</v>
      </c>
      <c r="L1289" s="93">
        <f t="shared" ca="1" si="221"/>
        <v>32</v>
      </c>
      <c r="M1289" s="64" t="s">
        <v>253</v>
      </c>
      <c r="N1289" s="94" t="s">
        <v>220</v>
      </c>
      <c r="O1289" s="64" t="str">
        <f t="shared" si="220"/>
        <v>ISLAM</v>
      </c>
      <c r="P1289" s="64" t="s">
        <v>254</v>
      </c>
      <c r="Q1289" s="64" t="s">
        <v>255</v>
      </c>
      <c r="R1289" s="95">
        <v>4</v>
      </c>
      <c r="S1289" s="64" t="s">
        <v>289</v>
      </c>
      <c r="T1289" s="64" t="s">
        <v>270</v>
      </c>
      <c r="U1289" s="64" t="s">
        <v>4261</v>
      </c>
      <c r="V1289" s="64" t="s">
        <v>4257</v>
      </c>
      <c r="W1289" s="96" t="s">
        <v>4259</v>
      </c>
      <c r="X1289" s="64" t="s">
        <v>4257</v>
      </c>
      <c r="Y1289" s="229" t="s">
        <v>4179</v>
      </c>
      <c r="Z1289" s="64" t="s">
        <v>22</v>
      </c>
      <c r="AA1289" s="64" t="s">
        <v>229</v>
      </c>
      <c r="AB1289" s="64" t="s">
        <v>230</v>
      </c>
      <c r="AC1289" s="64" t="s">
        <v>231</v>
      </c>
      <c r="AD1289" t="str">
        <f t="shared" si="222"/>
        <v>INDONESIA</v>
      </c>
      <c r="AE1289" s="122" t="s">
        <v>4180</v>
      </c>
      <c r="AF1289" s="122" t="s">
        <v>4181</v>
      </c>
      <c r="AG1289" s="142" t="s">
        <v>166</v>
      </c>
      <c r="AH1289" s="142"/>
      <c r="AI1289" s="64">
        <f t="shared" si="209"/>
        <v>3</v>
      </c>
      <c r="AJ1289" s="64"/>
      <c r="AK1289" s="142"/>
      <c r="AN1289" s="124">
        <f t="shared" si="217"/>
        <v>0</v>
      </c>
      <c r="AY1289" s="70">
        <f t="shared" si="223"/>
        <v>0</v>
      </c>
    </row>
    <row r="1290" spans="1:53">
      <c r="B1290" s="121">
        <v>1272</v>
      </c>
      <c r="C1290" s="71">
        <v>29</v>
      </c>
      <c r="D1290">
        <v>8</v>
      </c>
      <c r="E1290">
        <v>1</v>
      </c>
      <c r="F1290" s="100" t="s">
        <v>4266</v>
      </c>
      <c r="G1290" s="101" t="s">
        <v>1129</v>
      </c>
      <c r="H1290" s="102" t="s">
        <v>16</v>
      </c>
      <c r="I1290" s="103" t="str">
        <f t="shared" si="219"/>
        <v>PEREMPUAN</v>
      </c>
      <c r="J1290" s="104" t="s">
        <v>4267</v>
      </c>
      <c r="K1290" s="105">
        <v>22169</v>
      </c>
      <c r="L1290" s="106">
        <f t="shared" ca="1" si="221"/>
        <v>59</v>
      </c>
      <c r="M1290" s="104" t="s">
        <v>253</v>
      </c>
      <c r="N1290" s="107" t="s">
        <v>220</v>
      </c>
      <c r="O1290" s="104" t="str">
        <f t="shared" si="220"/>
        <v>ISLAM</v>
      </c>
      <c r="P1290" s="104" t="s">
        <v>2634</v>
      </c>
      <c r="Q1290" s="104" t="s">
        <v>222</v>
      </c>
      <c r="R1290" s="108">
        <v>1</v>
      </c>
      <c r="S1290" s="104" t="s">
        <v>256</v>
      </c>
      <c r="T1290" s="104" t="s">
        <v>246</v>
      </c>
      <c r="U1290" s="104" t="s">
        <v>4268</v>
      </c>
      <c r="V1290" s="104" t="s">
        <v>4269</v>
      </c>
      <c r="W1290" s="109" t="s">
        <v>4270</v>
      </c>
      <c r="X1290" s="104" t="s">
        <v>4271</v>
      </c>
      <c r="Y1290" s="235" t="s">
        <v>4179</v>
      </c>
      <c r="Z1290" s="104" t="s">
        <v>22</v>
      </c>
      <c r="AA1290" s="104" t="s">
        <v>229</v>
      </c>
      <c r="AB1290" s="64" t="s">
        <v>230</v>
      </c>
      <c r="AC1290" s="64" t="s">
        <v>231</v>
      </c>
      <c r="AD1290" s="99" t="str">
        <f t="shared" si="222"/>
        <v>INDONESIA</v>
      </c>
      <c r="AE1290" s="122" t="s">
        <v>4180</v>
      </c>
      <c r="AF1290" s="110" t="s">
        <v>4181</v>
      </c>
      <c r="AG1290" s="104" t="s">
        <v>4272</v>
      </c>
      <c r="AH1290" s="120"/>
      <c r="AI1290" s="64" t="e">
        <f t="shared" si="209"/>
        <v>#N/A</v>
      </c>
      <c r="AJ1290" s="64"/>
      <c r="AK1290" s="120"/>
      <c r="AN1290" s="124">
        <f t="shared" si="217"/>
        <v>0</v>
      </c>
      <c r="AY1290" s="70">
        <f t="shared" si="223"/>
        <v>0</v>
      </c>
    </row>
    <row r="1291" spans="1:53">
      <c r="B1291">
        <v>1273</v>
      </c>
      <c r="C1291" s="71">
        <v>30</v>
      </c>
      <c r="E1291">
        <v>2</v>
      </c>
      <c r="F1291" s="88" t="s">
        <v>4273</v>
      </c>
      <c r="G1291" s="89" t="s">
        <v>4274</v>
      </c>
      <c r="H1291" s="90" t="s">
        <v>23</v>
      </c>
      <c r="I1291" s="91" t="str">
        <f t="shared" si="219"/>
        <v>LAKI LAKI</v>
      </c>
      <c r="J1291" s="64" t="s">
        <v>4267</v>
      </c>
      <c r="K1291" s="92">
        <v>30567</v>
      </c>
      <c r="L1291" s="93">
        <f t="shared" ca="1" si="221"/>
        <v>36</v>
      </c>
      <c r="M1291" s="64" t="s">
        <v>253</v>
      </c>
      <c r="N1291" s="94" t="s">
        <v>220</v>
      </c>
      <c r="O1291" s="64" t="str">
        <f t="shared" si="220"/>
        <v>ISLAM</v>
      </c>
      <c r="P1291" s="64" t="s">
        <v>254</v>
      </c>
      <c r="Q1291" s="64" t="s">
        <v>255</v>
      </c>
      <c r="R1291" s="95">
        <v>3</v>
      </c>
      <c r="S1291" s="64" t="s">
        <v>289</v>
      </c>
      <c r="T1291" s="64" t="s">
        <v>283</v>
      </c>
      <c r="U1291" s="64" t="s">
        <v>1129</v>
      </c>
      <c r="V1291" s="64" t="s">
        <v>4271</v>
      </c>
      <c r="W1291" s="96" t="s">
        <v>4270</v>
      </c>
      <c r="X1291" s="64" t="s">
        <v>4271</v>
      </c>
      <c r="Y1291" s="229" t="s">
        <v>4179</v>
      </c>
      <c r="Z1291" s="64" t="s">
        <v>22</v>
      </c>
      <c r="AA1291" s="64" t="s">
        <v>229</v>
      </c>
      <c r="AB1291" s="104" t="s">
        <v>230</v>
      </c>
      <c r="AC1291" s="104" t="s">
        <v>231</v>
      </c>
      <c r="AD1291" t="str">
        <f t="shared" si="222"/>
        <v>INDONESIA</v>
      </c>
      <c r="AE1291" s="122" t="s">
        <v>4180</v>
      </c>
      <c r="AF1291" s="122" t="s">
        <v>4181</v>
      </c>
      <c r="AG1291" s="111" t="s">
        <v>4272</v>
      </c>
      <c r="AH1291" s="111"/>
      <c r="AI1291" s="64">
        <f t="shared" si="209"/>
        <v>3</v>
      </c>
      <c r="AJ1291" s="64"/>
      <c r="AK1291" s="111"/>
      <c r="AN1291" s="124">
        <f t="shared" si="217"/>
        <v>0</v>
      </c>
      <c r="AY1291" s="70">
        <f t="shared" si="223"/>
        <v>0</v>
      </c>
    </row>
    <row r="1292" spans="1:53" s="99" customFormat="1">
      <c r="A1292"/>
      <c r="B1292" s="121">
        <v>1274</v>
      </c>
      <c r="C1292" s="71">
        <v>31</v>
      </c>
      <c r="D1292"/>
      <c r="E1292">
        <v>3</v>
      </c>
      <c r="F1292" s="88" t="s">
        <v>4275</v>
      </c>
      <c r="G1292" s="89" t="s">
        <v>4276</v>
      </c>
      <c r="H1292" s="90" t="s">
        <v>23</v>
      </c>
      <c r="I1292" s="91" t="str">
        <f t="shared" si="219"/>
        <v>LAKI LAKI</v>
      </c>
      <c r="J1292" s="64" t="s">
        <v>4267</v>
      </c>
      <c r="K1292" s="92">
        <v>32086</v>
      </c>
      <c r="L1292" s="93">
        <f t="shared" ca="1" si="221"/>
        <v>32</v>
      </c>
      <c r="M1292" s="64" t="s">
        <v>253</v>
      </c>
      <c r="N1292" s="94" t="s">
        <v>220</v>
      </c>
      <c r="O1292" s="64" t="str">
        <f t="shared" si="220"/>
        <v>ISLAM</v>
      </c>
      <c r="P1292" s="64" t="s">
        <v>254</v>
      </c>
      <c r="Q1292" s="64" t="s">
        <v>255</v>
      </c>
      <c r="R1292" s="95">
        <v>4</v>
      </c>
      <c r="S1292" s="64" t="s">
        <v>289</v>
      </c>
      <c r="T1292" s="64" t="s">
        <v>283</v>
      </c>
      <c r="U1292" s="64" t="s">
        <v>1129</v>
      </c>
      <c r="V1292" s="64" t="s">
        <v>4271</v>
      </c>
      <c r="W1292" s="96" t="s">
        <v>4270</v>
      </c>
      <c r="X1292" s="64" t="s">
        <v>4271</v>
      </c>
      <c r="Y1292" s="229" t="s">
        <v>4179</v>
      </c>
      <c r="Z1292" s="64" t="s">
        <v>22</v>
      </c>
      <c r="AA1292" s="64" t="s">
        <v>229</v>
      </c>
      <c r="AB1292" s="120" t="s">
        <v>230</v>
      </c>
      <c r="AC1292" s="120" t="s">
        <v>231</v>
      </c>
      <c r="AD1292" t="str">
        <f t="shared" si="222"/>
        <v>INDONESIA</v>
      </c>
      <c r="AE1292" s="122" t="s">
        <v>4180</v>
      </c>
      <c r="AF1292" s="122" t="s">
        <v>4181</v>
      </c>
      <c r="AG1292" s="111" t="s">
        <v>4272</v>
      </c>
      <c r="AH1292" s="111"/>
      <c r="AI1292" s="64">
        <f t="shared" si="209"/>
        <v>3</v>
      </c>
      <c r="AJ1292" s="64"/>
      <c r="AK1292" s="111"/>
      <c r="AL1292" s="124"/>
      <c r="AM1292" s="124"/>
      <c r="AN1292" s="124">
        <f t="shared" si="217"/>
        <v>0</v>
      </c>
      <c r="AO1292" s="125"/>
      <c r="AP1292" s="125"/>
      <c r="AQ1292" s="125"/>
      <c r="AR1292" s="125"/>
      <c r="AS1292" s="125"/>
      <c r="AT1292" s="125"/>
      <c r="AU1292" s="125"/>
      <c r="AV1292" s="125"/>
      <c r="AW1292" s="125"/>
      <c r="AX1292" s="125"/>
      <c r="AY1292" s="70">
        <f t="shared" si="223"/>
        <v>0</v>
      </c>
      <c r="AZ1292" s="71"/>
    </row>
    <row r="1293" spans="1:53">
      <c r="B1293">
        <v>1275</v>
      </c>
      <c r="C1293" s="71">
        <v>32</v>
      </c>
      <c r="E1293">
        <v>4</v>
      </c>
      <c r="F1293" s="88" t="s">
        <v>4277</v>
      </c>
      <c r="G1293" s="89" t="s">
        <v>4278</v>
      </c>
      <c r="H1293" s="90" t="s">
        <v>23</v>
      </c>
      <c r="I1293" s="91" t="str">
        <f t="shared" si="219"/>
        <v>LAKI LAKI</v>
      </c>
      <c r="J1293" s="64" t="s">
        <v>4267</v>
      </c>
      <c r="K1293" s="92">
        <v>35697</v>
      </c>
      <c r="L1293" s="93">
        <f t="shared" ca="1" si="221"/>
        <v>22</v>
      </c>
      <c r="M1293" s="64" t="s">
        <v>253</v>
      </c>
      <c r="N1293" s="94" t="s">
        <v>220</v>
      </c>
      <c r="O1293" s="64" t="str">
        <f t="shared" si="220"/>
        <v>ISLAM</v>
      </c>
      <c r="P1293" s="64" t="s">
        <v>254</v>
      </c>
      <c r="Q1293" s="64" t="s">
        <v>255</v>
      </c>
      <c r="R1293" s="95">
        <v>4</v>
      </c>
      <c r="S1293" s="64" t="s">
        <v>256</v>
      </c>
      <c r="T1293" s="64" t="s">
        <v>266</v>
      </c>
      <c r="U1293" s="64" t="s">
        <v>1129</v>
      </c>
      <c r="V1293" s="64" t="s">
        <v>4271</v>
      </c>
      <c r="W1293" s="96" t="s">
        <v>4270</v>
      </c>
      <c r="X1293" s="64" t="s">
        <v>4271</v>
      </c>
      <c r="Y1293" s="229" t="s">
        <v>4179</v>
      </c>
      <c r="Z1293" s="64" t="s">
        <v>22</v>
      </c>
      <c r="AA1293" s="64" t="s">
        <v>229</v>
      </c>
      <c r="AB1293" s="64" t="s">
        <v>230</v>
      </c>
      <c r="AC1293" s="64" t="s">
        <v>231</v>
      </c>
      <c r="AD1293" t="str">
        <f t="shared" si="222"/>
        <v>INDONESIA</v>
      </c>
      <c r="AE1293" s="122" t="s">
        <v>4180</v>
      </c>
      <c r="AF1293" s="122" t="s">
        <v>4181</v>
      </c>
      <c r="AG1293" s="111" t="s">
        <v>4272</v>
      </c>
      <c r="AH1293" s="111"/>
      <c r="AI1293" s="64">
        <f t="shared" si="209"/>
        <v>3</v>
      </c>
      <c r="AJ1293" s="64"/>
      <c r="AK1293" s="111"/>
      <c r="AN1293" s="124">
        <f t="shared" si="217"/>
        <v>0</v>
      </c>
      <c r="AY1293" s="70">
        <f t="shared" si="223"/>
        <v>0</v>
      </c>
    </row>
    <row r="1294" spans="1:53">
      <c r="A1294" s="121"/>
      <c r="B1294" s="121">
        <v>1276</v>
      </c>
      <c r="C1294" s="71">
        <v>33</v>
      </c>
      <c r="D1294">
        <v>9</v>
      </c>
      <c r="E1294" s="99">
        <v>1</v>
      </c>
      <c r="F1294" s="100" t="s">
        <v>4279</v>
      </c>
      <c r="G1294" s="101" t="s">
        <v>4280</v>
      </c>
      <c r="H1294" s="102" t="s">
        <v>23</v>
      </c>
      <c r="I1294" s="103" t="str">
        <f t="shared" si="219"/>
        <v>LAKI LAKI</v>
      </c>
      <c r="J1294" s="104" t="s">
        <v>4281</v>
      </c>
      <c r="K1294" s="105">
        <v>19481</v>
      </c>
      <c r="L1294" s="106">
        <f t="shared" ca="1" si="221"/>
        <v>66</v>
      </c>
      <c r="M1294" s="104" t="s">
        <v>253</v>
      </c>
      <c r="N1294" s="107" t="s">
        <v>220</v>
      </c>
      <c r="O1294" s="104" t="str">
        <f t="shared" si="220"/>
        <v>ISLAM</v>
      </c>
      <c r="P1294" s="104" t="s">
        <v>221</v>
      </c>
      <c r="Q1294" s="104" t="s">
        <v>222</v>
      </c>
      <c r="R1294" s="108">
        <v>1</v>
      </c>
      <c r="S1294" s="104" t="s">
        <v>256</v>
      </c>
      <c r="T1294" s="104" t="s">
        <v>283</v>
      </c>
      <c r="U1294" s="104" t="s">
        <v>4282</v>
      </c>
      <c r="V1294" s="104" t="s">
        <v>4283</v>
      </c>
      <c r="W1294" s="109" t="s">
        <v>4284</v>
      </c>
      <c r="X1294" s="104" t="s">
        <v>4280</v>
      </c>
      <c r="Y1294" s="235" t="s">
        <v>4179</v>
      </c>
      <c r="Z1294" s="104" t="s">
        <v>22</v>
      </c>
      <c r="AA1294" s="104" t="s">
        <v>229</v>
      </c>
      <c r="AB1294" s="64" t="s">
        <v>230</v>
      </c>
      <c r="AC1294" s="64" t="s">
        <v>231</v>
      </c>
      <c r="AD1294" s="99" t="str">
        <f t="shared" si="222"/>
        <v>INDONESIA</v>
      </c>
      <c r="AE1294" s="122" t="s">
        <v>4180</v>
      </c>
      <c r="AF1294" s="110" t="s">
        <v>4181</v>
      </c>
      <c r="AG1294" s="142" t="s">
        <v>1722</v>
      </c>
      <c r="AH1294" s="142"/>
      <c r="AI1294" s="64" t="e">
        <f t="shared" si="209"/>
        <v>#N/A</v>
      </c>
      <c r="AJ1294" s="64"/>
      <c r="AK1294" s="142"/>
      <c r="AN1294" s="124">
        <f t="shared" si="217"/>
        <v>0</v>
      </c>
      <c r="AY1294" s="70">
        <f t="shared" si="223"/>
        <v>0</v>
      </c>
    </row>
    <row r="1295" spans="1:53" s="99" customFormat="1">
      <c r="A1295"/>
      <c r="B1295">
        <v>1277</v>
      </c>
      <c r="C1295" s="71">
        <v>34</v>
      </c>
      <c r="D1295"/>
      <c r="E1295">
        <v>2</v>
      </c>
      <c r="F1295" s="88" t="s">
        <v>4285</v>
      </c>
      <c r="G1295" s="89" t="s">
        <v>4286</v>
      </c>
      <c r="H1295" s="90" t="s">
        <v>16</v>
      </c>
      <c r="I1295" s="91" t="str">
        <f t="shared" si="219"/>
        <v>PEREMPUAN</v>
      </c>
      <c r="J1295" s="64" t="s">
        <v>4281</v>
      </c>
      <c r="K1295" s="92">
        <v>25034</v>
      </c>
      <c r="L1295" s="93">
        <f t="shared" ca="1" si="221"/>
        <v>51</v>
      </c>
      <c r="M1295" s="64" t="s">
        <v>253</v>
      </c>
      <c r="N1295" s="94" t="s">
        <v>220</v>
      </c>
      <c r="O1295" s="64" t="str">
        <f t="shared" si="220"/>
        <v>ISLAM</v>
      </c>
      <c r="P1295" s="64" t="s">
        <v>221</v>
      </c>
      <c r="Q1295" s="64" t="s">
        <v>245</v>
      </c>
      <c r="R1295" s="95">
        <v>3</v>
      </c>
      <c r="S1295" s="64" t="s">
        <v>256</v>
      </c>
      <c r="T1295" s="64" t="s">
        <v>246</v>
      </c>
      <c r="U1295" s="64" t="s">
        <v>4287</v>
      </c>
      <c r="V1295" s="64" t="s">
        <v>4288</v>
      </c>
      <c r="W1295" s="96" t="s">
        <v>4284</v>
      </c>
      <c r="X1295" s="64" t="s">
        <v>4280</v>
      </c>
      <c r="Y1295" s="229" t="s">
        <v>4179</v>
      </c>
      <c r="Z1295" s="64" t="s">
        <v>22</v>
      </c>
      <c r="AA1295" s="64" t="s">
        <v>229</v>
      </c>
      <c r="AB1295" s="64" t="s">
        <v>230</v>
      </c>
      <c r="AC1295" s="64" t="s">
        <v>231</v>
      </c>
      <c r="AD1295" t="str">
        <f t="shared" si="222"/>
        <v>INDONESIA</v>
      </c>
      <c r="AE1295" s="122" t="s">
        <v>4180</v>
      </c>
      <c r="AF1295" s="122" t="s">
        <v>4181</v>
      </c>
      <c r="AG1295" s="142" t="s">
        <v>1722</v>
      </c>
      <c r="AH1295" s="142"/>
      <c r="AI1295" s="64">
        <f t="shared" si="209"/>
        <v>2</v>
      </c>
      <c r="AJ1295" s="64"/>
      <c r="AK1295" s="142"/>
      <c r="AL1295" s="124"/>
      <c r="AM1295" s="124"/>
      <c r="AN1295" s="124">
        <f t="shared" si="217"/>
        <v>0</v>
      </c>
      <c r="AO1295" s="125"/>
      <c r="AP1295" s="125"/>
      <c r="AQ1295" s="125"/>
      <c r="AR1295" s="125"/>
      <c r="AS1295" s="125"/>
      <c r="AT1295" s="125"/>
      <c r="AU1295" s="125"/>
      <c r="AV1295" s="125"/>
      <c r="AW1295" s="125"/>
      <c r="AX1295" s="125"/>
      <c r="AY1295" s="70">
        <f t="shared" si="223"/>
        <v>0</v>
      </c>
      <c r="AZ1295" s="71"/>
    </row>
    <row r="1296" spans="1:53">
      <c r="B1296" s="121">
        <v>1278</v>
      </c>
      <c r="C1296" s="71">
        <v>35</v>
      </c>
      <c r="E1296">
        <v>3</v>
      </c>
      <c r="F1296" s="174" t="s">
        <v>4289</v>
      </c>
      <c r="G1296" s="89" t="s">
        <v>333</v>
      </c>
      <c r="H1296" s="90" t="s">
        <v>23</v>
      </c>
      <c r="I1296" s="91" t="str">
        <f t="shared" si="219"/>
        <v>LAKI LAKI</v>
      </c>
      <c r="J1296" s="64" t="s">
        <v>4281</v>
      </c>
      <c r="K1296" s="92">
        <v>33031</v>
      </c>
      <c r="L1296" s="93">
        <v>23</v>
      </c>
      <c r="M1296" s="64" t="s">
        <v>253</v>
      </c>
      <c r="N1296" s="94" t="s">
        <v>220</v>
      </c>
      <c r="O1296" s="64" t="str">
        <f t="shared" si="220"/>
        <v>ISLAM</v>
      </c>
      <c r="P1296" s="64" t="s">
        <v>221</v>
      </c>
      <c r="Q1296" s="64" t="s">
        <v>255</v>
      </c>
      <c r="R1296" s="95">
        <v>4</v>
      </c>
      <c r="S1296" s="64" t="s">
        <v>223</v>
      </c>
      <c r="T1296" s="64" t="s">
        <v>283</v>
      </c>
      <c r="U1296" s="64" t="s">
        <v>4286</v>
      </c>
      <c r="V1296" s="64" t="s">
        <v>4280</v>
      </c>
      <c r="W1296" s="96" t="s">
        <v>4284</v>
      </c>
      <c r="X1296" s="64" t="s">
        <v>4280</v>
      </c>
      <c r="Y1296" s="229" t="s">
        <v>4179</v>
      </c>
      <c r="Z1296" s="64" t="s">
        <v>22</v>
      </c>
      <c r="AA1296" s="64" t="s">
        <v>229</v>
      </c>
      <c r="AB1296" s="104" t="s">
        <v>230</v>
      </c>
      <c r="AC1296" s="104" t="s">
        <v>231</v>
      </c>
      <c r="AD1296" t="str">
        <f t="shared" si="222"/>
        <v>INDONESIA</v>
      </c>
      <c r="AE1296" s="122" t="s">
        <v>4180</v>
      </c>
      <c r="AF1296" s="122" t="s">
        <v>4181</v>
      </c>
      <c r="AG1296" s="142" t="s">
        <v>1722</v>
      </c>
      <c r="AH1296" s="142"/>
      <c r="AI1296" s="64">
        <f t="shared" si="209"/>
        <v>3</v>
      </c>
      <c r="AJ1296" s="64"/>
      <c r="AK1296" s="142"/>
      <c r="AL1296" s="207"/>
      <c r="AM1296" s="207"/>
      <c r="AN1296" s="124">
        <f t="shared" si="217"/>
        <v>0</v>
      </c>
      <c r="AO1296" s="239"/>
      <c r="AP1296" s="239"/>
      <c r="AQ1296" s="239"/>
      <c r="AR1296" s="239"/>
      <c r="AS1296" s="239"/>
      <c r="AT1296" s="239"/>
      <c r="AU1296" s="239"/>
      <c r="AV1296" s="239"/>
      <c r="AW1296" s="239"/>
      <c r="AX1296" s="239"/>
      <c r="AY1296" s="70">
        <f t="shared" si="223"/>
        <v>0</v>
      </c>
      <c r="BA1296" s="121"/>
    </row>
    <row r="1297" spans="1:53">
      <c r="A1297" s="121"/>
      <c r="B1297">
        <v>1279</v>
      </c>
      <c r="C1297" s="71">
        <v>36</v>
      </c>
      <c r="D1297">
        <v>10</v>
      </c>
      <c r="E1297" s="99">
        <v>1</v>
      </c>
      <c r="F1297" s="100" t="s">
        <v>4290</v>
      </c>
      <c r="G1297" s="101" t="s">
        <v>4291</v>
      </c>
      <c r="H1297" s="102" t="s">
        <v>23</v>
      </c>
      <c r="I1297" s="103" t="str">
        <f t="shared" si="219"/>
        <v>LAKI LAKI</v>
      </c>
      <c r="J1297" s="104" t="s">
        <v>4292</v>
      </c>
      <c r="K1297" s="105">
        <v>23091</v>
      </c>
      <c r="L1297" s="106">
        <f t="shared" ref="L1297:L1328" ca="1" si="224">DATEDIF(K1297,TODAY(),"Y")</f>
        <v>57</v>
      </c>
      <c r="M1297" s="104" t="s">
        <v>253</v>
      </c>
      <c r="N1297" s="107" t="s">
        <v>220</v>
      </c>
      <c r="O1297" s="104" t="str">
        <f t="shared" si="220"/>
        <v>ISLAM</v>
      </c>
      <c r="P1297" s="104" t="s">
        <v>221</v>
      </c>
      <c r="Q1297" s="104" t="s">
        <v>222</v>
      </c>
      <c r="R1297" s="108">
        <v>1</v>
      </c>
      <c r="S1297" s="104" t="s">
        <v>223</v>
      </c>
      <c r="T1297" s="104" t="s">
        <v>283</v>
      </c>
      <c r="U1297" s="104" t="s">
        <v>356</v>
      </c>
      <c r="V1297" s="104" t="s">
        <v>4293</v>
      </c>
      <c r="W1297" s="109" t="s">
        <v>4294</v>
      </c>
      <c r="X1297" s="104" t="s">
        <v>4291</v>
      </c>
      <c r="Y1297" s="235" t="s">
        <v>4179</v>
      </c>
      <c r="Z1297" s="104" t="s">
        <v>22</v>
      </c>
      <c r="AA1297" s="104" t="s">
        <v>229</v>
      </c>
      <c r="AB1297" s="64" t="s">
        <v>230</v>
      </c>
      <c r="AC1297" s="64" t="s">
        <v>231</v>
      </c>
      <c r="AD1297" s="99" t="str">
        <f t="shared" si="222"/>
        <v>INDONESIA</v>
      </c>
      <c r="AE1297" s="122" t="s">
        <v>4180</v>
      </c>
      <c r="AF1297" s="110" t="s">
        <v>4181</v>
      </c>
      <c r="AG1297" s="142" t="s">
        <v>1722</v>
      </c>
      <c r="AH1297" s="142"/>
      <c r="AI1297" s="64" t="e">
        <f t="shared" si="209"/>
        <v>#N/A</v>
      </c>
      <c r="AJ1297" s="64"/>
      <c r="AK1297" s="142"/>
      <c r="AN1297" s="124">
        <f t="shared" si="217"/>
        <v>0</v>
      </c>
      <c r="AY1297" s="70">
        <f t="shared" si="223"/>
        <v>0</v>
      </c>
    </row>
    <row r="1298" spans="1:53">
      <c r="B1298" s="121">
        <v>1280</v>
      </c>
      <c r="C1298" s="71">
        <v>37</v>
      </c>
      <c r="E1298" s="121">
        <v>2</v>
      </c>
      <c r="F1298" s="143" t="s">
        <v>4295</v>
      </c>
      <c r="G1298" s="144" t="s">
        <v>4296</v>
      </c>
      <c r="H1298" s="145" t="s">
        <v>16</v>
      </c>
      <c r="I1298" s="146" t="str">
        <f t="shared" si="219"/>
        <v>PEREMPUAN</v>
      </c>
      <c r="J1298" s="120" t="s">
        <v>4297</v>
      </c>
      <c r="K1298" s="147">
        <v>28047</v>
      </c>
      <c r="L1298" s="139">
        <f t="shared" ca="1" si="224"/>
        <v>43</v>
      </c>
      <c r="M1298" s="120" t="s">
        <v>253</v>
      </c>
      <c r="N1298" s="133" t="s">
        <v>220</v>
      </c>
      <c r="O1298" s="120" t="str">
        <f t="shared" si="220"/>
        <v>ISLAM</v>
      </c>
      <c r="P1298" s="120" t="s">
        <v>221</v>
      </c>
      <c r="Q1298" s="120" t="s">
        <v>245</v>
      </c>
      <c r="R1298" s="148">
        <v>3</v>
      </c>
      <c r="S1298" s="120" t="s">
        <v>289</v>
      </c>
      <c r="T1298" s="120" t="s">
        <v>246</v>
      </c>
      <c r="U1298" s="120" t="s">
        <v>4298</v>
      </c>
      <c r="V1298" s="120" t="s">
        <v>4299</v>
      </c>
      <c r="W1298" s="149" t="s">
        <v>4294</v>
      </c>
      <c r="X1298" s="120" t="s">
        <v>4291</v>
      </c>
      <c r="Y1298" s="238" t="s">
        <v>4179</v>
      </c>
      <c r="Z1298" s="120" t="s">
        <v>22</v>
      </c>
      <c r="AA1298" s="120" t="s">
        <v>229</v>
      </c>
      <c r="AB1298" s="120" t="s">
        <v>230</v>
      </c>
      <c r="AC1298" s="120" t="s">
        <v>231</v>
      </c>
      <c r="AD1298" s="121" t="str">
        <f t="shared" si="222"/>
        <v>INDONESIA</v>
      </c>
      <c r="AE1298" s="122" t="s">
        <v>4180</v>
      </c>
      <c r="AF1298" s="97" t="s">
        <v>4181</v>
      </c>
      <c r="AG1298" s="142" t="s">
        <v>760</v>
      </c>
      <c r="AH1298" s="142"/>
      <c r="AI1298" s="64">
        <f t="shared" si="209"/>
        <v>2</v>
      </c>
      <c r="AJ1298" s="64"/>
      <c r="AK1298" s="142"/>
      <c r="AN1298" s="124">
        <f t="shared" si="217"/>
        <v>0</v>
      </c>
      <c r="AY1298" s="70">
        <f t="shared" si="223"/>
        <v>0</v>
      </c>
    </row>
    <row r="1299" spans="1:53">
      <c r="B1299">
        <v>1281</v>
      </c>
      <c r="C1299" s="71">
        <v>38</v>
      </c>
      <c r="E1299">
        <v>3</v>
      </c>
      <c r="F1299" s="88" t="s">
        <v>4300</v>
      </c>
      <c r="G1299" s="89" t="s">
        <v>4301</v>
      </c>
      <c r="H1299" s="90" t="s">
        <v>23</v>
      </c>
      <c r="I1299" s="91" t="str">
        <f t="shared" si="219"/>
        <v>LAKI LAKI</v>
      </c>
      <c r="J1299" s="64" t="s">
        <v>22</v>
      </c>
      <c r="K1299" s="92">
        <v>35090</v>
      </c>
      <c r="L1299" s="93">
        <f t="shared" ca="1" si="224"/>
        <v>24</v>
      </c>
      <c r="M1299" s="64" t="s">
        <v>253</v>
      </c>
      <c r="N1299" s="94" t="s">
        <v>220</v>
      </c>
      <c r="O1299" s="64" t="str">
        <f t="shared" si="220"/>
        <v>ISLAM</v>
      </c>
      <c r="P1299" s="64" t="s">
        <v>254</v>
      </c>
      <c r="Q1299" s="64" t="s">
        <v>255</v>
      </c>
      <c r="R1299" s="95">
        <v>4</v>
      </c>
      <c r="S1299" s="64" t="s">
        <v>223</v>
      </c>
      <c r="T1299" s="64" t="s">
        <v>266</v>
      </c>
      <c r="U1299" s="64" t="s">
        <v>4296</v>
      </c>
      <c r="V1299" s="64" t="s">
        <v>4291</v>
      </c>
      <c r="W1299" s="96" t="s">
        <v>4294</v>
      </c>
      <c r="X1299" s="64" t="s">
        <v>4291</v>
      </c>
      <c r="Y1299" s="229" t="s">
        <v>4179</v>
      </c>
      <c r="Z1299" s="64" t="s">
        <v>22</v>
      </c>
      <c r="AA1299" s="64" t="s">
        <v>229</v>
      </c>
      <c r="AB1299" s="64" t="s">
        <v>230</v>
      </c>
      <c r="AC1299" s="64" t="s">
        <v>231</v>
      </c>
      <c r="AD1299" t="str">
        <f t="shared" si="222"/>
        <v>INDONESIA</v>
      </c>
      <c r="AE1299" s="122" t="s">
        <v>4180</v>
      </c>
      <c r="AF1299" s="122" t="s">
        <v>4181</v>
      </c>
      <c r="AG1299" s="142" t="s">
        <v>1722</v>
      </c>
      <c r="AH1299" s="142"/>
      <c r="AI1299" s="64">
        <f t="shared" si="209"/>
        <v>3</v>
      </c>
      <c r="AJ1299" s="64"/>
      <c r="AK1299" s="142"/>
      <c r="AN1299" s="124">
        <f t="shared" si="217"/>
        <v>0</v>
      </c>
      <c r="AY1299" s="70">
        <f t="shared" si="223"/>
        <v>0</v>
      </c>
    </row>
    <row r="1300" spans="1:53" s="99" customFormat="1">
      <c r="A1300"/>
      <c r="B1300" s="121">
        <v>1282</v>
      </c>
      <c r="C1300" s="71">
        <v>39</v>
      </c>
      <c r="D1300"/>
      <c r="E1300">
        <v>4</v>
      </c>
      <c r="F1300" s="88" t="s">
        <v>4302</v>
      </c>
      <c r="G1300" s="89" t="s">
        <v>4303</v>
      </c>
      <c r="H1300" s="90" t="s">
        <v>23</v>
      </c>
      <c r="I1300" s="91" t="str">
        <f t="shared" si="219"/>
        <v>LAKI LAKI</v>
      </c>
      <c r="J1300" s="64" t="s">
        <v>2109</v>
      </c>
      <c r="K1300" s="92">
        <v>36499</v>
      </c>
      <c r="L1300" s="93">
        <f t="shared" ca="1" si="224"/>
        <v>20</v>
      </c>
      <c r="M1300" s="64" t="s">
        <v>253</v>
      </c>
      <c r="N1300" s="94" t="s">
        <v>220</v>
      </c>
      <c r="O1300" s="64" t="str">
        <f t="shared" si="220"/>
        <v>ISLAM</v>
      </c>
      <c r="P1300" s="64" t="s">
        <v>254</v>
      </c>
      <c r="Q1300" s="64" t="s">
        <v>255</v>
      </c>
      <c r="R1300" s="95">
        <v>4</v>
      </c>
      <c r="S1300" s="64" t="s">
        <v>348</v>
      </c>
      <c r="T1300" s="64" t="s">
        <v>266</v>
      </c>
      <c r="U1300" s="64" t="s">
        <v>4296</v>
      </c>
      <c r="V1300" s="64" t="s">
        <v>4291</v>
      </c>
      <c r="W1300" s="96" t="s">
        <v>4294</v>
      </c>
      <c r="X1300" s="64" t="s">
        <v>4291</v>
      </c>
      <c r="Y1300" s="229" t="s">
        <v>4179</v>
      </c>
      <c r="Z1300" s="64" t="s">
        <v>22</v>
      </c>
      <c r="AA1300" s="64" t="s">
        <v>229</v>
      </c>
      <c r="AB1300" s="64" t="s">
        <v>230</v>
      </c>
      <c r="AC1300" s="64" t="s">
        <v>231</v>
      </c>
      <c r="AD1300" t="str">
        <f t="shared" si="222"/>
        <v>INDONESIA</v>
      </c>
      <c r="AE1300" s="122" t="s">
        <v>4180</v>
      </c>
      <c r="AF1300" s="122" t="s">
        <v>4181</v>
      </c>
      <c r="AG1300" s="142" t="s">
        <v>1722</v>
      </c>
      <c r="AH1300" s="142"/>
      <c r="AI1300" s="64">
        <f t="shared" si="209"/>
        <v>3</v>
      </c>
      <c r="AJ1300" s="64"/>
      <c r="AK1300" s="142"/>
      <c r="AL1300" s="124"/>
      <c r="AM1300" s="124"/>
      <c r="AN1300" s="124">
        <f t="shared" si="217"/>
        <v>0</v>
      </c>
      <c r="AO1300" s="125"/>
      <c r="AP1300" s="125"/>
      <c r="AQ1300" s="125"/>
      <c r="AR1300" s="125"/>
      <c r="AS1300" s="125"/>
      <c r="AT1300" s="125"/>
      <c r="AU1300" s="125"/>
      <c r="AV1300" s="125"/>
      <c r="AW1300" s="125"/>
      <c r="AX1300" s="125"/>
      <c r="AY1300" s="70">
        <f t="shared" si="223"/>
        <v>0</v>
      </c>
      <c r="AZ1300" s="71"/>
    </row>
    <row r="1301" spans="1:53">
      <c r="B1301">
        <v>1283</v>
      </c>
      <c r="C1301" s="71">
        <v>40</v>
      </c>
      <c r="E1301">
        <v>5</v>
      </c>
      <c r="F1301" s="88" t="s">
        <v>4304</v>
      </c>
      <c r="G1301" s="89" t="s">
        <v>4305</v>
      </c>
      <c r="H1301" s="90" t="s">
        <v>16</v>
      </c>
      <c r="I1301" s="91" t="str">
        <f t="shared" si="219"/>
        <v>PEREMPUAN</v>
      </c>
      <c r="J1301" s="64" t="s">
        <v>230</v>
      </c>
      <c r="K1301" s="92">
        <v>38739</v>
      </c>
      <c r="L1301" s="93">
        <f t="shared" ca="1" si="224"/>
        <v>14</v>
      </c>
      <c r="M1301" s="64" t="s">
        <v>253</v>
      </c>
      <c r="N1301" s="94" t="s">
        <v>220</v>
      </c>
      <c r="O1301" s="64" t="str">
        <f t="shared" si="220"/>
        <v>ISLAM</v>
      </c>
      <c r="P1301" s="64" t="s">
        <v>254</v>
      </c>
      <c r="Q1301" s="64" t="s">
        <v>255</v>
      </c>
      <c r="R1301" s="95">
        <v>4</v>
      </c>
      <c r="S1301" s="64" t="s">
        <v>369</v>
      </c>
      <c r="T1301" s="64" t="s">
        <v>266</v>
      </c>
      <c r="U1301" s="64" t="s">
        <v>4296</v>
      </c>
      <c r="V1301" s="64" t="s">
        <v>4291</v>
      </c>
      <c r="W1301" s="96" t="s">
        <v>4294</v>
      </c>
      <c r="X1301" s="64" t="s">
        <v>4291</v>
      </c>
      <c r="Y1301" s="229" t="s">
        <v>4179</v>
      </c>
      <c r="Z1301" s="64" t="s">
        <v>22</v>
      </c>
      <c r="AA1301" s="64" t="s">
        <v>229</v>
      </c>
      <c r="AB1301" s="120" t="s">
        <v>230</v>
      </c>
      <c r="AC1301" s="120" t="s">
        <v>231</v>
      </c>
      <c r="AD1301" t="str">
        <f t="shared" si="222"/>
        <v>INDONESIA</v>
      </c>
      <c r="AE1301" s="122" t="s">
        <v>4180</v>
      </c>
      <c r="AF1301" s="122" t="s">
        <v>4181</v>
      </c>
      <c r="AG1301" s="120" t="s">
        <v>1722</v>
      </c>
      <c r="AH1301" s="120"/>
      <c r="AI1301" s="64">
        <f t="shared" si="209"/>
        <v>3</v>
      </c>
      <c r="AJ1301" s="64"/>
      <c r="AK1301" s="120"/>
      <c r="AN1301" s="124">
        <f t="shared" si="217"/>
        <v>0</v>
      </c>
      <c r="AY1301" s="70">
        <f t="shared" si="223"/>
        <v>0</v>
      </c>
    </row>
    <row r="1302" spans="1:53">
      <c r="A1302" s="121"/>
      <c r="B1302" s="121">
        <v>1284</v>
      </c>
      <c r="C1302" s="71">
        <v>41</v>
      </c>
      <c r="D1302">
        <v>11</v>
      </c>
      <c r="E1302" s="99">
        <v>1</v>
      </c>
      <c r="F1302" s="100" t="s">
        <v>4306</v>
      </c>
      <c r="G1302" s="101" t="s">
        <v>4307</v>
      </c>
      <c r="H1302" s="102" t="s">
        <v>23</v>
      </c>
      <c r="I1302" s="103" t="str">
        <f t="shared" si="219"/>
        <v>LAKI LAKI</v>
      </c>
      <c r="J1302" s="104" t="s">
        <v>4308</v>
      </c>
      <c r="K1302" s="105">
        <v>26964</v>
      </c>
      <c r="L1302" s="106">
        <f t="shared" ca="1" si="224"/>
        <v>46</v>
      </c>
      <c r="M1302" s="104" t="s">
        <v>253</v>
      </c>
      <c r="N1302" s="185" t="s">
        <v>1533</v>
      </c>
      <c r="O1302" s="104" t="str">
        <f t="shared" si="220"/>
        <v>KRISTEN</v>
      </c>
      <c r="P1302" s="104" t="s">
        <v>221</v>
      </c>
      <c r="Q1302" s="104" t="s">
        <v>222</v>
      </c>
      <c r="R1302" s="108">
        <v>1</v>
      </c>
      <c r="S1302" s="104" t="s">
        <v>223</v>
      </c>
      <c r="T1302" s="104" t="s">
        <v>283</v>
      </c>
      <c r="U1302" s="104" t="s">
        <v>4309</v>
      </c>
      <c r="V1302" s="104" t="s">
        <v>4310</v>
      </c>
      <c r="W1302" s="109" t="s">
        <v>4311</v>
      </c>
      <c r="X1302" s="104" t="s">
        <v>4312</v>
      </c>
      <c r="Y1302" s="235" t="s">
        <v>4179</v>
      </c>
      <c r="Z1302" s="104" t="s">
        <v>22</v>
      </c>
      <c r="AA1302" s="104" t="s">
        <v>229</v>
      </c>
      <c r="AB1302" s="64" t="s">
        <v>230</v>
      </c>
      <c r="AC1302" s="64" t="s">
        <v>231</v>
      </c>
      <c r="AD1302" s="99" t="str">
        <f t="shared" si="222"/>
        <v>INDONESIA</v>
      </c>
      <c r="AE1302" s="122" t="s">
        <v>4180</v>
      </c>
      <c r="AF1302" s="122" t="s">
        <v>4181</v>
      </c>
      <c r="AG1302" s="142" t="s">
        <v>381</v>
      </c>
      <c r="AH1302" s="142"/>
      <c r="AI1302" s="64" t="e">
        <f t="shared" si="209"/>
        <v>#N/A</v>
      </c>
      <c r="AJ1302" s="64"/>
      <c r="AK1302" s="142"/>
      <c r="AL1302" s="207"/>
      <c r="AM1302" s="207"/>
      <c r="AN1302" s="124">
        <f t="shared" si="217"/>
        <v>0</v>
      </c>
      <c r="AO1302" s="239"/>
      <c r="AP1302" s="239"/>
      <c r="AQ1302" s="239"/>
      <c r="AR1302" s="239"/>
      <c r="AS1302" s="239"/>
      <c r="AT1302" s="239"/>
      <c r="AU1302" s="239"/>
      <c r="AV1302" s="239"/>
      <c r="AW1302" s="239"/>
      <c r="AX1302" s="239"/>
      <c r="AY1302" s="70">
        <f t="shared" si="223"/>
        <v>0</v>
      </c>
      <c r="BA1302" s="121"/>
    </row>
    <row r="1303" spans="1:53">
      <c r="B1303">
        <v>1285</v>
      </c>
      <c r="C1303" s="71">
        <v>42</v>
      </c>
      <c r="E1303">
        <v>2</v>
      </c>
      <c r="F1303" s="88" t="s">
        <v>4313</v>
      </c>
      <c r="G1303" s="89" t="s">
        <v>4314</v>
      </c>
      <c r="H1303" s="90" t="s">
        <v>16</v>
      </c>
      <c r="I1303" s="91" t="str">
        <f t="shared" si="219"/>
        <v>PEREMPUAN</v>
      </c>
      <c r="J1303" s="64" t="s">
        <v>4315</v>
      </c>
      <c r="K1303" s="92">
        <v>27346</v>
      </c>
      <c r="L1303" s="93">
        <f t="shared" ca="1" si="224"/>
        <v>45</v>
      </c>
      <c r="M1303" s="64" t="s">
        <v>253</v>
      </c>
      <c r="N1303" s="246" t="s">
        <v>1533</v>
      </c>
      <c r="O1303" s="64" t="str">
        <f t="shared" si="220"/>
        <v>KRISTEN</v>
      </c>
      <c r="P1303" s="64" t="s">
        <v>221</v>
      </c>
      <c r="Q1303" s="64" t="s">
        <v>245</v>
      </c>
      <c r="R1303" s="95">
        <v>3</v>
      </c>
      <c r="S1303" s="64" t="s">
        <v>223</v>
      </c>
      <c r="T1303" s="64" t="s">
        <v>246</v>
      </c>
      <c r="U1303" s="64" t="s">
        <v>4316</v>
      </c>
      <c r="V1303" s="64" t="s">
        <v>4317</v>
      </c>
      <c r="W1303" s="96" t="s">
        <v>4311</v>
      </c>
      <c r="X1303" s="120" t="s">
        <v>4312</v>
      </c>
      <c r="Y1303" s="229" t="s">
        <v>4179</v>
      </c>
      <c r="Z1303" s="64" t="s">
        <v>22</v>
      </c>
      <c r="AA1303" s="64" t="s">
        <v>229</v>
      </c>
      <c r="AB1303" s="104" t="s">
        <v>230</v>
      </c>
      <c r="AC1303" s="104" t="s">
        <v>231</v>
      </c>
      <c r="AD1303" t="str">
        <f t="shared" si="222"/>
        <v>INDONESIA</v>
      </c>
      <c r="AE1303" s="122" t="s">
        <v>4180</v>
      </c>
      <c r="AF1303" s="122" t="s">
        <v>4181</v>
      </c>
      <c r="AG1303" s="142" t="s">
        <v>381</v>
      </c>
      <c r="AH1303" s="142"/>
      <c r="AI1303" s="64">
        <f t="shared" ref="AI1303:AI1361" si="225">VLOOKUP(Q1303,SHDK,2,FALSE)</f>
        <v>2</v>
      </c>
      <c r="AJ1303" s="64"/>
      <c r="AK1303" s="142"/>
      <c r="AN1303" s="124">
        <f t="shared" si="217"/>
        <v>0</v>
      </c>
      <c r="AY1303" s="70">
        <f t="shared" si="223"/>
        <v>0</v>
      </c>
    </row>
    <row r="1304" spans="1:53">
      <c r="B1304" s="121">
        <v>1286</v>
      </c>
      <c r="C1304" s="71">
        <v>43</v>
      </c>
      <c r="E1304" s="121">
        <v>3</v>
      </c>
      <c r="F1304" s="143" t="s">
        <v>4318</v>
      </c>
      <c r="G1304" s="144" t="s">
        <v>4319</v>
      </c>
      <c r="H1304" s="145" t="s">
        <v>16</v>
      </c>
      <c r="I1304" s="146" t="str">
        <f t="shared" si="219"/>
        <v>PEREMPUAN</v>
      </c>
      <c r="J1304" s="120" t="s">
        <v>376</v>
      </c>
      <c r="K1304" s="147">
        <v>35962</v>
      </c>
      <c r="L1304" s="139">
        <f t="shared" ca="1" si="224"/>
        <v>21</v>
      </c>
      <c r="M1304" s="120" t="s">
        <v>253</v>
      </c>
      <c r="N1304" s="187" t="s">
        <v>1533</v>
      </c>
      <c r="O1304" s="120" t="str">
        <f t="shared" si="220"/>
        <v>KRISTEN</v>
      </c>
      <c r="P1304" s="120" t="s">
        <v>254</v>
      </c>
      <c r="Q1304" s="120" t="s">
        <v>255</v>
      </c>
      <c r="R1304" s="148">
        <v>4</v>
      </c>
      <c r="S1304" s="120" t="s">
        <v>785</v>
      </c>
      <c r="T1304" s="120" t="s">
        <v>266</v>
      </c>
      <c r="U1304" s="120" t="s">
        <v>4314</v>
      </c>
      <c r="V1304" s="120" t="s">
        <v>4312</v>
      </c>
      <c r="W1304" s="149" t="s">
        <v>4311</v>
      </c>
      <c r="X1304" s="120" t="s">
        <v>4312</v>
      </c>
      <c r="Y1304" s="238" t="s">
        <v>4179</v>
      </c>
      <c r="Z1304" s="120" t="s">
        <v>22</v>
      </c>
      <c r="AA1304" s="120" t="s">
        <v>229</v>
      </c>
      <c r="AB1304" s="64" t="s">
        <v>230</v>
      </c>
      <c r="AC1304" s="64" t="s">
        <v>231</v>
      </c>
      <c r="AD1304" s="121" t="str">
        <f t="shared" si="222"/>
        <v>INDONESIA</v>
      </c>
      <c r="AE1304" s="122" t="s">
        <v>4180</v>
      </c>
      <c r="AF1304" s="122" t="s">
        <v>4181</v>
      </c>
      <c r="AG1304" s="142" t="s">
        <v>381</v>
      </c>
      <c r="AH1304" s="142"/>
      <c r="AI1304" s="64">
        <f t="shared" si="225"/>
        <v>3</v>
      </c>
      <c r="AJ1304" s="64"/>
      <c r="AK1304" s="142"/>
      <c r="AN1304" s="124">
        <f t="shared" si="217"/>
        <v>0</v>
      </c>
      <c r="AY1304" s="70">
        <f t="shared" si="223"/>
        <v>0</v>
      </c>
    </row>
    <row r="1305" spans="1:53">
      <c r="B1305">
        <v>1287</v>
      </c>
      <c r="C1305" s="71">
        <v>44</v>
      </c>
      <c r="E1305">
        <v>4</v>
      </c>
      <c r="F1305" s="88" t="s">
        <v>4320</v>
      </c>
      <c r="G1305" s="89" t="s">
        <v>4321</v>
      </c>
      <c r="H1305" s="90" t="s">
        <v>16</v>
      </c>
      <c r="I1305" s="91" t="str">
        <f t="shared" si="219"/>
        <v>PEREMPUAN</v>
      </c>
      <c r="J1305" s="64" t="s">
        <v>4308</v>
      </c>
      <c r="K1305" s="92">
        <v>36800</v>
      </c>
      <c r="L1305" s="93">
        <f t="shared" ca="1" si="224"/>
        <v>19</v>
      </c>
      <c r="M1305" s="64" t="s">
        <v>253</v>
      </c>
      <c r="N1305" s="246" t="s">
        <v>1533</v>
      </c>
      <c r="O1305" s="64" t="str">
        <f t="shared" si="220"/>
        <v>KRISTEN</v>
      </c>
      <c r="P1305" s="64" t="s">
        <v>254</v>
      </c>
      <c r="Q1305" s="64" t="s">
        <v>255</v>
      </c>
      <c r="R1305" s="95">
        <v>4</v>
      </c>
      <c r="S1305" s="64" t="s">
        <v>886</v>
      </c>
      <c r="T1305" s="64" t="s">
        <v>266</v>
      </c>
      <c r="U1305" s="120" t="s">
        <v>4314</v>
      </c>
      <c r="V1305" s="120" t="s">
        <v>4312</v>
      </c>
      <c r="W1305" s="96" t="s">
        <v>4311</v>
      </c>
      <c r="X1305" s="120" t="s">
        <v>4312</v>
      </c>
      <c r="Y1305" s="229" t="s">
        <v>4179</v>
      </c>
      <c r="Z1305" s="64" t="s">
        <v>22</v>
      </c>
      <c r="AA1305" s="64" t="s">
        <v>229</v>
      </c>
      <c r="AB1305" s="104"/>
      <c r="AC1305" s="104"/>
      <c r="AD1305" t="str">
        <f t="shared" si="222"/>
        <v>INDONESIA</v>
      </c>
      <c r="AE1305" s="122" t="s">
        <v>4180</v>
      </c>
      <c r="AF1305" s="122" t="s">
        <v>4181</v>
      </c>
      <c r="AG1305" s="142" t="s">
        <v>381</v>
      </c>
      <c r="AH1305" s="142"/>
      <c r="AI1305" s="64">
        <f t="shared" si="225"/>
        <v>3</v>
      </c>
      <c r="AJ1305" s="64"/>
      <c r="AK1305" s="142"/>
      <c r="AN1305" s="124"/>
    </row>
    <row r="1306" spans="1:53">
      <c r="B1306" s="121">
        <v>1288</v>
      </c>
      <c r="C1306" s="71">
        <v>45</v>
      </c>
      <c r="E1306">
        <v>5</v>
      </c>
      <c r="F1306" s="88" t="s">
        <v>4322</v>
      </c>
      <c r="G1306" s="89" t="s">
        <v>4323</v>
      </c>
      <c r="H1306" s="90" t="s">
        <v>23</v>
      </c>
      <c r="I1306" s="91" t="str">
        <f t="shared" si="219"/>
        <v>LAKI LAKI</v>
      </c>
      <c r="J1306" s="64" t="s">
        <v>22</v>
      </c>
      <c r="K1306" s="92">
        <v>38843</v>
      </c>
      <c r="L1306" s="93">
        <f t="shared" ca="1" si="224"/>
        <v>13</v>
      </c>
      <c r="M1306" s="64" t="s">
        <v>253</v>
      </c>
      <c r="N1306" s="246" t="s">
        <v>1533</v>
      </c>
      <c r="O1306" s="64" t="str">
        <f t="shared" si="220"/>
        <v>KRISTEN</v>
      </c>
      <c r="P1306" s="64" t="s">
        <v>254</v>
      </c>
      <c r="Q1306" s="64" t="s">
        <v>255</v>
      </c>
      <c r="R1306" s="95">
        <v>4</v>
      </c>
      <c r="S1306" s="64" t="s">
        <v>369</v>
      </c>
      <c r="T1306" s="64" t="s">
        <v>266</v>
      </c>
      <c r="U1306" s="120" t="s">
        <v>4314</v>
      </c>
      <c r="V1306" s="120" t="s">
        <v>4312</v>
      </c>
      <c r="W1306" s="96" t="s">
        <v>4311</v>
      </c>
      <c r="X1306" s="120" t="s">
        <v>4312</v>
      </c>
      <c r="Y1306" s="229" t="s">
        <v>4179</v>
      </c>
      <c r="Z1306" s="64" t="s">
        <v>22</v>
      </c>
      <c r="AA1306" s="64" t="s">
        <v>229</v>
      </c>
      <c r="AB1306" s="64" t="s">
        <v>230</v>
      </c>
      <c r="AC1306" s="64" t="s">
        <v>231</v>
      </c>
      <c r="AD1306" t="str">
        <f t="shared" si="222"/>
        <v>INDONESIA</v>
      </c>
      <c r="AE1306" s="122" t="s">
        <v>4180</v>
      </c>
      <c r="AF1306" s="122" t="s">
        <v>4181</v>
      </c>
      <c r="AG1306" s="142" t="s">
        <v>381</v>
      </c>
      <c r="AH1306" s="142"/>
      <c r="AI1306" s="64">
        <f t="shared" si="225"/>
        <v>3</v>
      </c>
      <c r="AJ1306" s="64"/>
      <c r="AK1306" s="142"/>
      <c r="AL1306" s="207"/>
      <c r="AM1306" s="207"/>
      <c r="AN1306" s="124">
        <f t="shared" si="217"/>
        <v>0</v>
      </c>
      <c r="AO1306" s="239"/>
      <c r="AP1306" s="239"/>
      <c r="AQ1306" s="239"/>
      <c r="AR1306" s="239"/>
      <c r="AS1306" s="239"/>
      <c r="AT1306" s="239"/>
      <c r="AU1306" s="239"/>
      <c r="AV1306" s="239"/>
      <c r="AW1306" s="239"/>
      <c r="AX1306" s="239"/>
      <c r="AY1306" s="70">
        <f t="shared" si="223"/>
        <v>0</v>
      </c>
      <c r="BA1306" s="121"/>
    </row>
    <row r="1307" spans="1:53">
      <c r="B1307">
        <v>1289</v>
      </c>
      <c r="C1307" s="71">
        <v>46</v>
      </c>
      <c r="E1307" s="121">
        <v>6</v>
      </c>
      <c r="F1307" s="186" t="s">
        <v>4324</v>
      </c>
      <c r="G1307" s="144" t="s">
        <v>4325</v>
      </c>
      <c r="H1307" s="145" t="s">
        <v>16</v>
      </c>
      <c r="I1307" s="146" t="str">
        <f t="shared" si="219"/>
        <v>PEREMPUAN</v>
      </c>
      <c r="J1307" s="120" t="s">
        <v>22</v>
      </c>
      <c r="K1307" s="147">
        <v>39577</v>
      </c>
      <c r="L1307" s="139">
        <f t="shared" ca="1" si="224"/>
        <v>11</v>
      </c>
      <c r="M1307" s="120"/>
      <c r="N1307" s="187" t="s">
        <v>1533</v>
      </c>
      <c r="O1307" s="120" t="str">
        <f t="shared" si="220"/>
        <v>KRISTEN</v>
      </c>
      <c r="P1307" s="120" t="s">
        <v>254</v>
      </c>
      <c r="Q1307" s="120" t="s">
        <v>255</v>
      </c>
      <c r="R1307" s="148">
        <v>4</v>
      </c>
      <c r="S1307" s="120" t="s">
        <v>369</v>
      </c>
      <c r="T1307" s="120" t="s">
        <v>266</v>
      </c>
      <c r="U1307" s="120" t="s">
        <v>4314</v>
      </c>
      <c r="V1307" s="120" t="s">
        <v>4312</v>
      </c>
      <c r="W1307" s="149" t="s">
        <v>4311</v>
      </c>
      <c r="X1307" s="120" t="s">
        <v>4312</v>
      </c>
      <c r="Y1307" s="238" t="s">
        <v>4179</v>
      </c>
      <c r="Z1307" s="120" t="s">
        <v>22</v>
      </c>
      <c r="AA1307" s="120" t="s">
        <v>229</v>
      </c>
      <c r="AB1307" s="64"/>
      <c r="AC1307" s="64"/>
      <c r="AD1307" s="121" t="str">
        <f t="shared" si="222"/>
        <v>INDONESIA</v>
      </c>
      <c r="AE1307" s="122" t="s">
        <v>4180</v>
      </c>
      <c r="AF1307" s="122" t="s">
        <v>4181</v>
      </c>
      <c r="AG1307" s="142" t="s">
        <v>381</v>
      </c>
      <c r="AH1307" s="142"/>
      <c r="AI1307" s="64">
        <f t="shared" si="225"/>
        <v>3</v>
      </c>
      <c r="AJ1307" s="64"/>
      <c r="AK1307" s="142"/>
      <c r="AL1307" s="207"/>
      <c r="AM1307" s="207"/>
      <c r="AN1307" s="124"/>
      <c r="AO1307" s="239"/>
      <c r="AP1307" s="239"/>
      <c r="AQ1307" s="239"/>
      <c r="AR1307" s="239"/>
      <c r="AS1307" s="239"/>
      <c r="AT1307" s="239"/>
      <c r="AU1307" s="239"/>
      <c r="AV1307" s="239"/>
      <c r="AW1307" s="239"/>
      <c r="AX1307" s="239"/>
      <c r="BA1307" s="121"/>
    </row>
    <row r="1308" spans="1:53" s="99" customFormat="1">
      <c r="A1308"/>
      <c r="B1308" s="121">
        <v>1290</v>
      </c>
      <c r="C1308" s="71">
        <v>47</v>
      </c>
      <c r="D1308"/>
      <c r="E1308">
        <v>7</v>
      </c>
      <c r="F1308" s="160" t="s">
        <v>4326</v>
      </c>
      <c r="G1308" s="89" t="s">
        <v>4327</v>
      </c>
      <c r="H1308" s="90" t="s">
        <v>23</v>
      </c>
      <c r="I1308" s="91" t="str">
        <f t="shared" si="219"/>
        <v>LAKI LAKI</v>
      </c>
      <c r="J1308" s="64" t="s">
        <v>22</v>
      </c>
      <c r="K1308" s="92">
        <v>40205</v>
      </c>
      <c r="L1308" s="93">
        <f t="shared" ca="1" si="224"/>
        <v>10</v>
      </c>
      <c r="M1308" s="64"/>
      <c r="N1308" s="246" t="s">
        <v>1533</v>
      </c>
      <c r="O1308" s="64" t="str">
        <f t="shared" si="220"/>
        <v>KRISTEN</v>
      </c>
      <c r="P1308" s="64" t="s">
        <v>254</v>
      </c>
      <c r="Q1308" s="64" t="s">
        <v>255</v>
      </c>
      <c r="R1308" s="95">
        <v>4</v>
      </c>
      <c r="S1308" s="64" t="s">
        <v>369</v>
      </c>
      <c r="T1308" s="64" t="s">
        <v>266</v>
      </c>
      <c r="U1308" s="120" t="s">
        <v>4314</v>
      </c>
      <c r="V1308" s="120" t="s">
        <v>4312</v>
      </c>
      <c r="W1308" s="96" t="s">
        <v>4311</v>
      </c>
      <c r="X1308" s="120" t="s">
        <v>4312</v>
      </c>
      <c r="Y1308" s="229" t="s">
        <v>4179</v>
      </c>
      <c r="Z1308" s="64" t="s">
        <v>22</v>
      </c>
      <c r="AA1308" s="64" t="s">
        <v>229</v>
      </c>
      <c r="AB1308" s="104" t="s">
        <v>230</v>
      </c>
      <c r="AC1308" s="104" t="s">
        <v>231</v>
      </c>
      <c r="AD1308" t="str">
        <f t="shared" si="222"/>
        <v>INDONESIA</v>
      </c>
      <c r="AE1308" s="122" t="s">
        <v>4180</v>
      </c>
      <c r="AF1308" s="97" t="s">
        <v>4181</v>
      </c>
      <c r="AG1308" s="142" t="s">
        <v>381</v>
      </c>
      <c r="AH1308" s="142"/>
      <c r="AI1308" s="64">
        <f t="shared" si="225"/>
        <v>3</v>
      </c>
      <c r="AJ1308" s="64"/>
      <c r="AK1308" s="142"/>
      <c r="AL1308" s="124"/>
      <c r="AM1308" s="124"/>
      <c r="AN1308" s="124">
        <f t="shared" si="217"/>
        <v>0</v>
      </c>
      <c r="AO1308" s="125"/>
      <c r="AP1308" s="125"/>
      <c r="AQ1308" s="125"/>
      <c r="AR1308" s="125"/>
      <c r="AS1308" s="125"/>
      <c r="AT1308" s="125"/>
      <c r="AU1308" s="125"/>
      <c r="AV1308" s="125"/>
      <c r="AW1308" s="125"/>
      <c r="AX1308" s="125"/>
      <c r="AY1308" s="70">
        <f t="shared" si="223"/>
        <v>0</v>
      </c>
      <c r="AZ1308" s="71"/>
    </row>
    <row r="1309" spans="1:53">
      <c r="B1309">
        <v>1291</v>
      </c>
      <c r="C1309" s="71">
        <v>48</v>
      </c>
      <c r="D1309">
        <v>12</v>
      </c>
      <c r="E1309" s="99">
        <v>1</v>
      </c>
      <c r="F1309" s="100" t="s">
        <v>4328</v>
      </c>
      <c r="G1309" s="101" t="s">
        <v>2900</v>
      </c>
      <c r="H1309" s="102" t="s">
        <v>23</v>
      </c>
      <c r="I1309" s="103" t="str">
        <f t="shared" si="219"/>
        <v>LAKI LAKI</v>
      </c>
      <c r="J1309" s="104" t="s">
        <v>297</v>
      </c>
      <c r="K1309" s="105">
        <v>24603</v>
      </c>
      <c r="L1309" s="106">
        <f t="shared" ca="1" si="224"/>
        <v>52</v>
      </c>
      <c r="M1309" s="104" t="s">
        <v>253</v>
      </c>
      <c r="N1309" s="107" t="s">
        <v>220</v>
      </c>
      <c r="O1309" s="104" t="str">
        <f t="shared" si="220"/>
        <v>ISLAM</v>
      </c>
      <c r="P1309" s="104" t="s">
        <v>221</v>
      </c>
      <c r="Q1309" s="104" t="s">
        <v>222</v>
      </c>
      <c r="R1309" s="108">
        <v>1</v>
      </c>
      <c r="S1309" s="104" t="s">
        <v>256</v>
      </c>
      <c r="T1309" s="104" t="s">
        <v>283</v>
      </c>
      <c r="U1309" s="104" t="s">
        <v>3053</v>
      </c>
      <c r="V1309" s="104" t="s">
        <v>4329</v>
      </c>
      <c r="W1309" s="109" t="s">
        <v>4330</v>
      </c>
      <c r="X1309" s="104" t="s">
        <v>4331</v>
      </c>
      <c r="Y1309" s="235" t="s">
        <v>4179</v>
      </c>
      <c r="Z1309" s="104" t="s">
        <v>22</v>
      </c>
      <c r="AA1309" s="104" t="s">
        <v>229</v>
      </c>
      <c r="AB1309" s="64" t="s">
        <v>230</v>
      </c>
      <c r="AC1309" s="64" t="s">
        <v>231</v>
      </c>
      <c r="AD1309" s="99" t="str">
        <f t="shared" si="222"/>
        <v>INDONESIA</v>
      </c>
      <c r="AE1309" s="122" t="s">
        <v>4180</v>
      </c>
      <c r="AF1309" s="110" t="s">
        <v>4181</v>
      </c>
      <c r="AG1309" s="142" t="s">
        <v>166</v>
      </c>
      <c r="AH1309" s="142"/>
      <c r="AI1309" s="64" t="e">
        <f t="shared" si="225"/>
        <v>#N/A</v>
      </c>
      <c r="AJ1309" s="64"/>
      <c r="AK1309" s="142"/>
      <c r="AL1309" s="207"/>
      <c r="AM1309" s="207"/>
      <c r="AN1309" s="124">
        <f t="shared" si="217"/>
        <v>0</v>
      </c>
      <c r="AO1309" s="239"/>
      <c r="AP1309" s="239"/>
      <c r="AQ1309" s="239"/>
      <c r="AR1309" s="239"/>
      <c r="AS1309" s="239"/>
      <c r="AT1309" s="239"/>
      <c r="AU1309" s="239"/>
      <c r="AV1309" s="239"/>
      <c r="AW1309" s="239"/>
      <c r="AX1309" s="239"/>
      <c r="AY1309" s="70">
        <f t="shared" si="223"/>
        <v>0</v>
      </c>
      <c r="BA1309" s="121"/>
    </row>
    <row r="1310" spans="1:53">
      <c r="A1310" s="121"/>
      <c r="B1310" s="121">
        <v>1292</v>
      </c>
      <c r="C1310" s="71">
        <v>49</v>
      </c>
      <c r="E1310" s="71">
        <v>2</v>
      </c>
      <c r="F1310" s="88" t="s">
        <v>4332</v>
      </c>
      <c r="G1310" s="89" t="s">
        <v>4333</v>
      </c>
      <c r="H1310" s="90" t="s">
        <v>16</v>
      </c>
      <c r="I1310" s="91" t="str">
        <f t="shared" si="219"/>
        <v>PEREMPUAN</v>
      </c>
      <c r="J1310" s="64" t="s">
        <v>297</v>
      </c>
      <c r="K1310" s="92">
        <v>24603</v>
      </c>
      <c r="L1310" s="93">
        <f t="shared" ca="1" si="224"/>
        <v>52</v>
      </c>
      <c r="M1310" s="64" t="s">
        <v>253</v>
      </c>
      <c r="N1310" s="94" t="s">
        <v>220</v>
      </c>
      <c r="O1310" s="64" t="str">
        <f t="shared" si="220"/>
        <v>ISLAM</v>
      </c>
      <c r="P1310" s="64" t="s">
        <v>221</v>
      </c>
      <c r="Q1310" s="64" t="s">
        <v>245</v>
      </c>
      <c r="R1310" s="95">
        <v>3</v>
      </c>
      <c r="S1310" s="64" t="s">
        <v>256</v>
      </c>
      <c r="T1310" s="64" t="s">
        <v>246</v>
      </c>
      <c r="U1310" s="64" t="s">
        <v>475</v>
      </c>
      <c r="V1310" s="64" t="s">
        <v>4334</v>
      </c>
      <c r="W1310" s="96" t="s">
        <v>4330</v>
      </c>
      <c r="X1310" s="64" t="s">
        <v>4331</v>
      </c>
      <c r="Y1310" s="229" t="s">
        <v>4179</v>
      </c>
      <c r="Z1310" s="64" t="s">
        <v>22</v>
      </c>
      <c r="AA1310" s="64" t="s">
        <v>229</v>
      </c>
      <c r="AB1310" s="64" t="s">
        <v>230</v>
      </c>
      <c r="AC1310" s="64" t="s">
        <v>231</v>
      </c>
      <c r="AD1310" t="str">
        <f t="shared" si="222"/>
        <v>INDONESIA</v>
      </c>
      <c r="AE1310" s="122" t="s">
        <v>4180</v>
      </c>
      <c r="AF1310" s="97" t="s">
        <v>4181</v>
      </c>
      <c r="AG1310" s="142" t="s">
        <v>166</v>
      </c>
      <c r="AH1310" s="142"/>
      <c r="AI1310" s="64">
        <f t="shared" si="225"/>
        <v>2</v>
      </c>
      <c r="AJ1310" s="64"/>
      <c r="AK1310" s="142"/>
      <c r="AN1310" s="124">
        <f t="shared" si="217"/>
        <v>0</v>
      </c>
      <c r="AY1310" s="70">
        <f t="shared" si="223"/>
        <v>0</v>
      </c>
    </row>
    <row r="1311" spans="1:53">
      <c r="A1311" s="121"/>
      <c r="B1311" s="121">
        <v>1296</v>
      </c>
      <c r="C1311" s="71">
        <v>53</v>
      </c>
      <c r="D1311">
        <v>14</v>
      </c>
      <c r="E1311" s="104">
        <v>1</v>
      </c>
      <c r="F1311" s="150" t="s">
        <v>4335</v>
      </c>
      <c r="G1311" s="101" t="s">
        <v>4336</v>
      </c>
      <c r="H1311" s="102" t="s">
        <v>23</v>
      </c>
      <c r="I1311" s="103" t="str">
        <f t="shared" si="219"/>
        <v>LAKI LAKI</v>
      </c>
      <c r="J1311" s="104" t="s">
        <v>4337</v>
      </c>
      <c r="K1311" s="105">
        <v>28304</v>
      </c>
      <c r="L1311" s="106">
        <f t="shared" ca="1" si="224"/>
        <v>42</v>
      </c>
      <c r="M1311" s="104"/>
      <c r="N1311" s="185" t="s">
        <v>220</v>
      </c>
      <c r="O1311" s="104" t="str">
        <f>IF(N1311="1","ISLAM",IF(N1311="2","KRISTEN",""))</f>
        <v>ISLAM</v>
      </c>
      <c r="P1311" s="104" t="s">
        <v>221</v>
      </c>
      <c r="Q1311" s="104" t="s">
        <v>222</v>
      </c>
      <c r="R1311" s="108">
        <v>1</v>
      </c>
      <c r="S1311" s="104" t="s">
        <v>256</v>
      </c>
      <c r="T1311" s="104" t="s">
        <v>674</v>
      </c>
      <c r="U1311" s="104" t="s">
        <v>4338</v>
      </c>
      <c r="V1311" s="104" t="s">
        <v>4339</v>
      </c>
      <c r="W1311" s="247" t="s">
        <v>4340</v>
      </c>
      <c r="X1311" s="104" t="s">
        <v>4336</v>
      </c>
      <c r="Y1311" s="235" t="s">
        <v>4179</v>
      </c>
      <c r="Z1311" s="104" t="s">
        <v>22</v>
      </c>
      <c r="AA1311" s="104" t="s">
        <v>229</v>
      </c>
      <c r="AB1311" s="64" t="s">
        <v>230</v>
      </c>
      <c r="AC1311" s="64" t="s">
        <v>231</v>
      </c>
      <c r="AD1311" s="99" t="str">
        <f t="shared" si="222"/>
        <v>INDONESIA</v>
      </c>
      <c r="AE1311" s="122" t="s">
        <v>4180</v>
      </c>
      <c r="AF1311" s="110" t="s">
        <v>4181</v>
      </c>
      <c r="AG1311" s="104" t="s">
        <v>166</v>
      </c>
      <c r="AH1311" s="120"/>
      <c r="AI1311" s="64" t="e">
        <f t="shared" si="225"/>
        <v>#N/A</v>
      </c>
      <c r="AJ1311" s="64"/>
      <c r="AK1311" s="120"/>
      <c r="AN1311" s="124">
        <f>AL1311-AM1311</f>
        <v>0</v>
      </c>
      <c r="AY1311" s="70">
        <f>SUM(AV1311:AX1311)</f>
        <v>0</v>
      </c>
    </row>
    <row r="1312" spans="1:53">
      <c r="B1312">
        <v>1297</v>
      </c>
      <c r="C1312" s="71">
        <v>54</v>
      </c>
      <c r="E1312" s="64">
        <v>2</v>
      </c>
      <c r="F1312" s="160" t="s">
        <v>4341</v>
      </c>
      <c r="G1312" s="89" t="s">
        <v>4342</v>
      </c>
      <c r="H1312" s="90" t="s">
        <v>16</v>
      </c>
      <c r="I1312" s="91" t="str">
        <f t="shared" si="219"/>
        <v>PEREMPUAN</v>
      </c>
      <c r="J1312" s="64" t="s">
        <v>733</v>
      </c>
      <c r="K1312" s="92">
        <v>32151</v>
      </c>
      <c r="L1312" s="93">
        <f t="shared" ca="1" si="224"/>
        <v>32</v>
      </c>
      <c r="M1312" s="64"/>
      <c r="N1312" s="246" t="s">
        <v>220</v>
      </c>
      <c r="O1312" s="64" t="str">
        <f>IF(N1312="1","ISLAM",IF(N1312="2","KRISTEN",""))</f>
        <v>ISLAM</v>
      </c>
      <c r="P1312" s="64" t="s">
        <v>221</v>
      </c>
      <c r="Q1312" s="64" t="s">
        <v>245</v>
      </c>
      <c r="R1312" s="95">
        <v>3</v>
      </c>
      <c r="S1312" s="64" t="s">
        <v>289</v>
      </c>
      <c r="T1312" s="64" t="s">
        <v>246</v>
      </c>
      <c r="U1312" s="64" t="s">
        <v>4333</v>
      </c>
      <c r="V1312" s="64" t="s">
        <v>2900</v>
      </c>
      <c r="W1312" s="242" t="s">
        <v>4340</v>
      </c>
      <c r="X1312" s="64" t="s">
        <v>4336</v>
      </c>
      <c r="Y1312" s="229" t="s">
        <v>4179</v>
      </c>
      <c r="Z1312" s="64" t="s">
        <v>22</v>
      </c>
      <c r="AA1312" s="64" t="s">
        <v>229</v>
      </c>
      <c r="AB1312" s="64" t="s">
        <v>230</v>
      </c>
      <c r="AC1312" s="64" t="s">
        <v>231</v>
      </c>
      <c r="AD1312" t="str">
        <f t="shared" si="222"/>
        <v>INDONESIA</v>
      </c>
      <c r="AE1312" s="122" t="s">
        <v>4180</v>
      </c>
      <c r="AF1312" s="122" t="s">
        <v>4181</v>
      </c>
      <c r="AG1312" s="111" t="s">
        <v>166</v>
      </c>
      <c r="AH1312" s="111"/>
      <c r="AI1312" s="64">
        <f t="shared" si="225"/>
        <v>2</v>
      </c>
      <c r="AJ1312" s="64"/>
      <c r="AK1312" s="111"/>
      <c r="AN1312" s="124"/>
    </row>
    <row r="1313" spans="1:53" s="99" customFormat="1">
      <c r="A1313"/>
      <c r="B1313" s="121">
        <v>1298</v>
      </c>
      <c r="C1313" s="71">
        <v>55</v>
      </c>
      <c r="D1313"/>
      <c r="E1313" s="64">
        <v>3</v>
      </c>
      <c r="F1313" s="160" t="s">
        <v>4343</v>
      </c>
      <c r="G1313" s="89" t="s">
        <v>4344</v>
      </c>
      <c r="H1313" s="90" t="s">
        <v>23</v>
      </c>
      <c r="I1313" s="91" t="str">
        <f t="shared" si="219"/>
        <v>LAKI LAKI</v>
      </c>
      <c r="J1313" s="64" t="s">
        <v>4345</v>
      </c>
      <c r="K1313" s="92">
        <v>38867</v>
      </c>
      <c r="L1313" s="93">
        <f t="shared" ca="1" si="224"/>
        <v>13</v>
      </c>
      <c r="M1313" s="64"/>
      <c r="N1313" s="246" t="s">
        <v>220</v>
      </c>
      <c r="O1313" s="64" t="str">
        <f>IF(N1313="1","ISLAM",IF(N1313="2","KRISTEN",""))</f>
        <v>ISLAM</v>
      </c>
      <c r="P1313" s="64" t="s">
        <v>254</v>
      </c>
      <c r="Q1313" s="64" t="s">
        <v>255</v>
      </c>
      <c r="R1313" s="95">
        <v>4</v>
      </c>
      <c r="S1313" s="64" t="s">
        <v>369</v>
      </c>
      <c r="T1313" s="64" t="s">
        <v>266</v>
      </c>
      <c r="U1313" s="64" t="s">
        <v>4342</v>
      </c>
      <c r="V1313" s="64" t="s">
        <v>4336</v>
      </c>
      <c r="W1313" s="242" t="s">
        <v>4340</v>
      </c>
      <c r="X1313" s="64" t="s">
        <v>4336</v>
      </c>
      <c r="Y1313" s="229" t="s">
        <v>4179</v>
      </c>
      <c r="Z1313" s="64" t="s">
        <v>22</v>
      </c>
      <c r="AA1313" s="64" t="s">
        <v>229</v>
      </c>
      <c r="AB1313" s="156" t="s">
        <v>230</v>
      </c>
      <c r="AC1313" s="156" t="s">
        <v>231</v>
      </c>
      <c r="AD1313" t="str">
        <f t="shared" si="222"/>
        <v>INDONESIA</v>
      </c>
      <c r="AE1313" s="122" t="s">
        <v>4180</v>
      </c>
      <c r="AF1313" s="122" t="s">
        <v>4181</v>
      </c>
      <c r="AG1313" s="111" t="s">
        <v>166</v>
      </c>
      <c r="AH1313" s="111"/>
      <c r="AI1313" s="64">
        <f t="shared" si="225"/>
        <v>3</v>
      </c>
      <c r="AJ1313" s="64"/>
      <c r="AK1313" s="111"/>
      <c r="AL1313" s="124"/>
      <c r="AM1313" s="124"/>
      <c r="AN1313" s="124">
        <f t="shared" ref="AN1313:AN1332" si="226">AL1313-AM1313</f>
        <v>0</v>
      </c>
      <c r="AO1313" s="125"/>
      <c r="AP1313" s="125"/>
      <c r="AQ1313" s="125"/>
      <c r="AR1313" s="125"/>
      <c r="AS1313" s="125"/>
      <c r="AT1313" s="125"/>
      <c r="AU1313" s="125"/>
      <c r="AV1313" s="125"/>
      <c r="AW1313" s="125"/>
      <c r="AX1313" s="125"/>
      <c r="AY1313" s="70">
        <f t="shared" ref="AY1313:AY1332" si="227">SUM(AV1313:AX1313)</f>
        <v>0</v>
      </c>
      <c r="AZ1313" s="71"/>
    </row>
    <row r="1314" spans="1:53">
      <c r="B1314">
        <v>1299</v>
      </c>
      <c r="C1314" s="71">
        <v>56</v>
      </c>
      <c r="E1314" s="64">
        <v>4</v>
      </c>
      <c r="F1314" s="157" t="s">
        <v>4346</v>
      </c>
      <c r="G1314" s="89" t="s">
        <v>4347</v>
      </c>
      <c r="H1314" s="90" t="s">
        <v>23</v>
      </c>
      <c r="I1314" s="91" t="str">
        <f t="shared" si="219"/>
        <v>LAKI LAKI</v>
      </c>
      <c r="J1314" s="64" t="s">
        <v>230</v>
      </c>
      <c r="K1314" s="92">
        <v>42036</v>
      </c>
      <c r="L1314" s="93">
        <f t="shared" ca="1" si="224"/>
        <v>5</v>
      </c>
      <c r="M1314" s="64"/>
      <c r="N1314" s="246" t="s">
        <v>220</v>
      </c>
      <c r="O1314" s="64" t="str">
        <f>IF(N1314="1","ISLAM",IF(N1314="2","KRISTEN",""))</f>
        <v>ISLAM</v>
      </c>
      <c r="P1314" s="64" t="s">
        <v>254</v>
      </c>
      <c r="Q1314" s="64" t="s">
        <v>255</v>
      </c>
      <c r="R1314" s="95">
        <v>4</v>
      </c>
      <c r="S1314" s="64" t="s">
        <v>265</v>
      </c>
      <c r="T1314" s="64" t="s">
        <v>270</v>
      </c>
      <c r="U1314" s="64" t="s">
        <v>4342</v>
      </c>
      <c r="V1314" s="64" t="s">
        <v>4336</v>
      </c>
      <c r="W1314" s="243" t="s">
        <v>4340</v>
      </c>
      <c r="X1314" s="64" t="s">
        <v>4336</v>
      </c>
      <c r="Y1314" s="229" t="s">
        <v>4179</v>
      </c>
      <c r="Z1314" s="64" t="s">
        <v>22</v>
      </c>
      <c r="AA1314" s="64" t="s">
        <v>229</v>
      </c>
      <c r="AB1314" s="115" t="s">
        <v>230</v>
      </c>
      <c r="AC1314" s="115" t="s">
        <v>231</v>
      </c>
      <c r="AD1314" t="str">
        <f t="shared" si="222"/>
        <v>INDONESIA</v>
      </c>
      <c r="AE1314" s="122" t="s">
        <v>4180</v>
      </c>
      <c r="AF1314" s="178" t="s">
        <v>4181</v>
      </c>
      <c r="AG1314" s="111" t="s">
        <v>166</v>
      </c>
      <c r="AH1314" s="111"/>
      <c r="AI1314" s="64">
        <f t="shared" si="225"/>
        <v>3</v>
      </c>
      <c r="AJ1314" s="64"/>
      <c r="AK1314" s="111"/>
      <c r="AL1314" s="207"/>
      <c r="AM1314" s="207"/>
      <c r="AN1314" s="124">
        <f t="shared" si="226"/>
        <v>0</v>
      </c>
      <c r="AO1314" s="239"/>
      <c r="AP1314" s="239"/>
      <c r="AQ1314" s="239"/>
      <c r="AR1314" s="239"/>
      <c r="AS1314" s="239"/>
      <c r="AT1314" s="239"/>
      <c r="AU1314" s="239"/>
      <c r="AV1314" s="239"/>
      <c r="AW1314" s="239"/>
      <c r="AX1314" s="239"/>
      <c r="AY1314" s="70">
        <f t="shared" si="227"/>
        <v>0</v>
      </c>
      <c r="BA1314" s="121"/>
    </row>
    <row r="1315" spans="1:53">
      <c r="A1315" s="121"/>
      <c r="B1315" s="121">
        <v>1300</v>
      </c>
      <c r="C1315" s="71">
        <v>57</v>
      </c>
      <c r="D1315">
        <v>15</v>
      </c>
      <c r="E1315" s="104">
        <v>1</v>
      </c>
      <c r="F1315" s="150" t="s">
        <v>4348</v>
      </c>
      <c r="G1315" s="101" t="s">
        <v>3177</v>
      </c>
      <c r="H1315" s="102" t="s">
        <v>23</v>
      </c>
      <c r="I1315" s="103" t="str">
        <f t="shared" si="219"/>
        <v>LAKI LAKI</v>
      </c>
      <c r="J1315" s="104" t="s">
        <v>4349</v>
      </c>
      <c r="K1315" s="105">
        <v>20760</v>
      </c>
      <c r="L1315" s="106">
        <f t="shared" ca="1" si="224"/>
        <v>63</v>
      </c>
      <c r="M1315" s="104"/>
      <c r="N1315" s="185" t="s">
        <v>220</v>
      </c>
      <c r="O1315" s="104" t="str">
        <f t="shared" ref="O1315:O1366" si="228">IF(N1315="1","ISLAM",IF(N1315="2","KRISTEN",""))</f>
        <v>ISLAM</v>
      </c>
      <c r="P1315" s="104" t="s">
        <v>221</v>
      </c>
      <c r="Q1315" s="104" t="s">
        <v>222</v>
      </c>
      <c r="R1315" s="108">
        <v>1</v>
      </c>
      <c r="S1315" s="104" t="s">
        <v>289</v>
      </c>
      <c r="T1315" s="104" t="s">
        <v>283</v>
      </c>
      <c r="U1315" s="104" t="s">
        <v>4350</v>
      </c>
      <c r="V1315" s="104" t="s">
        <v>4351</v>
      </c>
      <c r="W1315" s="171" t="s">
        <v>4352</v>
      </c>
      <c r="X1315" s="104" t="s">
        <v>3177</v>
      </c>
      <c r="Y1315" s="235" t="s">
        <v>4179</v>
      </c>
      <c r="Z1315" s="104" t="s">
        <v>22</v>
      </c>
      <c r="AA1315" s="104" t="s">
        <v>229</v>
      </c>
      <c r="AB1315" s="266" t="s">
        <v>230</v>
      </c>
      <c r="AC1315" s="266" t="s">
        <v>231</v>
      </c>
      <c r="AD1315" s="99" t="str">
        <f t="shared" si="222"/>
        <v>INDONESIA</v>
      </c>
      <c r="AE1315" s="122" t="s">
        <v>4180</v>
      </c>
      <c r="AF1315" s="110" t="s">
        <v>4181</v>
      </c>
      <c r="AG1315" s="104" t="s">
        <v>1722</v>
      </c>
      <c r="AH1315" s="120"/>
      <c r="AI1315" s="64" t="e">
        <f t="shared" si="225"/>
        <v>#N/A</v>
      </c>
      <c r="AJ1315" s="64"/>
      <c r="AK1315" s="120"/>
      <c r="AN1315" s="124">
        <f t="shared" si="226"/>
        <v>0</v>
      </c>
      <c r="AY1315" s="70">
        <f t="shared" si="227"/>
        <v>0</v>
      </c>
    </row>
    <row r="1316" spans="1:53">
      <c r="B1316">
        <v>1301</v>
      </c>
      <c r="C1316" s="71">
        <v>58</v>
      </c>
      <c r="E1316" s="120">
        <v>2</v>
      </c>
      <c r="F1316" s="186" t="s">
        <v>4353</v>
      </c>
      <c r="G1316" s="144" t="s">
        <v>1296</v>
      </c>
      <c r="H1316" s="145" t="s">
        <v>16</v>
      </c>
      <c r="I1316" s="146" t="str">
        <f t="shared" si="219"/>
        <v>PEREMPUAN</v>
      </c>
      <c r="J1316" s="120" t="s">
        <v>22</v>
      </c>
      <c r="K1316" s="147">
        <v>22262</v>
      </c>
      <c r="L1316" s="139">
        <f t="shared" ca="1" si="224"/>
        <v>59</v>
      </c>
      <c r="M1316" s="120"/>
      <c r="N1316" s="187" t="s">
        <v>220</v>
      </c>
      <c r="O1316" s="120" t="str">
        <f t="shared" si="228"/>
        <v>ISLAM</v>
      </c>
      <c r="P1316" s="120" t="s">
        <v>221</v>
      </c>
      <c r="Q1316" s="120" t="s">
        <v>245</v>
      </c>
      <c r="R1316" s="148">
        <v>3</v>
      </c>
      <c r="S1316" s="120" t="s">
        <v>256</v>
      </c>
      <c r="T1316" s="120" t="s">
        <v>246</v>
      </c>
      <c r="U1316" s="120" t="s">
        <v>4354</v>
      </c>
      <c r="V1316" s="120" t="s">
        <v>4355</v>
      </c>
      <c r="W1316" s="171" t="s">
        <v>4352</v>
      </c>
      <c r="X1316" s="120" t="s">
        <v>3177</v>
      </c>
      <c r="Y1316" s="238" t="s">
        <v>4179</v>
      </c>
      <c r="Z1316" s="120" t="s">
        <v>22</v>
      </c>
      <c r="AA1316" s="120" t="s">
        <v>229</v>
      </c>
      <c r="AB1316" s="104" t="s">
        <v>230</v>
      </c>
      <c r="AC1316" s="104" t="s">
        <v>231</v>
      </c>
      <c r="AD1316" s="121" t="str">
        <f t="shared" si="222"/>
        <v>INDONESIA</v>
      </c>
      <c r="AE1316" s="122" t="s">
        <v>4180</v>
      </c>
      <c r="AF1316" s="122" t="s">
        <v>4181</v>
      </c>
      <c r="AG1316" s="142" t="s">
        <v>1722</v>
      </c>
      <c r="AH1316" s="142"/>
      <c r="AI1316" s="64">
        <f t="shared" si="225"/>
        <v>2</v>
      </c>
      <c r="AJ1316" s="64"/>
      <c r="AK1316" s="142"/>
      <c r="AN1316" s="124">
        <f t="shared" si="226"/>
        <v>0</v>
      </c>
      <c r="AY1316" s="70">
        <f t="shared" si="227"/>
        <v>0</v>
      </c>
    </row>
    <row r="1317" spans="1:53" s="156" customFormat="1">
      <c r="A1317"/>
      <c r="B1317" s="121">
        <v>1302</v>
      </c>
      <c r="C1317" s="71">
        <v>59</v>
      </c>
      <c r="D1317"/>
      <c r="E1317" s="64">
        <v>3</v>
      </c>
      <c r="F1317" s="157" t="s">
        <v>4356</v>
      </c>
      <c r="G1317" s="89" t="s">
        <v>4357</v>
      </c>
      <c r="H1317" s="90" t="s">
        <v>16</v>
      </c>
      <c r="I1317" s="91" t="str">
        <f t="shared" si="219"/>
        <v>PEREMPUAN</v>
      </c>
      <c r="J1317" s="64" t="s">
        <v>22</v>
      </c>
      <c r="K1317" s="92">
        <v>31758</v>
      </c>
      <c r="L1317" s="93">
        <f t="shared" ca="1" si="224"/>
        <v>33</v>
      </c>
      <c r="M1317" s="64"/>
      <c r="N1317" s="246" t="s">
        <v>220</v>
      </c>
      <c r="O1317" s="64" t="str">
        <f t="shared" si="228"/>
        <v>ISLAM</v>
      </c>
      <c r="P1317" s="64" t="s">
        <v>254</v>
      </c>
      <c r="Q1317" s="64" t="s">
        <v>255</v>
      </c>
      <c r="R1317" s="95">
        <v>4</v>
      </c>
      <c r="S1317" s="64" t="s">
        <v>223</v>
      </c>
      <c r="T1317" s="111" t="s">
        <v>270</v>
      </c>
      <c r="U1317" s="64" t="s">
        <v>4358</v>
      </c>
      <c r="V1317" s="64" t="s">
        <v>3177</v>
      </c>
      <c r="W1317" s="171" t="s">
        <v>4352</v>
      </c>
      <c r="X1317" s="64" t="s">
        <v>3177</v>
      </c>
      <c r="Y1317" s="229" t="s">
        <v>4179</v>
      </c>
      <c r="Z1317" s="64" t="s">
        <v>22</v>
      </c>
      <c r="AA1317" s="64" t="s">
        <v>229</v>
      </c>
      <c r="AB1317" s="64" t="s">
        <v>230</v>
      </c>
      <c r="AC1317" s="64" t="s">
        <v>231</v>
      </c>
      <c r="AD1317" t="str">
        <f t="shared" si="222"/>
        <v>INDONESIA</v>
      </c>
      <c r="AE1317" s="122" t="s">
        <v>4180</v>
      </c>
      <c r="AF1317" s="110" t="s">
        <v>4181</v>
      </c>
      <c r="AG1317" s="142" t="s">
        <v>1722</v>
      </c>
      <c r="AH1317" s="142"/>
      <c r="AI1317" s="64">
        <f t="shared" si="225"/>
        <v>3</v>
      </c>
      <c r="AJ1317" s="64"/>
      <c r="AK1317" s="142"/>
      <c r="AL1317" s="153"/>
      <c r="AM1317" s="153"/>
      <c r="AN1317" s="124">
        <f t="shared" si="226"/>
        <v>0</v>
      </c>
      <c r="AO1317" s="154"/>
      <c r="AP1317" s="154"/>
      <c r="AQ1317" s="154"/>
      <c r="AR1317" s="154"/>
      <c r="AS1317" s="154"/>
      <c r="AT1317" s="154"/>
      <c r="AU1317" s="154"/>
      <c r="AV1317" s="154"/>
      <c r="AW1317" s="154"/>
      <c r="AX1317" s="154"/>
      <c r="AY1317" s="70">
        <f t="shared" si="227"/>
        <v>0</v>
      </c>
      <c r="AZ1317" s="259"/>
    </row>
    <row r="1318" spans="1:53" s="115" customFormat="1">
      <c r="A1318"/>
      <c r="B1318">
        <v>1303</v>
      </c>
      <c r="C1318" s="71">
        <v>60</v>
      </c>
      <c r="D1318"/>
      <c r="E1318" s="64">
        <v>4</v>
      </c>
      <c r="F1318" s="157" t="s">
        <v>4359</v>
      </c>
      <c r="G1318" s="89" t="s">
        <v>4360</v>
      </c>
      <c r="H1318" s="90" t="s">
        <v>16</v>
      </c>
      <c r="I1318" s="91" t="str">
        <f t="shared" si="219"/>
        <v>PEREMPUAN</v>
      </c>
      <c r="J1318" s="64" t="s">
        <v>22</v>
      </c>
      <c r="K1318" s="92">
        <v>33950</v>
      </c>
      <c r="L1318" s="93">
        <f t="shared" ca="1" si="224"/>
        <v>27</v>
      </c>
      <c r="M1318" s="64"/>
      <c r="N1318" s="246" t="s">
        <v>220</v>
      </c>
      <c r="O1318" s="64" t="str">
        <f t="shared" si="228"/>
        <v>ISLAM</v>
      </c>
      <c r="P1318" s="64" t="s">
        <v>254</v>
      </c>
      <c r="Q1318" s="64" t="s">
        <v>255</v>
      </c>
      <c r="R1318" s="95">
        <v>4</v>
      </c>
      <c r="S1318" s="64" t="s">
        <v>344</v>
      </c>
      <c r="T1318" s="64" t="s">
        <v>266</v>
      </c>
      <c r="U1318" s="64" t="s">
        <v>4358</v>
      </c>
      <c r="V1318" s="64" t="s">
        <v>3177</v>
      </c>
      <c r="W1318" s="171" t="s">
        <v>4352</v>
      </c>
      <c r="X1318" s="64" t="s">
        <v>3177</v>
      </c>
      <c r="Y1318" s="229" t="s">
        <v>4179</v>
      </c>
      <c r="Z1318" s="64" t="s">
        <v>22</v>
      </c>
      <c r="AA1318" s="64" t="s">
        <v>229</v>
      </c>
      <c r="AB1318" s="120" t="s">
        <v>230</v>
      </c>
      <c r="AC1318" s="120" t="s">
        <v>231</v>
      </c>
      <c r="AD1318" t="str">
        <f t="shared" si="222"/>
        <v>INDONESIA</v>
      </c>
      <c r="AE1318" s="122" t="s">
        <v>4180</v>
      </c>
      <c r="AF1318" s="122" t="s">
        <v>4181</v>
      </c>
      <c r="AG1318" s="142" t="s">
        <v>1722</v>
      </c>
      <c r="AH1318" s="142"/>
      <c r="AI1318" s="64">
        <f t="shared" si="225"/>
        <v>3</v>
      </c>
      <c r="AJ1318" s="64"/>
      <c r="AK1318" s="142"/>
      <c r="AL1318" s="272"/>
      <c r="AM1318" s="272"/>
      <c r="AN1318" s="124">
        <f t="shared" si="226"/>
        <v>0</v>
      </c>
      <c r="AO1318" s="273"/>
      <c r="AP1318" s="273"/>
      <c r="AQ1318" s="273"/>
      <c r="AR1318" s="273"/>
      <c r="AS1318" s="273"/>
      <c r="AT1318" s="273"/>
      <c r="AU1318" s="273"/>
      <c r="AV1318" s="273"/>
      <c r="AW1318" s="273"/>
      <c r="AX1318" s="273"/>
      <c r="AY1318" s="70">
        <f t="shared" si="227"/>
        <v>0</v>
      </c>
      <c r="AZ1318" s="259"/>
    </row>
    <row r="1319" spans="1:53" s="266" customFormat="1">
      <c r="A1319" s="151"/>
      <c r="B1319" s="121">
        <v>1304</v>
      </c>
      <c r="C1319" s="71">
        <v>61</v>
      </c>
      <c r="D1319">
        <v>16</v>
      </c>
      <c r="E1319" s="156">
        <v>1</v>
      </c>
      <c r="F1319" s="253" t="s">
        <v>4361</v>
      </c>
      <c r="G1319" s="254" t="s">
        <v>123</v>
      </c>
      <c r="H1319" s="102" t="s">
        <v>23</v>
      </c>
      <c r="I1319" s="103" t="str">
        <f t="shared" si="219"/>
        <v>LAKI LAKI</v>
      </c>
      <c r="J1319" s="156" t="s">
        <v>877</v>
      </c>
      <c r="K1319" s="255">
        <v>24506</v>
      </c>
      <c r="L1319" s="256">
        <f t="shared" ca="1" si="224"/>
        <v>53</v>
      </c>
      <c r="M1319" s="156" t="s">
        <v>253</v>
      </c>
      <c r="N1319" s="510" t="s">
        <v>220</v>
      </c>
      <c r="O1319" s="104" t="str">
        <f t="shared" si="228"/>
        <v>ISLAM</v>
      </c>
      <c r="P1319" s="156" t="s">
        <v>221</v>
      </c>
      <c r="Q1319" s="156" t="s">
        <v>222</v>
      </c>
      <c r="R1319" s="257">
        <v>1</v>
      </c>
      <c r="S1319" s="156" t="s">
        <v>289</v>
      </c>
      <c r="T1319" s="156" t="s">
        <v>283</v>
      </c>
      <c r="U1319" s="156" t="s">
        <v>4362</v>
      </c>
      <c r="V1319" s="156" t="s">
        <v>4363</v>
      </c>
      <c r="W1319" s="258" t="s">
        <v>4364</v>
      </c>
      <c r="X1319" s="156" t="s">
        <v>123</v>
      </c>
      <c r="Y1319" s="235" t="s">
        <v>4179</v>
      </c>
      <c r="Z1319" s="156" t="s">
        <v>22</v>
      </c>
      <c r="AA1319" s="156" t="s">
        <v>229</v>
      </c>
      <c r="AB1319" s="104" t="s">
        <v>230</v>
      </c>
      <c r="AC1319" s="104" t="s">
        <v>231</v>
      </c>
      <c r="AD1319" s="99" t="str">
        <f t="shared" si="222"/>
        <v>INDONESIA</v>
      </c>
      <c r="AE1319" s="122" t="s">
        <v>4180</v>
      </c>
      <c r="AF1319" s="110" t="s">
        <v>4181</v>
      </c>
      <c r="AG1319" s="104" t="s">
        <v>166</v>
      </c>
      <c r="AH1319" s="120"/>
      <c r="AI1319" s="64" t="e">
        <f t="shared" si="225"/>
        <v>#N/A</v>
      </c>
      <c r="AJ1319" s="64"/>
      <c r="AK1319" s="120"/>
      <c r="AL1319" s="275"/>
      <c r="AM1319" s="275"/>
      <c r="AN1319" s="241">
        <f t="shared" si="226"/>
        <v>0</v>
      </c>
      <c r="AO1319" s="276"/>
      <c r="AP1319" s="276"/>
      <c r="AQ1319" s="276"/>
      <c r="AR1319" s="276"/>
      <c r="AS1319" s="276"/>
      <c r="AT1319" s="276"/>
      <c r="AU1319" s="276"/>
      <c r="AV1319" s="276"/>
      <c r="AW1319" s="276"/>
      <c r="AX1319" s="276"/>
      <c r="AY1319" s="137">
        <f t="shared" si="227"/>
        <v>0</v>
      </c>
      <c r="AZ1319" s="263"/>
    </row>
    <row r="1320" spans="1:53" s="99" customFormat="1">
      <c r="A1320" s="115"/>
      <c r="B1320">
        <v>1305</v>
      </c>
      <c r="C1320" s="71">
        <v>62</v>
      </c>
      <c r="D1320"/>
      <c r="E1320" s="115">
        <v>2</v>
      </c>
      <c r="F1320" s="260" t="s">
        <v>4365</v>
      </c>
      <c r="G1320" s="114" t="s">
        <v>1446</v>
      </c>
      <c r="H1320" s="90" t="s">
        <v>16</v>
      </c>
      <c r="I1320" s="91" t="str">
        <f t="shared" si="219"/>
        <v>PEREMPUAN</v>
      </c>
      <c r="J1320" s="115" t="s">
        <v>877</v>
      </c>
      <c r="K1320" s="261">
        <v>26848</v>
      </c>
      <c r="L1320" s="93">
        <f t="shared" ca="1" si="224"/>
        <v>46</v>
      </c>
      <c r="M1320" s="115" t="s">
        <v>253</v>
      </c>
      <c r="N1320" s="117" t="s">
        <v>220</v>
      </c>
      <c r="O1320" s="64" t="str">
        <f t="shared" si="228"/>
        <v>ISLAM</v>
      </c>
      <c r="P1320" s="115" t="s">
        <v>221</v>
      </c>
      <c r="Q1320" s="115" t="s">
        <v>245</v>
      </c>
      <c r="R1320" s="118">
        <v>3</v>
      </c>
      <c r="S1320" s="115" t="s">
        <v>256</v>
      </c>
      <c r="T1320" s="115" t="s">
        <v>246</v>
      </c>
      <c r="U1320" s="115" t="s">
        <v>4366</v>
      </c>
      <c r="V1320" s="115" t="s">
        <v>4367</v>
      </c>
      <c r="W1320" s="262" t="s">
        <v>4364</v>
      </c>
      <c r="X1320" s="115" t="s">
        <v>123</v>
      </c>
      <c r="Y1320" s="229" t="s">
        <v>4179</v>
      </c>
      <c r="Z1320" s="115" t="s">
        <v>22</v>
      </c>
      <c r="AA1320" s="115" t="s">
        <v>229</v>
      </c>
      <c r="AB1320" s="64" t="s">
        <v>230</v>
      </c>
      <c r="AC1320" s="64" t="s">
        <v>231</v>
      </c>
      <c r="AD1320" t="str">
        <f t="shared" si="222"/>
        <v>INDONESIA</v>
      </c>
      <c r="AE1320" s="122" t="s">
        <v>4180</v>
      </c>
      <c r="AF1320" s="97" t="s">
        <v>4181</v>
      </c>
      <c r="AG1320" s="111" t="s">
        <v>166</v>
      </c>
      <c r="AH1320" s="111"/>
      <c r="AI1320" s="64">
        <f t="shared" si="225"/>
        <v>2</v>
      </c>
      <c r="AJ1320" s="64"/>
      <c r="AK1320" s="111"/>
      <c r="AL1320" s="124"/>
      <c r="AM1320" s="124"/>
      <c r="AN1320" s="124">
        <f t="shared" si="226"/>
        <v>0</v>
      </c>
      <c r="AO1320" s="125"/>
      <c r="AP1320" s="125"/>
      <c r="AQ1320" s="125"/>
      <c r="AR1320" s="125"/>
      <c r="AS1320" s="125"/>
      <c r="AT1320" s="125"/>
      <c r="AU1320" s="125"/>
      <c r="AV1320" s="125"/>
      <c r="AW1320" s="125"/>
      <c r="AX1320" s="125"/>
      <c r="AY1320" s="70">
        <f t="shared" si="227"/>
        <v>0</v>
      </c>
      <c r="AZ1320" s="71"/>
    </row>
    <row r="1321" spans="1:53">
      <c r="A1321" s="151"/>
      <c r="B1321" s="121">
        <v>1306</v>
      </c>
      <c r="C1321" s="71">
        <v>63</v>
      </c>
      <c r="E1321" s="266">
        <v>3</v>
      </c>
      <c r="F1321" s="264" t="s">
        <v>4368</v>
      </c>
      <c r="G1321" s="265" t="s">
        <v>4369</v>
      </c>
      <c r="H1321" s="129" t="s">
        <v>23</v>
      </c>
      <c r="I1321" s="130" t="str">
        <f t="shared" si="219"/>
        <v>LAKI LAKI</v>
      </c>
      <c r="J1321" s="266" t="s">
        <v>4370</v>
      </c>
      <c r="K1321" s="267">
        <v>34373</v>
      </c>
      <c r="L1321" s="268">
        <f t="shared" ca="1" si="224"/>
        <v>26</v>
      </c>
      <c r="M1321" s="266" t="s">
        <v>253</v>
      </c>
      <c r="N1321" s="269" t="s">
        <v>220</v>
      </c>
      <c r="O1321" s="131" t="str">
        <f t="shared" si="228"/>
        <v>ISLAM</v>
      </c>
      <c r="P1321" s="266" t="s">
        <v>254</v>
      </c>
      <c r="Q1321" s="266" t="s">
        <v>255</v>
      </c>
      <c r="R1321" s="270">
        <v>4</v>
      </c>
      <c r="S1321" s="266" t="s">
        <v>223</v>
      </c>
      <c r="T1321" s="266" t="s">
        <v>266</v>
      </c>
      <c r="U1321" s="266" t="s">
        <v>1446</v>
      </c>
      <c r="V1321" s="266" t="s">
        <v>123</v>
      </c>
      <c r="W1321" s="271" t="s">
        <v>4364</v>
      </c>
      <c r="X1321" s="266" t="s">
        <v>123</v>
      </c>
      <c r="Y1321" s="236" t="s">
        <v>4179</v>
      </c>
      <c r="Z1321" s="266" t="s">
        <v>22</v>
      </c>
      <c r="AA1321" s="266" t="s">
        <v>229</v>
      </c>
      <c r="AB1321" s="64" t="s">
        <v>230</v>
      </c>
      <c r="AC1321" s="64" t="s">
        <v>231</v>
      </c>
      <c r="AD1321" s="126" t="str">
        <f t="shared" si="222"/>
        <v>INDONESIA</v>
      </c>
      <c r="AE1321" s="122" t="s">
        <v>4180</v>
      </c>
      <c r="AF1321" s="178" t="s">
        <v>4181</v>
      </c>
      <c r="AG1321" s="111" t="s">
        <v>166</v>
      </c>
      <c r="AH1321" s="111"/>
      <c r="AI1321" s="64">
        <f t="shared" si="225"/>
        <v>3</v>
      </c>
      <c r="AJ1321" s="64"/>
      <c r="AK1321" s="111"/>
      <c r="AN1321" s="124">
        <f t="shared" si="226"/>
        <v>0</v>
      </c>
      <c r="AY1321" s="70">
        <f t="shared" si="227"/>
        <v>0</v>
      </c>
    </row>
    <row r="1322" spans="1:53">
      <c r="A1322" s="121"/>
      <c r="B1322">
        <v>1307</v>
      </c>
      <c r="C1322" s="71">
        <v>64</v>
      </c>
      <c r="D1322">
        <v>17</v>
      </c>
      <c r="E1322" s="104">
        <v>1</v>
      </c>
      <c r="F1322" s="157" t="s">
        <v>4371</v>
      </c>
      <c r="G1322" s="188" t="s">
        <v>4372</v>
      </c>
      <c r="H1322" s="189" t="s">
        <v>23</v>
      </c>
      <c r="I1322" s="146" t="str">
        <f t="shared" si="219"/>
        <v>LAKI LAKI</v>
      </c>
      <c r="J1322" s="190" t="s">
        <v>4373</v>
      </c>
      <c r="K1322" s="191" t="s">
        <v>4374</v>
      </c>
      <c r="L1322" s="332">
        <f t="shared" ca="1" si="224"/>
        <v>26</v>
      </c>
      <c r="N1322" s="190" t="s">
        <v>220</v>
      </c>
      <c r="O1322" s="120" t="str">
        <f t="shared" si="228"/>
        <v>ISLAM</v>
      </c>
      <c r="P1322" s="190" t="s">
        <v>221</v>
      </c>
      <c r="Q1322" s="190" t="s">
        <v>222</v>
      </c>
      <c r="R1322" s="344" t="s">
        <v>220</v>
      </c>
      <c r="S1322" s="190" t="s">
        <v>3667</v>
      </c>
      <c r="T1322" s="190" t="s">
        <v>261</v>
      </c>
      <c r="U1322" s="190" t="s">
        <v>4375</v>
      </c>
      <c r="V1322" s="190" t="s">
        <v>2773</v>
      </c>
      <c r="W1322" s="171" t="s">
        <v>4376</v>
      </c>
      <c r="X1322" s="190" t="s">
        <v>4372</v>
      </c>
      <c r="Y1322" s="235" t="s">
        <v>4179</v>
      </c>
      <c r="Z1322" s="104" t="s">
        <v>22</v>
      </c>
      <c r="AA1322" s="104" t="s">
        <v>229</v>
      </c>
      <c r="AB1322" s="64" t="s">
        <v>230</v>
      </c>
      <c r="AC1322" s="64" t="s">
        <v>231</v>
      </c>
      <c r="AD1322" s="99" t="str">
        <f t="shared" si="222"/>
        <v>INDONESIA</v>
      </c>
      <c r="AE1322" s="122" t="s">
        <v>4180</v>
      </c>
      <c r="AF1322" s="110" t="s">
        <v>4181</v>
      </c>
      <c r="AG1322" s="142" t="s">
        <v>524</v>
      </c>
      <c r="AH1322" s="142"/>
      <c r="AI1322" s="64" t="e">
        <f t="shared" si="225"/>
        <v>#N/A</v>
      </c>
      <c r="AJ1322" s="64"/>
      <c r="AK1322" s="142"/>
      <c r="AL1322" s="207"/>
      <c r="AM1322" s="207"/>
      <c r="AN1322" s="124">
        <f t="shared" si="226"/>
        <v>0</v>
      </c>
      <c r="AO1322" s="239"/>
      <c r="AP1322" s="239"/>
      <c r="AQ1322" s="239"/>
      <c r="AR1322" s="239"/>
      <c r="AS1322" s="239"/>
      <c r="AT1322" s="239"/>
      <c r="AU1322" s="239"/>
      <c r="AV1322" s="239"/>
      <c r="AW1322" s="239"/>
      <c r="AX1322" s="239"/>
      <c r="AY1322" s="70">
        <f t="shared" si="227"/>
        <v>0</v>
      </c>
      <c r="BA1322" s="121"/>
    </row>
    <row r="1323" spans="1:53" s="99" customFormat="1">
      <c r="A1323"/>
      <c r="B1323" s="121">
        <v>1308</v>
      </c>
      <c r="C1323" s="71">
        <v>65</v>
      </c>
      <c r="D1323"/>
      <c r="E1323" s="64">
        <v>2</v>
      </c>
      <c r="F1323" s="157" t="s">
        <v>4377</v>
      </c>
      <c r="G1323" s="188" t="s">
        <v>4378</v>
      </c>
      <c r="H1323" s="189" t="s">
        <v>16</v>
      </c>
      <c r="I1323" s="146" t="str">
        <f t="shared" ref="I1323:I1368" si="229">IF(H1323="L","LAKI LAKI",IF(H1323="P","PEREMPUAN",""))</f>
        <v>PEREMPUAN</v>
      </c>
      <c r="J1323" s="190" t="s">
        <v>288</v>
      </c>
      <c r="K1323" s="191" t="s">
        <v>4379</v>
      </c>
      <c r="L1323" s="332">
        <f t="shared" ca="1" si="224"/>
        <v>25</v>
      </c>
      <c r="M1323" s="121"/>
      <c r="N1323" s="360" t="s">
        <v>220</v>
      </c>
      <c r="O1323" s="120" t="str">
        <f t="shared" si="228"/>
        <v>ISLAM</v>
      </c>
      <c r="P1323" s="190" t="s">
        <v>221</v>
      </c>
      <c r="Q1323" s="190" t="s">
        <v>245</v>
      </c>
      <c r="R1323" s="344" t="s">
        <v>3666</v>
      </c>
      <c r="S1323" s="190" t="s">
        <v>3667</v>
      </c>
      <c r="T1323" s="190" t="s">
        <v>246</v>
      </c>
      <c r="U1323" s="190" t="s">
        <v>3370</v>
      </c>
      <c r="V1323" s="190" t="s">
        <v>4054</v>
      </c>
      <c r="W1323" s="171" t="s">
        <v>4376</v>
      </c>
      <c r="X1323" s="190" t="s">
        <v>4372</v>
      </c>
      <c r="Y1323" s="229" t="s">
        <v>4179</v>
      </c>
      <c r="Z1323" s="64" t="s">
        <v>22</v>
      </c>
      <c r="AA1323" s="64" t="s">
        <v>229</v>
      </c>
      <c r="AB1323" s="64" t="s">
        <v>230</v>
      </c>
      <c r="AC1323" s="64" t="s">
        <v>231</v>
      </c>
      <c r="AD1323" t="str">
        <f t="shared" si="222"/>
        <v>INDONESIA</v>
      </c>
      <c r="AE1323" s="122" t="s">
        <v>4180</v>
      </c>
      <c r="AF1323" s="122" t="s">
        <v>4181</v>
      </c>
      <c r="AG1323" s="111" t="s">
        <v>455</v>
      </c>
      <c r="AH1323" s="111"/>
      <c r="AI1323" s="64">
        <f t="shared" si="225"/>
        <v>2</v>
      </c>
      <c r="AJ1323" s="64"/>
      <c r="AK1323" s="111"/>
      <c r="AL1323" s="124"/>
      <c r="AM1323" s="124"/>
      <c r="AN1323" s="124">
        <f t="shared" si="226"/>
        <v>0</v>
      </c>
      <c r="AO1323" s="125"/>
      <c r="AP1323" s="125"/>
      <c r="AQ1323" s="125"/>
      <c r="AR1323" s="125"/>
      <c r="AS1323" s="125"/>
      <c r="AT1323" s="125"/>
      <c r="AU1323" s="125"/>
      <c r="AV1323" s="125"/>
      <c r="AW1323" s="125"/>
      <c r="AX1323" s="125"/>
      <c r="AY1323" s="70">
        <f t="shared" si="227"/>
        <v>0</v>
      </c>
      <c r="AZ1323" s="71"/>
    </row>
    <row r="1324" spans="1:53">
      <c r="B1324">
        <v>1309</v>
      </c>
      <c r="C1324" s="71">
        <v>66</v>
      </c>
      <c r="E1324" s="120">
        <v>3</v>
      </c>
      <c r="F1324" s="157" t="s">
        <v>4380</v>
      </c>
      <c r="G1324" s="188" t="s">
        <v>4381</v>
      </c>
      <c r="H1324" s="189" t="s">
        <v>23</v>
      </c>
      <c r="I1324" s="130" t="str">
        <f t="shared" si="229"/>
        <v>LAKI LAKI</v>
      </c>
      <c r="J1324" s="190" t="s">
        <v>22</v>
      </c>
      <c r="K1324" s="191" t="s">
        <v>4382</v>
      </c>
      <c r="L1324" s="268">
        <f t="shared" ca="1" si="224"/>
        <v>5</v>
      </c>
      <c r="N1324" s="190" t="s">
        <v>220</v>
      </c>
      <c r="O1324" s="131" t="str">
        <f t="shared" si="228"/>
        <v>ISLAM</v>
      </c>
      <c r="P1324" s="190" t="s">
        <v>254</v>
      </c>
      <c r="Q1324" s="190" t="s">
        <v>255</v>
      </c>
      <c r="R1324" s="344" t="s">
        <v>3672</v>
      </c>
      <c r="S1324" s="190" t="s">
        <v>3684</v>
      </c>
      <c r="T1324" s="190" t="s">
        <v>270</v>
      </c>
      <c r="U1324" s="190" t="s">
        <v>4378</v>
      </c>
      <c r="V1324" s="190" t="s">
        <v>4372</v>
      </c>
      <c r="W1324" s="415" t="s">
        <v>4376</v>
      </c>
      <c r="X1324" s="190" t="s">
        <v>4372</v>
      </c>
      <c r="Y1324" s="238" t="s">
        <v>4179</v>
      </c>
      <c r="Z1324" s="120" t="s">
        <v>22</v>
      </c>
      <c r="AA1324" s="120" t="s">
        <v>229</v>
      </c>
      <c r="AB1324" s="156" t="s">
        <v>230</v>
      </c>
      <c r="AC1324" s="156" t="s">
        <v>231</v>
      </c>
      <c r="AD1324" s="121" t="str">
        <f t="shared" si="222"/>
        <v>INDONESIA</v>
      </c>
      <c r="AE1324" s="122" t="s">
        <v>4180</v>
      </c>
      <c r="AF1324" s="122" t="s">
        <v>4181</v>
      </c>
      <c r="AG1324" s="142" t="s">
        <v>524</v>
      </c>
      <c r="AH1324" s="142"/>
      <c r="AI1324" s="64">
        <f t="shared" si="225"/>
        <v>3</v>
      </c>
      <c r="AJ1324" s="64"/>
      <c r="AK1324" s="142"/>
      <c r="AN1324" s="124">
        <f t="shared" si="226"/>
        <v>0</v>
      </c>
      <c r="AY1324" s="70">
        <f t="shared" si="227"/>
        <v>0</v>
      </c>
    </row>
    <row r="1325" spans="1:53">
      <c r="A1325" s="121"/>
      <c r="B1325" s="121">
        <v>1310</v>
      </c>
      <c r="C1325" s="71">
        <v>67</v>
      </c>
      <c r="D1325">
        <v>18</v>
      </c>
      <c r="E1325" s="104">
        <v>1</v>
      </c>
      <c r="F1325" s="150" t="s">
        <v>4383</v>
      </c>
      <c r="G1325" s="101" t="s">
        <v>4384</v>
      </c>
      <c r="H1325" s="102" t="s">
        <v>23</v>
      </c>
      <c r="I1325" s="103" t="str">
        <f t="shared" si="229"/>
        <v>LAKI LAKI</v>
      </c>
      <c r="J1325" s="104" t="s">
        <v>524</v>
      </c>
      <c r="K1325" s="105">
        <v>28244</v>
      </c>
      <c r="L1325" s="106">
        <f t="shared" ca="1" si="224"/>
        <v>42</v>
      </c>
      <c r="M1325" s="104"/>
      <c r="N1325" s="185" t="s">
        <v>220</v>
      </c>
      <c r="O1325" s="104" t="str">
        <f t="shared" si="228"/>
        <v>ISLAM</v>
      </c>
      <c r="P1325" s="104" t="s">
        <v>221</v>
      </c>
      <c r="Q1325" s="104" t="s">
        <v>222</v>
      </c>
      <c r="R1325" s="108">
        <v>1</v>
      </c>
      <c r="S1325" s="104" t="s">
        <v>223</v>
      </c>
      <c r="T1325" s="104" t="s">
        <v>360</v>
      </c>
      <c r="U1325" s="104" t="s">
        <v>1885</v>
      </c>
      <c r="V1325" s="104" t="s">
        <v>1702</v>
      </c>
      <c r="W1325" s="171" t="s">
        <v>4385</v>
      </c>
      <c r="X1325" s="104" t="s">
        <v>4384</v>
      </c>
      <c r="Y1325" s="235" t="s">
        <v>4179</v>
      </c>
      <c r="Z1325" s="104" t="s">
        <v>22</v>
      </c>
      <c r="AA1325" s="104" t="s">
        <v>229</v>
      </c>
      <c r="AB1325" s="151" t="s">
        <v>230</v>
      </c>
      <c r="AC1325" s="151" t="s">
        <v>231</v>
      </c>
      <c r="AD1325" s="99" t="str">
        <f t="shared" si="222"/>
        <v>INDONESIA</v>
      </c>
      <c r="AE1325" s="122" t="s">
        <v>4180</v>
      </c>
      <c r="AF1325" s="110" t="s">
        <v>4181</v>
      </c>
      <c r="AG1325" s="142" t="s">
        <v>524</v>
      </c>
      <c r="AH1325" s="142"/>
      <c r="AI1325" s="64" t="e">
        <f t="shared" si="225"/>
        <v>#N/A</v>
      </c>
      <c r="AJ1325" s="64"/>
      <c r="AK1325" s="142"/>
      <c r="AN1325" s="124">
        <f t="shared" si="226"/>
        <v>0</v>
      </c>
      <c r="AY1325" s="70">
        <f t="shared" si="227"/>
        <v>0</v>
      </c>
    </row>
    <row r="1326" spans="1:53">
      <c r="B1326">
        <v>1311</v>
      </c>
      <c r="C1326" s="71">
        <v>68</v>
      </c>
      <c r="E1326" s="64">
        <v>2</v>
      </c>
      <c r="F1326" s="160" t="s">
        <v>4386</v>
      </c>
      <c r="G1326" s="89" t="s">
        <v>4387</v>
      </c>
      <c r="H1326" s="90" t="s">
        <v>16</v>
      </c>
      <c r="I1326" s="91" t="str">
        <f t="shared" si="229"/>
        <v>PEREMPUAN</v>
      </c>
      <c r="J1326" s="64" t="s">
        <v>524</v>
      </c>
      <c r="K1326" s="92">
        <v>30139</v>
      </c>
      <c r="L1326" s="93">
        <f t="shared" ca="1" si="224"/>
        <v>37</v>
      </c>
      <c r="M1326" s="64"/>
      <c r="N1326" s="246" t="s">
        <v>220</v>
      </c>
      <c r="O1326" s="64" t="str">
        <f t="shared" si="228"/>
        <v>ISLAM</v>
      </c>
      <c r="P1326" s="64" t="s">
        <v>221</v>
      </c>
      <c r="Q1326" s="64" t="s">
        <v>245</v>
      </c>
      <c r="R1326" s="95">
        <v>3</v>
      </c>
      <c r="S1326" s="64" t="s">
        <v>289</v>
      </c>
      <c r="T1326" s="64" t="s">
        <v>246</v>
      </c>
      <c r="U1326" s="64" t="s">
        <v>4388</v>
      </c>
      <c r="V1326" s="64" t="s">
        <v>4389</v>
      </c>
      <c r="W1326" s="171" t="s">
        <v>4385</v>
      </c>
      <c r="X1326" s="64" t="s">
        <v>4384</v>
      </c>
      <c r="Y1326" s="229" t="s">
        <v>4179</v>
      </c>
      <c r="Z1326" s="64" t="s">
        <v>22</v>
      </c>
      <c r="AA1326" s="64" t="s">
        <v>229</v>
      </c>
      <c r="AB1326" s="115" t="s">
        <v>230</v>
      </c>
      <c r="AC1326" s="115" t="s">
        <v>231</v>
      </c>
      <c r="AD1326" t="str">
        <f t="shared" ref="AD1326:AD1358" si="230">IF(H1326="L","INDONESIA",IF(H1326="P","INDONESIA",""))</f>
        <v>INDONESIA</v>
      </c>
      <c r="AE1326" s="122" t="s">
        <v>4180</v>
      </c>
      <c r="AF1326" s="122" t="s">
        <v>4181</v>
      </c>
      <c r="AG1326" s="142" t="s">
        <v>524</v>
      </c>
      <c r="AH1326" s="142"/>
      <c r="AI1326" s="64">
        <f t="shared" si="225"/>
        <v>2</v>
      </c>
      <c r="AJ1326" s="64"/>
      <c r="AK1326" s="142"/>
      <c r="AN1326" s="124">
        <f t="shared" si="226"/>
        <v>0</v>
      </c>
      <c r="AY1326" s="70">
        <f t="shared" si="227"/>
        <v>0</v>
      </c>
    </row>
    <row r="1327" spans="1:53">
      <c r="B1327" s="121">
        <v>1312</v>
      </c>
      <c r="C1327" s="71">
        <v>69</v>
      </c>
      <c r="E1327" s="64">
        <v>3</v>
      </c>
      <c r="F1327" s="167" t="s">
        <v>4390</v>
      </c>
      <c r="G1327" s="89" t="s">
        <v>4391</v>
      </c>
      <c r="H1327" s="90" t="s">
        <v>16</v>
      </c>
      <c r="I1327" s="91" t="str">
        <f t="shared" si="229"/>
        <v>PEREMPUAN</v>
      </c>
      <c r="J1327" s="64" t="s">
        <v>230</v>
      </c>
      <c r="K1327" s="92">
        <v>36264</v>
      </c>
      <c r="L1327" s="93">
        <f t="shared" ca="1" si="224"/>
        <v>20</v>
      </c>
      <c r="M1327" s="64"/>
      <c r="N1327" s="246" t="s">
        <v>220</v>
      </c>
      <c r="O1327" s="64" t="str">
        <f t="shared" si="228"/>
        <v>ISLAM</v>
      </c>
      <c r="P1327" s="64" t="s">
        <v>254</v>
      </c>
      <c r="Q1327" s="64" t="s">
        <v>255</v>
      </c>
      <c r="R1327" s="95">
        <v>4</v>
      </c>
      <c r="S1327" s="64" t="s">
        <v>886</v>
      </c>
      <c r="T1327" s="64" t="s">
        <v>266</v>
      </c>
      <c r="U1327" s="64" t="s">
        <v>4387</v>
      </c>
      <c r="V1327" s="64" t="s">
        <v>4384</v>
      </c>
      <c r="W1327" s="171" t="s">
        <v>4385</v>
      </c>
      <c r="X1327" s="64" t="s">
        <v>4384</v>
      </c>
      <c r="Y1327" s="229" t="s">
        <v>4179</v>
      </c>
      <c r="Z1327" s="64" t="s">
        <v>22</v>
      </c>
      <c r="AA1327" s="64" t="s">
        <v>229</v>
      </c>
      <c r="AB1327" s="115" t="s">
        <v>230</v>
      </c>
      <c r="AC1327" s="115" t="s">
        <v>231</v>
      </c>
      <c r="AD1327" t="str">
        <f t="shared" si="230"/>
        <v>INDONESIA</v>
      </c>
      <c r="AE1327" s="122" t="s">
        <v>4180</v>
      </c>
      <c r="AF1327" s="122" t="s">
        <v>4181</v>
      </c>
      <c r="AG1327" s="142" t="s">
        <v>524</v>
      </c>
      <c r="AH1327" s="142"/>
      <c r="AI1327" s="64">
        <f t="shared" si="225"/>
        <v>3</v>
      </c>
      <c r="AJ1327" s="64"/>
      <c r="AK1327" s="142"/>
      <c r="AN1327" s="124">
        <f t="shared" si="226"/>
        <v>0</v>
      </c>
      <c r="AY1327" s="70">
        <f t="shared" si="227"/>
        <v>0</v>
      </c>
    </row>
    <row r="1328" spans="1:53" s="156" customFormat="1">
      <c r="A1328"/>
      <c r="B1328">
        <v>1313</v>
      </c>
      <c r="C1328" s="71">
        <v>70</v>
      </c>
      <c r="D1328"/>
      <c r="E1328" s="64">
        <v>4</v>
      </c>
      <c r="F1328" s="167" t="s">
        <v>4392</v>
      </c>
      <c r="G1328" s="89" t="s">
        <v>4393</v>
      </c>
      <c r="H1328" s="90" t="s">
        <v>16</v>
      </c>
      <c r="I1328" s="91" t="str">
        <f t="shared" si="229"/>
        <v>PEREMPUAN</v>
      </c>
      <c r="J1328" s="64" t="s">
        <v>230</v>
      </c>
      <c r="K1328" s="92">
        <v>37768</v>
      </c>
      <c r="L1328" s="93">
        <f t="shared" ca="1" si="224"/>
        <v>16</v>
      </c>
      <c r="M1328" s="64"/>
      <c r="N1328" s="246" t="s">
        <v>220</v>
      </c>
      <c r="O1328" s="64" t="str">
        <f t="shared" si="228"/>
        <v>ISLAM</v>
      </c>
      <c r="P1328" s="64" t="s">
        <v>254</v>
      </c>
      <c r="Q1328" s="64" t="s">
        <v>255</v>
      </c>
      <c r="R1328" s="95">
        <v>4</v>
      </c>
      <c r="S1328" s="64" t="s">
        <v>348</v>
      </c>
      <c r="T1328" s="64" t="s">
        <v>266</v>
      </c>
      <c r="U1328" s="64" t="s">
        <v>4387</v>
      </c>
      <c r="V1328" s="64" t="s">
        <v>4384</v>
      </c>
      <c r="W1328" s="171" t="s">
        <v>4385</v>
      </c>
      <c r="X1328" s="64" t="s">
        <v>4384</v>
      </c>
      <c r="Y1328" s="229" t="s">
        <v>4179</v>
      </c>
      <c r="Z1328" s="64" t="s">
        <v>22</v>
      </c>
      <c r="AA1328" s="64" t="s">
        <v>229</v>
      </c>
      <c r="AB1328" s="131" t="s">
        <v>230</v>
      </c>
      <c r="AC1328" s="131" t="s">
        <v>231</v>
      </c>
      <c r="AD1328" t="str">
        <f t="shared" si="230"/>
        <v>INDONESIA</v>
      </c>
      <c r="AE1328" s="122" t="s">
        <v>4180</v>
      </c>
      <c r="AF1328" s="122" t="s">
        <v>4181</v>
      </c>
      <c r="AG1328" s="142" t="s">
        <v>524</v>
      </c>
      <c r="AH1328" s="142"/>
      <c r="AI1328" s="64">
        <f t="shared" si="225"/>
        <v>3</v>
      </c>
      <c r="AJ1328" s="64"/>
      <c r="AK1328" s="142"/>
      <c r="AL1328" s="153"/>
      <c r="AM1328" s="153"/>
      <c r="AN1328" s="124">
        <f t="shared" si="226"/>
        <v>0</v>
      </c>
      <c r="AO1328" s="154"/>
      <c r="AP1328" s="154"/>
      <c r="AQ1328" s="154"/>
      <c r="AR1328" s="154"/>
      <c r="AS1328" s="154"/>
      <c r="AT1328" s="154"/>
      <c r="AU1328" s="154"/>
      <c r="AV1328" s="154"/>
      <c r="AW1328" s="154"/>
      <c r="AX1328" s="154"/>
      <c r="AY1328" s="70">
        <f t="shared" si="227"/>
        <v>0</v>
      </c>
      <c r="AZ1328" s="259"/>
    </row>
    <row r="1329" spans="1:53" s="115" customFormat="1">
      <c r="A1329"/>
      <c r="B1329" s="121">
        <v>1314</v>
      </c>
      <c r="C1329" s="71">
        <v>71</v>
      </c>
      <c r="D1329"/>
      <c r="E1329" s="64">
        <v>5</v>
      </c>
      <c r="F1329" s="167" t="s">
        <v>4394</v>
      </c>
      <c r="G1329" s="89" t="s">
        <v>4395</v>
      </c>
      <c r="H1329" s="90" t="s">
        <v>16</v>
      </c>
      <c r="I1329" s="91" t="str">
        <f t="shared" si="229"/>
        <v>PEREMPUAN</v>
      </c>
      <c r="J1329" s="64" t="s">
        <v>230</v>
      </c>
      <c r="K1329" s="92">
        <v>40764</v>
      </c>
      <c r="L1329" s="93">
        <f t="shared" ref="L1329:L1360" ca="1" si="231">DATEDIF(K1329,TODAY(),"Y")</f>
        <v>8</v>
      </c>
      <c r="M1329" s="64"/>
      <c r="N1329" s="246" t="s">
        <v>220</v>
      </c>
      <c r="O1329" s="64" t="str">
        <f t="shared" si="228"/>
        <v>ISLAM</v>
      </c>
      <c r="P1329" s="64" t="s">
        <v>254</v>
      </c>
      <c r="Q1329" s="64" t="s">
        <v>255</v>
      </c>
      <c r="R1329" s="95">
        <v>4</v>
      </c>
      <c r="S1329" s="64" t="s">
        <v>265</v>
      </c>
      <c r="T1329" s="64" t="s">
        <v>270</v>
      </c>
      <c r="U1329" s="64" t="s">
        <v>4387</v>
      </c>
      <c r="V1329" s="64" t="s">
        <v>4384</v>
      </c>
      <c r="W1329" s="171" t="s">
        <v>4385</v>
      </c>
      <c r="X1329" s="64" t="s">
        <v>4384</v>
      </c>
      <c r="Y1329" s="229" t="s">
        <v>4179</v>
      </c>
      <c r="Z1329" s="64" t="s">
        <v>22</v>
      </c>
      <c r="AA1329" s="64" t="s">
        <v>229</v>
      </c>
      <c r="AB1329" s="115" t="s">
        <v>230</v>
      </c>
      <c r="AC1329" s="115" t="s">
        <v>231</v>
      </c>
      <c r="AD1329" t="str">
        <f t="shared" si="230"/>
        <v>INDONESIA</v>
      </c>
      <c r="AE1329" s="122" t="s">
        <v>4180</v>
      </c>
      <c r="AF1329" s="122" t="s">
        <v>4181</v>
      </c>
      <c r="AG1329" s="142" t="s">
        <v>524</v>
      </c>
      <c r="AH1329" s="142"/>
      <c r="AI1329" s="64">
        <f t="shared" si="225"/>
        <v>3</v>
      </c>
      <c r="AJ1329" s="64"/>
      <c r="AK1329" s="142"/>
      <c r="AL1329" s="400"/>
      <c r="AM1329" s="400"/>
      <c r="AN1329" s="124">
        <f t="shared" si="226"/>
        <v>0</v>
      </c>
      <c r="AO1329" s="412"/>
      <c r="AP1329" s="412"/>
      <c r="AQ1329" s="412"/>
      <c r="AR1329" s="412"/>
      <c r="AS1329" s="412"/>
      <c r="AT1329" s="412"/>
      <c r="AU1329" s="412"/>
      <c r="AV1329" s="412"/>
      <c r="AW1329" s="412"/>
      <c r="AX1329" s="412"/>
      <c r="AY1329" s="70">
        <f t="shared" si="227"/>
        <v>0</v>
      </c>
      <c r="AZ1329" s="259"/>
      <c r="BA1329" s="151"/>
    </row>
    <row r="1330" spans="1:53" s="115" customFormat="1">
      <c r="A1330" s="151"/>
      <c r="B1330">
        <v>1315</v>
      </c>
      <c r="C1330" s="71">
        <v>72</v>
      </c>
      <c r="D1330">
        <v>19</v>
      </c>
      <c r="E1330" s="156">
        <v>1</v>
      </c>
      <c r="F1330" s="253" t="s">
        <v>4396</v>
      </c>
      <c r="G1330" s="254" t="s">
        <v>4397</v>
      </c>
      <c r="H1330" s="102" t="s">
        <v>23</v>
      </c>
      <c r="I1330" s="103" t="str">
        <f t="shared" si="229"/>
        <v>LAKI LAKI</v>
      </c>
      <c r="J1330" s="156" t="s">
        <v>288</v>
      </c>
      <c r="K1330" s="255">
        <v>25846</v>
      </c>
      <c r="L1330" s="256">
        <f t="shared" ca="1" si="231"/>
        <v>49</v>
      </c>
      <c r="M1330" s="156" t="s">
        <v>253</v>
      </c>
      <c r="N1330" s="152" t="s">
        <v>220</v>
      </c>
      <c r="O1330" s="104" t="str">
        <f t="shared" si="228"/>
        <v>ISLAM</v>
      </c>
      <c r="P1330" s="156" t="s">
        <v>221</v>
      </c>
      <c r="Q1330" s="156" t="s">
        <v>222</v>
      </c>
      <c r="R1330" s="257">
        <v>1</v>
      </c>
      <c r="S1330" s="156" t="s">
        <v>256</v>
      </c>
      <c r="T1330" s="156" t="s">
        <v>674</v>
      </c>
      <c r="U1330" s="156" t="s">
        <v>4398</v>
      </c>
      <c r="V1330" s="156" t="s">
        <v>436</v>
      </c>
      <c r="W1330" s="258" t="s">
        <v>4399</v>
      </c>
      <c r="X1330" s="156" t="s">
        <v>4397</v>
      </c>
      <c r="Y1330" s="235" t="s">
        <v>4179</v>
      </c>
      <c r="Z1330" s="156" t="s">
        <v>22</v>
      </c>
      <c r="AA1330" s="156" t="s">
        <v>229</v>
      </c>
      <c r="AB1330" s="120" t="s">
        <v>230</v>
      </c>
      <c r="AC1330" s="120" t="s">
        <v>231</v>
      </c>
      <c r="AD1330" s="99" t="str">
        <f t="shared" si="230"/>
        <v>INDONESIA</v>
      </c>
      <c r="AE1330" s="122" t="s">
        <v>4180</v>
      </c>
      <c r="AF1330" s="110" t="s">
        <v>4181</v>
      </c>
      <c r="AG1330" s="142" t="s">
        <v>455</v>
      </c>
      <c r="AH1330" s="142"/>
      <c r="AI1330" s="64" t="e">
        <f t="shared" si="225"/>
        <v>#N/A</v>
      </c>
      <c r="AJ1330" s="64"/>
      <c r="AK1330" s="142"/>
      <c r="AL1330" s="272"/>
      <c r="AM1330" s="272"/>
      <c r="AN1330" s="124">
        <f t="shared" si="226"/>
        <v>0</v>
      </c>
      <c r="AO1330" s="273"/>
      <c r="AP1330" s="273"/>
      <c r="AQ1330" s="273"/>
      <c r="AR1330" s="273"/>
      <c r="AS1330" s="273"/>
      <c r="AT1330" s="273"/>
      <c r="AU1330" s="273"/>
      <c r="AV1330" s="273"/>
      <c r="AW1330" s="273"/>
      <c r="AX1330" s="273"/>
      <c r="AY1330" s="70">
        <f t="shared" si="227"/>
        <v>0</v>
      </c>
      <c r="AZ1330" s="259"/>
    </row>
    <row r="1331" spans="1:53" s="115" customFormat="1">
      <c r="B1331" s="121">
        <v>1316</v>
      </c>
      <c r="C1331" s="71">
        <v>73</v>
      </c>
      <c r="D1331"/>
      <c r="E1331" s="151">
        <v>2</v>
      </c>
      <c r="F1331" s="330" t="s">
        <v>4400</v>
      </c>
      <c r="G1331" s="245" t="s">
        <v>4401</v>
      </c>
      <c r="H1331" s="145" t="s">
        <v>16</v>
      </c>
      <c r="I1331" s="146" t="str">
        <f t="shared" si="229"/>
        <v>PEREMPUAN</v>
      </c>
      <c r="J1331" s="151" t="s">
        <v>288</v>
      </c>
      <c r="K1331" s="331">
        <v>29051</v>
      </c>
      <c r="L1331" s="139">
        <f t="shared" ca="1" si="231"/>
        <v>40</v>
      </c>
      <c r="M1331" s="151" t="s">
        <v>253</v>
      </c>
      <c r="N1331" s="333" t="s">
        <v>220</v>
      </c>
      <c r="O1331" s="120" t="str">
        <f t="shared" si="228"/>
        <v>ISLAM</v>
      </c>
      <c r="P1331" s="151" t="s">
        <v>221</v>
      </c>
      <c r="Q1331" s="151" t="s">
        <v>245</v>
      </c>
      <c r="R1331" s="334">
        <v>3</v>
      </c>
      <c r="S1331" s="151" t="s">
        <v>256</v>
      </c>
      <c r="T1331" s="151" t="s">
        <v>246</v>
      </c>
      <c r="U1331" s="151" t="s">
        <v>871</v>
      </c>
      <c r="V1331" s="151" t="s">
        <v>676</v>
      </c>
      <c r="W1331" s="335" t="s">
        <v>4399</v>
      </c>
      <c r="X1331" s="151" t="s">
        <v>4397</v>
      </c>
      <c r="Y1331" s="238" t="s">
        <v>4179</v>
      </c>
      <c r="Z1331" s="151" t="s">
        <v>22</v>
      </c>
      <c r="AA1331" s="151" t="s">
        <v>229</v>
      </c>
      <c r="AB1331" s="151" t="s">
        <v>230</v>
      </c>
      <c r="AC1331" s="151" t="s">
        <v>231</v>
      </c>
      <c r="AD1331" s="121" t="str">
        <f t="shared" si="230"/>
        <v>INDONESIA</v>
      </c>
      <c r="AE1331" s="122" t="s">
        <v>4180</v>
      </c>
      <c r="AF1331" s="122" t="s">
        <v>4181</v>
      </c>
      <c r="AG1331" s="111" t="s">
        <v>166</v>
      </c>
      <c r="AH1331" s="111"/>
      <c r="AI1331" s="64">
        <f t="shared" si="225"/>
        <v>2</v>
      </c>
      <c r="AJ1331" s="64"/>
      <c r="AK1331" s="111"/>
      <c r="AL1331" s="272"/>
      <c r="AM1331" s="272"/>
      <c r="AN1331" s="124">
        <f t="shared" si="226"/>
        <v>0</v>
      </c>
      <c r="AO1331" s="273"/>
      <c r="AP1331" s="273"/>
      <c r="AQ1331" s="273"/>
      <c r="AR1331" s="273"/>
      <c r="AS1331" s="273"/>
      <c r="AT1331" s="273"/>
      <c r="AU1331" s="273"/>
      <c r="AV1331" s="273"/>
      <c r="AW1331" s="273"/>
      <c r="AX1331" s="273"/>
      <c r="AY1331" s="70">
        <f t="shared" si="227"/>
        <v>0</v>
      </c>
      <c r="AZ1331" s="259"/>
    </row>
    <row r="1332" spans="1:53" s="126" customFormat="1">
      <c r="A1332" s="115"/>
      <c r="B1332">
        <v>1317</v>
      </c>
      <c r="C1332" s="71">
        <v>74</v>
      </c>
      <c r="D1332"/>
      <c r="E1332" s="115">
        <v>3</v>
      </c>
      <c r="F1332" s="260" t="s">
        <v>4402</v>
      </c>
      <c r="G1332" s="114" t="s">
        <v>4403</v>
      </c>
      <c r="H1332" s="90" t="s">
        <v>16</v>
      </c>
      <c r="I1332" s="91" t="str">
        <f t="shared" si="229"/>
        <v>PEREMPUAN</v>
      </c>
      <c r="J1332" s="115" t="s">
        <v>288</v>
      </c>
      <c r="K1332" s="261">
        <v>34997</v>
      </c>
      <c r="L1332" s="93">
        <f t="shared" ca="1" si="231"/>
        <v>24</v>
      </c>
      <c r="M1332" s="115" t="s">
        <v>253</v>
      </c>
      <c r="N1332" s="117" t="s">
        <v>220</v>
      </c>
      <c r="O1332" s="64" t="str">
        <f t="shared" si="228"/>
        <v>ISLAM</v>
      </c>
      <c r="P1332" s="115" t="s">
        <v>254</v>
      </c>
      <c r="Q1332" s="115" t="s">
        <v>255</v>
      </c>
      <c r="R1332" s="118">
        <v>4</v>
      </c>
      <c r="S1332" s="115" t="s">
        <v>289</v>
      </c>
      <c r="T1332" s="115" t="s">
        <v>270</v>
      </c>
      <c r="U1332" s="115" t="s">
        <v>4401</v>
      </c>
      <c r="V1332" s="115" t="s">
        <v>4397</v>
      </c>
      <c r="W1332" s="262" t="s">
        <v>4399</v>
      </c>
      <c r="X1332" s="115" t="s">
        <v>4397</v>
      </c>
      <c r="Y1332" s="229" t="s">
        <v>4179</v>
      </c>
      <c r="Z1332" s="115" t="s">
        <v>22</v>
      </c>
      <c r="AA1332" s="115" t="s">
        <v>229</v>
      </c>
      <c r="AB1332" s="120" t="s">
        <v>230</v>
      </c>
      <c r="AC1332" s="120" t="s">
        <v>231</v>
      </c>
      <c r="AD1332" t="str">
        <f t="shared" si="230"/>
        <v>INDONESIA</v>
      </c>
      <c r="AE1332" s="122" t="s">
        <v>4180</v>
      </c>
      <c r="AF1332" s="122" t="s">
        <v>4181</v>
      </c>
      <c r="AG1332" s="111" t="s">
        <v>455</v>
      </c>
      <c r="AH1332" s="111"/>
      <c r="AI1332" s="64">
        <f t="shared" si="225"/>
        <v>3</v>
      </c>
      <c r="AJ1332" s="64"/>
      <c r="AK1332" s="111"/>
      <c r="AL1332" s="136"/>
      <c r="AM1332" s="136"/>
      <c r="AN1332" s="241">
        <f t="shared" si="226"/>
        <v>0</v>
      </c>
      <c r="AO1332" s="137"/>
      <c r="AP1332" s="137"/>
      <c r="AQ1332" s="137"/>
      <c r="AR1332" s="137"/>
      <c r="AS1332" s="137"/>
      <c r="AT1332" s="137"/>
      <c r="AU1332" s="137"/>
      <c r="AV1332" s="137"/>
      <c r="AW1332" s="137"/>
      <c r="AX1332" s="137"/>
      <c r="AY1332" s="137">
        <f t="shared" si="227"/>
        <v>0</v>
      </c>
      <c r="AZ1332" s="138"/>
    </row>
    <row r="1333" spans="1:53">
      <c r="A1333" s="115"/>
      <c r="B1333" s="121">
        <v>1318</v>
      </c>
      <c r="C1333" s="71">
        <v>75</v>
      </c>
      <c r="E1333" s="115">
        <v>4</v>
      </c>
      <c r="F1333" s="260" t="s">
        <v>4404</v>
      </c>
      <c r="G1333" s="114" t="s">
        <v>3075</v>
      </c>
      <c r="H1333" s="90" t="s">
        <v>16</v>
      </c>
      <c r="I1333" s="91" t="str">
        <f t="shared" si="229"/>
        <v>PEREMPUAN</v>
      </c>
      <c r="J1333" s="115" t="s">
        <v>288</v>
      </c>
      <c r="K1333" s="261">
        <v>36440</v>
      </c>
      <c r="L1333" s="93">
        <f t="shared" ca="1" si="231"/>
        <v>20</v>
      </c>
      <c r="M1333" s="115" t="s">
        <v>253</v>
      </c>
      <c r="N1333" s="117" t="s">
        <v>220</v>
      </c>
      <c r="O1333" s="64" t="str">
        <f t="shared" si="228"/>
        <v>ISLAM</v>
      </c>
      <c r="P1333" s="115" t="s">
        <v>254</v>
      </c>
      <c r="Q1333" s="115" t="s">
        <v>255</v>
      </c>
      <c r="R1333" s="118">
        <v>4</v>
      </c>
      <c r="S1333" s="115" t="s">
        <v>785</v>
      </c>
      <c r="T1333" s="115" t="s">
        <v>270</v>
      </c>
      <c r="U1333" s="115" t="s">
        <v>4401</v>
      </c>
      <c r="V1333" s="115" t="s">
        <v>4397</v>
      </c>
      <c r="W1333" s="262" t="s">
        <v>4399</v>
      </c>
      <c r="X1333" s="115" t="s">
        <v>4397</v>
      </c>
      <c r="Y1333" s="229" t="s">
        <v>4179</v>
      </c>
      <c r="Z1333" s="115" t="s">
        <v>22</v>
      </c>
      <c r="AA1333" s="115" t="s">
        <v>229</v>
      </c>
      <c r="AB1333" s="151" t="s">
        <v>230</v>
      </c>
      <c r="AC1333" s="151" t="s">
        <v>231</v>
      </c>
      <c r="AD1333" t="str">
        <f t="shared" si="230"/>
        <v>INDONESIA</v>
      </c>
      <c r="AE1333" s="122" t="s">
        <v>4180</v>
      </c>
      <c r="AF1333" s="122" t="s">
        <v>4181</v>
      </c>
      <c r="AG1333" s="111" t="s">
        <v>455</v>
      </c>
      <c r="AH1333" s="111"/>
      <c r="AI1333" s="64">
        <f t="shared" si="225"/>
        <v>3</v>
      </c>
      <c r="AJ1333" s="64"/>
      <c r="AK1333" s="111"/>
      <c r="AN1333" s="207"/>
    </row>
    <row r="1334" spans="1:53">
      <c r="A1334" s="121"/>
      <c r="B1334">
        <v>1319</v>
      </c>
      <c r="C1334" s="71">
        <v>76</v>
      </c>
      <c r="E1334" s="131">
        <v>5</v>
      </c>
      <c r="F1334" s="157" t="s">
        <v>4405</v>
      </c>
      <c r="G1334" s="128" t="s">
        <v>4406</v>
      </c>
      <c r="H1334" s="129" t="s">
        <v>16</v>
      </c>
      <c r="I1334" s="130" t="str">
        <f t="shared" si="229"/>
        <v>PEREMPUAN</v>
      </c>
      <c r="J1334" s="131" t="s">
        <v>22</v>
      </c>
      <c r="K1334" s="132">
        <v>39391</v>
      </c>
      <c r="L1334" s="139">
        <f t="shared" ca="1" si="231"/>
        <v>12</v>
      </c>
      <c r="M1334" s="131"/>
      <c r="N1334" s="248" t="s">
        <v>220</v>
      </c>
      <c r="O1334" s="131" t="str">
        <f t="shared" si="228"/>
        <v>ISLAM</v>
      </c>
      <c r="P1334" s="131" t="s">
        <v>254</v>
      </c>
      <c r="Q1334" s="131" t="s">
        <v>255</v>
      </c>
      <c r="R1334" s="134">
        <v>4</v>
      </c>
      <c r="S1334" s="131" t="s">
        <v>265</v>
      </c>
      <c r="T1334" s="131" t="s">
        <v>266</v>
      </c>
      <c r="U1334" s="131" t="s">
        <v>1569</v>
      </c>
      <c r="V1334" s="131" t="s">
        <v>4397</v>
      </c>
      <c r="W1334" s="271" t="s">
        <v>4399</v>
      </c>
      <c r="X1334" s="131" t="s">
        <v>4397</v>
      </c>
      <c r="Y1334" s="236" t="s">
        <v>4179</v>
      </c>
      <c r="Z1334" s="131" t="s">
        <v>22</v>
      </c>
      <c r="AA1334" s="131" t="s">
        <v>229</v>
      </c>
      <c r="AB1334" s="131" t="s">
        <v>230</v>
      </c>
      <c r="AC1334" s="131" t="s">
        <v>231</v>
      </c>
      <c r="AD1334" s="126" t="str">
        <f t="shared" si="230"/>
        <v>INDONESIA</v>
      </c>
      <c r="AE1334" s="122" t="s">
        <v>4180</v>
      </c>
      <c r="AF1334" s="178" t="s">
        <v>4181</v>
      </c>
      <c r="AG1334" s="142" t="s">
        <v>455</v>
      </c>
      <c r="AH1334" s="142"/>
      <c r="AI1334" s="64">
        <f t="shared" si="225"/>
        <v>3</v>
      </c>
      <c r="AJ1334" s="64"/>
      <c r="AK1334" s="142"/>
      <c r="AN1334" s="124"/>
    </row>
    <row r="1335" spans="1:53">
      <c r="B1335" s="121">
        <v>1320</v>
      </c>
      <c r="C1335" s="71">
        <v>77</v>
      </c>
      <c r="D1335">
        <v>20</v>
      </c>
      <c r="E1335" s="115">
        <v>1</v>
      </c>
      <c r="F1335" s="338" t="s">
        <v>4407</v>
      </c>
      <c r="G1335" s="89" t="s">
        <v>4408</v>
      </c>
      <c r="H1335" s="90" t="s">
        <v>23</v>
      </c>
      <c r="I1335" s="91" t="str">
        <f t="shared" si="229"/>
        <v>LAKI LAKI</v>
      </c>
      <c r="J1335" s="115" t="s">
        <v>4409</v>
      </c>
      <c r="K1335" s="92">
        <v>27566</v>
      </c>
      <c r="L1335" s="383">
        <f t="shared" ca="1" si="231"/>
        <v>44</v>
      </c>
      <c r="M1335" s="64"/>
      <c r="N1335" s="117" t="s">
        <v>1533</v>
      </c>
      <c r="O1335" s="131" t="str">
        <f t="shared" si="228"/>
        <v>KRISTEN</v>
      </c>
      <c r="P1335" s="115" t="s">
        <v>221</v>
      </c>
      <c r="Q1335" s="115" t="s">
        <v>222</v>
      </c>
      <c r="R1335" s="95">
        <v>1</v>
      </c>
      <c r="S1335" s="115" t="s">
        <v>223</v>
      </c>
      <c r="T1335" s="115" t="s">
        <v>283</v>
      </c>
      <c r="U1335" s="115" t="s">
        <v>4410</v>
      </c>
      <c r="V1335" s="115" t="s">
        <v>4411</v>
      </c>
      <c r="W1335" s="171" t="s">
        <v>4412</v>
      </c>
      <c r="X1335" s="115" t="s">
        <v>4408</v>
      </c>
      <c r="Y1335" s="229" t="s">
        <v>4179</v>
      </c>
      <c r="Z1335" s="115" t="s">
        <v>22</v>
      </c>
      <c r="AA1335" s="115" t="s">
        <v>229</v>
      </c>
      <c r="AB1335" s="115" t="s">
        <v>230</v>
      </c>
      <c r="AC1335" s="115" t="s">
        <v>231</v>
      </c>
      <c r="AD1335" t="str">
        <f t="shared" si="230"/>
        <v>INDONESIA</v>
      </c>
      <c r="AE1335" s="122" t="s">
        <v>4180</v>
      </c>
      <c r="AF1335" s="122" t="s">
        <v>4181</v>
      </c>
      <c r="AG1335" s="142" t="s">
        <v>381</v>
      </c>
      <c r="AH1335" s="142"/>
      <c r="AI1335" s="64" t="e">
        <f t="shared" si="225"/>
        <v>#N/A</v>
      </c>
      <c r="AJ1335" s="64"/>
      <c r="AK1335" s="142"/>
      <c r="AN1335" s="124"/>
    </row>
    <row r="1336" spans="1:53">
      <c r="B1336">
        <v>1321</v>
      </c>
      <c r="C1336" s="71">
        <v>78</v>
      </c>
      <c r="E1336" s="115">
        <v>2</v>
      </c>
      <c r="F1336" s="157" t="s">
        <v>4413</v>
      </c>
      <c r="G1336" s="89" t="s">
        <v>4414</v>
      </c>
      <c r="H1336" s="90" t="s">
        <v>16</v>
      </c>
      <c r="I1336" s="91" t="str">
        <f t="shared" si="229"/>
        <v>PEREMPUAN</v>
      </c>
      <c r="J1336" s="115" t="s">
        <v>4415</v>
      </c>
      <c r="K1336" s="92">
        <v>27857</v>
      </c>
      <c r="L1336" s="93">
        <f t="shared" ca="1" si="231"/>
        <v>44</v>
      </c>
      <c r="M1336" s="64"/>
      <c r="N1336" s="248" t="s">
        <v>1533</v>
      </c>
      <c r="O1336" s="131" t="str">
        <f t="shared" si="228"/>
        <v>KRISTEN</v>
      </c>
      <c r="P1336" s="115" t="s">
        <v>221</v>
      </c>
      <c r="Q1336" s="115" t="s">
        <v>245</v>
      </c>
      <c r="R1336" s="95">
        <v>2</v>
      </c>
      <c r="S1336" s="115" t="s">
        <v>289</v>
      </c>
      <c r="T1336" s="115" t="s">
        <v>246</v>
      </c>
      <c r="U1336" s="115" t="s">
        <v>4416</v>
      </c>
      <c r="V1336" s="115" t="s">
        <v>4417</v>
      </c>
      <c r="W1336" s="171" t="s">
        <v>4412</v>
      </c>
      <c r="X1336" s="115" t="s">
        <v>4408</v>
      </c>
      <c r="Y1336" s="238" t="s">
        <v>4179</v>
      </c>
      <c r="Z1336" s="120" t="s">
        <v>22</v>
      </c>
      <c r="AA1336" s="120" t="s">
        <v>229</v>
      </c>
      <c r="AB1336" s="104" t="s">
        <v>230</v>
      </c>
      <c r="AC1336" s="104" t="s">
        <v>231</v>
      </c>
      <c r="AD1336" s="121" t="str">
        <f t="shared" si="230"/>
        <v>INDONESIA</v>
      </c>
      <c r="AE1336" s="122" t="s">
        <v>4180</v>
      </c>
      <c r="AF1336" s="122" t="s">
        <v>4181</v>
      </c>
      <c r="AG1336" s="142" t="s">
        <v>381</v>
      </c>
      <c r="AH1336" s="142"/>
      <c r="AI1336" s="64">
        <f t="shared" si="225"/>
        <v>2</v>
      </c>
      <c r="AJ1336" s="64"/>
      <c r="AK1336" s="142"/>
      <c r="AL1336" s="207"/>
      <c r="AM1336" s="207"/>
      <c r="AN1336" s="124"/>
      <c r="AO1336" s="239"/>
      <c r="AP1336" s="239"/>
      <c r="AQ1336" s="239"/>
      <c r="AR1336" s="239"/>
      <c r="AS1336" s="239"/>
      <c r="AT1336" s="239"/>
      <c r="AU1336" s="239"/>
      <c r="AV1336" s="239"/>
      <c r="AW1336" s="239"/>
      <c r="AX1336" s="239"/>
      <c r="BA1336" s="121"/>
    </row>
    <row r="1337" spans="1:53">
      <c r="B1337" s="121">
        <v>1322</v>
      </c>
      <c r="C1337" s="71">
        <v>79</v>
      </c>
      <c r="E1337" s="115">
        <v>3</v>
      </c>
      <c r="F1337" s="157" t="s">
        <v>4418</v>
      </c>
      <c r="G1337" s="89" t="s">
        <v>4419</v>
      </c>
      <c r="H1337" s="90" t="s">
        <v>16</v>
      </c>
      <c r="I1337" s="91" t="str">
        <f t="shared" si="229"/>
        <v>PEREMPUAN</v>
      </c>
      <c r="J1337" s="115" t="s">
        <v>4409</v>
      </c>
      <c r="K1337" s="92">
        <v>36858</v>
      </c>
      <c r="L1337" s="93">
        <f t="shared" ca="1" si="231"/>
        <v>19</v>
      </c>
      <c r="M1337" s="64"/>
      <c r="N1337" s="117" t="s">
        <v>1533</v>
      </c>
      <c r="O1337" s="131" t="str">
        <f t="shared" si="228"/>
        <v>KRISTEN</v>
      </c>
      <c r="P1337" s="115" t="s">
        <v>254</v>
      </c>
      <c r="Q1337" s="115" t="s">
        <v>255</v>
      </c>
      <c r="R1337" s="95">
        <v>4</v>
      </c>
      <c r="S1337" s="115" t="s">
        <v>348</v>
      </c>
      <c r="T1337" s="115" t="s">
        <v>266</v>
      </c>
      <c r="U1337" s="115" t="s">
        <v>4414</v>
      </c>
      <c r="V1337" s="115" t="s">
        <v>4408</v>
      </c>
      <c r="W1337" s="171" t="s">
        <v>4412</v>
      </c>
      <c r="X1337" s="115" t="s">
        <v>4408</v>
      </c>
      <c r="Y1337" s="238" t="s">
        <v>4179</v>
      </c>
      <c r="Z1337" s="151" t="s">
        <v>22</v>
      </c>
      <c r="AA1337" s="151" t="s">
        <v>229</v>
      </c>
      <c r="AB1337" s="151" t="s">
        <v>230</v>
      </c>
      <c r="AC1337" s="151" t="s">
        <v>231</v>
      </c>
      <c r="AD1337" s="121" t="str">
        <f t="shared" si="230"/>
        <v>INDONESIA</v>
      </c>
      <c r="AE1337" s="122" t="s">
        <v>4180</v>
      </c>
      <c r="AF1337" s="122" t="s">
        <v>4181</v>
      </c>
      <c r="AG1337" s="142" t="s">
        <v>381</v>
      </c>
      <c r="AH1337" s="142"/>
      <c r="AI1337" s="64">
        <f t="shared" si="225"/>
        <v>3</v>
      </c>
      <c r="AJ1337" s="64"/>
      <c r="AK1337" s="142"/>
      <c r="AN1337" s="124">
        <f>AL1337-AM1337</f>
        <v>0</v>
      </c>
      <c r="AY1337" s="70">
        <f>SUM(AV1337:AX1337)</f>
        <v>0</v>
      </c>
    </row>
    <row r="1338" spans="1:53">
      <c r="B1338">
        <v>1323</v>
      </c>
      <c r="C1338" s="71">
        <v>80</v>
      </c>
      <c r="E1338" s="151">
        <v>4</v>
      </c>
      <c r="F1338" s="157" t="s">
        <v>4420</v>
      </c>
      <c r="G1338" s="144" t="s">
        <v>4421</v>
      </c>
      <c r="H1338" s="145" t="s">
        <v>23</v>
      </c>
      <c r="I1338" s="146" t="str">
        <f t="shared" si="229"/>
        <v>LAKI LAKI</v>
      </c>
      <c r="J1338" s="151" t="s">
        <v>4409</v>
      </c>
      <c r="K1338" s="147">
        <v>37383</v>
      </c>
      <c r="L1338" s="332">
        <f t="shared" ca="1" si="231"/>
        <v>17</v>
      </c>
      <c r="M1338" s="120"/>
      <c r="N1338" s="248" t="s">
        <v>1533</v>
      </c>
      <c r="O1338" s="131" t="str">
        <f t="shared" si="228"/>
        <v>KRISTEN</v>
      </c>
      <c r="P1338" s="151" t="s">
        <v>254</v>
      </c>
      <c r="Q1338" s="151" t="s">
        <v>255</v>
      </c>
      <c r="R1338" s="148">
        <v>4</v>
      </c>
      <c r="S1338" s="151" t="s">
        <v>369</v>
      </c>
      <c r="T1338" s="151" t="s">
        <v>266</v>
      </c>
      <c r="U1338" s="151" t="s">
        <v>4414</v>
      </c>
      <c r="V1338" s="151" t="s">
        <v>4408</v>
      </c>
      <c r="W1338" s="171" t="s">
        <v>4412</v>
      </c>
      <c r="X1338" s="151" t="s">
        <v>4408</v>
      </c>
      <c r="Y1338" s="238" t="s">
        <v>4179</v>
      </c>
      <c r="Z1338" s="120" t="s">
        <v>22</v>
      </c>
      <c r="AA1338" s="120" t="s">
        <v>229</v>
      </c>
      <c r="AB1338" s="120" t="s">
        <v>230</v>
      </c>
      <c r="AC1338" s="120" t="s">
        <v>231</v>
      </c>
      <c r="AD1338" s="121" t="str">
        <f t="shared" si="230"/>
        <v>INDONESIA</v>
      </c>
      <c r="AE1338" s="122" t="s">
        <v>4180</v>
      </c>
      <c r="AF1338" s="122" t="s">
        <v>4181</v>
      </c>
      <c r="AG1338" s="142" t="s">
        <v>381</v>
      </c>
      <c r="AH1338" s="142"/>
      <c r="AI1338" s="64">
        <f t="shared" si="225"/>
        <v>3</v>
      </c>
      <c r="AJ1338" s="64"/>
      <c r="AK1338" s="142"/>
      <c r="AN1338" s="124"/>
    </row>
    <row r="1339" spans="1:53">
      <c r="B1339" s="121">
        <v>1324</v>
      </c>
      <c r="C1339" s="71">
        <v>81</v>
      </c>
      <c r="E1339" s="115">
        <v>5</v>
      </c>
      <c r="F1339" s="157" t="s">
        <v>4422</v>
      </c>
      <c r="G1339" s="89" t="s">
        <v>4423</v>
      </c>
      <c r="H1339" s="90" t="s">
        <v>23</v>
      </c>
      <c r="I1339" s="91" t="str">
        <f t="shared" si="229"/>
        <v>LAKI LAKI</v>
      </c>
      <c r="J1339" s="115" t="s">
        <v>4409</v>
      </c>
      <c r="K1339" s="92">
        <v>38041</v>
      </c>
      <c r="L1339" s="383">
        <f t="shared" ca="1" si="231"/>
        <v>16</v>
      </c>
      <c r="M1339" s="64"/>
      <c r="N1339" s="117" t="s">
        <v>1533</v>
      </c>
      <c r="O1339" s="131" t="str">
        <f t="shared" si="228"/>
        <v>KRISTEN</v>
      </c>
      <c r="P1339" s="115" t="s">
        <v>254</v>
      </c>
      <c r="Q1339" s="115" t="s">
        <v>255</v>
      </c>
      <c r="R1339" s="95">
        <v>4</v>
      </c>
      <c r="S1339" s="115" t="s">
        <v>369</v>
      </c>
      <c r="T1339" s="115" t="s">
        <v>266</v>
      </c>
      <c r="U1339" s="115" t="s">
        <v>4414</v>
      </c>
      <c r="V1339" s="115" t="s">
        <v>4408</v>
      </c>
      <c r="W1339" s="171" t="s">
        <v>4412</v>
      </c>
      <c r="X1339" s="115" t="s">
        <v>4408</v>
      </c>
      <c r="Y1339" s="238" t="s">
        <v>4179</v>
      </c>
      <c r="Z1339" s="151" t="s">
        <v>22</v>
      </c>
      <c r="AA1339" s="151" t="s">
        <v>229</v>
      </c>
      <c r="AB1339" s="151" t="s">
        <v>230</v>
      </c>
      <c r="AC1339" s="151" t="s">
        <v>231</v>
      </c>
      <c r="AD1339" s="121" t="str">
        <f t="shared" si="230"/>
        <v>INDONESIA</v>
      </c>
      <c r="AE1339" s="122" t="s">
        <v>4180</v>
      </c>
      <c r="AF1339" s="122" t="s">
        <v>4181</v>
      </c>
      <c r="AG1339" s="142" t="s">
        <v>381</v>
      </c>
      <c r="AH1339" s="142"/>
      <c r="AI1339" s="64">
        <f t="shared" si="225"/>
        <v>3</v>
      </c>
      <c r="AJ1339" s="64"/>
      <c r="AK1339" s="142"/>
      <c r="AN1339" s="124"/>
    </row>
    <row r="1340" spans="1:53" s="99" customFormat="1">
      <c r="A1340"/>
      <c r="B1340">
        <v>1325</v>
      </c>
      <c r="C1340" s="71">
        <v>82</v>
      </c>
      <c r="D1340"/>
      <c r="E1340" s="115">
        <v>6</v>
      </c>
      <c r="F1340" s="157" t="s">
        <v>4424</v>
      </c>
      <c r="G1340" s="89" t="s">
        <v>4425</v>
      </c>
      <c r="H1340" s="90" t="s">
        <v>23</v>
      </c>
      <c r="I1340" s="91" t="str">
        <f t="shared" si="229"/>
        <v>LAKI LAKI</v>
      </c>
      <c r="J1340" s="115" t="s">
        <v>4409</v>
      </c>
      <c r="K1340" s="92">
        <v>39091</v>
      </c>
      <c r="L1340" s="383">
        <f t="shared" ca="1" si="231"/>
        <v>13</v>
      </c>
      <c r="M1340" s="64"/>
      <c r="N1340" s="248" t="s">
        <v>1533</v>
      </c>
      <c r="O1340" s="131" t="str">
        <f t="shared" si="228"/>
        <v>KRISTEN</v>
      </c>
      <c r="P1340" s="115" t="s">
        <v>254</v>
      </c>
      <c r="Q1340" s="115" t="s">
        <v>255</v>
      </c>
      <c r="R1340" s="95">
        <v>4</v>
      </c>
      <c r="S1340" s="115" t="s">
        <v>369</v>
      </c>
      <c r="T1340" s="115" t="s">
        <v>266</v>
      </c>
      <c r="U1340" s="115" t="s">
        <v>4414</v>
      </c>
      <c r="V1340" s="115" t="s">
        <v>4408</v>
      </c>
      <c r="W1340" s="171" t="s">
        <v>4412</v>
      </c>
      <c r="X1340" s="115" t="s">
        <v>4408</v>
      </c>
      <c r="Y1340" s="236" t="s">
        <v>4179</v>
      </c>
      <c r="Z1340" s="131" t="s">
        <v>22</v>
      </c>
      <c r="AA1340" s="131" t="s">
        <v>229</v>
      </c>
      <c r="AB1340" s="120" t="s">
        <v>230</v>
      </c>
      <c r="AC1340" s="120" t="s">
        <v>231</v>
      </c>
      <c r="AD1340" s="126" t="str">
        <f t="shared" si="230"/>
        <v>INDONESIA</v>
      </c>
      <c r="AE1340" s="122" t="s">
        <v>4180</v>
      </c>
      <c r="AF1340" s="178" t="s">
        <v>4181</v>
      </c>
      <c r="AG1340" s="142" t="s">
        <v>381</v>
      </c>
      <c r="AH1340" s="142"/>
      <c r="AI1340" s="64">
        <f t="shared" si="225"/>
        <v>3</v>
      </c>
      <c r="AJ1340" s="64"/>
      <c r="AK1340" s="142"/>
      <c r="AL1340" s="124"/>
      <c r="AM1340" s="124"/>
      <c r="AN1340" s="124">
        <f>AL1340-AM1340</f>
        <v>0</v>
      </c>
      <c r="AO1340" s="125"/>
      <c r="AP1340" s="125"/>
      <c r="AQ1340" s="125"/>
      <c r="AR1340" s="125"/>
      <c r="AS1340" s="125"/>
      <c r="AT1340" s="125"/>
      <c r="AU1340" s="125"/>
      <c r="AV1340" s="125"/>
      <c r="AW1340" s="125"/>
      <c r="AX1340" s="125"/>
      <c r="AY1340" s="70">
        <f>SUM(AV1340:AX1340)</f>
        <v>0</v>
      </c>
      <c r="AZ1340" s="71"/>
    </row>
    <row r="1341" spans="1:53">
      <c r="B1341" s="121">
        <v>1326</v>
      </c>
      <c r="C1341" s="71">
        <v>83</v>
      </c>
      <c r="E1341" s="115">
        <v>7</v>
      </c>
      <c r="F1341" s="157" t="s">
        <v>4426</v>
      </c>
      <c r="G1341" s="89" t="s">
        <v>4427</v>
      </c>
      <c r="H1341" s="90" t="s">
        <v>23</v>
      </c>
      <c r="I1341" s="91" t="str">
        <f t="shared" si="229"/>
        <v>LAKI LAKI</v>
      </c>
      <c r="J1341" s="115" t="s">
        <v>4409</v>
      </c>
      <c r="K1341" s="92">
        <v>40005</v>
      </c>
      <c r="L1341" s="383">
        <f t="shared" ca="1" si="231"/>
        <v>10</v>
      </c>
      <c r="M1341" s="64"/>
      <c r="N1341" s="117" t="s">
        <v>1533</v>
      </c>
      <c r="O1341" s="131" t="str">
        <f t="shared" si="228"/>
        <v>KRISTEN</v>
      </c>
      <c r="P1341" s="115" t="s">
        <v>254</v>
      </c>
      <c r="Q1341" s="115" t="s">
        <v>255</v>
      </c>
      <c r="R1341" s="95">
        <v>4</v>
      </c>
      <c r="S1341" s="115" t="s">
        <v>265</v>
      </c>
      <c r="T1341" s="115" t="s">
        <v>266</v>
      </c>
      <c r="U1341" s="115" t="s">
        <v>4414</v>
      </c>
      <c r="V1341" s="115" t="s">
        <v>4408</v>
      </c>
      <c r="W1341" s="415" t="s">
        <v>4412</v>
      </c>
      <c r="X1341" s="115" t="s">
        <v>4408</v>
      </c>
      <c r="Y1341" s="229" t="s">
        <v>4179</v>
      </c>
      <c r="Z1341" s="115" t="s">
        <v>22</v>
      </c>
      <c r="AA1341" s="115" t="s">
        <v>229</v>
      </c>
      <c r="AB1341" s="151" t="s">
        <v>230</v>
      </c>
      <c r="AC1341" s="151" t="s">
        <v>231</v>
      </c>
      <c r="AD1341" t="str">
        <f t="shared" si="230"/>
        <v>INDONESIA</v>
      </c>
      <c r="AE1341" s="122" t="s">
        <v>4180</v>
      </c>
      <c r="AF1341" s="122" t="s">
        <v>4181</v>
      </c>
      <c r="AG1341" s="142" t="s">
        <v>381</v>
      </c>
      <c r="AH1341" s="142"/>
      <c r="AI1341" s="64">
        <f t="shared" si="225"/>
        <v>3</v>
      </c>
      <c r="AJ1341" s="64"/>
      <c r="AK1341" s="142"/>
      <c r="AN1341" s="124">
        <f>AL1341-AM1341</f>
        <v>0</v>
      </c>
      <c r="AY1341" s="70">
        <f>SUM(AV1341:AX1341)</f>
        <v>0</v>
      </c>
    </row>
    <row r="1342" spans="1:53">
      <c r="A1342" s="121"/>
      <c r="B1342">
        <v>1327</v>
      </c>
      <c r="C1342" s="71">
        <v>84</v>
      </c>
      <c r="D1342">
        <v>21</v>
      </c>
      <c r="E1342" s="99">
        <v>1</v>
      </c>
      <c r="F1342" s="338" t="s">
        <v>4428</v>
      </c>
      <c r="G1342" s="101" t="s">
        <v>4429</v>
      </c>
      <c r="H1342" s="102" t="s">
        <v>23</v>
      </c>
      <c r="I1342" s="103" t="str">
        <f t="shared" si="229"/>
        <v>LAKI LAKI</v>
      </c>
      <c r="J1342" s="156" t="s">
        <v>376</v>
      </c>
      <c r="K1342" s="105">
        <v>26470</v>
      </c>
      <c r="L1342" s="106">
        <f t="shared" ca="1" si="231"/>
        <v>47</v>
      </c>
      <c r="M1342" s="104"/>
      <c r="N1342" s="185" t="s">
        <v>1533</v>
      </c>
      <c r="O1342" s="104" t="str">
        <f t="shared" si="228"/>
        <v>KRISTEN</v>
      </c>
      <c r="P1342" s="156" t="s">
        <v>221</v>
      </c>
      <c r="Q1342" s="156" t="s">
        <v>222</v>
      </c>
      <c r="R1342" s="108">
        <v>1</v>
      </c>
      <c r="S1342" s="156" t="s">
        <v>289</v>
      </c>
      <c r="T1342" s="156" t="s">
        <v>283</v>
      </c>
      <c r="U1342" s="104" t="s">
        <v>4430</v>
      </c>
      <c r="V1342" s="104" t="s">
        <v>4431</v>
      </c>
      <c r="W1342" s="171" t="s">
        <v>4432</v>
      </c>
      <c r="X1342" s="104" t="s">
        <v>4429</v>
      </c>
      <c r="Y1342" s="235" t="s">
        <v>4179</v>
      </c>
      <c r="Z1342" s="104" t="s">
        <v>22</v>
      </c>
      <c r="AA1342" s="104" t="s">
        <v>229</v>
      </c>
      <c r="AB1342" s="120" t="s">
        <v>230</v>
      </c>
      <c r="AC1342" s="120" t="s">
        <v>231</v>
      </c>
      <c r="AD1342" s="99" t="str">
        <f t="shared" si="230"/>
        <v>INDONESIA</v>
      </c>
      <c r="AE1342" s="122" t="s">
        <v>4180</v>
      </c>
      <c r="AF1342" s="110" t="s">
        <v>4181</v>
      </c>
      <c r="AG1342" s="142" t="s">
        <v>381</v>
      </c>
      <c r="AH1342" s="142"/>
      <c r="AI1342" s="64" t="e">
        <f t="shared" si="225"/>
        <v>#N/A</v>
      </c>
      <c r="AJ1342" s="64"/>
      <c r="AK1342" s="142"/>
      <c r="AN1342" s="124">
        <f>AL1342-AM1342</f>
        <v>0</v>
      </c>
      <c r="AY1342" s="70">
        <f>SUM(AV1342:AX1342)</f>
        <v>0</v>
      </c>
    </row>
    <row r="1343" spans="1:53">
      <c r="B1343" s="121">
        <v>1328</v>
      </c>
      <c r="C1343" s="71">
        <v>85</v>
      </c>
      <c r="E1343" s="71">
        <v>2</v>
      </c>
      <c r="F1343" s="157" t="s">
        <v>4433</v>
      </c>
      <c r="G1343" s="89" t="s">
        <v>4434</v>
      </c>
      <c r="H1343" s="90" t="s">
        <v>16</v>
      </c>
      <c r="I1343" s="91" t="str">
        <f t="shared" si="229"/>
        <v>PEREMPUAN</v>
      </c>
      <c r="J1343" s="115" t="s">
        <v>376</v>
      </c>
      <c r="K1343" s="92">
        <v>26634</v>
      </c>
      <c r="L1343" s="93">
        <f t="shared" ca="1" si="231"/>
        <v>47</v>
      </c>
      <c r="M1343" s="64"/>
      <c r="N1343" s="246" t="s">
        <v>1533</v>
      </c>
      <c r="O1343" s="64" t="str">
        <f t="shared" si="228"/>
        <v>KRISTEN</v>
      </c>
      <c r="P1343" s="115" t="s">
        <v>221</v>
      </c>
      <c r="Q1343" s="115" t="s">
        <v>245</v>
      </c>
      <c r="R1343" s="95">
        <v>3</v>
      </c>
      <c r="S1343" s="115" t="s">
        <v>289</v>
      </c>
      <c r="T1343" s="115" t="s">
        <v>246</v>
      </c>
      <c r="U1343" s="115" t="s">
        <v>4435</v>
      </c>
      <c r="V1343" s="115" t="s">
        <v>4436</v>
      </c>
      <c r="W1343" s="171" t="s">
        <v>4432</v>
      </c>
      <c r="X1343" s="64" t="s">
        <v>4429</v>
      </c>
      <c r="Y1343" s="238" t="s">
        <v>4179</v>
      </c>
      <c r="Z1343" s="151" t="s">
        <v>22</v>
      </c>
      <c r="AA1343" s="151" t="s">
        <v>229</v>
      </c>
      <c r="AB1343" s="266" t="s">
        <v>230</v>
      </c>
      <c r="AC1343" s="266" t="s">
        <v>231</v>
      </c>
      <c r="AD1343" s="121" t="str">
        <f t="shared" si="230"/>
        <v>INDONESIA</v>
      </c>
      <c r="AE1343" s="122" t="s">
        <v>4180</v>
      </c>
      <c r="AF1343" s="122" t="s">
        <v>4181</v>
      </c>
      <c r="AG1343" s="142" t="s">
        <v>381</v>
      </c>
      <c r="AH1343" s="142"/>
      <c r="AI1343" s="64">
        <f t="shared" si="225"/>
        <v>2</v>
      </c>
      <c r="AJ1343" s="64"/>
      <c r="AK1343" s="142"/>
      <c r="AN1343" s="124">
        <f>AL1343-AM1343</f>
        <v>0</v>
      </c>
      <c r="AY1343" s="70">
        <f>SUM(AV1343:AX1343)</f>
        <v>0</v>
      </c>
    </row>
    <row r="1344" spans="1:53">
      <c r="B1344">
        <v>1329</v>
      </c>
      <c r="C1344" s="71">
        <v>86</v>
      </c>
      <c r="E1344" s="121">
        <v>3</v>
      </c>
      <c r="F1344" s="157" t="s">
        <v>4437</v>
      </c>
      <c r="G1344" s="89" t="s">
        <v>4438</v>
      </c>
      <c r="H1344" s="90" t="s">
        <v>23</v>
      </c>
      <c r="I1344" s="91" t="str">
        <f t="shared" si="229"/>
        <v>LAKI LAKI</v>
      </c>
      <c r="J1344" s="115" t="s">
        <v>376</v>
      </c>
      <c r="K1344" s="92">
        <v>35526</v>
      </c>
      <c r="L1344" s="93">
        <f t="shared" ca="1" si="231"/>
        <v>23</v>
      </c>
      <c r="M1344" s="64"/>
      <c r="N1344" s="246" t="s">
        <v>1533</v>
      </c>
      <c r="O1344" s="64" t="str">
        <f t="shared" si="228"/>
        <v>KRISTEN</v>
      </c>
      <c r="P1344" s="115" t="s">
        <v>254</v>
      </c>
      <c r="Q1344" s="115" t="s">
        <v>255</v>
      </c>
      <c r="R1344" s="95">
        <v>4</v>
      </c>
      <c r="S1344" s="115" t="s">
        <v>886</v>
      </c>
      <c r="T1344" s="115" t="s">
        <v>266</v>
      </c>
      <c r="U1344" s="115" t="s">
        <v>4434</v>
      </c>
      <c r="V1344" s="115" t="s">
        <v>4429</v>
      </c>
      <c r="W1344" s="171" t="s">
        <v>4432</v>
      </c>
      <c r="X1344" s="64" t="s">
        <v>4429</v>
      </c>
      <c r="Y1344" s="238" t="s">
        <v>4179</v>
      </c>
      <c r="Z1344" s="120" t="s">
        <v>22</v>
      </c>
      <c r="AA1344" s="120" t="s">
        <v>229</v>
      </c>
      <c r="AB1344" s="104" t="s">
        <v>230</v>
      </c>
      <c r="AC1344" s="104" t="s">
        <v>231</v>
      </c>
      <c r="AD1344" s="121" t="str">
        <f t="shared" si="230"/>
        <v>INDONESIA</v>
      </c>
      <c r="AE1344" s="122" t="s">
        <v>4180</v>
      </c>
      <c r="AF1344" s="122" t="s">
        <v>4181</v>
      </c>
      <c r="AG1344" s="142" t="s">
        <v>381</v>
      </c>
      <c r="AH1344" s="142"/>
      <c r="AI1344" s="64">
        <f t="shared" si="225"/>
        <v>3</v>
      </c>
      <c r="AJ1344" s="64"/>
      <c r="AK1344" s="142"/>
      <c r="AL1344" s="207"/>
      <c r="AM1344" s="207"/>
      <c r="AN1344" s="124">
        <f>AL1344-AM1344</f>
        <v>0</v>
      </c>
      <c r="AO1344" s="239"/>
      <c r="AP1344" s="239"/>
      <c r="AQ1344" s="239"/>
      <c r="AR1344" s="239"/>
      <c r="AS1344" s="239"/>
      <c r="AT1344" s="239"/>
      <c r="AU1344" s="239"/>
      <c r="AV1344" s="239"/>
      <c r="AW1344" s="239"/>
      <c r="AX1344" s="239"/>
      <c r="AY1344" s="70">
        <f>SUM(AV1344:AX1344)</f>
        <v>0</v>
      </c>
      <c r="BA1344" s="121"/>
    </row>
    <row r="1345" spans="2:53">
      <c r="B1345" s="121">
        <v>1330</v>
      </c>
      <c r="C1345" s="71">
        <v>87</v>
      </c>
      <c r="E1345" s="71">
        <v>4</v>
      </c>
      <c r="F1345" s="157" t="s">
        <v>4439</v>
      </c>
      <c r="G1345" s="89" t="s">
        <v>4440</v>
      </c>
      <c r="H1345" s="90" t="s">
        <v>16</v>
      </c>
      <c r="I1345" s="91" t="str">
        <f t="shared" si="229"/>
        <v>PEREMPUAN</v>
      </c>
      <c r="J1345" s="115" t="s">
        <v>376</v>
      </c>
      <c r="K1345" s="92">
        <v>36249</v>
      </c>
      <c r="L1345" s="93">
        <f t="shared" ca="1" si="231"/>
        <v>21</v>
      </c>
      <c r="M1345" s="64"/>
      <c r="N1345" s="246" t="s">
        <v>1533</v>
      </c>
      <c r="O1345" s="64" t="str">
        <f t="shared" si="228"/>
        <v>KRISTEN</v>
      </c>
      <c r="P1345" s="115" t="s">
        <v>254</v>
      </c>
      <c r="Q1345" s="115" t="s">
        <v>255</v>
      </c>
      <c r="R1345" s="95">
        <v>4</v>
      </c>
      <c r="S1345" s="115" t="s">
        <v>348</v>
      </c>
      <c r="T1345" s="115" t="s">
        <v>266</v>
      </c>
      <c r="U1345" s="115" t="s">
        <v>4434</v>
      </c>
      <c r="V1345" s="115" t="s">
        <v>4429</v>
      </c>
      <c r="W1345" s="171" t="s">
        <v>4432</v>
      </c>
      <c r="X1345" s="64" t="s">
        <v>4429</v>
      </c>
      <c r="Y1345" s="238" t="s">
        <v>4179</v>
      </c>
      <c r="Z1345" s="151" t="s">
        <v>22</v>
      </c>
      <c r="AA1345" s="151" t="s">
        <v>229</v>
      </c>
      <c r="AB1345" s="120"/>
      <c r="AC1345" s="120"/>
      <c r="AD1345" s="121" t="str">
        <f t="shared" si="230"/>
        <v>INDONESIA</v>
      </c>
      <c r="AE1345" s="122" t="s">
        <v>4180</v>
      </c>
      <c r="AF1345" s="122" t="s">
        <v>4181</v>
      </c>
      <c r="AG1345" s="142" t="s">
        <v>381</v>
      </c>
      <c r="AH1345" s="142"/>
      <c r="AI1345" s="64">
        <f t="shared" si="225"/>
        <v>3</v>
      </c>
      <c r="AJ1345" s="64"/>
      <c r="AK1345" s="142"/>
      <c r="AL1345" s="207"/>
      <c r="AM1345" s="207"/>
      <c r="AN1345" s="124"/>
      <c r="AO1345" s="239"/>
      <c r="AP1345" s="239"/>
      <c r="AQ1345" s="239"/>
      <c r="AR1345" s="239"/>
      <c r="AS1345" s="239"/>
      <c r="AT1345" s="239"/>
      <c r="AU1345" s="239"/>
      <c r="AV1345" s="239"/>
      <c r="AW1345" s="239"/>
      <c r="AX1345" s="239"/>
      <c r="BA1345" s="121"/>
    </row>
    <row r="1346" spans="2:53">
      <c r="B1346">
        <v>1331</v>
      </c>
      <c r="C1346" s="71">
        <v>88</v>
      </c>
      <c r="E1346" s="121">
        <v>5</v>
      </c>
      <c r="F1346" s="157" t="s">
        <v>4441</v>
      </c>
      <c r="G1346" s="144" t="s">
        <v>4442</v>
      </c>
      <c r="H1346" s="145" t="s">
        <v>16</v>
      </c>
      <c r="I1346" s="146" t="str">
        <f t="shared" si="229"/>
        <v>PEREMPUAN</v>
      </c>
      <c r="J1346" s="151" t="s">
        <v>22</v>
      </c>
      <c r="K1346" s="147">
        <v>37133</v>
      </c>
      <c r="L1346" s="139">
        <f t="shared" ca="1" si="231"/>
        <v>18</v>
      </c>
      <c r="M1346" s="120"/>
      <c r="N1346" s="187" t="s">
        <v>1533</v>
      </c>
      <c r="O1346" s="120" t="str">
        <f t="shared" si="228"/>
        <v>KRISTEN</v>
      </c>
      <c r="P1346" s="151" t="s">
        <v>254</v>
      </c>
      <c r="Q1346" s="151" t="s">
        <v>255</v>
      </c>
      <c r="R1346" s="148">
        <v>4</v>
      </c>
      <c r="S1346" s="151" t="s">
        <v>348</v>
      </c>
      <c r="T1346" s="151" t="s">
        <v>266</v>
      </c>
      <c r="U1346" s="151" t="s">
        <v>4434</v>
      </c>
      <c r="V1346" s="151" t="s">
        <v>4429</v>
      </c>
      <c r="W1346" s="171" t="s">
        <v>4432</v>
      </c>
      <c r="X1346" s="120" t="s">
        <v>4429</v>
      </c>
      <c r="Y1346" s="238" t="s">
        <v>4179</v>
      </c>
      <c r="Z1346" s="120" t="s">
        <v>22</v>
      </c>
      <c r="AA1346" s="120" t="s">
        <v>229</v>
      </c>
      <c r="AB1346" s="120"/>
      <c r="AC1346" s="120"/>
      <c r="AD1346" s="121" t="str">
        <f t="shared" si="230"/>
        <v>INDONESIA</v>
      </c>
      <c r="AE1346" s="122" t="s">
        <v>4180</v>
      </c>
      <c r="AF1346" s="122" t="s">
        <v>4181</v>
      </c>
      <c r="AG1346" s="142" t="s">
        <v>381</v>
      </c>
      <c r="AH1346" s="142"/>
      <c r="AI1346" s="64">
        <f t="shared" si="225"/>
        <v>3</v>
      </c>
      <c r="AJ1346" s="64"/>
      <c r="AK1346" s="142"/>
      <c r="AL1346" s="207"/>
      <c r="AM1346" s="207"/>
      <c r="AN1346" s="124"/>
      <c r="AO1346" s="239"/>
      <c r="AP1346" s="239"/>
      <c r="AQ1346" s="239"/>
      <c r="AR1346" s="239"/>
      <c r="AS1346" s="239"/>
      <c r="AT1346" s="239"/>
      <c r="AU1346" s="239"/>
      <c r="AV1346" s="239"/>
      <c r="AW1346" s="239"/>
      <c r="AX1346" s="239"/>
      <c r="BA1346" s="121"/>
    </row>
    <row r="1347" spans="2:53">
      <c r="B1347" s="121">
        <v>1332</v>
      </c>
      <c r="C1347" s="71">
        <v>89</v>
      </c>
      <c r="E1347" s="71">
        <v>6</v>
      </c>
      <c r="F1347" s="157" t="s">
        <v>4443</v>
      </c>
      <c r="G1347" s="89" t="s">
        <v>4444</v>
      </c>
      <c r="H1347" s="90" t="s">
        <v>23</v>
      </c>
      <c r="I1347" s="91" t="str">
        <f t="shared" si="229"/>
        <v>LAKI LAKI</v>
      </c>
      <c r="J1347" s="115" t="s">
        <v>22</v>
      </c>
      <c r="K1347" s="92">
        <v>38608</v>
      </c>
      <c r="L1347" s="93">
        <f t="shared" ca="1" si="231"/>
        <v>14</v>
      </c>
      <c r="M1347" s="64"/>
      <c r="N1347" s="246" t="s">
        <v>1533</v>
      </c>
      <c r="O1347" s="64" t="str">
        <f t="shared" si="228"/>
        <v>KRISTEN</v>
      </c>
      <c r="P1347" s="115" t="s">
        <v>254</v>
      </c>
      <c r="Q1347" s="115" t="s">
        <v>255</v>
      </c>
      <c r="R1347" s="95">
        <v>4</v>
      </c>
      <c r="S1347" s="115" t="s">
        <v>369</v>
      </c>
      <c r="T1347" s="115" t="s">
        <v>266</v>
      </c>
      <c r="U1347" s="115" t="s">
        <v>4434</v>
      </c>
      <c r="V1347" s="115" t="s">
        <v>4429</v>
      </c>
      <c r="W1347" s="171" t="s">
        <v>4432</v>
      </c>
      <c r="X1347" s="64" t="s">
        <v>4429</v>
      </c>
      <c r="Y1347" s="238" t="s">
        <v>4179</v>
      </c>
      <c r="Z1347" s="151" t="s">
        <v>22</v>
      </c>
      <c r="AA1347" s="151" t="s">
        <v>229</v>
      </c>
      <c r="AB1347" s="120"/>
      <c r="AC1347" s="120"/>
      <c r="AD1347" s="121" t="str">
        <f t="shared" si="230"/>
        <v>INDONESIA</v>
      </c>
      <c r="AE1347" s="122" t="s">
        <v>4180</v>
      </c>
      <c r="AF1347" s="122" t="s">
        <v>4181</v>
      </c>
      <c r="AG1347" s="142" t="s">
        <v>381</v>
      </c>
      <c r="AH1347" s="142"/>
      <c r="AI1347" s="64">
        <f t="shared" si="225"/>
        <v>3</v>
      </c>
      <c r="AJ1347" s="64"/>
      <c r="AK1347" s="142"/>
      <c r="AL1347" s="207"/>
      <c r="AM1347" s="207"/>
      <c r="AN1347" s="124"/>
      <c r="AO1347" s="239"/>
      <c r="AP1347" s="239"/>
      <c r="AQ1347" s="239"/>
      <c r="AR1347" s="239"/>
      <c r="AS1347" s="239"/>
      <c r="AT1347" s="239"/>
      <c r="AU1347" s="239"/>
      <c r="AV1347" s="239"/>
      <c r="AW1347" s="239"/>
      <c r="AX1347" s="239"/>
      <c r="BA1347" s="121"/>
    </row>
    <row r="1348" spans="2:53">
      <c r="B1348">
        <v>1333</v>
      </c>
      <c r="C1348" s="71">
        <v>90</v>
      </c>
      <c r="E1348" s="121">
        <v>7</v>
      </c>
      <c r="F1348" s="157" t="s">
        <v>4445</v>
      </c>
      <c r="G1348" s="144" t="s">
        <v>4446</v>
      </c>
      <c r="H1348" s="145" t="s">
        <v>16</v>
      </c>
      <c r="I1348" s="146" t="str">
        <f t="shared" si="229"/>
        <v>PEREMPUAN</v>
      </c>
      <c r="J1348" s="151" t="s">
        <v>22</v>
      </c>
      <c r="K1348" s="147">
        <v>39428</v>
      </c>
      <c r="L1348" s="139">
        <f t="shared" ca="1" si="231"/>
        <v>12</v>
      </c>
      <c r="M1348" s="120"/>
      <c r="N1348" s="187" t="s">
        <v>1533</v>
      </c>
      <c r="O1348" s="120" t="str">
        <f t="shared" si="228"/>
        <v>KRISTEN</v>
      </c>
      <c r="P1348" s="151" t="s">
        <v>254</v>
      </c>
      <c r="Q1348" s="151" t="s">
        <v>255</v>
      </c>
      <c r="R1348" s="148">
        <v>4</v>
      </c>
      <c r="S1348" s="151" t="s">
        <v>369</v>
      </c>
      <c r="T1348" s="151" t="s">
        <v>266</v>
      </c>
      <c r="U1348" s="151" t="s">
        <v>4434</v>
      </c>
      <c r="V1348" s="151" t="s">
        <v>4429</v>
      </c>
      <c r="W1348" s="171" t="s">
        <v>4432</v>
      </c>
      <c r="X1348" s="120" t="s">
        <v>4429</v>
      </c>
      <c r="Y1348" s="238" t="s">
        <v>4179</v>
      </c>
      <c r="Z1348" s="120" t="s">
        <v>22</v>
      </c>
      <c r="AA1348" s="120" t="s">
        <v>229</v>
      </c>
      <c r="AB1348" s="104"/>
      <c r="AC1348" s="104"/>
      <c r="AD1348" s="121" t="str">
        <f t="shared" si="230"/>
        <v>INDONESIA</v>
      </c>
      <c r="AE1348" s="122" t="s">
        <v>4180</v>
      </c>
      <c r="AF1348" s="122" t="s">
        <v>4181</v>
      </c>
      <c r="AG1348" s="142" t="s">
        <v>381</v>
      </c>
      <c r="AH1348" s="142"/>
      <c r="AI1348" s="64">
        <f t="shared" si="225"/>
        <v>3</v>
      </c>
      <c r="AJ1348" s="64"/>
      <c r="AK1348" s="142"/>
      <c r="AL1348" s="207"/>
      <c r="AM1348" s="207"/>
      <c r="AN1348" s="124"/>
      <c r="AO1348" s="239"/>
      <c r="AP1348" s="239"/>
      <c r="AQ1348" s="239"/>
      <c r="AR1348" s="239"/>
      <c r="AS1348" s="239"/>
      <c r="AT1348" s="239"/>
      <c r="AU1348" s="239"/>
      <c r="AV1348" s="239"/>
      <c r="AW1348" s="239"/>
      <c r="AX1348" s="239"/>
      <c r="BA1348" s="121"/>
    </row>
    <row r="1349" spans="2:53">
      <c r="B1349" s="121">
        <v>1334</v>
      </c>
      <c r="C1349" s="71">
        <v>91</v>
      </c>
      <c r="E1349" s="138">
        <v>8</v>
      </c>
      <c r="F1349" s="157" t="s">
        <v>4447</v>
      </c>
      <c r="G1349" s="128" t="s">
        <v>4448</v>
      </c>
      <c r="H1349" s="129" t="s">
        <v>16</v>
      </c>
      <c r="I1349" s="130" t="str">
        <f t="shared" si="229"/>
        <v>PEREMPUAN</v>
      </c>
      <c r="J1349" s="266" t="s">
        <v>22</v>
      </c>
      <c r="K1349" s="132">
        <v>40624</v>
      </c>
      <c r="L1349" s="139">
        <f t="shared" ca="1" si="231"/>
        <v>9</v>
      </c>
      <c r="M1349" s="131"/>
      <c r="N1349" s="248" t="s">
        <v>1533</v>
      </c>
      <c r="O1349" s="131" t="str">
        <f t="shared" si="228"/>
        <v>KRISTEN</v>
      </c>
      <c r="P1349" s="266" t="s">
        <v>254</v>
      </c>
      <c r="Q1349" s="266" t="s">
        <v>255</v>
      </c>
      <c r="R1349" s="134">
        <v>4</v>
      </c>
      <c r="S1349" s="131" t="s">
        <v>265</v>
      </c>
      <c r="T1349" s="131" t="s">
        <v>270</v>
      </c>
      <c r="U1349" s="151" t="s">
        <v>4434</v>
      </c>
      <c r="V1349" s="151" t="s">
        <v>4429</v>
      </c>
      <c r="W1349" s="171" t="s">
        <v>4432</v>
      </c>
      <c r="X1349" s="120" t="s">
        <v>4429</v>
      </c>
      <c r="Y1349" s="236" t="s">
        <v>4179</v>
      </c>
      <c r="Z1349" s="266" t="s">
        <v>22</v>
      </c>
      <c r="AA1349" s="266" t="s">
        <v>229</v>
      </c>
      <c r="AB1349" s="120"/>
      <c r="AC1349" s="120"/>
      <c r="AD1349" s="126" t="str">
        <f t="shared" si="230"/>
        <v>INDONESIA</v>
      </c>
      <c r="AE1349" s="122" t="s">
        <v>4180</v>
      </c>
      <c r="AF1349" s="178" t="s">
        <v>4181</v>
      </c>
      <c r="AG1349" s="142" t="s">
        <v>381</v>
      </c>
      <c r="AH1349" s="142"/>
      <c r="AI1349" s="64">
        <f t="shared" si="225"/>
        <v>3</v>
      </c>
      <c r="AJ1349" s="64"/>
      <c r="AK1349" s="142"/>
      <c r="AL1349" s="207"/>
      <c r="AM1349" s="207"/>
      <c r="AN1349" s="124"/>
      <c r="AO1349" s="239"/>
      <c r="AP1349" s="239"/>
      <c r="AQ1349" s="239"/>
      <c r="AR1349" s="239"/>
      <c r="AS1349" s="239"/>
      <c r="AT1349" s="239"/>
      <c r="AU1349" s="239"/>
      <c r="AV1349" s="239"/>
      <c r="AW1349" s="239"/>
      <c r="AX1349" s="239"/>
      <c r="BA1349" s="121"/>
    </row>
    <row r="1350" spans="2:53">
      <c r="B1350">
        <v>1335</v>
      </c>
      <c r="C1350" s="71">
        <v>92</v>
      </c>
      <c r="D1350">
        <v>22</v>
      </c>
      <c r="E1350" s="71">
        <v>1</v>
      </c>
      <c r="F1350" s="338" t="s">
        <v>4449</v>
      </c>
      <c r="G1350" s="144" t="s">
        <v>4450</v>
      </c>
      <c r="H1350" s="145" t="s">
        <v>23</v>
      </c>
      <c r="I1350" s="146" t="str">
        <f t="shared" si="229"/>
        <v>LAKI LAKI</v>
      </c>
      <c r="J1350" s="120" t="s">
        <v>4451</v>
      </c>
      <c r="K1350" s="147">
        <v>30397</v>
      </c>
      <c r="L1350" s="139">
        <f t="shared" ca="1" si="231"/>
        <v>37</v>
      </c>
      <c r="M1350" s="120"/>
      <c r="N1350" s="187" t="s">
        <v>1533</v>
      </c>
      <c r="O1350" s="120" t="str">
        <f t="shared" si="228"/>
        <v>KRISTEN</v>
      </c>
      <c r="P1350" s="120" t="s">
        <v>221</v>
      </c>
      <c r="Q1350" s="120" t="s">
        <v>222</v>
      </c>
      <c r="R1350" s="148">
        <v>1</v>
      </c>
      <c r="S1350" s="120" t="s">
        <v>223</v>
      </c>
      <c r="T1350" s="120" t="s">
        <v>2559</v>
      </c>
      <c r="U1350" s="104" t="s">
        <v>4008</v>
      </c>
      <c r="V1350" s="104" t="s">
        <v>4452</v>
      </c>
      <c r="W1350" s="325" t="s">
        <v>4453</v>
      </c>
      <c r="X1350" s="104" t="s">
        <v>4450</v>
      </c>
      <c r="Y1350" s="235" t="s">
        <v>4179</v>
      </c>
      <c r="Z1350" s="104" t="s">
        <v>22</v>
      </c>
      <c r="AA1350" s="104" t="s">
        <v>229</v>
      </c>
      <c r="AB1350" s="120"/>
      <c r="AC1350" s="120"/>
      <c r="AD1350" s="99" t="str">
        <f t="shared" si="230"/>
        <v>INDONESIA</v>
      </c>
      <c r="AE1350" s="122" t="s">
        <v>4180</v>
      </c>
      <c r="AF1350" s="110" t="s">
        <v>4181</v>
      </c>
      <c r="AG1350" s="142" t="s">
        <v>381</v>
      </c>
      <c r="AH1350" s="142"/>
      <c r="AI1350" s="64" t="e">
        <f t="shared" si="225"/>
        <v>#N/A</v>
      </c>
      <c r="AJ1350" s="64"/>
      <c r="AK1350" s="142"/>
      <c r="AL1350" s="207"/>
      <c r="AM1350" s="207"/>
      <c r="AN1350" s="124"/>
      <c r="AO1350" s="239"/>
      <c r="AP1350" s="239"/>
      <c r="AQ1350" s="239"/>
      <c r="AR1350" s="239"/>
      <c r="AS1350" s="239"/>
      <c r="AT1350" s="239"/>
      <c r="AU1350" s="239"/>
      <c r="AV1350" s="239"/>
      <c r="AW1350" s="239"/>
      <c r="AX1350" s="239"/>
      <c r="BA1350" s="121"/>
    </row>
    <row r="1351" spans="2:53">
      <c r="B1351" s="121">
        <v>1336</v>
      </c>
      <c r="C1351" s="71">
        <v>93</v>
      </c>
      <c r="E1351" s="71">
        <v>2</v>
      </c>
      <c r="F1351" s="157" t="s">
        <v>4454</v>
      </c>
      <c r="G1351" s="144" t="s">
        <v>4455</v>
      </c>
      <c r="H1351" s="145" t="s">
        <v>16</v>
      </c>
      <c r="I1351" s="146" t="str">
        <f t="shared" si="229"/>
        <v>PEREMPUAN</v>
      </c>
      <c r="J1351" s="259" t="s">
        <v>4456</v>
      </c>
      <c r="K1351" s="147">
        <v>32856</v>
      </c>
      <c r="L1351" s="139">
        <f t="shared" ca="1" si="231"/>
        <v>30</v>
      </c>
      <c r="M1351" s="120"/>
      <c r="N1351" s="187" t="s">
        <v>1533</v>
      </c>
      <c r="O1351" s="111" t="str">
        <f t="shared" si="228"/>
        <v>KRISTEN</v>
      </c>
      <c r="P1351" s="259" t="s">
        <v>221</v>
      </c>
      <c r="Q1351" s="259" t="s">
        <v>245</v>
      </c>
      <c r="R1351" s="148">
        <v>3</v>
      </c>
      <c r="S1351" s="259" t="s">
        <v>223</v>
      </c>
      <c r="T1351" s="259" t="s">
        <v>246</v>
      </c>
      <c r="U1351" s="259" t="s">
        <v>4457</v>
      </c>
      <c r="V1351" s="259" t="s">
        <v>4458</v>
      </c>
      <c r="W1351" s="182" t="s">
        <v>4453</v>
      </c>
      <c r="X1351" s="120" t="s">
        <v>4450</v>
      </c>
      <c r="Y1351" s="238" t="s">
        <v>4179</v>
      </c>
      <c r="Z1351" s="120"/>
      <c r="AA1351" s="120"/>
      <c r="AB1351" s="120"/>
      <c r="AC1351" s="120"/>
      <c r="AD1351" s="71" t="str">
        <f t="shared" si="230"/>
        <v>INDONESIA</v>
      </c>
      <c r="AE1351" s="122" t="s">
        <v>4180</v>
      </c>
      <c r="AF1351" s="122" t="s">
        <v>4181</v>
      </c>
      <c r="AG1351" s="142" t="s">
        <v>381</v>
      </c>
      <c r="AH1351" s="142"/>
      <c r="AI1351" s="64">
        <f t="shared" si="225"/>
        <v>2</v>
      </c>
      <c r="AJ1351" s="64"/>
      <c r="AK1351" s="142"/>
      <c r="AL1351" s="207"/>
      <c r="AM1351" s="207"/>
      <c r="AN1351" s="124"/>
      <c r="AO1351" s="239"/>
      <c r="AP1351" s="239"/>
      <c r="AQ1351" s="239"/>
      <c r="AR1351" s="239"/>
      <c r="AS1351" s="239"/>
      <c r="AT1351" s="239"/>
      <c r="AU1351" s="239"/>
      <c r="AV1351" s="239"/>
      <c r="AW1351" s="239"/>
      <c r="AX1351" s="239"/>
      <c r="BA1351" s="121"/>
    </row>
    <row r="1352" spans="2:53">
      <c r="B1352">
        <v>1337</v>
      </c>
      <c r="C1352" s="71">
        <v>94</v>
      </c>
      <c r="E1352" s="71">
        <v>3</v>
      </c>
      <c r="F1352" s="186"/>
      <c r="G1352" s="144" t="s">
        <v>4459</v>
      </c>
      <c r="H1352" s="145" t="s">
        <v>23</v>
      </c>
      <c r="I1352" s="146" t="str">
        <f t="shared" si="229"/>
        <v>LAKI LAKI</v>
      </c>
      <c r="J1352" s="259" t="s">
        <v>230</v>
      </c>
      <c r="K1352" s="147">
        <v>41419</v>
      </c>
      <c r="L1352" s="139">
        <f t="shared" ca="1" si="231"/>
        <v>6</v>
      </c>
      <c r="M1352" s="120"/>
      <c r="N1352" s="187" t="s">
        <v>1533</v>
      </c>
      <c r="O1352" s="111" t="str">
        <f t="shared" si="228"/>
        <v>KRISTEN</v>
      </c>
      <c r="P1352" s="259" t="s">
        <v>254</v>
      </c>
      <c r="Q1352" s="259" t="s">
        <v>255</v>
      </c>
      <c r="R1352" s="148">
        <v>4</v>
      </c>
      <c r="S1352" s="259" t="s">
        <v>265</v>
      </c>
      <c r="T1352" s="259" t="s">
        <v>270</v>
      </c>
      <c r="U1352" s="259" t="s">
        <v>4455</v>
      </c>
      <c r="V1352" s="259" t="s">
        <v>4450</v>
      </c>
      <c r="W1352" s="182" t="s">
        <v>4453</v>
      </c>
      <c r="X1352" s="120" t="s">
        <v>4450</v>
      </c>
      <c r="Y1352" s="238" t="s">
        <v>4179</v>
      </c>
      <c r="Z1352" s="120"/>
      <c r="AA1352" s="120"/>
      <c r="AB1352" s="104"/>
      <c r="AC1352" s="104"/>
      <c r="AD1352" s="71" t="str">
        <f t="shared" si="230"/>
        <v>INDONESIA</v>
      </c>
      <c r="AE1352" s="122" t="s">
        <v>4180</v>
      </c>
      <c r="AF1352" s="122" t="s">
        <v>4181</v>
      </c>
      <c r="AG1352" s="142" t="s">
        <v>381</v>
      </c>
      <c r="AH1352" s="142"/>
      <c r="AI1352" s="64">
        <f t="shared" si="225"/>
        <v>3</v>
      </c>
      <c r="AJ1352" s="64"/>
      <c r="AK1352" s="142"/>
      <c r="AL1352" s="207"/>
      <c r="AM1352" s="207"/>
      <c r="AN1352" s="124"/>
      <c r="AO1352" s="239"/>
      <c r="AP1352" s="239"/>
      <c r="AQ1352" s="239"/>
      <c r="AR1352" s="239"/>
      <c r="AS1352" s="239"/>
      <c r="AT1352" s="239"/>
      <c r="AU1352" s="239"/>
      <c r="AV1352" s="239"/>
      <c r="AW1352" s="239"/>
      <c r="AX1352" s="239"/>
      <c r="BA1352" s="121"/>
    </row>
    <row r="1353" spans="2:53">
      <c r="B1353" s="121">
        <v>1338</v>
      </c>
      <c r="C1353" s="71">
        <v>95</v>
      </c>
      <c r="E1353" s="71">
        <v>4</v>
      </c>
      <c r="F1353" s="186"/>
      <c r="G1353" s="144" t="s">
        <v>4460</v>
      </c>
      <c r="H1353" s="145" t="s">
        <v>16</v>
      </c>
      <c r="I1353" s="146" t="str">
        <f t="shared" si="229"/>
        <v>PEREMPUAN</v>
      </c>
      <c r="J1353" s="259" t="s">
        <v>230</v>
      </c>
      <c r="K1353" s="147">
        <v>42456</v>
      </c>
      <c r="L1353" s="139">
        <f t="shared" ca="1" si="231"/>
        <v>4</v>
      </c>
      <c r="M1353" s="120"/>
      <c r="N1353" s="187" t="s">
        <v>1533</v>
      </c>
      <c r="O1353" s="111" t="str">
        <f t="shared" si="228"/>
        <v>KRISTEN</v>
      </c>
      <c r="P1353" s="259" t="s">
        <v>254</v>
      </c>
      <c r="Q1353" s="259" t="s">
        <v>255</v>
      </c>
      <c r="R1353" s="148">
        <v>4</v>
      </c>
      <c r="S1353" s="259" t="s">
        <v>265</v>
      </c>
      <c r="T1353" s="259" t="s">
        <v>270</v>
      </c>
      <c r="U1353" s="259" t="s">
        <v>4455</v>
      </c>
      <c r="V1353" s="259" t="s">
        <v>4450</v>
      </c>
      <c r="W1353" s="326" t="s">
        <v>4453</v>
      </c>
      <c r="X1353" s="120" t="s">
        <v>4450</v>
      </c>
      <c r="Y1353" s="238" t="s">
        <v>4179</v>
      </c>
      <c r="Z1353" s="120"/>
      <c r="AA1353" s="120"/>
      <c r="AB1353" s="120"/>
      <c r="AC1353" s="120"/>
      <c r="AD1353" s="71" t="str">
        <f t="shared" si="230"/>
        <v>INDONESIA</v>
      </c>
      <c r="AE1353" s="122" t="s">
        <v>4180</v>
      </c>
      <c r="AF1353" s="122" t="s">
        <v>4181</v>
      </c>
      <c r="AG1353" s="142" t="s">
        <v>381</v>
      </c>
      <c r="AH1353" s="142"/>
      <c r="AI1353" s="64">
        <f t="shared" si="225"/>
        <v>3</v>
      </c>
      <c r="AJ1353" s="64"/>
      <c r="AK1353" s="142"/>
      <c r="AL1353" s="207"/>
      <c r="AM1353" s="207"/>
      <c r="AN1353" s="124"/>
      <c r="AO1353" s="239"/>
      <c r="AP1353" s="239"/>
      <c r="AQ1353" s="239"/>
      <c r="AR1353" s="239"/>
      <c r="AS1353" s="239"/>
      <c r="AT1353" s="239"/>
      <c r="AU1353" s="239"/>
      <c r="AV1353" s="239"/>
      <c r="AW1353" s="239"/>
      <c r="AX1353" s="239"/>
      <c r="BA1353" s="121"/>
    </row>
    <row r="1354" spans="2:53">
      <c r="B1354">
        <v>1339</v>
      </c>
      <c r="C1354" s="71">
        <v>96</v>
      </c>
      <c r="D1354">
        <v>23</v>
      </c>
      <c r="E1354" s="99">
        <v>1</v>
      </c>
      <c r="F1354" s="249" t="s">
        <v>4461</v>
      </c>
      <c r="G1354" s="101" t="s">
        <v>4462</v>
      </c>
      <c r="H1354" s="102" t="s">
        <v>23</v>
      </c>
      <c r="I1354" s="103" t="str">
        <f t="shared" si="229"/>
        <v>LAKI LAKI</v>
      </c>
      <c r="J1354" s="155" t="s">
        <v>297</v>
      </c>
      <c r="K1354" s="105">
        <v>29054</v>
      </c>
      <c r="L1354" s="106">
        <f t="shared" ca="1" si="231"/>
        <v>40</v>
      </c>
      <c r="M1354" s="104"/>
      <c r="N1354" s="185" t="s">
        <v>220</v>
      </c>
      <c r="O1354" s="179" t="str">
        <f t="shared" si="228"/>
        <v>ISLAM</v>
      </c>
      <c r="P1354" s="155" t="s">
        <v>221</v>
      </c>
      <c r="Q1354" s="155" t="s">
        <v>222</v>
      </c>
      <c r="R1354" s="108">
        <v>1</v>
      </c>
      <c r="S1354" s="155" t="s">
        <v>256</v>
      </c>
      <c r="T1354" s="155" t="s">
        <v>283</v>
      </c>
      <c r="U1354" s="155" t="s">
        <v>4463</v>
      </c>
      <c r="V1354" s="155" t="s">
        <v>2926</v>
      </c>
      <c r="W1354" s="119" t="s">
        <v>4464</v>
      </c>
      <c r="X1354" s="155" t="s">
        <v>4462</v>
      </c>
      <c r="Y1354" s="235" t="s">
        <v>4179</v>
      </c>
      <c r="Z1354" s="104"/>
      <c r="AA1354" s="104"/>
      <c r="AB1354" s="120"/>
      <c r="AC1354" s="120"/>
      <c r="AD1354" s="192" t="str">
        <f t="shared" si="230"/>
        <v>INDONESIA</v>
      </c>
      <c r="AE1354" s="122" t="s">
        <v>4180</v>
      </c>
      <c r="AF1354" s="110" t="s">
        <v>4181</v>
      </c>
      <c r="AG1354" s="111" t="s">
        <v>166</v>
      </c>
      <c r="AH1354" s="111"/>
      <c r="AI1354" s="64" t="e">
        <f t="shared" si="225"/>
        <v>#N/A</v>
      </c>
      <c r="AJ1354" s="64"/>
      <c r="AK1354" s="111"/>
      <c r="AL1354" s="207"/>
      <c r="AM1354" s="207"/>
      <c r="AN1354" s="124"/>
      <c r="AO1354" s="239"/>
      <c r="AP1354" s="239"/>
      <c r="AQ1354" s="239"/>
      <c r="AR1354" s="239"/>
      <c r="AS1354" s="239"/>
      <c r="AT1354" s="239"/>
      <c r="AU1354" s="239"/>
      <c r="AV1354" s="239"/>
      <c r="AW1354" s="239"/>
      <c r="AX1354" s="239"/>
      <c r="BA1354" s="121"/>
    </row>
    <row r="1355" spans="2:53">
      <c r="B1355" s="121">
        <v>1340</v>
      </c>
      <c r="C1355" s="71">
        <v>97</v>
      </c>
      <c r="E1355" s="71">
        <v>2</v>
      </c>
      <c r="F1355" s="251" t="s">
        <v>4465</v>
      </c>
      <c r="G1355" s="144" t="s">
        <v>4466</v>
      </c>
      <c r="H1355" s="145" t="s">
        <v>16</v>
      </c>
      <c r="I1355" s="146" t="str">
        <f t="shared" si="229"/>
        <v>PEREMPUAN</v>
      </c>
      <c r="J1355" s="259" t="s">
        <v>464</v>
      </c>
      <c r="K1355" s="147">
        <v>30115</v>
      </c>
      <c r="L1355" s="139">
        <f t="shared" ca="1" si="231"/>
        <v>37</v>
      </c>
      <c r="M1355" s="120"/>
      <c r="N1355" s="187" t="s">
        <v>220</v>
      </c>
      <c r="O1355" s="111" t="str">
        <f t="shared" si="228"/>
        <v>ISLAM</v>
      </c>
      <c r="P1355" s="259" t="s">
        <v>221</v>
      </c>
      <c r="Q1355" s="259" t="s">
        <v>245</v>
      </c>
      <c r="R1355" s="148">
        <v>3</v>
      </c>
      <c r="S1355" s="259" t="s">
        <v>256</v>
      </c>
      <c r="T1355" s="259" t="s">
        <v>246</v>
      </c>
      <c r="U1355" s="259" t="s">
        <v>4467</v>
      </c>
      <c r="V1355" s="259" t="s">
        <v>4468</v>
      </c>
      <c r="W1355" s="119" t="s">
        <v>4464</v>
      </c>
      <c r="X1355" s="259" t="s">
        <v>4462</v>
      </c>
      <c r="Y1355" s="238" t="s">
        <v>4179</v>
      </c>
      <c r="Z1355" s="120"/>
      <c r="AA1355" s="120"/>
      <c r="AB1355" s="120"/>
      <c r="AC1355" s="120"/>
      <c r="AD1355" s="71" t="str">
        <f t="shared" si="230"/>
        <v>INDONESIA</v>
      </c>
      <c r="AE1355" s="122" t="s">
        <v>4180</v>
      </c>
      <c r="AF1355" s="122" t="s">
        <v>4181</v>
      </c>
      <c r="AG1355" s="111" t="s">
        <v>166</v>
      </c>
      <c r="AH1355" s="111"/>
      <c r="AI1355" s="64">
        <f t="shared" si="225"/>
        <v>2</v>
      </c>
      <c r="AJ1355" s="64"/>
      <c r="AK1355" s="111"/>
      <c r="AL1355" s="207"/>
      <c r="AM1355" s="207"/>
      <c r="AN1355" s="124"/>
      <c r="AO1355" s="239"/>
      <c r="AP1355" s="239"/>
      <c r="AQ1355" s="239"/>
      <c r="AR1355" s="239"/>
      <c r="AS1355" s="239"/>
      <c r="AT1355" s="239"/>
      <c r="AU1355" s="239"/>
      <c r="AV1355" s="239"/>
      <c r="AW1355" s="239"/>
      <c r="AX1355" s="239"/>
      <c r="BA1355" s="121"/>
    </row>
    <row r="1356" spans="2:53">
      <c r="B1356">
        <v>1341</v>
      </c>
      <c r="C1356" s="71">
        <v>98</v>
      </c>
      <c r="E1356" s="71">
        <v>3</v>
      </c>
      <c r="F1356" s="251" t="s">
        <v>4469</v>
      </c>
      <c r="G1356" s="144" t="s">
        <v>4470</v>
      </c>
      <c r="H1356" s="145" t="s">
        <v>16</v>
      </c>
      <c r="I1356" s="146" t="str">
        <f t="shared" si="229"/>
        <v>PEREMPUAN</v>
      </c>
      <c r="J1356" s="259" t="s">
        <v>22</v>
      </c>
      <c r="K1356" s="147">
        <v>37858</v>
      </c>
      <c r="L1356" s="139">
        <f t="shared" ca="1" si="231"/>
        <v>16</v>
      </c>
      <c r="M1356" s="120"/>
      <c r="N1356" s="187" t="s">
        <v>220</v>
      </c>
      <c r="O1356" s="111" t="str">
        <f t="shared" si="228"/>
        <v>ISLAM</v>
      </c>
      <c r="P1356" s="259" t="s">
        <v>254</v>
      </c>
      <c r="Q1356" s="259" t="s">
        <v>255</v>
      </c>
      <c r="R1356" s="148">
        <v>4</v>
      </c>
      <c r="S1356" s="259" t="s">
        <v>369</v>
      </c>
      <c r="T1356" s="259" t="s">
        <v>266</v>
      </c>
      <c r="U1356" s="259" t="s">
        <v>4466</v>
      </c>
      <c r="V1356" s="259" t="s">
        <v>4462</v>
      </c>
      <c r="W1356" s="119" t="s">
        <v>4464</v>
      </c>
      <c r="X1356" s="259" t="s">
        <v>4462</v>
      </c>
      <c r="Y1356" s="238" t="s">
        <v>4179</v>
      </c>
      <c r="Z1356" s="120"/>
      <c r="AA1356" s="120"/>
      <c r="AB1356" s="120"/>
      <c r="AC1356" s="120"/>
      <c r="AD1356" s="71" t="str">
        <f t="shared" si="230"/>
        <v>INDONESIA</v>
      </c>
      <c r="AE1356" s="122" t="s">
        <v>4180</v>
      </c>
      <c r="AF1356" s="122" t="s">
        <v>4181</v>
      </c>
      <c r="AG1356" s="111" t="s">
        <v>166</v>
      </c>
      <c r="AH1356" s="111"/>
      <c r="AI1356" s="64">
        <f t="shared" si="225"/>
        <v>3</v>
      </c>
      <c r="AJ1356" s="64"/>
      <c r="AK1356" s="111"/>
      <c r="AL1356" s="207"/>
      <c r="AM1356" s="207"/>
      <c r="AN1356" s="124"/>
      <c r="AO1356" s="239"/>
      <c r="AP1356" s="239"/>
      <c r="AQ1356" s="239"/>
      <c r="AR1356" s="239"/>
      <c r="AS1356" s="239"/>
      <c r="AT1356" s="239"/>
      <c r="AU1356" s="239"/>
      <c r="AV1356" s="239"/>
      <c r="AW1356" s="239"/>
      <c r="AX1356" s="239"/>
      <c r="BA1356" s="121"/>
    </row>
    <row r="1357" spans="2:53">
      <c r="B1357" s="121">
        <v>1342</v>
      </c>
      <c r="C1357" s="71">
        <v>99</v>
      </c>
      <c r="E1357" s="71">
        <v>4</v>
      </c>
      <c r="F1357" s="251" t="s">
        <v>4471</v>
      </c>
      <c r="G1357" s="144" t="s">
        <v>4472</v>
      </c>
      <c r="H1357" s="145" t="s">
        <v>23</v>
      </c>
      <c r="I1357" s="146" t="str">
        <f t="shared" si="229"/>
        <v>LAKI LAKI</v>
      </c>
      <c r="J1357" s="259" t="s">
        <v>22</v>
      </c>
      <c r="K1357" s="147">
        <v>40461</v>
      </c>
      <c r="L1357" s="139">
        <f t="shared" ca="1" si="231"/>
        <v>9</v>
      </c>
      <c r="M1357" s="120"/>
      <c r="N1357" s="187" t="s">
        <v>220</v>
      </c>
      <c r="O1357" s="111" t="str">
        <f t="shared" si="228"/>
        <v>ISLAM</v>
      </c>
      <c r="P1357" s="259" t="s">
        <v>254</v>
      </c>
      <c r="Q1357" s="259" t="s">
        <v>255</v>
      </c>
      <c r="R1357" s="148">
        <v>4</v>
      </c>
      <c r="S1357" s="259" t="s">
        <v>265</v>
      </c>
      <c r="T1357" s="259" t="s">
        <v>270</v>
      </c>
      <c r="U1357" s="259" t="s">
        <v>4466</v>
      </c>
      <c r="V1357" s="259" t="s">
        <v>4462</v>
      </c>
      <c r="W1357" s="119" t="s">
        <v>4464</v>
      </c>
      <c r="X1357" s="259" t="s">
        <v>4462</v>
      </c>
      <c r="Y1357" s="238" t="s">
        <v>4179</v>
      </c>
      <c r="Z1357" s="120"/>
      <c r="AA1357" s="120"/>
      <c r="AB1357" s="120"/>
      <c r="AC1357" s="120"/>
      <c r="AD1357" s="71" t="str">
        <f t="shared" si="230"/>
        <v>INDONESIA</v>
      </c>
      <c r="AE1357" s="122" t="s">
        <v>4180</v>
      </c>
      <c r="AF1357" s="122" t="s">
        <v>4181</v>
      </c>
      <c r="AG1357" s="111" t="s">
        <v>166</v>
      </c>
      <c r="AH1357" s="111"/>
      <c r="AI1357" s="64">
        <f t="shared" si="225"/>
        <v>3</v>
      </c>
      <c r="AJ1357" s="64"/>
      <c r="AK1357" s="111"/>
      <c r="AL1357" s="207"/>
      <c r="AM1357" s="207"/>
      <c r="AN1357" s="124"/>
      <c r="AO1357" s="239"/>
      <c r="AP1357" s="239"/>
      <c r="AQ1357" s="239"/>
      <c r="AR1357" s="239"/>
      <c r="AS1357" s="239"/>
      <c r="AT1357" s="239"/>
      <c r="AU1357" s="239"/>
      <c r="AV1357" s="239"/>
      <c r="AW1357" s="239"/>
      <c r="AX1357" s="239"/>
      <c r="BA1357" s="121"/>
    </row>
    <row r="1358" spans="2:53">
      <c r="B1358">
        <v>1343</v>
      </c>
      <c r="C1358" s="71">
        <v>100</v>
      </c>
      <c r="D1358">
        <v>24</v>
      </c>
      <c r="E1358" s="192">
        <v>1</v>
      </c>
      <c r="F1358" s="249" t="s">
        <v>4473</v>
      </c>
      <c r="G1358" s="101" t="s">
        <v>4474</v>
      </c>
      <c r="H1358" s="102" t="s">
        <v>23</v>
      </c>
      <c r="I1358" s="103" t="str">
        <f t="shared" si="229"/>
        <v>LAKI LAKI</v>
      </c>
      <c r="J1358" s="155" t="s">
        <v>4475</v>
      </c>
      <c r="K1358" s="105">
        <v>30287</v>
      </c>
      <c r="L1358" s="106">
        <f t="shared" ca="1" si="231"/>
        <v>37</v>
      </c>
      <c r="M1358" s="104"/>
      <c r="N1358" s="185" t="s">
        <v>220</v>
      </c>
      <c r="O1358" s="179" t="str">
        <f t="shared" si="228"/>
        <v>ISLAM</v>
      </c>
      <c r="P1358" s="155" t="s">
        <v>221</v>
      </c>
      <c r="Q1358" s="155" t="s">
        <v>222</v>
      </c>
      <c r="R1358" s="427">
        <v>1</v>
      </c>
      <c r="S1358" s="155" t="s">
        <v>4476</v>
      </c>
      <c r="T1358" s="155" t="s">
        <v>283</v>
      </c>
      <c r="U1358" s="155" t="s">
        <v>4477</v>
      </c>
      <c r="V1358" s="155" t="s">
        <v>4478</v>
      </c>
      <c r="W1358" s="112" t="s">
        <v>4479</v>
      </c>
      <c r="X1358" s="155" t="s">
        <v>4474</v>
      </c>
      <c r="Y1358" s="238" t="s">
        <v>4179</v>
      </c>
      <c r="Z1358" s="104"/>
      <c r="AA1358" s="104"/>
      <c r="AB1358" s="104"/>
      <c r="AC1358" s="104"/>
      <c r="AD1358" s="192" t="str">
        <f t="shared" si="230"/>
        <v>INDONESIA</v>
      </c>
      <c r="AE1358" s="122" t="s">
        <v>4180</v>
      </c>
      <c r="AF1358" s="122" t="s">
        <v>4181</v>
      </c>
      <c r="AG1358" s="179" t="s">
        <v>166</v>
      </c>
      <c r="AH1358" s="111"/>
      <c r="AI1358" s="64" t="e">
        <f t="shared" si="225"/>
        <v>#N/A</v>
      </c>
      <c r="AJ1358" s="64"/>
      <c r="AK1358" s="111"/>
      <c r="AN1358" s="124"/>
    </row>
    <row r="1359" spans="2:53">
      <c r="B1359" s="121">
        <v>1344</v>
      </c>
      <c r="C1359" s="71">
        <v>101</v>
      </c>
      <c r="E1359" s="71">
        <v>2</v>
      </c>
      <c r="F1359" s="251" t="s">
        <v>4480</v>
      </c>
      <c r="G1359" s="144" t="s">
        <v>4481</v>
      </c>
      <c r="H1359" s="145" t="s">
        <v>16</v>
      </c>
      <c r="I1359" s="146" t="str">
        <f t="shared" si="229"/>
        <v>PEREMPUAN</v>
      </c>
      <c r="J1359" s="259" t="s">
        <v>219</v>
      </c>
      <c r="K1359" s="147">
        <v>30590</v>
      </c>
      <c r="L1359" s="139">
        <f t="shared" ca="1" si="231"/>
        <v>36</v>
      </c>
      <c r="M1359" s="120"/>
      <c r="N1359" s="187" t="s">
        <v>220</v>
      </c>
      <c r="O1359" s="111" t="str">
        <f t="shared" si="228"/>
        <v>ISLAM</v>
      </c>
      <c r="P1359" s="259" t="s">
        <v>221</v>
      </c>
      <c r="Q1359" s="259" t="s">
        <v>245</v>
      </c>
      <c r="R1359" s="431">
        <v>3</v>
      </c>
      <c r="S1359" s="259" t="s">
        <v>2491</v>
      </c>
      <c r="T1359" s="259" t="s">
        <v>246</v>
      </c>
      <c r="U1359" s="259" t="s">
        <v>4482</v>
      </c>
      <c r="V1359" s="259" t="s">
        <v>4483</v>
      </c>
      <c r="W1359" s="119" t="s">
        <v>4479</v>
      </c>
      <c r="X1359" s="259" t="s">
        <v>4474</v>
      </c>
      <c r="Y1359" s="238" t="s">
        <v>4179</v>
      </c>
      <c r="Z1359" s="120"/>
      <c r="AA1359" s="120"/>
      <c r="AB1359" s="64"/>
      <c r="AC1359" s="64"/>
      <c r="AD1359" s="71" t="s">
        <v>46</v>
      </c>
      <c r="AE1359" s="122" t="s">
        <v>4180</v>
      </c>
      <c r="AF1359" s="122" t="s">
        <v>4181</v>
      </c>
      <c r="AG1359" s="142" t="s">
        <v>166</v>
      </c>
      <c r="AH1359" s="142"/>
      <c r="AI1359" s="64">
        <f t="shared" si="225"/>
        <v>2</v>
      </c>
      <c r="AJ1359" s="64"/>
      <c r="AK1359" s="142"/>
      <c r="AN1359" s="124"/>
    </row>
    <row r="1360" spans="2:53">
      <c r="B1360" s="121">
        <v>1352</v>
      </c>
      <c r="C1360" s="71">
        <v>102</v>
      </c>
      <c r="E1360" s="71">
        <v>3</v>
      </c>
      <c r="F1360" s="251" t="s">
        <v>4484</v>
      </c>
      <c r="G1360" s="144" t="s">
        <v>4485</v>
      </c>
      <c r="H1360" s="145" t="s">
        <v>23</v>
      </c>
      <c r="I1360" s="146" t="str">
        <f t="shared" si="229"/>
        <v>LAKI LAKI</v>
      </c>
      <c r="J1360" s="259" t="s">
        <v>4475</v>
      </c>
      <c r="K1360" s="147">
        <v>37899</v>
      </c>
      <c r="L1360" s="139">
        <f t="shared" ca="1" si="231"/>
        <v>16</v>
      </c>
      <c r="M1360" s="120"/>
      <c r="N1360" s="187" t="s">
        <v>220</v>
      </c>
      <c r="O1360" s="111" t="str">
        <f t="shared" si="228"/>
        <v>ISLAM</v>
      </c>
      <c r="P1360" s="259" t="s">
        <v>254</v>
      </c>
      <c r="Q1360" s="259" t="s">
        <v>255</v>
      </c>
      <c r="R1360" s="431">
        <v>4</v>
      </c>
      <c r="S1360" s="259" t="s">
        <v>369</v>
      </c>
      <c r="T1360" s="259" t="s">
        <v>266</v>
      </c>
      <c r="U1360" s="259" t="s">
        <v>4481</v>
      </c>
      <c r="V1360" s="259" t="s">
        <v>4474</v>
      </c>
      <c r="W1360" s="119" t="s">
        <v>4479</v>
      </c>
      <c r="X1360" s="259" t="s">
        <v>4474</v>
      </c>
      <c r="Y1360" s="238" t="s">
        <v>4179</v>
      </c>
      <c r="Z1360" s="120"/>
      <c r="AA1360" s="120"/>
      <c r="AB1360" s="64"/>
      <c r="AC1360" s="64"/>
      <c r="AD1360" s="71" t="s">
        <v>46</v>
      </c>
      <c r="AE1360" s="122" t="s">
        <v>4180</v>
      </c>
      <c r="AF1360" s="122" t="s">
        <v>4181</v>
      </c>
      <c r="AG1360" s="142" t="s">
        <v>166</v>
      </c>
      <c r="AH1360" s="142"/>
      <c r="AI1360" s="64">
        <f t="shared" si="225"/>
        <v>3</v>
      </c>
      <c r="AJ1360" s="64"/>
      <c r="AK1360" s="142"/>
      <c r="AN1360" s="124"/>
    </row>
    <row r="1361" spans="1:53">
      <c r="B1361">
        <v>1353</v>
      </c>
      <c r="C1361" s="71">
        <v>103</v>
      </c>
      <c r="E1361" s="71">
        <v>4</v>
      </c>
      <c r="F1361" s="251" t="s">
        <v>4486</v>
      </c>
      <c r="G1361" s="144" t="s">
        <v>4487</v>
      </c>
      <c r="H1361" s="145" t="s">
        <v>23</v>
      </c>
      <c r="I1361" s="146" t="str">
        <f t="shared" si="229"/>
        <v>LAKI LAKI</v>
      </c>
      <c r="J1361" s="259" t="s">
        <v>229</v>
      </c>
      <c r="K1361" s="147">
        <v>41280</v>
      </c>
      <c r="L1361" s="139">
        <f t="shared" ref="L1361:L1368" ca="1" si="232">DATEDIF(K1361,TODAY(),"Y")</f>
        <v>7</v>
      </c>
      <c r="M1361" s="120"/>
      <c r="N1361" s="187" t="s">
        <v>220</v>
      </c>
      <c r="O1361" s="111" t="str">
        <f t="shared" si="228"/>
        <v>ISLAM</v>
      </c>
      <c r="P1361" s="259" t="s">
        <v>254</v>
      </c>
      <c r="Q1361" s="259" t="s">
        <v>255</v>
      </c>
      <c r="R1361" s="431">
        <v>4</v>
      </c>
      <c r="S1361" s="259" t="s">
        <v>265</v>
      </c>
      <c r="T1361" s="259" t="s">
        <v>270</v>
      </c>
      <c r="U1361" s="259" t="s">
        <v>4481</v>
      </c>
      <c r="V1361" s="259" t="s">
        <v>4474</v>
      </c>
      <c r="W1361" s="119" t="s">
        <v>4479</v>
      </c>
      <c r="X1361" s="259" t="s">
        <v>4474</v>
      </c>
      <c r="Y1361" s="238" t="s">
        <v>4179</v>
      </c>
      <c r="Z1361" s="120"/>
      <c r="AA1361" s="120"/>
      <c r="AB1361" s="64"/>
      <c r="AC1361" s="64"/>
      <c r="AD1361" s="71" t="s">
        <v>46</v>
      </c>
      <c r="AE1361" s="122" t="s">
        <v>4180</v>
      </c>
      <c r="AF1361" s="122" t="s">
        <v>4181</v>
      </c>
      <c r="AG1361" s="142" t="s">
        <v>166</v>
      </c>
      <c r="AH1361" s="142"/>
      <c r="AI1361" s="64">
        <f t="shared" si="225"/>
        <v>3</v>
      </c>
      <c r="AJ1361" s="64"/>
      <c r="AK1361" s="142"/>
      <c r="AN1361" s="124"/>
    </row>
    <row r="1362" spans="1:53">
      <c r="B1362">
        <v>1357</v>
      </c>
      <c r="C1362" s="71">
        <v>107</v>
      </c>
      <c r="D1362" s="121">
        <v>25</v>
      </c>
      <c r="E1362" s="192">
        <v>1</v>
      </c>
      <c r="F1362" s="168" t="s">
        <v>4488</v>
      </c>
      <c r="G1362" s="101" t="s">
        <v>4489</v>
      </c>
      <c r="H1362" s="102" t="s">
        <v>23</v>
      </c>
      <c r="I1362" s="103" t="str">
        <f t="shared" si="229"/>
        <v>LAKI LAKI</v>
      </c>
      <c r="J1362" s="179" t="s">
        <v>376</v>
      </c>
      <c r="K1362" s="105">
        <v>30969</v>
      </c>
      <c r="L1362" s="106">
        <f t="shared" ca="1" si="232"/>
        <v>35</v>
      </c>
      <c r="M1362" s="107"/>
      <c r="N1362" s="284" t="s">
        <v>1533</v>
      </c>
      <c r="O1362" s="179" t="str">
        <f t="shared" si="228"/>
        <v>KRISTEN</v>
      </c>
      <c r="P1362" s="179" t="s">
        <v>221</v>
      </c>
      <c r="Q1362" s="179" t="s">
        <v>222</v>
      </c>
      <c r="R1362" s="108">
        <v>1</v>
      </c>
      <c r="S1362" s="179" t="s">
        <v>785</v>
      </c>
      <c r="T1362" s="179" t="s">
        <v>283</v>
      </c>
      <c r="U1362" s="179" t="s">
        <v>4490</v>
      </c>
      <c r="V1362" s="179" t="s">
        <v>4491</v>
      </c>
      <c r="W1362" s="284" t="s">
        <v>4492</v>
      </c>
      <c r="X1362" s="179" t="s">
        <v>4493</v>
      </c>
      <c r="Y1362" s="229" t="s">
        <v>4179</v>
      </c>
      <c r="Z1362" s="121"/>
      <c r="AA1362" s="121"/>
      <c r="AB1362" s="111"/>
      <c r="AC1362" s="111"/>
      <c r="AD1362" s="71" t="str">
        <f t="shared" ref="AD1362:AD1368" si="233">IF(H1362="L","INDONESIA",IF(H1362="P","INDONESIA",""))</f>
        <v>INDONESIA</v>
      </c>
      <c r="AE1362" s="122" t="s">
        <v>4180</v>
      </c>
      <c r="AF1362" s="110" t="s">
        <v>4181</v>
      </c>
      <c r="AG1362" s="192" t="s">
        <v>381</v>
      </c>
      <c r="AH1362" s="71"/>
      <c r="AI1362" s="64" t="e">
        <f>VLOOKUP(Q1362,SHDK,2,FALSE)</f>
        <v>#N/A</v>
      </c>
      <c r="AJ1362" s="64"/>
      <c r="AK1362" s="142"/>
      <c r="AN1362" s="124"/>
    </row>
    <row r="1363" spans="1:53">
      <c r="B1363">
        <v>1359</v>
      </c>
      <c r="C1363" s="71">
        <v>108</v>
      </c>
      <c r="E1363" s="71">
        <v>2</v>
      </c>
      <c r="F1363" s="251" t="s">
        <v>4494</v>
      </c>
      <c r="G1363" s="144" t="s">
        <v>4495</v>
      </c>
      <c r="H1363" s="145" t="s">
        <v>16</v>
      </c>
      <c r="I1363" s="146" t="str">
        <f t="shared" si="229"/>
        <v>PEREMPUAN</v>
      </c>
      <c r="J1363" s="259" t="s">
        <v>4496</v>
      </c>
      <c r="K1363" s="147">
        <v>32752</v>
      </c>
      <c r="L1363" s="139">
        <f t="shared" ca="1" si="232"/>
        <v>30</v>
      </c>
      <c r="M1363" s="120"/>
      <c r="N1363" s="187" t="s">
        <v>1533</v>
      </c>
      <c r="O1363" s="111" t="str">
        <f t="shared" si="228"/>
        <v>KRISTEN</v>
      </c>
      <c r="P1363" s="259" t="s">
        <v>221</v>
      </c>
      <c r="Q1363" s="259" t="s">
        <v>245</v>
      </c>
      <c r="R1363" s="431">
        <v>3</v>
      </c>
      <c r="S1363" s="259" t="s">
        <v>785</v>
      </c>
      <c r="T1363" s="259" t="s">
        <v>246</v>
      </c>
      <c r="U1363" s="259" t="s">
        <v>1542</v>
      </c>
      <c r="V1363" s="259" t="s">
        <v>4497</v>
      </c>
      <c r="W1363" s="181" t="s">
        <v>4492</v>
      </c>
      <c r="X1363" s="111" t="s">
        <v>4493</v>
      </c>
      <c r="Y1363" s="238" t="s">
        <v>4179</v>
      </c>
      <c r="Z1363" s="111"/>
      <c r="AA1363" s="111"/>
      <c r="AB1363" s="121"/>
      <c r="AC1363" s="121"/>
      <c r="AD1363" s="71" t="str">
        <f t="shared" si="233"/>
        <v>INDONESIA</v>
      </c>
      <c r="AE1363" s="122" t="s">
        <v>4180</v>
      </c>
      <c r="AF1363" s="122" t="s">
        <v>4181</v>
      </c>
      <c r="AG1363" s="71" t="s">
        <v>381</v>
      </c>
      <c r="AH1363" s="71"/>
      <c r="AI1363" s="64" t="e">
        <f>VLOOKUP(#REF!,SHDK,2,FALSE)</f>
        <v>#REF!</v>
      </c>
      <c r="AJ1363" s="64"/>
      <c r="AK1363" s="142"/>
      <c r="AN1363" s="124">
        <f>AL1363-AM1363</f>
        <v>0</v>
      </c>
      <c r="AY1363" s="70">
        <f>SUM(AV1363:AX1363)</f>
        <v>0</v>
      </c>
    </row>
    <row r="1364" spans="1:53">
      <c r="C1364" s="71">
        <v>109</v>
      </c>
      <c r="E1364" s="71">
        <v>3</v>
      </c>
      <c r="F1364" s="251" t="s">
        <v>4498</v>
      </c>
      <c r="G1364" s="144" t="s">
        <v>4499</v>
      </c>
      <c r="H1364" s="145" t="s">
        <v>23</v>
      </c>
      <c r="I1364" s="146" t="str">
        <f t="shared" si="229"/>
        <v>LAKI LAKI</v>
      </c>
      <c r="J1364" s="259" t="s">
        <v>231</v>
      </c>
      <c r="K1364" s="147">
        <v>40322</v>
      </c>
      <c r="L1364" s="139">
        <f t="shared" ca="1" si="232"/>
        <v>9</v>
      </c>
      <c r="M1364" s="120"/>
      <c r="N1364" s="187" t="s">
        <v>1533</v>
      </c>
      <c r="O1364" s="111" t="str">
        <f t="shared" si="228"/>
        <v>KRISTEN</v>
      </c>
      <c r="P1364" s="259" t="s">
        <v>254</v>
      </c>
      <c r="Q1364" s="259" t="s">
        <v>255</v>
      </c>
      <c r="R1364" s="431">
        <v>4</v>
      </c>
      <c r="S1364" s="259" t="s">
        <v>265</v>
      </c>
      <c r="T1364" s="259" t="s">
        <v>270</v>
      </c>
      <c r="U1364" s="259" t="s">
        <v>4495</v>
      </c>
      <c r="V1364" s="259" t="s">
        <v>4493</v>
      </c>
      <c r="W1364" s="181" t="s">
        <v>4492</v>
      </c>
      <c r="X1364" s="111" t="s">
        <v>4493</v>
      </c>
      <c r="Y1364" s="238" t="s">
        <v>4179</v>
      </c>
      <c r="Z1364" s="121"/>
      <c r="AA1364" s="121"/>
      <c r="AB1364" s="111"/>
      <c r="AC1364" s="111"/>
      <c r="AD1364" s="71" t="str">
        <f t="shared" si="233"/>
        <v>INDONESIA</v>
      </c>
      <c r="AE1364" s="122" t="s">
        <v>4180</v>
      </c>
      <c r="AF1364" s="122" t="s">
        <v>4181</v>
      </c>
      <c r="AG1364" s="71" t="s">
        <v>381</v>
      </c>
      <c r="AH1364" s="71"/>
      <c r="AI1364" s="64"/>
      <c r="AJ1364" s="64"/>
      <c r="AK1364" s="142"/>
      <c r="AN1364" s="124"/>
    </row>
    <row r="1365" spans="1:53">
      <c r="C1365" s="71">
        <v>110</v>
      </c>
      <c r="E1365" s="71">
        <v>4</v>
      </c>
      <c r="F1365" s="251" t="s">
        <v>4500</v>
      </c>
      <c r="G1365" s="144" t="s">
        <v>4501</v>
      </c>
      <c r="H1365" s="145" t="s">
        <v>16</v>
      </c>
      <c r="I1365" s="146" t="str">
        <f t="shared" si="229"/>
        <v>PEREMPUAN</v>
      </c>
      <c r="J1365" s="259" t="s">
        <v>4502</v>
      </c>
      <c r="K1365" s="147">
        <v>41539</v>
      </c>
      <c r="L1365" s="139">
        <f t="shared" ca="1" si="232"/>
        <v>6</v>
      </c>
      <c r="M1365" s="120"/>
      <c r="N1365" s="187" t="s">
        <v>1533</v>
      </c>
      <c r="O1365" s="111" t="str">
        <f t="shared" si="228"/>
        <v>KRISTEN</v>
      </c>
      <c r="P1365" s="259" t="s">
        <v>254</v>
      </c>
      <c r="Q1365" s="259" t="s">
        <v>255</v>
      </c>
      <c r="R1365" s="431">
        <v>4</v>
      </c>
      <c r="S1365" s="259" t="s">
        <v>265</v>
      </c>
      <c r="T1365" s="259" t="s">
        <v>270</v>
      </c>
      <c r="U1365" s="259" t="s">
        <v>4495</v>
      </c>
      <c r="V1365" s="259" t="s">
        <v>4493</v>
      </c>
      <c r="W1365" s="181" t="s">
        <v>4492</v>
      </c>
      <c r="X1365" s="111" t="s">
        <v>4493</v>
      </c>
      <c r="Y1365" s="238" t="s">
        <v>4179</v>
      </c>
      <c r="Z1365" s="111"/>
      <c r="AA1365" s="111"/>
      <c r="AB1365" s="121"/>
      <c r="AC1365" s="121"/>
      <c r="AD1365" s="71" t="str">
        <f t="shared" si="233"/>
        <v>INDONESIA</v>
      </c>
      <c r="AE1365" s="122" t="s">
        <v>4180</v>
      </c>
      <c r="AF1365" s="122" t="s">
        <v>4181</v>
      </c>
      <c r="AG1365" s="71" t="s">
        <v>381</v>
      </c>
      <c r="AH1365" s="71"/>
      <c r="AI1365" s="64"/>
      <c r="AJ1365" s="64"/>
      <c r="AK1365" s="142"/>
      <c r="AN1365" s="124"/>
    </row>
    <row r="1366" spans="1:53">
      <c r="C1366" s="71">
        <v>111</v>
      </c>
      <c r="E1366" s="71">
        <v>5</v>
      </c>
      <c r="F1366" s="251" t="s">
        <v>4503</v>
      </c>
      <c r="G1366" s="144" t="s">
        <v>4504</v>
      </c>
      <c r="H1366" s="145" t="s">
        <v>23</v>
      </c>
      <c r="I1366" s="146" t="str">
        <f t="shared" si="229"/>
        <v>LAKI LAKI</v>
      </c>
      <c r="J1366" s="259" t="s">
        <v>1870</v>
      </c>
      <c r="K1366" s="147">
        <v>38313</v>
      </c>
      <c r="L1366" s="139">
        <f t="shared" ca="1" si="232"/>
        <v>15</v>
      </c>
      <c r="M1366" s="120"/>
      <c r="N1366" s="187" t="s">
        <v>1533</v>
      </c>
      <c r="O1366" s="111" t="str">
        <f t="shared" si="228"/>
        <v>KRISTEN</v>
      </c>
      <c r="P1366" s="259" t="s">
        <v>254</v>
      </c>
      <c r="Q1366" s="259" t="s">
        <v>1845</v>
      </c>
      <c r="R1366" s="431">
        <v>7</v>
      </c>
      <c r="S1366" s="259" t="s">
        <v>369</v>
      </c>
      <c r="T1366" s="259" t="s">
        <v>266</v>
      </c>
      <c r="U1366" s="259" t="s">
        <v>4505</v>
      </c>
      <c r="V1366" s="259" t="s">
        <v>1630</v>
      </c>
      <c r="W1366" s="181" t="s">
        <v>4492</v>
      </c>
      <c r="X1366" s="111" t="s">
        <v>4493</v>
      </c>
      <c r="Y1366" s="229" t="s">
        <v>4179</v>
      </c>
      <c r="Z1366" s="121"/>
      <c r="AA1366" s="121"/>
      <c r="AB1366" s="111"/>
      <c r="AC1366" s="111"/>
      <c r="AD1366" s="71" t="str">
        <f t="shared" si="233"/>
        <v>INDONESIA</v>
      </c>
      <c r="AE1366" s="122" t="s">
        <v>4180</v>
      </c>
      <c r="AF1366" s="122" t="s">
        <v>4181</v>
      </c>
      <c r="AG1366" s="71" t="s">
        <v>381</v>
      </c>
      <c r="AH1366" s="71"/>
      <c r="AI1366" s="64"/>
      <c r="AJ1366" s="64"/>
      <c r="AK1366" s="142"/>
      <c r="AN1366" s="124"/>
    </row>
    <row r="1367" spans="1:53">
      <c r="C1367" s="71"/>
      <c r="D1367">
        <v>26</v>
      </c>
      <c r="E1367" s="71">
        <v>1</v>
      </c>
      <c r="F1367" s="251" t="s">
        <v>4506</v>
      </c>
      <c r="G1367" s="144" t="s">
        <v>4507</v>
      </c>
      <c r="H1367" s="145" t="s">
        <v>23</v>
      </c>
      <c r="I1367" s="146" t="str">
        <f t="shared" si="229"/>
        <v>LAKI LAKI</v>
      </c>
      <c r="J1367" s="259" t="s">
        <v>376</v>
      </c>
      <c r="K1367" s="147">
        <v>30248</v>
      </c>
      <c r="L1367" s="139">
        <f t="shared" ca="1" si="232"/>
        <v>37</v>
      </c>
      <c r="M1367" s="120"/>
      <c r="N1367" s="187" t="s">
        <v>1533</v>
      </c>
      <c r="O1367" s="111" t="s">
        <v>4508</v>
      </c>
      <c r="P1367" s="259" t="s">
        <v>221</v>
      </c>
      <c r="Q1367" s="259" t="s">
        <v>222</v>
      </c>
      <c r="R1367" s="431">
        <v>7</v>
      </c>
      <c r="S1367" s="259" t="s">
        <v>785</v>
      </c>
      <c r="T1367" s="259" t="s">
        <v>283</v>
      </c>
      <c r="U1367" s="259" t="s">
        <v>4509</v>
      </c>
      <c r="V1367" s="259" t="s">
        <v>4510</v>
      </c>
      <c r="W1367" s="181"/>
      <c r="X1367" s="259" t="s">
        <v>4507</v>
      </c>
      <c r="Y1367" s="229" t="s">
        <v>4179</v>
      </c>
      <c r="Z1367" s="121"/>
      <c r="AA1367" s="121"/>
      <c r="AB1367" s="111"/>
      <c r="AC1367" s="111"/>
      <c r="AD1367" s="71" t="str">
        <f t="shared" si="233"/>
        <v>INDONESIA</v>
      </c>
      <c r="AE1367" s="122" t="s">
        <v>4180</v>
      </c>
      <c r="AF1367" s="122" t="s">
        <v>4181</v>
      </c>
      <c r="AG1367" s="71" t="s">
        <v>381</v>
      </c>
      <c r="AH1367" s="71"/>
      <c r="AI1367" s="64"/>
      <c r="AJ1367" s="64"/>
      <c r="AK1367" s="142"/>
      <c r="AN1367" s="124"/>
    </row>
    <row r="1368" spans="1:53">
      <c r="C1368" s="71"/>
      <c r="E1368" s="71">
        <v>2</v>
      </c>
      <c r="F1368" s="251"/>
      <c r="G1368" s="144" t="s">
        <v>4511</v>
      </c>
      <c r="H1368" s="145" t="s">
        <v>16</v>
      </c>
      <c r="I1368" s="146" t="str">
        <f t="shared" si="229"/>
        <v>PEREMPUAN</v>
      </c>
      <c r="J1368" s="259" t="s">
        <v>376</v>
      </c>
      <c r="K1368" s="147">
        <v>31138</v>
      </c>
      <c r="L1368" s="139">
        <f t="shared" ca="1" si="232"/>
        <v>35</v>
      </c>
      <c r="M1368" s="120"/>
      <c r="N1368" s="187" t="s">
        <v>1533</v>
      </c>
      <c r="O1368" s="111" t="s">
        <v>4508</v>
      </c>
      <c r="P1368" s="259" t="s">
        <v>221</v>
      </c>
      <c r="Q1368" s="259" t="s">
        <v>245</v>
      </c>
      <c r="R1368" s="431">
        <v>7</v>
      </c>
      <c r="S1368" s="259" t="s">
        <v>785</v>
      </c>
      <c r="T1368" s="259" t="s">
        <v>246</v>
      </c>
      <c r="U1368" s="259" t="s">
        <v>4512</v>
      </c>
      <c r="V1368" s="259" t="s">
        <v>4513</v>
      </c>
      <c r="W1368" s="181"/>
      <c r="X1368" s="259" t="s">
        <v>4507</v>
      </c>
      <c r="Y1368" s="229" t="s">
        <v>4179</v>
      </c>
      <c r="Z1368" s="121"/>
      <c r="AA1368" s="121"/>
      <c r="AB1368" s="111"/>
      <c r="AC1368" s="111"/>
      <c r="AD1368" s="71" t="str">
        <f t="shared" si="233"/>
        <v>INDONESIA</v>
      </c>
      <c r="AE1368" s="122" t="s">
        <v>4180</v>
      </c>
      <c r="AF1368" s="122" t="s">
        <v>4181</v>
      </c>
      <c r="AG1368" s="71" t="s">
        <v>381</v>
      </c>
      <c r="AH1368" s="71"/>
      <c r="AI1368" s="64"/>
      <c r="AJ1368" s="64"/>
      <c r="AK1368" s="142"/>
      <c r="AN1368" s="124"/>
    </row>
    <row r="1369" spans="1:53">
      <c r="C1369" s="71"/>
      <c r="E1369" s="71"/>
      <c r="F1369" s="251"/>
      <c r="G1369" s="144"/>
      <c r="H1369" s="145"/>
      <c r="I1369" s="146"/>
      <c r="J1369" s="259"/>
      <c r="K1369" s="147"/>
      <c r="L1369" s="139"/>
      <c r="M1369" s="120"/>
      <c r="N1369" s="187"/>
      <c r="O1369" s="111"/>
      <c r="P1369" s="259"/>
      <c r="Q1369" s="259"/>
      <c r="R1369" s="431"/>
      <c r="S1369" s="259"/>
      <c r="T1369" s="259"/>
      <c r="U1369" s="259"/>
      <c r="V1369" s="259"/>
      <c r="W1369" s="181"/>
      <c r="X1369" s="259"/>
      <c r="Y1369" s="229"/>
      <c r="Z1369" s="121"/>
      <c r="AA1369" s="121"/>
      <c r="AB1369" s="111"/>
      <c r="AC1369" s="111"/>
      <c r="AD1369" s="71"/>
      <c r="AE1369" s="122"/>
      <c r="AF1369" s="122"/>
      <c r="AG1369" s="71"/>
      <c r="AH1369" s="71"/>
      <c r="AI1369" s="64"/>
      <c r="AJ1369" s="64"/>
      <c r="AK1369" s="142"/>
      <c r="AN1369" s="124"/>
    </row>
    <row r="1370" spans="1:53">
      <c r="C1370" s="71"/>
      <c r="E1370" s="71">
        <v>1</v>
      </c>
      <c r="F1370" s="251" t="s">
        <v>4289</v>
      </c>
      <c r="G1370" s="144" t="s">
        <v>333</v>
      </c>
      <c r="H1370" s="145" t="s">
        <v>23</v>
      </c>
      <c r="I1370" s="146" t="s">
        <v>49</v>
      </c>
      <c r="J1370" s="259" t="s">
        <v>4281</v>
      </c>
      <c r="K1370" s="147">
        <v>33031</v>
      </c>
      <c r="L1370" s="139"/>
      <c r="M1370" s="120"/>
      <c r="N1370" s="187"/>
      <c r="O1370" s="111" t="s">
        <v>1403</v>
      </c>
      <c r="P1370" s="259" t="s">
        <v>221</v>
      </c>
      <c r="Q1370" s="259" t="s">
        <v>222</v>
      </c>
      <c r="R1370" s="431"/>
      <c r="S1370" s="259" t="s">
        <v>785</v>
      </c>
      <c r="T1370" s="259" t="s">
        <v>261</v>
      </c>
      <c r="U1370" s="259" t="s">
        <v>4286</v>
      </c>
      <c r="V1370" s="259" t="s">
        <v>4280</v>
      </c>
      <c r="W1370" s="181" t="s">
        <v>6697</v>
      </c>
      <c r="X1370" s="259" t="s">
        <v>333</v>
      </c>
      <c r="Y1370" s="229" t="s">
        <v>4179</v>
      </c>
      <c r="Z1370" s="121"/>
      <c r="AA1370" s="121"/>
      <c r="AB1370" s="111"/>
      <c r="AC1370" s="111"/>
      <c r="AD1370" s="71" t="s">
        <v>46</v>
      </c>
      <c r="AE1370" s="373" t="s">
        <v>6698</v>
      </c>
      <c r="AF1370" s="373" t="s">
        <v>4181</v>
      </c>
      <c r="AG1370" s="71" t="s">
        <v>166</v>
      </c>
      <c r="AH1370" s="71"/>
      <c r="AI1370" s="64"/>
      <c r="AJ1370" s="64"/>
      <c r="AK1370" s="142"/>
      <c r="AN1370" s="124"/>
    </row>
    <row r="1371" spans="1:53">
      <c r="C1371" s="71"/>
      <c r="E1371" s="71">
        <v>2</v>
      </c>
      <c r="F1371" s="251" t="s">
        <v>6694</v>
      </c>
      <c r="G1371" s="144" t="s">
        <v>6692</v>
      </c>
      <c r="H1371" s="145" t="s">
        <v>16</v>
      </c>
      <c r="I1371" s="146" t="s">
        <v>45</v>
      </c>
      <c r="J1371" s="259" t="s">
        <v>4297</v>
      </c>
      <c r="K1371" s="147">
        <v>34196</v>
      </c>
      <c r="L1371" s="139"/>
      <c r="M1371" s="120"/>
      <c r="N1371" s="187"/>
      <c r="O1371" s="111" t="s">
        <v>1403</v>
      </c>
      <c r="P1371" s="259" t="s">
        <v>221</v>
      </c>
      <c r="Q1371" s="259" t="s">
        <v>245</v>
      </c>
      <c r="R1371" s="431"/>
      <c r="S1371" s="259" t="s">
        <v>785</v>
      </c>
      <c r="T1371" s="259" t="s">
        <v>246</v>
      </c>
      <c r="U1371" s="259" t="s">
        <v>6695</v>
      </c>
      <c r="V1371" s="259" t="s">
        <v>6696</v>
      </c>
      <c r="W1371" s="181" t="s">
        <v>6697</v>
      </c>
      <c r="X1371" s="259" t="s">
        <v>333</v>
      </c>
      <c r="Y1371" s="229" t="s">
        <v>4179</v>
      </c>
      <c r="Z1371" s="121"/>
      <c r="AA1371" s="121"/>
      <c r="AB1371" s="111"/>
      <c r="AC1371" s="111"/>
      <c r="AD1371" s="71" t="s">
        <v>46</v>
      </c>
      <c r="AE1371" s="373" t="s">
        <v>6698</v>
      </c>
      <c r="AF1371" s="373" t="s">
        <v>4181</v>
      </c>
      <c r="AG1371" s="71" t="s">
        <v>166</v>
      </c>
      <c r="AH1371" s="71"/>
      <c r="AI1371" s="64"/>
      <c r="AJ1371" s="64"/>
      <c r="AK1371" s="142"/>
      <c r="AN1371" s="124"/>
    </row>
    <row r="1372" spans="1:53">
      <c r="E1372" s="71">
        <v>3</v>
      </c>
      <c r="F1372" s="186"/>
      <c r="G1372" s="144" t="s">
        <v>6693</v>
      </c>
      <c r="H1372" s="145" t="s">
        <v>16</v>
      </c>
      <c r="I1372" s="146" t="s">
        <v>45</v>
      </c>
      <c r="J1372" s="120"/>
      <c r="K1372" s="147"/>
      <c r="L1372" s="139"/>
      <c r="M1372" s="120"/>
      <c r="N1372" s="187"/>
      <c r="O1372" s="120" t="s">
        <v>1403</v>
      </c>
      <c r="P1372" s="120" t="s">
        <v>254</v>
      </c>
      <c r="Q1372" s="120" t="s">
        <v>255</v>
      </c>
      <c r="R1372" s="148"/>
      <c r="S1372" s="120" t="s">
        <v>265</v>
      </c>
      <c r="T1372" s="120" t="s">
        <v>270</v>
      </c>
      <c r="U1372" s="120" t="s">
        <v>6692</v>
      </c>
      <c r="V1372" s="120" t="s">
        <v>333</v>
      </c>
      <c r="W1372" s="181" t="s">
        <v>6697</v>
      </c>
      <c r="X1372" s="120" t="s">
        <v>333</v>
      </c>
      <c r="Y1372" s="111" t="s">
        <v>4179</v>
      </c>
      <c r="Z1372" s="111"/>
      <c r="AA1372" s="111"/>
      <c r="AB1372" s="111" t="s">
        <v>230</v>
      </c>
      <c r="AC1372" s="111" t="s">
        <v>231</v>
      </c>
      <c r="AD1372" s="71" t="s">
        <v>46</v>
      </c>
      <c r="AE1372" s="373" t="s">
        <v>6698</v>
      </c>
      <c r="AF1372" s="373" t="s">
        <v>4181</v>
      </c>
      <c r="AG1372" s="71" t="s">
        <v>166</v>
      </c>
      <c r="AH1372" s="71"/>
      <c r="AI1372" s="64">
        <f>VLOOKUP(Q1363,SHDK,2,FALSE)</f>
        <v>2</v>
      </c>
      <c r="AJ1372" s="64"/>
      <c r="AK1372" s="111"/>
      <c r="AN1372" s="124"/>
    </row>
    <row r="1373" spans="1:53">
      <c r="B1373" s="121"/>
      <c r="F1373" s="484" t="s">
        <v>4514</v>
      </c>
      <c r="G1373" s="202">
        <f>COUNTIF('[1]MASTER DATA PDDK'!R1265:R1369,"1")</f>
        <v>26</v>
      </c>
      <c r="H1373" s="202">
        <f>COUNTIF('[1]MASTER DATA PDDK'!H1265:H1369,"L")</f>
        <v>47</v>
      </c>
      <c r="I1373" s="203" t="str">
        <f t="shared" ref="I1373:I1436" si="234">IF(H1373="L","LAKI LAKI",IF(H1373="P","PEREMPUAN",""))</f>
        <v/>
      </c>
      <c r="J1373" s="202">
        <f>COUNTIF('[1]MASTER DATA PDDK'!H1265:H1369,"P")</f>
        <v>53</v>
      </c>
      <c r="L1373" s="204" t="s">
        <v>822</v>
      </c>
      <c r="M1373" s="205">
        <f ca="1">COUNTIF(L1262:L1366,"&gt;17")</f>
        <v>72</v>
      </c>
      <c r="N1373" s="363"/>
      <c r="O1373" s="120" t="str">
        <f t="shared" ref="O1373:O1436" si="235">IF(N1373="1","ISLAM",IF(N1373="2","KRISTEN",""))</f>
        <v/>
      </c>
      <c r="P1373" s="64"/>
      <c r="Q1373" s="485">
        <f>COUNTIF('[1]MASTER DATA PDDK'!Q1265:Q1365,"KEPALA KELUARGA")</f>
        <v>29</v>
      </c>
      <c r="R1373" s="95"/>
      <c r="S1373" s="64"/>
      <c r="T1373" s="64"/>
      <c r="U1373" s="64"/>
      <c r="V1373" s="64"/>
      <c r="W1373" s="111"/>
      <c r="X1373" s="111"/>
      <c r="Y1373" s="111"/>
      <c r="Z1373" s="111"/>
      <c r="AA1373" s="111"/>
      <c r="AB1373" s="206" t="s">
        <v>230</v>
      </c>
      <c r="AC1373" s="206" t="s">
        <v>231</v>
      </c>
      <c r="AD1373" s="71"/>
      <c r="AE1373" s="71"/>
      <c r="AF1373" s="71"/>
      <c r="AG1373" s="71"/>
      <c r="AH1373" s="71"/>
      <c r="AI1373" s="64">
        <f t="shared" ref="AI1373:AI1401" si="236">VLOOKUP(Q1372,SHDK,2,FALSE)</f>
        <v>3</v>
      </c>
      <c r="AJ1373" s="64"/>
      <c r="AN1373" s="124">
        <f t="shared" ref="AN1373:AN1411" si="237">AL1373-AM1373</f>
        <v>0</v>
      </c>
      <c r="AY1373" s="70">
        <f t="shared" ref="AY1373:AY1411" si="238">SUM(AV1373:AX1373)</f>
        <v>0</v>
      </c>
    </row>
    <row r="1374" spans="1:53">
      <c r="B1374" s="121"/>
      <c r="D1374" s="71"/>
      <c r="E1374" s="71"/>
      <c r="F1374" s="484"/>
      <c r="G1374" s="210"/>
      <c r="H1374" s="403"/>
      <c r="I1374" s="203" t="str">
        <f t="shared" si="234"/>
        <v/>
      </c>
      <c r="J1374" s="210">
        <f>H1373+J1373</f>
        <v>100</v>
      </c>
      <c r="K1374" s="92"/>
      <c r="L1374" s="93"/>
      <c r="M1374" s="64"/>
      <c r="N1374" s="363"/>
      <c r="O1374" s="120" t="str">
        <f t="shared" si="235"/>
        <v/>
      </c>
      <c r="P1374" s="64"/>
      <c r="Q1374" s="64"/>
      <c r="R1374" s="95"/>
      <c r="S1374" s="64"/>
      <c r="T1374" s="64"/>
      <c r="U1374" s="64"/>
      <c r="V1374" s="64"/>
      <c r="W1374" s="111"/>
      <c r="X1374" s="111"/>
      <c r="Y1374" s="111"/>
      <c r="Z1374" s="111"/>
      <c r="AA1374" s="111"/>
      <c r="AB1374" s="206" t="s">
        <v>230</v>
      </c>
      <c r="AC1374" s="206" t="s">
        <v>231</v>
      </c>
      <c r="AD1374" s="71"/>
      <c r="AE1374" s="71"/>
      <c r="AF1374" s="71"/>
      <c r="AG1374" s="71"/>
      <c r="AH1374" s="71"/>
      <c r="AI1374" s="64" t="e">
        <f t="shared" si="236"/>
        <v>#N/A</v>
      </c>
      <c r="AJ1374" s="64"/>
      <c r="AL1374" s="207"/>
      <c r="AM1374" s="207"/>
      <c r="AN1374" s="124">
        <f t="shared" si="237"/>
        <v>0</v>
      </c>
      <c r="AO1374" s="239"/>
      <c r="AP1374" s="239"/>
      <c r="AQ1374" s="239"/>
      <c r="AR1374" s="239"/>
      <c r="AS1374" s="239"/>
      <c r="AT1374" s="239"/>
      <c r="AU1374" s="239"/>
      <c r="AV1374" s="239"/>
      <c r="AW1374" s="239"/>
      <c r="AX1374" s="239"/>
      <c r="AY1374" s="239">
        <f t="shared" si="238"/>
        <v>0</v>
      </c>
      <c r="BA1374" s="121"/>
    </row>
    <row r="1375" spans="1:53" s="226" customFormat="1">
      <c r="A1375"/>
      <c r="B1375"/>
      <c r="C1375"/>
      <c r="D1375" s="71"/>
      <c r="E1375" s="68"/>
      <c r="F1375" s="511"/>
      <c r="G1375" s="111"/>
      <c r="H1375" s="90"/>
      <c r="I1375" s="146" t="str">
        <f t="shared" si="234"/>
        <v/>
      </c>
      <c r="J1375" s="120"/>
      <c r="K1375" s="147"/>
      <c r="L1375" s="139"/>
      <c r="M1375" s="120"/>
      <c r="N1375" s="447"/>
      <c r="O1375" s="120" t="str">
        <f t="shared" si="235"/>
        <v/>
      </c>
      <c r="P1375" s="120"/>
      <c r="Q1375" s="120"/>
      <c r="R1375" s="148"/>
      <c r="S1375" s="120"/>
      <c r="T1375" s="120"/>
      <c r="U1375" s="120"/>
      <c r="V1375" s="120"/>
      <c r="W1375" s="111"/>
      <c r="X1375" s="111"/>
      <c r="Y1375" s="111"/>
      <c r="Z1375" s="111"/>
      <c r="AA1375" s="111"/>
      <c r="AB1375" s="64" t="s">
        <v>230</v>
      </c>
      <c r="AC1375" s="64" t="s">
        <v>231</v>
      </c>
      <c r="AD1375"/>
      <c r="AE1375"/>
      <c r="AF1375"/>
      <c r="AG1375"/>
      <c r="AH1375"/>
      <c r="AI1375" s="64" t="e">
        <f t="shared" si="236"/>
        <v>#N/A</v>
      </c>
      <c r="AJ1375" s="64"/>
      <c r="AL1375" s="230"/>
      <c r="AM1375" s="230"/>
      <c r="AN1375" s="230">
        <f t="shared" si="237"/>
        <v>0</v>
      </c>
      <c r="AO1375" s="232"/>
      <c r="AP1375" s="232"/>
      <c r="AQ1375" s="232"/>
      <c r="AR1375" s="232"/>
      <c r="AS1375" s="232"/>
      <c r="AT1375" s="232"/>
      <c r="AU1375" s="232"/>
      <c r="AV1375" s="232"/>
      <c r="AW1375" s="232"/>
      <c r="AX1375" s="232"/>
      <c r="AY1375" s="233">
        <f t="shared" si="238"/>
        <v>0</v>
      </c>
      <c r="AZ1375" s="234"/>
    </row>
    <row r="1376" spans="1:53">
      <c r="C1376">
        <v>1</v>
      </c>
      <c r="D1376">
        <v>1</v>
      </c>
      <c r="E1376" s="226">
        <v>1</v>
      </c>
      <c r="F1376" s="219" t="s">
        <v>4515</v>
      </c>
      <c r="G1376" s="219" t="s">
        <v>4516</v>
      </c>
      <c r="H1376" s="220" t="s">
        <v>23</v>
      </c>
      <c r="I1376" s="221" t="str">
        <f t="shared" si="234"/>
        <v>LAKI LAKI</v>
      </c>
      <c r="J1376" s="219" t="s">
        <v>376</v>
      </c>
      <c r="K1376" s="222">
        <v>25272</v>
      </c>
      <c r="L1376" s="223">
        <f t="shared" ref="L1376:L1407" ca="1" si="239">DATEDIF(K1376,TODAY(),"Y")</f>
        <v>51</v>
      </c>
      <c r="M1376" s="219" t="s">
        <v>253</v>
      </c>
      <c r="N1376" s="224" t="s">
        <v>1533</v>
      </c>
      <c r="O1376" s="219" t="str">
        <f t="shared" si="235"/>
        <v>KRISTEN</v>
      </c>
      <c r="P1376" s="219" t="s">
        <v>221</v>
      </c>
      <c r="Q1376" s="219" t="s">
        <v>222</v>
      </c>
      <c r="R1376" s="225">
        <v>1</v>
      </c>
      <c r="S1376" s="219" t="s">
        <v>289</v>
      </c>
      <c r="T1376" s="219" t="s">
        <v>283</v>
      </c>
      <c r="U1376" s="219" t="s">
        <v>4517</v>
      </c>
      <c r="V1376" s="219" t="s">
        <v>4518</v>
      </c>
      <c r="W1376" s="228" t="s">
        <v>4519</v>
      </c>
      <c r="X1376" s="228" t="s">
        <v>4520</v>
      </c>
      <c r="Y1376" s="228" t="s">
        <v>4521</v>
      </c>
      <c r="Z1376" s="228" t="s">
        <v>22</v>
      </c>
      <c r="AA1376" s="228" t="s">
        <v>229</v>
      </c>
      <c r="AB1376" s="104" t="s">
        <v>230</v>
      </c>
      <c r="AC1376" s="104" t="s">
        <v>231</v>
      </c>
      <c r="AD1376" s="234" t="str">
        <f t="shared" ref="AD1376:AD1439" si="240">IF(H1376="L","INDONESIA",IF(H1376="P","INDONESIA",""))</f>
        <v>INDONESIA</v>
      </c>
      <c r="AE1376" s="450" t="s">
        <v>4522</v>
      </c>
      <c r="AF1376" s="512" t="s">
        <v>4181</v>
      </c>
      <c r="AG1376" s="513" t="s">
        <v>381</v>
      </c>
      <c r="AH1376" s="513"/>
      <c r="AI1376" s="64" t="e">
        <f t="shared" si="236"/>
        <v>#N/A</v>
      </c>
      <c r="AJ1376" s="64"/>
      <c r="AN1376" s="124">
        <f t="shared" si="237"/>
        <v>0</v>
      </c>
      <c r="AY1376" s="70">
        <f t="shared" si="238"/>
        <v>0</v>
      </c>
    </row>
    <row r="1377" spans="1:53">
      <c r="A1377" s="71"/>
      <c r="B1377" s="71"/>
      <c r="C1377" s="71">
        <v>2</v>
      </c>
      <c r="E1377">
        <v>2</v>
      </c>
      <c r="F1377" s="88" t="s">
        <v>4523</v>
      </c>
      <c r="G1377" s="89" t="s">
        <v>4524</v>
      </c>
      <c r="H1377" s="90" t="s">
        <v>16</v>
      </c>
      <c r="I1377" s="91" t="str">
        <f t="shared" si="234"/>
        <v>PEREMPUAN</v>
      </c>
      <c r="J1377" s="64" t="s">
        <v>376</v>
      </c>
      <c r="K1377" s="92">
        <v>26784</v>
      </c>
      <c r="L1377" s="93">
        <f t="shared" ca="1" si="239"/>
        <v>46</v>
      </c>
      <c r="M1377" s="64" t="s">
        <v>253</v>
      </c>
      <c r="N1377" s="94" t="s">
        <v>1533</v>
      </c>
      <c r="O1377" s="64" t="str">
        <f t="shared" si="235"/>
        <v>KRISTEN</v>
      </c>
      <c r="P1377" s="64" t="s">
        <v>221</v>
      </c>
      <c r="Q1377" s="64" t="s">
        <v>245</v>
      </c>
      <c r="R1377" s="95">
        <v>3</v>
      </c>
      <c r="S1377" s="64" t="s">
        <v>223</v>
      </c>
      <c r="T1377" s="64" t="s">
        <v>246</v>
      </c>
      <c r="U1377" s="64" t="s">
        <v>4525</v>
      </c>
      <c r="V1377" s="64" t="s">
        <v>4526</v>
      </c>
      <c r="W1377" s="96" t="s">
        <v>4519</v>
      </c>
      <c r="X1377" s="64" t="s">
        <v>4520</v>
      </c>
      <c r="Y1377" s="229" t="s">
        <v>4521</v>
      </c>
      <c r="Z1377" s="64" t="s">
        <v>22</v>
      </c>
      <c r="AA1377" s="64" t="s">
        <v>229</v>
      </c>
      <c r="AB1377" s="64" t="s">
        <v>230</v>
      </c>
      <c r="AC1377" s="64" t="s">
        <v>231</v>
      </c>
      <c r="AD1377" t="str">
        <f t="shared" si="240"/>
        <v>INDONESIA</v>
      </c>
      <c r="AE1377" s="122" t="s">
        <v>4522</v>
      </c>
      <c r="AF1377" s="122" t="s">
        <v>4181</v>
      </c>
      <c r="AG1377" s="120" t="s">
        <v>381</v>
      </c>
      <c r="AH1377" s="120"/>
      <c r="AI1377" s="64" t="e">
        <f t="shared" si="236"/>
        <v>#N/A</v>
      </c>
      <c r="AJ1377" s="64"/>
      <c r="AK1377" s="513"/>
      <c r="AL1377" s="207"/>
      <c r="AM1377" s="207"/>
      <c r="AN1377" s="124">
        <f t="shared" si="237"/>
        <v>0</v>
      </c>
      <c r="AO1377" s="239"/>
      <c r="AP1377" s="239"/>
      <c r="AQ1377" s="239"/>
      <c r="AR1377" s="239"/>
      <c r="AS1377" s="239"/>
      <c r="AT1377" s="239"/>
      <c r="AU1377" s="239"/>
      <c r="AV1377" s="239"/>
      <c r="AW1377" s="239"/>
      <c r="AX1377" s="239"/>
      <c r="AY1377" s="70">
        <f t="shared" si="238"/>
        <v>0</v>
      </c>
      <c r="BA1377" s="121"/>
    </row>
    <row r="1378" spans="1:53">
      <c r="C1378">
        <v>3</v>
      </c>
      <c r="E1378" s="121">
        <v>3</v>
      </c>
      <c r="F1378" s="143" t="s">
        <v>4527</v>
      </c>
      <c r="G1378" s="144" t="s">
        <v>4528</v>
      </c>
      <c r="H1378" s="145" t="s">
        <v>23</v>
      </c>
      <c r="I1378" s="146" t="str">
        <f t="shared" si="234"/>
        <v>LAKI LAKI</v>
      </c>
      <c r="J1378" s="120" t="s">
        <v>4529</v>
      </c>
      <c r="K1378" s="147">
        <v>34392</v>
      </c>
      <c r="L1378" s="139">
        <f t="shared" ca="1" si="239"/>
        <v>26</v>
      </c>
      <c r="M1378" s="120" t="s">
        <v>253</v>
      </c>
      <c r="N1378" s="133" t="s">
        <v>1533</v>
      </c>
      <c r="O1378" s="120" t="str">
        <f t="shared" si="235"/>
        <v>KRISTEN</v>
      </c>
      <c r="P1378" s="120" t="s">
        <v>254</v>
      </c>
      <c r="Q1378" s="120" t="s">
        <v>255</v>
      </c>
      <c r="R1378" s="148">
        <v>4</v>
      </c>
      <c r="S1378" s="120" t="s">
        <v>344</v>
      </c>
      <c r="T1378" s="120" t="s">
        <v>266</v>
      </c>
      <c r="U1378" s="120" t="s">
        <v>4524</v>
      </c>
      <c r="V1378" s="120" t="s">
        <v>4516</v>
      </c>
      <c r="W1378" s="149" t="s">
        <v>4519</v>
      </c>
      <c r="X1378" s="120" t="s">
        <v>4520</v>
      </c>
      <c r="Y1378" s="238" t="s">
        <v>4521</v>
      </c>
      <c r="Z1378" s="120" t="s">
        <v>22</v>
      </c>
      <c r="AA1378" s="120" t="s">
        <v>229</v>
      </c>
      <c r="AB1378" s="104" t="s">
        <v>230</v>
      </c>
      <c r="AC1378" s="104" t="s">
        <v>231</v>
      </c>
      <c r="AD1378" s="121" t="str">
        <f t="shared" si="240"/>
        <v>INDONESIA</v>
      </c>
      <c r="AE1378" s="122" t="s">
        <v>4522</v>
      </c>
      <c r="AF1378" s="122" t="s">
        <v>4181</v>
      </c>
      <c r="AG1378" s="142" t="s">
        <v>381</v>
      </c>
      <c r="AH1378" s="142"/>
      <c r="AI1378" s="64">
        <f t="shared" si="236"/>
        <v>2</v>
      </c>
      <c r="AJ1378" s="64"/>
      <c r="AK1378" s="120"/>
      <c r="AN1378" s="124">
        <f t="shared" si="237"/>
        <v>0</v>
      </c>
      <c r="AY1378" s="70">
        <f t="shared" si="238"/>
        <v>0</v>
      </c>
    </row>
    <row r="1379" spans="1:53">
      <c r="B1379" s="355">
        <v>1345</v>
      </c>
      <c r="C1379" s="71">
        <v>4</v>
      </c>
      <c r="E1379">
        <v>4</v>
      </c>
      <c r="F1379" s="88" t="s">
        <v>4530</v>
      </c>
      <c r="G1379" s="89" t="s">
        <v>4531</v>
      </c>
      <c r="H1379" s="90" t="s">
        <v>16</v>
      </c>
      <c r="I1379" s="91" t="str">
        <f t="shared" si="234"/>
        <v>PEREMPUAN</v>
      </c>
      <c r="J1379" s="64" t="s">
        <v>4532</v>
      </c>
      <c r="K1379" s="92">
        <v>36242</v>
      </c>
      <c r="L1379" s="93">
        <f t="shared" ca="1" si="239"/>
        <v>21</v>
      </c>
      <c r="M1379" s="64" t="s">
        <v>253</v>
      </c>
      <c r="N1379" s="94" t="s">
        <v>1533</v>
      </c>
      <c r="O1379" s="64" t="str">
        <f t="shared" si="235"/>
        <v>KRISTEN</v>
      </c>
      <c r="P1379" s="64" t="s">
        <v>254</v>
      </c>
      <c r="Q1379" s="64" t="s">
        <v>255</v>
      </c>
      <c r="R1379" s="95">
        <v>4</v>
      </c>
      <c r="S1379" s="64" t="s">
        <v>348</v>
      </c>
      <c r="T1379" s="64" t="s">
        <v>266</v>
      </c>
      <c r="U1379" s="64" t="s">
        <v>4524</v>
      </c>
      <c r="V1379" s="64" t="s">
        <v>4516</v>
      </c>
      <c r="W1379" s="96" t="s">
        <v>4519</v>
      </c>
      <c r="X1379" s="64" t="s">
        <v>4520</v>
      </c>
      <c r="Y1379" s="229" t="s">
        <v>4521</v>
      </c>
      <c r="Z1379" s="64" t="s">
        <v>22</v>
      </c>
      <c r="AA1379" s="64" t="s">
        <v>229</v>
      </c>
      <c r="AB1379" s="64" t="s">
        <v>230</v>
      </c>
      <c r="AC1379" s="64" t="s">
        <v>231</v>
      </c>
      <c r="AD1379" t="str">
        <f t="shared" si="240"/>
        <v>INDONESIA</v>
      </c>
      <c r="AE1379" s="122" t="s">
        <v>4522</v>
      </c>
      <c r="AF1379" s="122" t="s">
        <v>4181</v>
      </c>
      <c r="AG1379" s="120" t="s">
        <v>381</v>
      </c>
      <c r="AH1379" s="120"/>
      <c r="AI1379" s="64">
        <f t="shared" si="236"/>
        <v>3</v>
      </c>
      <c r="AJ1379" s="64"/>
      <c r="AK1379" s="142"/>
      <c r="AN1379" s="124">
        <f t="shared" si="237"/>
        <v>0</v>
      </c>
      <c r="AY1379" s="70">
        <f t="shared" si="238"/>
        <v>0</v>
      </c>
    </row>
    <row r="1380" spans="1:53">
      <c r="B1380" s="121">
        <v>1346</v>
      </c>
      <c r="C1380">
        <v>5</v>
      </c>
      <c r="E1380">
        <v>5</v>
      </c>
      <c r="F1380" s="88" t="s">
        <v>4533</v>
      </c>
      <c r="G1380" s="89" t="s">
        <v>4534</v>
      </c>
      <c r="H1380" s="90" t="s">
        <v>16</v>
      </c>
      <c r="I1380" s="91" t="str">
        <f t="shared" si="234"/>
        <v>PEREMPUAN</v>
      </c>
      <c r="J1380" s="64" t="s">
        <v>230</v>
      </c>
      <c r="K1380" s="92">
        <v>37995</v>
      </c>
      <c r="L1380" s="93">
        <f t="shared" ca="1" si="239"/>
        <v>16</v>
      </c>
      <c r="M1380" s="64" t="s">
        <v>253</v>
      </c>
      <c r="N1380" s="94" t="s">
        <v>1533</v>
      </c>
      <c r="O1380" s="64" t="str">
        <f t="shared" si="235"/>
        <v>KRISTEN</v>
      </c>
      <c r="P1380" s="64" t="s">
        <v>254</v>
      </c>
      <c r="Q1380" s="64" t="s">
        <v>255</v>
      </c>
      <c r="R1380" s="95">
        <v>4</v>
      </c>
      <c r="S1380" s="64" t="s">
        <v>369</v>
      </c>
      <c r="T1380" s="64" t="s">
        <v>266</v>
      </c>
      <c r="U1380" s="64" t="s">
        <v>4524</v>
      </c>
      <c r="V1380" s="64" t="s">
        <v>4516</v>
      </c>
      <c r="W1380" s="96" t="s">
        <v>4519</v>
      </c>
      <c r="X1380" s="64" t="s">
        <v>4520</v>
      </c>
      <c r="Y1380" s="229" t="s">
        <v>4521</v>
      </c>
      <c r="Z1380" s="64" t="s">
        <v>22</v>
      </c>
      <c r="AA1380" s="64" t="s">
        <v>229</v>
      </c>
      <c r="AB1380" s="120" t="s">
        <v>230</v>
      </c>
      <c r="AC1380" s="120" t="s">
        <v>231</v>
      </c>
      <c r="AD1380" t="str">
        <f t="shared" si="240"/>
        <v>INDONESIA</v>
      </c>
      <c r="AE1380" s="122" t="s">
        <v>4522</v>
      </c>
      <c r="AF1380" s="122" t="s">
        <v>4181</v>
      </c>
      <c r="AG1380" s="111" t="s">
        <v>381</v>
      </c>
      <c r="AH1380" s="111"/>
      <c r="AI1380" s="64">
        <f t="shared" si="236"/>
        <v>3</v>
      </c>
      <c r="AJ1380" s="64"/>
      <c r="AK1380" s="120"/>
      <c r="AN1380" s="124">
        <f t="shared" si="237"/>
        <v>0</v>
      </c>
      <c r="AY1380" s="70">
        <f t="shared" si="238"/>
        <v>0</v>
      </c>
    </row>
    <row r="1381" spans="1:53" s="99" customFormat="1">
      <c r="A1381"/>
      <c r="B1381" s="355">
        <v>1347</v>
      </c>
      <c r="C1381" s="71">
        <v>6</v>
      </c>
      <c r="D1381"/>
      <c r="E1381">
        <v>6</v>
      </c>
      <c r="F1381" s="88" t="s">
        <v>4535</v>
      </c>
      <c r="G1381" s="89" t="s">
        <v>4536</v>
      </c>
      <c r="H1381" s="90" t="s">
        <v>16</v>
      </c>
      <c r="I1381" s="91" t="str">
        <f t="shared" si="234"/>
        <v>PEREMPUAN</v>
      </c>
      <c r="J1381" s="64" t="s">
        <v>230</v>
      </c>
      <c r="K1381" s="92">
        <v>38940</v>
      </c>
      <c r="L1381" s="93">
        <f t="shared" ca="1" si="239"/>
        <v>13</v>
      </c>
      <c r="M1381" s="64" t="s">
        <v>253</v>
      </c>
      <c r="N1381" s="94" t="s">
        <v>1533</v>
      </c>
      <c r="O1381" s="64" t="str">
        <f t="shared" si="235"/>
        <v>KRISTEN</v>
      </c>
      <c r="P1381" s="64" t="s">
        <v>254</v>
      </c>
      <c r="Q1381" s="64" t="s">
        <v>255</v>
      </c>
      <c r="R1381" s="95">
        <v>4</v>
      </c>
      <c r="S1381" s="64" t="s">
        <v>369</v>
      </c>
      <c r="T1381" s="64" t="s">
        <v>266</v>
      </c>
      <c r="U1381" s="64" t="s">
        <v>4524</v>
      </c>
      <c r="V1381" s="64" t="s">
        <v>4516</v>
      </c>
      <c r="W1381" s="96" t="s">
        <v>4519</v>
      </c>
      <c r="X1381" s="64" t="s">
        <v>4520</v>
      </c>
      <c r="Y1381" s="229" t="s">
        <v>4521</v>
      </c>
      <c r="Z1381" s="64" t="s">
        <v>22</v>
      </c>
      <c r="AA1381" s="64" t="s">
        <v>229</v>
      </c>
      <c r="AB1381" s="64" t="s">
        <v>230</v>
      </c>
      <c r="AC1381" s="64" t="s">
        <v>231</v>
      </c>
      <c r="AD1381" t="str">
        <f t="shared" si="240"/>
        <v>INDONESIA</v>
      </c>
      <c r="AE1381" s="122" t="s">
        <v>4522</v>
      </c>
      <c r="AF1381" s="122" t="s">
        <v>4181</v>
      </c>
      <c r="AG1381" s="111" t="s">
        <v>381</v>
      </c>
      <c r="AH1381" s="111"/>
      <c r="AI1381" s="64">
        <f t="shared" si="236"/>
        <v>3</v>
      </c>
      <c r="AJ1381" s="64"/>
      <c r="AK1381" s="111"/>
      <c r="AL1381" s="124"/>
      <c r="AM1381" s="124"/>
      <c r="AN1381" s="124">
        <f t="shared" si="237"/>
        <v>0</v>
      </c>
      <c r="AO1381" s="125"/>
      <c r="AP1381" s="125"/>
      <c r="AQ1381" s="125"/>
      <c r="AR1381" s="125"/>
      <c r="AS1381" s="125"/>
      <c r="AT1381" s="125"/>
      <c r="AU1381" s="125"/>
      <c r="AV1381" s="125"/>
      <c r="AW1381" s="125"/>
      <c r="AX1381" s="125"/>
      <c r="AY1381" s="70">
        <f t="shared" si="238"/>
        <v>0</v>
      </c>
      <c r="AZ1381" s="71"/>
    </row>
    <row r="1382" spans="1:53">
      <c r="B1382" s="121">
        <v>1348</v>
      </c>
      <c r="C1382">
        <v>7</v>
      </c>
      <c r="D1382">
        <v>2</v>
      </c>
      <c r="E1382" s="99">
        <v>1</v>
      </c>
      <c r="F1382" s="100" t="s">
        <v>4537</v>
      </c>
      <c r="G1382" s="101" t="s">
        <v>4538</v>
      </c>
      <c r="H1382" s="102" t="s">
        <v>23</v>
      </c>
      <c r="I1382" s="103" t="str">
        <f t="shared" si="234"/>
        <v>LAKI LAKI</v>
      </c>
      <c r="J1382" s="104" t="s">
        <v>376</v>
      </c>
      <c r="K1382" s="105">
        <v>19343</v>
      </c>
      <c r="L1382" s="106">
        <f t="shared" ca="1" si="239"/>
        <v>67</v>
      </c>
      <c r="M1382" s="104" t="s">
        <v>253</v>
      </c>
      <c r="N1382" s="107" t="s">
        <v>220</v>
      </c>
      <c r="O1382" s="104" t="str">
        <f t="shared" si="235"/>
        <v>ISLAM</v>
      </c>
      <c r="P1382" s="104" t="s">
        <v>221</v>
      </c>
      <c r="Q1382" s="104" t="s">
        <v>222</v>
      </c>
      <c r="R1382" s="108">
        <v>1</v>
      </c>
      <c r="S1382" s="104" t="s">
        <v>256</v>
      </c>
      <c r="T1382" s="104" t="s">
        <v>283</v>
      </c>
      <c r="U1382" s="104" t="s">
        <v>4539</v>
      </c>
      <c r="V1382" s="104" t="s">
        <v>2897</v>
      </c>
      <c r="W1382" s="109" t="s">
        <v>4540</v>
      </c>
      <c r="X1382" s="104" t="s">
        <v>4538</v>
      </c>
      <c r="Y1382" s="235" t="s">
        <v>4521</v>
      </c>
      <c r="Z1382" s="104" t="s">
        <v>22</v>
      </c>
      <c r="AA1382" s="104" t="s">
        <v>229</v>
      </c>
      <c r="AB1382" s="120" t="s">
        <v>230</v>
      </c>
      <c r="AC1382" s="120" t="s">
        <v>231</v>
      </c>
      <c r="AD1382" s="99" t="str">
        <f t="shared" si="240"/>
        <v>INDONESIA</v>
      </c>
      <c r="AE1382" s="122" t="s">
        <v>4522</v>
      </c>
      <c r="AF1382" s="122" t="s">
        <v>4181</v>
      </c>
      <c r="AG1382" s="142" t="s">
        <v>166</v>
      </c>
      <c r="AH1382" s="142"/>
      <c r="AI1382" s="64">
        <f t="shared" si="236"/>
        <v>3</v>
      </c>
      <c r="AJ1382" s="64"/>
      <c r="AK1382" s="111"/>
      <c r="AL1382" s="207"/>
      <c r="AM1382" s="207"/>
      <c r="AN1382" s="124">
        <f t="shared" si="237"/>
        <v>0</v>
      </c>
      <c r="AO1382" s="239"/>
      <c r="AP1382" s="239"/>
      <c r="AQ1382" s="239"/>
      <c r="AR1382" s="239"/>
      <c r="AS1382" s="239"/>
      <c r="AT1382" s="239"/>
      <c r="AU1382" s="239"/>
      <c r="AV1382" s="239"/>
      <c r="AW1382" s="239"/>
      <c r="AX1382" s="239"/>
      <c r="AY1382" s="70">
        <f t="shared" si="238"/>
        <v>0</v>
      </c>
      <c r="BA1382" s="121"/>
    </row>
    <row r="1383" spans="1:53">
      <c r="A1383" s="121"/>
      <c r="B1383" s="355">
        <v>1349</v>
      </c>
      <c r="C1383" s="71">
        <v>8</v>
      </c>
      <c r="E1383">
        <v>2</v>
      </c>
      <c r="F1383" s="88" t="s">
        <v>4541</v>
      </c>
      <c r="G1383" s="89" t="s">
        <v>4542</v>
      </c>
      <c r="H1383" s="90" t="s">
        <v>16</v>
      </c>
      <c r="I1383" s="91" t="str">
        <f t="shared" si="234"/>
        <v>PEREMPUAN</v>
      </c>
      <c r="J1383" s="64" t="s">
        <v>376</v>
      </c>
      <c r="K1383" s="92">
        <v>21715</v>
      </c>
      <c r="L1383" s="93">
        <f t="shared" ca="1" si="239"/>
        <v>60</v>
      </c>
      <c r="M1383" s="64" t="s">
        <v>253</v>
      </c>
      <c r="N1383" s="94" t="s">
        <v>220</v>
      </c>
      <c r="O1383" s="64" t="str">
        <f t="shared" si="235"/>
        <v>ISLAM</v>
      </c>
      <c r="P1383" s="64" t="s">
        <v>221</v>
      </c>
      <c r="Q1383" s="64" t="s">
        <v>245</v>
      </c>
      <c r="R1383" s="95">
        <v>3</v>
      </c>
      <c r="S1383" s="64" t="s">
        <v>256</v>
      </c>
      <c r="T1383" s="64" t="s">
        <v>246</v>
      </c>
      <c r="U1383" s="64" t="s">
        <v>4543</v>
      </c>
      <c r="V1383" s="64" t="s">
        <v>4544</v>
      </c>
      <c r="W1383" s="96" t="s">
        <v>4540</v>
      </c>
      <c r="X1383" s="64" t="s">
        <v>4538</v>
      </c>
      <c r="Y1383" s="229" t="s">
        <v>4521</v>
      </c>
      <c r="Z1383" s="64" t="s">
        <v>22</v>
      </c>
      <c r="AA1383" s="64" t="s">
        <v>229</v>
      </c>
      <c r="AB1383" s="64" t="s">
        <v>230</v>
      </c>
      <c r="AC1383" s="64" t="s">
        <v>231</v>
      </c>
      <c r="AD1383" t="str">
        <f t="shared" si="240"/>
        <v>INDONESIA</v>
      </c>
      <c r="AE1383" s="122" t="s">
        <v>4522</v>
      </c>
      <c r="AF1383" s="122" t="s">
        <v>4181</v>
      </c>
      <c r="AG1383" s="142" t="s">
        <v>166</v>
      </c>
      <c r="AH1383" s="142"/>
      <c r="AI1383" s="64" t="e">
        <f t="shared" si="236"/>
        <v>#N/A</v>
      </c>
      <c r="AJ1383" s="64"/>
      <c r="AK1383" s="142"/>
      <c r="AN1383" s="124">
        <f t="shared" si="237"/>
        <v>0</v>
      </c>
      <c r="AY1383" s="70">
        <f t="shared" si="238"/>
        <v>0</v>
      </c>
    </row>
    <row r="1384" spans="1:53" s="99" customFormat="1">
      <c r="A1384"/>
      <c r="B1384" s="121">
        <v>1350</v>
      </c>
      <c r="C1384">
        <v>9</v>
      </c>
      <c r="D1384">
        <v>3</v>
      </c>
      <c r="E1384" s="99">
        <v>1</v>
      </c>
      <c r="F1384" s="100" t="s">
        <v>4545</v>
      </c>
      <c r="G1384" s="101" t="s">
        <v>118</v>
      </c>
      <c r="H1384" s="102" t="s">
        <v>23</v>
      </c>
      <c r="I1384" s="103" t="str">
        <f t="shared" si="234"/>
        <v>LAKI LAKI</v>
      </c>
      <c r="J1384" s="104" t="s">
        <v>376</v>
      </c>
      <c r="K1384" s="105">
        <v>25756</v>
      </c>
      <c r="L1384" s="106">
        <f t="shared" ca="1" si="239"/>
        <v>49</v>
      </c>
      <c r="M1384" s="104" t="s">
        <v>253</v>
      </c>
      <c r="N1384" s="107" t="s">
        <v>220</v>
      </c>
      <c r="O1384" s="104" t="str">
        <f t="shared" si="235"/>
        <v>ISLAM</v>
      </c>
      <c r="P1384" s="104" t="s">
        <v>221</v>
      </c>
      <c r="Q1384" s="104" t="s">
        <v>222</v>
      </c>
      <c r="R1384" s="108">
        <v>1</v>
      </c>
      <c r="S1384" s="104" t="s">
        <v>289</v>
      </c>
      <c r="T1384" s="104" t="s">
        <v>224</v>
      </c>
      <c r="U1384" s="104" t="s">
        <v>4546</v>
      </c>
      <c r="V1384" s="104" t="s">
        <v>4547</v>
      </c>
      <c r="W1384" s="109" t="s">
        <v>4548</v>
      </c>
      <c r="X1384" s="104" t="s">
        <v>118</v>
      </c>
      <c r="Y1384" s="235" t="s">
        <v>4521</v>
      </c>
      <c r="Z1384" s="104" t="s">
        <v>22</v>
      </c>
      <c r="AA1384" s="104" t="s">
        <v>229</v>
      </c>
      <c r="AB1384" s="104" t="s">
        <v>230</v>
      </c>
      <c r="AC1384" s="104" t="s">
        <v>231</v>
      </c>
      <c r="AD1384" s="99" t="str">
        <f t="shared" si="240"/>
        <v>INDONESIA</v>
      </c>
      <c r="AE1384" s="122" t="s">
        <v>4522</v>
      </c>
      <c r="AF1384" s="122" t="s">
        <v>4181</v>
      </c>
      <c r="AG1384" s="142" t="s">
        <v>166</v>
      </c>
      <c r="AH1384" s="142"/>
      <c r="AI1384" s="64">
        <f t="shared" si="236"/>
        <v>2</v>
      </c>
      <c r="AJ1384" s="64"/>
      <c r="AK1384" s="142"/>
      <c r="AL1384" s="124"/>
      <c r="AM1384" s="124"/>
      <c r="AN1384" s="124">
        <f t="shared" si="237"/>
        <v>0</v>
      </c>
      <c r="AO1384" s="125"/>
      <c r="AP1384" s="125"/>
      <c r="AQ1384" s="125"/>
      <c r="AR1384" s="125"/>
      <c r="AS1384" s="125"/>
      <c r="AT1384" s="125"/>
      <c r="AU1384" s="125"/>
      <c r="AV1384" s="125"/>
      <c r="AW1384" s="125"/>
      <c r="AX1384" s="125"/>
      <c r="AY1384" s="70">
        <f t="shared" si="238"/>
        <v>0</v>
      </c>
      <c r="AZ1384" s="71"/>
    </row>
    <row r="1385" spans="1:53">
      <c r="B1385" s="355">
        <v>1351</v>
      </c>
      <c r="C1385" s="71">
        <v>10</v>
      </c>
      <c r="E1385">
        <v>2</v>
      </c>
      <c r="F1385" s="88" t="s">
        <v>4549</v>
      </c>
      <c r="G1385" s="89" t="s">
        <v>4550</v>
      </c>
      <c r="H1385" s="90" t="s">
        <v>16</v>
      </c>
      <c r="I1385" s="91" t="str">
        <f t="shared" si="234"/>
        <v>PEREMPUAN</v>
      </c>
      <c r="J1385" s="64" t="s">
        <v>376</v>
      </c>
      <c r="K1385" s="92">
        <v>27628</v>
      </c>
      <c r="L1385" s="93">
        <f t="shared" ca="1" si="239"/>
        <v>44</v>
      </c>
      <c r="M1385" s="64" t="s">
        <v>253</v>
      </c>
      <c r="N1385" s="94" t="s">
        <v>220</v>
      </c>
      <c r="O1385" s="64" t="str">
        <f t="shared" si="235"/>
        <v>ISLAM</v>
      </c>
      <c r="P1385" s="64" t="s">
        <v>221</v>
      </c>
      <c r="Q1385" s="64" t="s">
        <v>245</v>
      </c>
      <c r="R1385" s="95">
        <v>3</v>
      </c>
      <c r="S1385" s="64" t="s">
        <v>256</v>
      </c>
      <c r="T1385" s="64" t="s">
        <v>246</v>
      </c>
      <c r="U1385" s="64" t="s">
        <v>4542</v>
      </c>
      <c r="V1385" s="64" t="s">
        <v>4551</v>
      </c>
      <c r="W1385" s="96" t="s">
        <v>4548</v>
      </c>
      <c r="X1385" s="64" t="s">
        <v>118</v>
      </c>
      <c r="Y1385" s="229" t="s">
        <v>4521</v>
      </c>
      <c r="Z1385" s="64" t="s">
        <v>22</v>
      </c>
      <c r="AA1385" s="64" t="s">
        <v>229</v>
      </c>
      <c r="AB1385" s="64" t="s">
        <v>230</v>
      </c>
      <c r="AC1385" s="64" t="s">
        <v>231</v>
      </c>
      <c r="AD1385" t="str">
        <f t="shared" si="240"/>
        <v>INDONESIA</v>
      </c>
      <c r="AE1385" s="122" t="s">
        <v>4522</v>
      </c>
      <c r="AF1385" s="122" t="s">
        <v>4181</v>
      </c>
      <c r="AG1385" s="142" t="s">
        <v>166</v>
      </c>
      <c r="AH1385" s="142"/>
      <c r="AI1385" s="64" t="e">
        <f t="shared" si="236"/>
        <v>#N/A</v>
      </c>
      <c r="AJ1385" s="64"/>
      <c r="AK1385" s="142"/>
      <c r="AN1385" s="124">
        <f t="shared" si="237"/>
        <v>0</v>
      </c>
      <c r="AY1385" s="70">
        <f t="shared" si="238"/>
        <v>0</v>
      </c>
    </row>
    <row r="1386" spans="1:53">
      <c r="B1386" s="355">
        <v>1353</v>
      </c>
      <c r="C1386">
        <v>11</v>
      </c>
      <c r="E1386">
        <v>3</v>
      </c>
      <c r="F1386" s="88" t="s">
        <v>4552</v>
      </c>
      <c r="G1386" s="89" t="s">
        <v>4553</v>
      </c>
      <c r="H1386" s="90" t="s">
        <v>23</v>
      </c>
      <c r="I1386" s="91" t="str">
        <f t="shared" si="234"/>
        <v>LAKI LAKI</v>
      </c>
      <c r="J1386" s="64" t="s">
        <v>230</v>
      </c>
      <c r="K1386" s="92">
        <v>35983</v>
      </c>
      <c r="L1386" s="93">
        <f t="shared" ca="1" si="239"/>
        <v>21</v>
      </c>
      <c r="M1386" s="64" t="s">
        <v>253</v>
      </c>
      <c r="N1386" s="94" t="s">
        <v>220</v>
      </c>
      <c r="O1386" s="64" t="str">
        <f t="shared" si="235"/>
        <v>ISLAM</v>
      </c>
      <c r="P1386" s="64" t="s">
        <v>254</v>
      </c>
      <c r="Q1386" s="64" t="s">
        <v>255</v>
      </c>
      <c r="R1386" s="95">
        <v>4</v>
      </c>
      <c r="S1386" s="64" t="s">
        <v>886</v>
      </c>
      <c r="T1386" s="64" t="s">
        <v>266</v>
      </c>
      <c r="U1386" s="64" t="s">
        <v>4550</v>
      </c>
      <c r="V1386" s="64" t="s">
        <v>118</v>
      </c>
      <c r="W1386" s="96" t="s">
        <v>4548</v>
      </c>
      <c r="X1386" s="64" t="s">
        <v>118</v>
      </c>
      <c r="Y1386" s="229" t="s">
        <v>4521</v>
      </c>
      <c r="Z1386" s="64" t="s">
        <v>22</v>
      </c>
      <c r="AA1386" s="64" t="s">
        <v>229</v>
      </c>
      <c r="AB1386" s="64" t="s">
        <v>230</v>
      </c>
      <c r="AC1386" s="64" t="s">
        <v>231</v>
      </c>
      <c r="AD1386" t="str">
        <f t="shared" si="240"/>
        <v>INDONESIA</v>
      </c>
      <c r="AE1386" s="122" t="s">
        <v>4522</v>
      </c>
      <c r="AF1386" s="122" t="s">
        <v>4181</v>
      </c>
      <c r="AG1386" s="111" t="s">
        <v>166</v>
      </c>
      <c r="AH1386" s="111"/>
      <c r="AI1386" s="64" t="e">
        <f>VLOOKUP(#REF!,SHDK,2,FALSE)</f>
        <v>#REF!</v>
      </c>
      <c r="AJ1386" s="64"/>
      <c r="AK1386" s="120"/>
      <c r="AN1386" s="124">
        <f t="shared" si="237"/>
        <v>0</v>
      </c>
      <c r="AY1386" s="70">
        <f t="shared" si="238"/>
        <v>0</v>
      </c>
    </row>
    <row r="1387" spans="1:53">
      <c r="A1387" s="121"/>
      <c r="B1387" s="121">
        <v>1354</v>
      </c>
      <c r="C1387" s="71">
        <v>12</v>
      </c>
      <c r="E1387">
        <v>4</v>
      </c>
      <c r="F1387" s="88" t="s">
        <v>4554</v>
      </c>
      <c r="G1387" s="89" t="s">
        <v>4555</v>
      </c>
      <c r="H1387" s="90" t="s">
        <v>16</v>
      </c>
      <c r="I1387" s="91" t="str">
        <f t="shared" si="234"/>
        <v>PEREMPUAN</v>
      </c>
      <c r="J1387" s="64" t="s">
        <v>230</v>
      </c>
      <c r="K1387" s="92">
        <v>38736</v>
      </c>
      <c r="L1387" s="93">
        <f t="shared" ca="1" si="239"/>
        <v>14</v>
      </c>
      <c r="M1387" s="64" t="s">
        <v>253</v>
      </c>
      <c r="N1387" s="133" t="s">
        <v>220</v>
      </c>
      <c r="O1387" s="64" t="str">
        <f t="shared" si="235"/>
        <v>ISLAM</v>
      </c>
      <c r="P1387" s="64" t="s">
        <v>254</v>
      </c>
      <c r="Q1387" s="64" t="s">
        <v>255</v>
      </c>
      <c r="R1387" s="95">
        <v>4</v>
      </c>
      <c r="S1387" s="64" t="s">
        <v>369</v>
      </c>
      <c r="T1387" s="64" t="s">
        <v>266</v>
      </c>
      <c r="U1387" s="64" t="s">
        <v>4550</v>
      </c>
      <c r="V1387" s="64" t="s">
        <v>118</v>
      </c>
      <c r="W1387" s="96" t="s">
        <v>4548</v>
      </c>
      <c r="X1387" s="64" t="s">
        <v>118</v>
      </c>
      <c r="Y1387" s="238" t="s">
        <v>4521</v>
      </c>
      <c r="Z1387" s="120" t="s">
        <v>22</v>
      </c>
      <c r="AA1387" s="120" t="s">
        <v>229</v>
      </c>
      <c r="AB1387" s="104" t="s">
        <v>230</v>
      </c>
      <c r="AC1387" s="104" t="s">
        <v>231</v>
      </c>
      <c r="AD1387" s="121" t="str">
        <f t="shared" si="240"/>
        <v>INDONESIA</v>
      </c>
      <c r="AE1387" s="122" t="s">
        <v>4522</v>
      </c>
      <c r="AF1387" s="122" t="s">
        <v>4181</v>
      </c>
      <c r="AG1387" s="142" t="s">
        <v>166</v>
      </c>
      <c r="AH1387" s="142"/>
      <c r="AI1387" s="64">
        <f t="shared" si="236"/>
        <v>3</v>
      </c>
      <c r="AJ1387" s="64"/>
      <c r="AK1387" s="111"/>
      <c r="AN1387" s="124">
        <f t="shared" si="237"/>
        <v>0</v>
      </c>
      <c r="AY1387" s="70">
        <f t="shared" si="238"/>
        <v>0</v>
      </c>
    </row>
    <row r="1388" spans="1:53">
      <c r="B1388" s="355">
        <v>1355</v>
      </c>
      <c r="C1388">
        <v>13</v>
      </c>
      <c r="E1388">
        <v>5</v>
      </c>
      <c r="F1388" s="157" t="s">
        <v>4556</v>
      </c>
      <c r="G1388" s="89" t="s">
        <v>4557</v>
      </c>
      <c r="H1388" s="90" t="s">
        <v>16</v>
      </c>
      <c r="I1388" s="91" t="str">
        <f t="shared" si="234"/>
        <v>PEREMPUAN</v>
      </c>
      <c r="J1388" s="64" t="s">
        <v>230</v>
      </c>
      <c r="K1388" s="92">
        <v>40020</v>
      </c>
      <c r="L1388" s="93">
        <f t="shared" ca="1" si="239"/>
        <v>10</v>
      </c>
      <c r="M1388" s="64"/>
      <c r="N1388" s="246" t="s">
        <v>220</v>
      </c>
      <c r="O1388" s="64" t="str">
        <f t="shared" si="235"/>
        <v>ISLAM</v>
      </c>
      <c r="P1388" s="64" t="s">
        <v>254</v>
      </c>
      <c r="Q1388" s="64" t="s">
        <v>255</v>
      </c>
      <c r="R1388" s="95">
        <v>4</v>
      </c>
      <c r="S1388" s="64" t="s">
        <v>4558</v>
      </c>
      <c r="T1388" s="64" t="s">
        <v>266</v>
      </c>
      <c r="U1388" s="64" t="s">
        <v>4550</v>
      </c>
      <c r="V1388" s="64" t="s">
        <v>118</v>
      </c>
      <c r="W1388" s="96" t="s">
        <v>4548</v>
      </c>
      <c r="X1388" s="64" t="s">
        <v>118</v>
      </c>
      <c r="Y1388" s="229" t="s">
        <v>4521</v>
      </c>
      <c r="Z1388" s="64" t="s">
        <v>22</v>
      </c>
      <c r="AA1388" s="64" t="s">
        <v>229</v>
      </c>
      <c r="AB1388" s="64" t="s">
        <v>230</v>
      </c>
      <c r="AC1388" s="64" t="s">
        <v>231</v>
      </c>
      <c r="AD1388" t="str">
        <f t="shared" si="240"/>
        <v>INDONESIA</v>
      </c>
      <c r="AE1388" s="122" t="s">
        <v>4522</v>
      </c>
      <c r="AF1388" s="122" t="s">
        <v>4181</v>
      </c>
      <c r="AG1388" s="142" t="s">
        <v>166</v>
      </c>
      <c r="AH1388" s="142"/>
      <c r="AI1388" s="64">
        <f t="shared" si="236"/>
        <v>3</v>
      </c>
      <c r="AJ1388" s="64"/>
      <c r="AK1388" s="142"/>
      <c r="AN1388" s="124">
        <f t="shared" si="237"/>
        <v>0</v>
      </c>
      <c r="AY1388" s="70">
        <f t="shared" si="238"/>
        <v>0</v>
      </c>
    </row>
    <row r="1389" spans="1:53">
      <c r="B1389" s="121">
        <v>1356</v>
      </c>
      <c r="C1389" s="71">
        <v>14</v>
      </c>
      <c r="D1389">
        <v>4</v>
      </c>
      <c r="E1389" s="99">
        <v>1</v>
      </c>
      <c r="F1389" s="100" t="s">
        <v>4559</v>
      </c>
      <c r="G1389" s="101" t="s">
        <v>4560</v>
      </c>
      <c r="H1389" s="102" t="s">
        <v>23</v>
      </c>
      <c r="I1389" s="103" t="str">
        <f t="shared" si="234"/>
        <v>LAKI LAKI</v>
      </c>
      <c r="J1389" s="104" t="s">
        <v>376</v>
      </c>
      <c r="K1389" s="105">
        <v>29409</v>
      </c>
      <c r="L1389" s="106">
        <f t="shared" ca="1" si="239"/>
        <v>39</v>
      </c>
      <c r="M1389" s="104" t="s">
        <v>253</v>
      </c>
      <c r="N1389" s="107" t="s">
        <v>220</v>
      </c>
      <c r="O1389" s="104" t="str">
        <f t="shared" si="235"/>
        <v>ISLAM</v>
      </c>
      <c r="P1389" s="104" t="s">
        <v>221</v>
      </c>
      <c r="Q1389" s="104" t="s">
        <v>222</v>
      </c>
      <c r="R1389" s="108">
        <v>1</v>
      </c>
      <c r="S1389" s="104" t="s">
        <v>289</v>
      </c>
      <c r="T1389" s="104" t="s">
        <v>224</v>
      </c>
      <c r="U1389" s="104" t="s">
        <v>4542</v>
      </c>
      <c r="V1389" s="104" t="s">
        <v>4538</v>
      </c>
      <c r="W1389" s="109" t="s">
        <v>4561</v>
      </c>
      <c r="X1389" s="104" t="s">
        <v>4560</v>
      </c>
      <c r="Y1389" s="235" t="s">
        <v>4521</v>
      </c>
      <c r="Z1389" s="104" t="s">
        <v>22</v>
      </c>
      <c r="AA1389" s="104" t="s">
        <v>229</v>
      </c>
      <c r="AB1389" s="120" t="s">
        <v>230</v>
      </c>
      <c r="AC1389" s="120" t="s">
        <v>231</v>
      </c>
      <c r="AD1389" s="99" t="str">
        <f t="shared" si="240"/>
        <v>INDONESIA</v>
      </c>
      <c r="AE1389" s="122" t="s">
        <v>4522</v>
      </c>
      <c r="AF1389" s="122" t="s">
        <v>4181</v>
      </c>
      <c r="AG1389" s="142" t="s">
        <v>166</v>
      </c>
      <c r="AH1389" s="142"/>
      <c r="AI1389" s="64">
        <f t="shared" si="236"/>
        <v>3</v>
      </c>
      <c r="AJ1389" s="64"/>
      <c r="AK1389" s="142"/>
      <c r="AN1389" s="124">
        <f t="shared" si="237"/>
        <v>0</v>
      </c>
      <c r="AY1389" s="70">
        <f t="shared" si="238"/>
        <v>0</v>
      </c>
    </row>
    <row r="1390" spans="1:53">
      <c r="B1390" s="355">
        <v>1357</v>
      </c>
      <c r="C1390">
        <v>15</v>
      </c>
      <c r="E1390">
        <v>2</v>
      </c>
      <c r="F1390" s="88" t="s">
        <v>4562</v>
      </c>
      <c r="G1390" s="89" t="s">
        <v>4563</v>
      </c>
      <c r="H1390" s="90" t="s">
        <v>16</v>
      </c>
      <c r="I1390" s="91" t="str">
        <f t="shared" si="234"/>
        <v>PEREMPUAN</v>
      </c>
      <c r="J1390" s="64" t="s">
        <v>524</v>
      </c>
      <c r="K1390" s="92">
        <v>29540</v>
      </c>
      <c r="L1390" s="93">
        <f t="shared" ca="1" si="239"/>
        <v>39</v>
      </c>
      <c r="M1390" s="64" t="s">
        <v>253</v>
      </c>
      <c r="N1390" s="94" t="s">
        <v>220</v>
      </c>
      <c r="O1390" s="64" t="str">
        <f t="shared" si="235"/>
        <v>ISLAM</v>
      </c>
      <c r="P1390" s="64" t="s">
        <v>221</v>
      </c>
      <c r="Q1390" s="64" t="s">
        <v>245</v>
      </c>
      <c r="R1390" s="95">
        <v>3</v>
      </c>
      <c r="S1390" s="64" t="s">
        <v>289</v>
      </c>
      <c r="T1390" s="64" t="s">
        <v>246</v>
      </c>
      <c r="U1390" s="64" t="s">
        <v>4564</v>
      </c>
      <c r="V1390" s="64" t="s">
        <v>4565</v>
      </c>
      <c r="W1390" s="96" t="s">
        <v>4561</v>
      </c>
      <c r="X1390" s="64" t="s">
        <v>4560</v>
      </c>
      <c r="Y1390" s="229" t="s">
        <v>4521</v>
      </c>
      <c r="Z1390" s="64" t="s">
        <v>22</v>
      </c>
      <c r="AA1390" s="64" t="s">
        <v>229</v>
      </c>
      <c r="AB1390" s="64" t="s">
        <v>230</v>
      </c>
      <c r="AC1390" s="64" t="s">
        <v>231</v>
      </c>
      <c r="AD1390" t="str">
        <f t="shared" si="240"/>
        <v>INDONESIA</v>
      </c>
      <c r="AE1390" s="122" t="s">
        <v>4522</v>
      </c>
      <c r="AF1390" s="122" t="s">
        <v>4181</v>
      </c>
      <c r="AG1390" s="111" t="s">
        <v>524</v>
      </c>
      <c r="AH1390" s="111"/>
      <c r="AI1390" s="64" t="e">
        <f t="shared" si="236"/>
        <v>#N/A</v>
      </c>
      <c r="AJ1390" s="64"/>
      <c r="AK1390" s="142"/>
      <c r="AN1390" s="124">
        <f t="shared" si="237"/>
        <v>0</v>
      </c>
      <c r="AY1390" s="70">
        <f t="shared" si="238"/>
        <v>0</v>
      </c>
    </row>
    <row r="1391" spans="1:53" s="99" customFormat="1">
      <c r="A1391"/>
      <c r="B1391" s="121">
        <v>1358</v>
      </c>
      <c r="C1391" s="71">
        <v>16</v>
      </c>
      <c r="D1391"/>
      <c r="E1391" s="121">
        <v>3</v>
      </c>
      <c r="F1391" s="143" t="s">
        <v>4566</v>
      </c>
      <c r="G1391" s="144" t="s">
        <v>4567</v>
      </c>
      <c r="H1391" s="145" t="s">
        <v>16</v>
      </c>
      <c r="I1391" s="146" t="str">
        <f t="shared" si="234"/>
        <v>PEREMPUAN</v>
      </c>
      <c r="J1391" s="120" t="s">
        <v>230</v>
      </c>
      <c r="K1391" s="147">
        <v>37304</v>
      </c>
      <c r="L1391" s="139">
        <f t="shared" ca="1" si="239"/>
        <v>18</v>
      </c>
      <c r="M1391" s="120" t="s">
        <v>253</v>
      </c>
      <c r="N1391" s="133" t="s">
        <v>220</v>
      </c>
      <c r="O1391" s="120" t="str">
        <f t="shared" si="235"/>
        <v>ISLAM</v>
      </c>
      <c r="P1391" s="120" t="s">
        <v>254</v>
      </c>
      <c r="Q1391" s="120" t="s">
        <v>255</v>
      </c>
      <c r="R1391" s="148">
        <v>4</v>
      </c>
      <c r="S1391" s="120" t="s">
        <v>369</v>
      </c>
      <c r="T1391" s="120" t="s">
        <v>266</v>
      </c>
      <c r="U1391" s="120" t="s">
        <v>4563</v>
      </c>
      <c r="V1391" s="120" t="s">
        <v>4560</v>
      </c>
      <c r="W1391" s="149" t="s">
        <v>4561</v>
      </c>
      <c r="X1391" s="120" t="s">
        <v>4560</v>
      </c>
      <c r="Y1391" s="238" t="s">
        <v>4521</v>
      </c>
      <c r="Z1391" s="120" t="s">
        <v>22</v>
      </c>
      <c r="AA1391" s="120" t="s">
        <v>229</v>
      </c>
      <c r="AB1391" s="104" t="s">
        <v>230</v>
      </c>
      <c r="AC1391" s="104" t="s">
        <v>231</v>
      </c>
      <c r="AD1391" s="121" t="str">
        <f t="shared" si="240"/>
        <v>INDONESIA</v>
      </c>
      <c r="AE1391" s="122" t="s">
        <v>4522</v>
      </c>
      <c r="AF1391" s="122" t="s">
        <v>4181</v>
      </c>
      <c r="AG1391" s="142" t="s">
        <v>166</v>
      </c>
      <c r="AH1391" s="142"/>
      <c r="AI1391" s="64">
        <f t="shared" si="236"/>
        <v>2</v>
      </c>
      <c r="AJ1391" s="64"/>
      <c r="AK1391" s="111"/>
      <c r="AL1391" s="124"/>
      <c r="AM1391" s="124"/>
      <c r="AN1391" s="124">
        <f t="shared" si="237"/>
        <v>0</v>
      </c>
      <c r="AO1391" s="125"/>
      <c r="AP1391" s="125"/>
      <c r="AQ1391" s="125"/>
      <c r="AR1391" s="125"/>
      <c r="AS1391" s="125"/>
      <c r="AT1391" s="125"/>
      <c r="AU1391" s="125"/>
      <c r="AV1391" s="125"/>
      <c r="AW1391" s="125"/>
      <c r="AX1391" s="125"/>
      <c r="AY1391" s="70">
        <f t="shared" si="238"/>
        <v>0</v>
      </c>
      <c r="AZ1391" s="71"/>
    </row>
    <row r="1392" spans="1:53">
      <c r="B1392" s="355">
        <v>1359</v>
      </c>
      <c r="C1392">
        <v>17</v>
      </c>
      <c r="E1392">
        <v>4</v>
      </c>
      <c r="F1392" s="157" t="s">
        <v>4568</v>
      </c>
      <c r="G1392" s="89" t="s">
        <v>4569</v>
      </c>
      <c r="H1392" s="90" t="s">
        <v>23</v>
      </c>
      <c r="I1392" s="91" t="str">
        <f t="shared" si="234"/>
        <v>LAKI LAKI</v>
      </c>
      <c r="J1392" s="64" t="s">
        <v>230</v>
      </c>
      <c r="K1392" s="92">
        <v>39976</v>
      </c>
      <c r="L1392" s="93">
        <f t="shared" ca="1" si="239"/>
        <v>10</v>
      </c>
      <c r="M1392" s="64"/>
      <c r="N1392" s="246" t="s">
        <v>220</v>
      </c>
      <c r="O1392" s="64" t="str">
        <f t="shared" si="235"/>
        <v>ISLAM</v>
      </c>
      <c r="P1392" s="64" t="s">
        <v>254</v>
      </c>
      <c r="Q1392" s="64" t="s">
        <v>255</v>
      </c>
      <c r="R1392" s="95">
        <v>4</v>
      </c>
      <c r="S1392" s="64" t="s">
        <v>369</v>
      </c>
      <c r="T1392" s="64" t="s">
        <v>266</v>
      </c>
      <c r="U1392" s="64" t="s">
        <v>4563</v>
      </c>
      <c r="V1392" s="64" t="s">
        <v>4560</v>
      </c>
      <c r="W1392" s="96" t="s">
        <v>4561</v>
      </c>
      <c r="X1392" s="64" t="s">
        <v>4560</v>
      </c>
      <c r="Y1392" s="229" t="s">
        <v>4521</v>
      </c>
      <c r="Z1392" s="64" t="s">
        <v>22</v>
      </c>
      <c r="AA1392" s="64" t="s">
        <v>229</v>
      </c>
      <c r="AB1392" s="64" t="s">
        <v>230</v>
      </c>
      <c r="AC1392" s="64" t="s">
        <v>231</v>
      </c>
      <c r="AD1392" t="str">
        <f t="shared" si="240"/>
        <v>INDONESIA</v>
      </c>
      <c r="AE1392" s="122" t="s">
        <v>4522</v>
      </c>
      <c r="AF1392" s="122" t="s">
        <v>4181</v>
      </c>
      <c r="AG1392" s="142" t="s">
        <v>166</v>
      </c>
      <c r="AH1392" s="142"/>
      <c r="AI1392" s="64">
        <f t="shared" si="236"/>
        <v>3</v>
      </c>
      <c r="AJ1392" s="64"/>
      <c r="AK1392" s="142"/>
      <c r="AN1392" s="124">
        <f t="shared" si="237"/>
        <v>0</v>
      </c>
      <c r="AY1392" s="70">
        <f t="shared" si="238"/>
        <v>0</v>
      </c>
    </row>
    <row r="1393" spans="1:53">
      <c r="A1393" s="121"/>
      <c r="B1393" s="121">
        <v>1360</v>
      </c>
      <c r="C1393" s="71">
        <v>18</v>
      </c>
      <c r="D1393">
        <v>5</v>
      </c>
      <c r="E1393" s="99">
        <v>1</v>
      </c>
      <c r="F1393" s="100" t="s">
        <v>4570</v>
      </c>
      <c r="G1393" s="101" t="s">
        <v>4571</v>
      </c>
      <c r="H1393" s="102" t="s">
        <v>23</v>
      </c>
      <c r="I1393" s="103" t="str">
        <f t="shared" si="234"/>
        <v>LAKI LAKI</v>
      </c>
      <c r="J1393" s="104" t="s">
        <v>4572</v>
      </c>
      <c r="K1393" s="105">
        <v>27491</v>
      </c>
      <c r="L1393" s="106">
        <f t="shared" ca="1" si="239"/>
        <v>45</v>
      </c>
      <c r="M1393" s="104" t="s">
        <v>253</v>
      </c>
      <c r="N1393" s="107" t="s">
        <v>220</v>
      </c>
      <c r="O1393" s="104" t="str">
        <f t="shared" si="235"/>
        <v>ISLAM</v>
      </c>
      <c r="P1393" s="104" t="s">
        <v>221</v>
      </c>
      <c r="Q1393" s="104" t="s">
        <v>222</v>
      </c>
      <c r="R1393" s="108">
        <v>1</v>
      </c>
      <c r="S1393" s="104" t="s">
        <v>223</v>
      </c>
      <c r="T1393" s="104" t="s">
        <v>283</v>
      </c>
      <c r="U1393" s="104" t="s">
        <v>4573</v>
      </c>
      <c r="V1393" s="104" t="s">
        <v>4574</v>
      </c>
      <c r="W1393" s="109" t="s">
        <v>4575</v>
      </c>
      <c r="X1393" s="104" t="s">
        <v>4571</v>
      </c>
      <c r="Y1393" s="235" t="s">
        <v>4521</v>
      </c>
      <c r="Z1393" s="104" t="s">
        <v>22</v>
      </c>
      <c r="AA1393" s="104" t="s">
        <v>229</v>
      </c>
      <c r="AB1393" s="64" t="s">
        <v>230</v>
      </c>
      <c r="AC1393" s="64" t="s">
        <v>231</v>
      </c>
      <c r="AD1393" s="99" t="str">
        <f t="shared" si="240"/>
        <v>INDONESIA</v>
      </c>
      <c r="AE1393" s="122" t="s">
        <v>4522</v>
      </c>
      <c r="AF1393" s="122" t="s">
        <v>4181</v>
      </c>
      <c r="AG1393" s="142" t="s">
        <v>166</v>
      </c>
      <c r="AH1393" s="142"/>
      <c r="AI1393" s="64">
        <f t="shared" si="236"/>
        <v>3</v>
      </c>
      <c r="AJ1393" s="64"/>
      <c r="AK1393" s="142"/>
      <c r="AL1393" s="207"/>
      <c r="AM1393" s="207"/>
      <c r="AN1393" s="124">
        <f t="shared" si="237"/>
        <v>0</v>
      </c>
      <c r="AO1393" s="239"/>
      <c r="AP1393" s="239"/>
      <c r="AQ1393" s="239"/>
      <c r="AR1393" s="239"/>
      <c r="AS1393" s="239"/>
      <c r="AT1393" s="239"/>
      <c r="AU1393" s="239"/>
      <c r="AV1393" s="239"/>
      <c r="AW1393" s="239"/>
      <c r="AX1393" s="239"/>
      <c r="AY1393" s="70">
        <f t="shared" si="238"/>
        <v>0</v>
      </c>
      <c r="BA1393" s="121"/>
    </row>
    <row r="1394" spans="1:53">
      <c r="B1394" s="355">
        <v>1361</v>
      </c>
      <c r="C1394">
        <v>19</v>
      </c>
      <c r="E1394">
        <v>2</v>
      </c>
      <c r="F1394" s="88" t="s">
        <v>4576</v>
      </c>
      <c r="G1394" s="89" t="s">
        <v>2531</v>
      </c>
      <c r="H1394" s="90" t="s">
        <v>16</v>
      </c>
      <c r="I1394" s="91" t="str">
        <f t="shared" si="234"/>
        <v>PEREMPUAN</v>
      </c>
      <c r="J1394" s="120" t="s">
        <v>4572</v>
      </c>
      <c r="K1394" s="92">
        <v>29217</v>
      </c>
      <c r="L1394" s="93">
        <f t="shared" ca="1" si="239"/>
        <v>40</v>
      </c>
      <c r="M1394" s="64" t="s">
        <v>253</v>
      </c>
      <c r="N1394" s="94" t="s">
        <v>220</v>
      </c>
      <c r="O1394" s="64" t="str">
        <f t="shared" si="235"/>
        <v>ISLAM</v>
      </c>
      <c r="P1394" s="64" t="s">
        <v>221</v>
      </c>
      <c r="Q1394" s="64" t="s">
        <v>245</v>
      </c>
      <c r="R1394" s="95">
        <v>3</v>
      </c>
      <c r="S1394" s="64" t="s">
        <v>223</v>
      </c>
      <c r="T1394" s="64" t="s">
        <v>246</v>
      </c>
      <c r="U1394" s="64" t="s">
        <v>4577</v>
      </c>
      <c r="V1394" s="64" t="s">
        <v>3322</v>
      </c>
      <c r="W1394" s="96" t="s">
        <v>4575</v>
      </c>
      <c r="X1394" s="120" t="s">
        <v>4571</v>
      </c>
      <c r="Y1394" s="229" t="s">
        <v>4521</v>
      </c>
      <c r="Z1394" s="64" t="s">
        <v>22</v>
      </c>
      <c r="AA1394" s="64" t="s">
        <v>229</v>
      </c>
      <c r="AB1394" s="64" t="s">
        <v>230</v>
      </c>
      <c r="AC1394" s="64" t="s">
        <v>231</v>
      </c>
      <c r="AD1394" t="str">
        <f t="shared" si="240"/>
        <v>INDONESIA</v>
      </c>
      <c r="AE1394" s="122" t="s">
        <v>4522</v>
      </c>
      <c r="AF1394" s="122" t="s">
        <v>4181</v>
      </c>
      <c r="AG1394" s="142" t="s">
        <v>166</v>
      </c>
      <c r="AH1394" s="142"/>
      <c r="AI1394" s="64" t="e">
        <f t="shared" si="236"/>
        <v>#N/A</v>
      </c>
      <c r="AJ1394" s="64"/>
      <c r="AK1394" s="142"/>
      <c r="AN1394" s="124">
        <f t="shared" si="237"/>
        <v>0</v>
      </c>
      <c r="AY1394" s="70">
        <f t="shared" si="238"/>
        <v>0</v>
      </c>
    </row>
    <row r="1395" spans="1:53" s="99" customFormat="1">
      <c r="A1395"/>
      <c r="B1395" s="121">
        <v>1362</v>
      </c>
      <c r="C1395" s="71">
        <v>20</v>
      </c>
      <c r="D1395"/>
      <c r="E1395" s="121">
        <v>3</v>
      </c>
      <c r="F1395" s="88" t="s">
        <v>4578</v>
      </c>
      <c r="G1395" s="89" t="s">
        <v>4579</v>
      </c>
      <c r="H1395" s="90" t="s">
        <v>16</v>
      </c>
      <c r="I1395" s="91" t="str">
        <f t="shared" si="234"/>
        <v>PEREMPUAN</v>
      </c>
      <c r="J1395" s="120" t="s">
        <v>4572</v>
      </c>
      <c r="K1395" s="92">
        <v>37745</v>
      </c>
      <c r="L1395" s="93">
        <f t="shared" ca="1" si="239"/>
        <v>16</v>
      </c>
      <c r="M1395" s="64" t="s">
        <v>253</v>
      </c>
      <c r="N1395" s="94" t="s">
        <v>220</v>
      </c>
      <c r="O1395" s="64" t="str">
        <f t="shared" si="235"/>
        <v>ISLAM</v>
      </c>
      <c r="P1395" s="64" t="s">
        <v>254</v>
      </c>
      <c r="Q1395" s="64" t="s">
        <v>255</v>
      </c>
      <c r="R1395" s="95">
        <v>4</v>
      </c>
      <c r="S1395" s="64" t="s">
        <v>369</v>
      </c>
      <c r="T1395" s="64" t="s">
        <v>266</v>
      </c>
      <c r="U1395" s="64" t="s">
        <v>2531</v>
      </c>
      <c r="V1395" s="64" t="s">
        <v>4571</v>
      </c>
      <c r="W1395" s="96" t="s">
        <v>4575</v>
      </c>
      <c r="X1395" s="120" t="s">
        <v>4571</v>
      </c>
      <c r="Y1395" s="238" t="s">
        <v>4521</v>
      </c>
      <c r="Z1395" s="120" t="s">
        <v>22</v>
      </c>
      <c r="AA1395" s="120" t="s">
        <v>229</v>
      </c>
      <c r="AB1395" s="104" t="s">
        <v>230</v>
      </c>
      <c r="AC1395" s="104" t="s">
        <v>231</v>
      </c>
      <c r="AD1395" s="121" t="str">
        <f t="shared" si="240"/>
        <v>INDONESIA</v>
      </c>
      <c r="AE1395" s="122" t="s">
        <v>4522</v>
      </c>
      <c r="AF1395" s="122" t="s">
        <v>4181</v>
      </c>
      <c r="AG1395" s="142" t="s">
        <v>166</v>
      </c>
      <c r="AH1395" s="142"/>
      <c r="AI1395" s="64">
        <f t="shared" si="236"/>
        <v>2</v>
      </c>
      <c r="AJ1395" s="64"/>
      <c r="AK1395" s="142"/>
      <c r="AL1395" s="124"/>
      <c r="AM1395" s="124"/>
      <c r="AN1395" s="124">
        <f t="shared" si="237"/>
        <v>0</v>
      </c>
      <c r="AO1395" s="125"/>
      <c r="AP1395" s="125"/>
      <c r="AQ1395" s="125"/>
      <c r="AR1395" s="125"/>
      <c r="AS1395" s="125"/>
      <c r="AT1395" s="125"/>
      <c r="AU1395" s="125"/>
      <c r="AV1395" s="125"/>
      <c r="AW1395" s="125"/>
      <c r="AX1395" s="125"/>
      <c r="AY1395" s="70">
        <f t="shared" si="238"/>
        <v>0</v>
      </c>
      <c r="AZ1395" s="71"/>
    </row>
    <row r="1396" spans="1:53">
      <c r="B1396" s="355">
        <v>1363</v>
      </c>
      <c r="C1396">
        <v>21</v>
      </c>
      <c r="E1396">
        <v>4</v>
      </c>
      <c r="F1396" s="160" t="s">
        <v>1973</v>
      </c>
      <c r="G1396" s="89" t="s">
        <v>4580</v>
      </c>
      <c r="H1396" s="90" t="s">
        <v>23</v>
      </c>
      <c r="I1396" s="91" t="str">
        <f t="shared" si="234"/>
        <v>LAKI LAKI</v>
      </c>
      <c r="J1396" s="64" t="s">
        <v>230</v>
      </c>
      <c r="K1396" s="92">
        <v>40221</v>
      </c>
      <c r="L1396" s="93">
        <f t="shared" ca="1" si="239"/>
        <v>10</v>
      </c>
      <c r="M1396" s="64"/>
      <c r="N1396" s="246" t="s">
        <v>220</v>
      </c>
      <c r="O1396" s="64" t="str">
        <f t="shared" si="235"/>
        <v>ISLAM</v>
      </c>
      <c r="P1396" s="64" t="s">
        <v>254</v>
      </c>
      <c r="Q1396" s="64" t="s">
        <v>255</v>
      </c>
      <c r="R1396" s="95">
        <v>4</v>
      </c>
      <c r="S1396" s="64" t="s">
        <v>265</v>
      </c>
      <c r="T1396" s="64" t="s">
        <v>270</v>
      </c>
      <c r="U1396" s="64" t="s">
        <v>2531</v>
      </c>
      <c r="V1396" s="64" t="s">
        <v>4571</v>
      </c>
      <c r="W1396" s="96" t="s">
        <v>4575</v>
      </c>
      <c r="X1396" s="120" t="s">
        <v>4571</v>
      </c>
      <c r="Y1396" s="229" t="s">
        <v>4521</v>
      </c>
      <c r="Z1396" s="64" t="s">
        <v>22</v>
      </c>
      <c r="AA1396" s="64" t="s">
        <v>229</v>
      </c>
      <c r="AB1396" s="64" t="s">
        <v>230</v>
      </c>
      <c r="AC1396" s="64" t="s">
        <v>231</v>
      </c>
      <c r="AD1396" t="str">
        <f t="shared" si="240"/>
        <v>INDONESIA</v>
      </c>
      <c r="AE1396" s="122" t="s">
        <v>4522</v>
      </c>
      <c r="AF1396" s="122" t="s">
        <v>4181</v>
      </c>
      <c r="AG1396" s="142" t="s">
        <v>166</v>
      </c>
      <c r="AH1396" s="142"/>
      <c r="AI1396" s="64">
        <f t="shared" si="236"/>
        <v>3</v>
      </c>
      <c r="AJ1396" s="64"/>
      <c r="AK1396" s="142"/>
      <c r="AN1396" s="124">
        <f t="shared" si="237"/>
        <v>0</v>
      </c>
      <c r="AY1396" s="70">
        <f t="shared" si="238"/>
        <v>0</v>
      </c>
    </row>
    <row r="1397" spans="1:53">
      <c r="A1397" s="121"/>
      <c r="B1397" s="121">
        <v>1364</v>
      </c>
      <c r="C1397" s="71">
        <v>22</v>
      </c>
      <c r="D1397">
        <v>6</v>
      </c>
      <c r="E1397" s="99">
        <v>1</v>
      </c>
      <c r="F1397" s="100" t="s">
        <v>4581</v>
      </c>
      <c r="G1397" s="101" t="s">
        <v>1299</v>
      </c>
      <c r="H1397" s="102" t="s">
        <v>23</v>
      </c>
      <c r="I1397" s="103" t="str">
        <f t="shared" si="234"/>
        <v>LAKI LAKI</v>
      </c>
      <c r="J1397" s="104" t="s">
        <v>464</v>
      </c>
      <c r="K1397" s="105">
        <v>15532</v>
      </c>
      <c r="L1397" s="106">
        <f t="shared" ca="1" si="239"/>
        <v>77</v>
      </c>
      <c r="M1397" s="104" t="s">
        <v>253</v>
      </c>
      <c r="N1397" s="107" t="s">
        <v>220</v>
      </c>
      <c r="O1397" s="104" t="str">
        <f t="shared" si="235"/>
        <v>ISLAM</v>
      </c>
      <c r="P1397" s="104" t="s">
        <v>221</v>
      </c>
      <c r="Q1397" s="104" t="s">
        <v>222</v>
      </c>
      <c r="R1397" s="108">
        <v>1</v>
      </c>
      <c r="S1397" s="104" t="s">
        <v>256</v>
      </c>
      <c r="T1397" s="104" t="s">
        <v>283</v>
      </c>
      <c r="U1397" s="104" t="s">
        <v>4582</v>
      </c>
      <c r="V1397" s="104" t="s">
        <v>4583</v>
      </c>
      <c r="W1397" s="109" t="s">
        <v>4584</v>
      </c>
      <c r="X1397" s="104" t="s">
        <v>1299</v>
      </c>
      <c r="Y1397" s="235" t="s">
        <v>4521</v>
      </c>
      <c r="Z1397" s="104" t="s">
        <v>22</v>
      </c>
      <c r="AA1397" s="104" t="s">
        <v>229</v>
      </c>
      <c r="AB1397" s="120" t="s">
        <v>230</v>
      </c>
      <c r="AC1397" s="120" t="s">
        <v>231</v>
      </c>
      <c r="AD1397" s="99" t="str">
        <f t="shared" si="240"/>
        <v>INDONESIA</v>
      </c>
      <c r="AE1397" s="122" t="s">
        <v>4522</v>
      </c>
      <c r="AF1397" s="122" t="s">
        <v>4181</v>
      </c>
      <c r="AG1397" s="111" t="s">
        <v>455</v>
      </c>
      <c r="AH1397" s="111"/>
      <c r="AI1397" s="64">
        <f t="shared" si="236"/>
        <v>3</v>
      </c>
      <c r="AJ1397" s="64"/>
      <c r="AK1397" s="142"/>
      <c r="AN1397" s="124">
        <f t="shared" si="237"/>
        <v>0</v>
      </c>
      <c r="AY1397" s="70">
        <f t="shared" si="238"/>
        <v>0</v>
      </c>
    </row>
    <row r="1398" spans="1:53">
      <c r="B1398" s="355">
        <v>1365</v>
      </c>
      <c r="C1398">
        <v>23</v>
      </c>
      <c r="E1398" s="121">
        <v>2</v>
      </c>
      <c r="F1398" s="143" t="s">
        <v>4585</v>
      </c>
      <c r="G1398" s="144" t="s">
        <v>1298</v>
      </c>
      <c r="H1398" s="145" t="s">
        <v>16</v>
      </c>
      <c r="I1398" s="146" t="str">
        <f t="shared" si="234"/>
        <v>PEREMPUAN</v>
      </c>
      <c r="J1398" s="120" t="s">
        <v>464</v>
      </c>
      <c r="K1398" s="147">
        <v>19064</v>
      </c>
      <c r="L1398" s="93">
        <f t="shared" ca="1" si="239"/>
        <v>68</v>
      </c>
      <c r="M1398" s="120" t="s">
        <v>253</v>
      </c>
      <c r="N1398" s="133" t="s">
        <v>220</v>
      </c>
      <c r="O1398" s="120" t="str">
        <f t="shared" si="235"/>
        <v>ISLAM</v>
      </c>
      <c r="P1398" s="120" t="s">
        <v>221</v>
      </c>
      <c r="Q1398" s="120" t="s">
        <v>245</v>
      </c>
      <c r="R1398" s="148">
        <v>3</v>
      </c>
      <c r="S1398" s="120" t="s">
        <v>256</v>
      </c>
      <c r="T1398" s="120" t="s">
        <v>246</v>
      </c>
      <c r="U1398" s="64" t="s">
        <v>356</v>
      </c>
      <c r="V1398" s="64" t="s">
        <v>4586</v>
      </c>
      <c r="W1398" s="149" t="s">
        <v>4584</v>
      </c>
      <c r="X1398" s="120" t="s">
        <v>1299</v>
      </c>
      <c r="Y1398" s="229" t="s">
        <v>4521</v>
      </c>
      <c r="Z1398" s="64" t="s">
        <v>22</v>
      </c>
      <c r="AA1398" s="64" t="s">
        <v>229</v>
      </c>
      <c r="AB1398" s="64" t="s">
        <v>230</v>
      </c>
      <c r="AC1398" s="64" t="s">
        <v>231</v>
      </c>
      <c r="AD1398" t="str">
        <f t="shared" si="240"/>
        <v>INDONESIA</v>
      </c>
      <c r="AE1398" s="122" t="s">
        <v>4522</v>
      </c>
      <c r="AF1398" s="122" t="s">
        <v>4181</v>
      </c>
      <c r="AG1398" s="111" t="s">
        <v>455</v>
      </c>
      <c r="AH1398" s="111"/>
      <c r="AI1398" s="64" t="e">
        <f t="shared" si="236"/>
        <v>#N/A</v>
      </c>
      <c r="AJ1398" s="64"/>
      <c r="AK1398" s="111"/>
      <c r="AN1398" s="124">
        <f t="shared" si="237"/>
        <v>0</v>
      </c>
      <c r="AY1398" s="70">
        <f t="shared" si="238"/>
        <v>0</v>
      </c>
    </row>
    <row r="1399" spans="1:53" s="99" customFormat="1">
      <c r="A1399"/>
      <c r="B1399" s="121">
        <v>1366</v>
      </c>
      <c r="C1399" s="71">
        <v>24</v>
      </c>
      <c r="D1399"/>
      <c r="E1399">
        <v>3</v>
      </c>
      <c r="F1399" s="88" t="s">
        <v>4587</v>
      </c>
      <c r="G1399" s="89" t="s">
        <v>4588</v>
      </c>
      <c r="H1399" s="90" t="s">
        <v>16</v>
      </c>
      <c r="I1399" s="91" t="str">
        <f t="shared" si="234"/>
        <v>PEREMPUAN</v>
      </c>
      <c r="J1399" s="64" t="s">
        <v>288</v>
      </c>
      <c r="K1399" s="92">
        <v>26399</v>
      </c>
      <c r="L1399" s="93">
        <f t="shared" ca="1" si="239"/>
        <v>48</v>
      </c>
      <c r="M1399" s="64" t="s">
        <v>253</v>
      </c>
      <c r="N1399" s="94" t="s">
        <v>220</v>
      </c>
      <c r="O1399" s="64" t="str">
        <f t="shared" si="235"/>
        <v>ISLAM</v>
      </c>
      <c r="P1399" s="64" t="s">
        <v>254</v>
      </c>
      <c r="Q1399" s="64" t="s">
        <v>255</v>
      </c>
      <c r="R1399" s="95">
        <v>4</v>
      </c>
      <c r="S1399" s="64" t="s">
        <v>256</v>
      </c>
      <c r="T1399" s="64" t="s">
        <v>266</v>
      </c>
      <c r="U1399" s="64" t="s">
        <v>1298</v>
      </c>
      <c r="V1399" s="64" t="s">
        <v>1299</v>
      </c>
      <c r="W1399" s="96" t="s">
        <v>4584</v>
      </c>
      <c r="X1399" s="64" t="s">
        <v>1299</v>
      </c>
      <c r="Y1399" s="229" t="s">
        <v>4521</v>
      </c>
      <c r="Z1399" s="64" t="s">
        <v>22</v>
      </c>
      <c r="AA1399" s="64" t="s">
        <v>229</v>
      </c>
      <c r="AB1399" s="104" t="s">
        <v>230</v>
      </c>
      <c r="AC1399" s="104" t="s">
        <v>231</v>
      </c>
      <c r="AD1399" t="str">
        <f t="shared" si="240"/>
        <v>INDONESIA</v>
      </c>
      <c r="AE1399" s="122" t="s">
        <v>4522</v>
      </c>
      <c r="AF1399" s="122" t="s">
        <v>4181</v>
      </c>
      <c r="AG1399" s="111" t="s">
        <v>455</v>
      </c>
      <c r="AH1399" s="111"/>
      <c r="AI1399" s="64">
        <f t="shared" si="236"/>
        <v>2</v>
      </c>
      <c r="AJ1399" s="64"/>
      <c r="AK1399" s="111"/>
      <c r="AL1399" s="124"/>
      <c r="AM1399" s="124"/>
      <c r="AN1399" s="124">
        <f t="shared" si="237"/>
        <v>0</v>
      </c>
      <c r="AO1399" s="125"/>
      <c r="AP1399" s="125"/>
      <c r="AQ1399" s="125"/>
      <c r="AR1399" s="125"/>
      <c r="AS1399" s="125"/>
      <c r="AT1399" s="125"/>
      <c r="AU1399" s="125"/>
      <c r="AV1399" s="125"/>
      <c r="AW1399" s="125"/>
      <c r="AX1399" s="125"/>
      <c r="AY1399" s="70">
        <f t="shared" si="238"/>
        <v>0</v>
      </c>
      <c r="AZ1399" s="71"/>
    </row>
    <row r="1400" spans="1:53">
      <c r="B1400" s="355">
        <v>1367</v>
      </c>
      <c r="C1400">
        <v>25</v>
      </c>
      <c r="E1400">
        <v>4</v>
      </c>
      <c r="F1400" s="88" t="s">
        <v>4589</v>
      </c>
      <c r="G1400" s="89" t="s">
        <v>4590</v>
      </c>
      <c r="H1400" s="90" t="s">
        <v>23</v>
      </c>
      <c r="I1400" s="91" t="str">
        <f t="shared" si="234"/>
        <v>LAKI LAKI</v>
      </c>
      <c r="J1400" s="64" t="s">
        <v>288</v>
      </c>
      <c r="K1400" s="92">
        <v>32259</v>
      </c>
      <c r="L1400" s="93">
        <f t="shared" ca="1" si="239"/>
        <v>31</v>
      </c>
      <c r="M1400" s="64" t="s">
        <v>253</v>
      </c>
      <c r="N1400" s="94" t="s">
        <v>220</v>
      </c>
      <c r="O1400" s="64" t="str">
        <f t="shared" si="235"/>
        <v>ISLAM</v>
      </c>
      <c r="P1400" s="64" t="s">
        <v>254</v>
      </c>
      <c r="Q1400" s="64" t="s">
        <v>255</v>
      </c>
      <c r="R1400" s="95">
        <v>4</v>
      </c>
      <c r="S1400" s="64" t="s">
        <v>256</v>
      </c>
      <c r="T1400" s="64" t="s">
        <v>261</v>
      </c>
      <c r="U1400" s="64" t="s">
        <v>1298</v>
      </c>
      <c r="V1400" s="64" t="s">
        <v>1299</v>
      </c>
      <c r="W1400" s="96" t="s">
        <v>4584</v>
      </c>
      <c r="X1400" s="64" t="s">
        <v>1299</v>
      </c>
      <c r="Y1400" s="229" t="s">
        <v>4521</v>
      </c>
      <c r="Z1400" s="64" t="s">
        <v>22</v>
      </c>
      <c r="AA1400" s="64" t="s">
        <v>229</v>
      </c>
      <c r="AB1400" s="64" t="s">
        <v>230</v>
      </c>
      <c r="AC1400" s="64" t="s">
        <v>231</v>
      </c>
      <c r="AD1400" t="str">
        <f t="shared" si="240"/>
        <v>INDONESIA</v>
      </c>
      <c r="AE1400" s="122" t="s">
        <v>4522</v>
      </c>
      <c r="AF1400" s="122" t="s">
        <v>4181</v>
      </c>
      <c r="AG1400" s="111" t="s">
        <v>455</v>
      </c>
      <c r="AH1400" s="111"/>
      <c r="AI1400" s="64">
        <f t="shared" si="236"/>
        <v>3</v>
      </c>
      <c r="AJ1400" s="64"/>
      <c r="AK1400" s="111"/>
      <c r="AL1400" s="207"/>
      <c r="AM1400" s="207"/>
      <c r="AN1400" s="124">
        <f t="shared" si="237"/>
        <v>0</v>
      </c>
      <c r="AO1400" s="239"/>
      <c r="AP1400" s="239"/>
      <c r="AQ1400" s="239"/>
      <c r="AR1400" s="239"/>
      <c r="AS1400" s="239"/>
      <c r="AT1400" s="239"/>
      <c r="AU1400" s="239"/>
      <c r="AV1400" s="239"/>
      <c r="AW1400" s="239"/>
      <c r="AX1400" s="239"/>
      <c r="AY1400" s="239">
        <f t="shared" si="238"/>
        <v>0</v>
      </c>
      <c r="BA1400" s="121"/>
    </row>
    <row r="1401" spans="1:53">
      <c r="A1401" s="121"/>
      <c r="B1401" s="121">
        <v>1368</v>
      </c>
      <c r="C1401" s="71">
        <v>26</v>
      </c>
      <c r="D1401">
        <v>7</v>
      </c>
      <c r="E1401" s="99">
        <v>1</v>
      </c>
      <c r="F1401" s="100" t="s">
        <v>4591</v>
      </c>
      <c r="G1401" s="101" t="s">
        <v>4592</v>
      </c>
      <c r="H1401" s="102" t="s">
        <v>23</v>
      </c>
      <c r="I1401" s="103" t="str">
        <f t="shared" si="234"/>
        <v>LAKI LAKI</v>
      </c>
      <c r="J1401" s="104" t="s">
        <v>464</v>
      </c>
      <c r="K1401" s="105">
        <v>28849</v>
      </c>
      <c r="L1401" s="106">
        <f t="shared" ca="1" si="239"/>
        <v>41</v>
      </c>
      <c r="M1401" s="104" t="s">
        <v>253</v>
      </c>
      <c r="N1401" s="107" t="s">
        <v>220</v>
      </c>
      <c r="O1401" s="104" t="str">
        <f t="shared" si="235"/>
        <v>ISLAM</v>
      </c>
      <c r="P1401" s="104" t="s">
        <v>221</v>
      </c>
      <c r="Q1401" s="104" t="s">
        <v>222</v>
      </c>
      <c r="R1401" s="108">
        <v>1</v>
      </c>
      <c r="S1401" s="104" t="s">
        <v>289</v>
      </c>
      <c r="T1401" s="104" t="s">
        <v>283</v>
      </c>
      <c r="U1401" s="104" t="s">
        <v>4593</v>
      </c>
      <c r="V1401" s="104" t="s">
        <v>4594</v>
      </c>
      <c r="W1401" s="109" t="s">
        <v>4595</v>
      </c>
      <c r="X1401" s="104" t="s">
        <v>4592</v>
      </c>
      <c r="Y1401" s="235" t="s">
        <v>4521</v>
      </c>
      <c r="Z1401" s="104" t="s">
        <v>22</v>
      </c>
      <c r="AA1401" s="104" t="s">
        <v>229</v>
      </c>
      <c r="AB1401" s="64" t="s">
        <v>230</v>
      </c>
      <c r="AC1401" s="64" t="s">
        <v>231</v>
      </c>
      <c r="AD1401" s="99" t="str">
        <f t="shared" si="240"/>
        <v>INDONESIA</v>
      </c>
      <c r="AE1401" s="122" t="s">
        <v>4522</v>
      </c>
      <c r="AF1401" s="122" t="s">
        <v>4181</v>
      </c>
      <c r="AG1401" s="142" t="s">
        <v>455</v>
      </c>
      <c r="AH1401" s="142"/>
      <c r="AI1401" s="64">
        <f t="shared" si="236"/>
        <v>3</v>
      </c>
      <c r="AJ1401" s="64"/>
      <c r="AK1401" s="111"/>
      <c r="AN1401" s="124">
        <f t="shared" si="237"/>
        <v>0</v>
      </c>
      <c r="AY1401" s="70">
        <f t="shared" si="238"/>
        <v>0</v>
      </c>
    </row>
    <row r="1402" spans="1:53" s="99" customFormat="1">
      <c r="A1402"/>
      <c r="B1402" s="121">
        <v>1370</v>
      </c>
      <c r="C1402" s="71">
        <v>28</v>
      </c>
      <c r="D1402"/>
      <c r="E1402" s="121">
        <v>2</v>
      </c>
      <c r="F1402" s="143" t="s">
        <v>4596</v>
      </c>
      <c r="G1402" s="144" t="s">
        <v>4597</v>
      </c>
      <c r="H1402" s="145" t="s">
        <v>16</v>
      </c>
      <c r="I1402" s="146" t="str">
        <f t="shared" si="234"/>
        <v>PEREMPUAN</v>
      </c>
      <c r="J1402" s="120" t="s">
        <v>4598</v>
      </c>
      <c r="K1402" s="147">
        <v>37009</v>
      </c>
      <c r="L1402" s="139">
        <f t="shared" ca="1" si="239"/>
        <v>18</v>
      </c>
      <c r="M1402" s="120" t="s">
        <v>253</v>
      </c>
      <c r="N1402" s="133" t="s">
        <v>220</v>
      </c>
      <c r="O1402" s="120" t="str">
        <f t="shared" si="235"/>
        <v>ISLAM</v>
      </c>
      <c r="P1402" s="120" t="s">
        <v>254</v>
      </c>
      <c r="Q1402" s="120" t="s">
        <v>255</v>
      </c>
      <c r="R1402" s="148">
        <v>4</v>
      </c>
      <c r="S1402" s="120" t="s">
        <v>348</v>
      </c>
      <c r="T1402" s="120" t="s">
        <v>266</v>
      </c>
      <c r="U1402" s="120" t="s">
        <v>4599</v>
      </c>
      <c r="V1402" s="120" t="s">
        <v>4592</v>
      </c>
      <c r="W1402" s="149" t="s">
        <v>4595</v>
      </c>
      <c r="X1402" s="120" t="s">
        <v>4592</v>
      </c>
      <c r="Y1402" s="238" t="s">
        <v>4521</v>
      </c>
      <c r="Z1402" s="120" t="s">
        <v>22</v>
      </c>
      <c r="AA1402" s="120" t="s">
        <v>229</v>
      </c>
      <c r="AB1402" s="120" t="s">
        <v>230</v>
      </c>
      <c r="AC1402" s="120" t="s">
        <v>231</v>
      </c>
      <c r="AD1402" s="121" t="str">
        <f t="shared" si="240"/>
        <v>INDONESIA</v>
      </c>
      <c r="AE1402" s="122" t="s">
        <v>4522</v>
      </c>
      <c r="AF1402" s="122" t="s">
        <v>4181</v>
      </c>
      <c r="AG1402" s="142" t="s">
        <v>455</v>
      </c>
      <c r="AH1402" s="142"/>
      <c r="AI1402" s="64" t="e">
        <f>VLOOKUP(#REF!,SHDK,2,FALSE)</f>
        <v>#REF!</v>
      </c>
      <c r="AJ1402" s="64"/>
      <c r="AK1402" s="142"/>
      <c r="AL1402" s="124"/>
      <c r="AM1402" s="124"/>
      <c r="AN1402" s="124">
        <f t="shared" si="237"/>
        <v>0</v>
      </c>
      <c r="AO1402" s="125"/>
      <c r="AP1402" s="125"/>
      <c r="AQ1402" s="125"/>
      <c r="AR1402" s="125"/>
      <c r="AS1402" s="125"/>
      <c r="AT1402" s="125"/>
      <c r="AU1402" s="125"/>
      <c r="AV1402" s="125"/>
      <c r="AW1402" s="125"/>
      <c r="AX1402" s="125"/>
      <c r="AY1402" s="70">
        <f t="shared" si="238"/>
        <v>0</v>
      </c>
      <c r="AZ1402" s="71"/>
    </row>
    <row r="1403" spans="1:53">
      <c r="B1403" s="355">
        <v>1371</v>
      </c>
      <c r="C1403">
        <v>29</v>
      </c>
      <c r="E1403">
        <v>3</v>
      </c>
      <c r="F1403" s="157" t="s">
        <v>4600</v>
      </c>
      <c r="G1403" s="89" t="s">
        <v>4601</v>
      </c>
      <c r="H1403" s="90" t="s">
        <v>23</v>
      </c>
      <c r="I1403" s="91" t="str">
        <f t="shared" si="234"/>
        <v>LAKI LAKI</v>
      </c>
      <c r="J1403" s="64" t="s">
        <v>230</v>
      </c>
      <c r="K1403" s="92">
        <v>39892</v>
      </c>
      <c r="L1403" s="93">
        <f t="shared" ca="1" si="239"/>
        <v>11</v>
      </c>
      <c r="M1403" s="64"/>
      <c r="N1403" s="246" t="s">
        <v>220</v>
      </c>
      <c r="O1403" s="64" t="str">
        <f t="shared" si="235"/>
        <v>ISLAM</v>
      </c>
      <c r="P1403" s="64" t="s">
        <v>254</v>
      </c>
      <c r="Q1403" s="64" t="s">
        <v>255</v>
      </c>
      <c r="R1403" s="95">
        <v>4</v>
      </c>
      <c r="S1403" s="64" t="s">
        <v>369</v>
      </c>
      <c r="T1403" s="64" t="s">
        <v>266</v>
      </c>
      <c r="U1403" s="64" t="s">
        <v>4599</v>
      </c>
      <c r="V1403" s="64" t="s">
        <v>4592</v>
      </c>
      <c r="W1403" s="96" t="s">
        <v>4595</v>
      </c>
      <c r="X1403" s="64" t="s">
        <v>4592</v>
      </c>
      <c r="Y1403" s="229" t="s">
        <v>4521</v>
      </c>
      <c r="Z1403" s="64" t="s">
        <v>22</v>
      </c>
      <c r="AA1403" s="64" t="s">
        <v>229</v>
      </c>
      <c r="AB1403" s="64" t="s">
        <v>230</v>
      </c>
      <c r="AC1403" s="64" t="s">
        <v>231</v>
      </c>
      <c r="AD1403" t="str">
        <f t="shared" si="240"/>
        <v>INDONESIA</v>
      </c>
      <c r="AE1403" s="122" t="s">
        <v>4522</v>
      </c>
      <c r="AF1403" s="122" t="s">
        <v>4181</v>
      </c>
      <c r="AG1403" s="142" t="s">
        <v>455</v>
      </c>
      <c r="AH1403" s="142"/>
      <c r="AI1403" s="64">
        <f t="shared" ref="AI1403:AI1429" si="241">VLOOKUP(Q1402,SHDK,2,FALSE)</f>
        <v>3</v>
      </c>
      <c r="AJ1403" s="64"/>
      <c r="AK1403" s="142"/>
      <c r="AN1403" s="124">
        <f t="shared" si="237"/>
        <v>0</v>
      </c>
      <c r="AY1403" s="70">
        <f t="shared" si="238"/>
        <v>0</v>
      </c>
    </row>
    <row r="1404" spans="1:53">
      <c r="A1404" s="121"/>
      <c r="B1404" s="121">
        <v>1372</v>
      </c>
      <c r="C1404" s="71">
        <v>30</v>
      </c>
      <c r="D1404">
        <v>8</v>
      </c>
      <c r="E1404" s="99">
        <v>1</v>
      </c>
      <c r="F1404" s="100" t="s">
        <v>4602</v>
      </c>
      <c r="G1404" s="101" t="s">
        <v>4603</v>
      </c>
      <c r="H1404" s="102" t="s">
        <v>23</v>
      </c>
      <c r="I1404" s="103" t="str">
        <f t="shared" si="234"/>
        <v>LAKI LAKI</v>
      </c>
      <c r="J1404" s="104" t="s">
        <v>376</v>
      </c>
      <c r="K1404" s="105">
        <v>19210</v>
      </c>
      <c r="L1404" s="106">
        <f t="shared" ca="1" si="239"/>
        <v>67</v>
      </c>
      <c r="M1404" s="104" t="s">
        <v>253</v>
      </c>
      <c r="N1404" s="107" t="s">
        <v>220</v>
      </c>
      <c r="O1404" s="104" t="str">
        <f t="shared" si="235"/>
        <v>ISLAM</v>
      </c>
      <c r="P1404" s="104" t="s">
        <v>221</v>
      </c>
      <c r="Q1404" s="104" t="s">
        <v>222</v>
      </c>
      <c r="R1404" s="108">
        <v>1</v>
      </c>
      <c r="S1404" s="104" t="s">
        <v>256</v>
      </c>
      <c r="T1404" s="104" t="s">
        <v>283</v>
      </c>
      <c r="U1404" s="104" t="s">
        <v>290</v>
      </c>
      <c r="V1404" s="104" t="s">
        <v>4604</v>
      </c>
      <c r="W1404" s="109" t="s">
        <v>4605</v>
      </c>
      <c r="X1404" s="104" t="s">
        <v>4603</v>
      </c>
      <c r="Y1404" s="235" t="s">
        <v>4521</v>
      </c>
      <c r="Z1404" s="104" t="s">
        <v>22</v>
      </c>
      <c r="AA1404" s="104" t="s">
        <v>229</v>
      </c>
      <c r="AB1404" s="131"/>
      <c r="AC1404" s="131"/>
      <c r="AD1404" s="99" t="str">
        <f t="shared" si="240"/>
        <v>INDONESIA</v>
      </c>
      <c r="AE1404" s="122" t="s">
        <v>4522</v>
      </c>
      <c r="AF1404" s="122" t="s">
        <v>4181</v>
      </c>
      <c r="AG1404" s="142" t="s">
        <v>166</v>
      </c>
      <c r="AH1404" s="142"/>
      <c r="AI1404" s="64">
        <f t="shared" si="241"/>
        <v>3</v>
      </c>
      <c r="AJ1404" s="64"/>
      <c r="AK1404" s="142"/>
      <c r="AL1404" s="207"/>
      <c r="AM1404" s="207"/>
      <c r="AN1404" s="124">
        <f t="shared" si="237"/>
        <v>0</v>
      </c>
      <c r="AO1404" s="239"/>
      <c r="AP1404" s="239"/>
      <c r="AQ1404" s="239"/>
      <c r="AR1404" s="239"/>
      <c r="AS1404" s="239"/>
      <c r="AT1404" s="239"/>
      <c r="AU1404" s="239"/>
      <c r="AV1404" s="239"/>
      <c r="AW1404" s="239"/>
      <c r="AX1404" s="239"/>
      <c r="AY1404" s="70">
        <f t="shared" si="238"/>
        <v>0</v>
      </c>
      <c r="BA1404" s="121"/>
    </row>
    <row r="1405" spans="1:53">
      <c r="B1405" s="355">
        <v>1373</v>
      </c>
      <c r="C1405">
        <v>31</v>
      </c>
      <c r="E1405">
        <v>2</v>
      </c>
      <c r="F1405" s="88" t="s">
        <v>4606</v>
      </c>
      <c r="G1405" s="89" t="s">
        <v>1129</v>
      </c>
      <c r="H1405" s="90" t="s">
        <v>16</v>
      </c>
      <c r="I1405" s="91" t="str">
        <f t="shared" si="234"/>
        <v>PEREMPUAN</v>
      </c>
      <c r="J1405" s="64" t="s">
        <v>230</v>
      </c>
      <c r="K1405" s="92">
        <v>35100</v>
      </c>
      <c r="L1405" s="93">
        <f t="shared" ca="1" si="239"/>
        <v>24</v>
      </c>
      <c r="M1405" s="64" t="s">
        <v>253</v>
      </c>
      <c r="N1405" s="94" t="s">
        <v>220</v>
      </c>
      <c r="O1405" s="64" t="str">
        <f t="shared" si="235"/>
        <v>ISLAM</v>
      </c>
      <c r="P1405" s="64" t="s">
        <v>254</v>
      </c>
      <c r="Q1405" s="64" t="s">
        <v>255</v>
      </c>
      <c r="R1405" s="95">
        <v>4</v>
      </c>
      <c r="S1405" s="64" t="s">
        <v>289</v>
      </c>
      <c r="T1405" s="64" t="s">
        <v>270</v>
      </c>
      <c r="U1405" s="64" t="s">
        <v>4607</v>
      </c>
      <c r="V1405" s="64" t="s">
        <v>4603</v>
      </c>
      <c r="W1405" s="96" t="s">
        <v>4605</v>
      </c>
      <c r="X1405" s="64" t="s">
        <v>4603</v>
      </c>
      <c r="Y1405" s="229" t="s">
        <v>4521</v>
      </c>
      <c r="Z1405" s="64" t="s">
        <v>22</v>
      </c>
      <c r="AA1405" s="64" t="s">
        <v>229</v>
      </c>
      <c r="AB1405" s="120" t="s">
        <v>230</v>
      </c>
      <c r="AC1405" s="120" t="s">
        <v>231</v>
      </c>
      <c r="AD1405" t="str">
        <f t="shared" si="240"/>
        <v>INDONESIA</v>
      </c>
      <c r="AE1405" s="122" t="s">
        <v>4522</v>
      </c>
      <c r="AF1405" s="122" t="s">
        <v>4181</v>
      </c>
      <c r="AG1405" s="142" t="s">
        <v>166</v>
      </c>
      <c r="AH1405" s="142"/>
      <c r="AI1405" s="64" t="e">
        <f t="shared" si="241"/>
        <v>#N/A</v>
      </c>
      <c r="AJ1405" s="64"/>
      <c r="AK1405" s="142"/>
      <c r="AN1405" s="124">
        <f t="shared" si="237"/>
        <v>0</v>
      </c>
      <c r="AY1405" s="70">
        <f t="shared" si="238"/>
        <v>0</v>
      </c>
    </row>
    <row r="1406" spans="1:53" s="99" customFormat="1">
      <c r="A1406"/>
      <c r="B1406" s="121">
        <v>1374</v>
      </c>
      <c r="C1406" s="71">
        <v>32</v>
      </c>
      <c r="D1406"/>
      <c r="E1406">
        <v>3</v>
      </c>
      <c r="F1406" s="88" t="s">
        <v>4608</v>
      </c>
      <c r="G1406" s="89" t="s">
        <v>4609</v>
      </c>
      <c r="H1406" s="90" t="s">
        <v>23</v>
      </c>
      <c r="I1406" s="91" t="str">
        <f t="shared" si="234"/>
        <v>LAKI LAKI</v>
      </c>
      <c r="J1406" s="64" t="s">
        <v>230</v>
      </c>
      <c r="K1406" s="92">
        <v>36801</v>
      </c>
      <c r="L1406" s="93">
        <f t="shared" ca="1" si="239"/>
        <v>19</v>
      </c>
      <c r="M1406" s="64" t="s">
        <v>253</v>
      </c>
      <c r="N1406" s="94" t="s">
        <v>220</v>
      </c>
      <c r="O1406" s="64" t="str">
        <f t="shared" si="235"/>
        <v>ISLAM</v>
      </c>
      <c r="P1406" s="64" t="s">
        <v>254</v>
      </c>
      <c r="Q1406" s="64" t="s">
        <v>255</v>
      </c>
      <c r="R1406" s="95">
        <v>4</v>
      </c>
      <c r="S1406" s="64" t="s">
        <v>348</v>
      </c>
      <c r="T1406" s="64" t="s">
        <v>266</v>
      </c>
      <c r="U1406" s="64" t="s">
        <v>4607</v>
      </c>
      <c r="V1406" s="64" t="s">
        <v>4603</v>
      </c>
      <c r="W1406" s="96" t="s">
        <v>4605</v>
      </c>
      <c r="X1406" s="64" t="s">
        <v>4603</v>
      </c>
      <c r="Y1406" s="229" t="s">
        <v>4521</v>
      </c>
      <c r="Z1406" s="64" t="s">
        <v>22</v>
      </c>
      <c r="AA1406" s="64" t="s">
        <v>229</v>
      </c>
      <c r="AB1406" s="64" t="s">
        <v>230</v>
      </c>
      <c r="AC1406" s="64" t="s">
        <v>231</v>
      </c>
      <c r="AD1406" t="str">
        <f t="shared" si="240"/>
        <v>INDONESIA</v>
      </c>
      <c r="AE1406" s="122" t="s">
        <v>4522</v>
      </c>
      <c r="AF1406" s="122" t="s">
        <v>4181</v>
      </c>
      <c r="AG1406" s="142" t="s">
        <v>166</v>
      </c>
      <c r="AH1406" s="142"/>
      <c r="AI1406" s="64">
        <f t="shared" si="241"/>
        <v>3</v>
      </c>
      <c r="AJ1406" s="64"/>
      <c r="AK1406" s="142"/>
      <c r="AL1406" s="124"/>
      <c r="AM1406" s="124"/>
      <c r="AN1406" s="124">
        <f t="shared" si="237"/>
        <v>0</v>
      </c>
      <c r="AO1406" s="125"/>
      <c r="AP1406" s="125"/>
      <c r="AQ1406" s="125"/>
      <c r="AR1406" s="125"/>
      <c r="AS1406" s="125"/>
      <c r="AT1406" s="125"/>
      <c r="AU1406" s="125"/>
      <c r="AV1406" s="125"/>
      <c r="AW1406" s="125"/>
      <c r="AX1406" s="125"/>
      <c r="AY1406" s="70">
        <f t="shared" si="238"/>
        <v>0</v>
      </c>
      <c r="AZ1406" s="71"/>
    </row>
    <row r="1407" spans="1:53">
      <c r="B1407" s="355">
        <v>1375</v>
      </c>
      <c r="C1407">
        <v>33</v>
      </c>
      <c r="D1407">
        <v>9</v>
      </c>
      <c r="E1407" s="99">
        <v>1</v>
      </c>
      <c r="F1407" s="100" t="s">
        <v>4610</v>
      </c>
      <c r="G1407" s="101" t="s">
        <v>4611</v>
      </c>
      <c r="H1407" s="102" t="s">
        <v>23</v>
      </c>
      <c r="I1407" s="103" t="str">
        <f t="shared" si="234"/>
        <v>LAKI LAKI</v>
      </c>
      <c r="J1407" s="104" t="s">
        <v>288</v>
      </c>
      <c r="K1407" s="105">
        <v>30181</v>
      </c>
      <c r="L1407" s="106">
        <f t="shared" ca="1" si="239"/>
        <v>37</v>
      </c>
      <c r="M1407" s="104" t="s">
        <v>253</v>
      </c>
      <c r="N1407" s="107" t="s">
        <v>220</v>
      </c>
      <c r="O1407" s="104" t="str">
        <f t="shared" si="235"/>
        <v>ISLAM</v>
      </c>
      <c r="P1407" s="104" t="s">
        <v>221</v>
      </c>
      <c r="Q1407" s="104" t="s">
        <v>222</v>
      </c>
      <c r="R1407" s="108">
        <v>1</v>
      </c>
      <c r="S1407" s="104" t="s">
        <v>256</v>
      </c>
      <c r="T1407" s="104" t="s">
        <v>224</v>
      </c>
      <c r="U1407" s="104" t="s">
        <v>1298</v>
      </c>
      <c r="V1407" s="104" t="s">
        <v>1299</v>
      </c>
      <c r="W1407" s="112" t="s">
        <v>4612</v>
      </c>
      <c r="X1407" s="104" t="s">
        <v>4611</v>
      </c>
      <c r="Y1407" s="235" t="s">
        <v>4521</v>
      </c>
      <c r="Z1407" s="104" t="s">
        <v>22</v>
      </c>
      <c r="AA1407" s="104" t="s">
        <v>229</v>
      </c>
      <c r="AB1407" s="120" t="s">
        <v>230</v>
      </c>
      <c r="AC1407" s="120" t="s">
        <v>231</v>
      </c>
      <c r="AD1407" s="99" t="str">
        <f t="shared" si="240"/>
        <v>INDONESIA</v>
      </c>
      <c r="AE1407" s="122" t="s">
        <v>4522</v>
      </c>
      <c r="AF1407" s="122" t="s">
        <v>4181</v>
      </c>
      <c r="AG1407" s="120" t="s">
        <v>455</v>
      </c>
      <c r="AH1407" s="120"/>
      <c r="AI1407" s="64">
        <f t="shared" si="241"/>
        <v>3</v>
      </c>
      <c r="AJ1407" s="64"/>
      <c r="AK1407" s="142"/>
      <c r="AN1407" s="124">
        <f t="shared" si="237"/>
        <v>0</v>
      </c>
      <c r="AY1407" s="70">
        <f t="shared" si="238"/>
        <v>0</v>
      </c>
    </row>
    <row r="1408" spans="1:53">
      <c r="A1408" s="121"/>
      <c r="B1408" s="121">
        <v>1376</v>
      </c>
      <c r="C1408" s="71">
        <v>34</v>
      </c>
      <c r="E1408" s="121">
        <v>2</v>
      </c>
      <c r="F1408" s="143" t="s">
        <v>4613</v>
      </c>
      <c r="G1408" s="144" t="s">
        <v>3992</v>
      </c>
      <c r="H1408" s="145" t="s">
        <v>16</v>
      </c>
      <c r="I1408" s="146" t="str">
        <f t="shared" si="234"/>
        <v>PEREMPUAN</v>
      </c>
      <c r="J1408" s="120" t="s">
        <v>376</v>
      </c>
      <c r="K1408" s="147">
        <v>30286</v>
      </c>
      <c r="L1408" s="139">
        <f t="shared" ref="L1408:L1439" ca="1" si="242">DATEDIF(K1408,TODAY(),"Y")</f>
        <v>37</v>
      </c>
      <c r="M1408" s="120" t="s">
        <v>253</v>
      </c>
      <c r="N1408" s="133" t="s">
        <v>220</v>
      </c>
      <c r="O1408" s="120" t="str">
        <f t="shared" si="235"/>
        <v>ISLAM</v>
      </c>
      <c r="P1408" s="120" t="s">
        <v>221</v>
      </c>
      <c r="Q1408" s="120" t="s">
        <v>245</v>
      </c>
      <c r="R1408" s="148">
        <v>3</v>
      </c>
      <c r="S1408" s="120" t="s">
        <v>289</v>
      </c>
      <c r="T1408" s="120" t="s">
        <v>246</v>
      </c>
      <c r="U1408" s="120" t="s">
        <v>4614</v>
      </c>
      <c r="V1408" s="120" t="s">
        <v>3322</v>
      </c>
      <c r="W1408" s="119" t="s">
        <v>4612</v>
      </c>
      <c r="X1408" s="120" t="s">
        <v>4611</v>
      </c>
      <c r="Y1408" s="238" t="s">
        <v>4521</v>
      </c>
      <c r="Z1408" s="120" t="s">
        <v>22</v>
      </c>
      <c r="AA1408" s="120" t="s">
        <v>229</v>
      </c>
      <c r="AB1408" s="64" t="s">
        <v>230</v>
      </c>
      <c r="AC1408" s="64" t="s">
        <v>231</v>
      </c>
      <c r="AD1408" s="121" t="str">
        <f t="shared" si="240"/>
        <v>INDONESIA</v>
      </c>
      <c r="AE1408" s="122" t="s">
        <v>4522</v>
      </c>
      <c r="AF1408" s="122" t="s">
        <v>4181</v>
      </c>
      <c r="AG1408" s="142" t="s">
        <v>166</v>
      </c>
      <c r="AH1408" s="142"/>
      <c r="AI1408" s="64" t="e">
        <f t="shared" si="241"/>
        <v>#N/A</v>
      </c>
      <c r="AJ1408" s="64"/>
      <c r="AK1408" s="120"/>
      <c r="AN1408" s="124">
        <f t="shared" si="237"/>
        <v>0</v>
      </c>
      <c r="AY1408" s="70">
        <f t="shared" si="238"/>
        <v>0</v>
      </c>
    </row>
    <row r="1409" spans="1:53" s="99" customFormat="1">
      <c r="A1409"/>
      <c r="B1409" s="355">
        <v>1377</v>
      </c>
      <c r="C1409">
        <v>35</v>
      </c>
      <c r="D1409"/>
      <c r="E1409">
        <v>3</v>
      </c>
      <c r="F1409" s="88" t="s">
        <v>4615</v>
      </c>
      <c r="G1409" s="89" t="s">
        <v>4616</v>
      </c>
      <c r="H1409" s="90" t="s">
        <v>23</v>
      </c>
      <c r="I1409" s="91" t="str">
        <f t="shared" si="234"/>
        <v>LAKI LAKI</v>
      </c>
      <c r="J1409" s="64" t="s">
        <v>230</v>
      </c>
      <c r="K1409" s="92">
        <v>38800</v>
      </c>
      <c r="L1409" s="93">
        <f t="shared" ca="1" si="242"/>
        <v>14</v>
      </c>
      <c r="M1409" s="64" t="s">
        <v>253</v>
      </c>
      <c r="N1409" s="94" t="s">
        <v>220</v>
      </c>
      <c r="O1409" s="64" t="str">
        <f t="shared" si="235"/>
        <v>ISLAM</v>
      </c>
      <c r="P1409" s="64" t="s">
        <v>254</v>
      </c>
      <c r="Q1409" s="64" t="s">
        <v>255</v>
      </c>
      <c r="R1409" s="95">
        <v>4</v>
      </c>
      <c r="S1409" s="64" t="s">
        <v>369</v>
      </c>
      <c r="T1409" s="64" t="s">
        <v>266</v>
      </c>
      <c r="U1409" s="64" t="s">
        <v>3992</v>
      </c>
      <c r="V1409" s="64" t="s">
        <v>4611</v>
      </c>
      <c r="W1409" s="119" t="s">
        <v>4612</v>
      </c>
      <c r="X1409" s="64" t="s">
        <v>4611</v>
      </c>
      <c r="Y1409" s="229" t="s">
        <v>4521</v>
      </c>
      <c r="Z1409" s="64" t="s">
        <v>22</v>
      </c>
      <c r="AA1409" s="64" t="s">
        <v>229</v>
      </c>
      <c r="AB1409" s="64" t="s">
        <v>230</v>
      </c>
      <c r="AC1409" s="64" t="s">
        <v>231</v>
      </c>
      <c r="AD1409" t="str">
        <f t="shared" si="240"/>
        <v>INDONESIA</v>
      </c>
      <c r="AE1409" s="122" t="s">
        <v>4522</v>
      </c>
      <c r="AF1409" s="122" t="s">
        <v>4181</v>
      </c>
      <c r="AG1409" s="142" t="s">
        <v>455</v>
      </c>
      <c r="AH1409" s="142"/>
      <c r="AI1409" s="64">
        <f t="shared" si="241"/>
        <v>2</v>
      </c>
      <c r="AJ1409" s="64"/>
      <c r="AK1409" s="142"/>
      <c r="AL1409" s="124"/>
      <c r="AM1409" s="124"/>
      <c r="AN1409" s="124">
        <f t="shared" si="237"/>
        <v>0</v>
      </c>
      <c r="AO1409" s="125"/>
      <c r="AP1409" s="125"/>
      <c r="AQ1409" s="125"/>
      <c r="AR1409" s="125"/>
      <c r="AS1409" s="125"/>
      <c r="AT1409" s="125"/>
      <c r="AU1409" s="125"/>
      <c r="AV1409" s="125"/>
      <c r="AW1409" s="125"/>
      <c r="AX1409" s="125"/>
      <c r="AY1409" s="70">
        <f t="shared" si="238"/>
        <v>0</v>
      </c>
      <c r="AZ1409" s="71"/>
    </row>
    <row r="1410" spans="1:53">
      <c r="B1410" s="121">
        <v>1378</v>
      </c>
      <c r="C1410" s="71">
        <v>36</v>
      </c>
      <c r="E1410" s="126">
        <v>4</v>
      </c>
      <c r="F1410" s="157" t="s">
        <v>4617</v>
      </c>
      <c r="G1410" s="128" t="s">
        <v>4618</v>
      </c>
      <c r="H1410" s="129" t="s">
        <v>23</v>
      </c>
      <c r="I1410" s="130" t="str">
        <f t="shared" si="234"/>
        <v>LAKI LAKI</v>
      </c>
      <c r="J1410" s="131" t="s">
        <v>22</v>
      </c>
      <c r="K1410" s="92">
        <v>41972</v>
      </c>
      <c r="L1410" s="93">
        <f t="shared" ca="1" si="242"/>
        <v>5</v>
      </c>
      <c r="M1410" s="131"/>
      <c r="N1410" s="177" t="s">
        <v>220</v>
      </c>
      <c r="O1410" s="131" t="str">
        <f t="shared" si="235"/>
        <v>ISLAM</v>
      </c>
      <c r="P1410" s="131" t="s">
        <v>254</v>
      </c>
      <c r="Q1410" s="131" t="s">
        <v>255</v>
      </c>
      <c r="R1410" s="134">
        <v>4</v>
      </c>
      <c r="S1410" s="131" t="s">
        <v>265</v>
      </c>
      <c r="T1410" s="131" t="s">
        <v>270</v>
      </c>
      <c r="U1410" s="131" t="s">
        <v>3992</v>
      </c>
      <c r="V1410" s="131" t="s">
        <v>4611</v>
      </c>
      <c r="W1410" s="119" t="s">
        <v>4612</v>
      </c>
      <c r="X1410" s="131" t="s">
        <v>4611</v>
      </c>
      <c r="Y1410" s="229" t="s">
        <v>4619</v>
      </c>
      <c r="Z1410" s="131"/>
      <c r="AA1410" s="131"/>
      <c r="AB1410" s="64" t="s">
        <v>230</v>
      </c>
      <c r="AC1410" s="64" t="s">
        <v>231</v>
      </c>
      <c r="AD1410" s="126" t="str">
        <f t="shared" si="240"/>
        <v>INDONESIA</v>
      </c>
      <c r="AE1410" s="122" t="s">
        <v>4522</v>
      </c>
      <c r="AF1410" s="133" t="s">
        <v>4181</v>
      </c>
      <c r="AG1410" s="142" t="s">
        <v>455</v>
      </c>
      <c r="AH1410" s="142"/>
      <c r="AI1410" s="64">
        <f t="shared" si="241"/>
        <v>3</v>
      </c>
      <c r="AJ1410" s="64"/>
      <c r="AK1410" s="142"/>
      <c r="AL1410" s="207"/>
      <c r="AM1410" s="207"/>
      <c r="AN1410" s="124">
        <f t="shared" si="237"/>
        <v>0</v>
      </c>
      <c r="AO1410" s="239"/>
      <c r="AP1410" s="239"/>
      <c r="AQ1410" s="239"/>
      <c r="AR1410" s="239"/>
      <c r="AS1410" s="239"/>
      <c r="AT1410" s="239"/>
      <c r="AU1410" s="239"/>
      <c r="AV1410" s="239"/>
      <c r="AW1410" s="239"/>
      <c r="AX1410" s="239"/>
      <c r="AY1410" s="70">
        <f t="shared" si="238"/>
        <v>0</v>
      </c>
      <c r="BA1410" s="121"/>
    </row>
    <row r="1411" spans="1:53">
      <c r="A1411" s="121"/>
      <c r="B1411" s="355">
        <v>1379</v>
      </c>
      <c r="C1411">
        <v>37</v>
      </c>
      <c r="D1411">
        <v>10</v>
      </c>
      <c r="E1411" s="121">
        <v>1</v>
      </c>
      <c r="F1411" s="100" t="s">
        <v>4620</v>
      </c>
      <c r="G1411" s="144" t="s">
        <v>4621</v>
      </c>
      <c r="H1411" s="145" t="s">
        <v>23</v>
      </c>
      <c r="I1411" s="146" t="str">
        <f t="shared" si="234"/>
        <v>LAKI LAKI</v>
      </c>
      <c r="J1411" s="120" t="s">
        <v>376</v>
      </c>
      <c r="K1411" s="105">
        <v>22244</v>
      </c>
      <c r="L1411" s="106">
        <f t="shared" ca="1" si="242"/>
        <v>59</v>
      </c>
      <c r="M1411" s="120" t="s">
        <v>253</v>
      </c>
      <c r="N1411" s="133" t="s">
        <v>1533</v>
      </c>
      <c r="O1411" s="120" t="str">
        <f t="shared" si="235"/>
        <v>KRISTEN</v>
      </c>
      <c r="P1411" s="120" t="s">
        <v>221</v>
      </c>
      <c r="Q1411" s="120" t="s">
        <v>222</v>
      </c>
      <c r="R1411" s="148">
        <v>1</v>
      </c>
      <c r="S1411" s="120" t="s">
        <v>289</v>
      </c>
      <c r="T1411" s="120" t="s">
        <v>283</v>
      </c>
      <c r="U1411" s="120" t="s">
        <v>4622</v>
      </c>
      <c r="V1411" s="120" t="s">
        <v>4621</v>
      </c>
      <c r="W1411" s="109" t="s">
        <v>4623</v>
      </c>
      <c r="X1411" s="120" t="s">
        <v>4621</v>
      </c>
      <c r="Y1411" s="235" t="s">
        <v>4521</v>
      </c>
      <c r="Z1411" s="120" t="s">
        <v>22</v>
      </c>
      <c r="AA1411" s="120" t="s">
        <v>229</v>
      </c>
      <c r="AB1411" s="64" t="s">
        <v>230</v>
      </c>
      <c r="AC1411" s="64" t="s">
        <v>231</v>
      </c>
      <c r="AD1411" s="121" t="str">
        <f t="shared" si="240"/>
        <v>INDONESIA</v>
      </c>
      <c r="AE1411" s="122" t="s">
        <v>4522</v>
      </c>
      <c r="AF1411" s="122" t="s">
        <v>4181</v>
      </c>
      <c r="AG1411" s="142" t="s">
        <v>381</v>
      </c>
      <c r="AH1411" s="142"/>
      <c r="AI1411" s="64">
        <f t="shared" si="241"/>
        <v>3</v>
      </c>
      <c r="AJ1411" s="64"/>
      <c r="AK1411" s="142"/>
      <c r="AN1411" s="124">
        <f t="shared" si="237"/>
        <v>0</v>
      </c>
      <c r="AY1411" s="70">
        <f t="shared" si="238"/>
        <v>0</v>
      </c>
    </row>
    <row r="1412" spans="1:53" s="126" customFormat="1">
      <c r="A1412"/>
      <c r="B1412" s="121">
        <v>1380</v>
      </c>
      <c r="C1412" s="71">
        <v>38</v>
      </c>
      <c r="D1412"/>
      <c r="E1412">
        <v>2</v>
      </c>
      <c r="F1412" s="88" t="s">
        <v>4624</v>
      </c>
      <c r="G1412" s="89" t="s">
        <v>4625</v>
      </c>
      <c r="H1412" s="90" t="s">
        <v>16</v>
      </c>
      <c r="I1412" s="91" t="str">
        <f t="shared" si="234"/>
        <v>PEREMPUAN</v>
      </c>
      <c r="J1412" s="64" t="s">
        <v>376</v>
      </c>
      <c r="K1412" s="92">
        <v>23729</v>
      </c>
      <c r="L1412" s="93">
        <f t="shared" ca="1" si="242"/>
        <v>55</v>
      </c>
      <c r="M1412" s="64" t="s">
        <v>253</v>
      </c>
      <c r="N1412" s="94" t="s">
        <v>1533</v>
      </c>
      <c r="O1412" s="64" t="str">
        <f t="shared" si="235"/>
        <v>KRISTEN</v>
      </c>
      <c r="P1412" s="64" t="s">
        <v>221</v>
      </c>
      <c r="Q1412" s="64" t="s">
        <v>245</v>
      </c>
      <c r="R1412" s="95">
        <v>3</v>
      </c>
      <c r="S1412" s="64" t="s">
        <v>223</v>
      </c>
      <c r="T1412" s="64" t="s">
        <v>246</v>
      </c>
      <c r="U1412" s="64" t="s">
        <v>4626</v>
      </c>
      <c r="V1412" s="64" t="s">
        <v>4627</v>
      </c>
      <c r="W1412" s="96" t="s">
        <v>4623</v>
      </c>
      <c r="X1412" s="64" t="s">
        <v>4621</v>
      </c>
      <c r="Y1412" s="229" t="s">
        <v>4521</v>
      </c>
      <c r="Z1412" s="64" t="s">
        <v>22</v>
      </c>
      <c r="AA1412" s="64" t="s">
        <v>229</v>
      </c>
      <c r="AB1412" s="104" t="s">
        <v>230</v>
      </c>
      <c r="AC1412" s="104" t="s">
        <v>231</v>
      </c>
      <c r="AD1412" t="str">
        <f t="shared" si="240"/>
        <v>INDONESIA</v>
      </c>
      <c r="AE1412" s="122" t="s">
        <v>4522</v>
      </c>
      <c r="AF1412" s="122" t="s">
        <v>4181</v>
      </c>
      <c r="AG1412" s="142" t="s">
        <v>381</v>
      </c>
      <c r="AH1412" s="142"/>
      <c r="AI1412" s="64" t="e">
        <f t="shared" si="241"/>
        <v>#N/A</v>
      </c>
      <c r="AJ1412" s="64"/>
      <c r="AK1412" s="142"/>
      <c r="AL1412" s="136"/>
      <c r="AM1412" s="136"/>
      <c r="AN1412" s="136"/>
      <c r="AO1412" s="137"/>
      <c r="AP1412" s="137"/>
      <c r="AQ1412" s="137"/>
      <c r="AR1412" s="137"/>
      <c r="AS1412" s="137"/>
      <c r="AT1412" s="137"/>
      <c r="AU1412" s="137"/>
      <c r="AV1412" s="137"/>
      <c r="AW1412" s="137"/>
      <c r="AX1412" s="137"/>
      <c r="AY1412" s="137"/>
      <c r="AZ1412" s="138"/>
    </row>
    <row r="1413" spans="1:53" s="121" customFormat="1">
      <c r="A1413"/>
      <c r="B1413" s="355">
        <v>1381</v>
      </c>
      <c r="C1413">
        <v>39</v>
      </c>
      <c r="D1413"/>
      <c r="E1413" s="121">
        <v>3</v>
      </c>
      <c r="F1413" s="143" t="s">
        <v>4628</v>
      </c>
      <c r="G1413" s="144" t="s">
        <v>4629</v>
      </c>
      <c r="H1413" s="145" t="s">
        <v>16</v>
      </c>
      <c r="I1413" s="146" t="str">
        <f t="shared" si="234"/>
        <v>PEREMPUAN</v>
      </c>
      <c r="J1413" s="120" t="s">
        <v>376</v>
      </c>
      <c r="K1413" s="147">
        <v>32905</v>
      </c>
      <c r="L1413" s="139">
        <f t="shared" ca="1" si="242"/>
        <v>30</v>
      </c>
      <c r="M1413" s="120" t="s">
        <v>253</v>
      </c>
      <c r="N1413" s="133" t="s">
        <v>1533</v>
      </c>
      <c r="O1413" s="120" t="str">
        <f t="shared" si="235"/>
        <v>KRISTEN</v>
      </c>
      <c r="P1413" s="120" t="s">
        <v>254</v>
      </c>
      <c r="Q1413" s="120" t="s">
        <v>255</v>
      </c>
      <c r="R1413" s="148">
        <v>4</v>
      </c>
      <c r="S1413" s="120" t="s">
        <v>527</v>
      </c>
      <c r="T1413" s="120" t="s">
        <v>270</v>
      </c>
      <c r="U1413" s="120" t="s">
        <v>4625</v>
      </c>
      <c r="V1413" s="120" t="s">
        <v>4621</v>
      </c>
      <c r="W1413" s="149" t="s">
        <v>4623</v>
      </c>
      <c r="X1413" s="120" t="s">
        <v>4621</v>
      </c>
      <c r="Y1413" s="238" t="s">
        <v>4521</v>
      </c>
      <c r="Z1413" s="120" t="s">
        <v>22</v>
      </c>
      <c r="AA1413" s="120" t="s">
        <v>229</v>
      </c>
      <c r="AB1413" s="120" t="s">
        <v>230</v>
      </c>
      <c r="AC1413" s="120" t="s">
        <v>231</v>
      </c>
      <c r="AD1413" s="121" t="str">
        <f t="shared" si="240"/>
        <v>INDONESIA</v>
      </c>
      <c r="AE1413" s="122" t="s">
        <v>4522</v>
      </c>
      <c r="AF1413" s="122" t="s">
        <v>4181</v>
      </c>
      <c r="AG1413" s="142" t="s">
        <v>381</v>
      </c>
      <c r="AH1413" s="142"/>
      <c r="AI1413" s="64">
        <f t="shared" si="241"/>
        <v>2</v>
      </c>
      <c r="AJ1413" s="64"/>
      <c r="AK1413" s="142"/>
      <c r="AL1413" s="207"/>
      <c r="AM1413" s="207"/>
      <c r="AN1413" s="207">
        <f t="shared" ref="AN1413:AN1422" si="243">AL1413-AM1413</f>
        <v>0</v>
      </c>
      <c r="AO1413" s="239"/>
      <c r="AP1413" s="239"/>
      <c r="AQ1413" s="239"/>
      <c r="AR1413" s="239"/>
      <c r="AS1413" s="239"/>
      <c r="AT1413" s="239"/>
      <c r="AU1413" s="239"/>
      <c r="AV1413" s="239"/>
      <c r="AW1413" s="239"/>
      <c r="AX1413" s="239"/>
      <c r="AY1413" s="70">
        <f t="shared" ref="AY1413:AY1422" si="244">SUM(AV1413:AX1413)</f>
        <v>0</v>
      </c>
      <c r="AZ1413" s="71"/>
    </row>
    <row r="1414" spans="1:53">
      <c r="A1414" s="121"/>
      <c r="B1414" s="121">
        <v>1382</v>
      </c>
      <c r="C1414" s="71">
        <v>40</v>
      </c>
      <c r="E1414">
        <v>4</v>
      </c>
      <c r="F1414" s="88" t="s">
        <v>4630</v>
      </c>
      <c r="G1414" s="89" t="s">
        <v>4631</v>
      </c>
      <c r="H1414" s="90" t="s">
        <v>23</v>
      </c>
      <c r="I1414" s="91" t="str">
        <f t="shared" si="234"/>
        <v>LAKI LAKI</v>
      </c>
      <c r="J1414" s="64" t="s">
        <v>376</v>
      </c>
      <c r="K1414" s="92">
        <v>33314</v>
      </c>
      <c r="L1414" s="93">
        <f t="shared" ca="1" si="242"/>
        <v>29</v>
      </c>
      <c r="M1414" s="64" t="s">
        <v>253</v>
      </c>
      <c r="N1414" s="94" t="s">
        <v>1533</v>
      </c>
      <c r="O1414" s="64" t="str">
        <f t="shared" si="235"/>
        <v>KRISTEN</v>
      </c>
      <c r="P1414" s="64" t="s">
        <v>254</v>
      </c>
      <c r="Q1414" s="64" t="s">
        <v>255</v>
      </c>
      <c r="R1414" s="95">
        <v>4</v>
      </c>
      <c r="S1414" s="64" t="s">
        <v>527</v>
      </c>
      <c r="T1414" s="64" t="s">
        <v>270</v>
      </c>
      <c r="U1414" s="64" t="s">
        <v>4625</v>
      </c>
      <c r="V1414" s="64" t="s">
        <v>4621</v>
      </c>
      <c r="W1414" s="96" t="s">
        <v>4623</v>
      </c>
      <c r="X1414" s="64" t="s">
        <v>4621</v>
      </c>
      <c r="Y1414" s="229" t="s">
        <v>4521</v>
      </c>
      <c r="Z1414" s="64" t="s">
        <v>22</v>
      </c>
      <c r="AA1414" s="64" t="s">
        <v>229</v>
      </c>
      <c r="AB1414" s="64" t="s">
        <v>230</v>
      </c>
      <c r="AC1414" s="64" t="s">
        <v>231</v>
      </c>
      <c r="AD1414" t="str">
        <f t="shared" si="240"/>
        <v>INDONESIA</v>
      </c>
      <c r="AE1414" s="122" t="s">
        <v>4522</v>
      </c>
      <c r="AF1414" s="122" t="s">
        <v>4181</v>
      </c>
      <c r="AG1414" s="120" t="s">
        <v>381</v>
      </c>
      <c r="AH1414" s="120"/>
      <c r="AI1414" s="64">
        <f t="shared" si="241"/>
        <v>3</v>
      </c>
      <c r="AJ1414" s="64"/>
      <c r="AK1414" s="142"/>
      <c r="AN1414" s="124">
        <f t="shared" si="243"/>
        <v>0</v>
      </c>
      <c r="AY1414" s="70">
        <f t="shared" si="244"/>
        <v>0</v>
      </c>
    </row>
    <row r="1415" spans="1:53">
      <c r="A1415" s="121"/>
      <c r="B1415" s="355">
        <v>1383</v>
      </c>
      <c r="C1415">
        <v>41</v>
      </c>
      <c r="E1415">
        <v>5</v>
      </c>
      <c r="F1415" s="88" t="s">
        <v>4632</v>
      </c>
      <c r="G1415" s="89" t="s">
        <v>4633</v>
      </c>
      <c r="H1415" s="90" t="s">
        <v>23</v>
      </c>
      <c r="I1415" s="91" t="str">
        <f t="shared" si="234"/>
        <v>LAKI LAKI</v>
      </c>
      <c r="J1415" s="64" t="s">
        <v>376</v>
      </c>
      <c r="K1415" s="92">
        <v>33923</v>
      </c>
      <c r="L1415" s="93">
        <f t="shared" ca="1" si="242"/>
        <v>27</v>
      </c>
      <c r="M1415" s="64" t="s">
        <v>253</v>
      </c>
      <c r="N1415" s="94" t="s">
        <v>1533</v>
      </c>
      <c r="O1415" s="64" t="str">
        <f t="shared" si="235"/>
        <v>KRISTEN</v>
      </c>
      <c r="P1415" s="64" t="s">
        <v>254</v>
      </c>
      <c r="Q1415" s="64" t="s">
        <v>255</v>
      </c>
      <c r="R1415" s="95">
        <v>4</v>
      </c>
      <c r="S1415" s="64" t="s">
        <v>223</v>
      </c>
      <c r="T1415" s="64" t="s">
        <v>1104</v>
      </c>
      <c r="U1415" s="64" t="s">
        <v>4625</v>
      </c>
      <c r="V1415" s="64" t="s">
        <v>4621</v>
      </c>
      <c r="W1415" s="96" t="s">
        <v>4623</v>
      </c>
      <c r="X1415" s="64" t="s">
        <v>4621</v>
      </c>
      <c r="Y1415" s="229" t="s">
        <v>4521</v>
      </c>
      <c r="Z1415" s="64" t="s">
        <v>22</v>
      </c>
      <c r="AA1415" s="64" t="s">
        <v>229</v>
      </c>
      <c r="AB1415" s="64" t="s">
        <v>230</v>
      </c>
      <c r="AC1415" s="64" t="s">
        <v>231</v>
      </c>
      <c r="AD1415" t="str">
        <f t="shared" si="240"/>
        <v>INDONESIA</v>
      </c>
      <c r="AE1415" s="122" t="s">
        <v>4522</v>
      </c>
      <c r="AF1415" s="122" t="s">
        <v>4181</v>
      </c>
      <c r="AG1415" s="111" t="s">
        <v>381</v>
      </c>
      <c r="AH1415" s="111"/>
      <c r="AI1415" s="64">
        <f t="shared" si="241"/>
        <v>3</v>
      </c>
      <c r="AJ1415" s="64"/>
      <c r="AK1415" s="120"/>
      <c r="AL1415" s="207"/>
      <c r="AM1415" s="207"/>
      <c r="AN1415" s="124">
        <f t="shared" si="243"/>
        <v>0</v>
      </c>
      <c r="AO1415" s="239"/>
      <c r="AP1415" s="239"/>
      <c r="AQ1415" s="239"/>
      <c r="AR1415" s="239"/>
      <c r="AS1415" s="239"/>
      <c r="AT1415" s="239"/>
      <c r="AU1415" s="239"/>
      <c r="AV1415" s="239"/>
      <c r="AW1415" s="239"/>
      <c r="AX1415" s="239"/>
      <c r="AY1415" s="70">
        <f t="shared" si="244"/>
        <v>0</v>
      </c>
      <c r="BA1415" s="121"/>
    </row>
    <row r="1416" spans="1:53">
      <c r="B1416" s="121">
        <v>1384</v>
      </c>
      <c r="C1416" s="71">
        <v>42</v>
      </c>
      <c r="E1416">
        <v>6</v>
      </c>
      <c r="F1416" s="88" t="s">
        <v>4634</v>
      </c>
      <c r="G1416" s="89" t="s">
        <v>4635</v>
      </c>
      <c r="H1416" s="90" t="s">
        <v>16</v>
      </c>
      <c r="I1416" s="91" t="str">
        <f t="shared" si="234"/>
        <v>PEREMPUAN</v>
      </c>
      <c r="J1416" s="64" t="s">
        <v>231</v>
      </c>
      <c r="K1416" s="92">
        <v>35499</v>
      </c>
      <c r="L1416" s="93">
        <f t="shared" ca="1" si="242"/>
        <v>23</v>
      </c>
      <c r="M1416" s="64" t="s">
        <v>253</v>
      </c>
      <c r="N1416" s="94" t="s">
        <v>1533</v>
      </c>
      <c r="O1416" s="64" t="str">
        <f t="shared" si="235"/>
        <v>KRISTEN</v>
      </c>
      <c r="P1416" s="64" t="s">
        <v>254</v>
      </c>
      <c r="Q1416" s="64" t="s">
        <v>255</v>
      </c>
      <c r="R1416" s="95">
        <v>4</v>
      </c>
      <c r="S1416" s="64" t="s">
        <v>344</v>
      </c>
      <c r="T1416" s="64" t="s">
        <v>270</v>
      </c>
      <c r="U1416" s="64" t="s">
        <v>4625</v>
      </c>
      <c r="V1416" s="64" t="s">
        <v>4621</v>
      </c>
      <c r="W1416" s="96" t="s">
        <v>4623</v>
      </c>
      <c r="X1416" s="64" t="s">
        <v>4621</v>
      </c>
      <c r="Y1416" s="229" t="s">
        <v>4521</v>
      </c>
      <c r="Z1416" s="64" t="s">
        <v>22</v>
      </c>
      <c r="AA1416" s="64" t="s">
        <v>229</v>
      </c>
      <c r="AB1416" s="64" t="s">
        <v>230</v>
      </c>
      <c r="AC1416" s="64" t="s">
        <v>231</v>
      </c>
      <c r="AD1416" t="str">
        <f t="shared" si="240"/>
        <v>INDONESIA</v>
      </c>
      <c r="AE1416" s="122" t="s">
        <v>4522</v>
      </c>
      <c r="AF1416" s="122" t="s">
        <v>4181</v>
      </c>
      <c r="AG1416" s="111" t="s">
        <v>381</v>
      </c>
      <c r="AH1416" s="111"/>
      <c r="AI1416" s="64">
        <f t="shared" si="241"/>
        <v>3</v>
      </c>
      <c r="AJ1416" s="64"/>
      <c r="AK1416" s="111"/>
      <c r="AN1416" s="124">
        <f t="shared" si="243"/>
        <v>0</v>
      </c>
      <c r="AY1416" s="70">
        <f t="shared" si="244"/>
        <v>0</v>
      </c>
    </row>
    <row r="1417" spans="1:53">
      <c r="B1417" s="121">
        <v>1386</v>
      </c>
      <c r="C1417">
        <v>43</v>
      </c>
      <c r="D1417">
        <v>11</v>
      </c>
      <c r="E1417" s="99">
        <v>1</v>
      </c>
      <c r="F1417" s="100" t="s">
        <v>4636</v>
      </c>
      <c r="G1417" s="101" t="s">
        <v>4637</v>
      </c>
      <c r="H1417" s="102" t="s">
        <v>23</v>
      </c>
      <c r="I1417" s="103" t="str">
        <f t="shared" si="234"/>
        <v>LAKI LAKI</v>
      </c>
      <c r="J1417" s="104" t="s">
        <v>376</v>
      </c>
      <c r="K1417" s="105">
        <v>28725</v>
      </c>
      <c r="L1417" s="106">
        <f t="shared" ca="1" si="242"/>
        <v>41</v>
      </c>
      <c r="M1417" s="104" t="s">
        <v>253</v>
      </c>
      <c r="N1417" s="107" t="s">
        <v>1533</v>
      </c>
      <c r="O1417" s="104" t="str">
        <f t="shared" si="235"/>
        <v>KRISTEN</v>
      </c>
      <c r="P1417" s="104" t="s">
        <v>221</v>
      </c>
      <c r="Q1417" s="104" t="s">
        <v>222</v>
      </c>
      <c r="R1417" s="108">
        <v>1</v>
      </c>
      <c r="S1417" s="104" t="s">
        <v>1782</v>
      </c>
      <c r="T1417" s="104" t="s">
        <v>2330</v>
      </c>
      <c r="U1417" s="104" t="s">
        <v>4638</v>
      </c>
      <c r="V1417" s="104" t="s">
        <v>4639</v>
      </c>
      <c r="W1417" s="109" t="s">
        <v>4640</v>
      </c>
      <c r="X1417" s="104" t="s">
        <v>4637</v>
      </c>
      <c r="Y1417" s="235" t="s">
        <v>4521</v>
      </c>
      <c r="Z1417" s="104" t="s">
        <v>22</v>
      </c>
      <c r="AA1417" s="104" t="s">
        <v>229</v>
      </c>
      <c r="AB1417" s="64" t="s">
        <v>230</v>
      </c>
      <c r="AC1417" s="64" t="s">
        <v>231</v>
      </c>
      <c r="AD1417" s="99" t="str">
        <f t="shared" si="240"/>
        <v>INDONESIA</v>
      </c>
      <c r="AE1417" s="122" t="s">
        <v>4522</v>
      </c>
      <c r="AF1417" s="122" t="s">
        <v>4181</v>
      </c>
      <c r="AG1417" s="142" t="s">
        <v>381</v>
      </c>
      <c r="AH1417" s="142"/>
      <c r="AI1417" s="64" t="e">
        <f>VLOOKUP(#REF!,SHDK,2,FALSE)</f>
        <v>#REF!</v>
      </c>
      <c r="AJ1417" s="64"/>
      <c r="AK1417" s="111"/>
      <c r="AN1417" s="124">
        <f t="shared" si="243"/>
        <v>0</v>
      </c>
      <c r="AY1417" s="70">
        <f t="shared" si="244"/>
        <v>0</v>
      </c>
    </row>
    <row r="1418" spans="1:53">
      <c r="B1418" s="355">
        <v>1387</v>
      </c>
      <c r="C1418" s="71">
        <v>44</v>
      </c>
      <c r="E1418" s="121">
        <v>2</v>
      </c>
      <c r="F1418" s="143" t="s">
        <v>4641</v>
      </c>
      <c r="G1418" s="144" t="s">
        <v>4642</v>
      </c>
      <c r="H1418" s="145" t="s">
        <v>16</v>
      </c>
      <c r="I1418" s="146" t="str">
        <f t="shared" si="234"/>
        <v>PEREMPUAN</v>
      </c>
      <c r="J1418" s="120" t="s">
        <v>376</v>
      </c>
      <c r="K1418" s="147">
        <v>29914</v>
      </c>
      <c r="L1418" s="139">
        <f t="shared" ca="1" si="242"/>
        <v>38</v>
      </c>
      <c r="M1418" s="120" t="s">
        <v>253</v>
      </c>
      <c r="N1418" s="133" t="s">
        <v>1533</v>
      </c>
      <c r="O1418" s="120" t="str">
        <f t="shared" si="235"/>
        <v>KRISTEN</v>
      </c>
      <c r="P1418" s="120" t="s">
        <v>221</v>
      </c>
      <c r="Q1418" s="120" t="s">
        <v>245</v>
      </c>
      <c r="R1418" s="148">
        <v>3</v>
      </c>
      <c r="S1418" s="120" t="s">
        <v>223</v>
      </c>
      <c r="T1418" s="120" t="s">
        <v>246</v>
      </c>
      <c r="U1418" s="120" t="s">
        <v>4643</v>
      </c>
      <c r="V1418" s="120" t="s">
        <v>4644</v>
      </c>
      <c r="W1418" s="149" t="s">
        <v>4640</v>
      </c>
      <c r="X1418" s="120" t="s">
        <v>4637</v>
      </c>
      <c r="Y1418" s="238" t="s">
        <v>4521</v>
      </c>
      <c r="Z1418" s="120" t="s">
        <v>22</v>
      </c>
      <c r="AA1418" s="120" t="s">
        <v>229</v>
      </c>
      <c r="AB1418" s="64" t="s">
        <v>230</v>
      </c>
      <c r="AC1418" s="64" t="s">
        <v>231</v>
      </c>
      <c r="AD1418" s="121" t="str">
        <f t="shared" si="240"/>
        <v>INDONESIA</v>
      </c>
      <c r="AE1418" s="122" t="s">
        <v>4522</v>
      </c>
      <c r="AF1418" s="122" t="s">
        <v>4181</v>
      </c>
      <c r="AG1418" s="142" t="s">
        <v>381</v>
      </c>
      <c r="AH1418" s="142"/>
      <c r="AI1418" s="64" t="e">
        <f t="shared" si="241"/>
        <v>#N/A</v>
      </c>
      <c r="AJ1418" s="64"/>
      <c r="AK1418" s="142"/>
      <c r="AN1418" s="124">
        <f t="shared" si="243"/>
        <v>0</v>
      </c>
      <c r="AY1418" s="70">
        <f t="shared" si="244"/>
        <v>0</v>
      </c>
    </row>
    <row r="1419" spans="1:53" s="99" customFormat="1">
      <c r="A1419"/>
      <c r="B1419" s="121">
        <v>1388</v>
      </c>
      <c r="C1419">
        <v>45</v>
      </c>
      <c r="D1419"/>
      <c r="E1419">
        <v>3</v>
      </c>
      <c r="F1419" s="88" t="s">
        <v>4645</v>
      </c>
      <c r="G1419" s="89" t="s">
        <v>4646</v>
      </c>
      <c r="H1419" s="90" t="s">
        <v>23</v>
      </c>
      <c r="I1419" s="91" t="str">
        <f t="shared" si="234"/>
        <v>LAKI LAKI</v>
      </c>
      <c r="J1419" s="64" t="s">
        <v>4647</v>
      </c>
      <c r="K1419" s="92">
        <v>39048</v>
      </c>
      <c r="L1419" s="93">
        <f t="shared" ca="1" si="242"/>
        <v>13</v>
      </c>
      <c r="M1419" s="64" t="s">
        <v>253</v>
      </c>
      <c r="N1419" s="94" t="s">
        <v>1533</v>
      </c>
      <c r="O1419" s="64" t="str">
        <f t="shared" si="235"/>
        <v>KRISTEN</v>
      </c>
      <c r="P1419" s="64" t="s">
        <v>254</v>
      </c>
      <c r="Q1419" s="64" t="s">
        <v>255</v>
      </c>
      <c r="R1419" s="95">
        <v>4</v>
      </c>
      <c r="S1419" s="64" t="s">
        <v>369</v>
      </c>
      <c r="T1419" s="64" t="s">
        <v>266</v>
      </c>
      <c r="U1419" s="64" t="s">
        <v>4642</v>
      </c>
      <c r="V1419" s="64" t="s">
        <v>4637</v>
      </c>
      <c r="W1419" s="96" t="s">
        <v>4640</v>
      </c>
      <c r="X1419" s="64" t="s">
        <v>4637</v>
      </c>
      <c r="Y1419" s="229" t="s">
        <v>4521</v>
      </c>
      <c r="Z1419" s="64" t="s">
        <v>22</v>
      </c>
      <c r="AA1419" s="64" t="s">
        <v>229</v>
      </c>
      <c r="AB1419" s="64" t="s">
        <v>230</v>
      </c>
      <c r="AC1419" s="64" t="s">
        <v>231</v>
      </c>
      <c r="AD1419" t="str">
        <f t="shared" si="240"/>
        <v>INDONESIA</v>
      </c>
      <c r="AE1419" s="122" t="s">
        <v>4522</v>
      </c>
      <c r="AF1419" s="122" t="s">
        <v>4181</v>
      </c>
      <c r="AG1419" s="142" t="s">
        <v>381</v>
      </c>
      <c r="AH1419" s="142"/>
      <c r="AI1419" s="64">
        <f t="shared" si="241"/>
        <v>2</v>
      </c>
      <c r="AJ1419" s="64"/>
      <c r="AK1419" s="142"/>
      <c r="AL1419" s="124"/>
      <c r="AM1419" s="124"/>
      <c r="AN1419" s="124">
        <f t="shared" si="243"/>
        <v>0</v>
      </c>
      <c r="AO1419" s="125"/>
      <c r="AP1419" s="125"/>
      <c r="AQ1419" s="125"/>
      <c r="AR1419" s="125"/>
      <c r="AS1419" s="125"/>
      <c r="AT1419" s="125"/>
      <c r="AU1419" s="125"/>
      <c r="AV1419" s="125"/>
      <c r="AW1419" s="125"/>
      <c r="AX1419" s="125"/>
      <c r="AY1419" s="70">
        <f t="shared" si="244"/>
        <v>0</v>
      </c>
      <c r="AZ1419" s="71"/>
    </row>
    <row r="1420" spans="1:53">
      <c r="B1420" s="355">
        <v>1389</v>
      </c>
      <c r="C1420" s="71">
        <v>46</v>
      </c>
      <c r="E1420">
        <v>4</v>
      </c>
      <c r="F1420" s="157" t="s">
        <v>4648</v>
      </c>
      <c r="G1420" s="89" t="s">
        <v>4649</v>
      </c>
      <c r="H1420" s="90" t="s">
        <v>16</v>
      </c>
      <c r="I1420" s="91" t="str">
        <f t="shared" si="234"/>
        <v>PEREMPUAN</v>
      </c>
      <c r="J1420" s="64" t="s">
        <v>22</v>
      </c>
      <c r="K1420" s="92">
        <v>40395</v>
      </c>
      <c r="L1420" s="93">
        <f t="shared" ca="1" si="242"/>
        <v>9</v>
      </c>
      <c r="M1420" s="64"/>
      <c r="N1420" s="246" t="s">
        <v>1533</v>
      </c>
      <c r="O1420" s="64" t="str">
        <f t="shared" si="235"/>
        <v>KRISTEN</v>
      </c>
      <c r="P1420" s="64" t="s">
        <v>254</v>
      </c>
      <c r="Q1420" s="64" t="s">
        <v>255</v>
      </c>
      <c r="R1420" s="95">
        <v>4</v>
      </c>
      <c r="S1420" s="64" t="s">
        <v>265</v>
      </c>
      <c r="T1420" s="64" t="s">
        <v>270</v>
      </c>
      <c r="U1420" s="64" t="s">
        <v>4642</v>
      </c>
      <c r="V1420" s="64" t="s">
        <v>4637</v>
      </c>
      <c r="W1420" s="96" t="s">
        <v>4640</v>
      </c>
      <c r="X1420" s="64" t="s">
        <v>4637</v>
      </c>
      <c r="Y1420" s="229" t="s">
        <v>4521</v>
      </c>
      <c r="Z1420" s="64" t="s">
        <v>22</v>
      </c>
      <c r="AA1420" s="64" t="s">
        <v>229</v>
      </c>
      <c r="AB1420" s="104" t="s">
        <v>230</v>
      </c>
      <c r="AC1420" s="104" t="s">
        <v>231</v>
      </c>
      <c r="AD1420" t="str">
        <f t="shared" si="240"/>
        <v>INDONESIA</v>
      </c>
      <c r="AE1420" s="122" t="s">
        <v>4522</v>
      </c>
      <c r="AF1420" s="122" t="s">
        <v>4181</v>
      </c>
      <c r="AG1420" s="111" t="s">
        <v>381</v>
      </c>
      <c r="AH1420" s="111"/>
      <c r="AI1420" s="64">
        <f t="shared" si="241"/>
        <v>3</v>
      </c>
      <c r="AJ1420" s="64"/>
      <c r="AK1420" s="142"/>
      <c r="AL1420" s="207"/>
      <c r="AM1420" s="207"/>
      <c r="AN1420" s="124">
        <f t="shared" si="243"/>
        <v>0</v>
      </c>
      <c r="AO1420" s="239"/>
      <c r="AP1420" s="239"/>
      <c r="AQ1420" s="239"/>
      <c r="AR1420" s="239"/>
      <c r="AS1420" s="239"/>
      <c r="AT1420" s="239"/>
      <c r="AU1420" s="239"/>
      <c r="AV1420" s="239"/>
      <c r="AW1420" s="239"/>
      <c r="AX1420" s="239"/>
      <c r="AY1420" s="70">
        <f t="shared" si="244"/>
        <v>0</v>
      </c>
      <c r="BA1420" s="121"/>
    </row>
    <row r="1421" spans="1:53">
      <c r="A1421" s="121"/>
      <c r="B1421" s="121">
        <v>1390</v>
      </c>
      <c r="C1421">
        <v>47</v>
      </c>
      <c r="E1421">
        <v>5</v>
      </c>
      <c r="F1421" s="157" t="s">
        <v>4650</v>
      </c>
      <c r="G1421" s="188" t="s">
        <v>4651</v>
      </c>
      <c r="H1421" s="189" t="s">
        <v>16</v>
      </c>
      <c r="I1421" s="91" t="str">
        <f t="shared" si="234"/>
        <v>PEREMPUAN</v>
      </c>
      <c r="J1421" s="190" t="s">
        <v>22</v>
      </c>
      <c r="K1421" s="191" t="s">
        <v>4652</v>
      </c>
      <c r="L1421" s="93">
        <f t="shared" ca="1" si="242"/>
        <v>5</v>
      </c>
      <c r="M1421" s="64"/>
      <c r="N1421" s="246" t="s">
        <v>1533</v>
      </c>
      <c r="O1421" s="64" t="str">
        <f t="shared" si="235"/>
        <v>KRISTEN</v>
      </c>
      <c r="P1421" s="64" t="s">
        <v>254</v>
      </c>
      <c r="Q1421" s="64" t="s">
        <v>255</v>
      </c>
      <c r="R1421" s="95">
        <v>4</v>
      </c>
      <c r="S1421" s="64" t="s">
        <v>265</v>
      </c>
      <c r="T1421" s="64" t="s">
        <v>270</v>
      </c>
      <c r="U1421" s="64" t="s">
        <v>4642</v>
      </c>
      <c r="V1421" s="64" t="s">
        <v>4637</v>
      </c>
      <c r="W1421" s="96" t="s">
        <v>4640</v>
      </c>
      <c r="X1421" s="64" t="s">
        <v>4637</v>
      </c>
      <c r="Y1421" s="229" t="s">
        <v>4521</v>
      </c>
      <c r="Z1421" s="64" t="s">
        <v>22</v>
      </c>
      <c r="AA1421" s="64" t="s">
        <v>229</v>
      </c>
      <c r="AB1421" s="64" t="s">
        <v>230</v>
      </c>
      <c r="AC1421" s="64" t="s">
        <v>231</v>
      </c>
      <c r="AD1421" t="str">
        <f t="shared" si="240"/>
        <v>INDONESIA</v>
      </c>
      <c r="AE1421" s="122" t="s">
        <v>4522</v>
      </c>
      <c r="AF1421" s="122" t="s">
        <v>4181</v>
      </c>
      <c r="AG1421" s="111" t="s">
        <v>381</v>
      </c>
      <c r="AH1421" s="111"/>
      <c r="AI1421" s="64">
        <f t="shared" si="241"/>
        <v>3</v>
      </c>
      <c r="AJ1421" s="64"/>
      <c r="AK1421" s="111"/>
      <c r="AN1421" s="124">
        <f t="shared" si="243"/>
        <v>0</v>
      </c>
      <c r="AY1421" s="70">
        <f t="shared" si="244"/>
        <v>0</v>
      </c>
    </row>
    <row r="1422" spans="1:53">
      <c r="B1422" s="355">
        <v>1391</v>
      </c>
      <c r="C1422" s="71">
        <v>48</v>
      </c>
      <c r="D1422">
        <v>12</v>
      </c>
      <c r="E1422" s="99">
        <v>1</v>
      </c>
      <c r="F1422" s="168" t="s">
        <v>4653</v>
      </c>
      <c r="G1422" s="101" t="s">
        <v>4654</v>
      </c>
      <c r="H1422" s="102" t="s">
        <v>23</v>
      </c>
      <c r="I1422" s="103" t="str">
        <f t="shared" si="234"/>
        <v>LAKI LAKI</v>
      </c>
      <c r="J1422" s="104" t="s">
        <v>4655</v>
      </c>
      <c r="K1422" s="105">
        <v>22268</v>
      </c>
      <c r="L1422" s="106">
        <f t="shared" ca="1" si="242"/>
        <v>59</v>
      </c>
      <c r="M1422" s="104" t="s">
        <v>253</v>
      </c>
      <c r="N1422" s="107" t="s">
        <v>220</v>
      </c>
      <c r="O1422" s="104" t="str">
        <f t="shared" si="235"/>
        <v>ISLAM</v>
      </c>
      <c r="P1422" s="104" t="s">
        <v>221</v>
      </c>
      <c r="Q1422" s="104" t="s">
        <v>222</v>
      </c>
      <c r="R1422" s="108">
        <v>1</v>
      </c>
      <c r="S1422" s="104" t="s">
        <v>223</v>
      </c>
      <c r="T1422" s="104" t="s">
        <v>283</v>
      </c>
      <c r="U1422" s="104" t="s">
        <v>4656</v>
      </c>
      <c r="V1422" s="104" t="s">
        <v>4329</v>
      </c>
      <c r="W1422" s="112" t="s">
        <v>4657</v>
      </c>
      <c r="X1422" s="104" t="s">
        <v>4654</v>
      </c>
      <c r="Y1422" s="235" t="s">
        <v>4521</v>
      </c>
      <c r="Z1422" s="104" t="s">
        <v>22</v>
      </c>
      <c r="AA1422" s="104" t="s">
        <v>229</v>
      </c>
      <c r="AB1422" s="104" t="s">
        <v>230</v>
      </c>
      <c r="AC1422" s="104" t="s">
        <v>231</v>
      </c>
      <c r="AD1422" s="99" t="str">
        <f t="shared" si="240"/>
        <v>INDONESIA</v>
      </c>
      <c r="AE1422" s="122" t="s">
        <v>4522</v>
      </c>
      <c r="AF1422" s="122" t="s">
        <v>4181</v>
      </c>
      <c r="AG1422" s="142" t="s">
        <v>166</v>
      </c>
      <c r="AH1422" s="142"/>
      <c r="AI1422" s="64">
        <f t="shared" si="241"/>
        <v>3</v>
      </c>
      <c r="AJ1422" s="64"/>
      <c r="AK1422" s="111"/>
      <c r="AN1422" s="124">
        <f t="shared" si="243"/>
        <v>0</v>
      </c>
      <c r="AY1422" s="70">
        <f t="shared" si="244"/>
        <v>0</v>
      </c>
    </row>
    <row r="1423" spans="1:53">
      <c r="B1423" s="121">
        <v>1392</v>
      </c>
      <c r="C1423">
        <v>49</v>
      </c>
      <c r="E1423">
        <v>2</v>
      </c>
      <c r="F1423" s="98" t="s">
        <v>4658</v>
      </c>
      <c r="G1423" s="89" t="s">
        <v>4659</v>
      </c>
      <c r="H1423" s="90" t="s">
        <v>16</v>
      </c>
      <c r="I1423" s="91" t="str">
        <f t="shared" si="234"/>
        <v>PEREMPUAN</v>
      </c>
      <c r="J1423" s="64" t="s">
        <v>288</v>
      </c>
      <c r="K1423" s="92">
        <v>25549</v>
      </c>
      <c r="L1423" s="93">
        <f t="shared" ca="1" si="242"/>
        <v>50</v>
      </c>
      <c r="M1423" s="64" t="s">
        <v>253</v>
      </c>
      <c r="N1423" s="94" t="s">
        <v>220</v>
      </c>
      <c r="O1423" s="64" t="str">
        <f t="shared" si="235"/>
        <v>ISLAM</v>
      </c>
      <c r="P1423" s="64" t="s">
        <v>221</v>
      </c>
      <c r="Q1423" s="64" t="s">
        <v>245</v>
      </c>
      <c r="R1423" s="95">
        <v>3</v>
      </c>
      <c r="S1423" s="64" t="s">
        <v>223</v>
      </c>
      <c r="T1423" s="64" t="s">
        <v>246</v>
      </c>
      <c r="U1423" s="120" t="s">
        <v>4660</v>
      </c>
      <c r="V1423" s="64" t="s">
        <v>4661</v>
      </c>
      <c r="W1423" s="119" t="s">
        <v>4657</v>
      </c>
      <c r="X1423" s="120" t="s">
        <v>4654</v>
      </c>
      <c r="Y1423" s="229" t="s">
        <v>4521</v>
      </c>
      <c r="Z1423" s="64" t="s">
        <v>22</v>
      </c>
      <c r="AA1423" s="64" t="s">
        <v>229</v>
      </c>
      <c r="AB1423" s="120" t="s">
        <v>230</v>
      </c>
      <c r="AC1423" s="120" t="s">
        <v>231</v>
      </c>
      <c r="AD1423" t="str">
        <f t="shared" si="240"/>
        <v>INDONESIA</v>
      </c>
      <c r="AE1423" s="122" t="s">
        <v>4522</v>
      </c>
      <c r="AF1423" s="122" t="s">
        <v>4181</v>
      </c>
      <c r="AG1423" s="142" t="s">
        <v>166</v>
      </c>
      <c r="AH1423" s="142"/>
      <c r="AI1423" s="64" t="e">
        <f t="shared" si="241"/>
        <v>#N/A</v>
      </c>
      <c r="AJ1423" s="64"/>
      <c r="AK1423" s="142"/>
      <c r="AN1423" s="124"/>
    </row>
    <row r="1424" spans="1:53" s="99" customFormat="1">
      <c r="A1424"/>
      <c r="B1424" s="355">
        <v>1393</v>
      </c>
      <c r="C1424" s="71">
        <v>50</v>
      </c>
      <c r="D1424"/>
      <c r="E1424" s="121">
        <v>3</v>
      </c>
      <c r="F1424" s="160" t="s">
        <v>4662</v>
      </c>
      <c r="G1424" s="89" t="s">
        <v>4663</v>
      </c>
      <c r="H1424" s="90" t="s">
        <v>16</v>
      </c>
      <c r="I1424" s="91" t="str">
        <f t="shared" si="234"/>
        <v>PEREMPUAN</v>
      </c>
      <c r="J1424" s="64" t="s">
        <v>230</v>
      </c>
      <c r="K1424" s="92">
        <v>35261</v>
      </c>
      <c r="L1424" s="93">
        <f t="shared" ca="1" si="242"/>
        <v>23</v>
      </c>
      <c r="M1424" s="64" t="s">
        <v>253</v>
      </c>
      <c r="N1424" s="94" t="s">
        <v>220</v>
      </c>
      <c r="O1424" s="64" t="str">
        <f t="shared" si="235"/>
        <v>ISLAM</v>
      </c>
      <c r="P1424" s="64" t="s">
        <v>254</v>
      </c>
      <c r="Q1424" s="64" t="s">
        <v>255</v>
      </c>
      <c r="R1424" s="95">
        <v>4</v>
      </c>
      <c r="S1424" s="64" t="s">
        <v>785</v>
      </c>
      <c r="T1424" s="64" t="s">
        <v>1172</v>
      </c>
      <c r="U1424" s="64" t="s">
        <v>4659</v>
      </c>
      <c r="V1424" s="64" t="s">
        <v>4654</v>
      </c>
      <c r="W1424" s="119" t="s">
        <v>4657</v>
      </c>
      <c r="X1424" s="120" t="s">
        <v>4654</v>
      </c>
      <c r="Y1424" s="229" t="s">
        <v>4521</v>
      </c>
      <c r="Z1424" s="64" t="s">
        <v>22</v>
      </c>
      <c r="AA1424" s="64" t="s">
        <v>229</v>
      </c>
      <c r="AB1424" s="64" t="s">
        <v>230</v>
      </c>
      <c r="AC1424" s="64" t="s">
        <v>231</v>
      </c>
      <c r="AD1424" t="str">
        <f t="shared" si="240"/>
        <v>INDONESIA</v>
      </c>
      <c r="AE1424" s="122" t="s">
        <v>4522</v>
      </c>
      <c r="AF1424" s="122" t="s">
        <v>4181</v>
      </c>
      <c r="AG1424" s="120" t="s">
        <v>166</v>
      </c>
      <c r="AH1424" s="120"/>
      <c r="AI1424" s="64">
        <f t="shared" si="241"/>
        <v>2</v>
      </c>
      <c r="AJ1424" s="64"/>
      <c r="AK1424" s="142"/>
      <c r="AL1424" s="124"/>
      <c r="AM1424" s="124"/>
      <c r="AN1424" s="124">
        <f t="shared" ref="AN1424:AN1440" si="245">AL1424-AM1424</f>
        <v>0</v>
      </c>
      <c r="AO1424" s="125"/>
      <c r="AP1424" s="125"/>
      <c r="AQ1424" s="125"/>
      <c r="AR1424" s="125"/>
      <c r="AS1424" s="125"/>
      <c r="AT1424" s="125"/>
      <c r="AU1424" s="125"/>
      <c r="AV1424" s="125"/>
      <c r="AW1424" s="125"/>
      <c r="AX1424" s="125"/>
      <c r="AY1424" s="70">
        <f t="shared" ref="AY1424:AY1440" si="246">SUM(AV1424:AX1424)</f>
        <v>0</v>
      </c>
      <c r="AZ1424" s="71"/>
    </row>
    <row r="1425" spans="1:53">
      <c r="B1425" s="121">
        <v>1394</v>
      </c>
      <c r="C1425">
        <v>51</v>
      </c>
      <c r="E1425" s="126">
        <v>4</v>
      </c>
      <c r="F1425" s="98" t="s">
        <v>4664</v>
      </c>
      <c r="G1425" s="89" t="s">
        <v>4665</v>
      </c>
      <c r="H1425" s="90" t="s">
        <v>16</v>
      </c>
      <c r="I1425" s="91" t="str">
        <f t="shared" si="234"/>
        <v>PEREMPUAN</v>
      </c>
      <c r="J1425" s="64" t="s">
        <v>2792</v>
      </c>
      <c r="K1425" s="92">
        <v>37307</v>
      </c>
      <c r="L1425" s="93">
        <f t="shared" ca="1" si="242"/>
        <v>18</v>
      </c>
      <c r="M1425" s="64" t="s">
        <v>253</v>
      </c>
      <c r="N1425" s="94" t="s">
        <v>220</v>
      </c>
      <c r="O1425" s="64" t="str">
        <f t="shared" si="235"/>
        <v>ISLAM</v>
      </c>
      <c r="P1425" s="64" t="s">
        <v>254</v>
      </c>
      <c r="Q1425" s="64" t="s">
        <v>255</v>
      </c>
      <c r="R1425" s="95">
        <v>4</v>
      </c>
      <c r="S1425" s="64" t="s">
        <v>348</v>
      </c>
      <c r="T1425" s="64" t="s">
        <v>266</v>
      </c>
      <c r="U1425" s="64" t="s">
        <v>4659</v>
      </c>
      <c r="V1425" s="64" t="s">
        <v>4654</v>
      </c>
      <c r="W1425" s="119" t="s">
        <v>4657</v>
      </c>
      <c r="X1425" s="120" t="s">
        <v>4654</v>
      </c>
      <c r="Y1425" s="229" t="s">
        <v>4521</v>
      </c>
      <c r="Z1425" s="64" t="s">
        <v>22</v>
      </c>
      <c r="AA1425" s="64" t="s">
        <v>229</v>
      </c>
      <c r="AB1425" s="64" t="s">
        <v>230</v>
      </c>
      <c r="AC1425" s="64" t="s">
        <v>231</v>
      </c>
      <c r="AD1425" t="str">
        <f t="shared" si="240"/>
        <v>INDONESIA</v>
      </c>
      <c r="AE1425" s="122" t="s">
        <v>4522</v>
      </c>
      <c r="AF1425" s="122" t="s">
        <v>4181</v>
      </c>
      <c r="AG1425" s="111" t="s">
        <v>166</v>
      </c>
      <c r="AH1425" s="111"/>
      <c r="AI1425" s="64">
        <f t="shared" si="241"/>
        <v>3</v>
      </c>
      <c r="AJ1425" s="64"/>
      <c r="AK1425" s="120"/>
      <c r="AN1425" s="124">
        <f t="shared" si="245"/>
        <v>0</v>
      </c>
      <c r="AY1425" s="70">
        <f t="shared" si="246"/>
        <v>0</v>
      </c>
    </row>
    <row r="1426" spans="1:53">
      <c r="A1426" s="121"/>
      <c r="B1426" s="355">
        <v>1395</v>
      </c>
      <c r="C1426" s="71">
        <v>52</v>
      </c>
      <c r="D1426">
        <v>13</v>
      </c>
      <c r="E1426" s="99">
        <v>1</v>
      </c>
      <c r="F1426" s="100" t="s">
        <v>4666</v>
      </c>
      <c r="G1426" s="101" t="s">
        <v>4667</v>
      </c>
      <c r="H1426" s="102" t="s">
        <v>23</v>
      </c>
      <c r="I1426" s="103" t="str">
        <f t="shared" si="234"/>
        <v>LAKI LAKI</v>
      </c>
      <c r="J1426" s="104" t="s">
        <v>4668</v>
      </c>
      <c r="K1426" s="105">
        <v>15522</v>
      </c>
      <c r="L1426" s="106">
        <f t="shared" ca="1" si="242"/>
        <v>77</v>
      </c>
      <c r="M1426" s="104" t="s">
        <v>253</v>
      </c>
      <c r="N1426" s="107" t="s">
        <v>220</v>
      </c>
      <c r="O1426" s="104" t="str">
        <f t="shared" si="235"/>
        <v>ISLAM</v>
      </c>
      <c r="P1426" s="104" t="s">
        <v>221</v>
      </c>
      <c r="Q1426" s="104" t="s">
        <v>222</v>
      </c>
      <c r="R1426" s="108">
        <v>1</v>
      </c>
      <c r="S1426" s="104" t="s">
        <v>256</v>
      </c>
      <c r="T1426" s="104" t="s">
        <v>283</v>
      </c>
      <c r="U1426" s="104" t="s">
        <v>4669</v>
      </c>
      <c r="V1426" s="104" t="s">
        <v>4670</v>
      </c>
      <c r="W1426" s="109" t="s">
        <v>4671</v>
      </c>
      <c r="X1426" s="104" t="s">
        <v>4667</v>
      </c>
      <c r="Y1426" s="235" t="s">
        <v>4521</v>
      </c>
      <c r="Z1426" s="104" t="s">
        <v>22</v>
      </c>
      <c r="AA1426" s="104" t="s">
        <v>229</v>
      </c>
      <c r="AB1426" s="64" t="s">
        <v>230</v>
      </c>
      <c r="AC1426" s="64" t="s">
        <v>231</v>
      </c>
      <c r="AD1426" s="99" t="str">
        <f t="shared" si="240"/>
        <v>INDONESIA</v>
      </c>
      <c r="AE1426" s="122" t="s">
        <v>4522</v>
      </c>
      <c r="AF1426" s="122" t="s">
        <v>4181</v>
      </c>
      <c r="AG1426" s="142" t="s">
        <v>166</v>
      </c>
      <c r="AH1426" s="142"/>
      <c r="AI1426" s="64">
        <f t="shared" si="241"/>
        <v>3</v>
      </c>
      <c r="AJ1426" s="64"/>
      <c r="AK1426" s="111"/>
      <c r="AN1426" s="124">
        <f t="shared" si="245"/>
        <v>0</v>
      </c>
      <c r="AY1426" s="70">
        <f t="shared" si="246"/>
        <v>0</v>
      </c>
    </row>
    <row r="1427" spans="1:53" s="99" customFormat="1">
      <c r="A1427"/>
      <c r="B1427" s="121">
        <v>1396</v>
      </c>
      <c r="C1427">
        <v>53</v>
      </c>
      <c r="D1427"/>
      <c r="E1427" s="126">
        <v>2</v>
      </c>
      <c r="F1427" s="88" t="s">
        <v>4672</v>
      </c>
      <c r="G1427" s="89" t="s">
        <v>1008</v>
      </c>
      <c r="H1427" s="90" t="s">
        <v>16</v>
      </c>
      <c r="I1427" s="91" t="str">
        <f t="shared" si="234"/>
        <v>PEREMPUAN</v>
      </c>
      <c r="J1427" s="64" t="s">
        <v>4668</v>
      </c>
      <c r="K1427" s="92">
        <v>17325</v>
      </c>
      <c r="L1427" s="93">
        <f t="shared" ca="1" si="242"/>
        <v>72</v>
      </c>
      <c r="M1427" s="64" t="s">
        <v>253</v>
      </c>
      <c r="N1427" s="94" t="s">
        <v>220</v>
      </c>
      <c r="O1427" s="64" t="str">
        <f t="shared" si="235"/>
        <v>ISLAM</v>
      </c>
      <c r="P1427" s="64" t="s">
        <v>221</v>
      </c>
      <c r="Q1427" s="64" t="s">
        <v>245</v>
      </c>
      <c r="R1427" s="95">
        <v>3</v>
      </c>
      <c r="S1427" s="64" t="s">
        <v>256</v>
      </c>
      <c r="T1427" s="64" t="s">
        <v>246</v>
      </c>
      <c r="U1427" s="64" t="s">
        <v>4673</v>
      </c>
      <c r="V1427" s="64" t="s">
        <v>4674</v>
      </c>
      <c r="W1427" s="96" t="s">
        <v>4671</v>
      </c>
      <c r="X1427" s="64" t="s">
        <v>4667</v>
      </c>
      <c r="Y1427" s="229" t="s">
        <v>4521</v>
      </c>
      <c r="Z1427" s="64" t="s">
        <v>22</v>
      </c>
      <c r="AA1427" s="64" t="s">
        <v>229</v>
      </c>
      <c r="AB1427" s="104" t="s">
        <v>230</v>
      </c>
      <c r="AC1427" s="104" t="s">
        <v>231</v>
      </c>
      <c r="AD1427" t="str">
        <f t="shared" si="240"/>
        <v>INDONESIA</v>
      </c>
      <c r="AE1427" s="122" t="s">
        <v>4522</v>
      </c>
      <c r="AF1427" s="122" t="s">
        <v>4181</v>
      </c>
      <c r="AG1427" s="142" t="s">
        <v>166</v>
      </c>
      <c r="AH1427" s="142"/>
      <c r="AI1427" s="64" t="e">
        <f t="shared" si="241"/>
        <v>#N/A</v>
      </c>
      <c r="AJ1427" s="64"/>
      <c r="AK1427" s="142"/>
      <c r="AL1427" s="124"/>
      <c r="AM1427" s="124"/>
      <c r="AN1427" s="124">
        <f t="shared" si="245"/>
        <v>0</v>
      </c>
      <c r="AO1427" s="125"/>
      <c r="AP1427" s="125"/>
      <c r="AQ1427" s="125"/>
      <c r="AR1427" s="125"/>
      <c r="AS1427" s="125"/>
      <c r="AT1427" s="125"/>
      <c r="AU1427" s="125"/>
      <c r="AV1427" s="125"/>
      <c r="AW1427" s="125"/>
      <c r="AX1427" s="125"/>
      <c r="AY1427" s="70">
        <f t="shared" si="246"/>
        <v>0</v>
      </c>
      <c r="AZ1427" s="71"/>
    </row>
    <row r="1428" spans="1:53">
      <c r="B1428" s="355">
        <v>1397</v>
      </c>
      <c r="C1428" s="71">
        <v>54</v>
      </c>
      <c r="D1428">
        <v>14</v>
      </c>
      <c r="E1428">
        <v>1</v>
      </c>
      <c r="F1428" s="100" t="s">
        <v>4675</v>
      </c>
      <c r="G1428" s="101" t="s">
        <v>4676</v>
      </c>
      <c r="H1428" s="102" t="s">
        <v>16</v>
      </c>
      <c r="I1428" s="103" t="str">
        <f t="shared" si="234"/>
        <v>PEREMPUAN</v>
      </c>
      <c r="J1428" s="104" t="s">
        <v>376</v>
      </c>
      <c r="K1428" s="105">
        <v>24993</v>
      </c>
      <c r="L1428" s="106">
        <f t="shared" ca="1" si="242"/>
        <v>51</v>
      </c>
      <c r="M1428" s="104" t="s">
        <v>253</v>
      </c>
      <c r="N1428" s="107" t="s">
        <v>1533</v>
      </c>
      <c r="O1428" s="104" t="str">
        <f t="shared" si="235"/>
        <v>KRISTEN</v>
      </c>
      <c r="P1428" s="104" t="s">
        <v>221</v>
      </c>
      <c r="Q1428" s="104" t="s">
        <v>222</v>
      </c>
      <c r="R1428" s="108">
        <v>1</v>
      </c>
      <c r="S1428" s="104" t="s">
        <v>223</v>
      </c>
      <c r="T1428" s="104" t="s">
        <v>246</v>
      </c>
      <c r="U1428" s="104" t="s">
        <v>4677</v>
      </c>
      <c r="V1428" s="104" t="s">
        <v>4678</v>
      </c>
      <c r="W1428" s="109" t="s">
        <v>4679</v>
      </c>
      <c r="X1428" s="104" t="s">
        <v>4680</v>
      </c>
      <c r="Y1428" s="235" t="s">
        <v>4521</v>
      </c>
      <c r="Z1428" s="104" t="s">
        <v>22</v>
      </c>
      <c r="AA1428" s="104" t="s">
        <v>229</v>
      </c>
      <c r="AB1428" s="64" t="s">
        <v>230</v>
      </c>
      <c r="AC1428" s="64" t="s">
        <v>231</v>
      </c>
      <c r="AD1428" s="99" t="str">
        <f t="shared" si="240"/>
        <v>INDONESIA</v>
      </c>
      <c r="AE1428" s="122" t="s">
        <v>4522</v>
      </c>
      <c r="AF1428" s="122" t="s">
        <v>4181</v>
      </c>
      <c r="AG1428" s="142" t="s">
        <v>381</v>
      </c>
      <c r="AH1428" s="142"/>
      <c r="AI1428" s="64">
        <f t="shared" si="241"/>
        <v>2</v>
      </c>
      <c r="AJ1428" s="64"/>
      <c r="AK1428" s="142"/>
      <c r="AN1428" s="124">
        <f t="shared" si="245"/>
        <v>0</v>
      </c>
      <c r="AY1428" s="70">
        <f t="shared" si="246"/>
        <v>0</v>
      </c>
    </row>
    <row r="1429" spans="1:53" s="99" customFormat="1">
      <c r="A1429" s="121"/>
      <c r="B1429" s="121">
        <v>1398</v>
      </c>
      <c r="C1429">
        <v>55</v>
      </c>
      <c r="D1429"/>
      <c r="E1429" s="121">
        <v>2</v>
      </c>
      <c r="F1429" s="143" t="s">
        <v>4681</v>
      </c>
      <c r="G1429" s="144" t="s">
        <v>4682</v>
      </c>
      <c r="H1429" s="145" t="s">
        <v>23</v>
      </c>
      <c r="I1429" s="146" t="str">
        <f t="shared" si="234"/>
        <v>LAKI LAKI</v>
      </c>
      <c r="J1429" s="120" t="s">
        <v>4683</v>
      </c>
      <c r="K1429" s="147">
        <v>33732</v>
      </c>
      <c r="L1429" s="139">
        <f t="shared" ca="1" si="242"/>
        <v>27</v>
      </c>
      <c r="M1429" s="120" t="s">
        <v>253</v>
      </c>
      <c r="N1429" s="133" t="s">
        <v>1533</v>
      </c>
      <c r="O1429" s="120" t="str">
        <f t="shared" si="235"/>
        <v>KRISTEN</v>
      </c>
      <c r="P1429" s="120" t="s">
        <v>254</v>
      </c>
      <c r="Q1429" s="120" t="s">
        <v>255</v>
      </c>
      <c r="R1429" s="148">
        <v>4</v>
      </c>
      <c r="S1429" s="120" t="s">
        <v>223</v>
      </c>
      <c r="T1429" s="120" t="s">
        <v>270</v>
      </c>
      <c r="U1429" s="120" t="s">
        <v>4676</v>
      </c>
      <c r="V1429" s="120" t="s">
        <v>4680</v>
      </c>
      <c r="W1429" s="149" t="s">
        <v>4679</v>
      </c>
      <c r="X1429" s="120" t="s">
        <v>4680</v>
      </c>
      <c r="Y1429" s="238" t="s">
        <v>4521</v>
      </c>
      <c r="Z1429" s="120" t="s">
        <v>22</v>
      </c>
      <c r="AA1429" s="120" t="s">
        <v>229</v>
      </c>
      <c r="AB1429" s="120" t="s">
        <v>230</v>
      </c>
      <c r="AC1429" s="120" t="s">
        <v>231</v>
      </c>
      <c r="AD1429" s="121" t="str">
        <f t="shared" si="240"/>
        <v>INDONESIA</v>
      </c>
      <c r="AE1429" s="122" t="s">
        <v>4522</v>
      </c>
      <c r="AF1429" s="122" t="s">
        <v>4181</v>
      </c>
      <c r="AG1429" s="120" t="s">
        <v>381</v>
      </c>
      <c r="AH1429" s="120"/>
      <c r="AI1429" s="64" t="e">
        <f t="shared" si="241"/>
        <v>#N/A</v>
      </c>
      <c r="AJ1429" s="64"/>
      <c r="AK1429" s="142"/>
      <c r="AL1429" s="124"/>
      <c r="AM1429" s="124"/>
      <c r="AN1429" s="124">
        <f t="shared" si="245"/>
        <v>0</v>
      </c>
      <c r="AO1429" s="125"/>
      <c r="AP1429" s="125"/>
      <c r="AQ1429" s="125"/>
      <c r="AR1429" s="125"/>
      <c r="AS1429" s="125"/>
      <c r="AT1429" s="125"/>
      <c r="AU1429" s="125"/>
      <c r="AV1429" s="125"/>
      <c r="AW1429" s="125"/>
      <c r="AX1429" s="125"/>
      <c r="AY1429" s="70">
        <f t="shared" si="246"/>
        <v>0</v>
      </c>
      <c r="AZ1429" s="71"/>
    </row>
    <row r="1430" spans="1:53">
      <c r="B1430" s="355">
        <v>1399</v>
      </c>
      <c r="C1430" s="71">
        <v>56</v>
      </c>
      <c r="E1430">
        <v>3</v>
      </c>
      <c r="F1430" s="88" t="s">
        <v>4684</v>
      </c>
      <c r="G1430" s="89" t="s">
        <v>4685</v>
      </c>
      <c r="H1430" s="90" t="s">
        <v>16</v>
      </c>
      <c r="I1430" s="91" t="str">
        <f t="shared" si="234"/>
        <v>PEREMPUAN</v>
      </c>
      <c r="J1430" s="64" t="s">
        <v>1605</v>
      </c>
      <c r="K1430" s="92">
        <v>34364</v>
      </c>
      <c r="L1430" s="93">
        <f t="shared" ca="1" si="242"/>
        <v>26</v>
      </c>
      <c r="M1430" s="64" t="s">
        <v>253</v>
      </c>
      <c r="N1430" s="94" t="s">
        <v>1533</v>
      </c>
      <c r="O1430" s="64" t="str">
        <f t="shared" si="235"/>
        <v>KRISTEN</v>
      </c>
      <c r="P1430" s="64" t="s">
        <v>254</v>
      </c>
      <c r="Q1430" s="64" t="s">
        <v>255</v>
      </c>
      <c r="R1430" s="95">
        <v>4</v>
      </c>
      <c r="S1430" s="64" t="s">
        <v>344</v>
      </c>
      <c r="T1430" s="64" t="s">
        <v>266</v>
      </c>
      <c r="U1430" s="64" t="s">
        <v>4676</v>
      </c>
      <c r="V1430" s="64" t="s">
        <v>4680</v>
      </c>
      <c r="W1430" s="96" t="s">
        <v>4679</v>
      </c>
      <c r="X1430" s="64" t="s">
        <v>4680</v>
      </c>
      <c r="Y1430" s="229" t="s">
        <v>4521</v>
      </c>
      <c r="Z1430" s="64" t="s">
        <v>22</v>
      </c>
      <c r="AA1430" s="64" t="s">
        <v>229</v>
      </c>
      <c r="AB1430" s="104" t="s">
        <v>230</v>
      </c>
      <c r="AC1430" s="104" t="s">
        <v>231</v>
      </c>
      <c r="AD1430" t="str">
        <f t="shared" si="240"/>
        <v>INDONESIA</v>
      </c>
      <c r="AE1430" s="122" t="s">
        <v>4522</v>
      </c>
      <c r="AF1430" s="122" t="s">
        <v>4181</v>
      </c>
      <c r="AG1430" s="111" t="s">
        <v>381</v>
      </c>
      <c r="AH1430" s="111"/>
      <c r="AI1430" s="64">
        <f t="shared" ref="AI1430:AI1452" si="247">VLOOKUP(Q1429,SHDK,2,FALSE)</f>
        <v>3</v>
      </c>
      <c r="AJ1430" s="64"/>
      <c r="AK1430" s="120"/>
      <c r="AN1430" s="124">
        <f t="shared" si="245"/>
        <v>0</v>
      </c>
      <c r="AY1430" s="70">
        <f t="shared" si="246"/>
        <v>0</v>
      </c>
    </row>
    <row r="1431" spans="1:53">
      <c r="A1431" s="121"/>
      <c r="B1431" s="121">
        <v>1400</v>
      </c>
      <c r="C1431">
        <v>57</v>
      </c>
      <c r="E1431">
        <v>4</v>
      </c>
      <c r="F1431" s="88" t="s">
        <v>4686</v>
      </c>
      <c r="G1431" s="89" t="s">
        <v>4687</v>
      </c>
      <c r="H1431" s="90" t="s">
        <v>16</v>
      </c>
      <c r="I1431" s="91" t="str">
        <f t="shared" si="234"/>
        <v>PEREMPUAN</v>
      </c>
      <c r="J1431" s="64" t="s">
        <v>1605</v>
      </c>
      <c r="K1431" s="92">
        <v>35248</v>
      </c>
      <c r="L1431" s="93">
        <f t="shared" ca="1" si="242"/>
        <v>23</v>
      </c>
      <c r="M1431" s="64" t="s">
        <v>253</v>
      </c>
      <c r="N1431" s="94" t="s">
        <v>1533</v>
      </c>
      <c r="O1431" s="64" t="str">
        <f t="shared" si="235"/>
        <v>KRISTEN</v>
      </c>
      <c r="P1431" s="64" t="s">
        <v>254</v>
      </c>
      <c r="Q1431" s="64" t="s">
        <v>255</v>
      </c>
      <c r="R1431" s="95">
        <v>4</v>
      </c>
      <c r="S1431" s="64" t="s">
        <v>344</v>
      </c>
      <c r="T1431" s="64" t="s">
        <v>266</v>
      </c>
      <c r="U1431" s="64" t="s">
        <v>4676</v>
      </c>
      <c r="V1431" s="64" t="s">
        <v>4680</v>
      </c>
      <c r="W1431" s="96" t="s">
        <v>4679</v>
      </c>
      <c r="X1431" s="64" t="s">
        <v>4680</v>
      </c>
      <c r="Y1431" s="229" t="s">
        <v>4521</v>
      </c>
      <c r="Z1431" s="64" t="s">
        <v>22</v>
      </c>
      <c r="AA1431" s="64" t="s">
        <v>229</v>
      </c>
      <c r="AB1431" s="64" t="s">
        <v>230</v>
      </c>
      <c r="AC1431" s="64" t="s">
        <v>231</v>
      </c>
      <c r="AD1431" t="str">
        <f t="shared" si="240"/>
        <v>INDONESIA</v>
      </c>
      <c r="AE1431" s="122" t="s">
        <v>4522</v>
      </c>
      <c r="AF1431" s="122" t="s">
        <v>4181</v>
      </c>
      <c r="AG1431" s="111" t="s">
        <v>381</v>
      </c>
      <c r="AH1431" s="111"/>
      <c r="AI1431" s="64">
        <f t="shared" si="247"/>
        <v>3</v>
      </c>
      <c r="AJ1431" s="64"/>
      <c r="AK1431" s="111"/>
      <c r="AL1431" s="207"/>
      <c r="AM1431" s="207"/>
      <c r="AN1431" s="124">
        <f t="shared" si="245"/>
        <v>0</v>
      </c>
      <c r="AO1431" s="239"/>
      <c r="AP1431" s="239"/>
      <c r="AQ1431" s="239"/>
      <c r="AR1431" s="239"/>
      <c r="AS1431" s="239"/>
      <c r="AT1431" s="239"/>
      <c r="AU1431" s="239"/>
      <c r="AV1431" s="239"/>
      <c r="AW1431" s="239"/>
      <c r="AX1431" s="239"/>
      <c r="AY1431" s="70">
        <f t="shared" si="246"/>
        <v>0</v>
      </c>
      <c r="BA1431" s="121"/>
    </row>
    <row r="1432" spans="1:53">
      <c r="B1432" s="355">
        <v>1401</v>
      </c>
      <c r="C1432" s="71">
        <v>58</v>
      </c>
      <c r="E1432">
        <v>5</v>
      </c>
      <c r="F1432" s="88" t="s">
        <v>4688</v>
      </c>
      <c r="G1432" s="89" t="s">
        <v>4689</v>
      </c>
      <c r="H1432" s="90" t="s">
        <v>16</v>
      </c>
      <c r="I1432" s="91" t="str">
        <f t="shared" si="234"/>
        <v>PEREMPUAN</v>
      </c>
      <c r="J1432" s="64" t="s">
        <v>4683</v>
      </c>
      <c r="K1432" s="92">
        <v>37885</v>
      </c>
      <c r="L1432" s="93">
        <f t="shared" ca="1" si="242"/>
        <v>16</v>
      </c>
      <c r="M1432" s="64" t="s">
        <v>253</v>
      </c>
      <c r="N1432" s="94" t="s">
        <v>1533</v>
      </c>
      <c r="O1432" s="64" t="str">
        <f t="shared" si="235"/>
        <v>KRISTEN</v>
      </c>
      <c r="P1432" s="64" t="s">
        <v>254</v>
      </c>
      <c r="Q1432" s="64" t="s">
        <v>255</v>
      </c>
      <c r="R1432" s="95">
        <v>4</v>
      </c>
      <c r="S1432" s="64" t="s">
        <v>369</v>
      </c>
      <c r="T1432" s="64" t="s">
        <v>266</v>
      </c>
      <c r="U1432" s="64" t="s">
        <v>4676</v>
      </c>
      <c r="V1432" s="64" t="s">
        <v>4680</v>
      </c>
      <c r="W1432" s="96" t="s">
        <v>4679</v>
      </c>
      <c r="X1432" s="64" t="s">
        <v>4680</v>
      </c>
      <c r="Y1432" s="229" t="s">
        <v>4521</v>
      </c>
      <c r="Z1432" s="64" t="s">
        <v>22</v>
      </c>
      <c r="AA1432" s="64" t="s">
        <v>229</v>
      </c>
      <c r="AB1432" s="120" t="s">
        <v>230</v>
      </c>
      <c r="AC1432" s="120" t="s">
        <v>231</v>
      </c>
      <c r="AD1432" t="str">
        <f t="shared" si="240"/>
        <v>INDONESIA</v>
      </c>
      <c r="AE1432" s="122" t="s">
        <v>4522</v>
      </c>
      <c r="AF1432" s="122" t="s">
        <v>4181</v>
      </c>
      <c r="AG1432" s="111" t="s">
        <v>381</v>
      </c>
      <c r="AH1432" s="111"/>
      <c r="AI1432" s="64">
        <f t="shared" si="247"/>
        <v>3</v>
      </c>
      <c r="AJ1432" s="64"/>
      <c r="AK1432" s="111"/>
      <c r="AN1432" s="124">
        <f t="shared" si="245"/>
        <v>0</v>
      </c>
      <c r="AY1432" s="70">
        <f t="shared" si="246"/>
        <v>0</v>
      </c>
    </row>
    <row r="1433" spans="1:53">
      <c r="B1433" s="121">
        <v>1402</v>
      </c>
      <c r="C1433">
        <v>59</v>
      </c>
      <c r="D1433">
        <v>15</v>
      </c>
      <c r="E1433" s="99">
        <v>1</v>
      </c>
      <c r="F1433" s="100" t="s">
        <v>4690</v>
      </c>
      <c r="G1433" s="101" t="s">
        <v>4691</v>
      </c>
      <c r="H1433" s="102" t="s">
        <v>23</v>
      </c>
      <c r="I1433" s="103" t="str">
        <f t="shared" si="234"/>
        <v>LAKI LAKI</v>
      </c>
      <c r="J1433" s="104" t="s">
        <v>3441</v>
      </c>
      <c r="K1433" s="105">
        <v>25180</v>
      </c>
      <c r="L1433" s="106">
        <f t="shared" ca="1" si="242"/>
        <v>51</v>
      </c>
      <c r="M1433" s="104" t="s">
        <v>253</v>
      </c>
      <c r="N1433" s="107" t="s">
        <v>220</v>
      </c>
      <c r="O1433" s="104" t="str">
        <f t="shared" si="235"/>
        <v>ISLAM</v>
      </c>
      <c r="P1433" s="104" t="s">
        <v>221</v>
      </c>
      <c r="Q1433" s="104" t="s">
        <v>222</v>
      </c>
      <c r="R1433" s="108">
        <v>1</v>
      </c>
      <c r="S1433" s="104" t="s">
        <v>289</v>
      </c>
      <c r="T1433" s="104" t="s">
        <v>283</v>
      </c>
      <c r="U1433" s="104" t="s">
        <v>4692</v>
      </c>
      <c r="V1433" s="104" t="s">
        <v>4693</v>
      </c>
      <c r="W1433" s="109" t="s">
        <v>4694</v>
      </c>
      <c r="X1433" s="104" t="s">
        <v>4691</v>
      </c>
      <c r="Y1433" s="235" t="s">
        <v>4521</v>
      </c>
      <c r="Z1433" s="104" t="s">
        <v>22</v>
      </c>
      <c r="AA1433" s="104" t="s">
        <v>229</v>
      </c>
      <c r="AB1433" s="64"/>
      <c r="AC1433" s="64"/>
      <c r="AD1433" s="99" t="str">
        <f t="shared" si="240"/>
        <v>INDONESIA</v>
      </c>
      <c r="AE1433" s="122" t="s">
        <v>4522</v>
      </c>
      <c r="AF1433" s="122" t="s">
        <v>4181</v>
      </c>
      <c r="AG1433" s="142" t="s">
        <v>166</v>
      </c>
      <c r="AH1433" s="142"/>
      <c r="AI1433" s="64">
        <f t="shared" si="247"/>
        <v>3</v>
      </c>
      <c r="AJ1433" s="64"/>
      <c r="AK1433" s="111"/>
      <c r="AN1433" s="124">
        <f t="shared" si="245"/>
        <v>0</v>
      </c>
      <c r="AY1433" s="70">
        <f t="shared" si="246"/>
        <v>0</v>
      </c>
    </row>
    <row r="1434" spans="1:53" s="99" customFormat="1">
      <c r="A1434"/>
      <c r="B1434" s="355">
        <v>1403</v>
      </c>
      <c r="C1434" s="71">
        <v>60</v>
      </c>
      <c r="D1434"/>
      <c r="E1434">
        <v>2</v>
      </c>
      <c r="F1434" s="88" t="s">
        <v>4695</v>
      </c>
      <c r="G1434" s="89" t="s">
        <v>4696</v>
      </c>
      <c r="H1434" s="90" t="s">
        <v>16</v>
      </c>
      <c r="I1434" s="91" t="str">
        <f t="shared" si="234"/>
        <v>PEREMPUAN</v>
      </c>
      <c r="J1434" s="64" t="s">
        <v>3441</v>
      </c>
      <c r="K1434" s="92">
        <v>27643</v>
      </c>
      <c r="L1434" s="93">
        <f t="shared" ca="1" si="242"/>
        <v>44</v>
      </c>
      <c r="M1434" s="64" t="s">
        <v>253</v>
      </c>
      <c r="N1434" s="94" t="s">
        <v>220</v>
      </c>
      <c r="O1434" s="64" t="str">
        <f t="shared" si="235"/>
        <v>ISLAM</v>
      </c>
      <c r="P1434" s="64" t="s">
        <v>221</v>
      </c>
      <c r="Q1434" s="64" t="s">
        <v>245</v>
      </c>
      <c r="R1434" s="95">
        <v>3</v>
      </c>
      <c r="S1434" s="64" t="s">
        <v>289</v>
      </c>
      <c r="T1434" s="64" t="s">
        <v>246</v>
      </c>
      <c r="U1434" s="64" t="s">
        <v>4697</v>
      </c>
      <c r="V1434" s="64" t="s">
        <v>4667</v>
      </c>
      <c r="W1434" s="96" t="s">
        <v>4694</v>
      </c>
      <c r="X1434" s="64" t="s">
        <v>4691</v>
      </c>
      <c r="Y1434" s="229" t="s">
        <v>4521</v>
      </c>
      <c r="Z1434" s="64" t="s">
        <v>22</v>
      </c>
      <c r="AA1434" s="64" t="s">
        <v>229</v>
      </c>
      <c r="AB1434" s="104" t="s">
        <v>230</v>
      </c>
      <c r="AC1434" s="104" t="s">
        <v>231</v>
      </c>
      <c r="AD1434" t="str">
        <f t="shared" si="240"/>
        <v>INDONESIA</v>
      </c>
      <c r="AE1434" s="122" t="s">
        <v>4522</v>
      </c>
      <c r="AF1434" s="122" t="s">
        <v>4181</v>
      </c>
      <c r="AG1434" s="142" t="s">
        <v>166</v>
      </c>
      <c r="AH1434" s="142"/>
      <c r="AI1434" s="64" t="e">
        <f t="shared" si="247"/>
        <v>#N/A</v>
      </c>
      <c r="AJ1434" s="64"/>
      <c r="AK1434" s="142"/>
      <c r="AL1434" s="124"/>
      <c r="AM1434" s="124"/>
      <c r="AN1434" s="124">
        <f t="shared" si="245"/>
        <v>0</v>
      </c>
      <c r="AO1434" s="125"/>
      <c r="AP1434" s="125"/>
      <c r="AQ1434" s="125"/>
      <c r="AR1434" s="125"/>
      <c r="AS1434" s="125"/>
      <c r="AT1434" s="125"/>
      <c r="AU1434" s="125"/>
      <c r="AV1434" s="125"/>
      <c r="AW1434" s="125"/>
      <c r="AX1434" s="125"/>
      <c r="AY1434" s="70">
        <f t="shared" si="246"/>
        <v>0</v>
      </c>
      <c r="AZ1434" s="71"/>
    </row>
    <row r="1435" spans="1:53">
      <c r="B1435" s="121">
        <v>1404</v>
      </c>
      <c r="C1435">
        <v>61</v>
      </c>
      <c r="E1435" s="121">
        <v>3</v>
      </c>
      <c r="F1435" s="143" t="s">
        <v>4698</v>
      </c>
      <c r="G1435" s="144" t="s">
        <v>4699</v>
      </c>
      <c r="H1435" s="145" t="s">
        <v>23</v>
      </c>
      <c r="I1435" s="146" t="str">
        <f t="shared" si="234"/>
        <v>LAKI LAKI</v>
      </c>
      <c r="J1435" s="120" t="s">
        <v>230</v>
      </c>
      <c r="K1435" s="147">
        <v>36215</v>
      </c>
      <c r="L1435" s="139">
        <f t="shared" ca="1" si="242"/>
        <v>21</v>
      </c>
      <c r="M1435" s="120"/>
      <c r="N1435" s="187" t="s">
        <v>220</v>
      </c>
      <c r="O1435" s="120" t="str">
        <f t="shared" si="235"/>
        <v>ISLAM</v>
      </c>
      <c r="P1435" s="120" t="s">
        <v>254</v>
      </c>
      <c r="Q1435" s="120" t="s">
        <v>255</v>
      </c>
      <c r="R1435" s="148">
        <v>4</v>
      </c>
      <c r="S1435" s="120" t="s">
        <v>369</v>
      </c>
      <c r="T1435" s="120" t="s">
        <v>266</v>
      </c>
      <c r="U1435" s="120" t="s">
        <v>4696</v>
      </c>
      <c r="V1435" s="120" t="s">
        <v>4691</v>
      </c>
      <c r="W1435" s="149" t="s">
        <v>4694</v>
      </c>
      <c r="X1435" s="120" t="s">
        <v>4691</v>
      </c>
      <c r="Y1435" s="238" t="s">
        <v>4521</v>
      </c>
      <c r="Z1435" s="120" t="s">
        <v>22</v>
      </c>
      <c r="AA1435" s="120" t="s">
        <v>229</v>
      </c>
      <c r="AB1435" s="64" t="s">
        <v>230</v>
      </c>
      <c r="AC1435" s="64" t="s">
        <v>231</v>
      </c>
      <c r="AD1435" s="121" t="str">
        <f t="shared" si="240"/>
        <v>INDONESIA</v>
      </c>
      <c r="AE1435" s="122" t="s">
        <v>4522</v>
      </c>
      <c r="AF1435" s="122" t="s">
        <v>4181</v>
      </c>
      <c r="AG1435" s="142" t="s">
        <v>166</v>
      </c>
      <c r="AH1435" s="142"/>
      <c r="AI1435" s="64">
        <f t="shared" si="247"/>
        <v>2</v>
      </c>
      <c r="AJ1435" s="64"/>
      <c r="AK1435" s="142"/>
      <c r="AN1435" s="124">
        <f t="shared" si="245"/>
        <v>0</v>
      </c>
      <c r="AY1435" s="70">
        <f t="shared" si="246"/>
        <v>0</v>
      </c>
    </row>
    <row r="1436" spans="1:53">
      <c r="A1436" s="121"/>
      <c r="B1436" s="355">
        <v>1405</v>
      </c>
      <c r="C1436" s="71">
        <v>62</v>
      </c>
      <c r="D1436">
        <v>16</v>
      </c>
      <c r="E1436" s="99">
        <v>1</v>
      </c>
      <c r="F1436" s="150" t="s">
        <v>4700</v>
      </c>
      <c r="G1436" s="101" t="s">
        <v>4701</v>
      </c>
      <c r="H1436" s="102" t="s">
        <v>23</v>
      </c>
      <c r="I1436" s="103" t="str">
        <f t="shared" si="234"/>
        <v>LAKI LAKI</v>
      </c>
      <c r="J1436" s="104" t="s">
        <v>288</v>
      </c>
      <c r="K1436" s="105">
        <v>33561</v>
      </c>
      <c r="L1436" s="106">
        <f t="shared" ca="1" si="242"/>
        <v>28</v>
      </c>
      <c r="M1436" s="104" t="s">
        <v>253</v>
      </c>
      <c r="N1436" s="107" t="s">
        <v>220</v>
      </c>
      <c r="O1436" s="104" t="str">
        <f t="shared" si="235"/>
        <v>ISLAM</v>
      </c>
      <c r="P1436" s="104" t="s">
        <v>221</v>
      </c>
      <c r="Q1436" s="104" t="s">
        <v>222</v>
      </c>
      <c r="R1436" s="108">
        <v>1</v>
      </c>
      <c r="S1436" s="104" t="s">
        <v>289</v>
      </c>
      <c r="T1436" s="104" t="s">
        <v>283</v>
      </c>
      <c r="U1436" s="104" t="s">
        <v>4696</v>
      </c>
      <c r="V1436" s="104" t="s">
        <v>4691</v>
      </c>
      <c r="W1436" s="247" t="s">
        <v>4702</v>
      </c>
      <c r="X1436" s="104" t="s">
        <v>4701</v>
      </c>
      <c r="Y1436" s="235" t="s">
        <v>4521</v>
      </c>
      <c r="Z1436" s="104" t="s">
        <v>22</v>
      </c>
      <c r="AA1436" s="104" t="s">
        <v>229</v>
      </c>
      <c r="AB1436" s="64" t="s">
        <v>230</v>
      </c>
      <c r="AC1436" s="64" t="s">
        <v>231</v>
      </c>
      <c r="AD1436" s="99" t="str">
        <f t="shared" si="240"/>
        <v>INDONESIA</v>
      </c>
      <c r="AE1436" s="122" t="s">
        <v>4522</v>
      </c>
      <c r="AF1436" s="122" t="s">
        <v>4181</v>
      </c>
      <c r="AG1436" s="142" t="s">
        <v>166</v>
      </c>
      <c r="AH1436" s="142"/>
      <c r="AI1436" s="64">
        <f t="shared" si="247"/>
        <v>3</v>
      </c>
      <c r="AJ1436" s="64"/>
      <c r="AK1436" s="142"/>
      <c r="AN1436" s="124">
        <f t="shared" si="245"/>
        <v>0</v>
      </c>
      <c r="AY1436" s="70">
        <f t="shared" si="246"/>
        <v>0</v>
      </c>
    </row>
    <row r="1437" spans="1:53">
      <c r="B1437" s="121">
        <v>1406</v>
      </c>
      <c r="C1437">
        <v>63</v>
      </c>
      <c r="E1437">
        <v>2</v>
      </c>
      <c r="F1437" s="160" t="s">
        <v>4703</v>
      </c>
      <c r="G1437" s="89" t="s">
        <v>4704</v>
      </c>
      <c r="H1437" s="90" t="s">
        <v>16</v>
      </c>
      <c r="I1437" s="91" t="str">
        <f t="shared" ref="I1437:I1487" si="248">IF(H1437="L","LAKI LAKI",IF(H1437="P","PEREMPUAN",""))</f>
        <v>PEREMPUAN</v>
      </c>
      <c r="J1437" s="64" t="s">
        <v>230</v>
      </c>
      <c r="K1437" s="92">
        <v>34178</v>
      </c>
      <c r="L1437" s="93">
        <f t="shared" ca="1" si="242"/>
        <v>26</v>
      </c>
      <c r="M1437" s="64"/>
      <c r="N1437" s="246" t="s">
        <v>220</v>
      </c>
      <c r="O1437" s="64" t="str">
        <f t="shared" ref="O1437:O1472" si="249">IF(N1437="1","ISLAM",IF(N1437="2","KRISTEN",""))</f>
        <v>ISLAM</v>
      </c>
      <c r="P1437" s="64" t="s">
        <v>221</v>
      </c>
      <c r="Q1437" s="64" t="s">
        <v>245</v>
      </c>
      <c r="R1437" s="95">
        <v>3</v>
      </c>
      <c r="S1437" s="64" t="s">
        <v>289</v>
      </c>
      <c r="T1437" s="64" t="s">
        <v>246</v>
      </c>
      <c r="U1437" s="64" t="s">
        <v>4705</v>
      </c>
      <c r="V1437" s="64" t="s">
        <v>4706</v>
      </c>
      <c r="W1437" s="242" t="s">
        <v>4702</v>
      </c>
      <c r="X1437" s="120" t="s">
        <v>4701</v>
      </c>
      <c r="Y1437" s="229" t="s">
        <v>4521</v>
      </c>
      <c r="Z1437" s="64" t="s">
        <v>22</v>
      </c>
      <c r="AA1437" s="64" t="s">
        <v>229</v>
      </c>
      <c r="AB1437" s="64" t="s">
        <v>230</v>
      </c>
      <c r="AC1437" s="64" t="s">
        <v>231</v>
      </c>
      <c r="AD1437" t="str">
        <f t="shared" si="240"/>
        <v>INDONESIA</v>
      </c>
      <c r="AE1437" s="122" t="s">
        <v>4522</v>
      </c>
      <c r="AF1437" s="122" t="s">
        <v>4181</v>
      </c>
      <c r="AG1437" s="142" t="s">
        <v>166</v>
      </c>
      <c r="AH1437" s="142"/>
      <c r="AI1437" s="64" t="e">
        <f t="shared" si="247"/>
        <v>#N/A</v>
      </c>
      <c r="AJ1437" s="64"/>
      <c r="AK1437" s="142"/>
      <c r="AL1437" s="207"/>
      <c r="AM1437" s="207"/>
      <c r="AN1437" s="124">
        <f t="shared" si="245"/>
        <v>0</v>
      </c>
      <c r="AO1437" s="239"/>
      <c r="AP1437" s="239"/>
      <c r="AQ1437" s="239"/>
      <c r="AR1437" s="239"/>
      <c r="AS1437" s="239"/>
      <c r="AT1437" s="239"/>
      <c r="AU1437" s="239"/>
      <c r="AV1437" s="239"/>
      <c r="AW1437" s="239"/>
      <c r="AX1437" s="239"/>
      <c r="AY1437" s="70">
        <f t="shared" si="246"/>
        <v>0</v>
      </c>
      <c r="BA1437" s="121"/>
    </row>
    <row r="1438" spans="1:53" s="99" customFormat="1">
      <c r="A1438"/>
      <c r="B1438" s="355">
        <v>1407</v>
      </c>
      <c r="C1438" s="71">
        <v>64</v>
      </c>
      <c r="D1438"/>
      <c r="E1438" s="121">
        <v>3</v>
      </c>
      <c r="F1438" s="186" t="s">
        <v>4707</v>
      </c>
      <c r="G1438" s="144" t="s">
        <v>4708</v>
      </c>
      <c r="H1438" s="145" t="s">
        <v>23</v>
      </c>
      <c r="I1438" s="146" t="str">
        <f t="shared" si="248"/>
        <v>LAKI LAKI</v>
      </c>
      <c r="J1438" s="120" t="s">
        <v>230</v>
      </c>
      <c r="K1438" s="92">
        <v>40764</v>
      </c>
      <c r="L1438" s="93">
        <f t="shared" ca="1" si="242"/>
        <v>8</v>
      </c>
      <c r="M1438" s="120"/>
      <c r="N1438" s="187" t="s">
        <v>220</v>
      </c>
      <c r="O1438" s="120" t="str">
        <f t="shared" si="249"/>
        <v>ISLAM</v>
      </c>
      <c r="P1438" s="120" t="s">
        <v>254</v>
      </c>
      <c r="Q1438" s="120" t="s">
        <v>255</v>
      </c>
      <c r="R1438" s="148">
        <v>4</v>
      </c>
      <c r="S1438" s="120" t="s">
        <v>265</v>
      </c>
      <c r="T1438" s="120" t="s">
        <v>270</v>
      </c>
      <c r="U1438" s="120" t="s">
        <v>4704</v>
      </c>
      <c r="V1438" s="120" t="s">
        <v>4701</v>
      </c>
      <c r="W1438" s="242" t="s">
        <v>4702</v>
      </c>
      <c r="X1438" s="120" t="s">
        <v>4701</v>
      </c>
      <c r="Y1438" s="229" t="s">
        <v>4521</v>
      </c>
      <c r="Z1438" s="120" t="s">
        <v>22</v>
      </c>
      <c r="AA1438" s="120" t="s">
        <v>229</v>
      </c>
      <c r="AB1438" s="104" t="s">
        <v>230</v>
      </c>
      <c r="AC1438" s="104" t="s">
        <v>231</v>
      </c>
      <c r="AD1438" s="121" t="str">
        <f t="shared" si="240"/>
        <v>INDONESIA</v>
      </c>
      <c r="AE1438" s="122" t="s">
        <v>4522</v>
      </c>
      <c r="AF1438" s="122" t="s">
        <v>4181</v>
      </c>
      <c r="AG1438" s="142" t="s">
        <v>166</v>
      </c>
      <c r="AH1438" s="142"/>
      <c r="AI1438" s="64">
        <f t="shared" si="247"/>
        <v>2</v>
      </c>
      <c r="AJ1438" s="64"/>
      <c r="AK1438" s="142"/>
      <c r="AL1438" s="124"/>
      <c r="AM1438" s="124"/>
      <c r="AN1438" s="124">
        <f t="shared" si="245"/>
        <v>0</v>
      </c>
      <c r="AO1438" s="125"/>
      <c r="AP1438" s="125"/>
      <c r="AQ1438" s="125"/>
      <c r="AR1438" s="125"/>
      <c r="AS1438" s="125"/>
      <c r="AT1438" s="125"/>
      <c r="AU1438" s="125"/>
      <c r="AV1438" s="125"/>
      <c r="AW1438" s="125"/>
      <c r="AX1438" s="125"/>
      <c r="AY1438" s="70">
        <f t="shared" si="246"/>
        <v>0</v>
      </c>
      <c r="AZ1438" s="71"/>
    </row>
    <row r="1439" spans="1:53">
      <c r="B1439" s="121">
        <v>1408</v>
      </c>
      <c r="C1439">
        <v>65</v>
      </c>
      <c r="E1439">
        <v>4</v>
      </c>
      <c r="F1439" s="157" t="s">
        <v>4709</v>
      </c>
      <c r="G1439" s="89" t="s">
        <v>4710</v>
      </c>
      <c r="H1439" s="90" t="s">
        <v>16</v>
      </c>
      <c r="I1439" s="91" t="str">
        <f t="shared" si="248"/>
        <v>PEREMPUAN</v>
      </c>
      <c r="J1439" s="64" t="s">
        <v>22</v>
      </c>
      <c r="K1439" s="92">
        <v>41849</v>
      </c>
      <c r="L1439" s="93">
        <f t="shared" ca="1" si="242"/>
        <v>5</v>
      </c>
      <c r="M1439" s="64"/>
      <c r="N1439" s="246" t="s">
        <v>220</v>
      </c>
      <c r="O1439" s="64" t="str">
        <f t="shared" si="249"/>
        <v>ISLAM</v>
      </c>
      <c r="P1439" s="64" t="s">
        <v>254</v>
      </c>
      <c r="Q1439" s="64" t="s">
        <v>255</v>
      </c>
      <c r="R1439" s="95">
        <v>4</v>
      </c>
      <c r="S1439" s="64" t="s">
        <v>265</v>
      </c>
      <c r="T1439" s="64" t="s">
        <v>270</v>
      </c>
      <c r="U1439" s="64" t="s">
        <v>4704</v>
      </c>
      <c r="V1439" s="64" t="s">
        <v>4701</v>
      </c>
      <c r="W1439" s="242" t="s">
        <v>4702</v>
      </c>
      <c r="X1439" s="120" t="s">
        <v>4701</v>
      </c>
      <c r="Y1439" s="229" t="s">
        <v>4521</v>
      </c>
      <c r="Z1439" s="64"/>
      <c r="AA1439" s="64"/>
      <c r="AB1439" s="64" t="s">
        <v>230</v>
      </c>
      <c r="AC1439" s="64" t="s">
        <v>231</v>
      </c>
      <c r="AD1439" t="str">
        <f t="shared" si="240"/>
        <v>INDONESIA</v>
      </c>
      <c r="AE1439" s="122" t="s">
        <v>4522</v>
      </c>
      <c r="AF1439" s="122" t="s">
        <v>4181</v>
      </c>
      <c r="AG1439" s="142" t="s">
        <v>166</v>
      </c>
      <c r="AH1439" s="142"/>
      <c r="AI1439" s="64">
        <f t="shared" si="247"/>
        <v>3</v>
      </c>
      <c r="AJ1439" s="64"/>
      <c r="AK1439" s="142"/>
      <c r="AN1439" s="124">
        <f t="shared" si="245"/>
        <v>0</v>
      </c>
      <c r="AY1439" s="70">
        <f t="shared" si="246"/>
        <v>0</v>
      </c>
    </row>
    <row r="1440" spans="1:53">
      <c r="A1440" s="121"/>
      <c r="B1440" s="355">
        <v>1409</v>
      </c>
      <c r="C1440" s="71">
        <v>66</v>
      </c>
      <c r="D1440">
        <v>17</v>
      </c>
      <c r="E1440" s="99">
        <v>1</v>
      </c>
      <c r="F1440" s="338" t="s">
        <v>4711</v>
      </c>
      <c r="G1440" s="101" t="s">
        <v>4712</v>
      </c>
      <c r="H1440" s="102" t="s">
        <v>23</v>
      </c>
      <c r="I1440" s="103" t="str">
        <f t="shared" si="248"/>
        <v>LAKI LAKI</v>
      </c>
      <c r="J1440" s="104" t="s">
        <v>376</v>
      </c>
      <c r="K1440" s="105">
        <v>30324</v>
      </c>
      <c r="L1440" s="106">
        <f t="shared" ref="L1440:L1471" ca="1" si="250">DATEDIF(K1440,TODAY(),"Y")</f>
        <v>37</v>
      </c>
      <c r="M1440" s="104" t="s">
        <v>253</v>
      </c>
      <c r="N1440" s="107" t="s">
        <v>220</v>
      </c>
      <c r="O1440" s="104" t="str">
        <f t="shared" si="249"/>
        <v>ISLAM</v>
      </c>
      <c r="P1440" s="104" t="s">
        <v>221</v>
      </c>
      <c r="Q1440" s="104" t="s">
        <v>222</v>
      </c>
      <c r="R1440" s="108">
        <v>1</v>
      </c>
      <c r="S1440" s="104" t="s">
        <v>256</v>
      </c>
      <c r="T1440" s="104" t="s">
        <v>224</v>
      </c>
      <c r="U1440" s="104" t="s">
        <v>4542</v>
      </c>
      <c r="V1440" s="104" t="s">
        <v>4538</v>
      </c>
      <c r="W1440" s="170" t="s">
        <v>4713</v>
      </c>
      <c r="X1440" s="104" t="s">
        <v>4714</v>
      </c>
      <c r="Y1440" s="235" t="s">
        <v>4521</v>
      </c>
      <c r="Z1440" s="104" t="s">
        <v>22</v>
      </c>
      <c r="AA1440" s="104" t="s">
        <v>229</v>
      </c>
      <c r="AB1440" s="120" t="s">
        <v>230</v>
      </c>
      <c r="AC1440" s="120" t="s">
        <v>231</v>
      </c>
      <c r="AD1440" s="99" t="str">
        <f t="shared" ref="AD1440:AD1459" si="251">IF(H1440="L","INDONESIA",IF(H1440="P","INDONESIA",""))</f>
        <v>INDONESIA</v>
      </c>
      <c r="AE1440" s="122" t="s">
        <v>4522</v>
      </c>
      <c r="AF1440" s="122" t="s">
        <v>4181</v>
      </c>
      <c r="AG1440" s="142" t="s">
        <v>166</v>
      </c>
      <c r="AH1440" s="142"/>
      <c r="AI1440" s="64">
        <f t="shared" si="247"/>
        <v>3</v>
      </c>
      <c r="AJ1440" s="64"/>
      <c r="AK1440" s="142"/>
      <c r="AL1440" s="207"/>
      <c r="AM1440" s="207"/>
      <c r="AN1440" s="124">
        <f t="shared" si="245"/>
        <v>0</v>
      </c>
      <c r="AO1440" s="239"/>
      <c r="AP1440" s="239"/>
      <c r="AQ1440" s="239"/>
      <c r="AR1440" s="239"/>
      <c r="AS1440" s="239"/>
      <c r="AT1440" s="239"/>
      <c r="AU1440" s="239"/>
      <c r="AV1440" s="239"/>
      <c r="AW1440" s="239"/>
      <c r="AX1440" s="239"/>
      <c r="AY1440" s="239">
        <f t="shared" si="246"/>
        <v>0</v>
      </c>
      <c r="BA1440" s="121"/>
    </row>
    <row r="1441" spans="1:53">
      <c r="B1441" s="121">
        <v>1410</v>
      </c>
      <c r="C1441">
        <v>67</v>
      </c>
      <c r="E1441" s="142">
        <v>2</v>
      </c>
      <c r="F1441" s="157" t="s">
        <v>4715</v>
      </c>
      <c r="G1441" s="89" t="s">
        <v>4716</v>
      </c>
      <c r="H1441" s="90" t="s">
        <v>16</v>
      </c>
      <c r="I1441" s="91" t="str">
        <f t="shared" si="248"/>
        <v>PEREMPUAN</v>
      </c>
      <c r="J1441" s="64" t="s">
        <v>376</v>
      </c>
      <c r="K1441" s="92">
        <v>32664</v>
      </c>
      <c r="L1441" s="93">
        <f t="shared" ca="1" si="250"/>
        <v>30</v>
      </c>
      <c r="M1441" s="64"/>
      <c r="N1441" s="246" t="s">
        <v>220</v>
      </c>
      <c r="O1441" s="64" t="str">
        <f t="shared" si="249"/>
        <v>ISLAM</v>
      </c>
      <c r="P1441" s="64" t="s">
        <v>221</v>
      </c>
      <c r="Q1441" s="64" t="s">
        <v>245</v>
      </c>
      <c r="R1441" s="95">
        <v>3</v>
      </c>
      <c r="S1441" s="64" t="s">
        <v>223</v>
      </c>
      <c r="T1441" s="64" t="s">
        <v>246</v>
      </c>
      <c r="U1441" s="64" t="s">
        <v>4717</v>
      </c>
      <c r="V1441" s="64" t="s">
        <v>4718</v>
      </c>
      <c r="W1441" s="414" t="s">
        <v>4713</v>
      </c>
      <c r="X1441" s="64" t="s">
        <v>4714</v>
      </c>
      <c r="Y1441" s="229" t="s">
        <v>4521</v>
      </c>
      <c r="Z1441" s="64" t="s">
        <v>22</v>
      </c>
      <c r="AA1441" s="64" t="s">
        <v>229</v>
      </c>
      <c r="AB1441" s="64" t="s">
        <v>230</v>
      </c>
      <c r="AC1441" s="64" t="s">
        <v>231</v>
      </c>
      <c r="AD1441" t="str">
        <f t="shared" si="251"/>
        <v>INDONESIA</v>
      </c>
      <c r="AE1441" s="122" t="s">
        <v>4522</v>
      </c>
      <c r="AF1441" s="122" t="s">
        <v>4181</v>
      </c>
      <c r="AG1441" s="142" t="s">
        <v>166</v>
      </c>
      <c r="AH1441" s="142"/>
      <c r="AI1441" s="64" t="e">
        <f t="shared" si="247"/>
        <v>#N/A</v>
      </c>
      <c r="AJ1441" s="64"/>
      <c r="AK1441" s="142"/>
      <c r="AN1441" s="124"/>
    </row>
    <row r="1442" spans="1:53" s="99" customFormat="1">
      <c r="A1442"/>
      <c r="B1442" s="355">
        <v>1411</v>
      </c>
      <c r="C1442" s="71">
        <v>68</v>
      </c>
      <c r="D1442"/>
      <c r="E1442">
        <v>3</v>
      </c>
      <c r="F1442" s="157" t="s">
        <v>4719</v>
      </c>
      <c r="G1442" s="89" t="s">
        <v>4720</v>
      </c>
      <c r="H1442" s="90" t="s">
        <v>16</v>
      </c>
      <c r="I1442" s="91" t="str">
        <f t="shared" si="248"/>
        <v>PEREMPUAN</v>
      </c>
      <c r="J1442" s="64" t="s">
        <v>376</v>
      </c>
      <c r="K1442" s="92">
        <v>39979</v>
      </c>
      <c r="L1442" s="93">
        <f t="shared" ca="1" si="250"/>
        <v>10</v>
      </c>
      <c r="M1442" s="64"/>
      <c r="N1442" s="246" t="s">
        <v>220</v>
      </c>
      <c r="O1442" s="64" t="str">
        <f t="shared" si="249"/>
        <v>ISLAM</v>
      </c>
      <c r="P1442" s="64" t="s">
        <v>254</v>
      </c>
      <c r="Q1442" s="64" t="s">
        <v>255</v>
      </c>
      <c r="R1442" s="95">
        <v>4</v>
      </c>
      <c r="S1442" s="64" t="s">
        <v>369</v>
      </c>
      <c r="T1442" s="64" t="s">
        <v>266</v>
      </c>
      <c r="U1442" s="64" t="s">
        <v>4716</v>
      </c>
      <c r="V1442" s="64" t="s">
        <v>4714</v>
      </c>
      <c r="W1442" s="414" t="s">
        <v>4713</v>
      </c>
      <c r="X1442" s="64" t="s">
        <v>4714</v>
      </c>
      <c r="Y1442" s="229" t="s">
        <v>4521</v>
      </c>
      <c r="Z1442" s="64" t="s">
        <v>22</v>
      </c>
      <c r="AA1442" s="64" t="s">
        <v>229</v>
      </c>
      <c r="AB1442" s="64" t="s">
        <v>230</v>
      </c>
      <c r="AC1442" s="64" t="s">
        <v>231</v>
      </c>
      <c r="AD1442" t="str">
        <f t="shared" si="251"/>
        <v>INDONESIA</v>
      </c>
      <c r="AE1442" s="122" t="s">
        <v>4522</v>
      </c>
      <c r="AF1442" s="122" t="s">
        <v>4181</v>
      </c>
      <c r="AG1442" s="142" t="s">
        <v>166</v>
      </c>
      <c r="AH1442" s="142"/>
      <c r="AI1442" s="64">
        <f t="shared" si="247"/>
        <v>2</v>
      </c>
      <c r="AJ1442" s="64"/>
      <c r="AK1442" s="142"/>
      <c r="AL1442" s="124"/>
      <c r="AM1442" s="124"/>
      <c r="AN1442" s="124">
        <f t="shared" ref="AN1442:AN1453" si="252">AL1442-AM1442</f>
        <v>0</v>
      </c>
      <c r="AO1442" s="125"/>
      <c r="AP1442" s="125"/>
      <c r="AQ1442" s="125"/>
      <c r="AR1442" s="125"/>
      <c r="AS1442" s="125"/>
      <c r="AT1442" s="125"/>
      <c r="AU1442" s="125"/>
      <c r="AV1442" s="125"/>
      <c r="AW1442" s="125"/>
      <c r="AX1442" s="125"/>
      <c r="AY1442" s="70">
        <f t="shared" ref="AY1442:AY1453" si="253">SUM(AV1442:AX1442)</f>
        <v>0</v>
      </c>
      <c r="AZ1442" s="71"/>
    </row>
    <row r="1443" spans="1:53">
      <c r="B1443" s="121">
        <v>1412</v>
      </c>
      <c r="C1443">
        <v>69</v>
      </c>
      <c r="E1443">
        <v>4</v>
      </c>
      <c r="F1443" s="157" t="s">
        <v>4721</v>
      </c>
      <c r="G1443" s="89" t="s">
        <v>4722</v>
      </c>
      <c r="H1443" s="90" t="s">
        <v>23</v>
      </c>
      <c r="I1443" s="91" t="str">
        <f t="shared" si="248"/>
        <v>LAKI LAKI</v>
      </c>
      <c r="J1443" s="64" t="s">
        <v>376</v>
      </c>
      <c r="K1443" s="92">
        <v>40570</v>
      </c>
      <c r="L1443" s="93">
        <f t="shared" ca="1" si="250"/>
        <v>9</v>
      </c>
      <c r="M1443" s="64"/>
      <c r="N1443" s="246" t="s">
        <v>220</v>
      </c>
      <c r="O1443" s="64" t="str">
        <f t="shared" si="249"/>
        <v>ISLAM</v>
      </c>
      <c r="P1443" s="64" t="s">
        <v>254</v>
      </c>
      <c r="Q1443" s="64" t="s">
        <v>255</v>
      </c>
      <c r="R1443" s="95">
        <v>4</v>
      </c>
      <c r="S1443" s="64" t="s">
        <v>265</v>
      </c>
      <c r="T1443" s="64" t="s">
        <v>270</v>
      </c>
      <c r="U1443" s="64" t="s">
        <v>4716</v>
      </c>
      <c r="V1443" s="64" t="s">
        <v>4714</v>
      </c>
      <c r="W1443" s="415" t="s">
        <v>4713</v>
      </c>
      <c r="X1443" s="64" t="s">
        <v>4714</v>
      </c>
      <c r="Y1443" s="229" t="s">
        <v>4521</v>
      </c>
      <c r="Z1443" s="64" t="s">
        <v>22</v>
      </c>
      <c r="AA1443" s="64" t="s">
        <v>229</v>
      </c>
      <c r="AB1443" s="64" t="s">
        <v>230</v>
      </c>
      <c r="AC1443" s="64" t="s">
        <v>231</v>
      </c>
      <c r="AD1443" t="str">
        <f t="shared" si="251"/>
        <v>INDONESIA</v>
      </c>
      <c r="AE1443" s="122" t="s">
        <v>4522</v>
      </c>
      <c r="AF1443" s="122" t="s">
        <v>4181</v>
      </c>
      <c r="AG1443" s="142" t="s">
        <v>166</v>
      </c>
      <c r="AH1443" s="142"/>
      <c r="AI1443" s="64">
        <f t="shared" si="247"/>
        <v>3</v>
      </c>
      <c r="AJ1443" s="64"/>
      <c r="AK1443" s="142"/>
      <c r="AN1443" s="124">
        <f t="shared" si="252"/>
        <v>0</v>
      </c>
      <c r="AY1443" s="70">
        <f t="shared" si="253"/>
        <v>0</v>
      </c>
    </row>
    <row r="1444" spans="1:53">
      <c r="A1444" s="121"/>
      <c r="B1444" s="355">
        <v>1413</v>
      </c>
      <c r="C1444" s="71">
        <v>70</v>
      </c>
      <c r="D1444">
        <v>18</v>
      </c>
      <c r="E1444" s="99">
        <v>1</v>
      </c>
      <c r="F1444" s="338" t="s">
        <v>4723</v>
      </c>
      <c r="G1444" s="101" t="s">
        <v>4724</v>
      </c>
      <c r="H1444" s="102" t="s">
        <v>23</v>
      </c>
      <c r="I1444" s="103" t="str">
        <f t="shared" si="248"/>
        <v>LAKI LAKI</v>
      </c>
      <c r="J1444" s="104" t="s">
        <v>4725</v>
      </c>
      <c r="K1444" s="105">
        <v>27304</v>
      </c>
      <c r="L1444" s="106">
        <f t="shared" ca="1" si="250"/>
        <v>45</v>
      </c>
      <c r="M1444" s="104"/>
      <c r="N1444" s="185" t="s">
        <v>1533</v>
      </c>
      <c r="O1444" s="104" t="str">
        <f t="shared" si="249"/>
        <v>KRISTEN</v>
      </c>
      <c r="P1444" s="104" t="s">
        <v>221</v>
      </c>
      <c r="Q1444" s="104" t="s">
        <v>222</v>
      </c>
      <c r="R1444" s="108">
        <v>1</v>
      </c>
      <c r="S1444" s="104" t="s">
        <v>289</v>
      </c>
      <c r="T1444" s="104" t="s">
        <v>283</v>
      </c>
      <c r="U1444" s="104" t="s">
        <v>4726</v>
      </c>
      <c r="V1444" s="104" t="s">
        <v>4727</v>
      </c>
      <c r="W1444" s="171" t="s">
        <v>4728</v>
      </c>
      <c r="X1444" s="104" t="s">
        <v>4724</v>
      </c>
      <c r="Y1444" s="235" t="s">
        <v>4521</v>
      </c>
      <c r="Z1444" s="104" t="s">
        <v>22</v>
      </c>
      <c r="AA1444" s="104" t="s">
        <v>229</v>
      </c>
      <c r="AB1444" s="104" t="s">
        <v>230</v>
      </c>
      <c r="AC1444" s="104" t="s">
        <v>231</v>
      </c>
      <c r="AD1444" s="99" t="str">
        <f t="shared" si="251"/>
        <v>INDONESIA</v>
      </c>
      <c r="AE1444" s="122" t="s">
        <v>4522</v>
      </c>
      <c r="AF1444" s="122" t="s">
        <v>4181</v>
      </c>
      <c r="AG1444" s="142" t="s">
        <v>381</v>
      </c>
      <c r="AH1444" s="142"/>
      <c r="AI1444" s="64">
        <f t="shared" si="247"/>
        <v>3</v>
      </c>
      <c r="AJ1444" s="64"/>
      <c r="AK1444" s="142"/>
      <c r="AN1444" s="124">
        <f t="shared" si="252"/>
        <v>0</v>
      </c>
      <c r="AY1444" s="70">
        <f t="shared" si="253"/>
        <v>0</v>
      </c>
    </row>
    <row r="1445" spans="1:53">
      <c r="B1445" s="121">
        <v>1414</v>
      </c>
      <c r="C1445">
        <v>71</v>
      </c>
      <c r="E1445">
        <v>2</v>
      </c>
      <c r="F1445" s="157" t="s">
        <v>4729</v>
      </c>
      <c r="G1445" s="89" t="s">
        <v>4730</v>
      </c>
      <c r="H1445" s="90" t="s">
        <v>16</v>
      </c>
      <c r="I1445" s="91" t="str">
        <f t="shared" si="248"/>
        <v>PEREMPUAN</v>
      </c>
      <c r="J1445" s="64" t="s">
        <v>376</v>
      </c>
      <c r="K1445" s="92">
        <v>28774</v>
      </c>
      <c r="L1445" s="93">
        <f t="shared" ca="1" si="250"/>
        <v>41</v>
      </c>
      <c r="M1445" s="64"/>
      <c r="N1445" s="246" t="s">
        <v>1533</v>
      </c>
      <c r="O1445" s="64" t="str">
        <f t="shared" si="249"/>
        <v>KRISTEN</v>
      </c>
      <c r="P1445" s="64" t="s">
        <v>221</v>
      </c>
      <c r="Q1445" s="64" t="s">
        <v>245</v>
      </c>
      <c r="R1445" s="95">
        <v>3</v>
      </c>
      <c r="S1445" s="64" t="s">
        <v>223</v>
      </c>
      <c r="T1445" s="64" t="s">
        <v>246</v>
      </c>
      <c r="U1445" s="64" t="s">
        <v>4731</v>
      </c>
      <c r="V1445" s="64" t="s">
        <v>4732</v>
      </c>
      <c r="W1445" s="171" t="s">
        <v>4728</v>
      </c>
      <c r="X1445" s="64" t="s">
        <v>4724</v>
      </c>
      <c r="Y1445" s="229" t="s">
        <v>4521</v>
      </c>
      <c r="Z1445" s="64" t="s">
        <v>22</v>
      </c>
      <c r="AA1445" s="64" t="s">
        <v>229</v>
      </c>
      <c r="AB1445" s="120" t="s">
        <v>230</v>
      </c>
      <c r="AC1445" s="120" t="s">
        <v>231</v>
      </c>
      <c r="AD1445" t="str">
        <f t="shared" si="251"/>
        <v>INDONESIA</v>
      </c>
      <c r="AE1445" s="122" t="s">
        <v>4522</v>
      </c>
      <c r="AF1445" s="122" t="s">
        <v>4181</v>
      </c>
      <c r="AG1445" s="142" t="s">
        <v>381</v>
      </c>
      <c r="AH1445" s="142"/>
      <c r="AI1445" s="64" t="e">
        <f t="shared" si="247"/>
        <v>#N/A</v>
      </c>
      <c r="AJ1445" s="64"/>
      <c r="AK1445" s="142"/>
      <c r="AN1445" s="124">
        <f t="shared" si="252"/>
        <v>0</v>
      </c>
      <c r="AY1445" s="70">
        <f t="shared" si="253"/>
        <v>0</v>
      </c>
    </row>
    <row r="1446" spans="1:53" s="99" customFormat="1">
      <c r="A1446"/>
      <c r="B1446" s="355">
        <v>1415</v>
      </c>
      <c r="C1446" s="71">
        <v>72</v>
      </c>
      <c r="D1446"/>
      <c r="E1446" s="121">
        <v>3</v>
      </c>
      <c r="F1446" s="157" t="s">
        <v>4733</v>
      </c>
      <c r="G1446" s="144" t="s">
        <v>4734</v>
      </c>
      <c r="H1446" s="145" t="s">
        <v>16</v>
      </c>
      <c r="I1446" s="146" t="str">
        <f t="shared" si="248"/>
        <v>PEREMPUAN</v>
      </c>
      <c r="J1446" s="120" t="s">
        <v>230</v>
      </c>
      <c r="K1446" s="147">
        <v>37797</v>
      </c>
      <c r="L1446" s="139">
        <f t="shared" ca="1" si="250"/>
        <v>16</v>
      </c>
      <c r="M1446" s="120"/>
      <c r="N1446" s="187" t="s">
        <v>1533</v>
      </c>
      <c r="O1446" s="120" t="str">
        <f t="shared" si="249"/>
        <v>KRISTEN</v>
      </c>
      <c r="P1446" s="120" t="s">
        <v>254</v>
      </c>
      <c r="Q1446" s="120" t="s">
        <v>255</v>
      </c>
      <c r="R1446" s="148">
        <v>4</v>
      </c>
      <c r="S1446" s="120" t="s">
        <v>369</v>
      </c>
      <c r="T1446" s="120" t="s">
        <v>266</v>
      </c>
      <c r="U1446" s="120" t="s">
        <v>4735</v>
      </c>
      <c r="V1446" s="120" t="s">
        <v>4724</v>
      </c>
      <c r="W1446" s="171" t="s">
        <v>4728</v>
      </c>
      <c r="X1446" s="120" t="s">
        <v>4724</v>
      </c>
      <c r="Y1446" s="238" t="s">
        <v>4521</v>
      </c>
      <c r="Z1446" s="120" t="s">
        <v>22</v>
      </c>
      <c r="AA1446" s="120" t="s">
        <v>229</v>
      </c>
      <c r="AB1446" s="64" t="s">
        <v>230</v>
      </c>
      <c r="AC1446" s="64" t="s">
        <v>231</v>
      </c>
      <c r="AD1446" s="121" t="str">
        <f t="shared" si="251"/>
        <v>INDONESIA</v>
      </c>
      <c r="AE1446" s="122" t="s">
        <v>4522</v>
      </c>
      <c r="AF1446" s="122" t="s">
        <v>4181</v>
      </c>
      <c r="AG1446" s="142" t="s">
        <v>381</v>
      </c>
      <c r="AH1446" s="142"/>
      <c r="AI1446" s="64">
        <f t="shared" si="247"/>
        <v>2</v>
      </c>
      <c r="AJ1446" s="64"/>
      <c r="AK1446" s="142"/>
      <c r="AL1446" s="124"/>
      <c r="AM1446" s="124"/>
      <c r="AN1446" s="124">
        <f t="shared" si="252"/>
        <v>0</v>
      </c>
      <c r="AO1446" s="125"/>
      <c r="AP1446" s="125"/>
      <c r="AQ1446" s="125"/>
      <c r="AR1446" s="125"/>
      <c r="AS1446" s="125"/>
      <c r="AT1446" s="125"/>
      <c r="AU1446" s="125"/>
      <c r="AV1446" s="125"/>
      <c r="AW1446" s="125"/>
      <c r="AX1446" s="125"/>
      <c r="AY1446" s="70">
        <f t="shared" si="253"/>
        <v>0</v>
      </c>
      <c r="AZ1446" s="71"/>
    </row>
    <row r="1447" spans="1:53">
      <c r="B1447" s="121">
        <v>1416</v>
      </c>
      <c r="C1447">
        <v>73</v>
      </c>
      <c r="E1447">
        <v>4</v>
      </c>
      <c r="F1447" s="157" t="s">
        <v>4736</v>
      </c>
      <c r="G1447" s="89" t="s">
        <v>4737</v>
      </c>
      <c r="H1447" s="90" t="s">
        <v>16</v>
      </c>
      <c r="I1447" s="91" t="str">
        <f t="shared" si="248"/>
        <v>PEREMPUAN</v>
      </c>
      <c r="J1447" s="64" t="s">
        <v>230</v>
      </c>
      <c r="K1447" s="92">
        <v>39240</v>
      </c>
      <c r="L1447" s="93">
        <f t="shared" ca="1" si="250"/>
        <v>12</v>
      </c>
      <c r="M1447" s="64"/>
      <c r="N1447" s="246" t="s">
        <v>1533</v>
      </c>
      <c r="O1447" s="64" t="str">
        <f t="shared" si="249"/>
        <v>KRISTEN</v>
      </c>
      <c r="P1447" s="64" t="s">
        <v>254</v>
      </c>
      <c r="Q1447" s="64" t="s">
        <v>255</v>
      </c>
      <c r="R1447" s="95">
        <v>4</v>
      </c>
      <c r="S1447" s="64" t="s">
        <v>369</v>
      </c>
      <c r="T1447" s="64" t="s">
        <v>266</v>
      </c>
      <c r="U1447" s="64" t="s">
        <v>4735</v>
      </c>
      <c r="V1447" s="64" t="s">
        <v>4724</v>
      </c>
      <c r="W1447" s="171" t="s">
        <v>4728</v>
      </c>
      <c r="X1447" s="64" t="s">
        <v>4724</v>
      </c>
      <c r="Y1447" s="229" t="s">
        <v>4521</v>
      </c>
      <c r="Z1447" s="64" t="s">
        <v>22</v>
      </c>
      <c r="AA1447" s="64" t="s">
        <v>229</v>
      </c>
      <c r="AB1447" s="64"/>
      <c r="AC1447" s="64"/>
      <c r="AD1447" t="str">
        <f t="shared" si="251"/>
        <v>INDONESIA</v>
      </c>
      <c r="AE1447" s="122" t="s">
        <v>4522</v>
      </c>
      <c r="AF1447" s="122" t="s">
        <v>4181</v>
      </c>
      <c r="AG1447" s="142" t="s">
        <v>381</v>
      </c>
      <c r="AH1447" s="142"/>
      <c r="AI1447" s="64">
        <f t="shared" si="247"/>
        <v>3</v>
      </c>
      <c r="AJ1447" s="64"/>
      <c r="AK1447" s="142"/>
      <c r="AN1447" s="124">
        <f t="shared" si="252"/>
        <v>0</v>
      </c>
      <c r="AY1447" s="70">
        <f t="shared" si="253"/>
        <v>0</v>
      </c>
    </row>
    <row r="1448" spans="1:53">
      <c r="A1448" s="121"/>
      <c r="B1448" s="355">
        <v>1417</v>
      </c>
      <c r="C1448" s="71">
        <v>74</v>
      </c>
      <c r="E1448">
        <v>5</v>
      </c>
      <c r="F1448" s="157" t="s">
        <v>4738</v>
      </c>
      <c r="G1448" s="89" t="s">
        <v>4739</v>
      </c>
      <c r="H1448" s="90" t="s">
        <v>23</v>
      </c>
      <c r="I1448" s="91" t="str">
        <f t="shared" si="248"/>
        <v>LAKI LAKI</v>
      </c>
      <c r="J1448" s="64" t="s">
        <v>230</v>
      </c>
      <c r="K1448" s="92">
        <v>40269</v>
      </c>
      <c r="L1448" s="93">
        <f t="shared" ca="1" si="250"/>
        <v>10</v>
      </c>
      <c r="M1448" s="64"/>
      <c r="N1448" s="246" t="s">
        <v>1533</v>
      </c>
      <c r="O1448" s="64" t="str">
        <f t="shared" si="249"/>
        <v>KRISTEN</v>
      </c>
      <c r="P1448" s="64" t="s">
        <v>254</v>
      </c>
      <c r="Q1448" s="64" t="s">
        <v>255</v>
      </c>
      <c r="R1448" s="95">
        <v>4</v>
      </c>
      <c r="S1448" s="64" t="s">
        <v>265</v>
      </c>
      <c r="T1448" s="64" t="s">
        <v>270</v>
      </c>
      <c r="U1448" s="64" t="s">
        <v>4735</v>
      </c>
      <c r="V1448" s="64" t="s">
        <v>4724</v>
      </c>
      <c r="W1448" s="171" t="s">
        <v>4728</v>
      </c>
      <c r="X1448" s="64" t="s">
        <v>4724</v>
      </c>
      <c r="Y1448" s="229" t="s">
        <v>4521</v>
      </c>
      <c r="Z1448" s="64" t="s">
        <v>22</v>
      </c>
      <c r="AA1448" s="64" t="s">
        <v>229</v>
      </c>
      <c r="AB1448" s="104" t="s">
        <v>230</v>
      </c>
      <c r="AC1448" s="104" t="s">
        <v>231</v>
      </c>
      <c r="AD1448" t="str">
        <f t="shared" si="251"/>
        <v>INDONESIA</v>
      </c>
      <c r="AE1448" s="122" t="s">
        <v>4522</v>
      </c>
      <c r="AF1448" s="122" t="s">
        <v>4181</v>
      </c>
      <c r="AG1448" s="142" t="s">
        <v>381</v>
      </c>
      <c r="AH1448" s="142"/>
      <c r="AI1448" s="64">
        <f t="shared" si="247"/>
        <v>3</v>
      </c>
      <c r="AJ1448" s="64"/>
      <c r="AK1448" s="142"/>
      <c r="AL1448" s="207"/>
      <c r="AM1448" s="207"/>
      <c r="AN1448" s="124">
        <f t="shared" si="252"/>
        <v>0</v>
      </c>
      <c r="AO1448" s="239"/>
      <c r="AP1448" s="239"/>
      <c r="AQ1448" s="239"/>
      <c r="AR1448" s="239"/>
      <c r="AS1448" s="239"/>
      <c r="AT1448" s="239"/>
      <c r="AU1448" s="239"/>
      <c r="AV1448" s="239"/>
      <c r="AW1448" s="239"/>
      <c r="AX1448" s="239"/>
      <c r="AY1448" s="70">
        <f t="shared" si="253"/>
        <v>0</v>
      </c>
      <c r="BA1448" s="121"/>
    </row>
    <row r="1449" spans="1:53">
      <c r="B1449" s="355">
        <v>1419</v>
      </c>
      <c r="C1449">
        <v>75</v>
      </c>
      <c r="D1449">
        <v>19</v>
      </c>
      <c r="E1449" s="99">
        <v>1</v>
      </c>
      <c r="F1449" s="100" t="s">
        <v>4740</v>
      </c>
      <c r="G1449" s="101" t="s">
        <v>4741</v>
      </c>
      <c r="H1449" s="102" t="s">
        <v>23</v>
      </c>
      <c r="I1449" s="103" t="str">
        <f t="shared" si="248"/>
        <v>LAKI LAKI</v>
      </c>
      <c r="J1449" s="104" t="s">
        <v>4742</v>
      </c>
      <c r="K1449" s="105">
        <v>29253</v>
      </c>
      <c r="L1449" s="106">
        <f t="shared" ca="1" si="250"/>
        <v>40</v>
      </c>
      <c r="M1449" s="104" t="s">
        <v>253</v>
      </c>
      <c r="N1449" s="107" t="s">
        <v>220</v>
      </c>
      <c r="O1449" s="104" t="str">
        <f t="shared" si="249"/>
        <v>ISLAM</v>
      </c>
      <c r="P1449" s="104" t="s">
        <v>221</v>
      </c>
      <c r="Q1449" s="104" t="s">
        <v>222</v>
      </c>
      <c r="R1449" s="108">
        <v>1</v>
      </c>
      <c r="S1449" s="104" t="s">
        <v>289</v>
      </c>
      <c r="T1449" s="104" t="s">
        <v>283</v>
      </c>
      <c r="U1449" s="104" t="s">
        <v>4743</v>
      </c>
      <c r="V1449" s="104" t="s">
        <v>4744</v>
      </c>
      <c r="W1449" s="112" t="s">
        <v>4745</v>
      </c>
      <c r="X1449" s="104" t="s">
        <v>4741</v>
      </c>
      <c r="Y1449" s="235" t="s">
        <v>4521</v>
      </c>
      <c r="Z1449" s="104" t="s">
        <v>22</v>
      </c>
      <c r="AA1449" s="104" t="s">
        <v>229</v>
      </c>
      <c r="AB1449" s="64" t="s">
        <v>230</v>
      </c>
      <c r="AC1449" s="64" t="s">
        <v>231</v>
      </c>
      <c r="AD1449" s="99" t="str">
        <f t="shared" si="251"/>
        <v>INDONESIA</v>
      </c>
      <c r="AE1449" s="122" t="s">
        <v>4522</v>
      </c>
      <c r="AF1449" s="122" t="s">
        <v>4181</v>
      </c>
      <c r="AG1449" s="142" t="s">
        <v>166</v>
      </c>
      <c r="AH1449" s="142"/>
      <c r="AI1449" s="64" t="e">
        <f>VLOOKUP(#REF!,SHDK,2,FALSE)</f>
        <v>#REF!</v>
      </c>
      <c r="AJ1449" s="64"/>
      <c r="AK1449" s="142"/>
      <c r="AN1449" s="124">
        <f t="shared" si="252"/>
        <v>0</v>
      </c>
      <c r="AY1449" s="70">
        <f t="shared" si="253"/>
        <v>0</v>
      </c>
    </row>
    <row r="1450" spans="1:53">
      <c r="B1450" s="121">
        <v>1420</v>
      </c>
      <c r="C1450" s="71">
        <v>76</v>
      </c>
      <c r="E1450" s="121">
        <v>2</v>
      </c>
      <c r="F1450" s="143" t="s">
        <v>4746</v>
      </c>
      <c r="G1450" s="144" t="s">
        <v>4747</v>
      </c>
      <c r="H1450" s="145" t="s">
        <v>16</v>
      </c>
      <c r="I1450" s="146" t="str">
        <f t="shared" si="248"/>
        <v>PEREMPUAN</v>
      </c>
      <c r="J1450" s="120" t="s">
        <v>1514</v>
      </c>
      <c r="K1450" s="147">
        <v>30786</v>
      </c>
      <c r="L1450" s="139">
        <f t="shared" ca="1" si="250"/>
        <v>35</v>
      </c>
      <c r="M1450" s="120" t="s">
        <v>253</v>
      </c>
      <c r="N1450" s="133" t="s">
        <v>220</v>
      </c>
      <c r="O1450" s="120" t="str">
        <f t="shared" si="249"/>
        <v>ISLAM</v>
      </c>
      <c r="P1450" s="120" t="s">
        <v>221</v>
      </c>
      <c r="Q1450" s="120" t="s">
        <v>245</v>
      </c>
      <c r="R1450" s="148">
        <v>3</v>
      </c>
      <c r="S1450" s="120" t="s">
        <v>223</v>
      </c>
      <c r="T1450" s="120" t="s">
        <v>246</v>
      </c>
      <c r="U1450" s="120" t="s">
        <v>4748</v>
      </c>
      <c r="V1450" s="120" t="s">
        <v>4749</v>
      </c>
      <c r="W1450" s="119" t="s">
        <v>4745</v>
      </c>
      <c r="X1450" s="120" t="s">
        <v>4741</v>
      </c>
      <c r="Y1450" s="238" t="s">
        <v>4521</v>
      </c>
      <c r="Z1450" s="120" t="s">
        <v>22</v>
      </c>
      <c r="AA1450" s="120" t="s">
        <v>229</v>
      </c>
      <c r="AB1450" s="120" t="s">
        <v>230</v>
      </c>
      <c r="AC1450" s="120" t="s">
        <v>231</v>
      </c>
      <c r="AD1450" s="121" t="str">
        <f t="shared" si="251"/>
        <v>INDONESIA</v>
      </c>
      <c r="AE1450" s="122" t="s">
        <v>4522</v>
      </c>
      <c r="AF1450" s="122" t="s">
        <v>4181</v>
      </c>
      <c r="AG1450" s="142" t="s">
        <v>166</v>
      </c>
      <c r="AH1450" s="142"/>
      <c r="AI1450" s="64" t="e">
        <f t="shared" si="247"/>
        <v>#N/A</v>
      </c>
      <c r="AJ1450" s="64"/>
      <c r="AK1450" s="142"/>
      <c r="AN1450" s="124">
        <f t="shared" si="252"/>
        <v>0</v>
      </c>
      <c r="AY1450" s="70">
        <f t="shared" si="253"/>
        <v>0</v>
      </c>
    </row>
    <row r="1451" spans="1:53" s="99" customFormat="1">
      <c r="A1451"/>
      <c r="B1451" s="355">
        <v>1421</v>
      </c>
      <c r="C1451">
        <v>77</v>
      </c>
      <c r="D1451"/>
      <c r="E1451">
        <v>3</v>
      </c>
      <c r="F1451" s="88" t="s">
        <v>4750</v>
      </c>
      <c r="G1451" s="89" t="s">
        <v>4751</v>
      </c>
      <c r="H1451" s="90" t="s">
        <v>23</v>
      </c>
      <c r="I1451" s="91" t="str">
        <f t="shared" si="248"/>
        <v>LAKI LAKI</v>
      </c>
      <c r="J1451" s="64" t="s">
        <v>1514</v>
      </c>
      <c r="K1451" s="92">
        <v>38484</v>
      </c>
      <c r="L1451" s="93">
        <f t="shared" ca="1" si="250"/>
        <v>14</v>
      </c>
      <c r="M1451" s="64" t="s">
        <v>253</v>
      </c>
      <c r="N1451" s="94" t="s">
        <v>220</v>
      </c>
      <c r="O1451" s="64" t="str">
        <f t="shared" si="249"/>
        <v>ISLAM</v>
      </c>
      <c r="P1451" s="64" t="s">
        <v>254</v>
      </c>
      <c r="Q1451" s="64" t="s">
        <v>255</v>
      </c>
      <c r="R1451" s="95">
        <v>4</v>
      </c>
      <c r="S1451" s="64" t="s">
        <v>369</v>
      </c>
      <c r="T1451" s="64" t="s">
        <v>266</v>
      </c>
      <c r="U1451" s="64" t="s">
        <v>4747</v>
      </c>
      <c r="V1451" s="64" t="s">
        <v>4741</v>
      </c>
      <c r="W1451" s="119" t="s">
        <v>4745</v>
      </c>
      <c r="X1451" s="64" t="s">
        <v>4741</v>
      </c>
      <c r="Y1451" s="229" t="s">
        <v>4521</v>
      </c>
      <c r="Z1451" s="64" t="s">
        <v>22</v>
      </c>
      <c r="AA1451" s="64" t="s">
        <v>229</v>
      </c>
      <c r="AB1451" s="64" t="s">
        <v>230</v>
      </c>
      <c r="AC1451" s="64" t="s">
        <v>231</v>
      </c>
      <c r="AD1451" t="str">
        <f t="shared" si="251"/>
        <v>INDONESIA</v>
      </c>
      <c r="AE1451" s="122" t="s">
        <v>4522</v>
      </c>
      <c r="AF1451" s="122" t="s">
        <v>4181</v>
      </c>
      <c r="AG1451" s="142" t="s">
        <v>166</v>
      </c>
      <c r="AH1451" s="142"/>
      <c r="AI1451" s="64">
        <f t="shared" si="247"/>
        <v>2</v>
      </c>
      <c r="AJ1451" s="64"/>
      <c r="AK1451" s="142"/>
      <c r="AL1451" s="124"/>
      <c r="AM1451" s="124"/>
      <c r="AN1451" s="124">
        <f t="shared" si="252"/>
        <v>0</v>
      </c>
      <c r="AO1451" s="125"/>
      <c r="AP1451" s="125"/>
      <c r="AQ1451" s="125"/>
      <c r="AR1451" s="125"/>
      <c r="AS1451" s="125"/>
      <c r="AT1451" s="125"/>
      <c r="AU1451" s="125"/>
      <c r="AV1451" s="125"/>
      <c r="AW1451" s="125"/>
      <c r="AX1451" s="125"/>
      <c r="AY1451" s="70">
        <f t="shared" si="253"/>
        <v>0</v>
      </c>
      <c r="AZ1451" s="71"/>
    </row>
    <row r="1452" spans="1:53">
      <c r="B1452" s="121">
        <v>1422</v>
      </c>
      <c r="C1452" s="71">
        <v>78</v>
      </c>
      <c r="E1452">
        <v>4</v>
      </c>
      <c r="F1452" s="157" t="s">
        <v>4752</v>
      </c>
      <c r="G1452" s="89" t="s">
        <v>4753</v>
      </c>
      <c r="H1452" s="90" t="s">
        <v>16</v>
      </c>
      <c r="I1452" s="91" t="str">
        <f t="shared" si="248"/>
        <v>PEREMPUAN</v>
      </c>
      <c r="J1452" s="64" t="s">
        <v>230</v>
      </c>
      <c r="K1452" s="92">
        <v>41998</v>
      </c>
      <c r="L1452" s="93">
        <f t="shared" ca="1" si="250"/>
        <v>5</v>
      </c>
      <c r="M1452" s="64"/>
      <c r="N1452" s="94" t="s">
        <v>220</v>
      </c>
      <c r="O1452" s="64" t="str">
        <f t="shared" si="249"/>
        <v>ISLAM</v>
      </c>
      <c r="P1452" s="64" t="s">
        <v>254</v>
      </c>
      <c r="Q1452" s="64" t="s">
        <v>255</v>
      </c>
      <c r="R1452" s="95">
        <v>4</v>
      </c>
      <c r="S1452" s="64" t="s">
        <v>265</v>
      </c>
      <c r="T1452" s="64" t="s">
        <v>270</v>
      </c>
      <c r="U1452" s="64" t="s">
        <v>4747</v>
      </c>
      <c r="V1452" s="64" t="s">
        <v>4741</v>
      </c>
      <c r="W1452" s="119" t="s">
        <v>4745</v>
      </c>
      <c r="X1452" s="64" t="str">
        <f>X1451</f>
        <v>ABDUL GHOFUR</v>
      </c>
      <c r="Y1452" s="229" t="str">
        <f>Y1451</f>
        <v>RT 11 Dusun 03</v>
      </c>
      <c r="Z1452" s="64"/>
      <c r="AA1452" s="64"/>
      <c r="AB1452" s="64" t="s">
        <v>230</v>
      </c>
      <c r="AC1452" s="64" t="s">
        <v>231</v>
      </c>
      <c r="AD1452" t="str">
        <f t="shared" si="251"/>
        <v>INDONESIA</v>
      </c>
      <c r="AE1452" s="122" t="s">
        <v>4522</v>
      </c>
      <c r="AF1452" s="122" t="s">
        <v>4181</v>
      </c>
      <c r="AG1452" s="142" t="s">
        <v>166</v>
      </c>
      <c r="AH1452" s="142"/>
      <c r="AI1452" s="64">
        <f t="shared" si="247"/>
        <v>3</v>
      </c>
      <c r="AJ1452" s="64"/>
      <c r="AK1452" s="142"/>
      <c r="AL1452" s="207"/>
      <c r="AM1452" s="207"/>
      <c r="AN1452" s="124">
        <f t="shared" si="252"/>
        <v>0</v>
      </c>
      <c r="AO1452" s="239"/>
      <c r="AP1452" s="239"/>
      <c r="AQ1452" s="239"/>
      <c r="AR1452" s="239"/>
      <c r="AS1452" s="239"/>
      <c r="AT1452" s="239"/>
      <c r="AU1452" s="239"/>
      <c r="AV1452" s="239"/>
      <c r="AW1452" s="239"/>
      <c r="AX1452" s="239"/>
      <c r="AY1452" s="70">
        <f t="shared" si="253"/>
        <v>0</v>
      </c>
      <c r="BA1452" s="121"/>
    </row>
    <row r="1453" spans="1:53">
      <c r="B1453" s="355">
        <v>1423</v>
      </c>
      <c r="C1453">
        <v>79</v>
      </c>
      <c r="D1453">
        <v>20</v>
      </c>
      <c r="E1453" s="99">
        <v>1</v>
      </c>
      <c r="F1453" s="338" t="s">
        <v>4754</v>
      </c>
      <c r="G1453" s="101" t="s">
        <v>4755</v>
      </c>
      <c r="H1453" s="102" t="s">
        <v>23</v>
      </c>
      <c r="I1453" s="103" t="str">
        <f t="shared" si="248"/>
        <v>LAKI LAKI</v>
      </c>
      <c r="J1453" s="104" t="s">
        <v>376</v>
      </c>
      <c r="K1453" s="105">
        <v>23899</v>
      </c>
      <c r="L1453" s="106">
        <f t="shared" ca="1" si="250"/>
        <v>54</v>
      </c>
      <c r="M1453" s="104"/>
      <c r="N1453" s="185" t="s">
        <v>1533</v>
      </c>
      <c r="O1453" s="104" t="str">
        <f t="shared" si="249"/>
        <v>KRISTEN</v>
      </c>
      <c r="P1453" s="104" t="s">
        <v>221</v>
      </c>
      <c r="Q1453" s="104" t="s">
        <v>222</v>
      </c>
      <c r="R1453" s="108">
        <v>1</v>
      </c>
      <c r="S1453" s="104" t="s">
        <v>223</v>
      </c>
      <c r="T1453" s="104" t="s">
        <v>283</v>
      </c>
      <c r="U1453" s="104" t="s">
        <v>4756</v>
      </c>
      <c r="V1453" s="104" t="s">
        <v>4757</v>
      </c>
      <c r="W1453" s="170" t="s">
        <v>4758</v>
      </c>
      <c r="X1453" s="104" t="s">
        <v>4759</v>
      </c>
      <c r="Y1453" s="235" t="s">
        <v>4521</v>
      </c>
      <c r="Z1453" s="104" t="s">
        <v>22</v>
      </c>
      <c r="AA1453" s="104" t="s">
        <v>229</v>
      </c>
      <c r="AB1453" s="104" t="s">
        <v>230</v>
      </c>
      <c r="AC1453" s="104" t="s">
        <v>231</v>
      </c>
      <c r="AD1453" s="99" t="str">
        <f t="shared" si="251"/>
        <v>INDONESIA</v>
      </c>
      <c r="AE1453" s="122" t="s">
        <v>4522</v>
      </c>
      <c r="AF1453" s="122" t="s">
        <v>4181</v>
      </c>
      <c r="AG1453" s="142" t="s">
        <v>381</v>
      </c>
      <c r="AH1453" s="142"/>
      <c r="AI1453" s="64">
        <f t="shared" ref="AI1453:AI1472" si="254">VLOOKUP(Q1452,SHDK,2,FALSE)</f>
        <v>3</v>
      </c>
      <c r="AJ1453" s="64"/>
      <c r="AK1453" s="142"/>
      <c r="AN1453" s="124">
        <f t="shared" si="252"/>
        <v>0</v>
      </c>
      <c r="AY1453" s="70">
        <f t="shared" si="253"/>
        <v>0</v>
      </c>
    </row>
    <row r="1454" spans="1:53">
      <c r="A1454" s="121"/>
      <c r="B1454" s="121">
        <v>1424</v>
      </c>
      <c r="C1454" s="71">
        <v>80</v>
      </c>
      <c r="E1454" s="121">
        <v>2</v>
      </c>
      <c r="F1454" s="157" t="s">
        <v>4760</v>
      </c>
      <c r="G1454" s="144" t="s">
        <v>4761</v>
      </c>
      <c r="H1454" s="145" t="s">
        <v>16</v>
      </c>
      <c r="I1454" s="146" t="str">
        <f t="shared" si="248"/>
        <v>PEREMPUAN</v>
      </c>
      <c r="J1454" s="120" t="s">
        <v>376</v>
      </c>
      <c r="K1454" s="147">
        <v>27406</v>
      </c>
      <c r="L1454" s="139">
        <f t="shared" ca="1" si="250"/>
        <v>45</v>
      </c>
      <c r="M1454" s="120"/>
      <c r="N1454" s="187" t="s">
        <v>1533</v>
      </c>
      <c r="O1454" s="120" t="str">
        <f t="shared" si="249"/>
        <v>KRISTEN</v>
      </c>
      <c r="P1454" s="120" t="s">
        <v>221</v>
      </c>
      <c r="Q1454" s="120" t="s">
        <v>245</v>
      </c>
      <c r="R1454" s="148">
        <v>3</v>
      </c>
      <c r="S1454" s="120" t="s">
        <v>223</v>
      </c>
      <c r="T1454" s="120" t="s">
        <v>246</v>
      </c>
      <c r="U1454" s="111" t="s">
        <v>4762</v>
      </c>
      <c r="V1454" s="120" t="s">
        <v>4763</v>
      </c>
      <c r="W1454" s="414" t="s">
        <v>4758</v>
      </c>
      <c r="X1454" s="120" t="s">
        <v>4759</v>
      </c>
      <c r="Y1454" s="238" t="s">
        <v>4521</v>
      </c>
      <c r="Z1454" s="120" t="s">
        <v>22</v>
      </c>
      <c r="AA1454" s="120" t="s">
        <v>229</v>
      </c>
      <c r="AB1454" s="64" t="s">
        <v>230</v>
      </c>
      <c r="AC1454" s="64" t="s">
        <v>231</v>
      </c>
      <c r="AD1454" s="121" t="str">
        <f t="shared" si="251"/>
        <v>INDONESIA</v>
      </c>
      <c r="AE1454" s="122" t="s">
        <v>4522</v>
      </c>
      <c r="AF1454" s="122" t="s">
        <v>4181</v>
      </c>
      <c r="AG1454" s="142" t="s">
        <v>381</v>
      </c>
      <c r="AH1454" s="142"/>
      <c r="AI1454" s="64" t="e">
        <f t="shared" si="254"/>
        <v>#N/A</v>
      </c>
      <c r="AJ1454" s="64"/>
      <c r="AK1454" s="142"/>
      <c r="AN1454" s="124"/>
    </row>
    <row r="1455" spans="1:53" s="99" customFormat="1">
      <c r="A1455"/>
      <c r="B1455" s="355">
        <v>1425</v>
      </c>
      <c r="C1455">
        <v>81</v>
      </c>
      <c r="D1455"/>
      <c r="E1455">
        <v>3</v>
      </c>
      <c r="F1455" s="157" t="s">
        <v>4764</v>
      </c>
      <c r="G1455" s="89" t="s">
        <v>4765</v>
      </c>
      <c r="H1455" s="90" t="s">
        <v>16</v>
      </c>
      <c r="I1455" s="91" t="str">
        <f t="shared" si="248"/>
        <v>PEREMPUAN</v>
      </c>
      <c r="J1455" s="64" t="s">
        <v>1605</v>
      </c>
      <c r="K1455" s="92">
        <v>35073</v>
      </c>
      <c r="L1455" s="93">
        <f t="shared" ca="1" si="250"/>
        <v>24</v>
      </c>
      <c r="M1455" s="64"/>
      <c r="N1455" s="246" t="s">
        <v>1533</v>
      </c>
      <c r="O1455" s="64" t="str">
        <f t="shared" si="249"/>
        <v>KRISTEN</v>
      </c>
      <c r="P1455" s="64" t="s">
        <v>254</v>
      </c>
      <c r="Q1455" s="64" t="s">
        <v>255</v>
      </c>
      <c r="R1455" s="95">
        <v>4</v>
      </c>
      <c r="S1455" s="64" t="s">
        <v>344</v>
      </c>
      <c r="T1455" s="64" t="s">
        <v>266</v>
      </c>
      <c r="U1455" s="64" t="s">
        <v>4761</v>
      </c>
      <c r="V1455" s="64" t="s">
        <v>4759</v>
      </c>
      <c r="W1455" s="414" t="s">
        <v>4758</v>
      </c>
      <c r="X1455" s="64" t="s">
        <v>4759</v>
      </c>
      <c r="Y1455" s="229" t="s">
        <v>4521</v>
      </c>
      <c r="Z1455" s="64" t="s">
        <v>22</v>
      </c>
      <c r="AA1455" s="64" t="s">
        <v>229</v>
      </c>
      <c r="AB1455" s="64"/>
      <c r="AC1455" s="64"/>
      <c r="AD1455" t="str">
        <f t="shared" si="251"/>
        <v>INDONESIA</v>
      </c>
      <c r="AE1455" s="122" t="s">
        <v>4522</v>
      </c>
      <c r="AF1455" s="122" t="s">
        <v>4181</v>
      </c>
      <c r="AG1455" s="142" t="s">
        <v>381</v>
      </c>
      <c r="AH1455" s="142"/>
      <c r="AI1455" s="64">
        <f t="shared" si="254"/>
        <v>2</v>
      </c>
      <c r="AJ1455" s="64"/>
      <c r="AK1455" s="142"/>
      <c r="AL1455" s="124"/>
      <c r="AM1455" s="124"/>
      <c r="AN1455" s="124">
        <f>AL1455-AM1455</f>
        <v>0</v>
      </c>
      <c r="AO1455" s="125"/>
      <c r="AP1455" s="125"/>
      <c r="AQ1455" s="125"/>
      <c r="AR1455" s="125"/>
      <c r="AS1455" s="125"/>
      <c r="AT1455" s="125"/>
      <c r="AU1455" s="125"/>
      <c r="AV1455" s="125"/>
      <c r="AW1455" s="125"/>
      <c r="AX1455" s="125"/>
      <c r="AY1455" s="70">
        <f>SUM(AV1455:AX1455)</f>
        <v>0</v>
      </c>
      <c r="AZ1455" s="71"/>
    </row>
    <row r="1456" spans="1:53" s="121" customFormat="1">
      <c r="A1456"/>
      <c r="B1456" s="121">
        <v>1426</v>
      </c>
      <c r="C1456" s="71">
        <v>82</v>
      </c>
      <c r="D1456"/>
      <c r="E1456" s="121">
        <v>4</v>
      </c>
      <c r="F1456" s="157" t="s">
        <v>4766</v>
      </c>
      <c r="G1456" s="144" t="s">
        <v>4767</v>
      </c>
      <c r="H1456" s="145" t="s">
        <v>16</v>
      </c>
      <c r="I1456" s="146" t="str">
        <f t="shared" si="248"/>
        <v>PEREMPUAN</v>
      </c>
      <c r="J1456" s="120" t="s">
        <v>230</v>
      </c>
      <c r="K1456" s="147">
        <v>36414</v>
      </c>
      <c r="L1456" s="139">
        <f t="shared" ca="1" si="250"/>
        <v>20</v>
      </c>
      <c r="M1456" s="120"/>
      <c r="N1456" s="187" t="s">
        <v>1533</v>
      </c>
      <c r="O1456" s="120" t="str">
        <f t="shared" si="249"/>
        <v>KRISTEN</v>
      </c>
      <c r="P1456" s="120" t="s">
        <v>254</v>
      </c>
      <c r="Q1456" s="120" t="s">
        <v>255</v>
      </c>
      <c r="R1456" s="148">
        <v>4</v>
      </c>
      <c r="S1456" s="120" t="s">
        <v>886</v>
      </c>
      <c r="T1456" s="120" t="s">
        <v>266</v>
      </c>
      <c r="U1456" s="120" t="s">
        <v>4761</v>
      </c>
      <c r="V1456" s="120" t="s">
        <v>4759</v>
      </c>
      <c r="W1456" s="414" t="s">
        <v>4758</v>
      </c>
      <c r="X1456" s="120" t="s">
        <v>4759</v>
      </c>
      <c r="Y1456" s="238" t="s">
        <v>4521</v>
      </c>
      <c r="Z1456" s="120" t="s">
        <v>22</v>
      </c>
      <c r="AA1456" s="120" t="s">
        <v>229</v>
      </c>
      <c r="AB1456" s="104" t="s">
        <v>230</v>
      </c>
      <c r="AC1456" s="104" t="s">
        <v>231</v>
      </c>
      <c r="AD1456" s="121" t="str">
        <f t="shared" si="251"/>
        <v>INDONESIA</v>
      </c>
      <c r="AE1456" s="122" t="s">
        <v>4522</v>
      </c>
      <c r="AF1456" s="122" t="s">
        <v>4181</v>
      </c>
      <c r="AG1456" s="120" t="s">
        <v>381</v>
      </c>
      <c r="AH1456" s="120"/>
      <c r="AI1456" s="64">
        <f t="shared" si="254"/>
        <v>3</v>
      </c>
      <c r="AJ1456" s="64"/>
      <c r="AK1456" s="142"/>
      <c r="AL1456" s="207"/>
      <c r="AM1456" s="207"/>
      <c r="AN1456" s="124"/>
      <c r="AO1456" s="239"/>
      <c r="AP1456" s="239"/>
      <c r="AQ1456" s="239"/>
      <c r="AR1456" s="239"/>
      <c r="AS1456" s="239"/>
      <c r="AT1456" s="239"/>
      <c r="AU1456" s="239"/>
      <c r="AV1456" s="239"/>
      <c r="AW1456" s="239"/>
      <c r="AX1456" s="239"/>
      <c r="AY1456" s="70"/>
      <c r="AZ1456" s="71"/>
    </row>
    <row r="1457" spans="1:53">
      <c r="B1457" s="355">
        <v>1427</v>
      </c>
      <c r="C1457">
        <v>83</v>
      </c>
      <c r="E1457">
        <v>5</v>
      </c>
      <c r="F1457" s="157" t="s">
        <v>4768</v>
      </c>
      <c r="G1457" s="89" t="s">
        <v>4769</v>
      </c>
      <c r="H1457" s="90" t="s">
        <v>23</v>
      </c>
      <c r="I1457" s="91" t="str">
        <f t="shared" si="248"/>
        <v>LAKI LAKI</v>
      </c>
      <c r="J1457" s="64" t="s">
        <v>230</v>
      </c>
      <c r="K1457" s="92">
        <v>38070</v>
      </c>
      <c r="L1457" s="93">
        <f t="shared" ca="1" si="250"/>
        <v>16</v>
      </c>
      <c r="M1457" s="64"/>
      <c r="N1457" s="246" t="s">
        <v>1533</v>
      </c>
      <c r="O1457" s="64" t="str">
        <f t="shared" si="249"/>
        <v>KRISTEN</v>
      </c>
      <c r="P1457" s="64" t="s">
        <v>254</v>
      </c>
      <c r="Q1457" s="64" t="s">
        <v>255</v>
      </c>
      <c r="R1457" s="95">
        <v>4</v>
      </c>
      <c r="S1457" s="64" t="s">
        <v>369</v>
      </c>
      <c r="T1457" s="64" t="s">
        <v>266</v>
      </c>
      <c r="U1457" s="64" t="s">
        <v>4761</v>
      </c>
      <c r="V1457" s="64" t="s">
        <v>4759</v>
      </c>
      <c r="W1457" s="414" t="s">
        <v>4758</v>
      </c>
      <c r="X1457" s="64" t="s">
        <v>4759</v>
      </c>
      <c r="Y1457" s="229" t="s">
        <v>4521</v>
      </c>
      <c r="Z1457" s="64" t="s">
        <v>22</v>
      </c>
      <c r="AA1457" s="64" t="s">
        <v>229</v>
      </c>
      <c r="AB1457" s="64"/>
      <c r="AC1457" s="64"/>
      <c r="AD1457" t="str">
        <f t="shared" si="251"/>
        <v>INDONESIA</v>
      </c>
      <c r="AE1457" s="122" t="s">
        <v>4522</v>
      </c>
      <c r="AF1457" s="122" t="s">
        <v>4181</v>
      </c>
      <c r="AG1457" s="111" t="s">
        <v>381</v>
      </c>
      <c r="AH1457" s="111"/>
      <c r="AI1457" s="64">
        <f t="shared" si="254"/>
        <v>3</v>
      </c>
      <c r="AJ1457" s="64"/>
      <c r="AK1457" s="120"/>
      <c r="AL1457" s="207"/>
      <c r="AM1457" s="207"/>
      <c r="AN1457" s="124">
        <f>AL1457-AM1457</f>
        <v>0</v>
      </c>
      <c r="AO1457" s="239"/>
      <c r="AP1457" s="239"/>
      <c r="AQ1457" s="239"/>
      <c r="AR1457" s="239"/>
      <c r="AS1457" s="239"/>
      <c r="AT1457" s="239"/>
      <c r="AU1457" s="239"/>
      <c r="AV1457" s="239"/>
      <c r="AW1457" s="239"/>
      <c r="AX1457" s="239"/>
      <c r="AY1457" s="70">
        <f>SUM(AV1457:AX1457)</f>
        <v>0</v>
      </c>
      <c r="BA1457" s="121"/>
    </row>
    <row r="1458" spans="1:53">
      <c r="A1458" s="121"/>
      <c r="B1458" s="121">
        <v>1428</v>
      </c>
      <c r="C1458" s="71">
        <v>84</v>
      </c>
      <c r="E1458">
        <v>6</v>
      </c>
      <c r="F1458" s="157" t="s">
        <v>4770</v>
      </c>
      <c r="G1458" s="89" t="s">
        <v>4771</v>
      </c>
      <c r="H1458" s="90" t="s">
        <v>23</v>
      </c>
      <c r="I1458" s="91" t="str">
        <f t="shared" si="248"/>
        <v>LAKI LAKI</v>
      </c>
      <c r="J1458" s="64" t="s">
        <v>230</v>
      </c>
      <c r="K1458" s="92">
        <v>38706</v>
      </c>
      <c r="L1458" s="93">
        <f t="shared" ca="1" si="250"/>
        <v>14</v>
      </c>
      <c r="M1458" s="64"/>
      <c r="N1458" s="246" t="s">
        <v>1533</v>
      </c>
      <c r="O1458" s="64" t="str">
        <f t="shared" si="249"/>
        <v>KRISTEN</v>
      </c>
      <c r="P1458" s="64" t="s">
        <v>254</v>
      </c>
      <c r="Q1458" s="64" t="s">
        <v>255</v>
      </c>
      <c r="R1458" s="95">
        <v>4</v>
      </c>
      <c r="S1458" s="64" t="s">
        <v>369</v>
      </c>
      <c r="T1458" s="64" t="s">
        <v>266</v>
      </c>
      <c r="U1458" s="64" t="s">
        <v>4761</v>
      </c>
      <c r="V1458" s="64" t="s">
        <v>4759</v>
      </c>
      <c r="W1458" s="415" t="s">
        <v>4758</v>
      </c>
      <c r="X1458" s="64" t="s">
        <v>4759</v>
      </c>
      <c r="Y1458" s="229" t="s">
        <v>4521</v>
      </c>
      <c r="Z1458" s="64" t="s">
        <v>22</v>
      </c>
      <c r="AA1458" s="64" t="s">
        <v>229</v>
      </c>
      <c r="AB1458" s="64"/>
      <c r="AC1458" s="64"/>
      <c r="AD1458" t="str">
        <f t="shared" si="251"/>
        <v>INDONESIA</v>
      </c>
      <c r="AE1458" s="122" t="s">
        <v>4522</v>
      </c>
      <c r="AF1458" s="122" t="s">
        <v>4181</v>
      </c>
      <c r="AG1458" s="111" t="s">
        <v>381</v>
      </c>
      <c r="AH1458" s="111"/>
      <c r="AI1458" s="64">
        <f t="shared" si="254"/>
        <v>3</v>
      </c>
      <c r="AJ1458" s="64"/>
      <c r="AK1458" s="111"/>
      <c r="AN1458" s="124">
        <f>AL1458-AM1458</f>
        <v>0</v>
      </c>
      <c r="AY1458" s="70">
        <f>SUM(AV1458:AX1458)</f>
        <v>0</v>
      </c>
    </row>
    <row r="1459" spans="1:53">
      <c r="B1459" s="355">
        <v>1439</v>
      </c>
      <c r="C1459" s="71">
        <v>88</v>
      </c>
      <c r="D1459">
        <v>21</v>
      </c>
      <c r="E1459" s="192">
        <v>1</v>
      </c>
      <c r="F1459" s="249" t="s">
        <v>4772</v>
      </c>
      <c r="G1459" s="101" t="s">
        <v>4773</v>
      </c>
      <c r="H1459" s="102" t="s">
        <v>23</v>
      </c>
      <c r="I1459" s="103" t="str">
        <f t="shared" si="248"/>
        <v>LAKI LAKI</v>
      </c>
      <c r="J1459" s="179" t="s">
        <v>1650</v>
      </c>
      <c r="K1459" s="105">
        <v>33964</v>
      </c>
      <c r="L1459" s="106">
        <f t="shared" ca="1" si="250"/>
        <v>27</v>
      </c>
      <c r="M1459" s="104"/>
      <c r="N1459" s="185" t="s">
        <v>220</v>
      </c>
      <c r="O1459" s="104" t="str">
        <f t="shared" si="249"/>
        <v>ISLAM</v>
      </c>
      <c r="P1459" s="179" t="s">
        <v>221</v>
      </c>
      <c r="Q1459" s="179" t="s">
        <v>222</v>
      </c>
      <c r="R1459" s="108">
        <v>1</v>
      </c>
      <c r="S1459" s="179" t="s">
        <v>223</v>
      </c>
      <c r="T1459" s="179" t="s">
        <v>261</v>
      </c>
      <c r="U1459" s="179" t="s">
        <v>4774</v>
      </c>
      <c r="V1459" s="179" t="s">
        <v>1608</v>
      </c>
      <c r="W1459" s="119" t="s">
        <v>4775</v>
      </c>
      <c r="X1459" s="179" t="str">
        <f>V1461</f>
        <v>TONI PERMANA</v>
      </c>
      <c r="Y1459" s="235" t="s">
        <v>4521</v>
      </c>
      <c r="Z1459" s="104"/>
      <c r="AA1459" s="104"/>
      <c r="AB1459" s="206"/>
      <c r="AC1459" s="206"/>
      <c r="AD1459" s="99" t="str">
        <f t="shared" si="251"/>
        <v>INDONESIA</v>
      </c>
      <c r="AE1459" s="122" t="s">
        <v>4522</v>
      </c>
      <c r="AF1459" s="110" t="s">
        <v>4181</v>
      </c>
      <c r="AG1459" s="104" t="s">
        <v>166</v>
      </c>
      <c r="AH1459" s="120"/>
      <c r="AI1459" s="64" t="e">
        <f>VLOOKUP(#REF!,SHDK,2,FALSE)</f>
        <v>#REF!</v>
      </c>
      <c r="AJ1459" s="64"/>
      <c r="AK1459" s="111"/>
      <c r="AN1459" s="124"/>
    </row>
    <row r="1460" spans="1:53" s="99" customFormat="1">
      <c r="A1460"/>
      <c r="B1460" s="121">
        <v>1440</v>
      </c>
      <c r="C1460">
        <v>89</v>
      </c>
      <c r="D1460"/>
      <c r="E1460" s="71">
        <v>2</v>
      </c>
      <c r="F1460" s="167" t="s">
        <v>4776</v>
      </c>
      <c r="G1460" s="89" t="s">
        <v>4777</v>
      </c>
      <c r="H1460" s="90" t="s">
        <v>16</v>
      </c>
      <c r="I1460" s="91" t="str">
        <f t="shared" si="248"/>
        <v>PEREMPUAN</v>
      </c>
      <c r="J1460" s="111" t="s">
        <v>4778</v>
      </c>
      <c r="K1460" s="92">
        <v>35149</v>
      </c>
      <c r="L1460" s="93">
        <f t="shared" ca="1" si="250"/>
        <v>24</v>
      </c>
      <c r="M1460" s="64"/>
      <c r="N1460" s="246" t="s">
        <v>220</v>
      </c>
      <c r="O1460" s="64" t="str">
        <f t="shared" si="249"/>
        <v>ISLAM</v>
      </c>
      <c r="P1460" s="111" t="s">
        <v>221</v>
      </c>
      <c r="Q1460" s="111" t="s">
        <v>245</v>
      </c>
      <c r="R1460" s="95">
        <v>3</v>
      </c>
      <c r="S1460" s="111" t="s">
        <v>223</v>
      </c>
      <c r="T1460" s="111" t="s">
        <v>246</v>
      </c>
      <c r="U1460" s="111" t="s">
        <v>4779</v>
      </c>
      <c r="V1460" s="111" t="s">
        <v>4780</v>
      </c>
      <c r="W1460" s="437" t="s">
        <v>4775</v>
      </c>
      <c r="X1460" s="111" t="s">
        <v>4773</v>
      </c>
      <c r="Y1460" s="229" t="s">
        <v>4521</v>
      </c>
      <c r="Z1460" s="64"/>
      <c r="AA1460" s="64"/>
      <c r="AB1460" s="111"/>
      <c r="AC1460" s="111"/>
      <c r="AD1460" s="71" t="str">
        <f t="shared" ref="AD1460:AD1466" si="255">IF(H1462="L","INDONESIA",IF(H1462="P","INDONESIA",""))</f>
        <v>INDONESIA</v>
      </c>
      <c r="AE1460" s="122" t="s">
        <v>4522</v>
      </c>
      <c r="AF1460" s="122" t="s">
        <v>4181</v>
      </c>
      <c r="AG1460" s="120" t="s">
        <v>166</v>
      </c>
      <c r="AH1460" s="120"/>
      <c r="AI1460" s="64" t="e">
        <f t="shared" si="254"/>
        <v>#N/A</v>
      </c>
      <c r="AJ1460" s="64"/>
      <c r="AK1460" s="104"/>
      <c r="AL1460" s="124"/>
      <c r="AM1460" s="124"/>
      <c r="AN1460" s="124"/>
      <c r="AO1460" s="125"/>
      <c r="AP1460" s="125"/>
      <c r="AQ1460" s="125"/>
      <c r="AR1460" s="125"/>
      <c r="AS1460" s="125"/>
      <c r="AT1460" s="125"/>
      <c r="AU1460" s="125"/>
      <c r="AV1460" s="125"/>
      <c r="AW1460" s="125"/>
      <c r="AX1460" s="125"/>
      <c r="AY1460" s="125"/>
      <c r="AZ1460" s="192"/>
    </row>
    <row r="1461" spans="1:53">
      <c r="B1461" s="355">
        <v>1441</v>
      </c>
      <c r="C1461" s="71">
        <v>90</v>
      </c>
      <c r="E1461" s="71">
        <v>3</v>
      </c>
      <c r="F1461" s="167"/>
      <c r="G1461" s="89" t="s">
        <v>4781</v>
      </c>
      <c r="H1461" s="90" t="s">
        <v>23</v>
      </c>
      <c r="I1461" s="91" t="str">
        <f t="shared" si="248"/>
        <v>LAKI LAKI</v>
      </c>
      <c r="J1461" s="111" t="s">
        <v>4782</v>
      </c>
      <c r="K1461" s="92">
        <v>42244</v>
      </c>
      <c r="L1461" s="93">
        <f t="shared" ca="1" si="250"/>
        <v>4</v>
      </c>
      <c r="M1461" s="64"/>
      <c r="N1461" s="246" t="s">
        <v>220</v>
      </c>
      <c r="O1461" s="64" t="str">
        <f t="shared" si="249"/>
        <v>ISLAM</v>
      </c>
      <c r="P1461" s="111" t="s">
        <v>254</v>
      </c>
      <c r="Q1461" s="111" t="s">
        <v>255</v>
      </c>
      <c r="R1461" s="95">
        <v>4</v>
      </c>
      <c r="S1461" s="111" t="s">
        <v>265</v>
      </c>
      <c r="T1461" s="111" t="s">
        <v>270</v>
      </c>
      <c r="U1461" s="111" t="s">
        <v>4777</v>
      </c>
      <c r="V1461" s="111" t="s">
        <v>4773</v>
      </c>
      <c r="W1461" s="437" t="s">
        <v>4775</v>
      </c>
      <c r="X1461" s="111" t="s">
        <v>4773</v>
      </c>
      <c r="Y1461" s="229" t="s">
        <v>4521</v>
      </c>
      <c r="Z1461" s="64"/>
      <c r="AA1461" s="64"/>
      <c r="AB1461" s="111"/>
      <c r="AC1461" s="111"/>
      <c r="AD1461" s="71" t="str">
        <f t="shared" si="255"/>
        <v>INDONESIA</v>
      </c>
      <c r="AE1461" s="122" t="s">
        <v>4522</v>
      </c>
      <c r="AF1461" s="122" t="s">
        <v>4181</v>
      </c>
      <c r="AG1461" s="120" t="s">
        <v>166</v>
      </c>
      <c r="AH1461" s="120"/>
      <c r="AI1461" s="64">
        <f t="shared" si="254"/>
        <v>2</v>
      </c>
      <c r="AJ1461" s="64"/>
      <c r="AK1461" s="120"/>
      <c r="AL1461" s="207"/>
      <c r="AM1461" s="207"/>
      <c r="AN1461" s="124"/>
      <c r="AO1461" s="239"/>
      <c r="AP1461" s="239"/>
      <c r="AQ1461" s="239"/>
      <c r="AR1461" s="239"/>
      <c r="AS1461" s="239"/>
      <c r="AT1461" s="239"/>
      <c r="AU1461" s="239"/>
      <c r="AV1461" s="239"/>
      <c r="AW1461" s="239"/>
      <c r="AX1461" s="239"/>
      <c r="BA1461" s="121"/>
    </row>
    <row r="1462" spans="1:53">
      <c r="B1462" s="121">
        <v>1442</v>
      </c>
      <c r="C1462">
        <v>91</v>
      </c>
      <c r="D1462">
        <v>22</v>
      </c>
      <c r="E1462" s="192">
        <v>1</v>
      </c>
      <c r="F1462" s="249" t="s">
        <v>4783</v>
      </c>
      <c r="G1462" s="101" t="s">
        <v>4784</v>
      </c>
      <c r="H1462" s="102" t="s">
        <v>23</v>
      </c>
      <c r="I1462" s="103" t="str">
        <f t="shared" si="248"/>
        <v>LAKI LAKI</v>
      </c>
      <c r="J1462" s="155" t="s">
        <v>4785</v>
      </c>
      <c r="K1462" s="105">
        <v>26736</v>
      </c>
      <c r="L1462" s="106">
        <f t="shared" ca="1" si="250"/>
        <v>47</v>
      </c>
      <c r="M1462" s="104"/>
      <c r="N1462" s="185" t="s">
        <v>1533</v>
      </c>
      <c r="O1462" s="179" t="str">
        <f t="shared" si="249"/>
        <v>KRISTEN</v>
      </c>
      <c r="P1462" s="155" t="s">
        <v>221</v>
      </c>
      <c r="Q1462" s="155" t="s">
        <v>222</v>
      </c>
      <c r="R1462" s="108">
        <v>1</v>
      </c>
      <c r="S1462" s="155" t="s">
        <v>223</v>
      </c>
      <c r="T1462" s="155" t="s">
        <v>283</v>
      </c>
      <c r="U1462" s="155" t="s">
        <v>4786</v>
      </c>
      <c r="V1462" s="155" t="s">
        <v>4787</v>
      </c>
      <c r="W1462" s="112" t="s">
        <v>4788</v>
      </c>
      <c r="X1462" s="155" t="s">
        <v>4784</v>
      </c>
      <c r="Y1462" s="229" t="s">
        <v>4521</v>
      </c>
      <c r="Z1462" s="104"/>
      <c r="AA1462" s="104"/>
      <c r="AB1462" s="120"/>
      <c r="AC1462" s="120"/>
      <c r="AD1462" s="192" t="str">
        <f t="shared" si="255"/>
        <v>INDONESIA</v>
      </c>
      <c r="AE1462" s="122" t="s">
        <v>4522</v>
      </c>
      <c r="AF1462" s="110" t="s">
        <v>4181</v>
      </c>
      <c r="AG1462" s="179" t="s">
        <v>381</v>
      </c>
      <c r="AH1462" s="111"/>
      <c r="AI1462" s="64">
        <f t="shared" si="254"/>
        <v>3</v>
      </c>
      <c r="AJ1462" s="64"/>
      <c r="AK1462" s="120"/>
      <c r="AN1462" s="124"/>
    </row>
    <row r="1463" spans="1:53">
      <c r="A1463" s="121"/>
      <c r="B1463" s="355">
        <v>1443</v>
      </c>
      <c r="C1463" s="71">
        <v>92</v>
      </c>
      <c r="E1463" s="71">
        <v>2</v>
      </c>
      <c r="F1463" s="251" t="s">
        <v>4789</v>
      </c>
      <c r="G1463" s="144" t="s">
        <v>4790</v>
      </c>
      <c r="H1463" s="145" t="s">
        <v>16</v>
      </c>
      <c r="I1463" s="146" t="str">
        <f t="shared" si="248"/>
        <v>PEREMPUAN</v>
      </c>
      <c r="J1463" s="259" t="s">
        <v>4791</v>
      </c>
      <c r="K1463" s="147">
        <v>28537</v>
      </c>
      <c r="L1463" s="139">
        <f t="shared" ca="1" si="250"/>
        <v>42</v>
      </c>
      <c r="M1463" s="120"/>
      <c r="N1463" s="187" t="s">
        <v>1533</v>
      </c>
      <c r="O1463" s="111" t="str">
        <f t="shared" si="249"/>
        <v>KRISTEN</v>
      </c>
      <c r="P1463" s="259" t="s">
        <v>221</v>
      </c>
      <c r="Q1463" s="259" t="s">
        <v>245</v>
      </c>
      <c r="R1463" s="148">
        <v>3</v>
      </c>
      <c r="S1463" s="259" t="s">
        <v>223</v>
      </c>
      <c r="T1463" s="259" t="s">
        <v>246</v>
      </c>
      <c r="U1463" s="259" t="s">
        <v>1129</v>
      </c>
      <c r="V1463" s="259" t="s">
        <v>4792</v>
      </c>
      <c r="W1463" s="119" t="s">
        <v>4788</v>
      </c>
      <c r="X1463" s="259" t="s">
        <v>4784</v>
      </c>
      <c r="Y1463" s="229" t="s">
        <v>4521</v>
      </c>
      <c r="Z1463" s="120"/>
      <c r="AA1463" s="120"/>
      <c r="AB1463" s="120"/>
      <c r="AC1463" s="120"/>
      <c r="AD1463" s="71" t="str">
        <f t="shared" si="255"/>
        <v>INDONESIA</v>
      </c>
      <c r="AE1463" s="122" t="s">
        <v>4522</v>
      </c>
      <c r="AF1463" s="122" t="s">
        <v>4181</v>
      </c>
      <c r="AG1463" s="111" t="s">
        <v>381</v>
      </c>
      <c r="AH1463" s="111"/>
      <c r="AI1463" s="64" t="e">
        <f t="shared" si="254"/>
        <v>#N/A</v>
      </c>
      <c r="AJ1463" s="64"/>
      <c r="AK1463" s="111"/>
      <c r="AL1463" s="207"/>
      <c r="AM1463" s="207"/>
      <c r="AN1463" s="124"/>
      <c r="AO1463" s="239"/>
      <c r="AP1463" s="239"/>
      <c r="AQ1463" s="239"/>
      <c r="AR1463" s="239"/>
      <c r="AS1463" s="239"/>
      <c r="AT1463" s="239"/>
      <c r="AU1463" s="239"/>
      <c r="AV1463" s="239"/>
      <c r="AW1463" s="239"/>
      <c r="AX1463" s="239"/>
      <c r="BA1463" s="121"/>
    </row>
    <row r="1464" spans="1:53">
      <c r="B1464" s="121">
        <v>1444</v>
      </c>
      <c r="C1464">
        <v>93</v>
      </c>
      <c r="E1464" s="71">
        <v>3</v>
      </c>
      <c r="F1464" s="251" t="s">
        <v>4793</v>
      </c>
      <c r="G1464" s="144" t="s">
        <v>4794</v>
      </c>
      <c r="H1464" s="145" t="s">
        <v>16</v>
      </c>
      <c r="I1464" s="146" t="str">
        <f t="shared" si="248"/>
        <v>PEREMPUAN</v>
      </c>
      <c r="J1464" s="259" t="s">
        <v>376</v>
      </c>
      <c r="K1464" s="147">
        <v>37520</v>
      </c>
      <c r="L1464" s="139">
        <f t="shared" ca="1" si="250"/>
        <v>17</v>
      </c>
      <c r="M1464" s="120"/>
      <c r="N1464" s="187" t="s">
        <v>1533</v>
      </c>
      <c r="O1464" s="111" t="str">
        <f t="shared" si="249"/>
        <v>KRISTEN</v>
      </c>
      <c r="P1464" s="259" t="s">
        <v>254</v>
      </c>
      <c r="Q1464" s="259" t="s">
        <v>255</v>
      </c>
      <c r="R1464" s="148">
        <v>4</v>
      </c>
      <c r="S1464" s="259" t="s">
        <v>348</v>
      </c>
      <c r="T1464" s="259" t="s">
        <v>266</v>
      </c>
      <c r="U1464" s="259" t="s">
        <v>4790</v>
      </c>
      <c r="V1464" s="259" t="s">
        <v>4784</v>
      </c>
      <c r="W1464" s="119" t="s">
        <v>4788</v>
      </c>
      <c r="X1464" s="259" t="s">
        <v>4784</v>
      </c>
      <c r="Y1464" s="229" t="s">
        <v>4521</v>
      </c>
      <c r="Z1464" s="120"/>
      <c r="AA1464" s="120"/>
      <c r="AB1464" s="111"/>
      <c r="AC1464" s="111"/>
      <c r="AD1464" s="71" t="str">
        <f t="shared" si="255"/>
        <v>INDONESIA</v>
      </c>
      <c r="AE1464" s="122" t="s">
        <v>4522</v>
      </c>
      <c r="AF1464" s="122" t="s">
        <v>4181</v>
      </c>
      <c r="AG1464" s="111" t="s">
        <v>381</v>
      </c>
      <c r="AH1464" s="111"/>
      <c r="AI1464" s="64">
        <f t="shared" si="254"/>
        <v>2</v>
      </c>
      <c r="AJ1464" s="64"/>
      <c r="AK1464" s="111"/>
      <c r="AL1464" s="207"/>
      <c r="AM1464" s="207"/>
      <c r="AN1464" s="124"/>
      <c r="AO1464" s="239"/>
      <c r="AP1464" s="239"/>
      <c r="AQ1464" s="239"/>
      <c r="AR1464" s="239"/>
      <c r="AS1464" s="239"/>
      <c r="AT1464" s="239"/>
      <c r="AU1464" s="239"/>
      <c r="AV1464" s="239"/>
      <c r="AW1464" s="239"/>
      <c r="AX1464" s="239"/>
      <c r="BA1464" s="121"/>
    </row>
    <row r="1465" spans="1:53">
      <c r="B1465">
        <v>1345</v>
      </c>
      <c r="C1465" s="71">
        <v>94</v>
      </c>
      <c r="E1465" s="71">
        <v>4</v>
      </c>
      <c r="F1465" s="251" t="s">
        <v>4795</v>
      </c>
      <c r="G1465" s="144" t="s">
        <v>4796</v>
      </c>
      <c r="H1465" s="145" t="s">
        <v>16</v>
      </c>
      <c r="I1465" s="146" t="str">
        <f t="shared" si="248"/>
        <v>PEREMPUAN</v>
      </c>
      <c r="J1465" s="259" t="s">
        <v>376</v>
      </c>
      <c r="K1465" s="147">
        <v>38068</v>
      </c>
      <c r="L1465" s="139">
        <f t="shared" ca="1" si="250"/>
        <v>16</v>
      </c>
      <c r="M1465" s="120"/>
      <c r="N1465" s="187" t="s">
        <v>1533</v>
      </c>
      <c r="O1465" s="111" t="str">
        <f t="shared" si="249"/>
        <v>KRISTEN</v>
      </c>
      <c r="P1465" s="259" t="s">
        <v>254</v>
      </c>
      <c r="Q1465" s="259" t="s">
        <v>255</v>
      </c>
      <c r="R1465" s="148">
        <v>4</v>
      </c>
      <c r="S1465" s="259" t="s">
        <v>369</v>
      </c>
      <c r="T1465" s="259" t="s">
        <v>266</v>
      </c>
      <c r="U1465" s="259" t="s">
        <v>4790</v>
      </c>
      <c r="V1465" s="259" t="s">
        <v>4784</v>
      </c>
      <c r="W1465" s="119" t="s">
        <v>4788</v>
      </c>
      <c r="X1465" s="259" t="s">
        <v>4784</v>
      </c>
      <c r="Y1465" s="229" t="s">
        <v>4521</v>
      </c>
      <c r="Z1465" s="120"/>
      <c r="AA1465" s="120"/>
      <c r="AB1465" s="111"/>
      <c r="AC1465" s="111"/>
      <c r="AD1465" s="71" t="str">
        <f t="shared" si="255"/>
        <v>INDONESIA</v>
      </c>
      <c r="AE1465" s="122" t="s">
        <v>4522</v>
      </c>
      <c r="AF1465" s="122" t="s">
        <v>4181</v>
      </c>
      <c r="AG1465" s="111" t="s">
        <v>381</v>
      </c>
      <c r="AH1465" s="111"/>
      <c r="AI1465" s="64">
        <f t="shared" si="254"/>
        <v>3</v>
      </c>
      <c r="AJ1465" s="64"/>
      <c r="AK1465" s="111"/>
      <c r="AN1465" s="124">
        <f>AL1465-AM1465</f>
        <v>0</v>
      </c>
      <c r="AY1465" s="70">
        <f>SUM(AV1465:AX1465)</f>
        <v>0</v>
      </c>
    </row>
    <row r="1466" spans="1:53">
      <c r="B1466" s="121">
        <v>1346</v>
      </c>
      <c r="C1466">
        <v>95</v>
      </c>
      <c r="E1466" s="71">
        <v>5</v>
      </c>
      <c r="F1466" s="251" t="s">
        <v>4797</v>
      </c>
      <c r="G1466" s="144" t="s">
        <v>4798</v>
      </c>
      <c r="H1466" s="145" t="s">
        <v>23</v>
      </c>
      <c r="I1466" s="146" t="str">
        <f t="shared" si="248"/>
        <v>LAKI LAKI</v>
      </c>
      <c r="J1466" s="259" t="s">
        <v>22</v>
      </c>
      <c r="K1466" s="147">
        <v>39207</v>
      </c>
      <c r="L1466" s="139">
        <f t="shared" ca="1" si="250"/>
        <v>12</v>
      </c>
      <c r="M1466" s="120"/>
      <c r="N1466" s="187" t="s">
        <v>1533</v>
      </c>
      <c r="O1466" s="111" t="str">
        <f t="shared" si="249"/>
        <v>KRISTEN</v>
      </c>
      <c r="P1466" s="259" t="s">
        <v>254</v>
      </c>
      <c r="Q1466" s="259" t="s">
        <v>255</v>
      </c>
      <c r="R1466" s="148">
        <v>4</v>
      </c>
      <c r="S1466" s="259" t="s">
        <v>369</v>
      </c>
      <c r="T1466" s="259" t="s">
        <v>266</v>
      </c>
      <c r="U1466" s="259" t="s">
        <v>4790</v>
      </c>
      <c r="V1466" s="259" t="s">
        <v>4784</v>
      </c>
      <c r="W1466" s="119" t="s">
        <v>4788</v>
      </c>
      <c r="X1466" s="259" t="s">
        <v>4784</v>
      </c>
      <c r="Y1466" s="229" t="s">
        <v>4521</v>
      </c>
      <c r="Z1466" s="120"/>
      <c r="AA1466" s="120"/>
      <c r="AB1466" s="111"/>
      <c r="AC1466" s="111"/>
      <c r="AD1466" s="71" t="str">
        <f t="shared" si="255"/>
        <v>INDONESIA</v>
      </c>
      <c r="AE1466" s="122" t="s">
        <v>4522</v>
      </c>
      <c r="AF1466" s="122" t="s">
        <v>4181</v>
      </c>
      <c r="AG1466" s="111" t="s">
        <v>381</v>
      </c>
      <c r="AH1466" s="111"/>
      <c r="AI1466" s="64">
        <f t="shared" si="254"/>
        <v>3</v>
      </c>
      <c r="AJ1466" s="64"/>
      <c r="AK1466" s="111"/>
      <c r="AL1466" s="207"/>
      <c r="AM1466" s="207"/>
      <c r="AN1466" s="124">
        <f>AL1466-AM1466</f>
        <v>0</v>
      </c>
      <c r="AO1466" s="239"/>
      <c r="AP1466" s="239"/>
      <c r="AQ1466" s="239"/>
      <c r="AR1466" s="239"/>
      <c r="AS1466" s="239"/>
      <c r="AT1466" s="239"/>
      <c r="AU1466" s="239"/>
      <c r="AV1466" s="239"/>
      <c r="AW1466" s="239"/>
      <c r="AX1466" s="239"/>
      <c r="AY1466" s="239">
        <f>SUM(AV1466:AX1466)</f>
        <v>0</v>
      </c>
      <c r="BA1466" s="121"/>
    </row>
    <row r="1467" spans="1:53" s="126" customFormat="1">
      <c r="A1467"/>
      <c r="B1467">
        <v>1347</v>
      </c>
      <c r="C1467" s="71">
        <v>96</v>
      </c>
      <c r="D1467"/>
      <c r="E1467" s="71">
        <v>6</v>
      </c>
      <c r="F1467" s="251" t="s">
        <v>4799</v>
      </c>
      <c r="G1467" s="144" t="s">
        <v>4800</v>
      </c>
      <c r="H1467" s="145" t="s">
        <v>23</v>
      </c>
      <c r="I1467" s="146" t="str">
        <f t="shared" si="248"/>
        <v>LAKI LAKI</v>
      </c>
      <c r="J1467" s="259" t="s">
        <v>4801</v>
      </c>
      <c r="K1467" s="147">
        <v>40011</v>
      </c>
      <c r="L1467" s="139">
        <f t="shared" ca="1" si="250"/>
        <v>10</v>
      </c>
      <c r="M1467" s="120"/>
      <c r="N1467" s="187" t="s">
        <v>1533</v>
      </c>
      <c r="O1467" s="111" t="str">
        <f t="shared" si="249"/>
        <v>KRISTEN</v>
      </c>
      <c r="P1467" s="259" t="s">
        <v>254</v>
      </c>
      <c r="Q1467" s="259" t="s">
        <v>255</v>
      </c>
      <c r="R1467" s="148">
        <v>4</v>
      </c>
      <c r="S1467" s="259" t="s">
        <v>369</v>
      </c>
      <c r="T1467" s="259" t="s">
        <v>266</v>
      </c>
      <c r="U1467" s="259" t="s">
        <v>4790</v>
      </c>
      <c r="V1467" s="259" t="s">
        <v>4784</v>
      </c>
      <c r="W1467" s="119" t="s">
        <v>4788</v>
      </c>
      <c r="X1467" s="259" t="s">
        <v>4784</v>
      </c>
      <c r="Y1467" s="229" t="s">
        <v>4521</v>
      </c>
      <c r="Z1467" s="120"/>
      <c r="AA1467" s="120"/>
      <c r="AB1467" s="228" t="s">
        <v>230</v>
      </c>
      <c r="AC1467" s="228" t="s">
        <v>231</v>
      </c>
      <c r="AD1467" t="str">
        <f t="shared" ref="AD1467:AD1472" si="256">IF(H1460="L","INDONESIA",IF(H1460="P","INDONESIA",""))</f>
        <v>INDONESIA</v>
      </c>
      <c r="AE1467" s="122" t="s">
        <v>4522</v>
      </c>
      <c r="AF1467" s="122" t="s">
        <v>4181</v>
      </c>
      <c r="AG1467" s="111" t="s">
        <v>381</v>
      </c>
      <c r="AH1467" s="111"/>
      <c r="AI1467" s="64">
        <f t="shared" si="254"/>
        <v>3</v>
      </c>
      <c r="AJ1467" s="64"/>
      <c r="AK1467" s="111"/>
      <c r="AL1467" s="136"/>
      <c r="AM1467" s="136"/>
      <c r="AN1467" s="241">
        <f>AL1467-AM1467</f>
        <v>0</v>
      </c>
      <c r="AO1467" s="137"/>
      <c r="AP1467" s="137"/>
      <c r="AQ1467" s="137"/>
      <c r="AR1467" s="137"/>
      <c r="AS1467" s="137"/>
      <c r="AT1467" s="137"/>
      <c r="AU1467" s="137"/>
      <c r="AV1467" s="137"/>
      <c r="AW1467" s="137"/>
      <c r="AX1467" s="137"/>
      <c r="AY1467" s="137">
        <f>SUM(AV1467:AX1467)</f>
        <v>0</v>
      </c>
      <c r="AZ1467" s="138"/>
    </row>
    <row r="1468" spans="1:53">
      <c r="B1468" s="121">
        <v>1348</v>
      </c>
      <c r="C1468">
        <v>97</v>
      </c>
      <c r="E1468" s="71">
        <v>7</v>
      </c>
      <c r="F1468" s="186"/>
      <c r="G1468" s="144" t="s">
        <v>4802</v>
      </c>
      <c r="H1468" s="145" t="s">
        <v>16</v>
      </c>
      <c r="I1468" s="146" t="str">
        <f t="shared" si="248"/>
        <v>PEREMPUAN</v>
      </c>
      <c r="J1468" s="259" t="s">
        <v>2792</v>
      </c>
      <c r="K1468" s="147">
        <v>42569</v>
      </c>
      <c r="L1468" s="139">
        <f t="shared" ca="1" si="250"/>
        <v>3</v>
      </c>
      <c r="M1468" s="120"/>
      <c r="N1468" s="187" t="s">
        <v>1533</v>
      </c>
      <c r="O1468" s="111" t="str">
        <f t="shared" si="249"/>
        <v>KRISTEN</v>
      </c>
      <c r="P1468" s="259" t="s">
        <v>254</v>
      </c>
      <c r="Q1468" s="259" t="s">
        <v>255</v>
      </c>
      <c r="R1468" s="431">
        <v>4</v>
      </c>
      <c r="S1468" s="259" t="s">
        <v>265</v>
      </c>
      <c r="T1468" s="259" t="s">
        <v>270</v>
      </c>
      <c r="U1468" s="259" t="s">
        <v>4790</v>
      </c>
      <c r="V1468" s="259" t="s">
        <v>4784</v>
      </c>
      <c r="W1468" s="119" t="s">
        <v>4788</v>
      </c>
      <c r="X1468" s="259" t="s">
        <v>4784</v>
      </c>
      <c r="Y1468" s="229" t="s">
        <v>4521</v>
      </c>
      <c r="Z1468" s="120"/>
      <c r="AA1468" s="120"/>
      <c r="AB1468" s="64" t="s">
        <v>230</v>
      </c>
      <c r="AC1468" s="64" t="s">
        <v>231</v>
      </c>
      <c r="AD1468" t="str">
        <f t="shared" si="256"/>
        <v>INDONESIA</v>
      </c>
      <c r="AE1468" s="122" t="s">
        <v>4522</v>
      </c>
      <c r="AF1468" s="122" t="s">
        <v>4181</v>
      </c>
      <c r="AG1468" s="111" t="s">
        <v>381</v>
      </c>
      <c r="AH1468" s="111"/>
      <c r="AI1468" s="64">
        <f t="shared" si="254"/>
        <v>3</v>
      </c>
      <c r="AJ1468" s="64"/>
      <c r="AK1468" s="111"/>
      <c r="AL1468" s="207"/>
      <c r="AM1468" s="207"/>
      <c r="AN1468" s="124"/>
      <c r="AO1468" s="239"/>
      <c r="AP1468" s="239"/>
      <c r="AQ1468" s="239"/>
      <c r="AR1468" s="239"/>
      <c r="AS1468" s="239"/>
      <c r="AT1468" s="239"/>
      <c r="AU1468" s="239"/>
      <c r="AV1468" s="239"/>
      <c r="AW1468" s="239"/>
      <c r="AX1468" s="239"/>
      <c r="AY1468" s="239"/>
      <c r="BA1468" s="121"/>
    </row>
    <row r="1469" spans="1:53">
      <c r="B1469">
        <v>1349</v>
      </c>
      <c r="C1469" s="71">
        <v>98</v>
      </c>
      <c r="D1469">
        <v>23</v>
      </c>
      <c r="E1469" s="71">
        <v>1</v>
      </c>
      <c r="F1469" s="249" t="s">
        <v>4803</v>
      </c>
      <c r="G1469" s="101" t="s">
        <v>4804</v>
      </c>
      <c r="H1469" s="102" t="s">
        <v>23</v>
      </c>
      <c r="I1469" s="103" t="str">
        <f t="shared" si="248"/>
        <v>LAKI LAKI</v>
      </c>
      <c r="J1469" s="155" t="s">
        <v>877</v>
      </c>
      <c r="K1469" s="105">
        <v>27743</v>
      </c>
      <c r="L1469" s="106">
        <f t="shared" ca="1" si="250"/>
        <v>44</v>
      </c>
      <c r="M1469" s="104"/>
      <c r="N1469" s="185" t="s">
        <v>220</v>
      </c>
      <c r="O1469" s="179" t="str">
        <f t="shared" si="249"/>
        <v>ISLAM</v>
      </c>
      <c r="P1469" s="155" t="s">
        <v>221</v>
      </c>
      <c r="Q1469" s="155" t="s">
        <v>222</v>
      </c>
      <c r="R1469" s="427">
        <v>1</v>
      </c>
      <c r="S1469" s="155" t="s">
        <v>1291</v>
      </c>
      <c r="T1469" s="155" t="s">
        <v>283</v>
      </c>
      <c r="U1469" s="155" t="s">
        <v>4805</v>
      </c>
      <c r="V1469" s="155" t="s">
        <v>4806</v>
      </c>
      <c r="W1469" s="112" t="s">
        <v>4807</v>
      </c>
      <c r="X1469" s="155" t="s">
        <v>4804</v>
      </c>
      <c r="Y1469" s="229" t="s">
        <v>4521</v>
      </c>
      <c r="Z1469" s="104"/>
      <c r="AA1469" s="104"/>
      <c r="AB1469" s="219" t="s">
        <v>230</v>
      </c>
      <c r="AC1469" s="219" t="s">
        <v>231</v>
      </c>
      <c r="AD1469" s="99" t="str">
        <f t="shared" si="256"/>
        <v>INDONESIA</v>
      </c>
      <c r="AE1469" s="122" t="s">
        <v>4522</v>
      </c>
      <c r="AF1469" s="110" t="s">
        <v>4181</v>
      </c>
      <c r="AG1469" s="179" t="s">
        <v>166</v>
      </c>
      <c r="AH1469" s="111"/>
      <c r="AI1469" s="64">
        <f t="shared" si="254"/>
        <v>3</v>
      </c>
      <c r="AJ1469" s="64"/>
      <c r="AK1469" s="111"/>
      <c r="AN1469" s="124">
        <f>AL1469-AM1469</f>
        <v>0</v>
      </c>
      <c r="AY1469" s="70">
        <f>SUM(AV1469:AX1469)</f>
        <v>0</v>
      </c>
    </row>
    <row r="1470" spans="1:53">
      <c r="A1470" s="121"/>
      <c r="B1470" s="121">
        <v>1350</v>
      </c>
      <c r="C1470">
        <v>99</v>
      </c>
      <c r="E1470" s="71">
        <v>2</v>
      </c>
      <c r="F1470" s="251" t="s">
        <v>4808</v>
      </c>
      <c r="G1470" s="144" t="s">
        <v>4809</v>
      </c>
      <c r="H1470" s="145" t="s">
        <v>16</v>
      </c>
      <c r="I1470" s="146" t="str">
        <f t="shared" si="248"/>
        <v>PEREMPUAN</v>
      </c>
      <c r="J1470" s="259" t="s">
        <v>376</v>
      </c>
      <c r="K1470" s="147">
        <v>29587</v>
      </c>
      <c r="L1470" s="139">
        <f t="shared" ca="1" si="250"/>
        <v>39</v>
      </c>
      <c r="M1470" s="120"/>
      <c r="N1470" s="187" t="s">
        <v>220</v>
      </c>
      <c r="O1470" s="111" t="str">
        <f t="shared" si="249"/>
        <v>ISLAM</v>
      </c>
      <c r="P1470" s="259" t="s">
        <v>221</v>
      </c>
      <c r="Q1470" s="259" t="s">
        <v>245</v>
      </c>
      <c r="R1470" s="431">
        <v>3</v>
      </c>
      <c r="S1470" s="259" t="s">
        <v>2491</v>
      </c>
      <c r="T1470" s="259" t="s">
        <v>246</v>
      </c>
      <c r="U1470" s="259" t="s">
        <v>4810</v>
      </c>
      <c r="V1470" s="259" t="s">
        <v>4603</v>
      </c>
      <c r="W1470" s="119" t="s">
        <v>4807</v>
      </c>
      <c r="X1470" s="259" t="s">
        <v>4804</v>
      </c>
      <c r="Y1470" s="229" t="s">
        <v>4521</v>
      </c>
      <c r="Z1470" s="120"/>
      <c r="AA1470" s="120"/>
      <c r="AB1470" s="64" t="s">
        <v>230</v>
      </c>
      <c r="AC1470" s="64" t="s">
        <v>231</v>
      </c>
      <c r="AD1470" t="str">
        <f t="shared" si="256"/>
        <v>INDONESIA</v>
      </c>
      <c r="AE1470" s="122" t="s">
        <v>4522</v>
      </c>
      <c r="AF1470" s="122" t="s">
        <v>4181</v>
      </c>
      <c r="AG1470" s="111" t="s">
        <v>166</v>
      </c>
      <c r="AH1470" s="111"/>
      <c r="AI1470" s="64" t="e">
        <f t="shared" si="254"/>
        <v>#N/A</v>
      </c>
      <c r="AJ1470" s="64"/>
      <c r="AK1470" s="111"/>
      <c r="AN1470" s="124"/>
    </row>
    <row r="1471" spans="1:53">
      <c r="B1471">
        <v>1351</v>
      </c>
      <c r="C1471" s="71">
        <v>100</v>
      </c>
      <c r="E1471" s="71">
        <v>3</v>
      </c>
      <c r="F1471" s="123" t="s">
        <v>4811</v>
      </c>
      <c r="G1471" s="144" t="s">
        <v>4812</v>
      </c>
      <c r="H1471" s="90" t="s">
        <v>23</v>
      </c>
      <c r="I1471" s="91" t="str">
        <f t="shared" si="248"/>
        <v>LAKI LAKI</v>
      </c>
      <c r="J1471" s="259" t="s">
        <v>877</v>
      </c>
      <c r="K1471" s="92">
        <v>37012</v>
      </c>
      <c r="L1471" s="139">
        <f t="shared" ca="1" si="250"/>
        <v>18</v>
      </c>
      <c r="M1471" s="64"/>
      <c r="N1471" s="246" t="s">
        <v>220</v>
      </c>
      <c r="O1471" s="111" t="str">
        <f t="shared" si="249"/>
        <v>ISLAM</v>
      </c>
      <c r="P1471" s="259" t="s">
        <v>254</v>
      </c>
      <c r="Q1471" s="259" t="s">
        <v>255</v>
      </c>
      <c r="R1471" s="95">
        <v>4</v>
      </c>
      <c r="S1471" s="259" t="s">
        <v>348</v>
      </c>
      <c r="T1471" s="259" t="s">
        <v>266</v>
      </c>
      <c r="U1471" s="259" t="s">
        <v>4813</v>
      </c>
      <c r="V1471" s="259" t="s">
        <v>4804</v>
      </c>
      <c r="W1471" s="119" t="s">
        <v>4807</v>
      </c>
      <c r="X1471" s="259" t="s">
        <v>4804</v>
      </c>
      <c r="Y1471" s="229" t="s">
        <v>4521</v>
      </c>
      <c r="Z1471" s="120"/>
      <c r="AA1471" s="120"/>
      <c r="AB1471" s="228" t="s">
        <v>230</v>
      </c>
      <c r="AC1471" s="228" t="s">
        <v>231</v>
      </c>
      <c r="AD1471" t="str">
        <f t="shared" si="256"/>
        <v>INDONESIA</v>
      </c>
      <c r="AE1471" s="122" t="s">
        <v>4522</v>
      </c>
      <c r="AF1471" s="122" t="s">
        <v>4181</v>
      </c>
      <c r="AG1471" s="111" t="s">
        <v>166</v>
      </c>
      <c r="AH1471" s="111"/>
      <c r="AI1471" s="64">
        <f t="shared" si="254"/>
        <v>2</v>
      </c>
      <c r="AJ1471" s="64"/>
      <c r="AK1471" s="111"/>
      <c r="AN1471" s="124"/>
    </row>
    <row r="1472" spans="1:53">
      <c r="C1472">
        <v>101</v>
      </c>
      <c r="E1472" s="71">
        <v>4</v>
      </c>
      <c r="F1472" s="385" t="s">
        <v>4814</v>
      </c>
      <c r="G1472" s="144" t="s">
        <v>4815</v>
      </c>
      <c r="H1472" s="145" t="s">
        <v>16</v>
      </c>
      <c r="I1472" s="146" t="str">
        <f t="shared" si="248"/>
        <v>PEREMPUAN</v>
      </c>
      <c r="J1472" s="259" t="s">
        <v>376</v>
      </c>
      <c r="K1472" s="147">
        <v>38449</v>
      </c>
      <c r="L1472" s="139">
        <f t="shared" ref="L1472:L1487" ca="1" si="257">DATEDIF(K1472,TODAY(),"Y")</f>
        <v>15</v>
      </c>
      <c r="M1472" s="120"/>
      <c r="N1472" s="187" t="s">
        <v>220</v>
      </c>
      <c r="O1472" s="111" t="str">
        <f t="shared" si="249"/>
        <v>ISLAM</v>
      </c>
      <c r="P1472" s="259" t="s">
        <v>254</v>
      </c>
      <c r="Q1472" s="259" t="s">
        <v>255</v>
      </c>
      <c r="R1472" s="148">
        <v>4</v>
      </c>
      <c r="S1472" s="259" t="s">
        <v>369</v>
      </c>
      <c r="T1472" s="259" t="s">
        <v>266</v>
      </c>
      <c r="U1472" s="259" t="s">
        <v>4809</v>
      </c>
      <c r="V1472" s="259" t="s">
        <v>4816</v>
      </c>
      <c r="W1472" s="119" t="s">
        <v>4807</v>
      </c>
      <c r="X1472" s="259" t="s">
        <v>4804</v>
      </c>
      <c r="Y1472" s="229" t="s">
        <v>4521</v>
      </c>
      <c r="Z1472" s="120"/>
      <c r="AA1472" s="120"/>
      <c r="AB1472" s="64" t="s">
        <v>230</v>
      </c>
      <c r="AC1472" s="64" t="s">
        <v>231</v>
      </c>
      <c r="AD1472" t="str">
        <f t="shared" si="256"/>
        <v>INDONESIA</v>
      </c>
      <c r="AE1472" s="122" t="s">
        <v>4522</v>
      </c>
      <c r="AF1472" s="122" t="s">
        <v>4181</v>
      </c>
      <c r="AG1472" s="111" t="s">
        <v>166</v>
      </c>
      <c r="AH1472" s="111"/>
      <c r="AI1472" s="64">
        <f t="shared" si="254"/>
        <v>3</v>
      </c>
      <c r="AJ1472" s="64"/>
      <c r="AK1472" s="111"/>
      <c r="AN1472" s="124">
        <f t="shared" ref="AN1472:AN1526" si="258">AL1472-AM1472</f>
        <v>0</v>
      </c>
      <c r="AY1472" s="70">
        <f t="shared" ref="AY1472:AY1526" si="259">SUM(AV1472:AX1472)</f>
        <v>0</v>
      </c>
    </row>
    <row r="1473" spans="1:53" s="99" customFormat="1">
      <c r="A1473"/>
      <c r="B1473" s="121">
        <v>1352</v>
      </c>
      <c r="C1473" s="71">
        <v>102</v>
      </c>
      <c r="D1473">
        <v>24</v>
      </c>
      <c r="E1473" s="99">
        <v>1</v>
      </c>
      <c r="F1473" s="100" t="s">
        <v>4817</v>
      </c>
      <c r="G1473" s="101" t="s">
        <v>4818</v>
      </c>
      <c r="H1473" s="102" t="s">
        <v>23</v>
      </c>
      <c r="I1473" s="103" t="str">
        <f t="shared" si="248"/>
        <v>LAKI LAKI</v>
      </c>
      <c r="J1473" s="104" t="s">
        <v>4819</v>
      </c>
      <c r="K1473" s="105">
        <v>33623</v>
      </c>
      <c r="L1473" s="106">
        <f t="shared" ca="1" si="257"/>
        <v>28</v>
      </c>
      <c r="M1473" s="104" t="s">
        <v>253</v>
      </c>
      <c r="N1473" s="107" t="s">
        <v>220</v>
      </c>
      <c r="O1473" s="104" t="str">
        <f>IF(N1473="1","ISLAM",IF(N1473="2","KRISTEN",""))</f>
        <v>ISLAM</v>
      </c>
      <c r="P1473" s="104" t="s">
        <v>221</v>
      </c>
      <c r="Q1473" s="104" t="s">
        <v>222</v>
      </c>
      <c r="R1473" s="108">
        <v>1</v>
      </c>
      <c r="S1473" s="104" t="s">
        <v>289</v>
      </c>
      <c r="T1473" s="104" t="s">
        <v>224</v>
      </c>
      <c r="U1473" s="104" t="s">
        <v>4820</v>
      </c>
      <c r="V1473" s="104" t="s">
        <v>118</v>
      </c>
      <c r="W1473" s="112" t="s">
        <v>4821</v>
      </c>
      <c r="X1473" s="104" t="s">
        <v>4818</v>
      </c>
      <c r="Y1473" s="235" t="s">
        <v>4521</v>
      </c>
      <c r="Z1473" s="104" t="s">
        <v>22</v>
      </c>
      <c r="AA1473" s="104" t="s">
        <v>229</v>
      </c>
      <c r="AB1473" s="104" t="s">
        <v>230</v>
      </c>
      <c r="AC1473" s="104" t="s">
        <v>231</v>
      </c>
      <c r="AD1473" s="99" t="str">
        <f>IF(H1473="L","INDONESIA",IF(H1473="P","INDONESIA",""))</f>
        <v>INDONESIA</v>
      </c>
      <c r="AE1473" s="122" t="s">
        <v>4522</v>
      </c>
      <c r="AF1473" s="110" t="s">
        <v>4181</v>
      </c>
      <c r="AG1473" s="104" t="s">
        <v>166</v>
      </c>
      <c r="AH1473" s="120"/>
      <c r="AI1473" s="64" t="e">
        <f>VLOOKUP(#REF!,SHDK,2,FALSE)</f>
        <v>#REF!</v>
      </c>
      <c r="AJ1473" s="64"/>
      <c r="AK1473" s="142"/>
      <c r="AL1473" s="124"/>
      <c r="AM1473" s="124"/>
      <c r="AN1473" s="124">
        <f t="shared" si="258"/>
        <v>0</v>
      </c>
      <c r="AO1473" s="125"/>
      <c r="AP1473" s="125"/>
      <c r="AQ1473" s="125"/>
      <c r="AR1473" s="125"/>
      <c r="AS1473" s="125"/>
      <c r="AT1473" s="125"/>
      <c r="AU1473" s="125"/>
      <c r="AV1473" s="125"/>
      <c r="AW1473" s="125"/>
      <c r="AX1473" s="125"/>
      <c r="AY1473" s="239">
        <f>SUM(AV1473:AX1473)</f>
        <v>0</v>
      </c>
      <c r="AZ1473" s="71"/>
    </row>
    <row r="1474" spans="1:53" s="121" customFormat="1">
      <c r="C1474">
        <v>103</v>
      </c>
      <c r="D1474"/>
      <c r="E1474">
        <v>2</v>
      </c>
      <c r="F1474" s="98" t="s">
        <v>4822</v>
      </c>
      <c r="G1474" s="89" t="s">
        <v>4823</v>
      </c>
      <c r="H1474" s="90" t="s">
        <v>16</v>
      </c>
      <c r="I1474" s="91" t="str">
        <f t="shared" si="248"/>
        <v>PEREMPUAN</v>
      </c>
      <c r="J1474" s="259" t="s">
        <v>4824</v>
      </c>
      <c r="K1474" s="92">
        <v>34528</v>
      </c>
      <c r="L1474" s="93">
        <f t="shared" ca="1" si="257"/>
        <v>25</v>
      </c>
      <c r="M1474" s="64"/>
      <c r="N1474" s="401" t="s">
        <v>220</v>
      </c>
      <c r="O1474" s="64" t="str">
        <f>IF(N1474="1","ISLAM",IF(N1474="2","KRISTEN",""))</f>
        <v>ISLAM</v>
      </c>
      <c r="P1474" s="259" t="s">
        <v>221</v>
      </c>
      <c r="Q1474" s="259" t="s">
        <v>245</v>
      </c>
      <c r="R1474" s="95">
        <v>3</v>
      </c>
      <c r="S1474" s="259" t="s">
        <v>289</v>
      </c>
      <c r="T1474" s="259" t="s">
        <v>246</v>
      </c>
      <c r="U1474" s="259" t="s">
        <v>4825</v>
      </c>
      <c r="V1474" s="259" t="s">
        <v>4826</v>
      </c>
      <c r="W1474" s="119" t="s">
        <v>4821</v>
      </c>
      <c r="X1474" s="120" t="s">
        <v>4818</v>
      </c>
      <c r="Y1474" s="238" t="s">
        <v>4521</v>
      </c>
      <c r="Z1474" s="120"/>
      <c r="AA1474" s="120"/>
      <c r="AB1474" s="120"/>
      <c r="AC1474" s="120"/>
      <c r="AD1474" s="71" t="str">
        <f>IF(H1474="L","INDONESIA",IF(H1474="P","INDONESIA",""))</f>
        <v>INDONESIA</v>
      </c>
      <c r="AE1474" s="122" t="s">
        <v>4522</v>
      </c>
      <c r="AF1474" s="122" t="s">
        <v>4181</v>
      </c>
      <c r="AG1474" s="120" t="s">
        <v>166</v>
      </c>
      <c r="AH1474" s="120"/>
      <c r="AI1474" s="64"/>
      <c r="AJ1474" s="64"/>
      <c r="AK1474" s="142"/>
      <c r="AL1474" s="207"/>
      <c r="AM1474" s="207"/>
      <c r="AN1474" s="124"/>
      <c r="AO1474" s="239"/>
      <c r="AP1474" s="239"/>
      <c r="AQ1474" s="239"/>
      <c r="AR1474" s="239"/>
      <c r="AS1474" s="239"/>
      <c r="AT1474" s="239"/>
      <c r="AU1474" s="239"/>
      <c r="AV1474" s="239"/>
      <c r="AW1474" s="239"/>
      <c r="AX1474" s="239"/>
      <c r="AY1474" s="239"/>
      <c r="AZ1474" s="71"/>
    </row>
    <row r="1475" spans="1:53" s="121" customFormat="1">
      <c r="C1475" s="71">
        <v>104</v>
      </c>
      <c r="D1475"/>
      <c r="E1475">
        <v>3</v>
      </c>
      <c r="F1475" s="98" t="s">
        <v>4827</v>
      </c>
      <c r="G1475" s="89" t="s">
        <v>4828</v>
      </c>
      <c r="H1475" s="90" t="s">
        <v>16</v>
      </c>
      <c r="I1475" s="91" t="str">
        <f t="shared" si="248"/>
        <v>PEREMPUAN</v>
      </c>
      <c r="J1475" s="259" t="s">
        <v>4829</v>
      </c>
      <c r="K1475" s="92">
        <v>41113</v>
      </c>
      <c r="L1475" s="93">
        <f t="shared" ca="1" si="257"/>
        <v>7</v>
      </c>
      <c r="M1475" s="64"/>
      <c r="N1475" s="401" t="s">
        <v>220</v>
      </c>
      <c r="O1475" s="64" t="str">
        <f>IF(N1475="1","ISLAM",IF(N1475="2","KRISTEN",""))</f>
        <v>ISLAM</v>
      </c>
      <c r="P1475" s="259" t="s">
        <v>254</v>
      </c>
      <c r="Q1475" s="259" t="s">
        <v>255</v>
      </c>
      <c r="R1475" s="95">
        <v>4</v>
      </c>
      <c r="S1475" s="259" t="s">
        <v>265</v>
      </c>
      <c r="T1475" s="259" t="s">
        <v>270</v>
      </c>
      <c r="U1475" s="259" t="s">
        <v>4823</v>
      </c>
      <c r="V1475" s="259" t="s">
        <v>4818</v>
      </c>
      <c r="W1475" s="119" t="s">
        <v>4821</v>
      </c>
      <c r="X1475" s="120" t="s">
        <v>4818</v>
      </c>
      <c r="Y1475" s="235" t="s">
        <v>4521</v>
      </c>
      <c r="Z1475" s="104" t="s">
        <v>22</v>
      </c>
      <c r="AA1475" s="104" t="s">
        <v>229</v>
      </c>
      <c r="AB1475" s="104" t="s">
        <v>230</v>
      </c>
      <c r="AC1475" s="104" t="s">
        <v>231</v>
      </c>
      <c r="AD1475" s="99" t="str">
        <f t="shared" ref="AD1475:AD1487" si="260">IF(H1475="L","INDONESIA",IF(H1475="P","INDONESIA",""))</f>
        <v>INDONESIA</v>
      </c>
      <c r="AE1475" s="122" t="s">
        <v>4522</v>
      </c>
      <c r="AF1475" s="110" t="s">
        <v>4181</v>
      </c>
      <c r="AG1475" s="120" t="s">
        <v>166</v>
      </c>
      <c r="AH1475" s="120"/>
      <c r="AI1475" s="64"/>
      <c r="AJ1475" s="64"/>
      <c r="AK1475" s="142"/>
      <c r="AL1475" s="207"/>
      <c r="AM1475" s="207"/>
      <c r="AN1475" s="124"/>
      <c r="AO1475" s="239"/>
      <c r="AP1475" s="239"/>
      <c r="AQ1475" s="239"/>
      <c r="AR1475" s="239"/>
      <c r="AS1475" s="239"/>
      <c r="AT1475" s="239"/>
      <c r="AU1475" s="239"/>
      <c r="AV1475" s="239"/>
      <c r="AW1475" s="239"/>
      <c r="AX1475" s="239"/>
      <c r="AY1475" s="239"/>
      <c r="AZ1475" s="71"/>
    </row>
    <row r="1476" spans="1:53">
      <c r="A1476" s="121"/>
      <c r="C1476">
        <v>105</v>
      </c>
      <c r="D1476">
        <v>25</v>
      </c>
      <c r="E1476" s="99">
        <v>1</v>
      </c>
      <c r="F1476" s="100" t="s">
        <v>4830</v>
      </c>
      <c r="G1476" s="101" t="s">
        <v>4831</v>
      </c>
      <c r="H1476" s="102" t="s">
        <v>23</v>
      </c>
      <c r="I1476" s="103" t="str">
        <f t="shared" si="248"/>
        <v>LAKI LAKI</v>
      </c>
      <c r="J1476" s="104" t="s">
        <v>288</v>
      </c>
      <c r="K1476" s="105">
        <v>34973</v>
      </c>
      <c r="L1476" s="106">
        <f t="shared" ca="1" si="257"/>
        <v>24</v>
      </c>
      <c r="M1476" s="104"/>
      <c r="N1476" s="185" t="s">
        <v>220</v>
      </c>
      <c r="O1476" s="104" t="str">
        <f t="shared" ref="O1476:O1484" si="261">IF(N1476="1","ISLAM",IF(N1476="2","KRISTEN",""))</f>
        <v>ISLAM</v>
      </c>
      <c r="P1476" s="104" t="s">
        <v>221</v>
      </c>
      <c r="Q1476" s="104" t="s">
        <v>222</v>
      </c>
      <c r="R1476" s="108">
        <v>1</v>
      </c>
      <c r="S1476" s="104" t="s">
        <v>289</v>
      </c>
      <c r="T1476" s="104" t="s">
        <v>283</v>
      </c>
      <c r="U1476" s="104" t="s">
        <v>4696</v>
      </c>
      <c r="V1476" s="104" t="s">
        <v>4691</v>
      </c>
      <c r="W1476" s="109" t="s">
        <v>4694</v>
      </c>
      <c r="X1476" s="104" t="s">
        <v>4832</v>
      </c>
      <c r="Y1476" s="238" t="s">
        <v>4521</v>
      </c>
      <c r="Z1476" s="120"/>
      <c r="AA1476" s="120"/>
      <c r="AB1476" s="120"/>
      <c r="AC1476" s="120"/>
      <c r="AD1476" s="71" t="str">
        <f t="shared" si="260"/>
        <v>INDONESIA</v>
      </c>
      <c r="AE1476" s="122" t="s">
        <v>4522</v>
      </c>
      <c r="AF1476" s="122" t="s">
        <v>4181</v>
      </c>
      <c r="AG1476" s="179" t="s">
        <v>166</v>
      </c>
      <c r="AH1476" s="111"/>
      <c r="AI1476" s="64" t="e">
        <f>VLOOKUP(Q1473,SHDK,2,FALSE)</f>
        <v>#N/A</v>
      </c>
      <c r="AJ1476" s="64"/>
      <c r="AK1476" s="111"/>
      <c r="AN1476" s="124">
        <f>AL1476-AM1476</f>
        <v>0</v>
      </c>
      <c r="AY1476" s="70">
        <f>SUM(AV1476:AX1476)</f>
        <v>0</v>
      </c>
    </row>
    <row r="1477" spans="1:53">
      <c r="B1477">
        <v>1510</v>
      </c>
      <c r="C1477" s="71">
        <v>66</v>
      </c>
      <c r="D1477">
        <v>26</v>
      </c>
      <c r="E1477" s="99">
        <v>1</v>
      </c>
      <c r="F1477" s="338" t="s">
        <v>4833</v>
      </c>
      <c r="G1477" s="254" t="s">
        <v>4834</v>
      </c>
      <c r="H1477" s="102" t="s">
        <v>23</v>
      </c>
      <c r="I1477" s="103" t="str">
        <f t="shared" si="248"/>
        <v>LAKI LAKI</v>
      </c>
      <c r="J1477" s="156" t="s">
        <v>577</v>
      </c>
      <c r="K1477" s="105">
        <v>20298</v>
      </c>
      <c r="L1477" s="106">
        <f t="shared" ca="1" si="257"/>
        <v>64</v>
      </c>
      <c r="M1477" s="104"/>
      <c r="N1477" s="185" t="s">
        <v>220</v>
      </c>
      <c r="O1477" s="104" t="str">
        <f t="shared" si="261"/>
        <v>ISLAM</v>
      </c>
      <c r="P1477" s="156" t="s">
        <v>221</v>
      </c>
      <c r="Q1477" s="156" t="s">
        <v>222</v>
      </c>
      <c r="R1477" s="108">
        <v>1</v>
      </c>
      <c r="S1477" s="156" t="s">
        <v>256</v>
      </c>
      <c r="T1477" s="156" t="s">
        <v>283</v>
      </c>
      <c r="U1477" s="190" t="s">
        <v>4835</v>
      </c>
      <c r="V1477" s="190" t="s">
        <v>4836</v>
      </c>
      <c r="W1477" s="173" t="s">
        <v>4837</v>
      </c>
      <c r="X1477" s="104" t="s">
        <v>4834</v>
      </c>
      <c r="Y1477" s="235" t="s">
        <v>4521</v>
      </c>
      <c r="Z1477" s="104" t="s">
        <v>22</v>
      </c>
      <c r="AA1477" s="104" t="s">
        <v>229</v>
      </c>
      <c r="AB1477" s="104" t="s">
        <v>230</v>
      </c>
      <c r="AC1477" s="104" t="s">
        <v>231</v>
      </c>
      <c r="AD1477" s="99" t="str">
        <f t="shared" si="260"/>
        <v>INDONESIA</v>
      </c>
      <c r="AE1477" s="122" t="s">
        <v>4522</v>
      </c>
      <c r="AF1477" s="110" t="s">
        <v>4181</v>
      </c>
      <c r="AG1477" s="111" t="s">
        <v>166</v>
      </c>
      <c r="AH1477" s="111"/>
      <c r="AI1477" s="64" t="e">
        <f>VLOOKUP(Q1476,SHDK,2,FALSE)</f>
        <v>#N/A</v>
      </c>
      <c r="AJ1477" s="64"/>
      <c r="AK1477" s="111"/>
      <c r="AL1477" s="207"/>
      <c r="AM1477" s="207"/>
      <c r="AN1477" s="124">
        <f>AL1477-AM1477</f>
        <v>0</v>
      </c>
      <c r="AO1477" s="239"/>
      <c r="AP1477" s="239"/>
      <c r="AQ1477" s="239"/>
      <c r="AR1477" s="239"/>
      <c r="AS1477" s="239"/>
      <c r="AT1477" s="239"/>
      <c r="AU1477" s="239"/>
      <c r="AV1477" s="239"/>
      <c r="AW1477" s="239"/>
      <c r="AX1477" s="239"/>
      <c r="AY1477" s="239">
        <f>SUM(AV1477:AX1477)</f>
        <v>0</v>
      </c>
      <c r="BA1477" s="121"/>
    </row>
    <row r="1478" spans="1:53">
      <c r="B1478">
        <v>1511</v>
      </c>
      <c r="C1478">
        <v>67</v>
      </c>
      <c r="E1478" s="71">
        <v>2</v>
      </c>
      <c r="F1478" s="157" t="s">
        <v>4838</v>
      </c>
      <c r="G1478" s="144" t="s">
        <v>4839</v>
      </c>
      <c r="H1478" s="145" t="s">
        <v>16</v>
      </c>
      <c r="I1478" s="146" t="str">
        <f t="shared" si="248"/>
        <v>PEREMPUAN</v>
      </c>
      <c r="J1478" s="151" t="s">
        <v>577</v>
      </c>
      <c r="K1478" s="147">
        <v>23231</v>
      </c>
      <c r="L1478" s="139">
        <f t="shared" ca="1" si="257"/>
        <v>56</v>
      </c>
      <c r="M1478" s="120"/>
      <c r="N1478" s="187" t="s">
        <v>220</v>
      </c>
      <c r="O1478" s="120" t="str">
        <f t="shared" si="261"/>
        <v>ISLAM</v>
      </c>
      <c r="P1478" s="151" t="s">
        <v>221</v>
      </c>
      <c r="Q1478" s="151" t="s">
        <v>245</v>
      </c>
      <c r="R1478" s="148">
        <v>3</v>
      </c>
      <c r="S1478" s="151" t="s">
        <v>256</v>
      </c>
      <c r="T1478" s="151" t="s">
        <v>246</v>
      </c>
      <c r="U1478" s="190" t="s">
        <v>4840</v>
      </c>
      <c r="V1478" s="190" t="s">
        <v>4841</v>
      </c>
      <c r="W1478" s="514" t="s">
        <v>4837</v>
      </c>
      <c r="X1478" s="120" t="s">
        <v>4834</v>
      </c>
      <c r="Y1478" s="238" t="s">
        <v>4521</v>
      </c>
      <c r="Z1478" s="120"/>
      <c r="AA1478" s="120"/>
      <c r="AB1478" s="120"/>
      <c r="AC1478" s="120"/>
      <c r="AD1478" s="71" t="str">
        <f t="shared" si="260"/>
        <v>INDONESIA</v>
      </c>
      <c r="AE1478" s="122" t="s">
        <v>4522</v>
      </c>
      <c r="AF1478" s="122" t="s">
        <v>4181</v>
      </c>
      <c r="AG1478" s="111" t="s">
        <v>166</v>
      </c>
      <c r="AH1478" s="111"/>
      <c r="AI1478" s="64" t="e">
        <f>VLOOKUP(Q1477,SHDK,2,FALSE)</f>
        <v>#N/A</v>
      </c>
      <c r="AJ1478" s="64"/>
      <c r="AK1478" s="111"/>
      <c r="AN1478" s="124">
        <f>AL1478-AM1478</f>
        <v>0</v>
      </c>
      <c r="AY1478" s="70">
        <f>SUM(AV1478:AX1478)</f>
        <v>0</v>
      </c>
    </row>
    <row r="1479" spans="1:53">
      <c r="A1479" s="121"/>
      <c r="B1479">
        <v>1512</v>
      </c>
      <c r="C1479" s="71">
        <v>68</v>
      </c>
      <c r="E1479" s="71">
        <v>4</v>
      </c>
      <c r="F1479" s="157" t="s">
        <v>4842</v>
      </c>
      <c r="G1479" s="89" t="s">
        <v>4843</v>
      </c>
      <c r="H1479" s="90" t="s">
        <v>23</v>
      </c>
      <c r="I1479" s="91" t="str">
        <f t="shared" si="248"/>
        <v>LAKI LAKI</v>
      </c>
      <c r="J1479" s="115" t="s">
        <v>244</v>
      </c>
      <c r="K1479" s="92">
        <v>35431</v>
      </c>
      <c r="L1479" s="93">
        <f t="shared" ca="1" si="257"/>
        <v>23</v>
      </c>
      <c r="M1479" s="64"/>
      <c r="N1479" s="246" t="s">
        <v>220</v>
      </c>
      <c r="O1479" s="64" t="str">
        <f t="shared" si="261"/>
        <v>ISLAM</v>
      </c>
      <c r="P1479" s="115" t="s">
        <v>254</v>
      </c>
      <c r="Q1479" s="115" t="s">
        <v>255</v>
      </c>
      <c r="R1479" s="95">
        <v>4</v>
      </c>
      <c r="S1479" s="151" t="s">
        <v>289</v>
      </c>
      <c r="T1479" s="115" t="s">
        <v>266</v>
      </c>
      <c r="U1479" s="190" t="s">
        <v>4839</v>
      </c>
      <c r="V1479" s="190" t="s">
        <v>4834</v>
      </c>
      <c r="W1479" s="514" t="s">
        <v>4837</v>
      </c>
      <c r="X1479" s="120" t="s">
        <v>4834</v>
      </c>
      <c r="Y1479" s="235" t="s">
        <v>4521</v>
      </c>
      <c r="Z1479" s="104" t="s">
        <v>22</v>
      </c>
      <c r="AA1479" s="104" t="s">
        <v>229</v>
      </c>
      <c r="AB1479" s="104" t="s">
        <v>230</v>
      </c>
      <c r="AC1479" s="104" t="s">
        <v>231</v>
      </c>
      <c r="AD1479" s="99" t="str">
        <f t="shared" si="260"/>
        <v>INDONESIA</v>
      </c>
      <c r="AE1479" s="122" t="s">
        <v>4522</v>
      </c>
      <c r="AF1479" s="110" t="s">
        <v>4181</v>
      </c>
      <c r="AG1479" s="111" t="s">
        <v>166</v>
      </c>
      <c r="AH1479" s="111"/>
      <c r="AI1479" s="64" t="e">
        <f>VLOOKUP(#REF!,SHDK,2,FALSE)</f>
        <v>#REF!</v>
      </c>
      <c r="AJ1479" s="64"/>
      <c r="AK1479" s="111"/>
      <c r="AN1479" s="124">
        <f>AL1479-AM1479</f>
        <v>0</v>
      </c>
      <c r="AY1479" s="70">
        <f>SUM(AV1479:AX1479)</f>
        <v>0</v>
      </c>
    </row>
    <row r="1480" spans="1:53" s="99" customFormat="1">
      <c r="A1480"/>
      <c r="B1480">
        <v>1513</v>
      </c>
      <c r="C1480">
        <v>69</v>
      </c>
      <c r="D1480"/>
      <c r="E1480" s="121">
        <v>5</v>
      </c>
      <c r="F1480" s="157" t="s">
        <v>4844</v>
      </c>
      <c r="G1480" s="89" t="s">
        <v>4845</v>
      </c>
      <c r="H1480" s="90" t="s">
        <v>23</v>
      </c>
      <c r="I1480" s="91" t="str">
        <f t="shared" si="248"/>
        <v>LAKI LAKI</v>
      </c>
      <c r="J1480" s="115" t="s">
        <v>244</v>
      </c>
      <c r="K1480" s="92">
        <v>36124</v>
      </c>
      <c r="L1480" s="93">
        <f t="shared" ca="1" si="257"/>
        <v>21</v>
      </c>
      <c r="M1480" s="64"/>
      <c r="N1480" s="246" t="s">
        <v>220</v>
      </c>
      <c r="O1480" s="64" t="str">
        <f t="shared" si="261"/>
        <v>ISLAM</v>
      </c>
      <c r="P1480" s="115" t="s">
        <v>254</v>
      </c>
      <c r="Q1480" s="115" t="s">
        <v>255</v>
      </c>
      <c r="R1480" s="95">
        <v>4</v>
      </c>
      <c r="S1480" s="115" t="s">
        <v>289</v>
      </c>
      <c r="T1480" s="115" t="s">
        <v>261</v>
      </c>
      <c r="U1480" s="190" t="s">
        <v>4839</v>
      </c>
      <c r="V1480" s="190" t="s">
        <v>4834</v>
      </c>
      <c r="W1480" s="515" t="s">
        <v>4837</v>
      </c>
      <c r="X1480" s="120" t="s">
        <v>4834</v>
      </c>
      <c r="Y1480" s="238" t="s">
        <v>4521</v>
      </c>
      <c r="Z1480" s="120"/>
      <c r="AA1480" s="120"/>
      <c r="AB1480" s="120"/>
      <c r="AC1480" s="120"/>
      <c r="AD1480" s="71" t="str">
        <f t="shared" si="260"/>
        <v>INDONESIA</v>
      </c>
      <c r="AE1480" s="122" t="s">
        <v>4522</v>
      </c>
      <c r="AF1480" s="122" t="s">
        <v>4181</v>
      </c>
      <c r="AG1480" s="111" t="s">
        <v>166</v>
      </c>
      <c r="AH1480" s="111"/>
      <c r="AI1480" s="64">
        <f>VLOOKUP(Q1479,SHDK,2,FALSE)</f>
        <v>3</v>
      </c>
      <c r="AJ1480" s="64"/>
      <c r="AK1480" s="111"/>
      <c r="AL1480" s="124"/>
      <c r="AM1480" s="124"/>
      <c r="AN1480" s="124">
        <f>AL1480-AM1480</f>
        <v>0</v>
      </c>
      <c r="AO1480" s="125"/>
      <c r="AP1480" s="125"/>
      <c r="AQ1480" s="125"/>
      <c r="AR1480" s="125"/>
      <c r="AS1480" s="125"/>
      <c r="AT1480" s="125"/>
      <c r="AU1480" s="125"/>
      <c r="AV1480" s="125"/>
      <c r="AW1480" s="125"/>
      <c r="AX1480" s="125"/>
      <c r="AY1480" s="70">
        <f>SUM(AV1480:AX1480)</f>
        <v>0</v>
      </c>
      <c r="AZ1480" s="71"/>
    </row>
    <row r="1481" spans="1:53" s="121" customFormat="1">
      <c r="B1481">
        <v>1083</v>
      </c>
      <c r="C1481">
        <v>114</v>
      </c>
      <c r="D1481">
        <v>27</v>
      </c>
      <c r="E1481" s="104">
        <v>1</v>
      </c>
      <c r="F1481" s="172" t="s">
        <v>4846</v>
      </c>
      <c r="G1481" s="101" t="s">
        <v>4847</v>
      </c>
      <c r="H1481" s="102" t="s">
        <v>23</v>
      </c>
      <c r="I1481" s="103" t="str">
        <f t="shared" si="248"/>
        <v>LAKI LAKI</v>
      </c>
      <c r="J1481" s="104" t="s">
        <v>524</v>
      </c>
      <c r="K1481" s="105">
        <v>28102</v>
      </c>
      <c r="L1481" s="106">
        <f t="shared" ca="1" si="257"/>
        <v>43</v>
      </c>
      <c r="M1481" s="104"/>
      <c r="N1481" s="107" t="s">
        <v>220</v>
      </c>
      <c r="O1481" s="104" t="str">
        <f t="shared" si="261"/>
        <v>ISLAM</v>
      </c>
      <c r="P1481" s="104" t="s">
        <v>221</v>
      </c>
      <c r="Q1481" s="104" t="s">
        <v>222</v>
      </c>
      <c r="R1481" s="108">
        <v>1</v>
      </c>
      <c r="S1481" s="104" t="s">
        <v>289</v>
      </c>
      <c r="T1481" s="104" t="s">
        <v>283</v>
      </c>
      <c r="U1481" s="104" t="s">
        <v>4848</v>
      </c>
      <c r="V1481" s="104" t="s">
        <v>4849</v>
      </c>
      <c r="W1481" s="149" t="s">
        <v>3699</v>
      </c>
      <c r="X1481" s="104" t="s">
        <v>4847</v>
      </c>
      <c r="Y1481" s="235" t="s">
        <v>4521</v>
      </c>
      <c r="Z1481" s="104" t="s">
        <v>22</v>
      </c>
      <c r="AA1481" s="104" t="s">
        <v>229</v>
      </c>
      <c r="AB1481" s="104" t="s">
        <v>230</v>
      </c>
      <c r="AC1481" s="104" t="s">
        <v>231</v>
      </c>
      <c r="AD1481" s="99" t="str">
        <f t="shared" si="260"/>
        <v>INDONESIA</v>
      </c>
      <c r="AE1481" s="122" t="s">
        <v>4522</v>
      </c>
      <c r="AF1481" s="110" t="s">
        <v>4181</v>
      </c>
      <c r="AG1481" s="111" t="s">
        <v>524</v>
      </c>
      <c r="AH1481" s="111"/>
      <c r="AI1481" s="64" t="e">
        <f>VLOOKUP(Q1481,SHDK,2,FALSE)</f>
        <v>#N/A</v>
      </c>
      <c r="AJ1481" s="64"/>
      <c r="AK1481" s="111"/>
      <c r="AL1481" s="207"/>
      <c r="AM1481" s="207"/>
      <c r="AN1481" s="207"/>
      <c r="AO1481" s="239"/>
      <c r="AP1481" s="239"/>
      <c r="AQ1481" s="239"/>
      <c r="AR1481" s="239"/>
      <c r="AS1481" s="239"/>
      <c r="AT1481" s="239"/>
      <c r="AU1481" s="239"/>
      <c r="AV1481" s="239"/>
      <c r="AW1481" s="239"/>
      <c r="AX1481" s="239"/>
      <c r="AY1481" s="239"/>
      <c r="AZ1481" s="71"/>
    </row>
    <row r="1482" spans="1:53" s="121" customFormat="1">
      <c r="B1482">
        <v>1084</v>
      </c>
      <c r="C1482">
        <v>115</v>
      </c>
      <c r="D1482"/>
      <c r="E1482" s="120">
        <v>2</v>
      </c>
      <c r="F1482" s="174" t="s">
        <v>4850</v>
      </c>
      <c r="G1482" s="144" t="s">
        <v>4851</v>
      </c>
      <c r="H1482" s="145" t="s">
        <v>16</v>
      </c>
      <c r="I1482" s="146" t="str">
        <f t="shared" si="248"/>
        <v>PEREMPUAN</v>
      </c>
      <c r="J1482" s="120" t="s">
        <v>524</v>
      </c>
      <c r="K1482" s="147">
        <v>28288</v>
      </c>
      <c r="L1482" s="139">
        <f t="shared" ca="1" si="257"/>
        <v>42</v>
      </c>
      <c r="M1482" s="120"/>
      <c r="N1482" s="133" t="s">
        <v>220</v>
      </c>
      <c r="O1482" s="120" t="str">
        <f t="shared" si="261"/>
        <v>ISLAM</v>
      </c>
      <c r="P1482" s="120" t="s">
        <v>221</v>
      </c>
      <c r="Q1482" s="120" t="s">
        <v>245</v>
      </c>
      <c r="R1482" s="148">
        <v>3</v>
      </c>
      <c r="S1482" s="120" t="s">
        <v>223</v>
      </c>
      <c r="T1482" s="120" t="s">
        <v>246</v>
      </c>
      <c r="U1482" s="120" t="s">
        <v>4852</v>
      </c>
      <c r="V1482" s="120" t="s">
        <v>4853</v>
      </c>
      <c r="W1482" s="149" t="s">
        <v>3699</v>
      </c>
      <c r="X1482" s="120" t="s">
        <v>4847</v>
      </c>
      <c r="Y1482" s="238" t="s">
        <v>4521</v>
      </c>
      <c r="Z1482" s="120"/>
      <c r="AA1482" s="120"/>
      <c r="AB1482" s="120"/>
      <c r="AC1482" s="120"/>
      <c r="AD1482" s="71" t="str">
        <f t="shared" si="260"/>
        <v>INDONESIA</v>
      </c>
      <c r="AE1482" s="122" t="s">
        <v>4522</v>
      </c>
      <c r="AF1482" s="122" t="s">
        <v>4181</v>
      </c>
      <c r="AG1482" s="111" t="s">
        <v>524</v>
      </c>
      <c r="AH1482" s="111"/>
      <c r="AI1482" s="64">
        <f>VLOOKUP(Q1482,SHDK,2,FALSE)</f>
        <v>2</v>
      </c>
      <c r="AJ1482" s="64"/>
      <c r="AK1482" s="111"/>
      <c r="AL1482" s="207"/>
      <c r="AM1482" s="207"/>
      <c r="AN1482" s="207"/>
      <c r="AO1482" s="239"/>
      <c r="AP1482" s="239"/>
      <c r="AQ1482" s="239"/>
      <c r="AR1482" s="239"/>
      <c r="AS1482" s="239"/>
      <c r="AT1482" s="239"/>
      <c r="AU1482" s="239"/>
      <c r="AV1482" s="239"/>
      <c r="AW1482" s="239"/>
      <c r="AX1482" s="239"/>
      <c r="AY1482" s="239"/>
      <c r="AZ1482" s="71"/>
    </row>
    <row r="1483" spans="1:53" s="121" customFormat="1">
      <c r="B1483">
        <v>1085</v>
      </c>
      <c r="C1483">
        <v>116</v>
      </c>
      <c r="D1483"/>
      <c r="E1483" s="64">
        <v>3</v>
      </c>
      <c r="F1483" s="174" t="s">
        <v>4854</v>
      </c>
      <c r="G1483" s="89" t="s">
        <v>4855</v>
      </c>
      <c r="H1483" s="90" t="s">
        <v>23</v>
      </c>
      <c r="I1483" s="91" t="str">
        <f t="shared" si="248"/>
        <v>LAKI LAKI</v>
      </c>
      <c r="J1483" s="64" t="s">
        <v>524</v>
      </c>
      <c r="K1483" s="92">
        <v>36127</v>
      </c>
      <c r="L1483" s="93">
        <f t="shared" ca="1" si="257"/>
        <v>21</v>
      </c>
      <c r="M1483" s="64"/>
      <c r="N1483" s="94" t="s">
        <v>220</v>
      </c>
      <c r="O1483" s="64" t="str">
        <f t="shared" si="261"/>
        <v>ISLAM</v>
      </c>
      <c r="P1483" s="64" t="s">
        <v>254</v>
      </c>
      <c r="Q1483" s="64" t="s">
        <v>255</v>
      </c>
      <c r="R1483" s="95">
        <v>4</v>
      </c>
      <c r="S1483" s="64" t="s">
        <v>289</v>
      </c>
      <c r="T1483" s="64" t="s">
        <v>266</v>
      </c>
      <c r="U1483" s="64" t="s">
        <v>4851</v>
      </c>
      <c r="V1483" s="64" t="s">
        <v>4847</v>
      </c>
      <c r="W1483" s="96" t="s">
        <v>3699</v>
      </c>
      <c r="X1483" s="120" t="s">
        <v>4847</v>
      </c>
      <c r="Y1483" s="235" t="s">
        <v>4521</v>
      </c>
      <c r="Z1483" s="104" t="s">
        <v>22</v>
      </c>
      <c r="AA1483" s="104" t="s">
        <v>229</v>
      </c>
      <c r="AB1483" s="104" t="s">
        <v>230</v>
      </c>
      <c r="AC1483" s="104" t="s">
        <v>231</v>
      </c>
      <c r="AD1483" s="99" t="str">
        <f t="shared" si="260"/>
        <v>INDONESIA</v>
      </c>
      <c r="AE1483" s="122" t="s">
        <v>4522</v>
      </c>
      <c r="AF1483" s="110" t="s">
        <v>4181</v>
      </c>
      <c r="AG1483" s="111" t="s">
        <v>524</v>
      </c>
      <c r="AH1483" s="111"/>
      <c r="AI1483" s="64">
        <f>VLOOKUP(Q1483,SHDK,2,FALSE)</f>
        <v>3</v>
      </c>
      <c r="AJ1483" s="64"/>
      <c r="AK1483" s="111"/>
      <c r="AL1483" s="207"/>
      <c r="AM1483" s="207"/>
      <c r="AN1483" s="207"/>
      <c r="AO1483" s="239"/>
      <c r="AP1483" s="239"/>
      <c r="AQ1483" s="239"/>
      <c r="AR1483" s="239"/>
      <c r="AS1483" s="239"/>
      <c r="AT1483" s="239"/>
      <c r="AU1483" s="239"/>
      <c r="AV1483" s="239"/>
      <c r="AW1483" s="239"/>
      <c r="AX1483" s="239"/>
      <c r="AY1483" s="239"/>
      <c r="AZ1483" s="71"/>
    </row>
    <row r="1484" spans="1:53" s="121" customFormat="1">
      <c r="B1484">
        <v>1086</v>
      </c>
      <c r="C1484">
        <v>117</v>
      </c>
      <c r="D1484"/>
      <c r="E1484" s="64">
        <v>4</v>
      </c>
      <c r="F1484" s="113" t="s">
        <v>4856</v>
      </c>
      <c r="G1484" s="89" t="s">
        <v>4857</v>
      </c>
      <c r="H1484" s="90" t="s">
        <v>23</v>
      </c>
      <c r="I1484" s="91" t="str">
        <f t="shared" si="248"/>
        <v>LAKI LAKI</v>
      </c>
      <c r="J1484" s="64" t="s">
        <v>524</v>
      </c>
      <c r="K1484" s="92">
        <v>40882</v>
      </c>
      <c r="L1484" s="93">
        <f t="shared" ca="1" si="257"/>
        <v>8</v>
      </c>
      <c r="M1484" s="64"/>
      <c r="N1484" s="94" t="s">
        <v>220</v>
      </c>
      <c r="O1484" s="64" t="str">
        <f t="shared" si="261"/>
        <v>ISLAM</v>
      </c>
      <c r="P1484" s="64" t="s">
        <v>254</v>
      </c>
      <c r="Q1484" s="64" t="s">
        <v>255</v>
      </c>
      <c r="R1484" s="95">
        <v>4</v>
      </c>
      <c r="S1484" s="64" t="s">
        <v>265</v>
      </c>
      <c r="T1484" s="64" t="s">
        <v>270</v>
      </c>
      <c r="U1484" s="64" t="s">
        <v>4851</v>
      </c>
      <c r="V1484" s="64" t="s">
        <v>4847</v>
      </c>
      <c r="W1484" s="96" t="s">
        <v>3699</v>
      </c>
      <c r="X1484" s="120" t="s">
        <v>4847</v>
      </c>
      <c r="Y1484" s="238" t="s">
        <v>4521</v>
      </c>
      <c r="Z1484" s="120"/>
      <c r="AA1484" s="120"/>
      <c r="AB1484" s="120"/>
      <c r="AC1484" s="120"/>
      <c r="AD1484" s="71" t="str">
        <f t="shared" si="260"/>
        <v>INDONESIA</v>
      </c>
      <c r="AE1484" s="122" t="s">
        <v>4522</v>
      </c>
      <c r="AF1484" s="122" t="s">
        <v>4181</v>
      </c>
      <c r="AG1484" s="111" t="s">
        <v>524</v>
      </c>
      <c r="AH1484" s="111"/>
      <c r="AI1484" s="64">
        <f>VLOOKUP(Q1484,SHDK,2,FALSE)</f>
        <v>3</v>
      </c>
      <c r="AJ1484" s="64"/>
      <c r="AK1484" s="111"/>
      <c r="AL1484" s="207"/>
      <c r="AM1484" s="207"/>
      <c r="AN1484" s="207"/>
      <c r="AO1484" s="239"/>
      <c r="AP1484" s="239"/>
      <c r="AQ1484" s="239"/>
      <c r="AR1484" s="239"/>
      <c r="AS1484" s="239"/>
      <c r="AT1484" s="239"/>
      <c r="AU1484" s="239"/>
      <c r="AV1484" s="239"/>
      <c r="AW1484" s="239"/>
      <c r="AX1484" s="239"/>
      <c r="AY1484" s="239"/>
      <c r="AZ1484" s="71"/>
    </row>
    <row r="1485" spans="1:53" s="121" customFormat="1">
      <c r="B1485"/>
      <c r="C1485"/>
      <c r="D1485">
        <v>28</v>
      </c>
      <c r="E1485" s="64">
        <v>1</v>
      </c>
      <c r="F1485" s="123" t="s">
        <v>6988</v>
      </c>
      <c r="G1485" s="89" t="s">
        <v>6991</v>
      </c>
      <c r="H1485" s="90" t="s">
        <v>23</v>
      </c>
      <c r="I1485" s="91" t="str">
        <f t="shared" si="248"/>
        <v>LAKI LAKI</v>
      </c>
      <c r="J1485" s="64" t="s">
        <v>6994</v>
      </c>
      <c r="K1485" s="92">
        <v>31618</v>
      </c>
      <c r="L1485" s="93">
        <f t="shared" ca="1" si="257"/>
        <v>33</v>
      </c>
      <c r="M1485" s="64"/>
      <c r="N1485" s="94"/>
      <c r="O1485" s="64" t="s">
        <v>4508</v>
      </c>
      <c r="P1485" s="64" t="s">
        <v>221</v>
      </c>
      <c r="Q1485" s="64" t="s">
        <v>222</v>
      </c>
      <c r="R1485" s="95">
        <v>4</v>
      </c>
      <c r="S1485" s="64" t="s">
        <v>1291</v>
      </c>
      <c r="T1485" s="64" t="s">
        <v>283</v>
      </c>
      <c r="U1485" s="64" t="s">
        <v>6995</v>
      </c>
      <c r="V1485" s="64" t="s">
        <v>6997</v>
      </c>
      <c r="W1485" s="437" t="s">
        <v>6999</v>
      </c>
      <c r="X1485" s="120" t="s">
        <v>6991</v>
      </c>
      <c r="Y1485" s="238" t="s">
        <v>4521</v>
      </c>
      <c r="Z1485" s="120"/>
      <c r="AA1485" s="120"/>
      <c r="AB1485" s="120"/>
      <c r="AC1485" s="120"/>
      <c r="AD1485" s="71" t="str">
        <f t="shared" si="260"/>
        <v>INDONESIA</v>
      </c>
      <c r="AE1485" s="122" t="s">
        <v>4522</v>
      </c>
      <c r="AF1485" s="122" t="s">
        <v>4181</v>
      </c>
      <c r="AG1485" s="111" t="s">
        <v>381</v>
      </c>
      <c r="AH1485" s="111"/>
      <c r="AI1485" s="64"/>
      <c r="AJ1485" s="64"/>
      <c r="AK1485" s="111"/>
      <c r="AL1485" s="207"/>
      <c r="AM1485" s="207"/>
      <c r="AN1485" s="207"/>
      <c r="AO1485" s="239"/>
      <c r="AP1485" s="239"/>
      <c r="AQ1485" s="239"/>
      <c r="AR1485" s="239"/>
      <c r="AS1485" s="239"/>
      <c r="AT1485" s="239"/>
      <c r="AU1485" s="239"/>
      <c r="AV1485" s="239"/>
      <c r="AW1485" s="239"/>
      <c r="AX1485" s="239"/>
      <c r="AY1485" s="239"/>
      <c r="AZ1485" s="71"/>
    </row>
    <row r="1486" spans="1:53" s="121" customFormat="1">
      <c r="B1486"/>
      <c r="C1486"/>
      <c r="D1486"/>
      <c r="E1486" s="64">
        <v>2</v>
      </c>
      <c r="F1486" s="123" t="s">
        <v>6989</v>
      </c>
      <c r="G1486" s="89" t="s">
        <v>6992</v>
      </c>
      <c r="H1486" s="90" t="s">
        <v>16</v>
      </c>
      <c r="I1486" s="91" t="str">
        <f t="shared" si="248"/>
        <v>PEREMPUAN</v>
      </c>
      <c r="J1486" s="64" t="s">
        <v>5692</v>
      </c>
      <c r="K1486" s="92">
        <v>31017</v>
      </c>
      <c r="L1486" s="93">
        <f t="shared" ca="1" si="257"/>
        <v>35</v>
      </c>
      <c r="M1486" s="64"/>
      <c r="N1486" s="94"/>
      <c r="O1486" s="64" t="s">
        <v>4508</v>
      </c>
      <c r="P1486" s="64" t="s">
        <v>221</v>
      </c>
      <c r="Q1486" s="64" t="s">
        <v>245</v>
      </c>
      <c r="R1486" s="95">
        <v>4</v>
      </c>
      <c r="S1486" s="64" t="s">
        <v>1291</v>
      </c>
      <c r="T1486" s="64" t="s">
        <v>246</v>
      </c>
      <c r="U1486" s="64" t="s">
        <v>6996</v>
      </c>
      <c r="V1486" s="64" t="s">
        <v>6998</v>
      </c>
      <c r="W1486" s="437" t="s">
        <v>6999</v>
      </c>
      <c r="X1486" s="120" t="s">
        <v>6991</v>
      </c>
      <c r="Y1486" s="238" t="s">
        <v>4521</v>
      </c>
      <c r="Z1486" s="120"/>
      <c r="AA1486" s="120"/>
      <c r="AB1486" s="120"/>
      <c r="AC1486" s="120"/>
      <c r="AD1486" s="71" t="str">
        <f t="shared" si="260"/>
        <v>INDONESIA</v>
      </c>
      <c r="AE1486" s="122" t="s">
        <v>4522</v>
      </c>
      <c r="AF1486" s="122" t="s">
        <v>4181</v>
      </c>
      <c r="AG1486" s="111" t="s">
        <v>381</v>
      </c>
      <c r="AH1486" s="111"/>
      <c r="AI1486" s="64"/>
      <c r="AJ1486" s="64"/>
      <c r="AK1486" s="111"/>
      <c r="AL1486" s="207"/>
      <c r="AM1486" s="207"/>
      <c r="AN1486" s="207"/>
      <c r="AO1486" s="239"/>
      <c r="AP1486" s="239"/>
      <c r="AQ1486" s="239"/>
      <c r="AR1486" s="239"/>
      <c r="AS1486" s="239"/>
      <c r="AT1486" s="239"/>
      <c r="AU1486" s="239"/>
      <c r="AV1486" s="239"/>
      <c r="AW1486" s="239"/>
      <c r="AX1486" s="239"/>
      <c r="AY1486" s="239"/>
      <c r="AZ1486" s="71"/>
    </row>
    <row r="1487" spans="1:53" s="121" customFormat="1">
      <c r="B1487"/>
      <c r="C1487"/>
      <c r="D1487"/>
      <c r="E1487" s="64">
        <v>3</v>
      </c>
      <c r="F1487" s="123" t="s">
        <v>6990</v>
      </c>
      <c r="G1487" s="89" t="s">
        <v>6993</v>
      </c>
      <c r="H1487" s="90" t="s">
        <v>16</v>
      </c>
      <c r="I1487" s="91" t="str">
        <f t="shared" si="248"/>
        <v>PEREMPUAN</v>
      </c>
      <c r="J1487" s="64" t="s">
        <v>5952</v>
      </c>
      <c r="K1487" s="92">
        <v>41082</v>
      </c>
      <c r="L1487" s="93">
        <f t="shared" ca="1" si="257"/>
        <v>7</v>
      </c>
      <c r="M1487" s="64"/>
      <c r="N1487" s="94"/>
      <c r="O1487" s="64" t="s">
        <v>4508</v>
      </c>
      <c r="P1487" s="64" t="s">
        <v>254</v>
      </c>
      <c r="Q1487" s="64" t="s">
        <v>255</v>
      </c>
      <c r="R1487" s="95">
        <v>4</v>
      </c>
      <c r="S1487" s="64" t="s">
        <v>265</v>
      </c>
      <c r="T1487" s="64" t="s">
        <v>270</v>
      </c>
      <c r="U1487" s="64" t="s">
        <v>6992</v>
      </c>
      <c r="V1487" s="64" t="s">
        <v>6991</v>
      </c>
      <c r="W1487" s="437" t="s">
        <v>6999</v>
      </c>
      <c r="X1487" s="120" t="s">
        <v>6991</v>
      </c>
      <c r="Y1487" s="238" t="s">
        <v>4521</v>
      </c>
      <c r="Z1487" s="120"/>
      <c r="AA1487" s="120"/>
      <c r="AB1487" s="120"/>
      <c r="AC1487" s="120"/>
      <c r="AD1487" s="71" t="str">
        <f t="shared" si="260"/>
        <v>INDONESIA</v>
      </c>
      <c r="AE1487" s="122" t="s">
        <v>4522</v>
      </c>
      <c r="AF1487" s="122" t="s">
        <v>4181</v>
      </c>
      <c r="AG1487" s="111" t="s">
        <v>381</v>
      </c>
      <c r="AH1487" s="111"/>
      <c r="AI1487" s="64"/>
      <c r="AJ1487" s="64"/>
      <c r="AK1487" s="111"/>
      <c r="AL1487" s="207"/>
      <c r="AM1487" s="207"/>
      <c r="AN1487" s="207"/>
      <c r="AO1487" s="239"/>
      <c r="AP1487" s="239"/>
      <c r="AQ1487" s="239"/>
      <c r="AR1487" s="239"/>
      <c r="AS1487" s="239"/>
      <c r="AT1487" s="239"/>
      <c r="AU1487" s="239"/>
      <c r="AV1487" s="239"/>
      <c r="AW1487" s="239"/>
      <c r="AX1487" s="239"/>
      <c r="AY1487" s="239"/>
      <c r="AZ1487" s="71"/>
    </row>
    <row r="1488" spans="1:53" s="121" customFormat="1">
      <c r="A1488"/>
      <c r="B1488"/>
      <c r="C1488"/>
      <c r="D1488"/>
      <c r="F1488" s="157"/>
      <c r="G1488" s="89"/>
      <c r="H1488" s="90"/>
      <c r="I1488" s="91"/>
      <c r="J1488" s="115"/>
      <c r="K1488" s="92"/>
      <c r="L1488" s="93"/>
      <c r="M1488" s="64"/>
      <c r="N1488" s="246"/>
      <c r="O1488" s="64"/>
      <c r="P1488" s="115"/>
      <c r="Q1488" s="115"/>
      <c r="R1488" s="95"/>
      <c r="S1488" s="115"/>
      <c r="T1488" s="115"/>
      <c r="U1488" s="190"/>
      <c r="V1488" s="190"/>
      <c r="W1488" s="514"/>
      <c r="X1488" s="120"/>
      <c r="Y1488" s="372"/>
      <c r="Z1488" s="64"/>
      <c r="AA1488" s="64"/>
      <c r="AB1488" s="64"/>
      <c r="AC1488" s="64"/>
      <c r="AD1488"/>
      <c r="AE1488" s="122"/>
      <c r="AF1488" s="122"/>
      <c r="AG1488" s="111"/>
      <c r="AH1488" s="111"/>
      <c r="AI1488" s="64"/>
      <c r="AJ1488" s="64"/>
      <c r="AK1488" s="111"/>
      <c r="AL1488" s="207"/>
      <c r="AM1488" s="207"/>
      <c r="AN1488" s="124"/>
      <c r="AO1488" s="239"/>
      <c r="AP1488" s="239"/>
      <c r="AQ1488" s="239"/>
      <c r="AR1488" s="239"/>
      <c r="AS1488" s="239"/>
      <c r="AT1488" s="239"/>
      <c r="AU1488" s="239"/>
      <c r="AV1488" s="239"/>
      <c r="AW1488" s="239"/>
      <c r="AX1488" s="239"/>
      <c r="AY1488" s="70"/>
      <c r="AZ1488" s="71"/>
    </row>
    <row r="1489" spans="1:53">
      <c r="A1489" s="121"/>
      <c r="C1489" s="71"/>
      <c r="E1489" s="121"/>
      <c r="F1489" s="111"/>
      <c r="G1489" s="111"/>
      <c r="H1489" s="145"/>
      <c r="I1489" s="146"/>
      <c r="J1489" s="120"/>
      <c r="K1489" s="147"/>
      <c r="L1489" s="139"/>
      <c r="M1489" s="120"/>
      <c r="N1489" s="187"/>
      <c r="O1489" s="120"/>
      <c r="P1489" s="120"/>
      <c r="Q1489" s="120"/>
      <c r="R1489" s="148"/>
      <c r="S1489" s="120"/>
      <c r="T1489" s="120"/>
      <c r="U1489" s="120"/>
      <c r="V1489" s="120"/>
      <c r="W1489" s="149"/>
      <c r="X1489" s="120"/>
      <c r="Y1489" s="238"/>
      <c r="Z1489" s="120"/>
      <c r="AA1489" s="120"/>
      <c r="AB1489" s="64"/>
      <c r="AC1489" s="64"/>
      <c r="AD1489" s="121"/>
      <c r="AE1489" s="122"/>
      <c r="AF1489" s="122"/>
      <c r="AG1489" s="111"/>
      <c r="AH1489" s="111"/>
      <c r="AI1489" s="64"/>
      <c r="AJ1489" s="64"/>
      <c r="AK1489" s="111"/>
      <c r="AN1489" s="124"/>
    </row>
    <row r="1490" spans="1:53">
      <c r="B1490" s="121"/>
      <c r="F1490" s="484" t="s">
        <v>4858</v>
      </c>
      <c r="G1490" s="210">
        <f>COUNTIF('[1]MASTER DATA PDDK'!R1376:R1484,"1")</f>
        <v>23</v>
      </c>
      <c r="H1490" s="210">
        <f>COUNTIF('[1]MASTER DATA PDDK'!H1376:H1484,"L")</f>
        <v>52</v>
      </c>
      <c r="I1490" s="203" t="str">
        <f t="shared" ref="I1490:I1553" si="262">IF(H1490="L","LAKI LAKI",IF(H1490="P","PEREMPUAN",""))</f>
        <v/>
      </c>
      <c r="J1490" s="210">
        <f>COUNTIF('[1]MASTER DATA PDDK'!H1376:H1484,"P")</f>
        <v>51</v>
      </c>
      <c r="L1490" s="204" t="s">
        <v>822</v>
      </c>
      <c r="M1490" s="205">
        <f ca="1">COUNTIF(L1376:L1484,"&gt;17")</f>
        <v>75</v>
      </c>
      <c r="N1490" s="363"/>
      <c r="O1490" s="120" t="str">
        <f t="shared" ref="O1490:O1534" si="263">IF(N1490="1","ISLAM",IF(N1490="2","KRISTEN",""))</f>
        <v/>
      </c>
      <c r="P1490" s="64"/>
      <c r="Q1490" s="216"/>
      <c r="R1490" s="369"/>
      <c r="S1490" s="206"/>
      <c r="T1490" s="64"/>
      <c r="U1490" s="64"/>
      <c r="V1490" s="64"/>
      <c r="W1490" s="206"/>
      <c r="X1490" s="206"/>
      <c r="Y1490" s="206"/>
      <c r="Z1490" s="206"/>
      <c r="AA1490" s="206"/>
      <c r="AB1490" s="64" t="s">
        <v>230</v>
      </c>
      <c r="AC1490" s="64" t="s">
        <v>231</v>
      </c>
      <c r="AI1490" s="64"/>
      <c r="AJ1490" s="64"/>
      <c r="AN1490" s="124">
        <f t="shared" si="258"/>
        <v>0</v>
      </c>
      <c r="AY1490" s="70">
        <f t="shared" si="259"/>
        <v>0</v>
      </c>
    </row>
    <row r="1491" spans="1:53">
      <c r="A1491" s="121"/>
      <c r="B1491" s="355"/>
      <c r="D1491" s="71"/>
      <c r="E1491" s="71"/>
      <c r="F1491" s="484"/>
      <c r="G1491" s="210"/>
      <c r="H1491" s="403"/>
      <c r="I1491" s="203" t="str">
        <f t="shared" si="262"/>
        <v/>
      </c>
      <c r="J1491" s="210">
        <f>H1490+J1490</f>
        <v>103</v>
      </c>
      <c r="K1491" s="92"/>
      <c r="L1491" s="93"/>
      <c r="M1491" s="64"/>
      <c r="N1491" s="447"/>
      <c r="O1491" s="120" t="str">
        <f t="shared" si="263"/>
        <v/>
      </c>
      <c r="P1491" s="64"/>
      <c r="Q1491" s="64"/>
      <c r="R1491" s="95"/>
      <c r="S1491" s="64"/>
      <c r="T1491" s="64"/>
      <c r="U1491" s="64"/>
      <c r="V1491" s="64"/>
      <c r="W1491" s="206"/>
      <c r="X1491" s="206"/>
      <c r="Y1491" s="111"/>
      <c r="Z1491" s="111"/>
      <c r="AA1491" s="111"/>
      <c r="AB1491" s="64" t="s">
        <v>230</v>
      </c>
      <c r="AC1491" s="64" t="s">
        <v>231</v>
      </c>
      <c r="AD1491" s="71"/>
      <c r="AE1491" s="71"/>
      <c r="AF1491" s="71"/>
      <c r="AG1491" s="71"/>
      <c r="AH1491" s="71"/>
      <c r="AI1491" s="64"/>
      <c r="AJ1491" s="64"/>
      <c r="AL1491" s="207"/>
      <c r="AM1491" s="207"/>
      <c r="AN1491" s="124">
        <f t="shared" si="258"/>
        <v>0</v>
      </c>
      <c r="AO1491" s="239"/>
      <c r="AP1491" s="239"/>
      <c r="AQ1491" s="239"/>
      <c r="AR1491" s="239"/>
      <c r="AS1491" s="239"/>
      <c r="AT1491" s="239"/>
      <c r="AU1491" s="239"/>
      <c r="AV1491" s="239"/>
      <c r="AW1491" s="239"/>
      <c r="AX1491" s="239"/>
      <c r="AY1491" s="239">
        <f t="shared" si="259"/>
        <v>0</v>
      </c>
      <c r="BA1491" s="121"/>
    </row>
    <row r="1492" spans="1:53" s="226" customFormat="1">
      <c r="A1492"/>
      <c r="B1492"/>
      <c r="C1492"/>
      <c r="D1492" s="71"/>
      <c r="E1492" s="68"/>
      <c r="F1492" s="511"/>
      <c r="G1492" s="111"/>
      <c r="H1492" s="90"/>
      <c r="I1492" s="146" t="str">
        <f t="shared" si="262"/>
        <v/>
      </c>
      <c r="J1492" s="120"/>
      <c r="K1492" s="147"/>
      <c r="L1492" s="139"/>
      <c r="M1492" s="120"/>
      <c r="N1492" s="447"/>
      <c r="O1492" s="120" t="str">
        <f t="shared" si="263"/>
        <v/>
      </c>
      <c r="P1492" s="120"/>
      <c r="Q1492" s="120"/>
      <c r="R1492" s="148"/>
      <c r="S1492" s="120"/>
      <c r="T1492" s="120"/>
      <c r="U1492" s="120"/>
      <c r="V1492" s="120"/>
      <c r="W1492" s="111"/>
      <c r="X1492" s="111"/>
      <c r="Y1492" s="111"/>
      <c r="Z1492" s="111"/>
      <c r="AA1492" s="111"/>
      <c r="AB1492" s="104" t="s">
        <v>230</v>
      </c>
      <c r="AC1492" s="104" t="s">
        <v>231</v>
      </c>
      <c r="AD1492"/>
      <c r="AE1492"/>
      <c r="AF1492"/>
      <c r="AG1492"/>
      <c r="AH1492"/>
      <c r="AI1492" s="64"/>
      <c r="AJ1492" s="64"/>
      <c r="AL1492" s="230"/>
      <c r="AM1492" s="230"/>
      <c r="AN1492" s="230">
        <f t="shared" si="258"/>
        <v>0</v>
      </c>
      <c r="AO1492" s="232"/>
      <c r="AP1492" s="232"/>
      <c r="AQ1492" s="232"/>
      <c r="AR1492" s="232"/>
      <c r="AS1492" s="232"/>
      <c r="AT1492" s="232"/>
      <c r="AU1492" s="232"/>
      <c r="AV1492" s="232"/>
      <c r="AW1492" s="232"/>
      <c r="AX1492" s="232"/>
      <c r="AY1492" s="233">
        <f t="shared" si="259"/>
        <v>0</v>
      </c>
      <c r="AZ1492" s="234"/>
    </row>
    <row r="1493" spans="1:53">
      <c r="C1493">
        <v>1</v>
      </c>
      <c r="D1493">
        <v>1</v>
      </c>
      <c r="E1493" s="226">
        <v>1</v>
      </c>
      <c r="F1493" s="219" t="s">
        <v>4859</v>
      </c>
      <c r="G1493" s="219" t="s">
        <v>2539</v>
      </c>
      <c r="H1493" s="220" t="s">
        <v>23</v>
      </c>
      <c r="I1493" s="221" t="str">
        <f t="shared" si="262"/>
        <v>LAKI LAKI</v>
      </c>
      <c r="J1493" s="219" t="s">
        <v>524</v>
      </c>
      <c r="K1493" s="222">
        <v>25956</v>
      </c>
      <c r="L1493" s="223">
        <f t="shared" ref="L1493:L1524" ca="1" si="264">DATEDIF(K1493,TODAY(),"Y")</f>
        <v>49</v>
      </c>
      <c r="M1493" s="219" t="s">
        <v>253</v>
      </c>
      <c r="N1493" s="224" t="s">
        <v>220</v>
      </c>
      <c r="O1493" s="219" t="str">
        <f t="shared" si="263"/>
        <v>ISLAM</v>
      </c>
      <c r="P1493" s="219" t="s">
        <v>221</v>
      </c>
      <c r="Q1493" s="219" t="s">
        <v>222</v>
      </c>
      <c r="R1493" s="225">
        <v>1</v>
      </c>
      <c r="S1493" s="219" t="s">
        <v>256</v>
      </c>
      <c r="T1493" s="219" t="s">
        <v>283</v>
      </c>
      <c r="U1493" s="219" t="s">
        <v>496</v>
      </c>
      <c r="V1493" s="219" t="s">
        <v>4860</v>
      </c>
      <c r="W1493" s="219" t="s">
        <v>4861</v>
      </c>
      <c r="X1493" s="219" t="s">
        <v>2539</v>
      </c>
      <c r="Y1493" s="219" t="s">
        <v>4862</v>
      </c>
      <c r="Z1493" s="219" t="s">
        <v>22</v>
      </c>
      <c r="AA1493" s="219" t="s">
        <v>229</v>
      </c>
      <c r="AB1493" s="64" t="s">
        <v>230</v>
      </c>
      <c r="AC1493" s="64" t="s">
        <v>231</v>
      </c>
      <c r="AD1493" s="226" t="str">
        <f t="shared" ref="AD1493:AD1556" si="265">IF(H1493="L","INDONESIA",IF(H1493="P","INDONESIA",""))</f>
        <v>INDONESIA</v>
      </c>
      <c r="AE1493" s="227" t="s">
        <v>4863</v>
      </c>
      <c r="AF1493" s="512" t="s">
        <v>4181</v>
      </c>
      <c r="AG1493" s="513" t="s">
        <v>524</v>
      </c>
      <c r="AH1493" s="513"/>
      <c r="AI1493" s="64"/>
      <c r="AJ1493" s="64"/>
      <c r="AL1493" s="207"/>
      <c r="AM1493" s="207"/>
      <c r="AN1493" s="124">
        <f t="shared" si="258"/>
        <v>0</v>
      </c>
      <c r="AO1493" s="239"/>
      <c r="AP1493" s="239"/>
      <c r="AQ1493" s="239"/>
      <c r="AR1493" s="239"/>
      <c r="AS1493" s="239"/>
      <c r="AT1493" s="239"/>
      <c r="AU1493" s="239"/>
      <c r="AV1493" s="239"/>
      <c r="AW1493" s="239"/>
      <c r="AX1493" s="239"/>
      <c r="AY1493" s="70">
        <f t="shared" si="259"/>
        <v>0</v>
      </c>
      <c r="BA1493" s="121"/>
    </row>
    <row r="1494" spans="1:53">
      <c r="B1494" s="71"/>
      <c r="C1494" s="71">
        <v>2</v>
      </c>
      <c r="E1494" s="121">
        <v>2</v>
      </c>
      <c r="F1494" s="143" t="s">
        <v>4864</v>
      </c>
      <c r="G1494" s="144" t="s">
        <v>4865</v>
      </c>
      <c r="H1494" s="145" t="s">
        <v>16</v>
      </c>
      <c r="I1494" s="146" t="str">
        <f t="shared" si="262"/>
        <v>PEREMPUAN</v>
      </c>
      <c r="J1494" s="120" t="s">
        <v>524</v>
      </c>
      <c r="K1494" s="147">
        <v>27740</v>
      </c>
      <c r="L1494" s="93">
        <f t="shared" ca="1" si="264"/>
        <v>44</v>
      </c>
      <c r="M1494" s="120" t="s">
        <v>253</v>
      </c>
      <c r="N1494" s="133" t="s">
        <v>220</v>
      </c>
      <c r="O1494" s="120" t="str">
        <f t="shared" si="263"/>
        <v>ISLAM</v>
      </c>
      <c r="P1494" s="120" t="s">
        <v>221</v>
      </c>
      <c r="Q1494" s="120" t="s">
        <v>245</v>
      </c>
      <c r="R1494" s="148">
        <v>3</v>
      </c>
      <c r="S1494" s="120" t="s">
        <v>256</v>
      </c>
      <c r="T1494" s="120" t="s">
        <v>246</v>
      </c>
      <c r="U1494" s="120" t="s">
        <v>1981</v>
      </c>
      <c r="V1494" s="120" t="s">
        <v>1982</v>
      </c>
      <c r="W1494" s="149" t="s">
        <v>4861</v>
      </c>
      <c r="X1494" s="120" t="s">
        <v>2539</v>
      </c>
      <c r="Y1494" s="372" t="s">
        <v>4862</v>
      </c>
      <c r="Z1494" s="120" t="s">
        <v>22</v>
      </c>
      <c r="AA1494" s="120" t="s">
        <v>229</v>
      </c>
      <c r="AB1494" s="64" t="s">
        <v>230</v>
      </c>
      <c r="AC1494" s="64" t="s">
        <v>231</v>
      </c>
      <c r="AD1494" s="121" t="str">
        <f t="shared" si="265"/>
        <v>INDONESIA</v>
      </c>
      <c r="AE1494" s="97" t="s">
        <v>4863</v>
      </c>
      <c r="AF1494" s="110" t="s">
        <v>4181</v>
      </c>
      <c r="AG1494" s="142" t="s">
        <v>524</v>
      </c>
      <c r="AH1494" s="142"/>
      <c r="AI1494" s="64" t="e">
        <f t="shared" ref="AI1494:AI1539" si="266">VLOOKUP(Q1493,SHDK,2,FALSE)</f>
        <v>#N/A</v>
      </c>
      <c r="AJ1494" s="64"/>
      <c r="AK1494" s="513"/>
      <c r="AN1494" s="124">
        <f t="shared" si="258"/>
        <v>0</v>
      </c>
      <c r="AY1494" s="70">
        <f t="shared" si="259"/>
        <v>0</v>
      </c>
    </row>
    <row r="1495" spans="1:53">
      <c r="A1495" s="71"/>
      <c r="C1495">
        <v>3</v>
      </c>
      <c r="E1495">
        <v>3</v>
      </c>
      <c r="F1495" s="88" t="s">
        <v>4866</v>
      </c>
      <c r="G1495" s="89" t="s">
        <v>4867</v>
      </c>
      <c r="H1495" s="90" t="s">
        <v>23</v>
      </c>
      <c r="I1495" s="91" t="str">
        <f t="shared" si="262"/>
        <v>LAKI LAKI</v>
      </c>
      <c r="J1495" s="64" t="s">
        <v>524</v>
      </c>
      <c r="K1495" s="92">
        <v>34222</v>
      </c>
      <c r="L1495" s="93">
        <f t="shared" ca="1" si="264"/>
        <v>26</v>
      </c>
      <c r="M1495" s="64" t="s">
        <v>253</v>
      </c>
      <c r="N1495" s="94" t="s">
        <v>220</v>
      </c>
      <c r="O1495" s="64" t="str">
        <f t="shared" si="263"/>
        <v>ISLAM</v>
      </c>
      <c r="P1495" s="64" t="s">
        <v>254</v>
      </c>
      <c r="Q1495" s="64" t="s">
        <v>255</v>
      </c>
      <c r="R1495" s="95">
        <v>4</v>
      </c>
      <c r="S1495" s="64" t="s">
        <v>223</v>
      </c>
      <c r="T1495" s="64" t="s">
        <v>266</v>
      </c>
      <c r="U1495" s="64" t="s">
        <v>4865</v>
      </c>
      <c r="V1495" s="64" t="s">
        <v>2539</v>
      </c>
      <c r="W1495" s="149" t="s">
        <v>4861</v>
      </c>
      <c r="X1495" s="120" t="s">
        <v>2539</v>
      </c>
      <c r="Y1495" s="375" t="s">
        <v>4862</v>
      </c>
      <c r="Z1495" s="64" t="s">
        <v>22</v>
      </c>
      <c r="AA1495" s="64" t="s">
        <v>229</v>
      </c>
      <c r="AB1495" s="64" t="s">
        <v>230</v>
      </c>
      <c r="AC1495" s="64" t="s">
        <v>231</v>
      </c>
      <c r="AD1495" t="str">
        <f t="shared" si="265"/>
        <v>INDONESIA</v>
      </c>
      <c r="AE1495" s="122" t="s">
        <v>4863</v>
      </c>
      <c r="AF1495" s="122" t="s">
        <v>4181</v>
      </c>
      <c r="AG1495" s="64" t="s">
        <v>524</v>
      </c>
      <c r="AH1495" s="64"/>
      <c r="AI1495" s="64">
        <f t="shared" si="266"/>
        <v>2</v>
      </c>
      <c r="AJ1495" s="64"/>
      <c r="AK1495" s="142"/>
      <c r="AN1495" s="124">
        <f t="shared" si="258"/>
        <v>0</v>
      </c>
      <c r="AY1495" s="70">
        <f t="shared" si="259"/>
        <v>0</v>
      </c>
    </row>
    <row r="1496" spans="1:53">
      <c r="B1496">
        <v>1445</v>
      </c>
      <c r="C1496" s="71">
        <v>4</v>
      </c>
      <c r="E1496">
        <v>4</v>
      </c>
      <c r="F1496" s="88" t="s">
        <v>4868</v>
      </c>
      <c r="G1496" s="89" t="s">
        <v>4869</v>
      </c>
      <c r="H1496" s="90" t="s">
        <v>23</v>
      </c>
      <c r="I1496" s="91" t="str">
        <f t="shared" si="262"/>
        <v>LAKI LAKI</v>
      </c>
      <c r="J1496" s="64" t="s">
        <v>524</v>
      </c>
      <c r="K1496" s="92">
        <v>34378</v>
      </c>
      <c r="L1496" s="93">
        <f t="shared" ca="1" si="264"/>
        <v>26</v>
      </c>
      <c r="M1496" s="64" t="s">
        <v>253</v>
      </c>
      <c r="N1496" s="94" t="s">
        <v>220</v>
      </c>
      <c r="O1496" s="64" t="str">
        <f t="shared" si="263"/>
        <v>ISLAM</v>
      </c>
      <c r="P1496" s="64" t="s">
        <v>254</v>
      </c>
      <c r="Q1496" s="64" t="s">
        <v>255</v>
      </c>
      <c r="R1496" s="95">
        <v>4</v>
      </c>
      <c r="S1496" s="64" t="s">
        <v>256</v>
      </c>
      <c r="T1496" s="64" t="s">
        <v>266</v>
      </c>
      <c r="U1496" s="64" t="s">
        <v>4865</v>
      </c>
      <c r="V1496" s="64" t="s">
        <v>2539</v>
      </c>
      <c r="W1496" s="149" t="s">
        <v>4861</v>
      </c>
      <c r="X1496" s="120" t="s">
        <v>2539</v>
      </c>
      <c r="Y1496" s="375" t="s">
        <v>4862</v>
      </c>
      <c r="Z1496" s="64" t="s">
        <v>22</v>
      </c>
      <c r="AA1496" s="64" t="s">
        <v>229</v>
      </c>
      <c r="AB1496" s="120" t="s">
        <v>230</v>
      </c>
      <c r="AC1496" s="120" t="s">
        <v>231</v>
      </c>
      <c r="AD1496" t="str">
        <f t="shared" si="265"/>
        <v>INDONESIA</v>
      </c>
      <c r="AE1496" s="97" t="s">
        <v>4863</v>
      </c>
      <c r="AF1496" s="122" t="s">
        <v>4181</v>
      </c>
      <c r="AG1496" s="120" t="s">
        <v>524</v>
      </c>
      <c r="AH1496" s="120"/>
      <c r="AI1496" s="64">
        <f t="shared" si="266"/>
        <v>3</v>
      </c>
      <c r="AJ1496" s="64"/>
      <c r="AK1496" s="64"/>
      <c r="AN1496" s="124">
        <f t="shared" si="258"/>
        <v>0</v>
      </c>
      <c r="AY1496" s="70">
        <f t="shared" si="259"/>
        <v>0</v>
      </c>
    </row>
    <row r="1497" spans="1:53" s="99" customFormat="1">
      <c r="A1497"/>
      <c r="B1497">
        <v>1446</v>
      </c>
      <c r="C1497">
        <v>5</v>
      </c>
      <c r="D1497"/>
      <c r="E1497">
        <v>5</v>
      </c>
      <c r="F1497" s="88" t="s">
        <v>4870</v>
      </c>
      <c r="G1497" s="89" t="s">
        <v>4871</v>
      </c>
      <c r="H1497" s="90" t="s">
        <v>16</v>
      </c>
      <c r="I1497" s="91" t="str">
        <f t="shared" si="262"/>
        <v>PEREMPUAN</v>
      </c>
      <c r="J1497" s="64" t="s">
        <v>524</v>
      </c>
      <c r="K1497" s="92">
        <v>37900</v>
      </c>
      <c r="L1497" s="93">
        <f t="shared" ca="1" si="264"/>
        <v>16</v>
      </c>
      <c r="M1497" s="64" t="s">
        <v>253</v>
      </c>
      <c r="N1497" s="94" t="s">
        <v>220</v>
      </c>
      <c r="O1497" s="64" t="str">
        <f t="shared" si="263"/>
        <v>ISLAM</v>
      </c>
      <c r="P1497" s="64" t="s">
        <v>254</v>
      </c>
      <c r="Q1497" s="64" t="s">
        <v>255</v>
      </c>
      <c r="R1497" s="95">
        <v>4</v>
      </c>
      <c r="S1497" s="64" t="s">
        <v>369</v>
      </c>
      <c r="T1497" s="64" t="s">
        <v>266</v>
      </c>
      <c r="U1497" s="64" t="s">
        <v>4865</v>
      </c>
      <c r="V1497" s="64" t="s">
        <v>2539</v>
      </c>
      <c r="W1497" s="149" t="s">
        <v>4861</v>
      </c>
      <c r="X1497" s="120" t="s">
        <v>2539</v>
      </c>
      <c r="Y1497" s="375" t="s">
        <v>4862</v>
      </c>
      <c r="Z1497" s="64" t="s">
        <v>22</v>
      </c>
      <c r="AA1497" s="64" t="s">
        <v>229</v>
      </c>
      <c r="AB1497" s="64" t="s">
        <v>230</v>
      </c>
      <c r="AC1497" s="64" t="s">
        <v>231</v>
      </c>
      <c r="AD1497" t="str">
        <f t="shared" si="265"/>
        <v>INDONESIA</v>
      </c>
      <c r="AE1497" s="122" t="s">
        <v>4863</v>
      </c>
      <c r="AF1497" s="97" t="s">
        <v>4181</v>
      </c>
      <c r="AG1497" s="111" t="s">
        <v>524</v>
      </c>
      <c r="AH1497" s="111"/>
      <c r="AI1497" s="64">
        <f t="shared" si="266"/>
        <v>3</v>
      </c>
      <c r="AJ1497" s="64"/>
      <c r="AK1497" s="120"/>
      <c r="AL1497" s="124"/>
      <c r="AM1497" s="124"/>
      <c r="AN1497" s="124">
        <f t="shared" si="258"/>
        <v>0</v>
      </c>
      <c r="AO1497" s="125"/>
      <c r="AP1497" s="125"/>
      <c r="AQ1497" s="125"/>
      <c r="AR1497" s="125"/>
      <c r="AS1497" s="125"/>
      <c r="AT1497" s="125"/>
      <c r="AU1497" s="125"/>
      <c r="AV1497" s="125"/>
      <c r="AW1497" s="125"/>
      <c r="AX1497" s="125"/>
      <c r="AY1497" s="70">
        <f t="shared" si="259"/>
        <v>0</v>
      </c>
      <c r="AZ1497" s="71"/>
    </row>
    <row r="1498" spans="1:53">
      <c r="B1498">
        <v>1447</v>
      </c>
      <c r="C1498" s="71">
        <v>6</v>
      </c>
      <c r="D1498">
        <v>2</v>
      </c>
      <c r="E1498" s="99">
        <v>1</v>
      </c>
      <c r="F1498" s="100" t="s">
        <v>4872</v>
      </c>
      <c r="G1498" s="101" t="s">
        <v>4873</v>
      </c>
      <c r="H1498" s="102" t="s">
        <v>23</v>
      </c>
      <c r="I1498" s="103" t="str">
        <f t="shared" si="262"/>
        <v>LAKI LAKI</v>
      </c>
      <c r="J1498" s="104" t="s">
        <v>524</v>
      </c>
      <c r="K1498" s="105">
        <v>26518</v>
      </c>
      <c r="L1498" s="106">
        <f t="shared" ca="1" si="264"/>
        <v>47</v>
      </c>
      <c r="M1498" s="104" t="s">
        <v>253</v>
      </c>
      <c r="N1498" s="107" t="s">
        <v>220</v>
      </c>
      <c r="O1498" s="104" t="str">
        <f t="shared" si="263"/>
        <v>ISLAM</v>
      </c>
      <c r="P1498" s="104" t="s">
        <v>221</v>
      </c>
      <c r="Q1498" s="104" t="s">
        <v>222</v>
      </c>
      <c r="R1498" s="108">
        <v>1</v>
      </c>
      <c r="S1498" s="104" t="s">
        <v>256</v>
      </c>
      <c r="T1498" s="104" t="s">
        <v>283</v>
      </c>
      <c r="U1498" s="104" t="s">
        <v>4874</v>
      </c>
      <c r="V1498" s="104" t="s">
        <v>4875</v>
      </c>
      <c r="W1498" s="109" t="s">
        <v>4876</v>
      </c>
      <c r="X1498" s="104" t="s">
        <v>4873</v>
      </c>
      <c r="Y1498" s="374" t="s">
        <v>4862</v>
      </c>
      <c r="Z1498" s="104" t="s">
        <v>22</v>
      </c>
      <c r="AA1498" s="104" t="s">
        <v>229</v>
      </c>
      <c r="AB1498" s="104" t="s">
        <v>230</v>
      </c>
      <c r="AC1498" s="104" t="s">
        <v>231</v>
      </c>
      <c r="AD1498" s="99" t="str">
        <f t="shared" si="265"/>
        <v>INDONESIA</v>
      </c>
      <c r="AE1498" s="97" t="s">
        <v>4863</v>
      </c>
      <c r="AF1498" s="110" t="s">
        <v>4181</v>
      </c>
      <c r="AG1498" s="142" t="s">
        <v>524</v>
      </c>
      <c r="AH1498" s="142"/>
      <c r="AI1498" s="64">
        <f t="shared" si="266"/>
        <v>3</v>
      </c>
      <c r="AJ1498" s="64"/>
      <c r="AK1498" s="111"/>
      <c r="AN1498" s="124">
        <f t="shared" si="258"/>
        <v>0</v>
      </c>
      <c r="AY1498" s="70">
        <f t="shared" si="259"/>
        <v>0</v>
      </c>
    </row>
    <row r="1499" spans="1:53">
      <c r="B1499">
        <v>1448</v>
      </c>
      <c r="C1499">
        <v>7</v>
      </c>
      <c r="E1499">
        <v>2</v>
      </c>
      <c r="F1499" s="88" t="s">
        <v>4877</v>
      </c>
      <c r="G1499" s="89" t="s">
        <v>4878</v>
      </c>
      <c r="H1499" s="90" t="s">
        <v>16</v>
      </c>
      <c r="I1499" s="91" t="str">
        <f t="shared" si="262"/>
        <v>PEREMPUAN</v>
      </c>
      <c r="J1499" s="64" t="s">
        <v>524</v>
      </c>
      <c r="K1499" s="92">
        <v>28712</v>
      </c>
      <c r="L1499" s="93">
        <f t="shared" ca="1" si="264"/>
        <v>41</v>
      </c>
      <c r="M1499" s="64" t="s">
        <v>253</v>
      </c>
      <c r="N1499" s="94" t="s">
        <v>220</v>
      </c>
      <c r="O1499" s="64" t="str">
        <f t="shared" si="263"/>
        <v>ISLAM</v>
      </c>
      <c r="P1499" s="64" t="s">
        <v>221</v>
      </c>
      <c r="Q1499" s="64" t="s">
        <v>245</v>
      </c>
      <c r="R1499" s="95">
        <v>3</v>
      </c>
      <c r="S1499" s="64" t="s">
        <v>256</v>
      </c>
      <c r="T1499" s="64" t="s">
        <v>246</v>
      </c>
      <c r="U1499" s="64" t="s">
        <v>4879</v>
      </c>
      <c r="V1499" s="64" t="s">
        <v>4880</v>
      </c>
      <c r="W1499" s="96" t="s">
        <v>4876</v>
      </c>
      <c r="X1499" s="64" t="s">
        <v>4873</v>
      </c>
      <c r="Y1499" s="375" t="s">
        <v>4862</v>
      </c>
      <c r="Z1499" s="64" t="s">
        <v>22</v>
      </c>
      <c r="AA1499" s="64" t="s">
        <v>229</v>
      </c>
      <c r="AB1499" s="64" t="s">
        <v>230</v>
      </c>
      <c r="AC1499" s="64" t="s">
        <v>231</v>
      </c>
      <c r="AD1499" t="str">
        <f t="shared" si="265"/>
        <v>INDONESIA</v>
      </c>
      <c r="AE1499" s="122" t="s">
        <v>4863</v>
      </c>
      <c r="AF1499" s="122" t="s">
        <v>4181</v>
      </c>
      <c r="AG1499" s="142" t="s">
        <v>524</v>
      </c>
      <c r="AH1499" s="142"/>
      <c r="AI1499" s="64" t="e">
        <f t="shared" si="266"/>
        <v>#N/A</v>
      </c>
      <c r="AJ1499" s="64"/>
      <c r="AK1499" s="142"/>
      <c r="AN1499" s="124">
        <f t="shared" si="258"/>
        <v>0</v>
      </c>
      <c r="AY1499" s="70">
        <f t="shared" si="259"/>
        <v>0</v>
      </c>
    </row>
    <row r="1500" spans="1:53">
      <c r="A1500" s="121"/>
      <c r="B1500">
        <v>1449</v>
      </c>
      <c r="C1500" s="71">
        <v>8</v>
      </c>
      <c r="E1500">
        <v>3</v>
      </c>
      <c r="F1500" s="88" t="s">
        <v>4881</v>
      </c>
      <c r="G1500" s="89" t="s">
        <v>4882</v>
      </c>
      <c r="H1500" s="90" t="s">
        <v>23</v>
      </c>
      <c r="I1500" s="91" t="str">
        <f t="shared" si="262"/>
        <v>LAKI LAKI</v>
      </c>
      <c r="J1500" s="64" t="s">
        <v>524</v>
      </c>
      <c r="K1500" s="92">
        <v>35481</v>
      </c>
      <c r="L1500" s="93">
        <f t="shared" ca="1" si="264"/>
        <v>23</v>
      </c>
      <c r="M1500" s="64" t="s">
        <v>253</v>
      </c>
      <c r="N1500" s="94" t="s">
        <v>220</v>
      </c>
      <c r="O1500" s="64" t="str">
        <f t="shared" si="263"/>
        <v>ISLAM</v>
      </c>
      <c r="P1500" s="64" t="s">
        <v>254</v>
      </c>
      <c r="Q1500" s="64" t="s">
        <v>255</v>
      </c>
      <c r="R1500" s="95">
        <v>4</v>
      </c>
      <c r="S1500" s="64" t="s">
        <v>785</v>
      </c>
      <c r="T1500" s="64" t="s">
        <v>261</v>
      </c>
      <c r="U1500" s="64" t="s">
        <v>4878</v>
      </c>
      <c r="V1500" s="64" t="s">
        <v>4873</v>
      </c>
      <c r="W1500" s="96" t="s">
        <v>4876</v>
      </c>
      <c r="X1500" s="64" t="s">
        <v>4873</v>
      </c>
      <c r="Y1500" s="375" t="s">
        <v>4862</v>
      </c>
      <c r="Z1500" s="64" t="s">
        <v>22</v>
      </c>
      <c r="AA1500" s="64" t="s">
        <v>229</v>
      </c>
      <c r="AB1500" s="64" t="s">
        <v>230</v>
      </c>
      <c r="AC1500" s="64" t="s">
        <v>231</v>
      </c>
      <c r="AD1500" t="str">
        <f t="shared" si="265"/>
        <v>INDONESIA</v>
      </c>
      <c r="AE1500" s="97" t="s">
        <v>4863</v>
      </c>
      <c r="AF1500" s="122" t="s">
        <v>4181</v>
      </c>
      <c r="AG1500" s="142" t="s">
        <v>524</v>
      </c>
      <c r="AH1500" s="142"/>
      <c r="AI1500" s="64">
        <f t="shared" si="266"/>
        <v>2</v>
      </c>
      <c r="AJ1500" s="64"/>
      <c r="AK1500" s="142"/>
      <c r="AN1500" s="124">
        <f t="shared" si="258"/>
        <v>0</v>
      </c>
      <c r="AY1500" s="70">
        <f t="shared" si="259"/>
        <v>0</v>
      </c>
    </row>
    <row r="1501" spans="1:53">
      <c r="B1501">
        <v>1450</v>
      </c>
      <c r="C1501">
        <v>9</v>
      </c>
      <c r="E1501">
        <v>4</v>
      </c>
      <c r="F1501" s="88" t="s">
        <v>4883</v>
      </c>
      <c r="G1501" s="89" t="s">
        <v>4884</v>
      </c>
      <c r="H1501" s="90" t="s">
        <v>23</v>
      </c>
      <c r="I1501" s="91" t="str">
        <f t="shared" si="262"/>
        <v>LAKI LAKI</v>
      </c>
      <c r="J1501" s="64" t="s">
        <v>524</v>
      </c>
      <c r="K1501" s="92">
        <v>36163</v>
      </c>
      <c r="L1501" s="93">
        <f t="shared" ca="1" si="264"/>
        <v>21</v>
      </c>
      <c r="M1501" s="64" t="s">
        <v>253</v>
      </c>
      <c r="N1501" s="94" t="s">
        <v>220</v>
      </c>
      <c r="O1501" s="64" t="str">
        <f t="shared" si="263"/>
        <v>ISLAM</v>
      </c>
      <c r="P1501" s="64" t="s">
        <v>254</v>
      </c>
      <c r="Q1501" s="64" t="s">
        <v>255</v>
      </c>
      <c r="R1501" s="95">
        <v>4</v>
      </c>
      <c r="S1501" s="64" t="s">
        <v>886</v>
      </c>
      <c r="T1501" s="64" t="s">
        <v>266</v>
      </c>
      <c r="U1501" s="64" t="s">
        <v>4878</v>
      </c>
      <c r="V1501" s="64" t="s">
        <v>4873</v>
      </c>
      <c r="W1501" s="96" t="s">
        <v>4876</v>
      </c>
      <c r="X1501" s="64" t="s">
        <v>4873</v>
      </c>
      <c r="Y1501" s="375" t="s">
        <v>4862</v>
      </c>
      <c r="Z1501" s="64" t="s">
        <v>22</v>
      </c>
      <c r="AA1501" s="64" t="s">
        <v>229</v>
      </c>
      <c r="AB1501" s="64" t="s">
        <v>230</v>
      </c>
      <c r="AC1501" s="64" t="s">
        <v>231</v>
      </c>
      <c r="AD1501" t="str">
        <f t="shared" si="265"/>
        <v>INDONESIA</v>
      </c>
      <c r="AE1501" s="122" t="s">
        <v>4863</v>
      </c>
      <c r="AF1501" s="122" t="s">
        <v>4181</v>
      </c>
      <c r="AG1501" s="142" t="s">
        <v>524</v>
      </c>
      <c r="AH1501" s="142"/>
      <c r="AI1501" s="64">
        <f t="shared" si="266"/>
        <v>3</v>
      </c>
      <c r="AJ1501" s="64"/>
      <c r="AK1501" s="142"/>
      <c r="AL1501" s="207"/>
      <c r="AM1501" s="207"/>
      <c r="AN1501" s="124">
        <f t="shared" si="258"/>
        <v>0</v>
      </c>
      <c r="AO1501" s="239"/>
      <c r="AP1501" s="239"/>
      <c r="AQ1501" s="239"/>
      <c r="AR1501" s="239"/>
      <c r="AS1501" s="239"/>
      <c r="AT1501" s="239"/>
      <c r="AU1501" s="239"/>
      <c r="AV1501" s="239"/>
      <c r="AW1501" s="239"/>
      <c r="AX1501" s="239"/>
      <c r="AY1501" s="70">
        <f t="shared" si="259"/>
        <v>0</v>
      </c>
      <c r="BA1501" s="121"/>
    </row>
    <row r="1502" spans="1:53">
      <c r="B1502">
        <v>1451</v>
      </c>
      <c r="C1502" s="71">
        <v>10</v>
      </c>
      <c r="E1502" s="121">
        <v>5</v>
      </c>
      <c r="F1502" s="143" t="s">
        <v>4885</v>
      </c>
      <c r="G1502" s="144" t="s">
        <v>4886</v>
      </c>
      <c r="H1502" s="145" t="s">
        <v>23</v>
      </c>
      <c r="I1502" s="146" t="str">
        <f t="shared" si="262"/>
        <v>LAKI LAKI</v>
      </c>
      <c r="J1502" s="120" t="s">
        <v>230</v>
      </c>
      <c r="K1502" s="147">
        <v>38403</v>
      </c>
      <c r="L1502" s="139">
        <f t="shared" ca="1" si="264"/>
        <v>15</v>
      </c>
      <c r="M1502" s="120" t="s">
        <v>253</v>
      </c>
      <c r="N1502" s="133" t="s">
        <v>220</v>
      </c>
      <c r="O1502" s="120" t="str">
        <f t="shared" si="263"/>
        <v>ISLAM</v>
      </c>
      <c r="P1502" s="120" t="s">
        <v>254</v>
      </c>
      <c r="Q1502" s="120" t="s">
        <v>255</v>
      </c>
      <c r="R1502" s="148">
        <v>4</v>
      </c>
      <c r="S1502" s="120" t="s">
        <v>369</v>
      </c>
      <c r="T1502" s="120" t="s">
        <v>266</v>
      </c>
      <c r="U1502" s="120" t="s">
        <v>4878</v>
      </c>
      <c r="V1502" s="120" t="s">
        <v>4873</v>
      </c>
      <c r="W1502" s="149" t="s">
        <v>4876</v>
      </c>
      <c r="X1502" s="120" t="s">
        <v>4873</v>
      </c>
      <c r="Y1502" s="372" t="s">
        <v>4862</v>
      </c>
      <c r="Z1502" s="120" t="s">
        <v>22</v>
      </c>
      <c r="AA1502" s="120" t="s">
        <v>229</v>
      </c>
      <c r="AB1502" s="64"/>
      <c r="AC1502" s="64"/>
      <c r="AD1502" s="121" t="str">
        <f t="shared" si="265"/>
        <v>INDONESIA</v>
      </c>
      <c r="AE1502" s="97" t="s">
        <v>4863</v>
      </c>
      <c r="AF1502" s="122" t="s">
        <v>4181</v>
      </c>
      <c r="AG1502" s="120" t="s">
        <v>524</v>
      </c>
      <c r="AH1502" s="120"/>
      <c r="AI1502" s="64">
        <f t="shared" si="266"/>
        <v>3</v>
      </c>
      <c r="AJ1502" s="64"/>
      <c r="AK1502" s="142"/>
      <c r="AN1502" s="124">
        <f t="shared" si="258"/>
        <v>0</v>
      </c>
      <c r="AY1502" s="70">
        <f t="shared" si="259"/>
        <v>0</v>
      </c>
    </row>
    <row r="1503" spans="1:53">
      <c r="B1503">
        <v>1452</v>
      </c>
      <c r="C1503">
        <v>11</v>
      </c>
      <c r="E1503">
        <v>6</v>
      </c>
      <c r="F1503" s="157" t="s">
        <v>4887</v>
      </c>
      <c r="G1503" s="89" t="s">
        <v>4888</v>
      </c>
      <c r="H1503" s="90" t="s">
        <v>23</v>
      </c>
      <c r="I1503" s="91" t="str">
        <f t="shared" si="262"/>
        <v>LAKI LAKI</v>
      </c>
      <c r="J1503" s="64" t="s">
        <v>230</v>
      </c>
      <c r="K1503" s="92">
        <v>39848</v>
      </c>
      <c r="L1503" s="93">
        <f t="shared" ca="1" si="264"/>
        <v>11</v>
      </c>
      <c r="M1503" s="64"/>
      <c r="N1503" s="246" t="s">
        <v>220</v>
      </c>
      <c r="O1503" s="64" t="str">
        <f t="shared" si="263"/>
        <v>ISLAM</v>
      </c>
      <c r="P1503" s="64" t="s">
        <v>254</v>
      </c>
      <c r="Q1503" s="64" t="s">
        <v>255</v>
      </c>
      <c r="R1503" s="95">
        <v>4</v>
      </c>
      <c r="S1503" s="64" t="s">
        <v>369</v>
      </c>
      <c r="T1503" s="64" t="s">
        <v>266</v>
      </c>
      <c r="U1503" s="64" t="s">
        <v>4878</v>
      </c>
      <c r="V1503" s="64" t="s">
        <v>4873</v>
      </c>
      <c r="W1503" s="96" t="s">
        <v>4876</v>
      </c>
      <c r="X1503" s="64" t="s">
        <v>4873</v>
      </c>
      <c r="Y1503" s="375" t="s">
        <v>4862</v>
      </c>
      <c r="Z1503" s="64" t="s">
        <v>22</v>
      </c>
      <c r="AA1503" s="64" t="s">
        <v>229</v>
      </c>
      <c r="AB1503" s="104" t="s">
        <v>230</v>
      </c>
      <c r="AC1503" s="104" t="s">
        <v>231</v>
      </c>
      <c r="AD1503" t="str">
        <f t="shared" si="265"/>
        <v>INDONESIA</v>
      </c>
      <c r="AE1503" s="122" t="s">
        <v>4863</v>
      </c>
      <c r="AF1503" s="97" t="s">
        <v>4181</v>
      </c>
      <c r="AG1503" s="111" t="s">
        <v>524</v>
      </c>
      <c r="AH1503" s="111"/>
      <c r="AI1503" s="64">
        <f t="shared" si="266"/>
        <v>3</v>
      </c>
      <c r="AJ1503" s="64"/>
      <c r="AK1503" s="120"/>
      <c r="AN1503" s="124"/>
    </row>
    <row r="1504" spans="1:53" s="99" customFormat="1">
      <c r="A1504"/>
      <c r="B1504">
        <v>1453</v>
      </c>
      <c r="C1504" s="71">
        <v>12</v>
      </c>
      <c r="D1504">
        <v>3</v>
      </c>
      <c r="E1504" s="99">
        <v>1</v>
      </c>
      <c r="F1504" s="100" t="s">
        <v>4889</v>
      </c>
      <c r="G1504" s="101" t="s">
        <v>4890</v>
      </c>
      <c r="H1504" s="102" t="s">
        <v>23</v>
      </c>
      <c r="I1504" s="103" t="str">
        <f t="shared" si="262"/>
        <v>LAKI LAKI</v>
      </c>
      <c r="J1504" s="104" t="s">
        <v>1514</v>
      </c>
      <c r="K1504" s="105">
        <v>27835</v>
      </c>
      <c r="L1504" s="106">
        <f t="shared" ca="1" si="264"/>
        <v>44</v>
      </c>
      <c r="M1504" s="104" t="s">
        <v>253</v>
      </c>
      <c r="N1504" s="107" t="s">
        <v>220</v>
      </c>
      <c r="O1504" s="104" t="str">
        <f t="shared" si="263"/>
        <v>ISLAM</v>
      </c>
      <c r="P1504" s="104" t="s">
        <v>221</v>
      </c>
      <c r="Q1504" s="104" t="s">
        <v>222</v>
      </c>
      <c r="R1504" s="108">
        <v>1</v>
      </c>
      <c r="S1504" s="104" t="s">
        <v>256</v>
      </c>
      <c r="T1504" s="104" t="s">
        <v>283</v>
      </c>
      <c r="U1504" s="104" t="s">
        <v>4891</v>
      </c>
      <c r="V1504" s="104" t="s">
        <v>4892</v>
      </c>
      <c r="W1504" s="109" t="s">
        <v>4893</v>
      </c>
      <c r="X1504" s="104" t="s">
        <v>4890</v>
      </c>
      <c r="Y1504" s="374" t="s">
        <v>4862</v>
      </c>
      <c r="Z1504" s="104" t="s">
        <v>22</v>
      </c>
      <c r="AA1504" s="104" t="s">
        <v>229</v>
      </c>
      <c r="AB1504" s="64" t="s">
        <v>230</v>
      </c>
      <c r="AC1504" s="64" t="s">
        <v>231</v>
      </c>
      <c r="AD1504" s="99" t="str">
        <f t="shared" si="265"/>
        <v>INDONESIA</v>
      </c>
      <c r="AE1504" s="97" t="s">
        <v>4863</v>
      </c>
      <c r="AF1504" s="110" t="s">
        <v>4181</v>
      </c>
      <c r="AG1504" s="142" t="s">
        <v>166</v>
      </c>
      <c r="AH1504" s="142"/>
      <c r="AI1504" s="64">
        <f t="shared" si="266"/>
        <v>3</v>
      </c>
      <c r="AJ1504" s="64"/>
      <c r="AK1504" s="111"/>
      <c r="AL1504" s="124"/>
      <c r="AM1504" s="124"/>
      <c r="AN1504" s="124">
        <f t="shared" si="258"/>
        <v>0</v>
      </c>
      <c r="AO1504" s="125"/>
      <c r="AP1504" s="125"/>
      <c r="AQ1504" s="125"/>
      <c r="AR1504" s="125"/>
      <c r="AS1504" s="125"/>
      <c r="AT1504" s="125"/>
      <c r="AU1504" s="125"/>
      <c r="AV1504" s="125"/>
      <c r="AW1504" s="125"/>
      <c r="AX1504" s="125"/>
      <c r="AY1504" s="70">
        <f t="shared" si="259"/>
        <v>0</v>
      </c>
      <c r="AZ1504" s="71"/>
    </row>
    <row r="1505" spans="1:53">
      <c r="B1505">
        <v>1454</v>
      </c>
      <c r="C1505">
        <v>13</v>
      </c>
      <c r="E1505">
        <v>2</v>
      </c>
      <c r="F1505" s="88" t="s">
        <v>4894</v>
      </c>
      <c r="G1505" s="89" t="s">
        <v>4895</v>
      </c>
      <c r="H1505" s="90" t="s">
        <v>16</v>
      </c>
      <c r="I1505" s="91" t="str">
        <f t="shared" si="262"/>
        <v>PEREMPUAN</v>
      </c>
      <c r="J1505" s="64" t="s">
        <v>2657</v>
      </c>
      <c r="K1505" s="92">
        <v>29690</v>
      </c>
      <c r="L1505" s="93">
        <f t="shared" ca="1" si="264"/>
        <v>38</v>
      </c>
      <c r="M1505" s="64" t="s">
        <v>253</v>
      </c>
      <c r="N1505" s="94" t="s">
        <v>220</v>
      </c>
      <c r="O1505" s="64" t="str">
        <f t="shared" si="263"/>
        <v>ISLAM</v>
      </c>
      <c r="P1505" s="64" t="s">
        <v>221</v>
      </c>
      <c r="Q1505" s="64" t="s">
        <v>245</v>
      </c>
      <c r="R1505" s="95">
        <v>3</v>
      </c>
      <c r="S1505" s="64" t="s">
        <v>256</v>
      </c>
      <c r="T1505" s="64" t="s">
        <v>246</v>
      </c>
      <c r="U1505" s="64" t="s">
        <v>4896</v>
      </c>
      <c r="V1505" s="64" t="s">
        <v>4897</v>
      </c>
      <c r="W1505" s="96" t="s">
        <v>4893</v>
      </c>
      <c r="X1505" s="64" t="s">
        <v>4890</v>
      </c>
      <c r="Y1505" s="375" t="s">
        <v>4862</v>
      </c>
      <c r="Z1505" s="64" t="s">
        <v>22</v>
      </c>
      <c r="AA1505" s="64" t="s">
        <v>229</v>
      </c>
      <c r="AB1505" s="64" t="s">
        <v>230</v>
      </c>
      <c r="AC1505" s="64" t="s">
        <v>231</v>
      </c>
      <c r="AD1505" t="str">
        <f t="shared" si="265"/>
        <v>INDONESIA</v>
      </c>
      <c r="AE1505" s="122" t="s">
        <v>4863</v>
      </c>
      <c r="AF1505" s="122" t="s">
        <v>4181</v>
      </c>
      <c r="AG1505" s="142" t="s">
        <v>166</v>
      </c>
      <c r="AH1505" s="142"/>
      <c r="AI1505" s="64" t="e">
        <f t="shared" si="266"/>
        <v>#N/A</v>
      </c>
      <c r="AJ1505" s="64"/>
      <c r="AK1505" s="142"/>
      <c r="AN1505" s="124">
        <f t="shared" si="258"/>
        <v>0</v>
      </c>
      <c r="AY1505" s="70">
        <f t="shared" si="259"/>
        <v>0</v>
      </c>
    </row>
    <row r="1506" spans="1:53">
      <c r="B1506">
        <v>1455</v>
      </c>
      <c r="C1506" s="71">
        <v>14</v>
      </c>
      <c r="E1506">
        <v>3</v>
      </c>
      <c r="F1506" s="88" t="s">
        <v>4898</v>
      </c>
      <c r="G1506" s="89" t="s">
        <v>4899</v>
      </c>
      <c r="H1506" s="90" t="s">
        <v>23</v>
      </c>
      <c r="I1506" s="91" t="str">
        <f t="shared" si="262"/>
        <v>LAKI LAKI</v>
      </c>
      <c r="J1506" s="64" t="s">
        <v>1514</v>
      </c>
      <c r="K1506" s="92">
        <v>35335</v>
      </c>
      <c r="L1506" s="93">
        <f t="shared" ca="1" si="264"/>
        <v>23</v>
      </c>
      <c r="M1506" s="64" t="s">
        <v>253</v>
      </c>
      <c r="N1506" s="94" t="s">
        <v>220</v>
      </c>
      <c r="O1506" s="64" t="str">
        <f t="shared" si="263"/>
        <v>ISLAM</v>
      </c>
      <c r="P1506" s="64" t="s">
        <v>254</v>
      </c>
      <c r="Q1506" s="64" t="s">
        <v>255</v>
      </c>
      <c r="R1506" s="95">
        <v>4</v>
      </c>
      <c r="S1506" s="64" t="s">
        <v>289</v>
      </c>
      <c r="T1506" s="64" t="s">
        <v>266</v>
      </c>
      <c r="U1506" s="64" t="s">
        <v>4895</v>
      </c>
      <c r="V1506" s="64" t="s">
        <v>4890</v>
      </c>
      <c r="W1506" s="96" t="s">
        <v>4893</v>
      </c>
      <c r="X1506" s="64" t="s">
        <v>4890</v>
      </c>
      <c r="Y1506" s="375" t="s">
        <v>4862</v>
      </c>
      <c r="Z1506" s="64" t="s">
        <v>22</v>
      </c>
      <c r="AA1506" s="64" t="s">
        <v>229</v>
      </c>
      <c r="AB1506" s="64" t="s">
        <v>230</v>
      </c>
      <c r="AC1506" s="64" t="s">
        <v>231</v>
      </c>
      <c r="AD1506" t="str">
        <f t="shared" si="265"/>
        <v>INDONESIA</v>
      </c>
      <c r="AE1506" s="97" t="s">
        <v>4863</v>
      </c>
      <c r="AF1506" s="122" t="s">
        <v>4181</v>
      </c>
      <c r="AG1506" s="142" t="s">
        <v>166</v>
      </c>
      <c r="AH1506" s="142"/>
      <c r="AI1506" s="64">
        <f t="shared" si="266"/>
        <v>2</v>
      </c>
      <c r="AJ1506" s="64"/>
      <c r="AK1506" s="142"/>
      <c r="AN1506" s="124">
        <f t="shared" si="258"/>
        <v>0</v>
      </c>
      <c r="AY1506" s="70">
        <f t="shared" si="259"/>
        <v>0</v>
      </c>
    </row>
    <row r="1507" spans="1:53">
      <c r="A1507" s="121"/>
      <c r="B1507">
        <v>1456</v>
      </c>
      <c r="C1507">
        <v>15</v>
      </c>
      <c r="E1507">
        <v>4</v>
      </c>
      <c r="F1507" s="88" t="s">
        <v>4900</v>
      </c>
      <c r="G1507" s="89" t="s">
        <v>4901</v>
      </c>
      <c r="H1507" s="90" t="s">
        <v>16</v>
      </c>
      <c r="I1507" s="91" t="str">
        <f t="shared" si="262"/>
        <v>PEREMPUAN</v>
      </c>
      <c r="J1507" s="64" t="s">
        <v>230</v>
      </c>
      <c r="K1507" s="92">
        <v>38400</v>
      </c>
      <c r="L1507" s="93">
        <f t="shared" ca="1" si="264"/>
        <v>15</v>
      </c>
      <c r="M1507" s="64" t="s">
        <v>253</v>
      </c>
      <c r="N1507" s="94" t="s">
        <v>220</v>
      </c>
      <c r="O1507" s="64" t="str">
        <f t="shared" si="263"/>
        <v>ISLAM</v>
      </c>
      <c r="P1507" s="64" t="s">
        <v>254</v>
      </c>
      <c r="Q1507" s="64" t="s">
        <v>255</v>
      </c>
      <c r="R1507" s="95">
        <v>4</v>
      </c>
      <c r="S1507" s="64" t="s">
        <v>369</v>
      </c>
      <c r="T1507" s="64" t="s">
        <v>266</v>
      </c>
      <c r="U1507" s="64" t="s">
        <v>4895</v>
      </c>
      <c r="V1507" s="64" t="s">
        <v>4890</v>
      </c>
      <c r="W1507" s="96" t="s">
        <v>4893</v>
      </c>
      <c r="X1507" s="64" t="s">
        <v>4890</v>
      </c>
      <c r="Y1507" s="375" t="s">
        <v>4862</v>
      </c>
      <c r="Z1507" s="64" t="s">
        <v>22</v>
      </c>
      <c r="AA1507" s="64" t="s">
        <v>229</v>
      </c>
      <c r="AB1507" s="104" t="s">
        <v>230</v>
      </c>
      <c r="AC1507" s="104" t="s">
        <v>231</v>
      </c>
      <c r="AD1507" t="str">
        <f t="shared" si="265"/>
        <v>INDONESIA</v>
      </c>
      <c r="AE1507" s="122" t="s">
        <v>4863</v>
      </c>
      <c r="AF1507" s="122" t="s">
        <v>4181</v>
      </c>
      <c r="AG1507" s="142" t="s">
        <v>166</v>
      </c>
      <c r="AH1507" s="142"/>
      <c r="AI1507" s="64">
        <f t="shared" si="266"/>
        <v>3</v>
      </c>
      <c r="AJ1507" s="64"/>
      <c r="AK1507" s="142"/>
      <c r="AN1507" s="124">
        <f t="shared" si="258"/>
        <v>0</v>
      </c>
      <c r="AY1507" s="70">
        <f t="shared" si="259"/>
        <v>0</v>
      </c>
    </row>
    <row r="1508" spans="1:53">
      <c r="B1508">
        <v>1457</v>
      </c>
      <c r="C1508" s="71">
        <v>16</v>
      </c>
      <c r="E1508">
        <v>5</v>
      </c>
      <c r="F1508" s="88"/>
      <c r="G1508" s="89" t="s">
        <v>4902</v>
      </c>
      <c r="H1508" s="90" t="s">
        <v>23</v>
      </c>
      <c r="I1508" s="91" t="str">
        <f t="shared" si="262"/>
        <v>LAKI LAKI</v>
      </c>
      <c r="J1508" s="64" t="s">
        <v>230</v>
      </c>
      <c r="K1508" s="92">
        <v>41353</v>
      </c>
      <c r="L1508" s="93">
        <f t="shared" ca="1" si="264"/>
        <v>7</v>
      </c>
      <c r="M1508" s="64"/>
      <c r="N1508" s="94" t="s">
        <v>220</v>
      </c>
      <c r="O1508" s="64" t="str">
        <f t="shared" si="263"/>
        <v>ISLAM</v>
      </c>
      <c r="P1508" s="64" t="s">
        <v>254</v>
      </c>
      <c r="Q1508" s="64" t="s">
        <v>255</v>
      </c>
      <c r="R1508" s="95">
        <v>4</v>
      </c>
      <c r="S1508" s="64" t="s">
        <v>265</v>
      </c>
      <c r="T1508" s="64" t="s">
        <v>270</v>
      </c>
      <c r="U1508" s="64" t="s">
        <v>4895</v>
      </c>
      <c r="V1508" s="64" t="s">
        <v>4890</v>
      </c>
      <c r="W1508" s="96" t="s">
        <v>4893</v>
      </c>
      <c r="X1508" s="64" t="s">
        <v>4890</v>
      </c>
      <c r="Y1508" s="375" t="s">
        <v>4862</v>
      </c>
      <c r="Z1508" s="64"/>
      <c r="AA1508" s="64"/>
      <c r="AB1508" s="64" t="s">
        <v>230</v>
      </c>
      <c r="AC1508" s="64" t="s">
        <v>231</v>
      </c>
      <c r="AD1508" t="str">
        <f t="shared" si="265"/>
        <v>INDONESIA</v>
      </c>
      <c r="AE1508" s="97" t="s">
        <v>4863</v>
      </c>
      <c r="AF1508" s="97" t="s">
        <v>4181</v>
      </c>
      <c r="AG1508" s="142" t="s">
        <v>166</v>
      </c>
      <c r="AH1508" s="142"/>
      <c r="AI1508" s="64">
        <f t="shared" si="266"/>
        <v>3</v>
      </c>
      <c r="AJ1508" s="64"/>
      <c r="AK1508" s="142"/>
      <c r="AN1508" s="124">
        <f t="shared" si="258"/>
        <v>0</v>
      </c>
      <c r="AY1508" s="70">
        <f t="shared" si="259"/>
        <v>0</v>
      </c>
    </row>
    <row r="1509" spans="1:53">
      <c r="B1509">
        <v>1458</v>
      </c>
      <c r="C1509">
        <v>17</v>
      </c>
      <c r="D1509">
        <v>4</v>
      </c>
      <c r="E1509" s="99">
        <v>1</v>
      </c>
      <c r="F1509" s="100" t="s">
        <v>4903</v>
      </c>
      <c r="G1509" s="101" t="s">
        <v>1702</v>
      </c>
      <c r="H1509" s="102" t="s">
        <v>23</v>
      </c>
      <c r="I1509" s="103" t="str">
        <f t="shared" si="262"/>
        <v>LAKI LAKI</v>
      </c>
      <c r="J1509" s="104" t="s">
        <v>4238</v>
      </c>
      <c r="K1509" s="105">
        <v>15146</v>
      </c>
      <c r="L1509" s="106">
        <f t="shared" ca="1" si="264"/>
        <v>78</v>
      </c>
      <c r="M1509" s="104" t="s">
        <v>253</v>
      </c>
      <c r="N1509" s="107" t="s">
        <v>220</v>
      </c>
      <c r="O1509" s="104" t="str">
        <f t="shared" si="263"/>
        <v>ISLAM</v>
      </c>
      <c r="P1509" s="104" t="s">
        <v>221</v>
      </c>
      <c r="Q1509" s="104" t="s">
        <v>222</v>
      </c>
      <c r="R1509" s="108">
        <v>1</v>
      </c>
      <c r="S1509" s="104" t="s">
        <v>223</v>
      </c>
      <c r="T1509" s="104" t="s">
        <v>283</v>
      </c>
      <c r="U1509" s="104" t="s">
        <v>4904</v>
      </c>
      <c r="V1509" s="104" t="s">
        <v>4905</v>
      </c>
      <c r="W1509" s="109" t="s">
        <v>4906</v>
      </c>
      <c r="X1509" s="104" t="s">
        <v>1702</v>
      </c>
      <c r="Y1509" s="374" t="s">
        <v>4862</v>
      </c>
      <c r="Z1509" s="104" t="s">
        <v>22</v>
      </c>
      <c r="AA1509" s="104" t="s">
        <v>229</v>
      </c>
      <c r="AB1509" s="64" t="s">
        <v>230</v>
      </c>
      <c r="AC1509" s="64" t="s">
        <v>231</v>
      </c>
      <c r="AD1509" s="99" t="str">
        <f t="shared" si="265"/>
        <v>INDONESIA</v>
      </c>
      <c r="AE1509" s="122" t="s">
        <v>4863</v>
      </c>
      <c r="AF1509" s="122" t="s">
        <v>4181</v>
      </c>
      <c r="AG1509" s="142" t="s">
        <v>166</v>
      </c>
      <c r="AH1509" s="142"/>
      <c r="AI1509" s="64">
        <f t="shared" si="266"/>
        <v>3</v>
      </c>
      <c r="AJ1509" s="64"/>
      <c r="AK1509" s="142"/>
      <c r="AN1509" s="124">
        <f t="shared" si="258"/>
        <v>0</v>
      </c>
      <c r="AY1509" s="70">
        <f t="shared" si="259"/>
        <v>0</v>
      </c>
    </row>
    <row r="1510" spans="1:53">
      <c r="B1510">
        <v>1459</v>
      </c>
      <c r="C1510" s="71">
        <v>18</v>
      </c>
      <c r="E1510">
        <v>2</v>
      </c>
      <c r="F1510" s="88" t="s">
        <v>4907</v>
      </c>
      <c r="G1510" s="89" t="s">
        <v>4908</v>
      </c>
      <c r="H1510" s="90" t="s">
        <v>16</v>
      </c>
      <c r="I1510" s="91" t="str">
        <f t="shared" si="262"/>
        <v>PEREMPUAN</v>
      </c>
      <c r="J1510" s="64" t="s">
        <v>618</v>
      </c>
      <c r="K1510" s="92">
        <v>18264</v>
      </c>
      <c r="L1510" s="93">
        <f t="shared" ca="1" si="264"/>
        <v>70</v>
      </c>
      <c r="M1510" s="64" t="s">
        <v>253</v>
      </c>
      <c r="N1510" s="94" t="s">
        <v>220</v>
      </c>
      <c r="O1510" s="64" t="str">
        <f t="shared" si="263"/>
        <v>ISLAM</v>
      </c>
      <c r="P1510" s="64" t="s">
        <v>221</v>
      </c>
      <c r="Q1510" s="64" t="s">
        <v>245</v>
      </c>
      <c r="R1510" s="95">
        <v>3</v>
      </c>
      <c r="S1510" s="64" t="s">
        <v>256</v>
      </c>
      <c r="T1510" s="64" t="s">
        <v>246</v>
      </c>
      <c r="U1510" s="64" t="s">
        <v>4909</v>
      </c>
      <c r="V1510" s="64" t="s">
        <v>1920</v>
      </c>
      <c r="W1510" s="96" t="s">
        <v>4906</v>
      </c>
      <c r="X1510" s="64" t="s">
        <v>1702</v>
      </c>
      <c r="Y1510" s="375" t="s">
        <v>4862</v>
      </c>
      <c r="Z1510" s="64" t="s">
        <v>22</v>
      </c>
      <c r="AA1510" s="64" t="s">
        <v>229</v>
      </c>
      <c r="AB1510" s="64" t="s">
        <v>230</v>
      </c>
      <c r="AC1510" s="64" t="s">
        <v>231</v>
      </c>
      <c r="AD1510" t="str">
        <f t="shared" si="265"/>
        <v>INDONESIA</v>
      </c>
      <c r="AE1510" s="97" t="s">
        <v>4863</v>
      </c>
      <c r="AF1510" s="122" t="s">
        <v>4181</v>
      </c>
      <c r="AG1510" s="142" t="s">
        <v>455</v>
      </c>
      <c r="AH1510" s="142"/>
      <c r="AI1510" s="64" t="e">
        <f t="shared" si="266"/>
        <v>#N/A</v>
      </c>
      <c r="AJ1510" s="64"/>
      <c r="AK1510" s="142"/>
      <c r="AN1510" s="124">
        <f t="shared" si="258"/>
        <v>0</v>
      </c>
      <c r="AY1510" s="70">
        <f t="shared" si="259"/>
        <v>0</v>
      </c>
    </row>
    <row r="1511" spans="1:53">
      <c r="B1511">
        <v>1460</v>
      </c>
      <c r="C1511">
        <v>19</v>
      </c>
      <c r="E1511">
        <v>3</v>
      </c>
      <c r="F1511" s="88" t="s">
        <v>4910</v>
      </c>
      <c r="G1511" s="89" t="s">
        <v>4911</v>
      </c>
      <c r="H1511" s="90" t="s">
        <v>16</v>
      </c>
      <c r="I1511" s="91" t="str">
        <f t="shared" si="262"/>
        <v>PEREMPUAN</v>
      </c>
      <c r="J1511" s="64" t="s">
        <v>618</v>
      </c>
      <c r="K1511" s="92">
        <v>27104</v>
      </c>
      <c r="L1511" s="93">
        <f t="shared" ca="1" si="264"/>
        <v>46</v>
      </c>
      <c r="M1511" s="64" t="s">
        <v>253</v>
      </c>
      <c r="N1511" s="94" t="s">
        <v>220</v>
      </c>
      <c r="O1511" s="64" t="str">
        <f t="shared" si="263"/>
        <v>ISLAM</v>
      </c>
      <c r="P1511" s="64" t="s">
        <v>254</v>
      </c>
      <c r="Q1511" s="64" t="s">
        <v>255</v>
      </c>
      <c r="R1511" s="95">
        <v>4</v>
      </c>
      <c r="S1511" s="64" t="s">
        <v>850</v>
      </c>
      <c r="T1511" s="64" t="s">
        <v>3423</v>
      </c>
      <c r="U1511" s="64" t="s">
        <v>4908</v>
      </c>
      <c r="V1511" s="64" t="s">
        <v>1702</v>
      </c>
      <c r="W1511" s="96" t="s">
        <v>4906</v>
      </c>
      <c r="X1511" s="64" t="s">
        <v>1702</v>
      </c>
      <c r="Y1511" s="375" t="s">
        <v>4862</v>
      </c>
      <c r="Z1511" s="64" t="s">
        <v>22</v>
      </c>
      <c r="AA1511" s="64" t="s">
        <v>229</v>
      </c>
      <c r="AB1511" s="64" t="s">
        <v>230</v>
      </c>
      <c r="AC1511" s="64" t="s">
        <v>231</v>
      </c>
      <c r="AD1511" t="str">
        <f t="shared" si="265"/>
        <v>INDONESIA</v>
      </c>
      <c r="AE1511" s="122" t="s">
        <v>4863</v>
      </c>
      <c r="AF1511" s="122" t="s">
        <v>4181</v>
      </c>
      <c r="AG1511" s="142" t="s">
        <v>166</v>
      </c>
      <c r="AH1511" s="142"/>
      <c r="AI1511" s="64">
        <f t="shared" si="266"/>
        <v>2</v>
      </c>
      <c r="AJ1511" s="64"/>
      <c r="AK1511" s="142"/>
      <c r="AL1511" s="207"/>
      <c r="AM1511" s="207"/>
      <c r="AN1511" s="124">
        <f t="shared" si="258"/>
        <v>0</v>
      </c>
      <c r="AO1511" s="239"/>
      <c r="AP1511" s="239"/>
      <c r="AQ1511" s="239"/>
      <c r="AR1511" s="239"/>
      <c r="AS1511" s="239"/>
      <c r="AT1511" s="239"/>
      <c r="AU1511" s="239"/>
      <c r="AV1511" s="239"/>
      <c r="AW1511" s="239"/>
      <c r="AX1511" s="239"/>
      <c r="AY1511" s="70">
        <f t="shared" si="259"/>
        <v>0</v>
      </c>
      <c r="BA1511" s="121"/>
    </row>
    <row r="1512" spans="1:53" s="99" customFormat="1">
      <c r="A1512"/>
      <c r="B1512">
        <v>1461</v>
      </c>
      <c r="C1512" s="71">
        <v>20</v>
      </c>
      <c r="D1512"/>
      <c r="E1512" s="121">
        <v>4</v>
      </c>
      <c r="F1512" s="88" t="s">
        <v>4912</v>
      </c>
      <c r="G1512" s="89" t="s">
        <v>4913</v>
      </c>
      <c r="H1512" s="90" t="s">
        <v>23</v>
      </c>
      <c r="I1512" s="91" t="str">
        <f t="shared" si="262"/>
        <v>LAKI LAKI</v>
      </c>
      <c r="J1512" s="64" t="s">
        <v>618</v>
      </c>
      <c r="K1512" s="92">
        <v>27853</v>
      </c>
      <c r="L1512" s="93">
        <f t="shared" ca="1" si="264"/>
        <v>44</v>
      </c>
      <c r="M1512" s="64" t="s">
        <v>253</v>
      </c>
      <c r="N1512" s="94" t="s">
        <v>220</v>
      </c>
      <c r="O1512" s="64" t="str">
        <f t="shared" si="263"/>
        <v>ISLAM</v>
      </c>
      <c r="P1512" s="64" t="s">
        <v>254</v>
      </c>
      <c r="Q1512" s="64" t="s">
        <v>255</v>
      </c>
      <c r="R1512" s="95">
        <v>4</v>
      </c>
      <c r="S1512" s="64" t="s">
        <v>223</v>
      </c>
      <c r="T1512" s="64" t="s">
        <v>283</v>
      </c>
      <c r="U1512" s="64" t="s">
        <v>4908</v>
      </c>
      <c r="V1512" s="64" t="s">
        <v>1702</v>
      </c>
      <c r="W1512" s="96" t="s">
        <v>4906</v>
      </c>
      <c r="X1512" s="64" t="s">
        <v>1702</v>
      </c>
      <c r="Y1512" s="375" t="s">
        <v>4862</v>
      </c>
      <c r="Z1512" s="64" t="s">
        <v>22</v>
      </c>
      <c r="AA1512" s="64" t="s">
        <v>229</v>
      </c>
      <c r="AB1512" s="104" t="s">
        <v>230</v>
      </c>
      <c r="AC1512" s="104" t="s">
        <v>231</v>
      </c>
      <c r="AD1512" t="str">
        <f t="shared" si="265"/>
        <v>INDONESIA</v>
      </c>
      <c r="AE1512" s="97" t="s">
        <v>4863</v>
      </c>
      <c r="AF1512" s="122" t="s">
        <v>4181</v>
      </c>
      <c r="AG1512" s="142" t="s">
        <v>166</v>
      </c>
      <c r="AH1512" s="142"/>
      <c r="AI1512" s="64">
        <f t="shared" si="266"/>
        <v>3</v>
      </c>
      <c r="AJ1512" s="64"/>
      <c r="AK1512" s="142"/>
      <c r="AL1512" s="124"/>
      <c r="AM1512" s="124"/>
      <c r="AN1512" s="124">
        <f t="shared" si="258"/>
        <v>0</v>
      </c>
      <c r="AO1512" s="125"/>
      <c r="AP1512" s="125"/>
      <c r="AQ1512" s="125"/>
      <c r="AR1512" s="125"/>
      <c r="AS1512" s="125"/>
      <c r="AT1512" s="125"/>
      <c r="AU1512" s="125"/>
      <c r="AV1512" s="125"/>
      <c r="AW1512" s="125"/>
      <c r="AX1512" s="125"/>
      <c r="AY1512" s="70">
        <f t="shared" si="259"/>
        <v>0</v>
      </c>
      <c r="AZ1512" s="71"/>
    </row>
    <row r="1513" spans="1:53">
      <c r="B1513">
        <v>1462</v>
      </c>
      <c r="C1513">
        <v>21</v>
      </c>
      <c r="D1513">
        <v>5</v>
      </c>
      <c r="E1513" s="99">
        <v>1</v>
      </c>
      <c r="F1513" s="100" t="s">
        <v>4914</v>
      </c>
      <c r="G1513" s="101" t="s">
        <v>4915</v>
      </c>
      <c r="H1513" s="102" t="s">
        <v>23</v>
      </c>
      <c r="I1513" s="103" t="str">
        <f t="shared" si="262"/>
        <v>LAKI LAKI</v>
      </c>
      <c r="J1513" s="104" t="s">
        <v>4916</v>
      </c>
      <c r="K1513" s="105">
        <v>25116</v>
      </c>
      <c r="L1513" s="106">
        <f t="shared" ca="1" si="264"/>
        <v>51</v>
      </c>
      <c r="M1513" s="104" t="s">
        <v>253</v>
      </c>
      <c r="N1513" s="107" t="s">
        <v>220</v>
      </c>
      <c r="O1513" s="104" t="str">
        <f t="shared" si="263"/>
        <v>ISLAM</v>
      </c>
      <c r="P1513" s="104" t="s">
        <v>221</v>
      </c>
      <c r="Q1513" s="104" t="s">
        <v>222</v>
      </c>
      <c r="R1513" s="108">
        <v>1</v>
      </c>
      <c r="S1513" s="104" t="s">
        <v>256</v>
      </c>
      <c r="T1513" s="104" t="s">
        <v>283</v>
      </c>
      <c r="U1513" s="104" t="s">
        <v>4917</v>
      </c>
      <c r="V1513" s="104" t="s">
        <v>4918</v>
      </c>
      <c r="W1513" s="109" t="s">
        <v>4919</v>
      </c>
      <c r="X1513" s="104" t="s">
        <v>4915</v>
      </c>
      <c r="Y1513" s="374" t="s">
        <v>4862</v>
      </c>
      <c r="Z1513" s="104" t="s">
        <v>22</v>
      </c>
      <c r="AA1513" s="104" t="s">
        <v>229</v>
      </c>
      <c r="AB1513" s="64" t="s">
        <v>230</v>
      </c>
      <c r="AC1513" s="64" t="s">
        <v>231</v>
      </c>
      <c r="AD1513" s="99" t="str">
        <f t="shared" si="265"/>
        <v>INDONESIA</v>
      </c>
      <c r="AE1513" s="122" t="s">
        <v>4863</v>
      </c>
      <c r="AF1513" s="122" t="s">
        <v>4181</v>
      </c>
      <c r="AG1513" s="142" t="s">
        <v>166</v>
      </c>
      <c r="AH1513" s="142"/>
      <c r="AI1513" s="64">
        <f t="shared" si="266"/>
        <v>3</v>
      </c>
      <c r="AJ1513" s="64"/>
      <c r="AK1513" s="142"/>
      <c r="AN1513" s="124">
        <f t="shared" si="258"/>
        <v>0</v>
      </c>
      <c r="AY1513" s="70">
        <f t="shared" si="259"/>
        <v>0</v>
      </c>
    </row>
    <row r="1514" spans="1:53">
      <c r="B1514">
        <v>1463</v>
      </c>
      <c r="C1514" s="71">
        <v>22</v>
      </c>
      <c r="E1514">
        <v>2</v>
      </c>
      <c r="F1514" s="88" t="s">
        <v>4920</v>
      </c>
      <c r="G1514" s="89" t="s">
        <v>3370</v>
      </c>
      <c r="H1514" s="90" t="s">
        <v>16</v>
      </c>
      <c r="I1514" s="91" t="str">
        <f t="shared" si="262"/>
        <v>PEREMPUAN</v>
      </c>
      <c r="J1514" s="64" t="s">
        <v>4921</v>
      </c>
      <c r="K1514" s="92">
        <v>28249</v>
      </c>
      <c r="L1514" s="93">
        <f t="shared" ca="1" si="264"/>
        <v>42</v>
      </c>
      <c r="M1514" s="64" t="s">
        <v>253</v>
      </c>
      <c r="N1514" s="94" t="s">
        <v>220</v>
      </c>
      <c r="O1514" s="64" t="str">
        <f t="shared" si="263"/>
        <v>ISLAM</v>
      </c>
      <c r="P1514" s="64" t="s">
        <v>221</v>
      </c>
      <c r="Q1514" s="64" t="s">
        <v>245</v>
      </c>
      <c r="R1514" s="95">
        <v>3</v>
      </c>
      <c r="S1514" s="64" t="s">
        <v>256</v>
      </c>
      <c r="T1514" s="64" t="s">
        <v>246</v>
      </c>
      <c r="U1514" s="64" t="s">
        <v>4922</v>
      </c>
      <c r="V1514" s="64" t="s">
        <v>4923</v>
      </c>
      <c r="W1514" s="96" t="s">
        <v>4919</v>
      </c>
      <c r="X1514" s="64" t="s">
        <v>4915</v>
      </c>
      <c r="Y1514" s="375" t="s">
        <v>4862</v>
      </c>
      <c r="Z1514" s="64" t="s">
        <v>22</v>
      </c>
      <c r="AA1514" s="64" t="s">
        <v>229</v>
      </c>
      <c r="AB1514" s="120" t="s">
        <v>230</v>
      </c>
      <c r="AC1514" s="120" t="s">
        <v>231</v>
      </c>
      <c r="AD1514" t="str">
        <f t="shared" si="265"/>
        <v>INDONESIA</v>
      </c>
      <c r="AE1514" s="97" t="s">
        <v>4863</v>
      </c>
      <c r="AF1514" s="122" t="s">
        <v>4181</v>
      </c>
      <c r="AG1514" s="142" t="s">
        <v>166</v>
      </c>
      <c r="AH1514" s="142"/>
      <c r="AI1514" s="64" t="e">
        <f t="shared" si="266"/>
        <v>#N/A</v>
      </c>
      <c r="AJ1514" s="64"/>
      <c r="AK1514" s="142"/>
      <c r="AN1514" s="124">
        <f t="shared" si="258"/>
        <v>0</v>
      </c>
      <c r="AY1514" s="70">
        <f t="shared" si="259"/>
        <v>0</v>
      </c>
    </row>
    <row r="1515" spans="1:53">
      <c r="A1515" s="121"/>
      <c r="B1515">
        <v>1464</v>
      </c>
      <c r="C1515">
        <v>23</v>
      </c>
      <c r="E1515">
        <v>3</v>
      </c>
      <c r="F1515" s="88" t="s">
        <v>4924</v>
      </c>
      <c r="G1515" s="89" t="s">
        <v>4925</v>
      </c>
      <c r="H1515" s="90" t="s">
        <v>16</v>
      </c>
      <c r="I1515" s="91" t="str">
        <f t="shared" si="262"/>
        <v>PEREMPUAN</v>
      </c>
      <c r="J1515" s="64" t="s">
        <v>1514</v>
      </c>
      <c r="K1515" s="92">
        <v>35390</v>
      </c>
      <c r="L1515" s="93">
        <f t="shared" ca="1" si="264"/>
        <v>23</v>
      </c>
      <c r="M1515" s="64" t="s">
        <v>253</v>
      </c>
      <c r="N1515" s="94" t="s">
        <v>220</v>
      </c>
      <c r="O1515" s="64" t="str">
        <f t="shared" si="263"/>
        <v>ISLAM</v>
      </c>
      <c r="P1515" s="64" t="s">
        <v>254</v>
      </c>
      <c r="Q1515" s="64" t="s">
        <v>255</v>
      </c>
      <c r="R1515" s="95">
        <v>4</v>
      </c>
      <c r="S1515" s="64" t="s">
        <v>344</v>
      </c>
      <c r="T1515" s="64" t="s">
        <v>266</v>
      </c>
      <c r="U1515" s="64" t="s">
        <v>4926</v>
      </c>
      <c r="V1515" s="64" t="s">
        <v>4915</v>
      </c>
      <c r="W1515" s="96" t="s">
        <v>4919</v>
      </c>
      <c r="X1515" s="64" t="s">
        <v>4915</v>
      </c>
      <c r="Y1515" s="375" t="s">
        <v>4862</v>
      </c>
      <c r="Z1515" s="64" t="s">
        <v>22</v>
      </c>
      <c r="AA1515" s="64" t="s">
        <v>229</v>
      </c>
      <c r="AB1515" s="64" t="s">
        <v>230</v>
      </c>
      <c r="AC1515" s="64" t="s">
        <v>231</v>
      </c>
      <c r="AD1515" t="str">
        <f t="shared" si="265"/>
        <v>INDONESIA</v>
      </c>
      <c r="AE1515" s="122" t="s">
        <v>4863</v>
      </c>
      <c r="AF1515" s="122" t="s">
        <v>4181</v>
      </c>
      <c r="AG1515" s="142" t="s">
        <v>166</v>
      </c>
      <c r="AH1515" s="142"/>
      <c r="AI1515" s="64">
        <f t="shared" si="266"/>
        <v>2</v>
      </c>
      <c r="AJ1515" s="64"/>
      <c r="AK1515" s="142"/>
      <c r="AN1515" s="124">
        <f t="shared" si="258"/>
        <v>0</v>
      </c>
      <c r="AY1515" s="70">
        <f t="shared" si="259"/>
        <v>0</v>
      </c>
    </row>
    <row r="1516" spans="1:53">
      <c r="B1516">
        <v>1465</v>
      </c>
      <c r="C1516" s="71">
        <v>24</v>
      </c>
      <c r="E1516">
        <v>4</v>
      </c>
      <c r="F1516" s="88" t="s">
        <v>4927</v>
      </c>
      <c r="G1516" s="89" t="s">
        <v>4928</v>
      </c>
      <c r="H1516" s="90" t="s">
        <v>23</v>
      </c>
      <c r="I1516" s="91" t="str">
        <f t="shared" si="262"/>
        <v>LAKI LAKI</v>
      </c>
      <c r="J1516" s="64" t="s">
        <v>376</v>
      </c>
      <c r="K1516" s="92">
        <v>36732</v>
      </c>
      <c r="L1516" s="93">
        <f t="shared" ca="1" si="264"/>
        <v>19</v>
      </c>
      <c r="M1516" s="64" t="s">
        <v>253</v>
      </c>
      <c r="N1516" s="94" t="s">
        <v>220</v>
      </c>
      <c r="O1516" s="64" t="str">
        <f t="shared" si="263"/>
        <v>ISLAM</v>
      </c>
      <c r="P1516" s="64" t="s">
        <v>254</v>
      </c>
      <c r="Q1516" s="64" t="s">
        <v>255</v>
      </c>
      <c r="R1516" s="95">
        <v>4</v>
      </c>
      <c r="S1516" s="64" t="s">
        <v>348</v>
      </c>
      <c r="T1516" s="64" t="s">
        <v>266</v>
      </c>
      <c r="U1516" s="64" t="s">
        <v>3370</v>
      </c>
      <c r="V1516" s="64" t="s">
        <v>4929</v>
      </c>
      <c r="W1516" s="96" t="s">
        <v>4919</v>
      </c>
      <c r="X1516" s="64" t="s">
        <v>4915</v>
      </c>
      <c r="Y1516" s="375" t="s">
        <v>4862</v>
      </c>
      <c r="Z1516" s="64" t="s">
        <v>22</v>
      </c>
      <c r="AA1516" s="64" t="s">
        <v>229</v>
      </c>
      <c r="AB1516" s="104" t="s">
        <v>230</v>
      </c>
      <c r="AC1516" s="104" t="s">
        <v>231</v>
      </c>
      <c r="AD1516" t="str">
        <f t="shared" si="265"/>
        <v>INDONESIA</v>
      </c>
      <c r="AE1516" s="97" t="s">
        <v>4863</v>
      </c>
      <c r="AF1516" s="122" t="s">
        <v>4181</v>
      </c>
      <c r="AG1516" s="142" t="s">
        <v>166</v>
      </c>
      <c r="AH1516" s="142"/>
      <c r="AI1516" s="64">
        <f t="shared" si="266"/>
        <v>3</v>
      </c>
      <c r="AJ1516" s="64"/>
      <c r="AK1516" s="142"/>
      <c r="AN1516" s="124">
        <f t="shared" si="258"/>
        <v>0</v>
      </c>
      <c r="AY1516" s="70">
        <f t="shared" si="259"/>
        <v>0</v>
      </c>
    </row>
    <row r="1517" spans="1:53" s="99" customFormat="1">
      <c r="A1517"/>
      <c r="B1517">
        <v>1466</v>
      </c>
      <c r="C1517">
        <v>25</v>
      </c>
      <c r="D1517"/>
      <c r="E1517">
        <v>5</v>
      </c>
      <c r="F1517" s="157" t="s">
        <v>4930</v>
      </c>
      <c r="G1517" s="89" t="s">
        <v>4931</v>
      </c>
      <c r="H1517" s="90" t="s">
        <v>23</v>
      </c>
      <c r="I1517" s="91" t="str">
        <f t="shared" si="262"/>
        <v>LAKI LAKI</v>
      </c>
      <c r="J1517" s="64" t="s">
        <v>22</v>
      </c>
      <c r="K1517" s="92">
        <v>39038</v>
      </c>
      <c r="L1517" s="93">
        <f t="shared" ca="1" si="264"/>
        <v>13</v>
      </c>
      <c r="M1517" s="64"/>
      <c r="N1517" s="246" t="s">
        <v>220</v>
      </c>
      <c r="O1517" s="64" t="str">
        <f t="shared" si="263"/>
        <v>ISLAM</v>
      </c>
      <c r="P1517" s="64" t="s">
        <v>254</v>
      </c>
      <c r="Q1517" s="64" t="s">
        <v>255</v>
      </c>
      <c r="R1517" s="95">
        <v>4</v>
      </c>
      <c r="S1517" s="64" t="s">
        <v>369</v>
      </c>
      <c r="T1517" s="64" t="s">
        <v>266</v>
      </c>
      <c r="U1517" s="64" t="s">
        <v>3370</v>
      </c>
      <c r="V1517" s="64" t="s">
        <v>4915</v>
      </c>
      <c r="W1517" s="96" t="s">
        <v>4919</v>
      </c>
      <c r="X1517" s="64" t="s">
        <v>4915</v>
      </c>
      <c r="Y1517" s="375" t="s">
        <v>4862</v>
      </c>
      <c r="Z1517" s="64" t="s">
        <v>22</v>
      </c>
      <c r="AA1517" s="64" t="s">
        <v>229</v>
      </c>
      <c r="AB1517" s="120" t="s">
        <v>230</v>
      </c>
      <c r="AC1517" s="120" t="s">
        <v>231</v>
      </c>
      <c r="AD1517" t="str">
        <f t="shared" si="265"/>
        <v>INDONESIA</v>
      </c>
      <c r="AE1517" s="122" t="s">
        <v>4863</v>
      </c>
      <c r="AF1517" s="122" t="s">
        <v>4181</v>
      </c>
      <c r="AG1517" s="120" t="s">
        <v>166</v>
      </c>
      <c r="AH1517" s="120"/>
      <c r="AI1517" s="64">
        <f t="shared" si="266"/>
        <v>3</v>
      </c>
      <c r="AJ1517" s="64"/>
      <c r="AK1517" s="142"/>
      <c r="AL1517" s="124"/>
      <c r="AM1517" s="124"/>
      <c r="AN1517" s="124">
        <f t="shared" si="258"/>
        <v>0</v>
      </c>
      <c r="AO1517" s="125"/>
      <c r="AP1517" s="125"/>
      <c r="AQ1517" s="125"/>
      <c r="AR1517" s="125"/>
      <c r="AS1517" s="125"/>
      <c r="AT1517" s="125"/>
      <c r="AU1517" s="125"/>
      <c r="AV1517" s="125"/>
      <c r="AW1517" s="125"/>
      <c r="AX1517" s="125"/>
      <c r="AY1517" s="70">
        <f t="shared" si="259"/>
        <v>0</v>
      </c>
      <c r="AZ1517" s="71"/>
    </row>
    <row r="1518" spans="1:53">
      <c r="B1518">
        <v>1467</v>
      </c>
      <c r="C1518" s="71">
        <v>26</v>
      </c>
      <c r="D1518">
        <v>6</v>
      </c>
      <c r="E1518" s="99">
        <v>1</v>
      </c>
      <c r="F1518" s="100" t="s">
        <v>4932</v>
      </c>
      <c r="G1518" s="101" t="s">
        <v>4933</v>
      </c>
      <c r="H1518" s="102" t="s">
        <v>23</v>
      </c>
      <c r="I1518" s="103" t="str">
        <f t="shared" si="262"/>
        <v>LAKI LAKI</v>
      </c>
      <c r="J1518" s="104" t="s">
        <v>1514</v>
      </c>
      <c r="K1518" s="105">
        <v>30599</v>
      </c>
      <c r="L1518" s="106">
        <f t="shared" ca="1" si="264"/>
        <v>36</v>
      </c>
      <c r="M1518" s="104" t="s">
        <v>253</v>
      </c>
      <c r="N1518" s="107" t="s">
        <v>220</v>
      </c>
      <c r="O1518" s="104" t="str">
        <f t="shared" si="263"/>
        <v>ISLAM</v>
      </c>
      <c r="P1518" s="104" t="s">
        <v>221</v>
      </c>
      <c r="Q1518" s="104" t="s">
        <v>222</v>
      </c>
      <c r="R1518" s="108">
        <v>1</v>
      </c>
      <c r="S1518" s="104" t="s">
        <v>256</v>
      </c>
      <c r="T1518" s="104" t="s">
        <v>283</v>
      </c>
      <c r="U1518" s="104" t="s">
        <v>4934</v>
      </c>
      <c r="V1518" s="104" t="s">
        <v>4935</v>
      </c>
      <c r="W1518" s="109" t="s">
        <v>4936</v>
      </c>
      <c r="X1518" s="104" t="s">
        <v>4933</v>
      </c>
      <c r="Y1518" s="374" t="s">
        <v>4862</v>
      </c>
      <c r="Z1518" s="104" t="s">
        <v>22</v>
      </c>
      <c r="AA1518" s="104" t="s">
        <v>229</v>
      </c>
      <c r="AB1518" s="64" t="s">
        <v>230</v>
      </c>
      <c r="AC1518" s="64" t="s">
        <v>231</v>
      </c>
      <c r="AD1518" s="99" t="str">
        <f t="shared" si="265"/>
        <v>INDONESIA</v>
      </c>
      <c r="AE1518" s="97" t="s">
        <v>4863</v>
      </c>
      <c r="AF1518" s="97" t="s">
        <v>4181</v>
      </c>
      <c r="AG1518" s="142" t="s">
        <v>166</v>
      </c>
      <c r="AH1518" s="142"/>
      <c r="AI1518" s="64">
        <f t="shared" si="266"/>
        <v>3</v>
      </c>
      <c r="AJ1518" s="64"/>
      <c r="AK1518" s="120"/>
      <c r="AN1518" s="124">
        <f t="shared" si="258"/>
        <v>0</v>
      </c>
      <c r="AY1518" s="70">
        <f t="shared" si="259"/>
        <v>0</v>
      </c>
    </row>
    <row r="1519" spans="1:53">
      <c r="B1519">
        <v>1468</v>
      </c>
      <c r="C1519">
        <v>27</v>
      </c>
      <c r="E1519">
        <v>2</v>
      </c>
      <c r="F1519" s="88" t="s">
        <v>4937</v>
      </c>
      <c r="G1519" s="89" t="s">
        <v>4938</v>
      </c>
      <c r="H1519" s="90" t="s">
        <v>16</v>
      </c>
      <c r="I1519" s="91" t="str">
        <f t="shared" si="262"/>
        <v>PEREMPUAN</v>
      </c>
      <c r="J1519" s="64" t="s">
        <v>618</v>
      </c>
      <c r="K1519" s="92">
        <v>26729</v>
      </c>
      <c r="L1519" s="93">
        <f t="shared" ca="1" si="264"/>
        <v>47</v>
      </c>
      <c r="M1519" s="64" t="s">
        <v>253</v>
      </c>
      <c r="N1519" s="94" t="s">
        <v>220</v>
      </c>
      <c r="O1519" s="64" t="str">
        <f t="shared" si="263"/>
        <v>ISLAM</v>
      </c>
      <c r="P1519" s="64" t="s">
        <v>221</v>
      </c>
      <c r="Q1519" s="64" t="s">
        <v>245</v>
      </c>
      <c r="R1519" s="95">
        <v>3</v>
      </c>
      <c r="S1519" s="64" t="s">
        <v>223</v>
      </c>
      <c r="T1519" s="64" t="s">
        <v>246</v>
      </c>
      <c r="U1519" s="64" t="s">
        <v>4939</v>
      </c>
      <c r="V1519" s="64" t="s">
        <v>1702</v>
      </c>
      <c r="W1519" s="96" t="s">
        <v>4936</v>
      </c>
      <c r="X1519" s="64" t="s">
        <v>4933</v>
      </c>
      <c r="Y1519" s="375" t="s">
        <v>4862</v>
      </c>
      <c r="Z1519" s="64" t="s">
        <v>22</v>
      </c>
      <c r="AA1519" s="64" t="s">
        <v>229</v>
      </c>
      <c r="AB1519" s="64" t="s">
        <v>230</v>
      </c>
      <c r="AC1519" s="64" t="s">
        <v>231</v>
      </c>
      <c r="AD1519" t="str">
        <f t="shared" si="265"/>
        <v>INDONESIA</v>
      </c>
      <c r="AE1519" s="122" t="s">
        <v>4863</v>
      </c>
      <c r="AF1519" s="122" t="s">
        <v>4181</v>
      </c>
      <c r="AG1519" s="142" t="s">
        <v>166</v>
      </c>
      <c r="AH1519" s="142"/>
      <c r="AI1519" s="64" t="e">
        <f t="shared" si="266"/>
        <v>#N/A</v>
      </c>
      <c r="AJ1519" s="64"/>
      <c r="AK1519" s="142"/>
      <c r="AN1519" s="124">
        <f t="shared" si="258"/>
        <v>0</v>
      </c>
      <c r="AY1519" s="70">
        <f t="shared" si="259"/>
        <v>0</v>
      </c>
    </row>
    <row r="1520" spans="1:53">
      <c r="A1520" s="121"/>
      <c r="B1520">
        <v>1469</v>
      </c>
      <c r="C1520" s="71">
        <v>28</v>
      </c>
      <c r="E1520" s="121">
        <v>3</v>
      </c>
      <c r="F1520" s="143" t="s">
        <v>4940</v>
      </c>
      <c r="G1520" s="144" t="s">
        <v>4941</v>
      </c>
      <c r="H1520" s="145" t="s">
        <v>16</v>
      </c>
      <c r="I1520" s="146" t="str">
        <f t="shared" si="262"/>
        <v>PEREMPUAN</v>
      </c>
      <c r="J1520" s="120" t="s">
        <v>230</v>
      </c>
      <c r="K1520" s="147">
        <v>38233</v>
      </c>
      <c r="L1520" s="139">
        <f t="shared" ca="1" si="264"/>
        <v>15</v>
      </c>
      <c r="M1520" s="120" t="s">
        <v>253</v>
      </c>
      <c r="N1520" s="133" t="s">
        <v>220</v>
      </c>
      <c r="O1520" s="120" t="str">
        <f t="shared" si="263"/>
        <v>ISLAM</v>
      </c>
      <c r="P1520" s="120" t="s">
        <v>254</v>
      </c>
      <c r="Q1520" s="120" t="s">
        <v>255</v>
      </c>
      <c r="R1520" s="148">
        <v>4</v>
      </c>
      <c r="S1520" s="120" t="s">
        <v>369</v>
      </c>
      <c r="T1520" s="120" t="s">
        <v>266</v>
      </c>
      <c r="U1520" s="120" t="s">
        <v>4938</v>
      </c>
      <c r="V1520" s="120" t="s">
        <v>4933</v>
      </c>
      <c r="W1520" s="149" t="s">
        <v>4936</v>
      </c>
      <c r="X1520" s="120" t="s">
        <v>4933</v>
      </c>
      <c r="Y1520" s="372" t="s">
        <v>4862</v>
      </c>
      <c r="Z1520" s="120" t="s">
        <v>22</v>
      </c>
      <c r="AA1520" s="120" t="s">
        <v>229</v>
      </c>
      <c r="AB1520" s="104"/>
      <c r="AC1520" s="104"/>
      <c r="AD1520" s="121" t="str">
        <f t="shared" si="265"/>
        <v>INDONESIA</v>
      </c>
      <c r="AE1520" s="97" t="s">
        <v>4863</v>
      </c>
      <c r="AF1520" s="122" t="s">
        <v>4181</v>
      </c>
      <c r="AG1520" s="142" t="s">
        <v>166</v>
      </c>
      <c r="AH1520" s="142"/>
      <c r="AI1520" s="64">
        <f t="shared" si="266"/>
        <v>2</v>
      </c>
      <c r="AJ1520" s="64"/>
      <c r="AK1520" s="142"/>
      <c r="AN1520" s="124">
        <f t="shared" si="258"/>
        <v>0</v>
      </c>
      <c r="AY1520" s="70">
        <f t="shared" si="259"/>
        <v>0</v>
      </c>
    </row>
    <row r="1521" spans="1:53">
      <c r="B1521">
        <v>1470</v>
      </c>
      <c r="C1521">
        <v>29</v>
      </c>
      <c r="E1521">
        <v>4</v>
      </c>
      <c r="F1521" s="98" t="s">
        <v>4942</v>
      </c>
      <c r="G1521" s="89" t="s">
        <v>4943</v>
      </c>
      <c r="H1521" s="90" t="s">
        <v>23</v>
      </c>
      <c r="I1521" s="91" t="str">
        <f t="shared" si="262"/>
        <v>LAKI LAKI</v>
      </c>
      <c r="J1521" s="64" t="s">
        <v>230</v>
      </c>
      <c r="K1521" s="92">
        <v>39891</v>
      </c>
      <c r="L1521" s="93">
        <f t="shared" ca="1" si="264"/>
        <v>11</v>
      </c>
      <c r="M1521" s="64" t="s">
        <v>253</v>
      </c>
      <c r="N1521" s="94" t="s">
        <v>220</v>
      </c>
      <c r="O1521" s="64" t="str">
        <f t="shared" si="263"/>
        <v>ISLAM</v>
      </c>
      <c r="P1521" s="64" t="s">
        <v>254</v>
      </c>
      <c r="Q1521" s="64" t="s">
        <v>255</v>
      </c>
      <c r="R1521" s="95">
        <v>4</v>
      </c>
      <c r="S1521" s="64" t="s">
        <v>4944</v>
      </c>
      <c r="T1521" s="64" t="s">
        <v>266</v>
      </c>
      <c r="U1521" s="64" t="s">
        <v>4938</v>
      </c>
      <c r="V1521" s="64" t="s">
        <v>4933</v>
      </c>
      <c r="W1521" s="96" t="s">
        <v>4936</v>
      </c>
      <c r="X1521" s="64" t="s">
        <v>4933</v>
      </c>
      <c r="Y1521" s="375" t="s">
        <v>4862</v>
      </c>
      <c r="Z1521" s="64" t="s">
        <v>22</v>
      </c>
      <c r="AA1521" s="64" t="s">
        <v>229</v>
      </c>
      <c r="AB1521" s="64"/>
      <c r="AC1521" s="64"/>
      <c r="AD1521" t="str">
        <f t="shared" si="265"/>
        <v>INDONESIA</v>
      </c>
      <c r="AE1521" s="122" t="s">
        <v>4863</v>
      </c>
      <c r="AF1521" s="122" t="s">
        <v>4181</v>
      </c>
      <c r="AG1521" s="142" t="s">
        <v>166</v>
      </c>
      <c r="AH1521" s="142"/>
      <c r="AI1521" s="64">
        <f t="shared" si="266"/>
        <v>3</v>
      </c>
      <c r="AJ1521" s="64"/>
      <c r="AK1521" s="142"/>
      <c r="AN1521" s="124">
        <f t="shared" si="258"/>
        <v>0</v>
      </c>
      <c r="AY1521" s="70">
        <f t="shared" si="259"/>
        <v>0</v>
      </c>
    </row>
    <row r="1522" spans="1:53" s="156" customFormat="1">
      <c r="A1522"/>
      <c r="B1522">
        <v>1471</v>
      </c>
      <c r="C1522" s="71">
        <v>30</v>
      </c>
      <c r="D1522">
        <v>7</v>
      </c>
      <c r="E1522" s="99">
        <v>1</v>
      </c>
      <c r="F1522" s="100" t="s">
        <v>4945</v>
      </c>
      <c r="G1522" s="101" t="s">
        <v>4946</v>
      </c>
      <c r="H1522" s="102" t="s">
        <v>23</v>
      </c>
      <c r="I1522" s="103" t="str">
        <f t="shared" si="262"/>
        <v>LAKI LAKI</v>
      </c>
      <c r="J1522" s="104" t="s">
        <v>4947</v>
      </c>
      <c r="K1522" s="105">
        <v>28095</v>
      </c>
      <c r="L1522" s="106">
        <f t="shared" ca="1" si="264"/>
        <v>43</v>
      </c>
      <c r="M1522" s="104" t="s">
        <v>253</v>
      </c>
      <c r="N1522" s="107" t="s">
        <v>220</v>
      </c>
      <c r="O1522" s="104" t="str">
        <f t="shared" si="263"/>
        <v>ISLAM</v>
      </c>
      <c r="P1522" s="104" t="s">
        <v>221</v>
      </c>
      <c r="Q1522" s="104" t="s">
        <v>222</v>
      </c>
      <c r="R1522" s="108">
        <v>1</v>
      </c>
      <c r="S1522" s="104" t="s">
        <v>256</v>
      </c>
      <c r="T1522" s="104" t="s">
        <v>283</v>
      </c>
      <c r="U1522" s="104" t="s">
        <v>871</v>
      </c>
      <c r="V1522" s="104" t="s">
        <v>4948</v>
      </c>
      <c r="W1522" s="109" t="s">
        <v>4949</v>
      </c>
      <c r="X1522" s="104" t="s">
        <v>4946</v>
      </c>
      <c r="Y1522" s="374" t="s">
        <v>4862</v>
      </c>
      <c r="Z1522" s="104" t="s">
        <v>22</v>
      </c>
      <c r="AA1522" s="104" t="s">
        <v>229</v>
      </c>
      <c r="AB1522" s="64"/>
      <c r="AC1522" s="64"/>
      <c r="AD1522" s="99" t="str">
        <f t="shared" si="265"/>
        <v>INDONESIA</v>
      </c>
      <c r="AE1522" s="97" t="s">
        <v>4863</v>
      </c>
      <c r="AF1522" s="122" t="s">
        <v>4181</v>
      </c>
      <c r="AG1522" s="142" t="s">
        <v>166</v>
      </c>
      <c r="AH1522" s="142"/>
      <c r="AI1522" s="64">
        <f t="shared" si="266"/>
        <v>3</v>
      </c>
      <c r="AJ1522" s="64"/>
      <c r="AK1522" s="142"/>
      <c r="AL1522" s="153"/>
      <c r="AM1522" s="153"/>
      <c r="AN1522" s="124">
        <f t="shared" si="258"/>
        <v>0</v>
      </c>
      <c r="AO1522" s="154"/>
      <c r="AP1522" s="154"/>
      <c r="AQ1522" s="154"/>
      <c r="AR1522" s="154"/>
      <c r="AS1522" s="154"/>
      <c r="AT1522" s="154"/>
      <c r="AU1522" s="154"/>
      <c r="AV1522" s="154"/>
      <c r="AW1522" s="154"/>
      <c r="AX1522" s="154"/>
      <c r="AY1522" s="70">
        <f t="shared" si="259"/>
        <v>0</v>
      </c>
      <c r="AZ1522" s="259"/>
    </row>
    <row r="1523" spans="1:53" s="115" customFormat="1">
      <c r="A1523"/>
      <c r="B1523">
        <v>1472</v>
      </c>
      <c r="C1523">
        <v>31</v>
      </c>
      <c r="D1523"/>
      <c r="E1523" s="121">
        <v>2</v>
      </c>
      <c r="F1523" s="143" t="s">
        <v>4950</v>
      </c>
      <c r="G1523" s="144" t="s">
        <v>4951</v>
      </c>
      <c r="H1523" s="145" t="s">
        <v>16</v>
      </c>
      <c r="I1523" s="146" t="str">
        <f t="shared" si="262"/>
        <v>PEREMPUAN</v>
      </c>
      <c r="J1523" s="120" t="s">
        <v>970</v>
      </c>
      <c r="K1523" s="147">
        <v>30482</v>
      </c>
      <c r="L1523" s="139">
        <f t="shared" ca="1" si="264"/>
        <v>36</v>
      </c>
      <c r="M1523" s="120" t="s">
        <v>253</v>
      </c>
      <c r="N1523" s="133" t="s">
        <v>220</v>
      </c>
      <c r="O1523" s="120" t="str">
        <f t="shared" si="263"/>
        <v>ISLAM</v>
      </c>
      <c r="P1523" s="120" t="s">
        <v>221</v>
      </c>
      <c r="Q1523" s="120" t="s">
        <v>245</v>
      </c>
      <c r="R1523" s="148">
        <v>3</v>
      </c>
      <c r="S1523" s="120" t="s">
        <v>223</v>
      </c>
      <c r="T1523" s="120" t="s">
        <v>246</v>
      </c>
      <c r="U1523" s="120" t="s">
        <v>3021</v>
      </c>
      <c r="V1523" s="120" t="s">
        <v>3019</v>
      </c>
      <c r="W1523" s="149" t="s">
        <v>4949</v>
      </c>
      <c r="X1523" s="120" t="s">
        <v>4946</v>
      </c>
      <c r="Y1523" s="372" t="s">
        <v>4862</v>
      </c>
      <c r="Z1523" s="120" t="s">
        <v>22</v>
      </c>
      <c r="AA1523" s="120" t="s">
        <v>229</v>
      </c>
      <c r="AB1523" s="104"/>
      <c r="AC1523" s="104"/>
      <c r="AD1523" s="121" t="str">
        <f t="shared" si="265"/>
        <v>INDONESIA</v>
      </c>
      <c r="AE1523" s="122" t="s">
        <v>4863</v>
      </c>
      <c r="AF1523" s="122" t="s">
        <v>4181</v>
      </c>
      <c r="AG1523" s="142" t="s">
        <v>166</v>
      </c>
      <c r="AH1523" s="142"/>
      <c r="AI1523" s="64" t="e">
        <f t="shared" si="266"/>
        <v>#N/A</v>
      </c>
      <c r="AJ1523" s="64"/>
      <c r="AK1523" s="142"/>
      <c r="AL1523" s="272"/>
      <c r="AM1523" s="272"/>
      <c r="AN1523" s="124">
        <f t="shared" si="258"/>
        <v>0</v>
      </c>
      <c r="AO1523" s="273"/>
      <c r="AP1523" s="273"/>
      <c r="AQ1523" s="273"/>
      <c r="AR1523" s="273"/>
      <c r="AS1523" s="273"/>
      <c r="AT1523" s="273"/>
      <c r="AU1523" s="273"/>
      <c r="AV1523" s="273"/>
      <c r="AW1523" s="273"/>
      <c r="AX1523" s="273"/>
      <c r="AY1523" s="70">
        <f t="shared" si="259"/>
        <v>0</v>
      </c>
      <c r="AZ1523" s="259"/>
    </row>
    <row r="1524" spans="1:53" s="115" customFormat="1">
      <c r="A1524"/>
      <c r="B1524">
        <v>1473</v>
      </c>
      <c r="C1524" s="71">
        <v>32</v>
      </c>
      <c r="D1524"/>
      <c r="E1524">
        <v>3</v>
      </c>
      <c r="F1524" s="157" t="s">
        <v>4952</v>
      </c>
      <c r="G1524" s="89" t="s">
        <v>4953</v>
      </c>
      <c r="H1524" s="90" t="s">
        <v>23</v>
      </c>
      <c r="I1524" s="91" t="str">
        <f t="shared" si="262"/>
        <v>LAKI LAKI</v>
      </c>
      <c r="J1524" s="64" t="s">
        <v>22</v>
      </c>
      <c r="K1524" s="92">
        <v>35824</v>
      </c>
      <c r="L1524" s="93">
        <f t="shared" ca="1" si="264"/>
        <v>22</v>
      </c>
      <c r="M1524" s="64" t="s">
        <v>253</v>
      </c>
      <c r="N1524" s="94" t="s">
        <v>220</v>
      </c>
      <c r="O1524" s="64" t="str">
        <f t="shared" si="263"/>
        <v>ISLAM</v>
      </c>
      <c r="P1524" s="64" t="s">
        <v>254</v>
      </c>
      <c r="Q1524" s="64" t="s">
        <v>255</v>
      </c>
      <c r="R1524" s="95">
        <v>4</v>
      </c>
      <c r="S1524" s="64" t="s">
        <v>886</v>
      </c>
      <c r="T1524" s="64" t="s">
        <v>266</v>
      </c>
      <c r="U1524" s="64" t="s">
        <v>4954</v>
      </c>
      <c r="V1524" s="64" t="s">
        <v>4946</v>
      </c>
      <c r="W1524" s="96" t="s">
        <v>4949</v>
      </c>
      <c r="X1524" s="64" t="s">
        <v>4946</v>
      </c>
      <c r="Y1524" s="375" t="s">
        <v>4862</v>
      </c>
      <c r="Z1524" s="64" t="s">
        <v>22</v>
      </c>
      <c r="AA1524" s="64" t="s">
        <v>229</v>
      </c>
      <c r="AB1524" s="64"/>
      <c r="AC1524" s="64"/>
      <c r="AD1524" t="str">
        <f t="shared" si="265"/>
        <v>INDONESIA</v>
      </c>
      <c r="AE1524" s="97" t="s">
        <v>4863</v>
      </c>
      <c r="AF1524" s="122" t="s">
        <v>4181</v>
      </c>
      <c r="AG1524" s="142" t="s">
        <v>166</v>
      </c>
      <c r="AH1524" s="142"/>
      <c r="AI1524" s="64">
        <f t="shared" si="266"/>
        <v>2</v>
      </c>
      <c r="AJ1524" s="64"/>
      <c r="AK1524" s="142"/>
      <c r="AL1524" s="400"/>
      <c r="AM1524" s="400"/>
      <c r="AN1524" s="124">
        <f t="shared" si="258"/>
        <v>0</v>
      </c>
      <c r="AO1524" s="412"/>
      <c r="AP1524" s="412"/>
      <c r="AQ1524" s="412"/>
      <c r="AR1524" s="412"/>
      <c r="AS1524" s="412"/>
      <c r="AT1524" s="412"/>
      <c r="AU1524" s="412"/>
      <c r="AV1524" s="412"/>
      <c r="AW1524" s="412"/>
      <c r="AX1524" s="412"/>
      <c r="AY1524" s="70">
        <f t="shared" si="259"/>
        <v>0</v>
      </c>
      <c r="AZ1524" s="259"/>
      <c r="BA1524" s="151"/>
    </row>
    <row r="1525" spans="1:53" s="99" customFormat="1">
      <c r="A1525" s="151"/>
      <c r="B1525">
        <v>1474</v>
      </c>
      <c r="C1525">
        <v>33</v>
      </c>
      <c r="D1525"/>
      <c r="E1525" s="151">
        <v>4</v>
      </c>
      <c r="F1525" s="157" t="s">
        <v>4955</v>
      </c>
      <c r="G1525" s="89" t="s">
        <v>4956</v>
      </c>
      <c r="H1525" s="90" t="s">
        <v>16</v>
      </c>
      <c r="I1525" s="91" t="str">
        <f t="shared" si="262"/>
        <v>PEREMPUAN</v>
      </c>
      <c r="J1525" s="64" t="s">
        <v>22</v>
      </c>
      <c r="K1525" s="92">
        <v>40272</v>
      </c>
      <c r="L1525" s="93">
        <f t="shared" ref="L1525:L1556" ca="1" si="267">DATEDIF(K1525,TODAY(),"Y")</f>
        <v>10</v>
      </c>
      <c r="M1525" s="64"/>
      <c r="N1525" s="246" t="s">
        <v>220</v>
      </c>
      <c r="O1525" s="64" t="str">
        <f t="shared" si="263"/>
        <v>ISLAM</v>
      </c>
      <c r="P1525" s="64" t="s">
        <v>254</v>
      </c>
      <c r="Q1525" s="64" t="s">
        <v>255</v>
      </c>
      <c r="R1525" s="95">
        <v>4</v>
      </c>
      <c r="S1525" s="64" t="s">
        <v>265</v>
      </c>
      <c r="T1525" s="64" t="s">
        <v>270</v>
      </c>
      <c r="U1525" s="64" t="s">
        <v>4954</v>
      </c>
      <c r="V1525" s="64" t="s">
        <v>4946</v>
      </c>
      <c r="W1525" s="96" t="s">
        <v>4949</v>
      </c>
      <c r="X1525" s="64" t="s">
        <v>4946</v>
      </c>
      <c r="Y1525" s="375" t="s">
        <v>4862</v>
      </c>
      <c r="Z1525" s="64" t="s">
        <v>22</v>
      </c>
      <c r="AA1525" s="64" t="s">
        <v>229</v>
      </c>
      <c r="AB1525" s="120"/>
      <c r="AC1525" s="120"/>
      <c r="AD1525" t="str">
        <f t="shared" si="265"/>
        <v>INDONESIA</v>
      </c>
      <c r="AE1525" s="122" t="s">
        <v>4863</v>
      </c>
      <c r="AF1525" s="122" t="s">
        <v>4181</v>
      </c>
      <c r="AG1525" s="142" t="s">
        <v>166</v>
      </c>
      <c r="AH1525" s="142"/>
      <c r="AI1525" s="64">
        <f t="shared" si="266"/>
        <v>3</v>
      </c>
      <c r="AJ1525" s="64"/>
      <c r="AK1525" s="142"/>
      <c r="AL1525" s="124"/>
      <c r="AM1525" s="124"/>
      <c r="AN1525" s="124">
        <f t="shared" si="258"/>
        <v>0</v>
      </c>
      <c r="AO1525" s="125"/>
      <c r="AP1525" s="125"/>
      <c r="AQ1525" s="125"/>
      <c r="AR1525" s="125"/>
      <c r="AS1525" s="125"/>
      <c r="AT1525" s="125"/>
      <c r="AU1525" s="125"/>
      <c r="AV1525" s="125"/>
      <c r="AW1525" s="125"/>
      <c r="AX1525" s="125"/>
      <c r="AY1525" s="70">
        <f t="shared" si="259"/>
        <v>0</v>
      </c>
      <c r="AZ1525" s="71"/>
    </row>
    <row r="1526" spans="1:53">
      <c r="A1526" s="115"/>
      <c r="B1526">
        <v>1475</v>
      </c>
      <c r="C1526" s="71">
        <v>34</v>
      </c>
      <c r="D1526">
        <v>8</v>
      </c>
      <c r="E1526" s="156">
        <v>1</v>
      </c>
      <c r="F1526" s="168" t="s">
        <v>4957</v>
      </c>
      <c r="G1526" s="101" t="s">
        <v>4958</v>
      </c>
      <c r="H1526" s="102" t="s">
        <v>23</v>
      </c>
      <c r="I1526" s="103" t="str">
        <f t="shared" si="262"/>
        <v>LAKI LAKI</v>
      </c>
      <c r="J1526" s="156" t="s">
        <v>1375</v>
      </c>
      <c r="K1526" s="105">
        <v>32229</v>
      </c>
      <c r="L1526" s="106">
        <f t="shared" ca="1" si="267"/>
        <v>32</v>
      </c>
      <c r="M1526" s="104"/>
      <c r="N1526" s="185" t="s">
        <v>220</v>
      </c>
      <c r="O1526" s="104" t="str">
        <f t="shared" si="263"/>
        <v>ISLAM</v>
      </c>
      <c r="P1526" s="156" t="s">
        <v>221</v>
      </c>
      <c r="Q1526" s="156" t="s">
        <v>222</v>
      </c>
      <c r="R1526" s="108">
        <v>1</v>
      </c>
      <c r="S1526" s="156" t="s">
        <v>256</v>
      </c>
      <c r="T1526" s="156" t="s">
        <v>283</v>
      </c>
      <c r="U1526" s="104" t="s">
        <v>4959</v>
      </c>
      <c r="V1526" s="104" t="s">
        <v>4960</v>
      </c>
      <c r="W1526" s="112" t="s">
        <v>4961</v>
      </c>
      <c r="X1526" s="156" t="s">
        <v>4958</v>
      </c>
      <c r="Y1526" s="374" t="s">
        <v>4862</v>
      </c>
      <c r="Z1526" s="104"/>
      <c r="AA1526" s="104"/>
      <c r="AB1526" s="64"/>
      <c r="AC1526" s="64"/>
      <c r="AD1526" s="99" t="str">
        <f t="shared" si="265"/>
        <v>INDONESIA</v>
      </c>
      <c r="AE1526" s="97" t="s">
        <v>4863</v>
      </c>
      <c r="AF1526" s="122" t="s">
        <v>4181</v>
      </c>
      <c r="AG1526" s="142" t="s">
        <v>166</v>
      </c>
      <c r="AH1526" s="142"/>
      <c r="AI1526" s="64">
        <f t="shared" si="266"/>
        <v>3</v>
      </c>
      <c r="AJ1526" s="64"/>
      <c r="AK1526" s="142"/>
      <c r="AN1526" s="124">
        <f t="shared" si="258"/>
        <v>0</v>
      </c>
      <c r="AY1526" s="70">
        <f t="shared" si="259"/>
        <v>0</v>
      </c>
    </row>
    <row r="1527" spans="1:53">
      <c r="A1527" s="115"/>
      <c r="B1527">
        <v>1476</v>
      </c>
      <c r="C1527">
        <v>35</v>
      </c>
      <c r="E1527" s="115">
        <v>2</v>
      </c>
      <c r="F1527" s="98" t="s">
        <v>4962</v>
      </c>
      <c r="G1527" s="89" t="s">
        <v>4963</v>
      </c>
      <c r="H1527" s="90" t="s">
        <v>16</v>
      </c>
      <c r="I1527" s="91" t="str">
        <f t="shared" si="262"/>
        <v>PEREMPUAN</v>
      </c>
      <c r="J1527" s="115" t="s">
        <v>4964</v>
      </c>
      <c r="K1527" s="92">
        <v>32761</v>
      </c>
      <c r="L1527" s="93">
        <f t="shared" ca="1" si="267"/>
        <v>30</v>
      </c>
      <c r="M1527" s="64"/>
      <c r="N1527" s="246" t="s">
        <v>220</v>
      </c>
      <c r="O1527" s="64" t="str">
        <f t="shared" si="263"/>
        <v>ISLAM</v>
      </c>
      <c r="P1527" s="115" t="s">
        <v>221</v>
      </c>
      <c r="Q1527" s="115" t="s">
        <v>245</v>
      </c>
      <c r="R1527" s="95">
        <v>3</v>
      </c>
      <c r="S1527" s="156" t="s">
        <v>256</v>
      </c>
      <c r="T1527" s="115" t="s">
        <v>246</v>
      </c>
      <c r="U1527" s="115" t="s">
        <v>4965</v>
      </c>
      <c r="V1527" s="115" t="s">
        <v>4966</v>
      </c>
      <c r="W1527" s="119" t="s">
        <v>4961</v>
      </c>
      <c r="X1527" s="115" t="s">
        <v>4958</v>
      </c>
      <c r="Y1527" s="372" t="s">
        <v>4862</v>
      </c>
      <c r="Z1527" s="64"/>
      <c r="AA1527" s="64"/>
      <c r="AB1527" s="104"/>
      <c r="AC1527" s="104"/>
      <c r="AD1527" t="str">
        <f t="shared" si="265"/>
        <v>INDONESIA</v>
      </c>
      <c r="AE1527" s="122" t="s">
        <v>4863</v>
      </c>
      <c r="AF1527" s="122" t="s">
        <v>4181</v>
      </c>
      <c r="AG1527" s="142" t="s">
        <v>166</v>
      </c>
      <c r="AH1527" s="142"/>
      <c r="AI1527" s="64" t="e">
        <f t="shared" si="266"/>
        <v>#N/A</v>
      </c>
      <c r="AJ1527" s="64"/>
      <c r="AK1527" s="142"/>
      <c r="AN1527" s="124"/>
    </row>
    <row r="1528" spans="1:53" s="99" customFormat="1">
      <c r="A1528" s="121"/>
      <c r="B1528">
        <v>1477</v>
      </c>
      <c r="C1528" s="71">
        <v>36</v>
      </c>
      <c r="D1528"/>
      <c r="E1528" s="115">
        <v>3</v>
      </c>
      <c r="F1528" s="98" t="s">
        <v>4967</v>
      </c>
      <c r="G1528" s="89" t="s">
        <v>4968</v>
      </c>
      <c r="H1528" s="90" t="s">
        <v>16</v>
      </c>
      <c r="I1528" s="91" t="str">
        <f t="shared" si="262"/>
        <v>PEREMPUAN</v>
      </c>
      <c r="J1528" s="115" t="s">
        <v>244</v>
      </c>
      <c r="K1528" s="92">
        <v>41151</v>
      </c>
      <c r="L1528" s="93">
        <f t="shared" ca="1" si="267"/>
        <v>7</v>
      </c>
      <c r="M1528" s="64"/>
      <c r="N1528" s="246" t="s">
        <v>220</v>
      </c>
      <c r="O1528" s="64" t="str">
        <f t="shared" si="263"/>
        <v>ISLAM</v>
      </c>
      <c r="P1528" s="115" t="s">
        <v>254</v>
      </c>
      <c r="Q1528" s="115" t="s">
        <v>255</v>
      </c>
      <c r="R1528" s="95">
        <v>4</v>
      </c>
      <c r="S1528" s="156" t="s">
        <v>265</v>
      </c>
      <c r="T1528" s="115" t="s">
        <v>270</v>
      </c>
      <c r="U1528" s="115" t="s">
        <v>4963</v>
      </c>
      <c r="V1528" s="115" t="s">
        <v>4958</v>
      </c>
      <c r="W1528" s="119" t="s">
        <v>4961</v>
      </c>
      <c r="X1528" s="115" t="s">
        <v>4958</v>
      </c>
      <c r="Y1528" s="372" t="s">
        <v>4862</v>
      </c>
      <c r="Z1528" s="64"/>
      <c r="AA1528" s="64"/>
      <c r="AB1528" s="64"/>
      <c r="AC1528" s="64"/>
      <c r="AD1528" t="str">
        <f t="shared" si="265"/>
        <v>INDONESIA</v>
      </c>
      <c r="AE1528" s="97" t="s">
        <v>4863</v>
      </c>
      <c r="AF1528" s="122" t="s">
        <v>4181</v>
      </c>
      <c r="AG1528" s="142" t="s">
        <v>166</v>
      </c>
      <c r="AH1528" s="142"/>
      <c r="AI1528" s="64">
        <f t="shared" si="266"/>
        <v>2</v>
      </c>
      <c r="AJ1528" s="64"/>
      <c r="AK1528" s="142"/>
      <c r="AL1528" s="124"/>
      <c r="AM1528" s="124"/>
      <c r="AN1528" s="124">
        <f t="shared" ref="AN1528:AN1535" si="268">AL1528-AM1528</f>
        <v>0</v>
      </c>
      <c r="AO1528" s="125"/>
      <c r="AP1528" s="125"/>
      <c r="AQ1528" s="125"/>
      <c r="AR1528" s="125"/>
      <c r="AS1528" s="125"/>
      <c r="AT1528" s="125"/>
      <c r="AU1528" s="125"/>
      <c r="AV1528" s="125"/>
      <c r="AW1528" s="125"/>
      <c r="AX1528" s="125"/>
      <c r="AY1528" s="125">
        <f t="shared" ref="AY1528:AY1535" si="269">SUM(AV1528:AX1528)</f>
        <v>0</v>
      </c>
      <c r="AZ1528" s="192"/>
    </row>
    <row r="1529" spans="1:53">
      <c r="B1529">
        <v>1478</v>
      </c>
      <c r="C1529">
        <v>37</v>
      </c>
      <c r="D1529">
        <v>9</v>
      </c>
      <c r="E1529" s="99">
        <v>1</v>
      </c>
      <c r="F1529" s="338" t="s">
        <v>4969</v>
      </c>
      <c r="G1529" s="101" t="s">
        <v>119</v>
      </c>
      <c r="H1529" s="102" t="s">
        <v>23</v>
      </c>
      <c r="I1529" s="103" t="str">
        <f t="shared" si="262"/>
        <v>LAKI LAKI</v>
      </c>
      <c r="J1529" s="156" t="s">
        <v>4970</v>
      </c>
      <c r="K1529" s="105">
        <v>29135</v>
      </c>
      <c r="L1529" s="106">
        <f t="shared" ca="1" si="267"/>
        <v>40</v>
      </c>
      <c r="M1529" s="104"/>
      <c r="N1529" s="185" t="s">
        <v>220</v>
      </c>
      <c r="O1529" s="104" t="str">
        <f t="shared" si="263"/>
        <v>ISLAM</v>
      </c>
      <c r="P1529" s="156" t="s">
        <v>221</v>
      </c>
      <c r="Q1529" s="156" t="s">
        <v>222</v>
      </c>
      <c r="R1529" s="108">
        <v>1</v>
      </c>
      <c r="S1529" s="156" t="s">
        <v>256</v>
      </c>
      <c r="T1529" s="156" t="s">
        <v>283</v>
      </c>
      <c r="U1529" s="104" t="s">
        <v>4971</v>
      </c>
      <c r="V1529" s="104" t="s">
        <v>4972</v>
      </c>
      <c r="W1529" s="112" t="s">
        <v>4973</v>
      </c>
      <c r="X1529" s="104" t="s">
        <v>119</v>
      </c>
      <c r="Y1529" s="374" t="s">
        <v>4862</v>
      </c>
      <c r="Z1529" s="104"/>
      <c r="AA1529" s="104"/>
      <c r="AB1529" s="104"/>
      <c r="AC1529" s="104"/>
      <c r="AD1529" s="99" t="str">
        <f t="shared" si="265"/>
        <v>INDONESIA</v>
      </c>
      <c r="AE1529" s="122" t="s">
        <v>4863</v>
      </c>
      <c r="AF1529" s="110" t="s">
        <v>4181</v>
      </c>
      <c r="AG1529" s="142" t="s">
        <v>166</v>
      </c>
      <c r="AH1529" s="142"/>
      <c r="AI1529" s="64">
        <f t="shared" si="266"/>
        <v>3</v>
      </c>
      <c r="AJ1529" s="64"/>
      <c r="AK1529" s="142"/>
      <c r="AN1529" s="124">
        <f t="shared" si="268"/>
        <v>0</v>
      </c>
      <c r="AY1529" s="70">
        <f t="shared" si="269"/>
        <v>0</v>
      </c>
    </row>
    <row r="1530" spans="1:53">
      <c r="B1530">
        <v>1479</v>
      </c>
      <c r="C1530" s="71">
        <v>38</v>
      </c>
      <c r="E1530" s="115">
        <v>2</v>
      </c>
      <c r="F1530" s="157" t="s">
        <v>4974</v>
      </c>
      <c r="G1530" s="89" t="s">
        <v>4975</v>
      </c>
      <c r="H1530" s="90" t="s">
        <v>16</v>
      </c>
      <c r="I1530" s="91" t="str">
        <f t="shared" si="262"/>
        <v>PEREMPUAN</v>
      </c>
      <c r="J1530" s="115" t="s">
        <v>4970</v>
      </c>
      <c r="K1530" s="92">
        <v>30800</v>
      </c>
      <c r="L1530" s="93">
        <f t="shared" ca="1" si="267"/>
        <v>35</v>
      </c>
      <c r="M1530" s="64"/>
      <c r="N1530" s="246" t="s">
        <v>220</v>
      </c>
      <c r="O1530" s="64" t="str">
        <f t="shared" si="263"/>
        <v>ISLAM</v>
      </c>
      <c r="P1530" s="115" t="s">
        <v>221</v>
      </c>
      <c r="Q1530" s="115" t="s">
        <v>245</v>
      </c>
      <c r="R1530" s="95">
        <v>3</v>
      </c>
      <c r="S1530" s="156" t="s">
        <v>256</v>
      </c>
      <c r="T1530" s="115" t="s">
        <v>246</v>
      </c>
      <c r="U1530" s="259" t="s">
        <v>3252</v>
      </c>
      <c r="V1530" s="259" t="s">
        <v>108</v>
      </c>
      <c r="W1530" s="119" t="s">
        <v>4973</v>
      </c>
      <c r="X1530" s="120" t="s">
        <v>119</v>
      </c>
      <c r="Y1530" s="372" t="s">
        <v>4862</v>
      </c>
      <c r="Z1530" s="120"/>
      <c r="AA1530" s="120"/>
      <c r="AB1530" s="120"/>
      <c r="AC1530" s="120"/>
      <c r="AD1530" s="121" t="str">
        <f t="shared" si="265"/>
        <v>INDONESIA</v>
      </c>
      <c r="AE1530" s="97" t="s">
        <v>4863</v>
      </c>
      <c r="AF1530" s="122" t="s">
        <v>4181</v>
      </c>
      <c r="AG1530" s="142" t="s">
        <v>166</v>
      </c>
      <c r="AH1530" s="142"/>
      <c r="AI1530" s="64" t="e">
        <f t="shared" si="266"/>
        <v>#N/A</v>
      </c>
      <c r="AJ1530" s="64"/>
      <c r="AK1530" s="142"/>
      <c r="AL1530" s="207"/>
      <c r="AM1530" s="207"/>
      <c r="AN1530" s="124">
        <f t="shared" si="268"/>
        <v>0</v>
      </c>
      <c r="AO1530" s="239"/>
      <c r="AP1530" s="239"/>
      <c r="AQ1530" s="239"/>
      <c r="AR1530" s="239"/>
      <c r="AS1530" s="239"/>
      <c r="AT1530" s="239"/>
      <c r="AU1530" s="239"/>
      <c r="AV1530" s="239"/>
      <c r="AW1530" s="239"/>
      <c r="AX1530" s="239"/>
      <c r="AY1530" s="70">
        <f t="shared" si="269"/>
        <v>0</v>
      </c>
      <c r="BA1530" s="121"/>
    </row>
    <row r="1531" spans="1:53">
      <c r="A1531" s="121"/>
      <c r="B1531">
        <v>1480</v>
      </c>
      <c r="C1531">
        <v>39</v>
      </c>
      <c r="E1531" s="151">
        <v>3</v>
      </c>
      <c r="F1531" s="157" t="s">
        <v>4976</v>
      </c>
      <c r="G1531" s="188" t="s">
        <v>4977</v>
      </c>
      <c r="H1531" s="145" t="s">
        <v>16</v>
      </c>
      <c r="I1531" s="146" t="str">
        <f t="shared" si="262"/>
        <v>PEREMPUAN</v>
      </c>
      <c r="J1531" s="151" t="s">
        <v>4970</v>
      </c>
      <c r="K1531" s="147">
        <v>37985</v>
      </c>
      <c r="L1531" s="139">
        <f t="shared" ca="1" si="267"/>
        <v>16</v>
      </c>
      <c r="M1531" s="120"/>
      <c r="N1531" s="187" t="s">
        <v>220</v>
      </c>
      <c r="O1531" s="120" t="str">
        <f t="shared" si="263"/>
        <v>ISLAM</v>
      </c>
      <c r="P1531" s="151" t="s">
        <v>254</v>
      </c>
      <c r="Q1531" s="151" t="s">
        <v>255</v>
      </c>
      <c r="R1531" s="148">
        <v>4</v>
      </c>
      <c r="S1531" s="156" t="s">
        <v>369</v>
      </c>
      <c r="T1531" s="151" t="s">
        <v>266</v>
      </c>
      <c r="U1531" s="259" t="s">
        <v>4975</v>
      </c>
      <c r="V1531" s="259" t="s">
        <v>119</v>
      </c>
      <c r="W1531" s="119" t="s">
        <v>4973</v>
      </c>
      <c r="X1531" s="120" t="s">
        <v>119</v>
      </c>
      <c r="Y1531" s="372" t="s">
        <v>4862</v>
      </c>
      <c r="Z1531" s="120"/>
      <c r="AA1531" s="120"/>
      <c r="AB1531" s="120"/>
      <c r="AC1531" s="120"/>
      <c r="AD1531" s="121" t="str">
        <f t="shared" si="265"/>
        <v>INDONESIA</v>
      </c>
      <c r="AE1531" s="122" t="s">
        <v>4863</v>
      </c>
      <c r="AF1531" s="122" t="s">
        <v>4181</v>
      </c>
      <c r="AG1531" s="142" t="s">
        <v>166</v>
      </c>
      <c r="AH1531" s="142"/>
      <c r="AI1531" s="64">
        <f t="shared" si="266"/>
        <v>2</v>
      </c>
      <c r="AJ1531" s="64"/>
      <c r="AK1531" s="142"/>
      <c r="AN1531" s="124">
        <f t="shared" si="268"/>
        <v>0</v>
      </c>
      <c r="AY1531" s="70">
        <f t="shared" si="269"/>
        <v>0</v>
      </c>
    </row>
    <row r="1532" spans="1:53" s="99" customFormat="1">
      <c r="A1532"/>
      <c r="B1532">
        <v>1481</v>
      </c>
      <c r="C1532" s="71">
        <v>40</v>
      </c>
      <c r="D1532"/>
      <c r="E1532" s="115">
        <v>4</v>
      </c>
      <c r="F1532" s="157" t="s">
        <v>4978</v>
      </c>
      <c r="G1532" s="188" t="s">
        <v>4979</v>
      </c>
      <c r="H1532" s="90" t="s">
        <v>16</v>
      </c>
      <c r="I1532" s="91" t="str">
        <f t="shared" si="262"/>
        <v>PEREMPUAN</v>
      </c>
      <c r="J1532" s="115" t="s">
        <v>4970</v>
      </c>
      <c r="K1532" s="92">
        <v>40155</v>
      </c>
      <c r="L1532" s="93">
        <f t="shared" ca="1" si="267"/>
        <v>10</v>
      </c>
      <c r="M1532" s="64"/>
      <c r="N1532" s="246" t="s">
        <v>220</v>
      </c>
      <c r="O1532" s="64" t="str">
        <f t="shared" si="263"/>
        <v>ISLAM</v>
      </c>
      <c r="P1532" s="115" t="s">
        <v>254</v>
      </c>
      <c r="Q1532" s="115" t="s">
        <v>255</v>
      </c>
      <c r="R1532" s="95">
        <v>4</v>
      </c>
      <c r="S1532" s="259" t="s">
        <v>265</v>
      </c>
      <c r="T1532" s="259" t="s">
        <v>270</v>
      </c>
      <c r="U1532" s="259" t="s">
        <v>4975</v>
      </c>
      <c r="V1532" s="259" t="s">
        <v>119</v>
      </c>
      <c r="W1532" s="119" t="s">
        <v>4973</v>
      </c>
      <c r="X1532" s="120" t="s">
        <v>119</v>
      </c>
      <c r="Y1532" s="375" t="s">
        <v>4862</v>
      </c>
      <c r="Z1532" s="64"/>
      <c r="AA1532" s="64"/>
      <c r="AB1532" s="120"/>
      <c r="AC1532" s="120"/>
      <c r="AD1532" t="str">
        <f t="shared" si="265"/>
        <v>INDONESIA</v>
      </c>
      <c r="AE1532" s="97" t="s">
        <v>4863</v>
      </c>
      <c r="AF1532" s="97" t="s">
        <v>4181</v>
      </c>
      <c r="AG1532" s="142" t="s">
        <v>166</v>
      </c>
      <c r="AH1532" s="142"/>
      <c r="AI1532" s="64">
        <f t="shared" si="266"/>
        <v>3</v>
      </c>
      <c r="AJ1532" s="64"/>
      <c r="AK1532" s="142"/>
      <c r="AL1532" s="124"/>
      <c r="AM1532" s="124"/>
      <c r="AN1532" s="124">
        <f t="shared" si="268"/>
        <v>0</v>
      </c>
      <c r="AO1532" s="125"/>
      <c r="AP1532" s="125"/>
      <c r="AQ1532" s="125"/>
      <c r="AR1532" s="125"/>
      <c r="AS1532" s="125"/>
      <c r="AT1532" s="125"/>
      <c r="AU1532" s="125"/>
      <c r="AV1532" s="125"/>
      <c r="AW1532" s="125"/>
      <c r="AX1532" s="125"/>
      <c r="AY1532" s="70">
        <f t="shared" si="269"/>
        <v>0</v>
      </c>
      <c r="AZ1532" s="71"/>
    </row>
    <row r="1533" spans="1:53">
      <c r="B1533">
        <v>1482</v>
      </c>
      <c r="C1533">
        <v>41</v>
      </c>
      <c r="D1533">
        <v>10</v>
      </c>
      <c r="E1533" s="99">
        <v>1</v>
      </c>
      <c r="F1533" s="168" t="s">
        <v>4980</v>
      </c>
      <c r="G1533" s="101" t="s">
        <v>4981</v>
      </c>
      <c r="H1533" s="102" t="s">
        <v>23</v>
      </c>
      <c r="I1533" s="103" t="str">
        <f t="shared" si="262"/>
        <v>LAKI LAKI</v>
      </c>
      <c r="J1533" s="156" t="s">
        <v>4982</v>
      </c>
      <c r="K1533" s="105">
        <v>24068</v>
      </c>
      <c r="L1533" s="106">
        <f t="shared" ca="1" si="267"/>
        <v>54</v>
      </c>
      <c r="M1533" s="104"/>
      <c r="N1533" s="185" t="s">
        <v>220</v>
      </c>
      <c r="O1533" s="104" t="str">
        <f t="shared" si="263"/>
        <v>ISLAM</v>
      </c>
      <c r="P1533" s="156" t="s">
        <v>221</v>
      </c>
      <c r="Q1533" s="156" t="s">
        <v>222</v>
      </c>
      <c r="R1533" s="108">
        <v>1</v>
      </c>
      <c r="S1533" s="156" t="s">
        <v>223</v>
      </c>
      <c r="T1533" s="156" t="s">
        <v>283</v>
      </c>
      <c r="U1533" s="104" t="s">
        <v>4983</v>
      </c>
      <c r="V1533" s="104" t="s">
        <v>4984</v>
      </c>
      <c r="W1533" s="112" t="s">
        <v>4985</v>
      </c>
      <c r="X1533" s="104" t="s">
        <v>4981</v>
      </c>
      <c r="Y1533" s="374" t="s">
        <v>4862</v>
      </c>
      <c r="Z1533" s="104"/>
      <c r="AA1533" s="104"/>
      <c r="AB1533" s="120"/>
      <c r="AC1533" s="120"/>
      <c r="AD1533" s="99" t="str">
        <f t="shared" si="265"/>
        <v>INDONESIA</v>
      </c>
      <c r="AE1533" s="122" t="s">
        <v>4863</v>
      </c>
      <c r="AF1533" s="110" t="s">
        <v>4181</v>
      </c>
      <c r="AG1533" s="104" t="s">
        <v>166</v>
      </c>
      <c r="AH1533" s="120"/>
      <c r="AI1533" s="64">
        <f t="shared" si="266"/>
        <v>3</v>
      </c>
      <c r="AJ1533" s="64"/>
      <c r="AK1533" s="142"/>
      <c r="AL1533" s="207"/>
      <c r="AM1533" s="207"/>
      <c r="AN1533" s="207">
        <f t="shared" si="268"/>
        <v>0</v>
      </c>
      <c r="AO1533" s="239"/>
      <c r="AP1533" s="239"/>
      <c r="AQ1533" s="239"/>
      <c r="AR1533" s="239"/>
      <c r="AS1533" s="239"/>
      <c r="AT1533" s="239"/>
      <c r="AU1533" s="239"/>
      <c r="AV1533" s="239"/>
      <c r="AW1533" s="239"/>
      <c r="AX1533" s="239"/>
      <c r="AY1533" s="70">
        <f t="shared" si="269"/>
        <v>0</v>
      </c>
      <c r="BA1533" s="121"/>
    </row>
    <row r="1534" spans="1:53">
      <c r="B1534">
        <v>1483</v>
      </c>
      <c r="C1534" s="71">
        <v>42</v>
      </c>
      <c r="E1534">
        <v>2</v>
      </c>
      <c r="F1534" s="98" t="s">
        <v>4986</v>
      </c>
      <c r="G1534" s="89" t="s">
        <v>4779</v>
      </c>
      <c r="H1534" s="90" t="s">
        <v>16</v>
      </c>
      <c r="I1534" s="91" t="str">
        <f t="shared" si="262"/>
        <v>PEREMPUAN</v>
      </c>
      <c r="J1534" s="115" t="s">
        <v>4916</v>
      </c>
      <c r="K1534" s="92">
        <v>25019</v>
      </c>
      <c r="L1534" s="93">
        <f t="shared" ca="1" si="267"/>
        <v>51</v>
      </c>
      <c r="M1534" s="64"/>
      <c r="N1534" s="246" t="s">
        <v>220</v>
      </c>
      <c r="O1534" s="64" t="str">
        <f t="shared" si="263"/>
        <v>ISLAM</v>
      </c>
      <c r="P1534" s="115" t="s">
        <v>221</v>
      </c>
      <c r="Q1534" s="115" t="s">
        <v>245</v>
      </c>
      <c r="R1534" s="95">
        <v>3</v>
      </c>
      <c r="S1534" s="115" t="s">
        <v>256</v>
      </c>
      <c r="T1534" s="115" t="s">
        <v>246</v>
      </c>
      <c r="U1534" s="259" t="s">
        <v>608</v>
      </c>
      <c r="V1534" s="259" t="s">
        <v>4987</v>
      </c>
      <c r="W1534" s="119" t="s">
        <v>4985</v>
      </c>
      <c r="X1534" s="64" t="s">
        <v>4981</v>
      </c>
      <c r="Y1534" s="375" t="s">
        <v>4862</v>
      </c>
      <c r="Z1534" s="64"/>
      <c r="AA1534" s="64"/>
      <c r="AB1534" s="64"/>
      <c r="AC1534" s="64"/>
      <c r="AD1534" t="str">
        <f t="shared" si="265"/>
        <v>INDONESIA</v>
      </c>
      <c r="AE1534" s="97" t="s">
        <v>4863</v>
      </c>
      <c r="AF1534" s="97" t="s">
        <v>4181</v>
      </c>
      <c r="AG1534" s="111" t="s">
        <v>166</v>
      </c>
      <c r="AH1534" s="111"/>
      <c r="AI1534" s="64" t="e">
        <f t="shared" si="266"/>
        <v>#N/A</v>
      </c>
      <c r="AJ1534" s="64"/>
      <c r="AK1534" s="120"/>
      <c r="AN1534" s="124">
        <f t="shared" si="268"/>
        <v>0</v>
      </c>
      <c r="AY1534" s="70">
        <f t="shared" si="269"/>
        <v>0</v>
      </c>
    </row>
    <row r="1535" spans="1:53">
      <c r="A1535" s="121"/>
      <c r="B1535">
        <v>1484</v>
      </c>
      <c r="C1535">
        <v>43</v>
      </c>
      <c r="D1535">
        <v>11</v>
      </c>
      <c r="E1535" s="192">
        <v>1</v>
      </c>
      <c r="F1535" s="150" t="s">
        <v>4988</v>
      </c>
      <c r="G1535" s="101" t="s">
        <v>4959</v>
      </c>
      <c r="H1535" s="102" t="s">
        <v>16</v>
      </c>
      <c r="I1535" s="103" t="str">
        <f t="shared" si="262"/>
        <v>PEREMPUAN</v>
      </c>
      <c r="J1535" s="156" t="s">
        <v>1375</v>
      </c>
      <c r="K1535" s="105">
        <v>22440</v>
      </c>
      <c r="L1535" s="106">
        <f t="shared" ca="1" si="267"/>
        <v>58</v>
      </c>
      <c r="M1535" s="104"/>
      <c r="N1535" s="185" t="s">
        <v>220</v>
      </c>
      <c r="O1535" s="104" t="str">
        <f>IF(N1535="1","ISLAM",IF(N1535="2","KRISTEN",""))</f>
        <v>ISLAM</v>
      </c>
      <c r="P1535" s="156" t="s">
        <v>221</v>
      </c>
      <c r="Q1535" s="156" t="s">
        <v>222</v>
      </c>
      <c r="R1535" s="108">
        <v>1</v>
      </c>
      <c r="S1535" s="156" t="s">
        <v>256</v>
      </c>
      <c r="T1535" s="156" t="s">
        <v>246</v>
      </c>
      <c r="U1535" s="156" t="s">
        <v>4989</v>
      </c>
      <c r="V1535" s="156" t="s">
        <v>4990</v>
      </c>
      <c r="W1535" s="247" t="s">
        <v>4991</v>
      </c>
      <c r="X1535" s="104" t="s">
        <v>4992</v>
      </c>
      <c r="Y1535" s="374" t="s">
        <v>4862</v>
      </c>
      <c r="Z1535" s="104"/>
      <c r="AA1535" s="104"/>
      <c r="AB1535" s="64"/>
      <c r="AC1535" s="64"/>
      <c r="AD1535" s="99" t="str">
        <f t="shared" si="265"/>
        <v>INDONESIA</v>
      </c>
      <c r="AE1535" s="122" t="s">
        <v>4863</v>
      </c>
      <c r="AF1535" s="110" t="s">
        <v>4181</v>
      </c>
      <c r="AG1535" s="111" t="s">
        <v>166</v>
      </c>
      <c r="AH1535" s="111"/>
      <c r="AI1535" s="64">
        <f t="shared" si="266"/>
        <v>2</v>
      </c>
      <c r="AJ1535" s="64"/>
      <c r="AK1535" s="111"/>
      <c r="AN1535" s="124">
        <f t="shared" si="268"/>
        <v>0</v>
      </c>
      <c r="AY1535" s="70">
        <f t="shared" si="269"/>
        <v>0</v>
      </c>
    </row>
    <row r="1536" spans="1:53">
      <c r="B1536">
        <v>1485</v>
      </c>
      <c r="C1536" s="71">
        <v>44</v>
      </c>
      <c r="E1536" s="121">
        <v>2</v>
      </c>
      <c r="F1536" s="160" t="s">
        <v>4993</v>
      </c>
      <c r="G1536" s="89" t="s">
        <v>4994</v>
      </c>
      <c r="H1536" s="90" t="s">
        <v>16</v>
      </c>
      <c r="I1536" s="91" t="str">
        <f t="shared" si="262"/>
        <v>PEREMPUAN</v>
      </c>
      <c r="J1536" s="115" t="s">
        <v>1375</v>
      </c>
      <c r="K1536" s="92">
        <v>35996</v>
      </c>
      <c r="L1536" s="93">
        <f t="shared" ca="1" si="267"/>
        <v>21</v>
      </c>
      <c r="M1536" s="64"/>
      <c r="N1536" s="246" t="s">
        <v>220</v>
      </c>
      <c r="O1536" s="64" t="str">
        <f>IF(N1536="1","ISLAM",IF(N1536="2","KRISTEN",""))</f>
        <v>ISLAM</v>
      </c>
      <c r="P1536" s="115" t="s">
        <v>254</v>
      </c>
      <c r="Q1536" s="115" t="s">
        <v>255</v>
      </c>
      <c r="R1536" s="95">
        <v>4</v>
      </c>
      <c r="S1536" s="115" t="s">
        <v>289</v>
      </c>
      <c r="T1536" s="115" t="s">
        <v>266</v>
      </c>
      <c r="U1536" s="115" t="s">
        <v>4959</v>
      </c>
      <c r="V1536" s="115" t="s">
        <v>4992</v>
      </c>
      <c r="W1536" s="240" t="s">
        <v>4991</v>
      </c>
      <c r="X1536" s="64" t="s">
        <v>4992</v>
      </c>
      <c r="Y1536" s="375" t="s">
        <v>4862</v>
      </c>
      <c r="Z1536" s="64"/>
      <c r="AA1536" s="64"/>
      <c r="AB1536" s="104"/>
      <c r="AC1536" s="104"/>
      <c r="AD1536" t="str">
        <f t="shared" si="265"/>
        <v>INDONESIA</v>
      </c>
      <c r="AE1536" s="97" t="s">
        <v>4863</v>
      </c>
      <c r="AF1536" s="122" t="s">
        <v>4181</v>
      </c>
      <c r="AG1536" s="111" t="s">
        <v>166</v>
      </c>
      <c r="AH1536" s="111"/>
      <c r="AI1536" s="64" t="e">
        <f t="shared" si="266"/>
        <v>#N/A</v>
      </c>
      <c r="AJ1536" s="64"/>
      <c r="AK1536" s="111"/>
      <c r="AN1536" s="124"/>
    </row>
    <row r="1537" spans="1:53" s="99" customFormat="1">
      <c r="A1537"/>
      <c r="B1537">
        <v>1486</v>
      </c>
      <c r="C1537">
        <v>45</v>
      </c>
      <c r="D1537"/>
      <c r="E1537" s="71">
        <v>3</v>
      </c>
      <c r="F1537" s="160" t="s">
        <v>4995</v>
      </c>
      <c r="G1537" s="89" t="s">
        <v>4996</v>
      </c>
      <c r="H1537" s="90" t="s">
        <v>16</v>
      </c>
      <c r="I1537" s="91" t="str">
        <f t="shared" si="262"/>
        <v>PEREMPUAN</v>
      </c>
      <c r="J1537" s="115" t="s">
        <v>1375</v>
      </c>
      <c r="K1537" s="92">
        <v>36766</v>
      </c>
      <c r="L1537" s="93">
        <f t="shared" ca="1" si="267"/>
        <v>19</v>
      </c>
      <c r="M1537" s="64"/>
      <c r="N1537" s="246" t="s">
        <v>220</v>
      </c>
      <c r="O1537" s="64" t="str">
        <f>IF(N1537="1","ISLAM",IF(N1537="2","KRISTEN",""))</f>
        <v>ISLAM</v>
      </c>
      <c r="P1537" s="64" t="s">
        <v>254</v>
      </c>
      <c r="Q1537" s="115" t="s">
        <v>255</v>
      </c>
      <c r="R1537" s="95">
        <v>4</v>
      </c>
      <c r="S1537" s="115" t="s">
        <v>348</v>
      </c>
      <c r="T1537" s="115" t="s">
        <v>266</v>
      </c>
      <c r="U1537" s="115" t="s">
        <v>4959</v>
      </c>
      <c r="V1537" s="115" t="s">
        <v>4992</v>
      </c>
      <c r="W1537" s="240" t="s">
        <v>4991</v>
      </c>
      <c r="X1537" s="64" t="s">
        <v>4992</v>
      </c>
      <c r="Y1537" s="375" t="s">
        <v>4862</v>
      </c>
      <c r="Z1537" s="64"/>
      <c r="AA1537" s="64"/>
      <c r="AB1537" s="64"/>
      <c r="AC1537" s="64"/>
      <c r="AD1537" t="str">
        <f t="shared" si="265"/>
        <v>INDONESIA</v>
      </c>
      <c r="AE1537" s="122" t="s">
        <v>4863</v>
      </c>
      <c r="AF1537" s="97" t="s">
        <v>4181</v>
      </c>
      <c r="AG1537" s="111" t="s">
        <v>166</v>
      </c>
      <c r="AH1537" s="111"/>
      <c r="AI1537" s="64">
        <f t="shared" si="266"/>
        <v>3</v>
      </c>
      <c r="AJ1537" s="64"/>
      <c r="AK1537" s="111"/>
      <c r="AL1537" s="124"/>
      <c r="AM1537" s="124"/>
      <c r="AN1537" s="124">
        <f t="shared" ref="AN1537:AN1559" si="270">AL1537-AM1537</f>
        <v>0</v>
      </c>
      <c r="AO1537" s="125"/>
      <c r="AP1537" s="125"/>
      <c r="AQ1537" s="125"/>
      <c r="AR1537" s="125"/>
      <c r="AS1537" s="125"/>
      <c r="AT1537" s="125"/>
      <c r="AU1537" s="125"/>
      <c r="AV1537" s="125"/>
      <c r="AW1537" s="125"/>
      <c r="AX1537" s="125"/>
      <c r="AY1537" s="70">
        <f t="shared" ref="AY1537:AY1559" si="271">SUM(AV1537:AX1537)</f>
        <v>0</v>
      </c>
      <c r="AZ1537" s="71"/>
    </row>
    <row r="1538" spans="1:53">
      <c r="B1538">
        <v>1487</v>
      </c>
      <c r="C1538" s="71">
        <v>46</v>
      </c>
      <c r="D1538">
        <v>12</v>
      </c>
      <c r="E1538" s="99">
        <v>1</v>
      </c>
      <c r="F1538" s="338" t="s">
        <v>4997</v>
      </c>
      <c r="G1538" s="101" t="s">
        <v>4998</v>
      </c>
      <c r="H1538" s="102" t="s">
        <v>23</v>
      </c>
      <c r="I1538" s="103" t="str">
        <f t="shared" si="262"/>
        <v>LAKI LAKI</v>
      </c>
      <c r="J1538" s="156" t="s">
        <v>4916</v>
      </c>
      <c r="K1538" s="105">
        <v>29314</v>
      </c>
      <c r="L1538" s="106">
        <f t="shared" ca="1" si="267"/>
        <v>40</v>
      </c>
      <c r="M1538" s="104"/>
      <c r="N1538" s="185" t="s">
        <v>220</v>
      </c>
      <c r="O1538" s="104" t="str">
        <f t="shared" ref="O1538:O1601" si="272">IF(N1538="1","ISLAM",IF(N1538="2","KRISTEN",""))</f>
        <v>ISLAM</v>
      </c>
      <c r="P1538" s="156" t="s">
        <v>221</v>
      </c>
      <c r="Q1538" s="156" t="s">
        <v>222</v>
      </c>
      <c r="R1538" s="108">
        <v>1</v>
      </c>
      <c r="S1538" s="156" t="s">
        <v>256</v>
      </c>
      <c r="T1538" s="156" t="s">
        <v>283</v>
      </c>
      <c r="U1538" s="104" t="s">
        <v>4999</v>
      </c>
      <c r="V1538" s="104" t="s">
        <v>5000</v>
      </c>
      <c r="W1538" s="173" t="s">
        <v>5001</v>
      </c>
      <c r="X1538" s="104" t="s">
        <v>4998</v>
      </c>
      <c r="Y1538" s="374" t="s">
        <v>4862</v>
      </c>
      <c r="Z1538" s="104"/>
      <c r="AA1538" s="104"/>
      <c r="AB1538" s="120"/>
      <c r="AC1538" s="120"/>
      <c r="AD1538" s="99" t="str">
        <f t="shared" si="265"/>
        <v>INDONESIA</v>
      </c>
      <c r="AE1538" s="97" t="s">
        <v>4863</v>
      </c>
      <c r="AF1538" s="110" t="s">
        <v>4181</v>
      </c>
      <c r="AG1538" s="111" t="s">
        <v>166</v>
      </c>
      <c r="AH1538" s="111"/>
      <c r="AI1538" s="64">
        <f t="shared" si="266"/>
        <v>3</v>
      </c>
      <c r="AJ1538" s="64"/>
      <c r="AK1538" s="111"/>
      <c r="AL1538" s="207"/>
      <c r="AM1538" s="207"/>
      <c r="AN1538" s="124">
        <f t="shared" si="270"/>
        <v>0</v>
      </c>
      <c r="AO1538" s="239"/>
      <c r="AP1538" s="239"/>
      <c r="AQ1538" s="239"/>
      <c r="AR1538" s="239"/>
      <c r="AS1538" s="239"/>
      <c r="AT1538" s="239"/>
      <c r="AU1538" s="239"/>
      <c r="AV1538" s="239"/>
      <c r="AW1538" s="239"/>
      <c r="AX1538" s="239"/>
      <c r="AY1538" s="70">
        <f t="shared" si="271"/>
        <v>0</v>
      </c>
      <c r="BA1538" s="121"/>
    </row>
    <row r="1539" spans="1:53">
      <c r="B1539">
        <v>1488</v>
      </c>
      <c r="C1539">
        <v>47</v>
      </c>
      <c r="E1539" s="71">
        <v>2</v>
      </c>
      <c r="F1539" s="157" t="s">
        <v>5002</v>
      </c>
      <c r="G1539" s="144" t="s">
        <v>5003</v>
      </c>
      <c r="H1539" s="145" t="s">
        <v>16</v>
      </c>
      <c r="I1539" s="146" t="str">
        <f t="shared" si="262"/>
        <v>PEREMPUAN</v>
      </c>
      <c r="J1539" s="151" t="s">
        <v>1375</v>
      </c>
      <c r="K1539" s="147">
        <v>30317</v>
      </c>
      <c r="L1539" s="139">
        <f t="shared" ca="1" si="267"/>
        <v>37</v>
      </c>
      <c r="M1539" s="120"/>
      <c r="N1539" s="187" t="s">
        <v>220</v>
      </c>
      <c r="O1539" s="120" t="str">
        <f t="shared" si="272"/>
        <v>ISLAM</v>
      </c>
      <c r="P1539" s="151" t="s">
        <v>221</v>
      </c>
      <c r="Q1539" s="151" t="s">
        <v>245</v>
      </c>
      <c r="R1539" s="148">
        <v>3</v>
      </c>
      <c r="S1539" s="151" t="s">
        <v>256</v>
      </c>
      <c r="T1539" s="151" t="s">
        <v>246</v>
      </c>
      <c r="U1539" s="151" t="s">
        <v>4959</v>
      </c>
      <c r="V1539" s="151" t="s">
        <v>5004</v>
      </c>
      <c r="W1539" s="514" t="s">
        <v>5001</v>
      </c>
      <c r="X1539" s="120" t="s">
        <v>4998</v>
      </c>
      <c r="Y1539" s="372" t="s">
        <v>4862</v>
      </c>
      <c r="Z1539" s="120"/>
      <c r="AA1539" s="120"/>
      <c r="AB1539" s="120"/>
      <c r="AC1539" s="120"/>
      <c r="AD1539" s="121" t="str">
        <f t="shared" si="265"/>
        <v>INDONESIA</v>
      </c>
      <c r="AE1539" s="122" t="s">
        <v>4863</v>
      </c>
      <c r="AF1539" s="122" t="s">
        <v>4181</v>
      </c>
      <c r="AG1539" s="111" t="s">
        <v>166</v>
      </c>
      <c r="AH1539" s="111"/>
      <c r="AI1539" s="64" t="e">
        <f t="shared" si="266"/>
        <v>#N/A</v>
      </c>
      <c r="AJ1539" s="64"/>
      <c r="AK1539" s="111"/>
      <c r="AN1539" s="124">
        <f t="shared" si="270"/>
        <v>0</v>
      </c>
      <c r="AY1539" s="70">
        <f t="shared" si="271"/>
        <v>0</v>
      </c>
    </row>
    <row r="1540" spans="1:53">
      <c r="A1540" s="121"/>
      <c r="C1540" s="71">
        <v>48</v>
      </c>
      <c r="E1540" s="121">
        <v>3</v>
      </c>
      <c r="F1540" s="157" t="s">
        <v>5005</v>
      </c>
      <c r="G1540" s="188" t="s">
        <v>5006</v>
      </c>
      <c r="H1540" s="189" t="s">
        <v>16</v>
      </c>
      <c r="I1540" s="146" t="str">
        <f t="shared" si="262"/>
        <v>PEREMPUAN</v>
      </c>
      <c r="J1540" s="190" t="s">
        <v>524</v>
      </c>
      <c r="K1540" s="191" t="s">
        <v>5007</v>
      </c>
      <c r="L1540" s="139">
        <f t="shared" ca="1" si="267"/>
        <v>19</v>
      </c>
      <c r="M1540" s="120"/>
      <c r="N1540" s="187" t="s">
        <v>220</v>
      </c>
      <c r="O1540" s="120" t="str">
        <f>IF(N1540="1","ISLAM",IF(N1540="2","KRISTEN",""))</f>
        <v>ISLAM</v>
      </c>
      <c r="P1540" s="151" t="s">
        <v>254</v>
      </c>
      <c r="Q1540" s="151" t="s">
        <v>255</v>
      </c>
      <c r="R1540" s="148"/>
      <c r="S1540" s="151" t="s">
        <v>348</v>
      </c>
      <c r="T1540" s="151" t="s">
        <v>266</v>
      </c>
      <c r="U1540" s="151" t="s">
        <v>5003</v>
      </c>
      <c r="V1540" s="151" t="s">
        <v>4998</v>
      </c>
      <c r="W1540" s="173" t="s">
        <v>5001</v>
      </c>
      <c r="X1540" s="104" t="s">
        <v>4998</v>
      </c>
      <c r="Y1540" s="374" t="s">
        <v>4862</v>
      </c>
      <c r="Z1540" s="104"/>
      <c r="AA1540" s="104"/>
      <c r="AB1540" s="120"/>
      <c r="AC1540" s="120"/>
      <c r="AD1540" s="99" t="str">
        <f t="shared" si="265"/>
        <v>INDONESIA</v>
      </c>
      <c r="AE1540" s="97" t="s">
        <v>4863</v>
      </c>
      <c r="AF1540" s="110" t="s">
        <v>4181</v>
      </c>
      <c r="AG1540" s="111" t="s">
        <v>166</v>
      </c>
      <c r="AH1540" s="111"/>
      <c r="AI1540" s="64"/>
      <c r="AJ1540" s="64"/>
      <c r="AK1540" s="111"/>
      <c r="AN1540" s="124"/>
    </row>
    <row r="1541" spans="1:53">
      <c r="A1541" s="121"/>
      <c r="B1541">
        <v>1489</v>
      </c>
      <c r="C1541">
        <v>49</v>
      </c>
      <c r="E1541" s="71">
        <v>4</v>
      </c>
      <c r="F1541" s="157" t="s">
        <v>5008</v>
      </c>
      <c r="G1541" s="89" t="s">
        <v>5009</v>
      </c>
      <c r="H1541" s="90" t="s">
        <v>16</v>
      </c>
      <c r="I1541" s="91" t="str">
        <f t="shared" si="262"/>
        <v>PEREMPUAN</v>
      </c>
      <c r="J1541" s="115" t="s">
        <v>22</v>
      </c>
      <c r="K1541" s="92">
        <v>38090</v>
      </c>
      <c r="L1541" s="93">
        <f t="shared" ca="1" si="267"/>
        <v>15</v>
      </c>
      <c r="M1541" s="64"/>
      <c r="N1541" s="246" t="s">
        <v>220</v>
      </c>
      <c r="O1541" s="64" t="str">
        <f t="shared" si="272"/>
        <v>ISLAM</v>
      </c>
      <c r="P1541" s="115" t="s">
        <v>254</v>
      </c>
      <c r="Q1541" s="115" t="s">
        <v>255</v>
      </c>
      <c r="R1541" s="95">
        <v>4</v>
      </c>
      <c r="S1541" s="115" t="s">
        <v>369</v>
      </c>
      <c r="T1541" s="115" t="s">
        <v>266</v>
      </c>
      <c r="U1541" s="259" t="s">
        <v>5003</v>
      </c>
      <c r="V1541" s="259" t="s">
        <v>4998</v>
      </c>
      <c r="W1541" s="514" t="s">
        <v>5001</v>
      </c>
      <c r="X1541" s="120" t="s">
        <v>4998</v>
      </c>
      <c r="Y1541" s="372" t="s">
        <v>4862</v>
      </c>
      <c r="Z1541" s="120"/>
      <c r="AA1541" s="120"/>
      <c r="AB1541" s="120"/>
      <c r="AC1541" s="120"/>
      <c r="AD1541" s="121" t="str">
        <f t="shared" si="265"/>
        <v>INDONESIA</v>
      </c>
      <c r="AE1541" s="122" t="s">
        <v>4863</v>
      </c>
      <c r="AF1541" s="122" t="s">
        <v>4181</v>
      </c>
      <c r="AG1541" s="111" t="s">
        <v>166</v>
      </c>
      <c r="AH1541" s="111"/>
      <c r="AI1541" s="64">
        <f>VLOOKUP(Q1539,SHDK,2,FALSE)</f>
        <v>2</v>
      </c>
      <c r="AJ1541" s="64"/>
      <c r="AK1541" s="111"/>
      <c r="AN1541" s="124">
        <f t="shared" si="270"/>
        <v>0</v>
      </c>
      <c r="AY1541" s="70">
        <f t="shared" si="271"/>
        <v>0</v>
      </c>
    </row>
    <row r="1542" spans="1:53">
      <c r="B1542">
        <v>1491</v>
      </c>
      <c r="C1542" s="71">
        <v>50</v>
      </c>
      <c r="E1542" s="121">
        <v>5</v>
      </c>
      <c r="F1542" s="157" t="s">
        <v>5010</v>
      </c>
      <c r="G1542" s="89" t="s">
        <v>5011</v>
      </c>
      <c r="H1542" s="90" t="s">
        <v>16</v>
      </c>
      <c r="I1542" s="91" t="str">
        <f t="shared" si="262"/>
        <v>PEREMPUAN</v>
      </c>
      <c r="J1542" s="115" t="s">
        <v>22</v>
      </c>
      <c r="K1542" s="92">
        <v>40563</v>
      </c>
      <c r="L1542" s="93">
        <f t="shared" ca="1" si="267"/>
        <v>9</v>
      </c>
      <c r="M1542" s="64"/>
      <c r="N1542" s="246" t="s">
        <v>220</v>
      </c>
      <c r="O1542" s="64" t="str">
        <f t="shared" si="272"/>
        <v>ISLAM</v>
      </c>
      <c r="P1542" s="115" t="s">
        <v>254</v>
      </c>
      <c r="Q1542" s="115" t="s">
        <v>255</v>
      </c>
      <c r="R1542" s="95">
        <v>4</v>
      </c>
      <c r="S1542" s="115" t="s">
        <v>265</v>
      </c>
      <c r="T1542" s="115" t="s">
        <v>270</v>
      </c>
      <c r="U1542" s="259" t="s">
        <v>5003</v>
      </c>
      <c r="V1542" s="259" t="s">
        <v>4998</v>
      </c>
      <c r="W1542" s="515" t="s">
        <v>5001</v>
      </c>
      <c r="X1542" s="120" t="s">
        <v>4998</v>
      </c>
      <c r="Y1542" s="375" t="s">
        <v>4862</v>
      </c>
      <c r="Z1542" s="64"/>
      <c r="AA1542" s="64"/>
      <c r="AB1542" s="120"/>
      <c r="AC1542" s="120"/>
      <c r="AD1542" t="str">
        <f t="shared" si="265"/>
        <v>INDONESIA</v>
      </c>
      <c r="AE1542" s="97" t="s">
        <v>4863</v>
      </c>
      <c r="AF1542" s="122" t="s">
        <v>4181</v>
      </c>
      <c r="AG1542" s="111" t="s">
        <v>166</v>
      </c>
      <c r="AH1542" s="111"/>
      <c r="AI1542" s="64">
        <f>VLOOKUP(Q1541,SHDK,2,FALSE)</f>
        <v>3</v>
      </c>
      <c r="AJ1542" s="64"/>
      <c r="AK1542" s="111"/>
      <c r="AN1542" s="124">
        <f t="shared" si="270"/>
        <v>0</v>
      </c>
      <c r="AY1542" s="70">
        <f t="shared" si="271"/>
        <v>0</v>
      </c>
    </row>
    <row r="1543" spans="1:53">
      <c r="B1543">
        <v>1495</v>
      </c>
      <c r="C1543">
        <v>51</v>
      </c>
      <c r="D1543">
        <v>13</v>
      </c>
      <c r="E1543" s="71">
        <v>1</v>
      </c>
      <c r="F1543" s="338" t="s">
        <v>5012</v>
      </c>
      <c r="G1543" s="101" t="s">
        <v>3095</v>
      </c>
      <c r="H1543" s="102" t="s">
        <v>23</v>
      </c>
      <c r="I1543" s="103" t="str">
        <f t="shared" si="262"/>
        <v>LAKI LAKI</v>
      </c>
      <c r="J1543" s="156" t="s">
        <v>2057</v>
      </c>
      <c r="K1543" s="105">
        <v>25617</v>
      </c>
      <c r="L1543" s="106">
        <f t="shared" ca="1" si="267"/>
        <v>50</v>
      </c>
      <c r="M1543" s="104"/>
      <c r="N1543" s="185" t="s">
        <v>220</v>
      </c>
      <c r="O1543" s="104" t="str">
        <f t="shared" si="272"/>
        <v>ISLAM</v>
      </c>
      <c r="P1543" s="156" t="s">
        <v>221</v>
      </c>
      <c r="Q1543" s="156" t="s">
        <v>222</v>
      </c>
      <c r="R1543" s="108">
        <v>1</v>
      </c>
      <c r="S1543" s="156" t="s">
        <v>223</v>
      </c>
      <c r="T1543" s="156" t="s">
        <v>283</v>
      </c>
      <c r="U1543" s="190" t="s">
        <v>275</v>
      </c>
      <c r="V1543" s="190" t="s">
        <v>5013</v>
      </c>
      <c r="W1543" s="173" t="s">
        <v>5014</v>
      </c>
      <c r="X1543" s="104" t="s">
        <v>3095</v>
      </c>
      <c r="Y1543" s="374" t="s">
        <v>4862</v>
      </c>
      <c r="Z1543" s="104"/>
      <c r="AA1543" s="104"/>
      <c r="AB1543" s="120"/>
      <c r="AC1543" s="120"/>
      <c r="AD1543" s="99" t="str">
        <f t="shared" si="265"/>
        <v>INDONESIA</v>
      </c>
      <c r="AE1543" s="122" t="s">
        <v>4863</v>
      </c>
      <c r="AF1543" s="122" t="s">
        <v>4181</v>
      </c>
      <c r="AG1543" s="111" t="s">
        <v>166</v>
      </c>
      <c r="AH1543" s="111"/>
      <c r="AI1543" s="64" t="e">
        <f>VLOOKUP(#REF!,SHDK,2,FALSE)</f>
        <v>#REF!</v>
      </c>
      <c r="AJ1543" s="64"/>
      <c r="AK1543" s="111"/>
      <c r="AN1543" s="124">
        <f t="shared" si="270"/>
        <v>0</v>
      </c>
      <c r="AY1543" s="70">
        <f t="shared" si="271"/>
        <v>0</v>
      </c>
    </row>
    <row r="1544" spans="1:53">
      <c r="A1544" s="121"/>
      <c r="B1544">
        <v>1496</v>
      </c>
      <c r="C1544" s="71">
        <v>52</v>
      </c>
      <c r="E1544" s="121">
        <v>2</v>
      </c>
      <c r="F1544" s="157" t="s">
        <v>5015</v>
      </c>
      <c r="G1544" s="89" t="s">
        <v>5016</v>
      </c>
      <c r="H1544" s="90" t="s">
        <v>23</v>
      </c>
      <c r="I1544" s="91" t="str">
        <f t="shared" si="262"/>
        <v>LAKI LAKI</v>
      </c>
      <c r="J1544" s="115" t="s">
        <v>5017</v>
      </c>
      <c r="K1544" s="92">
        <v>36320</v>
      </c>
      <c r="L1544" s="93">
        <f t="shared" ca="1" si="267"/>
        <v>20</v>
      </c>
      <c r="M1544" s="64"/>
      <c r="N1544" s="246" t="s">
        <v>220</v>
      </c>
      <c r="O1544" s="64" t="str">
        <f t="shared" si="272"/>
        <v>ISLAM</v>
      </c>
      <c r="P1544" s="115" t="s">
        <v>254</v>
      </c>
      <c r="Q1544" s="115" t="s">
        <v>255</v>
      </c>
      <c r="R1544" s="95">
        <v>4</v>
      </c>
      <c r="S1544" s="115" t="s">
        <v>348</v>
      </c>
      <c r="T1544" s="115" t="s">
        <v>266</v>
      </c>
      <c r="U1544" s="190" t="s">
        <v>5018</v>
      </c>
      <c r="V1544" s="190" t="s">
        <v>3095</v>
      </c>
      <c r="W1544" s="514" t="s">
        <v>5014</v>
      </c>
      <c r="X1544" s="120" t="s">
        <v>3095</v>
      </c>
      <c r="Y1544" s="372" t="s">
        <v>4862</v>
      </c>
      <c r="Z1544" s="120"/>
      <c r="AA1544" s="120"/>
      <c r="AB1544" s="120"/>
      <c r="AC1544" s="120"/>
      <c r="AD1544" s="121" t="str">
        <f t="shared" si="265"/>
        <v>INDONESIA</v>
      </c>
      <c r="AE1544" s="97" t="s">
        <v>4863</v>
      </c>
      <c r="AF1544" s="122" t="s">
        <v>4181</v>
      </c>
      <c r="AG1544" s="111" t="s">
        <v>166</v>
      </c>
      <c r="AH1544" s="111"/>
      <c r="AI1544" s="64" t="e">
        <f t="shared" ref="AI1544:AI1557" si="273">VLOOKUP(Q1543,SHDK,2,FALSE)</f>
        <v>#N/A</v>
      </c>
      <c r="AJ1544" s="64"/>
      <c r="AK1544" s="111"/>
      <c r="AL1544" s="207"/>
      <c r="AM1544" s="207"/>
      <c r="AN1544" s="124">
        <f t="shared" si="270"/>
        <v>0</v>
      </c>
      <c r="AO1544" s="239"/>
      <c r="AP1544" s="239"/>
      <c r="AQ1544" s="239"/>
      <c r="AR1544" s="239"/>
      <c r="AS1544" s="239"/>
      <c r="AT1544" s="239"/>
      <c r="AU1544" s="239"/>
      <c r="AV1544" s="239"/>
      <c r="AW1544" s="239"/>
      <c r="AX1544" s="239"/>
      <c r="AY1544" s="70">
        <f t="shared" si="271"/>
        <v>0</v>
      </c>
      <c r="BA1544" s="121"/>
    </row>
    <row r="1545" spans="1:53" s="99" customFormat="1">
      <c r="A1545"/>
      <c r="B1545">
        <v>1497</v>
      </c>
      <c r="C1545">
        <v>53</v>
      </c>
      <c r="D1545"/>
      <c r="E1545" s="71">
        <v>3</v>
      </c>
      <c r="F1545" s="157" t="s">
        <v>5019</v>
      </c>
      <c r="G1545" s="144" t="s">
        <v>5020</v>
      </c>
      <c r="H1545" s="145" t="s">
        <v>23</v>
      </c>
      <c r="I1545" s="146" t="str">
        <f t="shared" si="262"/>
        <v>LAKI LAKI</v>
      </c>
      <c r="J1545" s="151" t="s">
        <v>230</v>
      </c>
      <c r="K1545" s="147">
        <v>38635</v>
      </c>
      <c r="L1545" s="139">
        <f t="shared" ca="1" si="267"/>
        <v>14</v>
      </c>
      <c r="M1545" s="120"/>
      <c r="N1545" s="187" t="s">
        <v>220</v>
      </c>
      <c r="O1545" s="120" t="str">
        <f t="shared" si="272"/>
        <v>ISLAM</v>
      </c>
      <c r="P1545" s="151" t="s">
        <v>254</v>
      </c>
      <c r="Q1545" s="151" t="s">
        <v>255</v>
      </c>
      <c r="R1545" s="148">
        <v>4</v>
      </c>
      <c r="S1545" s="151" t="s">
        <v>369</v>
      </c>
      <c r="T1545" s="151" t="s">
        <v>266</v>
      </c>
      <c r="U1545" s="190" t="s">
        <v>5018</v>
      </c>
      <c r="V1545" s="190" t="s">
        <v>3095</v>
      </c>
      <c r="W1545" s="515" t="s">
        <v>5014</v>
      </c>
      <c r="X1545" s="120" t="s">
        <v>3095</v>
      </c>
      <c r="Y1545" s="372" t="s">
        <v>4862</v>
      </c>
      <c r="Z1545" s="120"/>
      <c r="AA1545" s="120"/>
      <c r="AB1545" s="64"/>
      <c r="AC1545" s="64"/>
      <c r="AD1545" s="121" t="str">
        <f t="shared" si="265"/>
        <v>INDONESIA</v>
      </c>
      <c r="AE1545" s="122" t="s">
        <v>4863</v>
      </c>
      <c r="AF1545" s="122" t="s">
        <v>4181</v>
      </c>
      <c r="AG1545" s="111" t="s">
        <v>166</v>
      </c>
      <c r="AH1545" s="111"/>
      <c r="AI1545" s="64">
        <f t="shared" si="273"/>
        <v>3</v>
      </c>
      <c r="AJ1545" s="64"/>
      <c r="AK1545" s="111"/>
      <c r="AL1545" s="124"/>
      <c r="AM1545" s="124"/>
      <c r="AN1545" s="124">
        <f t="shared" si="270"/>
        <v>0</v>
      </c>
      <c r="AO1545" s="125"/>
      <c r="AP1545" s="125"/>
      <c r="AQ1545" s="125"/>
      <c r="AR1545" s="125"/>
      <c r="AS1545" s="125"/>
      <c r="AT1545" s="125"/>
      <c r="AU1545" s="125"/>
      <c r="AV1545" s="125"/>
      <c r="AW1545" s="125"/>
      <c r="AX1545" s="125"/>
      <c r="AY1545" s="70">
        <f t="shared" si="271"/>
        <v>0</v>
      </c>
      <c r="AZ1545" s="71"/>
    </row>
    <row r="1546" spans="1:53">
      <c r="B1546">
        <v>1498</v>
      </c>
      <c r="C1546" s="71">
        <v>54</v>
      </c>
      <c r="D1546">
        <v>14</v>
      </c>
      <c r="E1546" s="99">
        <v>1</v>
      </c>
      <c r="F1546" s="338" t="s">
        <v>5021</v>
      </c>
      <c r="G1546" s="101" t="s">
        <v>1608</v>
      </c>
      <c r="H1546" s="102" t="s">
        <v>23</v>
      </c>
      <c r="I1546" s="103" t="str">
        <f t="shared" si="262"/>
        <v>LAKI LAKI</v>
      </c>
      <c r="J1546" s="156" t="s">
        <v>244</v>
      </c>
      <c r="K1546" s="105">
        <v>29711</v>
      </c>
      <c r="L1546" s="106">
        <f t="shared" ca="1" si="267"/>
        <v>38</v>
      </c>
      <c r="M1546" s="104"/>
      <c r="N1546" s="185" t="s">
        <v>220</v>
      </c>
      <c r="O1546" s="104" t="str">
        <f t="shared" si="272"/>
        <v>ISLAM</v>
      </c>
      <c r="P1546" s="156" t="s">
        <v>221</v>
      </c>
      <c r="Q1546" s="156" t="s">
        <v>222</v>
      </c>
      <c r="R1546" s="108">
        <v>1</v>
      </c>
      <c r="S1546" s="156" t="s">
        <v>289</v>
      </c>
      <c r="T1546" s="156" t="s">
        <v>283</v>
      </c>
      <c r="U1546" s="190" t="s">
        <v>5022</v>
      </c>
      <c r="V1546" s="190" t="s">
        <v>5023</v>
      </c>
      <c r="W1546" s="175" t="s">
        <v>5024</v>
      </c>
      <c r="X1546" s="104" t="s">
        <v>1608</v>
      </c>
      <c r="Y1546" s="374" t="s">
        <v>4862</v>
      </c>
      <c r="Z1546" s="104"/>
      <c r="AA1546" s="104"/>
      <c r="AB1546" s="64"/>
      <c r="AC1546" s="64"/>
      <c r="AD1546" s="99" t="str">
        <f t="shared" si="265"/>
        <v>INDONESIA</v>
      </c>
      <c r="AE1546" s="97" t="s">
        <v>4863</v>
      </c>
      <c r="AF1546" s="122" t="s">
        <v>4181</v>
      </c>
      <c r="AG1546" s="111" t="s">
        <v>166</v>
      </c>
      <c r="AH1546" s="111"/>
      <c r="AI1546" s="64">
        <f t="shared" si="273"/>
        <v>3</v>
      </c>
      <c r="AJ1546" s="64"/>
      <c r="AK1546" s="111"/>
      <c r="AN1546" s="124">
        <f t="shared" si="270"/>
        <v>0</v>
      </c>
      <c r="AY1546" s="70">
        <f t="shared" si="271"/>
        <v>0</v>
      </c>
    </row>
    <row r="1547" spans="1:53">
      <c r="B1547">
        <v>1499</v>
      </c>
      <c r="C1547">
        <v>55</v>
      </c>
      <c r="E1547" s="71">
        <v>2</v>
      </c>
      <c r="F1547" s="157" t="s">
        <v>5025</v>
      </c>
      <c r="G1547" s="89" t="s">
        <v>5026</v>
      </c>
      <c r="H1547" s="90" t="s">
        <v>16</v>
      </c>
      <c r="I1547" s="91" t="str">
        <f t="shared" si="262"/>
        <v>PEREMPUAN</v>
      </c>
      <c r="J1547" s="115" t="s">
        <v>288</v>
      </c>
      <c r="K1547" s="92">
        <v>32245</v>
      </c>
      <c r="L1547" s="93">
        <f t="shared" ca="1" si="267"/>
        <v>31</v>
      </c>
      <c r="M1547" s="64"/>
      <c r="N1547" s="246" t="s">
        <v>220</v>
      </c>
      <c r="O1547" s="64" t="str">
        <f t="shared" si="272"/>
        <v>ISLAM</v>
      </c>
      <c r="P1547" s="115" t="s">
        <v>221</v>
      </c>
      <c r="Q1547" s="115" t="s">
        <v>245</v>
      </c>
      <c r="R1547" s="95">
        <v>3</v>
      </c>
      <c r="S1547" s="115" t="s">
        <v>289</v>
      </c>
      <c r="T1547" s="115" t="s">
        <v>246</v>
      </c>
      <c r="U1547" s="190" t="s">
        <v>5027</v>
      </c>
      <c r="V1547" s="190" t="s">
        <v>5028</v>
      </c>
      <c r="W1547" s="175" t="s">
        <v>5024</v>
      </c>
      <c r="X1547" s="120" t="s">
        <v>1608</v>
      </c>
      <c r="Y1547" s="372" t="s">
        <v>4862</v>
      </c>
      <c r="Z1547" s="120"/>
      <c r="AA1547" s="120"/>
      <c r="AB1547" s="120"/>
      <c r="AC1547" s="120"/>
      <c r="AD1547" s="121" t="str">
        <f t="shared" si="265"/>
        <v>INDONESIA</v>
      </c>
      <c r="AE1547" s="122" t="s">
        <v>4863</v>
      </c>
      <c r="AF1547" s="122" t="s">
        <v>4181</v>
      </c>
      <c r="AG1547" s="111" t="s">
        <v>166</v>
      </c>
      <c r="AH1547" s="111"/>
      <c r="AI1547" s="64" t="e">
        <f t="shared" si="273"/>
        <v>#N/A</v>
      </c>
      <c r="AJ1547" s="64"/>
      <c r="AK1547" s="111"/>
      <c r="AN1547" s="124">
        <f t="shared" si="270"/>
        <v>0</v>
      </c>
      <c r="AY1547" s="70">
        <f t="shared" si="271"/>
        <v>0</v>
      </c>
    </row>
    <row r="1548" spans="1:53">
      <c r="A1548" s="121"/>
      <c r="B1548">
        <v>1500</v>
      </c>
      <c r="C1548" s="71">
        <v>56</v>
      </c>
      <c r="E1548" s="121">
        <v>3</v>
      </c>
      <c r="F1548" s="157" t="s">
        <v>5029</v>
      </c>
      <c r="G1548" s="89" t="s">
        <v>5030</v>
      </c>
      <c r="H1548" s="90" t="s">
        <v>16</v>
      </c>
      <c r="I1548" s="91" t="str">
        <f t="shared" si="262"/>
        <v>PEREMPUAN</v>
      </c>
      <c r="J1548" s="115" t="s">
        <v>288</v>
      </c>
      <c r="K1548" s="92">
        <v>38831</v>
      </c>
      <c r="L1548" s="93">
        <f t="shared" ca="1" si="267"/>
        <v>13</v>
      </c>
      <c r="M1548" s="64"/>
      <c r="N1548" s="246" t="s">
        <v>220</v>
      </c>
      <c r="O1548" s="64" t="str">
        <f t="shared" si="272"/>
        <v>ISLAM</v>
      </c>
      <c r="P1548" s="115" t="s">
        <v>254</v>
      </c>
      <c r="Q1548" s="115" t="s">
        <v>255</v>
      </c>
      <c r="R1548" s="95">
        <v>4</v>
      </c>
      <c r="S1548" s="115" t="s">
        <v>369</v>
      </c>
      <c r="T1548" s="115" t="s">
        <v>266</v>
      </c>
      <c r="U1548" s="190" t="s">
        <v>5031</v>
      </c>
      <c r="V1548" s="190" t="s">
        <v>1608</v>
      </c>
      <c r="W1548" s="175" t="s">
        <v>5024</v>
      </c>
      <c r="X1548" s="120" t="s">
        <v>1608</v>
      </c>
      <c r="Y1548" s="372" t="s">
        <v>4862</v>
      </c>
      <c r="Z1548" s="120"/>
      <c r="AA1548" s="120"/>
      <c r="AB1548" s="120"/>
      <c r="AC1548" s="120"/>
      <c r="AD1548" s="121" t="str">
        <f t="shared" si="265"/>
        <v>INDONESIA</v>
      </c>
      <c r="AE1548" s="97" t="s">
        <v>4863</v>
      </c>
      <c r="AF1548" s="122" t="s">
        <v>4181</v>
      </c>
      <c r="AG1548" s="111" t="s">
        <v>166</v>
      </c>
      <c r="AH1548" s="111"/>
      <c r="AI1548" s="64">
        <f t="shared" si="273"/>
        <v>2</v>
      </c>
      <c r="AJ1548" s="64"/>
      <c r="AK1548" s="111"/>
      <c r="AL1548" s="207"/>
      <c r="AM1548" s="207"/>
      <c r="AN1548" s="124">
        <f t="shared" si="270"/>
        <v>0</v>
      </c>
      <c r="AO1548" s="239"/>
      <c r="AP1548" s="239"/>
      <c r="AQ1548" s="239"/>
      <c r="AR1548" s="239"/>
      <c r="AS1548" s="239"/>
      <c r="AT1548" s="239"/>
      <c r="AU1548" s="239"/>
      <c r="AV1548" s="239"/>
      <c r="AW1548" s="239"/>
      <c r="AX1548" s="239"/>
      <c r="AY1548" s="70">
        <f t="shared" si="271"/>
        <v>0</v>
      </c>
      <c r="BA1548" s="121"/>
    </row>
    <row r="1549" spans="1:53" s="99" customFormat="1">
      <c r="A1549"/>
      <c r="B1549">
        <v>1501</v>
      </c>
      <c r="C1549">
        <v>57</v>
      </c>
      <c r="D1549"/>
      <c r="E1549" s="71">
        <v>4</v>
      </c>
      <c r="F1549" s="157" t="s">
        <v>5032</v>
      </c>
      <c r="G1549" s="144" t="s">
        <v>5033</v>
      </c>
      <c r="H1549" s="145" t="s">
        <v>23</v>
      </c>
      <c r="I1549" s="146" t="str">
        <f t="shared" si="262"/>
        <v>LAKI LAKI</v>
      </c>
      <c r="J1549" s="151" t="s">
        <v>22</v>
      </c>
      <c r="K1549" s="147">
        <v>40751</v>
      </c>
      <c r="L1549" s="139">
        <f t="shared" ca="1" si="267"/>
        <v>8</v>
      </c>
      <c r="M1549" s="120"/>
      <c r="N1549" s="187" t="s">
        <v>220</v>
      </c>
      <c r="O1549" s="120" t="str">
        <f t="shared" si="272"/>
        <v>ISLAM</v>
      </c>
      <c r="P1549" s="151" t="s">
        <v>254</v>
      </c>
      <c r="Q1549" s="151" t="s">
        <v>255</v>
      </c>
      <c r="R1549" s="148">
        <v>4</v>
      </c>
      <c r="S1549" s="151" t="s">
        <v>265</v>
      </c>
      <c r="T1549" s="151" t="s">
        <v>270</v>
      </c>
      <c r="U1549" s="190" t="s">
        <v>5031</v>
      </c>
      <c r="V1549" s="190" t="s">
        <v>1608</v>
      </c>
      <c r="W1549" s="175" t="s">
        <v>5024</v>
      </c>
      <c r="X1549" s="120" t="s">
        <v>1608</v>
      </c>
      <c r="Y1549" s="372" t="s">
        <v>4862</v>
      </c>
      <c r="Z1549" s="120"/>
      <c r="AA1549" s="120"/>
      <c r="AB1549" s="64"/>
      <c r="AC1549" s="64"/>
      <c r="AD1549" s="121" t="str">
        <f t="shared" si="265"/>
        <v>INDONESIA</v>
      </c>
      <c r="AE1549" s="122" t="s">
        <v>4863</v>
      </c>
      <c r="AF1549" s="122" t="s">
        <v>4181</v>
      </c>
      <c r="AG1549" s="111" t="s">
        <v>166</v>
      </c>
      <c r="AH1549" s="111"/>
      <c r="AI1549" s="64">
        <f t="shared" si="273"/>
        <v>3</v>
      </c>
      <c r="AJ1549" s="64"/>
      <c r="AK1549" s="111"/>
      <c r="AL1549" s="124"/>
      <c r="AM1549" s="124"/>
      <c r="AN1549" s="124">
        <f t="shared" si="270"/>
        <v>0</v>
      </c>
      <c r="AO1549" s="125"/>
      <c r="AP1549" s="125"/>
      <c r="AQ1549" s="125"/>
      <c r="AR1549" s="125"/>
      <c r="AS1549" s="125"/>
      <c r="AT1549" s="125"/>
      <c r="AU1549" s="125"/>
      <c r="AV1549" s="125"/>
      <c r="AW1549" s="125"/>
      <c r="AX1549" s="125"/>
      <c r="AY1549" s="70">
        <f t="shared" si="271"/>
        <v>0</v>
      </c>
      <c r="AZ1549" s="71"/>
    </row>
    <row r="1550" spans="1:53">
      <c r="B1550">
        <v>1502</v>
      </c>
      <c r="C1550" s="71">
        <v>58</v>
      </c>
      <c r="D1550">
        <v>15</v>
      </c>
      <c r="E1550" s="99">
        <v>1</v>
      </c>
      <c r="F1550" s="168" t="s">
        <v>5034</v>
      </c>
      <c r="G1550" s="101" t="s">
        <v>3929</v>
      </c>
      <c r="H1550" s="102" t="s">
        <v>23</v>
      </c>
      <c r="I1550" s="103" t="str">
        <f t="shared" si="262"/>
        <v>LAKI LAKI</v>
      </c>
      <c r="J1550" s="516" t="s">
        <v>1375</v>
      </c>
      <c r="K1550" s="105">
        <v>24715</v>
      </c>
      <c r="L1550" s="106">
        <f t="shared" ca="1" si="267"/>
        <v>52</v>
      </c>
      <c r="M1550" s="104"/>
      <c r="N1550" s="185" t="s">
        <v>220</v>
      </c>
      <c r="O1550" s="104" t="str">
        <f t="shared" si="272"/>
        <v>ISLAM</v>
      </c>
      <c r="P1550" s="156" t="s">
        <v>221</v>
      </c>
      <c r="Q1550" s="156" t="s">
        <v>222</v>
      </c>
      <c r="R1550" s="108">
        <v>1</v>
      </c>
      <c r="S1550" s="156" t="s">
        <v>256</v>
      </c>
      <c r="T1550" s="156" t="s">
        <v>283</v>
      </c>
      <c r="U1550" s="190" t="s">
        <v>5035</v>
      </c>
      <c r="V1550" s="190" t="s">
        <v>5036</v>
      </c>
      <c r="W1550" s="173" t="s">
        <v>5037</v>
      </c>
      <c r="X1550" s="104" t="s">
        <v>3929</v>
      </c>
      <c r="Y1550" s="374" t="s">
        <v>4862</v>
      </c>
      <c r="Z1550" s="104"/>
      <c r="AA1550" s="104"/>
      <c r="AB1550" s="120"/>
      <c r="AC1550" s="120"/>
      <c r="AD1550" s="99" t="str">
        <f t="shared" si="265"/>
        <v>INDONESIA</v>
      </c>
      <c r="AE1550" s="97" t="s">
        <v>4863</v>
      </c>
      <c r="AF1550" s="122" t="s">
        <v>4181</v>
      </c>
      <c r="AG1550" s="111" t="s">
        <v>166</v>
      </c>
      <c r="AH1550" s="111"/>
      <c r="AI1550" s="64">
        <f t="shared" si="273"/>
        <v>3</v>
      </c>
      <c r="AJ1550" s="64"/>
      <c r="AK1550" s="111"/>
      <c r="AN1550" s="124">
        <f t="shared" si="270"/>
        <v>0</v>
      </c>
      <c r="AY1550" s="70">
        <f t="shared" si="271"/>
        <v>0</v>
      </c>
    </row>
    <row r="1551" spans="1:53">
      <c r="B1551">
        <v>1503</v>
      </c>
      <c r="C1551">
        <v>59</v>
      </c>
      <c r="E1551" s="71">
        <v>2</v>
      </c>
      <c r="F1551" s="98" t="s">
        <v>5038</v>
      </c>
      <c r="G1551" s="89" t="s">
        <v>5039</v>
      </c>
      <c r="H1551" s="90" t="s">
        <v>16</v>
      </c>
      <c r="I1551" s="91" t="str">
        <f t="shared" si="262"/>
        <v>PEREMPUAN</v>
      </c>
      <c r="J1551" s="115" t="s">
        <v>1375</v>
      </c>
      <c r="K1551" s="92">
        <v>26746</v>
      </c>
      <c r="L1551" s="93">
        <f t="shared" ca="1" si="267"/>
        <v>47</v>
      </c>
      <c r="M1551" s="64"/>
      <c r="N1551" s="246" t="s">
        <v>220</v>
      </c>
      <c r="O1551" s="64" t="str">
        <f t="shared" si="272"/>
        <v>ISLAM</v>
      </c>
      <c r="P1551" s="115" t="s">
        <v>221</v>
      </c>
      <c r="Q1551" s="115" t="s">
        <v>245</v>
      </c>
      <c r="R1551" s="95">
        <v>3</v>
      </c>
      <c r="S1551" s="115" t="s">
        <v>256</v>
      </c>
      <c r="T1551" s="115" t="s">
        <v>246</v>
      </c>
      <c r="U1551" s="190" t="s">
        <v>4959</v>
      </c>
      <c r="V1551" s="190" t="s">
        <v>4992</v>
      </c>
      <c r="W1551" s="514" t="s">
        <v>5037</v>
      </c>
      <c r="X1551" s="120" t="s">
        <v>3929</v>
      </c>
      <c r="Y1551" s="372" t="s">
        <v>4862</v>
      </c>
      <c r="Z1551" s="120"/>
      <c r="AA1551" s="120"/>
      <c r="AB1551" s="120"/>
      <c r="AC1551" s="120"/>
      <c r="AD1551" s="121" t="str">
        <f t="shared" si="265"/>
        <v>INDONESIA</v>
      </c>
      <c r="AE1551" s="122" t="s">
        <v>4863</v>
      </c>
      <c r="AF1551" s="122" t="s">
        <v>4181</v>
      </c>
      <c r="AG1551" s="111" t="s">
        <v>166</v>
      </c>
      <c r="AH1551" s="111"/>
      <c r="AI1551" s="64" t="e">
        <f t="shared" si="273"/>
        <v>#N/A</v>
      </c>
      <c r="AJ1551" s="64"/>
      <c r="AK1551" s="111"/>
      <c r="AN1551" s="124">
        <f t="shared" si="270"/>
        <v>0</v>
      </c>
      <c r="AY1551" s="70">
        <f t="shared" si="271"/>
        <v>0</v>
      </c>
    </row>
    <row r="1552" spans="1:53">
      <c r="A1552" s="121"/>
      <c r="B1552">
        <v>1504</v>
      </c>
      <c r="C1552" s="71">
        <v>60</v>
      </c>
      <c r="E1552" s="121">
        <v>3</v>
      </c>
      <c r="F1552" s="98" t="s">
        <v>5040</v>
      </c>
      <c r="G1552" s="89" t="s">
        <v>5041</v>
      </c>
      <c r="H1552" s="90" t="s">
        <v>23</v>
      </c>
      <c r="I1552" s="91" t="str">
        <f t="shared" si="262"/>
        <v>LAKI LAKI</v>
      </c>
      <c r="J1552" s="115" t="s">
        <v>1375</v>
      </c>
      <c r="K1552" s="92">
        <v>34393</v>
      </c>
      <c r="L1552" s="93">
        <f t="shared" ca="1" si="267"/>
        <v>26</v>
      </c>
      <c r="M1552" s="64"/>
      <c r="N1552" s="246" t="s">
        <v>220</v>
      </c>
      <c r="O1552" s="64" t="str">
        <f t="shared" si="272"/>
        <v>ISLAM</v>
      </c>
      <c r="P1552" s="115" t="s">
        <v>254</v>
      </c>
      <c r="Q1552" s="115" t="s">
        <v>255</v>
      </c>
      <c r="R1552" s="95">
        <v>4</v>
      </c>
      <c r="S1552" s="115" t="s">
        <v>223</v>
      </c>
      <c r="T1552" s="115" t="s">
        <v>1660</v>
      </c>
      <c r="U1552" s="190" t="s">
        <v>5039</v>
      </c>
      <c r="V1552" s="190" t="s">
        <v>5042</v>
      </c>
      <c r="W1552" s="514" t="s">
        <v>5037</v>
      </c>
      <c r="X1552" s="120" t="s">
        <v>3929</v>
      </c>
      <c r="Y1552" s="372" t="s">
        <v>4862</v>
      </c>
      <c r="Z1552" s="120"/>
      <c r="AA1552" s="120"/>
      <c r="AB1552" s="120"/>
      <c r="AC1552" s="120"/>
      <c r="AD1552" s="121" t="str">
        <f t="shared" si="265"/>
        <v>INDONESIA</v>
      </c>
      <c r="AE1552" s="97" t="s">
        <v>4863</v>
      </c>
      <c r="AF1552" s="122" t="s">
        <v>4181</v>
      </c>
      <c r="AG1552" s="111" t="s">
        <v>166</v>
      </c>
      <c r="AH1552" s="111"/>
      <c r="AI1552" s="64">
        <f t="shared" si="273"/>
        <v>2</v>
      </c>
      <c r="AJ1552" s="64"/>
      <c r="AK1552" s="111"/>
      <c r="AL1552" s="207"/>
      <c r="AM1552" s="207"/>
      <c r="AN1552" s="124">
        <f t="shared" si="270"/>
        <v>0</v>
      </c>
      <c r="AO1552" s="239"/>
      <c r="AP1552" s="239"/>
      <c r="AQ1552" s="239"/>
      <c r="AR1552" s="239"/>
      <c r="AS1552" s="239"/>
      <c r="AT1552" s="239"/>
      <c r="AU1552" s="239"/>
      <c r="AV1552" s="239"/>
      <c r="AW1552" s="239"/>
      <c r="AX1552" s="239"/>
      <c r="AY1552" s="70">
        <f t="shared" si="271"/>
        <v>0</v>
      </c>
      <c r="BA1552" s="121"/>
    </row>
    <row r="1553" spans="1:53" s="99" customFormat="1">
      <c r="A1553"/>
      <c r="B1553">
        <v>1505</v>
      </c>
      <c r="C1553">
        <v>61</v>
      </c>
      <c r="D1553"/>
      <c r="E1553" s="71">
        <v>4</v>
      </c>
      <c r="F1553" s="193" t="s">
        <v>5043</v>
      </c>
      <c r="G1553" s="144" t="s">
        <v>5044</v>
      </c>
      <c r="H1553" s="145" t="s">
        <v>16</v>
      </c>
      <c r="I1553" s="146" t="str">
        <f t="shared" si="262"/>
        <v>PEREMPUAN</v>
      </c>
      <c r="J1553" s="151" t="s">
        <v>22</v>
      </c>
      <c r="K1553" s="147">
        <v>36943</v>
      </c>
      <c r="L1553" s="139">
        <f t="shared" ca="1" si="267"/>
        <v>19</v>
      </c>
      <c r="M1553" s="120"/>
      <c r="N1553" s="187" t="s">
        <v>220</v>
      </c>
      <c r="O1553" s="120" t="str">
        <f t="shared" si="272"/>
        <v>ISLAM</v>
      </c>
      <c r="P1553" s="151" t="s">
        <v>254</v>
      </c>
      <c r="Q1553" s="151" t="s">
        <v>255</v>
      </c>
      <c r="R1553" s="148">
        <v>4</v>
      </c>
      <c r="S1553" s="151" t="s">
        <v>348</v>
      </c>
      <c r="T1553" s="151" t="s">
        <v>266</v>
      </c>
      <c r="U1553" s="190" t="s">
        <v>5039</v>
      </c>
      <c r="V1553" s="190" t="s">
        <v>5042</v>
      </c>
      <c r="W1553" s="515" t="s">
        <v>5037</v>
      </c>
      <c r="X1553" s="120" t="s">
        <v>3929</v>
      </c>
      <c r="Y1553" s="372" t="s">
        <v>4862</v>
      </c>
      <c r="Z1553" s="120"/>
      <c r="AA1553" s="120"/>
      <c r="AB1553" s="120"/>
      <c r="AC1553" s="120"/>
      <c r="AD1553" s="121" t="str">
        <f t="shared" si="265"/>
        <v>INDONESIA</v>
      </c>
      <c r="AE1553" s="122" t="s">
        <v>4863</v>
      </c>
      <c r="AF1553" s="122" t="s">
        <v>4181</v>
      </c>
      <c r="AG1553" s="111" t="s">
        <v>166</v>
      </c>
      <c r="AH1553" s="111"/>
      <c r="AI1553" s="64">
        <f t="shared" si="273"/>
        <v>3</v>
      </c>
      <c r="AJ1553" s="64"/>
      <c r="AK1553" s="111"/>
      <c r="AL1553" s="124"/>
      <c r="AM1553" s="124"/>
      <c r="AN1553" s="124">
        <f t="shared" si="270"/>
        <v>0</v>
      </c>
      <c r="AO1553" s="125"/>
      <c r="AP1553" s="125"/>
      <c r="AQ1553" s="125"/>
      <c r="AR1553" s="125"/>
      <c r="AS1553" s="125"/>
      <c r="AT1553" s="125"/>
      <c r="AU1553" s="125"/>
      <c r="AV1553" s="125"/>
      <c r="AW1553" s="125"/>
      <c r="AX1553" s="125"/>
      <c r="AY1553" s="70">
        <f t="shared" si="271"/>
        <v>0</v>
      </c>
      <c r="AZ1553" s="71"/>
    </row>
    <row r="1554" spans="1:53">
      <c r="B1554">
        <v>1506</v>
      </c>
      <c r="C1554" s="71">
        <v>62</v>
      </c>
      <c r="D1554">
        <v>16</v>
      </c>
      <c r="E1554" s="99">
        <v>1</v>
      </c>
      <c r="F1554" s="168" t="s">
        <v>5045</v>
      </c>
      <c r="G1554" s="101" t="s">
        <v>5046</v>
      </c>
      <c r="H1554" s="102" t="s">
        <v>23</v>
      </c>
      <c r="I1554" s="103" t="str">
        <f t="shared" ref="I1554:I1612" si="274">IF(H1554="L","LAKI LAKI",IF(H1554="P","PEREMPUAN",""))</f>
        <v>LAKI LAKI</v>
      </c>
      <c r="J1554" s="156" t="s">
        <v>1055</v>
      </c>
      <c r="K1554" s="105">
        <v>26599</v>
      </c>
      <c r="L1554" s="106">
        <f t="shared" ca="1" si="267"/>
        <v>47</v>
      </c>
      <c r="M1554" s="104"/>
      <c r="N1554" s="185" t="s">
        <v>220</v>
      </c>
      <c r="O1554" s="104" t="str">
        <f t="shared" si="272"/>
        <v>ISLAM</v>
      </c>
      <c r="P1554" s="156" t="s">
        <v>221</v>
      </c>
      <c r="Q1554" s="156" t="s">
        <v>222</v>
      </c>
      <c r="R1554" s="108">
        <v>1</v>
      </c>
      <c r="S1554" s="156" t="s">
        <v>256</v>
      </c>
      <c r="T1554" s="156" t="s">
        <v>283</v>
      </c>
      <c r="U1554" s="190" t="s">
        <v>5047</v>
      </c>
      <c r="V1554" s="190" t="s">
        <v>5048</v>
      </c>
      <c r="W1554" s="175" t="s">
        <v>5049</v>
      </c>
      <c r="X1554" s="104" t="s">
        <v>5046</v>
      </c>
      <c r="Y1554" s="374" t="s">
        <v>4862</v>
      </c>
      <c r="Z1554" s="104"/>
      <c r="AA1554" s="104"/>
      <c r="AB1554" s="64"/>
      <c r="AC1554" s="64"/>
      <c r="AD1554" s="99" t="str">
        <f t="shared" si="265"/>
        <v>INDONESIA</v>
      </c>
      <c r="AE1554" s="97" t="s">
        <v>4863</v>
      </c>
      <c r="AF1554" s="122" t="s">
        <v>4181</v>
      </c>
      <c r="AG1554" s="111" t="s">
        <v>166</v>
      </c>
      <c r="AH1554" s="111"/>
      <c r="AI1554" s="64">
        <f t="shared" si="273"/>
        <v>3</v>
      </c>
      <c r="AJ1554" s="64"/>
      <c r="AK1554" s="111"/>
      <c r="AN1554" s="124">
        <f t="shared" si="270"/>
        <v>0</v>
      </c>
      <c r="AY1554" s="70">
        <f t="shared" si="271"/>
        <v>0</v>
      </c>
    </row>
    <row r="1555" spans="1:53">
      <c r="B1555">
        <v>1507</v>
      </c>
      <c r="C1555">
        <v>63</v>
      </c>
      <c r="E1555" s="71">
        <v>2</v>
      </c>
      <c r="F1555" s="98" t="s">
        <v>5050</v>
      </c>
      <c r="G1555" s="89" t="s">
        <v>5051</v>
      </c>
      <c r="H1555" s="90" t="s">
        <v>16</v>
      </c>
      <c r="I1555" s="91" t="str">
        <f t="shared" si="274"/>
        <v>PEREMPUAN</v>
      </c>
      <c r="J1555" s="115" t="s">
        <v>1055</v>
      </c>
      <c r="K1555" s="92">
        <v>28671</v>
      </c>
      <c r="L1555" s="93">
        <f t="shared" ca="1" si="267"/>
        <v>41</v>
      </c>
      <c r="M1555" s="64"/>
      <c r="N1555" s="246" t="s">
        <v>220</v>
      </c>
      <c r="O1555" s="64" t="str">
        <f t="shared" si="272"/>
        <v>ISLAM</v>
      </c>
      <c r="P1555" s="115" t="s">
        <v>221</v>
      </c>
      <c r="Q1555" s="115" t="s">
        <v>245</v>
      </c>
      <c r="R1555" s="95">
        <v>3</v>
      </c>
      <c r="S1555" s="115" t="s">
        <v>256</v>
      </c>
      <c r="T1555" s="115" t="s">
        <v>246</v>
      </c>
      <c r="U1555" s="190" t="s">
        <v>5052</v>
      </c>
      <c r="V1555" s="190" t="s">
        <v>5053</v>
      </c>
      <c r="W1555" s="175" t="s">
        <v>5049</v>
      </c>
      <c r="X1555" s="120" t="s">
        <v>5046</v>
      </c>
      <c r="Y1555" s="372" t="s">
        <v>4862</v>
      </c>
      <c r="Z1555" s="120"/>
      <c r="AA1555" s="120"/>
      <c r="AB1555" s="120"/>
      <c r="AC1555" s="120"/>
      <c r="AD1555" s="121" t="str">
        <f t="shared" si="265"/>
        <v>INDONESIA</v>
      </c>
      <c r="AE1555" s="122" t="s">
        <v>4863</v>
      </c>
      <c r="AF1555" s="122" t="s">
        <v>4181</v>
      </c>
      <c r="AG1555" s="111" t="s">
        <v>166</v>
      </c>
      <c r="AH1555" s="111"/>
      <c r="AI1555" s="64" t="e">
        <f t="shared" si="273"/>
        <v>#N/A</v>
      </c>
      <c r="AJ1555" s="64"/>
      <c r="AK1555" s="111"/>
      <c r="AL1555" s="207"/>
      <c r="AM1555" s="207"/>
      <c r="AN1555" s="124">
        <f t="shared" si="270"/>
        <v>0</v>
      </c>
      <c r="AO1555" s="239"/>
      <c r="AP1555" s="239"/>
      <c r="AQ1555" s="239"/>
      <c r="AR1555" s="239"/>
      <c r="AS1555" s="239"/>
      <c r="AT1555" s="239"/>
      <c r="AU1555" s="239"/>
      <c r="AV1555" s="239"/>
      <c r="AW1555" s="239"/>
      <c r="AX1555" s="239"/>
      <c r="AY1555" s="70">
        <f t="shared" si="271"/>
        <v>0</v>
      </c>
      <c r="BA1555" s="121"/>
    </row>
    <row r="1556" spans="1:53">
      <c r="A1556" s="121"/>
      <c r="B1556">
        <v>1508</v>
      </c>
      <c r="C1556" s="71">
        <v>64</v>
      </c>
      <c r="E1556" s="121">
        <v>3</v>
      </c>
      <c r="F1556" s="193" t="s">
        <v>5054</v>
      </c>
      <c r="G1556" s="144" t="s">
        <v>5055</v>
      </c>
      <c r="H1556" s="145" t="s">
        <v>16</v>
      </c>
      <c r="I1556" s="146" t="str">
        <f t="shared" si="274"/>
        <v>PEREMPUAN</v>
      </c>
      <c r="J1556" s="151" t="s">
        <v>1055</v>
      </c>
      <c r="K1556" s="147">
        <v>38222</v>
      </c>
      <c r="L1556" s="139">
        <f t="shared" ca="1" si="267"/>
        <v>15</v>
      </c>
      <c r="M1556" s="120"/>
      <c r="N1556" s="187" t="s">
        <v>220</v>
      </c>
      <c r="O1556" s="120" t="str">
        <f t="shared" si="272"/>
        <v>ISLAM</v>
      </c>
      <c r="P1556" s="151" t="s">
        <v>254</v>
      </c>
      <c r="Q1556" s="151" t="s">
        <v>255</v>
      </c>
      <c r="R1556" s="148">
        <v>4</v>
      </c>
      <c r="S1556" s="151" t="s">
        <v>369</v>
      </c>
      <c r="T1556" s="151" t="s">
        <v>266</v>
      </c>
      <c r="U1556" s="190" t="s">
        <v>5056</v>
      </c>
      <c r="V1556" s="190" t="s">
        <v>5046</v>
      </c>
      <c r="W1556" s="175" t="s">
        <v>5049</v>
      </c>
      <c r="X1556" s="120" t="s">
        <v>5046</v>
      </c>
      <c r="Y1556" s="372" t="s">
        <v>4862</v>
      </c>
      <c r="Z1556" s="120"/>
      <c r="AA1556" s="120"/>
      <c r="AB1556" s="120"/>
      <c r="AC1556" s="120"/>
      <c r="AD1556" s="121" t="str">
        <f t="shared" si="265"/>
        <v>INDONESIA</v>
      </c>
      <c r="AE1556" s="97" t="s">
        <v>4863</v>
      </c>
      <c r="AF1556" s="122" t="s">
        <v>4181</v>
      </c>
      <c r="AG1556" s="111" t="s">
        <v>166</v>
      </c>
      <c r="AH1556" s="111"/>
      <c r="AI1556" s="64">
        <f t="shared" si="273"/>
        <v>2</v>
      </c>
      <c r="AJ1556" s="64"/>
      <c r="AK1556" s="111"/>
      <c r="AN1556" s="124">
        <f t="shared" si="270"/>
        <v>0</v>
      </c>
      <c r="AY1556" s="70">
        <f t="shared" si="271"/>
        <v>0</v>
      </c>
    </row>
    <row r="1557" spans="1:53" s="99" customFormat="1">
      <c r="A1557"/>
      <c r="B1557">
        <v>1509</v>
      </c>
      <c r="C1557">
        <v>65</v>
      </c>
      <c r="D1557"/>
      <c r="E1557" s="71">
        <v>4</v>
      </c>
      <c r="F1557" s="98" t="s">
        <v>5057</v>
      </c>
      <c r="G1557" s="89" t="s">
        <v>5058</v>
      </c>
      <c r="H1557" s="90" t="s">
        <v>23</v>
      </c>
      <c r="I1557" s="91" t="str">
        <f t="shared" si="274"/>
        <v>LAKI LAKI</v>
      </c>
      <c r="J1557" s="115" t="s">
        <v>22</v>
      </c>
      <c r="K1557" s="92">
        <v>40388</v>
      </c>
      <c r="L1557" s="93">
        <f t="shared" ref="L1557:L1588" ca="1" si="275">DATEDIF(K1557,TODAY(),"Y")</f>
        <v>9</v>
      </c>
      <c r="M1557" s="64"/>
      <c r="N1557" s="246" t="s">
        <v>220</v>
      </c>
      <c r="O1557" s="64" t="str">
        <f t="shared" si="272"/>
        <v>ISLAM</v>
      </c>
      <c r="P1557" s="115" t="s">
        <v>254</v>
      </c>
      <c r="Q1557" s="115" t="s">
        <v>255</v>
      </c>
      <c r="R1557" s="95">
        <v>4</v>
      </c>
      <c r="S1557" s="151" t="s">
        <v>265</v>
      </c>
      <c r="T1557" s="64" t="s">
        <v>270</v>
      </c>
      <c r="U1557" s="190" t="s">
        <v>5056</v>
      </c>
      <c r="V1557" s="190" t="s">
        <v>5046</v>
      </c>
      <c r="W1557" s="175" t="s">
        <v>5049</v>
      </c>
      <c r="X1557" s="120" t="s">
        <v>5046</v>
      </c>
      <c r="Y1557" s="375" t="s">
        <v>4862</v>
      </c>
      <c r="Z1557" s="64"/>
      <c r="AA1557" s="64"/>
      <c r="AB1557" s="120"/>
      <c r="AC1557" s="120"/>
      <c r="AD1557" t="str">
        <f t="shared" ref="AD1557:AD1612" si="276">IF(H1557="L","INDONESIA",IF(H1557="P","INDONESIA",""))</f>
        <v>INDONESIA</v>
      </c>
      <c r="AE1557" s="122" t="s">
        <v>4863</v>
      </c>
      <c r="AF1557" s="122" t="s">
        <v>4181</v>
      </c>
      <c r="AG1557" s="111" t="s">
        <v>166</v>
      </c>
      <c r="AH1557" s="111"/>
      <c r="AI1557" s="64">
        <f t="shared" si="273"/>
        <v>3</v>
      </c>
      <c r="AJ1557" s="64"/>
      <c r="AK1557" s="111"/>
      <c r="AL1557" s="124"/>
      <c r="AM1557" s="124"/>
      <c r="AN1557" s="124">
        <f t="shared" si="270"/>
        <v>0</v>
      </c>
      <c r="AO1557" s="125"/>
      <c r="AP1557" s="125"/>
      <c r="AQ1557" s="125"/>
      <c r="AR1557" s="125"/>
      <c r="AS1557" s="125"/>
      <c r="AT1557" s="125"/>
      <c r="AU1557" s="125"/>
      <c r="AV1557" s="125"/>
      <c r="AW1557" s="125"/>
      <c r="AX1557" s="125"/>
      <c r="AY1557" s="70">
        <f t="shared" si="271"/>
        <v>0</v>
      </c>
      <c r="AZ1557" s="71"/>
    </row>
    <row r="1558" spans="1:53">
      <c r="B1558">
        <v>1515</v>
      </c>
      <c r="C1558" s="71">
        <v>70</v>
      </c>
      <c r="D1558">
        <v>17</v>
      </c>
      <c r="E1558" s="99">
        <v>1</v>
      </c>
      <c r="F1558" s="168" t="s">
        <v>5059</v>
      </c>
      <c r="G1558" s="101" t="s">
        <v>5060</v>
      </c>
      <c r="H1558" s="102" t="s">
        <v>23</v>
      </c>
      <c r="I1558" s="103" t="str">
        <f t="shared" si="274"/>
        <v>LAKI LAKI</v>
      </c>
      <c r="J1558" s="156" t="s">
        <v>376</v>
      </c>
      <c r="K1558" s="105">
        <v>30264</v>
      </c>
      <c r="L1558" s="106">
        <f t="shared" ca="1" si="275"/>
        <v>37</v>
      </c>
      <c r="M1558" s="104"/>
      <c r="N1558" s="185" t="s">
        <v>1533</v>
      </c>
      <c r="O1558" s="104" t="str">
        <f t="shared" si="272"/>
        <v>KRISTEN</v>
      </c>
      <c r="P1558" s="156" t="s">
        <v>221</v>
      </c>
      <c r="Q1558" s="156" t="s">
        <v>222</v>
      </c>
      <c r="R1558" s="108">
        <v>1</v>
      </c>
      <c r="S1558" s="156" t="s">
        <v>223</v>
      </c>
      <c r="T1558" s="156" t="s">
        <v>283</v>
      </c>
      <c r="U1558" s="104" t="s">
        <v>5061</v>
      </c>
      <c r="V1558" s="104" t="s">
        <v>5062</v>
      </c>
      <c r="W1558" s="175" t="s">
        <v>5063</v>
      </c>
      <c r="X1558" s="104" t="s">
        <v>5060</v>
      </c>
      <c r="Y1558" s="374" t="s">
        <v>4862</v>
      </c>
      <c r="Z1558" s="104"/>
      <c r="AA1558" s="104"/>
      <c r="AB1558" s="120"/>
      <c r="AC1558" s="120"/>
      <c r="AD1558" s="99" t="str">
        <f t="shared" si="276"/>
        <v>INDONESIA</v>
      </c>
      <c r="AE1558" s="97" t="s">
        <v>4863</v>
      </c>
      <c r="AF1558" s="110" t="s">
        <v>4181</v>
      </c>
      <c r="AG1558" s="111" t="s">
        <v>381</v>
      </c>
      <c r="AH1558" s="111"/>
      <c r="AI1558" s="64" t="e">
        <f>VLOOKUP(#REF!,SHDK,2,FALSE)</f>
        <v>#REF!</v>
      </c>
      <c r="AJ1558" s="64"/>
      <c r="AK1558" s="111"/>
      <c r="AN1558" s="124">
        <f t="shared" si="270"/>
        <v>0</v>
      </c>
      <c r="AY1558" s="70">
        <f t="shared" si="271"/>
        <v>0</v>
      </c>
    </row>
    <row r="1559" spans="1:53">
      <c r="B1559">
        <v>1516</v>
      </c>
      <c r="C1559">
        <v>71</v>
      </c>
      <c r="E1559" s="71">
        <v>2</v>
      </c>
      <c r="F1559" s="98" t="s">
        <v>5064</v>
      </c>
      <c r="G1559" s="89" t="s">
        <v>5065</v>
      </c>
      <c r="H1559" s="90" t="s">
        <v>16</v>
      </c>
      <c r="I1559" s="91" t="str">
        <f t="shared" si="274"/>
        <v>PEREMPUAN</v>
      </c>
      <c r="J1559" s="115" t="s">
        <v>376</v>
      </c>
      <c r="K1559" s="92">
        <v>31307</v>
      </c>
      <c r="L1559" s="93">
        <f t="shared" ca="1" si="275"/>
        <v>34</v>
      </c>
      <c r="M1559" s="64"/>
      <c r="N1559" s="246" t="s">
        <v>1533</v>
      </c>
      <c r="O1559" s="64" t="str">
        <f t="shared" si="272"/>
        <v>KRISTEN</v>
      </c>
      <c r="P1559" s="115" t="s">
        <v>221</v>
      </c>
      <c r="Q1559" s="115" t="s">
        <v>245</v>
      </c>
      <c r="R1559" s="95">
        <v>3</v>
      </c>
      <c r="S1559" s="115" t="s">
        <v>223</v>
      </c>
      <c r="T1559" s="115" t="s">
        <v>246</v>
      </c>
      <c r="U1559" s="115" t="s">
        <v>5066</v>
      </c>
      <c r="V1559" s="115" t="s">
        <v>5067</v>
      </c>
      <c r="W1559" s="175" t="s">
        <v>5063</v>
      </c>
      <c r="X1559" s="120" t="s">
        <v>5060</v>
      </c>
      <c r="Y1559" s="372" t="s">
        <v>4862</v>
      </c>
      <c r="Z1559" s="120"/>
      <c r="AA1559" s="120"/>
      <c r="AB1559" s="120"/>
      <c r="AC1559" s="120"/>
      <c r="AD1559" s="121" t="str">
        <f t="shared" si="276"/>
        <v>INDONESIA</v>
      </c>
      <c r="AE1559" s="122" t="s">
        <v>4863</v>
      </c>
      <c r="AF1559" s="122" t="s">
        <v>4181</v>
      </c>
      <c r="AG1559" s="111" t="s">
        <v>381</v>
      </c>
      <c r="AH1559" s="111"/>
      <c r="AI1559" s="64" t="e">
        <f t="shared" ref="AI1559:AI1599" si="277">VLOOKUP(Q1558,SHDK,2,FALSE)</f>
        <v>#N/A</v>
      </c>
      <c r="AJ1559" s="64"/>
      <c r="AK1559" s="111"/>
      <c r="AN1559" s="124">
        <f t="shared" si="270"/>
        <v>0</v>
      </c>
      <c r="AY1559" s="70">
        <f t="shared" si="271"/>
        <v>0</v>
      </c>
    </row>
    <row r="1560" spans="1:53" s="126" customFormat="1">
      <c r="A1560" s="121"/>
      <c r="B1560">
        <v>1517</v>
      </c>
      <c r="C1560" s="71">
        <v>72</v>
      </c>
      <c r="D1560"/>
      <c r="E1560" s="121">
        <v>3</v>
      </c>
      <c r="F1560" s="98" t="s">
        <v>5068</v>
      </c>
      <c r="G1560" s="89" t="s">
        <v>5069</v>
      </c>
      <c r="H1560" s="90" t="s">
        <v>23</v>
      </c>
      <c r="I1560" s="91" t="str">
        <f t="shared" si="274"/>
        <v>LAKI LAKI</v>
      </c>
      <c r="J1560" s="115" t="s">
        <v>22</v>
      </c>
      <c r="K1560" s="92">
        <v>40083</v>
      </c>
      <c r="L1560" s="93">
        <f t="shared" ca="1" si="275"/>
        <v>10</v>
      </c>
      <c r="M1560" s="64"/>
      <c r="N1560" s="246" t="s">
        <v>1533</v>
      </c>
      <c r="O1560" s="64" t="str">
        <f t="shared" si="272"/>
        <v>KRISTEN</v>
      </c>
      <c r="P1560" s="115" t="s">
        <v>254</v>
      </c>
      <c r="Q1560" s="115" t="s">
        <v>255</v>
      </c>
      <c r="R1560" s="95">
        <v>4</v>
      </c>
      <c r="S1560" s="115" t="s">
        <v>265</v>
      </c>
      <c r="T1560" s="115" t="s">
        <v>266</v>
      </c>
      <c r="U1560" s="64" t="str">
        <f>G1559</f>
        <v>ERNA HERAWATI PAKPAHAN</v>
      </c>
      <c r="V1560" s="64" t="str">
        <f>G1558</f>
        <v>ERIKSON SILABAN</v>
      </c>
      <c r="W1560" s="175" t="s">
        <v>5063</v>
      </c>
      <c r="X1560" s="120" t="s">
        <v>5060</v>
      </c>
      <c r="Y1560" s="372" t="s">
        <v>4862</v>
      </c>
      <c r="Z1560" s="120"/>
      <c r="AA1560" s="120"/>
      <c r="AB1560" s="120"/>
      <c r="AC1560" s="120"/>
      <c r="AD1560" s="121" t="str">
        <f t="shared" si="276"/>
        <v>INDONESIA</v>
      </c>
      <c r="AE1560" s="97" t="s">
        <v>4863</v>
      </c>
      <c r="AF1560" s="122" t="s">
        <v>4181</v>
      </c>
      <c r="AG1560" s="111" t="s">
        <v>381</v>
      </c>
      <c r="AH1560" s="111"/>
      <c r="AI1560" s="64">
        <f t="shared" si="277"/>
        <v>2</v>
      </c>
      <c r="AJ1560" s="64"/>
      <c r="AK1560" s="111"/>
      <c r="AL1560" s="136"/>
      <c r="AM1560" s="136"/>
      <c r="AN1560" s="241"/>
      <c r="AO1560" s="137"/>
      <c r="AP1560" s="137"/>
      <c r="AQ1560" s="137"/>
      <c r="AR1560" s="137"/>
      <c r="AS1560" s="137"/>
      <c r="AT1560" s="137"/>
      <c r="AU1560" s="137"/>
      <c r="AV1560" s="137"/>
      <c r="AW1560" s="137"/>
      <c r="AX1560" s="137"/>
      <c r="AY1560" s="137"/>
      <c r="AZ1560" s="138"/>
    </row>
    <row r="1561" spans="1:53">
      <c r="B1561">
        <v>1518</v>
      </c>
      <c r="C1561">
        <v>73</v>
      </c>
      <c r="E1561" s="138">
        <v>4</v>
      </c>
      <c r="F1561" s="176" t="s">
        <v>5070</v>
      </c>
      <c r="G1561" s="128" t="s">
        <v>5071</v>
      </c>
      <c r="H1561" s="129" t="s">
        <v>16</v>
      </c>
      <c r="I1561" s="130" t="str">
        <f t="shared" si="274"/>
        <v>PEREMPUAN</v>
      </c>
      <c r="J1561" s="266" t="s">
        <v>22</v>
      </c>
      <c r="K1561" s="132">
        <v>41383</v>
      </c>
      <c r="L1561" s="93">
        <f t="shared" ca="1" si="275"/>
        <v>6</v>
      </c>
      <c r="M1561" s="131"/>
      <c r="N1561" s="248" t="s">
        <v>1533</v>
      </c>
      <c r="O1561" s="64" t="str">
        <f t="shared" si="272"/>
        <v>KRISTEN</v>
      </c>
      <c r="P1561" s="266" t="s">
        <v>254</v>
      </c>
      <c r="Q1561" s="266" t="s">
        <v>255</v>
      </c>
      <c r="R1561" s="134">
        <v>4</v>
      </c>
      <c r="S1561" s="266" t="s">
        <v>265</v>
      </c>
      <c r="T1561" s="266" t="s">
        <v>270</v>
      </c>
      <c r="U1561" s="131" t="str">
        <f>U1560</f>
        <v>ERNA HERAWATI PAKPAHAN</v>
      </c>
      <c r="V1561" s="131" t="str">
        <f>V1560</f>
        <v>ERIKSON SILABAN</v>
      </c>
      <c r="W1561" s="175" t="s">
        <v>5063</v>
      </c>
      <c r="X1561" s="120" t="s">
        <v>5060</v>
      </c>
      <c r="Y1561" s="375" t="s">
        <v>4862</v>
      </c>
      <c r="Z1561" s="120"/>
      <c r="AA1561" s="120"/>
      <c r="AB1561" s="64"/>
      <c r="AC1561" s="64"/>
      <c r="AD1561" s="121" t="str">
        <f t="shared" si="276"/>
        <v>INDONESIA</v>
      </c>
      <c r="AE1561" s="122" t="s">
        <v>4863</v>
      </c>
      <c r="AF1561" s="122" t="s">
        <v>4181</v>
      </c>
      <c r="AG1561" s="111" t="s">
        <v>381</v>
      </c>
      <c r="AH1561" s="111"/>
      <c r="AI1561" s="64">
        <f t="shared" si="277"/>
        <v>3</v>
      </c>
      <c r="AJ1561" s="64"/>
      <c r="AK1561" s="111"/>
      <c r="AN1561" s="207">
        <f t="shared" ref="AN1561:AN1571" si="278">AL1561-AM1561</f>
        <v>0</v>
      </c>
      <c r="AY1561" s="70">
        <f t="shared" ref="AY1561:AY1571" si="279">SUM(AV1561:AX1561)</f>
        <v>0</v>
      </c>
    </row>
    <row r="1562" spans="1:53">
      <c r="B1562">
        <v>1519</v>
      </c>
      <c r="C1562" s="71">
        <v>74</v>
      </c>
      <c r="D1562">
        <v>18</v>
      </c>
      <c r="E1562" s="71">
        <v>1</v>
      </c>
      <c r="F1562" s="157" t="s">
        <v>5072</v>
      </c>
      <c r="G1562" s="89" t="s">
        <v>123</v>
      </c>
      <c r="H1562" s="90" t="s">
        <v>23</v>
      </c>
      <c r="I1562" s="91" t="str">
        <f t="shared" si="274"/>
        <v>LAKI LAKI</v>
      </c>
      <c r="J1562" s="115" t="s">
        <v>5073</v>
      </c>
      <c r="K1562" s="92">
        <v>29757</v>
      </c>
      <c r="L1562" s="106">
        <f t="shared" ca="1" si="275"/>
        <v>38</v>
      </c>
      <c r="M1562" s="64"/>
      <c r="N1562" s="246" t="s">
        <v>220</v>
      </c>
      <c r="O1562" s="64" t="str">
        <f t="shared" si="272"/>
        <v>ISLAM</v>
      </c>
      <c r="P1562" s="115" t="s">
        <v>221</v>
      </c>
      <c r="Q1562" s="115" t="s">
        <v>222</v>
      </c>
      <c r="R1562" s="95">
        <v>1</v>
      </c>
      <c r="S1562" s="115" t="s">
        <v>223</v>
      </c>
      <c r="T1562" s="115" t="s">
        <v>283</v>
      </c>
      <c r="U1562" s="190" t="s">
        <v>5074</v>
      </c>
      <c r="V1562" s="190" t="s">
        <v>5075</v>
      </c>
      <c r="W1562" s="173" t="s">
        <v>5076</v>
      </c>
      <c r="X1562" s="104" t="s">
        <v>123</v>
      </c>
      <c r="Y1562" s="374" t="s">
        <v>4862</v>
      </c>
      <c r="Z1562" s="104"/>
      <c r="AA1562" s="104"/>
      <c r="AB1562" s="104"/>
      <c r="AC1562" s="104"/>
      <c r="AD1562" s="99" t="str">
        <f t="shared" si="276"/>
        <v>INDONESIA</v>
      </c>
      <c r="AE1562" s="97" t="s">
        <v>4863</v>
      </c>
      <c r="AF1562" s="110" t="s">
        <v>4181</v>
      </c>
      <c r="AG1562" s="179" t="s">
        <v>166</v>
      </c>
      <c r="AH1562" s="111"/>
      <c r="AI1562" s="64">
        <f t="shared" si="277"/>
        <v>3</v>
      </c>
      <c r="AJ1562" s="64"/>
      <c r="AK1562" s="111"/>
      <c r="AN1562" s="124">
        <f t="shared" si="278"/>
        <v>0</v>
      </c>
      <c r="AY1562" s="70">
        <f t="shared" si="279"/>
        <v>0</v>
      </c>
    </row>
    <row r="1563" spans="1:53">
      <c r="A1563" s="121"/>
      <c r="B1563">
        <v>1520</v>
      </c>
      <c r="C1563">
        <v>75</v>
      </c>
      <c r="E1563" s="71">
        <v>2</v>
      </c>
      <c r="F1563" s="157" t="s">
        <v>5077</v>
      </c>
      <c r="G1563" s="89" t="s">
        <v>5078</v>
      </c>
      <c r="H1563" s="90" t="s">
        <v>16</v>
      </c>
      <c r="I1563" s="91" t="str">
        <f t="shared" si="274"/>
        <v>PEREMPUAN</v>
      </c>
      <c r="J1563" s="115" t="s">
        <v>5079</v>
      </c>
      <c r="K1563" s="92">
        <v>32853</v>
      </c>
      <c r="L1563" s="93">
        <f t="shared" ca="1" si="275"/>
        <v>30</v>
      </c>
      <c r="M1563" s="64"/>
      <c r="N1563" s="246" t="s">
        <v>220</v>
      </c>
      <c r="O1563" s="64" t="str">
        <f t="shared" si="272"/>
        <v>ISLAM</v>
      </c>
      <c r="P1563" s="115" t="s">
        <v>221</v>
      </c>
      <c r="Q1563" s="115" t="s">
        <v>245</v>
      </c>
      <c r="R1563" s="95">
        <v>3</v>
      </c>
      <c r="S1563" s="115" t="s">
        <v>223</v>
      </c>
      <c r="T1563" s="115" t="s">
        <v>246</v>
      </c>
      <c r="U1563" s="190" t="s">
        <v>5080</v>
      </c>
      <c r="V1563" s="190" t="s">
        <v>3279</v>
      </c>
      <c r="W1563" s="514" t="s">
        <v>5076</v>
      </c>
      <c r="X1563" s="64" t="s">
        <v>123</v>
      </c>
      <c r="Y1563" s="375" t="s">
        <v>4862</v>
      </c>
      <c r="Z1563" s="64"/>
      <c r="AA1563" s="64"/>
      <c r="AB1563" s="104"/>
      <c r="AC1563" s="104"/>
      <c r="AD1563" t="str">
        <f t="shared" si="276"/>
        <v>INDONESIA</v>
      </c>
      <c r="AE1563" s="122" t="s">
        <v>4863</v>
      </c>
      <c r="AF1563" s="122" t="s">
        <v>4181</v>
      </c>
      <c r="AG1563" s="111" t="s">
        <v>166</v>
      </c>
      <c r="AH1563" s="111"/>
      <c r="AI1563" s="64" t="e">
        <f t="shared" si="277"/>
        <v>#N/A</v>
      </c>
      <c r="AJ1563" s="64"/>
      <c r="AK1563" s="111"/>
      <c r="AN1563" s="124"/>
    </row>
    <row r="1564" spans="1:53">
      <c r="B1564">
        <v>1521</v>
      </c>
      <c r="C1564" s="71">
        <v>76</v>
      </c>
      <c r="E1564" s="71">
        <v>3</v>
      </c>
      <c r="F1564" s="157" t="s">
        <v>5081</v>
      </c>
      <c r="G1564" s="144" t="s">
        <v>5082</v>
      </c>
      <c r="H1564" s="145" t="s">
        <v>23</v>
      </c>
      <c r="I1564" s="146" t="str">
        <f t="shared" si="274"/>
        <v>LAKI LAKI</v>
      </c>
      <c r="J1564" s="151" t="s">
        <v>22</v>
      </c>
      <c r="K1564" s="147">
        <v>40357</v>
      </c>
      <c r="L1564" s="139">
        <f t="shared" ca="1" si="275"/>
        <v>9</v>
      </c>
      <c r="M1564" s="120"/>
      <c r="N1564" s="187" t="s">
        <v>220</v>
      </c>
      <c r="O1564" s="120" t="str">
        <f t="shared" si="272"/>
        <v>ISLAM</v>
      </c>
      <c r="P1564" s="151" t="s">
        <v>254</v>
      </c>
      <c r="Q1564" s="151" t="s">
        <v>255</v>
      </c>
      <c r="R1564" s="148">
        <v>4</v>
      </c>
      <c r="S1564" s="151" t="s">
        <v>265</v>
      </c>
      <c r="T1564" s="151" t="s">
        <v>270</v>
      </c>
      <c r="U1564" s="190" t="s">
        <v>5078</v>
      </c>
      <c r="V1564" s="190" t="s">
        <v>123</v>
      </c>
      <c r="W1564" s="515" t="s">
        <v>5076</v>
      </c>
      <c r="X1564" s="64" t="s">
        <v>123</v>
      </c>
      <c r="Y1564" s="372" t="s">
        <v>4862</v>
      </c>
      <c r="Z1564" s="120"/>
      <c r="AA1564" s="120"/>
      <c r="AB1564" s="64"/>
      <c r="AC1564" s="64"/>
      <c r="AD1564" s="121" t="str">
        <f t="shared" si="276"/>
        <v>INDONESIA</v>
      </c>
      <c r="AE1564" s="97" t="s">
        <v>4863</v>
      </c>
      <c r="AF1564" s="122" t="s">
        <v>4181</v>
      </c>
      <c r="AG1564" s="111" t="s">
        <v>166</v>
      </c>
      <c r="AH1564" s="111"/>
      <c r="AI1564" s="64">
        <f t="shared" si="277"/>
        <v>2</v>
      </c>
      <c r="AJ1564" s="64"/>
      <c r="AK1564" s="111"/>
      <c r="AL1564" s="207"/>
      <c r="AM1564" s="207"/>
      <c r="AN1564" s="124">
        <f t="shared" si="278"/>
        <v>0</v>
      </c>
      <c r="AO1564" s="239"/>
      <c r="AP1564" s="239"/>
      <c r="AQ1564" s="239"/>
      <c r="AR1564" s="239"/>
      <c r="AS1564" s="239"/>
      <c r="AT1564" s="239"/>
      <c r="AU1564" s="239"/>
      <c r="AV1564" s="239"/>
      <c r="AW1564" s="239"/>
      <c r="AX1564" s="239"/>
      <c r="AY1564" s="70">
        <f t="shared" si="279"/>
        <v>0</v>
      </c>
      <c r="BA1564" s="121"/>
    </row>
    <row r="1565" spans="1:53" s="99" customFormat="1">
      <c r="A1565"/>
      <c r="B1565">
        <v>1522</v>
      </c>
      <c r="C1565">
        <v>77</v>
      </c>
      <c r="D1565">
        <v>19</v>
      </c>
      <c r="E1565" s="99">
        <v>1</v>
      </c>
      <c r="F1565" s="338" t="s">
        <v>5083</v>
      </c>
      <c r="G1565" s="101" t="s">
        <v>5084</v>
      </c>
      <c r="H1565" s="102" t="s">
        <v>23</v>
      </c>
      <c r="I1565" s="103" t="str">
        <f t="shared" si="274"/>
        <v>LAKI LAKI</v>
      </c>
      <c r="J1565" s="156" t="s">
        <v>376</v>
      </c>
      <c r="K1565" s="105">
        <v>29376</v>
      </c>
      <c r="L1565" s="106">
        <f t="shared" ca="1" si="275"/>
        <v>39</v>
      </c>
      <c r="M1565" s="104"/>
      <c r="N1565" s="185" t="s">
        <v>1533</v>
      </c>
      <c r="O1565" s="104" t="str">
        <f t="shared" si="272"/>
        <v>KRISTEN</v>
      </c>
      <c r="P1565" s="156" t="s">
        <v>221</v>
      </c>
      <c r="Q1565" s="156" t="s">
        <v>222</v>
      </c>
      <c r="R1565" s="108">
        <v>1</v>
      </c>
      <c r="S1565" s="156" t="s">
        <v>223</v>
      </c>
      <c r="T1565" s="156" t="s">
        <v>283</v>
      </c>
      <c r="U1565" s="341" t="s">
        <v>5085</v>
      </c>
      <c r="V1565" s="341" t="s">
        <v>1966</v>
      </c>
      <c r="W1565" s="175" t="s">
        <v>5086</v>
      </c>
      <c r="X1565" s="104" t="s">
        <v>5087</v>
      </c>
      <c r="Y1565" s="374" t="s">
        <v>4862</v>
      </c>
      <c r="Z1565" s="104"/>
      <c r="AA1565" s="104"/>
      <c r="AB1565" s="64"/>
      <c r="AC1565" s="64"/>
      <c r="AD1565" s="99" t="str">
        <f t="shared" si="276"/>
        <v>INDONESIA</v>
      </c>
      <c r="AE1565" s="122" t="s">
        <v>4863</v>
      </c>
      <c r="AF1565" s="110" t="s">
        <v>4181</v>
      </c>
      <c r="AG1565" s="111" t="s">
        <v>381</v>
      </c>
      <c r="AH1565" s="111"/>
      <c r="AI1565" s="64">
        <f t="shared" si="277"/>
        <v>3</v>
      </c>
      <c r="AJ1565" s="64"/>
      <c r="AK1565" s="111"/>
      <c r="AL1565" s="124"/>
      <c r="AM1565" s="124"/>
      <c r="AN1565" s="124">
        <f t="shared" si="278"/>
        <v>0</v>
      </c>
      <c r="AO1565" s="125"/>
      <c r="AP1565" s="125"/>
      <c r="AQ1565" s="125"/>
      <c r="AR1565" s="125"/>
      <c r="AS1565" s="125"/>
      <c r="AT1565" s="125"/>
      <c r="AU1565" s="125"/>
      <c r="AV1565" s="125"/>
      <c r="AW1565" s="125"/>
      <c r="AX1565" s="125"/>
      <c r="AY1565" s="70">
        <f t="shared" si="279"/>
        <v>0</v>
      </c>
      <c r="AZ1565" s="71"/>
    </row>
    <row r="1566" spans="1:53">
      <c r="B1566">
        <v>1523</v>
      </c>
      <c r="C1566" s="71">
        <v>78</v>
      </c>
      <c r="E1566" s="71">
        <v>2</v>
      </c>
      <c r="F1566" s="157" t="s">
        <v>5088</v>
      </c>
      <c r="G1566" s="89" t="s">
        <v>5089</v>
      </c>
      <c r="H1566" s="90" t="s">
        <v>16</v>
      </c>
      <c r="I1566" s="91" t="str">
        <f t="shared" si="274"/>
        <v>PEREMPUAN</v>
      </c>
      <c r="J1566" s="115" t="s">
        <v>376</v>
      </c>
      <c r="K1566" s="92">
        <v>32212</v>
      </c>
      <c r="L1566" s="93">
        <f t="shared" ca="1" si="275"/>
        <v>32</v>
      </c>
      <c r="M1566" s="64"/>
      <c r="N1566" s="246" t="s">
        <v>1533</v>
      </c>
      <c r="O1566" s="64" t="str">
        <f t="shared" si="272"/>
        <v>KRISTEN</v>
      </c>
      <c r="P1566" s="115" t="s">
        <v>221</v>
      </c>
      <c r="Q1566" s="115" t="s">
        <v>245</v>
      </c>
      <c r="R1566" s="95">
        <v>3</v>
      </c>
      <c r="S1566" s="115" t="s">
        <v>223</v>
      </c>
      <c r="T1566" s="115" t="s">
        <v>246</v>
      </c>
      <c r="U1566" s="190" t="s">
        <v>5090</v>
      </c>
      <c r="V1566" s="190" t="s">
        <v>5091</v>
      </c>
      <c r="W1566" s="175" t="s">
        <v>5086</v>
      </c>
      <c r="X1566" s="120" t="s">
        <v>5087</v>
      </c>
      <c r="Y1566" s="372" t="s">
        <v>4862</v>
      </c>
      <c r="Z1566" s="120"/>
      <c r="AA1566" s="120"/>
      <c r="AB1566" s="120"/>
      <c r="AC1566" s="120"/>
      <c r="AD1566" s="121" t="str">
        <f t="shared" si="276"/>
        <v>INDONESIA</v>
      </c>
      <c r="AE1566" s="97" t="s">
        <v>4863</v>
      </c>
      <c r="AF1566" s="122" t="s">
        <v>4181</v>
      </c>
      <c r="AG1566" s="111" t="s">
        <v>381</v>
      </c>
      <c r="AH1566" s="111"/>
      <c r="AI1566" s="64" t="e">
        <f t="shared" si="277"/>
        <v>#N/A</v>
      </c>
      <c r="AJ1566" s="64"/>
      <c r="AK1566" s="111"/>
      <c r="AN1566" s="124">
        <f t="shared" si="278"/>
        <v>0</v>
      </c>
      <c r="AY1566" s="70">
        <f t="shared" si="279"/>
        <v>0</v>
      </c>
    </row>
    <row r="1567" spans="1:53">
      <c r="B1567">
        <v>1524</v>
      </c>
      <c r="C1567">
        <v>79</v>
      </c>
      <c r="E1567" s="121">
        <v>3</v>
      </c>
      <c r="F1567" s="98" t="s">
        <v>5092</v>
      </c>
      <c r="G1567" s="89" t="s">
        <v>5093</v>
      </c>
      <c r="H1567" s="90" t="s">
        <v>23</v>
      </c>
      <c r="I1567" s="91" t="str">
        <f t="shared" si="274"/>
        <v>LAKI LAKI</v>
      </c>
      <c r="J1567" s="115" t="s">
        <v>22</v>
      </c>
      <c r="K1567" s="92">
        <v>39964</v>
      </c>
      <c r="L1567" s="93">
        <f t="shared" ca="1" si="275"/>
        <v>10</v>
      </c>
      <c r="M1567" s="64"/>
      <c r="N1567" s="246" t="s">
        <v>1533</v>
      </c>
      <c r="O1567" s="64" t="str">
        <f t="shared" si="272"/>
        <v>KRISTEN</v>
      </c>
      <c r="P1567" s="115" t="s">
        <v>254</v>
      </c>
      <c r="Q1567" s="115" t="s">
        <v>255</v>
      </c>
      <c r="R1567" s="95">
        <v>4</v>
      </c>
      <c r="S1567" s="64" t="s">
        <v>369</v>
      </c>
      <c r="T1567" s="115" t="s">
        <v>266</v>
      </c>
      <c r="U1567" s="517" t="s">
        <v>5094</v>
      </c>
      <c r="V1567" s="517" t="s">
        <v>5087</v>
      </c>
      <c r="W1567" s="175" t="s">
        <v>5086</v>
      </c>
      <c r="X1567" s="120" t="s">
        <v>5087</v>
      </c>
      <c r="Y1567" s="372" t="s">
        <v>4862</v>
      </c>
      <c r="Z1567" s="120"/>
      <c r="AA1567" s="120"/>
      <c r="AB1567" s="120"/>
      <c r="AC1567" s="120"/>
      <c r="AD1567" s="121" t="str">
        <f t="shared" si="276"/>
        <v>INDONESIA</v>
      </c>
      <c r="AE1567" s="122" t="s">
        <v>4863</v>
      </c>
      <c r="AF1567" s="122" t="s">
        <v>4181</v>
      </c>
      <c r="AG1567" s="111" t="s">
        <v>381</v>
      </c>
      <c r="AH1567" s="111"/>
      <c r="AI1567" s="64">
        <f t="shared" si="277"/>
        <v>2</v>
      </c>
      <c r="AJ1567" s="64"/>
      <c r="AK1567" s="111"/>
      <c r="AN1567" s="124">
        <f t="shared" si="278"/>
        <v>0</v>
      </c>
      <c r="AY1567" s="70">
        <f t="shared" si="279"/>
        <v>0</v>
      </c>
    </row>
    <row r="1568" spans="1:53" s="99" customFormat="1">
      <c r="A1568" s="121"/>
      <c r="B1568">
        <v>1525</v>
      </c>
      <c r="C1568" s="71">
        <v>80</v>
      </c>
      <c r="D1568"/>
      <c r="E1568" s="71">
        <v>4</v>
      </c>
      <c r="F1568" s="98" t="s">
        <v>5095</v>
      </c>
      <c r="G1568" s="89" t="s">
        <v>5096</v>
      </c>
      <c r="H1568" s="90" t="s">
        <v>23</v>
      </c>
      <c r="I1568" s="91" t="str">
        <f t="shared" si="274"/>
        <v>LAKI LAKI</v>
      </c>
      <c r="J1568" s="115" t="s">
        <v>230</v>
      </c>
      <c r="K1568" s="92">
        <v>40965</v>
      </c>
      <c r="L1568" s="93">
        <f t="shared" ca="1" si="275"/>
        <v>8</v>
      </c>
      <c r="M1568" s="64"/>
      <c r="N1568" s="246" t="s">
        <v>1533</v>
      </c>
      <c r="O1568" s="64" t="str">
        <f t="shared" si="272"/>
        <v>KRISTEN</v>
      </c>
      <c r="P1568" s="115" t="s">
        <v>254</v>
      </c>
      <c r="Q1568" s="115" t="s">
        <v>255</v>
      </c>
      <c r="R1568" s="95">
        <v>4</v>
      </c>
      <c r="S1568" s="115" t="s">
        <v>265</v>
      </c>
      <c r="T1568" s="115" t="s">
        <v>270</v>
      </c>
      <c r="U1568" s="517" t="s">
        <v>5094</v>
      </c>
      <c r="V1568" s="517" t="s">
        <v>5087</v>
      </c>
      <c r="W1568" s="175" t="s">
        <v>5086</v>
      </c>
      <c r="X1568" s="120" t="s">
        <v>5087</v>
      </c>
      <c r="Y1568" s="375" t="s">
        <v>4862</v>
      </c>
      <c r="Z1568" s="64"/>
      <c r="AA1568" s="64"/>
      <c r="AB1568" s="64"/>
      <c r="AC1568" s="64"/>
      <c r="AD1568" t="str">
        <f t="shared" si="276"/>
        <v>INDONESIA</v>
      </c>
      <c r="AE1568" s="97" t="s">
        <v>4863</v>
      </c>
      <c r="AF1568" s="122" t="s">
        <v>4181</v>
      </c>
      <c r="AG1568" s="111" t="s">
        <v>381</v>
      </c>
      <c r="AH1568" s="111"/>
      <c r="AI1568" s="64">
        <f t="shared" si="277"/>
        <v>3</v>
      </c>
      <c r="AJ1568" s="64"/>
      <c r="AK1568" s="111"/>
      <c r="AL1568" s="124"/>
      <c r="AM1568" s="124"/>
      <c r="AN1568" s="124">
        <f t="shared" si="278"/>
        <v>0</v>
      </c>
      <c r="AO1568" s="125"/>
      <c r="AP1568" s="125"/>
      <c r="AQ1568" s="125"/>
      <c r="AR1568" s="125"/>
      <c r="AS1568" s="125"/>
      <c r="AT1568" s="125"/>
      <c r="AU1568" s="125"/>
      <c r="AV1568" s="125"/>
      <c r="AW1568" s="125"/>
      <c r="AX1568" s="125"/>
      <c r="AY1568" s="70">
        <f t="shared" si="279"/>
        <v>0</v>
      </c>
      <c r="AZ1568" s="71"/>
    </row>
    <row r="1569" spans="1:53">
      <c r="B1569">
        <v>1526</v>
      </c>
      <c r="C1569">
        <v>81</v>
      </c>
      <c r="D1569">
        <v>20</v>
      </c>
      <c r="E1569" s="99">
        <v>1</v>
      </c>
      <c r="F1569" s="150" t="s">
        <v>5097</v>
      </c>
      <c r="G1569" s="101" t="s">
        <v>5098</v>
      </c>
      <c r="H1569" s="102" t="s">
        <v>23</v>
      </c>
      <c r="I1569" s="103" t="str">
        <f t="shared" si="274"/>
        <v>LAKI LAKI</v>
      </c>
      <c r="J1569" s="104" t="s">
        <v>2470</v>
      </c>
      <c r="K1569" s="105">
        <v>29996</v>
      </c>
      <c r="L1569" s="106">
        <f t="shared" ca="1" si="275"/>
        <v>38</v>
      </c>
      <c r="M1569" s="104"/>
      <c r="N1569" s="185" t="s">
        <v>220</v>
      </c>
      <c r="O1569" s="104" t="str">
        <f t="shared" si="272"/>
        <v>ISLAM</v>
      </c>
      <c r="P1569" s="104" t="s">
        <v>221</v>
      </c>
      <c r="Q1569" s="104" t="s">
        <v>222</v>
      </c>
      <c r="R1569" s="108">
        <v>1</v>
      </c>
      <c r="S1569" s="104" t="s">
        <v>223</v>
      </c>
      <c r="T1569" s="104" t="s">
        <v>283</v>
      </c>
      <c r="U1569" s="156" t="s">
        <v>435</v>
      </c>
      <c r="V1569" s="156" t="s">
        <v>5099</v>
      </c>
      <c r="W1569" s="247" t="s">
        <v>5100</v>
      </c>
      <c r="X1569" s="156" t="s">
        <v>5098</v>
      </c>
      <c r="Y1569" s="374" t="s">
        <v>4862</v>
      </c>
      <c r="Z1569" s="104"/>
      <c r="AA1569" s="104"/>
      <c r="AB1569" s="131"/>
      <c r="AC1569" s="131"/>
      <c r="AD1569" s="99" t="str">
        <f t="shared" si="276"/>
        <v>INDONESIA</v>
      </c>
      <c r="AE1569" s="122" t="s">
        <v>4863</v>
      </c>
      <c r="AF1569" s="110" t="s">
        <v>4181</v>
      </c>
      <c r="AG1569" s="111" t="s">
        <v>166</v>
      </c>
      <c r="AH1569" s="111"/>
      <c r="AI1569" s="64">
        <f t="shared" si="277"/>
        <v>3</v>
      </c>
      <c r="AJ1569" s="64"/>
      <c r="AK1569" s="111"/>
      <c r="AN1569" s="124">
        <f t="shared" si="278"/>
        <v>0</v>
      </c>
      <c r="AY1569" s="70">
        <f t="shared" si="279"/>
        <v>0</v>
      </c>
    </row>
    <row r="1570" spans="1:53">
      <c r="B1570">
        <v>1527</v>
      </c>
      <c r="C1570" s="71">
        <v>82</v>
      </c>
      <c r="E1570" s="71">
        <v>2</v>
      </c>
      <c r="F1570" s="186" t="s">
        <v>5101</v>
      </c>
      <c r="G1570" s="144" t="s">
        <v>5102</v>
      </c>
      <c r="H1570" s="145" t="s">
        <v>16</v>
      </c>
      <c r="I1570" s="146" t="str">
        <f t="shared" si="274"/>
        <v>PEREMPUAN</v>
      </c>
      <c r="J1570" s="151" t="s">
        <v>452</v>
      </c>
      <c r="K1570" s="147">
        <v>32314</v>
      </c>
      <c r="L1570" s="139">
        <f t="shared" ca="1" si="275"/>
        <v>31</v>
      </c>
      <c r="M1570" s="120"/>
      <c r="N1570" s="187" t="s">
        <v>220</v>
      </c>
      <c r="O1570" s="120" t="str">
        <f t="shared" si="272"/>
        <v>ISLAM</v>
      </c>
      <c r="P1570" s="151" t="s">
        <v>221</v>
      </c>
      <c r="Q1570" s="151" t="s">
        <v>245</v>
      </c>
      <c r="R1570" s="148">
        <v>3</v>
      </c>
      <c r="S1570" s="151" t="s">
        <v>289</v>
      </c>
      <c r="T1570" s="151" t="s">
        <v>246</v>
      </c>
      <c r="U1570" s="259" t="s">
        <v>5103</v>
      </c>
      <c r="V1570" s="259" t="s">
        <v>5104</v>
      </c>
      <c r="W1570" s="247" t="s">
        <v>5100</v>
      </c>
      <c r="X1570" s="259" t="s">
        <v>5098</v>
      </c>
      <c r="Y1570" s="372" t="s">
        <v>4862</v>
      </c>
      <c r="Z1570" s="120"/>
      <c r="AA1570" s="120"/>
      <c r="AB1570" s="131"/>
      <c r="AC1570" s="131"/>
      <c r="AD1570" s="121" t="str">
        <f t="shared" si="276"/>
        <v>INDONESIA</v>
      </c>
      <c r="AE1570" s="97" t="s">
        <v>4863</v>
      </c>
      <c r="AF1570" s="122" t="s">
        <v>4181</v>
      </c>
      <c r="AG1570" s="111" t="s">
        <v>455</v>
      </c>
      <c r="AH1570" s="111"/>
      <c r="AI1570" s="64" t="e">
        <f t="shared" si="277"/>
        <v>#N/A</v>
      </c>
      <c r="AJ1570" s="64"/>
      <c r="AK1570" s="111"/>
      <c r="AL1570" s="207"/>
      <c r="AM1570" s="207"/>
      <c r="AN1570" s="124">
        <f t="shared" si="278"/>
        <v>0</v>
      </c>
      <c r="AO1570" s="239"/>
      <c r="AP1570" s="239"/>
      <c r="AQ1570" s="239"/>
      <c r="AR1570" s="239"/>
      <c r="AS1570" s="239"/>
      <c r="AT1570" s="239"/>
      <c r="AU1570" s="239"/>
      <c r="AV1570" s="239"/>
      <c r="AW1570" s="239"/>
      <c r="AX1570" s="239"/>
      <c r="AY1570" s="70">
        <f t="shared" si="279"/>
        <v>0</v>
      </c>
      <c r="BA1570" s="121"/>
    </row>
    <row r="1571" spans="1:53" s="126" customFormat="1">
      <c r="A1571" s="121"/>
      <c r="B1571">
        <v>1528</v>
      </c>
      <c r="C1571">
        <v>83</v>
      </c>
      <c r="D1571"/>
      <c r="E1571" s="121">
        <v>3</v>
      </c>
      <c r="F1571" s="186" t="s">
        <v>5105</v>
      </c>
      <c r="G1571" s="144" t="s">
        <v>5106</v>
      </c>
      <c r="H1571" s="145" t="s">
        <v>16</v>
      </c>
      <c r="I1571" s="146" t="str">
        <f t="shared" si="274"/>
        <v>PEREMPUAN</v>
      </c>
      <c r="J1571" s="151" t="s">
        <v>2442</v>
      </c>
      <c r="K1571" s="147">
        <v>39955</v>
      </c>
      <c r="L1571" s="139">
        <f t="shared" ca="1" si="275"/>
        <v>10</v>
      </c>
      <c r="M1571" s="120"/>
      <c r="N1571" s="187" t="s">
        <v>220</v>
      </c>
      <c r="O1571" s="120" t="str">
        <f t="shared" si="272"/>
        <v>ISLAM</v>
      </c>
      <c r="P1571" s="151" t="s">
        <v>254</v>
      </c>
      <c r="Q1571" s="151" t="s">
        <v>255</v>
      </c>
      <c r="R1571" s="148">
        <v>4</v>
      </c>
      <c r="S1571" s="151" t="s">
        <v>369</v>
      </c>
      <c r="T1571" s="151" t="s">
        <v>266</v>
      </c>
      <c r="U1571" s="259" t="s">
        <v>5102</v>
      </c>
      <c r="V1571" s="259" t="s">
        <v>5098</v>
      </c>
      <c r="W1571" s="242" t="s">
        <v>5100</v>
      </c>
      <c r="X1571" s="259" t="s">
        <v>5098</v>
      </c>
      <c r="Y1571" s="372" t="s">
        <v>4862</v>
      </c>
      <c r="Z1571" s="120"/>
      <c r="AA1571" s="120"/>
      <c r="AB1571" s="120"/>
      <c r="AC1571" s="120"/>
      <c r="AD1571" s="121" t="str">
        <f t="shared" si="276"/>
        <v>INDONESIA</v>
      </c>
      <c r="AE1571" s="122" t="s">
        <v>4863</v>
      </c>
      <c r="AF1571" s="122" t="s">
        <v>4181</v>
      </c>
      <c r="AG1571" s="111" t="s">
        <v>166</v>
      </c>
      <c r="AH1571" s="111"/>
      <c r="AI1571" s="64">
        <f t="shared" si="277"/>
        <v>2</v>
      </c>
      <c r="AJ1571" s="64"/>
      <c r="AK1571" s="111"/>
      <c r="AL1571" s="136"/>
      <c r="AM1571" s="136"/>
      <c r="AN1571" s="241">
        <f t="shared" si="278"/>
        <v>0</v>
      </c>
      <c r="AO1571" s="137"/>
      <c r="AP1571" s="137"/>
      <c r="AQ1571" s="137"/>
      <c r="AR1571" s="137"/>
      <c r="AS1571" s="137"/>
      <c r="AT1571" s="137"/>
      <c r="AU1571" s="137"/>
      <c r="AV1571" s="137"/>
      <c r="AW1571" s="137"/>
      <c r="AX1571" s="137"/>
      <c r="AY1571" s="137">
        <f t="shared" si="279"/>
        <v>0</v>
      </c>
      <c r="AZ1571" s="138"/>
    </row>
    <row r="1572" spans="1:53">
      <c r="B1572">
        <v>1535</v>
      </c>
      <c r="C1572" s="71">
        <v>84</v>
      </c>
      <c r="E1572" s="71">
        <v>4</v>
      </c>
      <c r="F1572" s="251" t="s">
        <v>5107</v>
      </c>
      <c r="G1572" s="144" t="s">
        <v>5108</v>
      </c>
      <c r="H1572" s="145" t="s">
        <v>23</v>
      </c>
      <c r="I1572" s="146" t="str">
        <f t="shared" si="274"/>
        <v>LAKI LAKI</v>
      </c>
      <c r="J1572" s="151" t="s">
        <v>452</v>
      </c>
      <c r="K1572" s="147">
        <v>42301</v>
      </c>
      <c r="L1572" s="93">
        <f t="shared" ca="1" si="275"/>
        <v>4</v>
      </c>
      <c r="M1572" s="120"/>
      <c r="N1572" s="187" t="s">
        <v>220</v>
      </c>
      <c r="O1572" s="111" t="str">
        <f t="shared" si="272"/>
        <v>ISLAM</v>
      </c>
      <c r="P1572" s="151" t="s">
        <v>254</v>
      </c>
      <c r="Q1572" s="151" t="s">
        <v>255</v>
      </c>
      <c r="R1572" s="148"/>
      <c r="S1572" s="151" t="s">
        <v>265</v>
      </c>
      <c r="T1572" s="151" t="s">
        <v>270</v>
      </c>
      <c r="U1572" s="259" t="s">
        <v>5102</v>
      </c>
      <c r="V1572" s="259" t="s">
        <v>5098</v>
      </c>
      <c r="W1572" s="242" t="s">
        <v>5100</v>
      </c>
      <c r="X1572" s="259" t="s">
        <v>5098</v>
      </c>
      <c r="Y1572" s="372" t="s">
        <v>4862</v>
      </c>
      <c r="Z1572" s="120"/>
      <c r="AA1572" s="120"/>
      <c r="AB1572" s="120"/>
      <c r="AC1572" s="120"/>
      <c r="AD1572" s="121" t="str">
        <f t="shared" si="276"/>
        <v>INDONESIA</v>
      </c>
      <c r="AE1572" s="97" t="s">
        <v>4863</v>
      </c>
      <c r="AF1572" s="122" t="s">
        <v>4181</v>
      </c>
      <c r="AG1572" s="111" t="s">
        <v>166</v>
      </c>
      <c r="AH1572" s="111"/>
      <c r="AI1572" s="64">
        <f t="shared" si="277"/>
        <v>3</v>
      </c>
      <c r="AJ1572" s="64"/>
      <c r="AK1572" s="111"/>
      <c r="AN1572" s="207"/>
    </row>
    <row r="1573" spans="1:53">
      <c r="B1573">
        <v>1536</v>
      </c>
      <c r="C1573">
        <v>85</v>
      </c>
      <c r="D1573">
        <v>21</v>
      </c>
      <c r="E1573" s="99">
        <v>1</v>
      </c>
      <c r="F1573" s="150" t="s">
        <v>5109</v>
      </c>
      <c r="G1573" s="101" t="s">
        <v>5110</v>
      </c>
      <c r="H1573" s="102" t="s">
        <v>23</v>
      </c>
      <c r="I1573" s="103" t="str">
        <f t="shared" si="274"/>
        <v>LAKI LAKI</v>
      </c>
      <c r="J1573" s="156" t="s">
        <v>5111</v>
      </c>
      <c r="K1573" s="105">
        <v>30082</v>
      </c>
      <c r="L1573" s="106">
        <f t="shared" ca="1" si="275"/>
        <v>37</v>
      </c>
      <c r="M1573" s="104"/>
      <c r="N1573" s="185" t="s">
        <v>220</v>
      </c>
      <c r="O1573" s="104" t="str">
        <f t="shared" si="272"/>
        <v>ISLAM</v>
      </c>
      <c r="P1573" s="156" t="s">
        <v>221</v>
      </c>
      <c r="Q1573" s="156" t="s">
        <v>222</v>
      </c>
      <c r="R1573" s="108">
        <v>1</v>
      </c>
      <c r="S1573" s="156" t="s">
        <v>256</v>
      </c>
      <c r="T1573" s="156" t="s">
        <v>283</v>
      </c>
      <c r="U1573" s="155" t="s">
        <v>5112</v>
      </c>
      <c r="V1573" s="155" t="s">
        <v>5113</v>
      </c>
      <c r="W1573" s="247" t="s">
        <v>5114</v>
      </c>
      <c r="X1573" s="155" t="s">
        <v>5110</v>
      </c>
      <c r="Y1573" s="374" t="s">
        <v>4862</v>
      </c>
      <c r="Z1573" s="104"/>
      <c r="AA1573" s="104"/>
      <c r="AB1573" s="120"/>
      <c r="AC1573" s="120"/>
      <c r="AD1573" s="99" t="str">
        <f t="shared" si="276"/>
        <v>INDONESIA</v>
      </c>
      <c r="AE1573" s="122" t="s">
        <v>4863</v>
      </c>
      <c r="AF1573" s="110" t="s">
        <v>4181</v>
      </c>
      <c r="AG1573" s="111" t="s">
        <v>166</v>
      </c>
      <c r="AH1573" s="111"/>
      <c r="AI1573" s="64">
        <f t="shared" si="277"/>
        <v>3</v>
      </c>
      <c r="AJ1573" s="64"/>
      <c r="AK1573" s="111"/>
      <c r="AN1573" s="124"/>
    </row>
    <row r="1574" spans="1:53">
      <c r="A1574" s="121"/>
      <c r="B1574">
        <v>1537</v>
      </c>
      <c r="C1574" s="71">
        <v>86</v>
      </c>
      <c r="E1574">
        <v>2</v>
      </c>
      <c r="F1574" s="160" t="s">
        <v>5115</v>
      </c>
      <c r="G1574" s="89" t="s">
        <v>5116</v>
      </c>
      <c r="H1574" s="90" t="s">
        <v>16</v>
      </c>
      <c r="I1574" s="91" t="str">
        <f t="shared" si="274"/>
        <v>PEREMPUAN</v>
      </c>
      <c r="J1574" s="115" t="s">
        <v>1055</v>
      </c>
      <c r="K1574" s="92">
        <v>30079</v>
      </c>
      <c r="L1574" s="93">
        <f t="shared" ca="1" si="275"/>
        <v>37</v>
      </c>
      <c r="M1574" s="64"/>
      <c r="N1574" s="187" t="s">
        <v>220</v>
      </c>
      <c r="O1574" s="120" t="str">
        <f t="shared" si="272"/>
        <v>ISLAM</v>
      </c>
      <c r="P1574" s="115" t="s">
        <v>221</v>
      </c>
      <c r="Q1574" s="115" t="s">
        <v>245</v>
      </c>
      <c r="R1574" s="95">
        <v>3</v>
      </c>
      <c r="S1574" s="115" t="s">
        <v>256</v>
      </c>
      <c r="T1574" s="115" t="s">
        <v>283</v>
      </c>
      <c r="U1574" s="259" t="s">
        <v>5052</v>
      </c>
      <c r="V1574" s="259" t="s">
        <v>5053</v>
      </c>
      <c r="W1574" s="240" t="s">
        <v>5114</v>
      </c>
      <c r="X1574" s="259" t="s">
        <v>5110</v>
      </c>
      <c r="Y1574" s="372" t="s">
        <v>4862</v>
      </c>
      <c r="Z1574" s="120"/>
      <c r="AA1574" s="120"/>
      <c r="AB1574" s="120"/>
      <c r="AC1574" s="120"/>
      <c r="AD1574" s="121" t="str">
        <f t="shared" si="276"/>
        <v>INDONESIA</v>
      </c>
      <c r="AE1574" s="97" t="s">
        <v>4863</v>
      </c>
      <c r="AF1574" s="122" t="s">
        <v>4181</v>
      </c>
      <c r="AG1574" s="111" t="s">
        <v>166</v>
      </c>
      <c r="AH1574" s="111"/>
      <c r="AI1574" s="64" t="e">
        <f t="shared" si="277"/>
        <v>#N/A</v>
      </c>
      <c r="AJ1574" s="64"/>
      <c r="AK1574" s="111"/>
      <c r="AL1574" s="207"/>
      <c r="AM1574" s="207"/>
      <c r="AN1574" s="124"/>
      <c r="AO1574" s="239"/>
      <c r="AP1574" s="239"/>
      <c r="AQ1574" s="239"/>
      <c r="AR1574" s="239"/>
      <c r="AS1574" s="239"/>
      <c r="AT1574" s="239"/>
      <c r="AU1574" s="239"/>
      <c r="AV1574" s="239"/>
      <c r="AW1574" s="239"/>
      <c r="AX1574" s="239"/>
      <c r="BA1574" s="121"/>
    </row>
    <row r="1575" spans="1:53" s="126" customFormat="1">
      <c r="A1575"/>
      <c r="B1575">
        <v>1538</v>
      </c>
      <c r="C1575">
        <v>87</v>
      </c>
      <c r="D1575"/>
      <c r="E1575" s="121">
        <v>3</v>
      </c>
      <c r="F1575" s="186" t="s">
        <v>5117</v>
      </c>
      <c r="G1575" s="144" t="s">
        <v>5118</v>
      </c>
      <c r="H1575" s="145" t="s">
        <v>16</v>
      </c>
      <c r="I1575" s="146" t="str">
        <f t="shared" si="274"/>
        <v>PEREMPUAN</v>
      </c>
      <c r="J1575" s="151" t="s">
        <v>5119</v>
      </c>
      <c r="K1575" s="147">
        <v>39568</v>
      </c>
      <c r="L1575" s="139">
        <f t="shared" ca="1" si="275"/>
        <v>11</v>
      </c>
      <c r="M1575" s="120"/>
      <c r="N1575" s="187" t="s">
        <v>220</v>
      </c>
      <c r="O1575" s="120" t="str">
        <f t="shared" si="272"/>
        <v>ISLAM</v>
      </c>
      <c r="P1575" s="151" t="s">
        <v>254</v>
      </c>
      <c r="Q1575" s="151" t="s">
        <v>255</v>
      </c>
      <c r="R1575" s="148">
        <v>4</v>
      </c>
      <c r="S1575" s="151" t="s">
        <v>369</v>
      </c>
      <c r="T1575" s="151" t="s">
        <v>266</v>
      </c>
      <c r="U1575" s="259" t="s">
        <v>5116</v>
      </c>
      <c r="V1575" s="259" t="s">
        <v>5110</v>
      </c>
      <c r="W1575" s="242" t="s">
        <v>5114</v>
      </c>
      <c r="X1575" s="259" t="s">
        <v>5110</v>
      </c>
      <c r="Y1575" s="372" t="s">
        <v>4862</v>
      </c>
      <c r="Z1575" s="120"/>
      <c r="AA1575" s="120"/>
      <c r="AB1575" s="120"/>
      <c r="AC1575" s="120"/>
      <c r="AD1575" s="121" t="str">
        <f t="shared" si="276"/>
        <v>INDONESIA</v>
      </c>
      <c r="AE1575" s="122" t="s">
        <v>4863</v>
      </c>
      <c r="AF1575" s="122" t="s">
        <v>4181</v>
      </c>
      <c r="AG1575" s="111" t="s">
        <v>166</v>
      </c>
      <c r="AH1575" s="111"/>
      <c r="AI1575" s="64">
        <f t="shared" si="277"/>
        <v>2</v>
      </c>
      <c r="AJ1575" s="64"/>
      <c r="AK1575" s="111"/>
      <c r="AL1575" s="136"/>
      <c r="AM1575" s="136"/>
      <c r="AN1575" s="241"/>
      <c r="AO1575" s="137"/>
      <c r="AP1575" s="137"/>
      <c r="AQ1575" s="137"/>
      <c r="AR1575" s="137"/>
      <c r="AS1575" s="137"/>
      <c r="AT1575" s="137"/>
      <c r="AU1575" s="137"/>
      <c r="AV1575" s="137"/>
      <c r="AW1575" s="137"/>
      <c r="AX1575" s="137"/>
      <c r="AY1575" s="137"/>
      <c r="AZ1575" s="138"/>
    </row>
    <row r="1576" spans="1:53">
      <c r="B1576">
        <v>1539</v>
      </c>
      <c r="C1576" s="71">
        <v>88</v>
      </c>
      <c r="E1576" s="126">
        <v>4</v>
      </c>
      <c r="F1576" s="518" t="s">
        <v>5120</v>
      </c>
      <c r="G1576" s="128" t="s">
        <v>5121</v>
      </c>
      <c r="H1576" s="129" t="s">
        <v>16</v>
      </c>
      <c r="I1576" s="130" t="str">
        <f t="shared" si="274"/>
        <v>PEREMPUAN</v>
      </c>
      <c r="J1576" s="266" t="s">
        <v>2792</v>
      </c>
      <c r="K1576" s="132">
        <v>41678</v>
      </c>
      <c r="L1576" s="93">
        <f t="shared" ca="1" si="275"/>
        <v>6</v>
      </c>
      <c r="M1576" s="131"/>
      <c r="N1576" s="248" t="s">
        <v>220</v>
      </c>
      <c r="O1576" s="131" t="str">
        <f t="shared" si="272"/>
        <v>ISLAM</v>
      </c>
      <c r="P1576" s="266" t="s">
        <v>254</v>
      </c>
      <c r="Q1576" s="266" t="s">
        <v>255</v>
      </c>
      <c r="R1576" s="134">
        <v>4</v>
      </c>
      <c r="S1576" s="266" t="s">
        <v>265</v>
      </c>
      <c r="T1576" s="266" t="s">
        <v>270</v>
      </c>
      <c r="U1576" s="263" t="s">
        <v>5116</v>
      </c>
      <c r="V1576" s="263" t="s">
        <v>5110</v>
      </c>
      <c r="W1576" s="243" t="s">
        <v>5114</v>
      </c>
      <c r="X1576" s="263" t="s">
        <v>5110</v>
      </c>
      <c r="Y1576" s="519" t="s">
        <v>4862</v>
      </c>
      <c r="Z1576" s="131"/>
      <c r="AA1576" s="131"/>
      <c r="AB1576" s="120"/>
      <c r="AC1576" s="120"/>
      <c r="AD1576" s="126" t="str">
        <f t="shared" si="276"/>
        <v>INDONESIA</v>
      </c>
      <c r="AE1576" s="97" t="s">
        <v>4863</v>
      </c>
      <c r="AF1576" s="178" t="s">
        <v>4181</v>
      </c>
      <c r="AG1576" s="131" t="s">
        <v>166</v>
      </c>
      <c r="AH1576" s="120"/>
      <c r="AI1576" s="64">
        <f t="shared" si="277"/>
        <v>3</v>
      </c>
      <c r="AJ1576" s="64"/>
      <c r="AK1576" s="111"/>
      <c r="AN1576" s="207"/>
    </row>
    <row r="1577" spans="1:53">
      <c r="B1577">
        <v>1540</v>
      </c>
      <c r="C1577">
        <v>89</v>
      </c>
      <c r="D1577">
        <v>22</v>
      </c>
      <c r="E1577" s="520">
        <v>1</v>
      </c>
      <c r="F1577" s="160" t="s">
        <v>5122</v>
      </c>
      <c r="G1577" s="89" t="s">
        <v>5123</v>
      </c>
      <c r="H1577" s="90" t="s">
        <v>16</v>
      </c>
      <c r="I1577" s="91" t="str">
        <f>IF(H1577="L","LAKI LAKI",IF(H1577="P","PEREMPUAN",""))</f>
        <v>PEREMPUAN</v>
      </c>
      <c r="J1577" s="115" t="s">
        <v>376</v>
      </c>
      <c r="K1577" s="92">
        <v>25005</v>
      </c>
      <c r="L1577" s="93">
        <f t="shared" ca="1" si="275"/>
        <v>51</v>
      </c>
      <c r="M1577" s="64"/>
      <c r="N1577" s="187" t="s">
        <v>1533</v>
      </c>
      <c r="O1577" s="111" t="str">
        <f>IF(N1577="1","ISLAM",IF(N1577="2","KRISTEN",""))</f>
        <v>KRISTEN</v>
      </c>
      <c r="P1577" s="115" t="s">
        <v>221</v>
      </c>
      <c r="Q1577" s="115" t="s">
        <v>222</v>
      </c>
      <c r="R1577" s="95">
        <v>3</v>
      </c>
      <c r="S1577" s="115" t="s">
        <v>223</v>
      </c>
      <c r="T1577" s="115" t="s">
        <v>246</v>
      </c>
      <c r="U1577" s="259" t="s">
        <v>5124</v>
      </c>
      <c r="V1577" s="259" t="s">
        <v>5125</v>
      </c>
      <c r="W1577" s="240" t="s">
        <v>5126</v>
      </c>
      <c r="X1577" s="259" t="s">
        <v>5127</v>
      </c>
      <c r="Y1577" s="519" t="s">
        <v>4862</v>
      </c>
      <c r="Z1577" s="120"/>
      <c r="AA1577" s="120"/>
      <c r="AB1577" s="131"/>
      <c r="AC1577" s="131"/>
      <c r="AD1577" s="71" t="str">
        <f>IF(H1577="L","INDONESIA",IF(H1577="P","INDONESIA",""))</f>
        <v>INDONESIA</v>
      </c>
      <c r="AE1577" s="97" t="s">
        <v>4863</v>
      </c>
      <c r="AF1577" s="178" t="s">
        <v>4181</v>
      </c>
      <c r="AG1577" s="111" t="s">
        <v>381</v>
      </c>
      <c r="AH1577" s="111"/>
      <c r="AI1577" s="64">
        <f t="shared" si="277"/>
        <v>3</v>
      </c>
      <c r="AJ1577" s="64"/>
      <c r="AK1577" s="120"/>
      <c r="AN1577" s="124"/>
    </row>
    <row r="1578" spans="1:53">
      <c r="B1578">
        <v>1543</v>
      </c>
      <c r="C1578" s="71">
        <v>92</v>
      </c>
      <c r="E1578" s="520">
        <v>2</v>
      </c>
      <c r="F1578" s="160" t="s">
        <v>5128</v>
      </c>
      <c r="G1578" s="89" t="s">
        <v>5129</v>
      </c>
      <c r="H1578" s="90" t="s">
        <v>23</v>
      </c>
      <c r="I1578" s="91" t="str">
        <f t="shared" si="274"/>
        <v>LAKI LAKI</v>
      </c>
      <c r="J1578" s="115" t="s">
        <v>376</v>
      </c>
      <c r="K1578" s="92">
        <v>33405</v>
      </c>
      <c r="L1578" s="93">
        <f t="shared" ca="1" si="275"/>
        <v>28</v>
      </c>
      <c r="M1578" s="64"/>
      <c r="N1578" s="187" t="s">
        <v>1533</v>
      </c>
      <c r="O1578" s="111" t="str">
        <f t="shared" si="272"/>
        <v>KRISTEN</v>
      </c>
      <c r="P1578" s="115" t="s">
        <v>254</v>
      </c>
      <c r="Q1578" s="115" t="s">
        <v>255</v>
      </c>
      <c r="R1578" s="95">
        <v>4</v>
      </c>
      <c r="S1578" s="115" t="s">
        <v>289</v>
      </c>
      <c r="T1578" s="151" t="s">
        <v>266</v>
      </c>
      <c r="U1578" s="259" t="s">
        <v>5130</v>
      </c>
      <c r="V1578" s="259" t="s">
        <v>5127</v>
      </c>
      <c r="W1578" s="240" t="s">
        <v>5126</v>
      </c>
      <c r="X1578" s="259" t="s">
        <v>5127</v>
      </c>
      <c r="Y1578" s="519" t="s">
        <v>4862</v>
      </c>
      <c r="Z1578" s="120"/>
      <c r="AA1578" s="120"/>
      <c r="AB1578" s="131"/>
      <c r="AC1578" s="131"/>
      <c r="AD1578" s="71" t="str">
        <f t="shared" si="276"/>
        <v>INDONESIA</v>
      </c>
      <c r="AE1578" s="97" t="s">
        <v>4863</v>
      </c>
      <c r="AF1578" s="178" t="s">
        <v>4181</v>
      </c>
      <c r="AG1578" s="131" t="s">
        <v>381</v>
      </c>
      <c r="AH1578" s="120"/>
      <c r="AI1578" s="64" t="e">
        <f>VLOOKUP(#REF!,SHDK,2,FALSE)</f>
        <v>#REF!</v>
      </c>
      <c r="AJ1578" s="64"/>
      <c r="AK1578" s="111"/>
      <c r="AN1578" s="124"/>
    </row>
    <row r="1579" spans="1:53">
      <c r="B1579">
        <v>1545</v>
      </c>
      <c r="C1579" s="71">
        <v>94</v>
      </c>
      <c r="E1579" s="520">
        <v>3</v>
      </c>
      <c r="F1579" s="160" t="s">
        <v>5131</v>
      </c>
      <c r="G1579" s="89" t="s">
        <v>5132</v>
      </c>
      <c r="H1579" s="90" t="s">
        <v>23</v>
      </c>
      <c r="I1579" s="91" t="str">
        <f t="shared" si="274"/>
        <v>LAKI LAKI</v>
      </c>
      <c r="J1579" s="115" t="s">
        <v>230</v>
      </c>
      <c r="K1579" s="92">
        <v>36670</v>
      </c>
      <c r="L1579" s="93">
        <f t="shared" ca="1" si="275"/>
        <v>19</v>
      </c>
      <c r="M1579" s="64"/>
      <c r="N1579" s="187" t="s">
        <v>1533</v>
      </c>
      <c r="O1579" s="111" t="str">
        <f t="shared" si="272"/>
        <v>KRISTEN</v>
      </c>
      <c r="P1579" s="115" t="s">
        <v>254</v>
      </c>
      <c r="Q1579" s="115" t="s">
        <v>255</v>
      </c>
      <c r="R1579" s="95">
        <v>4</v>
      </c>
      <c r="S1579" s="115" t="s">
        <v>348</v>
      </c>
      <c r="T1579" s="151" t="s">
        <v>266</v>
      </c>
      <c r="U1579" s="259" t="s">
        <v>5130</v>
      </c>
      <c r="V1579" s="259" t="s">
        <v>5127</v>
      </c>
      <c r="W1579" s="240" t="s">
        <v>5126</v>
      </c>
      <c r="X1579" s="259" t="s">
        <v>5127</v>
      </c>
      <c r="Y1579" s="519" t="s">
        <v>4862</v>
      </c>
      <c r="Z1579" s="120"/>
      <c r="AA1579" s="120"/>
      <c r="AB1579" s="131"/>
      <c r="AC1579" s="131"/>
      <c r="AD1579" s="71" t="str">
        <f t="shared" si="276"/>
        <v>INDONESIA</v>
      </c>
      <c r="AE1579" s="97" t="s">
        <v>4863</v>
      </c>
      <c r="AF1579" s="178" t="s">
        <v>4181</v>
      </c>
      <c r="AG1579" s="111" t="s">
        <v>381</v>
      </c>
      <c r="AH1579" s="111"/>
      <c r="AI1579" s="64" t="e">
        <f>VLOOKUP(#REF!,SHDK,2,FALSE)</f>
        <v>#REF!</v>
      </c>
      <c r="AJ1579" s="64"/>
      <c r="AK1579" s="111"/>
      <c r="AL1579" s="207"/>
      <c r="AM1579" s="207"/>
      <c r="AN1579" s="124"/>
      <c r="AO1579" s="239"/>
      <c r="AP1579" s="239"/>
      <c r="AQ1579" s="239"/>
      <c r="AR1579" s="239"/>
      <c r="AS1579" s="239"/>
      <c r="AT1579" s="239"/>
      <c r="AU1579" s="239"/>
      <c r="AV1579" s="239"/>
      <c r="AW1579" s="239"/>
      <c r="AX1579" s="239"/>
      <c r="BA1579" s="121"/>
    </row>
    <row r="1580" spans="1:53" s="126" customFormat="1">
      <c r="A1580"/>
      <c r="B1580">
        <v>1546</v>
      </c>
      <c r="C1580">
        <v>95</v>
      </c>
      <c r="D1580"/>
      <c r="E1580" s="521">
        <v>4</v>
      </c>
      <c r="F1580" s="186" t="s">
        <v>5133</v>
      </c>
      <c r="G1580" s="144" t="s">
        <v>5134</v>
      </c>
      <c r="H1580" s="145" t="s">
        <v>16</v>
      </c>
      <c r="I1580" s="146" t="str">
        <f t="shared" si="274"/>
        <v>PEREMPUAN</v>
      </c>
      <c r="J1580" s="151" t="s">
        <v>230</v>
      </c>
      <c r="K1580" s="147">
        <v>37636</v>
      </c>
      <c r="L1580" s="139">
        <f t="shared" ca="1" si="275"/>
        <v>17</v>
      </c>
      <c r="M1580" s="120"/>
      <c r="N1580" s="187" t="s">
        <v>1533</v>
      </c>
      <c r="O1580" s="111" t="str">
        <f t="shared" si="272"/>
        <v>KRISTEN</v>
      </c>
      <c r="P1580" s="151" t="s">
        <v>254</v>
      </c>
      <c r="Q1580" s="151" t="s">
        <v>255</v>
      </c>
      <c r="R1580" s="148">
        <v>4</v>
      </c>
      <c r="S1580" s="151" t="s">
        <v>369</v>
      </c>
      <c r="T1580" s="151" t="s">
        <v>266</v>
      </c>
      <c r="U1580" s="259" t="s">
        <v>5130</v>
      </c>
      <c r="V1580" s="259" t="s">
        <v>5127</v>
      </c>
      <c r="W1580" s="242" t="s">
        <v>5126</v>
      </c>
      <c r="X1580" s="259" t="s">
        <v>5127</v>
      </c>
      <c r="Y1580" s="519" t="s">
        <v>4862</v>
      </c>
      <c r="Z1580" s="120"/>
      <c r="AA1580" s="120"/>
      <c r="AB1580" s="120"/>
      <c r="AC1580" s="120"/>
      <c r="AD1580" s="71" t="str">
        <f t="shared" si="276"/>
        <v>INDONESIA</v>
      </c>
      <c r="AE1580" s="122" t="s">
        <v>4863</v>
      </c>
      <c r="AF1580" s="178" t="s">
        <v>4181</v>
      </c>
      <c r="AG1580" s="111" t="s">
        <v>381</v>
      </c>
      <c r="AH1580" s="111"/>
      <c r="AI1580" s="64">
        <f t="shared" si="277"/>
        <v>3</v>
      </c>
      <c r="AJ1580" s="64"/>
      <c r="AK1580" s="111"/>
      <c r="AL1580" s="136"/>
      <c r="AM1580" s="136"/>
      <c r="AN1580" s="241"/>
      <c r="AO1580" s="137"/>
      <c r="AP1580" s="137"/>
      <c r="AQ1580" s="137"/>
      <c r="AR1580" s="137"/>
      <c r="AS1580" s="137"/>
      <c r="AT1580" s="137"/>
      <c r="AU1580" s="137"/>
      <c r="AV1580" s="137"/>
      <c r="AW1580" s="137"/>
      <c r="AX1580" s="137"/>
      <c r="AY1580" s="137"/>
      <c r="AZ1580" s="138"/>
    </row>
    <row r="1581" spans="1:53">
      <c r="B1581">
        <v>1547</v>
      </c>
      <c r="C1581" s="71">
        <v>96</v>
      </c>
      <c r="E1581" s="522">
        <v>5</v>
      </c>
      <c r="F1581" s="158" t="s">
        <v>5135</v>
      </c>
      <c r="G1581" s="128" t="s">
        <v>5136</v>
      </c>
      <c r="H1581" s="129" t="s">
        <v>23</v>
      </c>
      <c r="I1581" s="130" t="str">
        <f t="shared" si="274"/>
        <v>LAKI LAKI</v>
      </c>
      <c r="J1581" s="266" t="s">
        <v>230</v>
      </c>
      <c r="K1581" s="132">
        <v>38544</v>
      </c>
      <c r="L1581" s="159">
        <f t="shared" ca="1" si="275"/>
        <v>14</v>
      </c>
      <c r="M1581" s="131"/>
      <c r="N1581" s="248" t="s">
        <v>1533</v>
      </c>
      <c r="O1581" s="183" t="str">
        <f t="shared" si="272"/>
        <v>KRISTEN</v>
      </c>
      <c r="P1581" s="266" t="s">
        <v>254</v>
      </c>
      <c r="Q1581" s="266" t="s">
        <v>255</v>
      </c>
      <c r="R1581" s="134">
        <v>4</v>
      </c>
      <c r="S1581" s="266" t="s">
        <v>369</v>
      </c>
      <c r="T1581" s="151" t="s">
        <v>266</v>
      </c>
      <c r="U1581" s="263" t="s">
        <v>5130</v>
      </c>
      <c r="V1581" s="263" t="s">
        <v>5127</v>
      </c>
      <c r="W1581" s="243" t="s">
        <v>5126</v>
      </c>
      <c r="X1581" s="263" t="s">
        <v>5127</v>
      </c>
      <c r="Y1581" s="519" t="s">
        <v>4862</v>
      </c>
      <c r="Z1581" s="131"/>
      <c r="AA1581" s="131"/>
      <c r="AB1581" s="104" t="s">
        <v>230</v>
      </c>
      <c r="AC1581" s="104" t="s">
        <v>231</v>
      </c>
      <c r="AD1581" s="138" t="str">
        <f t="shared" si="276"/>
        <v>INDONESIA</v>
      </c>
      <c r="AE1581" s="97" t="s">
        <v>4863</v>
      </c>
      <c r="AF1581" s="178" t="s">
        <v>4181</v>
      </c>
      <c r="AG1581" s="111" t="s">
        <v>381</v>
      </c>
      <c r="AH1581" s="111"/>
      <c r="AI1581" s="64">
        <f t="shared" si="277"/>
        <v>3</v>
      </c>
      <c r="AJ1581" s="64"/>
      <c r="AK1581" s="111"/>
      <c r="AN1581" s="207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 spans="1:53">
      <c r="B1582">
        <v>1548</v>
      </c>
      <c r="C1582">
        <v>97</v>
      </c>
      <c r="D1582">
        <v>23</v>
      </c>
      <c r="E1582" s="121">
        <v>1</v>
      </c>
      <c r="F1582" s="167" t="s">
        <v>5137</v>
      </c>
      <c r="G1582" s="89" t="s">
        <v>5138</v>
      </c>
      <c r="H1582" s="90" t="s">
        <v>23</v>
      </c>
      <c r="I1582" s="91" t="str">
        <f t="shared" si="274"/>
        <v>LAKI LAKI</v>
      </c>
      <c r="J1582" s="115" t="s">
        <v>5139</v>
      </c>
      <c r="K1582" s="92">
        <v>28307</v>
      </c>
      <c r="L1582" s="93">
        <f t="shared" ca="1" si="275"/>
        <v>42</v>
      </c>
      <c r="M1582" s="64"/>
      <c r="N1582" s="187" t="s">
        <v>220</v>
      </c>
      <c r="O1582" s="111" t="str">
        <f t="shared" si="272"/>
        <v>ISLAM</v>
      </c>
      <c r="P1582" s="115" t="s">
        <v>221</v>
      </c>
      <c r="Q1582" s="115" t="s">
        <v>222</v>
      </c>
      <c r="R1582" s="95">
        <v>1</v>
      </c>
      <c r="S1582" s="115" t="s">
        <v>256</v>
      </c>
      <c r="T1582" s="115" t="s">
        <v>283</v>
      </c>
      <c r="U1582" s="259" t="s">
        <v>4779</v>
      </c>
      <c r="V1582" s="259" t="s">
        <v>5140</v>
      </c>
      <c r="W1582" s="175" t="s">
        <v>5141</v>
      </c>
      <c r="X1582" s="259" t="s">
        <v>5138</v>
      </c>
      <c r="Y1582" s="519" t="s">
        <v>4862</v>
      </c>
      <c r="Z1582" s="120"/>
      <c r="AA1582" s="120"/>
      <c r="AB1582" s="64" t="s">
        <v>230</v>
      </c>
      <c r="AC1582" s="64" t="s">
        <v>231</v>
      </c>
      <c r="AD1582" s="71" t="str">
        <f t="shared" si="276"/>
        <v>INDONESIA</v>
      </c>
      <c r="AE1582" s="122" t="s">
        <v>4863</v>
      </c>
      <c r="AF1582" s="178" t="s">
        <v>4181</v>
      </c>
      <c r="AG1582" s="111" t="s">
        <v>166</v>
      </c>
      <c r="AH1582" s="111"/>
      <c r="AI1582" s="64">
        <f t="shared" si="277"/>
        <v>3</v>
      </c>
      <c r="AJ1582" s="64"/>
      <c r="AK1582" s="111"/>
      <c r="AN1582" s="207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 spans="1:53">
      <c r="A1583" s="121"/>
      <c r="B1583">
        <v>1549</v>
      </c>
      <c r="C1583" s="71">
        <v>98</v>
      </c>
      <c r="E1583">
        <v>2</v>
      </c>
      <c r="F1583" s="167" t="s">
        <v>5142</v>
      </c>
      <c r="G1583" s="89" t="s">
        <v>5143</v>
      </c>
      <c r="H1583" s="90" t="s">
        <v>16</v>
      </c>
      <c r="I1583" s="91" t="str">
        <f t="shared" si="274"/>
        <v>PEREMPUAN</v>
      </c>
      <c r="J1583" s="115" t="s">
        <v>5144</v>
      </c>
      <c r="K1583" s="92">
        <v>28672</v>
      </c>
      <c r="L1583" s="93">
        <f t="shared" ca="1" si="275"/>
        <v>41</v>
      </c>
      <c r="M1583" s="64"/>
      <c r="N1583" s="187" t="s">
        <v>220</v>
      </c>
      <c r="O1583" s="111" t="str">
        <f t="shared" si="272"/>
        <v>ISLAM</v>
      </c>
      <c r="P1583" s="115" t="s">
        <v>221</v>
      </c>
      <c r="Q1583" s="115" t="s">
        <v>245</v>
      </c>
      <c r="R1583" s="95">
        <v>3</v>
      </c>
      <c r="S1583" s="115" t="s">
        <v>256</v>
      </c>
      <c r="T1583" s="115" t="s">
        <v>283</v>
      </c>
      <c r="U1583" s="259" t="s">
        <v>5145</v>
      </c>
      <c r="V1583" s="259" t="s">
        <v>5146</v>
      </c>
      <c r="W1583" s="175" t="s">
        <v>5141</v>
      </c>
      <c r="X1583" s="259" t="s">
        <v>5138</v>
      </c>
      <c r="Y1583" s="519" t="s">
        <v>4862</v>
      </c>
      <c r="Z1583" s="131"/>
      <c r="AA1583" s="131"/>
      <c r="AB1583" s="64" t="s">
        <v>230</v>
      </c>
      <c r="AC1583" s="64" t="s">
        <v>231</v>
      </c>
      <c r="AD1583" s="138" t="str">
        <f t="shared" si="276"/>
        <v>INDONESIA</v>
      </c>
      <c r="AE1583" s="97" t="s">
        <v>4863</v>
      </c>
      <c r="AF1583" s="178" t="s">
        <v>4181</v>
      </c>
      <c r="AG1583" s="111" t="s">
        <v>166</v>
      </c>
      <c r="AH1583" s="111"/>
      <c r="AI1583" s="64" t="e">
        <f t="shared" si="277"/>
        <v>#N/A</v>
      </c>
      <c r="AJ1583" s="64"/>
      <c r="AK1583" s="111"/>
      <c r="AN1583" s="207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 spans="1:53">
      <c r="B1584">
        <v>1550</v>
      </c>
      <c r="C1584">
        <v>99</v>
      </c>
      <c r="E1584" s="121">
        <v>3</v>
      </c>
      <c r="F1584" s="167" t="s">
        <v>5147</v>
      </c>
      <c r="G1584" s="89" t="s">
        <v>5148</v>
      </c>
      <c r="H1584" s="90" t="s">
        <v>16</v>
      </c>
      <c r="I1584" s="91" t="str">
        <f t="shared" si="274"/>
        <v>PEREMPUAN</v>
      </c>
      <c r="J1584" s="115" t="s">
        <v>5144</v>
      </c>
      <c r="K1584" s="92">
        <v>35940</v>
      </c>
      <c r="L1584" s="93">
        <f t="shared" ca="1" si="275"/>
        <v>21</v>
      </c>
      <c r="M1584" s="64"/>
      <c r="N1584" s="187" t="s">
        <v>220</v>
      </c>
      <c r="O1584" s="111" t="str">
        <f t="shared" si="272"/>
        <v>ISLAM</v>
      </c>
      <c r="P1584" s="115" t="s">
        <v>254</v>
      </c>
      <c r="Q1584" s="115" t="s">
        <v>255</v>
      </c>
      <c r="R1584" s="95">
        <v>4</v>
      </c>
      <c r="S1584" s="115" t="s">
        <v>886</v>
      </c>
      <c r="T1584" s="115" t="s">
        <v>266</v>
      </c>
      <c r="U1584" s="259" t="s">
        <v>5143</v>
      </c>
      <c r="V1584" s="259" t="s">
        <v>5149</v>
      </c>
      <c r="W1584" s="175" t="s">
        <v>5141</v>
      </c>
      <c r="X1584" s="259" t="s">
        <v>5138</v>
      </c>
      <c r="Y1584" s="519" t="s">
        <v>4862</v>
      </c>
      <c r="Z1584" s="120"/>
      <c r="AA1584" s="120"/>
      <c r="AB1584" s="64" t="s">
        <v>230</v>
      </c>
      <c r="AC1584" s="64" t="s">
        <v>231</v>
      </c>
      <c r="AD1584" s="71" t="str">
        <f t="shared" si="276"/>
        <v>INDONESIA</v>
      </c>
      <c r="AE1584" s="122" t="s">
        <v>4863</v>
      </c>
      <c r="AF1584" s="178" t="s">
        <v>4181</v>
      </c>
      <c r="AG1584" s="111" t="s">
        <v>166</v>
      </c>
      <c r="AH1584" s="111"/>
      <c r="AI1584" s="64">
        <f t="shared" si="277"/>
        <v>2</v>
      </c>
      <c r="AJ1584" s="64"/>
      <c r="AK1584" s="111"/>
      <c r="AN1584" s="207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 spans="2:53">
      <c r="B1585">
        <v>1551</v>
      </c>
      <c r="C1585" s="71">
        <v>100</v>
      </c>
      <c r="E1585" s="121">
        <v>4</v>
      </c>
      <c r="F1585" s="251" t="s">
        <v>5150</v>
      </c>
      <c r="G1585" s="144" t="s">
        <v>5151</v>
      </c>
      <c r="H1585" s="145" t="s">
        <v>23</v>
      </c>
      <c r="I1585" s="146" t="str">
        <f t="shared" si="274"/>
        <v>LAKI LAKI</v>
      </c>
      <c r="J1585" s="151" t="s">
        <v>5144</v>
      </c>
      <c r="K1585" s="147">
        <v>37199</v>
      </c>
      <c r="L1585" s="139">
        <f t="shared" ca="1" si="275"/>
        <v>18</v>
      </c>
      <c r="M1585" s="120"/>
      <c r="N1585" s="187" t="s">
        <v>220</v>
      </c>
      <c r="O1585" s="111" t="str">
        <f t="shared" si="272"/>
        <v>ISLAM</v>
      </c>
      <c r="P1585" s="151" t="s">
        <v>254</v>
      </c>
      <c r="Q1585" s="151" t="s">
        <v>255</v>
      </c>
      <c r="R1585" s="148">
        <v>4</v>
      </c>
      <c r="S1585" s="151" t="s">
        <v>886</v>
      </c>
      <c r="T1585" s="151" t="s">
        <v>266</v>
      </c>
      <c r="U1585" s="259" t="s">
        <v>5143</v>
      </c>
      <c r="V1585" s="259" t="s">
        <v>5149</v>
      </c>
      <c r="W1585" s="175" t="s">
        <v>5141</v>
      </c>
      <c r="X1585" s="259" t="s">
        <v>5138</v>
      </c>
      <c r="Y1585" s="519" t="s">
        <v>4862</v>
      </c>
      <c r="Z1585" s="131"/>
      <c r="AA1585" s="131"/>
      <c r="AB1585" s="64" t="s">
        <v>230</v>
      </c>
      <c r="AC1585" s="64" t="s">
        <v>231</v>
      </c>
      <c r="AD1585" s="138" t="str">
        <f t="shared" si="276"/>
        <v>INDONESIA</v>
      </c>
      <c r="AE1585" s="97" t="s">
        <v>4863</v>
      </c>
      <c r="AF1585" s="178" t="s">
        <v>4181</v>
      </c>
      <c r="AG1585" s="131" t="s">
        <v>166</v>
      </c>
      <c r="AH1585" s="120"/>
      <c r="AI1585" s="64">
        <f t="shared" si="277"/>
        <v>3</v>
      </c>
      <c r="AJ1585" s="64"/>
      <c r="AK1585" s="111"/>
      <c r="AN1585" s="207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 spans="2:53">
      <c r="B1586">
        <v>1552</v>
      </c>
      <c r="C1586">
        <v>101</v>
      </c>
      <c r="E1586" s="71">
        <v>5</v>
      </c>
      <c r="F1586" s="167" t="s">
        <v>5152</v>
      </c>
      <c r="G1586" s="89" t="s">
        <v>5153</v>
      </c>
      <c r="H1586" s="90" t="s">
        <v>23</v>
      </c>
      <c r="I1586" s="91" t="str">
        <f t="shared" si="274"/>
        <v>LAKI LAKI</v>
      </c>
      <c r="J1586" s="115" t="s">
        <v>5144</v>
      </c>
      <c r="K1586" s="92">
        <v>38737</v>
      </c>
      <c r="L1586" s="93">
        <f t="shared" ca="1" si="275"/>
        <v>14</v>
      </c>
      <c r="M1586" s="64"/>
      <c r="N1586" s="248" t="s">
        <v>220</v>
      </c>
      <c r="O1586" s="183" t="str">
        <f t="shared" si="272"/>
        <v>ISLAM</v>
      </c>
      <c r="P1586" s="115" t="s">
        <v>254</v>
      </c>
      <c r="Q1586" s="115" t="s">
        <v>255</v>
      </c>
      <c r="R1586" s="95">
        <v>4</v>
      </c>
      <c r="S1586" s="115" t="s">
        <v>369</v>
      </c>
      <c r="T1586" s="115" t="s">
        <v>266</v>
      </c>
      <c r="U1586" s="259" t="s">
        <v>5143</v>
      </c>
      <c r="V1586" s="259" t="s">
        <v>5149</v>
      </c>
      <c r="W1586" s="175" t="s">
        <v>5141</v>
      </c>
      <c r="X1586" s="259" t="s">
        <v>5138</v>
      </c>
      <c r="Y1586" s="372" t="s">
        <v>4862</v>
      </c>
      <c r="Z1586" s="120"/>
      <c r="AA1586" s="120"/>
      <c r="AB1586" s="104"/>
      <c r="AC1586" s="104"/>
      <c r="AD1586" s="71" t="str">
        <f t="shared" si="276"/>
        <v>INDONESIA</v>
      </c>
      <c r="AE1586" s="122" t="s">
        <v>4863</v>
      </c>
      <c r="AF1586" s="178" t="s">
        <v>4181</v>
      </c>
      <c r="AG1586" s="111" t="s">
        <v>166</v>
      </c>
      <c r="AH1586" s="111"/>
      <c r="AI1586" s="64">
        <f t="shared" si="277"/>
        <v>3</v>
      </c>
      <c r="AJ1586" s="64"/>
      <c r="AK1586" s="120"/>
      <c r="AN1586" s="207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 spans="2:53">
      <c r="B1587">
        <v>1553</v>
      </c>
      <c r="C1587" s="71">
        <v>102</v>
      </c>
      <c r="D1587">
        <v>24</v>
      </c>
      <c r="E1587" s="71">
        <v>1</v>
      </c>
      <c r="F1587" s="100" t="s">
        <v>5154</v>
      </c>
      <c r="G1587" s="101" t="s">
        <v>5155</v>
      </c>
      <c r="H1587" s="102" t="s">
        <v>23</v>
      </c>
      <c r="I1587" s="103" t="str">
        <f t="shared" si="274"/>
        <v>LAKI LAKI</v>
      </c>
      <c r="J1587" s="104" t="s">
        <v>288</v>
      </c>
      <c r="K1587" s="105">
        <v>27551</v>
      </c>
      <c r="L1587" s="106">
        <f t="shared" ca="1" si="275"/>
        <v>44</v>
      </c>
      <c r="M1587" s="104" t="s">
        <v>253</v>
      </c>
      <c r="N1587" s="107" t="s">
        <v>220</v>
      </c>
      <c r="O1587" s="64" t="str">
        <f t="shared" si="272"/>
        <v>ISLAM</v>
      </c>
      <c r="P1587" s="104" t="s">
        <v>221</v>
      </c>
      <c r="Q1587" s="104" t="s">
        <v>222</v>
      </c>
      <c r="R1587" s="108">
        <v>1</v>
      </c>
      <c r="S1587" s="104" t="s">
        <v>289</v>
      </c>
      <c r="T1587" s="104" t="s">
        <v>224</v>
      </c>
      <c r="U1587" s="104" t="s">
        <v>634</v>
      </c>
      <c r="V1587" s="104" t="s">
        <v>635</v>
      </c>
      <c r="W1587" s="109" t="s">
        <v>5156</v>
      </c>
      <c r="X1587" s="104" t="s">
        <v>5157</v>
      </c>
      <c r="Y1587" s="519" t="s">
        <v>4862</v>
      </c>
      <c r="Z1587" s="104" t="s">
        <v>22</v>
      </c>
      <c r="AA1587" s="104" t="s">
        <v>229</v>
      </c>
      <c r="AB1587" s="111"/>
      <c r="AC1587" s="111"/>
      <c r="AD1587" s="99" t="str">
        <f t="shared" si="276"/>
        <v>INDONESIA</v>
      </c>
      <c r="AE1587" s="97" t="s">
        <v>4863</v>
      </c>
      <c r="AF1587" s="178" t="s">
        <v>4181</v>
      </c>
      <c r="AG1587" s="142" t="s">
        <v>166</v>
      </c>
      <c r="AH1587" s="142"/>
      <c r="AI1587" s="64">
        <f t="shared" si="277"/>
        <v>3</v>
      </c>
      <c r="AJ1587" s="64"/>
      <c r="AK1587" s="111"/>
      <c r="AN1587" s="20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 spans="2:53">
      <c r="B1588">
        <v>1554</v>
      </c>
      <c r="C1588">
        <v>103</v>
      </c>
      <c r="E1588" s="71">
        <v>2</v>
      </c>
      <c r="F1588" s="88" t="s">
        <v>5158</v>
      </c>
      <c r="G1588" s="89" t="s">
        <v>5159</v>
      </c>
      <c r="H1588" s="90" t="s">
        <v>16</v>
      </c>
      <c r="I1588" s="91" t="str">
        <f t="shared" si="274"/>
        <v>PEREMPUAN</v>
      </c>
      <c r="J1588" s="64" t="s">
        <v>288</v>
      </c>
      <c r="K1588" s="92">
        <v>27710</v>
      </c>
      <c r="L1588" s="93">
        <f t="shared" ca="1" si="275"/>
        <v>44</v>
      </c>
      <c r="M1588" s="64" t="s">
        <v>253</v>
      </c>
      <c r="N1588" s="94" t="s">
        <v>220</v>
      </c>
      <c r="O1588" s="64" t="str">
        <f t="shared" si="272"/>
        <v>ISLAM</v>
      </c>
      <c r="P1588" s="64" t="s">
        <v>221</v>
      </c>
      <c r="Q1588" s="64" t="s">
        <v>245</v>
      </c>
      <c r="R1588" s="95">
        <v>3</v>
      </c>
      <c r="S1588" s="64" t="s">
        <v>256</v>
      </c>
      <c r="T1588" s="64" t="s">
        <v>246</v>
      </c>
      <c r="U1588" s="64" t="s">
        <v>1981</v>
      </c>
      <c r="V1588" s="64" t="s">
        <v>5160</v>
      </c>
      <c r="W1588" s="96" t="s">
        <v>5156</v>
      </c>
      <c r="X1588" s="64" t="s">
        <v>5157</v>
      </c>
      <c r="Y1588" s="372" t="s">
        <v>4862</v>
      </c>
      <c r="Z1588" s="64" t="s">
        <v>22</v>
      </c>
      <c r="AA1588" s="64" t="s">
        <v>229</v>
      </c>
      <c r="AB1588" s="111"/>
      <c r="AC1588" s="111"/>
      <c r="AD1588" t="str">
        <f t="shared" si="276"/>
        <v>INDONESIA</v>
      </c>
      <c r="AE1588" s="122" t="s">
        <v>4863</v>
      </c>
      <c r="AF1588" s="178" t="s">
        <v>4181</v>
      </c>
      <c r="AG1588" s="142" t="s">
        <v>166</v>
      </c>
      <c r="AH1588" s="142"/>
      <c r="AI1588" s="64" t="e">
        <f t="shared" si="277"/>
        <v>#N/A</v>
      </c>
      <c r="AJ1588" s="64"/>
      <c r="AK1588" s="142"/>
      <c r="AN1588" s="207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 spans="2:53">
      <c r="B1589">
        <v>1555</v>
      </c>
      <c r="C1589" s="71">
        <v>104</v>
      </c>
      <c r="E1589" s="71">
        <v>3</v>
      </c>
      <c r="F1589" s="88" t="s">
        <v>5161</v>
      </c>
      <c r="G1589" s="89" t="s">
        <v>5162</v>
      </c>
      <c r="H1589" s="90" t="s">
        <v>23</v>
      </c>
      <c r="I1589" s="91" t="str">
        <f t="shared" si="274"/>
        <v>LAKI LAKI</v>
      </c>
      <c r="J1589" s="64" t="s">
        <v>288</v>
      </c>
      <c r="K1589" s="92">
        <v>37187</v>
      </c>
      <c r="L1589" s="93">
        <f t="shared" ref="L1589:L1617" ca="1" si="280">DATEDIF(K1589,TODAY(),"Y")</f>
        <v>18</v>
      </c>
      <c r="M1589" s="64" t="s">
        <v>253</v>
      </c>
      <c r="N1589" s="94" t="s">
        <v>220</v>
      </c>
      <c r="O1589" s="64" t="str">
        <f t="shared" si="272"/>
        <v>ISLAM</v>
      </c>
      <c r="P1589" s="64" t="s">
        <v>254</v>
      </c>
      <c r="Q1589" s="64" t="s">
        <v>255</v>
      </c>
      <c r="R1589" s="95">
        <v>4</v>
      </c>
      <c r="S1589" s="64" t="s">
        <v>256</v>
      </c>
      <c r="T1589" s="64" t="s">
        <v>266</v>
      </c>
      <c r="U1589" s="64" t="s">
        <v>5159</v>
      </c>
      <c r="V1589" s="64" t="s">
        <v>5157</v>
      </c>
      <c r="W1589" s="96" t="s">
        <v>5156</v>
      </c>
      <c r="X1589" s="64" t="s">
        <v>5157</v>
      </c>
      <c r="Y1589" s="519" t="s">
        <v>4862</v>
      </c>
      <c r="Z1589" s="64" t="s">
        <v>22</v>
      </c>
      <c r="AA1589" s="64" t="s">
        <v>229</v>
      </c>
      <c r="AB1589" s="111"/>
      <c r="AC1589" s="111"/>
      <c r="AD1589" t="str">
        <f t="shared" si="276"/>
        <v>INDONESIA</v>
      </c>
      <c r="AE1589" s="97" t="s">
        <v>4863</v>
      </c>
      <c r="AF1589" s="178" t="s">
        <v>4181</v>
      </c>
      <c r="AG1589" s="142" t="s">
        <v>166</v>
      </c>
      <c r="AH1589" s="142"/>
      <c r="AI1589" s="64">
        <f t="shared" si="277"/>
        <v>2</v>
      </c>
      <c r="AJ1589" s="64"/>
      <c r="AK1589" s="142"/>
      <c r="AN1589" s="207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 spans="2:53">
      <c r="B1590">
        <v>1556</v>
      </c>
      <c r="C1590">
        <v>105</v>
      </c>
      <c r="E1590" s="71">
        <v>4</v>
      </c>
      <c r="F1590" s="88" t="s">
        <v>5163</v>
      </c>
      <c r="G1590" s="89" t="s">
        <v>5164</v>
      </c>
      <c r="H1590" s="90" t="s">
        <v>23</v>
      </c>
      <c r="I1590" s="91" t="str">
        <f t="shared" si="274"/>
        <v>LAKI LAKI</v>
      </c>
      <c r="J1590" s="64" t="s">
        <v>22</v>
      </c>
      <c r="K1590" s="92">
        <v>37708</v>
      </c>
      <c r="L1590" s="93">
        <f t="shared" ca="1" si="280"/>
        <v>17</v>
      </c>
      <c r="M1590" s="64" t="s">
        <v>253</v>
      </c>
      <c r="N1590" s="94" t="s">
        <v>220</v>
      </c>
      <c r="O1590" s="64" t="str">
        <f t="shared" si="272"/>
        <v>ISLAM</v>
      </c>
      <c r="P1590" s="64" t="s">
        <v>254</v>
      </c>
      <c r="Q1590" s="64" t="s">
        <v>255</v>
      </c>
      <c r="R1590" s="95">
        <v>4</v>
      </c>
      <c r="S1590" s="64" t="s">
        <v>369</v>
      </c>
      <c r="T1590" s="64" t="s">
        <v>266</v>
      </c>
      <c r="U1590" s="64" t="s">
        <v>5159</v>
      </c>
      <c r="V1590" s="64" t="s">
        <v>5157</v>
      </c>
      <c r="W1590" s="96" t="s">
        <v>5156</v>
      </c>
      <c r="X1590" s="64" t="s">
        <v>5157</v>
      </c>
      <c r="Y1590" s="372" t="s">
        <v>4862</v>
      </c>
      <c r="Z1590" s="64" t="s">
        <v>22</v>
      </c>
      <c r="AA1590" s="64" t="s">
        <v>229</v>
      </c>
      <c r="AB1590" s="471"/>
      <c r="AC1590" s="471"/>
      <c r="AD1590" t="str">
        <f t="shared" si="276"/>
        <v>INDONESIA</v>
      </c>
      <c r="AE1590" s="122" t="s">
        <v>4863</v>
      </c>
      <c r="AF1590" s="178" t="s">
        <v>4181</v>
      </c>
      <c r="AG1590" s="142" t="s">
        <v>166</v>
      </c>
      <c r="AH1590" s="142"/>
      <c r="AI1590" s="64">
        <f t="shared" si="277"/>
        <v>3</v>
      </c>
      <c r="AJ1590" s="64"/>
      <c r="AK1590" s="142"/>
      <c r="AN1590" s="207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 spans="2:53">
      <c r="B1591">
        <v>1557</v>
      </c>
      <c r="C1591" s="71">
        <v>106</v>
      </c>
      <c r="E1591" s="71">
        <v>5</v>
      </c>
      <c r="F1591" s="160" t="s">
        <v>5165</v>
      </c>
      <c r="G1591" s="89" t="s">
        <v>5166</v>
      </c>
      <c r="H1591" s="90" t="s">
        <v>23</v>
      </c>
      <c r="I1591" s="91" t="str">
        <f t="shared" si="274"/>
        <v>LAKI LAKI</v>
      </c>
      <c r="J1591" s="64" t="s">
        <v>22</v>
      </c>
      <c r="K1591" s="92">
        <v>40243</v>
      </c>
      <c r="L1591" s="93">
        <f t="shared" ca="1" si="280"/>
        <v>10</v>
      </c>
      <c r="M1591" s="64"/>
      <c r="N1591" s="94" t="s">
        <v>220</v>
      </c>
      <c r="O1591" s="64" t="str">
        <f t="shared" si="272"/>
        <v>ISLAM</v>
      </c>
      <c r="P1591" s="64" t="s">
        <v>254</v>
      </c>
      <c r="Q1591" s="64" t="s">
        <v>255</v>
      </c>
      <c r="R1591" s="95">
        <v>4</v>
      </c>
      <c r="S1591" s="64" t="s">
        <v>265</v>
      </c>
      <c r="T1591" s="64" t="s">
        <v>270</v>
      </c>
      <c r="U1591" s="64" t="s">
        <v>5159</v>
      </c>
      <c r="V1591" s="64" t="s">
        <v>5157</v>
      </c>
      <c r="W1591" s="96" t="s">
        <v>5156</v>
      </c>
      <c r="X1591" s="64" t="s">
        <v>5157</v>
      </c>
      <c r="Y1591" s="519" t="s">
        <v>4862</v>
      </c>
      <c r="Z1591" s="64" t="s">
        <v>22</v>
      </c>
      <c r="AA1591" s="64" t="s">
        <v>229</v>
      </c>
      <c r="AB1591" s="111"/>
      <c r="AC1591" s="111"/>
      <c r="AD1591" t="str">
        <f t="shared" si="276"/>
        <v>INDONESIA</v>
      </c>
      <c r="AE1591" s="97" t="s">
        <v>4863</v>
      </c>
      <c r="AF1591" s="178" t="s">
        <v>4181</v>
      </c>
      <c r="AG1591" s="142" t="s">
        <v>166</v>
      </c>
      <c r="AH1591" s="142"/>
      <c r="AI1591" s="64">
        <f t="shared" si="277"/>
        <v>3</v>
      </c>
      <c r="AJ1591" s="64"/>
      <c r="AK1591" s="142"/>
      <c r="AN1591" s="207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 spans="2:53">
      <c r="B1592">
        <v>1558</v>
      </c>
      <c r="C1592">
        <v>107</v>
      </c>
      <c r="D1592">
        <v>25</v>
      </c>
      <c r="E1592" s="71">
        <v>1</v>
      </c>
      <c r="F1592" s="249" t="s">
        <v>5167</v>
      </c>
      <c r="G1592" s="101" t="s">
        <v>5168</v>
      </c>
      <c r="H1592" s="102" t="s">
        <v>23</v>
      </c>
      <c r="I1592" s="103" t="str">
        <f t="shared" si="274"/>
        <v>LAKI LAKI</v>
      </c>
      <c r="J1592" s="156" t="s">
        <v>376</v>
      </c>
      <c r="K1592" s="105">
        <v>28738</v>
      </c>
      <c r="L1592" s="106">
        <f t="shared" ca="1" si="280"/>
        <v>41</v>
      </c>
      <c r="M1592" s="104"/>
      <c r="N1592" s="185" t="s">
        <v>1533</v>
      </c>
      <c r="O1592" s="179" t="str">
        <f t="shared" si="272"/>
        <v>KRISTEN</v>
      </c>
      <c r="P1592" s="156" t="s">
        <v>221</v>
      </c>
      <c r="Q1592" s="156" t="s">
        <v>222</v>
      </c>
      <c r="R1592" s="108">
        <v>1</v>
      </c>
      <c r="S1592" s="156"/>
      <c r="T1592" s="156" t="s">
        <v>283</v>
      </c>
      <c r="U1592" s="155"/>
      <c r="V1592" s="155"/>
      <c r="W1592" s="441" t="s">
        <v>5169</v>
      </c>
      <c r="X1592" s="155" t="s">
        <v>5168</v>
      </c>
      <c r="Y1592" s="372" t="s">
        <v>4862</v>
      </c>
      <c r="Z1592" s="104"/>
      <c r="AA1592" s="104"/>
      <c r="AB1592" s="111"/>
      <c r="AC1592" s="111"/>
      <c r="AD1592" s="192" t="str">
        <f t="shared" si="276"/>
        <v>INDONESIA</v>
      </c>
      <c r="AE1592" s="122" t="s">
        <v>4863</v>
      </c>
      <c r="AF1592" s="178" t="s">
        <v>4181</v>
      </c>
      <c r="AG1592" s="142" t="s">
        <v>381</v>
      </c>
      <c r="AH1592" s="142"/>
      <c r="AI1592" s="64">
        <f t="shared" si="277"/>
        <v>3</v>
      </c>
      <c r="AJ1592" s="64"/>
      <c r="AK1592" s="142"/>
      <c r="AN1592" s="207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 spans="2:53">
      <c r="B1593">
        <v>1559</v>
      </c>
      <c r="C1593" s="71">
        <v>108</v>
      </c>
      <c r="E1593" s="71">
        <v>2</v>
      </c>
      <c r="F1593" s="123" t="s">
        <v>5170</v>
      </c>
      <c r="G1593" s="144" t="s">
        <v>5171</v>
      </c>
      <c r="H1593" s="90" t="s">
        <v>16</v>
      </c>
      <c r="I1593" s="91" t="str">
        <f t="shared" si="274"/>
        <v>PEREMPUAN</v>
      </c>
      <c r="J1593" s="115" t="s">
        <v>376</v>
      </c>
      <c r="K1593" s="92">
        <v>30693</v>
      </c>
      <c r="L1593" s="93">
        <f t="shared" ca="1" si="280"/>
        <v>36</v>
      </c>
      <c r="M1593" s="64"/>
      <c r="N1593" s="187" t="s">
        <v>1533</v>
      </c>
      <c r="O1593" s="111" t="str">
        <f t="shared" si="272"/>
        <v>KRISTEN</v>
      </c>
      <c r="P1593" s="115" t="s">
        <v>221</v>
      </c>
      <c r="Q1593" s="115" t="s">
        <v>245</v>
      </c>
      <c r="R1593" s="95"/>
      <c r="S1593" s="115"/>
      <c r="T1593" s="115" t="s">
        <v>246</v>
      </c>
      <c r="U1593" s="259"/>
      <c r="V1593" s="259"/>
      <c r="W1593" s="441" t="s">
        <v>5169</v>
      </c>
      <c r="X1593" s="155" t="s">
        <v>5168</v>
      </c>
      <c r="Y1593" s="519" t="s">
        <v>4862</v>
      </c>
      <c r="Z1593" s="111"/>
      <c r="AA1593" s="111"/>
      <c r="AB1593" s="111"/>
      <c r="AC1593" s="111"/>
      <c r="AD1593" s="71" t="str">
        <f t="shared" si="276"/>
        <v>INDONESIA</v>
      </c>
      <c r="AE1593" s="97" t="s">
        <v>4863</v>
      </c>
      <c r="AF1593" s="178" t="s">
        <v>4181</v>
      </c>
      <c r="AG1593" s="142" t="s">
        <v>381</v>
      </c>
      <c r="AH1593" s="142"/>
      <c r="AI1593" s="64" t="e">
        <f t="shared" si="277"/>
        <v>#N/A</v>
      </c>
      <c r="AJ1593" s="64"/>
      <c r="AK1593" s="142"/>
      <c r="AN1593" s="207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 spans="2:53">
      <c r="B1594">
        <v>1560</v>
      </c>
      <c r="C1594">
        <v>109</v>
      </c>
      <c r="E1594" s="71">
        <v>3</v>
      </c>
      <c r="F1594" s="198" t="s">
        <v>5172</v>
      </c>
      <c r="G1594" s="144" t="s">
        <v>5173</v>
      </c>
      <c r="H1594" s="145" t="s">
        <v>16</v>
      </c>
      <c r="I1594" s="146" t="str">
        <f t="shared" si="274"/>
        <v>PEREMPUAN</v>
      </c>
      <c r="J1594" s="120" t="s">
        <v>22</v>
      </c>
      <c r="K1594" s="147">
        <v>39393</v>
      </c>
      <c r="L1594" s="139">
        <f t="shared" ca="1" si="280"/>
        <v>12</v>
      </c>
      <c r="M1594" s="120"/>
      <c r="N1594" s="133" t="s">
        <v>1533</v>
      </c>
      <c r="O1594" s="111" t="str">
        <f t="shared" si="272"/>
        <v>KRISTEN</v>
      </c>
      <c r="P1594" s="120" t="s">
        <v>254</v>
      </c>
      <c r="Q1594" s="120" t="s">
        <v>255</v>
      </c>
      <c r="R1594" s="148"/>
      <c r="S1594" s="111" t="s">
        <v>369</v>
      </c>
      <c r="T1594" s="111" t="s">
        <v>266</v>
      </c>
      <c r="U1594" s="111" t="s">
        <v>5174</v>
      </c>
      <c r="V1594" s="111" t="s">
        <v>5168</v>
      </c>
      <c r="W1594" s="441" t="s">
        <v>5169</v>
      </c>
      <c r="X1594" s="155" t="s">
        <v>5168</v>
      </c>
      <c r="Y1594" s="372" t="s">
        <v>4862</v>
      </c>
      <c r="Z1594" s="111"/>
      <c r="AA1594" s="111"/>
      <c r="AB1594" s="111"/>
      <c r="AC1594" s="111"/>
      <c r="AD1594" s="71" t="str">
        <f t="shared" si="276"/>
        <v>INDONESIA</v>
      </c>
      <c r="AE1594" s="122" t="s">
        <v>4863</v>
      </c>
      <c r="AF1594" s="178" t="s">
        <v>4181</v>
      </c>
      <c r="AG1594" s="142" t="s">
        <v>381</v>
      </c>
      <c r="AH1594" s="142"/>
      <c r="AI1594" s="64">
        <f t="shared" si="277"/>
        <v>2</v>
      </c>
      <c r="AJ1594" s="64"/>
      <c r="AK1594" s="142"/>
      <c r="AN1594" s="207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 spans="2:53">
      <c r="B1595">
        <v>1561</v>
      </c>
      <c r="C1595" s="71">
        <v>110</v>
      </c>
      <c r="E1595" s="71">
        <v>4</v>
      </c>
      <c r="F1595" s="198" t="s">
        <v>5175</v>
      </c>
      <c r="G1595" s="144" t="s">
        <v>5176</v>
      </c>
      <c r="H1595" s="145" t="s">
        <v>23</v>
      </c>
      <c r="I1595" s="146" t="str">
        <f t="shared" si="274"/>
        <v>LAKI LAKI</v>
      </c>
      <c r="J1595" s="111" t="s">
        <v>22</v>
      </c>
      <c r="K1595" s="147">
        <v>41588</v>
      </c>
      <c r="L1595" s="139">
        <f t="shared" ca="1" si="280"/>
        <v>6</v>
      </c>
      <c r="M1595" s="120"/>
      <c r="N1595" s="181" t="s">
        <v>1533</v>
      </c>
      <c r="O1595" s="111" t="str">
        <f t="shared" si="272"/>
        <v>KRISTEN</v>
      </c>
      <c r="P1595" s="111" t="s">
        <v>254</v>
      </c>
      <c r="Q1595" s="111" t="s">
        <v>255</v>
      </c>
      <c r="R1595" s="148"/>
      <c r="S1595" s="111" t="s">
        <v>265</v>
      </c>
      <c r="T1595" s="111" t="s">
        <v>270</v>
      </c>
      <c r="U1595" s="111" t="s">
        <v>5174</v>
      </c>
      <c r="V1595" s="111" t="s">
        <v>5168</v>
      </c>
      <c r="W1595" s="441" t="s">
        <v>5169</v>
      </c>
      <c r="X1595" s="155" t="s">
        <v>5168</v>
      </c>
      <c r="Y1595" s="372" t="s">
        <v>4862</v>
      </c>
      <c r="Z1595" s="111"/>
      <c r="AA1595" s="111"/>
      <c r="AB1595" s="111"/>
      <c r="AC1595" s="111"/>
      <c r="AD1595" s="71" t="str">
        <f t="shared" si="276"/>
        <v>INDONESIA</v>
      </c>
      <c r="AE1595" s="97" t="s">
        <v>4863</v>
      </c>
      <c r="AF1595" s="178" t="s">
        <v>4181</v>
      </c>
      <c r="AG1595" s="142" t="s">
        <v>381</v>
      </c>
      <c r="AH1595" s="142"/>
      <c r="AI1595" s="64">
        <f t="shared" si="277"/>
        <v>3</v>
      </c>
      <c r="AJ1595" s="64"/>
      <c r="AK1595" s="142"/>
      <c r="AN1595" s="207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 spans="2:53">
      <c r="B1596">
        <v>1562</v>
      </c>
      <c r="C1596">
        <v>111</v>
      </c>
      <c r="D1596">
        <v>26</v>
      </c>
      <c r="E1596" s="71">
        <v>1</v>
      </c>
      <c r="F1596" s="523" t="s">
        <v>5177</v>
      </c>
      <c r="G1596" s="524" t="s">
        <v>2425</v>
      </c>
      <c r="H1596" s="457" t="s">
        <v>23</v>
      </c>
      <c r="I1596" s="458" t="str">
        <f t="shared" si="274"/>
        <v>LAKI LAKI</v>
      </c>
      <c r="J1596" s="471" t="s">
        <v>4916</v>
      </c>
      <c r="K1596" s="459">
        <v>24169</v>
      </c>
      <c r="L1596" s="460">
        <f t="shared" ca="1" si="280"/>
        <v>54</v>
      </c>
      <c r="M1596" s="244"/>
      <c r="N1596" s="525" t="s">
        <v>220</v>
      </c>
      <c r="O1596" s="471" t="str">
        <f t="shared" si="272"/>
        <v>ISLAM</v>
      </c>
      <c r="P1596" s="471" t="s">
        <v>221</v>
      </c>
      <c r="Q1596" s="471" t="s">
        <v>222</v>
      </c>
      <c r="R1596" s="461">
        <v>1</v>
      </c>
      <c r="S1596" s="244"/>
      <c r="T1596" s="471" t="s">
        <v>283</v>
      </c>
      <c r="U1596" s="471" t="s">
        <v>5178</v>
      </c>
      <c r="V1596" s="471" t="s">
        <v>5179</v>
      </c>
      <c r="W1596" s="526" t="s">
        <v>5180</v>
      </c>
      <c r="X1596" s="471" t="s">
        <v>2425</v>
      </c>
      <c r="Y1596" s="372" t="s">
        <v>4862</v>
      </c>
      <c r="Z1596" s="471"/>
      <c r="AA1596" s="471"/>
      <c r="AB1596" s="111"/>
      <c r="AC1596" s="111"/>
      <c r="AD1596" s="464" t="str">
        <f t="shared" si="276"/>
        <v>INDONESIA</v>
      </c>
      <c r="AE1596" s="122" t="s">
        <v>4863</v>
      </c>
      <c r="AF1596" s="178" t="s">
        <v>4181</v>
      </c>
      <c r="AG1596" s="142" t="s">
        <v>166</v>
      </c>
      <c r="AH1596" s="142"/>
      <c r="AI1596" s="64">
        <f t="shared" si="277"/>
        <v>3</v>
      </c>
      <c r="AJ1596" s="64"/>
      <c r="AK1596" s="142"/>
      <c r="AN1596" s="124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 spans="2:53">
      <c r="B1597">
        <v>1563</v>
      </c>
      <c r="C1597" s="71">
        <v>112</v>
      </c>
      <c r="D1597">
        <v>27</v>
      </c>
      <c r="E1597" s="71">
        <v>1</v>
      </c>
      <c r="F1597" s="172" t="s">
        <v>5181</v>
      </c>
      <c r="G1597" s="144" t="s">
        <v>5182</v>
      </c>
      <c r="H1597" s="145" t="s">
        <v>23</v>
      </c>
      <c r="I1597" s="146" t="str">
        <f t="shared" si="274"/>
        <v>LAKI LAKI</v>
      </c>
      <c r="J1597" s="111" t="s">
        <v>4921</v>
      </c>
      <c r="K1597" s="147">
        <v>28720</v>
      </c>
      <c r="L1597" s="139">
        <f t="shared" ca="1" si="280"/>
        <v>41</v>
      </c>
      <c r="M1597" s="120"/>
      <c r="N1597" s="181" t="s">
        <v>220</v>
      </c>
      <c r="O1597" s="111" t="str">
        <f t="shared" si="272"/>
        <v>ISLAM</v>
      </c>
      <c r="P1597" s="111" t="s">
        <v>221</v>
      </c>
      <c r="Q1597" s="111" t="s">
        <v>222</v>
      </c>
      <c r="R1597" s="148">
        <v>1</v>
      </c>
      <c r="S1597" s="120"/>
      <c r="T1597" s="111" t="s">
        <v>283</v>
      </c>
      <c r="U1597" s="111" t="s">
        <v>5183</v>
      </c>
      <c r="V1597" s="111" t="s">
        <v>2584</v>
      </c>
      <c r="W1597" s="527" t="s">
        <v>5184</v>
      </c>
      <c r="X1597" s="259" t="s">
        <v>5182</v>
      </c>
      <c r="Y1597" s="372" t="s">
        <v>4862</v>
      </c>
      <c r="Z1597" s="111"/>
      <c r="AA1597" s="111"/>
      <c r="AB1597" s="111"/>
      <c r="AC1597" s="111"/>
      <c r="AD1597" s="71" t="str">
        <f t="shared" si="276"/>
        <v>INDONESIA</v>
      </c>
      <c r="AE1597" s="97" t="s">
        <v>4863</v>
      </c>
      <c r="AF1597" s="178" t="s">
        <v>4181</v>
      </c>
      <c r="AG1597" s="142" t="s">
        <v>166</v>
      </c>
      <c r="AH1597" s="142"/>
      <c r="AI1597" s="64" t="e">
        <f t="shared" si="277"/>
        <v>#N/A</v>
      </c>
      <c r="AJ1597" s="64"/>
      <c r="AK1597" s="142"/>
      <c r="AN1597" s="124"/>
    </row>
    <row r="1598" spans="2:53">
      <c r="B1598">
        <v>1564</v>
      </c>
      <c r="C1598">
        <v>113</v>
      </c>
      <c r="E1598" s="71">
        <v>2</v>
      </c>
      <c r="F1598" s="174" t="s">
        <v>5185</v>
      </c>
      <c r="G1598" s="144" t="s">
        <v>5186</v>
      </c>
      <c r="H1598" s="145" t="s">
        <v>16</v>
      </c>
      <c r="I1598" s="146" t="str">
        <f t="shared" si="274"/>
        <v>PEREMPUAN</v>
      </c>
      <c r="J1598" s="111" t="s">
        <v>1514</v>
      </c>
      <c r="K1598" s="147">
        <v>29677</v>
      </c>
      <c r="L1598" s="139">
        <f t="shared" ca="1" si="280"/>
        <v>39</v>
      </c>
      <c r="M1598" s="120"/>
      <c r="N1598" s="181" t="s">
        <v>220</v>
      </c>
      <c r="O1598" s="111" t="str">
        <f t="shared" si="272"/>
        <v>ISLAM</v>
      </c>
      <c r="P1598" s="111" t="s">
        <v>221</v>
      </c>
      <c r="Q1598" s="111" t="s">
        <v>245</v>
      </c>
      <c r="R1598" s="148"/>
      <c r="S1598" s="120"/>
      <c r="T1598" s="111" t="s">
        <v>246</v>
      </c>
      <c r="U1598" s="111" t="s">
        <v>272</v>
      </c>
      <c r="V1598" s="111" t="s">
        <v>1808</v>
      </c>
      <c r="W1598" s="527" t="s">
        <v>5184</v>
      </c>
      <c r="X1598" s="259" t="s">
        <v>5182</v>
      </c>
      <c r="Y1598" s="372" t="s">
        <v>4862</v>
      </c>
      <c r="Z1598" s="111"/>
      <c r="AA1598" s="111"/>
      <c r="AB1598" s="111"/>
      <c r="AC1598" s="111"/>
      <c r="AD1598" s="71" t="str">
        <f t="shared" si="276"/>
        <v>INDONESIA</v>
      </c>
      <c r="AE1598" s="122" t="s">
        <v>4863</v>
      </c>
      <c r="AF1598" s="122" t="s">
        <v>4181</v>
      </c>
      <c r="AG1598" s="142" t="s">
        <v>166</v>
      </c>
      <c r="AH1598" s="142"/>
      <c r="AI1598" s="64" t="e">
        <f t="shared" si="277"/>
        <v>#N/A</v>
      </c>
      <c r="AJ1598" s="64"/>
      <c r="AK1598" s="142"/>
      <c r="AL1598" s="207"/>
      <c r="AM1598" s="207"/>
      <c r="AN1598" s="124"/>
      <c r="AO1598" s="239"/>
      <c r="AP1598" s="239"/>
      <c r="AQ1598" s="239"/>
      <c r="AR1598" s="239"/>
      <c r="AS1598" s="239"/>
      <c r="AT1598" s="239"/>
      <c r="AU1598" s="239"/>
      <c r="AV1598" s="239"/>
      <c r="AW1598" s="239"/>
      <c r="AX1598" s="239"/>
      <c r="BA1598" s="121"/>
    </row>
    <row r="1599" spans="2:53">
      <c r="B1599">
        <v>1565</v>
      </c>
      <c r="C1599" s="71">
        <v>114</v>
      </c>
      <c r="E1599" s="71">
        <v>3</v>
      </c>
      <c r="F1599" s="528"/>
      <c r="G1599" s="144" t="s">
        <v>5187</v>
      </c>
      <c r="H1599" s="145" t="s">
        <v>16</v>
      </c>
      <c r="I1599" s="146" t="str">
        <f t="shared" si="274"/>
        <v>PEREMPUAN</v>
      </c>
      <c r="J1599" s="111" t="s">
        <v>22</v>
      </c>
      <c r="K1599" s="147">
        <v>40552</v>
      </c>
      <c r="L1599" s="139">
        <f t="shared" ca="1" si="280"/>
        <v>9</v>
      </c>
      <c r="M1599" s="120"/>
      <c r="N1599" s="181" t="s">
        <v>220</v>
      </c>
      <c r="O1599" s="111" t="str">
        <f t="shared" si="272"/>
        <v>ISLAM</v>
      </c>
      <c r="P1599" s="111" t="s">
        <v>254</v>
      </c>
      <c r="Q1599" s="111" t="s">
        <v>255</v>
      </c>
      <c r="R1599" s="148"/>
      <c r="S1599" s="120"/>
      <c r="T1599" s="111" t="s">
        <v>270</v>
      </c>
      <c r="U1599" s="111" t="s">
        <v>5186</v>
      </c>
      <c r="V1599" s="111" t="s">
        <v>5182</v>
      </c>
      <c r="W1599" s="527" t="s">
        <v>5184</v>
      </c>
      <c r="X1599" s="259" t="s">
        <v>5182</v>
      </c>
      <c r="Y1599" s="372" t="s">
        <v>4862</v>
      </c>
      <c r="Z1599" s="111"/>
      <c r="AA1599" s="111"/>
      <c r="AB1599" s="111"/>
      <c r="AC1599" s="111"/>
      <c r="AD1599" s="71" t="str">
        <f t="shared" si="276"/>
        <v>INDONESIA</v>
      </c>
      <c r="AE1599" s="97" t="s">
        <v>4863</v>
      </c>
      <c r="AF1599" s="122" t="s">
        <v>4181</v>
      </c>
      <c r="AG1599" s="142" t="s">
        <v>166</v>
      </c>
      <c r="AH1599" s="142"/>
      <c r="AI1599" s="64">
        <f t="shared" si="277"/>
        <v>2</v>
      </c>
      <c r="AJ1599" s="64"/>
      <c r="AK1599" s="142"/>
      <c r="AN1599" s="124"/>
    </row>
    <row r="1600" spans="2:53">
      <c r="B1600">
        <v>1566</v>
      </c>
      <c r="C1600">
        <v>92</v>
      </c>
      <c r="D1600">
        <v>28</v>
      </c>
      <c r="E1600" s="104">
        <v>1</v>
      </c>
      <c r="F1600" s="172" t="s">
        <v>5188</v>
      </c>
      <c r="G1600" s="529" t="s">
        <v>5189</v>
      </c>
      <c r="H1600" s="90" t="s">
        <v>23</v>
      </c>
      <c r="I1600" s="103" t="str">
        <f t="shared" si="274"/>
        <v>LAKI LAKI</v>
      </c>
      <c r="J1600" s="99" t="s">
        <v>376</v>
      </c>
      <c r="K1600" s="530">
        <v>27008</v>
      </c>
      <c r="L1600" s="106">
        <f t="shared" ca="1" si="280"/>
        <v>46</v>
      </c>
      <c r="M1600" s="99"/>
      <c r="N1600" s="531" t="s">
        <v>1533</v>
      </c>
      <c r="O1600" s="104" t="str">
        <f t="shared" si="272"/>
        <v>KRISTEN</v>
      </c>
      <c r="P1600" s="99" t="s">
        <v>221</v>
      </c>
      <c r="Q1600" s="99" t="s">
        <v>222</v>
      </c>
      <c r="R1600" s="108">
        <v>1</v>
      </c>
      <c r="S1600" s="99" t="s">
        <v>223</v>
      </c>
      <c r="T1600" s="99" t="s">
        <v>283</v>
      </c>
      <c r="U1600" s="99" t="s">
        <v>5190</v>
      </c>
      <c r="V1600" s="99" t="s">
        <v>5191</v>
      </c>
      <c r="W1600" s="532"/>
      <c r="X1600" s="99" t="s">
        <v>5192</v>
      </c>
      <c r="Y1600" s="372" t="s">
        <v>4862</v>
      </c>
      <c r="Z1600" s="111"/>
      <c r="AA1600" s="111"/>
      <c r="AB1600" s="111"/>
      <c r="AC1600" s="111"/>
      <c r="AD1600" s="71" t="str">
        <f t="shared" si="276"/>
        <v>INDONESIA</v>
      </c>
      <c r="AE1600" s="122" t="s">
        <v>4863</v>
      </c>
      <c r="AF1600" s="122" t="s">
        <v>4181</v>
      </c>
      <c r="AG1600" s="142" t="s">
        <v>381</v>
      </c>
      <c r="AH1600" s="142"/>
      <c r="AI1600" s="64">
        <f>VLOOKUP(Q1602,SHDK,2,FALSE)</f>
        <v>3</v>
      </c>
      <c r="AJ1600" s="64"/>
      <c r="AK1600" s="142"/>
      <c r="AL1600" s="207"/>
      <c r="AM1600" s="207"/>
      <c r="AN1600" s="124">
        <f t="shared" ref="AN1600:AN1606" si="281">AL1600-AM1600</f>
        <v>0</v>
      </c>
      <c r="AO1600" s="239"/>
      <c r="AP1600" s="239"/>
      <c r="AQ1600" s="239"/>
      <c r="AR1600" s="239"/>
      <c r="AS1600" s="239"/>
      <c r="AT1600" s="239"/>
      <c r="AU1600" s="239"/>
      <c r="AV1600" s="239"/>
      <c r="AW1600" s="239"/>
      <c r="AX1600" s="239"/>
      <c r="AY1600" s="70">
        <f t="shared" ref="AY1600:AY1606" si="282">SUM(AV1600:AX1600)</f>
        <v>0</v>
      </c>
      <c r="BA1600" s="121"/>
    </row>
    <row r="1601" spans="1:53">
      <c r="B1601">
        <v>1567</v>
      </c>
      <c r="C1601">
        <v>93</v>
      </c>
      <c r="E1601" s="120">
        <v>2</v>
      </c>
      <c r="F1601" s="174" t="s">
        <v>5193</v>
      </c>
      <c r="G1601" s="442" t="s">
        <v>5194</v>
      </c>
      <c r="H1601" s="90" t="s">
        <v>16</v>
      </c>
      <c r="I1601" s="146" t="str">
        <f t="shared" si="274"/>
        <v>PEREMPUAN</v>
      </c>
      <c r="J1601" s="121" t="s">
        <v>376</v>
      </c>
      <c r="K1601" s="533">
        <v>28106</v>
      </c>
      <c r="L1601" s="139">
        <f t="shared" ca="1" si="280"/>
        <v>43</v>
      </c>
      <c r="M1601" s="121"/>
      <c r="N1601" s="534" t="s">
        <v>1533</v>
      </c>
      <c r="O1601" s="120" t="str">
        <f t="shared" si="272"/>
        <v>KRISTEN</v>
      </c>
      <c r="P1601" s="121" t="s">
        <v>221</v>
      </c>
      <c r="Q1601" s="121" t="s">
        <v>245</v>
      </c>
      <c r="R1601" s="148">
        <v>3</v>
      </c>
      <c r="S1601" s="121" t="s">
        <v>289</v>
      </c>
      <c r="T1601" s="121" t="s">
        <v>246</v>
      </c>
      <c r="U1601" s="121" t="s">
        <v>5195</v>
      </c>
      <c r="V1601" s="121" t="s">
        <v>5196</v>
      </c>
      <c r="W1601" s="535"/>
      <c r="X1601" s="121" t="s">
        <v>5192</v>
      </c>
      <c r="Y1601" s="372" t="s">
        <v>4862</v>
      </c>
      <c r="Z1601" s="111"/>
      <c r="AA1601" s="111"/>
      <c r="AB1601" s="111"/>
      <c r="AC1601" s="111"/>
      <c r="AD1601" s="71" t="str">
        <f t="shared" si="276"/>
        <v>INDONESIA</v>
      </c>
      <c r="AE1601" s="97" t="s">
        <v>4863</v>
      </c>
      <c r="AF1601" s="122" t="s">
        <v>4181</v>
      </c>
      <c r="AG1601" s="142" t="s">
        <v>381</v>
      </c>
      <c r="AH1601" s="142"/>
      <c r="AI1601" s="64">
        <f>VLOOKUP(Q1603,SHDK,2,FALSE)</f>
        <v>3</v>
      </c>
      <c r="AJ1601" s="64"/>
      <c r="AK1601" s="142"/>
      <c r="AN1601" s="124">
        <f t="shared" si="281"/>
        <v>0</v>
      </c>
      <c r="AY1601" s="70">
        <f t="shared" si="282"/>
        <v>0</v>
      </c>
    </row>
    <row r="1602" spans="1:53" s="99" customFormat="1">
      <c r="A1602"/>
      <c r="B1602">
        <v>1568</v>
      </c>
      <c r="C1602">
        <v>94</v>
      </c>
      <c r="D1602"/>
      <c r="E1602" s="64">
        <v>3</v>
      </c>
      <c r="F1602" s="174" t="s">
        <v>5197</v>
      </c>
      <c r="G1602" s="536" t="s">
        <v>5198</v>
      </c>
      <c r="H1602" s="90" t="s">
        <v>16</v>
      </c>
      <c r="I1602" s="91" t="str">
        <f t="shared" si="274"/>
        <v>PEREMPUAN</v>
      </c>
      <c r="J1602" t="s">
        <v>376</v>
      </c>
      <c r="K1602" s="537">
        <v>34682</v>
      </c>
      <c r="L1602" s="93">
        <f t="shared" ca="1" si="280"/>
        <v>25</v>
      </c>
      <c r="M1602"/>
      <c r="N1602" s="538" t="s">
        <v>1533</v>
      </c>
      <c r="O1602" s="64" t="str">
        <f t="shared" ref="O1602:O1612" si="283">IF(N1602="1","ISLAM",IF(N1602="2","KRISTEN",""))</f>
        <v>KRISTEN</v>
      </c>
      <c r="P1602" t="s">
        <v>254</v>
      </c>
      <c r="Q1602" t="s">
        <v>255</v>
      </c>
      <c r="R1602" s="95">
        <v>4</v>
      </c>
      <c r="S1602" t="s">
        <v>256</v>
      </c>
      <c r="T1602" t="s">
        <v>283</v>
      </c>
      <c r="U1602" t="s">
        <v>5199</v>
      </c>
      <c r="V1602" t="s">
        <v>5192</v>
      </c>
      <c r="W1602" s="539"/>
      <c r="X1602" t="s">
        <v>5192</v>
      </c>
      <c r="Y1602" s="372" t="s">
        <v>4862</v>
      </c>
      <c r="Z1602" s="111"/>
      <c r="AA1602" s="111"/>
      <c r="AB1602" s="111"/>
      <c r="AC1602" s="111"/>
      <c r="AD1602" s="71" t="str">
        <f t="shared" si="276"/>
        <v>INDONESIA</v>
      </c>
      <c r="AE1602" s="122" t="s">
        <v>4863</v>
      </c>
      <c r="AF1602" s="122" t="s">
        <v>4181</v>
      </c>
      <c r="AG1602" s="142" t="s">
        <v>381</v>
      </c>
      <c r="AH1602" s="142"/>
      <c r="AI1602" s="64">
        <f>VLOOKUP(Q1604,SHDK,2,FALSE)</f>
        <v>3</v>
      </c>
      <c r="AJ1602" s="64"/>
      <c r="AK1602" s="142"/>
      <c r="AL1602" s="124"/>
      <c r="AM1602" s="124"/>
      <c r="AN1602" s="124">
        <f t="shared" si="281"/>
        <v>0</v>
      </c>
      <c r="AO1602" s="125"/>
      <c r="AP1602" s="125"/>
      <c r="AQ1602" s="125"/>
      <c r="AR1602" s="125"/>
      <c r="AS1602" s="125"/>
      <c r="AT1602" s="125"/>
      <c r="AU1602" s="125"/>
      <c r="AV1602" s="125"/>
      <c r="AW1602" s="125"/>
      <c r="AX1602" s="125"/>
      <c r="AY1602" s="70">
        <f t="shared" si="282"/>
        <v>0</v>
      </c>
      <c r="AZ1602" s="71"/>
    </row>
    <row r="1603" spans="1:53">
      <c r="B1603">
        <v>1569</v>
      </c>
      <c r="C1603">
        <v>95</v>
      </c>
      <c r="E1603" s="64">
        <v>4</v>
      </c>
      <c r="F1603" s="174" t="s">
        <v>5200</v>
      </c>
      <c r="G1603" s="536" t="s">
        <v>5201</v>
      </c>
      <c r="H1603" s="90" t="s">
        <v>23</v>
      </c>
      <c r="I1603" s="91" t="str">
        <f t="shared" si="274"/>
        <v>LAKI LAKI</v>
      </c>
      <c r="J1603" t="s">
        <v>376</v>
      </c>
      <c r="K1603" s="537">
        <v>36263</v>
      </c>
      <c r="L1603" s="93">
        <f t="shared" ca="1" si="280"/>
        <v>20</v>
      </c>
      <c r="N1603" s="538" t="s">
        <v>1533</v>
      </c>
      <c r="O1603" s="64" t="str">
        <f t="shared" si="283"/>
        <v>KRISTEN</v>
      </c>
      <c r="P1603" t="s">
        <v>254</v>
      </c>
      <c r="Q1603" t="s">
        <v>255</v>
      </c>
      <c r="R1603" s="95">
        <v>4</v>
      </c>
      <c r="S1603" t="s">
        <v>348</v>
      </c>
      <c r="T1603" t="s">
        <v>266</v>
      </c>
      <c r="U1603" t="s">
        <v>5199</v>
      </c>
      <c r="V1603" t="s">
        <v>5192</v>
      </c>
      <c r="W1603" s="539"/>
      <c r="X1603" t="s">
        <v>5192</v>
      </c>
      <c r="Y1603" s="372" t="s">
        <v>4862</v>
      </c>
      <c r="Z1603" s="111"/>
      <c r="AA1603" s="111"/>
      <c r="AB1603" s="111"/>
      <c r="AC1603" s="111"/>
      <c r="AD1603" s="71" t="str">
        <f t="shared" si="276"/>
        <v>INDONESIA</v>
      </c>
      <c r="AE1603" s="97" t="s">
        <v>4863</v>
      </c>
      <c r="AF1603" s="122" t="s">
        <v>4181</v>
      </c>
      <c r="AG1603" s="142" t="s">
        <v>381</v>
      </c>
      <c r="AH1603" s="142"/>
      <c r="AI1603" s="64">
        <f>VLOOKUP(Q1605,SHDK,2,FALSE)</f>
        <v>3</v>
      </c>
      <c r="AJ1603" s="64"/>
      <c r="AK1603" s="142"/>
      <c r="AN1603" s="124">
        <f t="shared" si="281"/>
        <v>0</v>
      </c>
      <c r="AY1603" s="70">
        <f t="shared" si="282"/>
        <v>0</v>
      </c>
    </row>
    <row r="1604" spans="1:53">
      <c r="B1604">
        <v>1570</v>
      </c>
      <c r="C1604">
        <v>96</v>
      </c>
      <c r="E1604" s="64">
        <v>5</v>
      </c>
      <c r="F1604" s="540"/>
      <c r="G1604" s="536" t="s">
        <v>5202</v>
      </c>
      <c r="H1604" s="90" t="s">
        <v>16</v>
      </c>
      <c r="I1604" s="91" t="str">
        <f t="shared" si="274"/>
        <v>PEREMPUAN</v>
      </c>
      <c r="J1604" t="s">
        <v>376</v>
      </c>
      <c r="K1604" s="537">
        <v>37170</v>
      </c>
      <c r="L1604" s="93">
        <f t="shared" ca="1" si="280"/>
        <v>18</v>
      </c>
      <c r="N1604" s="538" t="s">
        <v>1533</v>
      </c>
      <c r="O1604" s="64" t="str">
        <f t="shared" si="283"/>
        <v>KRISTEN</v>
      </c>
      <c r="P1604" t="s">
        <v>254</v>
      </c>
      <c r="Q1604" t="s">
        <v>255</v>
      </c>
      <c r="R1604" s="95">
        <v>4</v>
      </c>
      <c r="S1604" t="s">
        <v>348</v>
      </c>
      <c r="T1604" t="s">
        <v>266</v>
      </c>
      <c r="U1604" t="s">
        <v>5199</v>
      </c>
      <c r="V1604" t="s">
        <v>5192</v>
      </c>
      <c r="W1604" s="539"/>
      <c r="X1604" t="s">
        <v>5192</v>
      </c>
      <c r="Y1604" s="372" t="s">
        <v>4862</v>
      </c>
      <c r="Z1604" s="111"/>
      <c r="AA1604" s="111"/>
      <c r="AB1604" s="111"/>
      <c r="AC1604" s="111"/>
      <c r="AD1604" s="71" t="str">
        <f t="shared" si="276"/>
        <v>INDONESIA</v>
      </c>
      <c r="AE1604" s="122" t="s">
        <v>4863</v>
      </c>
      <c r="AF1604" s="122" t="s">
        <v>4181</v>
      </c>
      <c r="AG1604" s="142" t="s">
        <v>381</v>
      </c>
      <c r="AH1604" s="142"/>
      <c r="AI1604" s="64">
        <f>VLOOKUP(Q1606,SHDK,2,FALSE)</f>
        <v>3</v>
      </c>
      <c r="AJ1604" s="64"/>
      <c r="AK1604" s="142"/>
      <c r="AL1604" s="207"/>
      <c r="AM1604" s="207"/>
      <c r="AN1604" s="124">
        <f t="shared" si="281"/>
        <v>0</v>
      </c>
      <c r="AO1604" s="239"/>
      <c r="AP1604" s="239"/>
      <c r="AQ1604" s="239"/>
      <c r="AR1604" s="239"/>
      <c r="AS1604" s="239"/>
      <c r="AT1604" s="239"/>
      <c r="AU1604" s="239"/>
      <c r="AV1604" s="239"/>
      <c r="AW1604" s="239"/>
      <c r="AX1604" s="239"/>
      <c r="AY1604" s="70">
        <f t="shared" si="282"/>
        <v>0</v>
      </c>
      <c r="BA1604" s="121"/>
    </row>
    <row r="1605" spans="1:53">
      <c r="A1605" s="121"/>
      <c r="B1605">
        <v>1571</v>
      </c>
      <c r="C1605">
        <v>97</v>
      </c>
      <c r="E1605" s="120">
        <v>6</v>
      </c>
      <c r="F1605" s="541"/>
      <c r="G1605" s="442" t="s">
        <v>5203</v>
      </c>
      <c r="H1605" s="90" t="s">
        <v>16</v>
      </c>
      <c r="I1605" s="146" t="str">
        <f t="shared" si="274"/>
        <v>PEREMPUAN</v>
      </c>
      <c r="J1605" s="121" t="s">
        <v>376</v>
      </c>
      <c r="K1605" s="533">
        <v>38850</v>
      </c>
      <c r="L1605" s="139">
        <f t="shared" ca="1" si="280"/>
        <v>13</v>
      </c>
      <c r="M1605" s="121"/>
      <c r="N1605" s="534" t="s">
        <v>1533</v>
      </c>
      <c r="O1605" s="120" t="str">
        <f t="shared" si="283"/>
        <v>KRISTEN</v>
      </c>
      <c r="P1605" s="121" t="s">
        <v>254</v>
      </c>
      <c r="Q1605" s="121" t="s">
        <v>255</v>
      </c>
      <c r="R1605" s="148">
        <v>4</v>
      </c>
      <c r="S1605" s="121" t="s">
        <v>369</v>
      </c>
      <c r="T1605" s="121" t="s">
        <v>266</v>
      </c>
      <c r="U1605" s="121" t="s">
        <v>5199</v>
      </c>
      <c r="V1605" s="121" t="s">
        <v>5192</v>
      </c>
      <c r="W1605" s="535"/>
      <c r="X1605" s="121" t="s">
        <v>5192</v>
      </c>
      <c r="Y1605" s="372" t="s">
        <v>4862</v>
      </c>
      <c r="Z1605" s="111"/>
      <c r="AA1605" s="111"/>
      <c r="AB1605" s="111"/>
      <c r="AC1605" s="111"/>
      <c r="AD1605" s="71" t="str">
        <f t="shared" si="276"/>
        <v>INDONESIA</v>
      </c>
      <c r="AE1605" s="97" t="s">
        <v>4863</v>
      </c>
      <c r="AF1605" s="122" t="s">
        <v>4181</v>
      </c>
      <c r="AG1605" s="142" t="s">
        <v>381</v>
      </c>
      <c r="AH1605" s="142"/>
      <c r="AI1605" s="64">
        <f>VLOOKUP(Q1620,SHDK,2,FALSE)</f>
        <v>2</v>
      </c>
      <c r="AJ1605" s="64"/>
      <c r="AK1605" s="142"/>
      <c r="AN1605" s="124">
        <f t="shared" si="281"/>
        <v>0</v>
      </c>
      <c r="AY1605" s="70">
        <f t="shared" si="282"/>
        <v>0</v>
      </c>
    </row>
    <row r="1606" spans="1:53">
      <c r="B1606">
        <v>1572</v>
      </c>
      <c r="C1606">
        <v>98</v>
      </c>
      <c r="E1606" s="120">
        <v>7</v>
      </c>
      <c r="F1606" s="540"/>
      <c r="G1606" s="536" t="s">
        <v>5204</v>
      </c>
      <c r="H1606" s="90" t="s">
        <v>16</v>
      </c>
      <c r="I1606" s="91" t="str">
        <f t="shared" si="274"/>
        <v>PEREMPUAN</v>
      </c>
      <c r="J1606" t="s">
        <v>22</v>
      </c>
      <c r="K1606" s="537">
        <v>40615</v>
      </c>
      <c r="L1606" s="93">
        <f t="shared" ca="1" si="280"/>
        <v>9</v>
      </c>
      <c r="N1606" s="538" t="s">
        <v>1533</v>
      </c>
      <c r="O1606" s="64" t="str">
        <f t="shared" si="283"/>
        <v>KRISTEN</v>
      </c>
      <c r="P1606" t="s">
        <v>254</v>
      </c>
      <c r="Q1606" t="s">
        <v>255</v>
      </c>
      <c r="R1606" s="95">
        <v>4</v>
      </c>
      <c r="S1606" t="s">
        <v>265</v>
      </c>
      <c r="T1606" t="s">
        <v>270</v>
      </c>
      <c r="U1606" t="s">
        <v>5199</v>
      </c>
      <c r="V1606" t="s">
        <v>5192</v>
      </c>
      <c r="W1606" s="535"/>
      <c r="X1606" s="121" t="s">
        <v>5192</v>
      </c>
      <c r="Y1606" s="372" t="s">
        <v>4862</v>
      </c>
      <c r="Z1606" s="111"/>
      <c r="AA1606" s="111"/>
      <c r="AB1606" s="111"/>
      <c r="AC1606" s="111"/>
      <c r="AD1606" s="71" t="str">
        <f t="shared" si="276"/>
        <v>INDONESIA</v>
      </c>
      <c r="AE1606" s="122" t="s">
        <v>4863</v>
      </c>
      <c r="AF1606" s="122" t="s">
        <v>4181</v>
      </c>
      <c r="AG1606" s="142" t="s">
        <v>381</v>
      </c>
      <c r="AH1606" s="142"/>
      <c r="AI1606" s="64" t="e">
        <f>VLOOKUP(#REF!,SHDK,2,FALSE)</f>
        <v>#REF!</v>
      </c>
      <c r="AJ1606" s="64"/>
      <c r="AK1606" s="142"/>
      <c r="AN1606" s="124">
        <f t="shared" si="281"/>
        <v>0</v>
      </c>
      <c r="AY1606" s="70">
        <f t="shared" si="282"/>
        <v>0</v>
      </c>
    </row>
    <row r="1607" spans="1:53">
      <c r="C1607" s="71"/>
      <c r="D1607" s="68">
        <v>29</v>
      </c>
      <c r="E1607" s="192">
        <v>1</v>
      </c>
      <c r="F1607" s="425" t="s">
        <v>5205</v>
      </c>
      <c r="G1607" s="529" t="s">
        <v>5206</v>
      </c>
      <c r="H1607" s="102" t="s">
        <v>23</v>
      </c>
      <c r="I1607" s="426" t="str">
        <f t="shared" si="274"/>
        <v>LAKI LAKI</v>
      </c>
      <c r="J1607" s="542" t="s">
        <v>5207</v>
      </c>
      <c r="K1607" s="543">
        <v>30779</v>
      </c>
      <c r="L1607" s="106">
        <f t="shared" ca="1" si="280"/>
        <v>36</v>
      </c>
      <c r="M1607" s="99"/>
      <c r="N1607" s="544" t="s">
        <v>220</v>
      </c>
      <c r="O1607" s="179" t="str">
        <f t="shared" si="283"/>
        <v>ISLAM</v>
      </c>
      <c r="P1607" s="349" t="s">
        <v>221</v>
      </c>
      <c r="Q1607" s="349" t="s">
        <v>222</v>
      </c>
      <c r="R1607" s="106">
        <v>1</v>
      </c>
      <c r="S1607" s="349" t="s">
        <v>1291</v>
      </c>
      <c r="T1607" s="349" t="s">
        <v>1172</v>
      </c>
      <c r="U1607" s="349" t="s">
        <v>5208</v>
      </c>
      <c r="V1607" s="349" t="s">
        <v>5209</v>
      </c>
      <c r="W1607" s="110"/>
      <c r="X1607" s="349" t="s">
        <v>5206</v>
      </c>
      <c r="Y1607" s="374" t="s">
        <v>4862</v>
      </c>
      <c r="Z1607" s="104"/>
      <c r="AA1607" s="104"/>
      <c r="AB1607" s="179"/>
      <c r="AC1607" s="179"/>
      <c r="AD1607" s="192" t="str">
        <f t="shared" si="276"/>
        <v>INDONESIA</v>
      </c>
      <c r="AE1607" s="110" t="s">
        <v>4863</v>
      </c>
      <c r="AF1607" s="110" t="s">
        <v>4181</v>
      </c>
      <c r="AG1607" s="194" t="s">
        <v>1779</v>
      </c>
      <c r="AH1607" s="111"/>
      <c r="AI1607" s="64"/>
      <c r="AJ1607" s="64"/>
      <c r="AN1607" s="207"/>
    </row>
    <row r="1608" spans="1:53">
      <c r="C1608" s="71"/>
      <c r="D1608" s="68"/>
      <c r="E1608" s="71">
        <v>2</v>
      </c>
      <c r="F1608" s="428" t="s">
        <v>5210</v>
      </c>
      <c r="G1608" s="442" t="s">
        <v>5211</v>
      </c>
      <c r="H1608" s="145" t="s">
        <v>16</v>
      </c>
      <c r="I1608" s="86" t="str">
        <f t="shared" si="274"/>
        <v>PEREMPUAN</v>
      </c>
      <c r="J1608" s="121" t="s">
        <v>1375</v>
      </c>
      <c r="K1608" s="545">
        <v>30865</v>
      </c>
      <c r="L1608" s="139">
        <f t="shared" ca="1" si="280"/>
        <v>35</v>
      </c>
      <c r="M1608" s="121"/>
      <c r="N1608" s="546" t="s">
        <v>220</v>
      </c>
      <c r="O1608" s="111" t="str">
        <f t="shared" si="283"/>
        <v>ISLAM</v>
      </c>
      <c r="P1608" s="353" t="s">
        <v>221</v>
      </c>
      <c r="Q1608" s="353" t="s">
        <v>245</v>
      </c>
      <c r="R1608" s="139">
        <v>2</v>
      </c>
      <c r="S1608" s="353" t="s">
        <v>1291</v>
      </c>
      <c r="T1608" s="353" t="s">
        <v>1172</v>
      </c>
      <c r="U1608" s="353" t="s">
        <v>5212</v>
      </c>
      <c r="V1608" s="353" t="s">
        <v>5004</v>
      </c>
      <c r="W1608" s="122"/>
      <c r="X1608" s="353" t="s">
        <v>5206</v>
      </c>
      <c r="Y1608" s="372" t="s">
        <v>4862</v>
      </c>
      <c r="Z1608" s="120"/>
      <c r="AA1608" s="120"/>
      <c r="AB1608" s="111"/>
      <c r="AC1608" s="111"/>
      <c r="AD1608" s="71" t="str">
        <f t="shared" si="276"/>
        <v>INDONESIA</v>
      </c>
      <c r="AE1608" s="122" t="s">
        <v>4863</v>
      </c>
      <c r="AF1608" s="122" t="s">
        <v>4181</v>
      </c>
      <c r="AG1608" s="142" t="s">
        <v>166</v>
      </c>
      <c r="AH1608" s="111"/>
      <c r="AI1608" s="64"/>
      <c r="AJ1608" s="64"/>
      <c r="AN1608" s="207"/>
    </row>
    <row r="1609" spans="1:53">
      <c r="C1609" s="71"/>
      <c r="D1609" s="68"/>
      <c r="E1609" s="71">
        <v>3</v>
      </c>
      <c r="F1609" s="428" t="s">
        <v>5213</v>
      </c>
      <c r="G1609" s="442" t="s">
        <v>5214</v>
      </c>
      <c r="H1609" s="145" t="s">
        <v>23</v>
      </c>
      <c r="I1609" s="86" t="str">
        <f t="shared" si="274"/>
        <v>LAKI LAKI</v>
      </c>
      <c r="J1609" s="71" t="s">
        <v>22</v>
      </c>
      <c r="K1609" s="545">
        <v>38458</v>
      </c>
      <c r="L1609" s="139">
        <f t="shared" ca="1" si="280"/>
        <v>14</v>
      </c>
      <c r="M1609" s="121"/>
      <c r="N1609" s="546" t="s">
        <v>220</v>
      </c>
      <c r="O1609" s="111" t="str">
        <f t="shared" si="283"/>
        <v>ISLAM</v>
      </c>
      <c r="P1609" s="353" t="s">
        <v>254</v>
      </c>
      <c r="Q1609" s="353" t="s">
        <v>255</v>
      </c>
      <c r="R1609" s="139">
        <v>4</v>
      </c>
      <c r="S1609" s="353" t="s">
        <v>369</v>
      </c>
      <c r="T1609" s="353" t="s">
        <v>266</v>
      </c>
      <c r="U1609" s="353" t="s">
        <v>5211</v>
      </c>
      <c r="V1609" s="353" t="s">
        <v>5206</v>
      </c>
      <c r="W1609" s="122"/>
      <c r="X1609" s="353" t="s">
        <v>5206</v>
      </c>
      <c r="Y1609" s="372" t="s">
        <v>4862</v>
      </c>
      <c r="Z1609" s="120"/>
      <c r="AA1609" s="120"/>
      <c r="AB1609" s="111"/>
      <c r="AC1609" s="111"/>
      <c r="AD1609" s="71" t="str">
        <f t="shared" si="276"/>
        <v>INDONESIA</v>
      </c>
      <c r="AE1609" s="122" t="s">
        <v>4863</v>
      </c>
      <c r="AF1609" s="122" t="s">
        <v>4181</v>
      </c>
      <c r="AG1609" s="142" t="s">
        <v>1779</v>
      </c>
      <c r="AH1609" s="111"/>
      <c r="AI1609" s="64"/>
      <c r="AJ1609" s="64"/>
      <c r="AN1609" s="207"/>
    </row>
    <row r="1610" spans="1:53">
      <c r="C1610" s="71"/>
      <c r="D1610" s="68"/>
      <c r="E1610" s="71">
        <v>4</v>
      </c>
      <c r="F1610" s="428" t="s">
        <v>5215</v>
      </c>
      <c r="G1610" s="442" t="s">
        <v>5216</v>
      </c>
      <c r="H1610" s="145" t="s">
        <v>16</v>
      </c>
      <c r="I1610" s="86" t="str">
        <f t="shared" si="274"/>
        <v>PEREMPUAN</v>
      </c>
      <c r="J1610" s="71" t="s">
        <v>5217</v>
      </c>
      <c r="K1610" s="545">
        <v>39704</v>
      </c>
      <c r="L1610" s="139">
        <f t="shared" ca="1" si="280"/>
        <v>11</v>
      </c>
      <c r="M1610" s="121"/>
      <c r="N1610" s="546" t="s">
        <v>220</v>
      </c>
      <c r="O1610" s="111" t="str">
        <f t="shared" si="283"/>
        <v>ISLAM</v>
      </c>
      <c r="P1610" s="353" t="s">
        <v>254</v>
      </c>
      <c r="Q1610" s="353" t="s">
        <v>255</v>
      </c>
      <c r="R1610" s="139">
        <v>4</v>
      </c>
      <c r="S1610" s="353" t="s">
        <v>369</v>
      </c>
      <c r="T1610" s="353" t="s">
        <v>266</v>
      </c>
      <c r="U1610" s="353" t="s">
        <v>5211</v>
      </c>
      <c r="V1610" s="353" t="s">
        <v>5206</v>
      </c>
      <c r="W1610" s="122"/>
      <c r="X1610" s="353" t="s">
        <v>5206</v>
      </c>
      <c r="Y1610" s="372" t="s">
        <v>4862</v>
      </c>
      <c r="Z1610" s="120"/>
      <c r="AA1610" s="120"/>
      <c r="AB1610" s="111"/>
      <c r="AC1610" s="111"/>
      <c r="AD1610" s="71" t="str">
        <f t="shared" si="276"/>
        <v>INDONESIA</v>
      </c>
      <c r="AE1610" s="122" t="s">
        <v>4863</v>
      </c>
      <c r="AF1610" s="122" t="s">
        <v>4181</v>
      </c>
      <c r="AG1610" s="142" t="s">
        <v>1779</v>
      </c>
      <c r="AH1610" s="111"/>
      <c r="AI1610" s="64"/>
      <c r="AJ1610" s="64"/>
      <c r="AN1610" s="207"/>
    </row>
    <row r="1611" spans="1:53">
      <c r="C1611" s="71"/>
      <c r="D1611" s="68"/>
      <c r="E1611" s="71">
        <v>5</v>
      </c>
      <c r="F1611" s="428" t="s">
        <v>5218</v>
      </c>
      <c r="G1611" s="442" t="s">
        <v>5219</v>
      </c>
      <c r="H1611" s="145" t="s">
        <v>16</v>
      </c>
      <c r="I1611" s="86" t="str">
        <f t="shared" si="274"/>
        <v>PEREMPUAN</v>
      </c>
      <c r="J1611" s="71" t="s">
        <v>5220</v>
      </c>
      <c r="K1611" s="545">
        <v>41503</v>
      </c>
      <c r="L1611" s="139">
        <f t="shared" ca="1" si="280"/>
        <v>6</v>
      </c>
      <c r="M1611" s="121"/>
      <c r="N1611" s="546" t="s">
        <v>220</v>
      </c>
      <c r="O1611" s="111" t="str">
        <f t="shared" si="283"/>
        <v>ISLAM</v>
      </c>
      <c r="P1611" s="353" t="s">
        <v>254</v>
      </c>
      <c r="Q1611" s="353" t="s">
        <v>255</v>
      </c>
      <c r="R1611" s="139">
        <v>4</v>
      </c>
      <c r="S1611" s="353" t="s">
        <v>265</v>
      </c>
      <c r="T1611" s="353" t="s">
        <v>270</v>
      </c>
      <c r="U1611" s="353" t="s">
        <v>5211</v>
      </c>
      <c r="V1611" s="353" t="s">
        <v>5206</v>
      </c>
      <c r="W1611" s="122"/>
      <c r="X1611" s="353" t="s">
        <v>5206</v>
      </c>
      <c r="Y1611" s="372" t="s">
        <v>4862</v>
      </c>
      <c r="Z1611" s="120"/>
      <c r="AA1611" s="120"/>
      <c r="AB1611" s="111"/>
      <c r="AC1611" s="111"/>
      <c r="AD1611" s="71" t="str">
        <f t="shared" si="276"/>
        <v>INDONESIA</v>
      </c>
      <c r="AE1611" s="122" t="s">
        <v>4863</v>
      </c>
      <c r="AF1611" s="122" t="s">
        <v>4181</v>
      </c>
      <c r="AG1611" s="142" t="s">
        <v>1779</v>
      </c>
      <c r="AH1611" s="111"/>
      <c r="AI1611" s="64"/>
      <c r="AJ1611" s="64"/>
      <c r="AN1611" s="207"/>
    </row>
    <row r="1612" spans="1:53">
      <c r="C1612" s="71"/>
      <c r="D1612" s="68"/>
      <c r="E1612" s="71">
        <v>6</v>
      </c>
      <c r="F1612" s="428" t="s">
        <v>5221</v>
      </c>
      <c r="G1612" s="442" t="s">
        <v>5222</v>
      </c>
      <c r="H1612" s="145" t="s">
        <v>16</v>
      </c>
      <c r="I1612" s="86" t="str">
        <f t="shared" si="274"/>
        <v>PEREMPUAN</v>
      </c>
      <c r="J1612" s="71" t="s">
        <v>5220</v>
      </c>
      <c r="K1612" s="545">
        <v>42713</v>
      </c>
      <c r="L1612" s="139">
        <f t="shared" ca="1" si="280"/>
        <v>3</v>
      </c>
      <c r="M1612" s="121"/>
      <c r="N1612" s="546" t="s">
        <v>220</v>
      </c>
      <c r="O1612" s="111" t="str">
        <f t="shared" si="283"/>
        <v>ISLAM</v>
      </c>
      <c r="P1612" s="353" t="s">
        <v>254</v>
      </c>
      <c r="Q1612" s="353" t="s">
        <v>255</v>
      </c>
      <c r="R1612" s="139">
        <v>4</v>
      </c>
      <c r="S1612" s="353" t="s">
        <v>265</v>
      </c>
      <c r="T1612" s="353" t="s">
        <v>270</v>
      </c>
      <c r="U1612" s="353" t="s">
        <v>5211</v>
      </c>
      <c r="V1612" s="353" t="s">
        <v>5206</v>
      </c>
      <c r="W1612" s="122"/>
      <c r="X1612" s="353" t="s">
        <v>5206</v>
      </c>
      <c r="Y1612" s="372" t="s">
        <v>4862</v>
      </c>
      <c r="Z1612" s="120"/>
      <c r="AA1612" s="120"/>
      <c r="AB1612" s="111"/>
      <c r="AC1612" s="111"/>
      <c r="AD1612" s="71" t="str">
        <f t="shared" si="276"/>
        <v>INDONESIA</v>
      </c>
      <c r="AE1612" s="122" t="s">
        <v>4863</v>
      </c>
      <c r="AF1612" s="122" t="s">
        <v>4181</v>
      </c>
      <c r="AG1612" s="142" t="s">
        <v>1779</v>
      </c>
      <c r="AH1612" s="111"/>
      <c r="AI1612" s="64"/>
      <c r="AJ1612" s="64"/>
      <c r="AN1612" s="207"/>
    </row>
    <row r="1613" spans="1:53">
      <c r="D1613">
        <v>30</v>
      </c>
      <c r="E1613" s="104">
        <v>1</v>
      </c>
      <c r="F1613" s="338" t="s">
        <v>5223</v>
      </c>
      <c r="G1613" s="254" t="s">
        <v>5224</v>
      </c>
      <c r="H1613" s="102" t="s">
        <v>23</v>
      </c>
      <c r="I1613" s="103" t="str">
        <f>IF(H1613="L","LAKI LAKI",IF(H1613="P","PEREMPUAN",""))</f>
        <v>LAKI LAKI</v>
      </c>
      <c r="J1613" s="104" t="s">
        <v>5225</v>
      </c>
      <c r="K1613" s="105">
        <v>25657</v>
      </c>
      <c r="L1613" s="106">
        <f t="shared" ca="1" si="280"/>
        <v>50</v>
      </c>
      <c r="M1613" s="104"/>
      <c r="N1613" s="185" t="s">
        <v>1533</v>
      </c>
      <c r="O1613" s="104" t="str">
        <f>IF(N1613="1","ISLAM",IF(N1613="2","KRISTEN",""))</f>
        <v>KRISTEN</v>
      </c>
      <c r="P1613" s="104" t="s">
        <v>221</v>
      </c>
      <c r="Q1613" s="104" t="s">
        <v>222</v>
      </c>
      <c r="R1613" s="108">
        <v>1</v>
      </c>
      <c r="S1613" s="104" t="s">
        <v>223</v>
      </c>
      <c r="T1613" s="104" t="s">
        <v>283</v>
      </c>
      <c r="U1613" s="104" t="s">
        <v>5226</v>
      </c>
      <c r="V1613" s="104" t="s">
        <v>5227</v>
      </c>
      <c r="W1613" s="173" t="s">
        <v>5228</v>
      </c>
      <c r="X1613" s="104" t="s">
        <v>5224</v>
      </c>
      <c r="Y1613" s="235" t="s">
        <v>4862</v>
      </c>
      <c r="Z1613" s="104" t="s">
        <v>22</v>
      </c>
      <c r="AA1613" s="104" t="s">
        <v>229</v>
      </c>
      <c r="AB1613" s="64" t="s">
        <v>230</v>
      </c>
      <c r="AC1613" s="64" t="s">
        <v>231</v>
      </c>
      <c r="AD1613" s="99" t="str">
        <f>IF(H1613="L","INDONESIA",IF(H1613="P","INDONESIA",""))</f>
        <v>INDONESIA</v>
      </c>
      <c r="AE1613" s="122" t="s">
        <v>5229</v>
      </c>
      <c r="AF1613" s="110" t="s">
        <v>4181</v>
      </c>
      <c r="AG1613" s="104" t="s">
        <v>381</v>
      </c>
      <c r="AH1613" s="142"/>
      <c r="AI1613" s="64"/>
      <c r="AJ1613" s="64"/>
      <c r="AK1613" s="142"/>
      <c r="AN1613" s="124"/>
    </row>
    <row r="1614" spans="1:53">
      <c r="E1614" s="120">
        <v>2</v>
      </c>
      <c r="F1614" s="157" t="s">
        <v>5230</v>
      </c>
      <c r="G1614" s="245" t="s">
        <v>5231</v>
      </c>
      <c r="H1614" s="145" t="s">
        <v>16</v>
      </c>
      <c r="I1614" s="146" t="str">
        <f>IF(H1614="L","LAKI LAKI",IF(H1614="P","PEREMPUAN",""))</f>
        <v>PEREMPUAN</v>
      </c>
      <c r="J1614" s="120" t="s">
        <v>376</v>
      </c>
      <c r="K1614" s="147">
        <v>26272</v>
      </c>
      <c r="L1614" s="139">
        <f t="shared" ca="1" si="280"/>
        <v>48</v>
      </c>
      <c r="M1614" s="120"/>
      <c r="N1614" s="187" t="s">
        <v>1533</v>
      </c>
      <c r="O1614" s="120" t="str">
        <f>IF(N1614="1","ISLAM",IF(N1614="2","KRISTEN",""))</f>
        <v>KRISTEN</v>
      </c>
      <c r="P1614" s="120" t="s">
        <v>221</v>
      </c>
      <c r="Q1614" s="120" t="s">
        <v>245</v>
      </c>
      <c r="R1614" s="148">
        <v>3</v>
      </c>
      <c r="S1614" s="120" t="s">
        <v>289</v>
      </c>
      <c r="T1614" s="120" t="s">
        <v>246</v>
      </c>
      <c r="U1614" s="120" t="s">
        <v>5232</v>
      </c>
      <c r="V1614" s="120" t="s">
        <v>5233</v>
      </c>
      <c r="W1614" s="514" t="s">
        <v>5228</v>
      </c>
      <c r="X1614" s="120" t="s">
        <v>5224</v>
      </c>
      <c r="Y1614" s="235" t="s">
        <v>5234</v>
      </c>
      <c r="Z1614" s="120" t="s">
        <v>22</v>
      </c>
      <c r="AA1614" s="120" t="s">
        <v>229</v>
      </c>
      <c r="AB1614" s="64" t="s">
        <v>230</v>
      </c>
      <c r="AC1614" s="64" t="s">
        <v>231</v>
      </c>
      <c r="AD1614" s="121" t="str">
        <f>IF(H1614="L","INDONESIA",IF(H1614="P","INDONESIA",""))</f>
        <v>INDONESIA</v>
      </c>
      <c r="AE1614" s="122" t="s">
        <v>5229</v>
      </c>
      <c r="AF1614" s="97" t="s">
        <v>4181</v>
      </c>
      <c r="AG1614" s="142" t="s">
        <v>381</v>
      </c>
      <c r="AH1614" s="142"/>
      <c r="AI1614" s="64"/>
      <c r="AJ1614" s="64"/>
      <c r="AK1614" s="142"/>
      <c r="AN1614" s="124"/>
    </row>
    <row r="1615" spans="1:53" s="99" customFormat="1">
      <c r="A1615"/>
      <c r="B1615"/>
      <c r="C1615"/>
      <c r="D1615"/>
      <c r="E1615" s="64">
        <v>3</v>
      </c>
      <c r="F1615" s="157" t="s">
        <v>5235</v>
      </c>
      <c r="G1615" s="114" t="s">
        <v>5236</v>
      </c>
      <c r="H1615" s="90" t="s">
        <v>23</v>
      </c>
      <c r="I1615" s="91" t="str">
        <f>IF(H1615="L","LAKI LAKI",IF(H1615="P","PEREMPUAN",""))</f>
        <v>LAKI LAKI</v>
      </c>
      <c r="J1615" s="64" t="s">
        <v>5237</v>
      </c>
      <c r="K1615" s="92">
        <v>34227</v>
      </c>
      <c r="L1615" s="93">
        <f t="shared" ca="1" si="280"/>
        <v>26</v>
      </c>
      <c r="M1615" s="64"/>
      <c r="N1615" s="246" t="s">
        <v>1533</v>
      </c>
      <c r="O1615" s="64" t="str">
        <f>IF(N1615="1","ISLAM",IF(N1615="2","KRISTEN",""))</f>
        <v>KRISTEN</v>
      </c>
      <c r="P1615" s="64" t="s">
        <v>254</v>
      </c>
      <c r="Q1615" s="64" t="s">
        <v>255</v>
      </c>
      <c r="R1615" s="95">
        <v>4</v>
      </c>
      <c r="S1615" s="64" t="s">
        <v>223</v>
      </c>
      <c r="T1615" s="64" t="s">
        <v>266</v>
      </c>
      <c r="U1615" s="64" t="s">
        <v>5231</v>
      </c>
      <c r="V1615" s="64" t="s">
        <v>5224</v>
      </c>
      <c r="W1615" s="514" t="s">
        <v>5228</v>
      </c>
      <c r="X1615" s="64" t="s">
        <v>5224</v>
      </c>
      <c r="Y1615" s="235" t="s">
        <v>5238</v>
      </c>
      <c r="Z1615" s="64" t="s">
        <v>22</v>
      </c>
      <c r="AA1615" s="64" t="s">
        <v>229</v>
      </c>
      <c r="AB1615" s="120" t="s">
        <v>230</v>
      </c>
      <c r="AC1615" s="120" t="s">
        <v>231</v>
      </c>
      <c r="AD1615" t="str">
        <f>IF(H1615="L","INDONESIA",IF(H1615="P","INDONESIA",""))</f>
        <v>INDONESIA</v>
      </c>
      <c r="AE1615" s="122" t="s">
        <v>5229</v>
      </c>
      <c r="AF1615" s="122" t="s">
        <v>4181</v>
      </c>
      <c r="AG1615" s="142" t="s">
        <v>381</v>
      </c>
      <c r="AH1615"/>
      <c r="AI1615" s="64" t="e">
        <f>VLOOKUP(#REF!,SHDK,2,FALSE)</f>
        <v>#REF!</v>
      </c>
      <c r="AJ1615" s="64"/>
      <c r="AK1615" s="111"/>
      <c r="AL1615" s="124"/>
      <c r="AM1615" s="124"/>
      <c r="AN1615" s="124">
        <f>AL1615-AM1615</f>
        <v>0</v>
      </c>
      <c r="AO1615" s="125"/>
      <c r="AP1615" s="125"/>
      <c r="AQ1615" s="125"/>
      <c r="AR1615" s="125"/>
      <c r="AS1615" s="125"/>
      <c r="AT1615" s="125"/>
      <c r="AU1615" s="125"/>
      <c r="AV1615" s="125"/>
      <c r="AW1615" s="125"/>
      <c r="AX1615" s="125"/>
      <c r="AY1615" s="125">
        <f>SUM(AV1615:AX1615)</f>
        <v>0</v>
      </c>
      <c r="AZ1615" s="192"/>
    </row>
    <row r="1616" spans="1:53">
      <c r="E1616" s="64">
        <v>4</v>
      </c>
      <c r="F1616" s="157" t="s">
        <v>5239</v>
      </c>
      <c r="G1616" s="114" t="s">
        <v>5240</v>
      </c>
      <c r="H1616" s="90" t="s">
        <v>16</v>
      </c>
      <c r="I1616" s="91" t="str">
        <f>IF(H1616="L","LAKI LAKI",IF(H1616="P","PEREMPUAN",""))</f>
        <v>PEREMPUAN</v>
      </c>
      <c r="J1616" s="64" t="s">
        <v>5237</v>
      </c>
      <c r="K1616" s="92">
        <v>35805</v>
      </c>
      <c r="L1616" s="93">
        <f t="shared" ca="1" si="280"/>
        <v>22</v>
      </c>
      <c r="M1616" s="64"/>
      <c r="N1616" s="246" t="s">
        <v>1533</v>
      </c>
      <c r="O1616" s="64" t="str">
        <f>IF(N1616="1","ISLAM",IF(N1616="2","KRISTEN",""))</f>
        <v>KRISTEN</v>
      </c>
      <c r="P1616" s="64" t="s">
        <v>254</v>
      </c>
      <c r="Q1616" s="64" t="s">
        <v>255</v>
      </c>
      <c r="R1616" s="95">
        <v>4</v>
      </c>
      <c r="S1616" s="64" t="s">
        <v>886</v>
      </c>
      <c r="T1616" s="64" t="s">
        <v>266</v>
      </c>
      <c r="U1616" s="64" t="s">
        <v>5231</v>
      </c>
      <c r="V1616" s="64" t="s">
        <v>5224</v>
      </c>
      <c r="W1616" s="514" t="s">
        <v>5228</v>
      </c>
      <c r="X1616" s="64" t="s">
        <v>5224</v>
      </c>
      <c r="Y1616" s="235" t="s">
        <v>5241</v>
      </c>
      <c r="Z1616" s="64" t="s">
        <v>22</v>
      </c>
      <c r="AA1616" s="64" t="s">
        <v>229</v>
      </c>
      <c r="AB1616" s="64" t="s">
        <v>230</v>
      </c>
      <c r="AC1616" s="64" t="s">
        <v>231</v>
      </c>
      <c r="AD1616" t="str">
        <f>IF(H1616="L","INDONESIA",IF(H1616="P","INDONESIA",""))</f>
        <v>INDONESIA</v>
      </c>
      <c r="AE1616" s="122" t="s">
        <v>5229</v>
      </c>
      <c r="AF1616" s="122" t="s">
        <v>4181</v>
      </c>
      <c r="AG1616" s="142" t="s">
        <v>381</v>
      </c>
      <c r="AI1616" s="64">
        <f>VLOOKUP(Q1620,SHDK,2,FALSE)</f>
        <v>2</v>
      </c>
      <c r="AJ1616" s="64"/>
      <c r="AN1616" s="124">
        <f t="shared" ref="AN1616:AN1652" si="284">AL1616-AM1616</f>
        <v>0</v>
      </c>
      <c r="AY1616" s="70">
        <f t="shared" ref="AY1616:AY1652" si="285">SUM(AV1616:AX1616)</f>
        <v>0</v>
      </c>
    </row>
    <row r="1617" spans="1:53">
      <c r="E1617" s="120">
        <v>5</v>
      </c>
      <c r="F1617" s="157" t="s">
        <v>5242</v>
      </c>
      <c r="G1617" s="245" t="s">
        <v>5243</v>
      </c>
      <c r="H1617" s="145" t="s">
        <v>23</v>
      </c>
      <c r="I1617" s="146" t="str">
        <f>IF(H1617="L","LAKI LAKI",IF(H1617="P","PEREMPUAN",""))</f>
        <v>LAKI LAKI</v>
      </c>
      <c r="J1617" s="120" t="s">
        <v>5244</v>
      </c>
      <c r="K1617" s="147">
        <v>39452</v>
      </c>
      <c r="L1617" s="139">
        <f t="shared" ca="1" si="280"/>
        <v>12</v>
      </c>
      <c r="M1617" s="120"/>
      <c r="N1617" s="187" t="s">
        <v>1533</v>
      </c>
      <c r="O1617" s="120" t="str">
        <f>IF(N1617="1","ISLAM",IF(N1617="2","KRISTEN",""))</f>
        <v>KRISTEN</v>
      </c>
      <c r="P1617" s="120" t="s">
        <v>254</v>
      </c>
      <c r="Q1617" s="120" t="s">
        <v>255</v>
      </c>
      <c r="R1617" s="148">
        <v>4</v>
      </c>
      <c r="S1617" s="120" t="s">
        <v>369</v>
      </c>
      <c r="T1617" s="120" t="s">
        <v>266</v>
      </c>
      <c r="U1617" s="120" t="s">
        <v>5231</v>
      </c>
      <c r="V1617" s="120" t="s">
        <v>5224</v>
      </c>
      <c r="W1617" s="515" t="s">
        <v>5228</v>
      </c>
      <c r="X1617" s="120" t="s">
        <v>5224</v>
      </c>
      <c r="Y1617" s="235" t="s">
        <v>5245</v>
      </c>
      <c r="Z1617" s="120" t="s">
        <v>22</v>
      </c>
      <c r="AA1617" s="120" t="s">
        <v>229</v>
      </c>
      <c r="AB1617" s="104" t="s">
        <v>230</v>
      </c>
      <c r="AC1617" s="104" t="s">
        <v>231</v>
      </c>
      <c r="AD1617" s="121" t="str">
        <f>IF(H1617="L","INDONESIA",IF(H1617="P","INDONESIA",""))</f>
        <v>INDONESIA</v>
      </c>
      <c r="AE1617" s="122" t="s">
        <v>5229</v>
      </c>
      <c r="AF1617" s="122" t="s">
        <v>4181</v>
      </c>
      <c r="AG1617" s="120" t="s">
        <v>381</v>
      </c>
      <c r="AI1617" s="64" t="e">
        <f>VLOOKUP(Q1621,SHDK,2,FALSE)</f>
        <v>#N/A</v>
      </c>
      <c r="AJ1617" s="64"/>
      <c r="AL1617" s="207"/>
      <c r="AM1617" s="207"/>
      <c r="AN1617" s="124">
        <f t="shared" si="284"/>
        <v>0</v>
      </c>
      <c r="AO1617" s="239"/>
      <c r="AP1617" s="239"/>
      <c r="AQ1617" s="239"/>
      <c r="AR1617" s="239"/>
      <c r="AS1617" s="239"/>
      <c r="AT1617" s="239"/>
      <c r="AU1617" s="239"/>
      <c r="AV1617" s="239"/>
      <c r="AW1617" s="239"/>
      <c r="AX1617" s="239"/>
      <c r="AY1617" s="239">
        <f t="shared" si="285"/>
        <v>0</v>
      </c>
      <c r="BA1617" s="121"/>
    </row>
    <row r="1618" spans="1:53">
      <c r="A1618" s="121"/>
      <c r="D1618" s="71"/>
      <c r="E1618" s="120"/>
      <c r="F1618" s="540"/>
      <c r="G1618" s="536"/>
      <c r="H1618" s="90"/>
      <c r="I1618" s="91"/>
      <c r="K1618" s="537"/>
      <c r="L1618" s="93"/>
      <c r="N1618" s="538"/>
      <c r="O1618" s="64"/>
      <c r="R1618" s="95"/>
      <c r="W1618" s="535"/>
      <c r="X1618" s="121"/>
      <c r="Y1618" s="372"/>
      <c r="Z1618" s="111"/>
      <c r="AA1618" s="111"/>
      <c r="AB1618" s="111"/>
      <c r="AC1618" s="111"/>
      <c r="AD1618" s="71"/>
      <c r="AE1618" s="122"/>
      <c r="AF1618" s="122"/>
      <c r="AG1618" s="142"/>
      <c r="AH1618" s="71"/>
      <c r="AI1618" s="64" t="e">
        <f>VLOOKUP(Q1622,SHDK,2,FALSE)</f>
        <v>#N/A</v>
      </c>
      <c r="AJ1618" s="64"/>
      <c r="AN1618" s="124">
        <f t="shared" si="284"/>
        <v>0</v>
      </c>
      <c r="AY1618" s="70">
        <f t="shared" si="285"/>
        <v>0</v>
      </c>
    </row>
    <row r="1619" spans="1:53" s="226" customFormat="1">
      <c r="A1619"/>
      <c r="B1619"/>
      <c r="C1619"/>
      <c r="D1619" s="71">
        <v>31</v>
      </c>
      <c r="E1619" s="521">
        <v>1</v>
      </c>
      <c r="F1619" s="186" t="s">
        <v>5246</v>
      </c>
      <c r="G1619" s="144" t="s">
        <v>5247</v>
      </c>
      <c r="H1619" s="145" t="s">
        <v>23</v>
      </c>
      <c r="I1619" s="146" t="str">
        <f>IF(H1619="L","LAKI LAKI",IF(H1619="P","PEREMPUAN",""))</f>
        <v>LAKI LAKI</v>
      </c>
      <c r="J1619" s="151" t="s">
        <v>376</v>
      </c>
      <c r="K1619" s="147">
        <v>32931</v>
      </c>
      <c r="L1619" s="139">
        <f ca="1">DATEDIF(K1619,TODAY(),"Y")</f>
        <v>30</v>
      </c>
      <c r="M1619" s="120"/>
      <c r="N1619" s="187" t="s">
        <v>1533</v>
      </c>
      <c r="O1619" s="111" t="str">
        <f>IF(N1619="1","ISLAM",IF(N1619="2","KRISTEN",""))</f>
        <v>KRISTEN</v>
      </c>
      <c r="P1619" s="151" t="s">
        <v>221</v>
      </c>
      <c r="Q1619" s="151" t="s">
        <v>222</v>
      </c>
      <c r="R1619" s="148">
        <v>4</v>
      </c>
      <c r="S1619" s="151" t="s">
        <v>289</v>
      </c>
      <c r="T1619" s="151" t="s">
        <v>1172</v>
      </c>
      <c r="U1619" s="259" t="s">
        <v>5130</v>
      </c>
      <c r="V1619" s="259" t="s">
        <v>5127</v>
      </c>
      <c r="W1619" s="444" t="s">
        <v>5248</v>
      </c>
      <c r="X1619" s="302" t="s">
        <v>5247</v>
      </c>
      <c r="Y1619" s="519" t="s">
        <v>4862</v>
      </c>
      <c r="Z1619" s="120"/>
      <c r="AA1619" s="120"/>
      <c r="AB1619" s="120"/>
      <c r="AC1619" s="120"/>
      <c r="AD1619" s="71" t="str">
        <f>IF(H1619="L","INDONESIA",IF(H1619="P","INDONESIA",""))</f>
        <v>INDONESIA</v>
      </c>
      <c r="AE1619" s="122" t="s">
        <v>4863</v>
      </c>
      <c r="AF1619" s="178" t="s">
        <v>4181</v>
      </c>
      <c r="AG1619" s="111" t="s">
        <v>381</v>
      </c>
      <c r="AH1619"/>
      <c r="AI1619" s="64" t="e">
        <f t="shared" ref="AI1619:AI1647" si="286">VLOOKUP(Q1623,SHDK,2,FALSE)</f>
        <v>#N/A</v>
      </c>
      <c r="AJ1619" s="64"/>
      <c r="AL1619" s="230"/>
      <c r="AM1619" s="230"/>
      <c r="AN1619" s="230">
        <f t="shared" si="284"/>
        <v>0</v>
      </c>
      <c r="AO1619" s="232"/>
      <c r="AP1619" s="232"/>
      <c r="AQ1619" s="232"/>
      <c r="AR1619" s="232"/>
      <c r="AS1619" s="232"/>
      <c r="AT1619" s="232"/>
      <c r="AU1619" s="232"/>
      <c r="AV1619" s="232"/>
      <c r="AW1619" s="232"/>
      <c r="AX1619" s="232"/>
      <c r="AY1619" s="233">
        <f t="shared" si="285"/>
        <v>0</v>
      </c>
      <c r="AZ1619" s="234"/>
    </row>
    <row r="1620" spans="1:53">
      <c r="C1620">
        <v>1</v>
      </c>
      <c r="E1620" s="111">
        <v>2</v>
      </c>
      <c r="F1620" s="547" t="s">
        <v>5249</v>
      </c>
      <c r="G1620" s="548" t="s">
        <v>5250</v>
      </c>
      <c r="H1620" s="90" t="s">
        <v>16</v>
      </c>
      <c r="I1620" s="91" t="str">
        <f>IF(H1620="L","LAKI LAKI",IF(H1620="P","PEREMPUAN",""))</f>
        <v>PEREMPUAN</v>
      </c>
      <c r="J1620" s="115" t="s">
        <v>5251</v>
      </c>
      <c r="K1620" s="92">
        <v>33377</v>
      </c>
      <c r="L1620" s="93">
        <f ca="1">DATEDIF(K1620,TODAY(),"Y")</f>
        <v>28</v>
      </c>
      <c r="M1620" s="64"/>
      <c r="N1620" s="187" t="s">
        <v>1533</v>
      </c>
      <c r="O1620" s="111" t="s">
        <v>4508</v>
      </c>
      <c r="P1620" s="115" t="s">
        <v>221</v>
      </c>
      <c r="Q1620" s="115" t="s">
        <v>245</v>
      </c>
      <c r="R1620" s="148">
        <v>4</v>
      </c>
      <c r="S1620" s="115" t="s">
        <v>223</v>
      </c>
      <c r="T1620" s="115" t="s">
        <v>1172</v>
      </c>
      <c r="U1620" s="259" t="s">
        <v>5252</v>
      </c>
      <c r="V1620" s="259" t="s">
        <v>5253</v>
      </c>
      <c r="W1620" s="444" t="s">
        <v>5248</v>
      </c>
      <c r="X1620" s="302" t="s">
        <v>5247</v>
      </c>
      <c r="Y1620" s="519" t="s">
        <v>4862</v>
      </c>
      <c r="Z1620" s="111"/>
      <c r="AA1620" s="111"/>
      <c r="AB1620" s="120" t="s">
        <v>230</v>
      </c>
      <c r="AC1620" s="120" t="s">
        <v>231</v>
      </c>
      <c r="AD1620" s="71" t="str">
        <f>IF(H1620="L","INDONESIA",IF(H1620="P","INDONESIA",""))</f>
        <v>INDONESIA</v>
      </c>
      <c r="AE1620" s="122" t="s">
        <v>4863</v>
      </c>
      <c r="AF1620" s="178" t="s">
        <v>4181</v>
      </c>
      <c r="AG1620" s="142" t="s">
        <v>381</v>
      </c>
      <c r="AH1620" s="228" t="s">
        <v>203</v>
      </c>
      <c r="AI1620" s="64" t="e">
        <f t="shared" si="286"/>
        <v>#N/A</v>
      </c>
      <c r="AJ1620" s="64"/>
      <c r="AL1620" s="207"/>
      <c r="AM1620" s="207"/>
      <c r="AN1620" s="124">
        <f t="shared" si="284"/>
        <v>0</v>
      </c>
      <c r="AO1620" s="239"/>
      <c r="AP1620" s="239"/>
      <c r="AQ1620" s="239"/>
      <c r="AR1620" s="239"/>
      <c r="AS1620" s="239"/>
      <c r="AT1620" s="239"/>
      <c r="AU1620" s="239"/>
      <c r="AV1620" s="239"/>
      <c r="AW1620" s="239"/>
      <c r="AX1620" s="239"/>
      <c r="AY1620" s="239">
        <f t="shared" si="285"/>
        <v>0</v>
      </c>
      <c r="BA1620" s="121"/>
    </row>
    <row r="1621" spans="1:53">
      <c r="B1621" s="71"/>
      <c r="C1621" s="71">
        <v>2</v>
      </c>
      <c r="F1621" s="210" t="s">
        <v>5254</v>
      </c>
      <c r="G1621" s="202">
        <v>31</v>
      </c>
      <c r="H1621" s="202">
        <f>COUNTIF(H1493:H1612,"L")</f>
        <v>61</v>
      </c>
      <c r="I1621" s="203" t="str">
        <f t="shared" ref="I1621:I1654" si="287">IF(H1621="L","LAKI LAKI",IF(H1621="P","PEREMPUAN",""))</f>
        <v/>
      </c>
      <c r="J1621" s="202">
        <f>COUNTIF(H1493:H1612,"P")</f>
        <v>59</v>
      </c>
      <c r="L1621" s="204" t="s">
        <v>822</v>
      </c>
      <c r="M1621" s="205">
        <f ca="1">COUNTIF(L1493:L1606,"&gt;17")</f>
        <v>76</v>
      </c>
      <c r="N1621" s="549"/>
      <c r="O1621" s="111" t="str">
        <f t="shared" ref="O1621:O1684" si="288">IF(N1621="1","ISLAM",IF(N1621="2","KRISTEN",""))</f>
        <v/>
      </c>
      <c r="P1621" s="206"/>
      <c r="Q1621" s="550">
        <f>COUNTIF(Q1493:Q1599,"KEPALA KELUARGA")</f>
        <v>27</v>
      </c>
      <c r="R1621" s="369"/>
      <c r="S1621" s="206"/>
      <c r="T1621" s="206"/>
      <c r="U1621" s="206"/>
      <c r="V1621" s="206"/>
      <c r="W1621" s="111"/>
      <c r="X1621" s="111"/>
      <c r="Y1621" s="111"/>
      <c r="Z1621" s="111"/>
      <c r="AA1621" s="111"/>
      <c r="AB1621" s="64" t="s">
        <v>230</v>
      </c>
      <c r="AC1621" s="64" t="s">
        <v>231</v>
      </c>
      <c r="AH1621" s="142" t="s">
        <v>203</v>
      </c>
      <c r="AI1621" s="64" t="e">
        <f t="shared" si="286"/>
        <v>#N/A</v>
      </c>
      <c r="AJ1621" s="64"/>
      <c r="AK1621" s="228"/>
      <c r="AN1621" s="124">
        <f t="shared" si="284"/>
        <v>0</v>
      </c>
      <c r="AY1621" s="70">
        <f t="shared" si="285"/>
        <v>0</v>
      </c>
    </row>
    <row r="1622" spans="1:53">
      <c r="A1622" s="71"/>
      <c r="C1622">
        <v>3</v>
      </c>
      <c r="F1622" s="210"/>
      <c r="G1622" s="210"/>
      <c r="H1622" s="403"/>
      <c r="I1622" s="203" t="str">
        <f t="shared" si="287"/>
        <v/>
      </c>
      <c r="J1622" s="210">
        <f>H1621+J1621</f>
        <v>120</v>
      </c>
      <c r="K1622" s="211"/>
      <c r="L1622" s="93"/>
      <c r="M1622" s="64"/>
      <c r="N1622" s="447"/>
      <c r="O1622" s="120" t="str">
        <f t="shared" si="288"/>
        <v/>
      </c>
      <c r="P1622" s="64"/>
      <c r="Q1622" s="64"/>
      <c r="R1622" s="95"/>
      <c r="S1622" s="64"/>
      <c r="T1622" s="64"/>
      <c r="U1622" s="64"/>
      <c r="V1622" s="64"/>
      <c r="W1622" s="111"/>
      <c r="X1622" s="111"/>
      <c r="Y1622" s="111"/>
      <c r="Z1622" s="111"/>
      <c r="AA1622" s="111"/>
      <c r="AB1622" s="64" t="s">
        <v>230</v>
      </c>
      <c r="AC1622" s="64" t="s">
        <v>231</v>
      </c>
      <c r="AH1622" s="111" t="s">
        <v>203</v>
      </c>
      <c r="AI1622" s="64">
        <f t="shared" si="286"/>
        <v>2</v>
      </c>
      <c r="AJ1622" s="64"/>
      <c r="AK1622" s="142"/>
      <c r="AN1622" s="124">
        <f t="shared" si="284"/>
        <v>0</v>
      </c>
      <c r="AY1622" s="70">
        <f t="shared" si="285"/>
        <v>0</v>
      </c>
    </row>
    <row r="1623" spans="1:53">
      <c r="B1623">
        <v>1569</v>
      </c>
      <c r="C1623" s="71">
        <v>4</v>
      </c>
      <c r="E1623" s="71"/>
      <c r="F1623" s="111"/>
      <c r="G1623" s="111"/>
      <c r="H1623" s="90"/>
      <c r="I1623" s="146" t="str">
        <f t="shared" si="287"/>
        <v/>
      </c>
      <c r="J1623" s="120"/>
      <c r="K1623" s="147"/>
      <c r="L1623" s="139"/>
      <c r="M1623" s="120"/>
      <c r="N1623" s="447"/>
      <c r="O1623" s="120" t="str">
        <f t="shared" si="288"/>
        <v/>
      </c>
      <c r="P1623" s="120"/>
      <c r="Q1623" s="120"/>
      <c r="R1623" s="148"/>
      <c r="S1623" s="120"/>
      <c r="T1623" s="120"/>
      <c r="U1623" s="120"/>
      <c r="V1623" s="120"/>
      <c r="W1623" s="111"/>
      <c r="X1623" s="111"/>
      <c r="Y1623" s="111"/>
      <c r="Z1623" s="111"/>
      <c r="AA1623" s="111"/>
      <c r="AB1623" s="64" t="s">
        <v>230</v>
      </c>
      <c r="AC1623" s="64" t="s">
        <v>231</v>
      </c>
      <c r="AD1623" s="71"/>
      <c r="AE1623" s="71"/>
      <c r="AF1623" s="71"/>
      <c r="AG1623" s="71"/>
      <c r="AH1623" s="120"/>
      <c r="AI1623" s="64">
        <f t="shared" si="286"/>
        <v>3</v>
      </c>
      <c r="AJ1623" s="64"/>
      <c r="AK1623" s="120"/>
      <c r="AN1623" s="124">
        <f t="shared" si="284"/>
        <v>0</v>
      </c>
      <c r="AY1623" s="70">
        <f t="shared" si="285"/>
        <v>0</v>
      </c>
    </row>
    <row r="1624" spans="1:53" s="99" customFormat="1">
      <c r="A1624"/>
      <c r="B1624">
        <v>1570</v>
      </c>
      <c r="C1624">
        <v>5</v>
      </c>
      <c r="D1624"/>
      <c r="E1624" s="68"/>
      <c r="F1624" s="206"/>
      <c r="G1624" s="206"/>
      <c r="H1624" s="90"/>
      <c r="I1624" s="91" t="str">
        <f t="shared" si="287"/>
        <v/>
      </c>
      <c r="J1624" s="64"/>
      <c r="K1624" s="92"/>
      <c r="L1624" s="93"/>
      <c r="M1624" s="64"/>
      <c r="N1624" s="447"/>
      <c r="O1624" s="120" t="str">
        <f t="shared" si="288"/>
        <v/>
      </c>
      <c r="P1624" s="64"/>
      <c r="Q1624" s="64"/>
      <c r="R1624" s="95"/>
      <c r="S1624" s="64"/>
      <c r="T1624" s="64"/>
      <c r="U1624" s="64"/>
      <c r="V1624" s="64"/>
      <c r="W1624" s="111"/>
      <c r="X1624" s="111"/>
      <c r="Y1624" s="111"/>
      <c r="Z1624" s="111"/>
      <c r="AA1624" s="111"/>
      <c r="AB1624" s="104" t="s">
        <v>230</v>
      </c>
      <c r="AC1624" s="104" t="s">
        <v>231</v>
      </c>
      <c r="AD1624"/>
      <c r="AE1624"/>
      <c r="AF1624"/>
      <c r="AG1624"/>
      <c r="AH1624" s="120"/>
      <c r="AI1624" s="64">
        <f t="shared" si="286"/>
        <v>3</v>
      </c>
      <c r="AJ1624" s="64"/>
      <c r="AK1624" s="120"/>
      <c r="AL1624" s="124"/>
      <c r="AM1624" s="124"/>
      <c r="AN1624" s="124">
        <f t="shared" si="284"/>
        <v>0</v>
      </c>
      <c r="AO1624" s="125"/>
      <c r="AP1624" s="125"/>
      <c r="AQ1624" s="125"/>
      <c r="AR1624" s="125"/>
      <c r="AS1624" s="125"/>
      <c r="AT1624" s="125"/>
      <c r="AU1624" s="125"/>
      <c r="AV1624" s="125"/>
      <c r="AW1624" s="125"/>
      <c r="AX1624" s="125"/>
      <c r="AY1624" s="70">
        <f t="shared" si="285"/>
        <v>0</v>
      </c>
      <c r="AZ1624" s="71"/>
    </row>
    <row r="1625" spans="1:53">
      <c r="B1625">
        <v>1571</v>
      </c>
      <c r="C1625" s="71">
        <v>6</v>
      </c>
      <c r="D1625">
        <v>1</v>
      </c>
      <c r="E1625" s="226">
        <v>1</v>
      </c>
      <c r="F1625" s="219" t="s">
        <v>5255</v>
      </c>
      <c r="G1625" s="219" t="s">
        <v>5256</v>
      </c>
      <c r="H1625" s="220" t="s">
        <v>23</v>
      </c>
      <c r="I1625" s="221" t="str">
        <f t="shared" si="287"/>
        <v>LAKI LAKI</v>
      </c>
      <c r="J1625" s="219" t="s">
        <v>452</v>
      </c>
      <c r="K1625" s="222">
        <v>25636</v>
      </c>
      <c r="L1625" s="223">
        <f t="shared" ref="L1625:L1656" ca="1" si="289">DATEDIF(K1625,TODAY(),"Y")</f>
        <v>50</v>
      </c>
      <c r="M1625" s="219" t="s">
        <v>253</v>
      </c>
      <c r="N1625" s="224" t="s">
        <v>220</v>
      </c>
      <c r="O1625" s="219" t="str">
        <f t="shared" si="288"/>
        <v>ISLAM</v>
      </c>
      <c r="P1625" s="219" t="s">
        <v>221</v>
      </c>
      <c r="Q1625" s="219" t="s">
        <v>222</v>
      </c>
      <c r="R1625" s="225">
        <v>1</v>
      </c>
      <c r="S1625" s="219" t="s">
        <v>256</v>
      </c>
      <c r="T1625" s="219" t="s">
        <v>283</v>
      </c>
      <c r="U1625" s="219" t="s">
        <v>5257</v>
      </c>
      <c r="V1625" s="219" t="s">
        <v>5258</v>
      </c>
      <c r="W1625" s="228" t="s">
        <v>5259</v>
      </c>
      <c r="X1625" s="228" t="s">
        <v>5256</v>
      </c>
      <c r="Y1625" s="228" t="s">
        <v>5260</v>
      </c>
      <c r="Z1625" s="228" t="s">
        <v>22</v>
      </c>
      <c r="AA1625" s="228" t="s">
        <v>229</v>
      </c>
      <c r="AB1625" s="64" t="s">
        <v>230</v>
      </c>
      <c r="AC1625" s="64" t="s">
        <v>231</v>
      </c>
      <c r="AD1625" s="234" t="str">
        <f t="shared" ref="AD1625:AD1688" si="290">IF(H1625="L","INDONESIA",IF(H1625="P","INDONESIA",""))</f>
        <v>INDONESIA</v>
      </c>
      <c r="AE1625" s="450" t="s">
        <v>5229</v>
      </c>
      <c r="AF1625" s="450" t="s">
        <v>4181</v>
      </c>
      <c r="AG1625" s="228" t="s">
        <v>455</v>
      </c>
      <c r="AH1625" s="142" t="s">
        <v>203</v>
      </c>
      <c r="AI1625" s="64">
        <f t="shared" si="286"/>
        <v>3</v>
      </c>
      <c r="AJ1625" s="64"/>
      <c r="AK1625" s="120"/>
      <c r="AN1625" s="124">
        <f t="shared" si="284"/>
        <v>0</v>
      </c>
      <c r="AY1625" s="70">
        <f t="shared" si="285"/>
        <v>0</v>
      </c>
    </row>
    <row r="1626" spans="1:53">
      <c r="B1626">
        <v>1572</v>
      </c>
      <c r="C1626">
        <v>7</v>
      </c>
      <c r="E1626" s="121">
        <v>2</v>
      </c>
      <c r="F1626" s="143" t="s">
        <v>5261</v>
      </c>
      <c r="G1626" s="144" t="s">
        <v>5262</v>
      </c>
      <c r="H1626" s="145" t="s">
        <v>16</v>
      </c>
      <c r="I1626" s="146" t="str">
        <f t="shared" si="287"/>
        <v>PEREMPUAN</v>
      </c>
      <c r="J1626" s="120" t="s">
        <v>622</v>
      </c>
      <c r="K1626" s="147">
        <v>27159</v>
      </c>
      <c r="L1626" s="93">
        <f t="shared" ca="1" si="289"/>
        <v>45</v>
      </c>
      <c r="M1626" s="120" t="s">
        <v>253</v>
      </c>
      <c r="N1626" s="133" t="s">
        <v>220</v>
      </c>
      <c r="O1626" s="120" t="str">
        <f t="shared" si="288"/>
        <v>ISLAM</v>
      </c>
      <c r="P1626" s="120" t="s">
        <v>221</v>
      </c>
      <c r="Q1626" s="120" t="s">
        <v>245</v>
      </c>
      <c r="R1626" s="148">
        <v>3</v>
      </c>
      <c r="S1626" s="120" t="s">
        <v>256</v>
      </c>
      <c r="T1626" s="120" t="s">
        <v>246</v>
      </c>
      <c r="U1626" s="120" t="s">
        <v>5263</v>
      </c>
      <c r="V1626" s="120" t="s">
        <v>5264</v>
      </c>
      <c r="W1626" s="149" t="s">
        <v>5259</v>
      </c>
      <c r="X1626" s="120" t="s">
        <v>5256</v>
      </c>
      <c r="Y1626" s="229" t="s">
        <v>5260</v>
      </c>
      <c r="Z1626" s="120" t="s">
        <v>22</v>
      </c>
      <c r="AA1626" s="120" t="s">
        <v>229</v>
      </c>
      <c r="AB1626" s="64" t="s">
        <v>230</v>
      </c>
      <c r="AC1626" s="64" t="s">
        <v>231</v>
      </c>
      <c r="AD1626" s="121" t="str">
        <f t="shared" si="290"/>
        <v>INDONESIA</v>
      </c>
      <c r="AE1626" s="122" t="s">
        <v>5229</v>
      </c>
      <c r="AF1626" s="122" t="s">
        <v>4181</v>
      </c>
      <c r="AG1626" s="142" t="s">
        <v>622</v>
      </c>
      <c r="AH1626" s="142" t="s">
        <v>203</v>
      </c>
      <c r="AI1626" s="64" t="e">
        <f t="shared" si="286"/>
        <v>#N/A</v>
      </c>
      <c r="AJ1626" s="64"/>
      <c r="AK1626" s="142"/>
      <c r="AN1626" s="124">
        <f t="shared" si="284"/>
        <v>0</v>
      </c>
      <c r="AY1626" s="70">
        <f t="shared" si="285"/>
        <v>0</v>
      </c>
    </row>
    <row r="1627" spans="1:53" s="99" customFormat="1">
      <c r="A1627" s="121"/>
      <c r="B1627">
        <v>1573</v>
      </c>
      <c r="C1627" s="71">
        <v>8</v>
      </c>
      <c r="D1627"/>
      <c r="E1627">
        <v>3</v>
      </c>
      <c r="F1627" s="88" t="s">
        <v>5265</v>
      </c>
      <c r="G1627" s="89" t="s">
        <v>5266</v>
      </c>
      <c r="H1627" s="90" t="s">
        <v>16</v>
      </c>
      <c r="I1627" s="91" t="str">
        <f t="shared" si="287"/>
        <v>PEREMPUAN</v>
      </c>
      <c r="J1627" s="64" t="s">
        <v>5225</v>
      </c>
      <c r="K1627" s="92">
        <v>34612</v>
      </c>
      <c r="L1627" s="93">
        <f t="shared" ca="1" si="289"/>
        <v>25</v>
      </c>
      <c r="M1627" s="64" t="s">
        <v>253</v>
      </c>
      <c r="N1627" s="94" t="s">
        <v>220</v>
      </c>
      <c r="O1627" s="64" t="str">
        <f t="shared" si="288"/>
        <v>ISLAM</v>
      </c>
      <c r="P1627" s="64" t="s">
        <v>254</v>
      </c>
      <c r="Q1627" s="64" t="s">
        <v>255</v>
      </c>
      <c r="R1627" s="95">
        <v>4</v>
      </c>
      <c r="S1627" s="64" t="s">
        <v>223</v>
      </c>
      <c r="T1627" s="64" t="s">
        <v>270</v>
      </c>
      <c r="U1627" s="64" t="s">
        <v>5262</v>
      </c>
      <c r="V1627" s="64" t="s">
        <v>5256</v>
      </c>
      <c r="W1627" s="96" t="s">
        <v>5259</v>
      </c>
      <c r="X1627" s="64" t="s">
        <v>5256</v>
      </c>
      <c r="Y1627" s="229" t="s">
        <v>5260</v>
      </c>
      <c r="Z1627" s="64" t="s">
        <v>22</v>
      </c>
      <c r="AA1627" s="64" t="s">
        <v>229</v>
      </c>
      <c r="AB1627" s="104" t="s">
        <v>230</v>
      </c>
      <c r="AC1627" s="104" t="s">
        <v>231</v>
      </c>
      <c r="AD1627" t="str">
        <f t="shared" si="290"/>
        <v>INDONESIA</v>
      </c>
      <c r="AE1627" s="122" t="s">
        <v>5229</v>
      </c>
      <c r="AF1627" s="122" t="s">
        <v>4181</v>
      </c>
      <c r="AG1627" s="120" t="s">
        <v>455</v>
      </c>
      <c r="AH1627" s="111"/>
      <c r="AI1627" s="64">
        <f t="shared" si="286"/>
        <v>2</v>
      </c>
      <c r="AJ1627" s="64"/>
      <c r="AK1627" s="142"/>
      <c r="AL1627" s="124"/>
      <c r="AM1627" s="124"/>
      <c r="AN1627" s="124">
        <f t="shared" si="284"/>
        <v>0</v>
      </c>
      <c r="AO1627" s="125"/>
      <c r="AP1627" s="125"/>
      <c r="AQ1627" s="125"/>
      <c r="AR1627" s="125"/>
      <c r="AS1627" s="125"/>
      <c r="AT1627" s="125"/>
      <c r="AU1627" s="125"/>
      <c r="AV1627" s="125"/>
      <c r="AW1627" s="125"/>
      <c r="AX1627" s="125"/>
      <c r="AY1627" s="70">
        <f t="shared" si="285"/>
        <v>0</v>
      </c>
      <c r="AZ1627" s="71"/>
    </row>
    <row r="1628" spans="1:53">
      <c r="B1628">
        <v>1574</v>
      </c>
      <c r="C1628">
        <v>9</v>
      </c>
      <c r="E1628">
        <v>4</v>
      </c>
      <c r="F1628" s="88" t="s">
        <v>5267</v>
      </c>
      <c r="G1628" s="89" t="s">
        <v>5268</v>
      </c>
      <c r="H1628" s="90" t="s">
        <v>23</v>
      </c>
      <c r="I1628" s="91" t="str">
        <f t="shared" si="287"/>
        <v>LAKI LAKI</v>
      </c>
      <c r="J1628" s="64" t="s">
        <v>5269</v>
      </c>
      <c r="K1628" s="92">
        <v>37528</v>
      </c>
      <c r="L1628" s="93">
        <f t="shared" ca="1" si="289"/>
        <v>17</v>
      </c>
      <c r="M1628" s="64" t="s">
        <v>253</v>
      </c>
      <c r="N1628" s="94" t="s">
        <v>220</v>
      </c>
      <c r="O1628" s="64" t="str">
        <f t="shared" si="288"/>
        <v>ISLAM</v>
      </c>
      <c r="P1628" s="64" t="s">
        <v>254</v>
      </c>
      <c r="Q1628" s="64" t="s">
        <v>255</v>
      </c>
      <c r="R1628" s="95">
        <v>4</v>
      </c>
      <c r="S1628" s="64" t="s">
        <v>369</v>
      </c>
      <c r="T1628" s="64" t="s">
        <v>266</v>
      </c>
      <c r="U1628" s="64" t="s">
        <v>5262</v>
      </c>
      <c r="V1628" s="64" t="s">
        <v>5256</v>
      </c>
      <c r="W1628" s="96" t="s">
        <v>5259</v>
      </c>
      <c r="X1628" s="64" t="s">
        <v>5256</v>
      </c>
      <c r="Y1628" s="229" t="s">
        <v>5260</v>
      </c>
      <c r="Z1628" s="64" t="s">
        <v>22</v>
      </c>
      <c r="AA1628" s="64" t="s">
        <v>229</v>
      </c>
      <c r="AB1628" s="64" t="s">
        <v>230</v>
      </c>
      <c r="AC1628" s="64" t="s">
        <v>231</v>
      </c>
      <c r="AD1628" t="str">
        <f t="shared" si="290"/>
        <v>INDONESIA</v>
      </c>
      <c r="AE1628" s="122" t="s">
        <v>5229</v>
      </c>
      <c r="AF1628" s="122" t="s">
        <v>4181</v>
      </c>
      <c r="AG1628" s="120" t="s">
        <v>455</v>
      </c>
      <c r="AH1628" s="142" t="s">
        <v>203</v>
      </c>
      <c r="AI1628" s="64">
        <f t="shared" si="286"/>
        <v>3</v>
      </c>
      <c r="AJ1628" s="64"/>
      <c r="AK1628" s="111"/>
      <c r="AN1628" s="124">
        <f t="shared" si="284"/>
        <v>0</v>
      </c>
      <c r="AY1628" s="70">
        <f t="shared" si="285"/>
        <v>0</v>
      </c>
    </row>
    <row r="1629" spans="1:53">
      <c r="B1629">
        <v>1575</v>
      </c>
      <c r="C1629" s="71">
        <v>10</v>
      </c>
      <c r="E1629">
        <v>5</v>
      </c>
      <c r="F1629" s="157" t="s">
        <v>5270</v>
      </c>
      <c r="G1629" s="89" t="s">
        <v>5271</v>
      </c>
      <c r="H1629" s="90" t="s">
        <v>23</v>
      </c>
      <c r="I1629" s="91" t="str">
        <f t="shared" si="287"/>
        <v>LAKI LAKI</v>
      </c>
      <c r="J1629" s="64" t="s">
        <v>230</v>
      </c>
      <c r="K1629" s="92">
        <v>40674</v>
      </c>
      <c r="L1629" s="93">
        <f t="shared" ca="1" si="289"/>
        <v>8</v>
      </c>
      <c r="M1629" s="64" t="s">
        <v>253</v>
      </c>
      <c r="N1629" s="94" t="s">
        <v>220</v>
      </c>
      <c r="O1629" s="64" t="str">
        <f t="shared" si="288"/>
        <v>ISLAM</v>
      </c>
      <c r="P1629" s="64" t="s">
        <v>254</v>
      </c>
      <c r="Q1629" s="64" t="s">
        <v>255</v>
      </c>
      <c r="R1629" s="95">
        <v>4</v>
      </c>
      <c r="S1629" s="64" t="s">
        <v>265</v>
      </c>
      <c r="T1629" s="64" t="s">
        <v>270</v>
      </c>
      <c r="U1629" s="64" t="s">
        <v>5262</v>
      </c>
      <c r="V1629" s="64" t="s">
        <v>5256</v>
      </c>
      <c r="W1629" s="96" t="s">
        <v>5259</v>
      </c>
      <c r="X1629" s="64" t="s">
        <v>5256</v>
      </c>
      <c r="Y1629" s="229" t="s">
        <v>5260</v>
      </c>
      <c r="Z1629" s="64" t="s">
        <v>22</v>
      </c>
      <c r="AA1629" s="64" t="s">
        <v>229</v>
      </c>
      <c r="AB1629" s="64" t="s">
        <v>230</v>
      </c>
      <c r="AC1629" s="64" t="s">
        <v>231</v>
      </c>
      <c r="AD1629" t="str">
        <f t="shared" si="290"/>
        <v>INDONESIA</v>
      </c>
      <c r="AE1629" s="122" t="s">
        <v>5229</v>
      </c>
      <c r="AF1629" s="122" t="s">
        <v>4181</v>
      </c>
      <c r="AG1629" s="120" t="s">
        <v>455</v>
      </c>
      <c r="AH1629" s="142" t="s">
        <v>203</v>
      </c>
      <c r="AI1629" s="64" t="e">
        <f t="shared" si="286"/>
        <v>#N/A</v>
      </c>
      <c r="AJ1629" s="64"/>
      <c r="AK1629" s="142"/>
      <c r="AN1629" s="124">
        <f t="shared" si="284"/>
        <v>0</v>
      </c>
      <c r="AY1629" s="70">
        <f t="shared" si="285"/>
        <v>0</v>
      </c>
    </row>
    <row r="1630" spans="1:53">
      <c r="A1630" s="121"/>
      <c r="B1630">
        <v>1576</v>
      </c>
      <c r="C1630">
        <v>11</v>
      </c>
      <c r="D1630">
        <v>2</v>
      </c>
      <c r="E1630" s="99">
        <v>1</v>
      </c>
      <c r="F1630" s="100" t="s">
        <v>5272</v>
      </c>
      <c r="G1630" s="101" t="s">
        <v>5273</v>
      </c>
      <c r="H1630" s="102" t="s">
        <v>23</v>
      </c>
      <c r="I1630" s="103" t="str">
        <f t="shared" si="287"/>
        <v>LAKI LAKI</v>
      </c>
      <c r="J1630" s="104" t="s">
        <v>22</v>
      </c>
      <c r="K1630" s="105">
        <v>26528</v>
      </c>
      <c r="L1630" s="106">
        <f t="shared" ca="1" si="289"/>
        <v>47</v>
      </c>
      <c r="M1630" s="104" t="s">
        <v>476</v>
      </c>
      <c r="N1630" s="107" t="s">
        <v>220</v>
      </c>
      <c r="O1630" s="104" t="str">
        <f t="shared" si="288"/>
        <v>ISLAM</v>
      </c>
      <c r="P1630" s="104" t="s">
        <v>221</v>
      </c>
      <c r="Q1630" s="104" t="s">
        <v>222</v>
      </c>
      <c r="R1630" s="108">
        <v>1</v>
      </c>
      <c r="S1630" s="104" t="s">
        <v>223</v>
      </c>
      <c r="T1630" s="104" t="s">
        <v>283</v>
      </c>
      <c r="U1630" s="104" t="s">
        <v>5274</v>
      </c>
      <c r="V1630" s="104" t="s">
        <v>5275</v>
      </c>
      <c r="W1630" s="109" t="s">
        <v>5276</v>
      </c>
      <c r="X1630" s="104" t="s">
        <v>5277</v>
      </c>
      <c r="Y1630" s="235" t="s">
        <v>5260</v>
      </c>
      <c r="Z1630" s="104" t="s">
        <v>22</v>
      </c>
      <c r="AA1630" s="104" t="s">
        <v>229</v>
      </c>
      <c r="AB1630" s="64" t="s">
        <v>230</v>
      </c>
      <c r="AC1630" s="64" t="s">
        <v>231</v>
      </c>
      <c r="AD1630" s="99" t="str">
        <f t="shared" si="290"/>
        <v>INDONESIA</v>
      </c>
      <c r="AE1630" s="122" t="s">
        <v>5229</v>
      </c>
      <c r="AF1630" s="122" t="s">
        <v>4181</v>
      </c>
      <c r="AG1630" s="142" t="s">
        <v>381</v>
      </c>
      <c r="AH1630" s="142"/>
      <c r="AI1630" s="64">
        <f t="shared" si="286"/>
        <v>2</v>
      </c>
      <c r="AJ1630" s="64"/>
      <c r="AK1630" s="142"/>
      <c r="AN1630" s="124">
        <f t="shared" si="284"/>
        <v>0</v>
      </c>
      <c r="AY1630" s="70">
        <f t="shared" si="285"/>
        <v>0</v>
      </c>
    </row>
    <row r="1631" spans="1:53" s="99" customFormat="1">
      <c r="A1631"/>
      <c r="B1631">
        <v>1577</v>
      </c>
      <c r="C1631" s="71">
        <v>12</v>
      </c>
      <c r="D1631"/>
      <c r="E1631">
        <v>2</v>
      </c>
      <c r="F1631" s="88" t="s">
        <v>5278</v>
      </c>
      <c r="G1631" s="89" t="s">
        <v>3992</v>
      </c>
      <c r="H1631" s="90" t="s">
        <v>16</v>
      </c>
      <c r="I1631" s="91" t="str">
        <f t="shared" si="287"/>
        <v>PEREMPUAN</v>
      </c>
      <c r="J1631" s="64" t="s">
        <v>5279</v>
      </c>
      <c r="K1631" s="92">
        <v>28314</v>
      </c>
      <c r="L1631" s="93">
        <f t="shared" ca="1" si="289"/>
        <v>42</v>
      </c>
      <c r="M1631" s="64" t="s">
        <v>274</v>
      </c>
      <c r="N1631" s="94" t="s">
        <v>220</v>
      </c>
      <c r="O1631" s="64" t="str">
        <f t="shared" si="288"/>
        <v>ISLAM</v>
      </c>
      <c r="P1631" s="64" t="s">
        <v>221</v>
      </c>
      <c r="Q1631" s="64" t="s">
        <v>245</v>
      </c>
      <c r="R1631" s="95">
        <v>3</v>
      </c>
      <c r="S1631" s="64" t="s">
        <v>289</v>
      </c>
      <c r="T1631" s="64" t="s">
        <v>246</v>
      </c>
      <c r="U1631" s="64" t="s">
        <v>1129</v>
      </c>
      <c r="V1631" s="64" t="s">
        <v>5280</v>
      </c>
      <c r="W1631" s="96" t="s">
        <v>5276</v>
      </c>
      <c r="X1631" s="64" t="s">
        <v>5277</v>
      </c>
      <c r="Y1631" s="229" t="s">
        <v>5260</v>
      </c>
      <c r="Z1631" s="64" t="s">
        <v>22</v>
      </c>
      <c r="AA1631" s="64" t="s">
        <v>229</v>
      </c>
      <c r="AB1631" s="104" t="s">
        <v>230</v>
      </c>
      <c r="AC1631" s="104" t="s">
        <v>231</v>
      </c>
      <c r="AD1631" t="str">
        <f t="shared" si="290"/>
        <v>INDONESIA</v>
      </c>
      <c r="AE1631" s="122" t="s">
        <v>5229</v>
      </c>
      <c r="AF1631" s="122" t="s">
        <v>4181</v>
      </c>
      <c r="AG1631" s="142" t="s">
        <v>4272</v>
      </c>
      <c r="AH1631" s="142"/>
      <c r="AI1631" s="64">
        <f t="shared" si="286"/>
        <v>3</v>
      </c>
      <c r="AJ1631" s="64"/>
      <c r="AK1631" s="142"/>
      <c r="AL1631" s="124"/>
      <c r="AM1631" s="124"/>
      <c r="AN1631" s="124">
        <f t="shared" si="284"/>
        <v>0</v>
      </c>
      <c r="AO1631" s="125"/>
      <c r="AP1631" s="125"/>
      <c r="AQ1631" s="125"/>
      <c r="AR1631" s="125"/>
      <c r="AS1631" s="125"/>
      <c r="AT1631" s="125"/>
      <c r="AU1631" s="125"/>
      <c r="AV1631" s="125"/>
      <c r="AW1631" s="125"/>
      <c r="AX1631" s="125"/>
      <c r="AY1631" s="70">
        <f t="shared" si="285"/>
        <v>0</v>
      </c>
      <c r="AZ1631" s="71"/>
    </row>
    <row r="1632" spans="1:53">
      <c r="B1632">
        <v>1578</v>
      </c>
      <c r="C1632">
        <v>13</v>
      </c>
      <c r="E1632" s="121">
        <v>3</v>
      </c>
      <c r="F1632" s="88" t="s">
        <v>5281</v>
      </c>
      <c r="G1632" s="89" t="s">
        <v>5282</v>
      </c>
      <c r="H1632" s="90" t="s">
        <v>23</v>
      </c>
      <c r="I1632" s="91" t="str">
        <f t="shared" si="287"/>
        <v>LAKI LAKI</v>
      </c>
      <c r="J1632" s="64" t="s">
        <v>22</v>
      </c>
      <c r="K1632" s="92">
        <v>36874</v>
      </c>
      <c r="L1632" s="93">
        <f t="shared" ca="1" si="289"/>
        <v>19</v>
      </c>
      <c r="M1632" s="64" t="s">
        <v>274</v>
      </c>
      <c r="N1632" s="94" t="s">
        <v>220</v>
      </c>
      <c r="O1632" s="64" t="str">
        <f t="shared" si="288"/>
        <v>ISLAM</v>
      </c>
      <c r="P1632" s="64" t="s">
        <v>254</v>
      </c>
      <c r="Q1632" s="64" t="s">
        <v>255</v>
      </c>
      <c r="R1632" s="95">
        <v>4</v>
      </c>
      <c r="S1632" s="64" t="s">
        <v>348</v>
      </c>
      <c r="T1632" s="64" t="s">
        <v>266</v>
      </c>
      <c r="U1632" s="64" t="s">
        <v>3992</v>
      </c>
      <c r="V1632" s="64" t="s">
        <v>5273</v>
      </c>
      <c r="W1632" s="96" t="s">
        <v>5276</v>
      </c>
      <c r="X1632" s="64" t="s">
        <v>5277</v>
      </c>
      <c r="Y1632" s="229" t="s">
        <v>5260</v>
      </c>
      <c r="Z1632" s="64" t="s">
        <v>22</v>
      </c>
      <c r="AA1632" s="64" t="s">
        <v>229</v>
      </c>
      <c r="AB1632" s="64" t="s">
        <v>230</v>
      </c>
      <c r="AC1632" s="64" t="s">
        <v>231</v>
      </c>
      <c r="AD1632" t="str">
        <f t="shared" si="290"/>
        <v>INDONESIA</v>
      </c>
      <c r="AE1632" s="122" t="s">
        <v>5229</v>
      </c>
      <c r="AF1632" s="122" t="s">
        <v>4181</v>
      </c>
      <c r="AG1632" s="111" t="s">
        <v>381</v>
      </c>
      <c r="AH1632" s="111" t="s">
        <v>203</v>
      </c>
      <c r="AI1632" s="64">
        <f t="shared" si="286"/>
        <v>3</v>
      </c>
      <c r="AJ1632" s="64"/>
      <c r="AK1632" s="142"/>
      <c r="AN1632" s="124">
        <f t="shared" si="284"/>
        <v>0</v>
      </c>
      <c r="AY1632" s="70">
        <f t="shared" si="285"/>
        <v>0</v>
      </c>
    </row>
    <row r="1633" spans="1:53">
      <c r="B1633">
        <v>1579</v>
      </c>
      <c r="C1633" s="71">
        <v>14</v>
      </c>
      <c r="D1633">
        <v>3</v>
      </c>
      <c r="E1633" s="99">
        <v>1</v>
      </c>
      <c r="F1633" s="100" t="s">
        <v>5283</v>
      </c>
      <c r="G1633" s="101" t="s">
        <v>5284</v>
      </c>
      <c r="H1633" s="102" t="s">
        <v>23</v>
      </c>
      <c r="I1633" s="103" t="str">
        <f t="shared" si="287"/>
        <v>LAKI LAKI</v>
      </c>
      <c r="J1633" s="104" t="s">
        <v>4916</v>
      </c>
      <c r="K1633" s="105">
        <v>25929</v>
      </c>
      <c r="L1633" s="106">
        <f t="shared" ca="1" si="289"/>
        <v>49</v>
      </c>
      <c r="M1633" s="104" t="s">
        <v>253</v>
      </c>
      <c r="N1633" s="107" t="s">
        <v>220</v>
      </c>
      <c r="O1633" s="104" t="str">
        <f t="shared" si="288"/>
        <v>ISLAM</v>
      </c>
      <c r="P1633" s="104" t="s">
        <v>221</v>
      </c>
      <c r="Q1633" s="104" t="s">
        <v>222</v>
      </c>
      <c r="R1633" s="108">
        <v>1</v>
      </c>
      <c r="S1633" s="104" t="s">
        <v>223</v>
      </c>
      <c r="T1633" s="104" t="s">
        <v>283</v>
      </c>
      <c r="U1633" s="104" t="s">
        <v>5285</v>
      </c>
      <c r="V1633" s="104" t="s">
        <v>5286</v>
      </c>
      <c r="W1633" s="109" t="s">
        <v>5287</v>
      </c>
      <c r="X1633" s="104" t="s">
        <v>5284</v>
      </c>
      <c r="Y1633" s="235" t="s">
        <v>5260</v>
      </c>
      <c r="Z1633" s="104" t="s">
        <v>22</v>
      </c>
      <c r="AA1633" s="104" t="s">
        <v>229</v>
      </c>
      <c r="AB1633" s="120" t="s">
        <v>230</v>
      </c>
      <c r="AC1633" s="120" t="s">
        <v>231</v>
      </c>
      <c r="AD1633" s="99" t="str">
        <f t="shared" si="290"/>
        <v>INDONESIA</v>
      </c>
      <c r="AE1633" s="122" t="s">
        <v>5229</v>
      </c>
      <c r="AF1633" s="110" t="s">
        <v>4181</v>
      </c>
      <c r="AG1633" s="142" t="s">
        <v>166</v>
      </c>
      <c r="AH1633" s="111" t="s">
        <v>203</v>
      </c>
      <c r="AI1633" s="64" t="e">
        <f t="shared" si="286"/>
        <v>#N/A</v>
      </c>
      <c r="AJ1633" s="64"/>
      <c r="AK1633" s="120"/>
      <c r="AL1633" s="207"/>
      <c r="AM1633" s="207"/>
      <c r="AN1633" s="124">
        <f t="shared" si="284"/>
        <v>0</v>
      </c>
      <c r="AO1633" s="239"/>
      <c r="AP1633" s="239"/>
      <c r="AQ1633" s="239"/>
      <c r="AR1633" s="239"/>
      <c r="AS1633" s="239"/>
      <c r="AT1633" s="239"/>
      <c r="AU1633" s="239"/>
      <c r="AV1633" s="239"/>
      <c r="AW1633" s="239"/>
      <c r="AX1633" s="239"/>
      <c r="AY1633" s="239">
        <f t="shared" si="285"/>
        <v>0</v>
      </c>
      <c r="BA1633" s="121"/>
    </row>
    <row r="1634" spans="1:53">
      <c r="A1634" s="121"/>
      <c r="B1634">
        <v>1580</v>
      </c>
      <c r="C1634">
        <v>15</v>
      </c>
      <c r="E1634">
        <v>2</v>
      </c>
      <c r="F1634" s="88" t="s">
        <v>5288</v>
      </c>
      <c r="G1634" s="89" t="s">
        <v>5289</v>
      </c>
      <c r="H1634" s="90" t="s">
        <v>16</v>
      </c>
      <c r="I1634" s="91" t="str">
        <f t="shared" si="287"/>
        <v>PEREMPUAN</v>
      </c>
      <c r="J1634" s="64" t="s">
        <v>4916</v>
      </c>
      <c r="K1634" s="92">
        <v>26964</v>
      </c>
      <c r="L1634" s="93">
        <f t="shared" ca="1" si="289"/>
        <v>46</v>
      </c>
      <c r="M1634" s="64" t="s">
        <v>253</v>
      </c>
      <c r="N1634" s="94" t="s">
        <v>220</v>
      </c>
      <c r="O1634" s="64" t="str">
        <f t="shared" si="288"/>
        <v>ISLAM</v>
      </c>
      <c r="P1634" s="64" t="s">
        <v>221</v>
      </c>
      <c r="Q1634" s="64" t="s">
        <v>245</v>
      </c>
      <c r="R1634" s="95">
        <v>3</v>
      </c>
      <c r="S1634" s="64" t="s">
        <v>223</v>
      </c>
      <c r="T1634" s="64" t="s">
        <v>246</v>
      </c>
      <c r="U1634" s="64" t="s">
        <v>3798</v>
      </c>
      <c r="V1634" s="64" t="s">
        <v>5290</v>
      </c>
      <c r="W1634" s="96" t="s">
        <v>5287</v>
      </c>
      <c r="X1634" s="64" t="s">
        <v>5284</v>
      </c>
      <c r="Y1634" s="229" t="s">
        <v>5260</v>
      </c>
      <c r="Z1634" s="64" t="s">
        <v>22</v>
      </c>
      <c r="AA1634" s="64" t="s">
        <v>229</v>
      </c>
      <c r="AB1634" s="64" t="s">
        <v>230</v>
      </c>
      <c r="AC1634" s="64" t="s">
        <v>231</v>
      </c>
      <c r="AD1634" t="str">
        <f t="shared" si="290"/>
        <v>INDONESIA</v>
      </c>
      <c r="AE1634" s="122" t="s">
        <v>5229</v>
      </c>
      <c r="AF1634" s="122" t="s">
        <v>4181</v>
      </c>
      <c r="AG1634" s="142" t="s">
        <v>166</v>
      </c>
      <c r="AH1634" s="142"/>
      <c r="AI1634" s="64">
        <f t="shared" si="286"/>
        <v>2</v>
      </c>
      <c r="AJ1634" s="64"/>
      <c r="AK1634" s="111"/>
      <c r="AN1634" s="124">
        <f t="shared" si="284"/>
        <v>0</v>
      </c>
      <c r="AY1634" s="70">
        <f t="shared" si="285"/>
        <v>0</v>
      </c>
    </row>
    <row r="1635" spans="1:53" s="99" customFormat="1">
      <c r="A1635"/>
      <c r="B1635">
        <v>1581</v>
      </c>
      <c r="C1635" s="71">
        <v>16</v>
      </c>
      <c r="D1635"/>
      <c r="E1635" s="121">
        <v>3</v>
      </c>
      <c r="F1635" s="88" t="s">
        <v>5291</v>
      </c>
      <c r="G1635" s="89" t="s">
        <v>5292</v>
      </c>
      <c r="H1635" s="90" t="s">
        <v>23</v>
      </c>
      <c r="I1635" s="91" t="str">
        <f t="shared" si="287"/>
        <v>LAKI LAKI</v>
      </c>
      <c r="J1635" s="64" t="s">
        <v>4916</v>
      </c>
      <c r="K1635" s="92">
        <v>36109</v>
      </c>
      <c r="L1635" s="93">
        <f t="shared" ca="1" si="289"/>
        <v>21</v>
      </c>
      <c r="M1635" s="64" t="s">
        <v>253</v>
      </c>
      <c r="N1635" s="94" t="s">
        <v>220</v>
      </c>
      <c r="O1635" s="64" t="str">
        <f t="shared" si="288"/>
        <v>ISLAM</v>
      </c>
      <c r="P1635" s="64" t="s">
        <v>254</v>
      </c>
      <c r="Q1635" s="64" t="s">
        <v>255</v>
      </c>
      <c r="R1635" s="95">
        <v>4</v>
      </c>
      <c r="S1635" s="64" t="s">
        <v>886</v>
      </c>
      <c r="T1635" s="64" t="s">
        <v>266</v>
      </c>
      <c r="U1635" s="64" t="s">
        <v>5289</v>
      </c>
      <c r="V1635" s="64" t="s">
        <v>5284</v>
      </c>
      <c r="W1635" s="96" t="s">
        <v>5287</v>
      </c>
      <c r="X1635" s="64" t="s">
        <v>5284</v>
      </c>
      <c r="Y1635" s="229" t="s">
        <v>5260</v>
      </c>
      <c r="Z1635" s="64" t="s">
        <v>22</v>
      </c>
      <c r="AA1635" s="64" t="s">
        <v>229</v>
      </c>
      <c r="AB1635" s="104" t="s">
        <v>230</v>
      </c>
      <c r="AC1635" s="104" t="s">
        <v>231</v>
      </c>
      <c r="AD1635" t="str">
        <f t="shared" si="290"/>
        <v>INDONESIA</v>
      </c>
      <c r="AE1635" s="122" t="s">
        <v>5229</v>
      </c>
      <c r="AF1635" s="122" t="s">
        <v>4181</v>
      </c>
      <c r="AG1635" s="142" t="s">
        <v>166</v>
      </c>
      <c r="AH1635" s="142"/>
      <c r="AI1635" s="64">
        <f t="shared" si="286"/>
        <v>3</v>
      </c>
      <c r="AJ1635" s="64"/>
      <c r="AK1635" s="142"/>
      <c r="AL1635" s="124"/>
      <c r="AM1635" s="124"/>
      <c r="AN1635" s="124">
        <f t="shared" si="284"/>
        <v>0</v>
      </c>
      <c r="AO1635" s="125"/>
      <c r="AP1635" s="125"/>
      <c r="AQ1635" s="125"/>
      <c r="AR1635" s="125"/>
      <c r="AS1635" s="125"/>
      <c r="AT1635" s="125"/>
      <c r="AU1635" s="125"/>
      <c r="AV1635" s="125"/>
      <c r="AW1635" s="125"/>
      <c r="AX1635" s="125"/>
      <c r="AY1635" s="239">
        <f t="shared" si="285"/>
        <v>0</v>
      </c>
      <c r="AZ1635" s="71"/>
    </row>
    <row r="1636" spans="1:53">
      <c r="B1636">
        <v>1582</v>
      </c>
      <c r="C1636">
        <v>17</v>
      </c>
      <c r="E1636">
        <v>4</v>
      </c>
      <c r="F1636" s="88" t="s">
        <v>5293</v>
      </c>
      <c r="G1636" s="89" t="s">
        <v>5294</v>
      </c>
      <c r="H1636" s="90" t="s">
        <v>23</v>
      </c>
      <c r="I1636" s="91" t="str">
        <f t="shared" si="287"/>
        <v>LAKI LAKI</v>
      </c>
      <c r="J1636" s="64" t="s">
        <v>22</v>
      </c>
      <c r="K1636" s="92">
        <v>38874</v>
      </c>
      <c r="L1636" s="93">
        <f t="shared" ca="1" si="289"/>
        <v>13</v>
      </c>
      <c r="M1636" s="64" t="s">
        <v>253</v>
      </c>
      <c r="N1636" s="94" t="s">
        <v>220</v>
      </c>
      <c r="O1636" s="64" t="str">
        <f t="shared" si="288"/>
        <v>ISLAM</v>
      </c>
      <c r="P1636" s="64" t="s">
        <v>254</v>
      </c>
      <c r="Q1636" s="64" t="s">
        <v>255</v>
      </c>
      <c r="R1636" s="95">
        <v>4</v>
      </c>
      <c r="S1636" s="64" t="s">
        <v>369</v>
      </c>
      <c r="T1636" s="64" t="s">
        <v>266</v>
      </c>
      <c r="U1636" s="64" t="s">
        <v>5289</v>
      </c>
      <c r="V1636" s="64" t="s">
        <v>5284</v>
      </c>
      <c r="W1636" s="96" t="s">
        <v>5287</v>
      </c>
      <c r="X1636" s="64" t="s">
        <v>5284</v>
      </c>
      <c r="Y1636" s="229" t="s">
        <v>5260</v>
      </c>
      <c r="Z1636" s="64" t="s">
        <v>22</v>
      </c>
      <c r="AA1636" s="64" t="s">
        <v>229</v>
      </c>
      <c r="AB1636" s="120" t="s">
        <v>230</v>
      </c>
      <c r="AC1636" s="120" t="s">
        <v>231</v>
      </c>
      <c r="AD1636" t="str">
        <f t="shared" si="290"/>
        <v>INDONESIA</v>
      </c>
      <c r="AE1636" s="122" t="s">
        <v>5229</v>
      </c>
      <c r="AF1636" s="122" t="s">
        <v>4181</v>
      </c>
      <c r="AG1636" s="142" t="s">
        <v>166</v>
      </c>
      <c r="AH1636" s="111" t="s">
        <v>203</v>
      </c>
      <c r="AI1636" s="64">
        <f t="shared" si="286"/>
        <v>3</v>
      </c>
      <c r="AJ1636" s="64"/>
      <c r="AK1636" s="142"/>
      <c r="AN1636" s="124">
        <f t="shared" si="284"/>
        <v>0</v>
      </c>
      <c r="AY1636" s="70">
        <f t="shared" si="285"/>
        <v>0</v>
      </c>
    </row>
    <row r="1637" spans="1:53">
      <c r="B1637">
        <v>1583</v>
      </c>
      <c r="C1637" s="71">
        <v>18</v>
      </c>
      <c r="D1637">
        <v>4</v>
      </c>
      <c r="E1637" s="99">
        <v>1</v>
      </c>
      <c r="F1637" s="100" t="s">
        <v>5295</v>
      </c>
      <c r="G1637" s="101" t="s">
        <v>5296</v>
      </c>
      <c r="H1637" s="102" t="s">
        <v>23</v>
      </c>
      <c r="I1637" s="103" t="str">
        <f t="shared" si="287"/>
        <v>LAKI LAKI</v>
      </c>
      <c r="J1637" s="104" t="s">
        <v>938</v>
      </c>
      <c r="K1637" s="105">
        <v>26007</v>
      </c>
      <c r="L1637" s="106">
        <f t="shared" ca="1" si="289"/>
        <v>49</v>
      </c>
      <c r="M1637" s="104" t="s">
        <v>253</v>
      </c>
      <c r="N1637" s="107" t="s">
        <v>220</v>
      </c>
      <c r="O1637" s="104" t="str">
        <f t="shared" si="288"/>
        <v>ISLAM</v>
      </c>
      <c r="P1637" s="104" t="s">
        <v>221</v>
      </c>
      <c r="Q1637" s="104" t="s">
        <v>222</v>
      </c>
      <c r="R1637" s="108">
        <v>1</v>
      </c>
      <c r="S1637" s="104" t="s">
        <v>289</v>
      </c>
      <c r="T1637" s="104" t="s">
        <v>283</v>
      </c>
      <c r="U1637" s="104" t="s">
        <v>5297</v>
      </c>
      <c r="V1637" s="104" t="s">
        <v>5298</v>
      </c>
      <c r="W1637" s="109" t="s">
        <v>5299</v>
      </c>
      <c r="X1637" s="104" t="s">
        <v>5296</v>
      </c>
      <c r="Y1637" s="235" t="s">
        <v>5260</v>
      </c>
      <c r="Z1637" s="104" t="s">
        <v>22</v>
      </c>
      <c r="AA1637" s="104" t="s">
        <v>229</v>
      </c>
      <c r="AB1637" s="120" t="s">
        <v>230</v>
      </c>
      <c r="AC1637" s="120" t="s">
        <v>231</v>
      </c>
      <c r="AD1637" s="99" t="str">
        <f t="shared" si="290"/>
        <v>INDONESIA</v>
      </c>
      <c r="AE1637" s="122" t="s">
        <v>5229</v>
      </c>
      <c r="AF1637" s="110" t="s">
        <v>4181</v>
      </c>
      <c r="AG1637" s="104" t="s">
        <v>166</v>
      </c>
      <c r="AH1637" s="142" t="s">
        <v>203</v>
      </c>
      <c r="AI1637" s="64" t="e">
        <f t="shared" si="286"/>
        <v>#N/A</v>
      </c>
      <c r="AJ1637" s="64"/>
      <c r="AK1637" s="120"/>
      <c r="AN1637" s="124">
        <f t="shared" si="284"/>
        <v>0</v>
      </c>
      <c r="AY1637" s="70">
        <f t="shared" si="285"/>
        <v>0</v>
      </c>
    </row>
    <row r="1638" spans="1:53" s="99" customFormat="1">
      <c r="A1638" s="121"/>
      <c r="B1638">
        <v>1584</v>
      </c>
      <c r="C1638">
        <v>19</v>
      </c>
      <c r="D1638"/>
      <c r="E1638">
        <v>2</v>
      </c>
      <c r="F1638" s="88" t="s">
        <v>5300</v>
      </c>
      <c r="G1638" s="89" t="s">
        <v>2285</v>
      </c>
      <c r="H1638" s="90" t="s">
        <v>16</v>
      </c>
      <c r="I1638" s="91" t="str">
        <f t="shared" si="287"/>
        <v>PEREMPUAN</v>
      </c>
      <c r="J1638" s="64" t="s">
        <v>938</v>
      </c>
      <c r="K1638" s="92">
        <v>28737</v>
      </c>
      <c r="L1638" s="93">
        <f t="shared" ca="1" si="289"/>
        <v>41</v>
      </c>
      <c r="M1638" s="64" t="s">
        <v>253</v>
      </c>
      <c r="N1638" s="94" t="s">
        <v>220</v>
      </c>
      <c r="O1638" s="64" t="str">
        <f t="shared" si="288"/>
        <v>ISLAM</v>
      </c>
      <c r="P1638" s="64" t="s">
        <v>221</v>
      </c>
      <c r="Q1638" s="64" t="s">
        <v>245</v>
      </c>
      <c r="R1638" s="95">
        <v>3</v>
      </c>
      <c r="S1638" s="64" t="s">
        <v>256</v>
      </c>
      <c r="T1638" s="64" t="s">
        <v>246</v>
      </c>
      <c r="U1638" s="64" t="s">
        <v>1298</v>
      </c>
      <c r="V1638" s="64" t="s">
        <v>1299</v>
      </c>
      <c r="W1638" s="96" t="s">
        <v>5299</v>
      </c>
      <c r="X1638" s="64" t="s">
        <v>5296</v>
      </c>
      <c r="Y1638" s="229" t="s">
        <v>5260</v>
      </c>
      <c r="Z1638" s="64" t="s">
        <v>22</v>
      </c>
      <c r="AA1638" s="64" t="s">
        <v>229</v>
      </c>
      <c r="AB1638" s="104" t="s">
        <v>230</v>
      </c>
      <c r="AC1638" s="104" t="s">
        <v>231</v>
      </c>
      <c r="AD1638" t="str">
        <f t="shared" si="290"/>
        <v>INDONESIA</v>
      </c>
      <c r="AE1638" s="122" t="s">
        <v>5229</v>
      </c>
      <c r="AF1638" s="122" t="s">
        <v>4181</v>
      </c>
      <c r="AG1638" s="111" t="s">
        <v>455</v>
      </c>
      <c r="AH1638" s="142" t="s">
        <v>203</v>
      </c>
      <c r="AI1638" s="64">
        <f t="shared" si="286"/>
        <v>2</v>
      </c>
      <c r="AJ1638" s="64"/>
      <c r="AK1638" s="142"/>
      <c r="AL1638" s="124"/>
      <c r="AM1638" s="124"/>
      <c r="AN1638" s="124">
        <f t="shared" si="284"/>
        <v>0</v>
      </c>
      <c r="AO1638" s="125"/>
      <c r="AP1638" s="125"/>
      <c r="AQ1638" s="125"/>
      <c r="AR1638" s="125"/>
      <c r="AS1638" s="125"/>
      <c r="AT1638" s="125"/>
      <c r="AU1638" s="125"/>
      <c r="AV1638" s="125"/>
      <c r="AW1638" s="125"/>
      <c r="AX1638" s="125"/>
      <c r="AY1638" s="70">
        <f t="shared" si="285"/>
        <v>0</v>
      </c>
      <c r="AZ1638" s="71"/>
    </row>
    <row r="1639" spans="1:53">
      <c r="B1639">
        <v>1585</v>
      </c>
      <c r="C1639" s="71">
        <v>20</v>
      </c>
      <c r="E1639" s="121">
        <v>3</v>
      </c>
      <c r="F1639" s="143" t="s">
        <v>5301</v>
      </c>
      <c r="G1639" s="144" t="s">
        <v>5302</v>
      </c>
      <c r="H1639" s="145" t="s">
        <v>16</v>
      </c>
      <c r="I1639" s="146" t="str">
        <f t="shared" si="287"/>
        <v>PEREMPUAN</v>
      </c>
      <c r="J1639" s="120" t="s">
        <v>230</v>
      </c>
      <c r="K1639" s="147">
        <v>37056</v>
      </c>
      <c r="L1639" s="139">
        <f t="shared" ca="1" si="289"/>
        <v>18</v>
      </c>
      <c r="M1639" s="120" t="s">
        <v>253</v>
      </c>
      <c r="N1639" s="133" t="s">
        <v>220</v>
      </c>
      <c r="O1639" s="120" t="str">
        <f t="shared" si="288"/>
        <v>ISLAM</v>
      </c>
      <c r="P1639" s="120" t="s">
        <v>254</v>
      </c>
      <c r="Q1639" s="120" t="s">
        <v>255</v>
      </c>
      <c r="R1639" s="148">
        <v>4</v>
      </c>
      <c r="S1639" s="120" t="s">
        <v>348</v>
      </c>
      <c r="T1639" s="120" t="s">
        <v>266</v>
      </c>
      <c r="U1639" s="120" t="s">
        <v>2285</v>
      </c>
      <c r="V1639" s="120" t="s">
        <v>5296</v>
      </c>
      <c r="W1639" s="149" t="s">
        <v>5299</v>
      </c>
      <c r="X1639" s="120" t="s">
        <v>5296</v>
      </c>
      <c r="Y1639" s="238" t="s">
        <v>5260</v>
      </c>
      <c r="Z1639" s="120" t="s">
        <v>22</v>
      </c>
      <c r="AA1639" s="120" t="s">
        <v>229</v>
      </c>
      <c r="AB1639" s="120" t="s">
        <v>230</v>
      </c>
      <c r="AC1639" s="120" t="s">
        <v>231</v>
      </c>
      <c r="AD1639" s="121" t="str">
        <f t="shared" si="290"/>
        <v>INDONESIA</v>
      </c>
      <c r="AE1639" s="122" t="s">
        <v>5229</v>
      </c>
      <c r="AF1639" s="122" t="s">
        <v>4181</v>
      </c>
      <c r="AG1639" s="142" t="s">
        <v>166</v>
      </c>
      <c r="AH1639" s="142" t="s">
        <v>203</v>
      </c>
      <c r="AI1639" s="64">
        <f t="shared" si="286"/>
        <v>3</v>
      </c>
      <c r="AJ1639" s="64"/>
      <c r="AK1639" s="142"/>
      <c r="AL1639" s="207"/>
      <c r="AM1639" s="207"/>
      <c r="AN1639" s="124">
        <f t="shared" si="284"/>
        <v>0</v>
      </c>
      <c r="AO1639" s="239"/>
      <c r="AP1639" s="239"/>
      <c r="AQ1639" s="239"/>
      <c r="AR1639" s="239"/>
      <c r="AS1639" s="239"/>
      <c r="AT1639" s="239"/>
      <c r="AU1639" s="239"/>
      <c r="AV1639" s="239"/>
      <c r="AW1639" s="239"/>
      <c r="AX1639" s="239"/>
      <c r="AY1639" s="239">
        <f t="shared" si="285"/>
        <v>0</v>
      </c>
      <c r="BA1639" s="121"/>
    </row>
    <row r="1640" spans="1:53" s="126" customFormat="1">
      <c r="A1640"/>
      <c r="B1640">
        <v>1586</v>
      </c>
      <c r="C1640">
        <v>21</v>
      </c>
      <c r="D1640"/>
      <c r="E1640">
        <v>4</v>
      </c>
      <c r="F1640" s="157" t="s">
        <v>5303</v>
      </c>
      <c r="G1640" s="89" t="s">
        <v>5304</v>
      </c>
      <c r="H1640" s="90" t="s">
        <v>16</v>
      </c>
      <c r="I1640" s="91" t="str">
        <f t="shared" si="287"/>
        <v>PEREMPUAN</v>
      </c>
      <c r="J1640" s="64" t="s">
        <v>230</v>
      </c>
      <c r="K1640" s="92">
        <v>40524</v>
      </c>
      <c r="L1640" s="93">
        <f t="shared" ca="1" si="289"/>
        <v>9</v>
      </c>
      <c r="M1640" s="64"/>
      <c r="N1640" s="94" t="s">
        <v>220</v>
      </c>
      <c r="O1640" s="64" t="str">
        <f t="shared" si="288"/>
        <v>ISLAM</v>
      </c>
      <c r="P1640" s="64" t="s">
        <v>254</v>
      </c>
      <c r="Q1640" s="64" t="s">
        <v>255</v>
      </c>
      <c r="R1640" s="95">
        <v>4</v>
      </c>
      <c r="S1640" s="64" t="s">
        <v>265</v>
      </c>
      <c r="T1640" s="64" t="s">
        <v>270</v>
      </c>
      <c r="U1640" s="64" t="s">
        <v>2285</v>
      </c>
      <c r="V1640" s="64" t="s">
        <v>5296</v>
      </c>
      <c r="W1640" s="149" t="s">
        <v>5299</v>
      </c>
      <c r="X1640" s="64" t="s">
        <v>5296</v>
      </c>
      <c r="Y1640" s="229" t="s">
        <v>5260</v>
      </c>
      <c r="Z1640" s="64" t="s">
        <v>22</v>
      </c>
      <c r="AA1640" s="64" t="s">
        <v>229</v>
      </c>
      <c r="AB1640" s="64" t="s">
        <v>230</v>
      </c>
      <c r="AC1640" s="64" t="s">
        <v>231</v>
      </c>
      <c r="AD1640" t="str">
        <f t="shared" si="290"/>
        <v>INDONESIA</v>
      </c>
      <c r="AE1640" s="122" t="s">
        <v>5229</v>
      </c>
      <c r="AF1640" s="122" t="s">
        <v>4181</v>
      </c>
      <c r="AG1640" s="142" t="s">
        <v>166</v>
      </c>
      <c r="AH1640" s="111" t="s">
        <v>203</v>
      </c>
      <c r="AI1640" s="64" t="e">
        <f t="shared" si="286"/>
        <v>#N/A</v>
      </c>
      <c r="AJ1640" s="64"/>
      <c r="AK1640" s="142"/>
      <c r="AL1640" s="136"/>
      <c r="AM1640" s="136"/>
      <c r="AN1640" s="241">
        <f t="shared" si="284"/>
        <v>0</v>
      </c>
      <c r="AO1640" s="137"/>
      <c r="AP1640" s="137"/>
      <c r="AQ1640" s="137"/>
      <c r="AR1640" s="137"/>
      <c r="AS1640" s="137"/>
      <c r="AT1640" s="137"/>
      <c r="AU1640" s="137"/>
      <c r="AV1640" s="137"/>
      <c r="AW1640" s="137"/>
      <c r="AX1640" s="137"/>
      <c r="AY1640" s="137">
        <f t="shared" si="285"/>
        <v>0</v>
      </c>
      <c r="AZ1640" s="138"/>
    </row>
    <row r="1641" spans="1:53" s="99" customFormat="1">
      <c r="A1641" s="121"/>
      <c r="B1641">
        <v>1587</v>
      </c>
      <c r="C1641" s="71">
        <v>22</v>
      </c>
      <c r="D1641">
        <v>5</v>
      </c>
      <c r="E1641" s="99">
        <v>1</v>
      </c>
      <c r="F1641" s="100" t="s">
        <v>5305</v>
      </c>
      <c r="G1641" s="101" t="s">
        <v>5306</v>
      </c>
      <c r="H1641" s="102" t="s">
        <v>23</v>
      </c>
      <c r="I1641" s="103" t="str">
        <f t="shared" si="287"/>
        <v>LAKI LAKI</v>
      </c>
      <c r="J1641" s="104" t="s">
        <v>4916</v>
      </c>
      <c r="K1641" s="105">
        <v>24909</v>
      </c>
      <c r="L1641" s="106">
        <f t="shared" ca="1" si="289"/>
        <v>52</v>
      </c>
      <c r="M1641" s="104" t="s">
        <v>253</v>
      </c>
      <c r="N1641" s="107" t="s">
        <v>220</v>
      </c>
      <c r="O1641" s="104" t="str">
        <f t="shared" si="288"/>
        <v>ISLAM</v>
      </c>
      <c r="P1641" s="104" t="s">
        <v>221</v>
      </c>
      <c r="Q1641" s="104" t="s">
        <v>222</v>
      </c>
      <c r="R1641" s="108">
        <v>1</v>
      </c>
      <c r="S1641" s="104" t="s">
        <v>289</v>
      </c>
      <c r="T1641" s="104" t="s">
        <v>283</v>
      </c>
      <c r="U1641" s="104" t="s">
        <v>5307</v>
      </c>
      <c r="V1641" s="104" t="s">
        <v>5308</v>
      </c>
      <c r="W1641" s="109" t="s">
        <v>5309</v>
      </c>
      <c r="X1641" s="104" t="s">
        <v>5306</v>
      </c>
      <c r="Y1641" s="235" t="s">
        <v>5260</v>
      </c>
      <c r="Z1641" s="104" t="s">
        <v>22</v>
      </c>
      <c r="AA1641" s="104" t="s">
        <v>229</v>
      </c>
      <c r="AB1641" s="131" t="s">
        <v>230</v>
      </c>
      <c r="AC1641" s="131" t="s">
        <v>231</v>
      </c>
      <c r="AD1641" s="99" t="str">
        <f t="shared" si="290"/>
        <v>INDONESIA</v>
      </c>
      <c r="AE1641" s="122" t="s">
        <v>5229</v>
      </c>
      <c r="AF1641" s="110" t="s">
        <v>4181</v>
      </c>
      <c r="AG1641" s="104" t="s">
        <v>166</v>
      </c>
      <c r="AH1641" s="111" t="s">
        <v>203</v>
      </c>
      <c r="AI1641" s="64">
        <f t="shared" si="286"/>
        <v>2</v>
      </c>
      <c r="AJ1641" s="64"/>
      <c r="AK1641" s="104"/>
      <c r="AL1641" s="124"/>
      <c r="AM1641" s="124"/>
      <c r="AN1641" s="124">
        <f t="shared" si="284"/>
        <v>0</v>
      </c>
      <c r="AO1641" s="125"/>
      <c r="AP1641" s="125"/>
      <c r="AQ1641" s="125"/>
      <c r="AR1641" s="125"/>
      <c r="AS1641" s="125"/>
      <c r="AT1641" s="125"/>
      <c r="AU1641" s="125"/>
      <c r="AV1641" s="125"/>
      <c r="AW1641" s="125"/>
      <c r="AX1641" s="125"/>
      <c r="AY1641" s="70">
        <f t="shared" si="285"/>
        <v>0</v>
      </c>
      <c r="AZ1641" s="71"/>
    </row>
    <row r="1642" spans="1:53">
      <c r="B1642">
        <v>1588</v>
      </c>
      <c r="C1642">
        <v>23</v>
      </c>
      <c r="E1642">
        <v>2</v>
      </c>
      <c r="F1642" s="88" t="s">
        <v>5310</v>
      </c>
      <c r="G1642" s="89" t="s">
        <v>5311</v>
      </c>
      <c r="H1642" s="90" t="s">
        <v>16</v>
      </c>
      <c r="I1642" s="91" t="str">
        <f t="shared" si="287"/>
        <v>PEREMPUAN</v>
      </c>
      <c r="J1642" s="64" t="s">
        <v>5312</v>
      </c>
      <c r="K1642" s="92">
        <v>26050</v>
      </c>
      <c r="L1642" s="93">
        <f t="shared" ca="1" si="289"/>
        <v>48</v>
      </c>
      <c r="M1642" s="64" t="s">
        <v>253</v>
      </c>
      <c r="N1642" s="133" t="s">
        <v>220</v>
      </c>
      <c r="O1642" s="120" t="str">
        <f t="shared" si="288"/>
        <v>ISLAM</v>
      </c>
      <c r="P1642" s="64" t="s">
        <v>221</v>
      </c>
      <c r="Q1642" s="64" t="s">
        <v>245</v>
      </c>
      <c r="R1642" s="95">
        <v>3</v>
      </c>
      <c r="S1642" s="64" t="s">
        <v>289</v>
      </c>
      <c r="T1642" s="64" t="s">
        <v>246</v>
      </c>
      <c r="U1642" s="64" t="s">
        <v>5313</v>
      </c>
      <c r="V1642" s="64" t="s">
        <v>5314</v>
      </c>
      <c r="W1642" s="96" t="s">
        <v>5309</v>
      </c>
      <c r="X1642" s="64" t="s">
        <v>5306</v>
      </c>
      <c r="Y1642" s="238" t="s">
        <v>5260</v>
      </c>
      <c r="Z1642" s="120" t="s">
        <v>22</v>
      </c>
      <c r="AA1642" s="120" t="s">
        <v>229</v>
      </c>
      <c r="AB1642" s="104" t="s">
        <v>230</v>
      </c>
      <c r="AC1642" s="104" t="s">
        <v>231</v>
      </c>
      <c r="AD1642" s="121" t="str">
        <f t="shared" si="290"/>
        <v>INDONESIA</v>
      </c>
      <c r="AE1642" s="122" t="s">
        <v>5229</v>
      </c>
      <c r="AF1642" s="122" t="s">
        <v>4181</v>
      </c>
      <c r="AG1642" s="142" t="s">
        <v>166</v>
      </c>
      <c r="AH1642" s="142"/>
      <c r="AI1642" s="64">
        <f t="shared" si="286"/>
        <v>3</v>
      </c>
      <c r="AJ1642" s="64"/>
      <c r="AK1642" s="111"/>
      <c r="AN1642" s="124">
        <f t="shared" si="284"/>
        <v>0</v>
      </c>
      <c r="AY1642" s="70">
        <f t="shared" si="285"/>
        <v>0</v>
      </c>
    </row>
    <row r="1643" spans="1:53">
      <c r="A1643" s="121"/>
      <c r="B1643">
        <v>1589</v>
      </c>
      <c r="C1643" s="71">
        <v>24</v>
      </c>
      <c r="E1643">
        <v>3</v>
      </c>
      <c r="F1643" s="88" t="s">
        <v>5315</v>
      </c>
      <c r="G1643" s="89" t="s">
        <v>5316</v>
      </c>
      <c r="H1643" s="90" t="s">
        <v>23</v>
      </c>
      <c r="I1643" s="91" t="str">
        <f t="shared" si="287"/>
        <v>LAKI LAKI</v>
      </c>
      <c r="J1643" s="64" t="s">
        <v>1514</v>
      </c>
      <c r="K1643" s="92">
        <v>35862</v>
      </c>
      <c r="L1643" s="93">
        <f t="shared" ca="1" si="289"/>
        <v>22</v>
      </c>
      <c r="M1643" s="64" t="s">
        <v>253</v>
      </c>
      <c r="N1643" s="94" t="s">
        <v>220</v>
      </c>
      <c r="O1643" s="64" t="str">
        <f t="shared" si="288"/>
        <v>ISLAM</v>
      </c>
      <c r="P1643" s="64" t="s">
        <v>254</v>
      </c>
      <c r="Q1643" s="64" t="s">
        <v>255</v>
      </c>
      <c r="R1643" s="95">
        <v>4</v>
      </c>
      <c r="S1643" s="64" t="s">
        <v>886</v>
      </c>
      <c r="T1643" s="64" t="s">
        <v>266</v>
      </c>
      <c r="U1643" s="64" t="s">
        <v>1366</v>
      </c>
      <c r="V1643" s="64" t="s">
        <v>1367</v>
      </c>
      <c r="W1643" s="96" t="s">
        <v>5309</v>
      </c>
      <c r="X1643" s="64" t="s">
        <v>5306</v>
      </c>
      <c r="Y1643" s="238" t="s">
        <v>5260</v>
      </c>
      <c r="Z1643" s="120" t="s">
        <v>22</v>
      </c>
      <c r="AA1643" s="120" t="s">
        <v>229</v>
      </c>
      <c r="AB1643" s="64" t="s">
        <v>230</v>
      </c>
      <c r="AC1643" s="64" t="s">
        <v>231</v>
      </c>
      <c r="AD1643" s="121" t="str">
        <f t="shared" si="290"/>
        <v>INDONESIA</v>
      </c>
      <c r="AE1643" s="122" t="s">
        <v>5229</v>
      </c>
      <c r="AF1643" s="122" t="s">
        <v>4181</v>
      </c>
      <c r="AG1643" s="142" t="s">
        <v>166</v>
      </c>
      <c r="AH1643" s="142" t="s">
        <v>203</v>
      </c>
      <c r="AI1643" s="64">
        <f t="shared" si="286"/>
        <v>3</v>
      </c>
      <c r="AJ1643" s="64"/>
      <c r="AK1643" s="142"/>
      <c r="AN1643" s="124">
        <f t="shared" si="284"/>
        <v>0</v>
      </c>
      <c r="AY1643" s="70">
        <f t="shared" si="285"/>
        <v>0</v>
      </c>
    </row>
    <row r="1644" spans="1:53" s="99" customFormat="1">
      <c r="A1644" s="121"/>
      <c r="B1644">
        <v>1590</v>
      </c>
      <c r="C1644">
        <v>25</v>
      </c>
      <c r="D1644">
        <v>6</v>
      </c>
      <c r="E1644" s="99">
        <v>1</v>
      </c>
      <c r="F1644" s="100" t="s">
        <v>5317</v>
      </c>
      <c r="G1644" s="101" t="s">
        <v>5318</v>
      </c>
      <c r="H1644" s="102" t="s">
        <v>23</v>
      </c>
      <c r="I1644" s="103" t="str">
        <f t="shared" si="287"/>
        <v>LAKI LAKI</v>
      </c>
      <c r="J1644" s="104" t="s">
        <v>877</v>
      </c>
      <c r="K1644" s="105">
        <v>23982</v>
      </c>
      <c r="L1644" s="106">
        <f t="shared" ca="1" si="289"/>
        <v>54</v>
      </c>
      <c r="M1644" s="104" t="s">
        <v>253</v>
      </c>
      <c r="N1644" s="107" t="s">
        <v>220</v>
      </c>
      <c r="O1644" s="104" t="str">
        <f t="shared" si="288"/>
        <v>ISLAM</v>
      </c>
      <c r="P1644" s="104" t="s">
        <v>221</v>
      </c>
      <c r="Q1644" s="104" t="s">
        <v>222</v>
      </c>
      <c r="R1644" s="108">
        <v>1</v>
      </c>
      <c r="S1644" s="104" t="s">
        <v>289</v>
      </c>
      <c r="T1644" s="104" t="s">
        <v>428</v>
      </c>
      <c r="U1644" s="104" t="s">
        <v>4362</v>
      </c>
      <c r="V1644" s="104" t="s">
        <v>4363</v>
      </c>
      <c r="W1644" s="109" t="s">
        <v>5319</v>
      </c>
      <c r="X1644" s="104" t="s">
        <v>5318</v>
      </c>
      <c r="Y1644" s="235" t="s">
        <v>5260</v>
      </c>
      <c r="Z1644" s="104" t="s">
        <v>22</v>
      </c>
      <c r="AA1644" s="104" t="s">
        <v>229</v>
      </c>
      <c r="AB1644" s="104" t="s">
        <v>230</v>
      </c>
      <c r="AC1644" s="104" t="s">
        <v>231</v>
      </c>
      <c r="AD1644" s="99" t="str">
        <f t="shared" si="290"/>
        <v>INDONESIA</v>
      </c>
      <c r="AE1644" s="122" t="s">
        <v>5229</v>
      </c>
      <c r="AF1644" s="122" t="s">
        <v>4181</v>
      </c>
      <c r="AG1644" s="142" t="s">
        <v>166</v>
      </c>
      <c r="AH1644" s="142" t="s">
        <v>203</v>
      </c>
      <c r="AI1644" s="64" t="e">
        <f t="shared" si="286"/>
        <v>#N/A</v>
      </c>
      <c r="AJ1644" s="64"/>
      <c r="AK1644" s="142"/>
      <c r="AL1644" s="124"/>
      <c r="AM1644" s="124"/>
      <c r="AN1644" s="124">
        <f t="shared" si="284"/>
        <v>0</v>
      </c>
      <c r="AO1644" s="125"/>
      <c r="AP1644" s="125"/>
      <c r="AQ1644" s="125"/>
      <c r="AR1644" s="125"/>
      <c r="AS1644" s="125"/>
      <c r="AT1644" s="125"/>
      <c r="AU1644" s="125"/>
      <c r="AV1644" s="125"/>
      <c r="AW1644" s="125"/>
      <c r="AX1644" s="125"/>
      <c r="AY1644" s="70">
        <f t="shared" si="285"/>
        <v>0</v>
      </c>
      <c r="AZ1644" s="71"/>
    </row>
    <row r="1645" spans="1:53">
      <c r="B1645">
        <v>1591</v>
      </c>
      <c r="C1645" s="71">
        <v>26</v>
      </c>
      <c r="E1645" s="121">
        <v>2</v>
      </c>
      <c r="F1645" s="143" t="s">
        <v>5320</v>
      </c>
      <c r="G1645" s="144" t="s">
        <v>2353</v>
      </c>
      <c r="H1645" s="145" t="s">
        <v>16</v>
      </c>
      <c r="I1645" s="146" t="str">
        <f t="shared" si="287"/>
        <v>PEREMPUAN</v>
      </c>
      <c r="J1645" s="120" t="s">
        <v>877</v>
      </c>
      <c r="K1645" s="147">
        <v>25569</v>
      </c>
      <c r="L1645" s="93">
        <f t="shared" ca="1" si="289"/>
        <v>50</v>
      </c>
      <c r="M1645" s="120" t="s">
        <v>253</v>
      </c>
      <c r="N1645" s="133" t="s">
        <v>220</v>
      </c>
      <c r="O1645" s="120" t="str">
        <f t="shared" si="288"/>
        <v>ISLAM</v>
      </c>
      <c r="P1645" s="120" t="s">
        <v>221</v>
      </c>
      <c r="Q1645" s="120" t="s">
        <v>245</v>
      </c>
      <c r="R1645" s="148">
        <v>3</v>
      </c>
      <c r="S1645" s="120" t="s">
        <v>256</v>
      </c>
      <c r="T1645" s="120" t="s">
        <v>246</v>
      </c>
      <c r="U1645" s="120" t="s">
        <v>5321</v>
      </c>
      <c r="V1645" s="120" t="s">
        <v>5322</v>
      </c>
      <c r="W1645" s="149" t="s">
        <v>5319</v>
      </c>
      <c r="X1645" s="120" t="s">
        <v>5318</v>
      </c>
      <c r="Y1645" s="238" t="s">
        <v>5260</v>
      </c>
      <c r="Z1645" s="120" t="s">
        <v>22</v>
      </c>
      <c r="AA1645" s="120" t="s">
        <v>229</v>
      </c>
      <c r="AB1645" s="64" t="s">
        <v>230</v>
      </c>
      <c r="AC1645" s="64" t="s">
        <v>231</v>
      </c>
      <c r="AD1645" s="121" t="str">
        <f t="shared" si="290"/>
        <v>INDONESIA</v>
      </c>
      <c r="AE1645" s="122" t="s">
        <v>5229</v>
      </c>
      <c r="AF1645" s="122" t="s">
        <v>4181</v>
      </c>
      <c r="AG1645" s="120" t="s">
        <v>166</v>
      </c>
      <c r="AH1645" s="142" t="s">
        <v>203</v>
      </c>
      <c r="AI1645" s="64">
        <f t="shared" si="286"/>
        <v>2</v>
      </c>
      <c r="AJ1645" s="64"/>
      <c r="AK1645" s="142"/>
      <c r="AN1645" s="124">
        <f t="shared" si="284"/>
        <v>0</v>
      </c>
      <c r="AY1645" s="70">
        <f t="shared" si="285"/>
        <v>0</v>
      </c>
    </row>
    <row r="1646" spans="1:53">
      <c r="B1646">
        <v>1592</v>
      </c>
      <c r="C1646">
        <v>27</v>
      </c>
      <c r="E1646">
        <v>3</v>
      </c>
      <c r="F1646" s="88" t="s">
        <v>5323</v>
      </c>
      <c r="G1646" s="89" t="s">
        <v>5324</v>
      </c>
      <c r="H1646" s="90" t="s">
        <v>23</v>
      </c>
      <c r="I1646" s="91" t="str">
        <f t="shared" si="287"/>
        <v>LAKI LAKI</v>
      </c>
      <c r="J1646" s="64" t="s">
        <v>1514</v>
      </c>
      <c r="K1646" s="92">
        <v>34027</v>
      </c>
      <c r="L1646" s="93">
        <f t="shared" ca="1" si="289"/>
        <v>27</v>
      </c>
      <c r="M1646" s="64" t="s">
        <v>253</v>
      </c>
      <c r="N1646" s="94" t="s">
        <v>220</v>
      </c>
      <c r="O1646" s="64" t="str">
        <f t="shared" si="288"/>
        <v>ISLAM</v>
      </c>
      <c r="P1646" s="64" t="s">
        <v>254</v>
      </c>
      <c r="Q1646" s="64" t="s">
        <v>255</v>
      </c>
      <c r="R1646" s="95">
        <v>4</v>
      </c>
      <c r="S1646" s="64" t="s">
        <v>344</v>
      </c>
      <c r="T1646" s="64" t="s">
        <v>266</v>
      </c>
      <c r="U1646" s="64" t="s">
        <v>2353</v>
      </c>
      <c r="V1646" s="64" t="s">
        <v>5318</v>
      </c>
      <c r="W1646" s="96" t="s">
        <v>5319</v>
      </c>
      <c r="X1646" s="64" t="s">
        <v>5318</v>
      </c>
      <c r="Y1646" s="238" t="s">
        <v>5260</v>
      </c>
      <c r="Z1646" s="64" t="s">
        <v>22</v>
      </c>
      <c r="AA1646" s="64" t="s">
        <v>229</v>
      </c>
      <c r="AB1646" s="120" t="s">
        <v>230</v>
      </c>
      <c r="AC1646" s="120" t="s">
        <v>231</v>
      </c>
      <c r="AD1646" t="str">
        <f t="shared" si="290"/>
        <v>INDONESIA</v>
      </c>
      <c r="AE1646" s="122" t="s">
        <v>5229</v>
      </c>
      <c r="AF1646" s="122" t="s">
        <v>4181</v>
      </c>
      <c r="AG1646" s="111" t="s">
        <v>166</v>
      </c>
      <c r="AH1646" s="111" t="s">
        <v>203</v>
      </c>
      <c r="AI1646" s="64" t="e">
        <f t="shared" si="286"/>
        <v>#N/A</v>
      </c>
      <c r="AJ1646" s="64"/>
      <c r="AK1646" s="142"/>
      <c r="AN1646" s="124">
        <f t="shared" si="284"/>
        <v>0</v>
      </c>
      <c r="AY1646" s="70">
        <f t="shared" si="285"/>
        <v>0</v>
      </c>
    </row>
    <row r="1647" spans="1:53">
      <c r="A1647" s="121"/>
      <c r="B1647">
        <v>1593</v>
      </c>
      <c r="C1647" s="71">
        <v>28</v>
      </c>
      <c r="E1647" s="126">
        <v>4</v>
      </c>
      <c r="F1647" s="158" t="s">
        <v>5325</v>
      </c>
      <c r="G1647" s="128" t="s">
        <v>5326</v>
      </c>
      <c r="H1647" s="129" t="s">
        <v>23</v>
      </c>
      <c r="I1647" s="130" t="str">
        <f t="shared" si="287"/>
        <v>LAKI LAKI</v>
      </c>
      <c r="J1647" s="131" t="s">
        <v>230</v>
      </c>
      <c r="K1647" s="132">
        <v>38185</v>
      </c>
      <c r="L1647" s="159">
        <f t="shared" ca="1" si="289"/>
        <v>15</v>
      </c>
      <c r="M1647" s="131"/>
      <c r="N1647" s="248" t="s">
        <v>220</v>
      </c>
      <c r="O1647" s="131" t="str">
        <f t="shared" si="288"/>
        <v>ISLAM</v>
      </c>
      <c r="P1647" s="131" t="s">
        <v>254</v>
      </c>
      <c r="Q1647" s="131" t="s">
        <v>255</v>
      </c>
      <c r="R1647" s="134">
        <v>4</v>
      </c>
      <c r="S1647" s="131" t="s">
        <v>369</v>
      </c>
      <c r="T1647" s="131" t="s">
        <v>266</v>
      </c>
      <c r="U1647" s="131" t="s">
        <v>2353</v>
      </c>
      <c r="V1647" s="131" t="s">
        <v>5318</v>
      </c>
      <c r="W1647" s="135" t="s">
        <v>5319</v>
      </c>
      <c r="X1647" s="131" t="s">
        <v>5318</v>
      </c>
      <c r="Y1647" s="236" t="s">
        <v>5260</v>
      </c>
      <c r="Z1647" s="131" t="s">
        <v>22</v>
      </c>
      <c r="AA1647" s="131" t="s">
        <v>229</v>
      </c>
      <c r="AB1647" s="64" t="s">
        <v>230</v>
      </c>
      <c r="AC1647" s="64" t="s">
        <v>231</v>
      </c>
      <c r="AD1647" s="126" t="str">
        <f t="shared" si="290"/>
        <v>INDONESIA</v>
      </c>
      <c r="AE1647" s="122" t="s">
        <v>5229</v>
      </c>
      <c r="AF1647" s="178" t="s">
        <v>4181</v>
      </c>
      <c r="AG1647" s="142" t="s">
        <v>166</v>
      </c>
      <c r="AH1647" s="142" t="s">
        <v>203</v>
      </c>
      <c r="AI1647" s="64">
        <f t="shared" si="286"/>
        <v>2</v>
      </c>
      <c r="AJ1647" s="64"/>
      <c r="AK1647" s="120"/>
      <c r="AN1647" s="124">
        <f t="shared" si="284"/>
        <v>0</v>
      </c>
      <c r="AY1647" s="70">
        <f t="shared" si="285"/>
        <v>0</v>
      </c>
    </row>
    <row r="1648" spans="1:53">
      <c r="B1648">
        <v>1594</v>
      </c>
      <c r="C1648">
        <v>29</v>
      </c>
      <c r="D1648">
        <v>7</v>
      </c>
      <c r="E1648" s="99">
        <v>1</v>
      </c>
      <c r="F1648" s="100" t="s">
        <v>5327</v>
      </c>
      <c r="G1648" s="101" t="s">
        <v>5328</v>
      </c>
      <c r="H1648" s="102" t="s">
        <v>23</v>
      </c>
      <c r="I1648" s="103" t="str">
        <f t="shared" si="287"/>
        <v>LAKI LAKI</v>
      </c>
      <c r="J1648" s="104" t="s">
        <v>452</v>
      </c>
      <c r="K1648" s="105">
        <v>16020</v>
      </c>
      <c r="L1648" s="106">
        <f t="shared" ca="1" si="289"/>
        <v>76</v>
      </c>
      <c r="M1648" s="104" t="s">
        <v>253</v>
      </c>
      <c r="N1648" s="107" t="s">
        <v>220</v>
      </c>
      <c r="O1648" s="104" t="str">
        <f t="shared" si="288"/>
        <v>ISLAM</v>
      </c>
      <c r="P1648" s="104" t="s">
        <v>221</v>
      </c>
      <c r="Q1648" s="104" t="s">
        <v>222</v>
      </c>
      <c r="R1648" s="108">
        <v>1</v>
      </c>
      <c r="S1648" s="104" t="s">
        <v>289</v>
      </c>
      <c r="T1648" s="104" t="s">
        <v>283</v>
      </c>
      <c r="U1648" s="104" t="s">
        <v>5329</v>
      </c>
      <c r="V1648" s="104" t="s">
        <v>5330</v>
      </c>
      <c r="W1648" s="109" t="s">
        <v>5331</v>
      </c>
      <c r="X1648" s="104" t="s">
        <v>5328</v>
      </c>
      <c r="Y1648" s="235" t="s">
        <v>5260</v>
      </c>
      <c r="Z1648" s="104" t="s">
        <v>22</v>
      </c>
      <c r="AA1648" s="104" t="s">
        <v>229</v>
      </c>
      <c r="AB1648" s="120" t="s">
        <v>230</v>
      </c>
      <c r="AC1648" s="120" t="s">
        <v>231</v>
      </c>
      <c r="AD1648" s="99" t="str">
        <f t="shared" si="290"/>
        <v>INDONESIA</v>
      </c>
      <c r="AE1648" s="122" t="s">
        <v>5229</v>
      </c>
      <c r="AF1648" s="122" t="s">
        <v>4181</v>
      </c>
      <c r="AG1648" s="142" t="s">
        <v>455</v>
      </c>
      <c r="AH1648" s="142"/>
      <c r="AI1648" s="64">
        <f t="shared" ref="AI1648:AI1666" si="291">VLOOKUP(Q1652,SHDK,2,FALSE)</f>
        <v>3</v>
      </c>
      <c r="AJ1648" s="64"/>
      <c r="AK1648" s="142"/>
      <c r="AN1648" s="124">
        <f t="shared" si="284"/>
        <v>0</v>
      </c>
      <c r="AY1648" s="70">
        <f t="shared" si="285"/>
        <v>0</v>
      </c>
    </row>
    <row r="1649" spans="1:53" s="99" customFormat="1">
      <c r="A1649"/>
      <c r="B1649">
        <v>1595</v>
      </c>
      <c r="C1649" s="71">
        <v>30</v>
      </c>
      <c r="D1649"/>
      <c r="E1649">
        <v>2</v>
      </c>
      <c r="F1649" s="88" t="s">
        <v>5332</v>
      </c>
      <c r="G1649" s="89" t="s">
        <v>5333</v>
      </c>
      <c r="H1649" s="90" t="s">
        <v>16</v>
      </c>
      <c r="I1649" s="91" t="str">
        <f t="shared" si="287"/>
        <v>PEREMPUAN</v>
      </c>
      <c r="J1649" s="64" t="s">
        <v>452</v>
      </c>
      <c r="K1649" s="92">
        <v>18368</v>
      </c>
      <c r="L1649" s="93">
        <f t="shared" ca="1" si="289"/>
        <v>69</v>
      </c>
      <c r="M1649" s="64" t="s">
        <v>253</v>
      </c>
      <c r="N1649" s="94" t="s">
        <v>220</v>
      </c>
      <c r="O1649" s="64" t="str">
        <f t="shared" si="288"/>
        <v>ISLAM</v>
      </c>
      <c r="P1649" s="64" t="s">
        <v>221</v>
      </c>
      <c r="Q1649" s="64" t="s">
        <v>245</v>
      </c>
      <c r="R1649" s="95">
        <v>3</v>
      </c>
      <c r="S1649" s="64" t="s">
        <v>289</v>
      </c>
      <c r="T1649" s="64" t="s">
        <v>246</v>
      </c>
      <c r="U1649" s="64" t="s">
        <v>5334</v>
      </c>
      <c r="V1649" s="64" t="s">
        <v>5335</v>
      </c>
      <c r="W1649" s="96" t="s">
        <v>5331</v>
      </c>
      <c r="X1649" s="64" t="s">
        <v>5328</v>
      </c>
      <c r="Y1649" s="238" t="s">
        <v>5260</v>
      </c>
      <c r="Z1649" s="64" t="s">
        <v>22</v>
      </c>
      <c r="AA1649" s="64" t="s">
        <v>229</v>
      </c>
      <c r="AB1649" s="104" t="s">
        <v>230</v>
      </c>
      <c r="AC1649" s="104" t="s">
        <v>231</v>
      </c>
      <c r="AD1649" t="str">
        <f t="shared" si="290"/>
        <v>INDONESIA</v>
      </c>
      <c r="AE1649" s="122" t="s">
        <v>5229</v>
      </c>
      <c r="AF1649" s="122" t="s">
        <v>4181</v>
      </c>
      <c r="AG1649" s="142" t="s">
        <v>455</v>
      </c>
      <c r="AH1649" s="142"/>
      <c r="AI1649" s="64">
        <f t="shared" si="291"/>
        <v>3</v>
      </c>
      <c r="AJ1649" s="64"/>
      <c r="AK1649" s="142"/>
      <c r="AL1649" s="124"/>
      <c r="AM1649" s="124"/>
      <c r="AN1649" s="124">
        <f t="shared" si="284"/>
        <v>0</v>
      </c>
      <c r="AO1649" s="125"/>
      <c r="AP1649" s="125"/>
      <c r="AQ1649" s="125"/>
      <c r="AR1649" s="125"/>
      <c r="AS1649" s="125"/>
      <c r="AT1649" s="125"/>
      <c r="AU1649" s="125"/>
      <c r="AV1649" s="125"/>
      <c r="AW1649" s="125"/>
      <c r="AX1649" s="125"/>
      <c r="AY1649" s="70">
        <f t="shared" si="285"/>
        <v>0</v>
      </c>
      <c r="AZ1649" s="71"/>
    </row>
    <row r="1650" spans="1:53">
      <c r="B1650">
        <v>1596</v>
      </c>
      <c r="C1650">
        <v>31</v>
      </c>
      <c r="D1650">
        <v>8</v>
      </c>
      <c r="E1650" s="99">
        <v>1</v>
      </c>
      <c r="F1650" s="100" t="s">
        <v>5336</v>
      </c>
      <c r="G1650" s="101" t="s">
        <v>5337</v>
      </c>
      <c r="H1650" s="102" t="s">
        <v>23</v>
      </c>
      <c r="I1650" s="103" t="str">
        <f t="shared" si="287"/>
        <v>LAKI LAKI</v>
      </c>
      <c r="J1650" s="104" t="s">
        <v>3010</v>
      </c>
      <c r="K1650" s="105">
        <v>25726</v>
      </c>
      <c r="L1650" s="106">
        <f t="shared" ca="1" si="289"/>
        <v>49</v>
      </c>
      <c r="M1650" s="104" t="s">
        <v>253</v>
      </c>
      <c r="N1650" s="107" t="s">
        <v>220</v>
      </c>
      <c r="O1650" s="104" t="str">
        <f t="shared" si="288"/>
        <v>ISLAM</v>
      </c>
      <c r="P1650" s="104" t="s">
        <v>221</v>
      </c>
      <c r="Q1650" s="104" t="s">
        <v>222</v>
      </c>
      <c r="R1650" s="108">
        <v>1</v>
      </c>
      <c r="S1650" s="104" t="s">
        <v>256</v>
      </c>
      <c r="T1650" s="104" t="s">
        <v>283</v>
      </c>
      <c r="U1650" s="104" t="s">
        <v>2560</v>
      </c>
      <c r="V1650" s="104" t="s">
        <v>5338</v>
      </c>
      <c r="W1650" s="109" t="s">
        <v>5339</v>
      </c>
      <c r="X1650" s="104" t="s">
        <v>5337</v>
      </c>
      <c r="Y1650" s="235" t="s">
        <v>5260</v>
      </c>
      <c r="Z1650" s="104" t="s">
        <v>22</v>
      </c>
      <c r="AA1650" s="104" t="s">
        <v>229</v>
      </c>
      <c r="AB1650" s="64" t="s">
        <v>230</v>
      </c>
      <c r="AC1650" s="64" t="s">
        <v>231</v>
      </c>
      <c r="AD1650" s="99" t="str">
        <f t="shared" si="290"/>
        <v>INDONESIA</v>
      </c>
      <c r="AE1650" s="122" t="s">
        <v>5229</v>
      </c>
      <c r="AF1650" s="122" t="s">
        <v>4181</v>
      </c>
      <c r="AG1650" s="142" t="s">
        <v>166</v>
      </c>
      <c r="AH1650" s="142" t="s">
        <v>203</v>
      </c>
      <c r="AI1650" s="64">
        <f t="shared" si="291"/>
        <v>3</v>
      </c>
      <c r="AJ1650" s="64"/>
      <c r="AK1650" s="142"/>
      <c r="AN1650" s="124">
        <f t="shared" si="284"/>
        <v>0</v>
      </c>
      <c r="AY1650" s="70">
        <f t="shared" si="285"/>
        <v>0</v>
      </c>
    </row>
    <row r="1651" spans="1:53">
      <c r="B1651">
        <v>1597</v>
      </c>
      <c r="C1651" s="71">
        <v>32</v>
      </c>
      <c r="E1651">
        <v>2</v>
      </c>
      <c r="F1651" s="88" t="s">
        <v>5340</v>
      </c>
      <c r="G1651" s="89" t="s">
        <v>5341</v>
      </c>
      <c r="H1651" s="90" t="s">
        <v>16</v>
      </c>
      <c r="I1651" s="91" t="str">
        <f t="shared" si="287"/>
        <v>PEREMPUAN</v>
      </c>
      <c r="J1651" s="64" t="s">
        <v>376</v>
      </c>
      <c r="K1651" s="92">
        <v>28219</v>
      </c>
      <c r="L1651" s="93">
        <f t="shared" ca="1" si="289"/>
        <v>43</v>
      </c>
      <c r="M1651" s="64" t="s">
        <v>253</v>
      </c>
      <c r="N1651" s="94" t="s">
        <v>220</v>
      </c>
      <c r="O1651" s="64" t="str">
        <f t="shared" si="288"/>
        <v>ISLAM</v>
      </c>
      <c r="P1651" s="64" t="s">
        <v>221</v>
      </c>
      <c r="Q1651" s="64" t="s">
        <v>245</v>
      </c>
      <c r="R1651" s="95">
        <v>3</v>
      </c>
      <c r="S1651" s="64" t="s">
        <v>256</v>
      </c>
      <c r="T1651" s="64" t="s">
        <v>246</v>
      </c>
      <c r="U1651" s="64" t="s">
        <v>4542</v>
      </c>
      <c r="V1651" s="64" t="s">
        <v>4538</v>
      </c>
      <c r="W1651" s="96" t="s">
        <v>5339</v>
      </c>
      <c r="X1651" s="64" t="s">
        <v>5337</v>
      </c>
      <c r="Y1651" s="238" t="s">
        <v>5260</v>
      </c>
      <c r="Z1651" s="64" t="s">
        <v>22</v>
      </c>
      <c r="AA1651" s="64" t="s">
        <v>229</v>
      </c>
      <c r="AB1651" s="120" t="s">
        <v>230</v>
      </c>
      <c r="AC1651" s="120" t="s">
        <v>231</v>
      </c>
      <c r="AD1651" t="str">
        <f t="shared" si="290"/>
        <v>INDONESIA</v>
      </c>
      <c r="AE1651" s="122" t="s">
        <v>5229</v>
      </c>
      <c r="AF1651" s="122" t="s">
        <v>4181</v>
      </c>
      <c r="AG1651" s="120" t="s">
        <v>166</v>
      </c>
      <c r="AH1651" s="142" t="s">
        <v>203</v>
      </c>
      <c r="AI1651" s="64" t="e">
        <f t="shared" si="291"/>
        <v>#N/A</v>
      </c>
      <c r="AJ1651" s="64"/>
      <c r="AK1651" s="142"/>
      <c r="AL1651" s="207"/>
      <c r="AM1651" s="207"/>
      <c r="AN1651" s="124">
        <f t="shared" si="284"/>
        <v>0</v>
      </c>
      <c r="AO1651" s="239"/>
      <c r="AP1651" s="239"/>
      <c r="AQ1651" s="239"/>
      <c r="AR1651" s="239"/>
      <c r="AS1651" s="239"/>
      <c r="AT1651" s="239"/>
      <c r="AU1651" s="239"/>
      <c r="AV1651" s="239"/>
      <c r="AW1651" s="239"/>
      <c r="AX1651" s="239"/>
      <c r="AY1651" s="70">
        <f t="shared" si="285"/>
        <v>0</v>
      </c>
      <c r="BA1651" s="121"/>
    </row>
    <row r="1652" spans="1:53">
      <c r="A1652" s="121"/>
      <c r="B1652">
        <v>1598</v>
      </c>
      <c r="C1652">
        <v>33</v>
      </c>
      <c r="E1652" s="121">
        <v>3</v>
      </c>
      <c r="F1652" s="143" t="s">
        <v>5342</v>
      </c>
      <c r="G1652" s="144" t="s">
        <v>5343</v>
      </c>
      <c r="H1652" s="145" t="s">
        <v>16</v>
      </c>
      <c r="I1652" s="146" t="str">
        <f t="shared" si="287"/>
        <v>PEREMPUAN</v>
      </c>
      <c r="J1652" s="120" t="s">
        <v>230</v>
      </c>
      <c r="K1652" s="147">
        <v>35859</v>
      </c>
      <c r="L1652" s="139">
        <f t="shared" ca="1" si="289"/>
        <v>22</v>
      </c>
      <c r="M1652" s="120" t="s">
        <v>253</v>
      </c>
      <c r="N1652" s="133" t="s">
        <v>220</v>
      </c>
      <c r="O1652" s="120" t="str">
        <f t="shared" si="288"/>
        <v>ISLAM</v>
      </c>
      <c r="P1652" s="120" t="s">
        <v>254</v>
      </c>
      <c r="Q1652" s="120" t="s">
        <v>255</v>
      </c>
      <c r="R1652" s="148">
        <v>4</v>
      </c>
      <c r="S1652" s="120" t="s">
        <v>223</v>
      </c>
      <c r="T1652" s="120" t="s">
        <v>266</v>
      </c>
      <c r="U1652" s="120" t="s">
        <v>5341</v>
      </c>
      <c r="V1652" s="120" t="s">
        <v>5337</v>
      </c>
      <c r="W1652" s="149" t="s">
        <v>5339</v>
      </c>
      <c r="X1652" s="120" t="s">
        <v>5337</v>
      </c>
      <c r="Y1652" s="238" t="s">
        <v>5260</v>
      </c>
      <c r="Z1652" s="120" t="s">
        <v>22</v>
      </c>
      <c r="AA1652" s="120" t="s">
        <v>229</v>
      </c>
      <c r="AB1652" s="64" t="s">
        <v>230</v>
      </c>
      <c r="AC1652" s="64" t="s">
        <v>231</v>
      </c>
      <c r="AD1652" s="121" t="str">
        <f t="shared" si="290"/>
        <v>INDONESIA</v>
      </c>
      <c r="AE1652" s="122" t="s">
        <v>5229</v>
      </c>
      <c r="AF1652" s="122" t="s">
        <v>4181</v>
      </c>
      <c r="AG1652" s="142" t="s">
        <v>166</v>
      </c>
      <c r="AH1652" s="142"/>
      <c r="AI1652" s="64">
        <f t="shared" si="291"/>
        <v>2</v>
      </c>
      <c r="AJ1652" s="64"/>
      <c r="AK1652" s="142"/>
      <c r="AN1652" s="124">
        <f t="shared" si="284"/>
        <v>0</v>
      </c>
      <c r="AY1652" s="70">
        <f t="shared" si="285"/>
        <v>0</v>
      </c>
    </row>
    <row r="1653" spans="1:53">
      <c r="B1653">
        <v>1599</v>
      </c>
      <c r="C1653" s="71">
        <v>34</v>
      </c>
      <c r="E1653">
        <v>4</v>
      </c>
      <c r="F1653" s="88" t="s">
        <v>5344</v>
      </c>
      <c r="G1653" s="89" t="s">
        <v>5345</v>
      </c>
      <c r="H1653" s="90" t="s">
        <v>16</v>
      </c>
      <c r="I1653" s="91" t="str">
        <f t="shared" si="287"/>
        <v>PEREMPUAN</v>
      </c>
      <c r="J1653" s="64" t="s">
        <v>230</v>
      </c>
      <c r="K1653" s="92">
        <v>38075</v>
      </c>
      <c r="L1653" s="93">
        <f t="shared" ca="1" si="289"/>
        <v>16</v>
      </c>
      <c r="M1653" s="64" t="s">
        <v>253</v>
      </c>
      <c r="N1653" s="133" t="s">
        <v>220</v>
      </c>
      <c r="O1653" s="64" t="str">
        <f t="shared" si="288"/>
        <v>ISLAM</v>
      </c>
      <c r="P1653" s="64" t="s">
        <v>254</v>
      </c>
      <c r="Q1653" s="64" t="s">
        <v>255</v>
      </c>
      <c r="R1653" s="95">
        <v>4</v>
      </c>
      <c r="S1653" s="64" t="s">
        <v>369</v>
      </c>
      <c r="T1653" s="64" t="s">
        <v>266</v>
      </c>
      <c r="U1653" s="64" t="s">
        <v>5341</v>
      </c>
      <c r="V1653" s="64" t="s">
        <v>5337</v>
      </c>
      <c r="W1653" s="96" t="s">
        <v>5339</v>
      </c>
      <c r="X1653" s="64" t="s">
        <v>5337</v>
      </c>
      <c r="Y1653" s="238" t="s">
        <v>5260</v>
      </c>
      <c r="Z1653" s="64" t="s">
        <v>22</v>
      </c>
      <c r="AA1653" s="64" t="s">
        <v>229</v>
      </c>
      <c r="AB1653" s="64" t="s">
        <v>230</v>
      </c>
      <c r="AC1653" s="64" t="s">
        <v>231</v>
      </c>
      <c r="AD1653" t="str">
        <f t="shared" si="290"/>
        <v>INDONESIA</v>
      </c>
      <c r="AE1653" s="122" t="s">
        <v>5229</v>
      </c>
      <c r="AF1653" s="122" t="s">
        <v>4181</v>
      </c>
      <c r="AG1653" s="142" t="s">
        <v>166</v>
      </c>
      <c r="AH1653" s="142"/>
      <c r="AI1653" s="64">
        <f t="shared" si="291"/>
        <v>3</v>
      </c>
      <c r="AJ1653" s="64"/>
      <c r="AK1653" s="142"/>
      <c r="AN1653" s="124"/>
    </row>
    <row r="1654" spans="1:53" s="99" customFormat="1">
      <c r="A1654"/>
      <c r="B1654">
        <v>1600</v>
      </c>
      <c r="C1654">
        <v>35</v>
      </c>
      <c r="D1654"/>
      <c r="E1654">
        <v>5</v>
      </c>
      <c r="F1654" s="88" t="s">
        <v>5346</v>
      </c>
      <c r="G1654" s="89" t="s">
        <v>1231</v>
      </c>
      <c r="H1654" s="90" t="s">
        <v>23</v>
      </c>
      <c r="I1654" s="91" t="str">
        <f t="shared" si="287"/>
        <v>LAKI LAKI</v>
      </c>
      <c r="J1654" s="64" t="s">
        <v>230</v>
      </c>
      <c r="K1654" s="92">
        <v>38497</v>
      </c>
      <c r="L1654" s="93">
        <f t="shared" ca="1" si="289"/>
        <v>14</v>
      </c>
      <c r="M1654" s="64" t="s">
        <v>253</v>
      </c>
      <c r="N1654" s="133" t="s">
        <v>220</v>
      </c>
      <c r="O1654" s="64" t="str">
        <f t="shared" si="288"/>
        <v>ISLAM</v>
      </c>
      <c r="P1654" s="64" t="s">
        <v>254</v>
      </c>
      <c r="Q1654" s="64" t="s">
        <v>255</v>
      </c>
      <c r="R1654" s="95">
        <v>4</v>
      </c>
      <c r="S1654" s="64" t="s">
        <v>369</v>
      </c>
      <c r="T1654" s="64" t="s">
        <v>266</v>
      </c>
      <c r="U1654" s="64" t="s">
        <v>5341</v>
      </c>
      <c r="V1654" s="64" t="s">
        <v>5337</v>
      </c>
      <c r="W1654" s="96" t="s">
        <v>5339</v>
      </c>
      <c r="X1654" s="64" t="s">
        <v>5337</v>
      </c>
      <c r="Y1654" s="238" t="s">
        <v>5260</v>
      </c>
      <c r="Z1654" s="120" t="s">
        <v>22</v>
      </c>
      <c r="AA1654" s="120" t="s">
        <v>229</v>
      </c>
      <c r="AB1654" s="104" t="s">
        <v>230</v>
      </c>
      <c r="AC1654" s="104" t="s">
        <v>231</v>
      </c>
      <c r="AD1654" s="121" t="str">
        <f t="shared" si="290"/>
        <v>INDONESIA</v>
      </c>
      <c r="AE1654" s="122" t="s">
        <v>5229</v>
      </c>
      <c r="AF1654" s="122" t="s">
        <v>4181</v>
      </c>
      <c r="AG1654" s="142" t="s">
        <v>166</v>
      </c>
      <c r="AH1654" s="120"/>
      <c r="AI1654" s="64">
        <f t="shared" si="291"/>
        <v>3</v>
      </c>
      <c r="AJ1654" s="64"/>
      <c r="AK1654" s="142"/>
      <c r="AL1654" s="124"/>
      <c r="AM1654" s="124"/>
      <c r="AN1654" s="124">
        <f t="shared" ref="AN1654:AN1687" si="292">AL1654-AM1654</f>
        <v>0</v>
      </c>
      <c r="AO1654" s="125"/>
      <c r="AP1654" s="125"/>
      <c r="AQ1654" s="125"/>
      <c r="AR1654" s="125"/>
      <c r="AS1654" s="125"/>
      <c r="AT1654" s="125"/>
      <c r="AU1654" s="125"/>
      <c r="AV1654" s="125"/>
      <c r="AW1654" s="125"/>
      <c r="AX1654" s="125"/>
      <c r="AY1654" s="70">
        <f t="shared" ref="AY1654:AY1687" si="293">SUM(AV1654:AX1654)</f>
        <v>0</v>
      </c>
      <c r="AZ1654" s="71"/>
    </row>
    <row r="1655" spans="1:53">
      <c r="B1655">
        <v>1601</v>
      </c>
      <c r="C1655" s="71">
        <v>36</v>
      </c>
      <c r="D1655">
        <v>9</v>
      </c>
      <c r="E1655" s="104">
        <v>1</v>
      </c>
      <c r="F1655" s="100" t="s">
        <v>5347</v>
      </c>
      <c r="G1655" s="101" t="s">
        <v>5348</v>
      </c>
      <c r="H1655" s="102" t="s">
        <v>23</v>
      </c>
      <c r="I1655" s="103" t="str">
        <f>IF(H1655="L","LAKI LAKI",IF(H1655="P","PEREMPUAN",""))</f>
        <v>LAKI LAKI</v>
      </c>
      <c r="J1655" s="104" t="s">
        <v>1609</v>
      </c>
      <c r="K1655" s="105">
        <v>28697</v>
      </c>
      <c r="L1655" s="106">
        <f t="shared" ca="1" si="289"/>
        <v>41</v>
      </c>
      <c r="M1655" s="104" t="s">
        <v>253</v>
      </c>
      <c r="N1655" s="107" t="s">
        <v>220</v>
      </c>
      <c r="O1655" s="104" t="str">
        <f t="shared" si="288"/>
        <v>ISLAM</v>
      </c>
      <c r="P1655" s="104" t="s">
        <v>221</v>
      </c>
      <c r="Q1655" s="104" t="s">
        <v>222</v>
      </c>
      <c r="R1655" s="108">
        <v>1</v>
      </c>
      <c r="S1655" s="104" t="s">
        <v>223</v>
      </c>
      <c r="T1655" s="104" t="s">
        <v>428</v>
      </c>
      <c r="U1655" s="104" t="s">
        <v>4466</v>
      </c>
      <c r="V1655" s="104" t="s">
        <v>5349</v>
      </c>
      <c r="W1655" s="109" t="s">
        <v>5350</v>
      </c>
      <c r="X1655" s="104" t="s">
        <v>120</v>
      </c>
      <c r="Y1655" s="235" t="s">
        <v>5260</v>
      </c>
      <c r="Z1655" s="104" t="s">
        <v>22</v>
      </c>
      <c r="AA1655" s="104" t="s">
        <v>229</v>
      </c>
      <c r="AB1655" s="64" t="s">
        <v>230</v>
      </c>
      <c r="AC1655" s="64" t="s">
        <v>231</v>
      </c>
      <c r="AD1655" s="99" t="str">
        <f t="shared" si="290"/>
        <v>INDONESIA</v>
      </c>
      <c r="AE1655" s="122" t="s">
        <v>5229</v>
      </c>
      <c r="AF1655" s="122" t="s">
        <v>4181</v>
      </c>
      <c r="AG1655" s="142" t="s">
        <v>166</v>
      </c>
      <c r="AH1655" s="142" t="s">
        <v>203</v>
      </c>
      <c r="AI1655" s="64">
        <f t="shared" si="291"/>
        <v>3</v>
      </c>
      <c r="AJ1655" s="64"/>
      <c r="AK1655" s="120"/>
      <c r="AN1655" s="124">
        <f t="shared" si="292"/>
        <v>0</v>
      </c>
      <c r="AY1655" s="70">
        <f t="shared" si="293"/>
        <v>0</v>
      </c>
    </row>
    <row r="1656" spans="1:53">
      <c r="B1656">
        <v>1602</v>
      </c>
      <c r="C1656">
        <v>37</v>
      </c>
      <c r="E1656" s="64">
        <v>2</v>
      </c>
      <c r="F1656" s="88" t="s">
        <v>5351</v>
      </c>
      <c r="G1656" s="89" t="s">
        <v>5352</v>
      </c>
      <c r="H1656" s="90" t="s">
        <v>16</v>
      </c>
      <c r="I1656" s="91" t="str">
        <f>IF(H1656="L","LAKI LAKI",IF(H1656="P","PEREMPUAN",""))</f>
        <v>PEREMPUAN</v>
      </c>
      <c r="J1656" s="64" t="s">
        <v>1609</v>
      </c>
      <c r="K1656" s="92">
        <v>29994</v>
      </c>
      <c r="L1656" s="93">
        <f t="shared" ca="1" si="289"/>
        <v>38</v>
      </c>
      <c r="M1656" s="64" t="s">
        <v>253</v>
      </c>
      <c r="N1656" s="94" t="s">
        <v>220</v>
      </c>
      <c r="O1656" s="64" t="str">
        <f t="shared" si="288"/>
        <v>ISLAM</v>
      </c>
      <c r="P1656" s="64" t="s">
        <v>221</v>
      </c>
      <c r="Q1656" s="64" t="s">
        <v>245</v>
      </c>
      <c r="R1656" s="95">
        <v>3</v>
      </c>
      <c r="S1656" s="64" t="s">
        <v>289</v>
      </c>
      <c r="T1656" s="64" t="s">
        <v>246</v>
      </c>
      <c r="U1656" s="64" t="s">
        <v>1614</v>
      </c>
      <c r="V1656" s="64" t="s">
        <v>1608</v>
      </c>
      <c r="W1656" s="96" t="s">
        <v>5350</v>
      </c>
      <c r="X1656" s="64" t="s">
        <v>120</v>
      </c>
      <c r="Y1656" s="229" t="s">
        <v>5260</v>
      </c>
      <c r="Z1656" s="64" t="s">
        <v>22</v>
      </c>
      <c r="AA1656" s="64" t="s">
        <v>229</v>
      </c>
      <c r="AB1656" s="120" t="s">
        <v>230</v>
      </c>
      <c r="AC1656" s="120" t="s">
        <v>231</v>
      </c>
      <c r="AD1656" t="str">
        <f t="shared" si="290"/>
        <v>INDONESIA</v>
      </c>
      <c r="AE1656" s="122" t="s">
        <v>5229</v>
      </c>
      <c r="AF1656" s="122" t="s">
        <v>4181</v>
      </c>
      <c r="AG1656" s="142" t="s">
        <v>166</v>
      </c>
      <c r="AH1656" s="142" t="s">
        <v>203</v>
      </c>
      <c r="AI1656" s="64" t="e">
        <f t="shared" si="291"/>
        <v>#N/A</v>
      </c>
      <c r="AJ1656" s="64"/>
      <c r="AK1656" s="142"/>
      <c r="AL1656" s="207"/>
      <c r="AM1656" s="207"/>
      <c r="AN1656" s="124">
        <f t="shared" si="292"/>
        <v>0</v>
      </c>
      <c r="AO1656" s="239"/>
      <c r="AP1656" s="239"/>
      <c r="AQ1656" s="239"/>
      <c r="AR1656" s="239"/>
      <c r="AS1656" s="239"/>
      <c r="AT1656" s="239"/>
      <c r="AU1656" s="239"/>
      <c r="AV1656" s="239"/>
      <c r="AW1656" s="239"/>
      <c r="AX1656" s="239"/>
      <c r="AY1656" s="70">
        <f t="shared" si="293"/>
        <v>0</v>
      </c>
      <c r="BA1656" s="121"/>
    </row>
    <row r="1657" spans="1:53" s="99" customFormat="1">
      <c r="A1657" s="121"/>
      <c r="B1657">
        <v>1603</v>
      </c>
      <c r="C1657" s="71">
        <v>38</v>
      </c>
      <c r="D1657"/>
      <c r="E1657" s="120">
        <v>3</v>
      </c>
      <c r="F1657" s="143" t="s">
        <v>5353</v>
      </c>
      <c r="G1657" s="144" t="s">
        <v>5354</v>
      </c>
      <c r="H1657" s="145" t="s">
        <v>23</v>
      </c>
      <c r="I1657" s="146" t="str">
        <f>IF(H1657="L","LAKI LAKI",IF(H1657="P","PEREMPUAN",""))</f>
        <v>LAKI LAKI</v>
      </c>
      <c r="J1657" s="120" t="s">
        <v>230</v>
      </c>
      <c r="K1657" s="147">
        <v>37001</v>
      </c>
      <c r="L1657" s="139">
        <f t="shared" ref="L1657:L1688" ca="1" si="294">DATEDIF(K1657,TODAY(),"Y")</f>
        <v>18</v>
      </c>
      <c r="M1657" s="120" t="s">
        <v>253</v>
      </c>
      <c r="N1657" s="133" t="s">
        <v>220</v>
      </c>
      <c r="O1657" s="120" t="str">
        <f t="shared" si="288"/>
        <v>ISLAM</v>
      </c>
      <c r="P1657" s="120" t="s">
        <v>254</v>
      </c>
      <c r="Q1657" s="120" t="s">
        <v>255</v>
      </c>
      <c r="R1657" s="148">
        <v>4</v>
      </c>
      <c r="S1657" s="120" t="s">
        <v>348</v>
      </c>
      <c r="T1657" s="120" t="s">
        <v>266</v>
      </c>
      <c r="U1657" s="120" t="s">
        <v>5352</v>
      </c>
      <c r="V1657" s="120" t="s">
        <v>120</v>
      </c>
      <c r="W1657" s="149" t="s">
        <v>5350</v>
      </c>
      <c r="X1657" s="120" t="s">
        <v>120</v>
      </c>
      <c r="Y1657" s="238" t="s">
        <v>5260</v>
      </c>
      <c r="Z1657" s="120" t="s">
        <v>22</v>
      </c>
      <c r="AA1657" s="120" t="s">
        <v>229</v>
      </c>
      <c r="AB1657" s="64" t="s">
        <v>230</v>
      </c>
      <c r="AC1657" s="64" t="s">
        <v>231</v>
      </c>
      <c r="AD1657" s="121" t="str">
        <f t="shared" si="290"/>
        <v>INDONESIA</v>
      </c>
      <c r="AE1657" s="122" t="s">
        <v>5229</v>
      </c>
      <c r="AF1657" s="122" t="s">
        <v>4181</v>
      </c>
      <c r="AG1657" s="142" t="s">
        <v>166</v>
      </c>
      <c r="AH1657" s="142"/>
      <c r="AI1657" s="64">
        <f t="shared" si="291"/>
        <v>2</v>
      </c>
      <c r="AJ1657" s="64"/>
      <c r="AK1657" s="142"/>
      <c r="AL1657" s="124"/>
      <c r="AM1657" s="124"/>
      <c r="AN1657" s="124">
        <f t="shared" si="292"/>
        <v>0</v>
      </c>
      <c r="AO1657" s="125"/>
      <c r="AP1657" s="125"/>
      <c r="AQ1657" s="125"/>
      <c r="AR1657" s="125"/>
      <c r="AS1657" s="125"/>
      <c r="AT1657" s="125"/>
      <c r="AU1657" s="125"/>
      <c r="AV1657" s="125"/>
      <c r="AW1657" s="125"/>
      <c r="AX1657" s="125"/>
      <c r="AY1657" s="70">
        <f t="shared" si="293"/>
        <v>0</v>
      </c>
      <c r="AZ1657" s="71"/>
    </row>
    <row r="1658" spans="1:53">
      <c r="B1658">
        <v>1604</v>
      </c>
      <c r="C1658">
        <v>39</v>
      </c>
      <c r="E1658" s="64">
        <v>4</v>
      </c>
      <c r="F1658" s="88" t="s">
        <v>5355</v>
      </c>
      <c r="G1658" s="89" t="s">
        <v>5356</v>
      </c>
      <c r="H1658" s="90" t="s">
        <v>23</v>
      </c>
      <c r="I1658" s="91" t="str">
        <f>IF(H1658="L","LAKI LAKI",IF(H1658="P","PEREMPUAN",""))</f>
        <v>LAKI LAKI</v>
      </c>
      <c r="J1658" s="64" t="s">
        <v>230</v>
      </c>
      <c r="K1658" s="92">
        <v>38685</v>
      </c>
      <c r="L1658" s="93">
        <f t="shared" ca="1" si="294"/>
        <v>14</v>
      </c>
      <c r="M1658" s="64" t="s">
        <v>253</v>
      </c>
      <c r="N1658" s="94" t="s">
        <v>220</v>
      </c>
      <c r="O1658" s="64" t="str">
        <f t="shared" si="288"/>
        <v>ISLAM</v>
      </c>
      <c r="P1658" s="64" t="s">
        <v>254</v>
      </c>
      <c r="Q1658" s="64" t="s">
        <v>255</v>
      </c>
      <c r="R1658" s="95">
        <v>4</v>
      </c>
      <c r="S1658" s="64" t="s">
        <v>369</v>
      </c>
      <c r="T1658" s="64" t="s">
        <v>266</v>
      </c>
      <c r="U1658" s="64" t="s">
        <v>5352</v>
      </c>
      <c r="V1658" s="64" t="s">
        <v>120</v>
      </c>
      <c r="W1658" s="96" t="s">
        <v>5350</v>
      </c>
      <c r="X1658" s="64" t="s">
        <v>120</v>
      </c>
      <c r="Y1658" s="229" t="s">
        <v>5260</v>
      </c>
      <c r="Z1658" s="64" t="s">
        <v>22</v>
      </c>
      <c r="AA1658" s="64" t="s">
        <v>229</v>
      </c>
      <c r="AB1658" s="64" t="s">
        <v>230</v>
      </c>
      <c r="AC1658" s="64" t="s">
        <v>231</v>
      </c>
      <c r="AD1658" t="str">
        <f t="shared" si="290"/>
        <v>INDONESIA</v>
      </c>
      <c r="AE1658" s="122" t="s">
        <v>5229</v>
      </c>
      <c r="AF1658" s="122" t="s">
        <v>4181</v>
      </c>
      <c r="AG1658" s="142" t="s">
        <v>166</v>
      </c>
      <c r="AH1658" s="142"/>
      <c r="AI1658" s="64">
        <f t="shared" si="291"/>
        <v>3</v>
      </c>
      <c r="AJ1658" s="64"/>
      <c r="AK1658" s="142"/>
      <c r="AN1658" s="124">
        <f t="shared" si="292"/>
        <v>0</v>
      </c>
      <c r="AY1658" s="70">
        <f t="shared" si="293"/>
        <v>0</v>
      </c>
    </row>
    <row r="1659" spans="1:53">
      <c r="B1659">
        <v>1605</v>
      </c>
      <c r="C1659" s="71">
        <v>40</v>
      </c>
      <c r="E1659" s="64">
        <v>5</v>
      </c>
      <c r="F1659" s="157" t="s">
        <v>5357</v>
      </c>
      <c r="G1659" s="89" t="s">
        <v>5358</v>
      </c>
      <c r="H1659" s="90" t="s">
        <v>23</v>
      </c>
      <c r="I1659" s="91" t="str">
        <f>IF(H1659="L","LAKI LAKI",IF(H1659="P","PEREMPUAN",""))</f>
        <v>LAKI LAKI</v>
      </c>
      <c r="J1659" s="64" t="s">
        <v>22</v>
      </c>
      <c r="K1659" s="92">
        <v>41937</v>
      </c>
      <c r="L1659" s="93">
        <f t="shared" ca="1" si="294"/>
        <v>5</v>
      </c>
      <c r="M1659" s="64"/>
      <c r="N1659" s="94" t="s">
        <v>220</v>
      </c>
      <c r="O1659" s="64" t="str">
        <f t="shared" si="288"/>
        <v>ISLAM</v>
      </c>
      <c r="P1659" s="64" t="s">
        <v>254</v>
      </c>
      <c r="Q1659" s="64" t="s">
        <v>255</v>
      </c>
      <c r="R1659" s="95">
        <v>4</v>
      </c>
      <c r="S1659" s="64" t="s">
        <v>265</v>
      </c>
      <c r="T1659" s="64" t="s">
        <v>270</v>
      </c>
      <c r="U1659" s="64" t="s">
        <v>5352</v>
      </c>
      <c r="V1659" s="64" t="s">
        <v>120</v>
      </c>
      <c r="W1659" s="96" t="s">
        <v>5350</v>
      </c>
      <c r="X1659" s="64" t="s">
        <v>120</v>
      </c>
      <c r="Y1659" s="229" t="s">
        <v>5359</v>
      </c>
      <c r="Z1659" s="64" t="s">
        <v>22</v>
      </c>
      <c r="AA1659" s="64" t="s">
        <v>229</v>
      </c>
      <c r="AB1659" s="104" t="s">
        <v>230</v>
      </c>
      <c r="AC1659" s="104" t="s">
        <v>231</v>
      </c>
      <c r="AD1659" t="str">
        <f t="shared" si="290"/>
        <v>INDONESIA</v>
      </c>
      <c r="AE1659" s="122" t="s">
        <v>5229</v>
      </c>
      <c r="AF1659" s="122" t="s">
        <v>4181</v>
      </c>
      <c r="AG1659" s="120" t="s">
        <v>166</v>
      </c>
      <c r="AH1659" s="111"/>
      <c r="AI1659" s="64">
        <f t="shared" si="291"/>
        <v>3</v>
      </c>
      <c r="AJ1659" s="64"/>
      <c r="AK1659" s="142"/>
      <c r="AL1659" s="207"/>
      <c r="AM1659" s="207"/>
      <c r="AN1659" s="124">
        <f t="shared" si="292"/>
        <v>0</v>
      </c>
      <c r="AO1659" s="239"/>
      <c r="AP1659" s="239"/>
      <c r="AQ1659" s="239"/>
      <c r="AR1659" s="239"/>
      <c r="AS1659" s="239"/>
      <c r="AT1659" s="239"/>
      <c r="AU1659" s="239"/>
      <c r="AV1659" s="239"/>
      <c r="AW1659" s="239"/>
      <c r="AX1659" s="239"/>
      <c r="AY1659" s="70">
        <f t="shared" si="293"/>
        <v>0</v>
      </c>
      <c r="BA1659" s="121"/>
    </row>
    <row r="1660" spans="1:53">
      <c r="A1660" s="121"/>
      <c r="B1660">
        <v>1606</v>
      </c>
      <c r="C1660">
        <v>41</v>
      </c>
      <c r="D1660">
        <v>10</v>
      </c>
      <c r="E1660" s="104">
        <v>1</v>
      </c>
      <c r="F1660" s="100" t="s">
        <v>5360</v>
      </c>
      <c r="G1660" s="101" t="s">
        <v>5361</v>
      </c>
      <c r="H1660" s="102" t="s">
        <v>23</v>
      </c>
      <c r="I1660" s="103" t="str">
        <f t="shared" ref="I1660:I1701" si="295">IF(H1660="L","LAKI LAKI",IF(H1660="P","PEREMPUAN",""))</f>
        <v>LAKI LAKI</v>
      </c>
      <c r="J1660" s="104" t="s">
        <v>1290</v>
      </c>
      <c r="K1660" s="105">
        <v>27744</v>
      </c>
      <c r="L1660" s="106">
        <f t="shared" ca="1" si="294"/>
        <v>44</v>
      </c>
      <c r="M1660" s="104" t="s">
        <v>253</v>
      </c>
      <c r="N1660" s="107" t="s">
        <v>220</v>
      </c>
      <c r="O1660" s="104" t="str">
        <f t="shared" si="288"/>
        <v>ISLAM</v>
      </c>
      <c r="P1660" s="104" t="s">
        <v>221</v>
      </c>
      <c r="Q1660" s="104" t="s">
        <v>222</v>
      </c>
      <c r="R1660" s="108">
        <v>1</v>
      </c>
      <c r="S1660" s="104" t="s">
        <v>289</v>
      </c>
      <c r="T1660" s="104" t="s">
        <v>283</v>
      </c>
      <c r="U1660" s="104" t="s">
        <v>5362</v>
      </c>
      <c r="V1660" s="104" t="s">
        <v>4257</v>
      </c>
      <c r="W1660" s="109" t="s">
        <v>5363</v>
      </c>
      <c r="X1660" s="104" t="s">
        <v>5361</v>
      </c>
      <c r="Y1660" s="235" t="s">
        <v>5260</v>
      </c>
      <c r="Z1660" s="104" t="s">
        <v>22</v>
      </c>
      <c r="AA1660" s="104" t="s">
        <v>229</v>
      </c>
      <c r="AB1660" s="120" t="s">
        <v>230</v>
      </c>
      <c r="AC1660" s="120" t="s">
        <v>231</v>
      </c>
      <c r="AD1660" s="99" t="str">
        <f t="shared" si="290"/>
        <v>INDONESIA</v>
      </c>
      <c r="AE1660" s="122" t="s">
        <v>5229</v>
      </c>
      <c r="AF1660" s="110" t="s">
        <v>4181</v>
      </c>
      <c r="AG1660" s="142" t="s">
        <v>166</v>
      </c>
      <c r="AH1660" s="142" t="s">
        <v>203</v>
      </c>
      <c r="AI1660" s="64" t="e">
        <f t="shared" si="291"/>
        <v>#N/A</v>
      </c>
      <c r="AJ1660" s="64"/>
      <c r="AK1660" s="120"/>
      <c r="AN1660" s="124">
        <f t="shared" si="292"/>
        <v>0</v>
      </c>
      <c r="AY1660" s="70">
        <f t="shared" si="293"/>
        <v>0</v>
      </c>
    </row>
    <row r="1661" spans="1:53">
      <c r="B1661">
        <v>1607</v>
      </c>
      <c r="C1661" s="71">
        <v>42</v>
      </c>
      <c r="E1661" s="64">
        <v>2</v>
      </c>
      <c r="F1661" s="88" t="s">
        <v>5364</v>
      </c>
      <c r="G1661" s="89" t="s">
        <v>5365</v>
      </c>
      <c r="H1661" s="90" t="s">
        <v>16</v>
      </c>
      <c r="I1661" s="91" t="str">
        <f t="shared" si="295"/>
        <v>PEREMPUAN</v>
      </c>
      <c r="J1661" s="64" t="s">
        <v>376</v>
      </c>
      <c r="K1661" s="92">
        <v>31060</v>
      </c>
      <c r="L1661" s="93">
        <f t="shared" ca="1" si="294"/>
        <v>35</v>
      </c>
      <c r="M1661" s="64" t="s">
        <v>253</v>
      </c>
      <c r="N1661" s="94" t="s">
        <v>220</v>
      </c>
      <c r="O1661" s="64" t="str">
        <f t="shared" si="288"/>
        <v>ISLAM</v>
      </c>
      <c r="P1661" s="64" t="s">
        <v>221</v>
      </c>
      <c r="Q1661" s="64" t="s">
        <v>245</v>
      </c>
      <c r="R1661" s="95">
        <v>3</v>
      </c>
      <c r="S1661" s="64" t="s">
        <v>289</v>
      </c>
      <c r="T1661" s="64" t="s">
        <v>246</v>
      </c>
      <c r="U1661" s="64" t="s">
        <v>5365</v>
      </c>
      <c r="V1661" s="64" t="s">
        <v>5361</v>
      </c>
      <c r="W1661" s="96" t="s">
        <v>5363</v>
      </c>
      <c r="X1661" s="64" t="s">
        <v>5361</v>
      </c>
      <c r="Y1661" s="229" t="s">
        <v>5260</v>
      </c>
      <c r="Z1661" s="64" t="s">
        <v>22</v>
      </c>
      <c r="AA1661" s="64" t="s">
        <v>229</v>
      </c>
      <c r="AB1661" s="64" t="s">
        <v>230</v>
      </c>
      <c r="AC1661" s="64" t="s">
        <v>231</v>
      </c>
      <c r="AD1661" t="str">
        <f t="shared" si="290"/>
        <v>INDONESIA</v>
      </c>
      <c r="AE1661" s="122" t="s">
        <v>5229</v>
      </c>
      <c r="AF1661" s="97" t="s">
        <v>4181</v>
      </c>
      <c r="AG1661" s="142" t="s">
        <v>166</v>
      </c>
      <c r="AH1661" s="142" t="s">
        <v>203</v>
      </c>
      <c r="AI1661" s="64" t="e">
        <f t="shared" si="291"/>
        <v>#N/A</v>
      </c>
      <c r="AJ1661" s="64"/>
      <c r="AK1661" s="142"/>
      <c r="AN1661" s="124">
        <f t="shared" si="292"/>
        <v>0</v>
      </c>
      <c r="AY1661" s="70">
        <f t="shared" si="293"/>
        <v>0</v>
      </c>
    </row>
    <row r="1662" spans="1:53" s="99" customFormat="1">
      <c r="A1662"/>
      <c r="B1662">
        <v>1608</v>
      </c>
      <c r="C1662">
        <v>43</v>
      </c>
      <c r="D1662"/>
      <c r="E1662" s="120">
        <v>3</v>
      </c>
      <c r="F1662" s="143" t="s">
        <v>5366</v>
      </c>
      <c r="G1662" s="144" t="s">
        <v>5367</v>
      </c>
      <c r="H1662" s="145" t="s">
        <v>16</v>
      </c>
      <c r="I1662" s="146" t="str">
        <f t="shared" si="295"/>
        <v>PEREMPUAN</v>
      </c>
      <c r="J1662" s="120" t="s">
        <v>230</v>
      </c>
      <c r="K1662" s="147">
        <v>38874</v>
      </c>
      <c r="L1662" s="139">
        <f t="shared" ca="1" si="294"/>
        <v>13</v>
      </c>
      <c r="M1662" s="120" t="s">
        <v>253</v>
      </c>
      <c r="N1662" s="133" t="s">
        <v>220</v>
      </c>
      <c r="O1662" s="120" t="str">
        <f t="shared" si="288"/>
        <v>ISLAM</v>
      </c>
      <c r="P1662" s="120" t="s">
        <v>254</v>
      </c>
      <c r="Q1662" s="120" t="s">
        <v>255</v>
      </c>
      <c r="R1662" s="148">
        <v>4</v>
      </c>
      <c r="S1662" s="120" t="s">
        <v>369</v>
      </c>
      <c r="T1662" s="120" t="s">
        <v>266</v>
      </c>
      <c r="U1662" s="120" t="s">
        <v>5365</v>
      </c>
      <c r="V1662" s="120" t="s">
        <v>5361</v>
      </c>
      <c r="W1662" s="149" t="s">
        <v>5363</v>
      </c>
      <c r="X1662" s="120" t="s">
        <v>5361</v>
      </c>
      <c r="Y1662" s="238" t="s">
        <v>5260</v>
      </c>
      <c r="Z1662" s="120" t="s">
        <v>22</v>
      </c>
      <c r="AA1662" s="120" t="s">
        <v>229</v>
      </c>
      <c r="AB1662" s="64" t="s">
        <v>230</v>
      </c>
      <c r="AC1662" s="64" t="s">
        <v>231</v>
      </c>
      <c r="AD1662" s="121" t="str">
        <f t="shared" si="290"/>
        <v>INDONESIA</v>
      </c>
      <c r="AE1662" s="122" t="s">
        <v>5229</v>
      </c>
      <c r="AF1662" s="373" t="s">
        <v>4181</v>
      </c>
      <c r="AG1662" s="142" t="s">
        <v>166</v>
      </c>
      <c r="AH1662" s="142"/>
      <c r="AI1662" s="64">
        <f t="shared" si="291"/>
        <v>2</v>
      </c>
      <c r="AJ1662" s="64"/>
      <c r="AK1662" s="142"/>
      <c r="AL1662" s="124"/>
      <c r="AM1662" s="124"/>
      <c r="AN1662" s="124">
        <f t="shared" si="292"/>
        <v>0</v>
      </c>
      <c r="AO1662" s="125"/>
      <c r="AP1662" s="125"/>
      <c r="AQ1662" s="125"/>
      <c r="AR1662" s="125"/>
      <c r="AS1662" s="125"/>
      <c r="AT1662" s="125"/>
      <c r="AU1662" s="125"/>
      <c r="AV1662" s="125"/>
      <c r="AW1662" s="125"/>
      <c r="AX1662" s="125"/>
      <c r="AY1662" s="70">
        <f t="shared" si="293"/>
        <v>0</v>
      </c>
      <c r="AZ1662" s="71"/>
    </row>
    <row r="1663" spans="1:53">
      <c r="B1663">
        <v>1609</v>
      </c>
      <c r="C1663" s="71">
        <v>44</v>
      </c>
      <c r="E1663" s="64">
        <v>4</v>
      </c>
      <c r="F1663" s="98" t="s">
        <v>5368</v>
      </c>
      <c r="G1663" s="89" t="s">
        <v>5369</v>
      </c>
      <c r="H1663" s="90" t="s">
        <v>23</v>
      </c>
      <c r="I1663" s="91" t="str">
        <f t="shared" si="295"/>
        <v>LAKI LAKI</v>
      </c>
      <c r="J1663" s="64" t="s">
        <v>230</v>
      </c>
      <c r="K1663" s="92">
        <v>40637</v>
      </c>
      <c r="L1663" s="93">
        <f t="shared" ca="1" si="294"/>
        <v>9</v>
      </c>
      <c r="M1663" s="64"/>
      <c r="N1663" s="246" t="s">
        <v>220</v>
      </c>
      <c r="O1663" s="64" t="str">
        <f t="shared" si="288"/>
        <v>ISLAM</v>
      </c>
      <c r="P1663" s="64" t="s">
        <v>254</v>
      </c>
      <c r="Q1663" s="64" t="s">
        <v>255</v>
      </c>
      <c r="R1663" s="95">
        <v>4</v>
      </c>
      <c r="S1663" s="64" t="s">
        <v>265</v>
      </c>
      <c r="T1663" s="64" t="s">
        <v>270</v>
      </c>
      <c r="U1663" s="64" t="s">
        <v>5365</v>
      </c>
      <c r="V1663" s="64" t="s">
        <v>5361</v>
      </c>
      <c r="W1663" s="96" t="s">
        <v>5363</v>
      </c>
      <c r="X1663" s="64" t="s">
        <v>5361</v>
      </c>
      <c r="Y1663" s="229" t="s">
        <v>5260</v>
      </c>
      <c r="Z1663" s="64" t="s">
        <v>22</v>
      </c>
      <c r="AA1663" s="64" t="s">
        <v>229</v>
      </c>
      <c r="AB1663" s="104" t="s">
        <v>230</v>
      </c>
      <c r="AC1663" s="104" t="s">
        <v>231</v>
      </c>
      <c r="AD1663" t="str">
        <f t="shared" si="290"/>
        <v>INDONESIA</v>
      </c>
      <c r="AE1663" s="122" t="s">
        <v>5229</v>
      </c>
      <c r="AF1663" s="373" t="s">
        <v>4181</v>
      </c>
      <c r="AG1663" s="142" t="s">
        <v>166</v>
      </c>
      <c r="AH1663" s="142"/>
      <c r="AI1663" s="64">
        <f t="shared" si="291"/>
        <v>3</v>
      </c>
      <c r="AJ1663" s="64"/>
      <c r="AK1663" s="142"/>
      <c r="AL1663" s="207"/>
      <c r="AM1663" s="207"/>
      <c r="AN1663" s="124">
        <f t="shared" si="292"/>
        <v>0</v>
      </c>
      <c r="AO1663" s="239"/>
      <c r="AP1663" s="239"/>
      <c r="AQ1663" s="239"/>
      <c r="AR1663" s="239"/>
      <c r="AS1663" s="239"/>
      <c r="AT1663" s="239"/>
      <c r="AU1663" s="239"/>
      <c r="AV1663" s="239"/>
      <c r="AW1663" s="239"/>
      <c r="AX1663" s="239"/>
      <c r="AY1663" s="70">
        <f t="shared" si="293"/>
        <v>0</v>
      </c>
      <c r="BA1663" s="121"/>
    </row>
    <row r="1664" spans="1:53">
      <c r="B1664">
        <v>1610</v>
      </c>
      <c r="C1664">
        <v>45</v>
      </c>
      <c r="E1664" s="64">
        <v>5</v>
      </c>
      <c r="F1664" s="98" t="s">
        <v>5370</v>
      </c>
      <c r="G1664" s="89" t="s">
        <v>5371</v>
      </c>
      <c r="H1664" s="90" t="s">
        <v>23</v>
      </c>
      <c r="I1664" s="91" t="str">
        <f t="shared" si="295"/>
        <v>LAKI LAKI</v>
      </c>
      <c r="J1664" s="64" t="s">
        <v>1055</v>
      </c>
      <c r="K1664" s="92">
        <v>33092</v>
      </c>
      <c r="L1664" s="93">
        <f t="shared" ca="1" si="294"/>
        <v>29</v>
      </c>
      <c r="M1664" s="64"/>
      <c r="N1664" s="246" t="s">
        <v>220</v>
      </c>
      <c r="O1664" s="64" t="str">
        <f t="shared" si="288"/>
        <v>ISLAM</v>
      </c>
      <c r="P1664" s="64" t="s">
        <v>254</v>
      </c>
      <c r="Q1664" s="64" t="s">
        <v>1845</v>
      </c>
      <c r="R1664" s="95">
        <v>9</v>
      </c>
      <c r="S1664" s="64" t="s">
        <v>223</v>
      </c>
      <c r="T1664" s="64" t="s">
        <v>283</v>
      </c>
      <c r="U1664" s="64" t="s">
        <v>5372</v>
      </c>
      <c r="V1664" s="64" t="s">
        <v>5373</v>
      </c>
      <c r="W1664" s="96" t="s">
        <v>5363</v>
      </c>
      <c r="X1664" s="64" t="s">
        <v>5361</v>
      </c>
      <c r="Y1664" s="229" t="s">
        <v>5260</v>
      </c>
      <c r="Z1664" s="64" t="s">
        <v>22</v>
      </c>
      <c r="AA1664" s="64" t="s">
        <v>229</v>
      </c>
      <c r="AB1664" s="120" t="s">
        <v>230</v>
      </c>
      <c r="AC1664" s="120" t="s">
        <v>231</v>
      </c>
      <c r="AD1664" t="str">
        <f t="shared" si="290"/>
        <v>INDONESIA</v>
      </c>
      <c r="AE1664" s="122" t="s">
        <v>5229</v>
      </c>
      <c r="AF1664" s="373" t="s">
        <v>4181</v>
      </c>
      <c r="AG1664" s="111" t="s">
        <v>166</v>
      </c>
      <c r="AH1664" s="142" t="s">
        <v>203</v>
      </c>
      <c r="AI1664" s="64">
        <f t="shared" si="291"/>
        <v>3</v>
      </c>
      <c r="AJ1664" s="64"/>
      <c r="AK1664" s="142"/>
      <c r="AN1664" s="124">
        <f t="shared" si="292"/>
        <v>0</v>
      </c>
      <c r="AY1664" s="70">
        <f t="shared" si="293"/>
        <v>0</v>
      </c>
    </row>
    <row r="1665" spans="1:53">
      <c r="A1665" s="121"/>
      <c r="B1665">
        <v>1611</v>
      </c>
      <c r="C1665" s="71">
        <v>46</v>
      </c>
      <c r="D1665">
        <v>11</v>
      </c>
      <c r="E1665" s="104">
        <v>1</v>
      </c>
      <c r="F1665" s="338" t="s">
        <v>5374</v>
      </c>
      <c r="G1665" s="101" t="s">
        <v>5375</v>
      </c>
      <c r="H1665" s="102" t="s">
        <v>23</v>
      </c>
      <c r="I1665" s="103" t="str">
        <f t="shared" si="295"/>
        <v>LAKI LAKI</v>
      </c>
      <c r="J1665" s="104" t="s">
        <v>376</v>
      </c>
      <c r="K1665" s="105">
        <v>28451</v>
      </c>
      <c r="L1665" s="106">
        <f t="shared" ca="1" si="294"/>
        <v>42</v>
      </c>
      <c r="M1665" s="104"/>
      <c r="N1665" s="185" t="s">
        <v>1533</v>
      </c>
      <c r="O1665" s="104" t="str">
        <f t="shared" si="288"/>
        <v>KRISTEN</v>
      </c>
      <c r="P1665" s="104" t="s">
        <v>221</v>
      </c>
      <c r="Q1665" s="104" t="s">
        <v>222</v>
      </c>
      <c r="R1665" s="108">
        <v>1</v>
      </c>
      <c r="S1665" s="104" t="s">
        <v>289</v>
      </c>
      <c r="T1665" s="104" t="s">
        <v>283</v>
      </c>
      <c r="U1665" s="104" t="s">
        <v>1687</v>
      </c>
      <c r="V1665" s="104" t="s">
        <v>5376</v>
      </c>
      <c r="W1665" s="173" t="s">
        <v>5377</v>
      </c>
      <c r="X1665" s="104" t="s">
        <v>5375</v>
      </c>
      <c r="Y1665" s="235" t="s">
        <v>5260</v>
      </c>
      <c r="Z1665" s="104" t="s">
        <v>22</v>
      </c>
      <c r="AA1665" s="104" t="s">
        <v>229</v>
      </c>
      <c r="AB1665" s="64" t="s">
        <v>230</v>
      </c>
      <c r="AC1665" s="64" t="s">
        <v>231</v>
      </c>
      <c r="AD1665" s="99" t="str">
        <f t="shared" si="290"/>
        <v>INDONESIA</v>
      </c>
      <c r="AE1665" s="122" t="s">
        <v>5229</v>
      </c>
      <c r="AF1665" s="373" t="s">
        <v>4181</v>
      </c>
      <c r="AG1665" s="142" t="s">
        <v>381</v>
      </c>
      <c r="AH1665" s="142" t="s">
        <v>203</v>
      </c>
      <c r="AI1665" s="64" t="e">
        <f t="shared" si="291"/>
        <v>#N/A</v>
      </c>
      <c r="AJ1665" s="64"/>
      <c r="AK1665" s="142"/>
      <c r="AN1665" s="124">
        <f t="shared" si="292"/>
        <v>0</v>
      </c>
      <c r="AY1665" s="70">
        <f t="shared" si="293"/>
        <v>0</v>
      </c>
    </row>
    <row r="1666" spans="1:53" s="99" customFormat="1">
      <c r="A1666"/>
      <c r="B1666">
        <v>1612</v>
      </c>
      <c r="C1666">
        <v>47</v>
      </c>
      <c r="D1666"/>
      <c r="E1666" s="120">
        <v>2</v>
      </c>
      <c r="F1666" s="157" t="s">
        <v>5378</v>
      </c>
      <c r="G1666" s="144" t="s">
        <v>5379</v>
      </c>
      <c r="H1666" s="145" t="s">
        <v>16</v>
      </c>
      <c r="I1666" s="146" t="str">
        <f t="shared" si="295"/>
        <v>PEREMPUAN</v>
      </c>
      <c r="J1666" s="120" t="s">
        <v>376</v>
      </c>
      <c r="K1666" s="147">
        <v>28607</v>
      </c>
      <c r="L1666" s="139">
        <f t="shared" ca="1" si="294"/>
        <v>41</v>
      </c>
      <c r="M1666" s="120"/>
      <c r="N1666" s="187" t="s">
        <v>1533</v>
      </c>
      <c r="O1666" s="120" t="str">
        <f t="shared" si="288"/>
        <v>KRISTEN</v>
      </c>
      <c r="P1666" s="120" t="s">
        <v>221</v>
      </c>
      <c r="Q1666" s="120" t="s">
        <v>245</v>
      </c>
      <c r="R1666" s="148">
        <v>3</v>
      </c>
      <c r="S1666" s="120" t="s">
        <v>289</v>
      </c>
      <c r="T1666" s="120" t="s">
        <v>246</v>
      </c>
      <c r="U1666" s="190" t="s">
        <v>5380</v>
      </c>
      <c r="V1666" s="190" t="s">
        <v>5381</v>
      </c>
      <c r="W1666" s="514" t="s">
        <v>5377</v>
      </c>
      <c r="X1666" s="120" t="s">
        <v>5375</v>
      </c>
      <c r="Y1666" s="238" t="s">
        <v>5260</v>
      </c>
      <c r="Z1666" s="120" t="s">
        <v>22</v>
      </c>
      <c r="AA1666" s="120" t="s">
        <v>229</v>
      </c>
      <c r="AB1666" s="104" t="s">
        <v>230</v>
      </c>
      <c r="AC1666" s="104" t="s">
        <v>231</v>
      </c>
      <c r="AD1666" s="121" t="str">
        <f t="shared" si="290"/>
        <v>INDONESIA</v>
      </c>
      <c r="AE1666" s="122" t="s">
        <v>5229</v>
      </c>
      <c r="AF1666" s="373" t="s">
        <v>4181</v>
      </c>
      <c r="AG1666" s="142" t="s">
        <v>381</v>
      </c>
      <c r="AH1666" s="142"/>
      <c r="AI1666" s="64">
        <f t="shared" si="291"/>
        <v>2</v>
      </c>
      <c r="AJ1666" s="64"/>
      <c r="AK1666" s="142"/>
      <c r="AL1666" s="124"/>
      <c r="AM1666" s="124"/>
      <c r="AN1666" s="124">
        <f t="shared" si="292"/>
        <v>0</v>
      </c>
      <c r="AO1666" s="125"/>
      <c r="AP1666" s="125"/>
      <c r="AQ1666" s="125"/>
      <c r="AR1666" s="125"/>
      <c r="AS1666" s="125"/>
      <c r="AT1666" s="125"/>
      <c r="AU1666" s="125"/>
      <c r="AV1666" s="125"/>
      <c r="AW1666" s="125"/>
      <c r="AX1666" s="125"/>
      <c r="AY1666" s="70">
        <f t="shared" si="293"/>
        <v>0</v>
      </c>
      <c r="AZ1666" s="71"/>
    </row>
    <row r="1667" spans="1:53" s="121" customFormat="1">
      <c r="A1667"/>
      <c r="B1667"/>
      <c r="C1667" s="71">
        <v>48</v>
      </c>
      <c r="D1667"/>
      <c r="E1667" s="64">
        <v>3</v>
      </c>
      <c r="F1667" s="157" t="s">
        <v>5382</v>
      </c>
      <c r="G1667" s="89" t="s">
        <v>5383</v>
      </c>
      <c r="H1667" s="90" t="s">
        <v>23</v>
      </c>
      <c r="I1667" s="91" t="str">
        <f t="shared" si="295"/>
        <v>LAKI LAKI</v>
      </c>
      <c r="J1667" s="64" t="s">
        <v>376</v>
      </c>
      <c r="K1667" s="92">
        <v>38320</v>
      </c>
      <c r="L1667" s="93">
        <f t="shared" ca="1" si="294"/>
        <v>15</v>
      </c>
      <c r="M1667" s="64"/>
      <c r="N1667" s="246" t="s">
        <v>1533</v>
      </c>
      <c r="O1667" s="64" t="str">
        <f t="shared" si="288"/>
        <v>KRISTEN</v>
      </c>
      <c r="P1667" s="64" t="s">
        <v>254</v>
      </c>
      <c r="Q1667" s="64" t="s">
        <v>255</v>
      </c>
      <c r="R1667" s="95">
        <v>4</v>
      </c>
      <c r="S1667" s="64" t="s">
        <v>369</v>
      </c>
      <c r="T1667" s="64" t="s">
        <v>266</v>
      </c>
      <c r="U1667" s="64" t="s">
        <v>5379</v>
      </c>
      <c r="V1667" s="64" t="s">
        <v>5375</v>
      </c>
      <c r="W1667" s="514" t="s">
        <v>5377</v>
      </c>
      <c r="X1667" s="64" t="s">
        <v>5375</v>
      </c>
      <c r="Y1667" s="229" t="s">
        <v>5260</v>
      </c>
      <c r="Z1667" s="64" t="s">
        <v>22</v>
      </c>
      <c r="AA1667" s="64" t="s">
        <v>229</v>
      </c>
      <c r="AB1667" s="120" t="s">
        <v>230</v>
      </c>
      <c r="AC1667" s="120" t="s">
        <v>231</v>
      </c>
      <c r="AD1667" t="str">
        <f t="shared" si="290"/>
        <v>INDONESIA</v>
      </c>
      <c r="AE1667" s="122" t="s">
        <v>5229</v>
      </c>
      <c r="AF1667" s="373" t="s">
        <v>4181</v>
      </c>
      <c r="AG1667" s="142" t="s">
        <v>381</v>
      </c>
      <c r="AH1667" s="142"/>
      <c r="AI1667" s="64"/>
      <c r="AJ1667" s="64"/>
      <c r="AK1667" s="142"/>
      <c r="AL1667" s="207"/>
      <c r="AM1667" s="207"/>
      <c r="AN1667" s="124"/>
      <c r="AO1667" s="239"/>
      <c r="AP1667" s="239"/>
      <c r="AQ1667" s="239"/>
      <c r="AR1667" s="239"/>
      <c r="AS1667" s="239"/>
      <c r="AT1667" s="239"/>
      <c r="AU1667" s="239"/>
      <c r="AV1667" s="239"/>
      <c r="AW1667" s="239"/>
      <c r="AX1667" s="239"/>
      <c r="AY1667" s="70"/>
      <c r="AZ1667" s="71"/>
    </row>
    <row r="1668" spans="1:53">
      <c r="B1668">
        <v>1613</v>
      </c>
      <c r="C1668">
        <v>49</v>
      </c>
      <c r="E1668" s="64">
        <v>4</v>
      </c>
      <c r="F1668" s="157" t="s">
        <v>5384</v>
      </c>
      <c r="G1668" s="89" t="s">
        <v>5385</v>
      </c>
      <c r="H1668" s="90" t="s">
        <v>16</v>
      </c>
      <c r="I1668" s="91" t="str">
        <f t="shared" si="295"/>
        <v>PEREMPUAN</v>
      </c>
      <c r="J1668" s="64" t="s">
        <v>376</v>
      </c>
      <c r="K1668" s="92">
        <v>39407</v>
      </c>
      <c r="L1668" s="93">
        <f t="shared" ca="1" si="294"/>
        <v>12</v>
      </c>
      <c r="M1668" s="64"/>
      <c r="N1668" s="246" t="s">
        <v>1533</v>
      </c>
      <c r="O1668" s="64" t="str">
        <f t="shared" si="288"/>
        <v>KRISTEN</v>
      </c>
      <c r="P1668" s="64" t="s">
        <v>254</v>
      </c>
      <c r="Q1668" s="64" t="s">
        <v>255</v>
      </c>
      <c r="R1668" s="95">
        <v>4</v>
      </c>
      <c r="S1668" s="64" t="s">
        <v>369</v>
      </c>
      <c r="T1668" s="64" t="s">
        <v>266</v>
      </c>
      <c r="U1668" s="64" t="s">
        <v>5379</v>
      </c>
      <c r="V1668" s="64" t="s">
        <v>5375</v>
      </c>
      <c r="W1668" s="515" t="s">
        <v>5377</v>
      </c>
      <c r="X1668" s="64" t="s">
        <v>5375</v>
      </c>
      <c r="Y1668" s="229" t="s">
        <v>5260</v>
      </c>
      <c r="Z1668" s="64" t="s">
        <v>22</v>
      </c>
      <c r="AA1668" s="64" t="s">
        <v>229</v>
      </c>
      <c r="AB1668" s="64" t="s">
        <v>230</v>
      </c>
      <c r="AC1668" s="64" t="s">
        <v>231</v>
      </c>
      <c r="AD1668" t="str">
        <f t="shared" si="290"/>
        <v>INDONESIA</v>
      </c>
      <c r="AE1668" s="122" t="s">
        <v>5229</v>
      </c>
      <c r="AF1668" s="373" t="s">
        <v>4181</v>
      </c>
      <c r="AG1668" s="142" t="s">
        <v>381</v>
      </c>
      <c r="AH1668" s="111" t="s">
        <v>203</v>
      </c>
      <c r="AI1668" s="64">
        <f>VLOOKUP(Q1671,SHDK,2,FALSE)</f>
        <v>3</v>
      </c>
      <c r="AJ1668" s="64"/>
      <c r="AK1668" s="142"/>
      <c r="AL1668" s="207"/>
      <c r="AM1668" s="207"/>
      <c r="AN1668" s="124">
        <f t="shared" si="292"/>
        <v>0</v>
      </c>
      <c r="AO1668" s="239"/>
      <c r="AP1668" s="239"/>
      <c r="AQ1668" s="239"/>
      <c r="AR1668" s="239"/>
      <c r="AS1668" s="239"/>
      <c r="AT1668" s="239"/>
      <c r="AU1668" s="239"/>
      <c r="AV1668" s="239"/>
      <c r="AW1668" s="239"/>
      <c r="AX1668" s="239"/>
      <c r="AY1668" s="70">
        <f t="shared" si="293"/>
        <v>0</v>
      </c>
      <c r="BA1668" s="121"/>
    </row>
    <row r="1669" spans="1:53">
      <c r="B1669">
        <v>1614</v>
      </c>
      <c r="C1669" s="71">
        <v>50</v>
      </c>
      <c r="D1669">
        <v>12</v>
      </c>
      <c r="E1669" s="104">
        <v>1</v>
      </c>
      <c r="F1669" s="338" t="s">
        <v>5386</v>
      </c>
      <c r="G1669" s="101" t="s">
        <v>5387</v>
      </c>
      <c r="H1669" s="102" t="s">
        <v>23</v>
      </c>
      <c r="I1669" s="103" t="str">
        <f t="shared" si="295"/>
        <v>LAKI LAKI</v>
      </c>
      <c r="J1669" s="104" t="s">
        <v>970</v>
      </c>
      <c r="K1669" s="105">
        <v>30973</v>
      </c>
      <c r="L1669" s="106">
        <f t="shared" ca="1" si="294"/>
        <v>35</v>
      </c>
      <c r="M1669" s="104"/>
      <c r="N1669" s="185" t="s">
        <v>220</v>
      </c>
      <c r="O1669" s="104" t="str">
        <f t="shared" si="288"/>
        <v>ISLAM</v>
      </c>
      <c r="P1669" s="104" t="s">
        <v>221</v>
      </c>
      <c r="Q1669" s="104" t="s">
        <v>222</v>
      </c>
      <c r="R1669" s="108">
        <v>1</v>
      </c>
      <c r="S1669" s="104" t="s">
        <v>289</v>
      </c>
      <c r="T1669" s="104" t="s">
        <v>674</v>
      </c>
      <c r="U1669" s="104" t="s">
        <v>5388</v>
      </c>
      <c r="V1669" s="104" t="s">
        <v>5389</v>
      </c>
      <c r="W1669" s="551" t="s">
        <v>5390</v>
      </c>
      <c r="X1669" s="104" t="s">
        <v>5387</v>
      </c>
      <c r="Y1669" s="235" t="s">
        <v>5260</v>
      </c>
      <c r="Z1669" s="104" t="s">
        <v>22</v>
      </c>
      <c r="AA1669" s="104" t="s">
        <v>229</v>
      </c>
      <c r="AB1669" s="64" t="s">
        <v>230</v>
      </c>
      <c r="AC1669" s="64" t="s">
        <v>231</v>
      </c>
      <c r="AD1669" s="99" t="str">
        <f t="shared" si="290"/>
        <v>INDONESIA</v>
      </c>
      <c r="AE1669" s="122" t="s">
        <v>5229</v>
      </c>
      <c r="AF1669" s="373" t="s">
        <v>4181</v>
      </c>
      <c r="AG1669" s="142" t="s">
        <v>166</v>
      </c>
      <c r="AH1669" s="142" t="s">
        <v>203</v>
      </c>
      <c r="AI1669" s="64" t="e">
        <f>VLOOKUP(Q1613,SHDK,2,FALSE)</f>
        <v>#N/A</v>
      </c>
      <c r="AJ1669" s="64"/>
      <c r="AK1669" s="120"/>
      <c r="AN1669" s="124">
        <f t="shared" si="292"/>
        <v>0</v>
      </c>
      <c r="AY1669" s="70">
        <f t="shared" si="293"/>
        <v>0</v>
      </c>
    </row>
    <row r="1670" spans="1:53" s="99" customFormat="1">
      <c r="A1670" s="121"/>
      <c r="B1670">
        <v>1615</v>
      </c>
      <c r="C1670">
        <v>51</v>
      </c>
      <c r="D1670"/>
      <c r="E1670" s="120">
        <v>2</v>
      </c>
      <c r="F1670" s="157" t="s">
        <v>5391</v>
      </c>
      <c r="G1670" s="144" t="s">
        <v>5392</v>
      </c>
      <c r="H1670" s="145" t="s">
        <v>16</v>
      </c>
      <c r="I1670" s="146" t="str">
        <f t="shared" si="295"/>
        <v>PEREMPUAN</v>
      </c>
      <c r="J1670" s="120" t="s">
        <v>970</v>
      </c>
      <c r="K1670" s="147">
        <v>31776</v>
      </c>
      <c r="L1670" s="139">
        <f t="shared" ca="1" si="294"/>
        <v>33</v>
      </c>
      <c r="M1670" s="120"/>
      <c r="N1670" s="187" t="s">
        <v>220</v>
      </c>
      <c r="O1670" s="120" t="str">
        <f t="shared" si="288"/>
        <v>ISLAM</v>
      </c>
      <c r="P1670" s="120" t="s">
        <v>221</v>
      </c>
      <c r="Q1670" s="120" t="s">
        <v>245</v>
      </c>
      <c r="R1670" s="148">
        <v>3</v>
      </c>
      <c r="S1670" s="120" t="s">
        <v>289</v>
      </c>
      <c r="T1670" s="120" t="s">
        <v>246</v>
      </c>
      <c r="U1670" s="120" t="s">
        <v>5393</v>
      </c>
      <c r="V1670" s="120" t="s">
        <v>4544</v>
      </c>
      <c r="W1670" s="551" t="s">
        <v>5390</v>
      </c>
      <c r="X1670" s="120" t="s">
        <v>5387</v>
      </c>
      <c r="Y1670" s="238" t="s">
        <v>5260</v>
      </c>
      <c r="Z1670" s="120" t="s">
        <v>22</v>
      </c>
      <c r="AA1670" s="120" t="s">
        <v>229</v>
      </c>
      <c r="AB1670" s="120" t="s">
        <v>230</v>
      </c>
      <c r="AC1670" s="120" t="s">
        <v>231</v>
      </c>
      <c r="AD1670" s="121" t="str">
        <f t="shared" si="290"/>
        <v>INDONESIA</v>
      </c>
      <c r="AE1670" s="122" t="s">
        <v>5229</v>
      </c>
      <c r="AF1670" s="122" t="s">
        <v>4181</v>
      </c>
      <c r="AG1670" s="142" t="s">
        <v>166</v>
      </c>
      <c r="AH1670" s="142" t="s">
        <v>203</v>
      </c>
      <c r="AI1670" s="64">
        <f>VLOOKUP(Q1614,SHDK,2,FALSE)</f>
        <v>2</v>
      </c>
      <c r="AJ1670" s="64"/>
      <c r="AK1670" s="142"/>
      <c r="AL1670" s="124"/>
      <c r="AM1670" s="124"/>
      <c r="AN1670" s="124">
        <f t="shared" si="292"/>
        <v>0</v>
      </c>
      <c r="AO1670" s="125"/>
      <c r="AP1670" s="125"/>
      <c r="AQ1670" s="125"/>
      <c r="AR1670" s="125"/>
      <c r="AS1670" s="125"/>
      <c r="AT1670" s="125"/>
      <c r="AU1670" s="125"/>
      <c r="AV1670" s="125"/>
      <c r="AW1670" s="125"/>
      <c r="AX1670" s="125"/>
      <c r="AY1670" s="70">
        <f t="shared" si="293"/>
        <v>0</v>
      </c>
      <c r="AZ1670" s="71"/>
    </row>
    <row r="1671" spans="1:53">
      <c r="B1671">
        <v>1616</v>
      </c>
      <c r="C1671" s="71">
        <v>52</v>
      </c>
      <c r="E1671" s="64">
        <v>3</v>
      </c>
      <c r="F1671" s="98" t="s">
        <v>5394</v>
      </c>
      <c r="G1671" s="89" t="s">
        <v>5395</v>
      </c>
      <c r="H1671" s="90" t="s">
        <v>16</v>
      </c>
      <c r="I1671" s="91" t="str">
        <f t="shared" si="295"/>
        <v>PEREMPUAN</v>
      </c>
      <c r="J1671" s="64" t="s">
        <v>970</v>
      </c>
      <c r="K1671" s="92">
        <v>38924</v>
      </c>
      <c r="L1671" s="93">
        <f t="shared" ca="1" si="294"/>
        <v>13</v>
      </c>
      <c r="M1671" s="64"/>
      <c r="N1671" s="246" t="s">
        <v>220</v>
      </c>
      <c r="O1671" s="64" t="str">
        <f t="shared" si="288"/>
        <v>ISLAM</v>
      </c>
      <c r="P1671" s="64" t="s">
        <v>254</v>
      </c>
      <c r="Q1671" s="64" t="s">
        <v>255</v>
      </c>
      <c r="R1671" s="95">
        <v>4</v>
      </c>
      <c r="S1671" s="64" t="s">
        <v>369</v>
      </c>
      <c r="T1671" s="64" t="s">
        <v>266</v>
      </c>
      <c r="U1671" s="64" t="s">
        <v>5392</v>
      </c>
      <c r="V1671" s="64" t="s">
        <v>5387</v>
      </c>
      <c r="W1671" s="551" t="s">
        <v>5390</v>
      </c>
      <c r="X1671" s="64" t="s">
        <v>5387</v>
      </c>
      <c r="Y1671" s="229" t="s">
        <v>5260</v>
      </c>
      <c r="Z1671" s="64" t="s">
        <v>22</v>
      </c>
      <c r="AA1671" s="64" t="s">
        <v>229</v>
      </c>
      <c r="AB1671" s="104" t="s">
        <v>230</v>
      </c>
      <c r="AC1671" s="104" t="s">
        <v>231</v>
      </c>
      <c r="AD1671" t="str">
        <f t="shared" si="290"/>
        <v>INDONESIA</v>
      </c>
      <c r="AE1671" s="122" t="s">
        <v>5229</v>
      </c>
      <c r="AF1671" s="97" t="s">
        <v>4181</v>
      </c>
      <c r="AG1671" s="142" t="s">
        <v>166</v>
      </c>
      <c r="AH1671" s="142"/>
      <c r="AI1671" s="64">
        <f>VLOOKUP(Q1615,SHDK,2,FALSE)</f>
        <v>3</v>
      </c>
      <c r="AJ1671" s="64"/>
      <c r="AK1671" s="142"/>
      <c r="AL1671" s="207"/>
      <c r="AM1671" s="207"/>
      <c r="AN1671" s="124">
        <f t="shared" si="292"/>
        <v>0</v>
      </c>
      <c r="AO1671" s="239"/>
      <c r="AP1671" s="239"/>
      <c r="AQ1671" s="239"/>
      <c r="AR1671" s="239"/>
      <c r="AS1671" s="239"/>
      <c r="AT1671" s="239"/>
      <c r="AU1671" s="239"/>
      <c r="AV1671" s="239"/>
      <c r="AW1671" s="239"/>
      <c r="AX1671" s="239"/>
      <c r="AY1671" s="70">
        <f t="shared" si="293"/>
        <v>0</v>
      </c>
      <c r="BA1671" s="121"/>
    </row>
    <row r="1672" spans="1:53">
      <c r="B1672">
        <v>1617</v>
      </c>
      <c r="C1672">
        <v>53</v>
      </c>
      <c r="E1672" s="64">
        <v>4</v>
      </c>
      <c r="F1672" s="98" t="s">
        <v>5396</v>
      </c>
      <c r="G1672" s="89" t="s">
        <v>5397</v>
      </c>
      <c r="H1672" s="90" t="s">
        <v>16</v>
      </c>
      <c r="I1672" s="91" t="str">
        <f t="shared" si="295"/>
        <v>PEREMPUAN</v>
      </c>
      <c r="J1672" s="64" t="s">
        <v>229</v>
      </c>
      <c r="K1672" s="92">
        <v>41377</v>
      </c>
      <c r="L1672" s="93">
        <f t="shared" ca="1" si="294"/>
        <v>6</v>
      </c>
      <c r="M1672" s="64"/>
      <c r="N1672" s="246" t="s">
        <v>220</v>
      </c>
      <c r="O1672" s="64" t="str">
        <f t="shared" si="288"/>
        <v>ISLAM</v>
      </c>
      <c r="P1672" s="64" t="s">
        <v>254</v>
      </c>
      <c r="Q1672" s="64" t="s">
        <v>255</v>
      </c>
      <c r="R1672" s="95">
        <v>4</v>
      </c>
      <c r="S1672" s="64" t="s">
        <v>265</v>
      </c>
      <c r="T1672" s="64" t="s">
        <v>270</v>
      </c>
      <c r="U1672" s="64" t="s">
        <v>5392</v>
      </c>
      <c r="V1672" s="64" t="s">
        <v>5387</v>
      </c>
      <c r="W1672" s="551" t="s">
        <v>5390</v>
      </c>
      <c r="X1672" s="64" t="s">
        <v>5387</v>
      </c>
      <c r="Y1672" s="238" t="s">
        <v>5260</v>
      </c>
      <c r="Z1672" s="64"/>
      <c r="AA1672" s="64"/>
      <c r="AB1672" s="120"/>
      <c r="AC1672" s="120"/>
      <c r="AD1672" t="str">
        <f t="shared" si="290"/>
        <v>INDONESIA</v>
      </c>
      <c r="AE1672" s="122" t="s">
        <v>5229</v>
      </c>
      <c r="AF1672" s="97" t="s">
        <v>4181</v>
      </c>
      <c r="AG1672" s="142" t="s">
        <v>166</v>
      </c>
      <c r="AH1672" s="120"/>
      <c r="AI1672" s="64">
        <f>VLOOKUP(Q1616,SHDK,2,FALSE)</f>
        <v>3</v>
      </c>
      <c r="AJ1672" s="64"/>
      <c r="AK1672" s="142"/>
      <c r="AN1672" s="124">
        <f t="shared" si="292"/>
        <v>0</v>
      </c>
      <c r="AY1672" s="70">
        <f t="shared" si="293"/>
        <v>0</v>
      </c>
    </row>
    <row r="1673" spans="1:53">
      <c r="A1673" s="121"/>
      <c r="B1673">
        <v>1618</v>
      </c>
      <c r="C1673" s="71">
        <v>54</v>
      </c>
      <c r="D1673">
        <v>13</v>
      </c>
      <c r="E1673" s="104">
        <v>1</v>
      </c>
      <c r="F1673" s="338" t="s">
        <v>5398</v>
      </c>
      <c r="G1673" s="101" t="s">
        <v>5399</v>
      </c>
      <c r="H1673" s="102" t="s">
        <v>23</v>
      </c>
      <c r="I1673" s="103" t="str">
        <f t="shared" si="295"/>
        <v>LAKI LAKI</v>
      </c>
      <c r="J1673" s="104" t="s">
        <v>376</v>
      </c>
      <c r="K1673" s="105">
        <v>23617</v>
      </c>
      <c r="L1673" s="106">
        <f t="shared" ca="1" si="294"/>
        <v>55</v>
      </c>
      <c r="M1673" s="104"/>
      <c r="N1673" s="185" t="s">
        <v>220</v>
      </c>
      <c r="O1673" s="104" t="str">
        <f t="shared" si="288"/>
        <v>ISLAM</v>
      </c>
      <c r="P1673" s="104" t="s">
        <v>221</v>
      </c>
      <c r="Q1673" s="104" t="s">
        <v>222</v>
      </c>
      <c r="R1673" s="108">
        <v>1</v>
      </c>
      <c r="S1673" s="104" t="s">
        <v>223</v>
      </c>
      <c r="T1673" s="104" t="s">
        <v>283</v>
      </c>
      <c r="U1673" s="104" t="s">
        <v>5400</v>
      </c>
      <c r="V1673" s="104" t="s">
        <v>5401</v>
      </c>
      <c r="W1673" s="175" t="s">
        <v>5402</v>
      </c>
      <c r="X1673" s="104" t="s">
        <v>5399</v>
      </c>
      <c r="Y1673" s="235" t="s">
        <v>5260</v>
      </c>
      <c r="Z1673" s="104" t="s">
        <v>22</v>
      </c>
      <c r="AA1673" s="104" t="s">
        <v>229</v>
      </c>
      <c r="AB1673" s="120" t="s">
        <v>230</v>
      </c>
      <c r="AC1673" s="120" t="s">
        <v>231</v>
      </c>
      <c r="AD1673" s="99" t="str">
        <f t="shared" si="290"/>
        <v>INDONESIA</v>
      </c>
      <c r="AE1673" s="122" t="s">
        <v>5229</v>
      </c>
      <c r="AF1673" s="122" t="s">
        <v>4181</v>
      </c>
      <c r="AG1673" s="142" t="s">
        <v>381</v>
      </c>
      <c r="AH1673" s="142" t="s">
        <v>203</v>
      </c>
      <c r="AI1673" s="64">
        <f>VLOOKUP(Q1617,SHDK,2,FALSE)</f>
        <v>3</v>
      </c>
      <c r="AJ1673" s="64"/>
      <c r="AK1673" s="120"/>
      <c r="AN1673" s="124">
        <f t="shared" si="292"/>
        <v>0</v>
      </c>
      <c r="AY1673" s="70">
        <f t="shared" si="293"/>
        <v>0</v>
      </c>
    </row>
    <row r="1674" spans="1:53">
      <c r="B1674">
        <v>1619</v>
      </c>
      <c r="C1674">
        <v>55</v>
      </c>
      <c r="E1674" s="64">
        <v>2</v>
      </c>
      <c r="F1674" s="157" t="s">
        <v>5403</v>
      </c>
      <c r="G1674" s="89" t="s">
        <v>5404</v>
      </c>
      <c r="H1674" s="90" t="s">
        <v>16</v>
      </c>
      <c r="I1674" s="91" t="str">
        <f t="shared" si="295"/>
        <v>PEREMPUAN</v>
      </c>
      <c r="J1674" s="64" t="s">
        <v>1582</v>
      </c>
      <c r="K1674" s="92">
        <v>24967</v>
      </c>
      <c r="L1674" s="93">
        <f t="shared" ca="1" si="294"/>
        <v>51</v>
      </c>
      <c r="M1674" s="64"/>
      <c r="N1674" s="246" t="s">
        <v>220</v>
      </c>
      <c r="O1674" s="64" t="str">
        <f t="shared" si="288"/>
        <v>ISLAM</v>
      </c>
      <c r="P1674" s="64" t="s">
        <v>221</v>
      </c>
      <c r="Q1674" s="64" t="s">
        <v>245</v>
      </c>
      <c r="R1674" s="95">
        <v>3</v>
      </c>
      <c r="S1674" s="64" t="s">
        <v>223</v>
      </c>
      <c r="T1674" s="64" t="s">
        <v>246</v>
      </c>
      <c r="U1674" s="64" t="s">
        <v>5405</v>
      </c>
      <c r="V1674" s="64" t="s">
        <v>5406</v>
      </c>
      <c r="W1674" s="175" t="s">
        <v>5402</v>
      </c>
      <c r="X1674" s="64" t="s">
        <v>5399</v>
      </c>
      <c r="Y1674" s="229" t="s">
        <v>5260</v>
      </c>
      <c r="Z1674" s="64" t="s">
        <v>22</v>
      </c>
      <c r="AA1674" s="64" t="s">
        <v>229</v>
      </c>
      <c r="AB1674" s="64" t="s">
        <v>230</v>
      </c>
      <c r="AC1674" s="64" t="s">
        <v>231</v>
      </c>
      <c r="AD1674" t="str">
        <f t="shared" si="290"/>
        <v>INDONESIA</v>
      </c>
      <c r="AE1674" s="122" t="s">
        <v>5229</v>
      </c>
      <c r="AF1674" s="122" t="s">
        <v>4181</v>
      </c>
      <c r="AG1674" s="142" t="s">
        <v>381</v>
      </c>
      <c r="AH1674" s="142" t="s">
        <v>203</v>
      </c>
      <c r="AI1674" s="64" t="e">
        <f t="shared" ref="AI1674:AI1685" si="296">VLOOKUP(Q1673,SHDK,2,FALSE)</f>
        <v>#N/A</v>
      </c>
      <c r="AJ1674" s="64"/>
      <c r="AK1674" s="142"/>
      <c r="AL1674" s="207"/>
      <c r="AM1674" s="207"/>
      <c r="AN1674" s="124">
        <f t="shared" si="292"/>
        <v>0</v>
      </c>
      <c r="AO1674" s="239"/>
      <c r="AP1674" s="239"/>
      <c r="AQ1674" s="239"/>
      <c r="AR1674" s="239"/>
      <c r="AS1674" s="239"/>
      <c r="AT1674" s="239"/>
      <c r="AU1674" s="239"/>
      <c r="AV1674" s="239"/>
      <c r="AW1674" s="239"/>
      <c r="AX1674" s="239"/>
      <c r="AY1674" s="239">
        <f t="shared" si="293"/>
        <v>0</v>
      </c>
      <c r="BA1674" s="121"/>
    </row>
    <row r="1675" spans="1:53" s="99" customFormat="1">
      <c r="A1675"/>
      <c r="B1675">
        <v>1620</v>
      </c>
      <c r="C1675" s="71">
        <v>56</v>
      </c>
      <c r="D1675"/>
      <c r="E1675" s="64">
        <v>3</v>
      </c>
      <c r="F1675" s="157" t="s">
        <v>5407</v>
      </c>
      <c r="G1675" s="89" t="s">
        <v>5408</v>
      </c>
      <c r="H1675" s="90" t="s">
        <v>23</v>
      </c>
      <c r="I1675" s="91" t="str">
        <f t="shared" si="295"/>
        <v>LAKI LAKI</v>
      </c>
      <c r="J1675" s="64" t="s">
        <v>230</v>
      </c>
      <c r="K1675" s="92">
        <v>35244</v>
      </c>
      <c r="L1675" s="93">
        <f t="shared" ca="1" si="294"/>
        <v>23</v>
      </c>
      <c r="M1675" s="64"/>
      <c r="N1675" s="246" t="s">
        <v>220</v>
      </c>
      <c r="O1675" s="64" t="str">
        <f t="shared" si="288"/>
        <v>ISLAM</v>
      </c>
      <c r="P1675" s="64" t="s">
        <v>254</v>
      </c>
      <c r="Q1675" s="64" t="s">
        <v>255</v>
      </c>
      <c r="R1675" s="95">
        <v>4</v>
      </c>
      <c r="S1675" s="64" t="s">
        <v>886</v>
      </c>
      <c r="T1675" s="64" t="s">
        <v>266</v>
      </c>
      <c r="U1675" s="64" t="s">
        <v>5409</v>
      </c>
      <c r="V1675" s="64" t="s">
        <v>5399</v>
      </c>
      <c r="W1675" s="175" t="s">
        <v>5402</v>
      </c>
      <c r="X1675" s="64" t="s">
        <v>5399</v>
      </c>
      <c r="Y1675" s="229" t="s">
        <v>5260</v>
      </c>
      <c r="Z1675" s="64" t="s">
        <v>22</v>
      </c>
      <c r="AA1675" s="64" t="s">
        <v>229</v>
      </c>
      <c r="AB1675" s="64" t="s">
        <v>230</v>
      </c>
      <c r="AC1675" s="64" t="s">
        <v>231</v>
      </c>
      <c r="AD1675" t="str">
        <f t="shared" si="290"/>
        <v>INDONESIA</v>
      </c>
      <c r="AE1675" s="122" t="s">
        <v>5229</v>
      </c>
      <c r="AF1675" s="122" t="s">
        <v>4181</v>
      </c>
      <c r="AG1675" s="142" t="s">
        <v>381</v>
      </c>
      <c r="AH1675" s="142"/>
      <c r="AI1675" s="64">
        <f t="shared" si="296"/>
        <v>2</v>
      </c>
      <c r="AJ1675" s="64"/>
      <c r="AK1675" s="142"/>
      <c r="AL1675" s="124"/>
      <c r="AM1675" s="124"/>
      <c r="AN1675" s="124">
        <f t="shared" si="292"/>
        <v>0</v>
      </c>
      <c r="AO1675" s="125"/>
      <c r="AP1675" s="125"/>
      <c r="AQ1675" s="125"/>
      <c r="AR1675" s="125"/>
      <c r="AS1675" s="125"/>
      <c r="AT1675" s="125"/>
      <c r="AU1675" s="125"/>
      <c r="AV1675" s="125"/>
      <c r="AW1675" s="125"/>
      <c r="AX1675" s="125"/>
      <c r="AY1675" s="70">
        <f t="shared" si="293"/>
        <v>0</v>
      </c>
      <c r="AZ1675" s="71"/>
    </row>
    <row r="1676" spans="1:53" s="121" customFormat="1">
      <c r="A1676"/>
      <c r="B1676">
        <v>1621</v>
      </c>
      <c r="C1676">
        <v>57</v>
      </c>
      <c r="D1676"/>
      <c r="E1676" s="120">
        <v>4</v>
      </c>
      <c r="F1676" s="157" t="s">
        <v>5410</v>
      </c>
      <c r="G1676" s="144" t="s">
        <v>5411</v>
      </c>
      <c r="H1676" s="145" t="s">
        <v>23</v>
      </c>
      <c r="I1676" s="146" t="str">
        <f t="shared" si="295"/>
        <v>LAKI LAKI</v>
      </c>
      <c r="J1676" s="120" t="s">
        <v>230</v>
      </c>
      <c r="K1676" s="147">
        <v>35912</v>
      </c>
      <c r="L1676" s="139">
        <f t="shared" ca="1" si="294"/>
        <v>21</v>
      </c>
      <c r="M1676" s="120"/>
      <c r="N1676" s="187" t="s">
        <v>220</v>
      </c>
      <c r="O1676" s="120" t="str">
        <f t="shared" si="288"/>
        <v>ISLAM</v>
      </c>
      <c r="P1676" s="120" t="s">
        <v>254</v>
      </c>
      <c r="Q1676" s="120" t="s">
        <v>255</v>
      </c>
      <c r="R1676" s="148">
        <v>4</v>
      </c>
      <c r="S1676" s="120" t="s">
        <v>886</v>
      </c>
      <c r="T1676" s="120" t="s">
        <v>266</v>
      </c>
      <c r="U1676" s="64" t="s">
        <v>5409</v>
      </c>
      <c r="V1676" s="120" t="s">
        <v>5399</v>
      </c>
      <c r="W1676" s="175" t="s">
        <v>5402</v>
      </c>
      <c r="X1676" s="120" t="s">
        <v>5399</v>
      </c>
      <c r="Y1676" s="238" t="s">
        <v>5260</v>
      </c>
      <c r="Z1676" s="120" t="s">
        <v>22</v>
      </c>
      <c r="AA1676" s="120" t="s">
        <v>229</v>
      </c>
      <c r="AB1676" s="99"/>
      <c r="AC1676" s="99"/>
      <c r="AD1676" s="121" t="str">
        <f t="shared" si="290"/>
        <v>INDONESIA</v>
      </c>
      <c r="AE1676" s="122" t="s">
        <v>5229</v>
      </c>
      <c r="AF1676" s="122" t="s">
        <v>4181</v>
      </c>
      <c r="AG1676" s="111" t="s">
        <v>381</v>
      </c>
      <c r="AH1676" s="111" t="s">
        <v>203</v>
      </c>
      <c r="AI1676" s="64">
        <f t="shared" si="296"/>
        <v>3</v>
      </c>
      <c r="AJ1676" s="64"/>
      <c r="AK1676" s="142"/>
      <c r="AL1676" s="207"/>
      <c r="AM1676" s="207"/>
      <c r="AN1676" s="124"/>
      <c r="AO1676" s="239"/>
      <c r="AP1676" s="239"/>
      <c r="AQ1676" s="239"/>
      <c r="AR1676" s="239"/>
      <c r="AS1676" s="239"/>
      <c r="AT1676" s="239"/>
      <c r="AU1676" s="239"/>
      <c r="AV1676" s="239"/>
      <c r="AW1676" s="239"/>
      <c r="AX1676" s="239"/>
      <c r="AY1676" s="70"/>
      <c r="AZ1676" s="71"/>
    </row>
    <row r="1677" spans="1:53" s="121" customFormat="1">
      <c r="A1677"/>
      <c r="B1677">
        <v>1622</v>
      </c>
      <c r="C1677" s="71">
        <v>58</v>
      </c>
      <c r="D1677"/>
      <c r="E1677">
        <v>5</v>
      </c>
      <c r="F1677" s="157" t="s">
        <v>5412</v>
      </c>
      <c r="G1677" s="89" t="s">
        <v>5413</v>
      </c>
      <c r="H1677" s="90" t="s">
        <v>16</v>
      </c>
      <c r="I1677" s="91" t="str">
        <f t="shared" si="295"/>
        <v>PEREMPUAN</v>
      </c>
      <c r="J1677" s="64" t="s">
        <v>22</v>
      </c>
      <c r="K1677" s="92">
        <v>36558</v>
      </c>
      <c r="L1677" s="93">
        <f t="shared" ca="1" si="294"/>
        <v>20</v>
      </c>
      <c r="M1677" s="64"/>
      <c r="N1677" s="246" t="s">
        <v>220</v>
      </c>
      <c r="O1677" s="64" t="str">
        <f t="shared" si="288"/>
        <v>ISLAM</v>
      </c>
      <c r="P1677" s="64" t="s">
        <v>254</v>
      </c>
      <c r="Q1677" s="64" t="s">
        <v>255</v>
      </c>
      <c r="R1677" s="95">
        <v>4</v>
      </c>
      <c r="S1677" s="64" t="s">
        <v>348</v>
      </c>
      <c r="T1677" s="64" t="s">
        <v>266</v>
      </c>
      <c r="U1677" s="64" t="s">
        <v>5409</v>
      </c>
      <c r="V1677" s="64" t="s">
        <v>5399</v>
      </c>
      <c r="W1677" s="175" t="s">
        <v>5402</v>
      </c>
      <c r="X1677" s="64" t="s">
        <v>5399</v>
      </c>
      <c r="Y1677" s="229" t="s">
        <v>5260</v>
      </c>
      <c r="Z1677" s="64" t="s">
        <v>22</v>
      </c>
      <c r="AA1677" s="64" t="s">
        <v>229</v>
      </c>
      <c r="AD1677" t="str">
        <f t="shared" si="290"/>
        <v>INDONESIA</v>
      </c>
      <c r="AE1677" s="122" t="s">
        <v>5229</v>
      </c>
      <c r="AF1677" s="122" t="s">
        <v>4181</v>
      </c>
      <c r="AG1677" s="111" t="s">
        <v>381</v>
      </c>
      <c r="AH1677" s="111"/>
      <c r="AI1677" s="64">
        <f t="shared" si="296"/>
        <v>3</v>
      </c>
      <c r="AJ1677" s="64"/>
      <c r="AK1677" s="111"/>
      <c r="AL1677" s="207"/>
      <c r="AM1677" s="207"/>
      <c r="AN1677" s="124"/>
      <c r="AO1677" s="239"/>
      <c r="AP1677" s="239"/>
      <c r="AQ1677" s="239"/>
      <c r="AR1677" s="239"/>
      <c r="AS1677" s="239"/>
      <c r="AT1677" s="239"/>
      <c r="AU1677" s="239"/>
      <c r="AV1677" s="239"/>
      <c r="AW1677" s="239"/>
      <c r="AX1677" s="239"/>
      <c r="AY1677" s="70"/>
      <c r="AZ1677" s="71"/>
    </row>
    <row r="1678" spans="1:53" s="121" customFormat="1">
      <c r="B1678">
        <v>1623</v>
      </c>
      <c r="C1678">
        <v>59</v>
      </c>
      <c r="D1678">
        <v>14</v>
      </c>
      <c r="E1678" s="99">
        <v>1</v>
      </c>
      <c r="F1678" s="100" t="s">
        <v>5414</v>
      </c>
      <c r="G1678" s="101" t="s">
        <v>5415</v>
      </c>
      <c r="H1678" s="102" t="s">
        <v>23</v>
      </c>
      <c r="I1678" s="103" t="str">
        <f t="shared" si="295"/>
        <v>LAKI LAKI</v>
      </c>
      <c r="J1678" s="104" t="s">
        <v>297</v>
      </c>
      <c r="K1678" s="105">
        <v>23626</v>
      </c>
      <c r="L1678" s="106">
        <f t="shared" ca="1" si="294"/>
        <v>55</v>
      </c>
      <c r="M1678" s="104" t="s">
        <v>253</v>
      </c>
      <c r="N1678" s="107" t="s">
        <v>220</v>
      </c>
      <c r="O1678" s="104" t="str">
        <f t="shared" si="288"/>
        <v>ISLAM</v>
      </c>
      <c r="P1678" s="104" t="s">
        <v>221</v>
      </c>
      <c r="Q1678" s="104" t="s">
        <v>222</v>
      </c>
      <c r="R1678" s="108">
        <v>1</v>
      </c>
      <c r="S1678" s="104" t="s">
        <v>256</v>
      </c>
      <c r="T1678" s="104" t="s">
        <v>283</v>
      </c>
      <c r="U1678" s="104" t="s">
        <v>639</v>
      </c>
      <c r="V1678" s="104" t="s">
        <v>5416</v>
      </c>
      <c r="W1678" s="109" t="s">
        <v>5417</v>
      </c>
      <c r="X1678" s="104" t="s">
        <v>5415</v>
      </c>
      <c r="Y1678" s="235" t="s">
        <v>5260</v>
      </c>
      <c r="Z1678" s="104" t="s">
        <v>22</v>
      </c>
      <c r="AA1678" s="104" t="s">
        <v>229</v>
      </c>
      <c r="AD1678" s="99" t="str">
        <f t="shared" si="290"/>
        <v>INDONESIA</v>
      </c>
      <c r="AE1678" s="122" t="s">
        <v>5229</v>
      </c>
      <c r="AF1678" s="122" t="s">
        <v>4181</v>
      </c>
      <c r="AG1678" s="142" t="s">
        <v>166</v>
      </c>
      <c r="AH1678" s="142" t="s">
        <v>203</v>
      </c>
      <c r="AI1678" s="64">
        <f t="shared" si="296"/>
        <v>3</v>
      </c>
      <c r="AJ1678" s="64"/>
      <c r="AK1678" s="111"/>
      <c r="AL1678" s="207"/>
      <c r="AM1678" s="207"/>
      <c r="AN1678" s="124"/>
      <c r="AO1678" s="239"/>
      <c r="AP1678" s="239"/>
      <c r="AQ1678" s="239"/>
      <c r="AR1678" s="239"/>
      <c r="AS1678" s="239"/>
      <c r="AT1678" s="239"/>
      <c r="AU1678" s="239"/>
      <c r="AV1678" s="239"/>
      <c r="AW1678" s="239"/>
      <c r="AX1678" s="239"/>
      <c r="AY1678" s="70"/>
      <c r="AZ1678" s="71"/>
    </row>
    <row r="1679" spans="1:53" s="121" customFormat="1">
      <c r="B1679">
        <v>1624</v>
      </c>
      <c r="C1679" s="71">
        <v>60</v>
      </c>
      <c r="E1679" s="121">
        <v>2</v>
      </c>
      <c r="F1679" s="143" t="s">
        <v>5418</v>
      </c>
      <c r="G1679" s="144" t="s">
        <v>4463</v>
      </c>
      <c r="H1679" s="145" t="s">
        <v>16</v>
      </c>
      <c r="I1679" s="146" t="str">
        <f t="shared" si="295"/>
        <v>PEREMPUAN</v>
      </c>
      <c r="J1679" s="120" t="s">
        <v>938</v>
      </c>
      <c r="K1679" s="147">
        <v>24221</v>
      </c>
      <c r="L1679" s="139">
        <f t="shared" ca="1" si="294"/>
        <v>53</v>
      </c>
      <c r="M1679" s="120" t="s">
        <v>253</v>
      </c>
      <c r="N1679" s="133" t="s">
        <v>220</v>
      </c>
      <c r="O1679" s="120" t="str">
        <f t="shared" si="288"/>
        <v>ISLAM</v>
      </c>
      <c r="P1679" s="120" t="s">
        <v>221</v>
      </c>
      <c r="Q1679" s="120" t="s">
        <v>245</v>
      </c>
      <c r="R1679" s="148">
        <v>3</v>
      </c>
      <c r="S1679" s="120" t="s">
        <v>256</v>
      </c>
      <c r="T1679" s="120" t="s">
        <v>246</v>
      </c>
      <c r="U1679" s="120" t="s">
        <v>5419</v>
      </c>
      <c r="V1679" s="120" t="s">
        <v>5420</v>
      </c>
      <c r="W1679" s="149" t="s">
        <v>5417</v>
      </c>
      <c r="X1679" s="120" t="s">
        <v>5415</v>
      </c>
      <c r="Y1679" s="229" t="s">
        <v>5260</v>
      </c>
      <c r="Z1679" s="120" t="s">
        <v>22</v>
      </c>
      <c r="AA1679" s="120" t="s">
        <v>229</v>
      </c>
      <c r="AB1679" s="111"/>
      <c r="AC1679" s="111"/>
      <c r="AD1679" s="121" t="str">
        <f t="shared" si="290"/>
        <v>INDONESIA</v>
      </c>
      <c r="AE1679" s="122" t="s">
        <v>5229</v>
      </c>
      <c r="AF1679" s="122" t="s">
        <v>4181</v>
      </c>
      <c r="AG1679" s="142" t="s">
        <v>166</v>
      </c>
      <c r="AH1679" s="142" t="s">
        <v>203</v>
      </c>
      <c r="AI1679" s="64" t="e">
        <f t="shared" si="296"/>
        <v>#N/A</v>
      </c>
      <c r="AJ1679" s="64"/>
      <c r="AK1679" s="142"/>
      <c r="AL1679" s="207"/>
      <c r="AM1679" s="207"/>
      <c r="AN1679" s="124"/>
      <c r="AO1679" s="239"/>
      <c r="AP1679" s="239"/>
      <c r="AQ1679" s="239"/>
      <c r="AR1679" s="239"/>
      <c r="AS1679" s="239"/>
      <c r="AT1679" s="239"/>
      <c r="AU1679" s="239"/>
      <c r="AV1679" s="239"/>
      <c r="AW1679" s="239"/>
      <c r="AX1679" s="239"/>
      <c r="AY1679" s="70"/>
      <c r="AZ1679" s="71"/>
    </row>
    <row r="1680" spans="1:53" s="121" customFormat="1">
      <c r="B1680">
        <v>1625</v>
      </c>
      <c r="C1680">
        <v>61</v>
      </c>
      <c r="D1680"/>
      <c r="E1680">
        <v>3</v>
      </c>
      <c r="F1680" s="88" t="s">
        <v>5421</v>
      </c>
      <c r="G1680" s="89" t="s">
        <v>5422</v>
      </c>
      <c r="H1680" s="90" t="s">
        <v>23</v>
      </c>
      <c r="I1680" s="91" t="str">
        <f t="shared" si="295"/>
        <v>LAKI LAKI</v>
      </c>
      <c r="J1680" s="64" t="s">
        <v>938</v>
      </c>
      <c r="K1680" s="92">
        <v>31659</v>
      </c>
      <c r="L1680" s="93">
        <f t="shared" ca="1" si="294"/>
        <v>33</v>
      </c>
      <c r="M1680" s="64" t="s">
        <v>253</v>
      </c>
      <c r="N1680" s="94" t="s">
        <v>220</v>
      </c>
      <c r="O1680" s="64" t="str">
        <f t="shared" si="288"/>
        <v>ISLAM</v>
      </c>
      <c r="P1680" s="64" t="s">
        <v>254</v>
      </c>
      <c r="Q1680" s="64" t="s">
        <v>255</v>
      </c>
      <c r="R1680" s="95">
        <v>4</v>
      </c>
      <c r="S1680" s="64" t="s">
        <v>223</v>
      </c>
      <c r="T1680" s="64" t="s">
        <v>261</v>
      </c>
      <c r="U1680" s="64" t="s">
        <v>4463</v>
      </c>
      <c r="V1680" s="64" t="s">
        <v>5415</v>
      </c>
      <c r="W1680" s="96" t="s">
        <v>5417</v>
      </c>
      <c r="X1680" s="64" t="s">
        <v>5415</v>
      </c>
      <c r="Y1680" s="238" t="s">
        <v>5260</v>
      </c>
      <c r="Z1680" s="64" t="s">
        <v>22</v>
      </c>
      <c r="AA1680" s="64" t="s">
        <v>229</v>
      </c>
      <c r="AB1680" s="111"/>
      <c r="AC1680" s="111"/>
      <c r="AD1680" t="str">
        <f t="shared" si="290"/>
        <v>INDONESIA</v>
      </c>
      <c r="AE1680" s="122" t="s">
        <v>5229</v>
      </c>
      <c r="AF1680" s="122" t="s">
        <v>4181</v>
      </c>
      <c r="AG1680" s="142" t="s">
        <v>166</v>
      </c>
      <c r="AH1680" s="142" t="s">
        <v>203</v>
      </c>
      <c r="AI1680" s="64">
        <f t="shared" si="296"/>
        <v>2</v>
      </c>
      <c r="AJ1680" s="64"/>
      <c r="AK1680" s="142"/>
      <c r="AL1680" s="207"/>
      <c r="AM1680" s="207"/>
      <c r="AN1680" s="124"/>
      <c r="AO1680" s="239"/>
      <c r="AP1680" s="239"/>
      <c r="AQ1680" s="239"/>
      <c r="AR1680" s="239"/>
      <c r="AS1680" s="239"/>
      <c r="AT1680" s="239"/>
      <c r="AU1680" s="239"/>
      <c r="AV1680" s="239"/>
      <c r="AW1680" s="239"/>
      <c r="AX1680" s="239"/>
      <c r="AY1680" s="70"/>
      <c r="AZ1680" s="71"/>
    </row>
    <row r="1681" spans="1:53">
      <c r="A1681" s="121"/>
      <c r="B1681">
        <v>1626</v>
      </c>
      <c r="C1681" s="71">
        <v>62</v>
      </c>
      <c r="E1681" s="121">
        <v>4</v>
      </c>
      <c r="F1681" s="88" t="s">
        <v>5423</v>
      </c>
      <c r="G1681" s="89" t="s">
        <v>5424</v>
      </c>
      <c r="H1681" s="90" t="s">
        <v>23</v>
      </c>
      <c r="I1681" s="91" t="str">
        <f t="shared" si="295"/>
        <v>LAKI LAKI</v>
      </c>
      <c r="J1681" s="64" t="s">
        <v>22</v>
      </c>
      <c r="K1681" s="92">
        <v>33849</v>
      </c>
      <c r="L1681" s="93">
        <f t="shared" ca="1" si="294"/>
        <v>27</v>
      </c>
      <c r="M1681" s="64" t="s">
        <v>253</v>
      </c>
      <c r="N1681" s="94" t="s">
        <v>220</v>
      </c>
      <c r="O1681" s="64" t="str">
        <f t="shared" si="288"/>
        <v>ISLAM</v>
      </c>
      <c r="P1681" s="64" t="s">
        <v>254</v>
      </c>
      <c r="Q1681" s="64" t="s">
        <v>255</v>
      </c>
      <c r="R1681" s="95">
        <v>4</v>
      </c>
      <c r="S1681" s="64" t="s">
        <v>223</v>
      </c>
      <c r="T1681" s="64" t="s">
        <v>261</v>
      </c>
      <c r="U1681" s="64" t="s">
        <v>4463</v>
      </c>
      <c r="V1681" s="64" t="s">
        <v>5415</v>
      </c>
      <c r="W1681" s="96" t="s">
        <v>5417</v>
      </c>
      <c r="X1681" s="64" t="s">
        <v>5415</v>
      </c>
      <c r="Y1681" s="229" t="s">
        <v>5260</v>
      </c>
      <c r="Z1681" s="64" t="s">
        <v>22</v>
      </c>
      <c r="AA1681" s="64" t="s">
        <v>229</v>
      </c>
      <c r="AB1681" s="111"/>
      <c r="AC1681" s="111"/>
      <c r="AD1681" t="str">
        <f t="shared" si="290"/>
        <v>INDONESIA</v>
      </c>
      <c r="AE1681" s="122" t="s">
        <v>5229</v>
      </c>
      <c r="AF1681" s="122" t="s">
        <v>4181</v>
      </c>
      <c r="AG1681" s="142" t="s">
        <v>166</v>
      </c>
      <c r="AH1681" s="142" t="s">
        <v>203</v>
      </c>
      <c r="AI1681" s="64">
        <f t="shared" si="296"/>
        <v>3</v>
      </c>
      <c r="AJ1681" s="64"/>
      <c r="AK1681" s="142"/>
      <c r="AN1681" s="124">
        <f t="shared" si="292"/>
        <v>0</v>
      </c>
      <c r="AY1681" s="70">
        <f t="shared" si="293"/>
        <v>0</v>
      </c>
    </row>
    <row r="1682" spans="1:53">
      <c r="A1682" s="121"/>
      <c r="B1682">
        <v>1627</v>
      </c>
      <c r="C1682">
        <v>63</v>
      </c>
      <c r="D1682">
        <v>15</v>
      </c>
      <c r="E1682" s="192">
        <v>1</v>
      </c>
      <c r="F1682" s="168" t="s">
        <v>5425</v>
      </c>
      <c r="G1682" s="101" t="s">
        <v>5426</v>
      </c>
      <c r="H1682" s="102" t="s">
        <v>23</v>
      </c>
      <c r="I1682" s="103" t="str">
        <f t="shared" si="295"/>
        <v>LAKI LAKI</v>
      </c>
      <c r="J1682" s="104" t="s">
        <v>288</v>
      </c>
      <c r="K1682" s="105">
        <v>27124</v>
      </c>
      <c r="L1682" s="106">
        <f t="shared" ca="1" si="294"/>
        <v>46</v>
      </c>
      <c r="M1682" s="104"/>
      <c r="N1682" s="107" t="s">
        <v>220</v>
      </c>
      <c r="O1682" s="104" t="str">
        <f t="shared" si="288"/>
        <v>ISLAM</v>
      </c>
      <c r="P1682" s="104" t="s">
        <v>221</v>
      </c>
      <c r="Q1682" s="104" t="s">
        <v>222</v>
      </c>
      <c r="R1682" s="108">
        <v>1</v>
      </c>
      <c r="S1682" s="104" t="s">
        <v>1291</v>
      </c>
      <c r="T1682" s="104" t="s">
        <v>283</v>
      </c>
      <c r="U1682" s="104" t="s">
        <v>1298</v>
      </c>
      <c r="V1682" s="104" t="s">
        <v>1299</v>
      </c>
      <c r="W1682" s="112" t="s">
        <v>5427</v>
      </c>
      <c r="X1682" s="104" t="s">
        <v>5426</v>
      </c>
      <c r="Y1682" s="235" t="s">
        <v>5260</v>
      </c>
      <c r="Z1682" s="104" t="s">
        <v>22</v>
      </c>
      <c r="AA1682" s="104" t="s">
        <v>229</v>
      </c>
      <c r="AB1682" s="179"/>
      <c r="AC1682" s="179"/>
      <c r="AD1682" s="99" t="str">
        <f t="shared" si="290"/>
        <v>INDONESIA</v>
      </c>
      <c r="AE1682" s="122" t="s">
        <v>5229</v>
      </c>
      <c r="AF1682" s="110" t="s">
        <v>4181</v>
      </c>
      <c r="AG1682" s="142" t="s">
        <v>455</v>
      </c>
      <c r="AH1682" s="142" t="s">
        <v>203</v>
      </c>
      <c r="AI1682" s="64">
        <f t="shared" si="296"/>
        <v>3</v>
      </c>
      <c r="AJ1682" s="64"/>
      <c r="AK1682" s="142"/>
      <c r="AN1682" s="124">
        <f t="shared" si="292"/>
        <v>0</v>
      </c>
      <c r="AY1682" s="70">
        <f t="shared" si="293"/>
        <v>0</v>
      </c>
    </row>
    <row r="1683" spans="1:53">
      <c r="A1683" s="121"/>
      <c r="B1683">
        <v>1628</v>
      </c>
      <c r="C1683" s="71">
        <v>64</v>
      </c>
      <c r="E1683" s="71">
        <v>2</v>
      </c>
      <c r="F1683" s="193" t="s">
        <v>5428</v>
      </c>
      <c r="G1683" s="144" t="s">
        <v>5429</v>
      </c>
      <c r="H1683" s="145" t="s">
        <v>16</v>
      </c>
      <c r="I1683" s="146" t="str">
        <f t="shared" si="295"/>
        <v>PEREMPUAN</v>
      </c>
      <c r="J1683" s="120" t="s">
        <v>337</v>
      </c>
      <c r="K1683" s="147">
        <v>27364</v>
      </c>
      <c r="L1683" s="139">
        <f t="shared" ca="1" si="294"/>
        <v>45</v>
      </c>
      <c r="M1683" s="120"/>
      <c r="N1683" s="133" t="s">
        <v>220</v>
      </c>
      <c r="O1683" s="120" t="str">
        <f t="shared" si="288"/>
        <v>ISLAM</v>
      </c>
      <c r="P1683" s="120" t="s">
        <v>221</v>
      </c>
      <c r="Q1683" s="120" t="s">
        <v>245</v>
      </c>
      <c r="R1683" s="148">
        <v>3</v>
      </c>
      <c r="S1683" s="120" t="s">
        <v>1291</v>
      </c>
      <c r="T1683" s="120" t="s">
        <v>246</v>
      </c>
      <c r="U1683" s="120" t="s">
        <v>3016</v>
      </c>
      <c r="V1683" s="120" t="s">
        <v>5430</v>
      </c>
      <c r="W1683" s="119" t="s">
        <v>5427</v>
      </c>
      <c r="X1683" s="120" t="s">
        <v>5426</v>
      </c>
      <c r="Y1683" s="238" t="s">
        <v>5260</v>
      </c>
      <c r="Z1683" s="120" t="s">
        <v>22</v>
      </c>
      <c r="AA1683" s="120" t="s">
        <v>229</v>
      </c>
      <c r="AB1683" s="111"/>
      <c r="AC1683" s="111"/>
      <c r="AD1683" s="121" t="str">
        <f t="shared" si="290"/>
        <v>INDONESIA</v>
      </c>
      <c r="AE1683" s="122" t="s">
        <v>5229</v>
      </c>
      <c r="AF1683" s="122" t="s">
        <v>4181</v>
      </c>
      <c r="AG1683" s="142" t="s">
        <v>166</v>
      </c>
      <c r="AH1683" s="142" t="s">
        <v>203</v>
      </c>
      <c r="AI1683" s="64" t="e">
        <f t="shared" si="296"/>
        <v>#N/A</v>
      </c>
      <c r="AJ1683" s="64"/>
      <c r="AK1683" s="142"/>
      <c r="AN1683" s="124"/>
    </row>
    <row r="1684" spans="1:53">
      <c r="B1684">
        <v>1629</v>
      </c>
      <c r="C1684">
        <v>65</v>
      </c>
      <c r="E1684" s="71">
        <v>3</v>
      </c>
      <c r="F1684" s="193" t="s">
        <v>5431</v>
      </c>
      <c r="G1684" s="144" t="s">
        <v>5432</v>
      </c>
      <c r="H1684" s="145" t="s">
        <v>23</v>
      </c>
      <c r="I1684" s="146" t="str">
        <f t="shared" si="295"/>
        <v>LAKI LAKI</v>
      </c>
      <c r="J1684" s="120" t="s">
        <v>230</v>
      </c>
      <c r="K1684" s="147">
        <v>36711</v>
      </c>
      <c r="L1684" s="139">
        <f t="shared" ca="1" si="294"/>
        <v>19</v>
      </c>
      <c r="M1684" s="120"/>
      <c r="N1684" s="133" t="s">
        <v>220</v>
      </c>
      <c r="O1684" s="120" t="str">
        <f t="shared" si="288"/>
        <v>ISLAM</v>
      </c>
      <c r="P1684" s="120" t="s">
        <v>254</v>
      </c>
      <c r="Q1684" s="120" t="s">
        <v>255</v>
      </c>
      <c r="R1684" s="148">
        <v>4</v>
      </c>
      <c r="S1684" s="120" t="s">
        <v>2491</v>
      </c>
      <c r="T1684" s="120" t="s">
        <v>261</v>
      </c>
      <c r="U1684" s="120" t="s">
        <v>5433</v>
      </c>
      <c r="V1684" s="120" t="s">
        <v>5426</v>
      </c>
      <c r="W1684" s="119" t="s">
        <v>5427</v>
      </c>
      <c r="X1684" s="120" t="s">
        <v>5426</v>
      </c>
      <c r="Y1684" s="238" t="s">
        <v>5260</v>
      </c>
      <c r="Z1684" s="120" t="s">
        <v>22</v>
      </c>
      <c r="AA1684" s="120" t="s">
        <v>229</v>
      </c>
      <c r="AB1684" s="111"/>
      <c r="AC1684" s="111"/>
      <c r="AD1684" s="121" t="str">
        <f t="shared" si="290"/>
        <v>INDONESIA</v>
      </c>
      <c r="AE1684" s="122" t="s">
        <v>5229</v>
      </c>
      <c r="AF1684" s="122" t="s">
        <v>4181</v>
      </c>
      <c r="AG1684" s="142" t="s">
        <v>455</v>
      </c>
      <c r="AH1684" s="142"/>
      <c r="AI1684" s="64">
        <f t="shared" si="296"/>
        <v>2</v>
      </c>
      <c r="AJ1684" s="64"/>
      <c r="AK1684" s="142"/>
      <c r="AN1684" s="124"/>
    </row>
    <row r="1685" spans="1:53">
      <c r="C1685" s="71">
        <v>66</v>
      </c>
      <c r="D1685">
        <v>16</v>
      </c>
      <c r="E1685" s="71">
        <v>1</v>
      </c>
      <c r="F1685" s="338" t="s">
        <v>5434</v>
      </c>
      <c r="G1685" s="552" t="s">
        <v>5435</v>
      </c>
      <c r="H1685" s="340" t="s">
        <v>23</v>
      </c>
      <c r="I1685" s="103" t="str">
        <f t="shared" si="295"/>
        <v>LAKI LAKI</v>
      </c>
      <c r="J1685" s="341" t="s">
        <v>2470</v>
      </c>
      <c r="K1685" s="478" t="s">
        <v>5436</v>
      </c>
      <c r="L1685" s="106">
        <f t="shared" ca="1" si="294"/>
        <v>41</v>
      </c>
      <c r="M1685" s="99"/>
      <c r="N1685" s="341" t="s">
        <v>220</v>
      </c>
      <c r="O1685" s="104" t="str">
        <f t="shared" ref="O1685:O1701" si="297">IF(N1685="1","ISLAM",IF(N1685="2","KRISTEN",""))</f>
        <v>ISLAM</v>
      </c>
      <c r="P1685" s="341" t="s">
        <v>221</v>
      </c>
      <c r="Q1685" s="341" t="s">
        <v>222</v>
      </c>
      <c r="R1685" s="553">
        <v>1</v>
      </c>
      <c r="S1685" s="341" t="s">
        <v>3677</v>
      </c>
      <c r="T1685" s="341" t="s">
        <v>261</v>
      </c>
      <c r="U1685" s="341" t="s">
        <v>5437</v>
      </c>
      <c r="V1685" s="341" t="s">
        <v>5438</v>
      </c>
      <c r="W1685" s="173" t="s">
        <v>5439</v>
      </c>
      <c r="X1685" s="341" t="s">
        <v>5435</v>
      </c>
      <c r="Y1685" s="235" t="s">
        <v>5260</v>
      </c>
      <c r="Z1685" s="104" t="s">
        <v>22</v>
      </c>
      <c r="AA1685" s="104" t="s">
        <v>229</v>
      </c>
      <c r="AB1685" s="179"/>
      <c r="AC1685" s="179"/>
      <c r="AD1685" s="99" t="str">
        <f t="shared" si="290"/>
        <v>INDONESIA</v>
      </c>
      <c r="AE1685" s="122" t="s">
        <v>5229</v>
      </c>
      <c r="AF1685" s="110" t="s">
        <v>4181</v>
      </c>
      <c r="AG1685" s="142" t="s">
        <v>166</v>
      </c>
      <c r="AH1685" s="142" t="s">
        <v>203</v>
      </c>
      <c r="AI1685" s="64">
        <f t="shared" si="296"/>
        <v>3</v>
      </c>
      <c r="AJ1685" s="64"/>
      <c r="AK1685" s="142"/>
      <c r="AN1685" s="124"/>
    </row>
    <row r="1686" spans="1:53">
      <c r="C1686">
        <v>67</v>
      </c>
      <c r="E1686" s="71">
        <v>2</v>
      </c>
      <c r="F1686" s="554" t="s">
        <v>5440</v>
      </c>
      <c r="G1686" s="555" t="s">
        <v>5441</v>
      </c>
      <c r="H1686" s="556" t="s">
        <v>16</v>
      </c>
      <c r="I1686" s="146" t="str">
        <f t="shared" si="295"/>
        <v>PEREMPUAN</v>
      </c>
      <c r="J1686" s="360" t="s">
        <v>5442</v>
      </c>
      <c r="K1686" s="557" t="s">
        <v>5443</v>
      </c>
      <c r="L1686" s="139">
        <f t="shared" ca="1" si="294"/>
        <v>28</v>
      </c>
      <c r="M1686" s="121"/>
      <c r="N1686" s="360" t="s">
        <v>220</v>
      </c>
      <c r="O1686" s="120" t="str">
        <f t="shared" si="297"/>
        <v>ISLAM</v>
      </c>
      <c r="P1686" s="360" t="s">
        <v>221</v>
      </c>
      <c r="Q1686" s="360" t="s">
        <v>245</v>
      </c>
      <c r="R1686" s="558">
        <v>3</v>
      </c>
      <c r="S1686" s="360" t="s">
        <v>3677</v>
      </c>
      <c r="T1686" s="360" t="s">
        <v>246</v>
      </c>
      <c r="U1686" s="360" t="s">
        <v>5444</v>
      </c>
      <c r="V1686" s="360" t="s">
        <v>5445</v>
      </c>
      <c r="W1686" s="514" t="s">
        <v>5439</v>
      </c>
      <c r="X1686" s="360" t="s">
        <v>5435</v>
      </c>
      <c r="Y1686" s="238" t="s">
        <v>5260</v>
      </c>
      <c r="Z1686" s="120" t="s">
        <v>22</v>
      </c>
      <c r="AA1686" s="120" t="s">
        <v>229</v>
      </c>
      <c r="AB1686" s="111"/>
      <c r="AC1686" s="111"/>
      <c r="AD1686" s="121" t="str">
        <f t="shared" si="290"/>
        <v>INDONESIA</v>
      </c>
      <c r="AE1686" s="122" t="s">
        <v>5229</v>
      </c>
      <c r="AF1686" s="122" t="s">
        <v>4181</v>
      </c>
      <c r="AG1686" s="142" t="s">
        <v>166</v>
      </c>
      <c r="AH1686" s="142" t="s">
        <v>203</v>
      </c>
      <c r="AI1686" s="64" t="e">
        <f>VLOOKUP(Q1704,SHDK,2,FALSE)</f>
        <v>#N/A</v>
      </c>
      <c r="AJ1686" s="64"/>
      <c r="AL1686" s="207"/>
      <c r="AM1686" s="207"/>
      <c r="AN1686" s="124">
        <f t="shared" si="292"/>
        <v>0</v>
      </c>
      <c r="AO1686" s="239"/>
      <c r="AP1686" s="239"/>
      <c r="AQ1686" s="239"/>
      <c r="AR1686" s="239"/>
      <c r="AS1686" s="239"/>
      <c r="AT1686" s="239"/>
      <c r="AU1686" s="239"/>
      <c r="AV1686" s="239"/>
      <c r="AW1686" s="239"/>
      <c r="AX1686" s="239"/>
      <c r="AY1686" s="239">
        <f t="shared" si="293"/>
        <v>0</v>
      </c>
      <c r="BA1686" s="121"/>
    </row>
    <row r="1687" spans="1:53">
      <c r="C1687" s="71">
        <v>68</v>
      </c>
      <c r="D1687" s="68"/>
      <c r="E1687" s="71">
        <v>3</v>
      </c>
      <c r="F1687" s="554" t="s">
        <v>5446</v>
      </c>
      <c r="G1687" s="555" t="s">
        <v>5447</v>
      </c>
      <c r="H1687" s="556" t="s">
        <v>23</v>
      </c>
      <c r="I1687" s="146" t="str">
        <f t="shared" si="295"/>
        <v>LAKI LAKI</v>
      </c>
      <c r="J1687" s="360" t="s">
        <v>2470</v>
      </c>
      <c r="K1687" s="557" t="s">
        <v>5448</v>
      </c>
      <c r="L1687" s="139">
        <f t="shared" ca="1" si="294"/>
        <v>8</v>
      </c>
      <c r="M1687" s="121"/>
      <c r="N1687" s="360" t="s">
        <v>220</v>
      </c>
      <c r="O1687" s="120" t="str">
        <f t="shared" si="297"/>
        <v>ISLAM</v>
      </c>
      <c r="P1687" s="360" t="s">
        <v>254</v>
      </c>
      <c r="Q1687" s="360" t="s">
        <v>255</v>
      </c>
      <c r="R1687" s="558">
        <v>4</v>
      </c>
      <c r="S1687" s="360" t="s">
        <v>3684</v>
      </c>
      <c r="T1687" s="360" t="s">
        <v>270</v>
      </c>
      <c r="U1687" s="360" t="s">
        <v>5441</v>
      </c>
      <c r="V1687" s="360" t="s">
        <v>5435</v>
      </c>
      <c r="W1687" s="514" t="s">
        <v>5439</v>
      </c>
      <c r="X1687" s="360" t="s">
        <v>5435</v>
      </c>
      <c r="Y1687" s="238" t="s">
        <v>5260</v>
      </c>
      <c r="Z1687" s="120" t="s">
        <v>22</v>
      </c>
      <c r="AA1687" s="120" t="s">
        <v>229</v>
      </c>
      <c r="AB1687" s="111"/>
      <c r="AC1687" s="111"/>
      <c r="AD1687" s="121" t="str">
        <f t="shared" si="290"/>
        <v>INDONESIA</v>
      </c>
      <c r="AE1687" s="122" t="s">
        <v>5229</v>
      </c>
      <c r="AF1687" s="122" t="s">
        <v>4181</v>
      </c>
      <c r="AG1687" s="142" t="s">
        <v>166</v>
      </c>
      <c r="AH1687" s="142"/>
      <c r="AI1687" s="64" t="e">
        <f>VLOOKUP(Q1705,SHDK,2,FALSE)</f>
        <v>#N/A</v>
      </c>
      <c r="AJ1687" s="64"/>
      <c r="AN1687" s="124">
        <f t="shared" si="292"/>
        <v>0</v>
      </c>
      <c r="AY1687" s="70">
        <f t="shared" si="293"/>
        <v>0</v>
      </c>
    </row>
    <row r="1688" spans="1:53">
      <c r="C1688">
        <v>69</v>
      </c>
      <c r="D1688" s="68">
        <v>17</v>
      </c>
      <c r="E1688" s="71">
        <v>1</v>
      </c>
      <c r="F1688" s="384" t="s">
        <v>5449</v>
      </c>
      <c r="G1688" s="346" t="s">
        <v>1264</v>
      </c>
      <c r="H1688" s="340" t="s">
        <v>23</v>
      </c>
      <c r="I1688" s="103" t="str">
        <f t="shared" si="295"/>
        <v>LAKI LAKI</v>
      </c>
      <c r="J1688" s="349" t="s">
        <v>5450</v>
      </c>
      <c r="K1688" s="478" t="s">
        <v>5451</v>
      </c>
      <c r="L1688" s="106">
        <f t="shared" ca="1" si="294"/>
        <v>41</v>
      </c>
      <c r="M1688" s="99"/>
      <c r="N1688" s="341" t="s">
        <v>220</v>
      </c>
      <c r="O1688" s="104" t="str">
        <f t="shared" si="297"/>
        <v>ISLAM</v>
      </c>
      <c r="P1688" s="349" t="s">
        <v>221</v>
      </c>
      <c r="Q1688" s="349" t="s">
        <v>222</v>
      </c>
      <c r="R1688" s="553">
        <v>1</v>
      </c>
      <c r="S1688" s="349" t="s">
        <v>2491</v>
      </c>
      <c r="T1688" s="349" t="s">
        <v>1172</v>
      </c>
      <c r="U1688" s="349" t="s">
        <v>5452</v>
      </c>
      <c r="V1688" s="349" t="s">
        <v>5453</v>
      </c>
      <c r="W1688" s="559" t="s">
        <v>5454</v>
      </c>
      <c r="X1688" s="349" t="s">
        <v>1264</v>
      </c>
      <c r="Y1688" s="238" t="s">
        <v>5260</v>
      </c>
      <c r="Z1688" s="104"/>
      <c r="AA1688" s="104"/>
      <c r="AB1688" s="179"/>
      <c r="AC1688" s="179"/>
      <c r="AD1688" s="192" t="str">
        <f t="shared" si="290"/>
        <v>INDONESIA</v>
      </c>
      <c r="AE1688" s="122" t="s">
        <v>5229</v>
      </c>
      <c r="AF1688" s="122" t="s">
        <v>4181</v>
      </c>
      <c r="AG1688" s="179" t="s">
        <v>455</v>
      </c>
      <c r="AH1688" s="111" t="s">
        <v>203</v>
      </c>
      <c r="AI1688" s="64"/>
      <c r="AJ1688" s="64"/>
      <c r="AN1688" s="207"/>
    </row>
    <row r="1689" spans="1:53">
      <c r="C1689" s="71">
        <v>70</v>
      </c>
      <c r="D1689" s="68"/>
      <c r="E1689" s="71"/>
      <c r="F1689" s="385" t="s">
        <v>5455</v>
      </c>
      <c r="G1689" s="560" t="s">
        <v>5456</v>
      </c>
      <c r="H1689" s="556" t="s">
        <v>16</v>
      </c>
      <c r="I1689" s="146" t="str">
        <f t="shared" si="295"/>
        <v>PEREMPUAN</v>
      </c>
      <c r="J1689" s="353" t="s">
        <v>452</v>
      </c>
      <c r="K1689" s="557" t="s">
        <v>5457</v>
      </c>
      <c r="L1689" s="139">
        <f t="shared" ref="L1689:L1701" ca="1" si="298">DATEDIF(K1689,TODAY(),"Y")</f>
        <v>41</v>
      </c>
      <c r="M1689" s="121"/>
      <c r="N1689" s="360" t="s">
        <v>220</v>
      </c>
      <c r="O1689" s="120" t="str">
        <f t="shared" si="297"/>
        <v>ISLAM</v>
      </c>
      <c r="P1689" s="353" t="s">
        <v>221</v>
      </c>
      <c r="Q1689" s="353" t="s">
        <v>245</v>
      </c>
      <c r="R1689" s="558">
        <v>3</v>
      </c>
      <c r="S1689" s="353" t="s">
        <v>785</v>
      </c>
      <c r="T1689" s="353" t="s">
        <v>246</v>
      </c>
      <c r="U1689" s="353" t="s">
        <v>5333</v>
      </c>
      <c r="V1689" s="353" t="s">
        <v>5328</v>
      </c>
      <c r="W1689" s="561" t="s">
        <v>5454</v>
      </c>
      <c r="X1689" s="353" t="s">
        <v>1264</v>
      </c>
      <c r="Y1689" s="238" t="s">
        <v>5260</v>
      </c>
      <c r="Z1689" s="120"/>
      <c r="AA1689" s="120"/>
      <c r="AB1689" s="111"/>
      <c r="AC1689" s="111"/>
      <c r="AD1689" s="71" t="str">
        <f t="shared" ref="AD1689:AD1701" si="299">IF(H1689="L","INDONESIA",IF(H1689="P","INDONESIA",""))</f>
        <v>INDONESIA</v>
      </c>
      <c r="AE1689" s="122" t="s">
        <v>5229</v>
      </c>
      <c r="AF1689" s="122" t="s">
        <v>4181</v>
      </c>
      <c r="AG1689" s="111" t="s">
        <v>455</v>
      </c>
      <c r="AH1689" s="111" t="s">
        <v>203</v>
      </c>
      <c r="AI1689" s="64"/>
      <c r="AJ1689" s="64"/>
      <c r="AN1689" s="207"/>
    </row>
    <row r="1690" spans="1:53">
      <c r="C1690">
        <v>71</v>
      </c>
      <c r="D1690" s="68"/>
      <c r="E1690" s="71"/>
      <c r="F1690" s="385" t="s">
        <v>5458</v>
      </c>
      <c r="G1690" s="560" t="s">
        <v>5459</v>
      </c>
      <c r="H1690" s="556" t="s">
        <v>16</v>
      </c>
      <c r="I1690" s="146" t="str">
        <f t="shared" si="295"/>
        <v>PEREMPUAN</v>
      </c>
      <c r="J1690" s="353" t="s">
        <v>230</v>
      </c>
      <c r="K1690" s="557" t="s">
        <v>5460</v>
      </c>
      <c r="L1690" s="139">
        <f t="shared" ca="1" si="298"/>
        <v>18</v>
      </c>
      <c r="M1690" s="121"/>
      <c r="N1690" s="360" t="s">
        <v>220</v>
      </c>
      <c r="O1690" s="120" t="str">
        <f t="shared" si="297"/>
        <v>ISLAM</v>
      </c>
      <c r="P1690" s="353" t="s">
        <v>254</v>
      </c>
      <c r="Q1690" s="353" t="s">
        <v>255</v>
      </c>
      <c r="R1690" s="558">
        <v>4</v>
      </c>
      <c r="S1690" s="353" t="s">
        <v>348</v>
      </c>
      <c r="T1690" s="353" t="s">
        <v>266</v>
      </c>
      <c r="U1690" s="353" t="s">
        <v>5456</v>
      </c>
      <c r="V1690" s="353" t="s">
        <v>1264</v>
      </c>
      <c r="W1690" s="561" t="s">
        <v>5454</v>
      </c>
      <c r="X1690" s="353" t="s">
        <v>1264</v>
      </c>
      <c r="Y1690" s="238" t="s">
        <v>5260</v>
      </c>
      <c r="Z1690" s="120"/>
      <c r="AA1690" s="120"/>
      <c r="AB1690" s="111"/>
      <c r="AC1690" s="111"/>
      <c r="AD1690" s="71" t="str">
        <f t="shared" si="299"/>
        <v>INDONESIA</v>
      </c>
      <c r="AE1690" s="122" t="s">
        <v>5229</v>
      </c>
      <c r="AF1690" s="122" t="s">
        <v>4181</v>
      </c>
      <c r="AG1690" s="111" t="s">
        <v>455</v>
      </c>
      <c r="AH1690" s="111"/>
      <c r="AI1690" s="64"/>
      <c r="AJ1690" s="64"/>
      <c r="AN1690" s="207"/>
    </row>
    <row r="1691" spans="1:53">
      <c r="C1691" s="71">
        <v>72</v>
      </c>
      <c r="D1691" s="68"/>
      <c r="E1691" s="71"/>
      <c r="F1691" s="385" t="s">
        <v>5461</v>
      </c>
      <c r="G1691" s="560" t="s">
        <v>5462</v>
      </c>
      <c r="H1691" s="556" t="s">
        <v>16</v>
      </c>
      <c r="I1691" s="146" t="str">
        <f t="shared" si="295"/>
        <v>PEREMPUAN</v>
      </c>
      <c r="J1691" s="353" t="s">
        <v>230</v>
      </c>
      <c r="K1691" s="557" t="s">
        <v>5463</v>
      </c>
      <c r="L1691" s="139">
        <f t="shared" ca="1" si="298"/>
        <v>14</v>
      </c>
      <c r="M1691" s="121"/>
      <c r="N1691" s="360" t="s">
        <v>220</v>
      </c>
      <c r="O1691" s="120" t="str">
        <f t="shared" si="297"/>
        <v>ISLAM</v>
      </c>
      <c r="P1691" s="353" t="s">
        <v>254</v>
      </c>
      <c r="Q1691" s="353" t="s">
        <v>255</v>
      </c>
      <c r="R1691" s="558">
        <v>4</v>
      </c>
      <c r="S1691" s="353" t="s">
        <v>369</v>
      </c>
      <c r="T1691" s="353" t="s">
        <v>266</v>
      </c>
      <c r="U1691" s="353" t="s">
        <v>5456</v>
      </c>
      <c r="V1691" s="353" t="s">
        <v>1264</v>
      </c>
      <c r="W1691" s="561" t="s">
        <v>5454</v>
      </c>
      <c r="X1691" s="353" t="s">
        <v>1264</v>
      </c>
      <c r="Y1691" s="238" t="s">
        <v>5260</v>
      </c>
      <c r="Z1691" s="120"/>
      <c r="AA1691" s="120"/>
      <c r="AB1691" s="111"/>
      <c r="AC1691" s="111"/>
      <c r="AD1691" s="71" t="str">
        <f t="shared" si="299"/>
        <v>INDONESIA</v>
      </c>
      <c r="AE1691" s="122" t="s">
        <v>5229</v>
      </c>
      <c r="AF1691" s="122" t="s">
        <v>4181</v>
      </c>
      <c r="AG1691" s="111" t="s">
        <v>455</v>
      </c>
      <c r="AH1691" s="111"/>
      <c r="AI1691" s="64"/>
      <c r="AJ1691" s="64"/>
      <c r="AN1691" s="207"/>
    </row>
    <row r="1692" spans="1:53">
      <c r="C1692">
        <v>73</v>
      </c>
      <c r="D1692" s="68"/>
      <c r="E1692" s="71"/>
      <c r="F1692" s="385" t="s">
        <v>5464</v>
      </c>
      <c r="G1692" s="560" t="s">
        <v>5465</v>
      </c>
      <c r="H1692" s="556" t="s">
        <v>23</v>
      </c>
      <c r="I1692" s="146" t="str">
        <f t="shared" si="295"/>
        <v>LAKI LAKI</v>
      </c>
      <c r="J1692" s="353" t="s">
        <v>230</v>
      </c>
      <c r="K1692" s="557" t="s">
        <v>5466</v>
      </c>
      <c r="L1692" s="139">
        <f t="shared" ca="1" si="298"/>
        <v>10</v>
      </c>
      <c r="M1692" s="121"/>
      <c r="N1692" s="360" t="s">
        <v>220</v>
      </c>
      <c r="O1692" s="120" t="str">
        <f t="shared" si="297"/>
        <v>ISLAM</v>
      </c>
      <c r="P1692" s="353" t="s">
        <v>254</v>
      </c>
      <c r="Q1692" s="353" t="s">
        <v>255</v>
      </c>
      <c r="R1692" s="558">
        <v>4</v>
      </c>
      <c r="S1692" s="353" t="s">
        <v>369</v>
      </c>
      <c r="T1692" s="353" t="s">
        <v>266</v>
      </c>
      <c r="U1692" s="353" t="s">
        <v>5456</v>
      </c>
      <c r="V1692" s="353" t="s">
        <v>1264</v>
      </c>
      <c r="W1692" s="561" t="s">
        <v>5454</v>
      </c>
      <c r="X1692" s="353" t="s">
        <v>1264</v>
      </c>
      <c r="Y1692" s="238" t="s">
        <v>5260</v>
      </c>
      <c r="Z1692" s="120"/>
      <c r="AA1692" s="120"/>
      <c r="AB1692" s="111"/>
      <c r="AC1692" s="111"/>
      <c r="AD1692" s="71" t="str">
        <f t="shared" si="299"/>
        <v>INDONESIA</v>
      </c>
      <c r="AE1692" s="122" t="s">
        <v>5229</v>
      </c>
      <c r="AF1692" s="122" t="s">
        <v>4181</v>
      </c>
      <c r="AG1692" s="111" t="s">
        <v>455</v>
      </c>
      <c r="AH1692" s="111"/>
      <c r="AI1692" s="64"/>
      <c r="AJ1692" s="64"/>
      <c r="AN1692" s="207"/>
    </row>
    <row r="1693" spans="1:53">
      <c r="C1693" s="71">
        <v>74</v>
      </c>
      <c r="D1693" s="68">
        <v>18</v>
      </c>
      <c r="E1693" s="71">
        <v>1</v>
      </c>
      <c r="F1693" s="384" t="s">
        <v>5467</v>
      </c>
      <c r="G1693" s="346" t="s">
        <v>5468</v>
      </c>
      <c r="H1693" s="340" t="s">
        <v>23</v>
      </c>
      <c r="I1693" s="103" t="str">
        <f t="shared" si="295"/>
        <v>LAKI LAKI</v>
      </c>
      <c r="J1693" s="349" t="s">
        <v>5469</v>
      </c>
      <c r="K1693" s="478" t="s">
        <v>5470</v>
      </c>
      <c r="L1693" s="106">
        <f t="shared" ca="1" si="298"/>
        <v>62</v>
      </c>
      <c r="M1693" s="99"/>
      <c r="N1693" s="544" t="s">
        <v>1533</v>
      </c>
      <c r="O1693" s="179" t="str">
        <f t="shared" si="297"/>
        <v>KRISTEN</v>
      </c>
      <c r="P1693" s="349"/>
      <c r="Q1693" s="349" t="s">
        <v>222</v>
      </c>
      <c r="R1693" s="553">
        <v>1</v>
      </c>
      <c r="S1693" s="349"/>
      <c r="T1693" s="349" t="s">
        <v>283</v>
      </c>
      <c r="U1693" s="349" t="s">
        <v>5471</v>
      </c>
      <c r="V1693" s="349" t="s">
        <v>5472</v>
      </c>
      <c r="W1693" s="559"/>
      <c r="X1693" s="349"/>
      <c r="Y1693" s="235" t="s">
        <v>5260</v>
      </c>
      <c r="Z1693" s="104"/>
      <c r="AA1693" s="104"/>
      <c r="AB1693" s="179"/>
      <c r="AC1693" s="179"/>
      <c r="AD1693" s="192" t="str">
        <f t="shared" si="299"/>
        <v>INDONESIA</v>
      </c>
      <c r="AE1693" s="122" t="s">
        <v>5229</v>
      </c>
      <c r="AF1693" s="110" t="s">
        <v>4181</v>
      </c>
      <c r="AG1693" s="179" t="s">
        <v>381</v>
      </c>
      <c r="AH1693" s="111" t="s">
        <v>203</v>
      </c>
      <c r="AI1693" s="64"/>
      <c r="AJ1693" s="64"/>
      <c r="AN1693" s="207"/>
    </row>
    <row r="1694" spans="1:53">
      <c r="C1694">
        <v>75</v>
      </c>
      <c r="D1694" s="68"/>
      <c r="E1694" s="71">
        <v>3</v>
      </c>
      <c r="F1694" s="250" t="s">
        <v>5473</v>
      </c>
      <c r="G1694" s="562" t="s">
        <v>5474</v>
      </c>
      <c r="H1694" s="563" t="s">
        <v>16</v>
      </c>
      <c r="I1694" s="130" t="str">
        <f t="shared" si="295"/>
        <v>PEREMPUAN</v>
      </c>
      <c r="J1694" s="564" t="s">
        <v>230</v>
      </c>
      <c r="K1694" s="565" t="s">
        <v>5475</v>
      </c>
      <c r="L1694" s="159">
        <f t="shared" ca="1" si="298"/>
        <v>26</v>
      </c>
      <c r="M1694" s="126"/>
      <c r="N1694" s="566" t="s">
        <v>1533</v>
      </c>
      <c r="O1694" s="183" t="str">
        <f t="shared" si="297"/>
        <v>KRISTEN</v>
      </c>
      <c r="P1694" s="564"/>
      <c r="Q1694" s="564" t="s">
        <v>255</v>
      </c>
      <c r="R1694" s="558">
        <v>4</v>
      </c>
      <c r="S1694" s="353"/>
      <c r="T1694" s="353" t="s">
        <v>246</v>
      </c>
      <c r="U1694" s="353"/>
      <c r="V1694" s="353"/>
      <c r="W1694" s="561"/>
      <c r="X1694" s="353"/>
      <c r="Y1694" s="238" t="s">
        <v>5260</v>
      </c>
      <c r="Z1694" s="120"/>
      <c r="AA1694" s="120"/>
      <c r="AB1694" s="111"/>
      <c r="AC1694" s="111"/>
      <c r="AD1694" s="71" t="str">
        <f t="shared" si="299"/>
        <v>INDONESIA</v>
      </c>
      <c r="AE1694" s="122" t="s">
        <v>5229</v>
      </c>
      <c r="AF1694" s="122" t="s">
        <v>4181</v>
      </c>
      <c r="AG1694" s="111" t="s">
        <v>381</v>
      </c>
      <c r="AH1694" s="111" t="s">
        <v>203</v>
      </c>
      <c r="AI1694" s="64"/>
      <c r="AJ1694" s="64"/>
      <c r="AN1694" s="207"/>
    </row>
    <row r="1695" spans="1:53">
      <c r="C1695" s="71">
        <v>76</v>
      </c>
      <c r="D1695" s="68">
        <v>19</v>
      </c>
      <c r="E1695" s="71">
        <v>1</v>
      </c>
      <c r="F1695" s="385" t="s">
        <v>2096</v>
      </c>
      <c r="G1695" s="346" t="s">
        <v>5476</v>
      </c>
      <c r="H1695" s="340" t="s">
        <v>23</v>
      </c>
      <c r="I1695" s="103" t="str">
        <f t="shared" si="295"/>
        <v>LAKI LAKI</v>
      </c>
      <c r="J1695" s="349" t="s">
        <v>1402</v>
      </c>
      <c r="K1695" s="478" t="s">
        <v>5477</v>
      </c>
      <c r="L1695" s="106">
        <f t="shared" ca="1" si="298"/>
        <v>49</v>
      </c>
      <c r="M1695" s="99"/>
      <c r="N1695" s="544" t="s">
        <v>220</v>
      </c>
      <c r="O1695" s="179" t="str">
        <f t="shared" si="297"/>
        <v>ISLAM</v>
      </c>
      <c r="P1695" s="349" t="s">
        <v>221</v>
      </c>
      <c r="Q1695" s="349" t="s">
        <v>222</v>
      </c>
      <c r="R1695" s="553">
        <v>1</v>
      </c>
      <c r="S1695" s="349"/>
      <c r="T1695" s="349" t="s">
        <v>283</v>
      </c>
      <c r="U1695" s="349"/>
      <c r="V1695" s="349"/>
      <c r="W1695" s="559"/>
      <c r="X1695" s="349"/>
      <c r="Y1695" s="235" t="s">
        <v>5260</v>
      </c>
      <c r="Z1695" s="104"/>
      <c r="AA1695" s="104"/>
      <c r="AB1695" s="179"/>
      <c r="AC1695" s="179"/>
      <c r="AD1695" s="192" t="str">
        <f t="shared" si="299"/>
        <v>INDONESIA</v>
      </c>
      <c r="AE1695" s="122" t="s">
        <v>5229</v>
      </c>
      <c r="AF1695" s="110" t="s">
        <v>4181</v>
      </c>
      <c r="AG1695" s="179" t="s">
        <v>166</v>
      </c>
      <c r="AH1695" s="111" t="s">
        <v>203</v>
      </c>
      <c r="AI1695" s="64"/>
      <c r="AJ1695" s="64"/>
      <c r="AN1695" s="207"/>
    </row>
    <row r="1696" spans="1:53">
      <c r="C1696">
        <v>77</v>
      </c>
      <c r="D1696" s="68"/>
      <c r="E1696" s="71">
        <v>2</v>
      </c>
      <c r="F1696" s="380" t="s">
        <v>5478</v>
      </c>
      <c r="G1696" s="560" t="s">
        <v>1376</v>
      </c>
      <c r="H1696" s="556" t="s">
        <v>16</v>
      </c>
      <c r="I1696" s="146" t="str">
        <f t="shared" si="295"/>
        <v>PEREMPUAN</v>
      </c>
      <c r="J1696" s="353" t="s">
        <v>1402</v>
      </c>
      <c r="K1696" s="557" t="s">
        <v>5479</v>
      </c>
      <c r="L1696" s="139">
        <f t="shared" ca="1" si="298"/>
        <v>50</v>
      </c>
      <c r="M1696" s="121"/>
      <c r="N1696" s="546" t="s">
        <v>220</v>
      </c>
      <c r="O1696" s="111" t="str">
        <f t="shared" si="297"/>
        <v>ISLAM</v>
      </c>
      <c r="P1696" s="353" t="s">
        <v>221</v>
      </c>
      <c r="Q1696" s="353" t="s">
        <v>245</v>
      </c>
      <c r="R1696" s="558">
        <v>3</v>
      </c>
      <c r="S1696" s="353"/>
      <c r="T1696" s="353" t="s">
        <v>246</v>
      </c>
      <c r="U1696" s="353"/>
      <c r="V1696" s="353"/>
      <c r="W1696" s="561"/>
      <c r="X1696" s="353"/>
      <c r="Y1696" s="238" t="s">
        <v>5260</v>
      </c>
      <c r="Z1696" s="120"/>
      <c r="AA1696" s="120"/>
      <c r="AB1696" s="111"/>
      <c r="AC1696" s="111"/>
      <c r="AD1696" s="71" t="str">
        <f t="shared" si="299"/>
        <v>INDONESIA</v>
      </c>
      <c r="AE1696" s="122" t="s">
        <v>5229</v>
      </c>
      <c r="AF1696" s="122" t="s">
        <v>4181</v>
      </c>
      <c r="AG1696" s="111" t="s">
        <v>166</v>
      </c>
      <c r="AH1696" s="111"/>
      <c r="AI1696" s="64"/>
      <c r="AJ1696" s="64"/>
      <c r="AN1696" s="207"/>
    </row>
    <row r="1697" spans="1:53">
      <c r="C1697" s="71">
        <v>78</v>
      </c>
      <c r="D1697" s="68"/>
      <c r="E1697" s="71">
        <v>3</v>
      </c>
      <c r="F1697" s="385"/>
      <c r="G1697" s="560" t="s">
        <v>5480</v>
      </c>
      <c r="H1697" s="556" t="s">
        <v>16</v>
      </c>
      <c r="I1697" s="146" t="str">
        <f t="shared" si="295"/>
        <v>PEREMPUAN</v>
      </c>
      <c r="J1697" s="353" t="s">
        <v>4916</v>
      </c>
      <c r="K1697" s="557" t="s">
        <v>5481</v>
      </c>
      <c r="L1697" s="139">
        <f t="shared" ca="1" si="298"/>
        <v>15</v>
      </c>
      <c r="M1697" s="121"/>
      <c r="N1697" s="546" t="s">
        <v>220</v>
      </c>
      <c r="O1697" s="111" t="str">
        <f t="shared" si="297"/>
        <v>ISLAM</v>
      </c>
      <c r="P1697" s="353" t="s">
        <v>254</v>
      </c>
      <c r="Q1697" s="353" t="s">
        <v>255</v>
      </c>
      <c r="R1697" s="558">
        <v>4</v>
      </c>
      <c r="S1697" s="353" t="s">
        <v>369</v>
      </c>
      <c r="T1697" s="353" t="s">
        <v>266</v>
      </c>
      <c r="U1697" s="353"/>
      <c r="V1697" s="353"/>
      <c r="W1697" s="561"/>
      <c r="X1697" s="353"/>
      <c r="Y1697" s="238" t="s">
        <v>5260</v>
      </c>
      <c r="Z1697" s="120"/>
      <c r="AA1697" s="120"/>
      <c r="AB1697" s="111"/>
      <c r="AC1697" s="111"/>
      <c r="AD1697" s="71" t="str">
        <f t="shared" si="299"/>
        <v>INDONESIA</v>
      </c>
      <c r="AE1697" s="122" t="s">
        <v>5229</v>
      </c>
      <c r="AF1697" s="122" t="s">
        <v>4181</v>
      </c>
      <c r="AG1697" s="111" t="s">
        <v>166</v>
      </c>
      <c r="AH1697" s="111"/>
      <c r="AI1697" s="64"/>
      <c r="AJ1697" s="64"/>
      <c r="AN1697" s="207"/>
    </row>
    <row r="1698" spans="1:53">
      <c r="C1698">
        <v>79</v>
      </c>
      <c r="D1698" s="68"/>
      <c r="E1698" s="71">
        <v>4</v>
      </c>
      <c r="F1698" s="385"/>
      <c r="G1698" s="560" t="s">
        <v>5482</v>
      </c>
      <c r="H1698" s="556" t="s">
        <v>16</v>
      </c>
      <c r="I1698" s="146" t="str">
        <f t="shared" si="295"/>
        <v>PEREMPUAN</v>
      </c>
      <c r="J1698" s="353" t="s">
        <v>4916</v>
      </c>
      <c r="K1698" s="557" t="s">
        <v>5483</v>
      </c>
      <c r="L1698" s="139">
        <f t="shared" ca="1" si="298"/>
        <v>12</v>
      </c>
      <c r="M1698" s="121"/>
      <c r="N1698" s="546" t="s">
        <v>220</v>
      </c>
      <c r="O1698" s="111" t="str">
        <f t="shared" si="297"/>
        <v>ISLAM</v>
      </c>
      <c r="P1698" s="353" t="s">
        <v>254</v>
      </c>
      <c r="Q1698" s="353" t="s">
        <v>255</v>
      </c>
      <c r="R1698" s="558">
        <v>4</v>
      </c>
      <c r="S1698" s="353" t="s">
        <v>369</v>
      </c>
      <c r="T1698" s="353" t="s">
        <v>266</v>
      </c>
      <c r="U1698" s="353"/>
      <c r="V1698" s="353"/>
      <c r="W1698" s="561"/>
      <c r="X1698" s="353"/>
      <c r="Y1698" s="238" t="s">
        <v>5260</v>
      </c>
      <c r="Z1698" s="120"/>
      <c r="AA1698" s="120"/>
      <c r="AB1698" s="111"/>
      <c r="AC1698" s="111"/>
      <c r="AD1698" s="71" t="str">
        <f t="shared" si="299"/>
        <v>INDONESIA</v>
      </c>
      <c r="AE1698" s="122" t="s">
        <v>5229</v>
      </c>
      <c r="AF1698" s="122" t="s">
        <v>4181</v>
      </c>
      <c r="AG1698" s="111" t="s">
        <v>166</v>
      </c>
      <c r="AH1698" s="111"/>
      <c r="AI1698" s="64"/>
      <c r="AJ1698" s="64"/>
      <c r="AN1698" s="207"/>
    </row>
    <row r="1699" spans="1:53">
      <c r="C1699" s="71">
        <v>80</v>
      </c>
      <c r="D1699" s="68">
        <v>20</v>
      </c>
      <c r="E1699" s="192">
        <v>1</v>
      </c>
      <c r="F1699" s="384"/>
      <c r="G1699" s="346" t="s">
        <v>5484</v>
      </c>
      <c r="H1699" s="340" t="s">
        <v>23</v>
      </c>
      <c r="I1699" s="103" t="str">
        <f t="shared" si="295"/>
        <v>LAKI LAKI</v>
      </c>
      <c r="J1699" s="349" t="s">
        <v>376</v>
      </c>
      <c r="K1699" s="478" t="s">
        <v>5485</v>
      </c>
      <c r="L1699" s="106">
        <f t="shared" ca="1" si="298"/>
        <v>39</v>
      </c>
      <c r="M1699" s="99"/>
      <c r="N1699" s="544" t="s">
        <v>1533</v>
      </c>
      <c r="O1699" s="104" t="str">
        <f t="shared" si="297"/>
        <v>KRISTEN</v>
      </c>
      <c r="P1699" s="349" t="s">
        <v>221</v>
      </c>
      <c r="Q1699" s="349" t="s">
        <v>222</v>
      </c>
      <c r="R1699" s="553">
        <v>1</v>
      </c>
      <c r="S1699" s="349"/>
      <c r="T1699" s="349" t="s">
        <v>283</v>
      </c>
      <c r="U1699" s="349" t="s">
        <v>4490</v>
      </c>
      <c r="V1699" s="349" t="s">
        <v>5486</v>
      </c>
      <c r="W1699" s="559"/>
      <c r="X1699" s="349"/>
      <c r="Y1699" s="235" t="s">
        <v>5260</v>
      </c>
      <c r="Z1699" s="104"/>
      <c r="AA1699" s="104"/>
      <c r="AB1699" s="179"/>
      <c r="AC1699" s="179"/>
      <c r="AD1699" s="192" t="str">
        <f t="shared" si="299"/>
        <v>INDONESIA</v>
      </c>
      <c r="AE1699" s="122" t="s">
        <v>5229</v>
      </c>
      <c r="AF1699" s="110" t="s">
        <v>4181</v>
      </c>
      <c r="AG1699" s="179" t="s">
        <v>381</v>
      </c>
      <c r="AH1699" s="111"/>
      <c r="AI1699" s="64"/>
      <c r="AJ1699" s="64"/>
      <c r="AN1699" s="207"/>
    </row>
    <row r="1700" spans="1:53">
      <c r="C1700">
        <v>81</v>
      </c>
      <c r="D1700" s="68"/>
      <c r="E1700" s="71"/>
      <c r="F1700" s="385"/>
      <c r="G1700" s="560" t="s">
        <v>5487</v>
      </c>
      <c r="H1700" s="556" t="s">
        <v>16</v>
      </c>
      <c r="I1700" s="146" t="str">
        <f t="shared" si="295"/>
        <v>PEREMPUAN</v>
      </c>
      <c r="J1700" s="353" t="s">
        <v>376</v>
      </c>
      <c r="K1700" s="557" t="s">
        <v>5488</v>
      </c>
      <c r="L1700" s="139">
        <f t="shared" ca="1" si="298"/>
        <v>42</v>
      </c>
      <c r="M1700" s="121"/>
      <c r="N1700" s="546" t="s">
        <v>1533</v>
      </c>
      <c r="O1700" s="111" t="str">
        <f t="shared" si="297"/>
        <v>KRISTEN</v>
      </c>
      <c r="P1700" s="353" t="s">
        <v>221</v>
      </c>
      <c r="Q1700" s="353" t="s">
        <v>245</v>
      </c>
      <c r="R1700" s="558">
        <v>3</v>
      </c>
      <c r="S1700" s="353"/>
      <c r="T1700" s="353" t="s">
        <v>246</v>
      </c>
      <c r="U1700" s="353" t="s">
        <v>5489</v>
      </c>
      <c r="V1700" s="353" t="s">
        <v>5490</v>
      </c>
      <c r="W1700" s="561"/>
      <c r="X1700" s="353"/>
      <c r="Y1700" s="238" t="s">
        <v>5260</v>
      </c>
      <c r="Z1700" s="120"/>
      <c r="AA1700" s="120"/>
      <c r="AB1700" s="111"/>
      <c r="AC1700" s="111"/>
      <c r="AD1700" s="71" t="str">
        <f t="shared" si="299"/>
        <v>INDONESIA</v>
      </c>
      <c r="AE1700" s="122" t="s">
        <v>5229</v>
      </c>
      <c r="AF1700" s="122" t="s">
        <v>4181</v>
      </c>
      <c r="AG1700" s="111" t="s">
        <v>381</v>
      </c>
      <c r="AH1700" s="111"/>
      <c r="AI1700" s="64"/>
      <c r="AJ1700" s="64"/>
      <c r="AN1700" s="207"/>
    </row>
    <row r="1701" spans="1:53">
      <c r="C1701" s="71">
        <v>82</v>
      </c>
      <c r="D1701" s="68">
        <v>21</v>
      </c>
      <c r="E1701" s="192">
        <v>1</v>
      </c>
      <c r="F1701" s="384" t="s">
        <v>5491</v>
      </c>
      <c r="G1701" s="346" t="s">
        <v>5492</v>
      </c>
      <c r="H1701" s="340" t="s">
        <v>23</v>
      </c>
      <c r="I1701" s="103" t="str">
        <f t="shared" si="295"/>
        <v>LAKI LAKI</v>
      </c>
      <c r="J1701" s="349" t="s">
        <v>877</v>
      </c>
      <c r="K1701" s="478" t="s">
        <v>5493</v>
      </c>
      <c r="L1701" s="106">
        <f t="shared" ca="1" si="298"/>
        <v>46</v>
      </c>
      <c r="M1701" s="99"/>
      <c r="N1701" s="544" t="s">
        <v>220</v>
      </c>
      <c r="O1701" s="179" t="str">
        <f t="shared" si="297"/>
        <v>ISLAM</v>
      </c>
      <c r="P1701" s="349" t="s">
        <v>221</v>
      </c>
      <c r="Q1701" s="349" t="s">
        <v>222</v>
      </c>
      <c r="R1701" s="553">
        <v>1</v>
      </c>
      <c r="S1701" s="349"/>
      <c r="T1701" s="349" t="s">
        <v>283</v>
      </c>
      <c r="U1701" s="349"/>
      <c r="V1701" s="349"/>
      <c r="W1701" s="559"/>
      <c r="X1701" s="349"/>
      <c r="Y1701" s="235" t="s">
        <v>5260</v>
      </c>
      <c r="Z1701" s="104"/>
      <c r="AA1701" s="104"/>
      <c r="AB1701" s="179"/>
      <c r="AC1701" s="179"/>
      <c r="AD1701" s="192" t="str">
        <f t="shared" si="299"/>
        <v>INDONESIA</v>
      </c>
      <c r="AE1701" s="122" t="s">
        <v>5229</v>
      </c>
      <c r="AF1701" s="110" t="s">
        <v>4181</v>
      </c>
      <c r="AG1701" s="179" t="s">
        <v>166</v>
      </c>
      <c r="AH1701" s="111" t="s">
        <v>203</v>
      </c>
      <c r="AI1701" s="64"/>
      <c r="AJ1701" s="64"/>
      <c r="AN1701" s="207"/>
    </row>
    <row r="1703" spans="1:53">
      <c r="AH1703" s="567">
        <v>48</v>
      </c>
    </row>
    <row r="1704" spans="1:53" s="393" customFormat="1">
      <c r="A1704"/>
      <c r="B1704"/>
      <c r="C1704"/>
      <c r="D1704" s="68"/>
      <c r="E1704"/>
      <c r="F1704" s="68"/>
      <c r="G1704" s="68"/>
      <c r="H1704" s="68"/>
      <c r="I1704" s="68"/>
      <c r="J1704" s="68"/>
      <c r="K1704" s="68"/>
      <c r="L1704" s="68"/>
      <c r="M1704" s="64"/>
      <c r="N1704" s="447"/>
      <c r="O1704" s="120" t="str">
        <f>IF(N1704="1","ISLAM",IF(N1704="2","KRISTEN",""))</f>
        <v/>
      </c>
      <c r="P1704" s="64"/>
      <c r="Q1704" s="64"/>
      <c r="R1704" s="95"/>
      <c r="S1704" s="64"/>
      <c r="T1704" s="64"/>
      <c r="U1704" s="64"/>
      <c r="V1704" s="64"/>
      <c r="W1704" s="111"/>
      <c r="X1704" s="111"/>
      <c r="Y1704" s="111"/>
      <c r="Z1704" s="111"/>
      <c r="AA1704" s="111"/>
      <c r="AB1704" s="64" t="s">
        <v>230</v>
      </c>
      <c r="AC1704" s="64" t="s">
        <v>231</v>
      </c>
      <c r="AD1704"/>
      <c r="AE1704"/>
      <c r="AF1704"/>
      <c r="AG1704"/>
      <c r="AH1704"/>
      <c r="AI1704" s="64" t="e">
        <f t="shared" ref="AI1704:AI1718" si="300">VLOOKUP(Q1706,SHDK,2,FALSE)</f>
        <v>#N/A</v>
      </c>
      <c r="AJ1704" s="64"/>
      <c r="AN1704" s="234"/>
    </row>
    <row r="1705" spans="1:53">
      <c r="B1705" s="68"/>
      <c r="F1705" s="210" t="s">
        <v>5494</v>
      </c>
      <c r="G1705" s="202">
        <f>COUNTIF('[1]MASTER DATA PDDK'!R1620:R1698,"1")</f>
        <v>17</v>
      </c>
      <c r="H1705" s="202">
        <f>COUNTIF('[1]MASTER DATA PDDK'!H1620:H1698,"L")</f>
        <v>42</v>
      </c>
      <c r="I1705" s="203" t="str">
        <f t="shared" ref="I1705:I1736" si="301">IF(H1705="L","LAKI LAKI",IF(H1705="P","PEREMPUAN",""))</f>
        <v/>
      </c>
      <c r="J1705" s="202">
        <f>COUNTIF('[1]MASTER DATA PDDK'!H1620:H1698,"P")</f>
        <v>36</v>
      </c>
      <c r="L1705" s="204" t="s">
        <v>822</v>
      </c>
      <c r="M1705" s="205">
        <f ca="1">COUNTIF(L1625:L1703,"&gt;17")</f>
        <v>57</v>
      </c>
      <c r="N1705" s="447"/>
      <c r="O1705" s="120" t="str">
        <f>IF(N1705="1","ISLAM",IF(N1705="2","KRISTEN",""))</f>
        <v/>
      </c>
      <c r="P1705" s="64"/>
      <c r="Q1705" s="485">
        <f>COUNTIF('[1]MASTER DATA PDDK'!Q1620:Q1682,"KEPALA KELUARGA")</f>
        <v>16</v>
      </c>
      <c r="R1705" s="95"/>
      <c r="S1705" s="64"/>
      <c r="T1705" s="64"/>
      <c r="AI1705" s="64" t="e">
        <f t="shared" si="300"/>
        <v>#N/A</v>
      </c>
      <c r="AJ1705" s="64"/>
      <c r="AL1705"/>
      <c r="AM1705"/>
      <c r="AN1705" s="121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 spans="1:53">
      <c r="A1706" s="68"/>
      <c r="B1706" s="68"/>
      <c r="C1706" s="68"/>
      <c r="D1706" s="121"/>
      <c r="E1706" s="68"/>
      <c r="F1706" s="208"/>
      <c r="G1706" s="208"/>
      <c r="H1706" s="507"/>
      <c r="I1706" s="388" t="str">
        <f t="shared" si="301"/>
        <v/>
      </c>
      <c r="J1706" s="208">
        <f>H1705+J1705</f>
        <v>78</v>
      </c>
      <c r="K1706" s="147"/>
      <c r="L1706" s="139"/>
      <c r="M1706" s="120"/>
      <c r="N1706" s="447"/>
      <c r="O1706" s="120" t="str">
        <f>IF(N1706="1","ISLAM",IF(N1706="2","KRISTEN",""))</f>
        <v/>
      </c>
      <c r="P1706" s="120"/>
      <c r="Q1706" s="120"/>
      <c r="R1706" s="148"/>
      <c r="S1706" s="120"/>
      <c r="T1706" s="120"/>
      <c r="AI1706" s="64" t="e">
        <f t="shared" si="300"/>
        <v>#N/A</v>
      </c>
      <c r="AJ1706" s="64"/>
      <c r="AK1706" s="513"/>
      <c r="AL1706"/>
      <c r="AM1706"/>
      <c r="AN1706" s="121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 spans="1:53" s="99" customFormat="1">
      <c r="A1707" s="68"/>
      <c r="B1707">
        <v>1634</v>
      </c>
      <c r="C1707"/>
      <c r="D1707" s="121"/>
      <c r="E1707" s="68"/>
      <c r="F1707" s="206"/>
      <c r="G1707" s="206"/>
      <c r="H1707" s="90"/>
      <c r="I1707" s="91" t="str">
        <f t="shared" si="301"/>
        <v/>
      </c>
      <c r="J1707" s="64"/>
      <c r="K1707" s="92"/>
      <c r="L1707" s="93"/>
      <c r="M1707" s="64"/>
      <c r="N1707" s="447"/>
      <c r="O1707" s="120" t="str">
        <f>IF(N1707="1","ISLAM",IF(N1707="2","KRISTEN",""))</f>
        <v/>
      </c>
      <c r="P1707" s="64"/>
      <c r="Q1707" s="64"/>
      <c r="R1707" s="95"/>
      <c r="S1707" s="64"/>
      <c r="T1707" s="64"/>
      <c r="AH1707" s="121"/>
      <c r="AI1707" s="64">
        <f t="shared" si="300"/>
        <v>2</v>
      </c>
      <c r="AJ1707" s="64"/>
      <c r="AK1707" s="120"/>
      <c r="AL1707" s="124"/>
      <c r="AM1707" s="124"/>
      <c r="AN1707" s="124">
        <f t="shared" ref="AN1707:AN1763" si="302">AL1707-AM1707</f>
        <v>0</v>
      </c>
      <c r="AO1707" s="125"/>
      <c r="AP1707" s="125"/>
      <c r="AQ1707" s="125"/>
      <c r="AR1707" s="125"/>
      <c r="AS1707" s="125"/>
      <c r="AT1707" s="125"/>
      <c r="AU1707" s="125"/>
      <c r="AV1707" s="125"/>
      <c r="AW1707" s="125"/>
      <c r="AX1707" s="125"/>
      <c r="AY1707" s="70">
        <f t="shared" ref="AY1707:AY1763" si="303">SUM(AV1707:AX1707)</f>
        <v>0</v>
      </c>
      <c r="AZ1707" s="71"/>
    </row>
    <row r="1708" spans="1:53">
      <c r="B1708">
        <v>1635</v>
      </c>
      <c r="C1708" s="121">
        <v>1</v>
      </c>
      <c r="D1708">
        <v>1</v>
      </c>
      <c r="E1708" s="393">
        <v>1</v>
      </c>
      <c r="F1708" s="513" t="s">
        <v>5495</v>
      </c>
      <c r="G1708" s="513" t="s">
        <v>5496</v>
      </c>
      <c r="H1708" s="568" t="s">
        <v>23</v>
      </c>
      <c r="I1708" s="569" t="str">
        <f t="shared" si="301"/>
        <v>LAKI LAKI</v>
      </c>
      <c r="J1708" s="513" t="s">
        <v>4921</v>
      </c>
      <c r="K1708" s="570">
        <v>27975</v>
      </c>
      <c r="L1708" s="448">
        <f t="shared" ref="L1708:L1739" ca="1" si="304">DATEDIF(K1708,TODAY(),"Y")</f>
        <v>43</v>
      </c>
      <c r="M1708" s="513"/>
      <c r="N1708" s="571" t="s">
        <v>220</v>
      </c>
      <c r="O1708" s="228" t="str">
        <f>IF(N1712="1","ISLAM",IF(N1712="2","KRISTEN",""))</f>
        <v>ISLAM</v>
      </c>
      <c r="P1708" s="513" t="s">
        <v>221</v>
      </c>
      <c r="Q1708" s="513" t="s">
        <v>222</v>
      </c>
      <c r="R1708" s="513">
        <v>1</v>
      </c>
      <c r="S1708" s="513" t="s">
        <v>256</v>
      </c>
      <c r="T1708" s="513" t="s">
        <v>283</v>
      </c>
      <c r="U1708" s="513" t="s">
        <v>5497</v>
      </c>
      <c r="V1708" s="513" t="s">
        <v>5498</v>
      </c>
      <c r="W1708" s="513" t="s">
        <v>5499</v>
      </c>
      <c r="X1708" s="513" t="s">
        <v>5496</v>
      </c>
      <c r="Y1708" s="513" t="s">
        <v>5500</v>
      </c>
      <c r="Z1708" s="513" t="s">
        <v>231</v>
      </c>
      <c r="AA1708" s="393"/>
      <c r="AB1708" s="64" t="s">
        <v>230</v>
      </c>
      <c r="AC1708" s="64" t="s">
        <v>231</v>
      </c>
      <c r="AD1708" s="393" t="s">
        <v>46</v>
      </c>
      <c r="AE1708" s="571" t="s">
        <v>5501</v>
      </c>
      <c r="AF1708" s="571" t="s">
        <v>4181</v>
      </c>
      <c r="AG1708" s="513" t="s">
        <v>166</v>
      </c>
      <c r="AH1708" s="513" t="s">
        <v>203</v>
      </c>
      <c r="AI1708" s="64">
        <f t="shared" si="300"/>
        <v>3</v>
      </c>
      <c r="AJ1708" s="64"/>
      <c r="AK1708" s="64"/>
      <c r="AN1708" s="124">
        <f t="shared" si="302"/>
        <v>0</v>
      </c>
      <c r="AY1708" s="70">
        <f t="shared" si="303"/>
        <v>0</v>
      </c>
    </row>
    <row r="1709" spans="1:53">
      <c r="B1709">
        <v>1636</v>
      </c>
      <c r="C1709" s="71">
        <v>2</v>
      </c>
      <c r="E1709">
        <v>2</v>
      </c>
      <c r="F1709" s="88" t="s">
        <v>5502</v>
      </c>
      <c r="G1709" s="89" t="s">
        <v>5503</v>
      </c>
      <c r="H1709" s="90" t="s">
        <v>16</v>
      </c>
      <c r="I1709" s="91" t="str">
        <f t="shared" si="301"/>
        <v>PEREMPUAN</v>
      </c>
      <c r="J1709" s="64" t="s">
        <v>970</v>
      </c>
      <c r="K1709" s="92">
        <v>30169</v>
      </c>
      <c r="L1709" s="93">
        <f t="shared" ca="1" si="304"/>
        <v>37</v>
      </c>
      <c r="M1709" s="64"/>
      <c r="N1709" s="94" t="s">
        <v>220</v>
      </c>
      <c r="O1709" s="111" t="str">
        <f>IF(N1713="1","ISLAM",IF(N1713="2","KRISTEN",""))</f>
        <v>ISLAM</v>
      </c>
      <c r="P1709" s="64" t="s">
        <v>221</v>
      </c>
      <c r="Q1709" s="64" t="s">
        <v>245</v>
      </c>
      <c r="R1709" s="64">
        <v>3</v>
      </c>
      <c r="S1709" s="64" t="s">
        <v>256</v>
      </c>
      <c r="T1709" s="206" t="s">
        <v>246</v>
      </c>
      <c r="U1709" s="64" t="s">
        <v>5504</v>
      </c>
      <c r="V1709" s="64" t="s">
        <v>5505</v>
      </c>
      <c r="W1709" s="96" t="s">
        <v>5499</v>
      </c>
      <c r="X1709" s="64" t="s">
        <v>5496</v>
      </c>
      <c r="Y1709" s="64" t="s">
        <v>5500</v>
      </c>
      <c r="Z1709" s="64" t="s">
        <v>231</v>
      </c>
      <c r="AB1709" s="104" t="s">
        <v>230</v>
      </c>
      <c r="AC1709" s="104" t="s">
        <v>231</v>
      </c>
      <c r="AD1709" t="s">
        <v>46</v>
      </c>
      <c r="AE1709" s="368" t="s">
        <v>5501</v>
      </c>
      <c r="AF1709" s="368" t="s">
        <v>4181</v>
      </c>
      <c r="AG1709" s="120" t="s">
        <v>166</v>
      </c>
      <c r="AH1709" s="111" t="s">
        <v>203</v>
      </c>
      <c r="AI1709" s="64" t="e">
        <f t="shared" si="300"/>
        <v>#N/A</v>
      </c>
      <c r="AJ1709" s="64"/>
      <c r="AK1709" s="120"/>
      <c r="AN1709" s="124">
        <f t="shared" si="302"/>
        <v>0</v>
      </c>
      <c r="AY1709" s="70">
        <f t="shared" si="303"/>
        <v>0</v>
      </c>
    </row>
    <row r="1710" spans="1:53">
      <c r="A1710" s="121"/>
      <c r="B1710">
        <v>1637</v>
      </c>
      <c r="C1710" s="121">
        <v>3</v>
      </c>
      <c r="E1710">
        <v>3</v>
      </c>
      <c r="F1710" s="88" t="s">
        <v>5506</v>
      </c>
      <c r="G1710" s="89" t="s">
        <v>5507</v>
      </c>
      <c r="H1710" s="90" t="s">
        <v>23</v>
      </c>
      <c r="I1710" s="130" t="str">
        <f t="shared" si="301"/>
        <v>LAKI LAKI</v>
      </c>
      <c r="J1710" s="64" t="s">
        <v>22</v>
      </c>
      <c r="K1710" s="92">
        <v>38251</v>
      </c>
      <c r="L1710" s="93">
        <f t="shared" ca="1" si="304"/>
        <v>15</v>
      </c>
      <c r="M1710" s="64"/>
      <c r="N1710" s="94" t="s">
        <v>220</v>
      </c>
      <c r="O1710" s="111" t="str">
        <f>IF(N1714="1","ISLAM",IF(N1714="2","KRISTEN",""))</f>
        <v>ISLAM</v>
      </c>
      <c r="P1710" s="64" t="s">
        <v>254</v>
      </c>
      <c r="Q1710" s="64" t="s">
        <v>255</v>
      </c>
      <c r="R1710" s="64">
        <v>4</v>
      </c>
      <c r="S1710" s="64" t="s">
        <v>369</v>
      </c>
      <c r="T1710" s="206" t="s">
        <v>266</v>
      </c>
      <c r="U1710" s="64" t="s">
        <v>5503</v>
      </c>
      <c r="V1710" s="64" t="s">
        <v>5508</v>
      </c>
      <c r="W1710" s="96" t="s">
        <v>5499</v>
      </c>
      <c r="X1710" s="64" t="s">
        <v>5496</v>
      </c>
      <c r="Y1710" s="64" t="s">
        <v>5500</v>
      </c>
      <c r="Z1710" s="64" t="s">
        <v>231</v>
      </c>
      <c r="AB1710" s="120" t="s">
        <v>230</v>
      </c>
      <c r="AC1710" s="120" t="s">
        <v>231</v>
      </c>
      <c r="AD1710" t="s">
        <v>46</v>
      </c>
      <c r="AE1710" s="368" t="s">
        <v>5501</v>
      </c>
      <c r="AF1710" s="368" t="s">
        <v>4181</v>
      </c>
      <c r="AG1710" s="64" t="s">
        <v>166</v>
      </c>
      <c r="AH1710" s="64"/>
      <c r="AI1710" s="64">
        <f t="shared" si="300"/>
        <v>2</v>
      </c>
      <c r="AJ1710" s="64"/>
      <c r="AK1710" s="111"/>
      <c r="AN1710" s="124">
        <f t="shared" si="302"/>
        <v>0</v>
      </c>
      <c r="AY1710" s="70">
        <f t="shared" si="303"/>
        <v>0</v>
      </c>
    </row>
    <row r="1711" spans="1:53" s="99" customFormat="1">
      <c r="A1711"/>
      <c r="B1711">
        <v>1638</v>
      </c>
      <c r="C1711" s="71">
        <v>4</v>
      </c>
      <c r="D1711">
        <v>2</v>
      </c>
      <c r="E1711" s="572">
        <v>1</v>
      </c>
      <c r="F1711" s="480" t="s">
        <v>5509</v>
      </c>
      <c r="G1711" s="163" t="s">
        <v>5510</v>
      </c>
      <c r="H1711" s="392" t="s">
        <v>23</v>
      </c>
      <c r="I1711" s="86" t="str">
        <f t="shared" si="301"/>
        <v>LAKI LAKI</v>
      </c>
      <c r="J1711" s="179" t="s">
        <v>5511</v>
      </c>
      <c r="K1711" s="474">
        <v>27926</v>
      </c>
      <c r="L1711" s="475">
        <f t="shared" ca="1" si="304"/>
        <v>43</v>
      </c>
      <c r="M1711" s="179" t="s">
        <v>253</v>
      </c>
      <c r="N1711" s="284" t="s">
        <v>220</v>
      </c>
      <c r="O1711" s="179" t="str">
        <f>IF(N1714="1","ISLAM",IF(N1714="2","KRISTEN",""))</f>
        <v>ISLAM</v>
      </c>
      <c r="P1711" s="179" t="s">
        <v>221</v>
      </c>
      <c r="Q1711" s="179" t="s">
        <v>222</v>
      </c>
      <c r="R1711" s="427">
        <v>1</v>
      </c>
      <c r="S1711" s="179" t="s">
        <v>256</v>
      </c>
      <c r="T1711" s="179" t="s">
        <v>283</v>
      </c>
      <c r="U1711" s="179" t="s">
        <v>5512</v>
      </c>
      <c r="V1711" s="179" t="s">
        <v>3440</v>
      </c>
      <c r="W1711" s="573" t="s">
        <v>5513</v>
      </c>
      <c r="X1711" s="179" t="s">
        <v>5510</v>
      </c>
      <c r="Y1711" s="179" t="s">
        <v>5500</v>
      </c>
      <c r="Z1711" s="235" t="s">
        <v>22</v>
      </c>
      <c r="AA1711" s="235" t="s">
        <v>229</v>
      </c>
      <c r="AB1711" s="64" t="s">
        <v>230</v>
      </c>
      <c r="AC1711" s="64" t="s">
        <v>231</v>
      </c>
      <c r="AD1711" s="99" t="str">
        <f t="shared" ref="AD1711:AD1731" si="305">IF(H1711="L","INDONESIA",IF(H1711="P","INDONESIA",""))</f>
        <v>INDONESIA</v>
      </c>
      <c r="AE1711" s="368" t="s">
        <v>5501</v>
      </c>
      <c r="AF1711" s="368" t="s">
        <v>4181</v>
      </c>
      <c r="AG1711" s="120" t="s">
        <v>2159</v>
      </c>
      <c r="AH1711" s="111" t="s">
        <v>203</v>
      </c>
      <c r="AI1711" s="64">
        <f t="shared" si="300"/>
        <v>3</v>
      </c>
      <c r="AJ1711" s="64"/>
      <c r="AK1711" s="111"/>
      <c r="AL1711" s="124"/>
      <c r="AM1711" s="124"/>
      <c r="AN1711" s="124">
        <f t="shared" si="302"/>
        <v>0</v>
      </c>
      <c r="AO1711" s="125"/>
      <c r="AP1711" s="125"/>
      <c r="AQ1711" s="125"/>
      <c r="AR1711" s="125"/>
      <c r="AS1711" s="125"/>
      <c r="AT1711" s="125"/>
      <c r="AU1711" s="125"/>
      <c r="AV1711" s="125"/>
      <c r="AW1711" s="125"/>
      <c r="AX1711" s="125"/>
      <c r="AY1711" s="70">
        <f t="shared" si="303"/>
        <v>0</v>
      </c>
      <c r="AZ1711" s="71"/>
    </row>
    <row r="1712" spans="1:53">
      <c r="B1712">
        <v>1639</v>
      </c>
      <c r="C1712" s="121">
        <v>5</v>
      </c>
      <c r="E1712">
        <v>2</v>
      </c>
      <c r="F1712" s="88" t="s">
        <v>5514</v>
      </c>
      <c r="G1712" s="89" t="s">
        <v>5515</v>
      </c>
      <c r="H1712" s="90" t="s">
        <v>16</v>
      </c>
      <c r="I1712" s="91" t="str">
        <f t="shared" si="301"/>
        <v>PEREMPUAN</v>
      </c>
      <c r="J1712" s="64" t="s">
        <v>5511</v>
      </c>
      <c r="K1712" s="92">
        <v>27427</v>
      </c>
      <c r="L1712" s="93">
        <f t="shared" ca="1" si="304"/>
        <v>45</v>
      </c>
      <c r="M1712" s="64" t="s">
        <v>253</v>
      </c>
      <c r="N1712" s="94" t="s">
        <v>220</v>
      </c>
      <c r="O1712" s="64" t="str">
        <f t="shared" ref="O1712:O1743" si="306">IF(N1712="1","ISLAM",IF(N1712="2","KRISTEN",""))</f>
        <v>ISLAM</v>
      </c>
      <c r="P1712" s="64" t="s">
        <v>221</v>
      </c>
      <c r="Q1712" s="64" t="s">
        <v>245</v>
      </c>
      <c r="R1712" s="95">
        <v>3</v>
      </c>
      <c r="S1712" s="64" t="s">
        <v>256</v>
      </c>
      <c r="T1712" s="64" t="s">
        <v>246</v>
      </c>
      <c r="U1712" s="64" t="s">
        <v>5516</v>
      </c>
      <c r="V1712" s="64" t="s">
        <v>5517</v>
      </c>
      <c r="W1712" s="96" t="s">
        <v>5513</v>
      </c>
      <c r="X1712" s="64" t="s">
        <v>5510</v>
      </c>
      <c r="Y1712" s="229" t="s">
        <v>5500</v>
      </c>
      <c r="Z1712" s="64" t="s">
        <v>22</v>
      </c>
      <c r="AA1712" s="64" t="s">
        <v>229</v>
      </c>
      <c r="AB1712" s="64"/>
      <c r="AC1712" s="64"/>
      <c r="AD1712" t="str">
        <f t="shared" si="305"/>
        <v>INDONESIA</v>
      </c>
      <c r="AE1712" s="368" t="s">
        <v>5501</v>
      </c>
      <c r="AF1712" s="368" t="s">
        <v>4181</v>
      </c>
      <c r="AG1712" s="111" t="s">
        <v>2159</v>
      </c>
      <c r="AH1712" s="111" t="s">
        <v>203</v>
      </c>
      <c r="AI1712" s="64">
        <f t="shared" si="300"/>
        <v>3</v>
      </c>
      <c r="AJ1712" s="64"/>
      <c r="AK1712" s="111"/>
      <c r="AL1712" s="207"/>
      <c r="AM1712" s="207"/>
      <c r="AN1712" s="124">
        <f t="shared" si="302"/>
        <v>0</v>
      </c>
      <c r="AO1712" s="239"/>
      <c r="AP1712" s="239"/>
      <c r="AQ1712" s="239"/>
      <c r="AR1712" s="239"/>
      <c r="AS1712" s="239"/>
      <c r="AT1712" s="239"/>
      <c r="AU1712" s="239"/>
      <c r="AV1712" s="239"/>
      <c r="AW1712" s="239"/>
      <c r="AX1712" s="239"/>
      <c r="AY1712" s="70">
        <f t="shared" si="303"/>
        <v>0</v>
      </c>
      <c r="BA1712" s="121"/>
    </row>
    <row r="1713" spans="1:53">
      <c r="B1713">
        <v>1640</v>
      </c>
      <c r="C1713" s="71">
        <v>6</v>
      </c>
      <c r="E1713">
        <v>3</v>
      </c>
      <c r="F1713" s="88" t="s">
        <v>5518</v>
      </c>
      <c r="G1713" s="89" t="s">
        <v>5519</v>
      </c>
      <c r="H1713" s="90" t="s">
        <v>23</v>
      </c>
      <c r="I1713" s="91" t="str">
        <f t="shared" si="301"/>
        <v>LAKI LAKI</v>
      </c>
      <c r="J1713" s="64" t="s">
        <v>1605</v>
      </c>
      <c r="K1713" s="92">
        <v>36256</v>
      </c>
      <c r="L1713" s="93">
        <f t="shared" ca="1" si="304"/>
        <v>21</v>
      </c>
      <c r="M1713" s="64" t="s">
        <v>253</v>
      </c>
      <c r="N1713" s="94" t="s">
        <v>220</v>
      </c>
      <c r="O1713" s="64" t="str">
        <f t="shared" si="306"/>
        <v>ISLAM</v>
      </c>
      <c r="P1713" s="64" t="s">
        <v>254</v>
      </c>
      <c r="Q1713" s="64" t="s">
        <v>255</v>
      </c>
      <c r="R1713" s="95">
        <v>4</v>
      </c>
      <c r="S1713" s="64" t="s">
        <v>886</v>
      </c>
      <c r="T1713" s="64" t="s">
        <v>266</v>
      </c>
      <c r="U1713" s="64" t="s">
        <v>5515</v>
      </c>
      <c r="V1713" s="64" t="s">
        <v>5510</v>
      </c>
      <c r="W1713" s="96" t="s">
        <v>5513</v>
      </c>
      <c r="X1713" s="64" t="s">
        <v>5510</v>
      </c>
      <c r="Y1713" s="229" t="s">
        <v>5500</v>
      </c>
      <c r="Z1713" s="64" t="s">
        <v>22</v>
      </c>
      <c r="AA1713" s="64" t="s">
        <v>229</v>
      </c>
      <c r="AB1713" s="104" t="s">
        <v>230</v>
      </c>
      <c r="AC1713" s="104" t="s">
        <v>231</v>
      </c>
      <c r="AD1713" t="str">
        <f t="shared" si="305"/>
        <v>INDONESIA</v>
      </c>
      <c r="AE1713" s="368" t="s">
        <v>5501</v>
      </c>
      <c r="AF1713" s="368" t="s">
        <v>4181</v>
      </c>
      <c r="AG1713" s="111" t="s">
        <v>2159</v>
      </c>
      <c r="AH1713" s="111" t="s">
        <v>203</v>
      </c>
      <c r="AI1713" s="64" t="e">
        <f t="shared" si="300"/>
        <v>#N/A</v>
      </c>
      <c r="AJ1713" s="64"/>
      <c r="AK1713" s="120"/>
      <c r="AN1713" s="124">
        <f t="shared" si="302"/>
        <v>0</v>
      </c>
      <c r="AY1713" s="70">
        <f t="shared" si="303"/>
        <v>0</v>
      </c>
    </row>
    <row r="1714" spans="1:53">
      <c r="A1714" s="121"/>
      <c r="B1714">
        <v>1641</v>
      </c>
      <c r="C1714" s="121">
        <v>7</v>
      </c>
      <c r="E1714">
        <v>4</v>
      </c>
      <c r="F1714" s="88" t="s">
        <v>5520</v>
      </c>
      <c r="G1714" s="89" t="s">
        <v>5521</v>
      </c>
      <c r="H1714" s="90" t="s">
        <v>23</v>
      </c>
      <c r="I1714" s="91" t="str">
        <f t="shared" si="301"/>
        <v>LAKI LAKI</v>
      </c>
      <c r="J1714" s="64" t="s">
        <v>22</v>
      </c>
      <c r="K1714" s="92">
        <v>38849</v>
      </c>
      <c r="L1714" s="93">
        <f t="shared" ca="1" si="304"/>
        <v>13</v>
      </c>
      <c r="M1714" s="64" t="s">
        <v>253</v>
      </c>
      <c r="N1714" s="94" t="s">
        <v>220</v>
      </c>
      <c r="O1714" s="64" t="str">
        <f t="shared" si="306"/>
        <v>ISLAM</v>
      </c>
      <c r="P1714" s="64" t="s">
        <v>254</v>
      </c>
      <c r="Q1714" s="64" t="s">
        <v>255</v>
      </c>
      <c r="R1714" s="95">
        <v>4</v>
      </c>
      <c r="S1714" s="64" t="s">
        <v>369</v>
      </c>
      <c r="T1714" s="64" t="s">
        <v>266</v>
      </c>
      <c r="U1714" s="64" t="s">
        <v>5515</v>
      </c>
      <c r="V1714" s="64" t="s">
        <v>5510</v>
      </c>
      <c r="W1714" s="96" t="s">
        <v>5513</v>
      </c>
      <c r="X1714" s="64" t="s">
        <v>5510</v>
      </c>
      <c r="Y1714" s="229" t="s">
        <v>5500</v>
      </c>
      <c r="Z1714" s="64" t="s">
        <v>22</v>
      </c>
      <c r="AA1714" s="64" t="s">
        <v>229</v>
      </c>
      <c r="AB1714" s="64" t="s">
        <v>230</v>
      </c>
      <c r="AC1714" s="64" t="s">
        <v>231</v>
      </c>
      <c r="AD1714" t="str">
        <f t="shared" si="305"/>
        <v>INDONESIA</v>
      </c>
      <c r="AE1714" s="368" t="s">
        <v>5501</v>
      </c>
      <c r="AF1714" s="97" t="s">
        <v>4181</v>
      </c>
      <c r="AG1714" s="111" t="s">
        <v>2159</v>
      </c>
      <c r="AH1714" s="111"/>
      <c r="AI1714" s="64">
        <f t="shared" si="300"/>
        <v>2</v>
      </c>
      <c r="AJ1714" s="64"/>
      <c r="AK1714" s="142"/>
      <c r="AN1714" s="124">
        <f t="shared" si="302"/>
        <v>0</v>
      </c>
      <c r="AY1714" s="70">
        <f t="shared" si="303"/>
        <v>0</v>
      </c>
    </row>
    <row r="1715" spans="1:53" s="99" customFormat="1">
      <c r="A1715"/>
      <c r="B1715">
        <v>1642</v>
      </c>
      <c r="C1715" s="71">
        <v>8</v>
      </c>
      <c r="D1715">
        <v>3</v>
      </c>
      <c r="E1715" s="99">
        <v>1</v>
      </c>
      <c r="F1715" s="100" t="s">
        <v>5522</v>
      </c>
      <c r="G1715" s="101" t="s">
        <v>121</v>
      </c>
      <c r="H1715" s="102" t="s">
        <v>23</v>
      </c>
      <c r="I1715" s="103" t="str">
        <f t="shared" si="301"/>
        <v>LAKI LAKI</v>
      </c>
      <c r="J1715" s="104" t="s">
        <v>244</v>
      </c>
      <c r="K1715" s="105">
        <v>30027</v>
      </c>
      <c r="L1715" s="106">
        <f t="shared" ca="1" si="304"/>
        <v>38</v>
      </c>
      <c r="M1715" s="104" t="s">
        <v>253</v>
      </c>
      <c r="N1715" s="107" t="s">
        <v>220</v>
      </c>
      <c r="O1715" s="104" t="str">
        <f t="shared" si="306"/>
        <v>ISLAM</v>
      </c>
      <c r="P1715" s="104" t="s">
        <v>221</v>
      </c>
      <c r="Q1715" s="104" t="s">
        <v>222</v>
      </c>
      <c r="R1715" s="108">
        <v>1</v>
      </c>
      <c r="S1715" s="104" t="s">
        <v>256</v>
      </c>
      <c r="T1715" s="104" t="s">
        <v>283</v>
      </c>
      <c r="U1715" s="104" t="s">
        <v>2126</v>
      </c>
      <c r="V1715" s="104" t="s">
        <v>2127</v>
      </c>
      <c r="W1715" s="109" t="s">
        <v>5523</v>
      </c>
      <c r="X1715" s="104" t="s">
        <v>121</v>
      </c>
      <c r="Y1715" s="235" t="s">
        <v>5500</v>
      </c>
      <c r="Z1715" s="104" t="s">
        <v>22</v>
      </c>
      <c r="AA1715" s="104" t="s">
        <v>229</v>
      </c>
      <c r="AB1715" s="120" t="s">
        <v>230</v>
      </c>
      <c r="AC1715" s="120" t="s">
        <v>231</v>
      </c>
      <c r="AD1715" s="99" t="str">
        <f t="shared" si="305"/>
        <v>INDONESIA</v>
      </c>
      <c r="AE1715" s="368" t="s">
        <v>5501</v>
      </c>
      <c r="AF1715" s="110" t="s">
        <v>4181</v>
      </c>
      <c r="AG1715" s="104" t="s">
        <v>166</v>
      </c>
      <c r="AH1715" s="111" t="s">
        <v>203</v>
      </c>
      <c r="AI1715" s="64">
        <f t="shared" si="300"/>
        <v>3</v>
      </c>
      <c r="AJ1715" s="64"/>
      <c r="AK1715" s="142"/>
      <c r="AL1715" s="124"/>
      <c r="AM1715" s="124"/>
      <c r="AN1715" s="124">
        <f t="shared" si="302"/>
        <v>0</v>
      </c>
      <c r="AO1715" s="125"/>
      <c r="AP1715" s="125"/>
      <c r="AQ1715" s="125"/>
      <c r="AR1715" s="125"/>
      <c r="AS1715" s="125"/>
      <c r="AT1715" s="125"/>
      <c r="AU1715" s="125"/>
      <c r="AV1715" s="125"/>
      <c r="AW1715" s="125"/>
      <c r="AX1715" s="125"/>
      <c r="AY1715" s="70">
        <f t="shared" si="303"/>
        <v>0</v>
      </c>
      <c r="AZ1715" s="71"/>
    </row>
    <row r="1716" spans="1:53">
      <c r="B1716">
        <v>1643</v>
      </c>
      <c r="C1716" s="121">
        <v>9</v>
      </c>
      <c r="E1716" s="121">
        <v>2</v>
      </c>
      <c r="F1716" s="143" t="s">
        <v>5524</v>
      </c>
      <c r="G1716" s="144" t="s">
        <v>5525</v>
      </c>
      <c r="H1716" s="145" t="s">
        <v>16</v>
      </c>
      <c r="I1716" s="146" t="str">
        <f t="shared" si="301"/>
        <v>PEREMPUAN</v>
      </c>
      <c r="J1716" s="120" t="s">
        <v>5526</v>
      </c>
      <c r="K1716" s="147">
        <v>31608</v>
      </c>
      <c r="L1716" s="139">
        <f t="shared" ca="1" si="304"/>
        <v>33</v>
      </c>
      <c r="M1716" s="120" t="s">
        <v>253</v>
      </c>
      <c r="N1716" s="133" t="s">
        <v>220</v>
      </c>
      <c r="O1716" s="120" t="str">
        <f t="shared" si="306"/>
        <v>ISLAM</v>
      </c>
      <c r="P1716" s="120" t="s">
        <v>221</v>
      </c>
      <c r="Q1716" s="120" t="s">
        <v>245</v>
      </c>
      <c r="R1716" s="148">
        <v>3</v>
      </c>
      <c r="S1716" s="120" t="s">
        <v>256</v>
      </c>
      <c r="T1716" s="120" t="s">
        <v>246</v>
      </c>
      <c r="U1716" s="120" t="s">
        <v>1953</v>
      </c>
      <c r="V1716" s="120" t="s">
        <v>5527</v>
      </c>
      <c r="W1716" s="149" t="s">
        <v>5523</v>
      </c>
      <c r="X1716" s="120" t="s">
        <v>121</v>
      </c>
      <c r="Y1716" s="238" t="s">
        <v>5500</v>
      </c>
      <c r="Z1716" s="120" t="s">
        <v>22</v>
      </c>
      <c r="AA1716" s="120" t="s">
        <v>229</v>
      </c>
      <c r="AB1716" s="104" t="s">
        <v>230</v>
      </c>
      <c r="AC1716" s="104" t="s">
        <v>231</v>
      </c>
      <c r="AD1716" s="121" t="str">
        <f t="shared" si="305"/>
        <v>INDONESIA</v>
      </c>
      <c r="AE1716" s="368" t="s">
        <v>5501</v>
      </c>
      <c r="AF1716" s="97" t="s">
        <v>4181</v>
      </c>
      <c r="AG1716" s="142" t="s">
        <v>166</v>
      </c>
      <c r="AH1716" s="142" t="s">
        <v>203</v>
      </c>
      <c r="AI1716" s="64">
        <f t="shared" si="300"/>
        <v>3</v>
      </c>
      <c r="AJ1716" s="64"/>
      <c r="AK1716" s="142"/>
      <c r="AN1716" s="124">
        <f t="shared" si="302"/>
        <v>0</v>
      </c>
      <c r="AY1716" s="70">
        <f t="shared" si="303"/>
        <v>0</v>
      </c>
    </row>
    <row r="1717" spans="1:53">
      <c r="B1717">
        <v>1644</v>
      </c>
      <c r="C1717" s="71">
        <v>10</v>
      </c>
      <c r="E1717">
        <v>3</v>
      </c>
      <c r="F1717" s="88" t="s">
        <v>5528</v>
      </c>
      <c r="G1717" s="89" t="s">
        <v>5529</v>
      </c>
      <c r="H1717" s="90" t="s">
        <v>16</v>
      </c>
      <c r="I1717" s="91" t="str">
        <f t="shared" si="301"/>
        <v>PEREMPUAN</v>
      </c>
      <c r="J1717" s="64" t="s">
        <v>22</v>
      </c>
      <c r="K1717" s="92">
        <v>38114</v>
      </c>
      <c r="L1717" s="93">
        <f t="shared" ca="1" si="304"/>
        <v>15</v>
      </c>
      <c r="M1717" s="64" t="s">
        <v>253</v>
      </c>
      <c r="N1717" s="94" t="s">
        <v>220</v>
      </c>
      <c r="O1717" s="64" t="str">
        <f t="shared" si="306"/>
        <v>ISLAM</v>
      </c>
      <c r="P1717" s="64" t="s">
        <v>254</v>
      </c>
      <c r="Q1717" s="64" t="s">
        <v>255</v>
      </c>
      <c r="R1717" s="95">
        <v>4</v>
      </c>
      <c r="S1717" s="64" t="s">
        <v>369</v>
      </c>
      <c r="T1717" s="64" t="s">
        <v>266</v>
      </c>
      <c r="U1717" s="64" t="s">
        <v>5530</v>
      </c>
      <c r="V1717" s="64" t="s">
        <v>121</v>
      </c>
      <c r="W1717" s="96" t="s">
        <v>5523</v>
      </c>
      <c r="X1717" s="64" t="s">
        <v>121</v>
      </c>
      <c r="Y1717" s="229" t="s">
        <v>5500</v>
      </c>
      <c r="Z1717" s="64" t="s">
        <v>22</v>
      </c>
      <c r="AA1717" s="64" t="s">
        <v>229</v>
      </c>
      <c r="AB1717" s="64" t="s">
        <v>230</v>
      </c>
      <c r="AC1717" s="64" t="s">
        <v>231</v>
      </c>
      <c r="AD1717" t="str">
        <f t="shared" si="305"/>
        <v>INDONESIA</v>
      </c>
      <c r="AE1717" s="368" t="s">
        <v>5501</v>
      </c>
      <c r="AF1717" s="122" t="s">
        <v>4181</v>
      </c>
      <c r="AG1717" s="142" t="s">
        <v>166</v>
      </c>
      <c r="AH1717" s="142"/>
      <c r="AI1717" s="64" t="e">
        <f t="shared" si="300"/>
        <v>#N/A</v>
      </c>
      <c r="AJ1717" s="64"/>
      <c r="AK1717" s="120"/>
      <c r="AL1717" s="207"/>
      <c r="AM1717" s="207"/>
      <c r="AN1717" s="124">
        <f t="shared" si="302"/>
        <v>0</v>
      </c>
      <c r="AO1717" s="239"/>
      <c r="AP1717" s="239"/>
      <c r="AQ1717" s="239"/>
      <c r="AR1717" s="239"/>
      <c r="AS1717" s="239"/>
      <c r="AT1717" s="239"/>
      <c r="AU1717" s="239"/>
      <c r="AV1717" s="239"/>
      <c r="AW1717" s="239"/>
      <c r="AX1717" s="239"/>
      <c r="AY1717" s="70">
        <f t="shared" si="303"/>
        <v>0</v>
      </c>
      <c r="BA1717" s="121"/>
    </row>
    <row r="1718" spans="1:53" s="99" customFormat="1">
      <c r="A1718" s="121"/>
      <c r="B1718">
        <v>1645</v>
      </c>
      <c r="C1718" s="121">
        <v>11</v>
      </c>
      <c r="D1718"/>
      <c r="E1718">
        <v>4</v>
      </c>
      <c r="F1718" s="157" t="s">
        <v>5531</v>
      </c>
      <c r="G1718" s="89" t="s">
        <v>5532</v>
      </c>
      <c r="H1718" s="90" t="s">
        <v>16</v>
      </c>
      <c r="I1718" s="91" t="str">
        <f t="shared" si="301"/>
        <v>PEREMPUAN</v>
      </c>
      <c r="J1718" s="64" t="s">
        <v>230</v>
      </c>
      <c r="K1718" s="92">
        <v>41022</v>
      </c>
      <c r="L1718" s="93">
        <f t="shared" ca="1" si="304"/>
        <v>7</v>
      </c>
      <c r="M1718" s="64"/>
      <c r="N1718" s="94" t="s">
        <v>220</v>
      </c>
      <c r="O1718" s="64" t="str">
        <f t="shared" si="306"/>
        <v>ISLAM</v>
      </c>
      <c r="P1718" s="64" t="s">
        <v>254</v>
      </c>
      <c r="Q1718" s="64" t="s">
        <v>255</v>
      </c>
      <c r="R1718" s="95">
        <v>4</v>
      </c>
      <c r="S1718" s="64" t="s">
        <v>265</v>
      </c>
      <c r="T1718" s="64" t="s">
        <v>270</v>
      </c>
      <c r="U1718" s="64" t="s">
        <v>5530</v>
      </c>
      <c r="V1718" s="64" t="s">
        <v>121</v>
      </c>
      <c r="W1718" s="96" t="s">
        <v>5523</v>
      </c>
      <c r="X1718" s="64" t="s">
        <v>121</v>
      </c>
      <c r="Y1718" s="229" t="s">
        <v>5500</v>
      </c>
      <c r="Z1718" s="64"/>
      <c r="AA1718" s="64"/>
      <c r="AB1718" s="120" t="s">
        <v>230</v>
      </c>
      <c r="AC1718" s="120" t="s">
        <v>231</v>
      </c>
      <c r="AD1718" t="str">
        <f t="shared" si="305"/>
        <v>INDONESIA</v>
      </c>
      <c r="AE1718" s="368" t="s">
        <v>5501</v>
      </c>
      <c r="AF1718" s="97" t="s">
        <v>4181</v>
      </c>
      <c r="AG1718" s="142" t="s">
        <v>166</v>
      </c>
      <c r="AH1718" s="142"/>
      <c r="AI1718" s="64">
        <f t="shared" si="300"/>
        <v>2</v>
      </c>
      <c r="AJ1718" s="64"/>
      <c r="AK1718" s="111"/>
      <c r="AL1718" s="124"/>
      <c r="AM1718" s="124"/>
      <c r="AN1718" s="124">
        <f t="shared" si="302"/>
        <v>0</v>
      </c>
      <c r="AO1718" s="125"/>
      <c r="AP1718" s="125"/>
      <c r="AQ1718" s="125"/>
      <c r="AR1718" s="125"/>
      <c r="AS1718" s="125"/>
      <c r="AT1718" s="125"/>
      <c r="AU1718" s="125"/>
      <c r="AV1718" s="125"/>
      <c r="AW1718" s="125"/>
      <c r="AX1718" s="125"/>
      <c r="AY1718" s="70">
        <f t="shared" si="303"/>
        <v>0</v>
      </c>
      <c r="AZ1718" s="71"/>
    </row>
    <row r="1719" spans="1:53">
      <c r="B1719">
        <v>1646</v>
      </c>
      <c r="C1719" s="71">
        <v>12</v>
      </c>
      <c r="D1719">
        <v>4</v>
      </c>
      <c r="E1719" s="99">
        <v>1</v>
      </c>
      <c r="F1719" s="100" t="s">
        <v>5533</v>
      </c>
      <c r="G1719" s="101" t="s">
        <v>5527</v>
      </c>
      <c r="H1719" s="102" t="s">
        <v>23</v>
      </c>
      <c r="I1719" s="103" t="str">
        <f t="shared" si="301"/>
        <v>LAKI LAKI</v>
      </c>
      <c r="J1719" s="104" t="s">
        <v>3010</v>
      </c>
      <c r="K1719" s="105">
        <v>23736</v>
      </c>
      <c r="L1719" s="106">
        <f t="shared" ca="1" si="304"/>
        <v>55</v>
      </c>
      <c r="M1719" s="104" t="s">
        <v>253</v>
      </c>
      <c r="N1719" s="107" t="s">
        <v>220</v>
      </c>
      <c r="O1719" s="104" t="str">
        <f t="shared" si="306"/>
        <v>ISLAM</v>
      </c>
      <c r="P1719" s="104" t="s">
        <v>221</v>
      </c>
      <c r="Q1719" s="104" t="s">
        <v>222</v>
      </c>
      <c r="R1719" s="108">
        <v>1</v>
      </c>
      <c r="S1719" s="104" t="s">
        <v>256</v>
      </c>
      <c r="T1719" s="104" t="s">
        <v>283</v>
      </c>
      <c r="U1719" s="104" t="s">
        <v>5534</v>
      </c>
      <c r="V1719" s="104" t="s">
        <v>5535</v>
      </c>
      <c r="W1719" s="109" t="s">
        <v>5536</v>
      </c>
      <c r="X1719" s="104" t="s">
        <v>5527</v>
      </c>
      <c r="Y1719" s="235" t="s">
        <v>5500</v>
      </c>
      <c r="Z1719" s="104" t="s">
        <v>22</v>
      </c>
      <c r="AA1719" s="104" t="s">
        <v>229</v>
      </c>
      <c r="AB1719" s="64" t="s">
        <v>230</v>
      </c>
      <c r="AC1719" s="64" t="s">
        <v>231</v>
      </c>
      <c r="AD1719" s="99" t="str">
        <f t="shared" si="305"/>
        <v>INDONESIA</v>
      </c>
      <c r="AE1719" s="368" t="s">
        <v>5501</v>
      </c>
      <c r="AF1719" s="110" t="s">
        <v>4181</v>
      </c>
      <c r="AG1719" s="104" t="s">
        <v>166</v>
      </c>
      <c r="AH1719" s="111" t="s">
        <v>203</v>
      </c>
      <c r="AI1719" s="64" t="e">
        <f>VLOOKUP(#REF!,SHDK,2,FALSE)</f>
        <v>#REF!</v>
      </c>
      <c r="AJ1719" s="64"/>
      <c r="AK1719" s="142"/>
      <c r="AN1719" s="124">
        <f t="shared" si="302"/>
        <v>0</v>
      </c>
      <c r="AY1719" s="70">
        <f t="shared" si="303"/>
        <v>0</v>
      </c>
    </row>
    <row r="1720" spans="1:53">
      <c r="B1720">
        <v>1647</v>
      </c>
      <c r="C1720" s="121">
        <v>13</v>
      </c>
      <c r="E1720">
        <v>2</v>
      </c>
      <c r="F1720" s="88" t="s">
        <v>5537</v>
      </c>
      <c r="G1720" s="89" t="s">
        <v>1953</v>
      </c>
      <c r="H1720" s="90" t="s">
        <v>16</v>
      </c>
      <c r="I1720" s="91" t="str">
        <f t="shared" si="301"/>
        <v>PEREMPUAN</v>
      </c>
      <c r="J1720" s="64" t="s">
        <v>3010</v>
      </c>
      <c r="K1720" s="92">
        <v>24837</v>
      </c>
      <c r="L1720" s="93">
        <f t="shared" ca="1" si="304"/>
        <v>52</v>
      </c>
      <c r="M1720" s="64" t="s">
        <v>253</v>
      </c>
      <c r="N1720" s="94" t="s">
        <v>220</v>
      </c>
      <c r="O1720" s="64" t="str">
        <f t="shared" si="306"/>
        <v>ISLAM</v>
      </c>
      <c r="P1720" s="64" t="s">
        <v>221</v>
      </c>
      <c r="Q1720" s="64" t="s">
        <v>245</v>
      </c>
      <c r="R1720" s="95">
        <v>3</v>
      </c>
      <c r="S1720" s="64" t="s">
        <v>256</v>
      </c>
      <c r="T1720" s="64" t="s">
        <v>246</v>
      </c>
      <c r="U1720" s="64" t="s">
        <v>5538</v>
      </c>
      <c r="V1720" s="64" t="s">
        <v>4834</v>
      </c>
      <c r="W1720" s="96" t="s">
        <v>5536</v>
      </c>
      <c r="X1720" s="64" t="s">
        <v>5527</v>
      </c>
      <c r="Y1720" s="229" t="s">
        <v>5500</v>
      </c>
      <c r="Z1720" s="64" t="s">
        <v>22</v>
      </c>
      <c r="AA1720" s="64" t="s">
        <v>229</v>
      </c>
      <c r="AB1720" s="104" t="s">
        <v>230</v>
      </c>
      <c r="AC1720" s="104" t="s">
        <v>231</v>
      </c>
      <c r="AD1720" t="str">
        <f t="shared" si="305"/>
        <v>INDONESIA</v>
      </c>
      <c r="AE1720" s="368" t="s">
        <v>5501</v>
      </c>
      <c r="AF1720" s="122" t="s">
        <v>4181</v>
      </c>
      <c r="AG1720" s="111" t="s">
        <v>166</v>
      </c>
      <c r="AH1720" s="111" t="s">
        <v>203</v>
      </c>
      <c r="AI1720" s="64" t="e">
        <f>VLOOKUP(Q1721,SHDK,2,FALSE)</f>
        <v>#N/A</v>
      </c>
      <c r="AJ1720" s="64"/>
      <c r="AK1720" s="142"/>
      <c r="AL1720" s="207"/>
      <c r="AM1720" s="207"/>
      <c r="AN1720" s="124">
        <f t="shared" si="302"/>
        <v>0</v>
      </c>
      <c r="AO1720" s="239"/>
      <c r="AP1720" s="239"/>
      <c r="AQ1720" s="239"/>
      <c r="AR1720" s="239"/>
      <c r="AS1720" s="239"/>
      <c r="AT1720" s="239"/>
      <c r="AU1720" s="239"/>
      <c r="AV1720" s="239"/>
      <c r="AW1720" s="239"/>
      <c r="AX1720" s="239"/>
      <c r="AY1720" s="70">
        <f t="shared" si="303"/>
        <v>0</v>
      </c>
      <c r="BA1720" s="121"/>
    </row>
    <row r="1721" spans="1:53" s="99" customFormat="1">
      <c r="A1721" s="121"/>
      <c r="B1721">
        <v>1649</v>
      </c>
      <c r="C1721" s="71">
        <v>14</v>
      </c>
      <c r="D1721">
        <v>5</v>
      </c>
      <c r="E1721" s="99">
        <v>1</v>
      </c>
      <c r="F1721" s="100" t="s">
        <v>5539</v>
      </c>
      <c r="G1721" s="101" t="s">
        <v>1966</v>
      </c>
      <c r="H1721" s="102" t="s">
        <v>23</v>
      </c>
      <c r="I1721" s="103" t="str">
        <f t="shared" si="301"/>
        <v>LAKI LAKI</v>
      </c>
      <c r="J1721" s="104" t="s">
        <v>452</v>
      </c>
      <c r="K1721" s="105">
        <v>29747</v>
      </c>
      <c r="L1721" s="106">
        <f t="shared" ca="1" si="304"/>
        <v>38</v>
      </c>
      <c r="M1721" s="104" t="s">
        <v>253</v>
      </c>
      <c r="N1721" s="107" t="s">
        <v>220</v>
      </c>
      <c r="O1721" s="104" t="str">
        <f t="shared" si="306"/>
        <v>ISLAM</v>
      </c>
      <c r="P1721" s="104" t="s">
        <v>221</v>
      </c>
      <c r="Q1721" s="104" t="s">
        <v>222</v>
      </c>
      <c r="R1721" s="108">
        <v>1</v>
      </c>
      <c r="S1721" s="104" t="s">
        <v>256</v>
      </c>
      <c r="T1721" s="104" t="s">
        <v>283</v>
      </c>
      <c r="U1721" s="104" t="s">
        <v>5540</v>
      </c>
      <c r="V1721" s="104" t="s">
        <v>5541</v>
      </c>
      <c r="W1721" s="109" t="s">
        <v>5542</v>
      </c>
      <c r="X1721" s="104" t="s">
        <v>1966</v>
      </c>
      <c r="Y1721" s="235" t="s">
        <v>5500</v>
      </c>
      <c r="Z1721" s="104" t="s">
        <v>22</v>
      </c>
      <c r="AA1721" s="104" t="s">
        <v>229</v>
      </c>
      <c r="AB1721" s="104" t="s">
        <v>230</v>
      </c>
      <c r="AC1721" s="104" t="s">
        <v>231</v>
      </c>
      <c r="AD1721" s="99" t="str">
        <f t="shared" si="305"/>
        <v>INDONESIA</v>
      </c>
      <c r="AE1721" s="368" t="s">
        <v>5501</v>
      </c>
      <c r="AF1721" s="122" t="s">
        <v>4181</v>
      </c>
      <c r="AG1721" s="142" t="s">
        <v>455</v>
      </c>
      <c r="AH1721" s="142" t="s">
        <v>203</v>
      </c>
      <c r="AI1721" s="64">
        <f t="shared" ref="AI1721:AI1757" si="307">VLOOKUP(Q1723,SHDK,2,FALSE)</f>
        <v>3</v>
      </c>
      <c r="AJ1721" s="64"/>
      <c r="AK1721" s="142"/>
      <c r="AL1721" s="124"/>
      <c r="AM1721" s="124"/>
      <c r="AN1721" s="124">
        <f t="shared" si="302"/>
        <v>0</v>
      </c>
      <c r="AO1721" s="125"/>
      <c r="AP1721" s="125"/>
      <c r="AQ1721" s="125"/>
      <c r="AR1721" s="125"/>
      <c r="AS1721" s="125"/>
      <c r="AT1721" s="125"/>
      <c r="AU1721" s="125"/>
      <c r="AV1721" s="125"/>
      <c r="AW1721" s="125"/>
      <c r="AX1721" s="125"/>
      <c r="AY1721" s="70">
        <f t="shared" si="303"/>
        <v>0</v>
      </c>
      <c r="AZ1721" s="71"/>
    </row>
    <row r="1722" spans="1:53">
      <c r="B1722">
        <v>1650</v>
      </c>
      <c r="C1722" s="121">
        <v>15</v>
      </c>
      <c r="E1722">
        <v>2</v>
      </c>
      <c r="F1722" s="88" t="s">
        <v>5543</v>
      </c>
      <c r="G1722" s="89" t="s">
        <v>5544</v>
      </c>
      <c r="H1722" s="90" t="s">
        <v>16</v>
      </c>
      <c r="I1722" s="91" t="str">
        <f t="shared" si="301"/>
        <v>PEREMPUAN</v>
      </c>
      <c r="J1722" s="64" t="s">
        <v>1402</v>
      </c>
      <c r="K1722" s="92">
        <v>30048</v>
      </c>
      <c r="L1722" s="93">
        <f t="shared" ca="1" si="304"/>
        <v>38</v>
      </c>
      <c r="M1722" s="64" t="s">
        <v>253</v>
      </c>
      <c r="N1722" s="94" t="s">
        <v>220</v>
      </c>
      <c r="O1722" s="64" t="str">
        <f t="shared" si="306"/>
        <v>ISLAM</v>
      </c>
      <c r="P1722" s="64" t="s">
        <v>221</v>
      </c>
      <c r="Q1722" s="64" t="s">
        <v>245</v>
      </c>
      <c r="R1722" s="95">
        <v>3</v>
      </c>
      <c r="S1722" s="64" t="s">
        <v>256</v>
      </c>
      <c r="T1722" s="64" t="s">
        <v>246</v>
      </c>
      <c r="U1722" s="64" t="s">
        <v>5530</v>
      </c>
      <c r="V1722" s="64" t="s">
        <v>5545</v>
      </c>
      <c r="W1722" s="96" t="s">
        <v>5542</v>
      </c>
      <c r="X1722" s="64" t="s">
        <v>1966</v>
      </c>
      <c r="Y1722" s="229" t="s">
        <v>5500</v>
      </c>
      <c r="Z1722" s="64" t="s">
        <v>22</v>
      </c>
      <c r="AA1722" s="64" t="s">
        <v>229</v>
      </c>
      <c r="AB1722" s="120" t="s">
        <v>230</v>
      </c>
      <c r="AC1722" s="120" t="s">
        <v>231</v>
      </c>
      <c r="AD1722" t="str">
        <f t="shared" si="305"/>
        <v>INDONESIA</v>
      </c>
      <c r="AE1722" s="368" t="s">
        <v>5501</v>
      </c>
      <c r="AF1722" s="122" t="s">
        <v>4181</v>
      </c>
      <c r="AG1722" s="120" t="s">
        <v>166</v>
      </c>
      <c r="AH1722" s="111" t="s">
        <v>203</v>
      </c>
      <c r="AI1722" s="64">
        <f t="shared" si="307"/>
        <v>3</v>
      </c>
      <c r="AJ1722" s="64"/>
      <c r="AK1722" s="142"/>
      <c r="AN1722" s="124">
        <f t="shared" si="302"/>
        <v>0</v>
      </c>
      <c r="AY1722" s="70">
        <f t="shared" si="303"/>
        <v>0</v>
      </c>
    </row>
    <row r="1723" spans="1:53" s="99" customFormat="1">
      <c r="A1723"/>
      <c r="B1723">
        <v>1651</v>
      </c>
      <c r="C1723" s="71">
        <v>16</v>
      </c>
      <c r="D1723"/>
      <c r="E1723" s="121">
        <v>3</v>
      </c>
      <c r="F1723" s="143" t="s">
        <v>5546</v>
      </c>
      <c r="G1723" s="144" t="s">
        <v>5547</v>
      </c>
      <c r="H1723" s="145" t="s">
        <v>16</v>
      </c>
      <c r="I1723" s="146" t="str">
        <f t="shared" si="301"/>
        <v>PEREMPUAN</v>
      </c>
      <c r="J1723" s="120" t="s">
        <v>1605</v>
      </c>
      <c r="K1723" s="147">
        <v>37859</v>
      </c>
      <c r="L1723" s="139">
        <f t="shared" ca="1" si="304"/>
        <v>16</v>
      </c>
      <c r="M1723" s="120" t="s">
        <v>253</v>
      </c>
      <c r="N1723" s="133" t="s">
        <v>220</v>
      </c>
      <c r="O1723" s="120" t="str">
        <f t="shared" si="306"/>
        <v>ISLAM</v>
      </c>
      <c r="P1723" s="120" t="s">
        <v>254</v>
      </c>
      <c r="Q1723" s="120" t="s">
        <v>255</v>
      </c>
      <c r="R1723" s="148">
        <v>4</v>
      </c>
      <c r="S1723" s="120" t="s">
        <v>369</v>
      </c>
      <c r="T1723" s="120" t="s">
        <v>266</v>
      </c>
      <c r="U1723" s="120" t="s">
        <v>5544</v>
      </c>
      <c r="V1723" s="120" t="s">
        <v>1966</v>
      </c>
      <c r="W1723" s="149" t="s">
        <v>5542</v>
      </c>
      <c r="X1723" s="120" t="s">
        <v>1966</v>
      </c>
      <c r="Y1723" s="238" t="s">
        <v>5500</v>
      </c>
      <c r="Z1723" s="120" t="s">
        <v>22</v>
      </c>
      <c r="AA1723" s="120" t="s">
        <v>229</v>
      </c>
      <c r="AB1723" s="64" t="s">
        <v>230</v>
      </c>
      <c r="AC1723" s="64" t="s">
        <v>231</v>
      </c>
      <c r="AD1723" s="121" t="str">
        <f t="shared" si="305"/>
        <v>INDONESIA</v>
      </c>
      <c r="AE1723" s="368" t="s">
        <v>5501</v>
      </c>
      <c r="AF1723" s="122" t="s">
        <v>4181</v>
      </c>
      <c r="AG1723" s="142" t="s">
        <v>455</v>
      </c>
      <c r="AH1723" s="142"/>
      <c r="AI1723" s="64" t="e">
        <f t="shared" si="307"/>
        <v>#N/A</v>
      </c>
      <c r="AJ1723" s="64"/>
      <c r="AK1723" s="104"/>
      <c r="AL1723" s="124"/>
      <c r="AM1723" s="124"/>
      <c r="AN1723" s="124">
        <f t="shared" si="302"/>
        <v>0</v>
      </c>
      <c r="AO1723" s="125"/>
      <c r="AP1723" s="125"/>
      <c r="AQ1723" s="125"/>
      <c r="AR1723" s="125"/>
      <c r="AS1723" s="125"/>
      <c r="AT1723" s="125"/>
      <c r="AU1723" s="125"/>
      <c r="AV1723" s="125"/>
      <c r="AW1723" s="125"/>
      <c r="AX1723" s="125"/>
      <c r="AY1723" s="70">
        <f t="shared" si="303"/>
        <v>0</v>
      </c>
      <c r="AZ1723" s="71"/>
    </row>
    <row r="1724" spans="1:53">
      <c r="A1724" s="121"/>
      <c r="B1724">
        <v>1652</v>
      </c>
      <c r="C1724" s="121">
        <v>17</v>
      </c>
      <c r="E1724">
        <v>4</v>
      </c>
      <c r="F1724" s="88"/>
      <c r="G1724" s="89" t="s">
        <v>5548</v>
      </c>
      <c r="H1724" s="90" t="s">
        <v>23</v>
      </c>
      <c r="I1724" s="91" t="str">
        <f t="shared" si="301"/>
        <v>LAKI LAKI</v>
      </c>
      <c r="J1724" s="64" t="s">
        <v>230</v>
      </c>
      <c r="K1724" s="92">
        <v>40515</v>
      </c>
      <c r="L1724" s="93">
        <f t="shared" ca="1" si="304"/>
        <v>9</v>
      </c>
      <c r="M1724" s="64"/>
      <c r="N1724" s="246" t="s">
        <v>220</v>
      </c>
      <c r="O1724" s="64" t="str">
        <f t="shared" si="306"/>
        <v>ISLAM</v>
      </c>
      <c r="P1724" s="64" t="s">
        <v>254</v>
      </c>
      <c r="Q1724" s="64" t="s">
        <v>255</v>
      </c>
      <c r="R1724" s="95">
        <v>4</v>
      </c>
      <c r="S1724" s="64" t="s">
        <v>265</v>
      </c>
      <c r="T1724" s="64" t="s">
        <v>270</v>
      </c>
      <c r="U1724" s="64" t="s">
        <v>5544</v>
      </c>
      <c r="V1724" s="64" t="s">
        <v>1966</v>
      </c>
      <c r="W1724" s="96" t="s">
        <v>5542</v>
      </c>
      <c r="X1724" s="64" t="s">
        <v>1966</v>
      </c>
      <c r="Y1724" s="229" t="s">
        <v>5500</v>
      </c>
      <c r="Z1724" s="64" t="s">
        <v>22</v>
      </c>
      <c r="AA1724" s="64" t="s">
        <v>229</v>
      </c>
      <c r="AB1724" s="104" t="s">
        <v>230</v>
      </c>
      <c r="AC1724" s="104" t="s">
        <v>231</v>
      </c>
      <c r="AD1724" t="str">
        <f t="shared" si="305"/>
        <v>INDONESIA</v>
      </c>
      <c r="AE1724" s="368" t="s">
        <v>5501</v>
      </c>
      <c r="AF1724" s="122" t="s">
        <v>4181</v>
      </c>
      <c r="AG1724" s="142" t="s">
        <v>455</v>
      </c>
      <c r="AH1724" s="142"/>
      <c r="AI1724" s="64">
        <f t="shared" si="307"/>
        <v>2</v>
      </c>
      <c r="AJ1724" s="64"/>
      <c r="AK1724" s="111"/>
      <c r="AL1724" s="207"/>
      <c r="AM1724" s="207"/>
      <c r="AN1724" s="124">
        <f t="shared" si="302"/>
        <v>0</v>
      </c>
      <c r="AO1724" s="239"/>
      <c r="AP1724" s="239"/>
      <c r="AQ1724" s="239"/>
      <c r="AR1724" s="239"/>
      <c r="AS1724" s="239"/>
      <c r="AT1724" s="239"/>
      <c r="AU1724" s="239"/>
      <c r="AV1724" s="239"/>
      <c r="AW1724" s="239"/>
      <c r="AX1724" s="239"/>
      <c r="AY1724" s="70">
        <f t="shared" si="303"/>
        <v>0</v>
      </c>
      <c r="BA1724" s="121"/>
    </row>
    <row r="1725" spans="1:53" s="99" customFormat="1">
      <c r="A1725"/>
      <c r="B1725">
        <v>1653</v>
      </c>
      <c r="C1725" s="71">
        <v>18</v>
      </c>
      <c r="D1725">
        <v>6</v>
      </c>
      <c r="E1725" s="99">
        <v>1</v>
      </c>
      <c r="F1725" s="100" t="s">
        <v>5549</v>
      </c>
      <c r="G1725" s="101" t="s">
        <v>5550</v>
      </c>
      <c r="H1725" s="102" t="s">
        <v>23</v>
      </c>
      <c r="I1725" s="103" t="str">
        <f t="shared" si="301"/>
        <v>LAKI LAKI</v>
      </c>
      <c r="J1725" s="104" t="s">
        <v>1402</v>
      </c>
      <c r="K1725" s="105">
        <v>21620</v>
      </c>
      <c r="L1725" s="106">
        <f t="shared" ca="1" si="304"/>
        <v>61</v>
      </c>
      <c r="M1725" s="104" t="s">
        <v>274</v>
      </c>
      <c r="N1725" s="107" t="s">
        <v>220</v>
      </c>
      <c r="O1725" s="104" t="str">
        <f t="shared" si="306"/>
        <v>ISLAM</v>
      </c>
      <c r="P1725" s="104" t="s">
        <v>221</v>
      </c>
      <c r="Q1725" s="104" t="s">
        <v>222</v>
      </c>
      <c r="R1725" s="108">
        <v>1</v>
      </c>
      <c r="S1725" s="104" t="s">
        <v>223</v>
      </c>
      <c r="T1725" s="104" t="s">
        <v>360</v>
      </c>
      <c r="U1725" s="104" t="s">
        <v>5551</v>
      </c>
      <c r="V1725" s="104" t="s">
        <v>5552</v>
      </c>
      <c r="W1725" s="109" t="s">
        <v>5553</v>
      </c>
      <c r="X1725" s="104" t="s">
        <v>5550</v>
      </c>
      <c r="Y1725" s="235" t="s">
        <v>5500</v>
      </c>
      <c r="Z1725" s="104" t="s">
        <v>22</v>
      </c>
      <c r="AA1725" s="104" t="s">
        <v>229</v>
      </c>
      <c r="AB1725" s="104" t="s">
        <v>230</v>
      </c>
      <c r="AC1725" s="104" t="s">
        <v>231</v>
      </c>
      <c r="AD1725" s="99" t="str">
        <f t="shared" si="305"/>
        <v>INDONESIA</v>
      </c>
      <c r="AE1725" s="368" t="s">
        <v>5501</v>
      </c>
      <c r="AF1725" s="110" t="s">
        <v>4181</v>
      </c>
      <c r="AG1725" s="104" t="s">
        <v>166</v>
      </c>
      <c r="AH1725" s="111" t="s">
        <v>203</v>
      </c>
      <c r="AI1725" s="64" t="e">
        <f t="shared" si="307"/>
        <v>#N/A</v>
      </c>
      <c r="AJ1725" s="64"/>
      <c r="AK1725" s="142"/>
      <c r="AL1725" s="124"/>
      <c r="AM1725" s="124"/>
      <c r="AN1725" s="124">
        <f t="shared" si="302"/>
        <v>0</v>
      </c>
      <c r="AO1725" s="125"/>
      <c r="AP1725" s="125"/>
      <c r="AQ1725" s="125"/>
      <c r="AR1725" s="125"/>
      <c r="AS1725" s="125"/>
      <c r="AT1725" s="125"/>
      <c r="AU1725" s="125"/>
      <c r="AV1725" s="125"/>
      <c r="AW1725" s="125"/>
      <c r="AX1725" s="125"/>
      <c r="AY1725" s="70">
        <f t="shared" si="303"/>
        <v>0</v>
      </c>
      <c r="AZ1725" s="71"/>
    </row>
    <row r="1726" spans="1:53">
      <c r="A1726" s="121"/>
      <c r="B1726">
        <v>1654</v>
      </c>
      <c r="C1726" s="121">
        <v>19</v>
      </c>
      <c r="E1726">
        <v>2</v>
      </c>
      <c r="F1726" s="88" t="s">
        <v>5554</v>
      </c>
      <c r="G1726" s="89" t="s">
        <v>5555</v>
      </c>
      <c r="H1726" s="90" t="s">
        <v>16</v>
      </c>
      <c r="I1726" s="91" t="str">
        <f t="shared" si="301"/>
        <v>PEREMPUAN</v>
      </c>
      <c r="J1726" s="64" t="s">
        <v>4982</v>
      </c>
      <c r="K1726" s="92">
        <v>21562</v>
      </c>
      <c r="L1726" s="93">
        <f t="shared" ca="1" si="304"/>
        <v>61</v>
      </c>
      <c r="M1726" s="64" t="s">
        <v>274</v>
      </c>
      <c r="N1726" s="94" t="s">
        <v>220</v>
      </c>
      <c r="O1726" s="64" t="str">
        <f t="shared" si="306"/>
        <v>ISLAM</v>
      </c>
      <c r="P1726" s="64" t="s">
        <v>221</v>
      </c>
      <c r="Q1726" s="64" t="s">
        <v>245</v>
      </c>
      <c r="R1726" s="95">
        <v>3</v>
      </c>
      <c r="S1726" s="64" t="s">
        <v>223</v>
      </c>
      <c r="T1726" s="64" t="s">
        <v>246</v>
      </c>
      <c r="U1726" s="64" t="s">
        <v>5556</v>
      </c>
      <c r="V1726" s="64" t="s">
        <v>5557</v>
      </c>
      <c r="W1726" s="96" t="s">
        <v>5553</v>
      </c>
      <c r="X1726" s="64" t="s">
        <v>5550</v>
      </c>
      <c r="Y1726" s="229" t="s">
        <v>5500</v>
      </c>
      <c r="Z1726" s="64" t="s">
        <v>22</v>
      </c>
      <c r="AA1726" s="64" t="s">
        <v>229</v>
      </c>
      <c r="AB1726" s="120" t="s">
        <v>230</v>
      </c>
      <c r="AC1726" s="120" t="s">
        <v>231</v>
      </c>
      <c r="AD1726" t="str">
        <f t="shared" si="305"/>
        <v>INDONESIA</v>
      </c>
      <c r="AE1726" s="368" t="s">
        <v>5501</v>
      </c>
      <c r="AF1726" s="97" t="s">
        <v>4181</v>
      </c>
      <c r="AG1726" s="111" t="s">
        <v>166</v>
      </c>
      <c r="AH1726" s="111" t="s">
        <v>203</v>
      </c>
      <c r="AI1726" s="64">
        <f t="shared" si="307"/>
        <v>2</v>
      </c>
      <c r="AJ1726" s="64"/>
      <c r="AK1726" s="142"/>
      <c r="AL1726" s="207"/>
      <c r="AM1726" s="207"/>
      <c r="AN1726" s="124">
        <f t="shared" si="302"/>
        <v>0</v>
      </c>
      <c r="AO1726" s="239"/>
      <c r="AP1726" s="239"/>
      <c r="AQ1726" s="239"/>
      <c r="AR1726" s="239"/>
      <c r="AS1726" s="239"/>
      <c r="AT1726" s="239"/>
      <c r="AU1726" s="239"/>
      <c r="AV1726" s="239"/>
      <c r="AW1726" s="239"/>
      <c r="AX1726" s="239"/>
      <c r="AY1726" s="70">
        <f t="shared" si="303"/>
        <v>0</v>
      </c>
      <c r="BA1726" s="121"/>
    </row>
    <row r="1727" spans="1:53" s="99" customFormat="1">
      <c r="A1727"/>
      <c r="B1727">
        <v>1655</v>
      </c>
      <c r="C1727" s="71">
        <v>20</v>
      </c>
      <c r="D1727">
        <v>7</v>
      </c>
      <c r="E1727" s="99">
        <v>1</v>
      </c>
      <c r="F1727" s="100" t="s">
        <v>5558</v>
      </c>
      <c r="G1727" s="101" t="s">
        <v>5559</v>
      </c>
      <c r="H1727" s="102" t="s">
        <v>23</v>
      </c>
      <c r="I1727" s="103" t="str">
        <f t="shared" si="301"/>
        <v>LAKI LAKI</v>
      </c>
      <c r="J1727" s="104" t="s">
        <v>3823</v>
      </c>
      <c r="K1727" s="105">
        <v>26282</v>
      </c>
      <c r="L1727" s="106">
        <f t="shared" ca="1" si="304"/>
        <v>48</v>
      </c>
      <c r="M1727" s="104" t="s">
        <v>253</v>
      </c>
      <c r="N1727" s="107" t="s">
        <v>220</v>
      </c>
      <c r="O1727" s="104" t="str">
        <f t="shared" si="306"/>
        <v>ISLAM</v>
      </c>
      <c r="P1727" s="104" t="s">
        <v>221</v>
      </c>
      <c r="Q1727" s="104" t="s">
        <v>222</v>
      </c>
      <c r="R1727" s="108">
        <v>1</v>
      </c>
      <c r="S1727" s="104" t="s">
        <v>256</v>
      </c>
      <c r="T1727" s="104" t="s">
        <v>283</v>
      </c>
      <c r="U1727" s="104" t="s">
        <v>5560</v>
      </c>
      <c r="V1727" s="104" t="s">
        <v>5561</v>
      </c>
      <c r="W1727" s="109" t="s">
        <v>5562</v>
      </c>
      <c r="X1727" s="104" t="s">
        <v>5559</v>
      </c>
      <c r="Y1727" s="235" t="s">
        <v>5500</v>
      </c>
      <c r="Z1727" s="104" t="s">
        <v>22</v>
      </c>
      <c r="AA1727" s="104" t="s">
        <v>229</v>
      </c>
      <c r="AB1727" s="104" t="s">
        <v>230</v>
      </c>
      <c r="AC1727" s="104" t="s">
        <v>231</v>
      </c>
      <c r="AD1727" s="99" t="str">
        <f t="shared" si="305"/>
        <v>INDONESIA</v>
      </c>
      <c r="AE1727" s="368" t="s">
        <v>5501</v>
      </c>
      <c r="AF1727" s="110" t="s">
        <v>4181</v>
      </c>
      <c r="AG1727" s="142" t="s">
        <v>166</v>
      </c>
      <c r="AH1727" s="142" t="s">
        <v>203</v>
      </c>
      <c r="AI1727" s="64">
        <f t="shared" si="307"/>
        <v>3</v>
      </c>
      <c r="AJ1727" s="64"/>
      <c r="AK1727" s="104"/>
      <c r="AL1727" s="124"/>
      <c r="AM1727" s="124"/>
      <c r="AN1727" s="124">
        <f t="shared" si="302"/>
        <v>0</v>
      </c>
      <c r="AO1727" s="125"/>
      <c r="AP1727" s="125"/>
      <c r="AQ1727" s="125"/>
      <c r="AR1727" s="125"/>
      <c r="AS1727" s="125"/>
      <c r="AT1727" s="125"/>
      <c r="AU1727" s="125"/>
      <c r="AV1727" s="125"/>
      <c r="AW1727" s="125"/>
      <c r="AX1727" s="125"/>
      <c r="AY1727" s="70">
        <f t="shared" si="303"/>
        <v>0</v>
      </c>
      <c r="AZ1727" s="71"/>
    </row>
    <row r="1728" spans="1:53">
      <c r="A1728" s="121"/>
      <c r="B1728">
        <v>1656</v>
      </c>
      <c r="C1728" s="121">
        <v>21</v>
      </c>
      <c r="E1728" s="121">
        <v>2</v>
      </c>
      <c r="F1728" s="157" t="s">
        <v>5563</v>
      </c>
      <c r="G1728" s="144" t="s">
        <v>3144</v>
      </c>
      <c r="H1728" s="145" t="s">
        <v>16</v>
      </c>
      <c r="I1728" s="146" t="str">
        <f t="shared" si="301"/>
        <v>PEREMPUAN</v>
      </c>
      <c r="J1728" s="120" t="s">
        <v>3823</v>
      </c>
      <c r="K1728" s="147">
        <v>28948</v>
      </c>
      <c r="L1728" s="139">
        <f t="shared" ca="1" si="304"/>
        <v>41</v>
      </c>
      <c r="M1728" s="120"/>
      <c r="N1728" s="187" t="s">
        <v>220</v>
      </c>
      <c r="O1728" s="120" t="str">
        <f t="shared" si="306"/>
        <v>ISLAM</v>
      </c>
      <c r="P1728" s="120" t="s">
        <v>221</v>
      </c>
      <c r="Q1728" s="120" t="s">
        <v>245</v>
      </c>
      <c r="R1728" s="148">
        <v>3</v>
      </c>
      <c r="S1728" s="120" t="s">
        <v>256</v>
      </c>
      <c r="T1728" s="120" t="s">
        <v>246</v>
      </c>
      <c r="U1728" s="120"/>
      <c r="V1728" s="120" t="s">
        <v>5564</v>
      </c>
      <c r="W1728" s="149" t="s">
        <v>5562</v>
      </c>
      <c r="X1728" s="120" t="s">
        <v>5559</v>
      </c>
      <c r="Y1728" s="238" t="s">
        <v>5500</v>
      </c>
      <c r="Z1728" s="120" t="s">
        <v>22</v>
      </c>
      <c r="AA1728" s="120" t="s">
        <v>229</v>
      </c>
      <c r="AB1728" s="64" t="s">
        <v>230</v>
      </c>
      <c r="AC1728" s="64" t="s">
        <v>231</v>
      </c>
      <c r="AD1728" s="121" t="str">
        <f t="shared" si="305"/>
        <v>INDONESIA</v>
      </c>
      <c r="AE1728" s="368" t="s">
        <v>5501</v>
      </c>
      <c r="AF1728" s="122" t="s">
        <v>4181</v>
      </c>
      <c r="AG1728" s="142" t="s">
        <v>166</v>
      </c>
      <c r="AH1728" s="142" t="s">
        <v>203</v>
      </c>
      <c r="AI1728" s="64" t="e">
        <f t="shared" si="307"/>
        <v>#N/A</v>
      </c>
      <c r="AJ1728" s="64"/>
      <c r="AK1728" s="142"/>
      <c r="AN1728" s="124">
        <f t="shared" si="302"/>
        <v>0</v>
      </c>
      <c r="AY1728" s="70">
        <f t="shared" si="303"/>
        <v>0</v>
      </c>
    </row>
    <row r="1729" spans="1:53">
      <c r="B1729">
        <v>1657</v>
      </c>
      <c r="C1729" s="71">
        <v>22</v>
      </c>
      <c r="E1729">
        <v>3</v>
      </c>
      <c r="F1729" s="157" t="s">
        <v>5565</v>
      </c>
      <c r="G1729" s="89" t="s">
        <v>5566</v>
      </c>
      <c r="H1729" s="90" t="s">
        <v>16</v>
      </c>
      <c r="I1729" s="91" t="str">
        <f t="shared" si="301"/>
        <v>PEREMPUAN</v>
      </c>
      <c r="J1729" s="64" t="s">
        <v>3823</v>
      </c>
      <c r="K1729" s="92">
        <v>40711</v>
      </c>
      <c r="L1729" s="93">
        <f t="shared" ca="1" si="304"/>
        <v>8</v>
      </c>
      <c r="M1729" s="64"/>
      <c r="N1729" s="246" t="s">
        <v>220</v>
      </c>
      <c r="O1729" s="64" t="str">
        <f t="shared" si="306"/>
        <v>ISLAM</v>
      </c>
      <c r="P1729" s="64" t="s">
        <v>254</v>
      </c>
      <c r="Q1729" s="64" t="s">
        <v>255</v>
      </c>
      <c r="R1729" s="95">
        <v>4</v>
      </c>
      <c r="S1729" s="64" t="s">
        <v>265</v>
      </c>
      <c r="T1729" s="64" t="s">
        <v>270</v>
      </c>
      <c r="U1729" s="64" t="s">
        <v>3144</v>
      </c>
      <c r="V1729" s="64" t="s">
        <v>5559</v>
      </c>
      <c r="W1729" s="96" t="s">
        <v>5562</v>
      </c>
      <c r="X1729" s="64" t="s">
        <v>5559</v>
      </c>
      <c r="Y1729" s="229" t="s">
        <v>5500</v>
      </c>
      <c r="Z1729" s="64" t="s">
        <v>22</v>
      </c>
      <c r="AA1729" s="64" t="s">
        <v>229</v>
      </c>
      <c r="AB1729" s="64" t="s">
        <v>230</v>
      </c>
      <c r="AC1729" s="64" t="s">
        <v>231</v>
      </c>
      <c r="AD1729" t="str">
        <f t="shared" si="305"/>
        <v>INDONESIA</v>
      </c>
      <c r="AE1729" s="368" t="s">
        <v>5501</v>
      </c>
      <c r="AF1729" s="122" t="s">
        <v>4181</v>
      </c>
      <c r="AG1729" s="120" t="s">
        <v>166</v>
      </c>
      <c r="AH1729" s="120"/>
      <c r="AI1729" s="64">
        <f t="shared" si="307"/>
        <v>2</v>
      </c>
      <c r="AJ1729" s="64"/>
      <c r="AK1729" s="142"/>
      <c r="AN1729" s="124"/>
    </row>
    <row r="1730" spans="1:53">
      <c r="A1730" s="121"/>
      <c r="C1730" s="121">
        <v>23</v>
      </c>
      <c r="D1730">
        <v>8</v>
      </c>
      <c r="E1730" s="99">
        <v>1</v>
      </c>
      <c r="F1730" s="100" t="s">
        <v>5567</v>
      </c>
      <c r="G1730" s="101" t="s">
        <v>5568</v>
      </c>
      <c r="H1730" s="102" t="s">
        <v>23</v>
      </c>
      <c r="I1730" s="103" t="str">
        <f t="shared" si="301"/>
        <v>LAKI LAKI</v>
      </c>
      <c r="J1730" s="104" t="s">
        <v>22</v>
      </c>
      <c r="K1730" s="105">
        <v>28320</v>
      </c>
      <c r="L1730" s="106">
        <f t="shared" ca="1" si="304"/>
        <v>42</v>
      </c>
      <c r="M1730" s="104" t="s">
        <v>253</v>
      </c>
      <c r="N1730" s="107" t="s">
        <v>220</v>
      </c>
      <c r="O1730" s="104" t="str">
        <f t="shared" si="306"/>
        <v>ISLAM</v>
      </c>
      <c r="P1730" s="104" t="s">
        <v>221</v>
      </c>
      <c r="Q1730" s="104" t="s">
        <v>222</v>
      </c>
      <c r="R1730" s="108">
        <v>1</v>
      </c>
      <c r="S1730" s="104" t="s">
        <v>223</v>
      </c>
      <c r="T1730" s="104" t="s">
        <v>283</v>
      </c>
      <c r="U1730" s="104" t="s">
        <v>5569</v>
      </c>
      <c r="V1730" s="104" t="s">
        <v>5570</v>
      </c>
      <c r="W1730" s="574" t="s">
        <v>5571</v>
      </c>
      <c r="X1730" s="104" t="s">
        <v>5568</v>
      </c>
      <c r="Y1730" s="235" t="s">
        <v>5500</v>
      </c>
      <c r="Z1730" s="104" t="s">
        <v>22</v>
      </c>
      <c r="AA1730" s="104" t="s">
        <v>229</v>
      </c>
      <c r="AB1730" s="64" t="s">
        <v>230</v>
      </c>
      <c r="AC1730" s="64" t="s">
        <v>231</v>
      </c>
      <c r="AD1730" s="99" t="str">
        <f t="shared" si="305"/>
        <v>INDONESIA</v>
      </c>
      <c r="AE1730" s="368" t="s">
        <v>5501</v>
      </c>
      <c r="AF1730" s="97" t="s">
        <v>4181</v>
      </c>
      <c r="AG1730" s="142" t="s">
        <v>381</v>
      </c>
      <c r="AH1730" s="142" t="s">
        <v>203</v>
      </c>
      <c r="AI1730" s="64">
        <f t="shared" si="307"/>
        <v>3</v>
      </c>
      <c r="AJ1730" s="64"/>
      <c r="AK1730" s="142"/>
      <c r="AN1730" s="124"/>
    </row>
    <row r="1731" spans="1:53" s="99" customFormat="1">
      <c r="A1731"/>
      <c r="B1731"/>
      <c r="C1731" s="71">
        <v>24</v>
      </c>
      <c r="D1731"/>
      <c r="E1731" s="121">
        <v>2</v>
      </c>
      <c r="F1731" s="193" t="s">
        <v>5572</v>
      </c>
      <c r="G1731" s="144" t="s">
        <v>5573</v>
      </c>
      <c r="H1731" s="145" t="s">
        <v>16</v>
      </c>
      <c r="I1731" s="146" t="str">
        <f t="shared" si="301"/>
        <v>PEREMPUAN</v>
      </c>
      <c r="J1731" s="120" t="s">
        <v>5574</v>
      </c>
      <c r="K1731" s="147">
        <v>30807</v>
      </c>
      <c r="L1731" s="139">
        <f t="shared" ca="1" si="304"/>
        <v>35</v>
      </c>
      <c r="M1731" s="120"/>
      <c r="N1731" s="133" t="s">
        <v>220</v>
      </c>
      <c r="O1731" s="120" t="str">
        <f t="shared" si="306"/>
        <v>ISLAM</v>
      </c>
      <c r="P1731" s="120" t="s">
        <v>221</v>
      </c>
      <c r="Q1731" s="120" t="s">
        <v>245</v>
      </c>
      <c r="R1731" s="148">
        <v>3</v>
      </c>
      <c r="S1731" s="120" t="s">
        <v>2491</v>
      </c>
      <c r="T1731" s="120" t="s">
        <v>246</v>
      </c>
      <c r="U1731" s="120" t="s">
        <v>2089</v>
      </c>
      <c r="V1731" s="120" t="s">
        <v>5575</v>
      </c>
      <c r="W1731" s="574" t="s">
        <v>5571</v>
      </c>
      <c r="X1731" s="120" t="s">
        <v>5568</v>
      </c>
      <c r="Y1731" s="238" t="s">
        <v>5500</v>
      </c>
      <c r="Z1731" s="120"/>
      <c r="AA1731" s="120"/>
      <c r="AB1731" s="120"/>
      <c r="AC1731" s="120"/>
      <c r="AD1731" s="121" t="str">
        <f t="shared" si="305"/>
        <v>INDONESIA</v>
      </c>
      <c r="AE1731" s="368" t="s">
        <v>5501</v>
      </c>
      <c r="AF1731" s="122" t="s">
        <v>4181</v>
      </c>
      <c r="AG1731" s="142" t="s">
        <v>760</v>
      </c>
      <c r="AH1731" s="142" t="s">
        <v>203</v>
      </c>
      <c r="AI1731" s="64" t="e">
        <f t="shared" si="307"/>
        <v>#N/A</v>
      </c>
      <c r="AJ1731" s="64"/>
      <c r="AK1731" s="111"/>
      <c r="AL1731" s="124"/>
      <c r="AM1731" s="124"/>
      <c r="AN1731" s="124">
        <f t="shared" si="302"/>
        <v>0</v>
      </c>
      <c r="AO1731" s="125"/>
      <c r="AP1731" s="125"/>
      <c r="AQ1731" s="125"/>
      <c r="AR1731" s="125"/>
      <c r="AS1731" s="125"/>
      <c r="AT1731" s="125"/>
      <c r="AU1731" s="125"/>
      <c r="AV1731" s="125"/>
      <c r="AW1731" s="125"/>
      <c r="AX1731" s="125"/>
      <c r="AY1731" s="70">
        <f t="shared" si="303"/>
        <v>0</v>
      </c>
      <c r="AZ1731" s="71"/>
    </row>
    <row r="1732" spans="1:53">
      <c r="B1732">
        <v>1658</v>
      </c>
      <c r="C1732" s="121">
        <v>25</v>
      </c>
      <c r="E1732" s="121">
        <v>3</v>
      </c>
      <c r="F1732" s="193" t="s">
        <v>5576</v>
      </c>
      <c r="G1732" s="144" t="s">
        <v>5577</v>
      </c>
      <c r="H1732" s="145" t="s">
        <v>23</v>
      </c>
      <c r="I1732" s="146" t="str">
        <f t="shared" si="301"/>
        <v>LAKI LAKI</v>
      </c>
      <c r="J1732" s="120" t="s">
        <v>230</v>
      </c>
      <c r="K1732" s="147">
        <v>40950</v>
      </c>
      <c r="L1732" s="139">
        <f t="shared" ca="1" si="304"/>
        <v>8</v>
      </c>
      <c r="M1732" s="120"/>
      <c r="N1732" s="133" t="s">
        <v>220</v>
      </c>
      <c r="O1732" s="120" t="str">
        <f t="shared" si="306"/>
        <v>ISLAM</v>
      </c>
      <c r="P1732" s="120" t="s">
        <v>254</v>
      </c>
      <c r="Q1732" s="120" t="s">
        <v>255</v>
      </c>
      <c r="R1732" s="148">
        <v>4</v>
      </c>
      <c r="S1732" s="120" t="s">
        <v>265</v>
      </c>
      <c r="T1732" s="120" t="s">
        <v>270</v>
      </c>
      <c r="U1732" s="120" t="s">
        <v>5573</v>
      </c>
      <c r="V1732" s="120" t="s">
        <v>5578</v>
      </c>
      <c r="W1732" s="574" t="s">
        <v>5571</v>
      </c>
      <c r="X1732" s="120" t="s">
        <v>5568</v>
      </c>
      <c r="Y1732" s="238" t="s">
        <v>5500</v>
      </c>
      <c r="Z1732" s="120"/>
      <c r="AA1732" s="120"/>
      <c r="AB1732" s="64"/>
      <c r="AC1732" s="64"/>
      <c r="AD1732" s="121" t="s">
        <v>46</v>
      </c>
      <c r="AE1732" s="368" t="s">
        <v>5501</v>
      </c>
      <c r="AF1732" s="97" t="s">
        <v>4181</v>
      </c>
      <c r="AG1732" s="142" t="s">
        <v>166</v>
      </c>
      <c r="AH1732" s="142"/>
      <c r="AI1732" s="64">
        <f t="shared" si="307"/>
        <v>2</v>
      </c>
      <c r="AJ1732" s="64"/>
      <c r="AK1732" s="142"/>
      <c r="AN1732" s="124">
        <f t="shared" si="302"/>
        <v>0</v>
      </c>
      <c r="AY1732" s="70">
        <f t="shared" si="303"/>
        <v>0</v>
      </c>
    </row>
    <row r="1733" spans="1:53">
      <c r="B1733">
        <v>1659</v>
      </c>
      <c r="C1733" s="71">
        <v>26</v>
      </c>
      <c r="D1733">
        <v>9</v>
      </c>
      <c r="E1733" s="99">
        <v>1</v>
      </c>
      <c r="F1733" s="100" t="s">
        <v>5579</v>
      </c>
      <c r="G1733" s="101" t="s">
        <v>5580</v>
      </c>
      <c r="H1733" s="102" t="s">
        <v>23</v>
      </c>
      <c r="I1733" s="103" t="str">
        <f t="shared" si="301"/>
        <v>LAKI LAKI</v>
      </c>
      <c r="J1733" s="104" t="s">
        <v>4982</v>
      </c>
      <c r="K1733" s="105">
        <v>21805</v>
      </c>
      <c r="L1733" s="106">
        <f t="shared" ca="1" si="304"/>
        <v>60</v>
      </c>
      <c r="M1733" s="104" t="s">
        <v>253</v>
      </c>
      <c r="N1733" s="107" t="s">
        <v>220</v>
      </c>
      <c r="O1733" s="104" t="str">
        <f t="shared" si="306"/>
        <v>ISLAM</v>
      </c>
      <c r="P1733" s="104" t="s">
        <v>221</v>
      </c>
      <c r="Q1733" s="104" t="s">
        <v>222</v>
      </c>
      <c r="R1733" s="108">
        <v>1</v>
      </c>
      <c r="S1733" s="104" t="s">
        <v>223</v>
      </c>
      <c r="T1733" s="104" t="s">
        <v>283</v>
      </c>
      <c r="U1733" s="104" t="s">
        <v>1505</v>
      </c>
      <c r="V1733" s="104" t="s">
        <v>5581</v>
      </c>
      <c r="W1733" s="109" t="s">
        <v>5582</v>
      </c>
      <c r="X1733" s="104" t="s">
        <v>5580</v>
      </c>
      <c r="Y1733" s="235" t="s">
        <v>5500</v>
      </c>
      <c r="Z1733" s="104" t="s">
        <v>22</v>
      </c>
      <c r="AA1733" s="104" t="s">
        <v>229</v>
      </c>
      <c r="AB1733" s="64" t="s">
        <v>230</v>
      </c>
      <c r="AC1733" s="64" t="s">
        <v>231</v>
      </c>
      <c r="AD1733" s="99" t="str">
        <f t="shared" ref="AD1733:AD1779" si="308">IF(H1733="L","INDONESIA",IF(H1733="P","INDONESIA",""))</f>
        <v>INDONESIA</v>
      </c>
      <c r="AE1733" s="368" t="s">
        <v>5501</v>
      </c>
      <c r="AF1733" s="122" t="s">
        <v>4181</v>
      </c>
      <c r="AG1733" s="111" t="s">
        <v>166</v>
      </c>
      <c r="AH1733" s="111" t="s">
        <v>203</v>
      </c>
      <c r="AI1733" s="64" t="e">
        <f t="shared" si="307"/>
        <v>#N/A</v>
      </c>
      <c r="AJ1733" s="64"/>
      <c r="AK1733" s="142"/>
      <c r="AN1733" s="124"/>
    </row>
    <row r="1734" spans="1:53">
      <c r="A1734" s="121"/>
      <c r="C1734" s="121">
        <v>27</v>
      </c>
      <c r="E1734">
        <v>2</v>
      </c>
      <c r="F1734" s="143" t="s">
        <v>5583</v>
      </c>
      <c r="G1734" s="144" t="s">
        <v>5584</v>
      </c>
      <c r="H1734" s="145" t="s">
        <v>16</v>
      </c>
      <c r="I1734" s="146" t="str">
        <f t="shared" si="301"/>
        <v>PEREMPUAN</v>
      </c>
      <c r="J1734" s="120" t="s">
        <v>1402</v>
      </c>
      <c r="K1734" s="147">
        <v>22397</v>
      </c>
      <c r="L1734" s="139">
        <f t="shared" ca="1" si="304"/>
        <v>58</v>
      </c>
      <c r="M1734" s="120" t="s">
        <v>253</v>
      </c>
      <c r="N1734" s="133" t="s">
        <v>220</v>
      </c>
      <c r="O1734" s="120" t="str">
        <f t="shared" si="306"/>
        <v>ISLAM</v>
      </c>
      <c r="P1734" s="120" t="s">
        <v>221</v>
      </c>
      <c r="Q1734" s="120" t="s">
        <v>245</v>
      </c>
      <c r="R1734" s="148">
        <v>3</v>
      </c>
      <c r="S1734" s="120" t="s">
        <v>223</v>
      </c>
      <c r="T1734" s="120" t="s">
        <v>246</v>
      </c>
      <c r="U1734" s="120" t="s">
        <v>5551</v>
      </c>
      <c r="V1734" s="120" t="s">
        <v>5552</v>
      </c>
      <c r="W1734" s="149" t="s">
        <v>5582</v>
      </c>
      <c r="X1734" s="120" t="s">
        <v>5580</v>
      </c>
      <c r="Y1734" s="238" t="s">
        <v>5500</v>
      </c>
      <c r="Z1734" s="120" t="s">
        <v>22</v>
      </c>
      <c r="AA1734" s="120" t="s">
        <v>229</v>
      </c>
      <c r="AB1734" s="120" t="s">
        <v>230</v>
      </c>
      <c r="AC1734" s="120" t="s">
        <v>231</v>
      </c>
      <c r="AD1734" s="121" t="str">
        <f t="shared" si="308"/>
        <v>INDONESIA</v>
      </c>
      <c r="AE1734" s="368" t="s">
        <v>5501</v>
      </c>
      <c r="AF1734" s="122" t="s">
        <v>4181</v>
      </c>
      <c r="AG1734" s="142" t="s">
        <v>166</v>
      </c>
      <c r="AH1734" s="142" t="s">
        <v>203</v>
      </c>
      <c r="AI1734" s="64" t="e">
        <f t="shared" si="307"/>
        <v>#N/A</v>
      </c>
      <c r="AJ1734" s="64"/>
      <c r="AK1734" s="120"/>
      <c r="AN1734" s="124">
        <f t="shared" si="302"/>
        <v>0</v>
      </c>
      <c r="AY1734" s="70">
        <f t="shared" si="303"/>
        <v>0</v>
      </c>
    </row>
    <row r="1735" spans="1:53">
      <c r="B1735">
        <v>1660</v>
      </c>
      <c r="C1735" s="71">
        <v>28</v>
      </c>
      <c r="E1735">
        <v>3</v>
      </c>
      <c r="F1735" s="143"/>
      <c r="G1735" s="144" t="s">
        <v>5585</v>
      </c>
      <c r="H1735" s="145" t="s">
        <v>16</v>
      </c>
      <c r="I1735" s="146" t="str">
        <f t="shared" si="301"/>
        <v>PEREMPUAN</v>
      </c>
      <c r="J1735" s="111" t="s">
        <v>4982</v>
      </c>
      <c r="K1735" s="147">
        <v>23541</v>
      </c>
      <c r="L1735" s="139">
        <f t="shared" ca="1" si="304"/>
        <v>55</v>
      </c>
      <c r="M1735" s="120"/>
      <c r="N1735" s="181" t="s">
        <v>220</v>
      </c>
      <c r="O1735" s="111" t="str">
        <f t="shared" si="306"/>
        <v>ISLAM</v>
      </c>
      <c r="P1735" s="111" t="s">
        <v>2634</v>
      </c>
      <c r="Q1735" s="111" t="s">
        <v>2761</v>
      </c>
      <c r="R1735" s="148">
        <v>7</v>
      </c>
      <c r="S1735" s="111" t="s">
        <v>223</v>
      </c>
      <c r="T1735" s="111" t="s">
        <v>261</v>
      </c>
      <c r="U1735" s="120" t="s">
        <v>5551</v>
      </c>
      <c r="V1735" s="120" t="s">
        <v>5552</v>
      </c>
      <c r="W1735" s="149" t="s">
        <v>5582</v>
      </c>
      <c r="X1735" s="120" t="s">
        <v>5580</v>
      </c>
      <c r="Y1735" s="238" t="s">
        <v>5500</v>
      </c>
      <c r="Z1735" s="120"/>
      <c r="AA1735" s="120"/>
      <c r="AB1735" s="120"/>
      <c r="AC1735" s="120"/>
      <c r="AD1735" s="71" t="str">
        <f t="shared" si="308"/>
        <v>INDONESIA</v>
      </c>
      <c r="AE1735" s="368" t="s">
        <v>5501</v>
      </c>
      <c r="AF1735" s="122" t="s">
        <v>4181</v>
      </c>
      <c r="AG1735" s="142" t="s">
        <v>166</v>
      </c>
      <c r="AH1735" s="142"/>
      <c r="AI1735" s="64">
        <f t="shared" si="307"/>
        <v>2</v>
      </c>
      <c r="AJ1735" s="64"/>
      <c r="AK1735" s="111"/>
      <c r="AN1735" s="124">
        <f t="shared" si="302"/>
        <v>0</v>
      </c>
      <c r="AY1735" s="70">
        <f t="shared" si="303"/>
        <v>0</v>
      </c>
    </row>
    <row r="1736" spans="1:53">
      <c r="B1736">
        <v>1661</v>
      </c>
      <c r="C1736" s="121">
        <v>29</v>
      </c>
      <c r="D1736">
        <v>10</v>
      </c>
      <c r="E1736" s="99">
        <v>1</v>
      </c>
      <c r="F1736" s="100" t="s">
        <v>5586</v>
      </c>
      <c r="G1736" s="101" t="s">
        <v>5587</v>
      </c>
      <c r="H1736" s="102" t="s">
        <v>23</v>
      </c>
      <c r="I1736" s="103" t="str">
        <f t="shared" si="301"/>
        <v>LAKI LAKI</v>
      </c>
      <c r="J1736" s="104" t="s">
        <v>4916</v>
      </c>
      <c r="K1736" s="105">
        <v>26129</v>
      </c>
      <c r="L1736" s="106">
        <f t="shared" ca="1" si="304"/>
        <v>48</v>
      </c>
      <c r="M1736" s="104" t="s">
        <v>253</v>
      </c>
      <c r="N1736" s="107" t="s">
        <v>220</v>
      </c>
      <c r="O1736" s="104" t="str">
        <f t="shared" si="306"/>
        <v>ISLAM</v>
      </c>
      <c r="P1736" s="104" t="s">
        <v>221</v>
      </c>
      <c r="Q1736" s="104" t="s">
        <v>222</v>
      </c>
      <c r="R1736" s="108">
        <v>1</v>
      </c>
      <c r="S1736" s="104" t="s">
        <v>256</v>
      </c>
      <c r="T1736" s="104" t="s">
        <v>428</v>
      </c>
      <c r="U1736" s="104" t="s">
        <v>5588</v>
      </c>
      <c r="V1736" s="104" t="s">
        <v>5589</v>
      </c>
      <c r="W1736" s="109" t="s">
        <v>5590</v>
      </c>
      <c r="X1736" s="104" t="s">
        <v>5587</v>
      </c>
      <c r="Y1736" s="235" t="s">
        <v>5500</v>
      </c>
      <c r="Z1736" s="104" t="s">
        <v>22</v>
      </c>
      <c r="AA1736" s="104" t="s">
        <v>229</v>
      </c>
      <c r="AB1736" s="104" t="s">
        <v>230</v>
      </c>
      <c r="AC1736" s="104" t="s">
        <v>231</v>
      </c>
      <c r="AD1736" s="99" t="str">
        <f t="shared" si="308"/>
        <v>INDONESIA</v>
      </c>
      <c r="AE1736" s="368" t="s">
        <v>5501</v>
      </c>
      <c r="AF1736" s="110" t="s">
        <v>4181</v>
      </c>
      <c r="AG1736" s="104" t="s">
        <v>166</v>
      </c>
      <c r="AH1736" s="111" t="s">
        <v>203</v>
      </c>
      <c r="AI1736" s="64">
        <f t="shared" si="307"/>
        <v>3</v>
      </c>
      <c r="AJ1736" s="64"/>
      <c r="AK1736" s="120"/>
      <c r="AN1736" s="124">
        <f t="shared" si="302"/>
        <v>0</v>
      </c>
      <c r="AY1736" s="70">
        <f t="shared" si="303"/>
        <v>0</v>
      </c>
    </row>
    <row r="1737" spans="1:53">
      <c r="B1737">
        <v>1662</v>
      </c>
      <c r="C1737" s="71">
        <v>30</v>
      </c>
      <c r="E1737">
        <v>2</v>
      </c>
      <c r="F1737" s="88" t="s">
        <v>5591</v>
      </c>
      <c r="G1737" s="89" t="s">
        <v>5592</v>
      </c>
      <c r="H1737" s="90" t="s">
        <v>16</v>
      </c>
      <c r="I1737" s="91" t="str">
        <f t="shared" ref="I1737:I1766" si="309">IF(H1737="L","LAKI LAKI",IF(H1737="P","PEREMPUAN",""))</f>
        <v>PEREMPUAN</v>
      </c>
      <c r="J1737" s="64" t="s">
        <v>4916</v>
      </c>
      <c r="K1737" s="92">
        <v>26129</v>
      </c>
      <c r="L1737" s="93">
        <f t="shared" ca="1" si="304"/>
        <v>48</v>
      </c>
      <c r="M1737" s="64" t="s">
        <v>253</v>
      </c>
      <c r="N1737" s="94" t="s">
        <v>220</v>
      </c>
      <c r="O1737" s="64" t="str">
        <f t="shared" si="306"/>
        <v>ISLAM</v>
      </c>
      <c r="P1737" s="64" t="s">
        <v>221</v>
      </c>
      <c r="Q1737" s="64" t="s">
        <v>245</v>
      </c>
      <c r="R1737" s="95">
        <v>3</v>
      </c>
      <c r="S1737" s="64" t="s">
        <v>256</v>
      </c>
      <c r="T1737" s="64" t="s">
        <v>246</v>
      </c>
      <c r="U1737" s="64" t="s">
        <v>1894</v>
      </c>
      <c r="V1737" s="64" t="s">
        <v>5593</v>
      </c>
      <c r="W1737" s="96" t="s">
        <v>5590</v>
      </c>
      <c r="X1737" s="120" t="s">
        <v>5587</v>
      </c>
      <c r="Y1737" s="229" t="s">
        <v>5500</v>
      </c>
      <c r="Z1737" s="64" t="s">
        <v>22</v>
      </c>
      <c r="AA1737" s="64" t="s">
        <v>229</v>
      </c>
      <c r="AB1737" s="64" t="s">
        <v>230</v>
      </c>
      <c r="AC1737" s="64" t="s">
        <v>231</v>
      </c>
      <c r="AD1737" t="str">
        <f t="shared" si="308"/>
        <v>INDONESIA</v>
      </c>
      <c r="AE1737" s="368" t="s">
        <v>5501</v>
      </c>
      <c r="AF1737" s="97" t="s">
        <v>4181</v>
      </c>
      <c r="AG1737" s="111" t="s">
        <v>166</v>
      </c>
      <c r="AH1737" s="111" t="s">
        <v>203</v>
      </c>
      <c r="AI1737" s="64">
        <f t="shared" si="307"/>
        <v>3</v>
      </c>
      <c r="AJ1737" s="64"/>
      <c r="AK1737" s="111"/>
      <c r="AL1737" s="207"/>
      <c r="AM1737" s="207"/>
      <c r="AN1737" s="124">
        <f t="shared" si="302"/>
        <v>0</v>
      </c>
      <c r="AO1737" s="239"/>
      <c r="AP1737" s="239"/>
      <c r="AQ1737" s="239"/>
      <c r="AR1737" s="239"/>
      <c r="AS1737" s="239"/>
      <c r="AT1737" s="239"/>
      <c r="AU1737" s="239"/>
      <c r="AV1737" s="239"/>
      <c r="AW1737" s="239"/>
      <c r="AX1737" s="239"/>
      <c r="AY1737" s="70">
        <f t="shared" si="303"/>
        <v>0</v>
      </c>
      <c r="BA1737" s="121"/>
    </row>
    <row r="1738" spans="1:53" s="99" customFormat="1">
      <c r="A1738"/>
      <c r="B1738">
        <v>1663</v>
      </c>
      <c r="C1738" s="121">
        <v>31</v>
      </c>
      <c r="D1738"/>
      <c r="E1738">
        <v>3</v>
      </c>
      <c r="F1738" s="157" t="s">
        <v>5594</v>
      </c>
      <c r="G1738" s="89" t="s">
        <v>5595</v>
      </c>
      <c r="H1738" s="90" t="s">
        <v>23</v>
      </c>
      <c r="I1738" s="91" t="str">
        <f t="shared" si="309"/>
        <v>LAKI LAKI</v>
      </c>
      <c r="J1738" s="64" t="s">
        <v>4916</v>
      </c>
      <c r="K1738" s="92">
        <v>34119</v>
      </c>
      <c r="L1738" s="93">
        <f t="shared" ca="1" si="304"/>
        <v>26</v>
      </c>
      <c r="M1738" s="64" t="s">
        <v>253</v>
      </c>
      <c r="N1738" s="94" t="s">
        <v>220</v>
      </c>
      <c r="O1738" s="64" t="str">
        <f t="shared" si="306"/>
        <v>ISLAM</v>
      </c>
      <c r="P1738" s="64" t="s">
        <v>254</v>
      </c>
      <c r="Q1738" s="64" t="s">
        <v>255</v>
      </c>
      <c r="R1738" s="95">
        <v>4</v>
      </c>
      <c r="S1738" s="64" t="s">
        <v>223</v>
      </c>
      <c r="T1738" s="64" t="s">
        <v>266</v>
      </c>
      <c r="U1738" s="64" t="s">
        <v>5592</v>
      </c>
      <c r="V1738" s="64" t="s">
        <v>5596</v>
      </c>
      <c r="W1738" s="96" t="s">
        <v>5590</v>
      </c>
      <c r="X1738" s="120" t="s">
        <v>5587</v>
      </c>
      <c r="Y1738" s="229" t="s">
        <v>5500</v>
      </c>
      <c r="Z1738" s="64" t="s">
        <v>22</v>
      </c>
      <c r="AA1738" s="64" t="s">
        <v>229</v>
      </c>
      <c r="AB1738" s="64" t="s">
        <v>230</v>
      </c>
      <c r="AC1738" s="64" t="s">
        <v>231</v>
      </c>
      <c r="AD1738" t="str">
        <f t="shared" si="308"/>
        <v>INDONESIA</v>
      </c>
      <c r="AE1738" s="368" t="s">
        <v>5501</v>
      </c>
      <c r="AF1738" s="122" t="s">
        <v>4181</v>
      </c>
      <c r="AG1738" s="120" t="s">
        <v>166</v>
      </c>
      <c r="AH1738" s="111" t="s">
        <v>203</v>
      </c>
      <c r="AI1738" s="64">
        <f t="shared" si="307"/>
        <v>3</v>
      </c>
      <c r="AJ1738" s="64"/>
      <c r="AK1738" s="104"/>
      <c r="AL1738" s="124"/>
      <c r="AM1738" s="124"/>
      <c r="AN1738" s="124">
        <f t="shared" si="302"/>
        <v>0</v>
      </c>
      <c r="AO1738" s="125"/>
      <c r="AP1738" s="125"/>
      <c r="AQ1738" s="125"/>
      <c r="AR1738" s="125"/>
      <c r="AS1738" s="125"/>
      <c r="AT1738" s="125"/>
      <c r="AU1738" s="125"/>
      <c r="AV1738" s="125"/>
      <c r="AW1738" s="125"/>
      <c r="AX1738" s="125"/>
      <c r="AY1738" s="70">
        <f t="shared" si="303"/>
        <v>0</v>
      </c>
      <c r="AZ1738" s="71"/>
    </row>
    <row r="1739" spans="1:53">
      <c r="B1739">
        <v>1664</v>
      </c>
      <c r="C1739" s="71">
        <v>32</v>
      </c>
      <c r="E1739">
        <v>4</v>
      </c>
      <c r="F1739" s="157" t="s">
        <v>5597</v>
      </c>
      <c r="G1739" s="89" t="s">
        <v>5598</v>
      </c>
      <c r="H1739" s="90" t="s">
        <v>23</v>
      </c>
      <c r="I1739" s="91" t="str">
        <f t="shared" si="309"/>
        <v>LAKI LAKI</v>
      </c>
      <c r="J1739" s="64" t="s">
        <v>230</v>
      </c>
      <c r="K1739" s="92">
        <v>36223</v>
      </c>
      <c r="L1739" s="93">
        <f t="shared" ca="1" si="304"/>
        <v>21</v>
      </c>
      <c r="M1739" s="64" t="s">
        <v>253</v>
      </c>
      <c r="N1739" s="94" t="s">
        <v>220</v>
      </c>
      <c r="O1739" s="64" t="str">
        <f t="shared" si="306"/>
        <v>ISLAM</v>
      </c>
      <c r="P1739" s="64" t="s">
        <v>254</v>
      </c>
      <c r="Q1739" s="64" t="s">
        <v>255</v>
      </c>
      <c r="R1739" s="95">
        <v>4</v>
      </c>
      <c r="S1739" s="64" t="s">
        <v>886</v>
      </c>
      <c r="T1739" s="64" t="s">
        <v>266</v>
      </c>
      <c r="U1739" s="64" t="s">
        <v>5592</v>
      </c>
      <c r="V1739" s="64" t="s">
        <v>5596</v>
      </c>
      <c r="W1739" s="96" t="s">
        <v>5590</v>
      </c>
      <c r="X1739" s="120" t="s">
        <v>5587</v>
      </c>
      <c r="Y1739" s="229" t="s">
        <v>5500</v>
      </c>
      <c r="Z1739" s="64" t="s">
        <v>22</v>
      </c>
      <c r="AA1739" s="64" t="s">
        <v>229</v>
      </c>
      <c r="AB1739" s="64" t="s">
        <v>230</v>
      </c>
      <c r="AC1739" s="64" t="s">
        <v>231</v>
      </c>
      <c r="AD1739" t="str">
        <f t="shared" si="308"/>
        <v>INDONESIA</v>
      </c>
      <c r="AE1739" s="368" t="s">
        <v>5501</v>
      </c>
      <c r="AF1739" s="122" t="s">
        <v>4181</v>
      </c>
      <c r="AG1739" s="111" t="s">
        <v>166</v>
      </c>
      <c r="AH1739" s="111" t="s">
        <v>203</v>
      </c>
      <c r="AI1739" s="64" t="e">
        <f t="shared" si="307"/>
        <v>#N/A</v>
      </c>
      <c r="AJ1739" s="64"/>
      <c r="AK1739" s="142"/>
      <c r="AN1739" s="124">
        <f t="shared" si="302"/>
        <v>0</v>
      </c>
      <c r="AY1739" s="70">
        <f t="shared" si="303"/>
        <v>0</v>
      </c>
    </row>
    <row r="1740" spans="1:53">
      <c r="B1740">
        <v>1665</v>
      </c>
      <c r="C1740" s="121">
        <v>33</v>
      </c>
      <c r="E1740">
        <v>5</v>
      </c>
      <c r="F1740" s="157"/>
      <c r="G1740" s="89" t="s">
        <v>5599</v>
      </c>
      <c r="H1740" s="90" t="s">
        <v>16</v>
      </c>
      <c r="I1740" s="91" t="str">
        <f t="shared" si="309"/>
        <v>PEREMPUAN</v>
      </c>
      <c r="J1740" s="64" t="s">
        <v>230</v>
      </c>
      <c r="K1740" s="92">
        <v>39465</v>
      </c>
      <c r="L1740" s="93">
        <f t="shared" ref="L1740:L1771" ca="1" si="310">DATEDIF(K1740,TODAY(),"Y")</f>
        <v>12</v>
      </c>
      <c r="M1740" s="64"/>
      <c r="N1740" s="246" t="s">
        <v>220</v>
      </c>
      <c r="O1740" s="64" t="str">
        <f t="shared" si="306"/>
        <v>ISLAM</v>
      </c>
      <c r="P1740" s="64" t="s">
        <v>254</v>
      </c>
      <c r="Q1740" s="64" t="s">
        <v>255</v>
      </c>
      <c r="R1740" s="95">
        <v>4</v>
      </c>
      <c r="S1740" s="64" t="s">
        <v>369</v>
      </c>
      <c r="T1740" s="64" t="s">
        <v>266</v>
      </c>
      <c r="U1740" s="64" t="s">
        <v>5592</v>
      </c>
      <c r="V1740" s="64" t="s">
        <v>5596</v>
      </c>
      <c r="W1740" s="96" t="s">
        <v>5590</v>
      </c>
      <c r="X1740" s="120" t="s">
        <v>5587</v>
      </c>
      <c r="Y1740" s="229" t="s">
        <v>5500</v>
      </c>
      <c r="Z1740" s="64" t="s">
        <v>22</v>
      </c>
      <c r="AA1740" s="64" t="s">
        <v>229</v>
      </c>
      <c r="AB1740" s="64" t="s">
        <v>230</v>
      </c>
      <c r="AC1740" s="64" t="s">
        <v>231</v>
      </c>
      <c r="AD1740" t="str">
        <f t="shared" si="308"/>
        <v>INDONESIA</v>
      </c>
      <c r="AE1740" s="368" t="s">
        <v>5501</v>
      </c>
      <c r="AF1740" s="122" t="s">
        <v>4181</v>
      </c>
      <c r="AG1740" s="120" t="s">
        <v>166</v>
      </c>
      <c r="AH1740" s="120"/>
      <c r="AI1740" s="64" t="e">
        <f t="shared" si="307"/>
        <v>#N/A</v>
      </c>
      <c r="AJ1740" s="64"/>
      <c r="AK1740" s="142"/>
      <c r="AN1740" s="124">
        <f t="shared" si="302"/>
        <v>0</v>
      </c>
      <c r="AY1740" s="70">
        <f t="shared" si="303"/>
        <v>0</v>
      </c>
    </row>
    <row r="1741" spans="1:53">
      <c r="A1741" s="121"/>
      <c r="B1741">
        <v>1666</v>
      </c>
      <c r="C1741" s="71">
        <v>34</v>
      </c>
      <c r="E1741" s="121">
        <v>6</v>
      </c>
      <c r="F1741" s="143" t="s">
        <v>5600</v>
      </c>
      <c r="G1741" s="144" t="s">
        <v>5601</v>
      </c>
      <c r="H1741" s="145" t="s">
        <v>16</v>
      </c>
      <c r="I1741" s="146" t="str">
        <f t="shared" si="309"/>
        <v>PEREMPUAN</v>
      </c>
      <c r="J1741" s="120" t="s">
        <v>4916</v>
      </c>
      <c r="K1741" s="147">
        <v>14774</v>
      </c>
      <c r="L1741" s="139">
        <f t="shared" ca="1" si="310"/>
        <v>79</v>
      </c>
      <c r="M1741" s="120" t="s">
        <v>253</v>
      </c>
      <c r="N1741" s="133" t="s">
        <v>220</v>
      </c>
      <c r="O1741" s="120" t="str">
        <f t="shared" si="306"/>
        <v>ISLAM</v>
      </c>
      <c r="P1741" s="120" t="s">
        <v>1260</v>
      </c>
      <c r="Q1741" s="120" t="s">
        <v>327</v>
      </c>
      <c r="R1741" s="148">
        <v>7</v>
      </c>
      <c r="S1741" s="120" t="s">
        <v>256</v>
      </c>
      <c r="T1741" s="120" t="s">
        <v>270</v>
      </c>
      <c r="U1741" s="120" t="s">
        <v>253</v>
      </c>
      <c r="V1741" s="120" t="s">
        <v>253</v>
      </c>
      <c r="W1741" s="149" t="s">
        <v>5590</v>
      </c>
      <c r="X1741" s="120" t="s">
        <v>5587</v>
      </c>
      <c r="Y1741" s="238" t="s">
        <v>5500</v>
      </c>
      <c r="Z1741" s="120" t="s">
        <v>22</v>
      </c>
      <c r="AA1741" s="120" t="s">
        <v>229</v>
      </c>
      <c r="AB1741" s="104" t="s">
        <v>230</v>
      </c>
      <c r="AC1741" s="104" t="s">
        <v>231</v>
      </c>
      <c r="AD1741" s="121" t="str">
        <f t="shared" si="308"/>
        <v>INDONESIA</v>
      </c>
      <c r="AE1741" s="368" t="s">
        <v>5501</v>
      </c>
      <c r="AF1741" s="97" t="s">
        <v>4181</v>
      </c>
      <c r="AG1741" s="142" t="s">
        <v>166</v>
      </c>
      <c r="AH1741" s="142" t="s">
        <v>203</v>
      </c>
      <c r="AI1741" s="64">
        <f t="shared" si="307"/>
        <v>2</v>
      </c>
      <c r="AJ1741" s="64"/>
      <c r="AK1741" s="142"/>
      <c r="AN1741" s="124">
        <f t="shared" si="302"/>
        <v>0</v>
      </c>
      <c r="AY1741" s="70">
        <f t="shared" si="303"/>
        <v>0</v>
      </c>
    </row>
    <row r="1742" spans="1:53">
      <c r="B1742">
        <v>1667</v>
      </c>
      <c r="C1742" s="121">
        <v>35</v>
      </c>
      <c r="D1742">
        <v>11</v>
      </c>
      <c r="E1742" s="99">
        <v>1</v>
      </c>
      <c r="F1742" s="100" t="s">
        <v>5602</v>
      </c>
      <c r="G1742" s="101" t="s">
        <v>5603</v>
      </c>
      <c r="H1742" s="102" t="s">
        <v>23</v>
      </c>
      <c r="I1742" s="103" t="str">
        <f t="shared" si="309"/>
        <v>LAKI LAKI</v>
      </c>
      <c r="J1742" s="104" t="s">
        <v>5574</v>
      </c>
      <c r="K1742" s="105">
        <v>24932</v>
      </c>
      <c r="L1742" s="106">
        <f t="shared" ca="1" si="310"/>
        <v>52</v>
      </c>
      <c r="M1742" s="104" t="s">
        <v>253</v>
      </c>
      <c r="N1742" s="107" t="s">
        <v>220</v>
      </c>
      <c r="O1742" s="104" t="str">
        <f t="shared" si="306"/>
        <v>ISLAM</v>
      </c>
      <c r="P1742" s="104" t="s">
        <v>221</v>
      </c>
      <c r="Q1742" s="104" t="s">
        <v>222</v>
      </c>
      <c r="R1742" s="108">
        <v>1</v>
      </c>
      <c r="S1742" s="104" t="s">
        <v>256</v>
      </c>
      <c r="T1742" s="104" t="s">
        <v>283</v>
      </c>
      <c r="U1742" s="104" t="s">
        <v>1846</v>
      </c>
      <c r="V1742" s="104" t="s">
        <v>5604</v>
      </c>
      <c r="W1742" s="109" t="s">
        <v>5605</v>
      </c>
      <c r="X1742" s="104" t="s">
        <v>5603</v>
      </c>
      <c r="Y1742" s="235" t="s">
        <v>5500</v>
      </c>
      <c r="Z1742" s="104" t="s">
        <v>22</v>
      </c>
      <c r="AA1742" s="104" t="s">
        <v>229</v>
      </c>
      <c r="AB1742" s="64" t="s">
        <v>230</v>
      </c>
      <c r="AC1742" s="64" t="s">
        <v>231</v>
      </c>
      <c r="AD1742" s="99" t="str">
        <f t="shared" si="308"/>
        <v>INDONESIA</v>
      </c>
      <c r="AE1742" s="368" t="s">
        <v>5501</v>
      </c>
      <c r="AF1742" s="110" t="s">
        <v>4181</v>
      </c>
      <c r="AG1742" s="142" t="s">
        <v>166</v>
      </c>
      <c r="AH1742" s="142" t="s">
        <v>203</v>
      </c>
      <c r="AI1742" s="64">
        <f t="shared" si="307"/>
        <v>3</v>
      </c>
      <c r="AJ1742" s="64"/>
      <c r="AK1742" s="142"/>
      <c r="AN1742" s="124">
        <f t="shared" si="302"/>
        <v>0</v>
      </c>
      <c r="AY1742" s="70">
        <f t="shared" si="303"/>
        <v>0</v>
      </c>
    </row>
    <row r="1743" spans="1:53" s="99" customFormat="1">
      <c r="A1743"/>
      <c r="B1743">
        <v>1668</v>
      </c>
      <c r="C1743" s="71">
        <v>36</v>
      </c>
      <c r="D1743"/>
      <c r="E1743">
        <v>2</v>
      </c>
      <c r="F1743" s="88" t="s">
        <v>5606</v>
      </c>
      <c r="G1743" s="89" t="s">
        <v>5607</v>
      </c>
      <c r="H1743" s="90" t="s">
        <v>16</v>
      </c>
      <c r="I1743" s="91" t="str">
        <f t="shared" si="309"/>
        <v>PEREMPUAN</v>
      </c>
      <c r="J1743" s="64" t="s">
        <v>5574</v>
      </c>
      <c r="K1743" s="92">
        <v>28021</v>
      </c>
      <c r="L1743" s="93">
        <f t="shared" ca="1" si="310"/>
        <v>43</v>
      </c>
      <c r="M1743" s="64" t="s">
        <v>253</v>
      </c>
      <c r="N1743" s="94" t="s">
        <v>220</v>
      </c>
      <c r="O1743" s="64" t="str">
        <f t="shared" si="306"/>
        <v>ISLAM</v>
      </c>
      <c r="P1743" s="64" t="s">
        <v>221</v>
      </c>
      <c r="Q1743" s="64" t="s">
        <v>245</v>
      </c>
      <c r="R1743" s="95">
        <v>3</v>
      </c>
      <c r="S1743" s="64" t="s">
        <v>256</v>
      </c>
      <c r="T1743" s="64" t="s">
        <v>246</v>
      </c>
      <c r="U1743" s="64" t="s">
        <v>5608</v>
      </c>
      <c r="V1743" s="64" t="s">
        <v>5609</v>
      </c>
      <c r="W1743" s="96" t="s">
        <v>5605</v>
      </c>
      <c r="X1743" s="64" t="s">
        <v>5603</v>
      </c>
      <c r="Y1743" s="229" t="s">
        <v>5500</v>
      </c>
      <c r="Z1743" s="64" t="s">
        <v>22</v>
      </c>
      <c r="AA1743" s="64" t="s">
        <v>229</v>
      </c>
      <c r="AB1743" s="64" t="s">
        <v>230</v>
      </c>
      <c r="AC1743" s="64" t="s">
        <v>231</v>
      </c>
      <c r="AD1743" t="str">
        <f t="shared" si="308"/>
        <v>INDONESIA</v>
      </c>
      <c r="AE1743" s="368" t="s">
        <v>5501</v>
      </c>
      <c r="AF1743" s="97" t="s">
        <v>4181</v>
      </c>
      <c r="AG1743" s="142" t="s">
        <v>166</v>
      </c>
      <c r="AH1743" s="142" t="s">
        <v>203</v>
      </c>
      <c r="AI1743" s="64">
        <f t="shared" si="307"/>
        <v>3</v>
      </c>
      <c r="AJ1743" s="64"/>
      <c r="AK1743" s="142"/>
      <c r="AL1743" s="124"/>
      <c r="AM1743" s="124"/>
      <c r="AN1743" s="124">
        <f t="shared" si="302"/>
        <v>0</v>
      </c>
      <c r="AO1743" s="125"/>
      <c r="AP1743" s="125"/>
      <c r="AQ1743" s="125"/>
      <c r="AR1743" s="125"/>
      <c r="AS1743" s="125"/>
      <c r="AT1743" s="125"/>
      <c r="AU1743" s="125"/>
      <c r="AV1743" s="125"/>
      <c r="AW1743" s="125"/>
      <c r="AX1743" s="125"/>
      <c r="AY1743" s="70">
        <f t="shared" si="303"/>
        <v>0</v>
      </c>
      <c r="AZ1743" s="71"/>
    </row>
    <row r="1744" spans="1:53">
      <c r="B1744">
        <v>1669</v>
      </c>
      <c r="C1744" s="121">
        <v>37</v>
      </c>
      <c r="E1744">
        <v>3</v>
      </c>
      <c r="F1744" s="88" t="s">
        <v>5610</v>
      </c>
      <c r="G1744" s="89" t="s">
        <v>5611</v>
      </c>
      <c r="H1744" s="90" t="s">
        <v>23</v>
      </c>
      <c r="I1744" s="91" t="str">
        <f t="shared" si="309"/>
        <v>LAKI LAKI</v>
      </c>
      <c r="J1744" s="64" t="s">
        <v>5574</v>
      </c>
      <c r="K1744" s="92">
        <v>33642</v>
      </c>
      <c r="L1744" s="93">
        <f t="shared" ca="1" si="310"/>
        <v>28</v>
      </c>
      <c r="M1744" s="64" t="s">
        <v>253</v>
      </c>
      <c r="N1744" s="94" t="s">
        <v>220</v>
      </c>
      <c r="O1744" s="64" t="str">
        <f t="shared" ref="O1744:O1771" si="311">IF(N1744="1","ISLAM",IF(N1744="2","KRISTEN",""))</f>
        <v>ISLAM</v>
      </c>
      <c r="P1744" s="64" t="s">
        <v>254</v>
      </c>
      <c r="Q1744" s="64" t="s">
        <v>255</v>
      </c>
      <c r="R1744" s="95">
        <v>4</v>
      </c>
      <c r="S1744" s="64" t="s">
        <v>289</v>
      </c>
      <c r="T1744" s="64" t="s">
        <v>270</v>
      </c>
      <c r="U1744" s="64" t="s">
        <v>3144</v>
      </c>
      <c r="V1744" s="64" t="s">
        <v>5603</v>
      </c>
      <c r="W1744" s="96" t="s">
        <v>5605</v>
      </c>
      <c r="X1744" s="64" t="s">
        <v>5603</v>
      </c>
      <c r="Y1744" s="229" t="s">
        <v>5500</v>
      </c>
      <c r="Z1744" s="64" t="s">
        <v>22</v>
      </c>
      <c r="AA1744" s="64" t="s">
        <v>229</v>
      </c>
      <c r="AB1744" s="64" t="s">
        <v>230</v>
      </c>
      <c r="AC1744" s="64" t="s">
        <v>231</v>
      </c>
      <c r="AD1744" t="str">
        <f t="shared" si="308"/>
        <v>INDONESIA</v>
      </c>
      <c r="AE1744" s="368" t="s">
        <v>5501</v>
      </c>
      <c r="AF1744" s="122" t="s">
        <v>4181</v>
      </c>
      <c r="AG1744" s="142" t="s">
        <v>166</v>
      </c>
      <c r="AH1744" s="142" t="s">
        <v>203</v>
      </c>
      <c r="AI1744" s="64">
        <f t="shared" si="307"/>
        <v>3</v>
      </c>
      <c r="AJ1744" s="64"/>
      <c r="AK1744" s="120"/>
      <c r="AN1744" s="124">
        <f t="shared" si="302"/>
        <v>0</v>
      </c>
      <c r="AY1744" s="70">
        <f t="shared" si="303"/>
        <v>0</v>
      </c>
    </row>
    <row r="1745" spans="1:53">
      <c r="B1745">
        <v>1670</v>
      </c>
      <c r="C1745" s="71">
        <v>38</v>
      </c>
      <c r="E1745">
        <v>4</v>
      </c>
      <c r="F1745" s="88" t="s">
        <v>5612</v>
      </c>
      <c r="G1745" s="89" t="s">
        <v>5613</v>
      </c>
      <c r="H1745" s="90" t="s">
        <v>23</v>
      </c>
      <c r="I1745" s="91" t="str">
        <f t="shared" si="309"/>
        <v>LAKI LAKI</v>
      </c>
      <c r="J1745" s="64" t="s">
        <v>230</v>
      </c>
      <c r="K1745" s="92">
        <v>37865</v>
      </c>
      <c r="L1745" s="93">
        <f t="shared" ca="1" si="310"/>
        <v>16</v>
      </c>
      <c r="M1745" s="64" t="s">
        <v>253</v>
      </c>
      <c r="N1745" s="94" t="s">
        <v>220</v>
      </c>
      <c r="O1745" s="64" t="str">
        <f t="shared" si="311"/>
        <v>ISLAM</v>
      </c>
      <c r="P1745" s="64" t="s">
        <v>254</v>
      </c>
      <c r="Q1745" s="64" t="s">
        <v>255</v>
      </c>
      <c r="R1745" s="95">
        <v>4</v>
      </c>
      <c r="S1745" s="64" t="s">
        <v>369</v>
      </c>
      <c r="T1745" s="64" t="s">
        <v>266</v>
      </c>
      <c r="U1745" s="64" t="s">
        <v>3144</v>
      </c>
      <c r="V1745" s="64" t="s">
        <v>5603</v>
      </c>
      <c r="W1745" s="96" t="s">
        <v>5605</v>
      </c>
      <c r="X1745" s="64" t="s">
        <v>5603</v>
      </c>
      <c r="Y1745" s="229" t="s">
        <v>5500</v>
      </c>
      <c r="Z1745" s="64" t="s">
        <v>22</v>
      </c>
      <c r="AA1745" s="64" t="s">
        <v>229</v>
      </c>
      <c r="AB1745" s="64" t="s">
        <v>230</v>
      </c>
      <c r="AC1745" s="64" t="s">
        <v>231</v>
      </c>
      <c r="AD1745" t="str">
        <f t="shared" si="308"/>
        <v>INDONESIA</v>
      </c>
      <c r="AE1745" s="368" t="s">
        <v>5501</v>
      </c>
      <c r="AF1745" s="122" t="s">
        <v>4181</v>
      </c>
      <c r="AG1745" s="142" t="s">
        <v>166</v>
      </c>
      <c r="AH1745" s="142"/>
      <c r="AI1745" s="64" t="e">
        <f t="shared" si="307"/>
        <v>#N/A</v>
      </c>
      <c r="AJ1745" s="64"/>
      <c r="AK1745" s="142"/>
      <c r="AN1745" s="124">
        <f t="shared" si="302"/>
        <v>0</v>
      </c>
      <c r="AY1745" s="70">
        <f t="shared" si="303"/>
        <v>0</v>
      </c>
    </row>
    <row r="1746" spans="1:53">
      <c r="A1746" s="121"/>
      <c r="B1746">
        <v>1671</v>
      </c>
      <c r="C1746" s="121">
        <v>39</v>
      </c>
      <c r="E1746">
        <v>5</v>
      </c>
      <c r="F1746" s="157" t="s">
        <v>5614</v>
      </c>
      <c r="G1746" s="89" t="s">
        <v>5615</v>
      </c>
      <c r="H1746" s="90" t="s">
        <v>16</v>
      </c>
      <c r="I1746" s="91" t="str">
        <f t="shared" si="309"/>
        <v>PEREMPUAN</v>
      </c>
      <c r="J1746" s="64" t="s">
        <v>230</v>
      </c>
      <c r="K1746" s="92">
        <v>40715</v>
      </c>
      <c r="L1746" s="93">
        <f t="shared" ca="1" si="310"/>
        <v>8</v>
      </c>
      <c r="M1746" s="64"/>
      <c r="N1746" s="246" t="s">
        <v>220</v>
      </c>
      <c r="O1746" s="64" t="str">
        <f t="shared" si="311"/>
        <v>ISLAM</v>
      </c>
      <c r="P1746" s="64" t="s">
        <v>254</v>
      </c>
      <c r="Q1746" s="64" t="s">
        <v>255</v>
      </c>
      <c r="R1746" s="95">
        <v>4</v>
      </c>
      <c r="S1746" s="64" t="s">
        <v>265</v>
      </c>
      <c r="T1746" s="64" t="s">
        <v>270</v>
      </c>
      <c r="U1746" s="64" t="s">
        <v>3144</v>
      </c>
      <c r="V1746" s="64" t="s">
        <v>5603</v>
      </c>
      <c r="W1746" s="96" t="s">
        <v>5605</v>
      </c>
      <c r="X1746" s="64" t="s">
        <v>5603</v>
      </c>
      <c r="Y1746" s="229" t="s">
        <v>5500</v>
      </c>
      <c r="Z1746" s="64" t="s">
        <v>22</v>
      </c>
      <c r="AA1746" s="64" t="s">
        <v>229</v>
      </c>
      <c r="AB1746" s="104" t="s">
        <v>230</v>
      </c>
      <c r="AC1746" s="104" t="s">
        <v>231</v>
      </c>
      <c r="AD1746" t="str">
        <f t="shared" si="308"/>
        <v>INDONESIA</v>
      </c>
      <c r="AE1746" s="368" t="s">
        <v>5501</v>
      </c>
      <c r="AF1746" s="122" t="s">
        <v>4181</v>
      </c>
      <c r="AG1746" s="120" t="s">
        <v>166</v>
      </c>
      <c r="AH1746" s="120"/>
      <c r="AI1746" s="64">
        <f t="shared" si="307"/>
        <v>2</v>
      </c>
      <c r="AJ1746" s="64"/>
      <c r="AK1746" s="142"/>
      <c r="AN1746" s="124">
        <f t="shared" si="302"/>
        <v>0</v>
      </c>
      <c r="AY1746" s="70">
        <f t="shared" si="303"/>
        <v>0</v>
      </c>
    </row>
    <row r="1747" spans="1:53">
      <c r="B1747">
        <v>1672</v>
      </c>
      <c r="C1747" s="71">
        <v>40</v>
      </c>
      <c r="D1747">
        <v>12</v>
      </c>
      <c r="E1747" s="99">
        <v>1</v>
      </c>
      <c r="F1747" s="100" t="s">
        <v>5616</v>
      </c>
      <c r="G1747" s="101" t="s">
        <v>3443</v>
      </c>
      <c r="H1747" s="102" t="s">
        <v>23</v>
      </c>
      <c r="I1747" s="103" t="str">
        <f t="shared" si="309"/>
        <v>LAKI LAKI</v>
      </c>
      <c r="J1747" s="104" t="s">
        <v>3823</v>
      </c>
      <c r="K1747" s="105">
        <v>27951</v>
      </c>
      <c r="L1747" s="106">
        <f t="shared" ca="1" si="310"/>
        <v>43</v>
      </c>
      <c r="M1747" s="104" t="s">
        <v>253</v>
      </c>
      <c r="N1747" s="107" t="s">
        <v>220</v>
      </c>
      <c r="O1747" s="104" t="str">
        <f t="shared" si="311"/>
        <v>ISLAM</v>
      </c>
      <c r="P1747" s="104" t="s">
        <v>221</v>
      </c>
      <c r="Q1747" s="104" t="s">
        <v>222</v>
      </c>
      <c r="R1747" s="108">
        <v>1</v>
      </c>
      <c r="S1747" s="104" t="s">
        <v>289</v>
      </c>
      <c r="T1747" s="104" t="s">
        <v>283</v>
      </c>
      <c r="U1747" s="190" t="s">
        <v>5617</v>
      </c>
      <c r="V1747" s="190" t="s">
        <v>5618</v>
      </c>
      <c r="W1747" s="109" t="s">
        <v>5619</v>
      </c>
      <c r="X1747" s="104" t="s">
        <v>3443</v>
      </c>
      <c r="Y1747" s="235" t="s">
        <v>5500</v>
      </c>
      <c r="Z1747" s="104" t="s">
        <v>22</v>
      </c>
      <c r="AA1747" s="104" t="s">
        <v>229</v>
      </c>
      <c r="AB1747" s="120" t="s">
        <v>230</v>
      </c>
      <c r="AC1747" s="120" t="s">
        <v>231</v>
      </c>
      <c r="AD1747" s="99" t="str">
        <f t="shared" si="308"/>
        <v>INDONESIA</v>
      </c>
      <c r="AE1747" s="368" t="s">
        <v>5501</v>
      </c>
      <c r="AF1747" s="110" t="s">
        <v>4181</v>
      </c>
      <c r="AG1747" s="142" t="s">
        <v>166</v>
      </c>
      <c r="AH1747" s="142" t="s">
        <v>203</v>
      </c>
      <c r="AI1747" s="64">
        <f t="shared" si="307"/>
        <v>3</v>
      </c>
      <c r="AJ1747" s="64"/>
      <c r="AK1747" s="142"/>
      <c r="AN1747" s="124">
        <f t="shared" si="302"/>
        <v>0</v>
      </c>
      <c r="AY1747" s="70">
        <f t="shared" si="303"/>
        <v>0</v>
      </c>
    </row>
    <row r="1748" spans="1:53" s="99" customFormat="1">
      <c r="A1748"/>
      <c r="B1748">
        <v>1673</v>
      </c>
      <c r="C1748" s="121">
        <v>41</v>
      </c>
      <c r="D1748"/>
      <c r="E1748">
        <v>2</v>
      </c>
      <c r="F1748" s="88" t="s">
        <v>5620</v>
      </c>
      <c r="G1748" s="89" t="s">
        <v>5621</v>
      </c>
      <c r="H1748" s="90" t="s">
        <v>16</v>
      </c>
      <c r="I1748" s="91" t="str">
        <f t="shared" si="309"/>
        <v>PEREMPUAN</v>
      </c>
      <c r="J1748" s="64" t="s">
        <v>3823</v>
      </c>
      <c r="K1748" s="92">
        <v>29288</v>
      </c>
      <c r="L1748" s="93">
        <f t="shared" ca="1" si="310"/>
        <v>40</v>
      </c>
      <c r="M1748" s="64" t="s">
        <v>253</v>
      </c>
      <c r="N1748" s="94" t="s">
        <v>220</v>
      </c>
      <c r="O1748" s="64" t="str">
        <f t="shared" si="311"/>
        <v>ISLAM</v>
      </c>
      <c r="P1748" s="64" t="s">
        <v>221</v>
      </c>
      <c r="Q1748" s="64" t="s">
        <v>245</v>
      </c>
      <c r="R1748" s="95">
        <v>3</v>
      </c>
      <c r="S1748" s="64" t="s">
        <v>289</v>
      </c>
      <c r="T1748" s="64" t="s">
        <v>246</v>
      </c>
      <c r="U1748" s="190" t="s">
        <v>5622</v>
      </c>
      <c r="V1748" s="190" t="s">
        <v>5623</v>
      </c>
      <c r="W1748" s="96" t="s">
        <v>5619</v>
      </c>
      <c r="X1748" s="64" t="s">
        <v>3443</v>
      </c>
      <c r="Y1748" s="229" t="s">
        <v>5500</v>
      </c>
      <c r="Z1748" s="64" t="s">
        <v>22</v>
      </c>
      <c r="AA1748" s="64" t="s">
        <v>229</v>
      </c>
      <c r="AB1748" s="64" t="s">
        <v>230</v>
      </c>
      <c r="AC1748" s="64" t="s">
        <v>231</v>
      </c>
      <c r="AD1748" t="str">
        <f t="shared" si="308"/>
        <v>INDONESIA</v>
      </c>
      <c r="AE1748" s="368" t="s">
        <v>5501</v>
      </c>
      <c r="AF1748" s="122" t="s">
        <v>4181</v>
      </c>
      <c r="AG1748" s="142" t="s">
        <v>166</v>
      </c>
      <c r="AH1748" s="142" t="s">
        <v>203</v>
      </c>
      <c r="AI1748" s="64">
        <f t="shared" si="307"/>
        <v>3</v>
      </c>
      <c r="AJ1748" s="64"/>
      <c r="AK1748" s="142"/>
      <c r="AL1748" s="124"/>
      <c r="AM1748" s="124"/>
      <c r="AN1748" s="124">
        <f t="shared" si="302"/>
        <v>0</v>
      </c>
      <c r="AO1748" s="125"/>
      <c r="AP1748" s="125"/>
      <c r="AQ1748" s="125"/>
      <c r="AR1748" s="125"/>
      <c r="AS1748" s="125"/>
      <c r="AT1748" s="125"/>
      <c r="AU1748" s="125"/>
      <c r="AV1748" s="125"/>
      <c r="AW1748" s="125"/>
      <c r="AX1748" s="125"/>
      <c r="AY1748" s="70">
        <f t="shared" si="303"/>
        <v>0</v>
      </c>
      <c r="AZ1748" s="71"/>
    </row>
    <row r="1749" spans="1:53">
      <c r="B1749">
        <v>1674</v>
      </c>
      <c r="C1749" s="71">
        <v>42</v>
      </c>
      <c r="E1749">
        <v>3</v>
      </c>
      <c r="F1749" s="88" t="s">
        <v>5624</v>
      </c>
      <c r="G1749" s="89" t="s">
        <v>5625</v>
      </c>
      <c r="H1749" s="90" t="s">
        <v>23</v>
      </c>
      <c r="I1749" s="91" t="str">
        <f t="shared" si="309"/>
        <v>LAKI LAKI</v>
      </c>
      <c r="J1749" s="64" t="s">
        <v>230</v>
      </c>
      <c r="K1749" s="92">
        <v>35862</v>
      </c>
      <c r="L1749" s="93">
        <f t="shared" ca="1" si="310"/>
        <v>22</v>
      </c>
      <c r="M1749" s="64" t="s">
        <v>253</v>
      </c>
      <c r="N1749" s="94" t="s">
        <v>220</v>
      </c>
      <c r="O1749" s="64" t="str">
        <f t="shared" si="311"/>
        <v>ISLAM</v>
      </c>
      <c r="P1749" s="64" t="s">
        <v>254</v>
      </c>
      <c r="Q1749" s="64" t="s">
        <v>255</v>
      </c>
      <c r="R1749" s="95">
        <v>4</v>
      </c>
      <c r="S1749" s="64" t="s">
        <v>886</v>
      </c>
      <c r="T1749" s="64" t="s">
        <v>266</v>
      </c>
      <c r="U1749" s="64" t="s">
        <v>5626</v>
      </c>
      <c r="V1749" s="64" t="s">
        <v>3443</v>
      </c>
      <c r="W1749" s="96" t="s">
        <v>5619</v>
      </c>
      <c r="X1749" s="64" t="s">
        <v>3443</v>
      </c>
      <c r="Y1749" s="229" t="s">
        <v>5500</v>
      </c>
      <c r="Z1749" s="64" t="s">
        <v>22</v>
      </c>
      <c r="AA1749" s="64" t="s">
        <v>229</v>
      </c>
      <c r="AB1749" s="104" t="s">
        <v>230</v>
      </c>
      <c r="AC1749" s="104" t="s">
        <v>231</v>
      </c>
      <c r="AD1749" t="str">
        <f t="shared" si="308"/>
        <v>INDONESIA</v>
      </c>
      <c r="AE1749" s="368" t="s">
        <v>5501</v>
      </c>
      <c r="AF1749" s="122" t="s">
        <v>4181</v>
      </c>
      <c r="AG1749" s="142" t="s">
        <v>166</v>
      </c>
      <c r="AH1749" s="142" t="s">
        <v>203</v>
      </c>
      <c r="AI1749" s="64">
        <f t="shared" si="307"/>
        <v>3</v>
      </c>
      <c r="AJ1749" s="64"/>
      <c r="AK1749" s="120"/>
      <c r="AL1749" s="207"/>
      <c r="AM1749" s="207"/>
      <c r="AN1749" s="124">
        <f t="shared" si="302"/>
        <v>0</v>
      </c>
      <c r="AO1749" s="239"/>
      <c r="AP1749" s="239"/>
      <c r="AQ1749" s="239"/>
      <c r="AR1749" s="239"/>
      <c r="AS1749" s="239"/>
      <c r="AT1749" s="239"/>
      <c r="AU1749" s="239"/>
      <c r="AV1749" s="239"/>
      <c r="AW1749" s="239"/>
      <c r="AX1749" s="239"/>
      <c r="AY1749" s="70">
        <f t="shared" si="303"/>
        <v>0</v>
      </c>
      <c r="BA1749" s="121"/>
    </row>
    <row r="1750" spans="1:53">
      <c r="B1750">
        <v>1675</v>
      </c>
      <c r="C1750" s="121">
        <v>43</v>
      </c>
      <c r="E1750">
        <v>4</v>
      </c>
      <c r="F1750" s="88" t="s">
        <v>5627</v>
      </c>
      <c r="G1750" s="89" t="s">
        <v>5628</v>
      </c>
      <c r="H1750" s="90" t="s">
        <v>23</v>
      </c>
      <c r="I1750" s="91" t="str">
        <f t="shared" si="309"/>
        <v>LAKI LAKI</v>
      </c>
      <c r="J1750" s="64" t="s">
        <v>230</v>
      </c>
      <c r="K1750" s="92">
        <v>38913</v>
      </c>
      <c r="L1750" s="93">
        <f t="shared" ca="1" si="310"/>
        <v>13</v>
      </c>
      <c r="M1750" s="64" t="s">
        <v>253</v>
      </c>
      <c r="N1750" s="94" t="s">
        <v>220</v>
      </c>
      <c r="O1750" s="64" t="str">
        <f t="shared" si="311"/>
        <v>ISLAM</v>
      </c>
      <c r="P1750" s="64" t="s">
        <v>254</v>
      </c>
      <c r="Q1750" s="64" t="s">
        <v>255</v>
      </c>
      <c r="R1750" s="95">
        <v>4</v>
      </c>
      <c r="S1750" s="64" t="s">
        <v>369</v>
      </c>
      <c r="T1750" s="64" t="s">
        <v>266</v>
      </c>
      <c r="U1750" s="64" t="s">
        <v>5626</v>
      </c>
      <c r="V1750" s="64" t="s">
        <v>3443</v>
      </c>
      <c r="W1750" s="96" t="s">
        <v>5619</v>
      </c>
      <c r="X1750" s="64" t="s">
        <v>3443</v>
      </c>
      <c r="Y1750" s="229" t="s">
        <v>5500</v>
      </c>
      <c r="Z1750" s="64" t="s">
        <v>22</v>
      </c>
      <c r="AA1750" s="64" t="s">
        <v>229</v>
      </c>
      <c r="AB1750" s="64" t="s">
        <v>230</v>
      </c>
      <c r="AC1750" s="64" t="s">
        <v>231</v>
      </c>
      <c r="AD1750" t="str">
        <f t="shared" si="308"/>
        <v>INDONESIA</v>
      </c>
      <c r="AE1750" s="368" t="s">
        <v>5501</v>
      </c>
      <c r="AF1750" s="122" t="s">
        <v>4181</v>
      </c>
      <c r="AG1750" s="142" t="s">
        <v>166</v>
      </c>
      <c r="AH1750" s="142"/>
      <c r="AI1750" s="64" t="e">
        <f t="shared" si="307"/>
        <v>#N/A</v>
      </c>
      <c r="AJ1750" s="64"/>
      <c r="AK1750" s="142"/>
      <c r="AN1750" s="124">
        <f t="shared" si="302"/>
        <v>0</v>
      </c>
      <c r="AY1750" s="70">
        <f t="shared" si="303"/>
        <v>0</v>
      </c>
    </row>
    <row r="1751" spans="1:53" s="99" customFormat="1">
      <c r="A1751" s="121"/>
      <c r="B1751">
        <v>1676</v>
      </c>
      <c r="C1751" s="71">
        <v>44</v>
      </c>
      <c r="D1751"/>
      <c r="E1751">
        <v>5</v>
      </c>
      <c r="F1751" s="157" t="s">
        <v>5629</v>
      </c>
      <c r="G1751" s="89" t="s">
        <v>5630</v>
      </c>
      <c r="H1751" s="90" t="s">
        <v>16</v>
      </c>
      <c r="I1751" s="91" t="str">
        <f t="shared" si="309"/>
        <v>PEREMPUAN</v>
      </c>
      <c r="J1751" s="64" t="s">
        <v>230</v>
      </c>
      <c r="K1751" s="366">
        <v>39509</v>
      </c>
      <c r="L1751" s="93">
        <f t="shared" ca="1" si="310"/>
        <v>12</v>
      </c>
      <c r="M1751" s="64"/>
      <c r="N1751" s="246" t="s">
        <v>220</v>
      </c>
      <c r="O1751" s="64" t="str">
        <f t="shared" si="311"/>
        <v>ISLAM</v>
      </c>
      <c r="P1751" s="64" t="s">
        <v>254</v>
      </c>
      <c r="Q1751" s="64" t="s">
        <v>255</v>
      </c>
      <c r="R1751" s="95">
        <v>4</v>
      </c>
      <c r="S1751" s="64" t="s">
        <v>369</v>
      </c>
      <c r="T1751" s="64" t="s">
        <v>266</v>
      </c>
      <c r="U1751" s="64" t="s">
        <v>5626</v>
      </c>
      <c r="V1751" s="64" t="s">
        <v>3443</v>
      </c>
      <c r="W1751" s="96" t="s">
        <v>5619</v>
      </c>
      <c r="X1751" s="64" t="s">
        <v>3443</v>
      </c>
      <c r="Y1751" s="229" t="s">
        <v>5500</v>
      </c>
      <c r="Z1751" s="64" t="s">
        <v>22</v>
      </c>
      <c r="AA1751" s="64" t="s">
        <v>229</v>
      </c>
      <c r="AB1751" s="120" t="s">
        <v>230</v>
      </c>
      <c r="AC1751" s="120" t="s">
        <v>231</v>
      </c>
      <c r="AD1751" t="str">
        <f t="shared" si="308"/>
        <v>INDONESIA</v>
      </c>
      <c r="AE1751" s="368" t="s">
        <v>5501</v>
      </c>
      <c r="AF1751" s="122" t="s">
        <v>4181</v>
      </c>
      <c r="AG1751" s="120" t="s">
        <v>166</v>
      </c>
      <c r="AH1751" s="120"/>
      <c r="AI1751" s="64">
        <f t="shared" si="307"/>
        <v>2</v>
      </c>
      <c r="AJ1751" s="64"/>
      <c r="AK1751" s="142"/>
      <c r="AL1751" s="124"/>
      <c r="AM1751" s="124"/>
      <c r="AN1751" s="124">
        <f t="shared" si="302"/>
        <v>0</v>
      </c>
      <c r="AO1751" s="125"/>
      <c r="AP1751" s="125"/>
      <c r="AQ1751" s="125"/>
      <c r="AR1751" s="125"/>
      <c r="AS1751" s="125"/>
      <c r="AT1751" s="125"/>
      <c r="AU1751" s="125"/>
      <c r="AV1751" s="125"/>
      <c r="AW1751" s="125"/>
      <c r="AX1751" s="125"/>
      <c r="AY1751" s="70">
        <f t="shared" si="303"/>
        <v>0</v>
      </c>
      <c r="AZ1751" s="71"/>
    </row>
    <row r="1752" spans="1:53">
      <c r="B1752">
        <v>1677</v>
      </c>
      <c r="C1752" s="121">
        <v>45</v>
      </c>
      <c r="D1752">
        <v>13</v>
      </c>
      <c r="E1752" s="99">
        <v>1</v>
      </c>
      <c r="F1752" s="100" t="s">
        <v>5631</v>
      </c>
      <c r="G1752" s="101" t="s">
        <v>5632</v>
      </c>
      <c r="H1752" s="102" t="s">
        <v>23</v>
      </c>
      <c r="I1752" s="103" t="str">
        <f t="shared" si="309"/>
        <v>LAKI LAKI</v>
      </c>
      <c r="J1752" s="104" t="s">
        <v>4982</v>
      </c>
      <c r="K1752" s="105">
        <v>31455</v>
      </c>
      <c r="L1752" s="106">
        <f t="shared" ca="1" si="310"/>
        <v>34</v>
      </c>
      <c r="M1752" s="104" t="s">
        <v>274</v>
      </c>
      <c r="N1752" s="107" t="s">
        <v>220</v>
      </c>
      <c r="O1752" s="104" t="str">
        <f t="shared" si="311"/>
        <v>ISLAM</v>
      </c>
      <c r="P1752" s="104" t="s">
        <v>221</v>
      </c>
      <c r="Q1752" s="104" t="s">
        <v>222</v>
      </c>
      <c r="R1752" s="108">
        <v>1</v>
      </c>
      <c r="S1752" s="104" t="s">
        <v>289</v>
      </c>
      <c r="T1752" s="104" t="s">
        <v>674</v>
      </c>
      <c r="U1752" s="104" t="s">
        <v>5555</v>
      </c>
      <c r="V1752" s="104" t="s">
        <v>5550</v>
      </c>
      <c r="W1752" s="175" t="s">
        <v>5633</v>
      </c>
      <c r="X1752" s="104" t="s">
        <v>5634</v>
      </c>
      <c r="Y1752" s="235" t="s">
        <v>5500</v>
      </c>
      <c r="Z1752" s="104" t="s">
        <v>22</v>
      </c>
      <c r="AA1752" s="104" t="s">
        <v>229</v>
      </c>
      <c r="AB1752" s="64" t="s">
        <v>230</v>
      </c>
      <c r="AC1752" s="64" t="s">
        <v>231</v>
      </c>
      <c r="AD1752" s="99" t="str">
        <f t="shared" si="308"/>
        <v>INDONESIA</v>
      </c>
      <c r="AE1752" s="368" t="s">
        <v>5501</v>
      </c>
      <c r="AF1752" s="122" t="s">
        <v>4181</v>
      </c>
      <c r="AG1752" s="142" t="s">
        <v>166</v>
      </c>
      <c r="AH1752" s="142" t="s">
        <v>203</v>
      </c>
      <c r="AI1752" s="64">
        <f t="shared" si="307"/>
        <v>3</v>
      </c>
      <c r="AJ1752" s="64"/>
      <c r="AK1752" s="142"/>
      <c r="AN1752" s="124">
        <f t="shared" si="302"/>
        <v>0</v>
      </c>
      <c r="AY1752" s="70">
        <f t="shared" si="303"/>
        <v>0</v>
      </c>
    </row>
    <row r="1753" spans="1:53">
      <c r="B1753">
        <v>1678</v>
      </c>
      <c r="C1753" s="71">
        <v>46</v>
      </c>
      <c r="E1753" s="120">
        <v>2</v>
      </c>
      <c r="F1753" s="143" t="s">
        <v>5635</v>
      </c>
      <c r="G1753" s="144" t="s">
        <v>5636</v>
      </c>
      <c r="H1753" s="145" t="s">
        <v>16</v>
      </c>
      <c r="I1753" s="91" t="str">
        <f t="shared" si="309"/>
        <v>PEREMPUAN</v>
      </c>
      <c r="J1753" s="120" t="s">
        <v>1500</v>
      </c>
      <c r="K1753" s="147">
        <v>33044</v>
      </c>
      <c r="L1753" s="139">
        <f t="shared" ca="1" si="310"/>
        <v>29</v>
      </c>
      <c r="M1753" s="120" t="s">
        <v>253</v>
      </c>
      <c r="N1753" s="133" t="s">
        <v>220</v>
      </c>
      <c r="O1753" s="120" t="str">
        <f t="shared" si="311"/>
        <v>ISLAM</v>
      </c>
      <c r="P1753" s="120" t="s">
        <v>221</v>
      </c>
      <c r="Q1753" s="120" t="s">
        <v>245</v>
      </c>
      <c r="R1753" s="148">
        <v>3</v>
      </c>
      <c r="S1753" s="120" t="s">
        <v>223</v>
      </c>
      <c r="T1753" s="120" t="s">
        <v>266</v>
      </c>
      <c r="U1753" s="120" t="s">
        <v>1469</v>
      </c>
      <c r="V1753" s="120" t="s">
        <v>3027</v>
      </c>
      <c r="W1753" s="175" t="s">
        <v>5633</v>
      </c>
      <c r="X1753" s="120" t="s">
        <v>5634</v>
      </c>
      <c r="Y1753" s="238" t="s">
        <v>5500</v>
      </c>
      <c r="Z1753" s="120" t="s">
        <v>22</v>
      </c>
      <c r="AA1753" s="120" t="s">
        <v>229</v>
      </c>
      <c r="AB1753" s="64" t="s">
        <v>230</v>
      </c>
      <c r="AC1753" s="64" t="s">
        <v>231</v>
      </c>
      <c r="AD1753" s="121" t="str">
        <f t="shared" si="308"/>
        <v>INDONESIA</v>
      </c>
      <c r="AE1753" s="368" t="s">
        <v>5501</v>
      </c>
      <c r="AF1753" s="122" t="s">
        <v>4181</v>
      </c>
      <c r="AG1753" s="142" t="s">
        <v>166</v>
      </c>
      <c r="AH1753" s="142" t="s">
        <v>203</v>
      </c>
      <c r="AI1753" s="64" t="e">
        <f t="shared" si="307"/>
        <v>#N/A</v>
      </c>
      <c r="AJ1753" s="64"/>
      <c r="AK1753" s="142"/>
      <c r="AL1753" s="207"/>
      <c r="AM1753" s="207"/>
      <c r="AN1753" s="124">
        <f t="shared" si="302"/>
        <v>0</v>
      </c>
      <c r="AO1753" s="239"/>
      <c r="AP1753" s="239"/>
      <c r="AQ1753" s="239"/>
      <c r="AR1753" s="239"/>
      <c r="AS1753" s="239"/>
      <c r="AT1753" s="239"/>
      <c r="AU1753" s="239"/>
      <c r="AV1753" s="239"/>
      <c r="AW1753" s="239"/>
      <c r="AX1753" s="239"/>
      <c r="AY1753" s="70">
        <f t="shared" si="303"/>
        <v>0</v>
      </c>
      <c r="BA1753" s="121"/>
    </row>
    <row r="1754" spans="1:53">
      <c r="A1754" s="121"/>
      <c r="B1754">
        <v>1679</v>
      </c>
      <c r="C1754" s="121">
        <v>47</v>
      </c>
      <c r="E1754" s="64">
        <v>3</v>
      </c>
      <c r="F1754" s="88"/>
      <c r="G1754" s="89" t="s">
        <v>5637</v>
      </c>
      <c r="H1754" s="90" t="s">
        <v>16</v>
      </c>
      <c r="I1754" s="91" t="str">
        <f t="shared" si="309"/>
        <v>PEREMPUAN</v>
      </c>
      <c r="J1754" s="64" t="s">
        <v>230</v>
      </c>
      <c r="K1754" s="92">
        <v>40669</v>
      </c>
      <c r="L1754" s="93">
        <f t="shared" ca="1" si="310"/>
        <v>8</v>
      </c>
      <c r="M1754" s="64"/>
      <c r="N1754" s="246" t="s">
        <v>220</v>
      </c>
      <c r="O1754" s="64" t="str">
        <f t="shared" si="311"/>
        <v>ISLAM</v>
      </c>
      <c r="P1754" s="64" t="s">
        <v>254</v>
      </c>
      <c r="Q1754" s="64" t="s">
        <v>255</v>
      </c>
      <c r="R1754" s="95">
        <v>4</v>
      </c>
      <c r="S1754" s="64" t="s">
        <v>265</v>
      </c>
      <c r="T1754" s="64" t="s">
        <v>270</v>
      </c>
      <c r="U1754" s="64" t="s">
        <v>5636</v>
      </c>
      <c r="V1754" s="64" t="s">
        <v>5634</v>
      </c>
      <c r="W1754" s="175" t="s">
        <v>5633</v>
      </c>
      <c r="X1754" s="64" t="s">
        <v>5634</v>
      </c>
      <c r="Y1754" s="229" t="s">
        <v>5500</v>
      </c>
      <c r="Z1754" s="64" t="s">
        <v>22</v>
      </c>
      <c r="AA1754" s="64" t="s">
        <v>229</v>
      </c>
      <c r="AB1754" s="104" t="s">
        <v>230</v>
      </c>
      <c r="AC1754" s="104" t="s">
        <v>231</v>
      </c>
      <c r="AD1754" t="str">
        <f t="shared" si="308"/>
        <v>INDONESIA</v>
      </c>
      <c r="AE1754" s="368" t="s">
        <v>5501</v>
      </c>
      <c r="AF1754" s="97" t="s">
        <v>4181</v>
      </c>
      <c r="AG1754" s="142" t="s">
        <v>166</v>
      </c>
      <c r="AH1754" s="142"/>
      <c r="AI1754" s="64">
        <f t="shared" si="307"/>
        <v>2</v>
      </c>
      <c r="AJ1754" s="64"/>
      <c r="AK1754" s="142"/>
      <c r="AN1754" s="124">
        <f t="shared" si="302"/>
        <v>0</v>
      </c>
      <c r="AY1754" s="70">
        <f t="shared" si="303"/>
        <v>0</v>
      </c>
    </row>
    <row r="1755" spans="1:53">
      <c r="B1755">
        <v>1680</v>
      </c>
      <c r="C1755" s="71">
        <v>48</v>
      </c>
      <c r="D1755">
        <v>14</v>
      </c>
      <c r="E1755" s="104">
        <v>1</v>
      </c>
      <c r="F1755" s="100" t="s">
        <v>5638</v>
      </c>
      <c r="G1755" s="101" t="s">
        <v>5639</v>
      </c>
      <c r="H1755" s="102" t="s">
        <v>23</v>
      </c>
      <c r="I1755" s="103" t="str">
        <f t="shared" si="309"/>
        <v>LAKI LAKI</v>
      </c>
      <c r="J1755" s="104" t="s">
        <v>1290</v>
      </c>
      <c r="K1755" s="105">
        <v>25296</v>
      </c>
      <c r="L1755" s="106">
        <f t="shared" ca="1" si="310"/>
        <v>51</v>
      </c>
      <c r="M1755" s="104" t="s">
        <v>253</v>
      </c>
      <c r="N1755" s="107" t="s">
        <v>220</v>
      </c>
      <c r="O1755" s="104" t="str">
        <f t="shared" si="311"/>
        <v>ISLAM</v>
      </c>
      <c r="P1755" s="104" t="s">
        <v>221</v>
      </c>
      <c r="Q1755" s="104" t="s">
        <v>222</v>
      </c>
      <c r="R1755" s="108">
        <v>1</v>
      </c>
      <c r="S1755" s="104" t="s">
        <v>289</v>
      </c>
      <c r="T1755" s="104" t="s">
        <v>283</v>
      </c>
      <c r="U1755" s="104" t="s">
        <v>5640</v>
      </c>
      <c r="V1755" s="104" t="s">
        <v>5641</v>
      </c>
      <c r="W1755" s="109" t="s">
        <v>5642</v>
      </c>
      <c r="X1755" s="104" t="s">
        <v>5639</v>
      </c>
      <c r="Y1755" s="235" t="s">
        <v>5500</v>
      </c>
      <c r="Z1755" s="104" t="s">
        <v>22</v>
      </c>
      <c r="AA1755" s="104" t="s">
        <v>229</v>
      </c>
      <c r="AB1755" s="120" t="s">
        <v>230</v>
      </c>
      <c r="AC1755" s="120" t="s">
        <v>231</v>
      </c>
      <c r="AD1755" s="99" t="str">
        <f t="shared" si="308"/>
        <v>INDONESIA</v>
      </c>
      <c r="AE1755" s="368" t="s">
        <v>5501</v>
      </c>
      <c r="AF1755" s="110" t="s">
        <v>4181</v>
      </c>
      <c r="AG1755" s="142" t="s">
        <v>166</v>
      </c>
      <c r="AH1755" s="142" t="s">
        <v>203</v>
      </c>
      <c r="AI1755" s="64">
        <f t="shared" si="307"/>
        <v>3</v>
      </c>
      <c r="AJ1755" s="64"/>
      <c r="AK1755" s="142"/>
      <c r="AN1755" s="124">
        <f t="shared" si="302"/>
        <v>0</v>
      </c>
      <c r="AY1755" s="70">
        <f t="shared" si="303"/>
        <v>0</v>
      </c>
    </row>
    <row r="1756" spans="1:53" s="99" customFormat="1">
      <c r="A1756"/>
      <c r="B1756">
        <v>1681</v>
      </c>
      <c r="C1756" s="121">
        <v>49</v>
      </c>
      <c r="D1756"/>
      <c r="E1756" s="64">
        <v>2</v>
      </c>
      <c r="F1756" s="88" t="s">
        <v>5643</v>
      </c>
      <c r="G1756" s="89" t="s">
        <v>5644</v>
      </c>
      <c r="H1756" s="90" t="s">
        <v>16</v>
      </c>
      <c r="I1756" s="91" t="str">
        <f t="shared" si="309"/>
        <v>PEREMPUAN</v>
      </c>
      <c r="J1756" s="64" t="s">
        <v>297</v>
      </c>
      <c r="K1756" s="92">
        <v>26275</v>
      </c>
      <c r="L1756" s="93">
        <f t="shared" ca="1" si="310"/>
        <v>48</v>
      </c>
      <c r="M1756" s="64" t="s">
        <v>253</v>
      </c>
      <c r="N1756" s="94" t="s">
        <v>220</v>
      </c>
      <c r="O1756" s="64" t="str">
        <f t="shared" si="311"/>
        <v>ISLAM</v>
      </c>
      <c r="P1756" s="64" t="s">
        <v>221</v>
      </c>
      <c r="Q1756" s="64" t="s">
        <v>245</v>
      </c>
      <c r="R1756" s="95">
        <v>3</v>
      </c>
      <c r="S1756" s="64" t="s">
        <v>256</v>
      </c>
      <c r="T1756" s="64" t="s">
        <v>246</v>
      </c>
      <c r="U1756" s="64" t="s">
        <v>1376</v>
      </c>
      <c r="V1756" s="64" t="s">
        <v>5645</v>
      </c>
      <c r="W1756" s="96" t="s">
        <v>5642</v>
      </c>
      <c r="X1756" s="64" t="s">
        <v>5639</v>
      </c>
      <c r="Y1756" s="229" t="s">
        <v>5500</v>
      </c>
      <c r="Z1756" s="64" t="s">
        <v>22</v>
      </c>
      <c r="AA1756" s="64" t="s">
        <v>229</v>
      </c>
      <c r="AB1756" s="104" t="s">
        <v>230</v>
      </c>
      <c r="AC1756" s="104" t="s">
        <v>231</v>
      </c>
      <c r="AD1756" t="str">
        <f t="shared" si="308"/>
        <v>INDONESIA</v>
      </c>
      <c r="AE1756" s="368" t="s">
        <v>5501</v>
      </c>
      <c r="AF1756" s="97" t="s">
        <v>4181</v>
      </c>
      <c r="AG1756" s="142" t="s">
        <v>166</v>
      </c>
      <c r="AH1756" s="142" t="s">
        <v>203</v>
      </c>
      <c r="AI1756" s="64">
        <f t="shared" si="307"/>
        <v>3</v>
      </c>
      <c r="AJ1756" s="64"/>
      <c r="AK1756" s="142"/>
      <c r="AL1756" s="124"/>
      <c r="AM1756" s="124"/>
      <c r="AN1756" s="124">
        <f t="shared" si="302"/>
        <v>0</v>
      </c>
      <c r="AO1756" s="125"/>
      <c r="AP1756" s="125"/>
      <c r="AQ1756" s="125"/>
      <c r="AR1756" s="125"/>
      <c r="AS1756" s="125"/>
      <c r="AT1756" s="125"/>
      <c r="AU1756" s="125"/>
      <c r="AV1756" s="125"/>
      <c r="AW1756" s="125"/>
      <c r="AX1756" s="125"/>
      <c r="AY1756" s="70">
        <f t="shared" si="303"/>
        <v>0</v>
      </c>
      <c r="AZ1756" s="71"/>
    </row>
    <row r="1757" spans="1:53">
      <c r="B1757">
        <v>1682</v>
      </c>
      <c r="C1757" s="71">
        <v>50</v>
      </c>
      <c r="E1757" s="120">
        <v>3</v>
      </c>
      <c r="F1757" s="143" t="s">
        <v>5646</v>
      </c>
      <c r="G1757" s="144" t="s">
        <v>5647</v>
      </c>
      <c r="H1757" s="145" t="s">
        <v>23</v>
      </c>
      <c r="I1757" s="146" t="str">
        <f t="shared" si="309"/>
        <v>LAKI LAKI</v>
      </c>
      <c r="J1757" s="120" t="s">
        <v>244</v>
      </c>
      <c r="K1757" s="147">
        <v>35041</v>
      </c>
      <c r="L1757" s="139">
        <f t="shared" ca="1" si="310"/>
        <v>24</v>
      </c>
      <c r="M1757" s="120" t="s">
        <v>253</v>
      </c>
      <c r="N1757" s="133" t="s">
        <v>220</v>
      </c>
      <c r="O1757" s="120" t="str">
        <f t="shared" si="311"/>
        <v>ISLAM</v>
      </c>
      <c r="P1757" s="120" t="s">
        <v>254</v>
      </c>
      <c r="Q1757" s="120" t="s">
        <v>255</v>
      </c>
      <c r="R1757" s="148">
        <v>4</v>
      </c>
      <c r="S1757" s="120" t="s">
        <v>223</v>
      </c>
      <c r="T1757" s="120" t="s">
        <v>266</v>
      </c>
      <c r="U1757" s="120" t="s">
        <v>5644</v>
      </c>
      <c r="V1757" s="120" t="s">
        <v>5639</v>
      </c>
      <c r="W1757" s="149" t="s">
        <v>5642</v>
      </c>
      <c r="X1757" s="120" t="s">
        <v>5639</v>
      </c>
      <c r="Y1757" s="238" t="s">
        <v>5500</v>
      </c>
      <c r="Z1757" s="120" t="s">
        <v>22</v>
      </c>
      <c r="AA1757" s="120" t="s">
        <v>229</v>
      </c>
      <c r="AB1757" s="64" t="s">
        <v>230</v>
      </c>
      <c r="AC1757" s="64" t="s">
        <v>231</v>
      </c>
      <c r="AD1757" s="121" t="str">
        <f t="shared" si="308"/>
        <v>INDONESIA</v>
      </c>
      <c r="AE1757" s="368" t="s">
        <v>5501</v>
      </c>
      <c r="AF1757" s="122" t="s">
        <v>4181</v>
      </c>
      <c r="AG1757" s="142" t="s">
        <v>166</v>
      </c>
      <c r="AH1757" s="142" t="s">
        <v>203</v>
      </c>
      <c r="AI1757" s="64">
        <f t="shared" si="307"/>
        <v>3</v>
      </c>
      <c r="AJ1757" s="64"/>
      <c r="AK1757" s="120"/>
      <c r="AL1757" s="207"/>
      <c r="AM1757" s="207"/>
      <c r="AN1757" s="124">
        <f t="shared" si="302"/>
        <v>0</v>
      </c>
      <c r="AO1757" s="239"/>
      <c r="AP1757" s="239"/>
      <c r="AQ1757" s="239"/>
      <c r="AR1757" s="239"/>
      <c r="AS1757" s="239"/>
      <c r="AT1757" s="239"/>
      <c r="AU1757" s="239"/>
      <c r="AV1757" s="239"/>
      <c r="AW1757" s="239"/>
      <c r="AX1757" s="239"/>
      <c r="AY1757" s="70">
        <f t="shared" si="303"/>
        <v>0</v>
      </c>
      <c r="BA1757" s="121"/>
    </row>
    <row r="1758" spans="1:53" s="99" customFormat="1">
      <c r="A1758"/>
      <c r="B1758">
        <v>1683</v>
      </c>
      <c r="C1758" s="121">
        <v>51</v>
      </c>
      <c r="D1758"/>
      <c r="E1758" s="64">
        <v>4</v>
      </c>
      <c r="F1758" s="88" t="s">
        <v>5648</v>
      </c>
      <c r="G1758" s="89" t="s">
        <v>5649</v>
      </c>
      <c r="H1758" s="90" t="s">
        <v>23</v>
      </c>
      <c r="I1758" s="91" t="str">
        <f t="shared" si="309"/>
        <v>LAKI LAKI</v>
      </c>
      <c r="J1758" s="64" t="s">
        <v>230</v>
      </c>
      <c r="K1758" s="92">
        <v>38337</v>
      </c>
      <c r="L1758" s="93">
        <f t="shared" ca="1" si="310"/>
        <v>15</v>
      </c>
      <c r="M1758" s="64" t="s">
        <v>253</v>
      </c>
      <c r="N1758" s="94" t="s">
        <v>220</v>
      </c>
      <c r="O1758" s="64" t="str">
        <f t="shared" si="311"/>
        <v>ISLAM</v>
      </c>
      <c r="P1758" s="64" t="s">
        <v>254</v>
      </c>
      <c r="Q1758" s="64" t="s">
        <v>255</v>
      </c>
      <c r="R1758" s="95">
        <v>4</v>
      </c>
      <c r="S1758" s="64" t="s">
        <v>369</v>
      </c>
      <c r="T1758" s="64" t="s">
        <v>266</v>
      </c>
      <c r="U1758" s="64" t="s">
        <v>5644</v>
      </c>
      <c r="V1758" s="64" t="s">
        <v>5639</v>
      </c>
      <c r="W1758" s="96" t="s">
        <v>5642</v>
      </c>
      <c r="X1758" s="64" t="s">
        <v>5639</v>
      </c>
      <c r="Y1758" s="229" t="s">
        <v>5500</v>
      </c>
      <c r="Z1758" s="64" t="s">
        <v>22</v>
      </c>
      <c r="AA1758" s="64" t="s">
        <v>229</v>
      </c>
      <c r="AB1758" s="104" t="s">
        <v>230</v>
      </c>
      <c r="AC1758" s="104" t="s">
        <v>231</v>
      </c>
      <c r="AD1758" t="str">
        <f t="shared" si="308"/>
        <v>INDONESIA</v>
      </c>
      <c r="AE1758" s="368" t="s">
        <v>5501</v>
      </c>
      <c r="AF1758" s="122" t="s">
        <v>4181</v>
      </c>
      <c r="AG1758" s="142" t="s">
        <v>166</v>
      </c>
      <c r="AH1758" s="142"/>
      <c r="AI1758" s="64" t="e">
        <f>VLOOKUP('DAFTR PINDAH'!N3,SHDK,2,FALSE)</f>
        <v>#N/A</v>
      </c>
      <c r="AJ1758" s="64"/>
      <c r="AK1758" s="142"/>
      <c r="AL1758" s="124"/>
      <c r="AM1758" s="124"/>
      <c r="AN1758" s="124">
        <f t="shared" si="302"/>
        <v>0</v>
      </c>
      <c r="AO1758" s="125"/>
      <c r="AP1758" s="125"/>
      <c r="AQ1758" s="125"/>
      <c r="AR1758" s="125"/>
      <c r="AS1758" s="125"/>
      <c r="AT1758" s="125"/>
      <c r="AU1758" s="125"/>
      <c r="AV1758" s="125"/>
      <c r="AW1758" s="125"/>
      <c r="AX1758" s="125"/>
      <c r="AY1758" s="70">
        <f t="shared" si="303"/>
        <v>0</v>
      </c>
      <c r="AZ1758" s="71"/>
    </row>
    <row r="1759" spans="1:53" s="121" customFormat="1">
      <c r="B1759">
        <v>1684</v>
      </c>
      <c r="C1759" s="71">
        <v>52</v>
      </c>
      <c r="D1759"/>
      <c r="E1759" s="64">
        <v>5</v>
      </c>
      <c r="F1759" s="88"/>
      <c r="G1759" s="89" t="s">
        <v>5650</v>
      </c>
      <c r="H1759" s="90" t="s">
        <v>16</v>
      </c>
      <c r="I1759" s="91" t="str">
        <f t="shared" si="309"/>
        <v>PEREMPUAN</v>
      </c>
      <c r="J1759" s="64" t="s">
        <v>230</v>
      </c>
      <c r="K1759" s="92">
        <v>39253</v>
      </c>
      <c r="L1759" s="93">
        <f t="shared" ca="1" si="310"/>
        <v>12</v>
      </c>
      <c r="M1759" s="64"/>
      <c r="N1759" s="246" t="s">
        <v>220</v>
      </c>
      <c r="O1759" s="64" t="str">
        <f t="shared" si="311"/>
        <v>ISLAM</v>
      </c>
      <c r="P1759" s="64" t="s">
        <v>254</v>
      </c>
      <c r="Q1759" s="64" t="s">
        <v>255</v>
      </c>
      <c r="R1759" s="95">
        <v>4</v>
      </c>
      <c r="S1759" s="64" t="s">
        <v>369</v>
      </c>
      <c r="T1759" s="64" t="s">
        <v>266</v>
      </c>
      <c r="U1759" s="64" t="s">
        <v>5644</v>
      </c>
      <c r="V1759" s="64" t="s">
        <v>5639</v>
      </c>
      <c r="W1759" s="96" t="s">
        <v>5642</v>
      </c>
      <c r="X1759" s="64" t="s">
        <v>5639</v>
      </c>
      <c r="Y1759" s="229" t="s">
        <v>5500</v>
      </c>
      <c r="Z1759" s="64" t="s">
        <v>22</v>
      </c>
      <c r="AA1759" s="64" t="s">
        <v>229</v>
      </c>
      <c r="AB1759" s="64" t="s">
        <v>230</v>
      </c>
      <c r="AC1759" s="64" t="s">
        <v>231</v>
      </c>
      <c r="AD1759" t="str">
        <f t="shared" si="308"/>
        <v>INDONESIA</v>
      </c>
      <c r="AE1759" s="368" t="s">
        <v>5501</v>
      </c>
      <c r="AF1759" s="122" t="s">
        <v>4181</v>
      </c>
      <c r="AG1759" s="120" t="s">
        <v>166</v>
      </c>
      <c r="AH1759" s="120"/>
      <c r="AI1759" s="64">
        <f>VLOOKUP('DAFTR PINDAH'!N4,SHDK,2,FALSE)</f>
        <v>2</v>
      </c>
      <c r="AJ1759" s="64"/>
      <c r="AK1759" s="142"/>
      <c r="AL1759" s="207"/>
      <c r="AM1759" s="207"/>
      <c r="AN1759" s="124"/>
      <c r="AO1759" s="239"/>
      <c r="AP1759" s="239"/>
      <c r="AQ1759" s="239"/>
      <c r="AR1759" s="239"/>
      <c r="AS1759" s="239"/>
      <c r="AT1759" s="239"/>
      <c r="AU1759" s="239"/>
      <c r="AV1759" s="239"/>
      <c r="AW1759" s="239"/>
      <c r="AX1759" s="239"/>
      <c r="AY1759" s="70"/>
      <c r="AZ1759" s="71"/>
    </row>
    <row r="1760" spans="1:53" s="99" customFormat="1">
      <c r="A1760" s="121"/>
      <c r="B1760">
        <v>1687</v>
      </c>
      <c r="C1760" s="121">
        <v>55</v>
      </c>
      <c r="D1760">
        <v>15</v>
      </c>
      <c r="E1760" s="104">
        <v>1</v>
      </c>
      <c r="F1760" s="338" t="s">
        <v>5659</v>
      </c>
      <c r="G1760" s="101" t="s">
        <v>5660</v>
      </c>
      <c r="H1760" s="102" t="s">
        <v>23</v>
      </c>
      <c r="I1760" s="103" t="str">
        <f t="shared" si="309"/>
        <v>LAKI LAKI</v>
      </c>
      <c r="J1760" s="104" t="s">
        <v>244</v>
      </c>
      <c r="K1760" s="105">
        <v>29285</v>
      </c>
      <c r="L1760" s="106">
        <f t="shared" ca="1" si="310"/>
        <v>40</v>
      </c>
      <c r="M1760" s="104"/>
      <c r="N1760" s="185" t="s">
        <v>220</v>
      </c>
      <c r="O1760" s="104" t="str">
        <f t="shared" si="311"/>
        <v>ISLAM</v>
      </c>
      <c r="P1760" s="104" t="s">
        <v>221</v>
      </c>
      <c r="Q1760" s="104" t="s">
        <v>222</v>
      </c>
      <c r="R1760" s="108">
        <v>1</v>
      </c>
      <c r="S1760" s="104" t="s">
        <v>289</v>
      </c>
      <c r="T1760" s="104" t="s">
        <v>283</v>
      </c>
      <c r="U1760" s="190" t="s">
        <v>5661</v>
      </c>
      <c r="V1760" s="190" t="s">
        <v>362</v>
      </c>
      <c r="W1760" s="175" t="s">
        <v>5662</v>
      </c>
      <c r="X1760" s="104" t="s">
        <v>5660</v>
      </c>
      <c r="Y1760" s="235" t="s">
        <v>5500</v>
      </c>
      <c r="Z1760" s="104" t="s">
        <v>22</v>
      </c>
      <c r="AA1760" s="104" t="s">
        <v>229</v>
      </c>
      <c r="AB1760" s="64" t="s">
        <v>230</v>
      </c>
      <c r="AC1760" s="64" t="s">
        <v>231</v>
      </c>
      <c r="AD1760" s="99" t="str">
        <f t="shared" si="308"/>
        <v>INDONESIA</v>
      </c>
      <c r="AE1760" s="368" t="s">
        <v>5501</v>
      </c>
      <c r="AF1760" s="110" t="s">
        <v>4181</v>
      </c>
      <c r="AG1760" s="104" t="s">
        <v>166</v>
      </c>
      <c r="AH1760" s="111" t="s">
        <v>203</v>
      </c>
      <c r="AI1760" s="64">
        <f>VLOOKUP(Q1762,SHDK,2,FALSE)</f>
        <v>3</v>
      </c>
      <c r="AJ1760" s="64"/>
      <c r="AK1760" s="111"/>
      <c r="AL1760" s="124"/>
      <c r="AM1760" s="124"/>
      <c r="AN1760" s="124">
        <f t="shared" si="302"/>
        <v>0</v>
      </c>
      <c r="AO1760" s="125"/>
      <c r="AP1760" s="125"/>
      <c r="AQ1760" s="125"/>
      <c r="AR1760" s="125"/>
      <c r="AS1760" s="125"/>
      <c r="AT1760" s="125"/>
      <c r="AU1760" s="125"/>
      <c r="AV1760" s="125"/>
      <c r="AW1760" s="125"/>
      <c r="AX1760" s="125"/>
      <c r="AY1760" s="70">
        <f t="shared" si="303"/>
        <v>0</v>
      </c>
      <c r="AZ1760" s="71"/>
    </row>
    <row r="1761" spans="1:53">
      <c r="B1761">
        <v>1688</v>
      </c>
      <c r="C1761" s="71">
        <v>56</v>
      </c>
      <c r="E1761" s="64">
        <v>2</v>
      </c>
      <c r="F1761" s="157" t="s">
        <v>5663</v>
      </c>
      <c r="G1761" s="89" t="s">
        <v>5664</v>
      </c>
      <c r="H1761" s="90" t="s">
        <v>16</v>
      </c>
      <c r="I1761" s="91" t="str">
        <f t="shared" si="309"/>
        <v>PEREMPUAN</v>
      </c>
      <c r="J1761" s="64" t="s">
        <v>970</v>
      </c>
      <c r="K1761" s="92">
        <v>30626</v>
      </c>
      <c r="L1761" s="93">
        <f t="shared" ca="1" si="310"/>
        <v>36</v>
      </c>
      <c r="M1761" s="64"/>
      <c r="N1761" s="246" t="s">
        <v>220</v>
      </c>
      <c r="O1761" s="64" t="str">
        <f t="shared" si="311"/>
        <v>ISLAM</v>
      </c>
      <c r="P1761" s="64" t="s">
        <v>221</v>
      </c>
      <c r="Q1761" s="64" t="s">
        <v>245</v>
      </c>
      <c r="R1761" s="95">
        <v>3</v>
      </c>
      <c r="S1761" s="64" t="s">
        <v>289</v>
      </c>
      <c r="T1761" s="64" t="s">
        <v>246</v>
      </c>
      <c r="U1761" s="190" t="s">
        <v>5665</v>
      </c>
      <c r="V1761" s="190" t="s">
        <v>5666</v>
      </c>
      <c r="W1761" s="175" t="s">
        <v>5662</v>
      </c>
      <c r="X1761" s="64" t="s">
        <v>5660</v>
      </c>
      <c r="Y1761" s="229" t="s">
        <v>5500</v>
      </c>
      <c r="Z1761" s="64" t="s">
        <v>22</v>
      </c>
      <c r="AA1761" s="64" t="s">
        <v>229</v>
      </c>
      <c r="AB1761" s="156" t="s">
        <v>230</v>
      </c>
      <c r="AC1761" s="156" t="s">
        <v>231</v>
      </c>
      <c r="AD1761" t="str">
        <f t="shared" si="308"/>
        <v>INDONESIA</v>
      </c>
      <c r="AE1761" s="368" t="s">
        <v>5501</v>
      </c>
      <c r="AF1761" s="122" t="s">
        <v>4181</v>
      </c>
      <c r="AG1761" s="111" t="s">
        <v>166</v>
      </c>
      <c r="AH1761" s="111" t="s">
        <v>203</v>
      </c>
      <c r="AI1761" s="64">
        <f>VLOOKUP(Q1763,SHDK,2,FALSE)</f>
        <v>3</v>
      </c>
      <c r="AJ1761" s="64"/>
      <c r="AK1761" s="111"/>
      <c r="AL1761" s="207"/>
      <c r="AM1761" s="207"/>
      <c r="AN1761" s="124">
        <f t="shared" si="302"/>
        <v>0</v>
      </c>
      <c r="AO1761" s="239"/>
      <c r="AP1761" s="239"/>
      <c r="AQ1761" s="239"/>
      <c r="AR1761" s="239"/>
      <c r="AS1761" s="239"/>
      <c r="AT1761" s="239"/>
      <c r="AU1761" s="239"/>
      <c r="AV1761" s="239"/>
      <c r="AW1761" s="239"/>
      <c r="AX1761" s="239"/>
      <c r="AY1761" s="70">
        <f t="shared" si="303"/>
        <v>0</v>
      </c>
      <c r="BA1761" s="121"/>
    </row>
    <row r="1762" spans="1:53">
      <c r="A1762" s="121"/>
      <c r="B1762">
        <v>1691</v>
      </c>
      <c r="C1762" s="121">
        <v>57</v>
      </c>
      <c r="E1762" s="64">
        <v>3</v>
      </c>
      <c r="F1762" s="98" t="s">
        <v>5667</v>
      </c>
      <c r="G1762" s="89" t="s">
        <v>5668</v>
      </c>
      <c r="H1762" s="90" t="s">
        <v>23</v>
      </c>
      <c r="I1762" s="91" t="str">
        <f t="shared" si="309"/>
        <v>LAKI LAKI</v>
      </c>
      <c r="J1762" s="64" t="s">
        <v>5669</v>
      </c>
      <c r="K1762" s="92">
        <v>38286</v>
      </c>
      <c r="L1762" s="93">
        <f t="shared" ca="1" si="310"/>
        <v>15</v>
      </c>
      <c r="M1762" s="64"/>
      <c r="N1762" s="246" t="s">
        <v>220</v>
      </c>
      <c r="O1762" s="64" t="str">
        <f t="shared" si="311"/>
        <v>ISLAM</v>
      </c>
      <c r="P1762" s="64" t="s">
        <v>254</v>
      </c>
      <c r="Q1762" s="64" t="s">
        <v>255</v>
      </c>
      <c r="R1762" s="95">
        <v>4</v>
      </c>
      <c r="S1762" s="64" t="s">
        <v>369</v>
      </c>
      <c r="T1762" s="64" t="s">
        <v>266</v>
      </c>
      <c r="U1762" s="64" t="s">
        <v>5664</v>
      </c>
      <c r="V1762" s="64" t="s">
        <v>5660</v>
      </c>
      <c r="W1762" s="175" t="s">
        <v>5662</v>
      </c>
      <c r="X1762" s="64" t="s">
        <v>5660</v>
      </c>
      <c r="Y1762" s="229" t="s">
        <v>5670</v>
      </c>
      <c r="Z1762" s="64" t="s">
        <v>22</v>
      </c>
      <c r="AA1762" s="64" t="s">
        <v>229</v>
      </c>
      <c r="AB1762" s="156" t="s">
        <v>230</v>
      </c>
      <c r="AC1762" s="156" t="s">
        <v>231</v>
      </c>
      <c r="AD1762" t="str">
        <f t="shared" si="308"/>
        <v>INDONESIA</v>
      </c>
      <c r="AE1762" s="368" t="s">
        <v>5501</v>
      </c>
      <c r="AF1762" s="122" t="s">
        <v>4181</v>
      </c>
      <c r="AG1762" s="111" t="s">
        <v>166</v>
      </c>
      <c r="AH1762" s="111"/>
      <c r="AI1762" s="64" t="e">
        <f>VLOOKUP(#REF!,SHDK,2,FALSE)</f>
        <v>#REF!</v>
      </c>
      <c r="AJ1762" s="64"/>
      <c r="AK1762" s="142"/>
      <c r="AN1762" s="124">
        <f t="shared" si="302"/>
        <v>0</v>
      </c>
      <c r="AY1762" s="70">
        <f t="shared" si="303"/>
        <v>0</v>
      </c>
    </row>
    <row r="1763" spans="1:53" s="156" customFormat="1">
      <c r="A1763" s="121"/>
      <c r="B1763">
        <v>1692</v>
      </c>
      <c r="C1763" s="71">
        <v>58</v>
      </c>
      <c r="D1763"/>
      <c r="E1763" s="64">
        <v>4</v>
      </c>
      <c r="F1763" s="98" t="s">
        <v>5671</v>
      </c>
      <c r="G1763" s="89" t="s">
        <v>5672</v>
      </c>
      <c r="H1763" s="90" t="s">
        <v>16</v>
      </c>
      <c r="I1763" s="91" t="str">
        <f t="shared" si="309"/>
        <v>PEREMPUAN</v>
      </c>
      <c r="J1763" s="64" t="s">
        <v>230</v>
      </c>
      <c r="K1763" s="92">
        <v>40556</v>
      </c>
      <c r="L1763" s="93">
        <f t="shared" ca="1" si="310"/>
        <v>9</v>
      </c>
      <c r="M1763" s="64"/>
      <c r="N1763" s="246" t="s">
        <v>220</v>
      </c>
      <c r="O1763" s="64" t="str">
        <f t="shared" si="311"/>
        <v>ISLAM</v>
      </c>
      <c r="P1763" s="64" t="s">
        <v>254</v>
      </c>
      <c r="Q1763" s="64" t="s">
        <v>255</v>
      </c>
      <c r="R1763" s="95"/>
      <c r="S1763" s="64" t="s">
        <v>265</v>
      </c>
      <c r="T1763" s="64" t="s">
        <v>270</v>
      </c>
      <c r="U1763" s="64" t="s">
        <v>5664</v>
      </c>
      <c r="V1763" s="64" t="s">
        <v>5660</v>
      </c>
      <c r="W1763" s="515" t="s">
        <v>5662</v>
      </c>
      <c r="X1763" s="64" t="s">
        <v>5660</v>
      </c>
      <c r="Y1763" s="229" t="s">
        <v>5673</v>
      </c>
      <c r="Z1763" s="64" t="s">
        <v>22</v>
      </c>
      <c r="AA1763" s="64" t="s">
        <v>229</v>
      </c>
      <c r="AB1763" s="156" t="s">
        <v>230</v>
      </c>
      <c r="AC1763" s="156" t="s">
        <v>231</v>
      </c>
      <c r="AD1763" t="str">
        <f t="shared" si="308"/>
        <v>INDONESIA</v>
      </c>
      <c r="AE1763" s="368" t="s">
        <v>5501</v>
      </c>
      <c r="AF1763" s="122" t="s">
        <v>4181</v>
      </c>
      <c r="AG1763" s="111" t="s">
        <v>166</v>
      </c>
      <c r="AH1763" s="111"/>
      <c r="AI1763" s="64" t="e">
        <f>VLOOKUP(#REF!,SHDK,2,FALSE)</f>
        <v>#REF!</v>
      </c>
      <c r="AJ1763" s="64"/>
      <c r="AK1763" s="104"/>
      <c r="AL1763" s="153"/>
      <c r="AM1763" s="153"/>
      <c r="AN1763" s="124">
        <f t="shared" si="302"/>
        <v>0</v>
      </c>
      <c r="AO1763" s="154"/>
      <c r="AP1763" s="154"/>
      <c r="AQ1763" s="154"/>
      <c r="AR1763" s="154"/>
      <c r="AS1763" s="154"/>
      <c r="AT1763" s="154"/>
      <c r="AU1763" s="154"/>
      <c r="AV1763" s="154"/>
      <c r="AW1763" s="154"/>
      <c r="AX1763" s="154"/>
      <c r="AY1763" s="70">
        <f t="shared" si="303"/>
        <v>0</v>
      </c>
      <c r="AZ1763" s="259"/>
    </row>
    <row r="1764" spans="1:53">
      <c r="B1764">
        <v>1696</v>
      </c>
      <c r="C1764" s="121">
        <v>59</v>
      </c>
      <c r="D1764">
        <v>16</v>
      </c>
      <c r="E1764" s="156">
        <v>1</v>
      </c>
      <c r="F1764" s="253" t="s">
        <v>5674</v>
      </c>
      <c r="G1764" s="254" t="s">
        <v>5675</v>
      </c>
      <c r="H1764" s="102" t="s">
        <v>23</v>
      </c>
      <c r="I1764" s="103" t="str">
        <f t="shared" si="309"/>
        <v>LAKI LAKI</v>
      </c>
      <c r="J1764" s="156" t="s">
        <v>938</v>
      </c>
      <c r="K1764" s="255">
        <v>24025</v>
      </c>
      <c r="L1764" s="256">
        <f t="shared" ca="1" si="310"/>
        <v>54</v>
      </c>
      <c r="M1764" s="156" t="s">
        <v>253</v>
      </c>
      <c r="N1764" s="152" t="s">
        <v>220</v>
      </c>
      <c r="O1764" s="104" t="str">
        <f t="shared" si="311"/>
        <v>ISLAM</v>
      </c>
      <c r="P1764" s="156" t="s">
        <v>221</v>
      </c>
      <c r="Q1764" s="156" t="s">
        <v>222</v>
      </c>
      <c r="R1764" s="257">
        <v>1</v>
      </c>
      <c r="S1764" s="156" t="s">
        <v>256</v>
      </c>
      <c r="T1764" s="156" t="s">
        <v>283</v>
      </c>
      <c r="U1764" s="156" t="s">
        <v>5676</v>
      </c>
      <c r="V1764" s="156" t="s">
        <v>5677</v>
      </c>
      <c r="W1764" s="258" t="s">
        <v>5678</v>
      </c>
      <c r="X1764" s="156" t="s">
        <v>5675</v>
      </c>
      <c r="Y1764" s="235" t="s">
        <v>5500</v>
      </c>
      <c r="Z1764" s="156" t="s">
        <v>22</v>
      </c>
      <c r="AA1764" s="156" t="s">
        <v>229</v>
      </c>
      <c r="AB1764" s="120"/>
      <c r="AC1764" s="120"/>
      <c r="AD1764" s="99" t="str">
        <f t="shared" si="308"/>
        <v>INDONESIA</v>
      </c>
      <c r="AE1764" s="368" t="s">
        <v>5501</v>
      </c>
      <c r="AF1764" s="110" t="s">
        <v>4181</v>
      </c>
      <c r="AG1764" s="111" t="s">
        <v>166</v>
      </c>
      <c r="AH1764" s="111" t="s">
        <v>203</v>
      </c>
      <c r="AI1764" s="64">
        <f>VLOOKUP(Q1766,SHDK,2,FALSE)</f>
        <v>3</v>
      </c>
      <c r="AJ1764" s="64"/>
      <c r="AK1764" s="111"/>
      <c r="AL1764" s="207"/>
      <c r="AM1764" s="207"/>
      <c r="AN1764" s="207"/>
      <c r="AO1764" s="239"/>
      <c r="AP1764" s="239"/>
      <c r="AQ1764" s="239"/>
      <c r="AR1764" s="239"/>
      <c r="AS1764" s="239"/>
      <c r="AT1764" s="239"/>
      <c r="AU1764" s="239"/>
      <c r="AV1764" s="239"/>
      <c r="AW1764" s="239"/>
      <c r="AX1764" s="239"/>
      <c r="BA1764" s="121"/>
    </row>
    <row r="1765" spans="1:53">
      <c r="A1765" s="115"/>
      <c r="B1765">
        <v>1697</v>
      </c>
      <c r="C1765" s="71">
        <v>60</v>
      </c>
      <c r="E1765" s="115">
        <v>2</v>
      </c>
      <c r="F1765" s="260" t="s">
        <v>5679</v>
      </c>
      <c r="G1765" s="114" t="s">
        <v>5680</v>
      </c>
      <c r="H1765" s="90" t="s">
        <v>16</v>
      </c>
      <c r="I1765" s="91" t="str">
        <f t="shared" si="309"/>
        <v>PEREMPUAN</v>
      </c>
      <c r="J1765" s="115" t="s">
        <v>2657</v>
      </c>
      <c r="K1765" s="261">
        <v>26922</v>
      </c>
      <c r="L1765" s="93">
        <f t="shared" ca="1" si="310"/>
        <v>46</v>
      </c>
      <c r="M1765" s="115" t="s">
        <v>253</v>
      </c>
      <c r="N1765" s="117" t="s">
        <v>220</v>
      </c>
      <c r="O1765" s="64" t="str">
        <f t="shared" si="311"/>
        <v>ISLAM</v>
      </c>
      <c r="P1765" s="115" t="s">
        <v>221</v>
      </c>
      <c r="Q1765" s="115" t="s">
        <v>245</v>
      </c>
      <c r="R1765" s="118">
        <v>3</v>
      </c>
      <c r="S1765" s="115" t="s">
        <v>256</v>
      </c>
      <c r="T1765" s="115" t="s">
        <v>246</v>
      </c>
      <c r="U1765" s="115" t="s">
        <v>4896</v>
      </c>
      <c r="V1765" s="115" t="s">
        <v>4897</v>
      </c>
      <c r="W1765" s="262" t="s">
        <v>5678</v>
      </c>
      <c r="X1765" s="115" t="s">
        <v>5675</v>
      </c>
      <c r="Y1765" s="229" t="s">
        <v>5500</v>
      </c>
      <c r="Z1765" s="115" t="s">
        <v>22</v>
      </c>
      <c r="AA1765" s="115" t="s">
        <v>229</v>
      </c>
      <c r="AB1765" s="131" t="s">
        <v>230</v>
      </c>
      <c r="AC1765" s="131" t="s">
        <v>231</v>
      </c>
      <c r="AD1765" t="str">
        <f t="shared" si="308"/>
        <v>INDONESIA</v>
      </c>
      <c r="AE1765" s="368" t="s">
        <v>5501</v>
      </c>
      <c r="AF1765" s="97" t="s">
        <v>4181</v>
      </c>
      <c r="AG1765" s="111" t="s">
        <v>166</v>
      </c>
      <c r="AH1765" s="111" t="s">
        <v>203</v>
      </c>
      <c r="AI1765" s="64">
        <f>VLOOKUP(Q1767,SHDK,2,FALSE)</f>
        <v>3</v>
      </c>
      <c r="AJ1765" s="64"/>
      <c r="AK1765" s="142"/>
      <c r="AN1765" s="124"/>
    </row>
    <row r="1766" spans="1:53">
      <c r="A1766" s="121"/>
      <c r="B1766">
        <v>1698</v>
      </c>
      <c r="C1766" s="121">
        <v>61</v>
      </c>
      <c r="E1766" s="115">
        <v>3</v>
      </c>
      <c r="F1766" s="260" t="s">
        <v>5681</v>
      </c>
      <c r="G1766" s="114" t="s">
        <v>5682</v>
      </c>
      <c r="H1766" s="90" t="s">
        <v>16</v>
      </c>
      <c r="I1766" s="91" t="str">
        <f t="shared" si="309"/>
        <v>PEREMPUAN</v>
      </c>
      <c r="J1766" s="115" t="s">
        <v>1514</v>
      </c>
      <c r="K1766" s="261">
        <v>30533</v>
      </c>
      <c r="L1766" s="93">
        <f t="shared" ca="1" si="310"/>
        <v>36</v>
      </c>
      <c r="M1766" s="115" t="s">
        <v>253</v>
      </c>
      <c r="N1766" s="117" t="s">
        <v>220</v>
      </c>
      <c r="O1766" s="64" t="str">
        <f t="shared" si="311"/>
        <v>ISLAM</v>
      </c>
      <c r="P1766" s="115" t="s">
        <v>254</v>
      </c>
      <c r="Q1766" s="115" t="s">
        <v>255</v>
      </c>
      <c r="R1766" s="118">
        <v>4</v>
      </c>
      <c r="S1766" s="115" t="s">
        <v>256</v>
      </c>
      <c r="T1766" s="115" t="s">
        <v>283</v>
      </c>
      <c r="U1766" s="115" t="s">
        <v>5680</v>
      </c>
      <c r="V1766" s="115" t="s">
        <v>5675</v>
      </c>
      <c r="W1766" s="262" t="s">
        <v>5678</v>
      </c>
      <c r="X1766" s="115" t="s">
        <v>5675</v>
      </c>
      <c r="Y1766" s="229" t="s">
        <v>5500</v>
      </c>
      <c r="Z1766" s="115" t="s">
        <v>22</v>
      </c>
      <c r="AA1766" s="115" t="s">
        <v>229</v>
      </c>
      <c r="AB1766" s="120"/>
      <c r="AC1766" s="120"/>
      <c r="AD1766" t="str">
        <f t="shared" si="308"/>
        <v>INDONESIA</v>
      </c>
      <c r="AE1766" s="368" t="s">
        <v>5501</v>
      </c>
      <c r="AF1766" s="122" t="s">
        <v>4181</v>
      </c>
      <c r="AG1766" s="111" t="s">
        <v>166</v>
      </c>
      <c r="AH1766" s="111" t="s">
        <v>203</v>
      </c>
      <c r="AI1766" s="64" t="e">
        <f>VLOOKUP(Q1768,SHDK,2,FALSE)</f>
        <v>#N/A</v>
      </c>
      <c r="AJ1766" s="64"/>
      <c r="AK1766" s="142"/>
      <c r="AL1766" s="207"/>
      <c r="AM1766" s="207"/>
      <c r="AN1766" s="124"/>
      <c r="AO1766" s="239"/>
      <c r="AP1766" s="239"/>
      <c r="AQ1766" s="239"/>
      <c r="AR1766" s="239"/>
      <c r="AS1766" s="239"/>
      <c r="AT1766" s="239"/>
      <c r="AU1766" s="239"/>
      <c r="AV1766" s="239"/>
      <c r="AW1766" s="239"/>
      <c r="AX1766" s="239"/>
      <c r="BA1766" s="121"/>
    </row>
    <row r="1767" spans="1:53" s="126" customFormat="1">
      <c r="A1767"/>
      <c r="B1767">
        <v>1699</v>
      </c>
      <c r="C1767" s="71">
        <v>62</v>
      </c>
      <c r="D1767"/>
      <c r="E1767" s="266">
        <v>4</v>
      </c>
      <c r="F1767" s="127" t="s">
        <v>5683</v>
      </c>
      <c r="G1767" s="128" t="s">
        <v>5684</v>
      </c>
      <c r="H1767" s="129" t="s">
        <v>23</v>
      </c>
      <c r="I1767" s="130" t="str">
        <f t="shared" ref="I1767:I1831" si="312">IF(H1767="L","LAKI LAKI",IF(H1767="P","PEREMPUAN",""))</f>
        <v>LAKI LAKI</v>
      </c>
      <c r="J1767" s="131" t="s">
        <v>230</v>
      </c>
      <c r="K1767" s="132">
        <v>36732</v>
      </c>
      <c r="L1767" s="159">
        <f t="shared" ca="1" si="310"/>
        <v>19</v>
      </c>
      <c r="M1767" s="131" t="s">
        <v>253</v>
      </c>
      <c r="N1767" s="177" t="s">
        <v>220</v>
      </c>
      <c r="O1767" s="131" t="str">
        <f t="shared" si="311"/>
        <v>ISLAM</v>
      </c>
      <c r="P1767" s="131" t="s">
        <v>254</v>
      </c>
      <c r="Q1767" s="131" t="s">
        <v>255</v>
      </c>
      <c r="R1767" s="134">
        <v>4</v>
      </c>
      <c r="S1767" s="131" t="s">
        <v>348</v>
      </c>
      <c r="T1767" s="131" t="s">
        <v>266</v>
      </c>
      <c r="U1767" s="131" t="s">
        <v>5680</v>
      </c>
      <c r="V1767" s="131" t="s">
        <v>5675</v>
      </c>
      <c r="W1767" s="135" t="s">
        <v>5678</v>
      </c>
      <c r="X1767" s="131" t="s">
        <v>5675</v>
      </c>
      <c r="Y1767" s="236" t="s">
        <v>5500</v>
      </c>
      <c r="Z1767" s="131" t="s">
        <v>22</v>
      </c>
      <c r="AA1767" s="131" t="s">
        <v>229</v>
      </c>
      <c r="AB1767" s="64"/>
      <c r="AC1767" s="64"/>
      <c r="AD1767" s="126" t="str">
        <f t="shared" si="308"/>
        <v>INDONESIA</v>
      </c>
      <c r="AE1767" s="368" t="s">
        <v>5501</v>
      </c>
      <c r="AF1767" s="178" t="s">
        <v>4181</v>
      </c>
      <c r="AG1767" s="142" t="s">
        <v>166</v>
      </c>
      <c r="AH1767" s="142"/>
      <c r="AI1767" s="64">
        <f>VLOOKUP(Q1769,SHDK,2,FALSE)</f>
        <v>2</v>
      </c>
      <c r="AJ1767" s="64"/>
      <c r="AK1767" s="142"/>
      <c r="AL1767" s="136"/>
      <c r="AM1767" s="136"/>
      <c r="AN1767" s="241">
        <f>AL1767-AM1767</f>
        <v>0</v>
      </c>
      <c r="AO1767" s="137"/>
      <c r="AP1767" s="137"/>
      <c r="AQ1767" s="137"/>
      <c r="AR1767" s="137"/>
      <c r="AS1767" s="137"/>
      <c r="AT1767" s="137"/>
      <c r="AU1767" s="137"/>
      <c r="AV1767" s="137"/>
      <c r="AW1767" s="137"/>
      <c r="AX1767" s="137"/>
      <c r="AY1767" s="137">
        <f>SUM(AV1767:AX1767)</f>
        <v>0</v>
      </c>
      <c r="AZ1767" s="138"/>
    </row>
    <row r="1768" spans="1:53">
      <c r="B1768">
        <v>1700</v>
      </c>
      <c r="C1768" s="121">
        <v>63</v>
      </c>
      <c r="D1768">
        <v>17</v>
      </c>
      <c r="E1768" s="151">
        <v>1</v>
      </c>
      <c r="F1768" s="157" t="s">
        <v>5685</v>
      </c>
      <c r="G1768" s="144" t="s">
        <v>5686</v>
      </c>
      <c r="H1768" s="145" t="s">
        <v>23</v>
      </c>
      <c r="I1768" s="146" t="str">
        <f t="shared" si="312"/>
        <v>LAKI LAKI</v>
      </c>
      <c r="J1768" s="151" t="s">
        <v>22</v>
      </c>
      <c r="K1768" s="147">
        <v>32551</v>
      </c>
      <c r="L1768" s="139">
        <f t="shared" ca="1" si="310"/>
        <v>31</v>
      </c>
      <c r="M1768" s="120"/>
      <c r="N1768" s="133" t="s">
        <v>220</v>
      </c>
      <c r="O1768" s="120" t="str">
        <f t="shared" si="311"/>
        <v>ISLAM</v>
      </c>
      <c r="P1768" s="151" t="s">
        <v>221</v>
      </c>
      <c r="Q1768" s="151" t="s">
        <v>222</v>
      </c>
      <c r="R1768" s="148">
        <v>1</v>
      </c>
      <c r="S1768" s="151" t="s">
        <v>289</v>
      </c>
      <c r="T1768" s="151" t="s">
        <v>674</v>
      </c>
      <c r="U1768" s="151" t="s">
        <v>5687</v>
      </c>
      <c r="V1768" s="151" t="s">
        <v>2387</v>
      </c>
      <c r="W1768" s="175" t="s">
        <v>5688</v>
      </c>
      <c r="X1768" s="151" t="s">
        <v>5689</v>
      </c>
      <c r="Y1768" s="238" t="s">
        <v>5670</v>
      </c>
      <c r="Z1768" s="120"/>
      <c r="AA1768" s="120"/>
      <c r="AB1768" s="64"/>
      <c r="AC1768" s="64"/>
      <c r="AD1768" s="121" t="str">
        <f t="shared" si="308"/>
        <v>INDONESIA</v>
      </c>
      <c r="AE1768" s="368" t="s">
        <v>5501</v>
      </c>
      <c r="AF1768" s="97" t="s">
        <v>4181</v>
      </c>
      <c r="AG1768" s="142" t="s">
        <v>166</v>
      </c>
      <c r="AH1768" s="142" t="s">
        <v>203</v>
      </c>
      <c r="AI1768" s="64">
        <f>VLOOKUP(Q1770,SHDK,2,FALSE)</f>
        <v>3</v>
      </c>
      <c r="AJ1768" s="64"/>
      <c r="AK1768" s="142"/>
      <c r="AL1768" s="207"/>
      <c r="AM1768" s="207"/>
      <c r="AN1768" s="124"/>
      <c r="AO1768" s="239"/>
      <c r="AP1768" s="239"/>
      <c r="AQ1768" s="239"/>
      <c r="AR1768" s="239"/>
      <c r="AS1768" s="239"/>
      <c r="AT1768" s="239"/>
      <c r="AU1768" s="239"/>
      <c r="AV1768" s="239"/>
      <c r="AW1768" s="239"/>
      <c r="AX1768" s="239"/>
      <c r="BA1768" s="121"/>
    </row>
    <row r="1769" spans="1:53">
      <c r="B1769">
        <v>1701</v>
      </c>
      <c r="C1769" s="71">
        <v>64</v>
      </c>
      <c r="E1769" s="115">
        <v>2</v>
      </c>
      <c r="F1769" s="157" t="s">
        <v>5690</v>
      </c>
      <c r="G1769" s="89" t="s">
        <v>5691</v>
      </c>
      <c r="H1769" s="90" t="s">
        <v>16</v>
      </c>
      <c r="I1769" s="91" t="str">
        <f t="shared" si="312"/>
        <v>PEREMPUAN</v>
      </c>
      <c r="J1769" s="115" t="s">
        <v>5692</v>
      </c>
      <c r="K1769" s="92">
        <v>32965</v>
      </c>
      <c r="L1769" s="93">
        <f t="shared" ca="1" si="310"/>
        <v>30</v>
      </c>
      <c r="M1769" s="64"/>
      <c r="N1769" s="94" t="s">
        <v>220</v>
      </c>
      <c r="O1769" s="64" t="str">
        <f t="shared" si="311"/>
        <v>ISLAM</v>
      </c>
      <c r="P1769" s="115" t="s">
        <v>221</v>
      </c>
      <c r="Q1769" s="115" t="s">
        <v>245</v>
      </c>
      <c r="R1769" s="95">
        <v>3</v>
      </c>
      <c r="S1769" s="115" t="s">
        <v>3426</v>
      </c>
      <c r="T1769" s="115" t="s">
        <v>2559</v>
      </c>
      <c r="U1769" s="115" t="s">
        <v>5661</v>
      </c>
      <c r="V1769" s="115" t="s">
        <v>362</v>
      </c>
      <c r="W1769" s="175" t="s">
        <v>5688</v>
      </c>
      <c r="X1769" s="115" t="s">
        <v>5689</v>
      </c>
      <c r="Y1769" s="229" t="s">
        <v>5670</v>
      </c>
      <c r="Z1769" s="64"/>
      <c r="AA1769" s="64"/>
      <c r="AB1769" s="120"/>
      <c r="AC1769" s="120"/>
      <c r="AD1769" t="str">
        <f t="shared" si="308"/>
        <v>INDONESIA</v>
      </c>
      <c r="AE1769" s="368" t="s">
        <v>5501</v>
      </c>
      <c r="AF1769" s="122" t="s">
        <v>4181</v>
      </c>
      <c r="AG1769" s="142" t="s">
        <v>166</v>
      </c>
      <c r="AH1769" s="142" t="s">
        <v>203</v>
      </c>
      <c r="AI1769" s="64" t="e">
        <f>VLOOKUP(#REF!,SHDK,2,FALSE)</f>
        <v>#REF!</v>
      </c>
      <c r="AJ1769" s="64"/>
      <c r="AK1769" s="142"/>
      <c r="AN1769" s="124"/>
    </row>
    <row r="1770" spans="1:53">
      <c r="A1770" s="121"/>
      <c r="B1770">
        <v>1702</v>
      </c>
      <c r="C1770" s="121">
        <v>65</v>
      </c>
      <c r="E1770" s="151">
        <v>3</v>
      </c>
      <c r="F1770" s="157" t="s">
        <v>5693</v>
      </c>
      <c r="G1770" s="144" t="s">
        <v>5694</v>
      </c>
      <c r="H1770" s="145" t="s">
        <v>23</v>
      </c>
      <c r="I1770" s="146" t="str">
        <f t="shared" si="312"/>
        <v>LAKI LAKI</v>
      </c>
      <c r="J1770" s="120" t="s">
        <v>22</v>
      </c>
      <c r="K1770" s="147">
        <v>41085</v>
      </c>
      <c r="L1770" s="139">
        <f t="shared" ca="1" si="310"/>
        <v>7</v>
      </c>
      <c r="M1770" s="120"/>
      <c r="N1770" s="133" t="s">
        <v>220</v>
      </c>
      <c r="O1770" s="64" t="str">
        <f t="shared" si="311"/>
        <v>ISLAM</v>
      </c>
      <c r="P1770" s="151" t="s">
        <v>254</v>
      </c>
      <c r="Q1770" s="120" t="s">
        <v>255</v>
      </c>
      <c r="R1770" s="148">
        <v>4</v>
      </c>
      <c r="S1770" s="120" t="s">
        <v>265</v>
      </c>
      <c r="T1770" s="151" t="s">
        <v>270</v>
      </c>
      <c r="U1770" s="120" t="s">
        <v>5691</v>
      </c>
      <c r="V1770" s="120" t="s">
        <v>5689</v>
      </c>
      <c r="W1770" s="175" t="s">
        <v>5688</v>
      </c>
      <c r="X1770" s="151" t="s">
        <v>5689</v>
      </c>
      <c r="Y1770" s="238" t="s">
        <v>5500</v>
      </c>
      <c r="Z1770" s="120"/>
      <c r="AA1770" s="120"/>
      <c r="AB1770" s="131" t="s">
        <v>230</v>
      </c>
      <c r="AC1770" s="131" t="s">
        <v>231</v>
      </c>
      <c r="AD1770" s="121" t="str">
        <f t="shared" si="308"/>
        <v>INDONESIA</v>
      </c>
      <c r="AE1770" s="368" t="s">
        <v>5501</v>
      </c>
      <c r="AF1770" s="122" t="s">
        <v>4181</v>
      </c>
      <c r="AG1770" s="142" t="s">
        <v>166</v>
      </c>
      <c r="AH1770" s="142"/>
      <c r="AI1770" s="64" t="e">
        <f t="shared" ref="AI1770:AI1775" si="313">VLOOKUP(Q1772,SHDK,2,FALSE)</f>
        <v>#N/A</v>
      </c>
      <c r="AJ1770" s="64"/>
      <c r="AK1770" s="142"/>
      <c r="AN1770" s="124"/>
    </row>
    <row r="1771" spans="1:53">
      <c r="B1771">
        <v>1708</v>
      </c>
      <c r="C1771" s="71">
        <v>66</v>
      </c>
      <c r="E1771" s="266" t="s">
        <v>476</v>
      </c>
      <c r="F1771" s="157" t="s">
        <v>5695</v>
      </c>
      <c r="G1771" s="128" t="s">
        <v>5661</v>
      </c>
      <c r="H1771" s="129" t="s">
        <v>16</v>
      </c>
      <c r="I1771" s="130" t="str">
        <f t="shared" si="312"/>
        <v>PEREMPUAN</v>
      </c>
      <c r="J1771" s="131" t="s">
        <v>4921</v>
      </c>
      <c r="K1771" s="132">
        <v>26807</v>
      </c>
      <c r="L1771" s="93">
        <f t="shared" ca="1" si="310"/>
        <v>46</v>
      </c>
      <c r="M1771" s="131" t="s">
        <v>253</v>
      </c>
      <c r="N1771" s="177" t="s">
        <v>220</v>
      </c>
      <c r="O1771" s="64" t="str">
        <f t="shared" si="311"/>
        <v>ISLAM</v>
      </c>
      <c r="P1771" s="131" t="s">
        <v>221</v>
      </c>
      <c r="Q1771" s="131" t="s">
        <v>1261</v>
      </c>
      <c r="R1771" s="134">
        <v>3</v>
      </c>
      <c r="S1771" s="131" t="s">
        <v>256</v>
      </c>
      <c r="T1771" s="131" t="s">
        <v>246</v>
      </c>
      <c r="U1771" s="131" t="s">
        <v>5696</v>
      </c>
      <c r="V1771" s="131" t="s">
        <v>5697</v>
      </c>
      <c r="W1771" s="175" t="s">
        <v>5688</v>
      </c>
      <c r="X1771" s="131" t="s">
        <v>362</v>
      </c>
      <c r="Y1771" s="236" t="s">
        <v>5500</v>
      </c>
      <c r="Z1771" s="131" t="s">
        <v>22</v>
      </c>
      <c r="AA1771" s="131" t="s">
        <v>229</v>
      </c>
      <c r="AB1771" s="64"/>
      <c r="AC1771" s="64"/>
      <c r="AD1771" s="126" t="str">
        <f t="shared" si="308"/>
        <v>INDONESIA</v>
      </c>
      <c r="AE1771" s="368" t="s">
        <v>5501</v>
      </c>
      <c r="AF1771" s="178" t="s">
        <v>4181</v>
      </c>
      <c r="AG1771" s="131" t="s">
        <v>166</v>
      </c>
      <c r="AH1771" s="120"/>
      <c r="AI1771" s="64">
        <f t="shared" si="313"/>
        <v>2</v>
      </c>
      <c r="AJ1771" s="64"/>
      <c r="AK1771" s="142"/>
      <c r="AN1771" s="124"/>
    </row>
    <row r="1772" spans="1:53">
      <c r="B1772">
        <v>1709</v>
      </c>
      <c r="C1772" s="121">
        <v>67</v>
      </c>
      <c r="D1772">
        <v>18</v>
      </c>
      <c r="E1772" s="115">
        <v>1</v>
      </c>
      <c r="F1772" s="150" t="s">
        <v>5698</v>
      </c>
      <c r="G1772" s="89" t="s">
        <v>5699</v>
      </c>
      <c r="H1772" s="90" t="s">
        <v>23</v>
      </c>
      <c r="I1772" s="91" t="str">
        <f t="shared" si="312"/>
        <v>LAKI LAKI</v>
      </c>
      <c r="J1772" s="115" t="s">
        <v>5700</v>
      </c>
      <c r="K1772" s="92">
        <v>33902</v>
      </c>
      <c r="L1772" s="93">
        <f t="shared" ref="L1772:L1779" ca="1" si="314">DATEDIF(K1772,TODAY(),"Y")</f>
        <v>27</v>
      </c>
      <c r="M1772" s="64"/>
      <c r="N1772" s="177" t="s">
        <v>220</v>
      </c>
      <c r="O1772" s="131" t="str">
        <f t="shared" ref="O1772:O1836" si="315">IF(N1772="1","ISLAM",IF(N1772="2","KRISTEN",""))</f>
        <v>ISLAM</v>
      </c>
      <c r="P1772" s="115" t="s">
        <v>221</v>
      </c>
      <c r="Q1772" s="115" t="s">
        <v>222</v>
      </c>
      <c r="R1772" s="95">
        <v>1</v>
      </c>
      <c r="S1772" s="115" t="s">
        <v>289</v>
      </c>
      <c r="T1772" s="115" t="s">
        <v>674</v>
      </c>
      <c r="U1772" s="115" t="s">
        <v>415</v>
      </c>
      <c r="V1772" s="115" t="s">
        <v>5701</v>
      </c>
      <c r="W1772" s="247" t="s">
        <v>5702</v>
      </c>
      <c r="X1772" s="115" t="s">
        <v>5699</v>
      </c>
      <c r="Y1772" s="238" t="s">
        <v>5500</v>
      </c>
      <c r="Z1772" s="64"/>
      <c r="AA1772" s="64"/>
      <c r="AB1772" s="120" t="s">
        <v>230</v>
      </c>
      <c r="AC1772" s="120" t="s">
        <v>231</v>
      </c>
      <c r="AD1772" s="71" t="str">
        <f t="shared" si="308"/>
        <v>INDONESIA</v>
      </c>
      <c r="AE1772" s="368" t="s">
        <v>5501</v>
      </c>
      <c r="AF1772" s="110" t="s">
        <v>4181</v>
      </c>
      <c r="AG1772" s="142" t="s">
        <v>166</v>
      </c>
      <c r="AH1772" s="142" t="s">
        <v>203</v>
      </c>
      <c r="AI1772" s="64">
        <f t="shared" si="313"/>
        <v>3</v>
      </c>
      <c r="AJ1772" s="64"/>
      <c r="AK1772" s="142"/>
      <c r="AN1772" s="124"/>
    </row>
    <row r="1773" spans="1:53">
      <c r="B1773">
        <v>1710</v>
      </c>
      <c r="C1773" s="71">
        <v>68</v>
      </c>
      <c r="E1773" s="115">
        <v>2</v>
      </c>
      <c r="F1773" s="160" t="s">
        <v>5703</v>
      </c>
      <c r="G1773" s="89" t="s">
        <v>5704</v>
      </c>
      <c r="H1773" s="90" t="s">
        <v>16</v>
      </c>
      <c r="I1773" s="91" t="str">
        <f t="shared" si="312"/>
        <v>PEREMPUAN</v>
      </c>
      <c r="J1773" s="115" t="s">
        <v>22</v>
      </c>
      <c r="K1773" s="92">
        <v>31579</v>
      </c>
      <c r="L1773" s="93">
        <f t="shared" ca="1" si="314"/>
        <v>33</v>
      </c>
      <c r="M1773" s="64"/>
      <c r="N1773" s="177" t="s">
        <v>220</v>
      </c>
      <c r="O1773" s="131" t="str">
        <f t="shared" si="315"/>
        <v>ISLAM</v>
      </c>
      <c r="P1773" s="115" t="s">
        <v>221</v>
      </c>
      <c r="Q1773" s="115" t="s">
        <v>245</v>
      </c>
      <c r="R1773" s="95">
        <v>3</v>
      </c>
      <c r="S1773" s="115" t="s">
        <v>289</v>
      </c>
      <c r="T1773" s="115" t="s">
        <v>246</v>
      </c>
      <c r="U1773" s="115" t="s">
        <v>2296</v>
      </c>
      <c r="V1773" s="115" t="s">
        <v>2291</v>
      </c>
      <c r="W1773" s="240" t="s">
        <v>5702</v>
      </c>
      <c r="X1773" s="115" t="s">
        <v>5699</v>
      </c>
      <c r="Y1773" s="238" t="s">
        <v>5500</v>
      </c>
      <c r="Z1773" s="120"/>
      <c r="AA1773" s="120"/>
      <c r="AB1773" s="120"/>
      <c r="AC1773" s="120"/>
      <c r="AD1773" s="71" t="str">
        <f t="shared" si="308"/>
        <v>INDONESIA</v>
      </c>
      <c r="AE1773" s="368" t="s">
        <v>5501</v>
      </c>
      <c r="AF1773" s="122" t="s">
        <v>4181</v>
      </c>
      <c r="AG1773" s="142" t="s">
        <v>244</v>
      </c>
      <c r="AH1773" s="142" t="s">
        <v>203</v>
      </c>
      <c r="AI1773" s="64" t="e">
        <f t="shared" si="313"/>
        <v>#N/A</v>
      </c>
      <c r="AJ1773" s="64"/>
      <c r="AK1773" s="142"/>
      <c r="AN1773" s="124"/>
    </row>
    <row r="1774" spans="1:53">
      <c r="B1774">
        <v>1711</v>
      </c>
      <c r="C1774" s="121">
        <v>69</v>
      </c>
      <c r="E1774" s="115">
        <v>3</v>
      </c>
      <c r="F1774" s="186" t="s">
        <v>5705</v>
      </c>
      <c r="G1774" s="144" t="s">
        <v>5706</v>
      </c>
      <c r="H1774" s="145" t="s">
        <v>16</v>
      </c>
      <c r="I1774" s="146" t="str">
        <f t="shared" si="312"/>
        <v>PEREMPUAN</v>
      </c>
      <c r="J1774" s="151" t="s">
        <v>230</v>
      </c>
      <c r="K1774" s="147">
        <v>41630</v>
      </c>
      <c r="L1774" s="139">
        <f t="shared" ca="1" si="314"/>
        <v>6</v>
      </c>
      <c r="M1774" s="120"/>
      <c r="N1774" s="133" t="s">
        <v>220</v>
      </c>
      <c r="O1774" s="120" t="str">
        <f t="shared" si="315"/>
        <v>ISLAM</v>
      </c>
      <c r="P1774" s="151" t="s">
        <v>254</v>
      </c>
      <c r="Q1774" s="151" t="s">
        <v>255</v>
      </c>
      <c r="R1774" s="148">
        <v>4</v>
      </c>
      <c r="S1774" s="151" t="s">
        <v>265</v>
      </c>
      <c r="T1774" s="151" t="s">
        <v>270</v>
      </c>
      <c r="U1774" s="151" t="s">
        <v>5704</v>
      </c>
      <c r="V1774" s="151" t="s">
        <v>5699</v>
      </c>
      <c r="W1774" s="242" t="s">
        <v>5702</v>
      </c>
      <c r="X1774" s="151" t="s">
        <v>5699</v>
      </c>
      <c r="Y1774" s="238" t="s">
        <v>5500</v>
      </c>
      <c r="Z1774" s="120"/>
      <c r="AA1774" s="120"/>
      <c r="AB1774" s="131"/>
      <c r="AC1774" s="131"/>
      <c r="AD1774" s="71" t="str">
        <f t="shared" si="308"/>
        <v>INDONESIA</v>
      </c>
      <c r="AE1774" s="368" t="s">
        <v>5501</v>
      </c>
      <c r="AF1774" s="122" t="s">
        <v>4181</v>
      </c>
      <c r="AG1774" s="142" t="s">
        <v>166</v>
      </c>
      <c r="AH1774" s="142"/>
      <c r="AI1774" s="64">
        <f t="shared" si="313"/>
        <v>2</v>
      </c>
      <c r="AJ1774" s="64"/>
      <c r="AK1774" s="111"/>
      <c r="AN1774" s="124"/>
    </row>
    <row r="1775" spans="1:53">
      <c r="B1775">
        <v>1712</v>
      </c>
      <c r="C1775" s="71">
        <v>70</v>
      </c>
      <c r="D1775">
        <v>19</v>
      </c>
      <c r="E1775" s="115">
        <v>1</v>
      </c>
      <c r="F1775" s="100" t="s">
        <v>5707</v>
      </c>
      <c r="G1775" s="101" t="s">
        <v>5708</v>
      </c>
      <c r="H1775" s="102" t="s">
        <v>23</v>
      </c>
      <c r="I1775" s="103" t="str">
        <f>IF(H1775="L","LAKI LAKI",IF(H1775="P","PEREMPUAN",""))</f>
        <v>LAKI LAKI</v>
      </c>
      <c r="J1775" s="104" t="s">
        <v>1514</v>
      </c>
      <c r="K1775" s="105">
        <v>27738</v>
      </c>
      <c r="L1775" s="106">
        <f t="shared" ca="1" si="314"/>
        <v>44</v>
      </c>
      <c r="M1775" s="104" t="s">
        <v>253</v>
      </c>
      <c r="N1775" s="107" t="s">
        <v>220</v>
      </c>
      <c r="O1775" s="104" t="str">
        <f>IF(N1775="1","ISLAM",IF(N1775="2","KRISTEN",""))</f>
        <v>ISLAM</v>
      </c>
      <c r="P1775" s="104" t="s">
        <v>221</v>
      </c>
      <c r="Q1775" s="104" t="s">
        <v>222</v>
      </c>
      <c r="R1775" s="108">
        <v>1</v>
      </c>
      <c r="S1775" s="104" t="s">
        <v>256</v>
      </c>
      <c r="T1775" s="104" t="s">
        <v>283</v>
      </c>
      <c r="U1775" s="104" t="s">
        <v>5709</v>
      </c>
      <c r="V1775" s="104" t="s">
        <v>3153</v>
      </c>
      <c r="W1775" s="109" t="s">
        <v>5710</v>
      </c>
      <c r="X1775" s="104" t="s">
        <v>5708</v>
      </c>
      <c r="Y1775" s="238" t="s">
        <v>5500</v>
      </c>
      <c r="Z1775" s="104" t="s">
        <v>22</v>
      </c>
      <c r="AA1775" s="104" t="s">
        <v>229</v>
      </c>
      <c r="AB1775" s="64"/>
      <c r="AC1775" s="64"/>
      <c r="AD1775" s="99" t="str">
        <f t="shared" si="308"/>
        <v>INDONESIA</v>
      </c>
      <c r="AE1775" s="368" t="s">
        <v>5501</v>
      </c>
      <c r="AF1775" s="110" t="s">
        <v>4181</v>
      </c>
      <c r="AG1775" s="142" t="s">
        <v>166</v>
      </c>
      <c r="AH1775" s="142" t="s">
        <v>203</v>
      </c>
      <c r="AI1775" s="64">
        <f t="shared" si="313"/>
        <v>3</v>
      </c>
      <c r="AJ1775" s="64"/>
      <c r="AK1775" s="142"/>
      <c r="AN1775" s="124"/>
    </row>
    <row r="1776" spans="1:53" s="126" customFormat="1">
      <c r="A1776"/>
      <c r="B1776">
        <v>1713</v>
      </c>
      <c r="C1776" s="121">
        <v>71</v>
      </c>
      <c r="D1776" s="121"/>
      <c r="E1776" s="115">
        <v>2</v>
      </c>
      <c r="F1776" s="157" t="s">
        <v>5711</v>
      </c>
      <c r="G1776" s="144" t="s">
        <v>5712</v>
      </c>
      <c r="H1776" s="145" t="s">
        <v>16</v>
      </c>
      <c r="I1776" s="146" t="str">
        <f>IF(H1776="L","LAKI LAKI",IF(H1776="P","PEREMPUAN",""))</f>
        <v>PEREMPUAN</v>
      </c>
      <c r="J1776" s="120" t="s">
        <v>5713</v>
      </c>
      <c r="K1776" s="147">
        <v>33970</v>
      </c>
      <c r="L1776" s="139">
        <f t="shared" ca="1" si="314"/>
        <v>27</v>
      </c>
      <c r="M1776" s="120"/>
      <c r="N1776" s="187" t="s">
        <v>220</v>
      </c>
      <c r="O1776" s="120" t="str">
        <f>IF(N1776="1","ISLAM",IF(N1776="2","KRISTEN",""))</f>
        <v>ISLAM</v>
      </c>
      <c r="P1776" s="120" t="s">
        <v>221</v>
      </c>
      <c r="Q1776" s="120" t="s">
        <v>245</v>
      </c>
      <c r="R1776" s="148">
        <v>3</v>
      </c>
      <c r="S1776" s="120" t="s">
        <v>289</v>
      </c>
      <c r="T1776" s="120" t="s">
        <v>246</v>
      </c>
      <c r="U1776" s="190" t="s">
        <v>902</v>
      </c>
      <c r="V1776" s="190" t="s">
        <v>5714</v>
      </c>
      <c r="W1776" s="149" t="s">
        <v>5710</v>
      </c>
      <c r="X1776" s="120" t="s">
        <v>5708</v>
      </c>
      <c r="Y1776" s="238" t="s">
        <v>5500</v>
      </c>
      <c r="Z1776" s="120" t="s">
        <v>22</v>
      </c>
      <c r="AA1776" s="120" t="s">
        <v>229</v>
      </c>
      <c r="AB1776" s="131"/>
      <c r="AC1776" s="131"/>
      <c r="AD1776" s="121" t="str">
        <f t="shared" si="308"/>
        <v>INDONESIA</v>
      </c>
      <c r="AE1776" s="368" t="s">
        <v>5501</v>
      </c>
      <c r="AF1776" s="122" t="s">
        <v>4181</v>
      </c>
      <c r="AG1776" s="111" t="s">
        <v>455</v>
      </c>
      <c r="AH1776" s="111" t="s">
        <v>203</v>
      </c>
      <c r="AI1776" s="64" t="e">
        <f>VLOOKUP(#REF!,SHDK,2,FALSE)</f>
        <v>#REF!</v>
      </c>
      <c r="AJ1776" s="64"/>
      <c r="AK1776" s="142"/>
      <c r="AL1776" s="136"/>
      <c r="AM1776" s="136"/>
      <c r="AN1776" s="241"/>
      <c r="AO1776" s="137"/>
      <c r="AP1776" s="137"/>
      <c r="AQ1776" s="137"/>
      <c r="AR1776" s="137"/>
      <c r="AS1776" s="137"/>
      <c r="AT1776" s="137"/>
      <c r="AU1776" s="137"/>
      <c r="AV1776" s="137"/>
      <c r="AW1776" s="137"/>
      <c r="AX1776" s="137"/>
      <c r="AY1776" s="137"/>
      <c r="AZ1776" s="138"/>
    </row>
    <row r="1777" spans="1:53">
      <c r="B1777">
        <v>1714</v>
      </c>
      <c r="C1777" s="71">
        <v>72</v>
      </c>
      <c r="D1777" s="121"/>
      <c r="E1777" s="115">
        <v>3</v>
      </c>
      <c r="F1777" s="143" t="s">
        <v>5715</v>
      </c>
      <c r="G1777" s="144" t="s">
        <v>5716</v>
      </c>
      <c r="H1777" s="145" t="s">
        <v>16</v>
      </c>
      <c r="I1777" s="146" t="str">
        <f>IF(H1777="L","LAKI LAKI",IF(H1777="P","PEREMPUAN",""))</f>
        <v>PEREMPUAN</v>
      </c>
      <c r="J1777" s="120" t="s">
        <v>22</v>
      </c>
      <c r="K1777" s="147">
        <v>37344</v>
      </c>
      <c r="L1777" s="139">
        <f t="shared" ca="1" si="314"/>
        <v>18</v>
      </c>
      <c r="M1777" s="120" t="s">
        <v>253</v>
      </c>
      <c r="N1777" s="133" t="s">
        <v>220</v>
      </c>
      <c r="O1777" s="120" t="str">
        <f>IF(N1777="1","ISLAM",IF(N1777="2","KRISTEN",""))</f>
        <v>ISLAM</v>
      </c>
      <c r="P1777" s="120" t="s">
        <v>254</v>
      </c>
      <c r="Q1777" s="120" t="s">
        <v>255</v>
      </c>
      <c r="R1777" s="148">
        <v>4</v>
      </c>
      <c r="S1777" s="120" t="s">
        <v>369</v>
      </c>
      <c r="T1777" s="120" t="s">
        <v>266</v>
      </c>
      <c r="U1777" s="120" t="s">
        <v>5717</v>
      </c>
      <c r="V1777" s="120" t="s">
        <v>5708</v>
      </c>
      <c r="W1777" s="149" t="s">
        <v>5710</v>
      </c>
      <c r="X1777" s="120" t="s">
        <v>5708</v>
      </c>
      <c r="Y1777" s="238" t="s">
        <v>5500</v>
      </c>
      <c r="Z1777" s="120" t="s">
        <v>22</v>
      </c>
      <c r="AA1777" s="120" t="s">
        <v>229</v>
      </c>
      <c r="AB1777" s="104"/>
      <c r="AC1777" s="104"/>
      <c r="AD1777" s="121" t="str">
        <f t="shared" si="308"/>
        <v>INDONESIA</v>
      </c>
      <c r="AE1777" s="368" t="s">
        <v>5501</v>
      </c>
      <c r="AF1777" s="122" t="s">
        <v>4181</v>
      </c>
      <c r="AG1777" s="142" t="s">
        <v>166</v>
      </c>
      <c r="AH1777" s="142"/>
      <c r="AI1777" s="64" t="e">
        <f>VLOOKUP(Q1780,SHDK,2,FALSE)</f>
        <v>#N/A</v>
      </c>
      <c r="AJ1777" s="64"/>
      <c r="AK1777" s="122"/>
      <c r="AN1777" s="207"/>
    </row>
    <row r="1778" spans="1:53">
      <c r="C1778" s="71"/>
      <c r="D1778" s="121"/>
      <c r="E1778" s="115">
        <v>4</v>
      </c>
      <c r="F1778" s="127"/>
      <c r="G1778" s="128" t="s">
        <v>5718</v>
      </c>
      <c r="H1778" s="129" t="s">
        <v>16</v>
      </c>
      <c r="I1778" s="130" t="str">
        <f>IF(H1778="L","LAKI LAKI",IF(H1778="P","PEREMPUAN",""))</f>
        <v>PEREMPUAN</v>
      </c>
      <c r="J1778" s="131" t="s">
        <v>22</v>
      </c>
      <c r="K1778" s="132">
        <v>40826</v>
      </c>
      <c r="L1778" s="159">
        <f t="shared" ca="1" si="314"/>
        <v>8</v>
      </c>
      <c r="M1778" s="131"/>
      <c r="N1778" s="248" t="s">
        <v>220</v>
      </c>
      <c r="O1778" s="131" t="str">
        <f>IF(N1778="1","ISLAM",IF(N1778="2","KRISTEN",""))</f>
        <v>ISLAM</v>
      </c>
      <c r="P1778" s="131" t="s">
        <v>254</v>
      </c>
      <c r="Q1778" s="131" t="s">
        <v>255</v>
      </c>
      <c r="R1778" s="134">
        <v>4</v>
      </c>
      <c r="S1778" s="131" t="s">
        <v>265</v>
      </c>
      <c r="T1778" s="131" t="s">
        <v>270</v>
      </c>
      <c r="U1778" s="131" t="s">
        <v>5712</v>
      </c>
      <c r="V1778" s="131" t="s">
        <v>5708</v>
      </c>
      <c r="W1778" s="135" t="s">
        <v>5710</v>
      </c>
      <c r="X1778" s="131" t="s">
        <v>5708</v>
      </c>
      <c r="Y1778" s="238" t="s">
        <v>5500</v>
      </c>
      <c r="Z1778" s="131" t="s">
        <v>22</v>
      </c>
      <c r="AA1778" s="131" t="s">
        <v>229</v>
      </c>
      <c r="AB1778" s="120"/>
      <c r="AC1778" s="120"/>
      <c r="AD1778" s="126" t="str">
        <f t="shared" si="308"/>
        <v>INDONESIA</v>
      </c>
      <c r="AE1778" s="368" t="s">
        <v>5501</v>
      </c>
      <c r="AF1778" s="178" t="s">
        <v>4181</v>
      </c>
      <c r="AG1778" s="142" t="s">
        <v>166</v>
      </c>
      <c r="AH1778" s="142"/>
      <c r="AI1778" s="64"/>
      <c r="AJ1778" s="64"/>
      <c r="AK1778" s="122"/>
      <c r="AN1778" s="207"/>
    </row>
    <row r="1779" spans="1:53">
      <c r="B1779" s="121"/>
      <c r="C1779" s="121">
        <v>73</v>
      </c>
      <c r="E1779" s="115">
        <v>5</v>
      </c>
      <c r="G1779" s="144" t="s">
        <v>5719</v>
      </c>
      <c r="H1779" s="115" t="s">
        <v>23</v>
      </c>
      <c r="I1779" s="86" t="str">
        <f>IF(H1779="L","LAKI LAKI",IF(H1779="P","PEREMPUAN",""))</f>
        <v>LAKI LAKI</v>
      </c>
      <c r="J1779" s="111" t="s">
        <v>819</v>
      </c>
      <c r="K1779" s="438">
        <v>35260</v>
      </c>
      <c r="L1779" s="440">
        <f t="shared" ca="1" si="314"/>
        <v>23</v>
      </c>
      <c r="N1779" s="248" t="s">
        <v>220</v>
      </c>
      <c r="O1779" t="s">
        <v>1403</v>
      </c>
      <c r="P1779" s="111" t="s">
        <v>254</v>
      </c>
      <c r="Q1779" s="111" t="s">
        <v>1845</v>
      </c>
      <c r="R1779" s="134">
        <v>4</v>
      </c>
      <c r="S1779" s="111" t="s">
        <v>1291</v>
      </c>
      <c r="T1779" s="111" t="s">
        <v>283</v>
      </c>
      <c r="U1779" s="111" t="s">
        <v>5709</v>
      </c>
      <c r="V1779" s="111" t="s">
        <v>3153</v>
      </c>
      <c r="X1779" s="111" t="s">
        <v>5708</v>
      </c>
      <c r="Y1779" s="238" t="s">
        <v>5500</v>
      </c>
      <c r="AD1779" s="71" t="str">
        <f t="shared" si="308"/>
        <v>INDONESIA</v>
      </c>
      <c r="AE1779" s="368" t="s">
        <v>5501</v>
      </c>
      <c r="AF1779" s="178" t="s">
        <v>4181</v>
      </c>
      <c r="AG1779" s="142" t="s">
        <v>455</v>
      </c>
      <c r="AH1779" s="142"/>
      <c r="AI1779" s="64" t="e">
        <f t="shared" ref="AI1779:AI1810" si="316">VLOOKUP(Q1781,SHDK,2,FALSE)</f>
        <v>#N/A</v>
      </c>
      <c r="AJ1779" s="64"/>
      <c r="AK1779" s="122"/>
      <c r="AN1779" s="124"/>
    </row>
    <row r="1780" spans="1:53">
      <c r="A1780" s="121"/>
      <c r="B1780" s="121"/>
      <c r="E1780" s="216"/>
      <c r="F1780" s="179"/>
      <c r="G1780" s="576"/>
      <c r="H1780" s="102"/>
      <c r="I1780" s="103"/>
      <c r="J1780" s="104"/>
      <c r="K1780" s="105"/>
      <c r="L1780" s="106"/>
      <c r="M1780" s="104"/>
      <c r="N1780" s="107"/>
      <c r="O1780" s="104"/>
      <c r="P1780" s="104"/>
      <c r="Q1780" s="104"/>
      <c r="R1780" s="108"/>
      <c r="S1780" s="104"/>
      <c r="T1780" s="104"/>
      <c r="U1780" s="104"/>
      <c r="V1780" s="104"/>
      <c r="W1780" s="179"/>
      <c r="X1780" s="179"/>
      <c r="Y1780" s="179"/>
      <c r="Z1780" s="104"/>
      <c r="AA1780" s="104"/>
      <c r="AB1780" s="120"/>
      <c r="AC1780" s="120"/>
      <c r="AD1780" s="121" t="str">
        <f>IF(H1786="L","INDONESIA",IF(H1786="P","INDONESIA",""))</f>
        <v/>
      </c>
      <c r="AE1780" s="121"/>
      <c r="AF1780" s="110"/>
      <c r="AG1780" s="122"/>
      <c r="AH1780" s="122"/>
      <c r="AI1780" s="64" t="e">
        <f t="shared" si="316"/>
        <v>#N/A</v>
      </c>
      <c r="AJ1780" s="64"/>
      <c r="AL1780" s="207"/>
      <c r="AM1780" s="207"/>
      <c r="AN1780" s="124"/>
      <c r="AO1780" s="239"/>
      <c r="AP1780" s="239"/>
      <c r="AQ1780" s="239"/>
      <c r="AR1780" s="239"/>
      <c r="AS1780" s="239"/>
      <c r="AT1780" s="239"/>
      <c r="AU1780" s="239"/>
      <c r="AV1780" s="239"/>
      <c r="AW1780" s="239"/>
      <c r="AX1780" s="239"/>
      <c r="BA1780" s="121"/>
    </row>
    <row r="1781" spans="1:53">
      <c r="E1781" s="216"/>
      <c r="F1781" s="111"/>
      <c r="G1781" s="306"/>
      <c r="H1781" s="145"/>
      <c r="I1781" s="146"/>
      <c r="J1781" s="120"/>
      <c r="K1781" s="147"/>
      <c r="L1781" s="139"/>
      <c r="M1781" s="120"/>
      <c r="N1781" s="133"/>
      <c r="O1781" s="120"/>
      <c r="P1781" s="120"/>
      <c r="Q1781" s="120"/>
      <c r="R1781" s="148"/>
      <c r="S1781" s="120"/>
      <c r="T1781" s="120"/>
      <c r="U1781" s="120"/>
      <c r="V1781" s="120"/>
      <c r="W1781" s="111"/>
      <c r="X1781" s="111"/>
      <c r="Y1781" s="111"/>
      <c r="Z1781" s="120"/>
      <c r="AA1781" s="120"/>
      <c r="AB1781" s="120"/>
      <c r="AC1781" s="120"/>
      <c r="AD1781" s="121" t="str">
        <f>IF(H1787="L","INDONESIA",IF(H1787="P","INDONESIA",""))</f>
        <v/>
      </c>
      <c r="AE1781" s="121"/>
      <c r="AF1781" s="122"/>
      <c r="AG1781" s="122"/>
      <c r="AH1781" s="433">
        <v>48</v>
      </c>
      <c r="AI1781" s="64" t="e">
        <f t="shared" si="316"/>
        <v>#N/A</v>
      </c>
      <c r="AJ1781" s="64"/>
      <c r="AN1781" s="124">
        <f t="shared" ref="AN1781:AN1845" si="317">AL1781-AM1781</f>
        <v>0</v>
      </c>
      <c r="AY1781" s="70">
        <f t="shared" ref="AY1781:AY1816" si="318">SUM(AV1781:AX1781)</f>
        <v>0</v>
      </c>
    </row>
    <row r="1782" spans="1:53">
      <c r="F1782" s="111"/>
      <c r="G1782" s="306"/>
      <c r="H1782" s="145"/>
      <c r="I1782" s="146"/>
      <c r="J1782" s="120"/>
      <c r="K1782" s="147"/>
      <c r="L1782" s="139"/>
      <c r="M1782" s="120"/>
      <c r="N1782" s="133"/>
      <c r="O1782" s="120"/>
      <c r="P1782" s="120"/>
      <c r="Q1782" s="120"/>
      <c r="R1782" s="148"/>
      <c r="S1782" s="120"/>
      <c r="T1782" s="120"/>
      <c r="U1782" s="120"/>
      <c r="V1782" s="120"/>
      <c r="W1782" s="111"/>
      <c r="X1782" s="111"/>
      <c r="Y1782" s="111"/>
      <c r="Z1782" s="120"/>
      <c r="AA1782" s="120"/>
      <c r="AB1782" s="219" t="s">
        <v>230</v>
      </c>
      <c r="AC1782" s="219" t="s">
        <v>231</v>
      </c>
      <c r="AI1782" s="64" t="e">
        <f t="shared" si="316"/>
        <v>#N/A</v>
      </c>
      <c r="AJ1782" s="64"/>
      <c r="AN1782" s="124">
        <f t="shared" si="317"/>
        <v>0</v>
      </c>
      <c r="AY1782" s="70">
        <f t="shared" si="318"/>
        <v>0</v>
      </c>
    </row>
    <row r="1783" spans="1:53">
      <c r="F1783" s="206"/>
      <c r="G1783" s="303"/>
      <c r="H1783" s="90"/>
      <c r="I1783" s="91"/>
      <c r="J1783" s="64"/>
      <c r="K1783" s="92"/>
      <c r="L1783" s="93"/>
      <c r="M1783" s="64"/>
      <c r="N1783" s="94"/>
      <c r="O1783" s="64"/>
      <c r="P1783" s="64"/>
      <c r="Q1783" s="64"/>
      <c r="R1783" s="95"/>
      <c r="S1783" s="64"/>
      <c r="T1783" s="64"/>
      <c r="U1783" s="64"/>
      <c r="V1783" s="64"/>
      <c r="W1783" s="206"/>
      <c r="X1783" s="206"/>
      <c r="Y1783" s="206"/>
      <c r="Z1783" s="64"/>
      <c r="AA1783" s="64"/>
      <c r="AB1783" s="64" t="s">
        <v>230</v>
      </c>
      <c r="AC1783" s="64" t="s">
        <v>231</v>
      </c>
      <c r="AI1783" s="64" t="e">
        <f t="shared" si="316"/>
        <v>#N/A</v>
      </c>
      <c r="AJ1783" s="64"/>
      <c r="AN1783" s="124">
        <f t="shared" si="317"/>
        <v>0</v>
      </c>
      <c r="AY1783" s="70">
        <f t="shared" si="318"/>
        <v>0</v>
      </c>
    </row>
    <row r="1784" spans="1:53" s="226" customFormat="1">
      <c r="A1784"/>
      <c r="B1784"/>
      <c r="C1784"/>
      <c r="D1784" s="71"/>
      <c r="E1784"/>
      <c r="F1784" s="511"/>
      <c r="G1784" s="111"/>
      <c r="H1784" s="145"/>
      <c r="I1784" s="146"/>
      <c r="J1784" s="151"/>
      <c r="K1784" s="147"/>
      <c r="L1784" s="139"/>
      <c r="M1784" s="120"/>
      <c r="N1784" s="133"/>
      <c r="O1784" s="120"/>
      <c r="P1784" s="151"/>
      <c r="Q1784" s="151"/>
      <c r="R1784" s="148"/>
      <c r="S1784" s="151"/>
      <c r="T1784" s="151"/>
      <c r="U1784" s="151"/>
      <c r="V1784" s="151"/>
      <c r="W1784" s="511"/>
      <c r="X1784" s="259"/>
      <c r="Y1784" s="111"/>
      <c r="Z1784" s="120"/>
      <c r="AA1784" s="120"/>
      <c r="AB1784" s="64" t="s">
        <v>230</v>
      </c>
      <c r="AC1784" s="64" t="s">
        <v>231</v>
      </c>
      <c r="AD1784"/>
      <c r="AE1784"/>
      <c r="AF1784"/>
      <c r="AG1784"/>
      <c r="AH1784"/>
      <c r="AI1784" s="64" t="e">
        <f t="shared" si="316"/>
        <v>#N/A</v>
      </c>
      <c r="AJ1784" s="64"/>
      <c r="AL1784" s="230"/>
      <c r="AM1784" s="230"/>
      <c r="AN1784" s="230">
        <f t="shared" si="317"/>
        <v>0</v>
      </c>
      <c r="AO1784" s="232"/>
      <c r="AP1784" s="232"/>
      <c r="AQ1784" s="232"/>
      <c r="AR1784" s="232"/>
      <c r="AS1784" s="232"/>
      <c r="AT1784" s="232"/>
      <c r="AU1784" s="232"/>
      <c r="AV1784" s="232"/>
      <c r="AW1784" s="232"/>
      <c r="AX1784" s="232"/>
      <c r="AY1784" s="233">
        <f t="shared" si="318"/>
        <v>0</v>
      </c>
      <c r="AZ1784" s="234"/>
    </row>
    <row r="1785" spans="1:53">
      <c r="F1785" s="210" t="s">
        <v>5720</v>
      </c>
      <c r="G1785" s="202">
        <f>COUNTIF('[1]MASTER DATA PDDK'!R1703:R1776,"1")</f>
        <v>12</v>
      </c>
      <c r="H1785" s="202">
        <f>COUNTIF('[1]MASTER DATA PDDK'!H1703:H1776,"L")</f>
        <v>39</v>
      </c>
      <c r="I1785" s="203" t="str">
        <f t="shared" si="312"/>
        <v/>
      </c>
      <c r="J1785" s="202">
        <f>COUNTIF('[1]MASTER DATA PDDK'!H1703:H1776,"P")</f>
        <v>27</v>
      </c>
      <c r="L1785" s="204" t="s">
        <v>822</v>
      </c>
      <c r="M1785" s="205">
        <f ca="1">COUNTIF(L1708:L1783,"&gt;17")</f>
        <v>51</v>
      </c>
      <c r="N1785" s="120"/>
      <c r="O1785" s="120" t="str">
        <f t="shared" si="315"/>
        <v/>
      </c>
      <c r="P1785" s="64"/>
      <c r="Q1785" s="485">
        <f>COUNTIF('[1]MASTER DATA PDDK'!Q1703:Q1776,"KEPALA KELUARGA")</f>
        <v>18</v>
      </c>
      <c r="R1785" s="95"/>
      <c r="S1785" s="64"/>
      <c r="T1785" s="64"/>
      <c r="U1785" s="64"/>
      <c r="V1785" s="64"/>
      <c r="W1785" s="206"/>
      <c r="X1785" s="206"/>
      <c r="Y1785" s="111"/>
      <c r="Z1785" s="120"/>
      <c r="AA1785" s="120"/>
      <c r="AB1785" s="64" t="s">
        <v>230</v>
      </c>
      <c r="AC1785" s="64" t="s">
        <v>231</v>
      </c>
      <c r="AI1785" s="64" t="e">
        <f t="shared" si="316"/>
        <v>#N/A</v>
      </c>
      <c r="AJ1785" s="64"/>
      <c r="AN1785" s="124">
        <f t="shared" si="317"/>
        <v>0</v>
      </c>
      <c r="AY1785" s="70">
        <f t="shared" si="318"/>
        <v>0</v>
      </c>
    </row>
    <row r="1786" spans="1:53">
      <c r="B1786" s="71"/>
      <c r="C1786" s="71"/>
      <c r="E1786" s="71"/>
      <c r="F1786" s="210"/>
      <c r="G1786" s="210"/>
      <c r="H1786" s="403"/>
      <c r="I1786" s="203" t="str">
        <f t="shared" si="312"/>
        <v/>
      </c>
      <c r="J1786" s="210">
        <f>H1785+J1785</f>
        <v>66</v>
      </c>
      <c r="K1786" s="92"/>
      <c r="L1786" s="93"/>
      <c r="M1786" s="64"/>
      <c r="N1786" s="120"/>
      <c r="O1786" s="120" t="str">
        <f t="shared" si="315"/>
        <v/>
      </c>
      <c r="P1786" s="64"/>
      <c r="Q1786" s="64"/>
      <c r="R1786" s="95"/>
      <c r="S1786" s="64"/>
      <c r="T1786" s="64"/>
      <c r="U1786" s="64"/>
      <c r="V1786" s="64"/>
      <c r="W1786" s="206"/>
      <c r="X1786" s="206"/>
      <c r="Y1786" s="111"/>
      <c r="Z1786" s="120"/>
      <c r="AA1786" s="120"/>
      <c r="AB1786" s="104" t="s">
        <v>230</v>
      </c>
      <c r="AC1786" s="104" t="s">
        <v>231</v>
      </c>
      <c r="AD1786" s="71"/>
      <c r="AE1786" s="71"/>
      <c r="AF1786" s="71"/>
      <c r="AG1786" s="71"/>
      <c r="AH1786" s="71"/>
      <c r="AI1786" s="64" t="e">
        <f t="shared" si="316"/>
        <v>#N/A</v>
      </c>
      <c r="AJ1786" s="64"/>
      <c r="AK1786" s="228"/>
      <c r="AN1786" s="124">
        <f t="shared" si="317"/>
        <v>0</v>
      </c>
      <c r="AY1786" s="70">
        <f t="shared" si="318"/>
        <v>0</v>
      </c>
    </row>
    <row r="1787" spans="1:53">
      <c r="A1787" s="71"/>
      <c r="B1787">
        <v>1719</v>
      </c>
      <c r="F1787" s="206"/>
      <c r="G1787" s="206"/>
      <c r="H1787" s="90"/>
      <c r="I1787" s="91" t="str">
        <f t="shared" si="312"/>
        <v/>
      </c>
      <c r="J1787" s="64"/>
      <c r="K1787" s="92"/>
      <c r="L1787" s="93"/>
      <c r="M1787" s="64"/>
      <c r="N1787" s="120"/>
      <c r="O1787" s="120" t="str">
        <f t="shared" si="315"/>
        <v/>
      </c>
      <c r="P1787" s="64"/>
      <c r="Q1787" s="64"/>
      <c r="R1787" s="95"/>
      <c r="S1787" s="64"/>
      <c r="T1787" s="64"/>
      <c r="U1787" s="64"/>
      <c r="V1787" s="64"/>
      <c r="W1787" s="206"/>
      <c r="X1787" s="206"/>
      <c r="Y1787" s="111"/>
      <c r="Z1787" s="120"/>
      <c r="AA1787" s="120"/>
      <c r="AB1787" s="64" t="s">
        <v>230</v>
      </c>
      <c r="AC1787" s="64" t="s">
        <v>231</v>
      </c>
      <c r="AI1787" s="64">
        <f t="shared" si="316"/>
        <v>2</v>
      </c>
      <c r="AJ1787" s="64"/>
      <c r="AK1787" s="120"/>
      <c r="AN1787" s="124">
        <f t="shared" si="317"/>
        <v>0</v>
      </c>
      <c r="AY1787" s="70">
        <f t="shared" si="318"/>
        <v>0</v>
      </c>
    </row>
    <row r="1788" spans="1:53" s="99" customFormat="1">
      <c r="A1788"/>
      <c r="B1788">
        <v>1720</v>
      </c>
      <c r="C1788">
        <v>1</v>
      </c>
      <c r="D1788">
        <v>1</v>
      </c>
      <c r="E1788" s="226">
        <v>1</v>
      </c>
      <c r="F1788" s="219" t="s">
        <v>5721</v>
      </c>
      <c r="G1788" s="219" t="s">
        <v>3272</v>
      </c>
      <c r="H1788" s="220" t="s">
        <v>23</v>
      </c>
      <c r="I1788" s="221" t="str">
        <f t="shared" si="312"/>
        <v>LAKI LAKI</v>
      </c>
      <c r="J1788" s="219" t="s">
        <v>3823</v>
      </c>
      <c r="K1788" s="222">
        <v>27624</v>
      </c>
      <c r="L1788" s="223">
        <f t="shared" ref="L1788:L1820" ca="1" si="319">DATEDIF(K1788,TODAY(),"Y")</f>
        <v>44</v>
      </c>
      <c r="M1788" s="219" t="s">
        <v>253</v>
      </c>
      <c r="N1788" s="224" t="s">
        <v>220</v>
      </c>
      <c r="O1788" s="219" t="str">
        <f t="shared" si="315"/>
        <v>ISLAM</v>
      </c>
      <c r="P1788" s="219" t="s">
        <v>221</v>
      </c>
      <c r="Q1788" s="219" t="s">
        <v>222</v>
      </c>
      <c r="R1788" s="225">
        <v>1</v>
      </c>
      <c r="S1788" s="219" t="s">
        <v>223</v>
      </c>
      <c r="T1788" s="219" t="s">
        <v>470</v>
      </c>
      <c r="U1788" s="219" t="s">
        <v>5622</v>
      </c>
      <c r="V1788" s="219" t="s">
        <v>5623</v>
      </c>
      <c r="W1788" s="219" t="s">
        <v>5722</v>
      </c>
      <c r="X1788" s="219" t="s">
        <v>3272</v>
      </c>
      <c r="Y1788" s="219" t="s">
        <v>5723</v>
      </c>
      <c r="Z1788" s="219" t="s">
        <v>22</v>
      </c>
      <c r="AA1788" s="219" t="s">
        <v>229</v>
      </c>
      <c r="AB1788" s="64" t="s">
        <v>230</v>
      </c>
      <c r="AC1788" s="64" t="s">
        <v>231</v>
      </c>
      <c r="AD1788" s="226" t="str">
        <f t="shared" ref="AD1788:AD1852" si="320">IF(H1788="L","INDONESIA",IF(H1788="P","INDONESIA",""))</f>
        <v>INDONESIA</v>
      </c>
      <c r="AE1788" s="227" t="s">
        <v>5724</v>
      </c>
      <c r="AF1788" s="227" t="s">
        <v>4181</v>
      </c>
      <c r="AG1788" s="228" t="s">
        <v>166</v>
      </c>
      <c r="AH1788" s="228"/>
      <c r="AI1788" s="64">
        <f t="shared" si="316"/>
        <v>3</v>
      </c>
      <c r="AJ1788" s="64"/>
      <c r="AK1788" s="120"/>
      <c r="AL1788" s="124"/>
      <c r="AM1788" s="124"/>
      <c r="AN1788" s="124">
        <f t="shared" si="317"/>
        <v>0</v>
      </c>
      <c r="AO1788" s="125"/>
      <c r="AP1788" s="125"/>
      <c r="AQ1788" s="125"/>
      <c r="AR1788" s="125"/>
      <c r="AS1788" s="125"/>
      <c r="AT1788" s="125"/>
      <c r="AU1788" s="125"/>
      <c r="AV1788" s="125"/>
      <c r="AW1788" s="125"/>
      <c r="AX1788" s="125"/>
      <c r="AY1788" s="70">
        <f t="shared" si="318"/>
        <v>0</v>
      </c>
      <c r="AZ1788" s="71"/>
    </row>
    <row r="1789" spans="1:53">
      <c r="B1789">
        <v>1721</v>
      </c>
      <c r="C1789">
        <v>2</v>
      </c>
      <c r="E1789">
        <v>2</v>
      </c>
      <c r="F1789" s="88" t="s">
        <v>5725</v>
      </c>
      <c r="G1789" s="89" t="s">
        <v>5726</v>
      </c>
      <c r="H1789" s="90" t="s">
        <v>16</v>
      </c>
      <c r="I1789" s="91" t="str">
        <f t="shared" si="312"/>
        <v>PEREMPUAN</v>
      </c>
      <c r="J1789" s="64" t="s">
        <v>376</v>
      </c>
      <c r="K1789" s="92">
        <v>28426</v>
      </c>
      <c r="L1789" s="93">
        <f t="shared" ca="1" si="319"/>
        <v>42</v>
      </c>
      <c r="M1789" s="64" t="s">
        <v>253</v>
      </c>
      <c r="N1789" s="94" t="s">
        <v>220</v>
      </c>
      <c r="O1789" s="64" t="str">
        <f t="shared" si="315"/>
        <v>ISLAM</v>
      </c>
      <c r="P1789" s="64" t="s">
        <v>221</v>
      </c>
      <c r="Q1789" s="64" t="s">
        <v>245</v>
      </c>
      <c r="R1789" s="95">
        <v>3</v>
      </c>
      <c r="S1789" s="64" t="s">
        <v>223</v>
      </c>
      <c r="T1789" s="64" t="s">
        <v>246</v>
      </c>
      <c r="U1789" s="64" t="s">
        <v>5727</v>
      </c>
      <c r="V1789" s="64" t="s">
        <v>5728</v>
      </c>
      <c r="W1789" s="96" t="s">
        <v>5722</v>
      </c>
      <c r="X1789" s="64" t="s">
        <v>3272</v>
      </c>
      <c r="Y1789" s="229" t="s">
        <v>5729</v>
      </c>
      <c r="Z1789" s="64" t="s">
        <v>22</v>
      </c>
      <c r="AA1789" s="64" t="s">
        <v>229</v>
      </c>
      <c r="AB1789" s="104" t="s">
        <v>230</v>
      </c>
      <c r="AC1789" s="104" t="s">
        <v>231</v>
      </c>
      <c r="AD1789" t="str">
        <f t="shared" si="320"/>
        <v>INDONESIA</v>
      </c>
      <c r="AE1789" s="122" t="s">
        <v>5724</v>
      </c>
      <c r="AF1789" s="122" t="s">
        <v>4181</v>
      </c>
      <c r="AG1789" s="120" t="s">
        <v>166</v>
      </c>
      <c r="AH1789" s="120"/>
      <c r="AI1789" s="64">
        <f t="shared" si="316"/>
        <v>3</v>
      </c>
      <c r="AJ1789" s="64"/>
      <c r="AK1789" s="120"/>
      <c r="AN1789" s="124">
        <f t="shared" si="317"/>
        <v>0</v>
      </c>
      <c r="AY1789" s="70">
        <f t="shared" si="318"/>
        <v>0</v>
      </c>
    </row>
    <row r="1790" spans="1:53">
      <c r="B1790">
        <v>1722</v>
      </c>
      <c r="C1790">
        <v>3</v>
      </c>
      <c r="E1790">
        <v>3</v>
      </c>
      <c r="F1790" s="88" t="s">
        <v>5730</v>
      </c>
      <c r="G1790" s="89" t="s">
        <v>5731</v>
      </c>
      <c r="H1790" s="90" t="s">
        <v>16</v>
      </c>
      <c r="I1790" s="91" t="str">
        <f t="shared" si="312"/>
        <v>PEREMPUAN</v>
      </c>
      <c r="J1790" s="64" t="s">
        <v>230</v>
      </c>
      <c r="K1790" s="92">
        <v>37417</v>
      </c>
      <c r="L1790" s="93">
        <f t="shared" ca="1" si="319"/>
        <v>17</v>
      </c>
      <c r="M1790" s="64" t="s">
        <v>253</v>
      </c>
      <c r="N1790" s="94" t="s">
        <v>220</v>
      </c>
      <c r="O1790" s="64" t="str">
        <f t="shared" si="315"/>
        <v>ISLAM</v>
      </c>
      <c r="P1790" s="64" t="s">
        <v>254</v>
      </c>
      <c r="Q1790" s="64" t="s">
        <v>255</v>
      </c>
      <c r="R1790" s="95">
        <v>4</v>
      </c>
      <c r="S1790" s="64" t="s">
        <v>348</v>
      </c>
      <c r="T1790" s="64" t="s">
        <v>266</v>
      </c>
      <c r="U1790" s="64" t="s">
        <v>5726</v>
      </c>
      <c r="V1790" s="64" t="s">
        <v>3272</v>
      </c>
      <c r="W1790" s="96" t="s">
        <v>5722</v>
      </c>
      <c r="X1790" s="64" t="s">
        <v>3272</v>
      </c>
      <c r="Y1790" s="229" t="s">
        <v>5729</v>
      </c>
      <c r="Z1790" s="64" t="s">
        <v>22</v>
      </c>
      <c r="AA1790" s="64" t="s">
        <v>229</v>
      </c>
      <c r="AB1790" s="64" t="s">
        <v>230</v>
      </c>
      <c r="AC1790" s="64" t="s">
        <v>231</v>
      </c>
      <c r="AD1790" t="str">
        <f t="shared" si="320"/>
        <v>INDONESIA</v>
      </c>
      <c r="AE1790" s="122" t="s">
        <v>5724</v>
      </c>
      <c r="AF1790" s="122" t="s">
        <v>4181</v>
      </c>
      <c r="AG1790" s="120" t="s">
        <v>166</v>
      </c>
      <c r="AH1790" s="120"/>
      <c r="AI1790" s="64" t="e">
        <f t="shared" si="316"/>
        <v>#N/A</v>
      </c>
      <c r="AJ1790" s="64"/>
      <c r="AK1790" s="120"/>
      <c r="AN1790" s="124">
        <f t="shared" si="317"/>
        <v>0</v>
      </c>
      <c r="AY1790" s="70">
        <f t="shared" si="318"/>
        <v>0</v>
      </c>
    </row>
    <row r="1791" spans="1:53" s="99" customFormat="1">
      <c r="A1791" s="121"/>
      <c r="B1791">
        <v>1723</v>
      </c>
      <c r="C1791">
        <v>4</v>
      </c>
      <c r="D1791"/>
      <c r="E1791">
        <v>4</v>
      </c>
      <c r="F1791" s="88"/>
      <c r="G1791" s="89" t="s">
        <v>5732</v>
      </c>
      <c r="H1791" s="90" t="s">
        <v>23</v>
      </c>
      <c r="I1791" s="91" t="str">
        <f t="shared" si="312"/>
        <v>LAKI LAKI</v>
      </c>
      <c r="J1791" s="64" t="s">
        <v>230</v>
      </c>
      <c r="K1791" s="92">
        <v>39994</v>
      </c>
      <c r="L1791" s="93">
        <f t="shared" ca="1" si="319"/>
        <v>10</v>
      </c>
      <c r="M1791" s="64"/>
      <c r="N1791" s="246" t="s">
        <v>220</v>
      </c>
      <c r="O1791" s="64" t="str">
        <f t="shared" si="315"/>
        <v>ISLAM</v>
      </c>
      <c r="P1791" s="64" t="s">
        <v>254</v>
      </c>
      <c r="Q1791" s="64" t="s">
        <v>255</v>
      </c>
      <c r="R1791" s="95">
        <v>4</v>
      </c>
      <c r="S1791" s="64" t="s">
        <v>369</v>
      </c>
      <c r="T1791" s="64" t="s">
        <v>266</v>
      </c>
      <c r="U1791" s="64" t="s">
        <v>5726</v>
      </c>
      <c r="V1791" s="64" t="s">
        <v>3272</v>
      </c>
      <c r="W1791" s="96" t="s">
        <v>5722</v>
      </c>
      <c r="X1791" s="64" t="s">
        <v>3272</v>
      </c>
      <c r="Y1791" s="229" t="s">
        <v>5729</v>
      </c>
      <c r="Z1791" s="64" t="s">
        <v>22</v>
      </c>
      <c r="AA1791" s="64" t="s">
        <v>229</v>
      </c>
      <c r="AB1791" s="64" t="s">
        <v>230</v>
      </c>
      <c r="AC1791" s="64" t="s">
        <v>231</v>
      </c>
      <c r="AD1791" t="str">
        <f t="shared" si="320"/>
        <v>INDONESIA</v>
      </c>
      <c r="AE1791" s="122" t="s">
        <v>5724</v>
      </c>
      <c r="AF1791" s="122" t="s">
        <v>4181</v>
      </c>
      <c r="AG1791" s="120" t="s">
        <v>166</v>
      </c>
      <c r="AH1791" s="120"/>
      <c r="AI1791" s="64">
        <f t="shared" si="316"/>
        <v>2</v>
      </c>
      <c r="AJ1791" s="64"/>
      <c r="AK1791" s="111"/>
      <c r="AL1791" s="124"/>
      <c r="AM1791" s="124"/>
      <c r="AN1791" s="124">
        <f t="shared" si="317"/>
        <v>0</v>
      </c>
      <c r="AO1791" s="125"/>
      <c r="AP1791" s="125"/>
      <c r="AQ1791" s="125"/>
      <c r="AR1791" s="125"/>
      <c r="AS1791" s="125"/>
      <c r="AT1791" s="125"/>
      <c r="AU1791" s="125"/>
      <c r="AV1791" s="125"/>
      <c r="AW1791" s="125"/>
      <c r="AX1791" s="125"/>
      <c r="AY1791" s="70">
        <f t="shared" si="318"/>
        <v>0</v>
      </c>
      <c r="AZ1791" s="71"/>
    </row>
    <row r="1792" spans="1:53">
      <c r="B1792">
        <v>1724</v>
      </c>
      <c r="C1792">
        <v>5</v>
      </c>
      <c r="D1792">
        <v>2</v>
      </c>
      <c r="E1792" s="99">
        <v>1</v>
      </c>
      <c r="F1792" s="100" t="s">
        <v>5733</v>
      </c>
      <c r="G1792" s="101" t="s">
        <v>5734</v>
      </c>
      <c r="H1792" s="102" t="s">
        <v>23</v>
      </c>
      <c r="I1792" s="103" t="str">
        <f t="shared" si="312"/>
        <v>LAKI LAKI</v>
      </c>
      <c r="J1792" s="104" t="s">
        <v>877</v>
      </c>
      <c r="K1792" s="105">
        <v>26005</v>
      </c>
      <c r="L1792" s="106">
        <f t="shared" ca="1" si="319"/>
        <v>49</v>
      </c>
      <c r="M1792" s="104" t="s">
        <v>253</v>
      </c>
      <c r="N1792" s="107" t="s">
        <v>220</v>
      </c>
      <c r="O1792" s="104" t="str">
        <f t="shared" si="315"/>
        <v>ISLAM</v>
      </c>
      <c r="P1792" s="104" t="s">
        <v>221</v>
      </c>
      <c r="Q1792" s="104" t="s">
        <v>222</v>
      </c>
      <c r="R1792" s="108">
        <v>1</v>
      </c>
      <c r="S1792" s="104" t="s">
        <v>289</v>
      </c>
      <c r="T1792" s="104" t="s">
        <v>283</v>
      </c>
      <c r="U1792" s="104" t="s">
        <v>2976</v>
      </c>
      <c r="V1792" s="104" t="s">
        <v>5735</v>
      </c>
      <c r="W1792" s="109" t="s">
        <v>5736</v>
      </c>
      <c r="X1792" s="104" t="s">
        <v>5734</v>
      </c>
      <c r="Y1792" s="238" t="s">
        <v>5723</v>
      </c>
      <c r="Z1792" s="104" t="s">
        <v>22</v>
      </c>
      <c r="AA1792" s="104" t="s">
        <v>229</v>
      </c>
      <c r="AB1792" s="64" t="s">
        <v>230</v>
      </c>
      <c r="AC1792" s="64" t="s">
        <v>231</v>
      </c>
      <c r="AD1792" s="99" t="str">
        <f t="shared" si="320"/>
        <v>INDONESIA</v>
      </c>
      <c r="AE1792" s="122" t="s">
        <v>5724</v>
      </c>
      <c r="AF1792" s="110" t="s">
        <v>4181</v>
      </c>
      <c r="AG1792" s="104" t="s">
        <v>166</v>
      </c>
      <c r="AH1792" s="120"/>
      <c r="AI1792" s="64">
        <f t="shared" si="316"/>
        <v>3</v>
      </c>
      <c r="AJ1792" s="64"/>
      <c r="AK1792" s="111"/>
      <c r="AN1792" s="124">
        <f t="shared" si="317"/>
        <v>0</v>
      </c>
      <c r="AY1792" s="70">
        <f t="shared" si="318"/>
        <v>0</v>
      </c>
    </row>
    <row r="1793" spans="1:53">
      <c r="B1793">
        <v>1725</v>
      </c>
      <c r="C1793">
        <v>6</v>
      </c>
      <c r="E1793">
        <v>2</v>
      </c>
      <c r="F1793" s="88" t="s">
        <v>5737</v>
      </c>
      <c r="G1793" s="89" t="s">
        <v>5738</v>
      </c>
      <c r="H1793" s="90" t="s">
        <v>16</v>
      </c>
      <c r="I1793" s="91" t="str">
        <f t="shared" si="312"/>
        <v>PEREMPUAN</v>
      </c>
      <c r="J1793" s="64" t="s">
        <v>877</v>
      </c>
      <c r="K1793" s="92">
        <v>27590</v>
      </c>
      <c r="L1793" s="93">
        <f t="shared" ca="1" si="319"/>
        <v>44</v>
      </c>
      <c r="M1793" s="64" t="s">
        <v>253</v>
      </c>
      <c r="N1793" s="94" t="s">
        <v>220</v>
      </c>
      <c r="O1793" s="64" t="str">
        <f t="shared" si="315"/>
        <v>ISLAM</v>
      </c>
      <c r="P1793" s="64" t="s">
        <v>221</v>
      </c>
      <c r="Q1793" s="64" t="s">
        <v>245</v>
      </c>
      <c r="R1793" s="95">
        <v>3</v>
      </c>
      <c r="S1793" s="64" t="s">
        <v>256</v>
      </c>
      <c r="T1793" s="64" t="s">
        <v>246</v>
      </c>
      <c r="U1793" s="64" t="s">
        <v>734</v>
      </c>
      <c r="V1793" s="64" t="s">
        <v>5739</v>
      </c>
      <c r="W1793" s="96" t="s">
        <v>5736</v>
      </c>
      <c r="X1793" s="64" t="s">
        <v>5734</v>
      </c>
      <c r="Y1793" s="238" t="s">
        <v>5723</v>
      </c>
      <c r="Z1793" s="64" t="s">
        <v>22</v>
      </c>
      <c r="AA1793" s="64" t="s">
        <v>229</v>
      </c>
      <c r="AB1793" s="64" t="s">
        <v>230</v>
      </c>
      <c r="AC1793" s="64" t="s">
        <v>231</v>
      </c>
      <c r="AD1793" t="str">
        <f t="shared" si="320"/>
        <v>INDONESIA</v>
      </c>
      <c r="AE1793" s="122" t="s">
        <v>5724</v>
      </c>
      <c r="AF1793" s="122" t="s">
        <v>4181</v>
      </c>
      <c r="AG1793" s="111" t="s">
        <v>166</v>
      </c>
      <c r="AH1793" s="111"/>
      <c r="AI1793" s="64" t="e">
        <f t="shared" si="316"/>
        <v>#N/A</v>
      </c>
      <c r="AJ1793" s="64"/>
      <c r="AK1793" s="142"/>
      <c r="AN1793" s="124">
        <f t="shared" si="317"/>
        <v>0</v>
      </c>
      <c r="AY1793" s="70">
        <f t="shared" si="318"/>
        <v>0</v>
      </c>
    </row>
    <row r="1794" spans="1:53">
      <c r="A1794" s="121"/>
      <c r="B1794">
        <v>1726</v>
      </c>
      <c r="C1794">
        <v>7</v>
      </c>
      <c r="E1794">
        <v>3</v>
      </c>
      <c r="F1794" s="88" t="s">
        <v>5740</v>
      </c>
      <c r="G1794" s="89" t="s">
        <v>5741</v>
      </c>
      <c r="H1794" s="90" t="s">
        <v>16</v>
      </c>
      <c r="I1794" s="91" t="str">
        <f t="shared" si="312"/>
        <v>PEREMPUAN</v>
      </c>
      <c r="J1794" s="64" t="s">
        <v>244</v>
      </c>
      <c r="K1794" s="92">
        <v>35959</v>
      </c>
      <c r="L1794" s="93">
        <f t="shared" ca="1" si="319"/>
        <v>21</v>
      </c>
      <c r="M1794" s="64" t="s">
        <v>253</v>
      </c>
      <c r="N1794" s="94" t="s">
        <v>220</v>
      </c>
      <c r="O1794" s="64" t="str">
        <f t="shared" si="315"/>
        <v>ISLAM</v>
      </c>
      <c r="P1794" s="64" t="s">
        <v>254</v>
      </c>
      <c r="Q1794" s="64" t="s">
        <v>255</v>
      </c>
      <c r="R1794" s="95">
        <v>4</v>
      </c>
      <c r="S1794" s="64" t="s">
        <v>886</v>
      </c>
      <c r="T1794" s="64" t="s">
        <v>266</v>
      </c>
      <c r="U1794" s="64" t="s">
        <v>5738</v>
      </c>
      <c r="V1794" s="64" t="s">
        <v>5734</v>
      </c>
      <c r="W1794" s="96" t="s">
        <v>5736</v>
      </c>
      <c r="X1794" s="64" t="s">
        <v>5734</v>
      </c>
      <c r="Y1794" s="238" t="s">
        <v>5723</v>
      </c>
      <c r="Z1794" s="64" t="s">
        <v>22</v>
      </c>
      <c r="AA1794" s="64" t="s">
        <v>229</v>
      </c>
      <c r="AB1794" s="104" t="s">
        <v>230</v>
      </c>
      <c r="AC1794" s="104" t="s">
        <v>231</v>
      </c>
      <c r="AD1794" t="str">
        <f t="shared" si="320"/>
        <v>INDONESIA</v>
      </c>
      <c r="AE1794" s="122" t="s">
        <v>5724</v>
      </c>
      <c r="AF1794" s="122" t="s">
        <v>4181</v>
      </c>
      <c r="AG1794" s="111" t="s">
        <v>166</v>
      </c>
      <c r="AH1794" s="111"/>
      <c r="AI1794" s="64">
        <f t="shared" si="316"/>
        <v>2</v>
      </c>
      <c r="AJ1794" s="64"/>
      <c r="AK1794" s="120"/>
      <c r="AN1794" s="124">
        <f t="shared" si="317"/>
        <v>0</v>
      </c>
      <c r="AY1794" s="70">
        <f t="shared" si="318"/>
        <v>0</v>
      </c>
    </row>
    <row r="1795" spans="1:53">
      <c r="B1795">
        <v>1727</v>
      </c>
      <c r="C1795">
        <v>8</v>
      </c>
      <c r="D1795">
        <v>3</v>
      </c>
      <c r="E1795" s="99">
        <v>1</v>
      </c>
      <c r="F1795" s="100" t="s">
        <v>5742</v>
      </c>
      <c r="G1795" s="101" t="s">
        <v>5743</v>
      </c>
      <c r="H1795" s="102" t="s">
        <v>23</v>
      </c>
      <c r="I1795" s="103" t="str">
        <f t="shared" si="312"/>
        <v>LAKI LAKI</v>
      </c>
      <c r="J1795" s="104" t="s">
        <v>3010</v>
      </c>
      <c r="K1795" s="105">
        <v>22111</v>
      </c>
      <c r="L1795" s="106">
        <f t="shared" ca="1" si="319"/>
        <v>59</v>
      </c>
      <c r="M1795" s="104" t="s">
        <v>253</v>
      </c>
      <c r="N1795" s="107" t="s">
        <v>220</v>
      </c>
      <c r="O1795" s="104" t="str">
        <f t="shared" si="315"/>
        <v>ISLAM</v>
      </c>
      <c r="P1795" s="104" t="s">
        <v>221</v>
      </c>
      <c r="Q1795" s="104" t="s">
        <v>222</v>
      </c>
      <c r="R1795" s="108">
        <v>1</v>
      </c>
      <c r="S1795" s="104" t="s">
        <v>223</v>
      </c>
      <c r="T1795" s="104" t="s">
        <v>283</v>
      </c>
      <c r="U1795" s="104" t="s">
        <v>5744</v>
      </c>
      <c r="V1795" s="104" t="s">
        <v>3825</v>
      </c>
      <c r="W1795" s="109" t="s">
        <v>5745</v>
      </c>
      <c r="X1795" s="104" t="s">
        <v>5743</v>
      </c>
      <c r="Y1795" s="238" t="s">
        <v>5729</v>
      </c>
      <c r="Z1795" s="104" t="s">
        <v>22</v>
      </c>
      <c r="AA1795" s="104" t="s">
        <v>229</v>
      </c>
      <c r="AB1795" s="64" t="s">
        <v>230</v>
      </c>
      <c r="AC1795" s="64" t="s">
        <v>231</v>
      </c>
      <c r="AD1795" s="99" t="str">
        <f t="shared" si="320"/>
        <v>INDONESIA</v>
      </c>
      <c r="AE1795" s="122" t="s">
        <v>5724</v>
      </c>
      <c r="AF1795" s="122" t="s">
        <v>4181</v>
      </c>
      <c r="AG1795" s="142" t="s">
        <v>166</v>
      </c>
      <c r="AH1795" s="142"/>
      <c r="AI1795" s="64">
        <f t="shared" si="316"/>
        <v>3</v>
      </c>
      <c r="AJ1795" s="64"/>
      <c r="AK1795" s="111"/>
      <c r="AN1795" s="124"/>
    </row>
    <row r="1796" spans="1:53">
      <c r="B1796">
        <v>1728</v>
      </c>
      <c r="C1796">
        <v>9</v>
      </c>
      <c r="E1796">
        <v>2</v>
      </c>
      <c r="F1796" s="88" t="s">
        <v>5746</v>
      </c>
      <c r="G1796" s="89" t="s">
        <v>5747</v>
      </c>
      <c r="H1796" s="90" t="s">
        <v>16</v>
      </c>
      <c r="I1796" s="91" t="str">
        <f t="shared" si="312"/>
        <v>PEREMPUAN</v>
      </c>
      <c r="J1796" s="64" t="s">
        <v>3010</v>
      </c>
      <c r="K1796" s="92">
        <v>24965</v>
      </c>
      <c r="L1796" s="93">
        <f t="shared" ca="1" si="319"/>
        <v>51</v>
      </c>
      <c r="M1796" s="64" t="s">
        <v>253</v>
      </c>
      <c r="N1796" s="94" t="s">
        <v>220</v>
      </c>
      <c r="O1796" s="64" t="str">
        <f t="shared" si="315"/>
        <v>ISLAM</v>
      </c>
      <c r="P1796" s="64" t="s">
        <v>221</v>
      </c>
      <c r="Q1796" s="64" t="s">
        <v>245</v>
      </c>
      <c r="R1796" s="95">
        <v>3</v>
      </c>
      <c r="S1796" s="64" t="s">
        <v>256</v>
      </c>
      <c r="T1796" s="64" t="s">
        <v>246</v>
      </c>
      <c r="U1796" s="64" t="s">
        <v>871</v>
      </c>
      <c r="V1796" s="64" t="s">
        <v>5748</v>
      </c>
      <c r="W1796" s="96" t="s">
        <v>5745</v>
      </c>
      <c r="X1796" s="120" t="s">
        <v>5743</v>
      </c>
      <c r="Y1796" s="238" t="s">
        <v>5723</v>
      </c>
      <c r="Z1796" s="64" t="s">
        <v>22</v>
      </c>
      <c r="AA1796" s="64" t="s">
        <v>229</v>
      </c>
      <c r="AB1796" s="120" t="s">
        <v>230</v>
      </c>
      <c r="AC1796" s="120" t="s">
        <v>231</v>
      </c>
      <c r="AD1796" t="str">
        <f t="shared" si="320"/>
        <v>INDONESIA</v>
      </c>
      <c r="AE1796" s="122" t="s">
        <v>5724</v>
      </c>
      <c r="AF1796" s="122" t="s">
        <v>4181</v>
      </c>
      <c r="AG1796" s="120" t="s">
        <v>166</v>
      </c>
      <c r="AH1796" s="120"/>
      <c r="AI1796" s="64">
        <f t="shared" si="316"/>
        <v>3</v>
      </c>
      <c r="AJ1796" s="64"/>
      <c r="AK1796" s="111"/>
      <c r="AN1796" s="124">
        <f t="shared" si="317"/>
        <v>0</v>
      </c>
      <c r="AY1796" s="70">
        <f t="shared" si="318"/>
        <v>0</v>
      </c>
    </row>
    <row r="1797" spans="1:53" s="99" customFormat="1">
      <c r="A1797"/>
      <c r="B1797">
        <v>1729</v>
      </c>
      <c r="C1797">
        <v>10</v>
      </c>
      <c r="D1797"/>
      <c r="E1797">
        <v>3</v>
      </c>
      <c r="F1797" s="88" t="s">
        <v>5749</v>
      </c>
      <c r="G1797" s="89" t="s">
        <v>5750</v>
      </c>
      <c r="H1797" s="90" t="s">
        <v>23</v>
      </c>
      <c r="I1797" s="91" t="str">
        <f t="shared" si="312"/>
        <v>LAKI LAKI</v>
      </c>
      <c r="J1797" s="64" t="s">
        <v>3010</v>
      </c>
      <c r="K1797" s="92">
        <v>33718</v>
      </c>
      <c r="L1797" s="93">
        <f t="shared" ca="1" si="319"/>
        <v>27</v>
      </c>
      <c r="M1797" s="64" t="s">
        <v>253</v>
      </c>
      <c r="N1797" s="94" t="s">
        <v>220</v>
      </c>
      <c r="O1797" s="64" t="str">
        <f t="shared" si="315"/>
        <v>ISLAM</v>
      </c>
      <c r="P1797" s="64" t="s">
        <v>254</v>
      </c>
      <c r="Q1797" s="64" t="s">
        <v>255</v>
      </c>
      <c r="R1797" s="95">
        <v>4</v>
      </c>
      <c r="S1797" s="64" t="s">
        <v>344</v>
      </c>
      <c r="T1797" s="64" t="s">
        <v>266</v>
      </c>
      <c r="U1797" s="64" t="str">
        <f>G1796</f>
        <v>MUJANATI</v>
      </c>
      <c r="V1797" s="64" t="s">
        <v>5743</v>
      </c>
      <c r="W1797" s="96" t="s">
        <v>5745</v>
      </c>
      <c r="X1797" s="120" t="s">
        <v>5743</v>
      </c>
      <c r="Y1797" s="238" t="s">
        <v>5723</v>
      </c>
      <c r="Z1797" s="64" t="s">
        <v>22</v>
      </c>
      <c r="AA1797" s="64" t="s">
        <v>229</v>
      </c>
      <c r="AB1797" s="120"/>
      <c r="AC1797" s="120"/>
      <c r="AD1797" t="str">
        <f t="shared" si="320"/>
        <v>INDONESIA</v>
      </c>
      <c r="AE1797" s="122" t="s">
        <v>5724</v>
      </c>
      <c r="AF1797" s="122" t="s">
        <v>4181</v>
      </c>
      <c r="AG1797" s="111" t="s">
        <v>166</v>
      </c>
      <c r="AH1797" s="111"/>
      <c r="AI1797" s="64">
        <f t="shared" si="316"/>
        <v>3</v>
      </c>
      <c r="AJ1797" s="64"/>
      <c r="AK1797" s="111"/>
      <c r="AL1797" s="124"/>
      <c r="AM1797" s="124"/>
      <c r="AN1797" s="124">
        <f t="shared" si="317"/>
        <v>0</v>
      </c>
      <c r="AO1797" s="125"/>
      <c r="AP1797" s="125"/>
      <c r="AQ1797" s="125"/>
      <c r="AR1797" s="125"/>
      <c r="AS1797" s="125"/>
      <c r="AT1797" s="125"/>
      <c r="AU1797" s="125"/>
      <c r="AV1797" s="125"/>
      <c r="AW1797" s="125"/>
      <c r="AX1797" s="125"/>
      <c r="AY1797" s="70">
        <f t="shared" si="318"/>
        <v>0</v>
      </c>
      <c r="AZ1797" s="71"/>
    </row>
    <row r="1798" spans="1:53">
      <c r="B1798">
        <v>1730</v>
      </c>
      <c r="C1798">
        <v>11</v>
      </c>
      <c r="E1798">
        <v>4</v>
      </c>
      <c r="F1798" s="88" t="s">
        <v>5751</v>
      </c>
      <c r="G1798" s="89" t="s">
        <v>5752</v>
      </c>
      <c r="H1798" s="90" t="s">
        <v>16</v>
      </c>
      <c r="I1798" s="91" t="str">
        <f t="shared" si="312"/>
        <v>PEREMPUAN</v>
      </c>
      <c r="J1798" s="64" t="s">
        <v>2571</v>
      </c>
      <c r="K1798" s="92">
        <v>35417</v>
      </c>
      <c r="L1798" s="93">
        <f t="shared" ca="1" si="319"/>
        <v>23</v>
      </c>
      <c r="M1798" s="64" t="s">
        <v>253</v>
      </c>
      <c r="N1798" s="94" t="s">
        <v>220</v>
      </c>
      <c r="O1798" s="64" t="str">
        <f t="shared" si="315"/>
        <v>ISLAM</v>
      </c>
      <c r="P1798" s="64" t="s">
        <v>254</v>
      </c>
      <c r="Q1798" s="64" t="s">
        <v>255</v>
      </c>
      <c r="R1798" s="95">
        <v>4</v>
      </c>
      <c r="S1798" s="64" t="s">
        <v>223</v>
      </c>
      <c r="T1798" s="64" t="s">
        <v>266</v>
      </c>
      <c r="U1798" s="64" t="s">
        <v>5747</v>
      </c>
      <c r="V1798" s="64" t="s">
        <v>5743</v>
      </c>
      <c r="W1798" s="96" t="s">
        <v>5745</v>
      </c>
      <c r="X1798" s="120" t="s">
        <v>5743</v>
      </c>
      <c r="Y1798" s="238" t="s">
        <v>5723</v>
      </c>
      <c r="Z1798" s="64" t="s">
        <v>22</v>
      </c>
      <c r="AA1798" s="64" t="s">
        <v>229</v>
      </c>
      <c r="AB1798" s="104" t="s">
        <v>230</v>
      </c>
      <c r="AC1798" s="104" t="s">
        <v>231</v>
      </c>
      <c r="AD1798" t="str">
        <f t="shared" si="320"/>
        <v>INDONESIA</v>
      </c>
      <c r="AE1798" s="122" t="s">
        <v>5724</v>
      </c>
      <c r="AF1798" s="122" t="s">
        <v>4181</v>
      </c>
      <c r="AG1798" s="111" t="s">
        <v>166</v>
      </c>
      <c r="AH1798" s="111"/>
      <c r="AI1798" s="64" t="e">
        <f t="shared" si="316"/>
        <v>#N/A</v>
      </c>
      <c r="AJ1798" s="64"/>
      <c r="AK1798" s="142"/>
      <c r="AN1798" s="124">
        <f t="shared" si="317"/>
        <v>0</v>
      </c>
      <c r="AY1798" s="70">
        <f t="shared" si="318"/>
        <v>0</v>
      </c>
    </row>
    <row r="1799" spans="1:53">
      <c r="B1799">
        <v>1731</v>
      </c>
      <c r="C1799">
        <v>12</v>
      </c>
      <c r="E1799">
        <v>5</v>
      </c>
      <c r="F1799" s="157" t="s">
        <v>5753</v>
      </c>
      <c r="G1799" s="89" t="s">
        <v>5754</v>
      </c>
      <c r="H1799" s="90" t="s">
        <v>23</v>
      </c>
      <c r="I1799" s="91" t="str">
        <f t="shared" si="312"/>
        <v>LAKI LAKI</v>
      </c>
      <c r="J1799" s="64" t="s">
        <v>22</v>
      </c>
      <c r="K1799" s="92">
        <v>38999</v>
      </c>
      <c r="L1799" s="93">
        <f t="shared" ca="1" si="319"/>
        <v>13</v>
      </c>
      <c r="M1799" s="64"/>
      <c r="N1799" s="246" t="s">
        <v>220</v>
      </c>
      <c r="O1799" s="64" t="str">
        <f t="shared" si="315"/>
        <v>ISLAM</v>
      </c>
      <c r="P1799" s="64" t="s">
        <v>254</v>
      </c>
      <c r="Q1799" s="64" t="s">
        <v>255</v>
      </c>
      <c r="R1799" s="95">
        <v>4</v>
      </c>
      <c r="S1799" s="64" t="s">
        <v>369</v>
      </c>
      <c r="T1799" s="64" t="s">
        <v>266</v>
      </c>
      <c r="U1799" s="64" t="s">
        <v>5747</v>
      </c>
      <c r="V1799" s="64" t="s">
        <v>5743</v>
      </c>
      <c r="W1799" s="96" t="s">
        <v>5745</v>
      </c>
      <c r="X1799" s="131" t="s">
        <v>5743</v>
      </c>
      <c r="Y1799" s="229" t="s">
        <v>5729</v>
      </c>
      <c r="Z1799" s="64" t="s">
        <v>22</v>
      </c>
      <c r="AA1799" s="64" t="s">
        <v>229</v>
      </c>
      <c r="AB1799" s="120" t="s">
        <v>230</v>
      </c>
      <c r="AC1799" s="120" t="s">
        <v>231</v>
      </c>
      <c r="AD1799" t="str">
        <f t="shared" si="320"/>
        <v>INDONESIA</v>
      </c>
      <c r="AE1799" s="122" t="s">
        <v>5724</v>
      </c>
      <c r="AF1799" s="122" t="s">
        <v>4181</v>
      </c>
      <c r="AG1799" s="111" t="s">
        <v>166</v>
      </c>
      <c r="AH1799" s="111"/>
      <c r="AI1799" s="64">
        <f t="shared" si="316"/>
        <v>2</v>
      </c>
      <c r="AJ1799" s="64"/>
      <c r="AK1799" s="142"/>
      <c r="AN1799" s="124"/>
    </row>
    <row r="1800" spans="1:53">
      <c r="A1800" s="121"/>
      <c r="B1800">
        <v>1732</v>
      </c>
      <c r="C1800">
        <v>13</v>
      </c>
      <c r="D1800">
        <v>4</v>
      </c>
      <c r="E1800" s="99">
        <v>1</v>
      </c>
      <c r="F1800" s="338" t="s">
        <v>5755</v>
      </c>
      <c r="G1800" s="101" t="s">
        <v>5756</v>
      </c>
      <c r="H1800" s="102" t="s">
        <v>23</v>
      </c>
      <c r="I1800" s="103" t="str">
        <f t="shared" si="312"/>
        <v>LAKI LAKI</v>
      </c>
      <c r="J1800" s="104" t="s">
        <v>452</v>
      </c>
      <c r="K1800" s="105">
        <v>20183</v>
      </c>
      <c r="L1800" s="106">
        <f t="shared" ca="1" si="319"/>
        <v>65</v>
      </c>
      <c r="M1800" s="104" t="s">
        <v>253</v>
      </c>
      <c r="N1800" s="107" t="s">
        <v>220</v>
      </c>
      <c r="O1800" s="104" t="str">
        <f t="shared" si="315"/>
        <v>ISLAM</v>
      </c>
      <c r="P1800" s="104" t="s">
        <v>221</v>
      </c>
      <c r="Q1800" s="104" t="s">
        <v>222</v>
      </c>
      <c r="R1800" s="108">
        <v>1</v>
      </c>
      <c r="S1800" s="104" t="s">
        <v>256</v>
      </c>
      <c r="T1800" s="104" t="s">
        <v>283</v>
      </c>
      <c r="U1800" s="341" t="s">
        <v>5757</v>
      </c>
      <c r="V1800" s="341" t="s">
        <v>5758</v>
      </c>
      <c r="W1800" s="109" t="s">
        <v>5759</v>
      </c>
      <c r="X1800" s="104" t="s">
        <v>5756</v>
      </c>
      <c r="Y1800" s="235" t="s">
        <v>5729</v>
      </c>
      <c r="Z1800" s="104" t="s">
        <v>22</v>
      </c>
      <c r="AA1800" s="104" t="s">
        <v>229</v>
      </c>
      <c r="AB1800" s="64" t="s">
        <v>230</v>
      </c>
      <c r="AC1800" s="64" t="s">
        <v>231</v>
      </c>
      <c r="AD1800" s="99" t="str">
        <f t="shared" si="320"/>
        <v>INDONESIA</v>
      </c>
      <c r="AE1800" s="122" t="s">
        <v>5724</v>
      </c>
      <c r="AF1800" s="110" t="s">
        <v>4181</v>
      </c>
      <c r="AG1800" s="142" t="s">
        <v>455</v>
      </c>
      <c r="AH1800" s="142"/>
      <c r="AI1800" s="64">
        <f>VLOOKUP(Q1803,SHDK,2,FALSE)</f>
        <v>3</v>
      </c>
      <c r="AJ1800" s="64"/>
      <c r="AK1800" s="142"/>
      <c r="AL1800" s="207"/>
      <c r="AM1800" s="207"/>
      <c r="AN1800" s="124">
        <f t="shared" si="317"/>
        <v>0</v>
      </c>
      <c r="AO1800" s="239"/>
      <c r="AP1800" s="239"/>
      <c r="AQ1800" s="239"/>
      <c r="AR1800" s="239"/>
      <c r="AS1800" s="239"/>
      <c r="AT1800" s="239"/>
      <c r="AU1800" s="239"/>
      <c r="AV1800" s="239"/>
      <c r="AW1800" s="239"/>
      <c r="AX1800" s="239"/>
      <c r="AY1800" s="70">
        <f t="shared" si="318"/>
        <v>0</v>
      </c>
      <c r="BA1800" s="121"/>
    </row>
    <row r="1801" spans="1:53" s="99" customFormat="1">
      <c r="A1801"/>
      <c r="B1801">
        <v>1733</v>
      </c>
      <c r="C1801">
        <v>14</v>
      </c>
      <c r="D1801"/>
      <c r="E1801">
        <v>2</v>
      </c>
      <c r="F1801" s="157" t="s">
        <v>5760</v>
      </c>
      <c r="G1801" s="89" t="s">
        <v>5761</v>
      </c>
      <c r="H1801" s="90" t="s">
        <v>16</v>
      </c>
      <c r="I1801" s="91" t="str">
        <f t="shared" si="312"/>
        <v>PEREMPUAN</v>
      </c>
      <c r="J1801" s="64" t="s">
        <v>452</v>
      </c>
      <c r="K1801" s="92">
        <v>21444</v>
      </c>
      <c r="L1801" s="93">
        <f t="shared" ca="1" si="319"/>
        <v>61</v>
      </c>
      <c r="M1801" s="64"/>
      <c r="N1801" s="246" t="s">
        <v>220</v>
      </c>
      <c r="O1801" s="64" t="str">
        <f t="shared" si="315"/>
        <v>ISLAM</v>
      </c>
      <c r="P1801" s="64" t="s">
        <v>221</v>
      </c>
      <c r="Q1801" s="64" t="s">
        <v>245</v>
      </c>
      <c r="R1801" s="95">
        <v>3</v>
      </c>
      <c r="S1801" s="64" t="s">
        <v>256</v>
      </c>
      <c r="T1801" s="64" t="s">
        <v>246</v>
      </c>
      <c r="U1801" s="190" t="s">
        <v>5762</v>
      </c>
      <c r="V1801" s="190" t="s">
        <v>5763</v>
      </c>
      <c r="W1801" s="96" t="s">
        <v>5759</v>
      </c>
      <c r="X1801" s="64" t="s">
        <v>5756</v>
      </c>
      <c r="Y1801" s="238" t="s">
        <v>5723</v>
      </c>
      <c r="Z1801" s="64" t="s">
        <v>22</v>
      </c>
      <c r="AA1801" s="64" t="s">
        <v>229</v>
      </c>
      <c r="AB1801" s="64"/>
      <c r="AC1801" s="64"/>
      <c r="AD1801" t="str">
        <f t="shared" si="320"/>
        <v>INDONESIA</v>
      </c>
      <c r="AE1801" s="122" t="s">
        <v>5724</v>
      </c>
      <c r="AF1801" s="122" t="s">
        <v>4181</v>
      </c>
      <c r="AG1801" s="142" t="s">
        <v>455</v>
      </c>
      <c r="AH1801" s="142"/>
      <c r="AI1801" s="64" t="e">
        <f>VLOOKUP(Q1802,SHDK,2,FALSE)</f>
        <v>#N/A</v>
      </c>
      <c r="AJ1801" s="64"/>
      <c r="AK1801" s="111"/>
      <c r="AL1801" s="124"/>
      <c r="AM1801" s="124"/>
      <c r="AN1801" s="124">
        <f t="shared" si="317"/>
        <v>0</v>
      </c>
      <c r="AO1801" s="125"/>
      <c r="AP1801" s="125"/>
      <c r="AQ1801" s="125"/>
      <c r="AR1801" s="125"/>
      <c r="AS1801" s="125"/>
      <c r="AT1801" s="125"/>
      <c r="AU1801" s="125"/>
      <c r="AV1801" s="125"/>
      <c r="AW1801" s="125"/>
      <c r="AX1801" s="125"/>
      <c r="AY1801" s="70">
        <f t="shared" si="318"/>
        <v>0</v>
      </c>
      <c r="AZ1801" s="71"/>
    </row>
    <row r="1802" spans="1:53">
      <c r="B1802">
        <v>1735</v>
      </c>
      <c r="C1802">
        <v>16</v>
      </c>
      <c r="E1802" s="99">
        <v>1</v>
      </c>
      <c r="F1802" s="168" t="s">
        <v>5764</v>
      </c>
      <c r="G1802" s="101" t="s">
        <v>5765</v>
      </c>
      <c r="H1802" s="102" t="s">
        <v>23</v>
      </c>
      <c r="I1802" s="103" t="str">
        <f>IF(H1802="L","LAKI LAKI",IF(H1802="P","PEREMPUAN",""))</f>
        <v>LAKI LAKI</v>
      </c>
      <c r="J1802" s="179" t="s">
        <v>618</v>
      </c>
      <c r="K1802" s="577">
        <v>30293</v>
      </c>
      <c r="L1802" s="106">
        <f t="shared" ca="1" si="319"/>
        <v>37</v>
      </c>
      <c r="M1802" s="104"/>
      <c r="N1802" s="185" t="s">
        <v>220</v>
      </c>
      <c r="O1802" s="179" t="str">
        <f>IF(N1802="1","ISLAM",IF(N1802="2","KRISTEN",""))</f>
        <v>ISLAM</v>
      </c>
      <c r="P1802" s="179" t="s">
        <v>221</v>
      </c>
      <c r="Q1802" s="179" t="s">
        <v>222</v>
      </c>
      <c r="R1802" s="108">
        <v>1</v>
      </c>
      <c r="S1802" s="179" t="s">
        <v>785</v>
      </c>
      <c r="T1802" s="179" t="s">
        <v>283</v>
      </c>
      <c r="U1802" s="179" t="s">
        <v>5766</v>
      </c>
      <c r="V1802" s="179" t="s">
        <v>4139</v>
      </c>
      <c r="W1802" s="109"/>
      <c r="X1802" s="179" t="s">
        <v>5765</v>
      </c>
      <c r="Y1802" s="235" t="s">
        <v>5723</v>
      </c>
      <c r="Z1802" s="104" t="s">
        <v>22</v>
      </c>
      <c r="AA1802" s="104" t="s">
        <v>229</v>
      </c>
      <c r="AB1802" s="104"/>
      <c r="AC1802" s="104"/>
      <c r="AD1802" s="99" t="str">
        <f>IF(H1802="L","INDONESIA",IF(H1802="P","INDONESIA",""))</f>
        <v>INDONESIA</v>
      </c>
      <c r="AE1802" s="110" t="s">
        <v>5724</v>
      </c>
      <c r="AF1802" s="110" t="s">
        <v>4181</v>
      </c>
      <c r="AG1802" s="111" t="s">
        <v>455</v>
      </c>
      <c r="AH1802" s="111"/>
      <c r="AI1802" s="64">
        <f>VLOOKUP(Q1806,SHDK,2,FALSE)</f>
        <v>2</v>
      </c>
      <c r="AJ1802" s="64"/>
      <c r="AK1802" s="120"/>
      <c r="AN1802" s="124">
        <f>AL1802-AM1802</f>
        <v>0</v>
      </c>
      <c r="AY1802" s="70">
        <f>SUM(AV1802:AX1802)</f>
        <v>0</v>
      </c>
    </row>
    <row r="1803" spans="1:53">
      <c r="B1803">
        <v>1734</v>
      </c>
      <c r="C1803">
        <v>15</v>
      </c>
      <c r="E1803">
        <v>2</v>
      </c>
      <c r="F1803" s="157" t="s">
        <v>5767</v>
      </c>
      <c r="G1803" s="144" t="s">
        <v>5768</v>
      </c>
      <c r="H1803" s="145" t="s">
        <v>16</v>
      </c>
      <c r="I1803" s="146" t="str">
        <f>IF(H1803="L","LAKI LAKI",IF(H1803="P","PEREMPUAN",""))</f>
        <v>PEREMPUAN</v>
      </c>
      <c r="J1803" s="120" t="s">
        <v>452</v>
      </c>
      <c r="K1803" s="132">
        <v>35376</v>
      </c>
      <c r="L1803" s="139">
        <f t="shared" ca="1" si="319"/>
        <v>23</v>
      </c>
      <c r="M1803" s="120"/>
      <c r="N1803" s="187" t="s">
        <v>220</v>
      </c>
      <c r="O1803" s="120" t="str">
        <f>IF(N1803="1","ISLAM",IF(N1803="2","KRISTEN",""))</f>
        <v>ISLAM</v>
      </c>
      <c r="P1803" s="120" t="s">
        <v>221</v>
      </c>
      <c r="Q1803" s="120" t="s">
        <v>255</v>
      </c>
      <c r="R1803" s="148">
        <v>3</v>
      </c>
      <c r="S1803" s="120" t="s">
        <v>223</v>
      </c>
      <c r="T1803" s="120" t="s">
        <v>266</v>
      </c>
      <c r="U1803" s="120" t="s">
        <v>5761</v>
      </c>
      <c r="V1803" s="120" t="s">
        <v>5756</v>
      </c>
      <c r="W1803" s="149"/>
      <c r="X1803" s="111" t="s">
        <v>5765</v>
      </c>
      <c r="Y1803" s="238" t="s">
        <v>5723</v>
      </c>
      <c r="Z1803" s="120" t="s">
        <v>22</v>
      </c>
      <c r="AA1803" s="120" t="s">
        <v>229</v>
      </c>
      <c r="AB1803" s="104" t="s">
        <v>230</v>
      </c>
      <c r="AC1803" s="104" t="s">
        <v>231</v>
      </c>
      <c r="AD1803" s="121" t="str">
        <f>IF(H1803="L","INDONESIA",IF(H1803="P","INDONESIA",""))</f>
        <v>INDONESIA</v>
      </c>
      <c r="AE1803" s="122" t="s">
        <v>5724</v>
      </c>
      <c r="AF1803" s="122" t="s">
        <v>4181</v>
      </c>
      <c r="AG1803" s="142" t="s">
        <v>455</v>
      </c>
      <c r="AH1803" s="142"/>
      <c r="AI1803" s="64" t="e">
        <f>VLOOKUP(Q1805,SHDK,2,FALSE)</f>
        <v>#N/A</v>
      </c>
      <c r="AJ1803" s="64"/>
      <c r="AK1803" s="142"/>
      <c r="AL1803" s="207"/>
      <c r="AM1803" s="207"/>
      <c r="AN1803" s="124">
        <f>AL1803-AM1803</f>
        <v>0</v>
      </c>
      <c r="AO1803" s="239"/>
      <c r="AP1803" s="239"/>
      <c r="AQ1803" s="239"/>
      <c r="AR1803" s="239"/>
      <c r="AS1803" s="239"/>
      <c r="AT1803" s="239"/>
      <c r="AU1803" s="239"/>
      <c r="AV1803" s="239"/>
      <c r="AW1803" s="239"/>
      <c r="AX1803" s="239"/>
      <c r="AY1803" s="70">
        <f>SUM(AV1803:AX1803)</f>
        <v>0</v>
      </c>
      <c r="BA1803" s="121"/>
    </row>
    <row r="1804" spans="1:53">
      <c r="E1804">
        <v>3</v>
      </c>
      <c r="F1804" s="157"/>
      <c r="G1804" s="144" t="s">
        <v>6531</v>
      </c>
      <c r="H1804" s="145" t="s">
        <v>16</v>
      </c>
      <c r="I1804" s="146" t="s">
        <v>45</v>
      </c>
      <c r="J1804" s="120" t="s">
        <v>230</v>
      </c>
      <c r="K1804" s="147">
        <v>42968</v>
      </c>
      <c r="L1804" s="139">
        <f ca="1">DATEDIF(K1804,TODAY(),"Y")</f>
        <v>2</v>
      </c>
      <c r="M1804" s="120"/>
      <c r="N1804" s="187" t="s">
        <v>220</v>
      </c>
      <c r="O1804" s="120" t="s">
        <v>1403</v>
      </c>
      <c r="P1804" s="120" t="s">
        <v>254</v>
      </c>
      <c r="Q1804" s="120" t="s">
        <v>255</v>
      </c>
      <c r="R1804" s="148">
        <v>3</v>
      </c>
      <c r="S1804" s="120" t="s">
        <v>265</v>
      </c>
      <c r="T1804" s="120" t="s">
        <v>270</v>
      </c>
      <c r="U1804" s="120" t="s">
        <v>5768</v>
      </c>
      <c r="V1804" s="120" t="s">
        <v>5765</v>
      </c>
      <c r="W1804" s="149"/>
      <c r="X1804" s="111" t="s">
        <v>5765</v>
      </c>
      <c r="Y1804" s="238" t="s">
        <v>5723</v>
      </c>
      <c r="Z1804" s="120"/>
      <c r="AA1804" s="120"/>
      <c r="AB1804" s="104"/>
      <c r="AC1804" s="104"/>
      <c r="AD1804" s="71" t="str">
        <f>IF(H1804="L","INDONESIA",IF(H1804="P","INDONESIA",""))</f>
        <v>INDONESIA</v>
      </c>
      <c r="AE1804" s="122" t="s">
        <v>5724</v>
      </c>
      <c r="AF1804" s="122" t="s">
        <v>4181</v>
      </c>
      <c r="AG1804" s="142" t="s">
        <v>455</v>
      </c>
      <c r="AH1804" s="142"/>
      <c r="AI1804" s="64"/>
      <c r="AJ1804" s="64"/>
      <c r="AK1804" s="142"/>
      <c r="AL1804" s="207"/>
      <c r="AM1804" s="207"/>
      <c r="AN1804" s="124"/>
      <c r="AO1804" s="239"/>
      <c r="AP1804" s="239"/>
      <c r="AQ1804" s="239"/>
      <c r="AR1804" s="239"/>
      <c r="AS1804" s="239"/>
      <c r="AT1804" s="239"/>
      <c r="AU1804" s="239"/>
      <c r="AV1804" s="239"/>
      <c r="AW1804" s="239"/>
      <c r="AX1804" s="239"/>
      <c r="BA1804" s="121"/>
    </row>
    <row r="1805" spans="1:53" s="99" customFormat="1">
      <c r="A1805" s="121"/>
      <c r="B1805">
        <v>1736</v>
      </c>
      <c r="C1805">
        <v>17</v>
      </c>
      <c r="D1805">
        <v>5</v>
      </c>
      <c r="E1805" s="99">
        <v>1</v>
      </c>
      <c r="F1805" s="100" t="s">
        <v>5769</v>
      </c>
      <c r="G1805" s="101" t="s">
        <v>5770</v>
      </c>
      <c r="H1805" s="102" t="s">
        <v>23</v>
      </c>
      <c r="I1805" s="103" t="str">
        <f t="shared" si="312"/>
        <v>LAKI LAKI</v>
      </c>
      <c r="J1805" s="104" t="s">
        <v>273</v>
      </c>
      <c r="K1805" s="147">
        <v>29857</v>
      </c>
      <c r="L1805" s="106">
        <f t="shared" ca="1" si="319"/>
        <v>38</v>
      </c>
      <c r="M1805" s="104" t="s">
        <v>253</v>
      </c>
      <c r="N1805" s="107" t="s">
        <v>220</v>
      </c>
      <c r="O1805" s="104" t="str">
        <f t="shared" si="315"/>
        <v>ISLAM</v>
      </c>
      <c r="P1805" s="104" t="s">
        <v>221</v>
      </c>
      <c r="Q1805" s="104" t="s">
        <v>222</v>
      </c>
      <c r="R1805" s="108">
        <v>1</v>
      </c>
      <c r="S1805" s="104" t="s">
        <v>289</v>
      </c>
      <c r="T1805" s="104" t="s">
        <v>283</v>
      </c>
      <c r="U1805" s="341" t="s">
        <v>5771</v>
      </c>
      <c r="V1805" s="341" t="s">
        <v>5623</v>
      </c>
      <c r="W1805" s="109" t="s">
        <v>5772</v>
      </c>
      <c r="X1805" s="104" t="s">
        <v>5773</v>
      </c>
      <c r="Y1805" s="238" t="s">
        <v>5723</v>
      </c>
      <c r="Z1805" s="104" t="s">
        <v>22</v>
      </c>
      <c r="AA1805" s="104" t="s">
        <v>229</v>
      </c>
      <c r="AB1805" s="104" t="s">
        <v>230</v>
      </c>
      <c r="AC1805" s="104" t="s">
        <v>231</v>
      </c>
      <c r="AD1805" s="99" t="str">
        <f t="shared" si="320"/>
        <v>INDONESIA</v>
      </c>
      <c r="AE1805" s="122" t="s">
        <v>5724</v>
      </c>
      <c r="AF1805" s="110" t="s">
        <v>4181</v>
      </c>
      <c r="AG1805" s="142" t="s">
        <v>166</v>
      </c>
      <c r="AH1805" s="142"/>
      <c r="AI1805" s="64">
        <f t="shared" si="316"/>
        <v>3</v>
      </c>
      <c r="AJ1805" s="64"/>
      <c r="AK1805" s="111"/>
      <c r="AL1805" s="124"/>
      <c r="AM1805" s="124"/>
      <c r="AN1805" s="124">
        <f t="shared" si="317"/>
        <v>0</v>
      </c>
      <c r="AO1805" s="125"/>
      <c r="AP1805" s="125"/>
      <c r="AQ1805" s="125"/>
      <c r="AR1805" s="125"/>
      <c r="AS1805" s="125"/>
      <c r="AT1805" s="125"/>
      <c r="AU1805" s="125"/>
      <c r="AV1805" s="125"/>
      <c r="AW1805" s="125"/>
      <c r="AX1805" s="125"/>
      <c r="AY1805" s="70">
        <f t="shared" si="318"/>
        <v>0</v>
      </c>
      <c r="AZ1805" s="71"/>
    </row>
    <row r="1806" spans="1:53">
      <c r="B1806">
        <v>1737</v>
      </c>
      <c r="C1806">
        <v>18</v>
      </c>
      <c r="E1806" s="121">
        <v>2</v>
      </c>
      <c r="F1806" s="143" t="s">
        <v>5774</v>
      </c>
      <c r="G1806" s="144" t="s">
        <v>496</v>
      </c>
      <c r="H1806" s="145" t="s">
        <v>16</v>
      </c>
      <c r="I1806" s="146" t="str">
        <f t="shared" si="312"/>
        <v>PEREMPUAN</v>
      </c>
      <c r="J1806" s="120" t="s">
        <v>3823</v>
      </c>
      <c r="K1806" s="147">
        <v>30807</v>
      </c>
      <c r="L1806" s="139">
        <f t="shared" ca="1" si="319"/>
        <v>35</v>
      </c>
      <c r="M1806" s="120" t="s">
        <v>253</v>
      </c>
      <c r="N1806" s="133" t="s">
        <v>220</v>
      </c>
      <c r="O1806" s="120" t="str">
        <f t="shared" si="315"/>
        <v>ISLAM</v>
      </c>
      <c r="P1806" s="120" t="s">
        <v>221</v>
      </c>
      <c r="Q1806" s="120" t="s">
        <v>245</v>
      </c>
      <c r="R1806" s="148">
        <v>3</v>
      </c>
      <c r="S1806" s="120" t="s">
        <v>289</v>
      </c>
      <c r="T1806" s="120" t="s">
        <v>246</v>
      </c>
      <c r="U1806" s="120" t="s">
        <v>5775</v>
      </c>
      <c r="V1806" s="120" t="s">
        <v>5776</v>
      </c>
      <c r="W1806" s="149" t="s">
        <v>5772</v>
      </c>
      <c r="X1806" s="120" t="s">
        <v>5773</v>
      </c>
      <c r="Y1806" s="238" t="s">
        <v>5723</v>
      </c>
      <c r="Z1806" s="64" t="s">
        <v>22</v>
      </c>
      <c r="AA1806" s="64" t="s">
        <v>229</v>
      </c>
      <c r="AB1806" s="64"/>
      <c r="AC1806" s="64"/>
      <c r="AD1806" t="str">
        <f t="shared" si="320"/>
        <v>INDONESIA</v>
      </c>
      <c r="AE1806" s="122" t="s">
        <v>5724</v>
      </c>
      <c r="AF1806" s="122" t="s">
        <v>4181</v>
      </c>
      <c r="AG1806" s="120" t="s">
        <v>166</v>
      </c>
      <c r="AH1806" s="120"/>
      <c r="AI1806" s="64">
        <f t="shared" si="316"/>
        <v>3</v>
      </c>
      <c r="AJ1806" s="64"/>
      <c r="AK1806" s="111"/>
      <c r="AL1806" s="207"/>
      <c r="AM1806" s="207"/>
      <c r="AN1806" s="124">
        <f t="shared" si="317"/>
        <v>0</v>
      </c>
      <c r="AO1806" s="239"/>
      <c r="AP1806" s="239"/>
      <c r="AQ1806" s="239"/>
      <c r="AR1806" s="239"/>
      <c r="AS1806" s="239"/>
      <c r="AT1806" s="239"/>
      <c r="AU1806" s="239"/>
      <c r="AV1806" s="239"/>
      <c r="AW1806" s="239"/>
      <c r="AX1806" s="239"/>
      <c r="AY1806" s="70">
        <f t="shared" si="318"/>
        <v>0</v>
      </c>
      <c r="BA1806" s="121"/>
    </row>
    <row r="1807" spans="1:53">
      <c r="B1807">
        <v>1738</v>
      </c>
      <c r="C1807">
        <v>19</v>
      </c>
      <c r="E1807" s="71">
        <v>3</v>
      </c>
      <c r="F1807" s="88" t="s">
        <v>5777</v>
      </c>
      <c r="G1807" s="89" t="s">
        <v>5778</v>
      </c>
      <c r="H1807" s="90" t="s">
        <v>23</v>
      </c>
      <c r="I1807" s="91" t="str">
        <f t="shared" si="312"/>
        <v>LAKI LAKI</v>
      </c>
      <c r="J1807" s="64" t="s">
        <v>230</v>
      </c>
      <c r="K1807" s="92">
        <v>38897</v>
      </c>
      <c r="L1807" s="93">
        <f t="shared" ca="1" si="319"/>
        <v>13</v>
      </c>
      <c r="M1807" s="64" t="s">
        <v>253</v>
      </c>
      <c r="N1807" s="94" t="s">
        <v>220</v>
      </c>
      <c r="O1807" s="64" t="str">
        <f t="shared" si="315"/>
        <v>ISLAM</v>
      </c>
      <c r="P1807" s="64" t="s">
        <v>254</v>
      </c>
      <c r="Q1807" s="64" t="s">
        <v>255</v>
      </c>
      <c r="R1807" s="95">
        <v>4</v>
      </c>
      <c r="S1807" s="64" t="s">
        <v>369</v>
      </c>
      <c r="T1807" s="64" t="s">
        <v>266</v>
      </c>
      <c r="U1807" s="64" t="s">
        <v>496</v>
      </c>
      <c r="V1807" s="64" t="s">
        <v>5773</v>
      </c>
      <c r="W1807" s="96" t="s">
        <v>5772</v>
      </c>
      <c r="X1807" s="64" t="s">
        <v>5773</v>
      </c>
      <c r="Y1807" s="238" t="s">
        <v>5729</v>
      </c>
      <c r="Z1807" s="120" t="s">
        <v>22</v>
      </c>
      <c r="AA1807" s="120" t="s">
        <v>229</v>
      </c>
      <c r="AB1807" s="104" t="s">
        <v>230</v>
      </c>
      <c r="AC1807" s="104" t="s">
        <v>231</v>
      </c>
      <c r="AD1807" s="121" t="str">
        <f t="shared" si="320"/>
        <v>INDONESIA</v>
      </c>
      <c r="AE1807" s="122" t="s">
        <v>5724</v>
      </c>
      <c r="AF1807" s="122" t="s">
        <v>4181</v>
      </c>
      <c r="AG1807" s="111" t="s">
        <v>166</v>
      </c>
      <c r="AH1807" s="111"/>
      <c r="AI1807" s="64" t="e">
        <f t="shared" si="316"/>
        <v>#N/A</v>
      </c>
      <c r="AJ1807" s="64"/>
      <c r="AK1807" s="142"/>
      <c r="AN1807" s="124">
        <f t="shared" si="317"/>
        <v>0</v>
      </c>
      <c r="AY1807" s="70">
        <f t="shared" si="318"/>
        <v>0</v>
      </c>
    </row>
    <row r="1808" spans="1:53">
      <c r="A1808" s="121"/>
      <c r="B1808">
        <v>1739</v>
      </c>
      <c r="C1808">
        <v>20</v>
      </c>
      <c r="E1808">
        <v>4</v>
      </c>
      <c r="F1808" s="98" t="s">
        <v>5779</v>
      </c>
      <c r="G1808" s="89" t="s">
        <v>5780</v>
      </c>
      <c r="H1808" s="90" t="s">
        <v>16</v>
      </c>
      <c r="I1808" s="91" t="str">
        <f t="shared" si="312"/>
        <v>PEREMPUAN</v>
      </c>
      <c r="J1808" s="64" t="s">
        <v>230</v>
      </c>
      <c r="K1808" s="92">
        <v>41423</v>
      </c>
      <c r="L1808" s="93">
        <f t="shared" ca="1" si="319"/>
        <v>6</v>
      </c>
      <c r="M1808" s="64"/>
      <c r="N1808" s="94" t="s">
        <v>220</v>
      </c>
      <c r="O1808" s="64" t="str">
        <f t="shared" si="315"/>
        <v>ISLAM</v>
      </c>
      <c r="P1808" s="64" t="s">
        <v>254</v>
      </c>
      <c r="Q1808" s="64" t="s">
        <v>255</v>
      </c>
      <c r="R1808" s="95"/>
      <c r="S1808" s="64" t="s">
        <v>265</v>
      </c>
      <c r="T1808" s="64" t="s">
        <v>270</v>
      </c>
      <c r="U1808" s="64" t="s">
        <v>496</v>
      </c>
      <c r="V1808" s="64" t="s">
        <v>5773</v>
      </c>
      <c r="W1808" s="96" t="s">
        <v>5772</v>
      </c>
      <c r="X1808" s="64" t="s">
        <v>5773</v>
      </c>
      <c r="Y1808" s="229" t="s">
        <v>5729</v>
      </c>
      <c r="Z1808" s="64" t="s">
        <v>22</v>
      </c>
      <c r="AA1808" s="64" t="s">
        <v>229</v>
      </c>
      <c r="AB1808" s="64"/>
      <c r="AC1808" s="64"/>
      <c r="AD1808" t="str">
        <f t="shared" si="320"/>
        <v>INDONESIA</v>
      </c>
      <c r="AE1808" s="122" t="s">
        <v>5724</v>
      </c>
      <c r="AF1808" s="122" t="s">
        <v>4181</v>
      </c>
      <c r="AG1808" s="111" t="s">
        <v>166</v>
      </c>
      <c r="AH1808" s="111"/>
      <c r="AI1808" s="64">
        <f t="shared" si="316"/>
        <v>2</v>
      </c>
      <c r="AJ1808" s="64"/>
      <c r="AK1808" s="142"/>
      <c r="AN1808" s="124">
        <f t="shared" si="317"/>
        <v>0</v>
      </c>
      <c r="AY1808" s="70">
        <f t="shared" si="318"/>
        <v>0</v>
      </c>
    </row>
    <row r="1809" spans="1:53" s="99" customFormat="1">
      <c r="A1809"/>
      <c r="B1809">
        <v>1740</v>
      </c>
      <c r="C1809">
        <v>21</v>
      </c>
      <c r="D1809">
        <v>6</v>
      </c>
      <c r="E1809" s="99">
        <v>1</v>
      </c>
      <c r="F1809" s="100" t="s">
        <v>5781</v>
      </c>
      <c r="G1809" s="101" t="s">
        <v>5782</v>
      </c>
      <c r="H1809" s="102" t="s">
        <v>23</v>
      </c>
      <c r="I1809" s="103" t="str">
        <f t="shared" si="312"/>
        <v>LAKI LAKI</v>
      </c>
      <c r="J1809" s="104" t="s">
        <v>3010</v>
      </c>
      <c r="K1809" s="105">
        <v>25087</v>
      </c>
      <c r="L1809" s="106">
        <f t="shared" ca="1" si="319"/>
        <v>51</v>
      </c>
      <c r="M1809" s="104" t="s">
        <v>253</v>
      </c>
      <c r="N1809" s="107" t="s">
        <v>220</v>
      </c>
      <c r="O1809" s="104" t="str">
        <f t="shared" si="315"/>
        <v>ISLAM</v>
      </c>
      <c r="P1809" s="104" t="s">
        <v>221</v>
      </c>
      <c r="Q1809" s="104" t="s">
        <v>222</v>
      </c>
      <c r="R1809" s="108">
        <v>1</v>
      </c>
      <c r="S1809" s="104" t="s">
        <v>223</v>
      </c>
      <c r="T1809" s="104" t="s">
        <v>224</v>
      </c>
      <c r="U1809" s="104" t="s">
        <v>5744</v>
      </c>
      <c r="V1809" s="104" t="s">
        <v>3825</v>
      </c>
      <c r="W1809" s="109" t="s">
        <v>5783</v>
      </c>
      <c r="X1809" s="104" t="s">
        <v>5782</v>
      </c>
      <c r="Y1809" s="238" t="s">
        <v>5723</v>
      </c>
      <c r="Z1809" s="104" t="s">
        <v>22</v>
      </c>
      <c r="AA1809" s="104" t="s">
        <v>229</v>
      </c>
      <c r="AB1809" s="64" t="s">
        <v>230</v>
      </c>
      <c r="AC1809" s="64" t="s">
        <v>231</v>
      </c>
      <c r="AD1809" s="99" t="str">
        <f t="shared" si="320"/>
        <v>INDONESIA</v>
      </c>
      <c r="AE1809" s="122" t="s">
        <v>5724</v>
      </c>
      <c r="AF1809" s="110" t="s">
        <v>4181</v>
      </c>
      <c r="AG1809" s="142" t="s">
        <v>166</v>
      </c>
      <c r="AH1809" s="142"/>
      <c r="AI1809" s="64">
        <f t="shared" si="316"/>
        <v>3</v>
      </c>
      <c r="AJ1809" s="64"/>
      <c r="AK1809" s="142"/>
      <c r="AL1809" s="124"/>
      <c r="AM1809" s="124"/>
      <c r="AN1809" s="124">
        <f t="shared" si="317"/>
        <v>0</v>
      </c>
      <c r="AO1809" s="125"/>
      <c r="AP1809" s="125"/>
      <c r="AQ1809" s="125"/>
      <c r="AR1809" s="125"/>
      <c r="AS1809" s="125"/>
      <c r="AT1809" s="125"/>
      <c r="AU1809" s="125"/>
      <c r="AV1809" s="125"/>
      <c r="AW1809" s="125"/>
      <c r="AX1809" s="125"/>
      <c r="AY1809" s="70">
        <f t="shared" si="318"/>
        <v>0</v>
      </c>
      <c r="AZ1809" s="71"/>
    </row>
    <row r="1810" spans="1:53">
      <c r="B1810">
        <v>1741</v>
      </c>
      <c r="C1810">
        <v>22</v>
      </c>
      <c r="E1810" s="121">
        <v>2</v>
      </c>
      <c r="F1810" s="143" t="s">
        <v>5784</v>
      </c>
      <c r="G1810" s="144" t="s">
        <v>5785</v>
      </c>
      <c r="H1810" s="145" t="s">
        <v>16</v>
      </c>
      <c r="I1810" s="146" t="str">
        <f t="shared" si="312"/>
        <v>PEREMPUAN</v>
      </c>
      <c r="J1810" s="120" t="s">
        <v>3010</v>
      </c>
      <c r="K1810" s="147">
        <v>27989</v>
      </c>
      <c r="L1810" s="139">
        <f t="shared" ca="1" si="319"/>
        <v>43</v>
      </c>
      <c r="M1810" s="120" t="s">
        <v>253</v>
      </c>
      <c r="N1810" s="133" t="s">
        <v>220</v>
      </c>
      <c r="O1810" s="120" t="str">
        <f t="shared" si="315"/>
        <v>ISLAM</v>
      </c>
      <c r="P1810" s="120" t="s">
        <v>221</v>
      </c>
      <c r="Q1810" s="120" t="s">
        <v>245</v>
      </c>
      <c r="R1810" s="148">
        <v>3</v>
      </c>
      <c r="S1810" s="120" t="s">
        <v>289</v>
      </c>
      <c r="T1810" s="120" t="s">
        <v>246</v>
      </c>
      <c r="U1810" s="120" t="s">
        <v>5178</v>
      </c>
      <c r="V1810" s="120" t="s">
        <v>5786</v>
      </c>
      <c r="W1810" s="149" t="s">
        <v>5783</v>
      </c>
      <c r="X1810" s="120" t="s">
        <v>5782</v>
      </c>
      <c r="Y1810" s="238" t="s">
        <v>5729</v>
      </c>
      <c r="Z1810" s="120" t="s">
        <v>22</v>
      </c>
      <c r="AA1810" s="120" t="s">
        <v>229</v>
      </c>
      <c r="AB1810" s="120" t="s">
        <v>230</v>
      </c>
      <c r="AC1810" s="120" t="s">
        <v>231</v>
      </c>
      <c r="AD1810" s="121" t="str">
        <f t="shared" si="320"/>
        <v>INDONESIA</v>
      </c>
      <c r="AE1810" s="122" t="s">
        <v>5724</v>
      </c>
      <c r="AF1810" s="97" t="s">
        <v>4181</v>
      </c>
      <c r="AG1810" s="142" t="s">
        <v>166</v>
      </c>
      <c r="AH1810" s="142"/>
      <c r="AI1810" s="64">
        <f t="shared" si="316"/>
        <v>3</v>
      </c>
      <c r="AJ1810" s="64"/>
      <c r="AK1810" s="142"/>
      <c r="AN1810" s="124">
        <f t="shared" si="317"/>
        <v>0</v>
      </c>
      <c r="AY1810" s="70">
        <f t="shared" si="318"/>
        <v>0</v>
      </c>
    </row>
    <row r="1811" spans="1:53">
      <c r="B1811">
        <v>1742</v>
      </c>
      <c r="C1811">
        <v>23</v>
      </c>
      <c r="E1811">
        <v>3</v>
      </c>
      <c r="F1811" s="88" t="s">
        <v>5787</v>
      </c>
      <c r="G1811" s="89" t="s">
        <v>5788</v>
      </c>
      <c r="H1811" s="90" t="s">
        <v>16</v>
      </c>
      <c r="I1811" s="91" t="str">
        <f t="shared" si="312"/>
        <v>PEREMPUAN</v>
      </c>
      <c r="J1811" s="64" t="s">
        <v>3010</v>
      </c>
      <c r="K1811" s="92">
        <v>34745</v>
      </c>
      <c r="L1811" s="93">
        <f t="shared" ca="1" si="319"/>
        <v>25</v>
      </c>
      <c r="M1811" s="64" t="s">
        <v>253</v>
      </c>
      <c r="N1811" s="94" t="s">
        <v>220</v>
      </c>
      <c r="O1811" s="64" t="str">
        <f t="shared" si="315"/>
        <v>ISLAM</v>
      </c>
      <c r="P1811" s="64" t="s">
        <v>254</v>
      </c>
      <c r="Q1811" s="64" t="s">
        <v>255</v>
      </c>
      <c r="R1811" s="95">
        <v>4</v>
      </c>
      <c r="S1811" s="64" t="s">
        <v>344</v>
      </c>
      <c r="T1811" s="64" t="s">
        <v>266</v>
      </c>
      <c r="U1811" s="64" t="s">
        <v>5785</v>
      </c>
      <c r="V1811" s="64" t="s">
        <v>5782</v>
      </c>
      <c r="W1811" s="96" t="s">
        <v>5783</v>
      </c>
      <c r="X1811" s="64" t="s">
        <v>5782</v>
      </c>
      <c r="Y1811" s="238" t="s">
        <v>5723</v>
      </c>
      <c r="Z1811" s="64" t="s">
        <v>22</v>
      </c>
      <c r="AA1811" s="64" t="s">
        <v>229</v>
      </c>
      <c r="AB1811" s="64" t="s">
        <v>230</v>
      </c>
      <c r="AC1811" s="64" t="s">
        <v>231</v>
      </c>
      <c r="AD1811" t="str">
        <f t="shared" si="320"/>
        <v>INDONESIA</v>
      </c>
      <c r="AE1811" s="122" t="s">
        <v>5724</v>
      </c>
      <c r="AF1811" s="122" t="s">
        <v>4181</v>
      </c>
      <c r="AG1811" s="142" t="s">
        <v>166</v>
      </c>
      <c r="AH1811" s="142"/>
      <c r="AI1811" s="64" t="e">
        <f>VLOOKUP(Q1814,SHDK,2,FALSE)</f>
        <v>#N/A</v>
      </c>
      <c r="AJ1811" s="64"/>
      <c r="AK1811" s="142"/>
      <c r="AN1811" s="124">
        <f t="shared" si="317"/>
        <v>0</v>
      </c>
      <c r="AY1811" s="70">
        <f t="shared" si="318"/>
        <v>0</v>
      </c>
    </row>
    <row r="1812" spans="1:53">
      <c r="A1812" s="121"/>
      <c r="B1812">
        <v>1743</v>
      </c>
      <c r="C1812">
        <v>24</v>
      </c>
      <c r="E1812">
        <v>4</v>
      </c>
      <c r="F1812" s="88" t="s">
        <v>5789</v>
      </c>
      <c r="G1812" s="89" t="s">
        <v>5790</v>
      </c>
      <c r="H1812" s="90" t="s">
        <v>16</v>
      </c>
      <c r="I1812" s="91" t="str">
        <f t="shared" si="312"/>
        <v>PEREMPUAN</v>
      </c>
      <c r="J1812" s="64" t="s">
        <v>230</v>
      </c>
      <c r="K1812" s="92">
        <v>39084</v>
      </c>
      <c r="L1812" s="93">
        <f t="shared" ca="1" si="319"/>
        <v>13</v>
      </c>
      <c r="M1812" s="64" t="s">
        <v>253</v>
      </c>
      <c r="N1812" s="94" t="s">
        <v>220</v>
      </c>
      <c r="O1812" s="64" t="str">
        <f t="shared" si="315"/>
        <v>ISLAM</v>
      </c>
      <c r="P1812" s="64" t="s">
        <v>254</v>
      </c>
      <c r="Q1812" s="64" t="s">
        <v>255</v>
      </c>
      <c r="R1812" s="95">
        <v>4</v>
      </c>
      <c r="S1812" s="64" t="s">
        <v>369</v>
      </c>
      <c r="T1812" s="64" t="s">
        <v>266</v>
      </c>
      <c r="U1812" s="64" t="s">
        <v>5785</v>
      </c>
      <c r="V1812" s="64" t="s">
        <v>5782</v>
      </c>
      <c r="W1812" s="96" t="s">
        <v>5783</v>
      </c>
      <c r="X1812" s="64" t="s">
        <v>5782</v>
      </c>
      <c r="Y1812" s="229" t="s">
        <v>5729</v>
      </c>
      <c r="Z1812" s="64" t="s">
        <v>22</v>
      </c>
      <c r="AA1812" s="64" t="s">
        <v>229</v>
      </c>
      <c r="AB1812" s="64" t="s">
        <v>230</v>
      </c>
      <c r="AC1812" s="64" t="s">
        <v>231</v>
      </c>
      <c r="AD1812" t="str">
        <f t="shared" si="320"/>
        <v>INDONESIA</v>
      </c>
      <c r="AE1812" s="122" t="s">
        <v>5724</v>
      </c>
      <c r="AF1812" s="122" t="s">
        <v>4181</v>
      </c>
      <c r="AG1812" s="142" t="s">
        <v>166</v>
      </c>
      <c r="AH1812" s="142"/>
      <c r="AI1812" s="64">
        <f>VLOOKUP(Q1815,SHDK,2,FALSE)</f>
        <v>2</v>
      </c>
      <c r="AJ1812" s="64"/>
      <c r="AK1812" s="142"/>
      <c r="AL1812" s="207"/>
      <c r="AM1812" s="207"/>
      <c r="AN1812" s="124">
        <f t="shared" si="317"/>
        <v>0</v>
      </c>
      <c r="AO1812" s="239"/>
      <c r="AP1812" s="239"/>
      <c r="AQ1812" s="239"/>
      <c r="AR1812" s="239"/>
      <c r="AS1812" s="239"/>
      <c r="AT1812" s="239"/>
      <c r="AU1812" s="239"/>
      <c r="AV1812" s="239"/>
      <c r="AW1812" s="239"/>
      <c r="AX1812" s="239"/>
      <c r="AY1812" s="239">
        <f t="shared" si="318"/>
        <v>0</v>
      </c>
      <c r="BA1812" s="121"/>
    </row>
    <row r="1813" spans="1:53">
      <c r="A1813" s="121"/>
      <c r="C1813">
        <v>25</v>
      </c>
      <c r="E1813">
        <v>5</v>
      </c>
      <c r="F1813" s="88"/>
      <c r="G1813" s="89" t="s">
        <v>5791</v>
      </c>
      <c r="H1813" s="90" t="s">
        <v>23</v>
      </c>
      <c r="I1813" s="91" t="str">
        <f t="shared" si="312"/>
        <v>LAKI LAKI</v>
      </c>
      <c r="J1813" s="64" t="s">
        <v>229</v>
      </c>
      <c r="K1813" s="92">
        <v>42620</v>
      </c>
      <c r="L1813" s="93">
        <f t="shared" ca="1" si="319"/>
        <v>3</v>
      </c>
      <c r="M1813" s="64"/>
      <c r="N1813" s="94" t="s">
        <v>220</v>
      </c>
      <c r="O1813" s="64" t="str">
        <f t="shared" si="315"/>
        <v>ISLAM</v>
      </c>
      <c r="P1813" s="64" t="s">
        <v>254</v>
      </c>
      <c r="Q1813" s="64" t="s">
        <v>255</v>
      </c>
      <c r="R1813" s="95">
        <v>4</v>
      </c>
      <c r="S1813" s="64" t="s">
        <v>265</v>
      </c>
      <c r="T1813" s="64" t="s">
        <v>270</v>
      </c>
      <c r="U1813" s="64" t="s">
        <v>5785</v>
      </c>
      <c r="V1813" s="64" t="s">
        <v>5782</v>
      </c>
      <c r="W1813" s="96" t="s">
        <v>5783</v>
      </c>
      <c r="X1813" s="64" t="s">
        <v>5782</v>
      </c>
      <c r="Y1813" s="229" t="s">
        <v>5729</v>
      </c>
      <c r="Z1813" s="64"/>
      <c r="AA1813" s="64"/>
      <c r="AB1813" s="64"/>
      <c r="AC1813" s="64"/>
      <c r="AD1813" t="str">
        <f t="shared" si="320"/>
        <v>INDONESIA</v>
      </c>
      <c r="AE1813" s="122" t="s">
        <v>5724</v>
      </c>
      <c r="AF1813" s="122" t="s">
        <v>4181</v>
      </c>
      <c r="AG1813" s="142" t="s">
        <v>166</v>
      </c>
      <c r="AH1813" s="142"/>
      <c r="AI1813" s="64"/>
      <c r="AJ1813" s="64"/>
      <c r="AK1813" s="142"/>
      <c r="AL1813" s="207"/>
      <c r="AM1813" s="207"/>
      <c r="AN1813" s="124"/>
      <c r="AO1813" s="239"/>
      <c r="AP1813" s="239"/>
      <c r="AQ1813" s="239"/>
      <c r="AR1813" s="239"/>
      <c r="AS1813" s="239"/>
      <c r="AT1813" s="239"/>
      <c r="AU1813" s="239"/>
      <c r="AV1813" s="239"/>
      <c r="AW1813" s="239"/>
      <c r="AX1813" s="239"/>
      <c r="AY1813" s="239"/>
      <c r="BA1813" s="121"/>
    </row>
    <row r="1814" spans="1:53">
      <c r="B1814">
        <v>1744</v>
      </c>
      <c r="C1814">
        <v>26</v>
      </c>
      <c r="D1814">
        <v>7</v>
      </c>
      <c r="E1814" s="99">
        <v>1</v>
      </c>
      <c r="F1814" s="100" t="s">
        <v>5792</v>
      </c>
      <c r="G1814" s="101" t="s">
        <v>5793</v>
      </c>
      <c r="H1814" s="102" t="s">
        <v>23</v>
      </c>
      <c r="I1814" s="103" t="str">
        <f t="shared" si="312"/>
        <v>LAKI LAKI</v>
      </c>
      <c r="J1814" s="104" t="s">
        <v>970</v>
      </c>
      <c r="K1814" s="105">
        <v>23992</v>
      </c>
      <c r="L1814" s="106">
        <f t="shared" ca="1" si="319"/>
        <v>54</v>
      </c>
      <c r="M1814" s="104" t="s">
        <v>253</v>
      </c>
      <c r="N1814" s="107" t="s">
        <v>220</v>
      </c>
      <c r="O1814" s="104" t="str">
        <f t="shared" si="315"/>
        <v>ISLAM</v>
      </c>
      <c r="P1814" s="104" t="s">
        <v>221</v>
      </c>
      <c r="Q1814" s="104" t="s">
        <v>222</v>
      </c>
      <c r="R1814" s="108">
        <v>1</v>
      </c>
      <c r="S1814" s="104" t="s">
        <v>256</v>
      </c>
      <c r="T1814" s="104" t="s">
        <v>283</v>
      </c>
      <c r="U1814" s="104" t="s">
        <v>2286</v>
      </c>
      <c r="V1814" s="104" t="s">
        <v>5794</v>
      </c>
      <c r="W1814" s="109" t="s">
        <v>5795</v>
      </c>
      <c r="X1814" s="104" t="s">
        <v>5793</v>
      </c>
      <c r="Y1814" s="238" t="s">
        <v>5723</v>
      </c>
      <c r="Z1814" s="104" t="s">
        <v>22</v>
      </c>
      <c r="AA1814" s="104" t="s">
        <v>229</v>
      </c>
      <c r="AB1814" s="104" t="s">
        <v>230</v>
      </c>
      <c r="AC1814" s="104" t="s">
        <v>231</v>
      </c>
      <c r="AD1814" s="99" t="str">
        <f t="shared" si="320"/>
        <v>INDONESIA</v>
      </c>
      <c r="AE1814" s="122" t="s">
        <v>5724</v>
      </c>
      <c r="AF1814" s="122" t="s">
        <v>4181</v>
      </c>
      <c r="AG1814" s="142" t="s">
        <v>166</v>
      </c>
      <c r="AH1814" s="142"/>
      <c r="AI1814" s="64">
        <f t="shared" ref="AI1814:AI1843" si="321">VLOOKUP(Q1816,SHDK,2,FALSE)</f>
        <v>3</v>
      </c>
      <c r="AJ1814" s="64"/>
      <c r="AK1814" s="142"/>
      <c r="AN1814" s="124">
        <f t="shared" si="317"/>
        <v>0</v>
      </c>
      <c r="AY1814" s="70">
        <f t="shared" si="318"/>
        <v>0</v>
      </c>
    </row>
    <row r="1815" spans="1:53">
      <c r="B1815">
        <v>1745</v>
      </c>
      <c r="C1815">
        <v>27</v>
      </c>
      <c r="E1815">
        <v>2</v>
      </c>
      <c r="F1815" s="88" t="s">
        <v>5796</v>
      </c>
      <c r="G1815" s="89" t="s">
        <v>5797</v>
      </c>
      <c r="H1815" s="90" t="s">
        <v>16</v>
      </c>
      <c r="I1815" s="91" t="str">
        <f t="shared" si="312"/>
        <v>PEREMPUAN</v>
      </c>
      <c r="J1815" s="64" t="s">
        <v>970</v>
      </c>
      <c r="K1815" s="92">
        <v>28439</v>
      </c>
      <c r="L1815" s="93">
        <f t="shared" ca="1" si="319"/>
        <v>42</v>
      </c>
      <c r="M1815" s="64" t="s">
        <v>253</v>
      </c>
      <c r="N1815" s="94" t="s">
        <v>220</v>
      </c>
      <c r="O1815" s="64" t="str">
        <f t="shared" si="315"/>
        <v>ISLAM</v>
      </c>
      <c r="P1815" s="64" t="s">
        <v>221</v>
      </c>
      <c r="Q1815" s="64" t="s">
        <v>245</v>
      </c>
      <c r="R1815" s="95">
        <v>3</v>
      </c>
      <c r="S1815" s="64" t="s">
        <v>256</v>
      </c>
      <c r="T1815" s="64" t="s">
        <v>246</v>
      </c>
      <c r="U1815" s="64" t="s">
        <v>5393</v>
      </c>
      <c r="V1815" s="64" t="s">
        <v>4544</v>
      </c>
      <c r="W1815" s="96" t="s">
        <v>5795</v>
      </c>
      <c r="X1815" s="64" t="s">
        <v>5793</v>
      </c>
      <c r="Y1815" s="238" t="s">
        <v>5723</v>
      </c>
      <c r="Z1815" s="64" t="s">
        <v>22</v>
      </c>
      <c r="AA1815" s="64" t="s">
        <v>229</v>
      </c>
      <c r="AB1815" s="120" t="s">
        <v>230</v>
      </c>
      <c r="AC1815" s="120" t="s">
        <v>231</v>
      </c>
      <c r="AD1815" t="str">
        <f t="shared" si="320"/>
        <v>INDONESIA</v>
      </c>
      <c r="AE1815" s="122" t="s">
        <v>5724</v>
      </c>
      <c r="AF1815" s="122" t="s">
        <v>4181</v>
      </c>
      <c r="AG1815" s="142" t="s">
        <v>166</v>
      </c>
      <c r="AH1815" s="142"/>
      <c r="AI1815" s="64">
        <f t="shared" si="321"/>
        <v>3</v>
      </c>
      <c r="AJ1815" s="64"/>
      <c r="AK1815" s="142"/>
      <c r="AN1815" s="124">
        <f t="shared" si="317"/>
        <v>0</v>
      </c>
      <c r="AY1815" s="70">
        <f t="shared" si="318"/>
        <v>0</v>
      </c>
    </row>
    <row r="1816" spans="1:53" s="99" customFormat="1">
      <c r="A1816"/>
      <c r="B1816">
        <v>1746</v>
      </c>
      <c r="C1816">
        <v>28</v>
      </c>
      <c r="D1816"/>
      <c r="E1816">
        <v>3</v>
      </c>
      <c r="F1816" s="88" t="s">
        <v>5798</v>
      </c>
      <c r="G1816" s="89" t="s">
        <v>5799</v>
      </c>
      <c r="H1816" s="90" t="s">
        <v>23</v>
      </c>
      <c r="I1816" s="91" t="str">
        <f t="shared" si="312"/>
        <v>LAKI LAKI</v>
      </c>
      <c r="J1816" s="64" t="s">
        <v>970</v>
      </c>
      <c r="K1816" s="92">
        <v>34470</v>
      </c>
      <c r="L1816" s="93">
        <f t="shared" ca="1" si="319"/>
        <v>25</v>
      </c>
      <c r="M1816" s="64" t="s">
        <v>253</v>
      </c>
      <c r="N1816" s="94" t="s">
        <v>220</v>
      </c>
      <c r="O1816" s="64" t="str">
        <f t="shared" si="315"/>
        <v>ISLAM</v>
      </c>
      <c r="P1816" s="64" t="s">
        <v>254</v>
      </c>
      <c r="Q1816" s="64" t="s">
        <v>255</v>
      </c>
      <c r="R1816" s="95">
        <v>4</v>
      </c>
      <c r="S1816" s="64" t="s">
        <v>223</v>
      </c>
      <c r="T1816" s="64" t="s">
        <v>266</v>
      </c>
      <c r="U1816" s="64" t="s">
        <v>5797</v>
      </c>
      <c r="V1816" s="64" t="s">
        <v>5793</v>
      </c>
      <c r="W1816" s="96" t="s">
        <v>5795</v>
      </c>
      <c r="X1816" s="64" t="s">
        <v>5793</v>
      </c>
      <c r="Y1816" s="238" t="s">
        <v>5723</v>
      </c>
      <c r="Z1816" s="64" t="s">
        <v>22</v>
      </c>
      <c r="AA1816" s="64" t="s">
        <v>229</v>
      </c>
      <c r="AB1816" s="64" t="s">
        <v>230</v>
      </c>
      <c r="AC1816" s="64" t="s">
        <v>231</v>
      </c>
      <c r="AD1816" t="str">
        <f t="shared" si="320"/>
        <v>INDONESIA</v>
      </c>
      <c r="AE1816" s="122" t="s">
        <v>5724</v>
      </c>
      <c r="AF1816" s="122" t="s">
        <v>4181</v>
      </c>
      <c r="AG1816" s="142" t="s">
        <v>166</v>
      </c>
      <c r="AH1816" s="142"/>
      <c r="AI1816" s="64">
        <f t="shared" si="321"/>
        <v>3</v>
      </c>
      <c r="AJ1816" s="64"/>
      <c r="AK1816" s="142"/>
      <c r="AL1816" s="124"/>
      <c r="AM1816" s="124"/>
      <c r="AN1816" s="124">
        <f t="shared" si="317"/>
        <v>0</v>
      </c>
      <c r="AO1816" s="125"/>
      <c r="AP1816" s="125"/>
      <c r="AQ1816" s="125"/>
      <c r="AR1816" s="125"/>
      <c r="AS1816" s="125"/>
      <c r="AT1816" s="125"/>
      <c r="AU1816" s="125"/>
      <c r="AV1816" s="125"/>
      <c r="AW1816" s="125"/>
      <c r="AX1816" s="125"/>
      <c r="AY1816" s="70">
        <f t="shared" si="318"/>
        <v>0</v>
      </c>
      <c r="AZ1816" s="71"/>
    </row>
    <row r="1817" spans="1:53">
      <c r="B1817">
        <v>1747</v>
      </c>
      <c r="C1817">
        <v>29</v>
      </c>
      <c r="E1817" s="121">
        <v>4</v>
      </c>
      <c r="F1817" s="157" t="s">
        <v>5800</v>
      </c>
      <c r="G1817" s="144" t="s">
        <v>5801</v>
      </c>
      <c r="H1817" s="145" t="s">
        <v>16</v>
      </c>
      <c r="I1817" s="146" t="str">
        <f t="shared" si="312"/>
        <v>PEREMPUAN</v>
      </c>
      <c r="J1817" s="120" t="s">
        <v>970</v>
      </c>
      <c r="K1817" s="147">
        <v>35729</v>
      </c>
      <c r="L1817" s="139">
        <f t="shared" ca="1" si="319"/>
        <v>22</v>
      </c>
      <c r="M1817" s="120" t="s">
        <v>253</v>
      </c>
      <c r="N1817" s="133" t="s">
        <v>220</v>
      </c>
      <c r="O1817" s="120" t="str">
        <f t="shared" si="315"/>
        <v>ISLAM</v>
      </c>
      <c r="P1817" s="120" t="s">
        <v>254</v>
      </c>
      <c r="Q1817" s="120" t="s">
        <v>255</v>
      </c>
      <c r="R1817" s="148">
        <v>4</v>
      </c>
      <c r="S1817" s="120" t="s">
        <v>886</v>
      </c>
      <c r="T1817" s="120" t="s">
        <v>266</v>
      </c>
      <c r="U1817" s="120" t="s">
        <v>5797</v>
      </c>
      <c r="V1817" s="120" t="s">
        <v>5793</v>
      </c>
      <c r="W1817" s="149" t="s">
        <v>5795</v>
      </c>
      <c r="X1817" s="120" t="s">
        <v>5793</v>
      </c>
      <c r="Y1817" s="238" t="s">
        <v>5723</v>
      </c>
      <c r="Z1817" s="120" t="s">
        <v>22</v>
      </c>
      <c r="AA1817" s="120" t="s">
        <v>229</v>
      </c>
      <c r="AB1817" s="64" t="s">
        <v>230</v>
      </c>
      <c r="AC1817" s="64" t="s">
        <v>231</v>
      </c>
      <c r="AD1817" s="121" t="str">
        <f t="shared" si="320"/>
        <v>INDONESIA</v>
      </c>
      <c r="AE1817" s="122" t="s">
        <v>5724</v>
      </c>
      <c r="AF1817" s="122" t="s">
        <v>4181</v>
      </c>
      <c r="AG1817" s="142" t="s">
        <v>166</v>
      </c>
      <c r="AH1817" s="142"/>
      <c r="AI1817" s="64">
        <f t="shared" si="321"/>
        <v>3</v>
      </c>
      <c r="AJ1817" s="64"/>
      <c r="AK1817" s="142"/>
      <c r="AL1817" s="207"/>
      <c r="AM1817" s="207"/>
      <c r="AN1817" s="124">
        <f t="shared" si="317"/>
        <v>0</v>
      </c>
      <c r="AO1817" s="239"/>
      <c r="AP1817" s="239"/>
      <c r="AQ1817" s="239"/>
      <c r="AR1817" s="239"/>
      <c r="AS1817" s="239"/>
      <c r="AT1817" s="239"/>
      <c r="AU1817" s="239"/>
      <c r="AV1817" s="239"/>
      <c r="AW1817" s="239"/>
      <c r="AX1817" s="239"/>
      <c r="AY1817" s="239">
        <f t="shared" ref="AY1817:AY1852" si="322">SUM(AV1817:AX1817)</f>
        <v>0</v>
      </c>
      <c r="BA1817" s="121"/>
    </row>
    <row r="1818" spans="1:53">
      <c r="B1818">
        <v>1748</v>
      </c>
      <c r="C1818">
        <v>30</v>
      </c>
      <c r="E1818">
        <v>5</v>
      </c>
      <c r="F1818" s="88" t="s">
        <v>5802</v>
      </c>
      <c r="G1818" s="89" t="s">
        <v>5803</v>
      </c>
      <c r="H1818" s="90" t="s">
        <v>16</v>
      </c>
      <c r="I1818" s="91" t="str">
        <f t="shared" si="312"/>
        <v>PEREMPUAN</v>
      </c>
      <c r="J1818" s="64" t="s">
        <v>970</v>
      </c>
      <c r="K1818" s="92">
        <v>36430</v>
      </c>
      <c r="L1818" s="93">
        <f t="shared" ca="1" si="319"/>
        <v>20</v>
      </c>
      <c r="M1818" s="64" t="s">
        <v>253</v>
      </c>
      <c r="N1818" s="94" t="s">
        <v>220</v>
      </c>
      <c r="O1818" s="64" t="str">
        <f t="shared" si="315"/>
        <v>ISLAM</v>
      </c>
      <c r="P1818" s="64" t="s">
        <v>254</v>
      </c>
      <c r="Q1818" s="64" t="s">
        <v>255</v>
      </c>
      <c r="R1818" s="95">
        <v>4</v>
      </c>
      <c r="S1818" s="64" t="s">
        <v>886</v>
      </c>
      <c r="T1818" s="64" t="s">
        <v>266</v>
      </c>
      <c r="U1818" s="64" t="s">
        <v>5797</v>
      </c>
      <c r="V1818" s="64" t="s">
        <v>5793</v>
      </c>
      <c r="W1818" s="96" t="s">
        <v>5795</v>
      </c>
      <c r="X1818" s="64" t="s">
        <v>5793</v>
      </c>
      <c r="Y1818" s="238" t="s">
        <v>5723</v>
      </c>
      <c r="Z1818" s="64" t="s">
        <v>22</v>
      </c>
      <c r="AA1818" s="64" t="s">
        <v>229</v>
      </c>
      <c r="AB1818" s="64" t="s">
        <v>230</v>
      </c>
      <c r="AC1818" s="64" t="s">
        <v>231</v>
      </c>
      <c r="AD1818" t="str">
        <f t="shared" si="320"/>
        <v>INDONESIA</v>
      </c>
      <c r="AE1818" s="122" t="s">
        <v>5724</v>
      </c>
      <c r="AF1818" s="122" t="s">
        <v>4181</v>
      </c>
      <c r="AG1818" s="142" t="s">
        <v>166</v>
      </c>
      <c r="AH1818" s="142"/>
      <c r="AI1818" s="64" t="e">
        <f t="shared" si="321"/>
        <v>#N/A</v>
      </c>
      <c r="AJ1818" s="64"/>
      <c r="AK1818" s="142"/>
      <c r="AN1818" s="124">
        <f t="shared" si="317"/>
        <v>0</v>
      </c>
      <c r="AY1818" s="70">
        <f t="shared" si="322"/>
        <v>0</v>
      </c>
    </row>
    <row r="1819" spans="1:53">
      <c r="A1819" s="121"/>
      <c r="B1819">
        <v>1749</v>
      </c>
      <c r="C1819">
        <v>31</v>
      </c>
      <c r="E1819">
        <v>6</v>
      </c>
      <c r="F1819" s="88" t="s">
        <v>5804</v>
      </c>
      <c r="G1819" s="89" t="s">
        <v>5805</v>
      </c>
      <c r="H1819" s="90" t="s">
        <v>23</v>
      </c>
      <c r="I1819" s="91" t="str">
        <f t="shared" si="312"/>
        <v>LAKI LAKI</v>
      </c>
      <c r="J1819" s="64" t="s">
        <v>230</v>
      </c>
      <c r="K1819" s="92">
        <v>39161</v>
      </c>
      <c r="L1819" s="93">
        <f t="shared" ca="1" si="319"/>
        <v>13</v>
      </c>
      <c r="M1819" s="64" t="s">
        <v>253</v>
      </c>
      <c r="N1819" s="94" t="s">
        <v>220</v>
      </c>
      <c r="O1819" s="64" t="str">
        <f t="shared" si="315"/>
        <v>ISLAM</v>
      </c>
      <c r="P1819" s="64" t="s">
        <v>254</v>
      </c>
      <c r="Q1819" s="64" t="s">
        <v>255</v>
      </c>
      <c r="R1819" s="95">
        <v>4</v>
      </c>
      <c r="S1819" s="64" t="s">
        <v>369</v>
      </c>
      <c r="T1819" s="64" t="s">
        <v>266</v>
      </c>
      <c r="U1819" s="64" t="s">
        <v>5797</v>
      </c>
      <c r="V1819" s="64" t="s">
        <v>5793</v>
      </c>
      <c r="W1819" s="96" t="s">
        <v>5795</v>
      </c>
      <c r="X1819" s="64" t="s">
        <v>5793</v>
      </c>
      <c r="Y1819" s="229" t="s">
        <v>5729</v>
      </c>
      <c r="Z1819" s="64" t="s">
        <v>22</v>
      </c>
      <c r="AA1819" s="64" t="s">
        <v>229</v>
      </c>
      <c r="AB1819" s="104" t="s">
        <v>230</v>
      </c>
      <c r="AC1819" s="104" t="s">
        <v>231</v>
      </c>
      <c r="AD1819" t="str">
        <f t="shared" si="320"/>
        <v>INDONESIA</v>
      </c>
      <c r="AE1819" s="122" t="s">
        <v>5724</v>
      </c>
      <c r="AF1819" s="122" t="s">
        <v>4181</v>
      </c>
      <c r="AG1819" s="142" t="s">
        <v>166</v>
      </c>
      <c r="AH1819" s="142"/>
      <c r="AI1819" s="64">
        <f t="shared" si="321"/>
        <v>2</v>
      </c>
      <c r="AJ1819" s="64"/>
      <c r="AK1819" s="142"/>
      <c r="AN1819" s="124">
        <f t="shared" si="317"/>
        <v>0</v>
      </c>
      <c r="AY1819" s="70">
        <f t="shared" si="322"/>
        <v>0</v>
      </c>
    </row>
    <row r="1820" spans="1:53">
      <c r="B1820">
        <v>1750</v>
      </c>
      <c r="C1820">
        <v>32</v>
      </c>
      <c r="D1820">
        <v>8</v>
      </c>
      <c r="E1820" s="99">
        <v>1</v>
      </c>
      <c r="F1820" s="100" t="s">
        <v>5806</v>
      </c>
      <c r="G1820" s="101" t="s">
        <v>5807</v>
      </c>
      <c r="H1820" s="102" t="s">
        <v>23</v>
      </c>
      <c r="I1820" s="103" t="str">
        <f>IF(H1820="L","LAKI LAKI",IF(H1820="P","PEREMPUAN",""))</f>
        <v>LAKI LAKI</v>
      </c>
      <c r="J1820" s="104" t="s">
        <v>5511</v>
      </c>
      <c r="K1820" s="105">
        <v>25052</v>
      </c>
      <c r="L1820" s="106">
        <f t="shared" ca="1" si="319"/>
        <v>51</v>
      </c>
      <c r="M1820" s="104" t="s">
        <v>253</v>
      </c>
      <c r="N1820" s="107" t="s">
        <v>220</v>
      </c>
      <c r="O1820" s="104" t="str">
        <f t="shared" si="315"/>
        <v>ISLAM</v>
      </c>
      <c r="P1820" s="104" t="s">
        <v>221</v>
      </c>
      <c r="Q1820" s="104" t="s">
        <v>222</v>
      </c>
      <c r="R1820" s="108">
        <v>1</v>
      </c>
      <c r="S1820" s="104" t="s">
        <v>256</v>
      </c>
      <c r="T1820" s="104" t="s">
        <v>283</v>
      </c>
      <c r="U1820" s="104" t="s">
        <v>5808</v>
      </c>
      <c r="V1820" s="104" t="s">
        <v>5809</v>
      </c>
      <c r="W1820" s="109" t="s">
        <v>5810</v>
      </c>
      <c r="X1820" s="104" t="s">
        <v>5811</v>
      </c>
      <c r="Y1820" s="238" t="s">
        <v>5723</v>
      </c>
      <c r="Z1820" s="104" t="s">
        <v>22</v>
      </c>
      <c r="AA1820" s="104" t="s">
        <v>229</v>
      </c>
      <c r="AB1820" s="120" t="s">
        <v>230</v>
      </c>
      <c r="AC1820" s="120" t="s">
        <v>231</v>
      </c>
      <c r="AD1820" s="99" t="str">
        <f t="shared" si="320"/>
        <v>INDONESIA</v>
      </c>
      <c r="AE1820" s="122" t="s">
        <v>5724</v>
      </c>
      <c r="AF1820" s="122" t="s">
        <v>4181</v>
      </c>
      <c r="AG1820" s="142" t="s">
        <v>2159</v>
      </c>
      <c r="AH1820" s="142"/>
      <c r="AI1820" s="64">
        <f t="shared" si="321"/>
        <v>3</v>
      </c>
      <c r="AJ1820" s="64"/>
      <c r="AK1820" s="142"/>
      <c r="AN1820" s="124">
        <f t="shared" si="317"/>
        <v>0</v>
      </c>
      <c r="AY1820" s="70">
        <f t="shared" si="322"/>
        <v>0</v>
      </c>
    </row>
    <row r="1821" spans="1:53" s="99" customFormat="1">
      <c r="A1821"/>
      <c r="B1821">
        <v>1751</v>
      </c>
      <c r="C1821">
        <v>33</v>
      </c>
      <c r="D1821"/>
      <c r="E1821" s="121">
        <v>2</v>
      </c>
      <c r="F1821" s="143" t="s">
        <v>5812</v>
      </c>
      <c r="G1821" s="144" t="s">
        <v>5813</v>
      </c>
      <c r="H1821" s="145" t="s">
        <v>16</v>
      </c>
      <c r="I1821" s="146" t="str">
        <f t="shared" si="312"/>
        <v>PEREMPUAN</v>
      </c>
      <c r="J1821" s="120" t="s">
        <v>5511</v>
      </c>
      <c r="K1821" s="147">
        <v>26461</v>
      </c>
      <c r="L1821" s="93">
        <f t="shared" ref="L1821:L1852" ca="1" si="323">DATEDIF(K1821,TODAY(),"Y")</f>
        <v>47</v>
      </c>
      <c r="M1821" s="120" t="s">
        <v>253</v>
      </c>
      <c r="N1821" s="133" t="s">
        <v>220</v>
      </c>
      <c r="O1821" s="120" t="str">
        <f t="shared" si="315"/>
        <v>ISLAM</v>
      </c>
      <c r="P1821" s="120" t="s">
        <v>221</v>
      </c>
      <c r="Q1821" s="120" t="s">
        <v>245</v>
      </c>
      <c r="R1821" s="148">
        <v>3</v>
      </c>
      <c r="S1821" s="120" t="s">
        <v>256</v>
      </c>
      <c r="T1821" s="120" t="s">
        <v>246</v>
      </c>
      <c r="U1821" s="120" t="s">
        <v>3440</v>
      </c>
      <c r="V1821" s="120" t="s">
        <v>5517</v>
      </c>
      <c r="W1821" s="149" t="s">
        <v>5810</v>
      </c>
      <c r="X1821" s="120" t="s">
        <v>5811</v>
      </c>
      <c r="Y1821" s="238" t="s">
        <v>5723</v>
      </c>
      <c r="Z1821" s="120" t="s">
        <v>22</v>
      </c>
      <c r="AA1821" s="120" t="s">
        <v>229</v>
      </c>
      <c r="AB1821" s="64" t="s">
        <v>230</v>
      </c>
      <c r="AC1821" s="64" t="s">
        <v>231</v>
      </c>
      <c r="AD1821" s="121" t="str">
        <f t="shared" si="320"/>
        <v>INDONESIA</v>
      </c>
      <c r="AE1821" s="122" t="s">
        <v>5724</v>
      </c>
      <c r="AF1821" s="122" t="s">
        <v>4181</v>
      </c>
      <c r="AG1821" s="142" t="s">
        <v>2159</v>
      </c>
      <c r="AH1821" s="142"/>
      <c r="AI1821" s="64">
        <f t="shared" si="321"/>
        <v>3</v>
      </c>
      <c r="AJ1821" s="64"/>
      <c r="AK1821" s="142"/>
      <c r="AL1821" s="124"/>
      <c r="AM1821" s="124"/>
      <c r="AN1821" s="124">
        <f t="shared" si="317"/>
        <v>0</v>
      </c>
      <c r="AO1821" s="125"/>
      <c r="AP1821" s="125"/>
      <c r="AQ1821" s="125"/>
      <c r="AR1821" s="125"/>
      <c r="AS1821" s="125"/>
      <c r="AT1821" s="125"/>
      <c r="AU1821" s="125"/>
      <c r="AV1821" s="125"/>
      <c r="AW1821" s="125"/>
      <c r="AX1821" s="125"/>
      <c r="AY1821" s="70">
        <f t="shared" si="322"/>
        <v>0</v>
      </c>
      <c r="AZ1821" s="71"/>
    </row>
    <row r="1822" spans="1:53">
      <c r="B1822">
        <v>1752</v>
      </c>
      <c r="C1822">
        <v>34</v>
      </c>
      <c r="E1822">
        <v>3</v>
      </c>
      <c r="F1822" s="88" t="s">
        <v>5814</v>
      </c>
      <c r="G1822" s="89" t="s">
        <v>5815</v>
      </c>
      <c r="H1822" s="90" t="s">
        <v>16</v>
      </c>
      <c r="I1822" s="91" t="str">
        <f t="shared" si="312"/>
        <v>PEREMPUAN</v>
      </c>
      <c r="J1822" s="64" t="s">
        <v>1136</v>
      </c>
      <c r="K1822" s="92">
        <v>35467</v>
      </c>
      <c r="L1822" s="93">
        <f t="shared" ca="1" si="323"/>
        <v>23</v>
      </c>
      <c r="M1822" s="64" t="s">
        <v>253</v>
      </c>
      <c r="N1822" s="133" t="s">
        <v>220</v>
      </c>
      <c r="O1822" s="120" t="str">
        <f t="shared" si="315"/>
        <v>ISLAM</v>
      </c>
      <c r="P1822" s="64" t="s">
        <v>254</v>
      </c>
      <c r="Q1822" s="64" t="s">
        <v>255</v>
      </c>
      <c r="R1822" s="95">
        <v>4</v>
      </c>
      <c r="S1822" s="64" t="s">
        <v>223</v>
      </c>
      <c r="T1822" s="64" t="s">
        <v>266</v>
      </c>
      <c r="U1822" s="64" t="s">
        <v>5813</v>
      </c>
      <c r="V1822" s="64" t="s">
        <v>5807</v>
      </c>
      <c r="W1822" s="96" t="s">
        <v>5810</v>
      </c>
      <c r="X1822" s="120" t="s">
        <v>5811</v>
      </c>
      <c r="Y1822" s="238" t="s">
        <v>5723</v>
      </c>
      <c r="Z1822" s="64" t="s">
        <v>22</v>
      </c>
      <c r="AA1822" s="64" t="s">
        <v>229</v>
      </c>
      <c r="AB1822" s="104" t="s">
        <v>230</v>
      </c>
      <c r="AC1822" s="104" t="s">
        <v>231</v>
      </c>
      <c r="AD1822" t="str">
        <f t="shared" si="320"/>
        <v>INDONESIA</v>
      </c>
      <c r="AE1822" s="122" t="s">
        <v>5724</v>
      </c>
      <c r="AF1822" s="122" t="s">
        <v>4181</v>
      </c>
      <c r="AG1822" s="142" t="s">
        <v>2159</v>
      </c>
      <c r="AH1822" s="142"/>
      <c r="AI1822" s="64">
        <f t="shared" si="321"/>
        <v>3</v>
      </c>
      <c r="AJ1822" s="64"/>
      <c r="AK1822" s="142"/>
      <c r="AL1822" s="207"/>
      <c r="AM1822" s="207"/>
      <c r="AN1822" s="124">
        <f t="shared" si="317"/>
        <v>0</v>
      </c>
      <c r="AO1822" s="239"/>
      <c r="AP1822" s="239"/>
      <c r="AQ1822" s="239"/>
      <c r="AR1822" s="239"/>
      <c r="AS1822" s="239"/>
      <c r="AT1822" s="239"/>
      <c r="AU1822" s="239"/>
      <c r="AV1822" s="239"/>
      <c r="AW1822" s="239"/>
      <c r="AX1822" s="239"/>
      <c r="AY1822" s="239">
        <f t="shared" si="322"/>
        <v>0</v>
      </c>
      <c r="BA1822" s="121"/>
    </row>
    <row r="1823" spans="1:53">
      <c r="B1823">
        <v>1753</v>
      </c>
      <c r="C1823">
        <v>35</v>
      </c>
      <c r="E1823">
        <v>4</v>
      </c>
      <c r="F1823" s="88" t="s">
        <v>5816</v>
      </c>
      <c r="G1823" s="89" t="s">
        <v>5817</v>
      </c>
      <c r="H1823" s="90" t="s">
        <v>23</v>
      </c>
      <c r="I1823" s="91" t="str">
        <f t="shared" si="312"/>
        <v>LAKI LAKI</v>
      </c>
      <c r="J1823" s="64" t="s">
        <v>1136</v>
      </c>
      <c r="K1823" s="92">
        <v>36837</v>
      </c>
      <c r="L1823" s="93">
        <f t="shared" ca="1" si="323"/>
        <v>19</v>
      </c>
      <c r="M1823" s="64" t="s">
        <v>253</v>
      </c>
      <c r="N1823" s="94" t="s">
        <v>220</v>
      </c>
      <c r="O1823" s="120" t="str">
        <f t="shared" si="315"/>
        <v>ISLAM</v>
      </c>
      <c r="P1823" s="64" t="s">
        <v>254</v>
      </c>
      <c r="Q1823" s="64" t="s">
        <v>255</v>
      </c>
      <c r="R1823" s="95">
        <v>4</v>
      </c>
      <c r="S1823" s="64" t="s">
        <v>348</v>
      </c>
      <c r="T1823" s="64" t="s">
        <v>266</v>
      </c>
      <c r="U1823" s="64" t="s">
        <v>5813</v>
      </c>
      <c r="V1823" s="64" t="s">
        <v>5807</v>
      </c>
      <c r="W1823" s="96" t="s">
        <v>5810</v>
      </c>
      <c r="X1823" s="120" t="s">
        <v>5811</v>
      </c>
      <c r="Y1823" s="229" t="s">
        <v>5729</v>
      </c>
      <c r="Z1823" s="64" t="s">
        <v>22</v>
      </c>
      <c r="AA1823" s="64" t="s">
        <v>229</v>
      </c>
      <c r="AB1823" s="64" t="s">
        <v>230</v>
      </c>
      <c r="AC1823" s="64" t="s">
        <v>231</v>
      </c>
      <c r="AD1823" t="str">
        <f t="shared" si="320"/>
        <v>INDONESIA</v>
      </c>
      <c r="AE1823" s="122" t="s">
        <v>5724</v>
      </c>
      <c r="AF1823" s="122" t="s">
        <v>4181</v>
      </c>
      <c r="AG1823" s="142" t="s">
        <v>2159</v>
      </c>
      <c r="AH1823" s="142"/>
      <c r="AI1823" s="64" t="e">
        <f t="shared" si="321"/>
        <v>#N/A</v>
      </c>
      <c r="AJ1823" s="64"/>
      <c r="AK1823" s="142"/>
      <c r="AN1823" s="124">
        <f t="shared" si="317"/>
        <v>0</v>
      </c>
      <c r="AY1823" s="70">
        <f t="shared" si="322"/>
        <v>0</v>
      </c>
    </row>
    <row r="1824" spans="1:53" s="99" customFormat="1">
      <c r="A1824" s="121"/>
      <c r="B1824">
        <v>1754</v>
      </c>
      <c r="C1824">
        <v>36</v>
      </c>
      <c r="D1824"/>
      <c r="E1824">
        <v>5</v>
      </c>
      <c r="F1824" s="88" t="s">
        <v>5818</v>
      </c>
      <c r="G1824" s="89" t="s">
        <v>5819</v>
      </c>
      <c r="H1824" s="90" t="s">
        <v>23</v>
      </c>
      <c r="I1824" s="91" t="str">
        <f t="shared" si="312"/>
        <v>LAKI LAKI</v>
      </c>
      <c r="J1824" s="64" t="s">
        <v>230</v>
      </c>
      <c r="K1824" s="92">
        <v>38318</v>
      </c>
      <c r="L1824" s="93">
        <f t="shared" ca="1" si="323"/>
        <v>15</v>
      </c>
      <c r="M1824" s="64" t="s">
        <v>253</v>
      </c>
      <c r="N1824" s="133" t="s">
        <v>220</v>
      </c>
      <c r="O1824" s="120" t="str">
        <f t="shared" si="315"/>
        <v>ISLAM</v>
      </c>
      <c r="P1824" s="64" t="s">
        <v>254</v>
      </c>
      <c r="Q1824" s="64" t="s">
        <v>255</v>
      </c>
      <c r="R1824" s="95">
        <v>4</v>
      </c>
      <c r="S1824" s="64" t="s">
        <v>369</v>
      </c>
      <c r="T1824" s="64" t="s">
        <v>266</v>
      </c>
      <c r="U1824" s="64" t="s">
        <v>5813</v>
      </c>
      <c r="V1824" s="64" t="s">
        <v>5807</v>
      </c>
      <c r="W1824" s="96" t="s">
        <v>5810</v>
      </c>
      <c r="X1824" s="120" t="s">
        <v>5811</v>
      </c>
      <c r="Y1824" s="238" t="s">
        <v>5729</v>
      </c>
      <c r="Z1824" s="64" t="s">
        <v>22</v>
      </c>
      <c r="AA1824" s="64" t="s">
        <v>229</v>
      </c>
      <c r="AB1824" s="104" t="s">
        <v>230</v>
      </c>
      <c r="AC1824" s="104" t="s">
        <v>231</v>
      </c>
      <c r="AD1824" t="str">
        <f t="shared" si="320"/>
        <v>INDONESIA</v>
      </c>
      <c r="AE1824" s="122" t="s">
        <v>5724</v>
      </c>
      <c r="AF1824" s="122" t="s">
        <v>4181</v>
      </c>
      <c r="AG1824" s="142" t="s">
        <v>2159</v>
      </c>
      <c r="AH1824" s="142"/>
      <c r="AI1824" s="64">
        <f t="shared" si="321"/>
        <v>2</v>
      </c>
      <c r="AJ1824" s="64"/>
      <c r="AK1824" s="142"/>
      <c r="AL1824" s="124"/>
      <c r="AM1824" s="124"/>
      <c r="AN1824" s="124">
        <f t="shared" si="317"/>
        <v>0</v>
      </c>
      <c r="AO1824" s="125"/>
      <c r="AP1824" s="125"/>
      <c r="AQ1824" s="125"/>
      <c r="AR1824" s="125"/>
      <c r="AS1824" s="125"/>
      <c r="AT1824" s="125"/>
      <c r="AU1824" s="125"/>
      <c r="AV1824" s="125"/>
      <c r="AW1824" s="125"/>
      <c r="AX1824" s="125"/>
      <c r="AY1824" s="70">
        <f t="shared" si="322"/>
        <v>0</v>
      </c>
      <c r="AZ1824" s="71"/>
    </row>
    <row r="1825" spans="1:53">
      <c r="B1825">
        <v>1755</v>
      </c>
      <c r="C1825">
        <v>37</v>
      </c>
      <c r="D1825">
        <v>9</v>
      </c>
      <c r="E1825" s="99">
        <v>1</v>
      </c>
      <c r="F1825" s="100" t="s">
        <v>5820</v>
      </c>
      <c r="G1825" s="101" t="s">
        <v>123</v>
      </c>
      <c r="H1825" s="102" t="s">
        <v>23</v>
      </c>
      <c r="I1825" s="103" t="str">
        <f t="shared" si="312"/>
        <v>LAKI LAKI</v>
      </c>
      <c r="J1825" s="104" t="s">
        <v>4572</v>
      </c>
      <c r="K1825" s="105">
        <v>23257</v>
      </c>
      <c r="L1825" s="106">
        <f t="shared" ca="1" si="323"/>
        <v>56</v>
      </c>
      <c r="M1825" s="104" t="s">
        <v>253</v>
      </c>
      <c r="N1825" s="107" t="s">
        <v>220</v>
      </c>
      <c r="O1825" s="104" t="str">
        <f t="shared" si="315"/>
        <v>ISLAM</v>
      </c>
      <c r="P1825" s="104" t="s">
        <v>221</v>
      </c>
      <c r="Q1825" s="104" t="s">
        <v>222</v>
      </c>
      <c r="R1825" s="108">
        <v>1</v>
      </c>
      <c r="S1825" s="104" t="s">
        <v>256</v>
      </c>
      <c r="T1825" s="104" t="s">
        <v>283</v>
      </c>
      <c r="U1825" s="104" t="s">
        <v>5821</v>
      </c>
      <c r="V1825" s="104" t="s">
        <v>5822</v>
      </c>
      <c r="W1825" s="109" t="s">
        <v>5823</v>
      </c>
      <c r="X1825" s="120" t="s">
        <v>5824</v>
      </c>
      <c r="Y1825" s="238" t="s">
        <v>5723</v>
      </c>
      <c r="Z1825" s="104" t="s">
        <v>22</v>
      </c>
      <c r="AA1825" s="104" t="s">
        <v>229</v>
      </c>
      <c r="AB1825" s="64" t="s">
        <v>230</v>
      </c>
      <c r="AC1825" s="64" t="s">
        <v>231</v>
      </c>
      <c r="AD1825" s="99" t="str">
        <f t="shared" si="320"/>
        <v>INDONESIA</v>
      </c>
      <c r="AE1825" s="122" t="s">
        <v>5724</v>
      </c>
      <c r="AF1825" s="122" t="s">
        <v>4181</v>
      </c>
      <c r="AG1825" s="142" t="s">
        <v>166</v>
      </c>
      <c r="AH1825" s="142"/>
      <c r="AI1825" s="64">
        <f t="shared" si="321"/>
        <v>3</v>
      </c>
      <c r="AJ1825" s="64"/>
      <c r="AK1825" s="142"/>
      <c r="AN1825" s="124">
        <f t="shared" si="317"/>
        <v>0</v>
      </c>
      <c r="AY1825" s="70">
        <f t="shared" si="322"/>
        <v>0</v>
      </c>
    </row>
    <row r="1826" spans="1:53" s="99" customFormat="1">
      <c r="A1826"/>
      <c r="B1826">
        <v>1756</v>
      </c>
      <c r="C1826">
        <v>38</v>
      </c>
      <c r="D1826"/>
      <c r="E1826" s="121">
        <v>2</v>
      </c>
      <c r="F1826" s="143" t="s">
        <v>5825</v>
      </c>
      <c r="G1826" s="144" t="s">
        <v>1044</v>
      </c>
      <c r="H1826" s="145" t="s">
        <v>16</v>
      </c>
      <c r="I1826" s="146" t="str">
        <f t="shared" si="312"/>
        <v>PEREMPUAN</v>
      </c>
      <c r="J1826" s="120" t="s">
        <v>4572</v>
      </c>
      <c r="K1826" s="147">
        <v>23964</v>
      </c>
      <c r="L1826" s="139">
        <f t="shared" ca="1" si="323"/>
        <v>54</v>
      </c>
      <c r="M1826" s="120" t="s">
        <v>253</v>
      </c>
      <c r="N1826" s="133" t="s">
        <v>220</v>
      </c>
      <c r="O1826" s="120" t="str">
        <f t="shared" si="315"/>
        <v>ISLAM</v>
      </c>
      <c r="P1826" s="120" t="s">
        <v>221</v>
      </c>
      <c r="Q1826" s="120" t="s">
        <v>245</v>
      </c>
      <c r="R1826" s="148">
        <v>3</v>
      </c>
      <c r="S1826" s="120" t="s">
        <v>256</v>
      </c>
      <c r="T1826" s="120" t="s">
        <v>246</v>
      </c>
      <c r="U1826" s="120" t="s">
        <v>939</v>
      </c>
      <c r="V1826" s="120" t="s">
        <v>5728</v>
      </c>
      <c r="W1826" s="149" t="s">
        <v>5823</v>
      </c>
      <c r="X1826" s="120" t="s">
        <v>5824</v>
      </c>
      <c r="Y1826" s="238" t="s">
        <v>5723</v>
      </c>
      <c r="Z1826" s="120" t="s">
        <v>22</v>
      </c>
      <c r="AA1826" s="120" t="s">
        <v>229</v>
      </c>
      <c r="AB1826" s="120" t="s">
        <v>230</v>
      </c>
      <c r="AC1826" s="120" t="s">
        <v>231</v>
      </c>
      <c r="AD1826" s="121" t="str">
        <f t="shared" si="320"/>
        <v>INDONESIA</v>
      </c>
      <c r="AE1826" s="122" t="s">
        <v>5724</v>
      </c>
      <c r="AF1826" s="122" t="s">
        <v>4181</v>
      </c>
      <c r="AG1826" s="142" t="s">
        <v>166</v>
      </c>
      <c r="AH1826" s="142"/>
      <c r="AI1826" s="64" t="e">
        <f t="shared" si="321"/>
        <v>#N/A</v>
      </c>
      <c r="AJ1826" s="64"/>
      <c r="AK1826" s="142"/>
      <c r="AL1826" s="124"/>
      <c r="AM1826" s="124"/>
      <c r="AN1826" s="124">
        <f t="shared" si="317"/>
        <v>0</v>
      </c>
      <c r="AO1826" s="125"/>
      <c r="AP1826" s="125"/>
      <c r="AQ1826" s="125"/>
      <c r="AR1826" s="125"/>
      <c r="AS1826" s="125"/>
      <c r="AT1826" s="125"/>
      <c r="AU1826" s="125"/>
      <c r="AV1826" s="125"/>
      <c r="AW1826" s="125"/>
      <c r="AX1826" s="125"/>
      <c r="AY1826" s="239">
        <f t="shared" si="322"/>
        <v>0</v>
      </c>
      <c r="AZ1826" s="71"/>
    </row>
    <row r="1827" spans="1:53">
      <c r="A1827" s="121"/>
      <c r="B1827">
        <v>1757</v>
      </c>
      <c r="C1827">
        <v>39</v>
      </c>
      <c r="E1827">
        <v>3</v>
      </c>
      <c r="F1827" s="88" t="s">
        <v>5826</v>
      </c>
      <c r="G1827" s="89" t="s">
        <v>5827</v>
      </c>
      <c r="H1827" s="90" t="s">
        <v>16</v>
      </c>
      <c r="I1827" s="91" t="str">
        <f t="shared" si="312"/>
        <v>PEREMPUAN</v>
      </c>
      <c r="J1827" s="64" t="s">
        <v>22</v>
      </c>
      <c r="K1827" s="92">
        <v>38382</v>
      </c>
      <c r="L1827" s="93">
        <f t="shared" ca="1" si="323"/>
        <v>15</v>
      </c>
      <c r="M1827" s="64" t="s">
        <v>253</v>
      </c>
      <c r="N1827" s="133" t="s">
        <v>220</v>
      </c>
      <c r="O1827" s="120" t="str">
        <f t="shared" si="315"/>
        <v>ISLAM</v>
      </c>
      <c r="P1827" s="64" t="s">
        <v>254</v>
      </c>
      <c r="Q1827" s="64" t="s">
        <v>255</v>
      </c>
      <c r="R1827" s="95">
        <v>4</v>
      </c>
      <c r="S1827" s="64" t="s">
        <v>369</v>
      </c>
      <c r="T1827" s="64" t="s">
        <v>266</v>
      </c>
      <c r="U1827" s="64" t="s">
        <v>5828</v>
      </c>
      <c r="V1827" s="64" t="s">
        <v>5824</v>
      </c>
      <c r="W1827" s="96" t="s">
        <v>5823</v>
      </c>
      <c r="X1827" s="64" t="s">
        <v>5824</v>
      </c>
      <c r="Y1827" s="238" t="s">
        <v>5729</v>
      </c>
      <c r="Z1827" s="64" t="s">
        <v>22</v>
      </c>
      <c r="AA1827" s="64" t="s">
        <v>229</v>
      </c>
      <c r="AB1827" s="64" t="s">
        <v>230</v>
      </c>
      <c r="AC1827" s="64" t="s">
        <v>231</v>
      </c>
      <c r="AD1827" t="str">
        <f t="shared" si="320"/>
        <v>INDONESIA</v>
      </c>
      <c r="AE1827" s="122" t="s">
        <v>5724</v>
      </c>
      <c r="AF1827" s="122" t="s">
        <v>4181</v>
      </c>
      <c r="AG1827" s="142" t="s">
        <v>166</v>
      </c>
      <c r="AH1827" s="142"/>
      <c r="AI1827" s="64">
        <f t="shared" si="321"/>
        <v>2</v>
      </c>
      <c r="AJ1827" s="64"/>
      <c r="AK1827" s="142"/>
      <c r="AN1827" s="124">
        <f t="shared" si="317"/>
        <v>0</v>
      </c>
      <c r="AY1827" s="70">
        <f t="shared" si="322"/>
        <v>0</v>
      </c>
    </row>
    <row r="1828" spans="1:53">
      <c r="B1828">
        <v>1758</v>
      </c>
      <c r="C1828">
        <v>40</v>
      </c>
      <c r="D1828">
        <v>10</v>
      </c>
      <c r="E1828" s="99">
        <v>1</v>
      </c>
      <c r="F1828" s="100" t="s">
        <v>5829</v>
      </c>
      <c r="G1828" s="101" t="s">
        <v>4031</v>
      </c>
      <c r="H1828" s="102" t="s">
        <v>23</v>
      </c>
      <c r="I1828" s="103" t="str">
        <f t="shared" si="312"/>
        <v>LAKI LAKI</v>
      </c>
      <c r="J1828" s="104" t="s">
        <v>452</v>
      </c>
      <c r="K1828" s="105">
        <v>29051</v>
      </c>
      <c r="L1828" s="106">
        <f t="shared" ca="1" si="323"/>
        <v>40</v>
      </c>
      <c r="M1828" s="104" t="s">
        <v>253</v>
      </c>
      <c r="N1828" s="107" t="s">
        <v>220</v>
      </c>
      <c r="O1828" s="104" t="str">
        <f t="shared" si="315"/>
        <v>ISLAM</v>
      </c>
      <c r="P1828" s="104" t="s">
        <v>221</v>
      </c>
      <c r="Q1828" s="104" t="s">
        <v>222</v>
      </c>
      <c r="R1828" s="108">
        <v>1</v>
      </c>
      <c r="S1828" s="104" t="s">
        <v>256</v>
      </c>
      <c r="T1828" s="104" t="s">
        <v>283</v>
      </c>
      <c r="U1828" s="104" t="s">
        <v>5830</v>
      </c>
      <c r="V1828" s="104" t="s">
        <v>4282</v>
      </c>
      <c r="W1828" s="109" t="s">
        <v>5831</v>
      </c>
      <c r="X1828" s="104" t="s">
        <v>4031</v>
      </c>
      <c r="Y1828" s="238" t="s">
        <v>5723</v>
      </c>
      <c r="Z1828" s="104" t="s">
        <v>22</v>
      </c>
      <c r="AA1828" s="104" t="s">
        <v>229</v>
      </c>
      <c r="AB1828" s="104" t="s">
        <v>230</v>
      </c>
      <c r="AC1828" s="104" t="s">
        <v>231</v>
      </c>
      <c r="AD1828" s="99" t="str">
        <f t="shared" si="320"/>
        <v>INDONESIA</v>
      </c>
      <c r="AE1828" s="122" t="s">
        <v>5724</v>
      </c>
      <c r="AF1828" s="110" t="s">
        <v>4181</v>
      </c>
      <c r="AG1828" s="142" t="s">
        <v>455</v>
      </c>
      <c r="AH1828" s="142"/>
      <c r="AI1828" s="64" t="e">
        <f t="shared" si="321"/>
        <v>#N/A</v>
      </c>
      <c r="AJ1828" s="64"/>
      <c r="AK1828" s="111"/>
      <c r="AN1828" s="124">
        <f t="shared" si="317"/>
        <v>0</v>
      </c>
      <c r="AY1828" s="70">
        <f t="shared" si="322"/>
        <v>0</v>
      </c>
    </row>
    <row r="1829" spans="1:53">
      <c r="A1829" s="121"/>
      <c r="B1829">
        <v>1759</v>
      </c>
      <c r="C1829">
        <v>41</v>
      </c>
      <c r="E1829">
        <v>2</v>
      </c>
      <c r="F1829" s="88" t="s">
        <v>5832</v>
      </c>
      <c r="G1829" s="89" t="s">
        <v>5833</v>
      </c>
      <c r="H1829" s="90" t="s">
        <v>16</v>
      </c>
      <c r="I1829" s="91" t="str">
        <f t="shared" si="312"/>
        <v>PEREMPUAN</v>
      </c>
      <c r="J1829" s="64" t="s">
        <v>452</v>
      </c>
      <c r="K1829" s="92">
        <v>29417</v>
      </c>
      <c r="L1829" s="93">
        <f t="shared" ca="1" si="323"/>
        <v>39</v>
      </c>
      <c r="M1829" s="64" t="s">
        <v>253</v>
      </c>
      <c r="N1829" s="133" t="s">
        <v>220</v>
      </c>
      <c r="O1829" s="120" t="str">
        <f t="shared" si="315"/>
        <v>ISLAM</v>
      </c>
      <c r="P1829" s="64" t="s">
        <v>221</v>
      </c>
      <c r="Q1829" s="64" t="s">
        <v>245</v>
      </c>
      <c r="R1829" s="95">
        <v>3</v>
      </c>
      <c r="S1829" s="64" t="s">
        <v>256</v>
      </c>
      <c r="T1829" s="64" t="s">
        <v>246</v>
      </c>
      <c r="U1829" s="64" t="s">
        <v>5834</v>
      </c>
      <c r="V1829" s="64" t="s">
        <v>5835</v>
      </c>
      <c r="W1829" s="96" t="s">
        <v>5831</v>
      </c>
      <c r="X1829" s="64" t="s">
        <v>4031</v>
      </c>
      <c r="Y1829" s="238" t="s">
        <v>5723</v>
      </c>
      <c r="Z1829" s="64" t="s">
        <v>22</v>
      </c>
      <c r="AA1829" s="64" t="s">
        <v>229</v>
      </c>
      <c r="AB1829" s="64" t="s">
        <v>230</v>
      </c>
      <c r="AC1829" s="64" t="s">
        <v>231</v>
      </c>
      <c r="AD1829" t="str">
        <f t="shared" si="320"/>
        <v>INDONESIA</v>
      </c>
      <c r="AE1829" s="122" t="s">
        <v>5724</v>
      </c>
      <c r="AF1829" s="122" t="s">
        <v>4181</v>
      </c>
      <c r="AG1829" s="142" t="s">
        <v>455</v>
      </c>
      <c r="AH1829" s="142"/>
      <c r="AI1829" s="64">
        <f t="shared" si="321"/>
        <v>2</v>
      </c>
      <c r="AJ1829" s="64"/>
      <c r="AK1829" s="111"/>
      <c r="AN1829" s="124">
        <f t="shared" si="317"/>
        <v>0</v>
      </c>
      <c r="AY1829" s="70">
        <f t="shared" si="322"/>
        <v>0</v>
      </c>
    </row>
    <row r="1830" spans="1:53">
      <c r="B1830">
        <v>1760</v>
      </c>
      <c r="C1830">
        <v>42</v>
      </c>
      <c r="D1830">
        <v>11</v>
      </c>
      <c r="E1830" s="99">
        <v>1</v>
      </c>
      <c r="F1830" s="100" t="s">
        <v>5836</v>
      </c>
      <c r="G1830" s="101" t="s">
        <v>5837</v>
      </c>
      <c r="H1830" s="102" t="s">
        <v>23</v>
      </c>
      <c r="I1830" s="103" t="str">
        <f t="shared" si="312"/>
        <v>LAKI LAKI</v>
      </c>
      <c r="J1830" s="104" t="s">
        <v>3010</v>
      </c>
      <c r="K1830" s="105">
        <v>28333</v>
      </c>
      <c r="L1830" s="106">
        <f t="shared" ca="1" si="323"/>
        <v>42</v>
      </c>
      <c r="M1830" s="104" t="s">
        <v>253</v>
      </c>
      <c r="N1830" s="107" t="s">
        <v>220</v>
      </c>
      <c r="O1830" s="104" t="str">
        <f t="shared" si="315"/>
        <v>ISLAM</v>
      </c>
      <c r="P1830" s="104" t="s">
        <v>221</v>
      </c>
      <c r="Q1830" s="104" t="s">
        <v>222</v>
      </c>
      <c r="R1830" s="108">
        <v>1</v>
      </c>
      <c r="S1830" s="104" t="s">
        <v>256</v>
      </c>
      <c r="T1830" s="104" t="s">
        <v>283</v>
      </c>
      <c r="U1830" s="104" t="s">
        <v>871</v>
      </c>
      <c r="V1830" s="104" t="s">
        <v>5748</v>
      </c>
      <c r="W1830" s="109" t="s">
        <v>5838</v>
      </c>
      <c r="X1830" s="104" t="s">
        <v>5837</v>
      </c>
      <c r="Y1830" s="238" t="s">
        <v>5729</v>
      </c>
      <c r="Z1830" s="104" t="s">
        <v>22</v>
      </c>
      <c r="AA1830" s="104" t="s">
        <v>229</v>
      </c>
      <c r="AB1830" s="104" t="s">
        <v>230</v>
      </c>
      <c r="AC1830" s="104" t="s">
        <v>231</v>
      </c>
      <c r="AD1830" s="99" t="str">
        <f t="shared" si="320"/>
        <v>INDONESIA</v>
      </c>
      <c r="AE1830" s="122" t="s">
        <v>5724</v>
      </c>
      <c r="AF1830" s="122" t="s">
        <v>4181</v>
      </c>
      <c r="AG1830" s="111" t="s">
        <v>166</v>
      </c>
      <c r="AH1830" s="111"/>
      <c r="AI1830" s="64">
        <f t="shared" si="321"/>
        <v>3</v>
      </c>
      <c r="AJ1830" s="64"/>
      <c r="AK1830" s="142"/>
      <c r="AN1830" s="124">
        <f t="shared" si="317"/>
        <v>0</v>
      </c>
      <c r="AY1830" s="70">
        <f t="shared" si="322"/>
        <v>0</v>
      </c>
    </row>
    <row r="1831" spans="1:53" s="99" customFormat="1">
      <c r="A1831"/>
      <c r="B1831">
        <v>1761</v>
      </c>
      <c r="C1831">
        <v>43</v>
      </c>
      <c r="D1831"/>
      <c r="E1831">
        <v>2</v>
      </c>
      <c r="F1831" s="88" t="s">
        <v>5839</v>
      </c>
      <c r="G1831" s="89" t="s">
        <v>5840</v>
      </c>
      <c r="H1831" s="90" t="s">
        <v>16</v>
      </c>
      <c r="I1831" s="91" t="str">
        <f t="shared" si="312"/>
        <v>PEREMPUAN</v>
      </c>
      <c r="J1831" s="64" t="s">
        <v>452</v>
      </c>
      <c r="K1831" s="92">
        <v>29346</v>
      </c>
      <c r="L1831" s="93">
        <f t="shared" ca="1" si="323"/>
        <v>39</v>
      </c>
      <c r="M1831" s="64" t="s">
        <v>253</v>
      </c>
      <c r="N1831" s="133" t="s">
        <v>220</v>
      </c>
      <c r="O1831" s="120" t="str">
        <f t="shared" si="315"/>
        <v>ISLAM</v>
      </c>
      <c r="P1831" s="64" t="s">
        <v>221</v>
      </c>
      <c r="Q1831" s="64" t="s">
        <v>245</v>
      </c>
      <c r="R1831" s="95">
        <v>3</v>
      </c>
      <c r="S1831" s="64" t="s">
        <v>256</v>
      </c>
      <c r="T1831" s="64" t="s">
        <v>246</v>
      </c>
      <c r="U1831" s="64" t="s">
        <v>5841</v>
      </c>
      <c r="V1831" s="64" t="s">
        <v>5756</v>
      </c>
      <c r="W1831" s="96" t="s">
        <v>5838</v>
      </c>
      <c r="X1831" s="64" t="s">
        <v>5837</v>
      </c>
      <c r="Y1831" s="238" t="s">
        <v>5723</v>
      </c>
      <c r="Z1831" s="64" t="s">
        <v>22</v>
      </c>
      <c r="AA1831" s="64" t="s">
        <v>229</v>
      </c>
      <c r="AB1831" s="120" t="s">
        <v>230</v>
      </c>
      <c r="AC1831" s="120" t="s">
        <v>231</v>
      </c>
      <c r="AD1831" t="str">
        <f t="shared" si="320"/>
        <v>INDONESIA</v>
      </c>
      <c r="AE1831" s="122" t="s">
        <v>5724</v>
      </c>
      <c r="AF1831" s="122" t="s">
        <v>4181</v>
      </c>
      <c r="AG1831" s="111" t="s">
        <v>455</v>
      </c>
      <c r="AH1831" s="111"/>
      <c r="AI1831" s="64">
        <f t="shared" si="321"/>
        <v>3</v>
      </c>
      <c r="AJ1831" s="64"/>
      <c r="AK1831" s="142"/>
      <c r="AL1831" s="124"/>
      <c r="AM1831" s="124"/>
      <c r="AN1831" s="124">
        <f t="shared" si="317"/>
        <v>0</v>
      </c>
      <c r="AO1831" s="125"/>
      <c r="AP1831" s="125"/>
      <c r="AQ1831" s="125"/>
      <c r="AR1831" s="125"/>
      <c r="AS1831" s="125"/>
      <c r="AT1831" s="125"/>
      <c r="AU1831" s="125"/>
      <c r="AV1831" s="125"/>
      <c r="AW1831" s="125"/>
      <c r="AX1831" s="125"/>
      <c r="AY1831" s="70">
        <f t="shared" si="322"/>
        <v>0</v>
      </c>
      <c r="AZ1831" s="71"/>
    </row>
    <row r="1832" spans="1:53">
      <c r="B1832">
        <v>1762</v>
      </c>
      <c r="C1832">
        <v>44</v>
      </c>
      <c r="E1832">
        <v>3</v>
      </c>
      <c r="F1832" s="88" t="s">
        <v>5842</v>
      </c>
      <c r="G1832" s="89" t="s">
        <v>5843</v>
      </c>
      <c r="H1832" s="90" t="s">
        <v>23</v>
      </c>
      <c r="I1832" s="91" t="str">
        <f t="shared" ref="I1832:I1895" si="324">IF(H1832="L","LAKI LAKI",IF(H1832="P","PEREMPUAN",""))</f>
        <v>LAKI LAKI</v>
      </c>
      <c r="J1832" s="64" t="s">
        <v>230</v>
      </c>
      <c r="K1832" s="92">
        <v>37141</v>
      </c>
      <c r="L1832" s="93">
        <f t="shared" ca="1" si="323"/>
        <v>18</v>
      </c>
      <c r="M1832" s="64" t="s">
        <v>253</v>
      </c>
      <c r="N1832" s="133" t="s">
        <v>220</v>
      </c>
      <c r="O1832" s="120" t="str">
        <f t="shared" si="315"/>
        <v>ISLAM</v>
      </c>
      <c r="P1832" s="64" t="s">
        <v>254</v>
      </c>
      <c r="Q1832" s="64" t="s">
        <v>255</v>
      </c>
      <c r="R1832" s="95">
        <v>4</v>
      </c>
      <c r="S1832" s="64" t="s">
        <v>348</v>
      </c>
      <c r="T1832" s="64" t="s">
        <v>266</v>
      </c>
      <c r="U1832" s="64" t="s">
        <v>5840</v>
      </c>
      <c r="V1832" s="64" t="s">
        <v>5837</v>
      </c>
      <c r="W1832" s="96" t="s">
        <v>5838</v>
      </c>
      <c r="X1832" s="64" t="s">
        <v>5837</v>
      </c>
      <c r="Y1832" s="238" t="s">
        <v>5729</v>
      </c>
      <c r="Z1832" s="120" t="s">
        <v>22</v>
      </c>
      <c r="AA1832" s="120" t="s">
        <v>229</v>
      </c>
      <c r="AB1832" s="104" t="s">
        <v>230</v>
      </c>
      <c r="AC1832" s="104" t="s">
        <v>231</v>
      </c>
      <c r="AD1832" s="121" t="str">
        <f t="shared" si="320"/>
        <v>INDONESIA</v>
      </c>
      <c r="AE1832" s="122" t="s">
        <v>5724</v>
      </c>
      <c r="AF1832" s="122" t="s">
        <v>4181</v>
      </c>
      <c r="AG1832" s="142" t="s">
        <v>166</v>
      </c>
      <c r="AH1832" s="142"/>
      <c r="AI1832" s="64" t="e">
        <f t="shared" si="321"/>
        <v>#N/A</v>
      </c>
      <c r="AJ1832" s="64"/>
      <c r="AK1832" s="142"/>
      <c r="AL1832" s="207"/>
      <c r="AM1832" s="207"/>
      <c r="AN1832" s="124">
        <f t="shared" si="317"/>
        <v>0</v>
      </c>
      <c r="AO1832" s="239"/>
      <c r="AP1832" s="239"/>
      <c r="AQ1832" s="239"/>
      <c r="AR1832" s="239"/>
      <c r="AS1832" s="239"/>
      <c r="AT1832" s="239"/>
      <c r="AU1832" s="239"/>
      <c r="AV1832" s="239"/>
      <c r="AW1832" s="239"/>
      <c r="AX1832" s="239"/>
      <c r="AY1832" s="70">
        <f t="shared" si="322"/>
        <v>0</v>
      </c>
      <c r="BA1832" s="121"/>
    </row>
    <row r="1833" spans="1:53" s="126" customFormat="1">
      <c r="A1833"/>
      <c r="B1833">
        <v>1763</v>
      </c>
      <c r="C1833">
        <v>45</v>
      </c>
      <c r="D1833"/>
      <c r="E1833">
        <v>4</v>
      </c>
      <c r="F1833" s="98" t="s">
        <v>5844</v>
      </c>
      <c r="G1833" s="89" t="s">
        <v>5845</v>
      </c>
      <c r="H1833" s="90" t="s">
        <v>23</v>
      </c>
      <c r="I1833" s="91" t="str">
        <f t="shared" si="324"/>
        <v>LAKI LAKI</v>
      </c>
      <c r="J1833" s="64" t="s">
        <v>230</v>
      </c>
      <c r="K1833" s="92">
        <v>40050</v>
      </c>
      <c r="L1833" s="93">
        <f t="shared" ca="1" si="323"/>
        <v>10</v>
      </c>
      <c r="M1833" s="64"/>
      <c r="N1833" s="187" t="s">
        <v>220</v>
      </c>
      <c r="O1833" s="120" t="str">
        <f t="shared" si="315"/>
        <v>ISLAM</v>
      </c>
      <c r="P1833" s="64" t="s">
        <v>254</v>
      </c>
      <c r="Q1833" s="64" t="s">
        <v>255</v>
      </c>
      <c r="R1833" s="95">
        <v>4</v>
      </c>
      <c r="S1833" s="64" t="s">
        <v>265</v>
      </c>
      <c r="T1833" s="64" t="s">
        <v>266</v>
      </c>
      <c r="U1833" s="64" t="s">
        <v>5840</v>
      </c>
      <c r="V1833" s="64" t="s">
        <v>5837</v>
      </c>
      <c r="W1833" s="96" t="s">
        <v>5838</v>
      </c>
      <c r="X1833" s="64" t="s">
        <v>5837</v>
      </c>
      <c r="Y1833" s="238" t="s">
        <v>5729</v>
      </c>
      <c r="Z1833" s="64" t="s">
        <v>22</v>
      </c>
      <c r="AA1833" s="64" t="s">
        <v>229</v>
      </c>
      <c r="AB1833" s="64" t="s">
        <v>230</v>
      </c>
      <c r="AC1833" s="64" t="s">
        <v>231</v>
      </c>
      <c r="AD1833" t="str">
        <f t="shared" si="320"/>
        <v>INDONESIA</v>
      </c>
      <c r="AE1833" s="122" t="s">
        <v>5724</v>
      </c>
      <c r="AF1833" s="122" t="s">
        <v>4181</v>
      </c>
      <c r="AG1833" s="142" t="s">
        <v>166</v>
      </c>
      <c r="AH1833" s="142"/>
      <c r="AI1833" s="64">
        <f t="shared" si="321"/>
        <v>2</v>
      </c>
      <c r="AJ1833" s="64"/>
      <c r="AK1833" s="142"/>
      <c r="AL1833" s="136"/>
      <c r="AM1833" s="136"/>
      <c r="AN1833" s="241">
        <f t="shared" si="317"/>
        <v>0</v>
      </c>
      <c r="AO1833" s="137"/>
      <c r="AP1833" s="137"/>
      <c r="AQ1833" s="137"/>
      <c r="AR1833" s="137"/>
      <c r="AS1833" s="137"/>
      <c r="AT1833" s="137"/>
      <c r="AU1833" s="137"/>
      <c r="AV1833" s="137"/>
      <c r="AW1833" s="137"/>
      <c r="AX1833" s="137"/>
      <c r="AY1833" s="137">
        <f t="shared" si="322"/>
        <v>0</v>
      </c>
      <c r="AZ1833" s="138"/>
    </row>
    <row r="1834" spans="1:53">
      <c r="A1834" s="121"/>
      <c r="B1834">
        <v>1764</v>
      </c>
      <c r="C1834">
        <v>46</v>
      </c>
      <c r="D1834">
        <v>12</v>
      </c>
      <c r="E1834" s="99">
        <v>1</v>
      </c>
      <c r="F1834" s="100" t="s">
        <v>5846</v>
      </c>
      <c r="G1834" s="101" t="s">
        <v>5847</v>
      </c>
      <c r="H1834" s="102" t="s">
        <v>23</v>
      </c>
      <c r="I1834" s="103" t="str">
        <f t="shared" si="324"/>
        <v>LAKI LAKI</v>
      </c>
      <c r="J1834" s="104" t="s">
        <v>3823</v>
      </c>
      <c r="K1834" s="105">
        <v>21846</v>
      </c>
      <c r="L1834" s="106">
        <f t="shared" ca="1" si="323"/>
        <v>60</v>
      </c>
      <c r="M1834" s="104" t="s">
        <v>253</v>
      </c>
      <c r="N1834" s="107" t="s">
        <v>220</v>
      </c>
      <c r="O1834" s="104" t="str">
        <f t="shared" si="315"/>
        <v>ISLAM</v>
      </c>
      <c r="P1834" s="104" t="s">
        <v>221</v>
      </c>
      <c r="Q1834" s="104" t="s">
        <v>222</v>
      </c>
      <c r="R1834" s="108">
        <v>1</v>
      </c>
      <c r="S1834" s="104" t="s">
        <v>256</v>
      </c>
      <c r="T1834" s="104" t="s">
        <v>283</v>
      </c>
      <c r="U1834" s="104" t="s">
        <v>5848</v>
      </c>
      <c r="V1834" s="104" t="s">
        <v>5849</v>
      </c>
      <c r="W1834" s="109" t="s">
        <v>5850</v>
      </c>
      <c r="X1834" s="104" t="s">
        <v>5851</v>
      </c>
      <c r="Y1834" s="238" t="s">
        <v>5723</v>
      </c>
      <c r="Z1834" s="104" t="s">
        <v>22</v>
      </c>
      <c r="AA1834" s="104" t="s">
        <v>229</v>
      </c>
      <c r="AB1834" s="120" t="s">
        <v>230</v>
      </c>
      <c r="AC1834" s="120" t="s">
        <v>231</v>
      </c>
      <c r="AD1834" s="99" t="str">
        <f t="shared" si="320"/>
        <v>INDONESIA</v>
      </c>
      <c r="AE1834" s="122" t="s">
        <v>5724</v>
      </c>
      <c r="AF1834" s="122" t="s">
        <v>4181</v>
      </c>
      <c r="AG1834" s="142" t="s">
        <v>166</v>
      </c>
      <c r="AH1834" s="142"/>
      <c r="AI1834" s="64" t="e">
        <f t="shared" si="321"/>
        <v>#N/A</v>
      </c>
      <c r="AJ1834" s="64"/>
      <c r="AK1834" s="142"/>
      <c r="AN1834" s="207">
        <f t="shared" si="317"/>
        <v>0</v>
      </c>
      <c r="AY1834" s="70">
        <f t="shared" si="322"/>
        <v>0</v>
      </c>
    </row>
    <row r="1835" spans="1:53">
      <c r="B1835">
        <v>1765</v>
      </c>
      <c r="C1835">
        <v>47</v>
      </c>
      <c r="E1835">
        <v>2</v>
      </c>
      <c r="F1835" s="88" t="s">
        <v>5852</v>
      </c>
      <c r="G1835" s="89" t="s">
        <v>5853</v>
      </c>
      <c r="H1835" s="90" t="s">
        <v>16</v>
      </c>
      <c r="I1835" s="91" t="str">
        <f t="shared" si="324"/>
        <v>PEREMPUAN</v>
      </c>
      <c r="J1835" s="64" t="s">
        <v>3823</v>
      </c>
      <c r="K1835" s="92">
        <v>22897</v>
      </c>
      <c r="L1835" s="93">
        <f t="shared" ca="1" si="323"/>
        <v>57</v>
      </c>
      <c r="M1835" s="64" t="s">
        <v>253</v>
      </c>
      <c r="N1835" s="94" t="s">
        <v>220</v>
      </c>
      <c r="O1835" s="64" t="str">
        <f t="shared" si="315"/>
        <v>ISLAM</v>
      </c>
      <c r="P1835" s="64" t="s">
        <v>221</v>
      </c>
      <c r="Q1835" s="64" t="s">
        <v>245</v>
      </c>
      <c r="R1835" s="95">
        <v>3</v>
      </c>
      <c r="S1835" s="64" t="s">
        <v>256</v>
      </c>
      <c r="T1835" s="64" t="s">
        <v>246</v>
      </c>
      <c r="U1835" s="64" t="s">
        <v>5538</v>
      </c>
      <c r="V1835" s="64" t="s">
        <v>1429</v>
      </c>
      <c r="W1835" s="96" t="s">
        <v>5850</v>
      </c>
      <c r="X1835" s="64" t="s">
        <v>5851</v>
      </c>
      <c r="Y1835" s="238" t="s">
        <v>5723</v>
      </c>
      <c r="Z1835" s="64" t="s">
        <v>22</v>
      </c>
      <c r="AA1835" s="64" t="s">
        <v>229</v>
      </c>
      <c r="AB1835" s="104" t="s">
        <v>230</v>
      </c>
      <c r="AC1835" s="104" t="s">
        <v>231</v>
      </c>
      <c r="AD1835" t="str">
        <f t="shared" si="320"/>
        <v>INDONESIA</v>
      </c>
      <c r="AE1835" s="122" t="s">
        <v>5724</v>
      </c>
      <c r="AF1835" s="122" t="s">
        <v>4181</v>
      </c>
      <c r="AG1835" s="142" t="s">
        <v>166</v>
      </c>
      <c r="AH1835" s="142"/>
      <c r="AI1835" s="64">
        <f t="shared" si="321"/>
        <v>2</v>
      </c>
      <c r="AJ1835" s="64"/>
      <c r="AK1835" s="142"/>
      <c r="AN1835" s="124">
        <f t="shared" si="317"/>
        <v>0</v>
      </c>
      <c r="AY1835" s="70">
        <f t="shared" si="322"/>
        <v>0</v>
      </c>
    </row>
    <row r="1836" spans="1:53">
      <c r="A1836" s="121"/>
      <c r="B1836">
        <v>1766</v>
      </c>
      <c r="C1836">
        <v>48</v>
      </c>
      <c r="D1836">
        <v>13</v>
      </c>
      <c r="E1836" s="99">
        <v>1</v>
      </c>
      <c r="F1836" s="100" t="s">
        <v>5854</v>
      </c>
      <c r="G1836" s="101" t="s">
        <v>5855</v>
      </c>
      <c r="H1836" s="102" t="s">
        <v>23</v>
      </c>
      <c r="I1836" s="103" t="str">
        <f t="shared" si="324"/>
        <v>LAKI LAKI</v>
      </c>
      <c r="J1836" s="104" t="s">
        <v>2585</v>
      </c>
      <c r="K1836" s="105">
        <v>20008</v>
      </c>
      <c r="L1836" s="106">
        <f t="shared" ca="1" si="323"/>
        <v>65</v>
      </c>
      <c r="M1836" s="104" t="s">
        <v>253</v>
      </c>
      <c r="N1836" s="107" t="s">
        <v>220</v>
      </c>
      <c r="O1836" s="104" t="str">
        <f t="shared" si="315"/>
        <v>ISLAM</v>
      </c>
      <c r="P1836" s="104" t="s">
        <v>221</v>
      </c>
      <c r="Q1836" s="104" t="s">
        <v>222</v>
      </c>
      <c r="R1836" s="108">
        <v>1</v>
      </c>
      <c r="S1836" s="104" t="s">
        <v>256</v>
      </c>
      <c r="T1836" s="104" t="s">
        <v>283</v>
      </c>
      <c r="U1836" s="104" t="s">
        <v>1977</v>
      </c>
      <c r="V1836" s="104" t="s">
        <v>5856</v>
      </c>
      <c r="W1836" s="109" t="s">
        <v>5857</v>
      </c>
      <c r="X1836" s="104" t="s">
        <v>5855</v>
      </c>
      <c r="Y1836" s="238" t="s">
        <v>5729</v>
      </c>
      <c r="Z1836" s="104" t="s">
        <v>22</v>
      </c>
      <c r="AA1836" s="104" t="s">
        <v>229</v>
      </c>
      <c r="AB1836" s="64" t="s">
        <v>230</v>
      </c>
      <c r="AC1836" s="64" t="s">
        <v>231</v>
      </c>
      <c r="AD1836" s="99" t="str">
        <f t="shared" si="320"/>
        <v>INDONESIA</v>
      </c>
      <c r="AE1836" s="122" t="s">
        <v>5724</v>
      </c>
      <c r="AF1836" s="122" t="s">
        <v>4181</v>
      </c>
      <c r="AG1836" s="142" t="s">
        <v>166</v>
      </c>
      <c r="AH1836" s="142"/>
      <c r="AI1836" s="64" t="e">
        <f t="shared" si="321"/>
        <v>#N/A</v>
      </c>
      <c r="AJ1836" s="64"/>
      <c r="AK1836" s="142"/>
      <c r="AL1836" s="207"/>
      <c r="AM1836" s="207"/>
      <c r="AN1836" s="124">
        <f t="shared" si="317"/>
        <v>0</v>
      </c>
      <c r="AO1836" s="239"/>
      <c r="AP1836" s="239"/>
      <c r="AQ1836" s="239"/>
      <c r="AR1836" s="239"/>
      <c r="AS1836" s="239"/>
      <c r="AT1836" s="239"/>
      <c r="AU1836" s="239"/>
      <c r="AV1836" s="239"/>
      <c r="AW1836" s="239"/>
      <c r="AX1836" s="239"/>
      <c r="AY1836" s="70">
        <f t="shared" si="322"/>
        <v>0</v>
      </c>
      <c r="BA1836" s="121"/>
    </row>
    <row r="1837" spans="1:53" s="99" customFormat="1">
      <c r="A1837"/>
      <c r="B1837">
        <v>1767</v>
      </c>
      <c r="C1837">
        <v>49</v>
      </c>
      <c r="D1837"/>
      <c r="E1837" s="121">
        <v>2</v>
      </c>
      <c r="F1837" s="143" t="s">
        <v>5858</v>
      </c>
      <c r="G1837" s="144" t="s">
        <v>5859</v>
      </c>
      <c r="H1837" s="145" t="s">
        <v>16</v>
      </c>
      <c r="I1837" s="146" t="str">
        <f t="shared" si="324"/>
        <v>PEREMPUAN</v>
      </c>
      <c r="J1837" s="120" t="s">
        <v>2585</v>
      </c>
      <c r="K1837" s="147">
        <v>23334</v>
      </c>
      <c r="L1837" s="139">
        <f t="shared" ca="1" si="323"/>
        <v>56</v>
      </c>
      <c r="M1837" s="120" t="s">
        <v>253</v>
      </c>
      <c r="N1837" s="133" t="s">
        <v>220</v>
      </c>
      <c r="O1837" s="120" t="str">
        <f t="shared" ref="O1837:O1881" si="325">IF(N1837="1","ISLAM",IF(N1837="2","KRISTEN",""))</f>
        <v>ISLAM</v>
      </c>
      <c r="P1837" s="120" t="s">
        <v>221</v>
      </c>
      <c r="Q1837" s="120" t="s">
        <v>245</v>
      </c>
      <c r="R1837" s="148">
        <v>3</v>
      </c>
      <c r="S1837" s="120" t="s">
        <v>256</v>
      </c>
      <c r="T1837" s="120" t="s">
        <v>246</v>
      </c>
      <c r="U1837" s="120" t="s">
        <v>1981</v>
      </c>
      <c r="V1837" s="120" t="s">
        <v>5860</v>
      </c>
      <c r="W1837" s="149" t="s">
        <v>5857</v>
      </c>
      <c r="X1837" s="120" t="s">
        <v>5855</v>
      </c>
      <c r="Y1837" s="238" t="s">
        <v>5723</v>
      </c>
      <c r="Z1837" s="120" t="s">
        <v>22</v>
      </c>
      <c r="AA1837" s="120" t="s">
        <v>229</v>
      </c>
      <c r="AB1837" s="120" t="s">
        <v>230</v>
      </c>
      <c r="AC1837" s="120" t="s">
        <v>231</v>
      </c>
      <c r="AD1837" s="121" t="str">
        <f t="shared" si="320"/>
        <v>INDONESIA</v>
      </c>
      <c r="AE1837" s="122" t="s">
        <v>5724</v>
      </c>
      <c r="AF1837" s="122" t="s">
        <v>4181</v>
      </c>
      <c r="AG1837" s="142" t="s">
        <v>166</v>
      </c>
      <c r="AH1837" s="142"/>
      <c r="AI1837" s="64">
        <f t="shared" si="321"/>
        <v>3</v>
      </c>
      <c r="AJ1837" s="64"/>
      <c r="AK1837" s="104"/>
      <c r="AL1837" s="124"/>
      <c r="AM1837" s="124"/>
      <c r="AN1837" s="124">
        <f t="shared" si="317"/>
        <v>0</v>
      </c>
      <c r="AO1837" s="125"/>
      <c r="AP1837" s="125"/>
      <c r="AQ1837" s="125"/>
      <c r="AR1837" s="125"/>
      <c r="AS1837" s="125"/>
      <c r="AT1837" s="125"/>
      <c r="AU1837" s="125"/>
      <c r="AV1837" s="125"/>
      <c r="AW1837" s="125"/>
      <c r="AX1837" s="125"/>
      <c r="AY1837" s="70">
        <f t="shared" si="322"/>
        <v>0</v>
      </c>
      <c r="AZ1837" s="71"/>
    </row>
    <row r="1838" spans="1:53">
      <c r="B1838">
        <v>1768</v>
      </c>
      <c r="C1838">
        <v>50</v>
      </c>
      <c r="D1838">
        <v>14</v>
      </c>
      <c r="E1838" s="99">
        <v>1</v>
      </c>
      <c r="F1838" s="100" t="s">
        <v>5861</v>
      </c>
      <c r="G1838" s="101" t="s">
        <v>5862</v>
      </c>
      <c r="H1838" s="102" t="s">
        <v>16</v>
      </c>
      <c r="I1838" s="103" t="str">
        <f t="shared" si="324"/>
        <v>PEREMPUAN</v>
      </c>
      <c r="J1838" s="104" t="s">
        <v>244</v>
      </c>
      <c r="K1838" s="105">
        <v>29417</v>
      </c>
      <c r="L1838" s="106">
        <f t="shared" ca="1" si="323"/>
        <v>39</v>
      </c>
      <c r="M1838" s="104" t="s">
        <v>253</v>
      </c>
      <c r="N1838" s="107" t="s">
        <v>220</v>
      </c>
      <c r="O1838" s="104" t="str">
        <f t="shared" si="325"/>
        <v>ISLAM</v>
      </c>
      <c r="P1838" s="104" t="s">
        <v>2634</v>
      </c>
      <c r="Q1838" s="104" t="s">
        <v>222</v>
      </c>
      <c r="R1838" s="108">
        <v>1</v>
      </c>
      <c r="S1838" s="104" t="s">
        <v>289</v>
      </c>
      <c r="T1838" s="104" t="s">
        <v>246</v>
      </c>
      <c r="U1838" s="104" t="s">
        <v>5863</v>
      </c>
      <c r="V1838" s="104" t="s">
        <v>5864</v>
      </c>
      <c r="W1838" s="109" t="s">
        <v>5865</v>
      </c>
      <c r="X1838" s="104" t="s">
        <v>2895</v>
      </c>
      <c r="Y1838" s="238" t="s">
        <v>5723</v>
      </c>
      <c r="Z1838" s="104" t="s">
        <v>22</v>
      </c>
      <c r="AA1838" s="104" t="s">
        <v>229</v>
      </c>
      <c r="AB1838" s="64" t="s">
        <v>230</v>
      </c>
      <c r="AC1838" s="64" t="s">
        <v>231</v>
      </c>
      <c r="AD1838" s="99" t="str">
        <f t="shared" si="320"/>
        <v>INDONESIA</v>
      </c>
      <c r="AE1838" s="122" t="s">
        <v>5724</v>
      </c>
      <c r="AF1838" s="122" t="s">
        <v>4181</v>
      </c>
      <c r="AG1838" s="142" t="s">
        <v>166</v>
      </c>
      <c r="AH1838" s="142"/>
      <c r="AI1838" s="64">
        <f t="shared" si="321"/>
        <v>3</v>
      </c>
      <c r="AJ1838" s="64"/>
      <c r="AK1838" s="142"/>
      <c r="AN1838" s="124">
        <f t="shared" si="317"/>
        <v>0</v>
      </c>
      <c r="AY1838" s="70">
        <f t="shared" si="322"/>
        <v>0</v>
      </c>
    </row>
    <row r="1839" spans="1:53" s="99" customFormat="1">
      <c r="A1839"/>
      <c r="B1839">
        <v>1769</v>
      </c>
      <c r="C1839">
        <v>51</v>
      </c>
      <c r="D1839"/>
      <c r="E1839">
        <v>2</v>
      </c>
      <c r="F1839" s="88" t="s">
        <v>5866</v>
      </c>
      <c r="G1839" s="89" t="s">
        <v>5867</v>
      </c>
      <c r="H1839" s="90" t="s">
        <v>23</v>
      </c>
      <c r="I1839" s="91" t="str">
        <f t="shared" si="324"/>
        <v>LAKI LAKI</v>
      </c>
      <c r="J1839" s="64" t="s">
        <v>230</v>
      </c>
      <c r="K1839" s="92">
        <v>38306</v>
      </c>
      <c r="L1839" s="93">
        <f t="shared" ca="1" si="323"/>
        <v>15</v>
      </c>
      <c r="M1839" s="64" t="s">
        <v>253</v>
      </c>
      <c r="N1839" s="94" t="s">
        <v>220</v>
      </c>
      <c r="O1839" s="64" t="str">
        <f t="shared" si="325"/>
        <v>ISLAM</v>
      </c>
      <c r="P1839" s="64" t="s">
        <v>254</v>
      </c>
      <c r="Q1839" s="64" t="s">
        <v>255</v>
      </c>
      <c r="R1839" s="95">
        <v>4</v>
      </c>
      <c r="S1839" s="64" t="s">
        <v>369</v>
      </c>
      <c r="T1839" s="64" t="s">
        <v>266</v>
      </c>
      <c r="U1839" s="363" t="s">
        <v>5862</v>
      </c>
      <c r="V1839" s="363" t="s">
        <v>2895</v>
      </c>
      <c r="W1839" s="96" t="s">
        <v>5865</v>
      </c>
      <c r="X1839" s="64" t="s">
        <v>2895</v>
      </c>
      <c r="Y1839" s="229" t="s">
        <v>5729</v>
      </c>
      <c r="Z1839" s="64" t="s">
        <v>22</v>
      </c>
      <c r="AA1839" s="64" t="s">
        <v>229</v>
      </c>
      <c r="AB1839" s="64" t="s">
        <v>230</v>
      </c>
      <c r="AC1839" s="64" t="s">
        <v>231</v>
      </c>
      <c r="AD1839" t="str">
        <f t="shared" si="320"/>
        <v>INDONESIA</v>
      </c>
      <c r="AE1839" s="122" t="s">
        <v>5724</v>
      </c>
      <c r="AF1839" s="122" t="s">
        <v>4181</v>
      </c>
      <c r="AG1839" s="120" t="s">
        <v>166</v>
      </c>
      <c r="AH1839" s="120"/>
      <c r="AI1839" s="64" t="e">
        <f t="shared" si="321"/>
        <v>#N/A</v>
      </c>
      <c r="AJ1839" s="64"/>
      <c r="AK1839" s="142"/>
      <c r="AL1839" s="124"/>
      <c r="AM1839" s="124"/>
      <c r="AN1839" s="124">
        <f t="shared" si="317"/>
        <v>0</v>
      </c>
      <c r="AO1839" s="125"/>
      <c r="AP1839" s="125"/>
      <c r="AQ1839" s="125"/>
      <c r="AR1839" s="125"/>
      <c r="AS1839" s="125"/>
      <c r="AT1839" s="125"/>
      <c r="AU1839" s="125"/>
      <c r="AV1839" s="125"/>
      <c r="AW1839" s="125"/>
      <c r="AX1839" s="125"/>
      <c r="AY1839" s="70">
        <f t="shared" si="322"/>
        <v>0</v>
      </c>
      <c r="AZ1839" s="71"/>
    </row>
    <row r="1840" spans="1:53" s="121" customFormat="1">
      <c r="B1840">
        <v>1770</v>
      </c>
      <c r="C1840">
        <v>52</v>
      </c>
      <c r="D1840"/>
      <c r="E1840" s="121">
        <v>3</v>
      </c>
      <c r="F1840" s="193" t="s">
        <v>5868</v>
      </c>
      <c r="G1840" s="144" t="s">
        <v>5869</v>
      </c>
      <c r="H1840" s="145" t="s">
        <v>16</v>
      </c>
      <c r="I1840" s="146" t="str">
        <f t="shared" si="324"/>
        <v>PEREMPUAN</v>
      </c>
      <c r="J1840" s="120" t="s">
        <v>230</v>
      </c>
      <c r="K1840" s="147">
        <v>40587</v>
      </c>
      <c r="L1840" s="139">
        <f t="shared" ca="1" si="323"/>
        <v>9</v>
      </c>
      <c r="M1840" s="120"/>
      <c r="N1840" s="187" t="s">
        <v>220</v>
      </c>
      <c r="O1840" s="120" t="str">
        <f t="shared" si="325"/>
        <v>ISLAM</v>
      </c>
      <c r="P1840" s="120" t="s">
        <v>254</v>
      </c>
      <c r="Q1840" s="120" t="s">
        <v>255</v>
      </c>
      <c r="R1840" s="148">
        <v>4</v>
      </c>
      <c r="S1840" s="120" t="s">
        <v>265</v>
      </c>
      <c r="T1840" s="120" t="s">
        <v>270</v>
      </c>
      <c r="U1840" s="447" t="s">
        <v>5862</v>
      </c>
      <c r="V1840" s="447" t="s">
        <v>2895</v>
      </c>
      <c r="W1840" s="149" t="s">
        <v>5865</v>
      </c>
      <c r="X1840" s="120" t="s">
        <v>2895</v>
      </c>
      <c r="Y1840" s="238" t="s">
        <v>5729</v>
      </c>
      <c r="Z1840" s="120" t="s">
        <v>22</v>
      </c>
      <c r="AA1840" s="120" t="s">
        <v>229</v>
      </c>
      <c r="AB1840" s="104" t="s">
        <v>230</v>
      </c>
      <c r="AC1840" s="104" t="s">
        <v>231</v>
      </c>
      <c r="AD1840" s="121" t="str">
        <f t="shared" si="320"/>
        <v>INDONESIA</v>
      </c>
      <c r="AE1840" s="122" t="s">
        <v>5724</v>
      </c>
      <c r="AF1840" s="122" t="s">
        <v>4181</v>
      </c>
      <c r="AG1840" s="142" t="s">
        <v>166</v>
      </c>
      <c r="AH1840" s="142"/>
      <c r="AI1840" s="64">
        <f t="shared" si="321"/>
        <v>2</v>
      </c>
      <c r="AJ1840" s="64"/>
      <c r="AK1840" s="142"/>
      <c r="AL1840" s="207"/>
      <c r="AM1840" s="207"/>
      <c r="AN1840" s="124"/>
      <c r="AO1840" s="239"/>
      <c r="AP1840" s="239"/>
      <c r="AQ1840" s="239"/>
      <c r="AR1840" s="239"/>
      <c r="AS1840" s="239"/>
      <c r="AT1840" s="239"/>
      <c r="AU1840" s="239"/>
      <c r="AV1840" s="239"/>
      <c r="AW1840" s="239"/>
      <c r="AX1840" s="239"/>
      <c r="AY1840" s="70"/>
      <c r="AZ1840" s="71"/>
    </row>
    <row r="1841" spans="1:53">
      <c r="B1841">
        <v>1771</v>
      </c>
      <c r="C1841">
        <v>53</v>
      </c>
      <c r="D1841">
        <v>15</v>
      </c>
      <c r="E1841" s="99">
        <v>1</v>
      </c>
      <c r="F1841" s="100" t="s">
        <v>5870</v>
      </c>
      <c r="G1841" s="101" t="s">
        <v>5871</v>
      </c>
      <c r="H1841" s="102" t="s">
        <v>23</v>
      </c>
      <c r="I1841" s="103" t="str">
        <f t="shared" si="324"/>
        <v>LAKI LAKI</v>
      </c>
      <c r="J1841" s="104" t="s">
        <v>5872</v>
      </c>
      <c r="K1841" s="105">
        <v>26361</v>
      </c>
      <c r="L1841" s="106">
        <f t="shared" ca="1" si="323"/>
        <v>48</v>
      </c>
      <c r="M1841" s="104" t="s">
        <v>253</v>
      </c>
      <c r="N1841" s="107" t="s">
        <v>220</v>
      </c>
      <c r="O1841" s="104" t="str">
        <f t="shared" si="325"/>
        <v>ISLAM</v>
      </c>
      <c r="P1841" s="104" t="s">
        <v>221</v>
      </c>
      <c r="Q1841" s="104" t="s">
        <v>222</v>
      </c>
      <c r="R1841" s="108">
        <v>1</v>
      </c>
      <c r="S1841" s="104" t="s">
        <v>256</v>
      </c>
      <c r="T1841" s="104" t="s">
        <v>283</v>
      </c>
      <c r="U1841" s="104" t="s">
        <v>1024</v>
      </c>
      <c r="V1841" s="104" t="s">
        <v>4946</v>
      </c>
      <c r="W1841" s="109" t="s">
        <v>5873</v>
      </c>
      <c r="X1841" s="104" t="s">
        <v>5871</v>
      </c>
      <c r="Y1841" s="238" t="s">
        <v>5723</v>
      </c>
      <c r="Z1841" s="104" t="s">
        <v>22</v>
      </c>
      <c r="AA1841" s="104" t="s">
        <v>229</v>
      </c>
      <c r="AB1841" s="64" t="s">
        <v>230</v>
      </c>
      <c r="AC1841" s="64" t="s">
        <v>231</v>
      </c>
      <c r="AD1841" s="99" t="str">
        <f t="shared" si="320"/>
        <v>INDONESIA</v>
      </c>
      <c r="AE1841" s="122" t="s">
        <v>5724</v>
      </c>
      <c r="AF1841" s="110" t="s">
        <v>4181</v>
      </c>
      <c r="AG1841" s="142" t="s">
        <v>166</v>
      </c>
      <c r="AH1841" s="142"/>
      <c r="AI1841" s="64">
        <f t="shared" si="321"/>
        <v>3</v>
      </c>
      <c r="AJ1841" s="64"/>
      <c r="AK1841" s="142"/>
      <c r="AN1841" s="124">
        <f t="shared" si="317"/>
        <v>0</v>
      </c>
      <c r="AY1841" s="70">
        <f t="shared" si="322"/>
        <v>0</v>
      </c>
    </row>
    <row r="1842" spans="1:53">
      <c r="A1842" s="121"/>
      <c r="B1842">
        <v>1772</v>
      </c>
      <c r="C1842">
        <v>54</v>
      </c>
      <c r="E1842">
        <v>2</v>
      </c>
      <c r="F1842" s="88" t="s">
        <v>5874</v>
      </c>
      <c r="G1842" s="89" t="s">
        <v>5875</v>
      </c>
      <c r="H1842" s="90" t="s">
        <v>16</v>
      </c>
      <c r="I1842" s="91" t="str">
        <f t="shared" si="324"/>
        <v>PEREMPUAN</v>
      </c>
      <c r="J1842" s="64" t="s">
        <v>5872</v>
      </c>
      <c r="K1842" s="92">
        <v>29382</v>
      </c>
      <c r="L1842" s="93">
        <f t="shared" ca="1" si="323"/>
        <v>39</v>
      </c>
      <c r="M1842" s="64" t="s">
        <v>253</v>
      </c>
      <c r="N1842" s="94" t="s">
        <v>220</v>
      </c>
      <c r="O1842" s="64" t="str">
        <f t="shared" si="325"/>
        <v>ISLAM</v>
      </c>
      <c r="P1842" s="64" t="s">
        <v>221</v>
      </c>
      <c r="Q1842" s="64" t="s">
        <v>245</v>
      </c>
      <c r="R1842" s="95">
        <v>3</v>
      </c>
      <c r="S1842" s="64" t="s">
        <v>256</v>
      </c>
      <c r="T1842" s="64" t="s">
        <v>283</v>
      </c>
      <c r="U1842" s="64" t="s">
        <v>939</v>
      </c>
      <c r="V1842" s="64" t="s">
        <v>5876</v>
      </c>
      <c r="W1842" s="96" t="s">
        <v>5873</v>
      </c>
      <c r="X1842" s="64" t="s">
        <v>5871</v>
      </c>
      <c r="Y1842" s="238" t="s">
        <v>5723</v>
      </c>
      <c r="Z1842" s="64" t="s">
        <v>22</v>
      </c>
      <c r="AA1842" s="64" t="s">
        <v>229</v>
      </c>
      <c r="AB1842" s="64" t="s">
        <v>230</v>
      </c>
      <c r="AC1842" s="64" t="s">
        <v>231</v>
      </c>
      <c r="AD1842" t="str">
        <f t="shared" si="320"/>
        <v>INDONESIA</v>
      </c>
      <c r="AE1842" s="122" t="s">
        <v>5724</v>
      </c>
      <c r="AF1842" s="122" t="s">
        <v>4181</v>
      </c>
      <c r="AG1842" s="142" t="s">
        <v>166</v>
      </c>
      <c r="AH1842" s="142"/>
      <c r="AI1842" s="64">
        <f t="shared" si="321"/>
        <v>3</v>
      </c>
      <c r="AJ1842" s="64"/>
      <c r="AK1842" s="142"/>
      <c r="AL1842" s="207"/>
      <c r="AM1842" s="207"/>
      <c r="AN1842" s="124">
        <f t="shared" si="317"/>
        <v>0</v>
      </c>
      <c r="AO1842" s="239"/>
      <c r="AP1842" s="239"/>
      <c r="AQ1842" s="239"/>
      <c r="AR1842" s="239"/>
      <c r="AS1842" s="239"/>
      <c r="AT1842" s="239"/>
      <c r="AU1842" s="239"/>
      <c r="AV1842" s="239"/>
      <c r="AW1842" s="239"/>
      <c r="AX1842" s="239"/>
      <c r="AY1842" s="70">
        <f t="shared" si="322"/>
        <v>0</v>
      </c>
      <c r="BA1842" s="121"/>
    </row>
    <row r="1843" spans="1:53">
      <c r="A1843" s="121"/>
      <c r="B1843">
        <v>1773</v>
      </c>
      <c r="C1843">
        <v>55</v>
      </c>
      <c r="E1843" s="121">
        <v>3</v>
      </c>
      <c r="F1843" s="143" t="s">
        <v>5877</v>
      </c>
      <c r="G1843" s="144" t="s">
        <v>5878</v>
      </c>
      <c r="H1843" s="145" t="s">
        <v>23</v>
      </c>
      <c r="I1843" s="146" t="str">
        <f t="shared" si="324"/>
        <v>LAKI LAKI</v>
      </c>
      <c r="J1843" s="120" t="s">
        <v>5879</v>
      </c>
      <c r="K1843" s="147">
        <v>35213</v>
      </c>
      <c r="L1843" s="139">
        <f t="shared" ca="1" si="323"/>
        <v>23</v>
      </c>
      <c r="M1843" s="120" t="s">
        <v>253</v>
      </c>
      <c r="N1843" s="133" t="s">
        <v>220</v>
      </c>
      <c r="O1843" s="120" t="str">
        <f t="shared" si="325"/>
        <v>ISLAM</v>
      </c>
      <c r="P1843" s="120" t="s">
        <v>254</v>
      </c>
      <c r="Q1843" s="120" t="s">
        <v>255</v>
      </c>
      <c r="R1843" s="148">
        <v>4</v>
      </c>
      <c r="S1843" s="120" t="s">
        <v>289</v>
      </c>
      <c r="T1843" s="120" t="s">
        <v>270</v>
      </c>
      <c r="U1843" s="120" t="s">
        <v>5875</v>
      </c>
      <c r="V1843" s="120" t="s">
        <v>5871</v>
      </c>
      <c r="W1843" s="149" t="s">
        <v>5873</v>
      </c>
      <c r="X1843" s="120" t="s">
        <v>5871</v>
      </c>
      <c r="Y1843" s="238" t="s">
        <v>5723</v>
      </c>
      <c r="Z1843" s="120" t="s">
        <v>22</v>
      </c>
      <c r="AA1843" s="120" t="s">
        <v>229</v>
      </c>
      <c r="AB1843" s="104" t="s">
        <v>230</v>
      </c>
      <c r="AC1843" s="104" t="s">
        <v>231</v>
      </c>
      <c r="AD1843" s="121" t="str">
        <f t="shared" si="320"/>
        <v>INDONESIA</v>
      </c>
      <c r="AE1843" s="122" t="s">
        <v>5724</v>
      </c>
      <c r="AF1843" s="122" t="s">
        <v>4181</v>
      </c>
      <c r="AG1843" s="142" t="s">
        <v>166</v>
      </c>
      <c r="AH1843" s="142"/>
      <c r="AI1843" s="64">
        <f t="shared" si="321"/>
        <v>3</v>
      </c>
      <c r="AJ1843" s="64"/>
      <c r="AK1843" s="120"/>
      <c r="AL1843" s="207"/>
      <c r="AM1843" s="207"/>
      <c r="AN1843" s="124"/>
      <c r="AO1843" s="239"/>
      <c r="AP1843" s="239"/>
      <c r="AQ1843" s="239"/>
      <c r="AR1843" s="239"/>
      <c r="AS1843" s="239"/>
      <c r="AT1843" s="239"/>
      <c r="AU1843" s="239"/>
      <c r="AV1843" s="239"/>
      <c r="AW1843" s="239"/>
      <c r="AX1843" s="239"/>
      <c r="BA1843" s="121"/>
    </row>
    <row r="1844" spans="1:53">
      <c r="B1844">
        <v>1774</v>
      </c>
      <c r="C1844">
        <v>56</v>
      </c>
      <c r="E1844">
        <v>4</v>
      </c>
      <c r="F1844" s="88" t="s">
        <v>5880</v>
      </c>
      <c r="G1844" s="89" t="s">
        <v>5881</v>
      </c>
      <c r="H1844" s="90" t="s">
        <v>23</v>
      </c>
      <c r="I1844" s="91" t="str">
        <f t="shared" si="324"/>
        <v>LAKI LAKI</v>
      </c>
      <c r="J1844" s="64" t="s">
        <v>5879</v>
      </c>
      <c r="K1844" s="92">
        <v>36973</v>
      </c>
      <c r="L1844" s="93">
        <f t="shared" ca="1" si="323"/>
        <v>19</v>
      </c>
      <c r="M1844" s="64" t="s">
        <v>253</v>
      </c>
      <c r="N1844" s="94" t="s">
        <v>220</v>
      </c>
      <c r="O1844" s="64" t="str">
        <f t="shared" si="325"/>
        <v>ISLAM</v>
      </c>
      <c r="P1844" s="64" t="s">
        <v>254</v>
      </c>
      <c r="Q1844" s="64" t="s">
        <v>255</v>
      </c>
      <c r="R1844" s="95">
        <v>4</v>
      </c>
      <c r="S1844" s="64" t="s">
        <v>256</v>
      </c>
      <c r="T1844" s="64" t="s">
        <v>266</v>
      </c>
      <c r="U1844" s="64" t="s">
        <v>5875</v>
      </c>
      <c r="V1844" s="64" t="s">
        <v>5871</v>
      </c>
      <c r="W1844" s="96" t="s">
        <v>5873</v>
      </c>
      <c r="X1844" s="64" t="s">
        <v>5871</v>
      </c>
      <c r="Y1844" s="229" t="s">
        <v>5729</v>
      </c>
      <c r="Z1844" s="64" t="s">
        <v>22</v>
      </c>
      <c r="AA1844" s="64" t="s">
        <v>229</v>
      </c>
      <c r="AB1844" s="104" t="s">
        <v>230</v>
      </c>
      <c r="AC1844" s="104" t="s">
        <v>231</v>
      </c>
      <c r="AD1844" t="str">
        <f t="shared" si="320"/>
        <v>INDONESIA</v>
      </c>
      <c r="AE1844" s="122" t="s">
        <v>5724</v>
      </c>
      <c r="AF1844" s="122" t="s">
        <v>4181</v>
      </c>
      <c r="AG1844" s="142" t="s">
        <v>166</v>
      </c>
      <c r="AH1844" s="142"/>
      <c r="AI1844" s="64" t="e">
        <f>VLOOKUP(#REF!,SHDK,2,FALSE)</f>
        <v>#REF!</v>
      </c>
      <c r="AJ1844" s="64"/>
      <c r="AK1844" s="142"/>
      <c r="AN1844" s="124">
        <f t="shared" si="317"/>
        <v>0</v>
      </c>
      <c r="AY1844" s="70">
        <f t="shared" si="322"/>
        <v>0</v>
      </c>
    </row>
    <row r="1845" spans="1:53">
      <c r="B1845">
        <v>1778</v>
      </c>
      <c r="C1845">
        <v>57</v>
      </c>
      <c r="E1845">
        <v>5</v>
      </c>
      <c r="F1845" s="157" t="s">
        <v>5882</v>
      </c>
      <c r="G1845" s="89" t="s">
        <v>5883</v>
      </c>
      <c r="H1845" s="90" t="s">
        <v>16</v>
      </c>
      <c r="I1845" s="91" t="str">
        <f t="shared" si="324"/>
        <v>PEREMPUAN</v>
      </c>
      <c r="J1845" s="64" t="s">
        <v>230</v>
      </c>
      <c r="K1845" s="92">
        <v>40740</v>
      </c>
      <c r="L1845" s="93">
        <f t="shared" ca="1" si="323"/>
        <v>8</v>
      </c>
      <c r="M1845" s="64"/>
      <c r="N1845" s="94" t="s">
        <v>220</v>
      </c>
      <c r="O1845" s="64" t="str">
        <f t="shared" si="325"/>
        <v>ISLAM</v>
      </c>
      <c r="P1845" s="64" t="s">
        <v>254</v>
      </c>
      <c r="Q1845" s="64" t="s">
        <v>255</v>
      </c>
      <c r="R1845" s="95">
        <v>4</v>
      </c>
      <c r="S1845" s="64" t="s">
        <v>265</v>
      </c>
      <c r="T1845" s="64" t="s">
        <v>270</v>
      </c>
      <c r="U1845" s="64" t="s">
        <v>5875</v>
      </c>
      <c r="V1845" s="64" t="s">
        <v>5871</v>
      </c>
      <c r="W1845" s="96" t="s">
        <v>5873</v>
      </c>
      <c r="X1845" s="64" t="s">
        <v>5871</v>
      </c>
      <c r="Y1845" s="229" t="s">
        <v>5729</v>
      </c>
      <c r="Z1845" s="64" t="s">
        <v>22</v>
      </c>
      <c r="AA1845" s="64" t="s">
        <v>229</v>
      </c>
      <c r="AB1845" s="104" t="s">
        <v>230</v>
      </c>
      <c r="AC1845" s="104" t="s">
        <v>231</v>
      </c>
      <c r="AD1845" t="str">
        <f t="shared" si="320"/>
        <v>INDONESIA</v>
      </c>
      <c r="AE1845" s="122" t="s">
        <v>5724</v>
      </c>
      <c r="AF1845" s="122" t="s">
        <v>4181</v>
      </c>
      <c r="AG1845" s="120" t="s">
        <v>166</v>
      </c>
      <c r="AH1845" s="120"/>
      <c r="AI1845" s="64">
        <f>VLOOKUP(Q1847,SHDK,2,FALSE)</f>
        <v>3</v>
      </c>
      <c r="AJ1845" s="64"/>
      <c r="AK1845" s="142"/>
      <c r="AL1845" s="207"/>
      <c r="AM1845" s="207"/>
      <c r="AN1845" s="124">
        <f t="shared" si="317"/>
        <v>0</v>
      </c>
      <c r="AO1845" s="239"/>
      <c r="AP1845" s="239"/>
      <c r="AQ1845" s="239"/>
      <c r="AR1845" s="239"/>
      <c r="AS1845" s="239"/>
      <c r="AT1845" s="239"/>
      <c r="AU1845" s="239"/>
      <c r="AV1845" s="239"/>
      <c r="AW1845" s="239"/>
      <c r="AX1845" s="239"/>
      <c r="AY1845" s="70">
        <f t="shared" si="322"/>
        <v>0</v>
      </c>
      <c r="BA1845" s="121"/>
    </row>
    <row r="1846" spans="1:53">
      <c r="B1846">
        <v>1780</v>
      </c>
      <c r="C1846">
        <v>58</v>
      </c>
      <c r="D1846">
        <v>16</v>
      </c>
      <c r="E1846" s="104">
        <v>1</v>
      </c>
      <c r="F1846" s="168" t="s">
        <v>5884</v>
      </c>
      <c r="G1846" s="101" t="s">
        <v>5885</v>
      </c>
      <c r="H1846" s="102" t="s">
        <v>23</v>
      </c>
      <c r="I1846" s="103" t="str">
        <f t="shared" si="324"/>
        <v>LAKI LAKI</v>
      </c>
      <c r="J1846" s="104" t="s">
        <v>4916</v>
      </c>
      <c r="K1846" s="105">
        <v>23897</v>
      </c>
      <c r="L1846" s="106">
        <f t="shared" ca="1" si="323"/>
        <v>54</v>
      </c>
      <c r="M1846" s="104"/>
      <c r="N1846" s="185" t="s">
        <v>220</v>
      </c>
      <c r="O1846" s="104" t="str">
        <f t="shared" si="325"/>
        <v>ISLAM</v>
      </c>
      <c r="P1846" s="104" t="s">
        <v>221</v>
      </c>
      <c r="Q1846" s="104" t="s">
        <v>222</v>
      </c>
      <c r="R1846" s="108">
        <v>1</v>
      </c>
      <c r="S1846" s="104" t="s">
        <v>256</v>
      </c>
      <c r="T1846" s="104" t="s">
        <v>283</v>
      </c>
      <c r="U1846" s="104" t="s">
        <v>5588</v>
      </c>
      <c r="V1846" s="104" t="s">
        <v>5886</v>
      </c>
      <c r="W1846" s="173" t="s">
        <v>5887</v>
      </c>
      <c r="X1846" s="104" t="s">
        <v>5885</v>
      </c>
      <c r="Y1846" s="238" t="s">
        <v>5723</v>
      </c>
      <c r="Z1846" s="104" t="s">
        <v>22</v>
      </c>
      <c r="AA1846" s="104" t="s">
        <v>229</v>
      </c>
      <c r="AB1846" s="104" t="s">
        <v>230</v>
      </c>
      <c r="AC1846" s="104" t="s">
        <v>231</v>
      </c>
      <c r="AD1846" s="99" t="str">
        <f t="shared" si="320"/>
        <v>INDONESIA</v>
      </c>
      <c r="AE1846" s="122" t="s">
        <v>5724</v>
      </c>
      <c r="AF1846" s="110" t="s">
        <v>4181</v>
      </c>
      <c r="AG1846" s="142" t="s">
        <v>166</v>
      </c>
      <c r="AH1846" s="142"/>
      <c r="AI1846" s="64" t="e">
        <f>VLOOKUP(Q1848,SHDK,2,FALSE)</f>
        <v>#N/A</v>
      </c>
      <c r="AJ1846" s="64"/>
      <c r="AK1846" s="142"/>
      <c r="AN1846" s="124">
        <f t="shared" ref="AN1846:AN1852" si="326">AL1846-AM1846</f>
        <v>0</v>
      </c>
      <c r="AY1846" s="70">
        <f t="shared" si="322"/>
        <v>0</v>
      </c>
    </row>
    <row r="1847" spans="1:53" s="99" customFormat="1">
      <c r="A1847"/>
      <c r="B1847">
        <v>1781</v>
      </c>
      <c r="C1847">
        <v>59</v>
      </c>
      <c r="D1847"/>
      <c r="E1847" s="64"/>
      <c r="F1847" s="98" t="s">
        <v>5888</v>
      </c>
      <c r="G1847" s="89" t="s">
        <v>5889</v>
      </c>
      <c r="H1847" s="90" t="s">
        <v>16</v>
      </c>
      <c r="I1847" s="91" t="str">
        <f>IF(H1847="L","LAKI LAKI",IF(H1847="P","PEREMPUAN",""))</f>
        <v>PEREMPUAN</v>
      </c>
      <c r="J1847" s="64" t="s">
        <v>22</v>
      </c>
      <c r="K1847" s="92">
        <v>36392</v>
      </c>
      <c r="L1847" s="93">
        <f t="shared" ca="1" si="323"/>
        <v>20</v>
      </c>
      <c r="M1847" s="64"/>
      <c r="N1847" s="246" t="s">
        <v>220</v>
      </c>
      <c r="O1847" s="64" t="str">
        <f>IF(N1847="1","ISLAM",IF(N1847="2","KRISTEN",""))</f>
        <v>ISLAM</v>
      </c>
      <c r="P1847" s="64" t="s">
        <v>254</v>
      </c>
      <c r="Q1847" s="64" t="s">
        <v>255</v>
      </c>
      <c r="R1847" s="95">
        <v>4</v>
      </c>
      <c r="S1847" s="64" t="s">
        <v>348</v>
      </c>
      <c r="T1847" s="64" t="s">
        <v>266</v>
      </c>
      <c r="U1847" s="64" t="s">
        <v>5890</v>
      </c>
      <c r="V1847" s="64" t="s">
        <v>5885</v>
      </c>
      <c r="W1847" s="175" t="s">
        <v>5887</v>
      </c>
      <c r="X1847" s="64" t="s">
        <v>5885</v>
      </c>
      <c r="Y1847" s="238" t="s">
        <v>5723</v>
      </c>
      <c r="Z1847" s="64" t="s">
        <v>22</v>
      </c>
      <c r="AA1847" s="64" t="s">
        <v>229</v>
      </c>
      <c r="AB1847" s="104" t="s">
        <v>230</v>
      </c>
      <c r="AC1847" s="104" t="s">
        <v>231</v>
      </c>
      <c r="AD1847" t="str">
        <f t="shared" si="320"/>
        <v>INDONESIA</v>
      </c>
      <c r="AE1847" s="122" t="s">
        <v>5724</v>
      </c>
      <c r="AF1847" s="122" t="s">
        <v>4181</v>
      </c>
      <c r="AG1847" s="142" t="s">
        <v>166</v>
      </c>
      <c r="AH1847" s="142"/>
      <c r="AI1847" s="64">
        <f>VLOOKUP(Q1849,SHDK,2,FALSE)</f>
        <v>2</v>
      </c>
      <c r="AJ1847" s="64"/>
      <c r="AK1847" s="142"/>
      <c r="AL1847" s="124"/>
      <c r="AM1847" s="124"/>
      <c r="AN1847" s="124">
        <f t="shared" si="326"/>
        <v>0</v>
      </c>
      <c r="AO1847" s="125"/>
      <c r="AP1847" s="125"/>
      <c r="AQ1847" s="125"/>
      <c r="AR1847" s="125"/>
      <c r="AS1847" s="125"/>
      <c r="AT1847" s="125"/>
      <c r="AU1847" s="125"/>
      <c r="AV1847" s="125"/>
      <c r="AW1847" s="125"/>
      <c r="AX1847" s="125"/>
      <c r="AY1847" s="70">
        <f t="shared" si="322"/>
        <v>0</v>
      </c>
      <c r="AZ1847" s="71"/>
    </row>
    <row r="1848" spans="1:53">
      <c r="B1848">
        <v>1782</v>
      </c>
      <c r="C1848">
        <v>60</v>
      </c>
      <c r="D1848">
        <v>17</v>
      </c>
      <c r="E1848" s="578">
        <v>1</v>
      </c>
      <c r="F1848" s="168" t="s">
        <v>5891</v>
      </c>
      <c r="G1848" s="101" t="s">
        <v>5892</v>
      </c>
      <c r="H1848" s="102" t="s">
        <v>23</v>
      </c>
      <c r="I1848" s="103" t="str">
        <f t="shared" si="324"/>
        <v>LAKI LAKI</v>
      </c>
      <c r="J1848" s="104" t="s">
        <v>4916</v>
      </c>
      <c r="K1848" s="105">
        <v>33029</v>
      </c>
      <c r="L1848" s="106">
        <f t="shared" ca="1" si="323"/>
        <v>29</v>
      </c>
      <c r="M1848" s="104"/>
      <c r="N1848" s="185" t="s">
        <v>220</v>
      </c>
      <c r="O1848" s="104" t="str">
        <f t="shared" si="325"/>
        <v>ISLAM</v>
      </c>
      <c r="P1848" s="104" t="s">
        <v>221</v>
      </c>
      <c r="Q1848" s="104" t="s">
        <v>222</v>
      </c>
      <c r="R1848" s="108">
        <v>1</v>
      </c>
      <c r="S1848" s="104" t="s">
        <v>223</v>
      </c>
      <c r="T1848" s="104" t="s">
        <v>283</v>
      </c>
      <c r="U1848" s="104" t="s">
        <v>5890</v>
      </c>
      <c r="V1848" s="104" t="s">
        <v>5885</v>
      </c>
      <c r="W1848" s="112" t="s">
        <v>5893</v>
      </c>
      <c r="X1848" s="104" t="s">
        <v>5892</v>
      </c>
      <c r="Y1848" s="238" t="s">
        <v>5723</v>
      </c>
      <c r="Z1848" s="104" t="s">
        <v>22</v>
      </c>
      <c r="AA1848" s="104" t="s">
        <v>229</v>
      </c>
      <c r="AB1848" s="64" t="s">
        <v>230</v>
      </c>
      <c r="AC1848" s="64" t="s">
        <v>231</v>
      </c>
      <c r="AD1848" s="99" t="str">
        <f t="shared" si="320"/>
        <v>INDONESIA</v>
      </c>
      <c r="AE1848" s="122" t="s">
        <v>5724</v>
      </c>
      <c r="AF1848" s="110" t="s">
        <v>4181</v>
      </c>
      <c r="AG1848" s="142" t="s">
        <v>166</v>
      </c>
      <c r="AH1848" s="142"/>
      <c r="AI1848" s="64">
        <f>VLOOKUP(Q1850,SHDK,2,FALSE)</f>
        <v>3</v>
      </c>
      <c r="AJ1848" s="64"/>
      <c r="AK1848" s="142"/>
      <c r="AL1848" s="207"/>
      <c r="AM1848" s="207"/>
      <c r="AN1848" s="124">
        <f t="shared" si="326"/>
        <v>0</v>
      </c>
      <c r="AO1848" s="239"/>
      <c r="AP1848" s="239"/>
      <c r="AQ1848" s="239"/>
      <c r="AR1848" s="239"/>
      <c r="AS1848" s="239"/>
      <c r="AT1848" s="239"/>
      <c r="AU1848" s="239"/>
      <c r="AV1848" s="239"/>
      <c r="AW1848" s="239"/>
      <c r="AX1848" s="239"/>
      <c r="AY1848" s="70">
        <f t="shared" si="322"/>
        <v>0</v>
      </c>
      <c r="BA1848" s="121"/>
    </row>
    <row r="1849" spans="1:53" s="99" customFormat="1">
      <c r="A1849"/>
      <c r="B1849">
        <v>1783</v>
      </c>
      <c r="C1849">
        <v>61</v>
      </c>
      <c r="D1849"/>
      <c r="E1849" s="111">
        <v>2</v>
      </c>
      <c r="F1849" s="98" t="s">
        <v>5894</v>
      </c>
      <c r="G1849" s="144" t="s">
        <v>5895</v>
      </c>
      <c r="H1849" s="429" t="s">
        <v>16</v>
      </c>
      <c r="I1849" s="86" t="str">
        <f t="shared" si="324"/>
        <v>PEREMPUAN</v>
      </c>
      <c r="J1849" s="111" t="s">
        <v>1100</v>
      </c>
      <c r="K1849" s="438">
        <v>34793</v>
      </c>
      <c r="L1849" s="440">
        <f t="shared" ca="1" si="323"/>
        <v>25</v>
      </c>
      <c r="M1849"/>
      <c r="N1849" s="246" t="s">
        <v>220</v>
      </c>
      <c r="O1849" s="104" t="str">
        <f t="shared" si="325"/>
        <v>ISLAM</v>
      </c>
      <c r="P1849" s="111" t="s">
        <v>221</v>
      </c>
      <c r="Q1849" s="111" t="s">
        <v>245</v>
      </c>
      <c r="R1849"/>
      <c r="S1849" s="64" t="s">
        <v>289</v>
      </c>
      <c r="T1849" s="111" t="s">
        <v>246</v>
      </c>
      <c r="U1849" s="111" t="s">
        <v>2409</v>
      </c>
      <c r="V1849" s="111" t="s">
        <v>5896</v>
      </c>
      <c r="W1849" s="119" t="s">
        <v>5893</v>
      </c>
      <c r="X1849" s="120" t="s">
        <v>5892</v>
      </c>
      <c r="Y1849" s="238" t="s">
        <v>5723</v>
      </c>
      <c r="Z1849" s="120" t="s">
        <v>22</v>
      </c>
      <c r="AA1849" s="120" t="s">
        <v>229</v>
      </c>
      <c r="AB1849" s="120" t="s">
        <v>230</v>
      </c>
      <c r="AC1849" s="120" t="s">
        <v>231</v>
      </c>
      <c r="AD1849" s="121" t="str">
        <f t="shared" si="320"/>
        <v>INDONESIA</v>
      </c>
      <c r="AE1849" s="122" t="s">
        <v>5724</v>
      </c>
      <c r="AF1849" s="122" t="s">
        <v>4181</v>
      </c>
      <c r="AG1849" s="142" t="s">
        <v>166</v>
      </c>
      <c r="AH1849" s="142"/>
      <c r="AI1849" s="64" t="e">
        <f>VLOOKUP(#REF!,SHDK,2,FALSE)</f>
        <v>#REF!</v>
      </c>
      <c r="AJ1849" s="64"/>
      <c r="AK1849" s="104"/>
      <c r="AL1849" s="124"/>
      <c r="AM1849" s="124"/>
      <c r="AN1849" s="124">
        <f t="shared" si="326"/>
        <v>0</v>
      </c>
      <c r="AO1849" s="125"/>
      <c r="AP1849" s="125"/>
      <c r="AQ1849" s="125"/>
      <c r="AR1849" s="125"/>
      <c r="AS1849" s="125"/>
      <c r="AT1849" s="125"/>
      <c r="AU1849" s="125"/>
      <c r="AV1849" s="125"/>
      <c r="AW1849" s="125"/>
      <c r="AX1849" s="125"/>
      <c r="AY1849" s="70">
        <f t="shared" si="322"/>
        <v>0</v>
      </c>
      <c r="AZ1849" s="71"/>
    </row>
    <row r="1850" spans="1:53">
      <c r="A1850" s="121"/>
      <c r="B1850">
        <v>1784</v>
      </c>
      <c r="C1850">
        <v>62</v>
      </c>
      <c r="E1850" s="64">
        <v>3</v>
      </c>
      <c r="F1850" s="98" t="s">
        <v>5897</v>
      </c>
      <c r="G1850" s="89" t="s">
        <v>5898</v>
      </c>
      <c r="H1850" s="90" t="s">
        <v>16</v>
      </c>
      <c r="I1850" s="91" t="str">
        <f t="shared" si="324"/>
        <v>PEREMPUAN</v>
      </c>
      <c r="J1850" s="111" t="s">
        <v>229</v>
      </c>
      <c r="K1850" s="92">
        <v>42468</v>
      </c>
      <c r="L1850" s="93">
        <f t="shared" ca="1" si="323"/>
        <v>4</v>
      </c>
      <c r="M1850" s="64"/>
      <c r="N1850" s="246" t="s">
        <v>220</v>
      </c>
      <c r="O1850" s="64" t="str">
        <f t="shared" si="325"/>
        <v>ISLAM</v>
      </c>
      <c r="P1850" s="64" t="s">
        <v>254</v>
      </c>
      <c r="Q1850" s="64" t="s">
        <v>255</v>
      </c>
      <c r="R1850" s="95"/>
      <c r="S1850" s="64" t="s">
        <v>265</v>
      </c>
      <c r="T1850" s="64" t="s">
        <v>270</v>
      </c>
      <c r="U1850" s="111" t="s">
        <v>5895</v>
      </c>
      <c r="V1850" s="111" t="s">
        <v>5892</v>
      </c>
      <c r="W1850" s="119" t="s">
        <v>5893</v>
      </c>
      <c r="X1850" s="120" t="s">
        <v>5892</v>
      </c>
      <c r="Y1850" s="238" t="s">
        <v>5729</v>
      </c>
      <c r="Z1850" s="120" t="s">
        <v>22</v>
      </c>
      <c r="AA1850" s="120" t="s">
        <v>229</v>
      </c>
      <c r="AB1850" s="120" t="s">
        <v>230</v>
      </c>
      <c r="AC1850" s="120" t="s">
        <v>231</v>
      </c>
      <c r="AD1850" s="121" t="str">
        <f t="shared" si="320"/>
        <v>INDONESIA</v>
      </c>
      <c r="AE1850" s="122" t="s">
        <v>5724</v>
      </c>
      <c r="AF1850" s="122" t="s">
        <v>4181</v>
      </c>
      <c r="AG1850" s="142" t="s">
        <v>166</v>
      </c>
      <c r="AH1850" s="142"/>
      <c r="AI1850" s="64" t="e">
        <f>VLOOKUP(#REF!,SHDK,2,FALSE)</f>
        <v>#REF!</v>
      </c>
      <c r="AJ1850" s="64"/>
      <c r="AK1850" s="142"/>
      <c r="AN1850" s="124">
        <f t="shared" si="326"/>
        <v>0</v>
      </c>
      <c r="AY1850" s="70">
        <f t="shared" si="322"/>
        <v>0</v>
      </c>
    </row>
    <row r="1851" spans="1:53">
      <c r="B1851">
        <v>1785</v>
      </c>
      <c r="C1851">
        <v>63</v>
      </c>
      <c r="D1851">
        <v>18</v>
      </c>
      <c r="E1851" s="104">
        <v>1</v>
      </c>
      <c r="F1851" s="150" t="s">
        <v>5899</v>
      </c>
      <c r="G1851" s="101" t="s">
        <v>5900</v>
      </c>
      <c r="H1851" s="102" t="s">
        <v>23</v>
      </c>
      <c r="I1851" s="103" t="str">
        <f t="shared" si="324"/>
        <v>LAKI LAKI</v>
      </c>
      <c r="J1851" s="104" t="s">
        <v>3823</v>
      </c>
      <c r="K1851" s="105">
        <v>29503</v>
      </c>
      <c r="L1851" s="106">
        <f t="shared" ca="1" si="323"/>
        <v>39</v>
      </c>
      <c r="M1851" s="104"/>
      <c r="N1851" s="185" t="s">
        <v>220</v>
      </c>
      <c r="O1851" s="104" t="str">
        <f t="shared" si="325"/>
        <v>ISLAM</v>
      </c>
      <c r="P1851" s="104" t="s">
        <v>221</v>
      </c>
      <c r="Q1851" s="104" t="s">
        <v>222</v>
      </c>
      <c r="R1851" s="108">
        <v>1</v>
      </c>
      <c r="S1851" s="104" t="s">
        <v>256</v>
      </c>
      <c r="T1851" s="104" t="s">
        <v>283</v>
      </c>
      <c r="U1851" s="104" t="s">
        <v>5901</v>
      </c>
      <c r="V1851" s="104" t="s">
        <v>5902</v>
      </c>
      <c r="W1851" s="247" t="s">
        <v>5903</v>
      </c>
      <c r="X1851" s="104" t="s">
        <v>5900</v>
      </c>
      <c r="Y1851" s="238" t="s">
        <v>5723</v>
      </c>
      <c r="Z1851" s="104" t="s">
        <v>22</v>
      </c>
      <c r="AA1851" s="104" t="s">
        <v>229</v>
      </c>
      <c r="AB1851" s="104" t="s">
        <v>230</v>
      </c>
      <c r="AC1851" s="104" t="s">
        <v>231</v>
      </c>
      <c r="AD1851" s="99" t="str">
        <f t="shared" si="320"/>
        <v>INDONESIA</v>
      </c>
      <c r="AE1851" s="122" t="s">
        <v>5724</v>
      </c>
      <c r="AF1851" s="110" t="s">
        <v>4181</v>
      </c>
      <c r="AG1851" s="142" t="s">
        <v>166</v>
      </c>
      <c r="AH1851" s="142"/>
      <c r="AI1851" s="64">
        <f t="shared" ref="AI1851:AI1883" si="327">VLOOKUP(Q1853,SHDK,2,FALSE)</f>
        <v>3</v>
      </c>
      <c r="AJ1851" s="64"/>
      <c r="AK1851" s="120"/>
      <c r="AN1851" s="124"/>
    </row>
    <row r="1852" spans="1:53">
      <c r="A1852" s="121"/>
      <c r="B1852">
        <v>1786</v>
      </c>
      <c r="C1852">
        <v>64</v>
      </c>
      <c r="E1852" s="64">
        <v>2</v>
      </c>
      <c r="F1852" s="160" t="s">
        <v>5904</v>
      </c>
      <c r="G1852" s="89" t="s">
        <v>5905</v>
      </c>
      <c r="H1852" s="90" t="s">
        <v>16</v>
      </c>
      <c r="I1852" s="91" t="str">
        <f t="shared" si="324"/>
        <v>PEREMPUAN</v>
      </c>
      <c r="J1852" s="64" t="s">
        <v>3823</v>
      </c>
      <c r="K1852" s="92">
        <v>31096</v>
      </c>
      <c r="L1852" s="93">
        <f t="shared" ca="1" si="323"/>
        <v>35</v>
      </c>
      <c r="M1852" s="64"/>
      <c r="N1852" s="246" t="s">
        <v>220</v>
      </c>
      <c r="O1852" s="64" t="str">
        <f t="shared" si="325"/>
        <v>ISLAM</v>
      </c>
      <c r="P1852" s="64" t="s">
        <v>221</v>
      </c>
      <c r="Q1852" s="64" t="s">
        <v>245</v>
      </c>
      <c r="R1852" s="95">
        <v>3</v>
      </c>
      <c r="S1852" s="64" t="s">
        <v>289</v>
      </c>
      <c r="T1852" s="64" t="s">
        <v>246</v>
      </c>
      <c r="U1852" s="64" t="s">
        <v>1919</v>
      </c>
      <c r="V1852" s="64" t="s">
        <v>5906</v>
      </c>
      <c r="W1852" s="242" t="s">
        <v>5903</v>
      </c>
      <c r="X1852" s="120" t="s">
        <v>5900</v>
      </c>
      <c r="Y1852" s="238" t="s">
        <v>5723</v>
      </c>
      <c r="Z1852" s="120" t="s">
        <v>22</v>
      </c>
      <c r="AA1852" s="120" t="s">
        <v>229</v>
      </c>
      <c r="AB1852" s="120" t="s">
        <v>230</v>
      </c>
      <c r="AC1852" s="120" t="s">
        <v>231</v>
      </c>
      <c r="AD1852" s="121" t="str">
        <f t="shared" si="320"/>
        <v>INDONESIA</v>
      </c>
      <c r="AE1852" s="122" t="s">
        <v>5724</v>
      </c>
      <c r="AF1852" s="122" t="s">
        <v>4181</v>
      </c>
      <c r="AG1852" s="142" t="s">
        <v>166</v>
      </c>
      <c r="AH1852" s="142"/>
      <c r="AI1852" s="64">
        <f t="shared" si="327"/>
        <v>3</v>
      </c>
      <c r="AJ1852" s="64"/>
      <c r="AK1852" s="142"/>
      <c r="AL1852" s="207"/>
      <c r="AM1852" s="207"/>
      <c r="AN1852" s="124">
        <f t="shared" si="326"/>
        <v>0</v>
      </c>
      <c r="AO1852" s="239"/>
      <c r="AP1852" s="239"/>
      <c r="AQ1852" s="239"/>
      <c r="AR1852" s="239"/>
      <c r="AS1852" s="239"/>
      <c r="AT1852" s="239"/>
      <c r="AU1852" s="239"/>
      <c r="AV1852" s="239"/>
      <c r="AW1852" s="239"/>
      <c r="AX1852" s="239"/>
      <c r="AY1852" s="70">
        <f t="shared" si="322"/>
        <v>0</v>
      </c>
      <c r="BA1852" s="121"/>
    </row>
    <row r="1853" spans="1:53">
      <c r="B1853">
        <v>1789</v>
      </c>
      <c r="C1853">
        <v>65</v>
      </c>
      <c r="E1853" s="64">
        <v>3</v>
      </c>
      <c r="F1853" s="160" t="s">
        <v>5907</v>
      </c>
      <c r="G1853" s="89" t="s">
        <v>5908</v>
      </c>
      <c r="H1853" s="90" t="s">
        <v>16</v>
      </c>
      <c r="I1853" s="91" t="str">
        <f t="shared" si="324"/>
        <v>PEREMPUAN</v>
      </c>
      <c r="J1853" s="64" t="s">
        <v>230</v>
      </c>
      <c r="K1853" s="92">
        <v>37804</v>
      </c>
      <c r="L1853" s="93">
        <f t="shared" ref="L1853:L1863" ca="1" si="328">DATEDIF(K1853,TODAY(),"Y")</f>
        <v>16</v>
      </c>
      <c r="M1853" s="64"/>
      <c r="N1853" s="246" t="s">
        <v>220</v>
      </c>
      <c r="O1853" s="64" t="str">
        <f t="shared" si="325"/>
        <v>ISLAM</v>
      </c>
      <c r="P1853" s="64" t="s">
        <v>254</v>
      </c>
      <c r="Q1853" s="64" t="s">
        <v>255</v>
      </c>
      <c r="R1853" s="95">
        <v>4</v>
      </c>
      <c r="S1853" s="64" t="s">
        <v>369</v>
      </c>
      <c r="T1853" s="64" t="s">
        <v>266</v>
      </c>
      <c r="U1853" s="64" t="s">
        <v>5905</v>
      </c>
      <c r="V1853" s="64" t="s">
        <v>5900</v>
      </c>
      <c r="W1853" s="242" t="s">
        <v>5903</v>
      </c>
      <c r="X1853" s="120" t="s">
        <v>5900</v>
      </c>
      <c r="Y1853" s="238" t="s">
        <v>5729</v>
      </c>
      <c r="Z1853" s="120" t="s">
        <v>22</v>
      </c>
      <c r="AA1853" s="120" t="s">
        <v>229</v>
      </c>
      <c r="AB1853" s="120" t="s">
        <v>230</v>
      </c>
      <c r="AC1853" s="120" t="s">
        <v>231</v>
      </c>
      <c r="AD1853" s="121" t="str">
        <f t="shared" ref="AD1853:AD1863" si="329">IF(H1853="L","INDONESIA",IF(H1853="P","INDONESIA",""))</f>
        <v>INDONESIA</v>
      </c>
      <c r="AE1853" s="122" t="s">
        <v>5724</v>
      </c>
      <c r="AF1853" s="122" t="s">
        <v>4181</v>
      </c>
      <c r="AG1853" s="120" t="s">
        <v>166</v>
      </c>
      <c r="AH1853" s="120"/>
      <c r="AI1853" s="64">
        <f t="shared" si="327"/>
        <v>3</v>
      </c>
      <c r="AJ1853" s="64"/>
      <c r="AK1853" s="120"/>
      <c r="AN1853" s="124"/>
    </row>
    <row r="1854" spans="1:53" s="99" customFormat="1">
      <c r="A1854"/>
      <c r="B1854">
        <v>1790</v>
      </c>
      <c r="C1854">
        <v>66</v>
      </c>
      <c r="D1854"/>
      <c r="E1854" s="120">
        <v>4</v>
      </c>
      <c r="F1854" s="186" t="s">
        <v>5909</v>
      </c>
      <c r="G1854" s="144" t="s">
        <v>5910</v>
      </c>
      <c r="H1854" s="145" t="s">
        <v>16</v>
      </c>
      <c r="I1854" s="146" t="str">
        <f t="shared" si="324"/>
        <v>PEREMPUAN</v>
      </c>
      <c r="J1854" s="120" t="s">
        <v>230</v>
      </c>
      <c r="K1854" s="147">
        <v>40264</v>
      </c>
      <c r="L1854" s="139">
        <f t="shared" ca="1" si="328"/>
        <v>10</v>
      </c>
      <c r="M1854" s="120"/>
      <c r="N1854" s="187" t="s">
        <v>220</v>
      </c>
      <c r="O1854" s="120" t="str">
        <f t="shared" si="325"/>
        <v>ISLAM</v>
      </c>
      <c r="P1854" s="120" t="s">
        <v>254</v>
      </c>
      <c r="Q1854" s="120" t="s">
        <v>255</v>
      </c>
      <c r="R1854" s="148">
        <v>4</v>
      </c>
      <c r="S1854" s="120" t="s">
        <v>265</v>
      </c>
      <c r="T1854" s="120" t="s">
        <v>270</v>
      </c>
      <c r="U1854" s="120" t="s">
        <v>5905</v>
      </c>
      <c r="V1854" s="120" t="s">
        <v>5900</v>
      </c>
      <c r="W1854" s="242" t="s">
        <v>5903</v>
      </c>
      <c r="X1854" s="120" t="s">
        <v>5900</v>
      </c>
      <c r="Y1854" s="238" t="s">
        <v>5729</v>
      </c>
      <c r="Z1854" s="120" t="s">
        <v>22</v>
      </c>
      <c r="AA1854" s="120" t="s">
        <v>229</v>
      </c>
      <c r="AB1854" s="120" t="s">
        <v>230</v>
      </c>
      <c r="AC1854" s="120" t="s">
        <v>231</v>
      </c>
      <c r="AD1854" s="121" t="str">
        <f t="shared" si="329"/>
        <v>INDONESIA</v>
      </c>
      <c r="AE1854" s="122" t="s">
        <v>5724</v>
      </c>
      <c r="AF1854" s="122" t="s">
        <v>4181</v>
      </c>
      <c r="AG1854" s="142" t="s">
        <v>166</v>
      </c>
      <c r="AH1854" s="142"/>
      <c r="AI1854" s="64" t="e">
        <f t="shared" si="327"/>
        <v>#N/A</v>
      </c>
      <c r="AJ1854" s="64"/>
      <c r="AK1854" s="142"/>
      <c r="AL1854" s="124"/>
      <c r="AM1854" s="124"/>
      <c r="AN1854" s="124">
        <f t="shared" ref="AN1854:AN1876" si="330">AL1854-AM1854</f>
        <v>0</v>
      </c>
      <c r="AO1854" s="125"/>
      <c r="AP1854" s="125"/>
      <c r="AQ1854" s="125"/>
      <c r="AR1854" s="125"/>
      <c r="AS1854" s="125"/>
      <c r="AT1854" s="125"/>
      <c r="AU1854" s="125"/>
      <c r="AV1854" s="125"/>
      <c r="AW1854" s="125"/>
      <c r="AX1854" s="125"/>
      <c r="AY1854" s="70">
        <f t="shared" ref="AY1854:AY1876" si="331">SUM(AV1854:AX1854)</f>
        <v>0</v>
      </c>
      <c r="AZ1854" s="71"/>
    </row>
    <row r="1855" spans="1:53">
      <c r="B1855">
        <v>1791</v>
      </c>
      <c r="C1855">
        <v>67</v>
      </c>
      <c r="E1855" s="64">
        <v>5</v>
      </c>
      <c r="F1855" s="98" t="s">
        <v>5911</v>
      </c>
      <c r="G1855" s="89" t="s">
        <v>5912</v>
      </c>
      <c r="H1855" s="90" t="s">
        <v>16</v>
      </c>
      <c r="I1855" s="91" t="str">
        <f t="shared" si="324"/>
        <v>PEREMPUAN</v>
      </c>
      <c r="J1855" s="64" t="s">
        <v>22</v>
      </c>
      <c r="K1855" s="92">
        <v>41915</v>
      </c>
      <c r="L1855" s="93">
        <f t="shared" ca="1" si="328"/>
        <v>5</v>
      </c>
      <c r="M1855" s="64"/>
      <c r="N1855" s="246" t="s">
        <v>220</v>
      </c>
      <c r="O1855" s="64" t="str">
        <f t="shared" si="325"/>
        <v>ISLAM</v>
      </c>
      <c r="P1855" s="64" t="s">
        <v>254</v>
      </c>
      <c r="Q1855" s="64" t="s">
        <v>255</v>
      </c>
      <c r="R1855" s="95">
        <v>4</v>
      </c>
      <c r="S1855" s="64" t="s">
        <v>265</v>
      </c>
      <c r="T1855" s="64" t="s">
        <v>270</v>
      </c>
      <c r="U1855" s="64" t="s">
        <v>5905</v>
      </c>
      <c r="V1855" s="64" t="s">
        <v>5900</v>
      </c>
      <c r="W1855" s="242" t="s">
        <v>5903</v>
      </c>
      <c r="X1855" s="64" t="s">
        <v>5900</v>
      </c>
      <c r="Y1855" s="229" t="s">
        <v>5729</v>
      </c>
      <c r="Z1855" s="64" t="s">
        <v>22</v>
      </c>
      <c r="AA1855" s="64" t="s">
        <v>229</v>
      </c>
      <c r="AB1855" s="64" t="s">
        <v>230</v>
      </c>
      <c r="AC1855" s="64" t="s">
        <v>231</v>
      </c>
      <c r="AD1855" t="str">
        <f t="shared" si="329"/>
        <v>INDONESIA</v>
      </c>
      <c r="AE1855" s="122" t="s">
        <v>5724</v>
      </c>
      <c r="AF1855" s="122" t="s">
        <v>4181</v>
      </c>
      <c r="AG1855" s="120" t="s">
        <v>166</v>
      </c>
      <c r="AH1855" s="120"/>
      <c r="AI1855" s="64">
        <f t="shared" si="327"/>
        <v>2</v>
      </c>
      <c r="AJ1855" s="64"/>
      <c r="AK1855" s="111"/>
      <c r="AN1855" s="124">
        <f t="shared" si="330"/>
        <v>0</v>
      </c>
      <c r="AY1855" s="70">
        <f t="shared" si="331"/>
        <v>0</v>
      </c>
    </row>
    <row r="1856" spans="1:53" s="99" customFormat="1">
      <c r="A1856"/>
      <c r="B1856">
        <v>1792</v>
      </c>
      <c r="C1856">
        <v>68</v>
      </c>
      <c r="D1856">
        <v>19</v>
      </c>
      <c r="E1856" s="179">
        <v>1</v>
      </c>
      <c r="F1856" s="168" t="s">
        <v>5913</v>
      </c>
      <c r="G1856" s="101" t="s">
        <v>5914</v>
      </c>
      <c r="H1856" s="102" t="s">
        <v>23</v>
      </c>
      <c r="I1856" s="103" t="str">
        <f t="shared" si="324"/>
        <v>LAKI LAKI</v>
      </c>
      <c r="J1856" s="104" t="s">
        <v>4916</v>
      </c>
      <c r="K1856" s="105">
        <v>32507</v>
      </c>
      <c r="L1856" s="106">
        <f t="shared" ca="1" si="328"/>
        <v>31</v>
      </c>
      <c r="M1856" s="104"/>
      <c r="N1856" s="185" t="s">
        <v>220</v>
      </c>
      <c r="O1856" s="104" t="str">
        <f t="shared" si="325"/>
        <v>ISLAM</v>
      </c>
      <c r="P1856" s="104" t="s">
        <v>221</v>
      </c>
      <c r="Q1856" s="104" t="s">
        <v>222</v>
      </c>
      <c r="R1856" s="108">
        <v>1</v>
      </c>
      <c r="S1856" s="104" t="s">
        <v>256</v>
      </c>
      <c r="T1856" s="104" t="s">
        <v>283</v>
      </c>
      <c r="U1856" s="104" t="s">
        <v>5588</v>
      </c>
      <c r="V1856" s="104" t="s">
        <v>5915</v>
      </c>
      <c r="W1856" s="112" t="s">
        <v>5916</v>
      </c>
      <c r="X1856" s="104" t="s">
        <v>5914</v>
      </c>
      <c r="Y1856" s="238" t="s">
        <v>5723</v>
      </c>
      <c r="Z1856" s="104" t="s">
        <v>22</v>
      </c>
      <c r="AA1856" s="104" t="s">
        <v>229</v>
      </c>
      <c r="AB1856" s="64" t="s">
        <v>230</v>
      </c>
      <c r="AC1856" s="64" t="s">
        <v>231</v>
      </c>
      <c r="AD1856" s="99" t="str">
        <f t="shared" si="329"/>
        <v>INDONESIA</v>
      </c>
      <c r="AE1856" s="122" t="s">
        <v>5724</v>
      </c>
      <c r="AF1856" s="110" t="s">
        <v>4181</v>
      </c>
      <c r="AG1856" s="142" t="s">
        <v>166</v>
      </c>
      <c r="AH1856" s="142"/>
      <c r="AI1856" s="64">
        <f t="shared" si="327"/>
        <v>3</v>
      </c>
      <c r="AJ1856" s="64"/>
      <c r="AK1856" s="142"/>
      <c r="AL1856" s="124"/>
      <c r="AM1856" s="124"/>
      <c r="AN1856" s="124">
        <f t="shared" si="330"/>
        <v>0</v>
      </c>
      <c r="AO1856" s="125"/>
      <c r="AP1856" s="125"/>
      <c r="AQ1856" s="125"/>
      <c r="AR1856" s="125"/>
      <c r="AS1856" s="125"/>
      <c r="AT1856" s="125"/>
      <c r="AU1856" s="125"/>
      <c r="AV1856" s="125"/>
      <c r="AW1856" s="125"/>
      <c r="AX1856" s="125"/>
      <c r="AY1856" s="70">
        <f t="shared" si="331"/>
        <v>0</v>
      </c>
      <c r="AZ1856" s="71"/>
    </row>
    <row r="1857" spans="1:53" s="99" customFormat="1">
      <c r="A1857" s="121"/>
      <c r="B1857">
        <v>1793</v>
      </c>
      <c r="C1857">
        <v>69</v>
      </c>
      <c r="D1857"/>
      <c r="E1857" s="64">
        <v>2</v>
      </c>
      <c r="F1857" s="98" t="s">
        <v>5265</v>
      </c>
      <c r="G1857" s="89" t="s">
        <v>5917</v>
      </c>
      <c r="H1857" s="90" t="s">
        <v>16</v>
      </c>
      <c r="I1857" s="91" t="str">
        <f t="shared" si="324"/>
        <v>PEREMPUAN</v>
      </c>
      <c r="J1857" s="111" t="s">
        <v>5225</v>
      </c>
      <c r="K1857" s="92">
        <v>34829</v>
      </c>
      <c r="L1857" s="93">
        <f t="shared" ca="1" si="328"/>
        <v>24</v>
      </c>
      <c r="M1857" s="64"/>
      <c r="N1857" s="246" t="s">
        <v>220</v>
      </c>
      <c r="O1857" s="64" t="str">
        <f t="shared" si="325"/>
        <v>ISLAM</v>
      </c>
      <c r="P1857" s="64" t="s">
        <v>221</v>
      </c>
      <c r="Q1857" s="64" t="s">
        <v>245</v>
      </c>
      <c r="R1857" s="95"/>
      <c r="S1857" s="64" t="s">
        <v>289</v>
      </c>
      <c r="T1857" s="64" t="s">
        <v>246</v>
      </c>
      <c r="U1857" s="111" t="s">
        <v>253</v>
      </c>
      <c r="V1857" s="111" t="s">
        <v>5256</v>
      </c>
      <c r="W1857" s="119" t="s">
        <v>5916</v>
      </c>
      <c r="X1857" s="120" t="s">
        <v>5914</v>
      </c>
      <c r="Y1857" s="238" t="s">
        <v>5723</v>
      </c>
      <c r="Z1857" s="120" t="s">
        <v>22</v>
      </c>
      <c r="AA1857" s="120" t="s">
        <v>229</v>
      </c>
      <c r="AB1857" s="120" t="s">
        <v>230</v>
      </c>
      <c r="AC1857" s="120" t="s">
        <v>231</v>
      </c>
      <c r="AD1857" s="121" t="str">
        <f t="shared" si="329"/>
        <v>INDONESIA</v>
      </c>
      <c r="AE1857" s="122" t="s">
        <v>5724</v>
      </c>
      <c r="AF1857" s="122" t="s">
        <v>4181</v>
      </c>
      <c r="AG1857" s="111" t="s">
        <v>455</v>
      </c>
      <c r="AH1857" s="111"/>
      <c r="AI1857" s="64" t="e">
        <f t="shared" si="327"/>
        <v>#N/A</v>
      </c>
      <c r="AJ1857" s="64"/>
      <c r="AK1857" s="142"/>
      <c r="AL1857" s="124"/>
      <c r="AM1857" s="124"/>
      <c r="AN1857" s="124">
        <f t="shared" si="330"/>
        <v>0</v>
      </c>
      <c r="AO1857" s="125"/>
      <c r="AP1857" s="125"/>
      <c r="AQ1857" s="125"/>
      <c r="AR1857" s="125"/>
      <c r="AS1857" s="125"/>
      <c r="AT1857" s="125"/>
      <c r="AU1857" s="125"/>
      <c r="AV1857" s="125"/>
      <c r="AW1857" s="125"/>
      <c r="AX1857" s="125"/>
      <c r="AY1857" s="70">
        <f t="shared" si="331"/>
        <v>0</v>
      </c>
      <c r="AZ1857" s="71"/>
    </row>
    <row r="1858" spans="1:53">
      <c r="B1858">
        <v>1794</v>
      </c>
      <c r="C1858">
        <v>70</v>
      </c>
      <c r="E1858" s="64">
        <v>3</v>
      </c>
      <c r="F1858" s="98" t="s">
        <v>5918</v>
      </c>
      <c r="G1858" s="89" t="s">
        <v>5919</v>
      </c>
      <c r="H1858" s="90" t="s">
        <v>23</v>
      </c>
      <c r="I1858" s="91" t="str">
        <f t="shared" si="324"/>
        <v>LAKI LAKI</v>
      </c>
      <c r="J1858" s="111" t="s">
        <v>1227</v>
      </c>
      <c r="K1858" s="92">
        <v>42346</v>
      </c>
      <c r="L1858" s="93">
        <f t="shared" ca="1" si="328"/>
        <v>4</v>
      </c>
      <c r="M1858" s="64"/>
      <c r="N1858" s="246" t="s">
        <v>220</v>
      </c>
      <c r="O1858" s="64" t="str">
        <f t="shared" si="325"/>
        <v>ISLAM</v>
      </c>
      <c r="P1858" s="64" t="s">
        <v>254</v>
      </c>
      <c r="Q1858" s="64" t="s">
        <v>255</v>
      </c>
      <c r="R1858" s="95"/>
      <c r="S1858" s="64" t="s">
        <v>265</v>
      </c>
      <c r="T1858" s="64" t="s">
        <v>270</v>
      </c>
      <c r="U1858" s="111" t="s">
        <v>5914</v>
      </c>
      <c r="V1858" s="111" t="s">
        <v>5917</v>
      </c>
      <c r="W1858" s="119" t="s">
        <v>5916</v>
      </c>
      <c r="X1858" s="120" t="s">
        <v>5914</v>
      </c>
      <c r="Y1858" s="238" t="s">
        <v>5920</v>
      </c>
      <c r="Z1858" s="120" t="s">
        <v>22</v>
      </c>
      <c r="AA1858" s="120" t="s">
        <v>229</v>
      </c>
      <c r="AB1858" s="121"/>
      <c r="AC1858" s="121"/>
      <c r="AD1858" s="121" t="str">
        <f t="shared" si="329"/>
        <v>INDONESIA</v>
      </c>
      <c r="AE1858" s="122" t="s">
        <v>5724</v>
      </c>
      <c r="AF1858" s="122" t="s">
        <v>4181</v>
      </c>
      <c r="AG1858" s="142" t="s">
        <v>166</v>
      </c>
      <c r="AH1858" s="142"/>
      <c r="AI1858" s="64" t="e">
        <f t="shared" si="327"/>
        <v>#N/A</v>
      </c>
      <c r="AJ1858" s="64"/>
      <c r="AK1858" s="142"/>
      <c r="AN1858" s="124">
        <f t="shared" si="330"/>
        <v>0</v>
      </c>
      <c r="AY1858" s="70">
        <f t="shared" si="331"/>
        <v>0</v>
      </c>
    </row>
    <row r="1859" spans="1:53">
      <c r="A1859" s="121"/>
      <c r="B1859">
        <v>1795</v>
      </c>
      <c r="C1859">
        <v>71</v>
      </c>
      <c r="E1859" s="64">
        <v>4</v>
      </c>
      <c r="F1859" s="98" t="s">
        <v>5921</v>
      </c>
      <c r="G1859" s="128" t="s">
        <v>5588</v>
      </c>
      <c r="H1859" s="129" t="s">
        <v>16</v>
      </c>
      <c r="I1859" s="130" t="str">
        <f>IF(H1859="L","LAKI LAKI",IF(H1859="P","PEREMPUAN",""))</f>
        <v>PEREMPUAN</v>
      </c>
      <c r="J1859" s="131" t="s">
        <v>4916</v>
      </c>
      <c r="K1859" s="132">
        <v>14733</v>
      </c>
      <c r="L1859" s="159">
        <f t="shared" ca="1" si="328"/>
        <v>79</v>
      </c>
      <c r="M1859" s="131"/>
      <c r="N1859" s="248" t="s">
        <v>220</v>
      </c>
      <c r="O1859" s="131" t="str">
        <f>IF(N1859="1","ISLAM",IF(N1859="2","KRISTEN",""))</f>
        <v>ISLAM</v>
      </c>
      <c r="P1859" s="131" t="s">
        <v>2634</v>
      </c>
      <c r="Q1859" s="131" t="s">
        <v>327</v>
      </c>
      <c r="R1859" s="134"/>
      <c r="S1859" s="131" t="s">
        <v>256</v>
      </c>
      <c r="T1859" s="131" t="s">
        <v>246</v>
      </c>
      <c r="U1859" s="131" t="s">
        <v>5922</v>
      </c>
      <c r="V1859" s="131" t="s">
        <v>5923</v>
      </c>
      <c r="W1859" s="119" t="s">
        <v>5916</v>
      </c>
      <c r="X1859" s="120" t="s">
        <v>5914</v>
      </c>
      <c r="Y1859" s="238" t="s">
        <v>5924</v>
      </c>
      <c r="Z1859" s="120" t="s">
        <v>22</v>
      </c>
      <c r="AA1859" s="120" t="s">
        <v>229</v>
      </c>
      <c r="AB1859" s="64"/>
      <c r="AC1859" s="64"/>
      <c r="AD1859" s="121" t="str">
        <f t="shared" si="329"/>
        <v>INDONESIA</v>
      </c>
      <c r="AE1859" s="122" t="s">
        <v>5724</v>
      </c>
      <c r="AF1859" s="122" t="s">
        <v>4181</v>
      </c>
      <c r="AG1859" s="142" t="s">
        <v>166</v>
      </c>
      <c r="AH1859" s="142"/>
      <c r="AI1859" s="64">
        <f t="shared" si="327"/>
        <v>2</v>
      </c>
      <c r="AJ1859" s="64"/>
      <c r="AK1859" s="142"/>
      <c r="AN1859" s="124">
        <f t="shared" si="330"/>
        <v>0</v>
      </c>
      <c r="AY1859" s="70">
        <f t="shared" si="331"/>
        <v>0</v>
      </c>
    </row>
    <row r="1860" spans="1:53">
      <c r="A1860" s="121"/>
      <c r="B1860">
        <v>1796</v>
      </c>
      <c r="C1860">
        <v>72</v>
      </c>
      <c r="D1860">
        <v>20</v>
      </c>
      <c r="E1860" s="104">
        <v>1</v>
      </c>
      <c r="F1860" s="172" t="s">
        <v>5925</v>
      </c>
      <c r="G1860" s="101" t="s">
        <v>5926</v>
      </c>
      <c r="H1860" s="102" t="s">
        <v>23</v>
      </c>
      <c r="I1860" s="103" t="str">
        <f>IF(H1860="L","LAKI LAKI",IF(H1860="P","PEREMPUAN",""))</f>
        <v>LAKI LAKI</v>
      </c>
      <c r="J1860" s="104" t="s">
        <v>452</v>
      </c>
      <c r="K1860" s="105">
        <v>29443</v>
      </c>
      <c r="L1860" s="106">
        <f t="shared" ca="1" si="328"/>
        <v>39</v>
      </c>
      <c r="M1860" s="104"/>
      <c r="N1860" s="185" t="s">
        <v>220</v>
      </c>
      <c r="O1860" s="104" t="str">
        <f>IF(N1860="1","ISLAM",IF(N1860="2","KRISTEN",""))</f>
        <v>ISLAM</v>
      </c>
      <c r="P1860" s="104" t="s">
        <v>221</v>
      </c>
      <c r="Q1860" s="104" t="s">
        <v>222</v>
      </c>
      <c r="R1860" s="108">
        <v>1</v>
      </c>
      <c r="S1860" s="104" t="s">
        <v>256</v>
      </c>
      <c r="T1860" s="104" t="s">
        <v>283</v>
      </c>
      <c r="U1860" s="104" t="s">
        <v>5927</v>
      </c>
      <c r="V1860" s="104" t="s">
        <v>5928</v>
      </c>
      <c r="W1860" s="173" t="s">
        <v>5929</v>
      </c>
      <c r="X1860" s="104" t="s">
        <v>5926</v>
      </c>
      <c r="Y1860" s="238" t="s">
        <v>5723</v>
      </c>
      <c r="Z1860" s="104" t="s">
        <v>22</v>
      </c>
      <c r="AA1860" s="104" t="s">
        <v>229</v>
      </c>
      <c r="AB1860" s="64"/>
      <c r="AC1860" s="64"/>
      <c r="AD1860" s="99" t="str">
        <f t="shared" si="329"/>
        <v>INDONESIA</v>
      </c>
      <c r="AE1860" s="122" t="s">
        <v>5724</v>
      </c>
      <c r="AF1860" s="110" t="s">
        <v>4181</v>
      </c>
      <c r="AG1860" s="142" t="s">
        <v>455</v>
      </c>
      <c r="AH1860" s="142"/>
      <c r="AI1860" s="64">
        <f t="shared" si="327"/>
        <v>3</v>
      </c>
      <c r="AJ1860" s="64"/>
      <c r="AK1860" s="120"/>
      <c r="AN1860" s="124">
        <f t="shared" si="330"/>
        <v>0</v>
      </c>
      <c r="AY1860" s="70">
        <f t="shared" si="331"/>
        <v>0</v>
      </c>
    </row>
    <row r="1861" spans="1:53">
      <c r="B1861">
        <v>1797</v>
      </c>
      <c r="C1861">
        <v>73</v>
      </c>
      <c r="E1861" s="64">
        <v>2</v>
      </c>
      <c r="F1861" s="174" t="s">
        <v>5930</v>
      </c>
      <c r="G1861" s="89" t="s">
        <v>5931</v>
      </c>
      <c r="H1861" s="90" t="s">
        <v>16</v>
      </c>
      <c r="I1861" s="91" t="str">
        <f>IF(H1861="L","LAKI LAKI",IF(H1861="P","PEREMPUAN",""))</f>
        <v>PEREMPUAN</v>
      </c>
      <c r="J1861" s="64" t="s">
        <v>452</v>
      </c>
      <c r="K1861" s="92">
        <v>29324</v>
      </c>
      <c r="L1861" s="93">
        <f t="shared" ca="1" si="328"/>
        <v>39</v>
      </c>
      <c r="M1861" s="64"/>
      <c r="N1861" s="246" t="s">
        <v>220</v>
      </c>
      <c r="O1861" s="64" t="str">
        <f>IF(N1861="1","ISLAM",IF(N1861="2","KRISTEN",""))</f>
        <v>ISLAM</v>
      </c>
      <c r="P1861" s="64" t="s">
        <v>221</v>
      </c>
      <c r="Q1861" s="64" t="s">
        <v>245</v>
      </c>
      <c r="R1861" s="95">
        <v>3</v>
      </c>
      <c r="S1861" s="64" t="s">
        <v>223</v>
      </c>
      <c r="T1861" s="64" t="s">
        <v>246</v>
      </c>
      <c r="U1861" s="64" t="s">
        <v>5833</v>
      </c>
      <c r="V1861" s="64" t="s">
        <v>4031</v>
      </c>
      <c r="W1861" s="175" t="s">
        <v>5929</v>
      </c>
      <c r="X1861" s="64" t="s">
        <v>5926</v>
      </c>
      <c r="Y1861" s="238" t="s">
        <v>5723</v>
      </c>
      <c r="Z1861" s="64" t="s">
        <v>22</v>
      </c>
      <c r="AA1861" s="64" t="s">
        <v>229</v>
      </c>
      <c r="AB1861" s="64"/>
      <c r="AC1861" s="64"/>
      <c r="AD1861" t="str">
        <f t="shared" si="329"/>
        <v>INDONESIA</v>
      </c>
      <c r="AE1861" s="122" t="s">
        <v>5724</v>
      </c>
      <c r="AF1861" s="97" t="s">
        <v>4181</v>
      </c>
      <c r="AG1861" s="142" t="s">
        <v>455</v>
      </c>
      <c r="AH1861" s="142"/>
      <c r="AI1861" s="64">
        <f t="shared" si="327"/>
        <v>3</v>
      </c>
      <c r="AJ1861" s="64"/>
      <c r="AK1861" s="111"/>
      <c r="AN1861" s="124">
        <f t="shared" si="330"/>
        <v>0</v>
      </c>
      <c r="AY1861" s="70">
        <f t="shared" si="331"/>
        <v>0</v>
      </c>
    </row>
    <row r="1862" spans="1:53">
      <c r="B1862">
        <v>1798</v>
      </c>
      <c r="C1862">
        <v>74</v>
      </c>
      <c r="E1862" s="64">
        <v>3</v>
      </c>
      <c r="F1862" s="88"/>
      <c r="G1862" s="89" t="s">
        <v>5932</v>
      </c>
      <c r="H1862" s="90" t="s">
        <v>16</v>
      </c>
      <c r="I1862" s="91" t="str">
        <f>IF(H1862="L","LAKI LAKI",IF(H1862="P","PEREMPUAN",""))</f>
        <v>PEREMPUAN</v>
      </c>
      <c r="J1862" s="64" t="s">
        <v>452</v>
      </c>
      <c r="K1862" s="92">
        <v>38138</v>
      </c>
      <c r="L1862" s="93">
        <f t="shared" ca="1" si="328"/>
        <v>15</v>
      </c>
      <c r="M1862" s="64"/>
      <c r="N1862" s="246" t="s">
        <v>220</v>
      </c>
      <c r="O1862" s="64" t="str">
        <f>IF(N1862="1","ISLAM",IF(N1862="2","KRISTEN",""))</f>
        <v>ISLAM</v>
      </c>
      <c r="P1862" s="64" t="s">
        <v>254</v>
      </c>
      <c r="Q1862" s="64" t="s">
        <v>255</v>
      </c>
      <c r="R1862" s="95">
        <v>4</v>
      </c>
      <c r="S1862" s="64" t="s">
        <v>369</v>
      </c>
      <c r="T1862" s="64" t="s">
        <v>266</v>
      </c>
      <c r="U1862" s="64" t="s">
        <v>5931</v>
      </c>
      <c r="V1862" s="64" t="s">
        <v>5926</v>
      </c>
      <c r="W1862" s="175" t="s">
        <v>5929</v>
      </c>
      <c r="X1862" s="64" t="s">
        <v>5926</v>
      </c>
      <c r="Y1862" s="229" t="s">
        <v>5729</v>
      </c>
      <c r="Z1862" s="64" t="s">
        <v>22</v>
      </c>
      <c r="AA1862" s="64" t="s">
        <v>229</v>
      </c>
      <c r="AB1862" s="64"/>
      <c r="AC1862" s="64"/>
      <c r="AD1862" t="str">
        <f t="shared" si="329"/>
        <v>INDONESIA</v>
      </c>
      <c r="AE1862" s="122" t="s">
        <v>5724</v>
      </c>
      <c r="AF1862" s="122" t="s">
        <v>4181</v>
      </c>
      <c r="AG1862" s="120" t="s">
        <v>455</v>
      </c>
      <c r="AH1862" s="120"/>
      <c r="AI1862" s="64" t="e">
        <f t="shared" si="327"/>
        <v>#N/A</v>
      </c>
      <c r="AJ1862" s="64"/>
      <c r="AN1862" s="124">
        <f t="shared" si="330"/>
        <v>0</v>
      </c>
      <c r="AY1862" s="70">
        <f t="shared" si="331"/>
        <v>0</v>
      </c>
    </row>
    <row r="1863" spans="1:53">
      <c r="C1863">
        <v>75</v>
      </c>
      <c r="E1863" s="64">
        <v>4</v>
      </c>
      <c r="F1863" s="88"/>
      <c r="G1863" s="89" t="s">
        <v>5933</v>
      </c>
      <c r="H1863" s="90" t="s">
        <v>23</v>
      </c>
      <c r="I1863" s="91" t="str">
        <f>IF(H1863="L","LAKI LAKI",IF(H1863="P","PEREMPUAN",""))</f>
        <v>LAKI LAKI</v>
      </c>
      <c r="J1863" s="64" t="s">
        <v>452</v>
      </c>
      <c r="K1863" s="92">
        <v>39391</v>
      </c>
      <c r="L1863" s="93">
        <f t="shared" ca="1" si="328"/>
        <v>12</v>
      </c>
      <c r="M1863" s="64"/>
      <c r="N1863" s="246" t="s">
        <v>220</v>
      </c>
      <c r="O1863" s="64" t="str">
        <f>IF(N1863="1","ISLAM",IF(N1863="2","KRISTEN",""))</f>
        <v>ISLAM</v>
      </c>
      <c r="P1863" s="64" t="s">
        <v>254</v>
      </c>
      <c r="Q1863" s="64" t="s">
        <v>255</v>
      </c>
      <c r="R1863" s="95">
        <v>4</v>
      </c>
      <c r="S1863" s="64" t="s">
        <v>369</v>
      </c>
      <c r="T1863" s="64" t="s">
        <v>266</v>
      </c>
      <c r="U1863" s="64" t="s">
        <v>5931</v>
      </c>
      <c r="V1863" s="64" t="s">
        <v>5926</v>
      </c>
      <c r="W1863" s="175" t="s">
        <v>5929</v>
      </c>
      <c r="X1863" s="64" t="s">
        <v>5926</v>
      </c>
      <c r="Y1863" s="229" t="s">
        <v>5729</v>
      </c>
      <c r="Z1863" s="64" t="s">
        <v>22</v>
      </c>
      <c r="AA1863" s="64" t="s">
        <v>229</v>
      </c>
      <c r="AB1863" s="219" t="s">
        <v>230</v>
      </c>
      <c r="AC1863" s="219" t="s">
        <v>231</v>
      </c>
      <c r="AD1863" s="126" t="str">
        <f t="shared" si="329"/>
        <v>INDONESIA</v>
      </c>
      <c r="AE1863" s="122" t="s">
        <v>5724</v>
      </c>
      <c r="AF1863" s="178" t="s">
        <v>4181</v>
      </c>
      <c r="AG1863" s="183" t="s">
        <v>455</v>
      </c>
      <c r="AH1863" s="111"/>
      <c r="AI1863" s="64" t="e">
        <f t="shared" si="327"/>
        <v>#N/A</v>
      </c>
      <c r="AJ1863" s="64"/>
      <c r="AN1863" s="124">
        <f t="shared" si="330"/>
        <v>0</v>
      </c>
      <c r="AY1863" s="70">
        <f t="shared" si="331"/>
        <v>0</v>
      </c>
    </row>
    <row r="1864" spans="1:53">
      <c r="E1864" s="99"/>
      <c r="F1864" s="99"/>
      <c r="G1864" s="99"/>
      <c r="H1864" s="156"/>
      <c r="I1864" s="99"/>
      <c r="J1864" s="99"/>
      <c r="K1864" s="99"/>
      <c r="L1864" s="99"/>
      <c r="M1864" s="99"/>
      <c r="N1864" s="99"/>
      <c r="O1864" s="99"/>
      <c r="P1864" s="99"/>
      <c r="Q1864" s="99"/>
      <c r="R1864" s="99"/>
      <c r="S1864" s="99"/>
      <c r="T1864" s="99"/>
      <c r="U1864" s="99"/>
      <c r="V1864" s="99"/>
      <c r="W1864" s="99"/>
      <c r="X1864" s="99"/>
      <c r="Y1864" s="99"/>
      <c r="Z1864" s="99"/>
      <c r="AA1864" s="99"/>
      <c r="AB1864" s="64" t="s">
        <v>230</v>
      </c>
      <c r="AC1864" s="64" t="s">
        <v>231</v>
      </c>
      <c r="AI1864" s="64" t="e">
        <f t="shared" si="327"/>
        <v>#N/A</v>
      </c>
      <c r="AJ1864" s="64"/>
      <c r="AN1864" s="124">
        <f t="shared" si="330"/>
        <v>0</v>
      </c>
      <c r="AY1864" s="70">
        <f t="shared" si="331"/>
        <v>0</v>
      </c>
    </row>
    <row r="1865" spans="1:53">
      <c r="B1865" s="121"/>
      <c r="E1865" s="64"/>
      <c r="F1865" s="206"/>
      <c r="G1865" s="206"/>
      <c r="H1865" s="90"/>
      <c r="I1865" s="91" t="str">
        <f t="shared" si="324"/>
        <v/>
      </c>
      <c r="J1865" s="64"/>
      <c r="K1865" s="92"/>
      <c r="L1865" s="579"/>
      <c r="M1865" s="64"/>
      <c r="N1865" s="363"/>
      <c r="O1865" s="64" t="str">
        <f t="shared" si="325"/>
        <v/>
      </c>
      <c r="P1865" s="64"/>
      <c r="Q1865" s="64"/>
      <c r="R1865" s="95"/>
      <c r="S1865" s="64"/>
      <c r="T1865" s="64"/>
      <c r="U1865" s="64"/>
      <c r="V1865" s="64"/>
      <c r="W1865" s="206"/>
      <c r="X1865" s="206"/>
      <c r="Y1865" s="206"/>
      <c r="Z1865" s="64"/>
      <c r="AA1865" s="64"/>
      <c r="AB1865" s="64" t="s">
        <v>230</v>
      </c>
      <c r="AC1865" s="64" t="s">
        <v>231</v>
      </c>
      <c r="AI1865" s="64" t="e">
        <f t="shared" si="327"/>
        <v>#N/A</v>
      </c>
      <c r="AJ1865" s="64"/>
      <c r="AL1865" s="207"/>
      <c r="AM1865" s="207"/>
      <c r="AN1865" s="124">
        <f t="shared" si="330"/>
        <v>0</v>
      </c>
      <c r="AO1865" s="239"/>
      <c r="AP1865" s="239"/>
      <c r="AQ1865" s="239"/>
      <c r="AR1865" s="239"/>
      <c r="AS1865" s="239"/>
      <c r="AT1865" s="239"/>
      <c r="AU1865" s="239"/>
      <c r="AV1865" s="239"/>
      <c r="AW1865" s="239"/>
      <c r="AX1865" s="239"/>
      <c r="AY1865" s="70">
        <f t="shared" si="331"/>
        <v>0</v>
      </c>
      <c r="BA1865" s="121"/>
    </row>
    <row r="1866" spans="1:53">
      <c r="E1866" s="201"/>
      <c r="F1866" s="210" t="s">
        <v>5934</v>
      </c>
      <c r="G1866" s="202">
        <v>20</v>
      </c>
      <c r="H1866" s="202">
        <f>COUNTIF('[1]MASTER DATA PDDK'!H1786:H1860,"L")</f>
        <v>38</v>
      </c>
      <c r="I1866" s="203" t="str">
        <f t="shared" si="324"/>
        <v/>
      </c>
      <c r="J1866" s="202">
        <f>COUNTIF('[1]MASTER DATA PDDK'!H1786:H1860,"P")</f>
        <v>31</v>
      </c>
      <c r="L1866" s="204" t="s">
        <v>822</v>
      </c>
      <c r="M1866" s="205">
        <f ca="1">COUNTIF(L1788:L1863,"&gt;17")</f>
        <v>54</v>
      </c>
      <c r="N1866" s="363"/>
      <c r="O1866" s="64" t="str">
        <f t="shared" si="325"/>
        <v/>
      </c>
      <c r="P1866" s="64"/>
      <c r="Q1866" s="485">
        <f>COUNTIF('[1]MASTER DATA PDDK'!Q1786:Q1860,"KEPALA KELUARGA")</f>
        <v>20</v>
      </c>
      <c r="R1866" s="95"/>
      <c r="S1866" s="64"/>
      <c r="T1866" s="64"/>
      <c r="U1866" s="64"/>
      <c r="V1866" s="64"/>
      <c r="W1866" s="206"/>
      <c r="X1866" s="206"/>
      <c r="Y1866" s="206"/>
      <c r="Z1866" s="64"/>
      <c r="AA1866" s="64"/>
      <c r="AB1866" s="120" t="s">
        <v>230</v>
      </c>
      <c r="AC1866" s="120" t="s">
        <v>231</v>
      </c>
      <c r="AI1866" s="64" t="e">
        <f t="shared" si="327"/>
        <v>#N/A</v>
      </c>
      <c r="AJ1866" s="64"/>
      <c r="AL1866" s="207"/>
      <c r="AM1866" s="207"/>
      <c r="AN1866" s="124"/>
      <c r="AO1866" s="239"/>
      <c r="AP1866" s="239"/>
      <c r="AQ1866" s="239"/>
      <c r="AR1866" s="239"/>
      <c r="AS1866" s="239"/>
      <c r="AT1866" s="239"/>
      <c r="AU1866" s="239"/>
      <c r="AV1866" s="239"/>
      <c r="AW1866" s="239"/>
      <c r="AX1866" s="239"/>
      <c r="BA1866" s="121"/>
    </row>
    <row r="1867" spans="1:53">
      <c r="E1867" s="210"/>
      <c r="F1867" s="210"/>
      <c r="G1867" s="210"/>
      <c r="H1867" s="403"/>
      <c r="I1867" s="203" t="str">
        <f t="shared" si="324"/>
        <v/>
      </c>
      <c r="J1867" s="210">
        <f>H1866+J1866</f>
        <v>69</v>
      </c>
      <c r="K1867" s="92"/>
      <c r="L1867" s="579"/>
      <c r="M1867" s="64"/>
      <c r="N1867" s="363"/>
      <c r="O1867" s="64" t="str">
        <f t="shared" si="325"/>
        <v/>
      </c>
      <c r="P1867" s="64"/>
      <c r="Q1867" s="64"/>
      <c r="R1867" s="95"/>
      <c r="S1867" s="64"/>
      <c r="T1867" s="64"/>
      <c r="U1867" s="64"/>
      <c r="V1867" s="64"/>
      <c r="W1867" s="206"/>
      <c r="X1867" s="206"/>
      <c r="Y1867" s="206"/>
      <c r="Z1867" s="64"/>
      <c r="AA1867" s="64"/>
      <c r="AB1867" s="156" t="s">
        <v>230</v>
      </c>
      <c r="AC1867" s="156" t="s">
        <v>231</v>
      </c>
      <c r="AI1867" s="64" t="e">
        <f t="shared" si="327"/>
        <v>#N/A</v>
      </c>
      <c r="AJ1867" s="64"/>
      <c r="AK1867" s="228"/>
      <c r="AL1867" s="207"/>
      <c r="AM1867" s="207"/>
      <c r="AN1867" s="124"/>
      <c r="AO1867" s="239"/>
      <c r="AP1867" s="239"/>
      <c r="AQ1867" s="239"/>
      <c r="AR1867" s="239"/>
      <c r="AS1867" s="239"/>
      <c r="AT1867" s="239"/>
      <c r="AU1867" s="239"/>
      <c r="AV1867" s="239"/>
      <c r="AW1867" s="239"/>
      <c r="AX1867" s="239"/>
      <c r="BA1867" s="121"/>
    </row>
    <row r="1868" spans="1:53" s="156" customFormat="1">
      <c r="A1868"/>
      <c r="B1868"/>
      <c r="C1868"/>
      <c r="D1868"/>
      <c r="E1868"/>
      <c r="F1868" s="206"/>
      <c r="G1868" s="206"/>
      <c r="H1868" s="90"/>
      <c r="I1868" s="91" t="str">
        <f t="shared" si="324"/>
        <v/>
      </c>
      <c r="J1868" s="64"/>
      <c r="K1868" s="92"/>
      <c r="L1868" s="579"/>
      <c r="M1868" s="64"/>
      <c r="N1868" s="363"/>
      <c r="O1868" s="64" t="str">
        <f t="shared" si="325"/>
        <v/>
      </c>
      <c r="P1868" s="64"/>
      <c r="Q1868" s="64"/>
      <c r="R1868" s="95"/>
      <c r="S1868" s="64"/>
      <c r="T1868" s="64"/>
      <c r="U1868" s="64"/>
      <c r="V1868" s="64"/>
      <c r="W1868" s="206"/>
      <c r="X1868" s="206"/>
      <c r="Y1868" s="206"/>
      <c r="Z1868" s="64"/>
      <c r="AA1868" s="64"/>
      <c r="AB1868" s="115"/>
      <c r="AC1868" s="115"/>
      <c r="AD1868"/>
      <c r="AE1868"/>
      <c r="AF1868"/>
      <c r="AG1868"/>
      <c r="AH1868"/>
      <c r="AI1868" s="64">
        <f t="shared" si="327"/>
        <v>2</v>
      </c>
      <c r="AJ1868" s="64"/>
      <c r="AK1868" s="111"/>
      <c r="AL1868" s="153"/>
      <c r="AM1868" s="153"/>
      <c r="AN1868" s="124">
        <f t="shared" si="330"/>
        <v>0</v>
      </c>
      <c r="AO1868" s="154"/>
      <c r="AP1868" s="154"/>
      <c r="AQ1868" s="154"/>
      <c r="AR1868" s="154"/>
      <c r="AS1868" s="154"/>
      <c r="AT1868" s="154"/>
      <c r="AU1868" s="154"/>
      <c r="AV1868" s="154"/>
      <c r="AW1868" s="154"/>
      <c r="AX1868" s="154"/>
      <c r="AY1868" s="70">
        <f t="shared" si="331"/>
        <v>0</v>
      </c>
      <c r="AZ1868" s="259"/>
    </row>
    <row r="1869" spans="1:53" s="115" customFormat="1">
      <c r="A1869"/>
      <c r="B1869">
        <v>1800</v>
      </c>
      <c r="C1869">
        <v>1</v>
      </c>
      <c r="D1869">
        <v>1</v>
      </c>
      <c r="E1869" s="226">
        <v>1</v>
      </c>
      <c r="F1869" s="219" t="s">
        <v>5935</v>
      </c>
      <c r="G1869" s="219" t="s">
        <v>5936</v>
      </c>
      <c r="H1869" s="220" t="s">
        <v>23</v>
      </c>
      <c r="I1869" s="221" t="str">
        <f t="shared" si="324"/>
        <v>LAKI LAKI</v>
      </c>
      <c r="J1869" s="219" t="s">
        <v>22</v>
      </c>
      <c r="K1869" s="222">
        <v>23807</v>
      </c>
      <c r="L1869" s="223">
        <f t="shared" ref="L1869:L1900" ca="1" si="332">DATEDIF(K1869,TODAY(),"Y")</f>
        <v>55</v>
      </c>
      <c r="M1869" s="219" t="s">
        <v>282</v>
      </c>
      <c r="N1869" s="224" t="s">
        <v>220</v>
      </c>
      <c r="O1869" s="219" t="str">
        <f t="shared" si="325"/>
        <v>ISLAM</v>
      </c>
      <c r="P1869" s="219" t="s">
        <v>221</v>
      </c>
      <c r="Q1869" s="219" t="s">
        <v>222</v>
      </c>
      <c r="R1869" s="225">
        <v>1</v>
      </c>
      <c r="S1869" s="219" t="s">
        <v>256</v>
      </c>
      <c r="T1869" s="219" t="s">
        <v>283</v>
      </c>
      <c r="U1869" s="219" t="s">
        <v>5937</v>
      </c>
      <c r="V1869" s="219" t="s">
        <v>5938</v>
      </c>
      <c r="W1869" s="219" t="s">
        <v>5939</v>
      </c>
      <c r="X1869" s="219" t="s">
        <v>5936</v>
      </c>
      <c r="Y1869" s="219" t="s">
        <v>5940</v>
      </c>
      <c r="Z1869" s="219" t="s">
        <v>22</v>
      </c>
      <c r="AA1869" s="219" t="s">
        <v>229</v>
      </c>
      <c r="AD1869" s="226" t="str">
        <f t="shared" ref="AD1869:AD1932" si="333">IF(H1869="L","INDONESIA",IF(H1869="P","INDONESIA",""))</f>
        <v>INDONESIA</v>
      </c>
      <c r="AE1869" s="227" t="s">
        <v>5941</v>
      </c>
      <c r="AF1869" s="227" t="s">
        <v>233</v>
      </c>
      <c r="AG1869" s="228" t="s">
        <v>244</v>
      </c>
      <c r="AH1869" s="228" t="s">
        <v>5942</v>
      </c>
      <c r="AI1869" s="64">
        <f t="shared" si="327"/>
        <v>3</v>
      </c>
      <c r="AJ1869" s="64"/>
      <c r="AK1869" s="120"/>
      <c r="AL1869" s="400"/>
      <c r="AM1869" s="400"/>
      <c r="AN1869" s="124">
        <f t="shared" si="330"/>
        <v>0</v>
      </c>
      <c r="AO1869" s="412"/>
      <c r="AP1869" s="412"/>
      <c r="AQ1869" s="412"/>
      <c r="AR1869" s="412"/>
      <c r="AS1869" s="412"/>
      <c r="AT1869" s="412"/>
      <c r="AU1869" s="412"/>
      <c r="AV1869" s="412"/>
      <c r="AW1869" s="412"/>
      <c r="AX1869" s="412"/>
      <c r="AY1869" s="70">
        <f t="shared" si="331"/>
        <v>0</v>
      </c>
      <c r="AZ1869" s="259"/>
      <c r="BA1869" s="151"/>
    </row>
    <row r="1870" spans="1:53" s="115" customFormat="1">
      <c r="A1870"/>
      <c r="B1870">
        <v>1801</v>
      </c>
      <c r="C1870">
        <v>2</v>
      </c>
      <c r="D1870"/>
      <c r="E1870">
        <v>2</v>
      </c>
      <c r="F1870" s="88" t="s">
        <v>5943</v>
      </c>
      <c r="G1870" s="89" t="s">
        <v>5944</v>
      </c>
      <c r="H1870" s="90" t="s">
        <v>16</v>
      </c>
      <c r="I1870" s="91" t="str">
        <f t="shared" si="324"/>
        <v>PEREMPUAN</v>
      </c>
      <c r="J1870" s="64" t="s">
        <v>22</v>
      </c>
      <c r="K1870" s="92">
        <v>24657</v>
      </c>
      <c r="L1870" s="93">
        <f t="shared" ca="1" si="332"/>
        <v>52</v>
      </c>
      <c r="M1870" s="64" t="s">
        <v>274</v>
      </c>
      <c r="N1870" s="94" t="s">
        <v>220</v>
      </c>
      <c r="O1870" s="64" t="str">
        <f t="shared" si="325"/>
        <v>ISLAM</v>
      </c>
      <c r="P1870" s="64" t="s">
        <v>221</v>
      </c>
      <c r="Q1870" s="64" t="s">
        <v>245</v>
      </c>
      <c r="R1870" s="95">
        <v>3</v>
      </c>
      <c r="S1870" s="64" t="s">
        <v>256</v>
      </c>
      <c r="T1870" s="64" t="s">
        <v>246</v>
      </c>
      <c r="U1870" s="64" t="s">
        <v>4366</v>
      </c>
      <c r="V1870" s="64" t="s">
        <v>5945</v>
      </c>
      <c r="W1870" s="96" t="s">
        <v>5939</v>
      </c>
      <c r="X1870" s="64" t="s">
        <v>5936</v>
      </c>
      <c r="Y1870" s="229" t="s">
        <v>5940</v>
      </c>
      <c r="Z1870" s="64" t="s">
        <v>22</v>
      </c>
      <c r="AA1870" s="64" t="s">
        <v>229</v>
      </c>
      <c r="AB1870" s="104" t="s">
        <v>230</v>
      </c>
      <c r="AC1870" s="104" t="s">
        <v>231</v>
      </c>
      <c r="AD1870" t="str">
        <f t="shared" si="333"/>
        <v>INDONESIA</v>
      </c>
      <c r="AE1870" s="122" t="s">
        <v>5941</v>
      </c>
      <c r="AF1870" s="373" t="s">
        <v>233</v>
      </c>
      <c r="AG1870" s="111" t="s">
        <v>244</v>
      </c>
      <c r="AH1870" s="111" t="s">
        <v>5942</v>
      </c>
      <c r="AI1870" s="64">
        <f t="shared" si="327"/>
        <v>3</v>
      </c>
      <c r="AJ1870" s="64"/>
      <c r="AK1870" s="142"/>
      <c r="AL1870" s="272"/>
      <c r="AM1870" s="272"/>
      <c r="AN1870" s="124">
        <f t="shared" si="330"/>
        <v>0</v>
      </c>
      <c r="AO1870" s="273"/>
      <c r="AP1870" s="273"/>
      <c r="AQ1870" s="273"/>
      <c r="AR1870" s="273"/>
      <c r="AS1870" s="273"/>
      <c r="AT1870" s="273"/>
      <c r="AU1870" s="273"/>
      <c r="AV1870" s="273"/>
      <c r="AW1870" s="273"/>
      <c r="AX1870" s="273"/>
      <c r="AY1870" s="70">
        <f t="shared" si="331"/>
        <v>0</v>
      </c>
      <c r="AZ1870" s="259"/>
    </row>
    <row r="1871" spans="1:53" s="115" customFormat="1">
      <c r="A1871" s="151"/>
      <c r="B1871">
        <v>1802</v>
      </c>
      <c r="C1871">
        <v>3</v>
      </c>
      <c r="D1871"/>
      <c r="E1871" s="121">
        <v>3</v>
      </c>
      <c r="F1871" s="88" t="s">
        <v>5946</v>
      </c>
      <c r="G1871" s="89" t="s">
        <v>5947</v>
      </c>
      <c r="H1871" s="90" t="s">
        <v>23</v>
      </c>
      <c r="I1871" s="91" t="str">
        <f t="shared" si="324"/>
        <v>LAKI LAKI</v>
      </c>
      <c r="J1871" s="64" t="s">
        <v>22</v>
      </c>
      <c r="K1871" s="92">
        <v>33059</v>
      </c>
      <c r="L1871" s="93">
        <f t="shared" ca="1" si="332"/>
        <v>29</v>
      </c>
      <c r="M1871" s="64" t="s">
        <v>253</v>
      </c>
      <c r="N1871" s="94" t="s">
        <v>220</v>
      </c>
      <c r="O1871" s="64" t="str">
        <f t="shared" si="325"/>
        <v>ISLAM</v>
      </c>
      <c r="P1871" s="64" t="s">
        <v>254</v>
      </c>
      <c r="Q1871" s="64" t="s">
        <v>255</v>
      </c>
      <c r="R1871" s="95">
        <v>4</v>
      </c>
      <c r="S1871" s="64" t="s">
        <v>256</v>
      </c>
      <c r="T1871" s="64" t="s">
        <v>283</v>
      </c>
      <c r="U1871" s="64" t="s">
        <v>5944</v>
      </c>
      <c r="V1871" s="64" t="s">
        <v>5936</v>
      </c>
      <c r="W1871" s="96" t="s">
        <v>5939</v>
      </c>
      <c r="X1871" s="64" t="s">
        <v>5936</v>
      </c>
      <c r="Y1871" s="229" t="s">
        <v>5940</v>
      </c>
      <c r="Z1871" s="64" t="s">
        <v>22</v>
      </c>
      <c r="AA1871" s="64" t="s">
        <v>229</v>
      </c>
      <c r="AB1871" s="120" t="s">
        <v>230</v>
      </c>
      <c r="AC1871" s="120" t="s">
        <v>231</v>
      </c>
      <c r="AD1871" t="str">
        <f t="shared" si="333"/>
        <v>INDONESIA</v>
      </c>
      <c r="AE1871" s="122" t="s">
        <v>5941</v>
      </c>
      <c r="AF1871" s="122" t="s">
        <v>233</v>
      </c>
      <c r="AG1871" s="120" t="s">
        <v>244</v>
      </c>
      <c r="AH1871" s="120"/>
      <c r="AI1871" s="64" t="e">
        <f t="shared" si="327"/>
        <v>#N/A</v>
      </c>
      <c r="AJ1871" s="64"/>
      <c r="AK1871" s="111"/>
      <c r="AL1871" s="272"/>
      <c r="AM1871" s="272"/>
      <c r="AN1871" s="124">
        <f t="shared" si="330"/>
        <v>0</v>
      </c>
      <c r="AO1871" s="273"/>
      <c r="AP1871" s="273"/>
      <c r="AQ1871" s="273"/>
      <c r="AR1871" s="273"/>
      <c r="AS1871" s="273"/>
      <c r="AT1871" s="273"/>
      <c r="AU1871" s="273"/>
      <c r="AV1871" s="273"/>
      <c r="AW1871" s="273"/>
      <c r="AX1871" s="273"/>
      <c r="AY1871" s="70">
        <f t="shared" si="331"/>
        <v>0</v>
      </c>
      <c r="AZ1871" s="259"/>
    </row>
    <row r="1872" spans="1:53" s="99" customFormat="1">
      <c r="A1872" s="115"/>
      <c r="B1872">
        <v>1803</v>
      </c>
      <c r="C1872">
        <v>4</v>
      </c>
      <c r="D1872"/>
      <c r="E1872" s="151">
        <v>4</v>
      </c>
      <c r="F1872" s="143" t="s">
        <v>5948</v>
      </c>
      <c r="G1872" s="144" t="s">
        <v>5949</v>
      </c>
      <c r="H1872" s="145" t="s">
        <v>16</v>
      </c>
      <c r="I1872" s="146" t="str">
        <f t="shared" si="324"/>
        <v>PEREMPUAN</v>
      </c>
      <c r="J1872" s="120" t="s">
        <v>22</v>
      </c>
      <c r="K1872" s="147">
        <v>35701</v>
      </c>
      <c r="L1872" s="139">
        <f t="shared" ca="1" si="332"/>
        <v>22</v>
      </c>
      <c r="M1872" s="120" t="s">
        <v>253</v>
      </c>
      <c r="N1872" s="133" t="s">
        <v>220</v>
      </c>
      <c r="O1872" s="120" t="str">
        <f t="shared" si="325"/>
        <v>ISLAM</v>
      </c>
      <c r="P1872" s="120" t="s">
        <v>254</v>
      </c>
      <c r="Q1872" s="120" t="s">
        <v>255</v>
      </c>
      <c r="R1872" s="148">
        <v>4</v>
      </c>
      <c r="S1872" s="120" t="s">
        <v>256</v>
      </c>
      <c r="T1872" s="120" t="s">
        <v>266</v>
      </c>
      <c r="U1872" s="120" t="s">
        <v>5944</v>
      </c>
      <c r="V1872" s="120" t="s">
        <v>5936</v>
      </c>
      <c r="W1872" s="149" t="s">
        <v>5939</v>
      </c>
      <c r="X1872" s="120" t="s">
        <v>5936</v>
      </c>
      <c r="Y1872" s="238" t="s">
        <v>5940</v>
      </c>
      <c r="Z1872" s="120" t="s">
        <v>22</v>
      </c>
      <c r="AA1872" s="120" t="s">
        <v>229</v>
      </c>
      <c r="AB1872" s="64" t="s">
        <v>230</v>
      </c>
      <c r="AC1872" s="64" t="s">
        <v>231</v>
      </c>
      <c r="AD1872" s="121" t="str">
        <f t="shared" si="333"/>
        <v>INDONESIA</v>
      </c>
      <c r="AE1872" s="122" t="s">
        <v>5941</v>
      </c>
      <c r="AF1872" s="373" t="s">
        <v>233</v>
      </c>
      <c r="AG1872" s="142" t="s">
        <v>244</v>
      </c>
      <c r="AH1872" s="142"/>
      <c r="AI1872" s="64">
        <f t="shared" si="327"/>
        <v>2</v>
      </c>
      <c r="AJ1872" s="64"/>
      <c r="AK1872" s="111"/>
      <c r="AL1872" s="124"/>
      <c r="AM1872" s="124"/>
      <c r="AN1872" s="124">
        <f t="shared" si="330"/>
        <v>0</v>
      </c>
      <c r="AO1872" s="125"/>
      <c r="AP1872" s="125"/>
      <c r="AQ1872" s="125"/>
      <c r="AR1872" s="125"/>
      <c r="AS1872" s="125"/>
      <c r="AT1872" s="125"/>
      <c r="AU1872" s="125"/>
      <c r="AV1872" s="125"/>
      <c r="AW1872" s="125"/>
      <c r="AX1872" s="125"/>
      <c r="AY1872" s="70">
        <f t="shared" si="331"/>
        <v>0</v>
      </c>
      <c r="AZ1872" s="71"/>
    </row>
    <row r="1873" spans="1:53">
      <c r="A1873" s="115"/>
      <c r="B1873">
        <v>1804</v>
      </c>
      <c r="C1873">
        <v>5</v>
      </c>
      <c r="D1873">
        <v>2</v>
      </c>
      <c r="E1873" s="156">
        <v>1</v>
      </c>
      <c r="F1873" s="253" t="s">
        <v>5950</v>
      </c>
      <c r="G1873" s="254" t="s">
        <v>5951</v>
      </c>
      <c r="H1873" s="102" t="s">
        <v>23</v>
      </c>
      <c r="I1873" s="103" t="str">
        <f t="shared" si="324"/>
        <v>LAKI LAKI</v>
      </c>
      <c r="J1873" s="156" t="s">
        <v>5952</v>
      </c>
      <c r="K1873" s="255">
        <v>33616</v>
      </c>
      <c r="L1873" s="256">
        <f t="shared" ca="1" si="332"/>
        <v>28</v>
      </c>
      <c r="M1873" s="156" t="s">
        <v>253</v>
      </c>
      <c r="N1873" s="152" t="s">
        <v>220</v>
      </c>
      <c r="O1873" s="104" t="str">
        <f t="shared" si="325"/>
        <v>ISLAM</v>
      </c>
      <c r="P1873" s="156" t="s">
        <v>221</v>
      </c>
      <c r="Q1873" s="156" t="s">
        <v>222</v>
      </c>
      <c r="R1873" s="257">
        <v>1</v>
      </c>
      <c r="S1873" s="156" t="s">
        <v>289</v>
      </c>
      <c r="T1873" s="156" t="s">
        <v>266</v>
      </c>
      <c r="U1873" s="156" t="s">
        <v>5953</v>
      </c>
      <c r="V1873" s="156" t="s">
        <v>5954</v>
      </c>
      <c r="W1873" s="173" t="s">
        <v>5955</v>
      </c>
      <c r="X1873" s="156" t="s">
        <v>5956</v>
      </c>
      <c r="Y1873" s="235" t="s">
        <v>5940</v>
      </c>
      <c r="Z1873" s="156" t="s">
        <v>22</v>
      </c>
      <c r="AA1873" s="156" t="s">
        <v>229</v>
      </c>
      <c r="AB1873" s="104" t="s">
        <v>230</v>
      </c>
      <c r="AC1873" s="104" t="s">
        <v>231</v>
      </c>
      <c r="AD1873" s="99" t="str">
        <f t="shared" si="333"/>
        <v>INDONESIA</v>
      </c>
      <c r="AE1873" s="122" t="s">
        <v>5941</v>
      </c>
      <c r="AF1873" s="371" t="s">
        <v>233</v>
      </c>
      <c r="AG1873" s="111" t="s">
        <v>455</v>
      </c>
      <c r="AH1873" s="111"/>
      <c r="AI1873" s="64">
        <f t="shared" si="327"/>
        <v>3</v>
      </c>
      <c r="AJ1873" s="64"/>
      <c r="AK1873" s="111"/>
      <c r="AL1873" s="207"/>
      <c r="AM1873" s="207"/>
      <c r="AN1873" s="124">
        <f t="shared" si="330"/>
        <v>0</v>
      </c>
      <c r="AO1873" s="239"/>
      <c r="AP1873" s="239"/>
      <c r="AQ1873" s="239"/>
      <c r="AR1873" s="239"/>
      <c r="AS1873" s="239"/>
      <c r="AT1873" s="239"/>
      <c r="AU1873" s="239"/>
      <c r="AV1873" s="239"/>
      <c r="AW1873" s="239"/>
      <c r="AX1873" s="239"/>
      <c r="AY1873" s="70">
        <f t="shared" si="331"/>
        <v>0</v>
      </c>
      <c r="BA1873" s="121"/>
    </row>
    <row r="1874" spans="1:53">
      <c r="A1874" s="115"/>
      <c r="B1874">
        <v>1805</v>
      </c>
      <c r="C1874">
        <v>6</v>
      </c>
      <c r="E1874" s="115">
        <v>2</v>
      </c>
      <c r="F1874" s="580" t="s">
        <v>5957</v>
      </c>
      <c r="G1874" s="114" t="s">
        <v>5958</v>
      </c>
      <c r="H1874" s="90" t="s">
        <v>16</v>
      </c>
      <c r="I1874" s="91" t="str">
        <f t="shared" si="324"/>
        <v>PEREMPUAN</v>
      </c>
      <c r="J1874" s="115" t="s">
        <v>230</v>
      </c>
      <c r="K1874" s="581">
        <v>33068</v>
      </c>
      <c r="L1874" s="332">
        <f t="shared" ca="1" si="332"/>
        <v>29</v>
      </c>
      <c r="M1874" s="115"/>
      <c r="N1874" s="117" t="s">
        <v>220</v>
      </c>
      <c r="O1874" s="111" t="str">
        <f t="shared" si="325"/>
        <v>ISLAM</v>
      </c>
      <c r="P1874" s="115" t="s">
        <v>221</v>
      </c>
      <c r="Q1874" s="115" t="s">
        <v>245</v>
      </c>
      <c r="R1874" s="118">
        <v>3</v>
      </c>
      <c r="S1874" s="115" t="s">
        <v>223</v>
      </c>
      <c r="T1874" s="115" t="s">
        <v>246</v>
      </c>
      <c r="U1874" s="115" t="s">
        <v>2586</v>
      </c>
      <c r="V1874" s="115" t="s">
        <v>5959</v>
      </c>
      <c r="W1874" s="514" t="s">
        <v>5955</v>
      </c>
      <c r="X1874" s="151" t="s">
        <v>5956</v>
      </c>
      <c r="Y1874" s="238" t="s">
        <v>5940</v>
      </c>
      <c r="Z1874" s="151"/>
      <c r="AA1874" s="151"/>
      <c r="AB1874" s="120" t="s">
        <v>230</v>
      </c>
      <c r="AC1874" s="120" t="s">
        <v>231</v>
      </c>
      <c r="AD1874" s="121" t="str">
        <f t="shared" si="333"/>
        <v>INDONESIA</v>
      </c>
      <c r="AE1874" s="122" t="s">
        <v>5941</v>
      </c>
      <c r="AF1874" s="373" t="s">
        <v>233</v>
      </c>
      <c r="AG1874" s="111" t="s">
        <v>166</v>
      </c>
      <c r="AH1874" s="111"/>
      <c r="AI1874" s="64" t="e">
        <f t="shared" si="327"/>
        <v>#N/A</v>
      </c>
      <c r="AJ1874" s="64"/>
      <c r="AK1874" s="120"/>
      <c r="AN1874" s="124">
        <f t="shared" si="330"/>
        <v>0</v>
      </c>
      <c r="AY1874" s="70">
        <f t="shared" si="331"/>
        <v>0</v>
      </c>
    </row>
    <row r="1875" spans="1:53" s="99" customFormat="1">
      <c r="A1875" s="121"/>
      <c r="B1875">
        <v>1806</v>
      </c>
      <c r="C1875">
        <v>7</v>
      </c>
      <c r="D1875"/>
      <c r="E1875" s="115">
        <v>3</v>
      </c>
      <c r="F1875" s="157" t="s">
        <v>5960</v>
      </c>
      <c r="G1875" s="188" t="s">
        <v>5961</v>
      </c>
      <c r="H1875" s="189" t="s">
        <v>16</v>
      </c>
      <c r="I1875" s="91" t="str">
        <f t="shared" si="324"/>
        <v>PEREMPUAN</v>
      </c>
      <c r="J1875" s="190" t="s">
        <v>230</v>
      </c>
      <c r="K1875" s="191" t="s">
        <v>5962</v>
      </c>
      <c r="L1875" s="332">
        <f t="shared" ca="1" si="332"/>
        <v>7</v>
      </c>
      <c r="M1875" s="115"/>
      <c r="N1875" s="117" t="s">
        <v>220</v>
      </c>
      <c r="O1875" s="111" t="str">
        <f t="shared" si="325"/>
        <v>ISLAM</v>
      </c>
      <c r="P1875" s="115" t="s">
        <v>254</v>
      </c>
      <c r="Q1875" s="115" t="s">
        <v>255</v>
      </c>
      <c r="R1875" s="118">
        <v>4</v>
      </c>
      <c r="S1875" s="115" t="s">
        <v>265</v>
      </c>
      <c r="T1875" s="115" t="s">
        <v>270</v>
      </c>
      <c r="U1875" s="115" t="s">
        <v>5963</v>
      </c>
      <c r="V1875" s="115" t="s">
        <v>5956</v>
      </c>
      <c r="W1875" s="515" t="s">
        <v>5955</v>
      </c>
      <c r="X1875" s="151" t="s">
        <v>5956</v>
      </c>
      <c r="Y1875" s="238" t="s">
        <v>5940</v>
      </c>
      <c r="Z1875" s="115"/>
      <c r="AA1875" s="115"/>
      <c r="AB1875" s="120" t="s">
        <v>230</v>
      </c>
      <c r="AC1875" s="120" t="s">
        <v>231</v>
      </c>
      <c r="AD1875" t="str">
        <f t="shared" si="333"/>
        <v>INDONESIA</v>
      </c>
      <c r="AE1875" s="122" t="s">
        <v>5941</v>
      </c>
      <c r="AF1875" s="373" t="s">
        <v>233</v>
      </c>
      <c r="AG1875" s="111" t="s">
        <v>455</v>
      </c>
      <c r="AH1875" s="111"/>
      <c r="AI1875" s="64">
        <f t="shared" si="327"/>
        <v>2</v>
      </c>
      <c r="AJ1875" s="64"/>
      <c r="AK1875" s="142"/>
      <c r="AL1875" s="124"/>
      <c r="AM1875" s="124"/>
      <c r="AN1875" s="124">
        <f t="shared" si="330"/>
        <v>0</v>
      </c>
      <c r="AO1875" s="125"/>
      <c r="AP1875" s="125"/>
      <c r="AQ1875" s="125"/>
      <c r="AR1875" s="125"/>
      <c r="AS1875" s="125"/>
      <c r="AT1875" s="125"/>
      <c r="AU1875" s="125"/>
      <c r="AV1875" s="125"/>
      <c r="AW1875" s="125"/>
      <c r="AX1875" s="125"/>
      <c r="AY1875" s="70">
        <f t="shared" si="331"/>
        <v>0</v>
      </c>
      <c r="AZ1875" s="71"/>
    </row>
    <row r="1876" spans="1:53">
      <c r="B1876">
        <v>1807</v>
      </c>
      <c r="C1876">
        <v>8</v>
      </c>
      <c r="D1876">
        <v>3</v>
      </c>
      <c r="E1876" s="99">
        <v>1</v>
      </c>
      <c r="F1876" s="100" t="s">
        <v>5964</v>
      </c>
      <c r="G1876" s="101" t="s">
        <v>5965</v>
      </c>
      <c r="H1876" s="102" t="s">
        <v>23</v>
      </c>
      <c r="I1876" s="103" t="str">
        <f t="shared" si="324"/>
        <v>LAKI LAKI</v>
      </c>
      <c r="J1876" s="104" t="s">
        <v>337</v>
      </c>
      <c r="K1876" s="105">
        <v>27474</v>
      </c>
      <c r="L1876" s="106">
        <f t="shared" ca="1" si="332"/>
        <v>45</v>
      </c>
      <c r="M1876" s="104" t="s">
        <v>253</v>
      </c>
      <c r="N1876" s="107" t="s">
        <v>220</v>
      </c>
      <c r="O1876" s="104" t="str">
        <f t="shared" si="325"/>
        <v>ISLAM</v>
      </c>
      <c r="P1876" s="104" t="s">
        <v>221</v>
      </c>
      <c r="Q1876" s="104" t="s">
        <v>222</v>
      </c>
      <c r="R1876" s="108">
        <v>1</v>
      </c>
      <c r="S1876" s="104" t="s">
        <v>256</v>
      </c>
      <c r="T1876" s="104" t="s">
        <v>283</v>
      </c>
      <c r="U1876" s="104" t="s">
        <v>1246</v>
      </c>
      <c r="V1876" s="104" t="s">
        <v>960</v>
      </c>
      <c r="W1876" s="112" t="s">
        <v>5966</v>
      </c>
      <c r="X1876" s="104" t="s">
        <v>5967</v>
      </c>
      <c r="Y1876" s="235" t="s">
        <v>5940</v>
      </c>
      <c r="Z1876" s="104" t="s">
        <v>22</v>
      </c>
      <c r="AA1876" s="104" t="s">
        <v>229</v>
      </c>
      <c r="AB1876" s="104" t="s">
        <v>230</v>
      </c>
      <c r="AC1876" s="104" t="s">
        <v>231</v>
      </c>
      <c r="AD1876" s="99" t="str">
        <f t="shared" si="333"/>
        <v>INDONESIA</v>
      </c>
      <c r="AE1876" s="122" t="s">
        <v>5941</v>
      </c>
      <c r="AF1876" s="371" t="s">
        <v>233</v>
      </c>
      <c r="AG1876" s="104" t="s">
        <v>166</v>
      </c>
      <c r="AH1876" s="111" t="s">
        <v>5942</v>
      </c>
      <c r="AI1876" s="64">
        <f t="shared" si="327"/>
        <v>3</v>
      </c>
      <c r="AJ1876" s="64"/>
      <c r="AK1876" s="142"/>
      <c r="AN1876" s="124">
        <f t="shared" si="330"/>
        <v>0</v>
      </c>
      <c r="AY1876" s="70">
        <f t="shared" si="331"/>
        <v>0</v>
      </c>
    </row>
    <row r="1877" spans="1:53">
      <c r="B1877">
        <v>1808</v>
      </c>
      <c r="C1877">
        <v>9</v>
      </c>
      <c r="E1877" s="121">
        <v>2</v>
      </c>
      <c r="F1877" s="143" t="s">
        <v>5968</v>
      </c>
      <c r="G1877" s="144" t="s">
        <v>5969</v>
      </c>
      <c r="H1877" s="145" t="s">
        <v>16</v>
      </c>
      <c r="I1877" s="146" t="str">
        <f t="shared" si="324"/>
        <v>PEREMPUAN</v>
      </c>
      <c r="J1877" s="120" t="s">
        <v>5970</v>
      </c>
      <c r="K1877" s="147">
        <v>28524</v>
      </c>
      <c r="L1877" s="139">
        <f t="shared" ca="1" si="332"/>
        <v>42</v>
      </c>
      <c r="M1877" s="120" t="s">
        <v>253</v>
      </c>
      <c r="N1877" s="133" t="s">
        <v>220</v>
      </c>
      <c r="O1877" s="120" t="str">
        <f t="shared" si="325"/>
        <v>ISLAM</v>
      </c>
      <c r="P1877" s="120" t="s">
        <v>221</v>
      </c>
      <c r="Q1877" s="120" t="s">
        <v>245</v>
      </c>
      <c r="R1877" s="148">
        <v>3</v>
      </c>
      <c r="S1877" s="120" t="s">
        <v>256</v>
      </c>
      <c r="T1877" s="120" t="s">
        <v>246</v>
      </c>
      <c r="U1877" s="120" t="s">
        <v>5971</v>
      </c>
      <c r="V1877" s="120" t="s">
        <v>5972</v>
      </c>
      <c r="W1877" s="119" t="s">
        <v>5966</v>
      </c>
      <c r="X1877" s="120" t="s">
        <v>5967</v>
      </c>
      <c r="Y1877" s="238" t="s">
        <v>5940</v>
      </c>
      <c r="Z1877" s="120" t="s">
        <v>22</v>
      </c>
      <c r="AA1877" s="120" t="s">
        <v>229</v>
      </c>
      <c r="AB1877" s="64" t="s">
        <v>230</v>
      </c>
      <c r="AC1877" s="64" t="s">
        <v>231</v>
      </c>
      <c r="AD1877" s="121" t="str">
        <f t="shared" si="333"/>
        <v>INDONESIA</v>
      </c>
      <c r="AE1877" s="122" t="s">
        <v>5941</v>
      </c>
      <c r="AF1877" s="373" t="s">
        <v>233</v>
      </c>
      <c r="AG1877" s="142" t="s">
        <v>166</v>
      </c>
      <c r="AH1877" s="142" t="s">
        <v>5942</v>
      </c>
      <c r="AI1877" s="64" t="e">
        <f>VLOOKUP(Q1880,SHDK,2,FALSE)</f>
        <v>#N/A</v>
      </c>
      <c r="AJ1877" s="64"/>
      <c r="AK1877" s="142"/>
      <c r="AL1877" s="207"/>
      <c r="AM1877" s="207"/>
      <c r="AN1877" s="124"/>
      <c r="AO1877" s="239"/>
      <c r="AP1877" s="239"/>
      <c r="AQ1877" s="239"/>
      <c r="AR1877" s="239"/>
      <c r="AS1877" s="239"/>
      <c r="AT1877" s="239"/>
      <c r="AU1877" s="239"/>
      <c r="AV1877" s="239"/>
      <c r="AW1877" s="239"/>
      <c r="AX1877" s="239"/>
      <c r="AY1877" s="239"/>
      <c r="BA1877" s="121"/>
    </row>
    <row r="1878" spans="1:53" s="99" customFormat="1">
      <c r="A1878" s="121"/>
      <c r="B1878">
        <v>1809</v>
      </c>
      <c r="C1878">
        <v>10</v>
      </c>
      <c r="D1878"/>
      <c r="E1878">
        <v>3</v>
      </c>
      <c r="F1878" s="88" t="s">
        <v>5973</v>
      </c>
      <c r="G1878" s="89" t="s">
        <v>5974</v>
      </c>
      <c r="H1878" s="90" t="s">
        <v>16</v>
      </c>
      <c r="I1878" s="91" t="str">
        <f t="shared" si="324"/>
        <v>PEREMPUAN</v>
      </c>
      <c r="J1878" s="64" t="s">
        <v>337</v>
      </c>
      <c r="K1878" s="92">
        <v>36906</v>
      </c>
      <c r="L1878" s="93">
        <f t="shared" ca="1" si="332"/>
        <v>19</v>
      </c>
      <c r="M1878" s="64" t="s">
        <v>253</v>
      </c>
      <c r="N1878" s="94" t="s">
        <v>220</v>
      </c>
      <c r="O1878" s="64" t="str">
        <f t="shared" si="325"/>
        <v>ISLAM</v>
      </c>
      <c r="P1878" s="64" t="s">
        <v>254</v>
      </c>
      <c r="Q1878" s="64" t="s">
        <v>255</v>
      </c>
      <c r="R1878" s="95">
        <v>4</v>
      </c>
      <c r="S1878" s="64" t="s">
        <v>348</v>
      </c>
      <c r="T1878" s="64" t="s">
        <v>266</v>
      </c>
      <c r="U1878" s="64" t="s">
        <v>5975</v>
      </c>
      <c r="V1878" s="64" t="s">
        <v>5967</v>
      </c>
      <c r="W1878" s="119" t="s">
        <v>5966</v>
      </c>
      <c r="X1878" s="64" t="s">
        <v>5967</v>
      </c>
      <c r="Y1878" s="229" t="s">
        <v>5940</v>
      </c>
      <c r="Z1878" s="64" t="s">
        <v>22</v>
      </c>
      <c r="AA1878" s="64" t="s">
        <v>229</v>
      </c>
      <c r="AB1878" s="104" t="s">
        <v>230</v>
      </c>
      <c r="AC1878" s="104" t="s">
        <v>231</v>
      </c>
      <c r="AD1878" t="str">
        <f t="shared" si="333"/>
        <v>INDONESIA</v>
      </c>
      <c r="AE1878" s="122" t="s">
        <v>5941</v>
      </c>
      <c r="AF1878" s="122" t="s">
        <v>233</v>
      </c>
      <c r="AG1878" s="142" t="s">
        <v>166</v>
      </c>
      <c r="AH1878" s="142"/>
      <c r="AI1878" s="64">
        <f>VLOOKUP(Q1881,SHDK,2,FALSE)</f>
        <v>2</v>
      </c>
      <c r="AJ1878" s="64"/>
      <c r="AK1878" s="104"/>
      <c r="AL1878" s="124"/>
      <c r="AM1878" s="124"/>
      <c r="AN1878" s="124">
        <f t="shared" ref="AN1878:AN1937" si="334">AL1878-AM1878</f>
        <v>0</v>
      </c>
      <c r="AO1878" s="125"/>
      <c r="AP1878" s="125"/>
      <c r="AQ1878" s="125"/>
      <c r="AR1878" s="125"/>
      <c r="AS1878" s="125"/>
      <c r="AT1878" s="125"/>
      <c r="AU1878" s="125"/>
      <c r="AV1878" s="125"/>
      <c r="AW1878" s="125"/>
      <c r="AX1878" s="125"/>
      <c r="AY1878" s="70">
        <f t="shared" ref="AY1878:AY1913" si="335">SUM(AV1878:AX1878)</f>
        <v>0</v>
      </c>
      <c r="AZ1878" s="71"/>
    </row>
    <row r="1879" spans="1:53" s="121" customFormat="1">
      <c r="B1879"/>
      <c r="C1879">
        <v>11</v>
      </c>
      <c r="D1879"/>
      <c r="E1879">
        <v>4</v>
      </c>
      <c r="F1879" s="98" t="s">
        <v>5976</v>
      </c>
      <c r="G1879" s="89" t="s">
        <v>5977</v>
      </c>
      <c r="H1879" s="90" t="s">
        <v>23</v>
      </c>
      <c r="I1879" s="91" t="str">
        <f t="shared" si="324"/>
        <v>LAKI LAKI</v>
      </c>
      <c r="J1879" s="64" t="s">
        <v>229</v>
      </c>
      <c r="K1879" s="92">
        <v>41393</v>
      </c>
      <c r="L1879" s="93">
        <f t="shared" ca="1" si="332"/>
        <v>6</v>
      </c>
      <c r="M1879" s="64"/>
      <c r="N1879" s="94" t="s">
        <v>220</v>
      </c>
      <c r="O1879" s="64" t="str">
        <f t="shared" si="325"/>
        <v>ISLAM</v>
      </c>
      <c r="P1879" s="64" t="s">
        <v>254</v>
      </c>
      <c r="Q1879" s="64" t="s">
        <v>255</v>
      </c>
      <c r="R1879" s="95">
        <v>4</v>
      </c>
      <c r="S1879" s="64" t="s">
        <v>265</v>
      </c>
      <c r="T1879" s="64" t="s">
        <v>270</v>
      </c>
      <c r="U1879" s="64" t="s">
        <v>5975</v>
      </c>
      <c r="V1879" s="64" t="s">
        <v>5967</v>
      </c>
      <c r="W1879" s="119" t="s">
        <v>5966</v>
      </c>
      <c r="X1879" s="120" t="s">
        <v>5967</v>
      </c>
      <c r="Y1879" s="238" t="s">
        <v>5940</v>
      </c>
      <c r="Z1879" s="120" t="s">
        <v>22</v>
      </c>
      <c r="AA1879" s="120" t="s">
        <v>229</v>
      </c>
      <c r="AB1879" s="64" t="s">
        <v>230</v>
      </c>
      <c r="AC1879" s="64" t="s">
        <v>231</v>
      </c>
      <c r="AD1879" s="121" t="str">
        <f>IF(H1879="L","INDONESIA",IF(H1879="P","INDONESIA",""))</f>
        <v>INDONESIA</v>
      </c>
      <c r="AE1879" s="122" t="s">
        <v>5941</v>
      </c>
      <c r="AF1879" s="373" t="s">
        <v>233</v>
      </c>
      <c r="AG1879" s="142" t="s">
        <v>166</v>
      </c>
      <c r="AH1879" s="142"/>
      <c r="AI1879" s="64"/>
      <c r="AJ1879" s="64"/>
      <c r="AK1879" s="120"/>
      <c r="AL1879" s="207"/>
      <c r="AM1879" s="207"/>
      <c r="AN1879" s="124"/>
      <c r="AO1879" s="239"/>
      <c r="AP1879" s="239"/>
      <c r="AQ1879" s="239"/>
      <c r="AR1879" s="239"/>
      <c r="AS1879" s="239"/>
      <c r="AT1879" s="239"/>
      <c r="AU1879" s="239"/>
      <c r="AV1879" s="239"/>
      <c r="AW1879" s="239"/>
      <c r="AX1879" s="239"/>
      <c r="AY1879" s="70"/>
      <c r="AZ1879" s="71"/>
    </row>
    <row r="1880" spans="1:53">
      <c r="B1880">
        <v>1810</v>
      </c>
      <c r="C1880">
        <v>12</v>
      </c>
      <c r="D1880">
        <v>4</v>
      </c>
      <c r="E1880" s="99">
        <v>1</v>
      </c>
      <c r="F1880" s="100" t="s">
        <v>5978</v>
      </c>
      <c r="G1880" s="101" t="s">
        <v>5979</v>
      </c>
      <c r="H1880" s="102" t="s">
        <v>23</v>
      </c>
      <c r="I1880" s="103" t="str">
        <f t="shared" si="324"/>
        <v>LAKI LAKI</v>
      </c>
      <c r="J1880" s="104" t="s">
        <v>877</v>
      </c>
      <c r="K1880" s="105">
        <v>22468</v>
      </c>
      <c r="L1880" s="106">
        <f t="shared" ca="1" si="332"/>
        <v>58</v>
      </c>
      <c r="M1880" s="104" t="s">
        <v>253</v>
      </c>
      <c r="N1880" s="107" t="s">
        <v>220</v>
      </c>
      <c r="O1880" s="104" t="str">
        <f t="shared" si="325"/>
        <v>ISLAM</v>
      </c>
      <c r="P1880" s="104" t="s">
        <v>221</v>
      </c>
      <c r="Q1880" s="104" t="s">
        <v>222</v>
      </c>
      <c r="R1880" s="108">
        <v>1</v>
      </c>
      <c r="S1880" s="104" t="s">
        <v>256</v>
      </c>
      <c r="T1880" s="104" t="s">
        <v>283</v>
      </c>
      <c r="U1880" s="104" t="s">
        <v>5980</v>
      </c>
      <c r="V1880" s="104" t="s">
        <v>5981</v>
      </c>
      <c r="W1880" s="109" t="s">
        <v>5982</v>
      </c>
      <c r="X1880" s="104" t="s">
        <v>5864</v>
      </c>
      <c r="Y1880" s="235" t="s">
        <v>5940</v>
      </c>
      <c r="Z1880" s="104" t="s">
        <v>22</v>
      </c>
      <c r="AA1880" s="104" t="s">
        <v>229</v>
      </c>
      <c r="AB1880" s="120" t="s">
        <v>230</v>
      </c>
      <c r="AC1880" s="120" t="s">
        <v>231</v>
      </c>
      <c r="AD1880" s="99" t="str">
        <f t="shared" si="333"/>
        <v>INDONESIA</v>
      </c>
      <c r="AE1880" s="122" t="s">
        <v>5941</v>
      </c>
      <c r="AF1880" s="373" t="s">
        <v>233</v>
      </c>
      <c r="AG1880" s="142" t="s">
        <v>166</v>
      </c>
      <c r="AH1880" s="142" t="s">
        <v>5942</v>
      </c>
      <c r="AI1880" s="64">
        <f t="shared" si="327"/>
        <v>3</v>
      </c>
      <c r="AJ1880" s="64"/>
      <c r="AK1880" s="142"/>
      <c r="AN1880" s="124">
        <f t="shared" si="334"/>
        <v>0</v>
      </c>
      <c r="AY1880" s="70">
        <f t="shared" si="335"/>
        <v>0</v>
      </c>
    </row>
    <row r="1881" spans="1:53" s="99" customFormat="1">
      <c r="A1881"/>
      <c r="B1881">
        <v>1811</v>
      </c>
      <c r="C1881">
        <v>13</v>
      </c>
      <c r="D1881"/>
      <c r="E1881">
        <v>2</v>
      </c>
      <c r="F1881" s="88" t="s">
        <v>5983</v>
      </c>
      <c r="G1881" s="89" t="s">
        <v>5863</v>
      </c>
      <c r="H1881" s="90" t="s">
        <v>16</v>
      </c>
      <c r="I1881" s="91" t="str">
        <f t="shared" si="324"/>
        <v>PEREMPUAN</v>
      </c>
      <c r="J1881" s="64" t="s">
        <v>877</v>
      </c>
      <c r="K1881" s="92">
        <v>23021</v>
      </c>
      <c r="L1881" s="93">
        <f t="shared" ca="1" si="332"/>
        <v>57</v>
      </c>
      <c r="M1881" s="64" t="s">
        <v>253</v>
      </c>
      <c r="N1881" s="94" t="s">
        <v>220</v>
      </c>
      <c r="O1881" s="64" t="str">
        <f t="shared" si="325"/>
        <v>ISLAM</v>
      </c>
      <c r="P1881" s="64" t="s">
        <v>221</v>
      </c>
      <c r="Q1881" s="64" t="s">
        <v>245</v>
      </c>
      <c r="R1881" s="95">
        <v>3</v>
      </c>
      <c r="S1881" s="64" t="s">
        <v>256</v>
      </c>
      <c r="T1881" s="64" t="s">
        <v>246</v>
      </c>
      <c r="U1881" s="64" t="s">
        <v>5984</v>
      </c>
      <c r="V1881" s="64" t="s">
        <v>4603</v>
      </c>
      <c r="W1881" s="96" t="s">
        <v>5982</v>
      </c>
      <c r="X1881" s="64" t="s">
        <v>5864</v>
      </c>
      <c r="Y1881" s="229" t="s">
        <v>5940</v>
      </c>
      <c r="Z1881" s="64" t="s">
        <v>22</v>
      </c>
      <c r="AA1881" s="64" t="s">
        <v>229</v>
      </c>
      <c r="AB1881" s="64" t="s">
        <v>230</v>
      </c>
      <c r="AC1881" s="64" t="s">
        <v>231</v>
      </c>
      <c r="AD1881" t="str">
        <f t="shared" si="333"/>
        <v>INDONESIA</v>
      </c>
      <c r="AE1881" s="122" t="s">
        <v>5941</v>
      </c>
      <c r="AF1881" s="122" t="s">
        <v>233</v>
      </c>
      <c r="AG1881" s="120" t="s">
        <v>166</v>
      </c>
      <c r="AH1881" s="111" t="s">
        <v>5942</v>
      </c>
      <c r="AI1881" s="64" t="e">
        <f t="shared" si="327"/>
        <v>#N/A</v>
      </c>
      <c r="AJ1881" s="64"/>
      <c r="AK1881" s="142"/>
      <c r="AL1881" s="124"/>
      <c r="AM1881" s="124"/>
      <c r="AN1881" s="124">
        <f t="shared" si="334"/>
        <v>0</v>
      </c>
      <c r="AO1881" s="125"/>
      <c r="AP1881" s="125"/>
      <c r="AQ1881" s="125"/>
      <c r="AR1881" s="125"/>
      <c r="AS1881" s="125"/>
      <c r="AT1881" s="125"/>
      <c r="AU1881" s="125"/>
      <c r="AV1881" s="125"/>
      <c r="AW1881" s="125"/>
      <c r="AX1881" s="125"/>
      <c r="AY1881" s="70">
        <f t="shared" si="335"/>
        <v>0</v>
      </c>
      <c r="AZ1881" s="71"/>
    </row>
    <row r="1882" spans="1:53">
      <c r="A1882" s="121"/>
      <c r="B1882">
        <v>1812</v>
      </c>
      <c r="C1882">
        <v>14</v>
      </c>
      <c r="E1882" s="121">
        <v>3</v>
      </c>
      <c r="F1882" s="157" t="s">
        <v>5985</v>
      </c>
      <c r="G1882" s="144" t="s">
        <v>5986</v>
      </c>
      <c r="H1882" s="145" t="s">
        <v>16</v>
      </c>
      <c r="I1882" s="146" t="str">
        <f t="shared" si="324"/>
        <v>PEREMPUAN</v>
      </c>
      <c r="J1882" s="120" t="s">
        <v>1227</v>
      </c>
      <c r="K1882" s="147">
        <v>41086</v>
      </c>
      <c r="L1882" s="139">
        <f t="shared" ca="1" si="332"/>
        <v>7</v>
      </c>
      <c r="M1882" s="120"/>
      <c r="N1882" s="107" t="s">
        <v>220</v>
      </c>
      <c r="O1882" s="120" t="s">
        <v>1403</v>
      </c>
      <c r="P1882" s="120" t="s">
        <v>254</v>
      </c>
      <c r="Q1882" s="120" t="s">
        <v>255</v>
      </c>
      <c r="R1882" s="148">
        <v>4</v>
      </c>
      <c r="S1882" s="120" t="s">
        <v>265</v>
      </c>
      <c r="T1882" s="120" t="s">
        <v>270</v>
      </c>
      <c r="U1882" s="120" t="s">
        <v>5863</v>
      </c>
      <c r="V1882" s="120" t="s">
        <v>5979</v>
      </c>
      <c r="W1882" s="149" t="s">
        <v>5982</v>
      </c>
      <c r="X1882" s="120" t="s">
        <v>5864</v>
      </c>
      <c r="Y1882" s="238" t="s">
        <v>5987</v>
      </c>
      <c r="Z1882" s="120" t="s">
        <v>22</v>
      </c>
      <c r="AA1882" s="120" t="s">
        <v>229</v>
      </c>
      <c r="AB1882" s="64" t="s">
        <v>230</v>
      </c>
      <c r="AC1882" s="64" t="s">
        <v>231</v>
      </c>
      <c r="AD1882" s="121" t="str">
        <f t="shared" si="333"/>
        <v>INDONESIA</v>
      </c>
      <c r="AE1882" s="122" t="s">
        <v>5941</v>
      </c>
      <c r="AF1882" s="122" t="s">
        <v>233</v>
      </c>
      <c r="AG1882" s="142" t="s">
        <v>166</v>
      </c>
      <c r="AH1882" s="142"/>
      <c r="AI1882" s="64">
        <f t="shared" si="327"/>
        <v>3</v>
      </c>
      <c r="AJ1882" s="64"/>
      <c r="AK1882" s="142"/>
      <c r="AL1882" s="207"/>
      <c r="AM1882" s="207"/>
      <c r="AN1882" s="124">
        <f t="shared" si="334"/>
        <v>0</v>
      </c>
      <c r="AO1882" s="239"/>
      <c r="AP1882" s="239"/>
      <c r="AQ1882" s="239"/>
      <c r="AR1882" s="239"/>
      <c r="AS1882" s="239"/>
      <c r="AT1882" s="239"/>
      <c r="AU1882" s="239"/>
      <c r="AV1882" s="239"/>
      <c r="AW1882" s="239"/>
      <c r="AX1882" s="239"/>
      <c r="AY1882" s="70">
        <f t="shared" si="335"/>
        <v>0</v>
      </c>
      <c r="BA1882" s="121"/>
    </row>
    <row r="1883" spans="1:53">
      <c r="B1883">
        <v>1813</v>
      </c>
      <c r="C1883">
        <v>15</v>
      </c>
      <c r="D1883">
        <v>5</v>
      </c>
      <c r="E1883" s="99">
        <v>1</v>
      </c>
      <c r="F1883" s="100" t="s">
        <v>5988</v>
      </c>
      <c r="G1883" s="101" t="s">
        <v>5989</v>
      </c>
      <c r="H1883" s="102" t="s">
        <v>16</v>
      </c>
      <c r="I1883" s="103" t="str">
        <f t="shared" si="324"/>
        <v>PEREMPUAN</v>
      </c>
      <c r="J1883" s="104" t="s">
        <v>2933</v>
      </c>
      <c r="K1883" s="105">
        <v>21621</v>
      </c>
      <c r="L1883" s="93">
        <f t="shared" ca="1" si="332"/>
        <v>61</v>
      </c>
      <c r="M1883" s="104" t="s">
        <v>253</v>
      </c>
      <c r="N1883" s="107" t="s">
        <v>220</v>
      </c>
      <c r="O1883" s="104" t="str">
        <f t="shared" ref="O1883:O1946" si="336">IF(N1883="1","ISLAM",IF(N1883="2","KRISTEN",""))</f>
        <v>ISLAM</v>
      </c>
      <c r="P1883" s="104" t="s">
        <v>221</v>
      </c>
      <c r="Q1883" s="104" t="s">
        <v>222</v>
      </c>
      <c r="R1883" s="108">
        <v>1</v>
      </c>
      <c r="S1883" s="104" t="s">
        <v>256</v>
      </c>
      <c r="T1883" s="104" t="s">
        <v>246</v>
      </c>
      <c r="U1883" s="104" t="s">
        <v>5990</v>
      </c>
      <c r="V1883" s="104" t="s">
        <v>5991</v>
      </c>
      <c r="W1883" s="109" t="s">
        <v>5992</v>
      </c>
      <c r="X1883" s="104" t="s">
        <v>5989</v>
      </c>
      <c r="Y1883" s="235" t="s">
        <v>5940</v>
      </c>
      <c r="Z1883" s="104" t="s">
        <v>22</v>
      </c>
      <c r="AA1883" s="104" t="s">
        <v>229</v>
      </c>
      <c r="AB1883" s="104" t="s">
        <v>230</v>
      </c>
      <c r="AC1883" s="104" t="s">
        <v>231</v>
      </c>
      <c r="AD1883" s="99" t="str">
        <f t="shared" si="333"/>
        <v>INDONESIA</v>
      </c>
      <c r="AE1883" s="122" t="s">
        <v>5941</v>
      </c>
      <c r="AF1883" s="110" t="s">
        <v>233</v>
      </c>
      <c r="AG1883" s="142" t="s">
        <v>244</v>
      </c>
      <c r="AH1883" s="142" t="s">
        <v>5942</v>
      </c>
      <c r="AI1883" s="64" t="e">
        <f t="shared" si="327"/>
        <v>#N/A</v>
      </c>
      <c r="AJ1883" s="64"/>
      <c r="AK1883" s="142"/>
      <c r="AN1883" s="124">
        <f t="shared" si="334"/>
        <v>0</v>
      </c>
      <c r="AY1883" s="70">
        <f t="shared" si="335"/>
        <v>0</v>
      </c>
    </row>
    <row r="1884" spans="1:53" s="99" customFormat="1">
      <c r="A1884" s="121"/>
      <c r="B1884">
        <v>1814</v>
      </c>
      <c r="C1884">
        <v>16</v>
      </c>
      <c r="D1884"/>
      <c r="E1884">
        <v>2</v>
      </c>
      <c r="F1884" s="88" t="s">
        <v>5993</v>
      </c>
      <c r="G1884" s="89" t="s">
        <v>5994</v>
      </c>
      <c r="H1884" s="90" t="s">
        <v>23</v>
      </c>
      <c r="I1884" s="91" t="str">
        <f t="shared" si="324"/>
        <v>LAKI LAKI</v>
      </c>
      <c r="J1884" s="64" t="s">
        <v>22</v>
      </c>
      <c r="K1884" s="92">
        <v>34470</v>
      </c>
      <c r="L1884" s="93">
        <f t="shared" ca="1" si="332"/>
        <v>25</v>
      </c>
      <c r="M1884" s="64" t="s">
        <v>253</v>
      </c>
      <c r="N1884" s="94" t="s">
        <v>220</v>
      </c>
      <c r="O1884" s="64" t="str">
        <f t="shared" si="336"/>
        <v>ISLAM</v>
      </c>
      <c r="P1884" s="64" t="s">
        <v>254</v>
      </c>
      <c r="Q1884" s="64" t="s">
        <v>255</v>
      </c>
      <c r="R1884" s="95">
        <v>4</v>
      </c>
      <c r="S1884" s="64" t="s">
        <v>289</v>
      </c>
      <c r="T1884" s="64" t="s">
        <v>266</v>
      </c>
      <c r="U1884" s="64" t="s">
        <v>5989</v>
      </c>
      <c r="V1884" s="64" t="s">
        <v>5995</v>
      </c>
      <c r="W1884" s="96" t="s">
        <v>5992</v>
      </c>
      <c r="X1884" s="64" t="s">
        <v>5989</v>
      </c>
      <c r="Y1884" s="229" t="s">
        <v>5940</v>
      </c>
      <c r="Z1884" s="64" t="s">
        <v>22</v>
      </c>
      <c r="AA1884" s="64" t="s">
        <v>229</v>
      </c>
      <c r="AB1884" s="64" t="s">
        <v>230</v>
      </c>
      <c r="AC1884" s="64" t="s">
        <v>231</v>
      </c>
      <c r="AD1884" t="str">
        <f t="shared" si="333"/>
        <v>INDONESIA</v>
      </c>
      <c r="AE1884" s="122" t="s">
        <v>5941</v>
      </c>
      <c r="AF1884" s="373" t="s">
        <v>233</v>
      </c>
      <c r="AG1884" s="142" t="s">
        <v>244</v>
      </c>
      <c r="AH1884" s="142"/>
      <c r="AI1884" s="64">
        <f t="shared" ref="AI1884:AI1917" si="337">VLOOKUP(Q1886,SHDK,2,FALSE)</f>
        <v>2</v>
      </c>
      <c r="AJ1884" s="64"/>
      <c r="AK1884" s="142"/>
      <c r="AL1884" s="124"/>
      <c r="AM1884" s="124"/>
      <c r="AN1884" s="124">
        <f t="shared" si="334"/>
        <v>0</v>
      </c>
      <c r="AO1884" s="125"/>
      <c r="AP1884" s="125"/>
      <c r="AQ1884" s="125"/>
      <c r="AR1884" s="125"/>
      <c r="AS1884" s="125"/>
      <c r="AT1884" s="125"/>
      <c r="AU1884" s="125"/>
      <c r="AV1884" s="125"/>
      <c r="AW1884" s="125"/>
      <c r="AX1884" s="125"/>
      <c r="AY1884" s="70">
        <f t="shared" si="335"/>
        <v>0</v>
      </c>
      <c r="AZ1884" s="71"/>
    </row>
    <row r="1885" spans="1:53">
      <c r="B1885">
        <v>1815</v>
      </c>
      <c r="C1885">
        <v>17</v>
      </c>
      <c r="D1885">
        <v>6</v>
      </c>
      <c r="E1885" s="99">
        <v>1</v>
      </c>
      <c r="F1885" s="100" t="s">
        <v>5996</v>
      </c>
      <c r="G1885" s="101" t="s">
        <v>5997</v>
      </c>
      <c r="H1885" s="102" t="s">
        <v>23</v>
      </c>
      <c r="I1885" s="103" t="str">
        <f t="shared" si="324"/>
        <v>LAKI LAKI</v>
      </c>
      <c r="J1885" s="104" t="s">
        <v>244</v>
      </c>
      <c r="K1885" s="105">
        <v>31355</v>
      </c>
      <c r="L1885" s="106">
        <f t="shared" ca="1" si="332"/>
        <v>34</v>
      </c>
      <c r="M1885" s="104" t="s">
        <v>253</v>
      </c>
      <c r="N1885" s="107" t="s">
        <v>220</v>
      </c>
      <c r="O1885" s="104" t="str">
        <f t="shared" si="336"/>
        <v>ISLAM</v>
      </c>
      <c r="P1885" s="104" t="s">
        <v>221</v>
      </c>
      <c r="Q1885" s="104" t="s">
        <v>222</v>
      </c>
      <c r="R1885" s="108">
        <v>1</v>
      </c>
      <c r="S1885" s="104" t="s">
        <v>256</v>
      </c>
      <c r="T1885" s="104" t="s">
        <v>283</v>
      </c>
      <c r="U1885" s="104" t="s">
        <v>5989</v>
      </c>
      <c r="V1885" s="104" t="s">
        <v>5998</v>
      </c>
      <c r="W1885" s="109" t="s">
        <v>5999</v>
      </c>
      <c r="X1885" s="104" t="s">
        <v>5997</v>
      </c>
      <c r="Y1885" s="235" t="s">
        <v>5940</v>
      </c>
      <c r="Z1885" s="104" t="s">
        <v>22</v>
      </c>
      <c r="AA1885" s="104" t="s">
        <v>229</v>
      </c>
      <c r="AB1885" s="64" t="s">
        <v>230</v>
      </c>
      <c r="AC1885" s="64" t="s">
        <v>231</v>
      </c>
      <c r="AD1885" s="99" t="str">
        <f t="shared" si="333"/>
        <v>INDONESIA</v>
      </c>
      <c r="AE1885" s="122" t="s">
        <v>5941</v>
      </c>
      <c r="AF1885" s="110" t="s">
        <v>233</v>
      </c>
      <c r="AG1885" s="142" t="s">
        <v>244</v>
      </c>
      <c r="AH1885" s="142" t="s">
        <v>5942</v>
      </c>
      <c r="AI1885" s="64">
        <f t="shared" si="337"/>
        <v>3</v>
      </c>
      <c r="AJ1885" s="64"/>
      <c r="AK1885" s="120"/>
      <c r="AN1885" s="124">
        <f t="shared" si="334"/>
        <v>0</v>
      </c>
      <c r="AY1885" s="70">
        <f t="shared" si="335"/>
        <v>0</v>
      </c>
    </row>
    <row r="1886" spans="1:53">
      <c r="B1886">
        <v>1816</v>
      </c>
      <c r="C1886">
        <v>18</v>
      </c>
      <c r="E1886" s="121">
        <v>2</v>
      </c>
      <c r="F1886" s="143" t="s">
        <v>6000</v>
      </c>
      <c r="G1886" s="144" t="s">
        <v>3405</v>
      </c>
      <c r="H1886" s="145" t="s">
        <v>16</v>
      </c>
      <c r="I1886" s="146" t="str">
        <f t="shared" si="324"/>
        <v>PEREMPUAN</v>
      </c>
      <c r="J1886" s="120" t="s">
        <v>244</v>
      </c>
      <c r="K1886" s="147">
        <v>31488</v>
      </c>
      <c r="L1886" s="139">
        <f t="shared" ca="1" si="332"/>
        <v>34</v>
      </c>
      <c r="M1886" s="120" t="s">
        <v>253</v>
      </c>
      <c r="N1886" s="133" t="s">
        <v>220</v>
      </c>
      <c r="O1886" s="120" t="str">
        <f t="shared" si="336"/>
        <v>ISLAM</v>
      </c>
      <c r="P1886" s="120" t="s">
        <v>221</v>
      </c>
      <c r="Q1886" s="120" t="s">
        <v>245</v>
      </c>
      <c r="R1886" s="148">
        <v>3</v>
      </c>
      <c r="S1886" s="120" t="s">
        <v>256</v>
      </c>
      <c r="T1886" s="120" t="s">
        <v>246</v>
      </c>
      <c r="U1886" s="120" t="s">
        <v>6001</v>
      </c>
      <c r="V1886" s="120" t="s">
        <v>2595</v>
      </c>
      <c r="W1886" s="149" t="s">
        <v>5999</v>
      </c>
      <c r="X1886" s="120" t="s">
        <v>5997</v>
      </c>
      <c r="Y1886" s="238" t="s">
        <v>5940</v>
      </c>
      <c r="Z1886" s="120" t="s">
        <v>22</v>
      </c>
      <c r="AA1886" s="120" t="s">
        <v>229</v>
      </c>
      <c r="AB1886" s="64" t="s">
        <v>230</v>
      </c>
      <c r="AC1886" s="64" t="s">
        <v>231</v>
      </c>
      <c r="AD1886" s="121" t="str">
        <f t="shared" si="333"/>
        <v>INDONESIA</v>
      </c>
      <c r="AE1886" s="122" t="s">
        <v>5941</v>
      </c>
      <c r="AF1886" s="373" t="s">
        <v>233</v>
      </c>
      <c r="AG1886" s="142" t="s">
        <v>244</v>
      </c>
      <c r="AH1886" s="142" t="s">
        <v>5942</v>
      </c>
      <c r="AI1886" s="64">
        <f t="shared" si="337"/>
        <v>3</v>
      </c>
      <c r="AJ1886" s="64"/>
      <c r="AK1886" s="111"/>
      <c r="AL1886" s="207"/>
      <c r="AM1886" s="207"/>
      <c r="AN1886" s="124">
        <f t="shared" si="334"/>
        <v>0</v>
      </c>
      <c r="AO1886" s="239"/>
      <c r="AP1886" s="239"/>
      <c r="AQ1886" s="239"/>
      <c r="AR1886" s="239"/>
      <c r="AS1886" s="239"/>
      <c r="AT1886" s="239"/>
      <c r="AU1886" s="239"/>
      <c r="AV1886" s="239"/>
      <c r="AW1886" s="239"/>
      <c r="AX1886" s="239"/>
      <c r="AY1886" s="70">
        <f t="shared" si="335"/>
        <v>0</v>
      </c>
      <c r="BA1886" s="121"/>
    </row>
    <row r="1887" spans="1:53">
      <c r="A1887" s="121"/>
      <c r="B1887">
        <v>1817</v>
      </c>
      <c r="C1887">
        <v>19</v>
      </c>
      <c r="E1887">
        <v>3</v>
      </c>
      <c r="F1887" s="88" t="s">
        <v>6002</v>
      </c>
      <c r="G1887" s="89" t="s">
        <v>6003</v>
      </c>
      <c r="H1887" s="90" t="s">
        <v>23</v>
      </c>
      <c r="I1887" s="91" t="str">
        <f t="shared" si="324"/>
        <v>LAKI LAKI</v>
      </c>
      <c r="J1887" s="64" t="s">
        <v>230</v>
      </c>
      <c r="K1887" s="92">
        <v>38802</v>
      </c>
      <c r="L1887" s="93">
        <f t="shared" ca="1" si="332"/>
        <v>14</v>
      </c>
      <c r="M1887" s="64" t="s">
        <v>253</v>
      </c>
      <c r="N1887" s="94" t="s">
        <v>220</v>
      </c>
      <c r="O1887" s="64" t="str">
        <f t="shared" si="336"/>
        <v>ISLAM</v>
      </c>
      <c r="P1887" s="64" t="s">
        <v>254</v>
      </c>
      <c r="Q1887" s="64" t="s">
        <v>255</v>
      </c>
      <c r="R1887" s="95">
        <v>4</v>
      </c>
      <c r="S1887" s="64" t="s">
        <v>369</v>
      </c>
      <c r="T1887" s="64" t="s">
        <v>266</v>
      </c>
      <c r="U1887" s="64" t="s">
        <v>3405</v>
      </c>
      <c r="V1887" s="64" t="s">
        <v>5997</v>
      </c>
      <c r="W1887" s="96" t="s">
        <v>5999</v>
      </c>
      <c r="X1887" s="64" t="s">
        <v>5997</v>
      </c>
      <c r="Y1887" s="229" t="s">
        <v>5940</v>
      </c>
      <c r="Z1887" s="64" t="s">
        <v>22</v>
      </c>
      <c r="AA1887" s="64" t="s">
        <v>229</v>
      </c>
      <c r="AB1887" s="120" t="s">
        <v>230</v>
      </c>
      <c r="AC1887" s="120" t="s">
        <v>231</v>
      </c>
      <c r="AD1887" t="str">
        <f t="shared" si="333"/>
        <v>INDONESIA</v>
      </c>
      <c r="AE1887" s="122" t="s">
        <v>5941</v>
      </c>
      <c r="AF1887" s="122" t="s">
        <v>233</v>
      </c>
      <c r="AG1887" s="120" t="s">
        <v>244</v>
      </c>
      <c r="AH1887" s="120"/>
      <c r="AI1887" s="64" t="e">
        <f t="shared" si="337"/>
        <v>#N/A</v>
      </c>
      <c r="AJ1887" s="64"/>
      <c r="AK1887" s="120"/>
      <c r="AN1887" s="124">
        <f t="shared" si="334"/>
        <v>0</v>
      </c>
      <c r="AY1887" s="70">
        <f t="shared" si="335"/>
        <v>0</v>
      </c>
    </row>
    <row r="1888" spans="1:53">
      <c r="B1888">
        <v>1818</v>
      </c>
      <c r="C1888">
        <v>20</v>
      </c>
      <c r="E1888">
        <v>4</v>
      </c>
      <c r="F1888" s="157" t="s">
        <v>6004</v>
      </c>
      <c r="G1888" s="89" t="s">
        <v>6005</v>
      </c>
      <c r="H1888" s="90" t="s">
        <v>16</v>
      </c>
      <c r="I1888" s="91" t="str">
        <f t="shared" si="324"/>
        <v>PEREMPUAN</v>
      </c>
      <c r="J1888" s="64" t="s">
        <v>230</v>
      </c>
      <c r="K1888" s="92">
        <v>40179</v>
      </c>
      <c r="L1888" s="93">
        <f t="shared" ca="1" si="332"/>
        <v>10</v>
      </c>
      <c r="M1888" s="64"/>
      <c r="N1888" s="246" t="s">
        <v>220</v>
      </c>
      <c r="O1888" s="64" t="str">
        <f t="shared" si="336"/>
        <v>ISLAM</v>
      </c>
      <c r="P1888" s="64" t="s">
        <v>254</v>
      </c>
      <c r="Q1888" s="64" t="s">
        <v>255</v>
      </c>
      <c r="R1888" s="95">
        <v>4</v>
      </c>
      <c r="S1888" s="64" t="s">
        <v>265</v>
      </c>
      <c r="T1888" s="64" t="s">
        <v>270</v>
      </c>
      <c r="U1888" s="64" t="s">
        <v>3405</v>
      </c>
      <c r="V1888" s="64" t="s">
        <v>5997</v>
      </c>
      <c r="W1888" s="96" t="s">
        <v>5999</v>
      </c>
      <c r="X1888" s="64" t="s">
        <v>5997</v>
      </c>
      <c r="Y1888" s="229" t="s">
        <v>5940</v>
      </c>
      <c r="Z1888" s="64" t="s">
        <v>22</v>
      </c>
      <c r="AA1888" s="64" t="s">
        <v>229</v>
      </c>
      <c r="AB1888" s="104" t="s">
        <v>230</v>
      </c>
      <c r="AC1888" s="104" t="s">
        <v>231</v>
      </c>
      <c r="AD1888" t="str">
        <f t="shared" si="333"/>
        <v>INDONESIA</v>
      </c>
      <c r="AE1888" s="122" t="s">
        <v>5941</v>
      </c>
      <c r="AF1888" s="373" t="s">
        <v>233</v>
      </c>
      <c r="AG1888" s="111" t="s">
        <v>244</v>
      </c>
      <c r="AH1888" s="111"/>
      <c r="AI1888" s="64">
        <f t="shared" si="337"/>
        <v>2</v>
      </c>
      <c r="AJ1888" s="64"/>
      <c r="AK1888" s="111"/>
      <c r="AN1888" s="124">
        <f t="shared" si="334"/>
        <v>0</v>
      </c>
      <c r="AY1888" s="70">
        <f t="shared" si="335"/>
        <v>0</v>
      </c>
    </row>
    <row r="1889" spans="1:53">
      <c r="B1889">
        <v>1819</v>
      </c>
      <c r="C1889">
        <v>21</v>
      </c>
      <c r="D1889">
        <v>7</v>
      </c>
      <c r="E1889" s="99">
        <v>1</v>
      </c>
      <c r="F1889" s="100" t="s">
        <v>6006</v>
      </c>
      <c r="G1889" s="101" t="s">
        <v>6007</v>
      </c>
      <c r="H1889" s="102" t="s">
        <v>23</v>
      </c>
      <c r="I1889" s="103" t="str">
        <f t="shared" si="324"/>
        <v>LAKI LAKI</v>
      </c>
      <c r="J1889" s="104" t="s">
        <v>2933</v>
      </c>
      <c r="K1889" s="105">
        <v>27458</v>
      </c>
      <c r="L1889" s="106">
        <f t="shared" ca="1" si="332"/>
        <v>45</v>
      </c>
      <c r="M1889" s="104" t="s">
        <v>253</v>
      </c>
      <c r="N1889" s="107" t="s">
        <v>220</v>
      </c>
      <c r="O1889" s="104" t="str">
        <f t="shared" si="336"/>
        <v>ISLAM</v>
      </c>
      <c r="P1889" s="104" t="s">
        <v>221</v>
      </c>
      <c r="Q1889" s="104" t="s">
        <v>222</v>
      </c>
      <c r="R1889" s="108">
        <v>1</v>
      </c>
      <c r="S1889" s="104" t="s">
        <v>256</v>
      </c>
      <c r="T1889" s="104" t="s">
        <v>1660</v>
      </c>
      <c r="U1889" s="104" t="s">
        <v>6008</v>
      </c>
      <c r="V1889" s="104" t="s">
        <v>6009</v>
      </c>
      <c r="W1889" s="109" t="s">
        <v>6010</v>
      </c>
      <c r="X1889" s="104" t="s">
        <v>6007</v>
      </c>
      <c r="Y1889" s="235" t="s">
        <v>5940</v>
      </c>
      <c r="Z1889" s="104" t="s">
        <v>22</v>
      </c>
      <c r="AA1889" s="104" t="s">
        <v>229</v>
      </c>
      <c r="AB1889" s="64" t="s">
        <v>230</v>
      </c>
      <c r="AC1889" s="64" t="s">
        <v>231</v>
      </c>
      <c r="AD1889" s="99" t="str">
        <f t="shared" si="333"/>
        <v>INDONESIA</v>
      </c>
      <c r="AE1889" s="122" t="s">
        <v>5941</v>
      </c>
      <c r="AF1889" s="110" t="s">
        <v>233</v>
      </c>
      <c r="AG1889" s="104" t="s">
        <v>455</v>
      </c>
      <c r="AH1889" s="111" t="s">
        <v>5942</v>
      </c>
      <c r="AI1889" s="64">
        <f t="shared" si="337"/>
        <v>3</v>
      </c>
      <c r="AJ1889" s="64"/>
      <c r="AK1889" s="111"/>
      <c r="AL1889" s="207"/>
      <c r="AM1889" s="207"/>
      <c r="AN1889" s="124">
        <f t="shared" si="334"/>
        <v>0</v>
      </c>
      <c r="AO1889" s="239"/>
      <c r="AP1889" s="239"/>
      <c r="AQ1889" s="239"/>
      <c r="AR1889" s="239"/>
      <c r="AS1889" s="239"/>
      <c r="AT1889" s="239"/>
      <c r="AU1889" s="239"/>
      <c r="AV1889" s="239"/>
      <c r="AW1889" s="239"/>
      <c r="AX1889" s="239"/>
      <c r="AY1889" s="70">
        <f t="shared" si="335"/>
        <v>0</v>
      </c>
      <c r="BA1889" s="121"/>
    </row>
    <row r="1890" spans="1:53" s="99" customFormat="1">
      <c r="A1890"/>
      <c r="B1890">
        <v>1820</v>
      </c>
      <c r="C1890">
        <v>22</v>
      </c>
      <c r="D1890"/>
      <c r="E1890" s="121">
        <v>3</v>
      </c>
      <c r="F1890" s="88" t="s">
        <v>6011</v>
      </c>
      <c r="G1890" s="89" t="s">
        <v>6012</v>
      </c>
      <c r="H1890" s="90" t="s">
        <v>16</v>
      </c>
      <c r="I1890" s="91" t="str">
        <f t="shared" si="324"/>
        <v>PEREMPUAN</v>
      </c>
      <c r="J1890" s="64" t="s">
        <v>2933</v>
      </c>
      <c r="K1890" s="92">
        <v>26003</v>
      </c>
      <c r="L1890" s="93">
        <f t="shared" ca="1" si="332"/>
        <v>49</v>
      </c>
      <c r="M1890" s="64" t="s">
        <v>253</v>
      </c>
      <c r="N1890" s="94" t="s">
        <v>220</v>
      </c>
      <c r="O1890" s="64" t="str">
        <f t="shared" si="336"/>
        <v>ISLAM</v>
      </c>
      <c r="P1890" s="64" t="s">
        <v>221</v>
      </c>
      <c r="Q1890" s="64" t="s">
        <v>245</v>
      </c>
      <c r="R1890" s="95">
        <v>3</v>
      </c>
      <c r="S1890" s="64" t="s">
        <v>256</v>
      </c>
      <c r="T1890" s="64" t="s">
        <v>246</v>
      </c>
      <c r="U1890" s="64" t="s">
        <v>6013</v>
      </c>
      <c r="V1890" s="64" t="s">
        <v>6014</v>
      </c>
      <c r="W1890" s="96" t="s">
        <v>6010</v>
      </c>
      <c r="X1890" s="64" t="s">
        <v>6007</v>
      </c>
      <c r="Y1890" s="229" t="s">
        <v>5940</v>
      </c>
      <c r="Z1890" s="64" t="s">
        <v>22</v>
      </c>
      <c r="AA1890" s="64" t="s">
        <v>229</v>
      </c>
      <c r="AB1890" s="64" t="s">
        <v>230</v>
      </c>
      <c r="AC1890" s="64" t="s">
        <v>231</v>
      </c>
      <c r="AD1890" t="str">
        <f t="shared" si="333"/>
        <v>INDONESIA</v>
      </c>
      <c r="AE1890" s="122" t="s">
        <v>5941</v>
      </c>
      <c r="AF1890" s="373" t="s">
        <v>233</v>
      </c>
      <c r="AG1890" s="111" t="s">
        <v>244</v>
      </c>
      <c r="AH1890" s="111" t="s">
        <v>5942</v>
      </c>
      <c r="AI1890" s="64" t="e">
        <f>VLOOKUP(Q1893,SHDK,2,FALSE)</f>
        <v>#N/A</v>
      </c>
      <c r="AJ1890" s="64"/>
      <c r="AK1890" s="104"/>
      <c r="AL1890" s="124"/>
      <c r="AM1890" s="124"/>
      <c r="AN1890" s="124">
        <f t="shared" si="334"/>
        <v>0</v>
      </c>
      <c r="AO1890" s="125"/>
      <c r="AP1890" s="125"/>
      <c r="AQ1890" s="125"/>
      <c r="AR1890" s="125"/>
      <c r="AS1890" s="125"/>
      <c r="AT1890" s="125"/>
      <c r="AU1890" s="125"/>
      <c r="AV1890" s="125"/>
      <c r="AW1890" s="125"/>
      <c r="AX1890" s="125"/>
      <c r="AY1890" s="70">
        <f t="shared" si="335"/>
        <v>0</v>
      </c>
      <c r="AZ1890" s="71"/>
    </row>
    <row r="1891" spans="1:53">
      <c r="B1891">
        <v>1821</v>
      </c>
      <c r="C1891">
        <v>23</v>
      </c>
      <c r="E1891">
        <v>4</v>
      </c>
      <c r="F1891" s="88" t="s">
        <v>6015</v>
      </c>
      <c r="G1891" s="89" t="s">
        <v>6016</v>
      </c>
      <c r="H1891" s="90" t="s">
        <v>16</v>
      </c>
      <c r="I1891" s="91" t="str">
        <f t="shared" si="324"/>
        <v>PEREMPUAN</v>
      </c>
      <c r="J1891" s="64" t="s">
        <v>22</v>
      </c>
      <c r="K1891" s="92">
        <v>34633</v>
      </c>
      <c r="L1891" s="93">
        <f t="shared" ca="1" si="332"/>
        <v>25</v>
      </c>
      <c r="M1891" s="64" t="s">
        <v>253</v>
      </c>
      <c r="N1891" s="94" t="s">
        <v>220</v>
      </c>
      <c r="O1891" s="64" t="str">
        <f t="shared" si="336"/>
        <v>ISLAM</v>
      </c>
      <c r="P1891" s="64" t="s">
        <v>254</v>
      </c>
      <c r="Q1891" s="64" t="s">
        <v>255</v>
      </c>
      <c r="R1891" s="95">
        <v>4</v>
      </c>
      <c r="S1891" s="64" t="s">
        <v>256</v>
      </c>
      <c r="T1891" s="64" t="s">
        <v>270</v>
      </c>
      <c r="U1891" s="64" t="s">
        <v>6012</v>
      </c>
      <c r="V1891" s="64" t="s">
        <v>6007</v>
      </c>
      <c r="W1891" s="96" t="s">
        <v>6010</v>
      </c>
      <c r="X1891" s="64" t="s">
        <v>6007</v>
      </c>
      <c r="Y1891" s="229" t="s">
        <v>5940</v>
      </c>
      <c r="Z1891" s="64" t="s">
        <v>22</v>
      </c>
      <c r="AA1891" s="64" t="s">
        <v>229</v>
      </c>
      <c r="AB1891" s="120" t="s">
        <v>230</v>
      </c>
      <c r="AC1891" s="120" t="s">
        <v>231</v>
      </c>
      <c r="AD1891" t="str">
        <f t="shared" si="333"/>
        <v>INDONESIA</v>
      </c>
      <c r="AE1891" s="122" t="s">
        <v>5941</v>
      </c>
      <c r="AF1891" s="373" t="s">
        <v>233</v>
      </c>
      <c r="AG1891" s="111" t="s">
        <v>455</v>
      </c>
      <c r="AH1891" s="111"/>
      <c r="AI1891" s="64">
        <f>VLOOKUP(Q1892,SHDK,2,FALSE)</f>
        <v>3</v>
      </c>
      <c r="AJ1891" s="64"/>
      <c r="AK1891" s="142"/>
      <c r="AN1891" s="124">
        <f t="shared" si="334"/>
        <v>0</v>
      </c>
      <c r="AY1891" s="70">
        <f t="shared" si="335"/>
        <v>0</v>
      </c>
    </row>
    <row r="1892" spans="1:53">
      <c r="A1892" s="121"/>
      <c r="B1892">
        <v>1823</v>
      </c>
      <c r="C1892">
        <v>24</v>
      </c>
      <c r="E1892" s="121">
        <v>6</v>
      </c>
      <c r="F1892" s="143" t="s">
        <v>6017</v>
      </c>
      <c r="G1892" s="144" t="s">
        <v>6018</v>
      </c>
      <c r="H1892" s="145" t="s">
        <v>23</v>
      </c>
      <c r="I1892" s="146" t="str">
        <f>IF(H1892="L","LAKI LAKI",IF(H1892="P","PEREMPUAN",""))</f>
        <v>LAKI LAKI</v>
      </c>
      <c r="J1892" s="120" t="s">
        <v>22</v>
      </c>
      <c r="K1892" s="147">
        <v>38488</v>
      </c>
      <c r="L1892" s="139">
        <f t="shared" ca="1" si="332"/>
        <v>14</v>
      </c>
      <c r="M1892" s="120" t="s">
        <v>253</v>
      </c>
      <c r="N1892" s="133" t="s">
        <v>220</v>
      </c>
      <c r="O1892" s="120" t="str">
        <f>IF(N1892="1","ISLAM",IF(N1892="2","KRISTEN",""))</f>
        <v>ISLAM</v>
      </c>
      <c r="P1892" s="120" t="s">
        <v>254</v>
      </c>
      <c r="Q1892" s="120" t="s">
        <v>255</v>
      </c>
      <c r="R1892" s="148">
        <v>4</v>
      </c>
      <c r="S1892" s="120" t="s">
        <v>369</v>
      </c>
      <c r="T1892" s="120" t="s">
        <v>266</v>
      </c>
      <c r="U1892" s="120" t="s">
        <v>6012</v>
      </c>
      <c r="V1892" s="120" t="s">
        <v>6007</v>
      </c>
      <c r="W1892" s="149" t="s">
        <v>6010</v>
      </c>
      <c r="X1892" s="120" t="s">
        <v>6007</v>
      </c>
      <c r="Y1892" s="238" t="s">
        <v>5940</v>
      </c>
      <c r="Z1892" s="120" t="s">
        <v>22</v>
      </c>
      <c r="AA1892" s="120" t="s">
        <v>229</v>
      </c>
      <c r="AB1892" s="120" t="s">
        <v>230</v>
      </c>
      <c r="AC1892" s="120" t="s">
        <v>231</v>
      </c>
      <c r="AD1892" s="121" t="str">
        <f>IF(H1892="L","INDONESIA",IF(H1892="P","INDONESIA",""))</f>
        <v>INDONESIA</v>
      </c>
      <c r="AE1892" s="122" t="s">
        <v>5941</v>
      </c>
      <c r="AF1892" s="373" t="s">
        <v>233</v>
      </c>
      <c r="AG1892" s="142" t="s">
        <v>455</v>
      </c>
      <c r="AH1892" s="142"/>
      <c r="AI1892" s="64">
        <f>VLOOKUP(Q1897,SHDK,2,FALSE)</f>
        <v>2</v>
      </c>
      <c r="AJ1892" s="64"/>
      <c r="AK1892" s="142"/>
      <c r="AN1892" s="124">
        <f>AL1892-AM1892</f>
        <v>0</v>
      </c>
      <c r="AY1892" s="70">
        <f>SUM(AV1892:AX1892)</f>
        <v>0</v>
      </c>
    </row>
    <row r="1893" spans="1:53">
      <c r="B1893">
        <v>1822</v>
      </c>
      <c r="C1893">
        <v>25</v>
      </c>
      <c r="D1893">
        <v>8</v>
      </c>
      <c r="E1893" s="99">
        <v>1</v>
      </c>
      <c r="F1893" s="100" t="s">
        <v>6019</v>
      </c>
      <c r="G1893" s="101" t="s">
        <v>6020</v>
      </c>
      <c r="H1893" s="102" t="s">
        <v>23</v>
      </c>
      <c r="I1893" s="103" t="str">
        <f t="shared" si="324"/>
        <v>LAKI LAKI</v>
      </c>
      <c r="J1893" s="104" t="s">
        <v>22</v>
      </c>
      <c r="K1893" s="105">
        <v>35413</v>
      </c>
      <c r="L1893" s="106">
        <f t="shared" ca="1" si="332"/>
        <v>23</v>
      </c>
      <c r="M1893" s="104" t="s">
        <v>253</v>
      </c>
      <c r="N1893" s="107" t="s">
        <v>220</v>
      </c>
      <c r="O1893" s="104" t="str">
        <f t="shared" si="336"/>
        <v>ISLAM</v>
      </c>
      <c r="P1893" s="104" t="s">
        <v>221</v>
      </c>
      <c r="Q1893" s="104" t="s">
        <v>222</v>
      </c>
      <c r="R1893" s="108">
        <v>1</v>
      </c>
      <c r="S1893" s="104" t="s">
        <v>256</v>
      </c>
      <c r="T1893" s="104" t="s">
        <v>261</v>
      </c>
      <c r="U1893" s="104" t="s">
        <v>6012</v>
      </c>
      <c r="V1893" s="104" t="s">
        <v>6007</v>
      </c>
      <c r="W1893" s="112" t="s">
        <v>6021</v>
      </c>
      <c r="X1893" s="104" t="s">
        <v>6007</v>
      </c>
      <c r="Y1893" s="235" t="s">
        <v>5940</v>
      </c>
      <c r="Z1893" s="104" t="s">
        <v>22</v>
      </c>
      <c r="AA1893" s="104" t="s">
        <v>229</v>
      </c>
      <c r="AB1893" s="104" t="s">
        <v>230</v>
      </c>
      <c r="AC1893" s="104" t="s">
        <v>231</v>
      </c>
      <c r="AD1893" s="99" t="str">
        <f t="shared" si="333"/>
        <v>INDONESIA</v>
      </c>
      <c r="AE1893" s="110" t="s">
        <v>5941</v>
      </c>
      <c r="AF1893" s="110" t="s">
        <v>233</v>
      </c>
      <c r="AG1893" s="104" t="s">
        <v>455</v>
      </c>
      <c r="AH1893" s="120"/>
      <c r="AI1893" s="64" t="e">
        <f>VLOOKUP(Q1896,SHDK,2,FALSE)</f>
        <v>#N/A</v>
      </c>
      <c r="AJ1893" s="64"/>
      <c r="AK1893" s="142"/>
      <c r="AL1893" s="207"/>
      <c r="AM1893" s="207"/>
      <c r="AN1893" s="124">
        <f t="shared" si="334"/>
        <v>0</v>
      </c>
      <c r="AO1893" s="239"/>
      <c r="AP1893" s="239"/>
      <c r="AQ1893" s="239"/>
      <c r="AR1893" s="239"/>
      <c r="AS1893" s="239"/>
      <c r="AT1893" s="239"/>
      <c r="AU1893" s="239"/>
      <c r="AV1893" s="239"/>
      <c r="AW1893" s="239"/>
      <c r="AX1893" s="239"/>
      <c r="AY1893" s="70">
        <f t="shared" si="335"/>
        <v>0</v>
      </c>
      <c r="BA1893" s="121"/>
    </row>
    <row r="1894" spans="1:53">
      <c r="C1894">
        <v>26</v>
      </c>
      <c r="E1894" s="121"/>
      <c r="F1894" s="193" t="s">
        <v>6019</v>
      </c>
      <c r="G1894" s="144" t="s">
        <v>6022</v>
      </c>
      <c r="H1894" s="145" t="s">
        <v>16</v>
      </c>
      <c r="I1894" s="146" t="str">
        <f t="shared" si="324"/>
        <v>PEREMPUAN</v>
      </c>
      <c r="J1894" s="111" t="s">
        <v>952</v>
      </c>
      <c r="K1894" s="147">
        <v>34646</v>
      </c>
      <c r="L1894" s="139">
        <f t="shared" ca="1" si="332"/>
        <v>25</v>
      </c>
      <c r="M1894" s="120"/>
      <c r="N1894" s="181" t="s">
        <v>220</v>
      </c>
      <c r="O1894" s="111" t="str">
        <f t="shared" si="336"/>
        <v>ISLAM</v>
      </c>
      <c r="P1894" s="111" t="s">
        <v>221</v>
      </c>
      <c r="Q1894" s="111" t="s">
        <v>245</v>
      </c>
      <c r="R1894" s="148">
        <v>3</v>
      </c>
      <c r="S1894" s="111" t="s">
        <v>256</v>
      </c>
      <c r="T1894" s="111" t="s">
        <v>246</v>
      </c>
      <c r="U1894" s="111" t="s">
        <v>6023</v>
      </c>
      <c r="V1894" s="111" t="s">
        <v>6024</v>
      </c>
      <c r="W1894" s="119" t="s">
        <v>6021</v>
      </c>
      <c r="X1894" s="120" t="s">
        <v>6007</v>
      </c>
      <c r="Y1894" s="238" t="s">
        <v>5987</v>
      </c>
      <c r="Z1894" s="120" t="s">
        <v>22</v>
      </c>
      <c r="AA1894" s="120" t="s">
        <v>229</v>
      </c>
      <c r="AB1894" s="120" t="s">
        <v>230</v>
      </c>
      <c r="AC1894" s="120" t="s">
        <v>231</v>
      </c>
      <c r="AD1894" s="121" t="str">
        <f>IF(H1894="L","INDONESIA",IF(H1894="P","INDONESIA",""))</f>
        <v>INDONESIA</v>
      </c>
      <c r="AE1894" s="122" t="s">
        <v>5941</v>
      </c>
      <c r="AF1894" s="122" t="s">
        <v>233</v>
      </c>
      <c r="AG1894" s="142" t="s">
        <v>952</v>
      </c>
      <c r="AH1894" s="120"/>
      <c r="AI1894" s="64"/>
      <c r="AJ1894" s="64"/>
      <c r="AK1894" s="142"/>
      <c r="AL1894" s="207"/>
      <c r="AM1894" s="207"/>
      <c r="AN1894" s="207"/>
      <c r="AO1894" s="239"/>
      <c r="AP1894" s="239"/>
      <c r="AQ1894" s="239"/>
      <c r="AR1894" s="239"/>
      <c r="AS1894" s="239"/>
      <c r="AT1894" s="239"/>
      <c r="AU1894" s="239"/>
      <c r="AV1894" s="239"/>
      <c r="AW1894" s="239"/>
      <c r="AX1894" s="239"/>
      <c r="BA1894" s="121"/>
    </row>
    <row r="1895" spans="1:53">
      <c r="C1895">
        <v>27</v>
      </c>
      <c r="F1895" s="193" t="s">
        <v>6025</v>
      </c>
      <c r="G1895" s="144" t="s">
        <v>6026</v>
      </c>
      <c r="H1895" s="90" t="s">
        <v>23</v>
      </c>
      <c r="I1895" s="86" t="str">
        <f t="shared" si="324"/>
        <v>LAKI LAKI</v>
      </c>
      <c r="J1895" s="111" t="s">
        <v>230</v>
      </c>
      <c r="K1895" s="438">
        <v>42182</v>
      </c>
      <c r="L1895" s="440">
        <f t="shared" ca="1" si="332"/>
        <v>4</v>
      </c>
      <c r="N1895" s="181" t="s">
        <v>220</v>
      </c>
      <c r="O1895" s="111" t="str">
        <f t="shared" si="336"/>
        <v>ISLAM</v>
      </c>
      <c r="P1895" s="111" t="s">
        <v>254</v>
      </c>
      <c r="Q1895" s="111" t="s">
        <v>255</v>
      </c>
      <c r="R1895" s="431">
        <v>4</v>
      </c>
      <c r="S1895" s="111" t="s">
        <v>265</v>
      </c>
      <c r="T1895" s="111" t="s">
        <v>270</v>
      </c>
      <c r="U1895" s="111" t="s">
        <v>6022</v>
      </c>
      <c r="V1895" s="111" t="s">
        <v>6027</v>
      </c>
      <c r="W1895" s="119" t="s">
        <v>6021</v>
      </c>
      <c r="X1895" s="120" t="s">
        <v>6007</v>
      </c>
      <c r="Y1895" s="238" t="s">
        <v>6028</v>
      </c>
      <c r="Z1895" s="120" t="s">
        <v>22</v>
      </c>
      <c r="AA1895" s="120" t="s">
        <v>229</v>
      </c>
      <c r="AB1895" s="120" t="s">
        <v>230</v>
      </c>
      <c r="AC1895" s="120" t="s">
        <v>231</v>
      </c>
      <c r="AD1895" s="121" t="str">
        <f>IF(H1895="L","INDONESIA",IF(H1895="P","INDONESIA",""))</f>
        <v>INDONESIA</v>
      </c>
      <c r="AE1895" s="122" t="s">
        <v>5941</v>
      </c>
      <c r="AF1895" s="122" t="s">
        <v>233</v>
      </c>
      <c r="AG1895" s="142" t="s">
        <v>455</v>
      </c>
    </row>
    <row r="1896" spans="1:53" s="121" customFormat="1">
      <c r="A1896"/>
      <c r="B1896">
        <v>1824</v>
      </c>
      <c r="C1896">
        <v>28</v>
      </c>
      <c r="D1896">
        <v>9</v>
      </c>
      <c r="E1896" s="99">
        <v>1</v>
      </c>
      <c r="F1896" s="100" t="s">
        <v>6029</v>
      </c>
      <c r="G1896" s="101" t="s">
        <v>6030</v>
      </c>
      <c r="H1896" s="102" t="s">
        <v>23</v>
      </c>
      <c r="I1896" s="103" t="str">
        <f t="shared" ref="I1896:I1959" si="338">IF(H1896="L","LAKI LAKI",IF(H1896="P","PEREMPUAN",""))</f>
        <v>LAKI LAKI</v>
      </c>
      <c r="J1896" s="104" t="s">
        <v>244</v>
      </c>
      <c r="K1896" s="105">
        <v>30230</v>
      </c>
      <c r="L1896" s="106">
        <f t="shared" ca="1" si="332"/>
        <v>37</v>
      </c>
      <c r="M1896" s="104" t="s">
        <v>253</v>
      </c>
      <c r="N1896" s="107" t="s">
        <v>220</v>
      </c>
      <c r="O1896" s="104" t="str">
        <f t="shared" si="336"/>
        <v>ISLAM</v>
      </c>
      <c r="P1896" s="104" t="s">
        <v>221</v>
      </c>
      <c r="Q1896" s="104" t="s">
        <v>222</v>
      </c>
      <c r="R1896" s="108">
        <v>1</v>
      </c>
      <c r="S1896" s="104" t="s">
        <v>256</v>
      </c>
      <c r="T1896" s="104" t="s">
        <v>283</v>
      </c>
      <c r="U1896" s="104" t="s">
        <v>2633</v>
      </c>
      <c r="V1896" s="104" t="s">
        <v>2638</v>
      </c>
      <c r="W1896" s="109" t="s">
        <v>6031</v>
      </c>
      <c r="X1896" s="104" t="s">
        <v>6030</v>
      </c>
      <c r="Y1896" s="235" t="s">
        <v>5940</v>
      </c>
      <c r="Z1896" s="104" t="s">
        <v>22</v>
      </c>
      <c r="AA1896" s="104" t="s">
        <v>229</v>
      </c>
      <c r="AB1896" s="104" t="s">
        <v>230</v>
      </c>
      <c r="AC1896" s="104" t="s">
        <v>231</v>
      </c>
      <c r="AD1896" s="99" t="str">
        <f t="shared" si="333"/>
        <v>INDONESIA</v>
      </c>
      <c r="AE1896" s="122" t="s">
        <v>5941</v>
      </c>
      <c r="AF1896" s="110" t="s">
        <v>233</v>
      </c>
      <c r="AG1896" s="142" t="s">
        <v>1685</v>
      </c>
      <c r="AH1896" s="142" t="s">
        <v>5942</v>
      </c>
      <c r="AI1896" s="64">
        <f t="shared" si="337"/>
        <v>3</v>
      </c>
      <c r="AJ1896" s="64"/>
      <c r="AK1896" s="142"/>
      <c r="AL1896" s="207"/>
      <c r="AM1896" s="207"/>
      <c r="AN1896" s="207">
        <f t="shared" si="334"/>
        <v>0</v>
      </c>
      <c r="AO1896" s="239"/>
      <c r="AP1896" s="239"/>
      <c r="AQ1896" s="239"/>
      <c r="AR1896" s="239"/>
      <c r="AS1896" s="239"/>
      <c r="AT1896" s="239"/>
      <c r="AU1896" s="239"/>
      <c r="AV1896" s="239"/>
      <c r="AW1896" s="239"/>
      <c r="AX1896" s="239"/>
      <c r="AY1896" s="239">
        <f t="shared" si="335"/>
        <v>0</v>
      </c>
      <c r="AZ1896" s="71"/>
    </row>
    <row r="1897" spans="1:53" s="126" customFormat="1">
      <c r="A1897"/>
      <c r="B1897">
        <v>1825</v>
      </c>
      <c r="C1897">
        <v>29</v>
      </c>
      <c r="D1897"/>
      <c r="E1897">
        <v>2</v>
      </c>
      <c r="F1897" s="88" t="s">
        <v>6032</v>
      </c>
      <c r="G1897" s="89" t="s">
        <v>6033</v>
      </c>
      <c r="H1897" s="90" t="s">
        <v>16</v>
      </c>
      <c r="I1897" s="91" t="str">
        <f t="shared" si="338"/>
        <v>PEREMPUAN</v>
      </c>
      <c r="J1897" s="64" t="s">
        <v>5244</v>
      </c>
      <c r="K1897" s="92">
        <v>30653</v>
      </c>
      <c r="L1897" s="93">
        <f t="shared" ca="1" si="332"/>
        <v>36</v>
      </c>
      <c r="M1897" s="64" t="s">
        <v>253</v>
      </c>
      <c r="N1897" s="94" t="s">
        <v>220</v>
      </c>
      <c r="O1897" s="64" t="str">
        <f t="shared" si="336"/>
        <v>ISLAM</v>
      </c>
      <c r="P1897" s="64" t="s">
        <v>221</v>
      </c>
      <c r="Q1897" s="64" t="s">
        <v>245</v>
      </c>
      <c r="R1897" s="95">
        <v>3</v>
      </c>
      <c r="S1897" s="64" t="s">
        <v>289</v>
      </c>
      <c r="T1897" s="64" t="s">
        <v>246</v>
      </c>
      <c r="U1897" s="64" t="s">
        <v>6034</v>
      </c>
      <c r="V1897" s="64" t="s">
        <v>6035</v>
      </c>
      <c r="W1897" s="96" t="s">
        <v>6031</v>
      </c>
      <c r="X1897" s="64" t="s">
        <v>6030</v>
      </c>
      <c r="Y1897" s="229" t="s">
        <v>5940</v>
      </c>
      <c r="Z1897" s="64" t="s">
        <v>22</v>
      </c>
      <c r="AA1897" s="64" t="s">
        <v>229</v>
      </c>
      <c r="AB1897" s="64" t="s">
        <v>230</v>
      </c>
      <c r="AC1897" s="64" t="s">
        <v>231</v>
      </c>
      <c r="AD1897" t="str">
        <f t="shared" si="333"/>
        <v>INDONESIA</v>
      </c>
      <c r="AE1897" s="122" t="s">
        <v>5941</v>
      </c>
      <c r="AF1897" s="373" t="s">
        <v>233</v>
      </c>
      <c r="AG1897" s="142" t="s">
        <v>381</v>
      </c>
      <c r="AH1897" s="142" t="s">
        <v>5942</v>
      </c>
      <c r="AI1897" s="64">
        <f t="shared" si="337"/>
        <v>3</v>
      </c>
      <c r="AJ1897" s="64"/>
      <c r="AK1897" s="142"/>
      <c r="AL1897" s="136"/>
      <c r="AM1897" s="136"/>
      <c r="AN1897" s="136">
        <f t="shared" si="334"/>
        <v>0</v>
      </c>
      <c r="AO1897" s="137"/>
      <c r="AP1897" s="137"/>
      <c r="AQ1897" s="137"/>
      <c r="AR1897" s="137"/>
      <c r="AS1897" s="137"/>
      <c r="AT1897" s="137"/>
      <c r="AU1897" s="137"/>
      <c r="AV1897" s="137"/>
      <c r="AW1897" s="137"/>
      <c r="AX1897" s="137"/>
      <c r="AY1897" s="137">
        <f t="shared" si="335"/>
        <v>0</v>
      </c>
      <c r="AZ1897" s="138"/>
    </row>
    <row r="1898" spans="1:53" s="99" customFormat="1">
      <c r="A1898"/>
      <c r="B1898">
        <v>1826</v>
      </c>
      <c r="C1898">
        <v>30</v>
      </c>
      <c r="D1898"/>
      <c r="E1898">
        <v>3</v>
      </c>
      <c r="F1898" s="88" t="s">
        <v>6036</v>
      </c>
      <c r="G1898" s="89" t="s">
        <v>6037</v>
      </c>
      <c r="H1898" s="90" t="s">
        <v>23</v>
      </c>
      <c r="I1898" s="91" t="str">
        <f t="shared" si="338"/>
        <v>LAKI LAKI</v>
      </c>
      <c r="J1898" s="64" t="s">
        <v>230</v>
      </c>
      <c r="K1898" s="92">
        <v>38272</v>
      </c>
      <c r="L1898" s="93">
        <f t="shared" ca="1" si="332"/>
        <v>15</v>
      </c>
      <c r="M1898" s="64" t="s">
        <v>253</v>
      </c>
      <c r="N1898" s="94" t="s">
        <v>220</v>
      </c>
      <c r="O1898" s="64" t="str">
        <f t="shared" si="336"/>
        <v>ISLAM</v>
      </c>
      <c r="P1898" s="64" t="s">
        <v>254</v>
      </c>
      <c r="Q1898" s="64" t="s">
        <v>255</v>
      </c>
      <c r="R1898" s="95">
        <v>4</v>
      </c>
      <c r="S1898" s="64" t="s">
        <v>369</v>
      </c>
      <c r="T1898" s="64" t="s">
        <v>266</v>
      </c>
      <c r="U1898" s="64" t="s">
        <v>6033</v>
      </c>
      <c r="V1898" s="64" t="s">
        <v>6030</v>
      </c>
      <c r="W1898" s="96" t="s">
        <v>6031</v>
      </c>
      <c r="X1898" s="64" t="s">
        <v>6030</v>
      </c>
      <c r="Y1898" s="229" t="s">
        <v>5940</v>
      </c>
      <c r="Z1898" s="64" t="s">
        <v>22</v>
      </c>
      <c r="AA1898" s="64" t="s">
        <v>229</v>
      </c>
      <c r="AB1898" s="64" t="s">
        <v>230</v>
      </c>
      <c r="AC1898" s="64" t="s">
        <v>231</v>
      </c>
      <c r="AD1898" t="str">
        <f t="shared" si="333"/>
        <v>INDONESIA</v>
      </c>
      <c r="AE1898" s="122" t="s">
        <v>5941</v>
      </c>
      <c r="AF1898" s="122" t="s">
        <v>233</v>
      </c>
      <c r="AG1898" s="142" t="s">
        <v>1685</v>
      </c>
      <c r="AH1898" s="142"/>
      <c r="AI1898" s="64" t="e">
        <f t="shared" si="337"/>
        <v>#N/A</v>
      </c>
      <c r="AJ1898" s="64"/>
      <c r="AK1898" s="104"/>
      <c r="AL1898" s="124"/>
      <c r="AM1898" s="124"/>
      <c r="AN1898" s="124">
        <f t="shared" si="334"/>
        <v>0</v>
      </c>
      <c r="AO1898" s="125"/>
      <c r="AP1898" s="125"/>
      <c r="AQ1898" s="125"/>
      <c r="AR1898" s="125"/>
      <c r="AS1898" s="125"/>
      <c r="AT1898" s="125"/>
      <c r="AU1898" s="125"/>
      <c r="AV1898" s="125"/>
      <c r="AW1898" s="125"/>
      <c r="AX1898" s="125"/>
      <c r="AY1898" s="70">
        <f t="shared" si="335"/>
        <v>0</v>
      </c>
      <c r="AZ1898" s="71"/>
    </row>
    <row r="1899" spans="1:53">
      <c r="A1899" s="121"/>
      <c r="B1899">
        <v>1827</v>
      </c>
      <c r="C1899">
        <v>31</v>
      </c>
      <c r="E1899" s="121">
        <v>4</v>
      </c>
      <c r="F1899" s="157" t="s">
        <v>6038</v>
      </c>
      <c r="G1899" s="144" t="s">
        <v>6039</v>
      </c>
      <c r="H1899" s="145" t="s">
        <v>16</v>
      </c>
      <c r="I1899" s="146" t="str">
        <f t="shared" si="338"/>
        <v>PEREMPUAN</v>
      </c>
      <c r="J1899" s="120" t="s">
        <v>230</v>
      </c>
      <c r="K1899" s="147">
        <v>39775</v>
      </c>
      <c r="L1899" s="139">
        <f t="shared" ca="1" si="332"/>
        <v>11</v>
      </c>
      <c r="M1899" s="120"/>
      <c r="N1899" s="187" t="s">
        <v>220</v>
      </c>
      <c r="O1899" s="120" t="str">
        <f t="shared" si="336"/>
        <v>ISLAM</v>
      </c>
      <c r="P1899" s="120" t="s">
        <v>254</v>
      </c>
      <c r="Q1899" s="120" t="s">
        <v>255</v>
      </c>
      <c r="R1899" s="148">
        <v>4</v>
      </c>
      <c r="S1899" s="120" t="s">
        <v>369</v>
      </c>
      <c r="T1899" s="120" t="s">
        <v>266</v>
      </c>
      <c r="U1899" s="120" t="s">
        <v>6033</v>
      </c>
      <c r="V1899" s="120" t="s">
        <v>6030</v>
      </c>
      <c r="W1899" s="149" t="s">
        <v>6031</v>
      </c>
      <c r="X1899" s="120" t="s">
        <v>6030</v>
      </c>
      <c r="Y1899" s="238" t="s">
        <v>5940</v>
      </c>
      <c r="Z1899" s="120" t="s">
        <v>22</v>
      </c>
      <c r="AA1899" s="120" t="s">
        <v>229</v>
      </c>
      <c r="AB1899" s="120" t="s">
        <v>230</v>
      </c>
      <c r="AC1899" s="120" t="s">
        <v>231</v>
      </c>
      <c r="AD1899" s="121" t="str">
        <f t="shared" si="333"/>
        <v>INDONESIA</v>
      </c>
      <c r="AE1899" s="122" t="s">
        <v>5941</v>
      </c>
      <c r="AF1899" s="373" t="s">
        <v>233</v>
      </c>
      <c r="AG1899" s="142" t="s">
        <v>1685</v>
      </c>
      <c r="AH1899" s="142"/>
      <c r="AI1899" s="64" t="e">
        <f t="shared" si="337"/>
        <v>#N/A</v>
      </c>
      <c r="AJ1899" s="64"/>
      <c r="AK1899" s="142"/>
      <c r="AN1899" s="124">
        <f t="shared" si="334"/>
        <v>0</v>
      </c>
      <c r="AY1899" s="70">
        <f t="shared" si="335"/>
        <v>0</v>
      </c>
    </row>
    <row r="1900" spans="1:53">
      <c r="A1900" s="121"/>
      <c r="B1900">
        <v>1828</v>
      </c>
      <c r="C1900">
        <v>32</v>
      </c>
      <c r="E1900">
        <v>5</v>
      </c>
      <c r="F1900" s="157" t="s">
        <v>6040</v>
      </c>
      <c r="G1900" s="89" t="s">
        <v>6041</v>
      </c>
      <c r="H1900" s="90" t="s">
        <v>23</v>
      </c>
      <c r="I1900" s="91" t="str">
        <f t="shared" si="338"/>
        <v>LAKI LAKI</v>
      </c>
      <c r="J1900" s="64" t="s">
        <v>376</v>
      </c>
      <c r="K1900" s="92">
        <v>31108</v>
      </c>
      <c r="L1900" s="93">
        <f t="shared" ca="1" si="332"/>
        <v>35</v>
      </c>
      <c r="M1900" s="64"/>
      <c r="N1900" s="246" t="s">
        <v>1533</v>
      </c>
      <c r="O1900" s="64" t="str">
        <f t="shared" si="336"/>
        <v>KRISTEN</v>
      </c>
      <c r="P1900" s="64" t="s">
        <v>254</v>
      </c>
      <c r="Q1900" s="64" t="s">
        <v>1845</v>
      </c>
      <c r="R1900" s="95">
        <v>9</v>
      </c>
      <c r="S1900" s="64" t="s">
        <v>256</v>
      </c>
      <c r="T1900" s="64" t="s">
        <v>283</v>
      </c>
      <c r="U1900" s="64" t="s">
        <v>6034</v>
      </c>
      <c r="V1900" s="64" t="s">
        <v>6035</v>
      </c>
      <c r="W1900" s="96" t="s">
        <v>6031</v>
      </c>
      <c r="X1900" s="64" t="s">
        <v>6030</v>
      </c>
      <c r="Y1900" s="229" t="s">
        <v>5940</v>
      </c>
      <c r="Z1900" s="64" t="s">
        <v>22</v>
      </c>
      <c r="AA1900" s="64" t="s">
        <v>229</v>
      </c>
      <c r="AB1900" s="64" t="s">
        <v>230</v>
      </c>
      <c r="AC1900" s="64" t="s">
        <v>231</v>
      </c>
      <c r="AD1900" t="str">
        <f t="shared" si="333"/>
        <v>INDONESIA</v>
      </c>
      <c r="AE1900" s="122" t="s">
        <v>5941</v>
      </c>
      <c r="AF1900" s="122" t="s">
        <v>233</v>
      </c>
      <c r="AG1900" s="120" t="s">
        <v>381</v>
      </c>
      <c r="AH1900" s="120"/>
      <c r="AI1900" s="64" t="e">
        <f t="shared" si="337"/>
        <v>#N/A</v>
      </c>
      <c r="AJ1900" s="64"/>
      <c r="AK1900" s="142"/>
      <c r="AN1900" s="124">
        <f t="shared" si="334"/>
        <v>0</v>
      </c>
      <c r="AY1900" s="70">
        <f t="shared" si="335"/>
        <v>0</v>
      </c>
    </row>
    <row r="1901" spans="1:53">
      <c r="A1901" s="121"/>
      <c r="B1901">
        <v>1829</v>
      </c>
      <c r="C1901">
        <v>33</v>
      </c>
      <c r="E1901" s="126">
        <v>6</v>
      </c>
      <c r="F1901" s="143" t="s">
        <v>6042</v>
      </c>
      <c r="G1901" s="144" t="s">
        <v>6043</v>
      </c>
      <c r="H1901" s="145" t="s">
        <v>23</v>
      </c>
      <c r="I1901" s="146" t="str">
        <f t="shared" si="338"/>
        <v>LAKI LAKI</v>
      </c>
      <c r="J1901" s="120" t="s">
        <v>376</v>
      </c>
      <c r="K1901" s="147">
        <v>34075</v>
      </c>
      <c r="L1901" s="139">
        <f t="shared" ref="L1901:L1932" ca="1" si="339">DATEDIF(K1901,TODAY(),"Y")</f>
        <v>26</v>
      </c>
      <c r="M1901" s="120" t="s">
        <v>253</v>
      </c>
      <c r="N1901" s="133" t="s">
        <v>1533</v>
      </c>
      <c r="O1901" s="120" t="str">
        <f t="shared" si="336"/>
        <v>KRISTEN</v>
      </c>
      <c r="P1901" s="120" t="s">
        <v>254</v>
      </c>
      <c r="Q1901" s="120" t="s">
        <v>1845</v>
      </c>
      <c r="R1901" s="148">
        <v>9</v>
      </c>
      <c r="S1901" s="120" t="s">
        <v>289</v>
      </c>
      <c r="T1901" s="120" t="s">
        <v>283</v>
      </c>
      <c r="U1901" s="120" t="s">
        <v>6034</v>
      </c>
      <c r="V1901" s="120" t="s">
        <v>6035</v>
      </c>
      <c r="W1901" s="149" t="s">
        <v>6031</v>
      </c>
      <c r="X1901" s="120" t="s">
        <v>6030</v>
      </c>
      <c r="Y1901" s="238" t="s">
        <v>5940</v>
      </c>
      <c r="Z1901" s="120" t="s">
        <v>22</v>
      </c>
      <c r="AA1901" s="120" t="s">
        <v>229</v>
      </c>
      <c r="AB1901" s="120" t="s">
        <v>230</v>
      </c>
      <c r="AC1901" s="120" t="s">
        <v>231</v>
      </c>
      <c r="AD1901" s="121" t="str">
        <f t="shared" si="333"/>
        <v>INDONESIA</v>
      </c>
      <c r="AE1901" s="122" t="s">
        <v>5941</v>
      </c>
      <c r="AF1901" s="122" t="s">
        <v>233</v>
      </c>
      <c r="AG1901" s="142" t="s">
        <v>381</v>
      </c>
      <c r="AH1901" s="142" t="s">
        <v>5942</v>
      </c>
      <c r="AI1901" s="64">
        <f t="shared" si="337"/>
        <v>2</v>
      </c>
      <c r="AJ1901" s="64"/>
      <c r="AK1901" s="142"/>
      <c r="AL1901" s="207"/>
      <c r="AM1901" s="207"/>
      <c r="AN1901" s="124">
        <f t="shared" si="334"/>
        <v>0</v>
      </c>
      <c r="AO1901" s="239"/>
      <c r="AP1901" s="239"/>
      <c r="AQ1901" s="239"/>
      <c r="AR1901" s="239"/>
      <c r="AS1901" s="239"/>
      <c r="AT1901" s="239"/>
      <c r="AU1901" s="239"/>
      <c r="AV1901" s="239"/>
      <c r="AW1901" s="239"/>
      <c r="AX1901" s="239"/>
      <c r="AY1901" s="70">
        <f t="shared" si="335"/>
        <v>0</v>
      </c>
      <c r="BA1901" s="121"/>
    </row>
    <row r="1902" spans="1:53">
      <c r="B1902">
        <v>1830</v>
      </c>
      <c r="C1902">
        <v>34</v>
      </c>
      <c r="D1902">
        <v>10</v>
      </c>
      <c r="E1902" s="99">
        <v>1</v>
      </c>
      <c r="F1902" s="100" t="s">
        <v>6044</v>
      </c>
      <c r="G1902" s="163" t="s">
        <v>6045</v>
      </c>
      <c r="H1902" s="102" t="s">
        <v>23</v>
      </c>
      <c r="I1902" s="103" t="str">
        <f t="shared" si="338"/>
        <v>LAKI LAKI</v>
      </c>
      <c r="J1902" s="104" t="s">
        <v>376</v>
      </c>
      <c r="K1902" s="105">
        <v>23873</v>
      </c>
      <c r="L1902" s="106">
        <f t="shared" ca="1" si="339"/>
        <v>54</v>
      </c>
      <c r="M1902" s="104" t="s">
        <v>253</v>
      </c>
      <c r="N1902" s="107" t="s">
        <v>1533</v>
      </c>
      <c r="O1902" s="104" t="str">
        <f t="shared" si="336"/>
        <v>KRISTEN</v>
      </c>
      <c r="P1902" s="104" t="s">
        <v>221</v>
      </c>
      <c r="Q1902" s="104" t="s">
        <v>222</v>
      </c>
      <c r="R1902" s="108">
        <v>1</v>
      </c>
      <c r="S1902" s="104" t="s">
        <v>256</v>
      </c>
      <c r="T1902" s="104" t="s">
        <v>283</v>
      </c>
      <c r="U1902" s="104" t="s">
        <v>6046</v>
      </c>
      <c r="V1902" s="104" t="s">
        <v>6047</v>
      </c>
      <c r="W1902" s="109" t="s">
        <v>6048</v>
      </c>
      <c r="X1902" s="104" t="s">
        <v>6045</v>
      </c>
      <c r="Y1902" s="235" t="s">
        <v>5940</v>
      </c>
      <c r="Z1902" s="104" t="s">
        <v>22</v>
      </c>
      <c r="AA1902" s="104" t="s">
        <v>229</v>
      </c>
      <c r="AB1902" s="64" t="s">
        <v>230</v>
      </c>
      <c r="AC1902" s="64" t="s">
        <v>231</v>
      </c>
      <c r="AD1902" s="99" t="str">
        <f t="shared" si="333"/>
        <v>INDONESIA</v>
      </c>
      <c r="AE1902" s="122" t="s">
        <v>5941</v>
      </c>
      <c r="AF1902" s="110" t="s">
        <v>233</v>
      </c>
      <c r="AG1902" s="142" t="s">
        <v>381</v>
      </c>
      <c r="AH1902" s="142" t="s">
        <v>5942</v>
      </c>
      <c r="AI1902" s="64">
        <f t="shared" si="337"/>
        <v>3</v>
      </c>
      <c r="AJ1902" s="64"/>
      <c r="AK1902" s="142"/>
      <c r="AN1902" s="124">
        <f t="shared" si="334"/>
        <v>0</v>
      </c>
      <c r="AY1902" s="70">
        <f t="shared" si="335"/>
        <v>0</v>
      </c>
    </row>
    <row r="1903" spans="1:53">
      <c r="B1903">
        <v>1831</v>
      </c>
      <c r="C1903">
        <v>35</v>
      </c>
      <c r="E1903">
        <v>2</v>
      </c>
      <c r="F1903" s="88" t="s">
        <v>6049</v>
      </c>
      <c r="G1903" s="365" t="s">
        <v>6050</v>
      </c>
      <c r="H1903" s="90" t="s">
        <v>16</v>
      </c>
      <c r="I1903" s="91" t="str">
        <f t="shared" si="338"/>
        <v>PEREMPUAN</v>
      </c>
      <c r="J1903" s="64" t="s">
        <v>376</v>
      </c>
      <c r="K1903" s="92">
        <v>25354</v>
      </c>
      <c r="L1903" s="93">
        <f t="shared" ca="1" si="339"/>
        <v>50</v>
      </c>
      <c r="M1903" s="64" t="s">
        <v>253</v>
      </c>
      <c r="N1903" s="94" t="s">
        <v>1533</v>
      </c>
      <c r="O1903" s="64" t="str">
        <f t="shared" si="336"/>
        <v>KRISTEN</v>
      </c>
      <c r="P1903" s="64" t="s">
        <v>221</v>
      </c>
      <c r="Q1903" s="64" t="s">
        <v>245</v>
      </c>
      <c r="R1903" s="95">
        <v>3</v>
      </c>
      <c r="S1903" s="64" t="s">
        <v>256</v>
      </c>
      <c r="T1903" s="64" t="s">
        <v>246</v>
      </c>
      <c r="U1903" s="64" t="s">
        <v>6051</v>
      </c>
      <c r="V1903" s="64" t="s">
        <v>2332</v>
      </c>
      <c r="W1903" s="149" t="s">
        <v>6048</v>
      </c>
      <c r="X1903" s="64" t="s">
        <v>6045</v>
      </c>
      <c r="Y1903" s="229" t="s">
        <v>5940</v>
      </c>
      <c r="Z1903" s="64" t="s">
        <v>22</v>
      </c>
      <c r="AA1903" s="64" t="s">
        <v>229</v>
      </c>
      <c r="AB1903" s="104" t="s">
        <v>230</v>
      </c>
      <c r="AC1903" s="104" t="s">
        <v>231</v>
      </c>
      <c r="AD1903" t="str">
        <f t="shared" si="333"/>
        <v>INDONESIA</v>
      </c>
      <c r="AE1903" s="122" t="s">
        <v>5941</v>
      </c>
      <c r="AF1903" s="373" t="s">
        <v>233</v>
      </c>
      <c r="AG1903" s="142" t="s">
        <v>381</v>
      </c>
      <c r="AH1903" s="142" t="s">
        <v>5942</v>
      </c>
      <c r="AI1903" s="64">
        <f t="shared" si="337"/>
        <v>3</v>
      </c>
      <c r="AJ1903" s="64"/>
      <c r="AK1903" s="142"/>
      <c r="AL1903" s="207"/>
      <c r="AM1903" s="207"/>
      <c r="AN1903" s="124">
        <f t="shared" si="334"/>
        <v>0</v>
      </c>
      <c r="AO1903" s="239"/>
      <c r="AP1903" s="239"/>
      <c r="AQ1903" s="239"/>
      <c r="AR1903" s="239"/>
      <c r="AS1903" s="239"/>
      <c r="AT1903" s="239"/>
      <c r="AU1903" s="239"/>
      <c r="AV1903" s="239"/>
      <c r="AW1903" s="239"/>
      <c r="AX1903" s="239"/>
      <c r="AY1903" s="70">
        <f t="shared" si="335"/>
        <v>0</v>
      </c>
      <c r="BA1903" s="121"/>
    </row>
    <row r="1904" spans="1:53">
      <c r="B1904">
        <v>1832</v>
      </c>
      <c r="C1904">
        <v>36</v>
      </c>
      <c r="E1904">
        <v>3</v>
      </c>
      <c r="F1904" s="88" t="s">
        <v>6052</v>
      </c>
      <c r="G1904" s="365" t="s">
        <v>6053</v>
      </c>
      <c r="H1904" s="90" t="s">
        <v>16</v>
      </c>
      <c r="I1904" s="91" t="str">
        <f t="shared" si="338"/>
        <v>PEREMPUAN</v>
      </c>
      <c r="J1904" s="64" t="s">
        <v>2933</v>
      </c>
      <c r="K1904" s="92">
        <v>36309</v>
      </c>
      <c r="L1904" s="93">
        <f t="shared" ca="1" si="339"/>
        <v>20</v>
      </c>
      <c r="M1904" s="64" t="s">
        <v>253</v>
      </c>
      <c r="N1904" s="94" t="s">
        <v>1533</v>
      </c>
      <c r="O1904" s="64" t="str">
        <f t="shared" si="336"/>
        <v>KRISTEN</v>
      </c>
      <c r="P1904" s="64" t="s">
        <v>254</v>
      </c>
      <c r="Q1904" s="64" t="s">
        <v>255</v>
      </c>
      <c r="R1904" s="95">
        <v>4</v>
      </c>
      <c r="S1904" s="64" t="s">
        <v>348</v>
      </c>
      <c r="T1904" s="64" t="s">
        <v>266</v>
      </c>
      <c r="U1904" s="64" t="s">
        <v>6050</v>
      </c>
      <c r="V1904" s="64" t="s">
        <v>6045</v>
      </c>
      <c r="W1904" s="149" t="s">
        <v>6048</v>
      </c>
      <c r="X1904" s="64" t="s">
        <v>6045</v>
      </c>
      <c r="Y1904" s="229" t="s">
        <v>5940</v>
      </c>
      <c r="Z1904" s="64" t="s">
        <v>22</v>
      </c>
      <c r="AA1904" s="64" t="s">
        <v>229</v>
      </c>
      <c r="AB1904" s="120" t="s">
        <v>230</v>
      </c>
      <c r="AC1904" s="120" t="s">
        <v>231</v>
      </c>
      <c r="AD1904" t="str">
        <f t="shared" si="333"/>
        <v>INDONESIA</v>
      </c>
      <c r="AE1904" s="122" t="s">
        <v>5941</v>
      </c>
      <c r="AF1904" s="110" t="s">
        <v>233</v>
      </c>
      <c r="AG1904" s="142" t="s">
        <v>381</v>
      </c>
      <c r="AH1904" s="142"/>
      <c r="AI1904" s="64">
        <f t="shared" si="337"/>
        <v>3</v>
      </c>
      <c r="AJ1904" s="64"/>
      <c r="AK1904" s="120"/>
      <c r="AN1904" s="124">
        <f t="shared" si="334"/>
        <v>0</v>
      </c>
      <c r="AY1904" s="70">
        <f t="shared" si="335"/>
        <v>0</v>
      </c>
    </row>
    <row r="1905" spans="1:53" s="99" customFormat="1">
      <c r="A1905"/>
      <c r="B1905">
        <v>1833</v>
      </c>
      <c r="C1905">
        <v>37</v>
      </c>
      <c r="D1905"/>
      <c r="E1905" s="121">
        <v>4</v>
      </c>
      <c r="F1905" s="143" t="s">
        <v>6054</v>
      </c>
      <c r="G1905" s="582" t="s">
        <v>6055</v>
      </c>
      <c r="H1905" s="145" t="s">
        <v>16</v>
      </c>
      <c r="I1905" s="146" t="str">
        <f t="shared" si="338"/>
        <v>PEREMPUAN</v>
      </c>
      <c r="J1905" s="120" t="s">
        <v>2933</v>
      </c>
      <c r="K1905" s="147">
        <v>36740</v>
      </c>
      <c r="L1905" s="93">
        <f t="shared" ca="1" si="339"/>
        <v>19</v>
      </c>
      <c r="M1905" s="120" t="s">
        <v>253</v>
      </c>
      <c r="N1905" s="133" t="s">
        <v>1533</v>
      </c>
      <c r="O1905" s="120" t="str">
        <f t="shared" si="336"/>
        <v>KRISTEN</v>
      </c>
      <c r="P1905" s="120" t="s">
        <v>254</v>
      </c>
      <c r="Q1905" s="120" t="s">
        <v>255</v>
      </c>
      <c r="R1905" s="148">
        <v>4</v>
      </c>
      <c r="S1905" s="120" t="s">
        <v>348</v>
      </c>
      <c r="T1905" s="120" t="s">
        <v>266</v>
      </c>
      <c r="U1905" s="120" t="s">
        <v>6050</v>
      </c>
      <c r="V1905" s="120" t="s">
        <v>6045</v>
      </c>
      <c r="W1905" s="149" t="s">
        <v>6048</v>
      </c>
      <c r="X1905" s="120" t="s">
        <v>6045</v>
      </c>
      <c r="Y1905" s="238" t="s">
        <v>5940</v>
      </c>
      <c r="Z1905" s="120" t="s">
        <v>22</v>
      </c>
      <c r="AA1905" s="120" t="s">
        <v>229</v>
      </c>
      <c r="AB1905" s="64" t="s">
        <v>230</v>
      </c>
      <c r="AC1905" s="64" t="s">
        <v>231</v>
      </c>
      <c r="AD1905" s="121" t="str">
        <f t="shared" si="333"/>
        <v>INDONESIA</v>
      </c>
      <c r="AE1905" s="122" t="s">
        <v>5941</v>
      </c>
      <c r="AF1905" s="373" t="s">
        <v>233</v>
      </c>
      <c r="AG1905" s="142" t="s">
        <v>381</v>
      </c>
      <c r="AH1905" s="142"/>
      <c r="AI1905" s="64">
        <f t="shared" si="337"/>
        <v>3</v>
      </c>
      <c r="AJ1905" s="64"/>
      <c r="AK1905" s="142"/>
      <c r="AL1905" s="124"/>
      <c r="AM1905" s="124"/>
      <c r="AN1905" s="124">
        <f t="shared" si="334"/>
        <v>0</v>
      </c>
      <c r="AO1905" s="125"/>
      <c r="AP1905" s="125"/>
      <c r="AQ1905" s="125"/>
      <c r="AR1905" s="125"/>
      <c r="AS1905" s="125"/>
      <c r="AT1905" s="125"/>
      <c r="AU1905" s="125"/>
      <c r="AV1905" s="125"/>
      <c r="AW1905" s="125"/>
      <c r="AX1905" s="125"/>
      <c r="AY1905" s="70">
        <f t="shared" si="335"/>
        <v>0</v>
      </c>
      <c r="AZ1905" s="71"/>
    </row>
    <row r="1906" spans="1:53">
      <c r="B1906">
        <v>1834</v>
      </c>
      <c r="C1906">
        <v>38</v>
      </c>
      <c r="E1906">
        <v>5</v>
      </c>
      <c r="F1906" s="88" t="s">
        <v>6056</v>
      </c>
      <c r="G1906" s="365" t="s">
        <v>6057</v>
      </c>
      <c r="H1906" s="90" t="s">
        <v>16</v>
      </c>
      <c r="I1906" s="91" t="str">
        <f t="shared" si="338"/>
        <v>PEREMPUAN</v>
      </c>
      <c r="J1906" s="64" t="s">
        <v>22</v>
      </c>
      <c r="K1906" s="92">
        <v>37663</v>
      </c>
      <c r="L1906" s="93">
        <f t="shared" ca="1" si="339"/>
        <v>17</v>
      </c>
      <c r="M1906" s="64" t="s">
        <v>253</v>
      </c>
      <c r="N1906" s="94" t="s">
        <v>1533</v>
      </c>
      <c r="O1906" s="64" t="str">
        <f t="shared" si="336"/>
        <v>KRISTEN</v>
      </c>
      <c r="P1906" s="64" t="s">
        <v>254</v>
      </c>
      <c r="Q1906" s="64" t="s">
        <v>255</v>
      </c>
      <c r="R1906" s="95">
        <v>4</v>
      </c>
      <c r="S1906" s="64" t="s">
        <v>369</v>
      </c>
      <c r="T1906" s="64" t="s">
        <v>266</v>
      </c>
      <c r="U1906" s="64" t="s">
        <v>6050</v>
      </c>
      <c r="V1906" s="64" t="s">
        <v>6045</v>
      </c>
      <c r="W1906" s="96" t="s">
        <v>6048</v>
      </c>
      <c r="X1906" s="64" t="s">
        <v>6045</v>
      </c>
      <c r="Y1906" s="229" t="s">
        <v>5940</v>
      </c>
      <c r="Z1906" s="64" t="s">
        <v>22</v>
      </c>
      <c r="AA1906" s="64" t="s">
        <v>229</v>
      </c>
      <c r="AB1906" s="64" t="s">
        <v>230</v>
      </c>
      <c r="AC1906" s="64" t="s">
        <v>231</v>
      </c>
      <c r="AD1906" t="str">
        <f t="shared" si="333"/>
        <v>INDONESIA</v>
      </c>
      <c r="AE1906" s="122" t="s">
        <v>5941</v>
      </c>
      <c r="AF1906" s="122" t="s">
        <v>233</v>
      </c>
      <c r="AG1906" s="120" t="s">
        <v>381</v>
      </c>
      <c r="AH1906" s="120"/>
      <c r="AI1906" s="64">
        <f t="shared" si="337"/>
        <v>3</v>
      </c>
      <c r="AJ1906" s="64"/>
      <c r="AK1906" s="142"/>
      <c r="AL1906" s="207"/>
      <c r="AM1906" s="207"/>
      <c r="AN1906" s="124">
        <f t="shared" si="334"/>
        <v>0</v>
      </c>
      <c r="AO1906" s="239"/>
      <c r="AP1906" s="239"/>
      <c r="AQ1906" s="239"/>
      <c r="AR1906" s="239"/>
      <c r="AS1906" s="239"/>
      <c r="AT1906" s="239"/>
      <c r="AU1906" s="239"/>
      <c r="AV1906" s="239"/>
      <c r="AW1906" s="239"/>
      <c r="AX1906" s="239"/>
      <c r="AY1906" s="70">
        <f t="shared" si="335"/>
        <v>0</v>
      </c>
      <c r="BA1906" s="121"/>
    </row>
    <row r="1907" spans="1:53">
      <c r="B1907">
        <v>1835</v>
      </c>
      <c r="C1907">
        <v>39</v>
      </c>
      <c r="E1907" s="121">
        <v>6</v>
      </c>
      <c r="F1907" s="157" t="s">
        <v>6058</v>
      </c>
      <c r="G1907" s="582" t="s">
        <v>6059</v>
      </c>
      <c r="H1907" s="145" t="s">
        <v>16</v>
      </c>
      <c r="I1907" s="146" t="str">
        <f t="shared" si="338"/>
        <v>PEREMPUAN</v>
      </c>
      <c r="J1907" s="120" t="s">
        <v>22</v>
      </c>
      <c r="K1907" s="147">
        <v>38773</v>
      </c>
      <c r="L1907" s="139">
        <f t="shared" ca="1" si="339"/>
        <v>14</v>
      </c>
      <c r="M1907" s="120"/>
      <c r="N1907" s="187" t="s">
        <v>1533</v>
      </c>
      <c r="O1907" s="120" t="str">
        <f t="shared" si="336"/>
        <v>KRISTEN</v>
      </c>
      <c r="P1907" s="120" t="s">
        <v>254</v>
      </c>
      <c r="Q1907" s="120" t="s">
        <v>255</v>
      </c>
      <c r="R1907" s="148">
        <v>4</v>
      </c>
      <c r="S1907" s="120" t="s">
        <v>369</v>
      </c>
      <c r="T1907" s="120" t="s">
        <v>266</v>
      </c>
      <c r="U1907" s="120" t="s">
        <v>6050</v>
      </c>
      <c r="V1907" s="120" t="s">
        <v>6045</v>
      </c>
      <c r="W1907" s="149" t="s">
        <v>6048</v>
      </c>
      <c r="X1907" s="120" t="s">
        <v>6045</v>
      </c>
      <c r="Y1907" s="238" t="s">
        <v>5940</v>
      </c>
      <c r="Z1907" s="120" t="s">
        <v>22</v>
      </c>
      <c r="AA1907" s="120" t="s">
        <v>229</v>
      </c>
      <c r="AB1907" s="64" t="s">
        <v>230</v>
      </c>
      <c r="AC1907" s="64" t="s">
        <v>231</v>
      </c>
      <c r="AD1907" s="121" t="str">
        <f t="shared" si="333"/>
        <v>INDONESIA</v>
      </c>
      <c r="AE1907" s="122" t="s">
        <v>5941</v>
      </c>
      <c r="AF1907" s="373" t="s">
        <v>233</v>
      </c>
      <c r="AG1907" s="142" t="s">
        <v>381</v>
      </c>
      <c r="AH1907" s="142"/>
      <c r="AI1907" s="64" t="e">
        <f t="shared" si="337"/>
        <v>#N/A</v>
      </c>
      <c r="AJ1907" s="64"/>
      <c r="AK1907" s="142"/>
      <c r="AN1907" s="124">
        <f t="shared" si="334"/>
        <v>0</v>
      </c>
      <c r="AY1907" s="70">
        <f t="shared" si="335"/>
        <v>0</v>
      </c>
    </row>
    <row r="1908" spans="1:53">
      <c r="A1908" s="121"/>
      <c r="B1908">
        <v>1836</v>
      </c>
      <c r="C1908">
        <v>40</v>
      </c>
      <c r="E1908">
        <v>7</v>
      </c>
      <c r="F1908" s="157" t="s">
        <v>6060</v>
      </c>
      <c r="G1908" s="365" t="s">
        <v>6061</v>
      </c>
      <c r="H1908" s="90" t="s">
        <v>23</v>
      </c>
      <c r="I1908" s="91" t="str">
        <f t="shared" si="338"/>
        <v>LAKI LAKI</v>
      </c>
      <c r="J1908" s="64" t="s">
        <v>22</v>
      </c>
      <c r="K1908" s="92">
        <v>39555</v>
      </c>
      <c r="L1908" s="93">
        <f t="shared" ca="1" si="339"/>
        <v>11</v>
      </c>
      <c r="M1908" s="64"/>
      <c r="N1908" s="246" t="s">
        <v>1533</v>
      </c>
      <c r="O1908" s="64" t="str">
        <f t="shared" si="336"/>
        <v>KRISTEN</v>
      </c>
      <c r="P1908" s="64" t="s">
        <v>254</v>
      </c>
      <c r="Q1908" s="64" t="s">
        <v>255</v>
      </c>
      <c r="R1908" s="95">
        <v>4</v>
      </c>
      <c r="S1908" s="363" t="s">
        <v>369</v>
      </c>
      <c r="T1908" s="64" t="s">
        <v>266</v>
      </c>
      <c r="U1908" s="64" t="s">
        <v>6050</v>
      </c>
      <c r="V1908" s="64" t="s">
        <v>6045</v>
      </c>
      <c r="W1908" s="96" t="s">
        <v>6048</v>
      </c>
      <c r="X1908" s="64" t="s">
        <v>6045</v>
      </c>
      <c r="Y1908" s="229" t="s">
        <v>5940</v>
      </c>
      <c r="Z1908" s="64" t="s">
        <v>22</v>
      </c>
      <c r="AA1908" s="64" t="s">
        <v>229</v>
      </c>
      <c r="AB1908" s="104" t="s">
        <v>230</v>
      </c>
      <c r="AC1908" s="104" t="s">
        <v>231</v>
      </c>
      <c r="AD1908" t="str">
        <f t="shared" si="333"/>
        <v>INDONESIA</v>
      </c>
      <c r="AE1908" s="122" t="s">
        <v>5941</v>
      </c>
      <c r="AF1908" s="122" t="s">
        <v>233</v>
      </c>
      <c r="AG1908" s="142" t="s">
        <v>381</v>
      </c>
      <c r="AH1908" s="142"/>
      <c r="AI1908" s="64">
        <f t="shared" si="337"/>
        <v>2</v>
      </c>
      <c r="AJ1908" s="64"/>
      <c r="AK1908" s="142"/>
      <c r="AN1908" s="124">
        <f t="shared" si="334"/>
        <v>0</v>
      </c>
      <c r="AY1908" s="70">
        <f t="shared" si="335"/>
        <v>0</v>
      </c>
    </row>
    <row r="1909" spans="1:53">
      <c r="B1909">
        <v>1837</v>
      </c>
      <c r="C1909">
        <v>41</v>
      </c>
      <c r="D1909">
        <v>11</v>
      </c>
      <c r="E1909" s="99">
        <v>1</v>
      </c>
      <c r="F1909" s="100" t="s">
        <v>6062</v>
      </c>
      <c r="G1909" s="101" t="s">
        <v>6063</v>
      </c>
      <c r="H1909" s="102" t="s">
        <v>23</v>
      </c>
      <c r="I1909" s="103" t="str">
        <f t="shared" si="338"/>
        <v>LAKI LAKI</v>
      </c>
      <c r="J1909" s="104" t="s">
        <v>6064</v>
      </c>
      <c r="K1909" s="105">
        <v>25254</v>
      </c>
      <c r="L1909" s="106">
        <f t="shared" ca="1" si="339"/>
        <v>51</v>
      </c>
      <c r="M1909" s="104" t="s">
        <v>253</v>
      </c>
      <c r="N1909" s="107" t="s">
        <v>220</v>
      </c>
      <c r="O1909" s="104" t="str">
        <f t="shared" si="336"/>
        <v>ISLAM</v>
      </c>
      <c r="P1909" s="104" t="s">
        <v>221</v>
      </c>
      <c r="Q1909" s="104" t="s">
        <v>222</v>
      </c>
      <c r="R1909" s="108">
        <v>1</v>
      </c>
      <c r="S1909" s="104" t="s">
        <v>256</v>
      </c>
      <c r="T1909" s="104" t="s">
        <v>283</v>
      </c>
      <c r="U1909" s="104" t="s">
        <v>6065</v>
      </c>
      <c r="V1909" s="104" t="s">
        <v>6066</v>
      </c>
      <c r="W1909" s="109" t="s">
        <v>6067</v>
      </c>
      <c r="X1909" s="104" t="s">
        <v>6063</v>
      </c>
      <c r="Y1909" s="235" t="s">
        <v>5940</v>
      </c>
      <c r="Z1909" s="104" t="s">
        <v>22</v>
      </c>
      <c r="AA1909" s="104" t="s">
        <v>229</v>
      </c>
      <c r="AB1909" s="64" t="s">
        <v>230</v>
      </c>
      <c r="AC1909" s="64" t="s">
        <v>231</v>
      </c>
      <c r="AD1909" s="99" t="str">
        <f t="shared" si="333"/>
        <v>INDONESIA</v>
      </c>
      <c r="AE1909" s="122" t="s">
        <v>5941</v>
      </c>
      <c r="AF1909" s="373" t="s">
        <v>233</v>
      </c>
      <c r="AG1909" s="142" t="s">
        <v>6068</v>
      </c>
      <c r="AH1909" s="142" t="s">
        <v>6069</v>
      </c>
      <c r="AI1909" s="64">
        <f t="shared" si="337"/>
        <v>3</v>
      </c>
      <c r="AJ1909" s="64"/>
      <c r="AK1909" s="142"/>
      <c r="AN1909" s="124">
        <f t="shared" si="334"/>
        <v>0</v>
      </c>
      <c r="AY1909" s="70">
        <f t="shared" si="335"/>
        <v>0</v>
      </c>
    </row>
    <row r="1910" spans="1:53" s="99" customFormat="1">
      <c r="A1910"/>
      <c r="B1910">
        <v>1838</v>
      </c>
      <c r="C1910">
        <v>42</v>
      </c>
      <c r="D1910"/>
      <c r="E1910" s="121">
        <v>2</v>
      </c>
      <c r="F1910" s="143" t="s">
        <v>6070</v>
      </c>
      <c r="G1910" s="144" t="s">
        <v>6071</v>
      </c>
      <c r="H1910" s="145" t="s">
        <v>16</v>
      </c>
      <c r="I1910" s="146" t="str">
        <f t="shared" si="338"/>
        <v>PEREMPUAN</v>
      </c>
      <c r="J1910" s="120" t="s">
        <v>2933</v>
      </c>
      <c r="K1910" s="147">
        <v>30025</v>
      </c>
      <c r="L1910" s="139">
        <f t="shared" ca="1" si="339"/>
        <v>38</v>
      </c>
      <c r="M1910" s="120" t="s">
        <v>253</v>
      </c>
      <c r="N1910" s="133" t="s">
        <v>220</v>
      </c>
      <c r="O1910" s="120" t="str">
        <f t="shared" si="336"/>
        <v>ISLAM</v>
      </c>
      <c r="P1910" s="120" t="s">
        <v>221</v>
      </c>
      <c r="Q1910" s="120" t="s">
        <v>245</v>
      </c>
      <c r="R1910" s="148">
        <v>3</v>
      </c>
      <c r="S1910" s="120" t="s">
        <v>256</v>
      </c>
      <c r="T1910" s="120" t="s">
        <v>246</v>
      </c>
      <c r="U1910" s="120" t="s">
        <v>5989</v>
      </c>
      <c r="V1910" s="120" t="s">
        <v>5995</v>
      </c>
      <c r="W1910" s="149" t="s">
        <v>6067</v>
      </c>
      <c r="X1910" s="120" t="s">
        <v>6063</v>
      </c>
      <c r="Y1910" s="238" t="s">
        <v>5940</v>
      </c>
      <c r="Z1910" s="120" t="s">
        <v>22</v>
      </c>
      <c r="AA1910" s="120" t="s">
        <v>229</v>
      </c>
      <c r="AB1910" s="64" t="s">
        <v>230</v>
      </c>
      <c r="AC1910" s="64" t="s">
        <v>231</v>
      </c>
      <c r="AD1910" s="121" t="str">
        <f t="shared" si="333"/>
        <v>INDONESIA</v>
      </c>
      <c r="AE1910" s="122" t="s">
        <v>5941</v>
      </c>
      <c r="AF1910" s="122" t="s">
        <v>233</v>
      </c>
      <c r="AG1910" s="142" t="s">
        <v>244</v>
      </c>
      <c r="AH1910" s="142" t="s">
        <v>6069</v>
      </c>
      <c r="AI1910" s="64">
        <f t="shared" si="337"/>
        <v>3</v>
      </c>
      <c r="AJ1910" s="64"/>
      <c r="AK1910" s="142"/>
      <c r="AL1910" s="124"/>
      <c r="AM1910" s="124"/>
      <c r="AN1910" s="124">
        <f t="shared" si="334"/>
        <v>0</v>
      </c>
      <c r="AO1910" s="125"/>
      <c r="AP1910" s="125"/>
      <c r="AQ1910" s="125"/>
      <c r="AR1910" s="125"/>
      <c r="AS1910" s="125"/>
      <c r="AT1910" s="125"/>
      <c r="AU1910" s="125"/>
      <c r="AV1910" s="125"/>
      <c r="AW1910" s="125"/>
      <c r="AX1910" s="125"/>
      <c r="AY1910" s="70">
        <f t="shared" si="335"/>
        <v>0</v>
      </c>
      <c r="AZ1910" s="71"/>
    </row>
    <row r="1911" spans="1:53">
      <c r="B1911">
        <v>1839</v>
      </c>
      <c r="C1911">
        <v>43</v>
      </c>
      <c r="E1911">
        <v>3</v>
      </c>
      <c r="F1911" s="88" t="s">
        <v>6072</v>
      </c>
      <c r="G1911" s="89" t="s">
        <v>6073</v>
      </c>
      <c r="H1911" s="90" t="s">
        <v>16</v>
      </c>
      <c r="I1911" s="91" t="str">
        <f t="shared" si="338"/>
        <v>PEREMPUAN</v>
      </c>
      <c r="J1911" s="64" t="s">
        <v>6074</v>
      </c>
      <c r="K1911" s="92">
        <v>36873</v>
      </c>
      <c r="L1911" s="93">
        <f t="shared" ca="1" si="339"/>
        <v>19</v>
      </c>
      <c r="M1911" s="64" t="s">
        <v>253</v>
      </c>
      <c r="N1911" s="94" t="s">
        <v>220</v>
      </c>
      <c r="O1911" s="64" t="str">
        <f t="shared" si="336"/>
        <v>ISLAM</v>
      </c>
      <c r="P1911" s="64" t="s">
        <v>254</v>
      </c>
      <c r="Q1911" s="64" t="s">
        <v>255</v>
      </c>
      <c r="R1911" s="95">
        <v>4</v>
      </c>
      <c r="S1911" s="64" t="s">
        <v>348</v>
      </c>
      <c r="T1911" s="64" t="s">
        <v>266</v>
      </c>
      <c r="U1911" s="64" t="s">
        <v>6071</v>
      </c>
      <c r="V1911" s="64" t="s">
        <v>6063</v>
      </c>
      <c r="W1911" s="96" t="s">
        <v>6067</v>
      </c>
      <c r="X1911" s="64" t="s">
        <v>6063</v>
      </c>
      <c r="Y1911" s="229" t="s">
        <v>5940</v>
      </c>
      <c r="Z1911" s="64" t="s">
        <v>22</v>
      </c>
      <c r="AA1911" s="64" t="s">
        <v>229</v>
      </c>
      <c r="AB1911" s="64" t="s">
        <v>230</v>
      </c>
      <c r="AC1911" s="64" t="s">
        <v>231</v>
      </c>
      <c r="AD1911" t="str">
        <f t="shared" si="333"/>
        <v>INDONESIA</v>
      </c>
      <c r="AE1911" s="122" t="s">
        <v>5941</v>
      </c>
      <c r="AF1911" s="373" t="s">
        <v>233</v>
      </c>
      <c r="AG1911" s="142" t="s">
        <v>6068</v>
      </c>
      <c r="AH1911" s="142"/>
      <c r="AI1911" s="64">
        <f t="shared" si="337"/>
        <v>3</v>
      </c>
      <c r="AJ1911" s="64"/>
      <c r="AK1911" s="142"/>
      <c r="AN1911" s="124">
        <f t="shared" si="334"/>
        <v>0</v>
      </c>
      <c r="AY1911" s="70">
        <f t="shared" si="335"/>
        <v>0</v>
      </c>
    </row>
    <row r="1912" spans="1:53">
      <c r="B1912">
        <v>1840</v>
      </c>
      <c r="C1912">
        <v>44</v>
      </c>
      <c r="E1912">
        <v>4</v>
      </c>
      <c r="F1912" s="88" t="s">
        <v>6075</v>
      </c>
      <c r="G1912" s="89" t="s">
        <v>6076</v>
      </c>
      <c r="H1912" s="90" t="s">
        <v>16</v>
      </c>
      <c r="I1912" s="91" t="str">
        <f t="shared" si="338"/>
        <v>PEREMPUAN</v>
      </c>
      <c r="J1912" s="64" t="s">
        <v>22</v>
      </c>
      <c r="K1912" s="92">
        <v>38272</v>
      </c>
      <c r="L1912" s="93">
        <f t="shared" ca="1" si="339"/>
        <v>15</v>
      </c>
      <c r="M1912" s="64" t="s">
        <v>253</v>
      </c>
      <c r="N1912" s="94" t="s">
        <v>220</v>
      </c>
      <c r="O1912" s="64" t="str">
        <f t="shared" si="336"/>
        <v>ISLAM</v>
      </c>
      <c r="P1912" s="64" t="s">
        <v>254</v>
      </c>
      <c r="Q1912" s="64" t="s">
        <v>255</v>
      </c>
      <c r="R1912" s="95">
        <v>4</v>
      </c>
      <c r="S1912" s="64" t="s">
        <v>369</v>
      </c>
      <c r="T1912" s="64" t="s">
        <v>266</v>
      </c>
      <c r="U1912" s="64" t="s">
        <v>6071</v>
      </c>
      <c r="V1912" s="64" t="s">
        <v>6063</v>
      </c>
      <c r="W1912" s="96" t="s">
        <v>6067</v>
      </c>
      <c r="X1912" s="64" t="s">
        <v>6063</v>
      </c>
      <c r="Y1912" s="229" t="s">
        <v>5940</v>
      </c>
      <c r="Z1912" s="64" t="s">
        <v>22</v>
      </c>
      <c r="AA1912" s="64" t="s">
        <v>229</v>
      </c>
      <c r="AB1912" s="131" t="s">
        <v>230</v>
      </c>
      <c r="AC1912" s="131" t="s">
        <v>231</v>
      </c>
      <c r="AD1912" t="str">
        <f t="shared" si="333"/>
        <v>INDONESIA</v>
      </c>
      <c r="AE1912" s="122" t="s">
        <v>5941</v>
      </c>
      <c r="AF1912" s="122" t="s">
        <v>233</v>
      </c>
      <c r="AG1912" s="142" t="s">
        <v>6068</v>
      </c>
      <c r="AH1912" s="142"/>
      <c r="AI1912" s="64" t="e">
        <f t="shared" si="337"/>
        <v>#N/A</v>
      </c>
      <c r="AJ1912" s="64"/>
      <c r="AK1912" s="142"/>
      <c r="AN1912" s="124">
        <f t="shared" si="334"/>
        <v>0</v>
      </c>
      <c r="AY1912" s="70">
        <f t="shared" si="335"/>
        <v>0</v>
      </c>
    </row>
    <row r="1913" spans="1:53">
      <c r="A1913" s="121"/>
      <c r="B1913">
        <v>1841</v>
      </c>
      <c r="C1913">
        <v>45</v>
      </c>
      <c r="E1913">
        <v>5</v>
      </c>
      <c r="F1913" s="157" t="s">
        <v>6077</v>
      </c>
      <c r="G1913" s="89" t="s">
        <v>6078</v>
      </c>
      <c r="H1913" s="90" t="s">
        <v>16</v>
      </c>
      <c r="I1913" s="91" t="str">
        <f t="shared" si="338"/>
        <v>PEREMPUAN</v>
      </c>
      <c r="J1913" s="64" t="s">
        <v>22</v>
      </c>
      <c r="K1913" s="92">
        <v>40816</v>
      </c>
      <c r="L1913" s="93">
        <f t="shared" ca="1" si="339"/>
        <v>8</v>
      </c>
      <c r="M1913" s="64"/>
      <c r="N1913" s="246" t="s">
        <v>220</v>
      </c>
      <c r="O1913" s="64" t="str">
        <f t="shared" si="336"/>
        <v>ISLAM</v>
      </c>
      <c r="P1913" s="64" t="s">
        <v>254</v>
      </c>
      <c r="Q1913" s="64" t="s">
        <v>255</v>
      </c>
      <c r="R1913" s="95">
        <v>4</v>
      </c>
      <c r="S1913" s="64" t="s">
        <v>265</v>
      </c>
      <c r="T1913" s="64" t="s">
        <v>270</v>
      </c>
      <c r="U1913" s="64" t="s">
        <v>6071</v>
      </c>
      <c r="V1913" s="64" t="s">
        <v>6063</v>
      </c>
      <c r="W1913" s="96" t="s">
        <v>6067</v>
      </c>
      <c r="X1913" s="64" t="s">
        <v>6063</v>
      </c>
      <c r="Y1913" s="229" t="s">
        <v>5940</v>
      </c>
      <c r="Z1913" s="64" t="s">
        <v>22</v>
      </c>
      <c r="AA1913" s="64" t="s">
        <v>229</v>
      </c>
      <c r="AB1913" s="120" t="s">
        <v>230</v>
      </c>
      <c r="AC1913" s="120" t="s">
        <v>231</v>
      </c>
      <c r="AD1913" t="str">
        <f t="shared" si="333"/>
        <v>INDONESIA</v>
      </c>
      <c r="AE1913" s="122" t="s">
        <v>5941</v>
      </c>
      <c r="AF1913" s="373" t="s">
        <v>233</v>
      </c>
      <c r="AG1913" s="142" t="s">
        <v>6068</v>
      </c>
      <c r="AH1913" s="142"/>
      <c r="AI1913" s="64">
        <f t="shared" si="337"/>
        <v>2</v>
      </c>
      <c r="AJ1913" s="64"/>
      <c r="AK1913" s="142"/>
      <c r="AN1913" s="124">
        <f t="shared" si="334"/>
        <v>0</v>
      </c>
      <c r="AY1913" s="70">
        <f t="shared" si="335"/>
        <v>0</v>
      </c>
    </row>
    <row r="1914" spans="1:53" s="99" customFormat="1">
      <c r="A1914"/>
      <c r="B1914">
        <v>1842</v>
      </c>
      <c r="C1914">
        <v>46</v>
      </c>
      <c r="D1914">
        <v>12</v>
      </c>
      <c r="E1914" s="99">
        <v>1</v>
      </c>
      <c r="F1914" s="100" t="s">
        <v>6079</v>
      </c>
      <c r="G1914" s="101" t="s">
        <v>6080</v>
      </c>
      <c r="H1914" s="90" t="s">
        <v>23</v>
      </c>
      <c r="I1914" s="103" t="str">
        <f t="shared" si="338"/>
        <v>LAKI LAKI</v>
      </c>
      <c r="J1914" s="104" t="s">
        <v>244</v>
      </c>
      <c r="K1914" s="105">
        <v>27338</v>
      </c>
      <c r="L1914" s="106">
        <f t="shared" ca="1" si="339"/>
        <v>45</v>
      </c>
      <c r="M1914" s="104" t="s">
        <v>253</v>
      </c>
      <c r="N1914" s="107" t="s">
        <v>220</v>
      </c>
      <c r="O1914" s="104" t="str">
        <f t="shared" si="336"/>
        <v>ISLAM</v>
      </c>
      <c r="P1914" s="104" t="s">
        <v>221</v>
      </c>
      <c r="Q1914" s="104" t="s">
        <v>222</v>
      </c>
      <c r="R1914" s="108">
        <v>1</v>
      </c>
      <c r="S1914" s="104" t="s">
        <v>256</v>
      </c>
      <c r="T1914" s="104" t="s">
        <v>283</v>
      </c>
      <c r="U1914" s="104" t="s">
        <v>5989</v>
      </c>
      <c r="V1914" s="104" t="s">
        <v>6014</v>
      </c>
      <c r="W1914" s="109" t="s">
        <v>6081</v>
      </c>
      <c r="X1914" s="104" t="s">
        <v>6080</v>
      </c>
      <c r="Y1914" s="235" t="s">
        <v>5940</v>
      </c>
      <c r="Z1914" s="104" t="s">
        <v>22</v>
      </c>
      <c r="AA1914" s="104" t="s">
        <v>229</v>
      </c>
      <c r="AB1914" s="64"/>
      <c r="AC1914" s="64"/>
      <c r="AD1914" s="99" t="str">
        <f t="shared" si="333"/>
        <v>INDONESIA</v>
      </c>
      <c r="AE1914" s="122" t="s">
        <v>5941</v>
      </c>
      <c r="AF1914" s="110" t="s">
        <v>233</v>
      </c>
      <c r="AG1914" s="142" t="s">
        <v>244</v>
      </c>
      <c r="AH1914" s="142" t="s">
        <v>5942</v>
      </c>
      <c r="AI1914" s="64">
        <f t="shared" si="337"/>
        <v>3</v>
      </c>
      <c r="AJ1914" s="64"/>
      <c r="AK1914" s="142"/>
      <c r="AL1914" s="124"/>
      <c r="AM1914" s="124"/>
      <c r="AN1914" s="124">
        <f t="shared" si="334"/>
        <v>0</v>
      </c>
      <c r="AO1914" s="125"/>
      <c r="AP1914" s="125"/>
      <c r="AQ1914" s="125"/>
      <c r="AR1914" s="125"/>
      <c r="AS1914" s="125"/>
      <c r="AT1914" s="125"/>
      <c r="AU1914" s="125"/>
      <c r="AV1914" s="125"/>
      <c r="AW1914" s="125"/>
      <c r="AX1914" s="125"/>
      <c r="AY1914" s="70">
        <f t="shared" ref="AY1914:AY1962" si="340">SUM(AV1914:AX1914)</f>
        <v>0</v>
      </c>
      <c r="AZ1914" s="71"/>
    </row>
    <row r="1915" spans="1:53">
      <c r="B1915">
        <v>1843</v>
      </c>
      <c r="C1915">
        <v>47</v>
      </c>
      <c r="E1915">
        <v>2</v>
      </c>
      <c r="F1915" s="88" t="s">
        <v>6082</v>
      </c>
      <c r="G1915" s="89" t="s">
        <v>6083</v>
      </c>
      <c r="H1915" s="90" t="s">
        <v>16</v>
      </c>
      <c r="I1915" s="91" t="str">
        <f t="shared" si="338"/>
        <v>PEREMPUAN</v>
      </c>
      <c r="J1915" s="64" t="s">
        <v>22</v>
      </c>
      <c r="K1915" s="92">
        <v>25389</v>
      </c>
      <c r="L1915" s="93">
        <f t="shared" ca="1" si="339"/>
        <v>50</v>
      </c>
      <c r="M1915" s="64" t="s">
        <v>253</v>
      </c>
      <c r="N1915" s="94" t="s">
        <v>220</v>
      </c>
      <c r="O1915" s="64" t="str">
        <f t="shared" si="336"/>
        <v>ISLAM</v>
      </c>
      <c r="P1915" s="64" t="s">
        <v>221</v>
      </c>
      <c r="Q1915" s="64" t="s">
        <v>245</v>
      </c>
      <c r="R1915" s="95">
        <v>3</v>
      </c>
      <c r="S1915" s="64" t="s">
        <v>289</v>
      </c>
      <c r="T1915" s="64" t="s">
        <v>246</v>
      </c>
      <c r="U1915" s="64" t="s">
        <v>6084</v>
      </c>
      <c r="V1915" s="64" t="s">
        <v>6085</v>
      </c>
      <c r="W1915" s="96" t="s">
        <v>6081</v>
      </c>
      <c r="X1915" s="120" t="s">
        <v>6080</v>
      </c>
      <c r="Y1915" s="238" t="s">
        <v>5940</v>
      </c>
      <c r="Z1915" s="120" t="s">
        <v>22</v>
      </c>
      <c r="AA1915" s="120" t="s">
        <v>229</v>
      </c>
      <c r="AB1915" s="120"/>
      <c r="AC1915" s="120"/>
      <c r="AD1915" s="121" t="str">
        <f t="shared" si="333"/>
        <v>INDONESIA</v>
      </c>
      <c r="AE1915" s="122" t="s">
        <v>5941</v>
      </c>
      <c r="AF1915" s="373" t="s">
        <v>233</v>
      </c>
      <c r="AG1915" s="142" t="s">
        <v>244</v>
      </c>
      <c r="AH1915" s="142" t="s">
        <v>5942</v>
      </c>
      <c r="AI1915" s="64">
        <f t="shared" si="337"/>
        <v>3</v>
      </c>
      <c r="AJ1915" s="64"/>
      <c r="AK1915" s="142"/>
      <c r="AN1915" s="124">
        <f t="shared" si="334"/>
        <v>0</v>
      </c>
      <c r="AY1915" s="70">
        <f t="shared" si="340"/>
        <v>0</v>
      </c>
    </row>
    <row r="1916" spans="1:53">
      <c r="B1916">
        <v>1844</v>
      </c>
      <c r="C1916">
        <v>48</v>
      </c>
      <c r="E1916">
        <v>3</v>
      </c>
      <c r="F1916" s="157" t="s">
        <v>6086</v>
      </c>
      <c r="G1916" s="89" t="s">
        <v>6087</v>
      </c>
      <c r="H1916" s="90" t="s">
        <v>23</v>
      </c>
      <c r="I1916" s="91" t="str">
        <f t="shared" si="338"/>
        <v>LAKI LAKI</v>
      </c>
      <c r="J1916" s="64" t="s">
        <v>6088</v>
      </c>
      <c r="K1916" s="92">
        <v>36923</v>
      </c>
      <c r="L1916" s="93">
        <f t="shared" ca="1" si="339"/>
        <v>19</v>
      </c>
      <c r="M1916" s="64" t="s">
        <v>253</v>
      </c>
      <c r="N1916" s="94" t="s">
        <v>220</v>
      </c>
      <c r="O1916" s="64" t="str">
        <f t="shared" si="336"/>
        <v>ISLAM</v>
      </c>
      <c r="P1916" s="64" t="s">
        <v>254</v>
      </c>
      <c r="Q1916" s="64" t="s">
        <v>255</v>
      </c>
      <c r="R1916" s="95">
        <v>4</v>
      </c>
      <c r="S1916" s="64" t="s">
        <v>256</v>
      </c>
      <c r="T1916" s="64" t="s">
        <v>266</v>
      </c>
      <c r="U1916" s="64" t="s">
        <v>6083</v>
      </c>
      <c r="V1916" s="64" t="s">
        <v>6080</v>
      </c>
      <c r="W1916" s="96" t="s">
        <v>6081</v>
      </c>
      <c r="X1916" s="120" t="s">
        <v>6080</v>
      </c>
      <c r="Y1916" s="238" t="s">
        <v>5940</v>
      </c>
      <c r="Z1916" s="120" t="s">
        <v>22</v>
      </c>
      <c r="AA1916" s="120" t="s">
        <v>229</v>
      </c>
      <c r="AB1916" s="120" t="s">
        <v>230</v>
      </c>
      <c r="AC1916" s="120" t="s">
        <v>231</v>
      </c>
      <c r="AD1916" s="121" t="str">
        <f t="shared" si="333"/>
        <v>INDONESIA</v>
      </c>
      <c r="AE1916" s="122" t="s">
        <v>5941</v>
      </c>
      <c r="AF1916" s="373" t="s">
        <v>233</v>
      </c>
      <c r="AG1916" s="142" t="s">
        <v>244</v>
      </c>
      <c r="AH1916" s="142"/>
      <c r="AI1916" s="64">
        <f t="shared" si="337"/>
        <v>3</v>
      </c>
      <c r="AJ1916" s="64"/>
      <c r="AK1916" s="142"/>
      <c r="AN1916" s="124">
        <f t="shared" si="334"/>
        <v>0</v>
      </c>
      <c r="AY1916" s="70">
        <f t="shared" si="340"/>
        <v>0</v>
      </c>
    </row>
    <row r="1917" spans="1:53">
      <c r="A1917" s="121"/>
      <c r="B1917">
        <v>1845</v>
      </c>
      <c r="C1917">
        <v>49</v>
      </c>
      <c r="E1917">
        <v>4</v>
      </c>
      <c r="F1917" s="160" t="s">
        <v>6089</v>
      </c>
      <c r="G1917" s="89" t="s">
        <v>6090</v>
      </c>
      <c r="H1917" s="90" t="s">
        <v>16</v>
      </c>
      <c r="I1917" s="91" t="str">
        <f t="shared" si="338"/>
        <v>PEREMPUAN</v>
      </c>
      <c r="J1917" s="64" t="s">
        <v>22</v>
      </c>
      <c r="K1917" s="92">
        <v>37712</v>
      </c>
      <c r="L1917" s="93">
        <f t="shared" ca="1" si="339"/>
        <v>17</v>
      </c>
      <c r="M1917" s="64"/>
      <c r="N1917" s="246" t="s">
        <v>220</v>
      </c>
      <c r="O1917" s="64" t="str">
        <f t="shared" si="336"/>
        <v>ISLAM</v>
      </c>
      <c r="P1917" s="64" t="s">
        <v>254</v>
      </c>
      <c r="Q1917" s="64" t="s">
        <v>255</v>
      </c>
      <c r="R1917" s="95">
        <v>4</v>
      </c>
      <c r="S1917" s="64" t="s">
        <v>369</v>
      </c>
      <c r="T1917" s="64" t="s">
        <v>266</v>
      </c>
      <c r="U1917" s="64" t="s">
        <v>6083</v>
      </c>
      <c r="V1917" s="64" t="s">
        <v>6080</v>
      </c>
      <c r="W1917" s="96" t="s">
        <v>6081</v>
      </c>
      <c r="X1917" s="120" t="s">
        <v>6080</v>
      </c>
      <c r="Y1917" s="238" t="s">
        <v>5940</v>
      </c>
      <c r="Z1917" s="120" t="s">
        <v>22</v>
      </c>
      <c r="AA1917" s="120" t="s">
        <v>229</v>
      </c>
      <c r="AB1917" s="120" t="s">
        <v>230</v>
      </c>
      <c r="AC1917" s="120" t="s">
        <v>231</v>
      </c>
      <c r="AD1917" s="121" t="str">
        <f t="shared" si="333"/>
        <v>INDONESIA</v>
      </c>
      <c r="AE1917" s="122" t="s">
        <v>5941</v>
      </c>
      <c r="AF1917" s="122" t="s">
        <v>233</v>
      </c>
      <c r="AG1917" s="142" t="s">
        <v>244</v>
      </c>
      <c r="AH1917" s="142"/>
      <c r="AI1917" s="64" t="e">
        <f t="shared" si="337"/>
        <v>#N/A</v>
      </c>
      <c r="AJ1917" s="64"/>
      <c r="AK1917" s="142"/>
      <c r="AN1917" s="124">
        <f t="shared" si="334"/>
        <v>0</v>
      </c>
      <c r="AY1917" s="70">
        <f t="shared" si="340"/>
        <v>0</v>
      </c>
    </row>
    <row r="1918" spans="1:53" s="99" customFormat="1">
      <c r="A1918"/>
      <c r="B1918">
        <v>1846</v>
      </c>
      <c r="C1918">
        <v>50</v>
      </c>
      <c r="D1918"/>
      <c r="E1918" s="126">
        <v>5</v>
      </c>
      <c r="F1918" s="158" t="s">
        <v>6091</v>
      </c>
      <c r="G1918" s="128" t="s">
        <v>6092</v>
      </c>
      <c r="H1918" s="145" t="s">
        <v>23</v>
      </c>
      <c r="I1918" s="130" t="str">
        <f t="shared" si="338"/>
        <v>LAKI LAKI</v>
      </c>
      <c r="J1918" s="131" t="s">
        <v>6088</v>
      </c>
      <c r="K1918" s="132">
        <v>39520</v>
      </c>
      <c r="L1918" s="159">
        <f t="shared" ca="1" si="339"/>
        <v>12</v>
      </c>
      <c r="M1918" s="131"/>
      <c r="N1918" s="248" t="s">
        <v>220</v>
      </c>
      <c r="O1918" s="131" t="str">
        <f t="shared" si="336"/>
        <v>ISLAM</v>
      </c>
      <c r="P1918" s="131" t="s">
        <v>254</v>
      </c>
      <c r="Q1918" s="131" t="s">
        <v>255</v>
      </c>
      <c r="R1918" s="134">
        <v>4</v>
      </c>
      <c r="S1918" s="131" t="s">
        <v>369</v>
      </c>
      <c r="T1918" s="131" t="s">
        <v>266</v>
      </c>
      <c r="U1918" s="131" t="s">
        <v>6083</v>
      </c>
      <c r="V1918" s="131" t="s">
        <v>6080</v>
      </c>
      <c r="W1918" s="135" t="s">
        <v>6081</v>
      </c>
      <c r="X1918" s="131" t="s">
        <v>6080</v>
      </c>
      <c r="Y1918" s="236" t="s">
        <v>5940</v>
      </c>
      <c r="Z1918" s="131" t="s">
        <v>22</v>
      </c>
      <c r="AA1918" s="131" t="s">
        <v>229</v>
      </c>
      <c r="AB1918" s="64" t="s">
        <v>230</v>
      </c>
      <c r="AC1918" s="64" t="s">
        <v>231</v>
      </c>
      <c r="AD1918" s="126" t="str">
        <f t="shared" si="333"/>
        <v>INDONESIA</v>
      </c>
      <c r="AE1918" s="122" t="s">
        <v>5941</v>
      </c>
      <c r="AF1918" s="490" t="s">
        <v>233</v>
      </c>
      <c r="AG1918" s="142" t="s">
        <v>244</v>
      </c>
      <c r="AH1918" s="142"/>
      <c r="AI1918" s="64">
        <f t="shared" ref="AI1918:AI1950" si="341">VLOOKUP(Q1920,SHDK,2,FALSE)</f>
        <v>2</v>
      </c>
      <c r="AJ1918" s="64"/>
      <c r="AK1918" s="142"/>
      <c r="AL1918" s="124"/>
      <c r="AM1918" s="124"/>
      <c r="AN1918" s="124">
        <f t="shared" si="334"/>
        <v>0</v>
      </c>
      <c r="AO1918" s="125"/>
      <c r="AP1918" s="125"/>
      <c r="AQ1918" s="125"/>
      <c r="AR1918" s="125"/>
      <c r="AS1918" s="125"/>
      <c r="AT1918" s="125"/>
      <c r="AU1918" s="125"/>
      <c r="AV1918" s="125"/>
      <c r="AW1918" s="125"/>
      <c r="AX1918" s="125"/>
      <c r="AY1918" s="70">
        <f t="shared" si="340"/>
        <v>0</v>
      </c>
      <c r="AZ1918" s="71"/>
    </row>
    <row r="1919" spans="1:53">
      <c r="B1919">
        <v>1847</v>
      </c>
      <c r="C1919">
        <v>51</v>
      </c>
      <c r="D1919">
        <v>13</v>
      </c>
      <c r="E1919" s="121">
        <v>1</v>
      </c>
      <c r="F1919" s="157" t="s">
        <v>6093</v>
      </c>
      <c r="G1919" s="144" t="s">
        <v>6094</v>
      </c>
      <c r="H1919" s="90" t="s">
        <v>23</v>
      </c>
      <c r="I1919" s="146" t="str">
        <f t="shared" si="338"/>
        <v>LAKI LAKI</v>
      </c>
      <c r="J1919" s="120" t="s">
        <v>6088</v>
      </c>
      <c r="K1919" s="147">
        <v>34792</v>
      </c>
      <c r="L1919" s="139">
        <f t="shared" ca="1" si="339"/>
        <v>25</v>
      </c>
      <c r="M1919" s="120" t="s">
        <v>253</v>
      </c>
      <c r="N1919" s="133" t="s">
        <v>220</v>
      </c>
      <c r="O1919" s="120" t="str">
        <f t="shared" si="336"/>
        <v>ISLAM</v>
      </c>
      <c r="P1919" s="120" t="s">
        <v>221</v>
      </c>
      <c r="Q1919" s="120" t="s">
        <v>222</v>
      </c>
      <c r="R1919" s="148">
        <v>1</v>
      </c>
      <c r="S1919" s="120" t="s">
        <v>256</v>
      </c>
      <c r="T1919" s="120" t="s">
        <v>261</v>
      </c>
      <c r="U1919" s="120" t="s">
        <v>6083</v>
      </c>
      <c r="V1919" s="120" t="s">
        <v>6095</v>
      </c>
      <c r="W1919" s="175" t="s">
        <v>6096</v>
      </c>
      <c r="X1919" s="120" t="s">
        <v>6094</v>
      </c>
      <c r="Y1919" s="238" t="s">
        <v>5940</v>
      </c>
      <c r="Z1919" s="120" t="s">
        <v>22</v>
      </c>
      <c r="AA1919" s="120" t="s">
        <v>229</v>
      </c>
      <c r="AB1919" s="120" t="s">
        <v>230</v>
      </c>
      <c r="AC1919" s="120" t="s">
        <v>231</v>
      </c>
      <c r="AD1919" s="121" t="str">
        <f t="shared" si="333"/>
        <v>INDONESIA</v>
      </c>
      <c r="AE1919" s="122" t="s">
        <v>5941</v>
      </c>
      <c r="AF1919" s="122" t="s">
        <v>233</v>
      </c>
      <c r="AG1919" s="142" t="s">
        <v>244</v>
      </c>
      <c r="AH1919" s="142"/>
      <c r="AI1919" s="64">
        <f t="shared" si="341"/>
        <v>3</v>
      </c>
      <c r="AJ1919" s="64"/>
      <c r="AK1919" s="142"/>
      <c r="AN1919" s="124">
        <f t="shared" si="334"/>
        <v>0</v>
      </c>
      <c r="AY1919" s="70">
        <f t="shared" si="340"/>
        <v>0</v>
      </c>
    </row>
    <row r="1920" spans="1:53">
      <c r="B1920">
        <v>1848</v>
      </c>
      <c r="C1920">
        <v>52</v>
      </c>
      <c r="E1920" s="71">
        <v>2</v>
      </c>
      <c r="F1920" s="157" t="s">
        <v>6097</v>
      </c>
      <c r="G1920" s="89" t="s">
        <v>6098</v>
      </c>
      <c r="H1920" s="90" t="s">
        <v>16</v>
      </c>
      <c r="I1920" s="91" t="str">
        <f t="shared" si="338"/>
        <v>PEREMPUAN</v>
      </c>
      <c r="J1920" s="64" t="s">
        <v>22</v>
      </c>
      <c r="K1920" s="92">
        <v>35013</v>
      </c>
      <c r="L1920" s="93">
        <f t="shared" ca="1" si="339"/>
        <v>24</v>
      </c>
      <c r="M1920" s="64"/>
      <c r="N1920" s="94" t="s">
        <v>220</v>
      </c>
      <c r="O1920" s="64" t="str">
        <f t="shared" si="336"/>
        <v>ISLAM</v>
      </c>
      <c r="P1920" s="64" t="s">
        <v>221</v>
      </c>
      <c r="Q1920" s="64" t="s">
        <v>245</v>
      </c>
      <c r="R1920" s="95">
        <v>3</v>
      </c>
      <c r="S1920" s="64" t="s">
        <v>289</v>
      </c>
      <c r="T1920" s="64" t="s">
        <v>246</v>
      </c>
      <c r="U1920" s="111" t="s">
        <v>6099</v>
      </c>
      <c r="V1920" s="64" t="s">
        <v>6100</v>
      </c>
      <c r="W1920" s="175" t="s">
        <v>6096</v>
      </c>
      <c r="X1920" s="64" t="s">
        <v>6094</v>
      </c>
      <c r="Y1920" s="229" t="s">
        <v>5940</v>
      </c>
      <c r="Z1920" s="64"/>
      <c r="AA1920" s="64"/>
      <c r="AB1920" s="104" t="s">
        <v>230</v>
      </c>
      <c r="AC1920" s="104" t="s">
        <v>231</v>
      </c>
      <c r="AD1920" t="str">
        <f t="shared" si="333"/>
        <v>INDONESIA</v>
      </c>
      <c r="AE1920" s="122" t="s">
        <v>5941</v>
      </c>
      <c r="AF1920" s="373" t="s">
        <v>233</v>
      </c>
      <c r="AG1920" s="142" t="s">
        <v>244</v>
      </c>
      <c r="AH1920" s="142"/>
      <c r="AI1920" s="64" t="e">
        <f t="shared" si="341"/>
        <v>#N/A</v>
      </c>
      <c r="AJ1920" s="64"/>
      <c r="AK1920" s="142"/>
      <c r="AN1920" s="124">
        <f t="shared" si="334"/>
        <v>0</v>
      </c>
      <c r="AY1920" s="70">
        <f t="shared" si="340"/>
        <v>0</v>
      </c>
    </row>
    <row r="1921" spans="1:53">
      <c r="A1921" s="121"/>
      <c r="B1921">
        <v>1849</v>
      </c>
      <c r="C1921">
        <v>53</v>
      </c>
      <c r="E1921">
        <v>3</v>
      </c>
      <c r="F1921" s="157" t="s">
        <v>6101</v>
      </c>
      <c r="G1921" s="89" t="s">
        <v>6102</v>
      </c>
      <c r="H1921" s="90" t="s">
        <v>23</v>
      </c>
      <c r="I1921" s="91" t="str">
        <f t="shared" si="338"/>
        <v>LAKI LAKI</v>
      </c>
      <c r="J1921" s="64" t="s">
        <v>230</v>
      </c>
      <c r="K1921" s="92">
        <v>41603</v>
      </c>
      <c r="L1921" s="93">
        <f t="shared" ca="1" si="339"/>
        <v>6</v>
      </c>
      <c r="M1921" s="64"/>
      <c r="N1921" s="94" t="s">
        <v>220</v>
      </c>
      <c r="O1921" s="64" t="str">
        <f t="shared" si="336"/>
        <v>ISLAM</v>
      </c>
      <c r="P1921" s="64" t="s">
        <v>221</v>
      </c>
      <c r="Q1921" s="64" t="s">
        <v>255</v>
      </c>
      <c r="R1921" s="95">
        <v>4</v>
      </c>
      <c r="S1921" s="64" t="s">
        <v>265</v>
      </c>
      <c r="T1921" s="64" t="s">
        <v>270</v>
      </c>
      <c r="U1921" s="64" t="s">
        <v>6098</v>
      </c>
      <c r="V1921" s="64" t="s">
        <v>6094</v>
      </c>
      <c r="W1921" s="175" t="s">
        <v>6096</v>
      </c>
      <c r="X1921" s="64" t="s">
        <v>6094</v>
      </c>
      <c r="Y1921" s="229" t="s">
        <v>5940</v>
      </c>
      <c r="Z1921" s="64"/>
      <c r="AA1921" s="64"/>
      <c r="AB1921" s="64" t="s">
        <v>230</v>
      </c>
      <c r="AC1921" s="64" t="s">
        <v>231</v>
      </c>
      <c r="AD1921" t="str">
        <f t="shared" si="333"/>
        <v>INDONESIA</v>
      </c>
      <c r="AE1921" s="122" t="s">
        <v>5941</v>
      </c>
      <c r="AF1921" s="373" t="s">
        <v>233</v>
      </c>
      <c r="AG1921" s="142" t="s">
        <v>244</v>
      </c>
      <c r="AH1921" s="142"/>
      <c r="AI1921" s="64">
        <f t="shared" si="341"/>
        <v>2</v>
      </c>
      <c r="AJ1921" s="64"/>
      <c r="AK1921" s="142"/>
      <c r="AL1921" s="207"/>
      <c r="AM1921" s="207"/>
      <c r="AN1921" s="124">
        <f t="shared" si="334"/>
        <v>0</v>
      </c>
      <c r="AO1921" s="239"/>
      <c r="AP1921" s="239"/>
      <c r="AQ1921" s="239"/>
      <c r="AR1921" s="239"/>
      <c r="AS1921" s="239"/>
      <c r="AT1921" s="239"/>
      <c r="AU1921" s="239"/>
      <c r="AV1921" s="239"/>
      <c r="AW1921" s="239"/>
      <c r="AX1921" s="239"/>
      <c r="AY1921" s="70">
        <f t="shared" si="340"/>
        <v>0</v>
      </c>
      <c r="BA1921" s="121"/>
    </row>
    <row r="1922" spans="1:53" s="99" customFormat="1">
      <c r="A1922"/>
      <c r="B1922">
        <v>1850</v>
      </c>
      <c r="C1922">
        <v>54</v>
      </c>
      <c r="D1922">
        <v>14</v>
      </c>
      <c r="E1922" s="104">
        <v>1</v>
      </c>
      <c r="F1922" s="150" t="s">
        <v>6103</v>
      </c>
      <c r="G1922" s="583" t="s">
        <v>6104</v>
      </c>
      <c r="H1922" s="145" t="s">
        <v>23</v>
      </c>
      <c r="I1922" s="103" t="str">
        <f t="shared" si="338"/>
        <v>LAKI LAKI</v>
      </c>
      <c r="J1922" s="104" t="s">
        <v>376</v>
      </c>
      <c r="K1922" s="530">
        <v>26904</v>
      </c>
      <c r="L1922" s="106">
        <f t="shared" ca="1" si="339"/>
        <v>46</v>
      </c>
      <c r="M1922" s="104" t="s">
        <v>476</v>
      </c>
      <c r="N1922" s="185" t="s">
        <v>220</v>
      </c>
      <c r="O1922" s="104" t="str">
        <f t="shared" si="336"/>
        <v>ISLAM</v>
      </c>
      <c r="P1922" s="104" t="s">
        <v>221</v>
      </c>
      <c r="Q1922" s="104" t="s">
        <v>222</v>
      </c>
      <c r="R1922" s="108">
        <v>1</v>
      </c>
      <c r="S1922" s="104" t="s">
        <v>289</v>
      </c>
      <c r="T1922" s="104" t="s">
        <v>283</v>
      </c>
      <c r="U1922" s="104" t="s">
        <v>6105</v>
      </c>
      <c r="V1922" s="104" t="s">
        <v>6106</v>
      </c>
      <c r="W1922" s="247" t="s">
        <v>6107</v>
      </c>
      <c r="X1922" s="104" t="s">
        <v>6104</v>
      </c>
      <c r="Y1922" s="235" t="s">
        <v>5940</v>
      </c>
      <c r="Z1922" s="104" t="s">
        <v>22</v>
      </c>
      <c r="AA1922" s="104" t="s">
        <v>229</v>
      </c>
      <c r="AB1922" s="120" t="s">
        <v>230</v>
      </c>
      <c r="AC1922" s="120" t="s">
        <v>231</v>
      </c>
      <c r="AD1922" s="99" t="str">
        <f t="shared" si="333"/>
        <v>INDONESIA</v>
      </c>
      <c r="AE1922" s="122" t="s">
        <v>5941</v>
      </c>
      <c r="AF1922" s="373" t="s">
        <v>233</v>
      </c>
      <c r="AG1922" s="142" t="s">
        <v>381</v>
      </c>
      <c r="AH1922" s="142" t="s">
        <v>5942</v>
      </c>
      <c r="AI1922" s="64">
        <f t="shared" si="341"/>
        <v>3</v>
      </c>
      <c r="AJ1922" s="64"/>
      <c r="AK1922" s="142"/>
      <c r="AL1922" s="124"/>
      <c r="AM1922" s="124"/>
      <c r="AN1922" s="124">
        <f t="shared" si="334"/>
        <v>0</v>
      </c>
      <c r="AO1922" s="125"/>
      <c r="AP1922" s="125"/>
      <c r="AQ1922" s="125"/>
      <c r="AR1922" s="125"/>
      <c r="AS1922" s="125"/>
      <c r="AT1922" s="125"/>
      <c r="AU1922" s="125"/>
      <c r="AV1922" s="125"/>
      <c r="AW1922" s="125"/>
      <c r="AX1922" s="125"/>
      <c r="AY1922" s="70">
        <f t="shared" si="340"/>
        <v>0</v>
      </c>
      <c r="AZ1922" s="71"/>
    </row>
    <row r="1923" spans="1:53">
      <c r="B1923">
        <v>1851</v>
      </c>
      <c r="C1923">
        <v>55</v>
      </c>
      <c r="E1923" s="64">
        <v>2</v>
      </c>
      <c r="F1923" s="160" t="s">
        <v>6108</v>
      </c>
      <c r="G1923" s="89" t="s">
        <v>4466</v>
      </c>
      <c r="H1923" s="90" t="s">
        <v>16</v>
      </c>
      <c r="I1923" s="91" t="str">
        <f t="shared" si="338"/>
        <v>PEREMPUAN</v>
      </c>
      <c r="J1923" s="111" t="s">
        <v>6109</v>
      </c>
      <c r="K1923" s="537">
        <v>31266</v>
      </c>
      <c r="L1923" s="93">
        <f t="shared" ca="1" si="339"/>
        <v>34</v>
      </c>
      <c r="M1923" s="64" t="s">
        <v>282</v>
      </c>
      <c r="N1923" s="246" t="s">
        <v>220</v>
      </c>
      <c r="O1923" s="64" t="str">
        <f t="shared" si="336"/>
        <v>ISLAM</v>
      </c>
      <c r="P1923" s="64" t="s">
        <v>221</v>
      </c>
      <c r="Q1923" s="64" t="s">
        <v>245</v>
      </c>
      <c r="R1923" s="95">
        <v>3</v>
      </c>
      <c r="S1923" s="64" t="s">
        <v>256</v>
      </c>
      <c r="T1923" s="64" t="s">
        <v>246</v>
      </c>
      <c r="U1923" s="64" t="s">
        <v>5263</v>
      </c>
      <c r="V1923" s="64" t="s">
        <v>6110</v>
      </c>
      <c r="W1923" s="242" t="s">
        <v>6107</v>
      </c>
      <c r="X1923" s="120" t="s">
        <v>6104</v>
      </c>
      <c r="Y1923" s="238" t="s">
        <v>5940</v>
      </c>
      <c r="Z1923" s="120" t="s">
        <v>22</v>
      </c>
      <c r="AA1923" s="120" t="s">
        <v>229</v>
      </c>
      <c r="AB1923" s="120" t="s">
        <v>230</v>
      </c>
      <c r="AC1923" s="120" t="s">
        <v>231</v>
      </c>
      <c r="AD1923" s="121" t="str">
        <f t="shared" si="333"/>
        <v>INDONESIA</v>
      </c>
      <c r="AE1923" s="122" t="s">
        <v>5941</v>
      </c>
      <c r="AF1923" s="122" t="s">
        <v>233</v>
      </c>
      <c r="AG1923" s="142" t="s">
        <v>166</v>
      </c>
      <c r="AH1923" s="142" t="s">
        <v>5942</v>
      </c>
      <c r="AI1923" s="64">
        <f t="shared" si="341"/>
        <v>3</v>
      </c>
      <c r="AJ1923" s="64"/>
      <c r="AK1923" s="142"/>
      <c r="AN1923" s="124">
        <f t="shared" si="334"/>
        <v>0</v>
      </c>
      <c r="AY1923" s="70">
        <f t="shared" si="340"/>
        <v>0</v>
      </c>
    </row>
    <row r="1924" spans="1:53">
      <c r="B1924">
        <v>1852</v>
      </c>
      <c r="C1924">
        <v>56</v>
      </c>
      <c r="E1924" s="64">
        <v>3</v>
      </c>
      <c r="F1924" s="160" t="s">
        <v>6111</v>
      </c>
      <c r="G1924" s="89" t="s">
        <v>6112</v>
      </c>
      <c r="H1924" s="90" t="s">
        <v>23</v>
      </c>
      <c r="I1924" s="91" t="str">
        <f t="shared" si="338"/>
        <v>LAKI LAKI</v>
      </c>
      <c r="J1924" s="111" t="s">
        <v>952</v>
      </c>
      <c r="K1924" s="537">
        <v>37809</v>
      </c>
      <c r="L1924" s="93">
        <f t="shared" ca="1" si="339"/>
        <v>16</v>
      </c>
      <c r="N1924" s="538" t="s">
        <v>220</v>
      </c>
      <c r="O1924" s="64" t="str">
        <f t="shared" si="336"/>
        <v>ISLAM</v>
      </c>
      <c r="P1924" s="64" t="s">
        <v>254</v>
      </c>
      <c r="Q1924" s="64" t="s">
        <v>255</v>
      </c>
      <c r="R1924" s="95">
        <v>4</v>
      </c>
      <c r="S1924" s="64" t="s">
        <v>369</v>
      </c>
      <c r="T1924" s="64" t="s">
        <v>266</v>
      </c>
      <c r="U1924" s="64" t="s">
        <v>4466</v>
      </c>
      <c r="V1924" s="64" t="s">
        <v>6104</v>
      </c>
      <c r="W1924" s="242" t="s">
        <v>6107</v>
      </c>
      <c r="X1924" s="120" t="s">
        <v>6104</v>
      </c>
      <c r="Y1924" s="238" t="s">
        <v>5940</v>
      </c>
      <c r="Z1924" s="120" t="s">
        <v>22</v>
      </c>
      <c r="AA1924" s="120" t="s">
        <v>229</v>
      </c>
      <c r="AB1924" s="120" t="s">
        <v>230</v>
      </c>
      <c r="AC1924" s="120" t="s">
        <v>231</v>
      </c>
      <c r="AD1924" s="121" t="str">
        <f t="shared" si="333"/>
        <v>INDONESIA</v>
      </c>
      <c r="AE1924" s="122" t="s">
        <v>5941</v>
      </c>
      <c r="AF1924" s="373" t="s">
        <v>233</v>
      </c>
      <c r="AG1924" s="142" t="s">
        <v>381</v>
      </c>
      <c r="AH1924" s="142"/>
      <c r="AI1924" s="64" t="e">
        <f t="shared" si="341"/>
        <v>#N/A</v>
      </c>
      <c r="AJ1924" s="64"/>
      <c r="AK1924" s="142"/>
      <c r="AL1924" s="207"/>
      <c r="AM1924" s="207"/>
      <c r="AN1924" s="124">
        <f t="shared" si="334"/>
        <v>0</v>
      </c>
      <c r="AO1924" s="239"/>
      <c r="AP1924" s="239"/>
      <c r="AQ1924" s="239"/>
      <c r="AR1924" s="239"/>
      <c r="AS1924" s="239"/>
      <c r="AT1924" s="239"/>
      <c r="AU1924" s="239"/>
      <c r="AV1924" s="239"/>
      <c r="AW1924" s="239"/>
      <c r="AX1924" s="239"/>
      <c r="AY1924" s="70">
        <f t="shared" si="340"/>
        <v>0</v>
      </c>
      <c r="BA1924" s="121"/>
    </row>
    <row r="1925" spans="1:53">
      <c r="A1925" s="121"/>
      <c r="B1925">
        <v>1853</v>
      </c>
      <c r="C1925">
        <v>57</v>
      </c>
      <c r="E1925" s="120">
        <v>4</v>
      </c>
      <c r="F1925" s="186" t="s">
        <v>6113</v>
      </c>
      <c r="G1925" s="584" t="s">
        <v>6114</v>
      </c>
      <c r="H1925" s="145" t="s">
        <v>23</v>
      </c>
      <c r="I1925" s="146" t="str">
        <f t="shared" si="338"/>
        <v>LAKI LAKI</v>
      </c>
      <c r="J1925" s="111" t="s">
        <v>952</v>
      </c>
      <c r="K1925" s="533">
        <v>38738</v>
      </c>
      <c r="L1925" s="139">
        <f t="shared" ca="1" si="339"/>
        <v>14</v>
      </c>
      <c r="M1925" s="121"/>
      <c r="N1925" s="534" t="s">
        <v>220</v>
      </c>
      <c r="O1925" s="120" t="str">
        <f t="shared" si="336"/>
        <v>ISLAM</v>
      </c>
      <c r="P1925" s="120" t="s">
        <v>254</v>
      </c>
      <c r="Q1925" s="120" t="s">
        <v>255</v>
      </c>
      <c r="R1925" s="148">
        <v>4</v>
      </c>
      <c r="S1925" s="120" t="s">
        <v>369</v>
      </c>
      <c r="T1925" s="120" t="s">
        <v>266</v>
      </c>
      <c r="U1925" s="120" t="s">
        <v>4466</v>
      </c>
      <c r="V1925" s="120" t="s">
        <v>6104</v>
      </c>
      <c r="W1925" s="242" t="s">
        <v>6107</v>
      </c>
      <c r="X1925" s="120" t="s">
        <v>6104</v>
      </c>
      <c r="Y1925" s="238" t="s">
        <v>5940</v>
      </c>
      <c r="Z1925" s="120" t="s">
        <v>22</v>
      </c>
      <c r="AA1925" s="120" t="s">
        <v>229</v>
      </c>
      <c r="AB1925" s="120" t="s">
        <v>230</v>
      </c>
      <c r="AC1925" s="120" t="s">
        <v>231</v>
      </c>
      <c r="AD1925" s="121" t="str">
        <f t="shared" si="333"/>
        <v>INDONESIA</v>
      </c>
      <c r="AE1925" s="122" t="s">
        <v>5941</v>
      </c>
      <c r="AF1925" s="122" t="s">
        <v>233</v>
      </c>
      <c r="AG1925" s="142" t="s">
        <v>381</v>
      </c>
      <c r="AH1925" s="142"/>
      <c r="AI1925" s="64">
        <f t="shared" si="341"/>
        <v>2</v>
      </c>
      <c r="AJ1925" s="64"/>
      <c r="AK1925" s="142"/>
      <c r="AN1925" s="124">
        <f t="shared" si="334"/>
        <v>0</v>
      </c>
      <c r="AY1925" s="70">
        <f t="shared" si="340"/>
        <v>0</v>
      </c>
    </row>
    <row r="1926" spans="1:53">
      <c r="B1926">
        <v>1854</v>
      </c>
      <c r="C1926">
        <v>58</v>
      </c>
      <c r="D1926">
        <v>15</v>
      </c>
      <c r="E1926" s="104">
        <v>1</v>
      </c>
      <c r="F1926" s="338" t="s">
        <v>6115</v>
      </c>
      <c r="G1926" s="101" t="s">
        <v>6116</v>
      </c>
      <c r="H1926" s="90" t="s">
        <v>23</v>
      </c>
      <c r="I1926" s="103" t="str">
        <f t="shared" si="338"/>
        <v>LAKI LAKI</v>
      </c>
      <c r="J1926" s="99" t="s">
        <v>376</v>
      </c>
      <c r="K1926" s="530">
        <v>23075</v>
      </c>
      <c r="L1926" s="106">
        <f t="shared" ca="1" si="339"/>
        <v>57</v>
      </c>
      <c r="M1926" s="99"/>
      <c r="N1926" s="531" t="s">
        <v>1533</v>
      </c>
      <c r="O1926" s="104" t="str">
        <f t="shared" si="336"/>
        <v>KRISTEN</v>
      </c>
      <c r="P1926" s="99" t="s">
        <v>221</v>
      </c>
      <c r="Q1926" s="104" t="s">
        <v>222</v>
      </c>
      <c r="R1926" s="108">
        <v>1</v>
      </c>
      <c r="S1926" s="104" t="s">
        <v>223</v>
      </c>
      <c r="T1926" s="104" t="s">
        <v>283</v>
      </c>
      <c r="U1926" s="99" t="s">
        <v>6117</v>
      </c>
      <c r="V1926" s="104" t="s">
        <v>6118</v>
      </c>
      <c r="W1926" s="173" t="s">
        <v>6119</v>
      </c>
      <c r="X1926" s="104" t="s">
        <v>6116</v>
      </c>
      <c r="Y1926" s="235" t="s">
        <v>5940</v>
      </c>
      <c r="Z1926" s="104" t="s">
        <v>22</v>
      </c>
      <c r="AA1926" s="104" t="s">
        <v>229</v>
      </c>
      <c r="AB1926" s="64" t="s">
        <v>230</v>
      </c>
      <c r="AC1926" s="64" t="s">
        <v>231</v>
      </c>
      <c r="AD1926" s="99" t="str">
        <f t="shared" si="333"/>
        <v>INDONESIA</v>
      </c>
      <c r="AE1926" s="122" t="s">
        <v>5941</v>
      </c>
      <c r="AF1926" s="373" t="s">
        <v>233</v>
      </c>
      <c r="AG1926" s="142" t="s">
        <v>381</v>
      </c>
      <c r="AH1926" s="142" t="s">
        <v>5942</v>
      </c>
      <c r="AI1926" s="64">
        <f t="shared" si="341"/>
        <v>3</v>
      </c>
      <c r="AJ1926" s="64"/>
      <c r="AK1926" s="142"/>
      <c r="AL1926" s="207"/>
      <c r="AM1926" s="207"/>
      <c r="AN1926" s="124">
        <f t="shared" si="334"/>
        <v>0</v>
      </c>
      <c r="AO1926" s="239"/>
      <c r="AP1926" s="239"/>
      <c r="AQ1926" s="239"/>
      <c r="AR1926" s="239"/>
      <c r="AS1926" s="239"/>
      <c r="AT1926" s="239"/>
      <c r="AU1926" s="239"/>
      <c r="AV1926" s="239"/>
      <c r="AW1926" s="239"/>
      <c r="AX1926" s="239"/>
      <c r="AY1926" s="70">
        <f t="shared" si="340"/>
        <v>0</v>
      </c>
      <c r="BA1926" s="121"/>
    </row>
    <row r="1927" spans="1:53" s="99" customFormat="1">
      <c r="A1927"/>
      <c r="B1927">
        <v>1855</v>
      </c>
      <c r="C1927">
        <v>59</v>
      </c>
      <c r="D1927"/>
      <c r="E1927" s="64">
        <v>2</v>
      </c>
      <c r="F1927" s="157" t="s">
        <v>6120</v>
      </c>
      <c r="G1927" s="495" t="s">
        <v>6121</v>
      </c>
      <c r="H1927" s="90" t="s">
        <v>16</v>
      </c>
      <c r="I1927" s="91" t="str">
        <f t="shared" si="338"/>
        <v>PEREMPUAN</v>
      </c>
      <c r="J1927" t="s">
        <v>3987</v>
      </c>
      <c r="K1927" s="537">
        <v>22822</v>
      </c>
      <c r="L1927" s="93">
        <f t="shared" ca="1" si="339"/>
        <v>57</v>
      </c>
      <c r="M1927"/>
      <c r="N1927" s="534" t="s">
        <v>1533</v>
      </c>
      <c r="O1927" s="64" t="str">
        <f t="shared" si="336"/>
        <v>KRISTEN</v>
      </c>
      <c r="P1927" t="s">
        <v>221</v>
      </c>
      <c r="Q1927" s="64" t="s">
        <v>245</v>
      </c>
      <c r="R1927" s="95">
        <v>3</v>
      </c>
      <c r="S1927" t="s">
        <v>289</v>
      </c>
      <c r="T1927" s="64" t="s">
        <v>246</v>
      </c>
      <c r="U1927" s="64" t="s">
        <v>4416</v>
      </c>
      <c r="V1927" s="64" t="s">
        <v>6122</v>
      </c>
      <c r="W1927" s="175" t="s">
        <v>6119</v>
      </c>
      <c r="X1927" s="120" t="s">
        <v>6116</v>
      </c>
      <c r="Y1927" s="229" t="s">
        <v>5940</v>
      </c>
      <c r="Z1927" s="64" t="s">
        <v>22</v>
      </c>
      <c r="AA1927" s="64" t="s">
        <v>229</v>
      </c>
      <c r="AB1927" s="120" t="s">
        <v>230</v>
      </c>
      <c r="AC1927" s="120" t="s">
        <v>231</v>
      </c>
      <c r="AD1927" t="str">
        <f t="shared" si="333"/>
        <v>INDONESIA</v>
      </c>
      <c r="AE1927" s="122" t="s">
        <v>5941</v>
      </c>
      <c r="AF1927" s="122" t="s">
        <v>233</v>
      </c>
      <c r="AG1927" s="142" t="s">
        <v>381</v>
      </c>
      <c r="AH1927" s="142" t="s">
        <v>5942</v>
      </c>
      <c r="AI1927" s="64">
        <f t="shared" si="341"/>
        <v>3</v>
      </c>
      <c r="AJ1927" s="64"/>
      <c r="AK1927" s="142"/>
      <c r="AL1927" s="124"/>
      <c r="AM1927" s="124"/>
      <c r="AN1927" s="124">
        <f t="shared" si="334"/>
        <v>0</v>
      </c>
      <c r="AO1927" s="125"/>
      <c r="AP1927" s="125"/>
      <c r="AQ1927" s="125"/>
      <c r="AR1927" s="125"/>
      <c r="AS1927" s="125"/>
      <c r="AT1927" s="125"/>
      <c r="AU1927" s="125"/>
      <c r="AV1927" s="125"/>
      <c r="AW1927" s="125"/>
      <c r="AX1927" s="125"/>
      <c r="AY1927" s="70">
        <f t="shared" si="340"/>
        <v>0</v>
      </c>
      <c r="AZ1927" s="71"/>
    </row>
    <row r="1928" spans="1:53">
      <c r="B1928">
        <v>1856</v>
      </c>
      <c r="C1928">
        <v>60</v>
      </c>
      <c r="E1928" s="120">
        <v>3</v>
      </c>
      <c r="F1928" s="157" t="s">
        <v>6123</v>
      </c>
      <c r="G1928" s="584" t="s">
        <v>6124</v>
      </c>
      <c r="H1928" s="145" t="s">
        <v>23</v>
      </c>
      <c r="I1928" s="146" t="str">
        <f t="shared" si="338"/>
        <v>LAKI LAKI</v>
      </c>
      <c r="J1928" s="121" t="s">
        <v>22</v>
      </c>
      <c r="K1928" s="533">
        <v>36575</v>
      </c>
      <c r="L1928" s="93">
        <f t="shared" ca="1" si="339"/>
        <v>20</v>
      </c>
      <c r="M1928" s="121"/>
      <c r="N1928" s="534" t="s">
        <v>1533</v>
      </c>
      <c r="O1928" s="120" t="str">
        <f t="shared" si="336"/>
        <v>KRISTEN</v>
      </c>
      <c r="P1928" s="121" t="s">
        <v>254</v>
      </c>
      <c r="Q1928" s="120" t="s">
        <v>255</v>
      </c>
      <c r="R1928" s="148">
        <v>4</v>
      </c>
      <c r="S1928" s="121" t="s">
        <v>886</v>
      </c>
      <c r="T1928" s="120" t="s">
        <v>266</v>
      </c>
      <c r="U1928" s="120" t="s">
        <v>6121</v>
      </c>
      <c r="V1928" s="120" t="s">
        <v>6116</v>
      </c>
      <c r="W1928" s="175" t="s">
        <v>6119</v>
      </c>
      <c r="X1928" s="120" t="s">
        <v>6116</v>
      </c>
      <c r="Y1928" s="238" t="s">
        <v>5940</v>
      </c>
      <c r="Z1928" s="120" t="s">
        <v>22</v>
      </c>
      <c r="AA1928" s="120" t="s">
        <v>229</v>
      </c>
      <c r="AB1928" s="104" t="s">
        <v>230</v>
      </c>
      <c r="AC1928" s="104" t="s">
        <v>231</v>
      </c>
      <c r="AD1928" s="121" t="str">
        <f t="shared" si="333"/>
        <v>INDONESIA</v>
      </c>
      <c r="AE1928" s="122" t="s">
        <v>5941</v>
      </c>
      <c r="AF1928" s="373" t="s">
        <v>233</v>
      </c>
      <c r="AG1928" s="142" t="s">
        <v>381</v>
      </c>
      <c r="AH1928" s="142"/>
      <c r="AI1928" s="64">
        <f t="shared" si="341"/>
        <v>3</v>
      </c>
      <c r="AJ1928" s="64"/>
      <c r="AK1928" s="142"/>
      <c r="AN1928" s="124">
        <f t="shared" si="334"/>
        <v>0</v>
      </c>
      <c r="AY1928" s="70">
        <f t="shared" si="340"/>
        <v>0</v>
      </c>
    </row>
    <row r="1929" spans="1:53">
      <c r="B1929">
        <v>1857</v>
      </c>
      <c r="C1929">
        <v>61</v>
      </c>
      <c r="E1929" s="64">
        <v>4</v>
      </c>
      <c r="F1929" s="157" t="s">
        <v>6125</v>
      </c>
      <c r="G1929" s="495" t="s">
        <v>6126</v>
      </c>
      <c r="H1929" s="90" t="s">
        <v>16</v>
      </c>
      <c r="I1929" s="91" t="str">
        <f t="shared" si="338"/>
        <v>PEREMPUAN</v>
      </c>
      <c r="J1929" t="s">
        <v>22</v>
      </c>
      <c r="K1929" s="537">
        <v>37052</v>
      </c>
      <c r="L1929" s="93">
        <f t="shared" ca="1" si="339"/>
        <v>18</v>
      </c>
      <c r="N1929" s="538" t="s">
        <v>1533</v>
      </c>
      <c r="O1929" s="64" t="str">
        <f t="shared" si="336"/>
        <v>KRISTEN</v>
      </c>
      <c r="P1929" t="s">
        <v>254</v>
      </c>
      <c r="Q1929" s="64" t="s">
        <v>255</v>
      </c>
      <c r="R1929" s="95">
        <v>4</v>
      </c>
      <c r="S1929" t="s">
        <v>886</v>
      </c>
      <c r="T1929" s="64" t="s">
        <v>266</v>
      </c>
      <c r="U1929" s="64" t="s">
        <v>6121</v>
      </c>
      <c r="V1929" s="120" t="s">
        <v>6116</v>
      </c>
      <c r="W1929" s="175" t="s">
        <v>6119</v>
      </c>
      <c r="X1929" s="120" t="s">
        <v>6116</v>
      </c>
      <c r="Y1929" s="229" t="s">
        <v>5940</v>
      </c>
      <c r="Z1929" s="64" t="s">
        <v>22</v>
      </c>
      <c r="AA1929" s="64" t="s">
        <v>229</v>
      </c>
      <c r="AB1929" s="64" t="s">
        <v>230</v>
      </c>
      <c r="AC1929" s="64" t="s">
        <v>231</v>
      </c>
      <c r="AD1929" t="str">
        <f t="shared" si="333"/>
        <v>INDONESIA</v>
      </c>
      <c r="AE1929" s="122" t="s">
        <v>5941</v>
      </c>
      <c r="AF1929" s="122" t="s">
        <v>233</v>
      </c>
      <c r="AG1929" s="142" t="s">
        <v>381</v>
      </c>
      <c r="AH1929" s="142"/>
      <c r="AI1929" s="64" t="e">
        <f t="shared" si="341"/>
        <v>#N/A</v>
      </c>
      <c r="AJ1929" s="64"/>
      <c r="AK1929" s="142"/>
      <c r="AL1929" s="207"/>
      <c r="AM1929" s="207"/>
      <c r="AN1929" s="124">
        <f t="shared" si="334"/>
        <v>0</v>
      </c>
      <c r="AO1929" s="239"/>
      <c r="AP1929" s="239"/>
      <c r="AQ1929" s="239"/>
      <c r="AR1929" s="239"/>
      <c r="AS1929" s="239"/>
      <c r="AT1929" s="239"/>
      <c r="AU1929" s="239"/>
      <c r="AV1929" s="239"/>
      <c r="AW1929" s="239"/>
      <c r="AX1929" s="239"/>
      <c r="AY1929" s="70">
        <f t="shared" si="340"/>
        <v>0</v>
      </c>
      <c r="BA1929" s="121"/>
    </row>
    <row r="1930" spans="1:53">
      <c r="A1930" s="121"/>
      <c r="B1930">
        <v>1858</v>
      </c>
      <c r="C1930">
        <v>62</v>
      </c>
      <c r="E1930" s="120">
        <v>5</v>
      </c>
      <c r="F1930" s="157" t="s">
        <v>6127</v>
      </c>
      <c r="G1930" s="584" t="s">
        <v>6128</v>
      </c>
      <c r="H1930" s="145" t="s">
        <v>23</v>
      </c>
      <c r="I1930" s="146" t="str">
        <f t="shared" si="338"/>
        <v>LAKI LAKI</v>
      </c>
      <c r="J1930" s="121" t="s">
        <v>22</v>
      </c>
      <c r="K1930" s="533">
        <v>38831</v>
      </c>
      <c r="L1930" s="139">
        <f t="shared" ca="1" si="339"/>
        <v>13</v>
      </c>
      <c r="M1930" s="121"/>
      <c r="N1930" s="534" t="s">
        <v>1533</v>
      </c>
      <c r="O1930" s="120" t="str">
        <f t="shared" si="336"/>
        <v>KRISTEN</v>
      </c>
      <c r="P1930" s="121" t="s">
        <v>254</v>
      </c>
      <c r="Q1930" s="120" t="s">
        <v>255</v>
      </c>
      <c r="R1930" s="148">
        <v>4</v>
      </c>
      <c r="S1930" s="121" t="s">
        <v>6129</v>
      </c>
      <c r="T1930" s="120" t="s">
        <v>266</v>
      </c>
      <c r="U1930" s="120" t="s">
        <v>6121</v>
      </c>
      <c r="V1930" s="120" t="s">
        <v>6116</v>
      </c>
      <c r="W1930" s="175" t="s">
        <v>6119</v>
      </c>
      <c r="X1930" s="120" t="s">
        <v>6116</v>
      </c>
      <c r="Y1930" s="238" t="s">
        <v>5940</v>
      </c>
      <c r="Z1930" s="120" t="s">
        <v>22</v>
      </c>
      <c r="AA1930" s="120" t="s">
        <v>229</v>
      </c>
      <c r="AB1930" s="64" t="s">
        <v>230</v>
      </c>
      <c r="AC1930" s="64" t="s">
        <v>231</v>
      </c>
      <c r="AD1930" s="121" t="str">
        <f t="shared" si="333"/>
        <v>INDONESIA</v>
      </c>
      <c r="AE1930" s="122" t="s">
        <v>5941</v>
      </c>
      <c r="AF1930" s="373" t="s">
        <v>233</v>
      </c>
      <c r="AG1930" s="142" t="s">
        <v>381</v>
      </c>
      <c r="AH1930" s="142"/>
      <c r="AI1930" s="64">
        <f t="shared" si="341"/>
        <v>2</v>
      </c>
      <c r="AJ1930" s="64"/>
      <c r="AK1930" s="142"/>
      <c r="AN1930" s="124">
        <f t="shared" si="334"/>
        <v>0</v>
      </c>
      <c r="AY1930" s="70">
        <f t="shared" si="340"/>
        <v>0</v>
      </c>
    </row>
    <row r="1931" spans="1:53">
      <c r="B1931">
        <v>1859</v>
      </c>
      <c r="C1931">
        <v>63</v>
      </c>
      <c r="D1931">
        <v>16</v>
      </c>
      <c r="E1931" s="104">
        <v>1</v>
      </c>
      <c r="F1931" s="338" t="s">
        <v>6130</v>
      </c>
      <c r="G1931" s="583" t="s">
        <v>6131</v>
      </c>
      <c r="H1931" s="90" t="s">
        <v>23</v>
      </c>
      <c r="I1931" s="103" t="str">
        <f t="shared" si="338"/>
        <v>LAKI LAKI</v>
      </c>
      <c r="J1931" s="99" t="s">
        <v>244</v>
      </c>
      <c r="K1931" s="530">
        <v>27384</v>
      </c>
      <c r="L1931" s="106">
        <f t="shared" ca="1" si="339"/>
        <v>45</v>
      </c>
      <c r="M1931" s="99"/>
      <c r="N1931" s="531" t="s">
        <v>220</v>
      </c>
      <c r="O1931" s="104" t="str">
        <f t="shared" si="336"/>
        <v>ISLAM</v>
      </c>
      <c r="P1931" s="99" t="s">
        <v>221</v>
      </c>
      <c r="Q1931" s="104" t="s">
        <v>222</v>
      </c>
      <c r="R1931" s="108">
        <v>1</v>
      </c>
      <c r="S1931" s="99" t="s">
        <v>289</v>
      </c>
      <c r="T1931" s="104" t="s">
        <v>283</v>
      </c>
      <c r="U1931" s="99" t="s">
        <v>6132</v>
      </c>
      <c r="V1931" s="104" t="s">
        <v>6133</v>
      </c>
      <c r="W1931" s="175" t="s">
        <v>6134</v>
      </c>
      <c r="X1931" s="104" t="s">
        <v>6135</v>
      </c>
      <c r="Y1931" s="235" t="s">
        <v>5940</v>
      </c>
      <c r="Z1931" s="104" t="s">
        <v>22</v>
      </c>
      <c r="AA1931" s="104" t="s">
        <v>229</v>
      </c>
      <c r="AB1931" s="64" t="s">
        <v>230</v>
      </c>
      <c r="AC1931" s="64" t="s">
        <v>231</v>
      </c>
      <c r="AD1931" s="99" t="str">
        <f t="shared" si="333"/>
        <v>INDONESIA</v>
      </c>
      <c r="AE1931" s="122" t="s">
        <v>5941</v>
      </c>
      <c r="AF1931" s="110" t="s">
        <v>233</v>
      </c>
      <c r="AG1931" s="142" t="s">
        <v>244</v>
      </c>
      <c r="AH1931" s="142" t="s">
        <v>5942</v>
      </c>
      <c r="AI1931" s="64">
        <f t="shared" si="341"/>
        <v>3</v>
      </c>
      <c r="AJ1931" s="64"/>
      <c r="AK1931" s="142"/>
      <c r="AN1931" s="124">
        <f t="shared" si="334"/>
        <v>0</v>
      </c>
      <c r="AY1931" s="70">
        <f t="shared" si="340"/>
        <v>0</v>
      </c>
    </row>
    <row r="1932" spans="1:53">
      <c r="B1932">
        <v>1860</v>
      </c>
      <c r="C1932">
        <v>64</v>
      </c>
      <c r="E1932" s="64">
        <v>2</v>
      </c>
      <c r="F1932" s="157" t="s">
        <v>6136</v>
      </c>
      <c r="G1932" s="495" t="s">
        <v>6137</v>
      </c>
      <c r="H1932" s="90" t="s">
        <v>16</v>
      </c>
      <c r="I1932" s="91" t="str">
        <f t="shared" si="338"/>
        <v>PEREMPUAN</v>
      </c>
      <c r="J1932" t="s">
        <v>244</v>
      </c>
      <c r="K1932" s="537">
        <v>28836</v>
      </c>
      <c r="L1932" s="93">
        <f t="shared" ca="1" si="339"/>
        <v>41</v>
      </c>
      <c r="N1932" s="538" t="s">
        <v>220</v>
      </c>
      <c r="O1932" s="64" t="str">
        <f t="shared" si="336"/>
        <v>ISLAM</v>
      </c>
      <c r="P1932" t="s">
        <v>221</v>
      </c>
      <c r="Q1932" s="64" t="s">
        <v>245</v>
      </c>
      <c r="R1932" s="95">
        <v>3</v>
      </c>
      <c r="S1932" t="s">
        <v>256</v>
      </c>
      <c r="T1932" t="s">
        <v>246</v>
      </c>
      <c r="U1932" s="71" t="s">
        <v>6138</v>
      </c>
      <c r="V1932" s="64" t="s">
        <v>2240</v>
      </c>
      <c r="W1932" s="175" t="s">
        <v>6134</v>
      </c>
      <c r="X1932" s="64" t="s">
        <v>6135</v>
      </c>
      <c r="Y1932" s="229" t="s">
        <v>5940</v>
      </c>
      <c r="Z1932" s="64" t="s">
        <v>22</v>
      </c>
      <c r="AA1932" s="64" t="s">
        <v>229</v>
      </c>
      <c r="AB1932" s="104" t="s">
        <v>230</v>
      </c>
      <c r="AC1932" s="104" t="s">
        <v>231</v>
      </c>
      <c r="AD1932" t="str">
        <f t="shared" si="333"/>
        <v>INDONESIA</v>
      </c>
      <c r="AE1932" s="122" t="s">
        <v>5941</v>
      </c>
      <c r="AF1932" s="373" t="s">
        <v>233</v>
      </c>
      <c r="AG1932" s="142" t="s">
        <v>244</v>
      </c>
      <c r="AH1932" s="142" t="s">
        <v>5942</v>
      </c>
      <c r="AI1932" s="64" t="e">
        <f t="shared" si="341"/>
        <v>#N/A</v>
      </c>
      <c r="AJ1932" s="64"/>
      <c r="AK1932" s="142"/>
      <c r="AN1932" s="124">
        <f t="shared" si="334"/>
        <v>0</v>
      </c>
      <c r="AY1932" s="70">
        <f t="shared" si="340"/>
        <v>0</v>
      </c>
    </row>
    <row r="1933" spans="1:53" s="99" customFormat="1">
      <c r="A1933"/>
      <c r="B1933">
        <v>1861</v>
      </c>
      <c r="C1933">
        <v>65</v>
      </c>
      <c r="D1933"/>
      <c r="E1933" s="120">
        <v>3</v>
      </c>
      <c r="F1933" s="157" t="s">
        <v>6139</v>
      </c>
      <c r="G1933" s="584" t="s">
        <v>6140</v>
      </c>
      <c r="H1933" s="145" t="s">
        <v>16</v>
      </c>
      <c r="I1933" s="146" t="str">
        <f t="shared" si="338"/>
        <v>PEREMPUAN</v>
      </c>
      <c r="J1933" s="121" t="s">
        <v>22</v>
      </c>
      <c r="K1933" s="533">
        <v>38607</v>
      </c>
      <c r="L1933" s="139">
        <f t="shared" ref="L1933:L1964" ca="1" si="342">DATEDIF(K1933,TODAY(),"Y")</f>
        <v>14</v>
      </c>
      <c r="M1933" s="121"/>
      <c r="N1933" s="534" t="s">
        <v>220</v>
      </c>
      <c r="O1933" s="120" t="str">
        <f t="shared" si="336"/>
        <v>ISLAM</v>
      </c>
      <c r="P1933" s="121" t="s">
        <v>254</v>
      </c>
      <c r="Q1933" s="120" t="s">
        <v>255</v>
      </c>
      <c r="R1933" s="121">
        <v>4</v>
      </c>
      <c r="S1933" s="121" t="s">
        <v>369</v>
      </c>
      <c r="T1933" s="121" t="s">
        <v>266</v>
      </c>
      <c r="U1933" s="71" t="s">
        <v>6137</v>
      </c>
      <c r="V1933" s="120" t="s">
        <v>6141</v>
      </c>
      <c r="W1933" s="175" t="s">
        <v>6134</v>
      </c>
      <c r="X1933" s="120" t="s">
        <v>6135</v>
      </c>
      <c r="Y1933" s="238" t="s">
        <v>5940</v>
      </c>
      <c r="Z1933" s="120" t="s">
        <v>22</v>
      </c>
      <c r="AA1933" s="120" t="s">
        <v>229</v>
      </c>
      <c r="AB1933" s="64" t="s">
        <v>230</v>
      </c>
      <c r="AC1933" s="64" t="s">
        <v>231</v>
      </c>
      <c r="AD1933" s="121" t="str">
        <f t="shared" ref="AD1933:AD1996" si="343">IF(H1933="L","INDONESIA",IF(H1933="P","INDONESIA",""))</f>
        <v>INDONESIA</v>
      </c>
      <c r="AE1933" s="122" t="s">
        <v>5941</v>
      </c>
      <c r="AF1933" s="373" t="s">
        <v>233</v>
      </c>
      <c r="AG1933" s="142" t="s">
        <v>244</v>
      </c>
      <c r="AH1933" s="142"/>
      <c r="AI1933" s="64">
        <f t="shared" si="341"/>
        <v>2</v>
      </c>
      <c r="AJ1933" s="64"/>
      <c r="AK1933" s="142"/>
      <c r="AL1933" s="124"/>
      <c r="AM1933" s="124"/>
      <c r="AN1933" s="124">
        <f t="shared" si="334"/>
        <v>0</v>
      </c>
      <c r="AO1933" s="125"/>
      <c r="AP1933" s="125"/>
      <c r="AQ1933" s="125"/>
      <c r="AR1933" s="125"/>
      <c r="AS1933" s="125"/>
      <c r="AT1933" s="125"/>
      <c r="AU1933" s="125"/>
      <c r="AV1933" s="125"/>
      <c r="AW1933" s="125"/>
      <c r="AX1933" s="125"/>
      <c r="AY1933" s="70">
        <f t="shared" si="340"/>
        <v>0</v>
      </c>
      <c r="AZ1933" s="71"/>
    </row>
    <row r="1934" spans="1:53">
      <c r="B1934">
        <v>1862</v>
      </c>
      <c r="C1934">
        <v>66</v>
      </c>
      <c r="D1934">
        <v>17</v>
      </c>
      <c r="E1934" s="104">
        <v>1</v>
      </c>
      <c r="F1934" s="150" t="s">
        <v>6142</v>
      </c>
      <c r="G1934" s="101" t="s">
        <v>6143</v>
      </c>
      <c r="H1934" s="90" t="s">
        <v>23</v>
      </c>
      <c r="I1934" s="103" t="str">
        <f t="shared" si="338"/>
        <v>LAKI LAKI</v>
      </c>
      <c r="J1934" s="99" t="s">
        <v>22</v>
      </c>
      <c r="K1934" s="530">
        <v>19126</v>
      </c>
      <c r="L1934" s="106">
        <f t="shared" ca="1" si="342"/>
        <v>67</v>
      </c>
      <c r="M1934" s="99"/>
      <c r="N1934" s="531" t="s">
        <v>220</v>
      </c>
      <c r="O1934" s="104" t="str">
        <f t="shared" si="336"/>
        <v>ISLAM</v>
      </c>
      <c r="P1934" s="99" t="s">
        <v>221</v>
      </c>
      <c r="Q1934" s="104" t="s">
        <v>222</v>
      </c>
      <c r="R1934" s="108">
        <v>1</v>
      </c>
      <c r="S1934" s="99" t="s">
        <v>256</v>
      </c>
      <c r="T1934" s="99" t="s">
        <v>283</v>
      </c>
      <c r="U1934" s="104" t="s">
        <v>6144</v>
      </c>
      <c r="V1934" s="104" t="s">
        <v>5318</v>
      </c>
      <c r="W1934" s="247" t="s">
        <v>6145</v>
      </c>
      <c r="X1934" s="104" t="s">
        <v>6143</v>
      </c>
      <c r="Y1934" s="235" t="s">
        <v>5940</v>
      </c>
      <c r="Z1934" s="104" t="s">
        <v>22</v>
      </c>
      <c r="AA1934" s="104" t="s">
        <v>229</v>
      </c>
      <c r="AB1934" s="104" t="s">
        <v>230</v>
      </c>
      <c r="AC1934" s="104" t="s">
        <v>231</v>
      </c>
      <c r="AD1934" s="99" t="str">
        <f t="shared" si="343"/>
        <v>INDONESIA</v>
      </c>
      <c r="AE1934" s="122" t="s">
        <v>5941</v>
      </c>
      <c r="AF1934" s="110" t="s">
        <v>233</v>
      </c>
      <c r="AG1934" s="142" t="s">
        <v>166</v>
      </c>
      <c r="AH1934" s="142" t="s">
        <v>6069</v>
      </c>
      <c r="AI1934" s="64">
        <f t="shared" si="341"/>
        <v>3</v>
      </c>
      <c r="AJ1934" s="64"/>
      <c r="AK1934" s="142"/>
      <c r="AL1934" s="207"/>
      <c r="AM1934" s="207"/>
      <c r="AN1934" s="124">
        <f t="shared" si="334"/>
        <v>0</v>
      </c>
      <c r="AO1934" s="239"/>
      <c r="AP1934" s="239"/>
      <c r="AQ1934" s="239"/>
      <c r="AR1934" s="239"/>
      <c r="AS1934" s="239"/>
      <c r="AT1934" s="239"/>
      <c r="AU1934" s="239"/>
      <c r="AV1934" s="239"/>
      <c r="AW1934" s="239"/>
      <c r="AX1934" s="239"/>
      <c r="AY1934" s="70">
        <f t="shared" si="340"/>
        <v>0</v>
      </c>
      <c r="BA1934" s="121"/>
    </row>
    <row r="1935" spans="1:53">
      <c r="B1935">
        <v>1863</v>
      </c>
      <c r="C1935">
        <v>67</v>
      </c>
      <c r="E1935" s="64">
        <v>2</v>
      </c>
      <c r="F1935" s="160" t="s">
        <v>6146</v>
      </c>
      <c r="G1935" s="495" t="s">
        <v>4852</v>
      </c>
      <c r="H1935" s="90" t="s">
        <v>16</v>
      </c>
      <c r="I1935" s="91" t="str">
        <f t="shared" si="338"/>
        <v>PEREMPUAN</v>
      </c>
      <c r="J1935" t="s">
        <v>3828</v>
      </c>
      <c r="K1935" s="537">
        <v>22687</v>
      </c>
      <c r="L1935" s="93">
        <f t="shared" ca="1" si="342"/>
        <v>58</v>
      </c>
      <c r="N1935" s="538" t="s">
        <v>220</v>
      </c>
      <c r="O1935" s="64" t="str">
        <f t="shared" si="336"/>
        <v>ISLAM</v>
      </c>
      <c r="P1935" t="s">
        <v>221</v>
      </c>
      <c r="Q1935" t="s">
        <v>245</v>
      </c>
      <c r="R1935" s="95">
        <v>3</v>
      </c>
      <c r="S1935" t="s">
        <v>256</v>
      </c>
      <c r="T1935" t="s">
        <v>246</v>
      </c>
      <c r="U1935" s="64" t="s">
        <v>6147</v>
      </c>
      <c r="V1935" t="s">
        <v>6148</v>
      </c>
      <c r="W1935" s="242" t="s">
        <v>6145</v>
      </c>
      <c r="X1935" s="120" t="s">
        <v>6143</v>
      </c>
      <c r="Y1935" s="238" t="s">
        <v>5940</v>
      </c>
      <c r="Z1935" s="120" t="s">
        <v>22</v>
      </c>
      <c r="AA1935" s="120" t="s">
        <v>229</v>
      </c>
      <c r="AB1935" s="120" t="s">
        <v>230</v>
      </c>
      <c r="AC1935" s="120" t="s">
        <v>231</v>
      </c>
      <c r="AD1935" s="121" t="str">
        <f t="shared" si="343"/>
        <v>INDONESIA</v>
      </c>
      <c r="AE1935" s="122" t="s">
        <v>5941</v>
      </c>
      <c r="AF1935" s="373" t="s">
        <v>233</v>
      </c>
      <c r="AG1935" s="142" t="s">
        <v>166</v>
      </c>
      <c r="AH1935" s="142" t="s">
        <v>6069</v>
      </c>
      <c r="AI1935" s="64">
        <f t="shared" si="341"/>
        <v>3</v>
      </c>
      <c r="AJ1935" s="64"/>
      <c r="AK1935" s="142"/>
      <c r="AN1935" s="124">
        <f t="shared" si="334"/>
        <v>0</v>
      </c>
      <c r="AY1935" s="70">
        <f t="shared" si="340"/>
        <v>0</v>
      </c>
    </row>
    <row r="1936" spans="1:53" s="99" customFormat="1">
      <c r="A1936" s="121"/>
      <c r="B1936">
        <v>1864</v>
      </c>
      <c r="C1936">
        <v>68</v>
      </c>
      <c r="D1936"/>
      <c r="E1936" s="120">
        <v>3</v>
      </c>
      <c r="F1936" s="160" t="s">
        <v>6149</v>
      </c>
      <c r="G1936" s="89" t="s">
        <v>6150</v>
      </c>
      <c r="H1936" s="90" t="s">
        <v>23</v>
      </c>
      <c r="I1936" s="91" t="str">
        <f t="shared" si="338"/>
        <v>LAKI LAKI</v>
      </c>
      <c r="J1936" t="s">
        <v>2228</v>
      </c>
      <c r="K1936" s="537">
        <v>34543</v>
      </c>
      <c r="L1936" s="93">
        <f t="shared" ca="1" si="342"/>
        <v>25</v>
      </c>
      <c r="M1936"/>
      <c r="N1936" s="538" t="s">
        <v>220</v>
      </c>
      <c r="O1936" s="64" t="str">
        <f t="shared" si="336"/>
        <v>ISLAM</v>
      </c>
      <c r="P1936" t="s">
        <v>254</v>
      </c>
      <c r="Q1936" t="s">
        <v>255</v>
      </c>
      <c r="R1936" s="95">
        <v>4</v>
      </c>
      <c r="S1936" t="s">
        <v>289</v>
      </c>
      <c r="T1936" s="64" t="s">
        <v>283</v>
      </c>
      <c r="U1936" t="s">
        <v>4852</v>
      </c>
      <c r="V1936" s="64" t="s">
        <v>6143</v>
      </c>
      <c r="W1936" s="242" t="s">
        <v>6145</v>
      </c>
      <c r="X1936" s="120" t="s">
        <v>6143</v>
      </c>
      <c r="Y1936" s="238" t="s">
        <v>5940</v>
      </c>
      <c r="Z1936" s="120" t="s">
        <v>22</v>
      </c>
      <c r="AA1936" s="120" t="s">
        <v>229</v>
      </c>
      <c r="AB1936" s="120" t="s">
        <v>230</v>
      </c>
      <c r="AC1936" s="120" t="s">
        <v>231</v>
      </c>
      <c r="AD1936" s="121" t="str">
        <f t="shared" si="343"/>
        <v>INDONESIA</v>
      </c>
      <c r="AE1936" s="122" t="s">
        <v>5941</v>
      </c>
      <c r="AF1936" s="122" t="s">
        <v>233</v>
      </c>
      <c r="AG1936" s="142" t="s">
        <v>166</v>
      </c>
      <c r="AH1936" s="142" t="s">
        <v>5942</v>
      </c>
      <c r="AI1936" s="64" t="e">
        <f>VLOOKUP(Q1941,SHDK,2,FALSE)</f>
        <v>#N/A</v>
      </c>
      <c r="AJ1936" s="64"/>
      <c r="AK1936" s="142"/>
      <c r="AL1936" s="124"/>
      <c r="AM1936" s="124"/>
      <c r="AN1936" s="124">
        <f t="shared" si="334"/>
        <v>0</v>
      </c>
      <c r="AO1936" s="125"/>
      <c r="AP1936" s="125"/>
      <c r="AQ1936" s="125"/>
      <c r="AR1936" s="125"/>
      <c r="AS1936" s="125"/>
      <c r="AT1936" s="125"/>
      <c r="AU1936" s="125"/>
      <c r="AV1936" s="125"/>
      <c r="AW1936" s="125"/>
      <c r="AX1936" s="125"/>
      <c r="AY1936" s="70">
        <f t="shared" si="340"/>
        <v>0</v>
      </c>
      <c r="AZ1936" s="71"/>
    </row>
    <row r="1937" spans="1:53">
      <c r="B1937">
        <v>1865</v>
      </c>
      <c r="C1937">
        <v>69</v>
      </c>
      <c r="E1937" s="120">
        <v>4</v>
      </c>
      <c r="F1937" s="160" t="s">
        <v>6151</v>
      </c>
      <c r="G1937" s="89" t="s">
        <v>6152</v>
      </c>
      <c r="H1937" s="90" t="s">
        <v>16</v>
      </c>
      <c r="I1937" s="91" t="str">
        <f t="shared" si="338"/>
        <v>PEREMPUAN</v>
      </c>
      <c r="J1937" t="s">
        <v>22</v>
      </c>
      <c r="K1937" s="537">
        <v>36485</v>
      </c>
      <c r="L1937" s="93">
        <f t="shared" ca="1" si="342"/>
        <v>20</v>
      </c>
      <c r="N1937" s="538" t="s">
        <v>220</v>
      </c>
      <c r="O1937" s="64" t="str">
        <f t="shared" si="336"/>
        <v>ISLAM</v>
      </c>
      <c r="P1937" t="s">
        <v>254</v>
      </c>
      <c r="Q1937" t="s">
        <v>255</v>
      </c>
      <c r="R1937" s="95">
        <v>4</v>
      </c>
      <c r="S1937" s="64" t="s">
        <v>886</v>
      </c>
      <c r="T1937" t="s">
        <v>266</v>
      </c>
      <c r="U1937" t="s">
        <v>4852</v>
      </c>
      <c r="V1937" s="64" t="s">
        <v>6143</v>
      </c>
      <c r="W1937" s="242" t="s">
        <v>6145</v>
      </c>
      <c r="X1937" s="120" t="s">
        <v>6143</v>
      </c>
      <c r="Y1937" s="229" t="s">
        <v>5940</v>
      </c>
      <c r="Z1937" s="64" t="s">
        <v>22</v>
      </c>
      <c r="AA1937" s="64" t="s">
        <v>229</v>
      </c>
      <c r="AB1937" s="64" t="s">
        <v>230</v>
      </c>
      <c r="AC1937" s="64" t="s">
        <v>231</v>
      </c>
      <c r="AD1937" t="str">
        <f t="shared" si="343"/>
        <v>INDONESIA</v>
      </c>
      <c r="AE1937" s="122" t="s">
        <v>5941</v>
      </c>
      <c r="AF1937" s="373" t="s">
        <v>233</v>
      </c>
      <c r="AG1937" s="142" t="s">
        <v>166</v>
      </c>
      <c r="AH1937" s="142" t="s">
        <v>5942</v>
      </c>
      <c r="AI1937" s="64">
        <f>VLOOKUP(Q1939,SHDK,2,FALSE)</f>
        <v>2</v>
      </c>
      <c r="AJ1937" s="64"/>
      <c r="AK1937" s="142"/>
      <c r="AN1937" s="124">
        <f t="shared" si="334"/>
        <v>0</v>
      </c>
      <c r="AY1937" s="70">
        <f t="shared" si="340"/>
        <v>0</v>
      </c>
    </row>
    <row r="1938" spans="1:53">
      <c r="C1938">
        <v>70</v>
      </c>
      <c r="D1938" s="99">
        <v>18</v>
      </c>
      <c r="E1938" s="179">
        <v>1</v>
      </c>
      <c r="F1938" s="249" t="s">
        <v>6153</v>
      </c>
      <c r="G1938" s="101" t="s">
        <v>6154</v>
      </c>
      <c r="H1938" s="102" t="s">
        <v>23</v>
      </c>
      <c r="I1938" s="103" t="str">
        <f t="shared" si="338"/>
        <v>LAKI LAKI</v>
      </c>
      <c r="J1938" s="104" t="s">
        <v>4668</v>
      </c>
      <c r="K1938" s="530">
        <v>33962</v>
      </c>
      <c r="L1938" s="106">
        <f t="shared" ca="1" si="342"/>
        <v>27</v>
      </c>
      <c r="M1938" s="99"/>
      <c r="N1938" s="185" t="s">
        <v>220</v>
      </c>
      <c r="O1938" s="104" t="str">
        <f t="shared" si="336"/>
        <v>ISLAM</v>
      </c>
      <c r="P1938" s="104" t="s">
        <v>221</v>
      </c>
      <c r="Q1938" s="104" t="s">
        <v>222</v>
      </c>
      <c r="R1938" s="108">
        <v>1</v>
      </c>
      <c r="S1938" s="104" t="s">
        <v>785</v>
      </c>
      <c r="T1938" s="104" t="s">
        <v>261</v>
      </c>
      <c r="U1938" s="104" t="s">
        <v>2203</v>
      </c>
      <c r="V1938" s="104" t="s">
        <v>6155</v>
      </c>
      <c r="W1938" s="441" t="s">
        <v>6156</v>
      </c>
      <c r="X1938" s="179" t="s">
        <v>6157</v>
      </c>
      <c r="Y1938" s="235" t="s">
        <v>5940</v>
      </c>
      <c r="Z1938" s="104"/>
      <c r="AA1938" s="104"/>
      <c r="AB1938" s="104"/>
      <c r="AC1938" s="104"/>
      <c r="AD1938" s="99" t="str">
        <f t="shared" si="343"/>
        <v>INDONESIA</v>
      </c>
      <c r="AE1938" s="110" t="s">
        <v>5941</v>
      </c>
      <c r="AF1938" s="371" t="s">
        <v>233</v>
      </c>
      <c r="AG1938" s="194" t="s">
        <v>166</v>
      </c>
      <c r="AH1938" s="142"/>
      <c r="AI1938" s="64"/>
      <c r="AJ1938" s="64"/>
      <c r="AK1938" s="142"/>
      <c r="AN1938" s="124"/>
    </row>
    <row r="1939" spans="1:53">
      <c r="A1939" s="121"/>
      <c r="B1939">
        <v>1867</v>
      </c>
      <c r="C1939">
        <v>71</v>
      </c>
      <c r="D1939" s="121"/>
      <c r="E1939" s="120">
        <v>2</v>
      </c>
      <c r="F1939" s="174" t="s">
        <v>6158</v>
      </c>
      <c r="G1939" s="584" t="s">
        <v>6159</v>
      </c>
      <c r="H1939" s="145" t="s">
        <v>16</v>
      </c>
      <c r="I1939" s="146" t="str">
        <f>IF(H1939="L","LAKI LAKI",IF(H1939="P","PEREMPUAN",""))</f>
        <v>PEREMPUAN</v>
      </c>
      <c r="J1939" s="121" t="s">
        <v>1514</v>
      </c>
      <c r="K1939" s="533">
        <v>34439</v>
      </c>
      <c r="L1939" s="139">
        <f t="shared" ca="1" si="342"/>
        <v>25</v>
      </c>
      <c r="M1939" s="121"/>
      <c r="N1939" s="534" t="s">
        <v>220</v>
      </c>
      <c r="O1939" s="120" t="str">
        <f>IF(N1939="1","ISLAM",IF(N1939="2","KRISTEN",""))</f>
        <v>ISLAM</v>
      </c>
      <c r="P1939" s="120" t="s">
        <v>221</v>
      </c>
      <c r="Q1939" s="120" t="s">
        <v>245</v>
      </c>
      <c r="R1939" s="148">
        <v>3</v>
      </c>
      <c r="S1939" s="121" t="s">
        <v>223</v>
      </c>
      <c r="T1939" s="121" t="s">
        <v>266</v>
      </c>
      <c r="U1939" s="121" t="s">
        <v>6160</v>
      </c>
      <c r="V1939" s="121" t="s">
        <v>6161</v>
      </c>
      <c r="W1939" s="444" t="s">
        <v>6156</v>
      </c>
      <c r="X1939" s="111" t="s">
        <v>6157</v>
      </c>
      <c r="Y1939" s="238" t="s">
        <v>5940</v>
      </c>
      <c r="Z1939" s="120" t="s">
        <v>22</v>
      </c>
      <c r="AA1939" s="120" t="s">
        <v>229</v>
      </c>
      <c r="AB1939" s="120" t="s">
        <v>230</v>
      </c>
      <c r="AC1939" s="120" t="s">
        <v>231</v>
      </c>
      <c r="AD1939" s="121" t="str">
        <f>IF(H1939="L","INDONESIA",IF(H1939="P","INDONESIA",""))</f>
        <v>INDONESIA</v>
      </c>
      <c r="AE1939" s="122" t="s">
        <v>5941</v>
      </c>
      <c r="AF1939" s="373" t="s">
        <v>233</v>
      </c>
      <c r="AG1939" s="142" t="s">
        <v>166</v>
      </c>
      <c r="AH1939" s="142"/>
      <c r="AI1939" s="64">
        <f>VLOOKUP(Q1943,SHDK,2,FALSE)</f>
        <v>2</v>
      </c>
      <c r="AJ1939" s="64"/>
      <c r="AK1939" s="120"/>
      <c r="AN1939" s="124">
        <f>AL1939-AM1939</f>
        <v>0</v>
      </c>
      <c r="AY1939" s="70">
        <f>SUM(AV1939:AX1939)</f>
        <v>0</v>
      </c>
    </row>
    <row r="1940" spans="1:53">
      <c r="C1940">
        <v>72</v>
      </c>
      <c r="D1940" s="121"/>
      <c r="E1940" s="120">
        <v>3</v>
      </c>
      <c r="F1940" s="251" t="s">
        <v>6162</v>
      </c>
      <c r="G1940" s="585" t="s">
        <v>6163</v>
      </c>
      <c r="H1940" s="145" t="s">
        <v>16</v>
      </c>
      <c r="I1940" s="146" t="str">
        <f>IF(H1940="L","LAKI LAKI",IF(H1940="P","PEREMPUAN",""))</f>
        <v>PEREMPUAN</v>
      </c>
      <c r="J1940" s="120" t="s">
        <v>22</v>
      </c>
      <c r="K1940" s="443">
        <v>41718</v>
      </c>
      <c r="L1940" s="139">
        <f t="shared" ca="1" si="342"/>
        <v>6</v>
      </c>
      <c r="M1940" s="121"/>
      <c r="N1940" s="586" t="s">
        <v>220</v>
      </c>
      <c r="O1940" s="120" t="str">
        <f>IF(N1940="1","ISLAM",IF(N1940="2","KRISTEN",""))</f>
        <v>ISLAM</v>
      </c>
      <c r="P1940" s="120" t="s">
        <v>254</v>
      </c>
      <c r="Q1940" s="120" t="s">
        <v>255</v>
      </c>
      <c r="R1940" s="148">
        <v>4</v>
      </c>
      <c r="S1940" s="120" t="s">
        <v>265</v>
      </c>
      <c r="T1940" s="120" t="s">
        <v>270</v>
      </c>
      <c r="U1940" s="120" t="s">
        <v>6159</v>
      </c>
      <c r="V1940" s="120" t="s">
        <v>6154</v>
      </c>
      <c r="W1940" s="444" t="s">
        <v>6156</v>
      </c>
      <c r="X1940" s="111" t="s">
        <v>6157</v>
      </c>
      <c r="Y1940" s="238" t="s">
        <v>5940</v>
      </c>
      <c r="Z1940" s="121"/>
      <c r="AA1940" s="121"/>
      <c r="AB1940" s="121"/>
      <c r="AC1940" s="121"/>
      <c r="AD1940" s="121" t="str">
        <f>IF(H1940="L","INDONESIA",IF(H1940="P","INDONESIA",""))</f>
        <v>INDONESIA</v>
      </c>
      <c r="AE1940" s="122" t="s">
        <v>5941</v>
      </c>
      <c r="AF1940" s="373" t="s">
        <v>233</v>
      </c>
      <c r="AG1940" s="142" t="s">
        <v>166</v>
      </c>
    </row>
    <row r="1941" spans="1:53">
      <c r="B1941">
        <v>1866</v>
      </c>
      <c r="C1941">
        <v>73</v>
      </c>
      <c r="E1941" s="120">
        <v>4</v>
      </c>
      <c r="F1941" s="174" t="s">
        <v>6164</v>
      </c>
      <c r="G1941" s="584" t="s">
        <v>6160</v>
      </c>
      <c r="H1941" s="145" t="s">
        <v>16</v>
      </c>
      <c r="I1941" s="146" t="str">
        <f>IF(H1941="L","LAKI LAKI",IF(H1941="P","PEREMPUAN",""))</f>
        <v>PEREMPUAN</v>
      </c>
      <c r="J1941" s="120" t="s">
        <v>6165</v>
      </c>
      <c r="K1941" s="533">
        <v>18316</v>
      </c>
      <c r="L1941" s="139">
        <f t="shared" ca="1" si="342"/>
        <v>70</v>
      </c>
      <c r="M1941" s="121"/>
      <c r="N1941" s="534" t="s">
        <v>220</v>
      </c>
      <c r="O1941" s="120" t="str">
        <f>IF(N1941="1","ISLAM",IF(N1941="2","KRISTEN",""))</f>
        <v>ISLAM</v>
      </c>
      <c r="P1941" s="120" t="s">
        <v>2634</v>
      </c>
      <c r="Q1941" s="120" t="s">
        <v>327</v>
      </c>
      <c r="R1941" s="148">
        <v>7</v>
      </c>
      <c r="S1941" s="121" t="s">
        <v>256</v>
      </c>
      <c r="T1941" s="121" t="s">
        <v>246</v>
      </c>
      <c r="U1941" s="121" t="s">
        <v>6166</v>
      </c>
      <c r="V1941" s="121" t="s">
        <v>3340</v>
      </c>
      <c r="W1941" s="444" t="s">
        <v>6156</v>
      </c>
      <c r="X1941" s="121" t="s">
        <v>6161</v>
      </c>
      <c r="Y1941" s="238" t="s">
        <v>5940</v>
      </c>
      <c r="Z1941" s="120" t="s">
        <v>22</v>
      </c>
      <c r="AA1941" s="120" t="s">
        <v>229</v>
      </c>
      <c r="AB1941" s="120" t="s">
        <v>230</v>
      </c>
      <c r="AC1941" s="120" t="s">
        <v>231</v>
      </c>
      <c r="AD1941" s="121" t="str">
        <f>IF(H1941="L","INDONESIA",IF(H1941="P","INDONESIA",""))</f>
        <v>INDONESIA</v>
      </c>
      <c r="AE1941" s="122" t="s">
        <v>5941</v>
      </c>
      <c r="AF1941" s="373" t="s">
        <v>233</v>
      </c>
      <c r="AG1941" s="142" t="s">
        <v>166</v>
      </c>
      <c r="AH1941" s="142"/>
      <c r="AI1941" s="64" t="e">
        <f>VLOOKUP(Q1942,SHDK,2,FALSE)</f>
        <v>#N/A</v>
      </c>
      <c r="AJ1941" s="64"/>
      <c r="AK1941" s="142"/>
      <c r="AN1941" s="124">
        <f>AL1941-AM1941</f>
        <v>0</v>
      </c>
      <c r="AY1941" s="70">
        <f>SUM(AV1941:AX1941)</f>
        <v>0</v>
      </c>
    </row>
    <row r="1942" spans="1:53" s="99" customFormat="1">
      <c r="A1942"/>
      <c r="B1942">
        <v>1868</v>
      </c>
      <c r="C1942">
        <v>74</v>
      </c>
      <c r="D1942">
        <v>19</v>
      </c>
      <c r="E1942" s="104">
        <v>1</v>
      </c>
      <c r="F1942" s="338" t="s">
        <v>6167</v>
      </c>
      <c r="G1942" s="583" t="s">
        <v>104</v>
      </c>
      <c r="H1942" s="90" t="s">
        <v>23</v>
      </c>
      <c r="I1942" s="103" t="str">
        <f t="shared" si="338"/>
        <v>LAKI LAKI</v>
      </c>
      <c r="J1942" s="99" t="s">
        <v>22</v>
      </c>
      <c r="K1942" s="530">
        <v>27255</v>
      </c>
      <c r="L1942" s="106">
        <f t="shared" ca="1" si="342"/>
        <v>45</v>
      </c>
      <c r="N1942" s="531" t="s">
        <v>220</v>
      </c>
      <c r="O1942" s="104" t="str">
        <f t="shared" si="336"/>
        <v>ISLAM</v>
      </c>
      <c r="P1942" s="99" t="s">
        <v>221</v>
      </c>
      <c r="Q1942" s="99" t="s">
        <v>222</v>
      </c>
      <c r="R1942" s="108">
        <v>1</v>
      </c>
      <c r="S1942" s="99" t="s">
        <v>256</v>
      </c>
      <c r="T1942" s="99" t="s">
        <v>283</v>
      </c>
      <c r="U1942" s="99" t="s">
        <v>6160</v>
      </c>
      <c r="V1942" s="99" t="s">
        <v>6161</v>
      </c>
      <c r="W1942" s="173" t="s">
        <v>6168</v>
      </c>
      <c r="X1942" s="99" t="s">
        <v>104</v>
      </c>
      <c r="Y1942" s="235" t="s">
        <v>5940</v>
      </c>
      <c r="Z1942" s="104" t="s">
        <v>22</v>
      </c>
      <c r="AA1942" s="104" t="s">
        <v>229</v>
      </c>
      <c r="AB1942" s="64" t="s">
        <v>230</v>
      </c>
      <c r="AC1942" s="64" t="s">
        <v>231</v>
      </c>
      <c r="AD1942" s="99" t="str">
        <f t="shared" si="343"/>
        <v>INDONESIA</v>
      </c>
      <c r="AE1942" s="122" t="s">
        <v>5941</v>
      </c>
      <c r="AF1942" s="373" t="s">
        <v>233</v>
      </c>
      <c r="AG1942" s="142" t="s">
        <v>166</v>
      </c>
      <c r="AH1942" s="142" t="s">
        <v>5942</v>
      </c>
      <c r="AI1942" s="64">
        <f t="shared" si="341"/>
        <v>3</v>
      </c>
      <c r="AJ1942" s="64"/>
      <c r="AK1942" s="111"/>
      <c r="AL1942" s="124"/>
      <c r="AM1942" s="124"/>
      <c r="AN1942" s="124">
        <f t="shared" ref="AN1942:AN1962" si="344">AL1942-AM1942</f>
        <v>0</v>
      </c>
      <c r="AO1942" s="125"/>
      <c r="AP1942" s="125"/>
      <c r="AQ1942" s="125"/>
      <c r="AR1942" s="125"/>
      <c r="AS1942" s="125"/>
      <c r="AT1942" s="125"/>
      <c r="AU1942" s="125"/>
      <c r="AV1942" s="125"/>
      <c r="AW1942" s="125"/>
      <c r="AX1942" s="125"/>
      <c r="AY1942" s="239">
        <f t="shared" si="340"/>
        <v>0</v>
      </c>
      <c r="AZ1942" s="71"/>
    </row>
    <row r="1943" spans="1:53">
      <c r="B1943">
        <v>1869</v>
      </c>
      <c r="C1943">
        <v>75</v>
      </c>
      <c r="E1943" s="64">
        <v>2</v>
      </c>
      <c r="F1943" s="157" t="s">
        <v>6169</v>
      </c>
      <c r="G1943" s="495" t="s">
        <v>6170</v>
      </c>
      <c r="H1943" s="90" t="s">
        <v>16</v>
      </c>
      <c r="I1943" s="91" t="str">
        <f t="shared" si="338"/>
        <v>PEREMPUAN</v>
      </c>
      <c r="J1943" t="s">
        <v>22</v>
      </c>
      <c r="K1943" s="537">
        <v>28109</v>
      </c>
      <c r="L1943" s="93">
        <f t="shared" ca="1" si="342"/>
        <v>43</v>
      </c>
      <c r="N1943" s="538" t="s">
        <v>220</v>
      </c>
      <c r="O1943" s="64" t="str">
        <f t="shared" si="336"/>
        <v>ISLAM</v>
      </c>
      <c r="P1943" t="s">
        <v>221</v>
      </c>
      <c r="Q1943" t="s">
        <v>245</v>
      </c>
      <c r="R1943" s="95">
        <v>3</v>
      </c>
      <c r="S1943" t="s">
        <v>256</v>
      </c>
      <c r="T1943" t="s">
        <v>246</v>
      </c>
      <c r="U1943" t="s">
        <v>4113</v>
      </c>
      <c r="V1943" t="s">
        <v>6171</v>
      </c>
      <c r="W1943" s="175" t="s">
        <v>6168</v>
      </c>
      <c r="X1943" t="s">
        <v>104</v>
      </c>
      <c r="Y1943" s="229" t="s">
        <v>5940</v>
      </c>
      <c r="Z1943" s="64" t="s">
        <v>22</v>
      </c>
      <c r="AA1943" s="64" t="s">
        <v>229</v>
      </c>
      <c r="AB1943" s="64" t="s">
        <v>230</v>
      </c>
      <c r="AC1943" s="64" t="s">
        <v>231</v>
      </c>
      <c r="AD1943" t="str">
        <f t="shared" si="343"/>
        <v>INDONESIA</v>
      </c>
      <c r="AE1943" s="122" t="s">
        <v>5941</v>
      </c>
      <c r="AF1943" s="122" t="s">
        <v>233</v>
      </c>
      <c r="AG1943" s="120" t="s">
        <v>166</v>
      </c>
      <c r="AH1943" s="111" t="s">
        <v>5942</v>
      </c>
      <c r="AI1943" s="64">
        <f t="shared" si="341"/>
        <v>3</v>
      </c>
      <c r="AJ1943" s="64"/>
      <c r="AK1943" s="111"/>
      <c r="AL1943" s="207"/>
      <c r="AM1943" s="207"/>
      <c r="AN1943" s="124">
        <f t="shared" si="344"/>
        <v>0</v>
      </c>
      <c r="AO1943" s="239"/>
      <c r="AP1943" s="239"/>
      <c r="AQ1943" s="239"/>
      <c r="AR1943" s="239"/>
      <c r="AS1943" s="239"/>
      <c r="AT1943" s="239"/>
      <c r="AU1943" s="239"/>
      <c r="AV1943" s="239"/>
      <c r="AW1943" s="239"/>
      <c r="AX1943" s="239"/>
      <c r="AY1943" s="70">
        <f t="shared" si="340"/>
        <v>0</v>
      </c>
      <c r="BA1943" s="121"/>
    </row>
    <row r="1944" spans="1:53">
      <c r="B1944">
        <v>1870</v>
      </c>
      <c r="C1944">
        <v>76</v>
      </c>
      <c r="E1944" s="64">
        <v>3</v>
      </c>
      <c r="F1944" s="157" t="s">
        <v>6172</v>
      </c>
      <c r="G1944" s="495" t="s">
        <v>6173</v>
      </c>
      <c r="H1944" s="90" t="s">
        <v>23</v>
      </c>
      <c r="I1944" s="91" t="str">
        <f t="shared" si="338"/>
        <v>LAKI LAKI</v>
      </c>
      <c r="J1944" t="s">
        <v>22</v>
      </c>
      <c r="K1944" s="537">
        <v>35348</v>
      </c>
      <c r="L1944" s="93">
        <f t="shared" ca="1" si="342"/>
        <v>23</v>
      </c>
      <c r="N1944" s="538" t="s">
        <v>220</v>
      </c>
      <c r="O1944" s="64" t="str">
        <f t="shared" si="336"/>
        <v>ISLAM</v>
      </c>
      <c r="P1944" t="s">
        <v>254</v>
      </c>
      <c r="Q1944" t="s">
        <v>255</v>
      </c>
      <c r="R1944" s="95">
        <v>4</v>
      </c>
      <c r="S1944" t="s">
        <v>223</v>
      </c>
      <c r="T1944" t="s">
        <v>266</v>
      </c>
      <c r="U1944" t="s">
        <v>6170</v>
      </c>
      <c r="V1944" t="s">
        <v>104</v>
      </c>
      <c r="W1944" s="175" t="s">
        <v>6168</v>
      </c>
      <c r="X1944" t="s">
        <v>104</v>
      </c>
      <c r="Y1944" s="229" t="s">
        <v>5940</v>
      </c>
      <c r="Z1944" s="64" t="s">
        <v>22</v>
      </c>
      <c r="AA1944" s="64" t="s">
        <v>229</v>
      </c>
      <c r="AB1944" s="104" t="s">
        <v>230</v>
      </c>
      <c r="AC1944" s="104" t="s">
        <v>231</v>
      </c>
      <c r="AD1944" t="str">
        <f t="shared" si="343"/>
        <v>INDONESIA</v>
      </c>
      <c r="AE1944" s="122" t="s">
        <v>5941</v>
      </c>
      <c r="AF1944" s="373" t="s">
        <v>233</v>
      </c>
      <c r="AG1944" s="111" t="s">
        <v>166</v>
      </c>
      <c r="AH1944" s="111"/>
      <c r="AI1944" s="64" t="e">
        <f t="shared" si="341"/>
        <v>#N/A</v>
      </c>
      <c r="AJ1944" s="64"/>
      <c r="AK1944" s="142"/>
      <c r="AN1944" s="124">
        <f t="shared" si="344"/>
        <v>0</v>
      </c>
      <c r="AY1944" s="70">
        <f t="shared" si="340"/>
        <v>0</v>
      </c>
    </row>
    <row r="1945" spans="1:53">
      <c r="A1945" s="121"/>
      <c r="B1945">
        <v>1871</v>
      </c>
      <c r="C1945">
        <v>77</v>
      </c>
      <c r="E1945" s="64">
        <v>4</v>
      </c>
      <c r="F1945" s="157" t="s">
        <v>6174</v>
      </c>
      <c r="G1945" s="495" t="s">
        <v>6175</v>
      </c>
      <c r="H1945" s="90" t="s">
        <v>23</v>
      </c>
      <c r="I1945" s="91" t="str">
        <f t="shared" si="338"/>
        <v>LAKI LAKI</v>
      </c>
      <c r="J1945" t="s">
        <v>22</v>
      </c>
      <c r="K1945" s="537">
        <v>39066</v>
      </c>
      <c r="L1945" s="93">
        <f t="shared" ca="1" si="342"/>
        <v>13</v>
      </c>
      <c r="N1945" s="538" t="s">
        <v>220</v>
      </c>
      <c r="O1945" s="64" t="str">
        <f t="shared" si="336"/>
        <v>ISLAM</v>
      </c>
      <c r="P1945" t="s">
        <v>254</v>
      </c>
      <c r="Q1945" t="s">
        <v>255</v>
      </c>
      <c r="R1945" s="95">
        <v>4</v>
      </c>
      <c r="S1945" t="s">
        <v>369</v>
      </c>
      <c r="T1945" t="s">
        <v>266</v>
      </c>
      <c r="U1945" t="s">
        <v>6170</v>
      </c>
      <c r="V1945" t="s">
        <v>104</v>
      </c>
      <c r="W1945" s="175" t="s">
        <v>6168</v>
      </c>
      <c r="X1945" t="s">
        <v>104</v>
      </c>
      <c r="Y1945" s="229" t="s">
        <v>5940</v>
      </c>
      <c r="Z1945" s="64" t="s">
        <v>22</v>
      </c>
      <c r="AA1945" s="64" t="s">
        <v>229</v>
      </c>
      <c r="AB1945" s="64" t="s">
        <v>230</v>
      </c>
      <c r="AC1945" s="64" t="s">
        <v>231</v>
      </c>
      <c r="AD1945" t="str">
        <f t="shared" si="343"/>
        <v>INDONESIA</v>
      </c>
      <c r="AE1945" s="122" t="s">
        <v>5941</v>
      </c>
      <c r="AF1945" s="122" t="s">
        <v>233</v>
      </c>
      <c r="AG1945" s="111" t="s">
        <v>166</v>
      </c>
      <c r="AH1945" s="111"/>
      <c r="AI1945" s="64">
        <f t="shared" si="341"/>
        <v>2</v>
      </c>
      <c r="AJ1945" s="64"/>
      <c r="AK1945" s="142"/>
      <c r="AN1945" s="124">
        <f t="shared" si="344"/>
        <v>0</v>
      </c>
      <c r="AY1945" s="70">
        <f t="shared" si="340"/>
        <v>0</v>
      </c>
    </row>
    <row r="1946" spans="1:53" s="99" customFormat="1">
      <c r="A1946"/>
      <c r="B1946">
        <v>1872</v>
      </c>
      <c r="C1946">
        <v>78</v>
      </c>
      <c r="D1946">
        <v>20</v>
      </c>
      <c r="E1946" s="104">
        <v>1</v>
      </c>
      <c r="F1946" s="587" t="s">
        <v>6176</v>
      </c>
      <c r="G1946" s="583" t="s">
        <v>6177</v>
      </c>
      <c r="H1946" s="145" t="s">
        <v>23</v>
      </c>
      <c r="I1946" s="103" t="str">
        <f t="shared" si="338"/>
        <v>LAKI LAKI</v>
      </c>
      <c r="J1946" s="99" t="s">
        <v>877</v>
      </c>
      <c r="K1946" s="530">
        <v>30599</v>
      </c>
      <c r="L1946" s="106">
        <f t="shared" ca="1" si="342"/>
        <v>36</v>
      </c>
      <c r="N1946" s="531" t="s">
        <v>220</v>
      </c>
      <c r="O1946" s="104" t="str">
        <f t="shared" si="336"/>
        <v>ISLAM</v>
      </c>
      <c r="P1946" s="99" t="s">
        <v>221</v>
      </c>
      <c r="Q1946" s="99" t="s">
        <v>222</v>
      </c>
      <c r="R1946" s="108">
        <v>1</v>
      </c>
      <c r="S1946" s="99" t="s">
        <v>289</v>
      </c>
      <c r="T1946" s="99" t="s">
        <v>283</v>
      </c>
      <c r="U1946" s="99" t="s">
        <v>5863</v>
      </c>
      <c r="V1946" s="99" t="s">
        <v>5979</v>
      </c>
      <c r="W1946" s="588" t="s">
        <v>6178</v>
      </c>
      <c r="X1946" s="99" t="s">
        <v>6177</v>
      </c>
      <c r="Y1946" s="235" t="s">
        <v>5940</v>
      </c>
      <c r="Z1946" s="104" t="s">
        <v>22</v>
      </c>
      <c r="AA1946" s="104" t="s">
        <v>229</v>
      </c>
      <c r="AB1946" s="64" t="s">
        <v>230</v>
      </c>
      <c r="AC1946" s="64" t="s">
        <v>231</v>
      </c>
      <c r="AD1946" s="99" t="str">
        <f t="shared" si="343"/>
        <v>INDONESIA</v>
      </c>
      <c r="AE1946" s="122" t="s">
        <v>5941</v>
      </c>
      <c r="AF1946" s="373" t="s">
        <v>233</v>
      </c>
      <c r="AG1946" s="142" t="s">
        <v>166</v>
      </c>
      <c r="AH1946" s="142"/>
      <c r="AI1946" s="64">
        <f t="shared" si="341"/>
        <v>3</v>
      </c>
      <c r="AJ1946" s="64"/>
      <c r="AK1946" s="142"/>
      <c r="AL1946" s="124"/>
      <c r="AM1946" s="124"/>
      <c r="AN1946" s="124">
        <f t="shared" si="344"/>
        <v>0</v>
      </c>
      <c r="AO1946" s="125"/>
      <c r="AP1946" s="125"/>
      <c r="AQ1946" s="125"/>
      <c r="AR1946" s="125"/>
      <c r="AS1946" s="125"/>
      <c r="AT1946" s="125"/>
      <c r="AU1946" s="125"/>
      <c r="AV1946" s="125"/>
      <c r="AW1946" s="125"/>
      <c r="AX1946" s="125"/>
      <c r="AY1946" s="70">
        <f t="shared" si="340"/>
        <v>0</v>
      </c>
      <c r="AZ1946" s="71"/>
    </row>
    <row r="1947" spans="1:53">
      <c r="B1947">
        <v>1873</v>
      </c>
      <c r="C1947">
        <v>79</v>
      </c>
      <c r="E1947" s="120">
        <v>2</v>
      </c>
      <c r="F1947" s="589" t="s">
        <v>6179</v>
      </c>
      <c r="G1947" s="584" t="s">
        <v>6180</v>
      </c>
      <c r="H1947" s="145" t="s">
        <v>16</v>
      </c>
      <c r="I1947" s="146" t="str">
        <f t="shared" si="338"/>
        <v>PEREMPUAN</v>
      </c>
      <c r="J1947" s="121" t="s">
        <v>309</v>
      </c>
      <c r="K1947" s="533">
        <v>26492</v>
      </c>
      <c r="L1947" s="139">
        <f t="shared" ca="1" si="342"/>
        <v>47</v>
      </c>
      <c r="M1947" s="121"/>
      <c r="N1947" s="534" t="s">
        <v>220</v>
      </c>
      <c r="O1947" s="120" t="str">
        <f t="shared" ref="O1947:O1997" si="345">IF(N1947="1","ISLAM",IF(N1947="2","KRISTEN",""))</f>
        <v>ISLAM</v>
      </c>
      <c r="P1947" s="121" t="s">
        <v>221</v>
      </c>
      <c r="Q1947" s="121" t="s">
        <v>245</v>
      </c>
      <c r="R1947" s="148">
        <v>3</v>
      </c>
      <c r="S1947" s="121" t="s">
        <v>256</v>
      </c>
      <c r="T1947" s="121" t="s">
        <v>246</v>
      </c>
      <c r="U1947" s="121" t="s">
        <v>332</v>
      </c>
      <c r="V1947" s="121" t="s">
        <v>333</v>
      </c>
      <c r="W1947" s="590" t="s">
        <v>6178</v>
      </c>
      <c r="X1947" s="121" t="s">
        <v>6177</v>
      </c>
      <c r="Y1947" s="238" t="s">
        <v>5940</v>
      </c>
      <c r="Z1947" s="120" t="s">
        <v>22</v>
      </c>
      <c r="AA1947" s="120" t="s">
        <v>229</v>
      </c>
      <c r="AB1947" s="120" t="s">
        <v>230</v>
      </c>
      <c r="AC1947" s="120" t="s">
        <v>231</v>
      </c>
      <c r="AD1947" s="121" t="str">
        <f t="shared" si="343"/>
        <v>INDONESIA</v>
      </c>
      <c r="AE1947" s="122" t="s">
        <v>5941</v>
      </c>
      <c r="AF1947" s="122" t="s">
        <v>233</v>
      </c>
      <c r="AG1947" s="142" t="s">
        <v>166</v>
      </c>
      <c r="AH1947" s="142"/>
      <c r="AI1947" s="64">
        <f t="shared" si="341"/>
        <v>3</v>
      </c>
      <c r="AJ1947" s="64"/>
      <c r="AK1947" s="142"/>
      <c r="AN1947" s="124">
        <f t="shared" si="344"/>
        <v>0</v>
      </c>
      <c r="AY1947" s="70">
        <f t="shared" si="340"/>
        <v>0</v>
      </c>
    </row>
    <row r="1948" spans="1:53">
      <c r="B1948">
        <v>1874</v>
      </c>
      <c r="C1948">
        <v>80</v>
      </c>
      <c r="E1948" s="64">
        <v>3</v>
      </c>
      <c r="F1948" s="591" t="s">
        <v>6181</v>
      </c>
      <c r="G1948" s="495" t="s">
        <v>6182</v>
      </c>
      <c r="H1948" s="90" t="s">
        <v>23</v>
      </c>
      <c r="I1948" s="91" t="str">
        <f t="shared" si="338"/>
        <v>LAKI LAKI</v>
      </c>
      <c r="J1948" t="s">
        <v>309</v>
      </c>
      <c r="K1948" s="537">
        <v>34438</v>
      </c>
      <c r="L1948" s="93">
        <f t="shared" ca="1" si="342"/>
        <v>25</v>
      </c>
      <c r="N1948" s="538" t="s">
        <v>220</v>
      </c>
      <c r="O1948" s="64" t="str">
        <f t="shared" si="345"/>
        <v>ISLAM</v>
      </c>
      <c r="P1948" t="s">
        <v>254</v>
      </c>
      <c r="Q1948" t="s">
        <v>255</v>
      </c>
      <c r="R1948" s="95">
        <v>4</v>
      </c>
      <c r="S1948" t="s">
        <v>223</v>
      </c>
      <c r="T1948" s="64" t="s">
        <v>261</v>
      </c>
      <c r="U1948" t="s">
        <v>6180</v>
      </c>
      <c r="V1948" t="s">
        <v>6183</v>
      </c>
      <c r="W1948" s="590" t="s">
        <v>6178</v>
      </c>
      <c r="X1948" t="s">
        <v>6177</v>
      </c>
      <c r="Y1948" s="229" t="s">
        <v>5940</v>
      </c>
      <c r="Z1948" s="64" t="s">
        <v>22</v>
      </c>
      <c r="AA1948" s="64" t="s">
        <v>229</v>
      </c>
      <c r="AB1948" s="64" t="s">
        <v>230</v>
      </c>
      <c r="AC1948" s="64" t="s">
        <v>231</v>
      </c>
      <c r="AD1948" t="str">
        <f t="shared" si="343"/>
        <v>INDONESIA</v>
      </c>
      <c r="AE1948" s="122" t="s">
        <v>5941</v>
      </c>
      <c r="AF1948" s="122" t="s">
        <v>233</v>
      </c>
      <c r="AG1948" s="142" t="s">
        <v>166</v>
      </c>
      <c r="AH1948" s="142"/>
      <c r="AI1948" s="64" t="e">
        <f t="shared" si="341"/>
        <v>#N/A</v>
      </c>
      <c r="AJ1948" s="64"/>
      <c r="AK1948" s="120"/>
      <c r="AN1948" s="124">
        <f t="shared" si="344"/>
        <v>0</v>
      </c>
      <c r="AY1948" s="70">
        <f t="shared" si="340"/>
        <v>0</v>
      </c>
    </row>
    <row r="1949" spans="1:53">
      <c r="A1949" s="121"/>
      <c r="B1949">
        <v>1875</v>
      </c>
      <c r="C1949">
        <v>81</v>
      </c>
      <c r="E1949" s="64">
        <v>4</v>
      </c>
      <c r="F1949" s="591" t="s">
        <v>6184</v>
      </c>
      <c r="G1949" s="495" t="s">
        <v>6185</v>
      </c>
      <c r="H1949" s="90" t="s">
        <v>23</v>
      </c>
      <c r="I1949" s="91" t="str">
        <f t="shared" si="338"/>
        <v>LAKI LAKI</v>
      </c>
      <c r="J1949" t="s">
        <v>230</v>
      </c>
      <c r="K1949" s="537">
        <v>38187</v>
      </c>
      <c r="L1949" s="93">
        <f t="shared" ca="1" si="342"/>
        <v>15</v>
      </c>
      <c r="N1949" s="538" t="s">
        <v>220</v>
      </c>
      <c r="O1949" s="64" t="str">
        <f t="shared" si="345"/>
        <v>ISLAM</v>
      </c>
      <c r="P1949" t="s">
        <v>254</v>
      </c>
      <c r="Q1949" t="s">
        <v>255</v>
      </c>
      <c r="R1949" s="95">
        <v>4</v>
      </c>
      <c r="S1949" t="s">
        <v>369</v>
      </c>
      <c r="T1949" t="s">
        <v>266</v>
      </c>
      <c r="U1949" t="s">
        <v>6180</v>
      </c>
      <c r="V1949" t="s">
        <v>6177</v>
      </c>
      <c r="W1949" s="590" t="s">
        <v>6178</v>
      </c>
      <c r="X1949" t="s">
        <v>6177</v>
      </c>
      <c r="Y1949" s="229" t="s">
        <v>5940</v>
      </c>
      <c r="Z1949" s="64" t="s">
        <v>22</v>
      </c>
      <c r="AA1949" s="64" t="s">
        <v>229</v>
      </c>
      <c r="AB1949" s="104" t="s">
        <v>230</v>
      </c>
      <c r="AC1949" s="104" t="s">
        <v>231</v>
      </c>
      <c r="AD1949" t="str">
        <f t="shared" si="343"/>
        <v>INDONESIA</v>
      </c>
      <c r="AE1949" s="122" t="s">
        <v>5941</v>
      </c>
      <c r="AF1949" s="373" t="s">
        <v>233</v>
      </c>
      <c r="AG1949" s="142" t="s">
        <v>166</v>
      </c>
      <c r="AH1949" s="142"/>
      <c r="AI1949" s="64">
        <f t="shared" si="341"/>
        <v>2</v>
      </c>
      <c r="AJ1949" s="64"/>
      <c r="AK1949" s="111"/>
      <c r="AL1949" s="207"/>
      <c r="AM1949" s="207"/>
      <c r="AN1949" s="124">
        <f t="shared" si="344"/>
        <v>0</v>
      </c>
      <c r="AO1949" s="239"/>
      <c r="AP1949" s="239"/>
      <c r="AQ1949" s="239"/>
      <c r="AR1949" s="239"/>
      <c r="AS1949" s="239"/>
      <c r="AT1949" s="239"/>
      <c r="AU1949" s="239"/>
      <c r="AV1949" s="239"/>
      <c r="AW1949" s="239"/>
      <c r="AX1949" s="239"/>
      <c r="AY1949" s="70">
        <f t="shared" si="340"/>
        <v>0</v>
      </c>
      <c r="BA1949" s="121"/>
    </row>
    <row r="1950" spans="1:53">
      <c r="B1950">
        <v>1876</v>
      </c>
      <c r="C1950">
        <v>82</v>
      </c>
      <c r="D1950">
        <v>21</v>
      </c>
      <c r="E1950" s="104">
        <v>1</v>
      </c>
      <c r="F1950" s="377" t="s">
        <v>6186</v>
      </c>
      <c r="G1950" s="583" t="s">
        <v>6187</v>
      </c>
      <c r="H1950" s="90" t="s">
        <v>23</v>
      </c>
      <c r="I1950" s="103" t="str">
        <f t="shared" si="338"/>
        <v>LAKI LAKI</v>
      </c>
      <c r="J1950" s="99" t="s">
        <v>3143</v>
      </c>
      <c r="K1950" s="530">
        <v>29337</v>
      </c>
      <c r="L1950" s="106">
        <f t="shared" ca="1" si="342"/>
        <v>39</v>
      </c>
      <c r="M1950" s="99"/>
      <c r="N1950" s="531" t="s">
        <v>220</v>
      </c>
      <c r="O1950" s="104" t="str">
        <f t="shared" si="345"/>
        <v>ISLAM</v>
      </c>
      <c r="P1950" s="99" t="s">
        <v>221</v>
      </c>
      <c r="Q1950" s="99" t="s">
        <v>222</v>
      </c>
      <c r="R1950" s="108">
        <v>1</v>
      </c>
      <c r="S1950" s="99" t="s">
        <v>256</v>
      </c>
      <c r="T1950" s="99" t="s">
        <v>283</v>
      </c>
      <c r="U1950" s="99" t="s">
        <v>6188</v>
      </c>
      <c r="V1950" s="99" t="s">
        <v>6189</v>
      </c>
      <c r="W1950" s="173" t="s">
        <v>6190</v>
      </c>
      <c r="X1950" s="99" t="s">
        <v>6191</v>
      </c>
      <c r="Y1950" s="235" t="s">
        <v>5940</v>
      </c>
      <c r="Z1950" s="104" t="s">
        <v>22</v>
      </c>
      <c r="AA1950" s="104" t="s">
        <v>229</v>
      </c>
      <c r="AB1950" s="64" t="s">
        <v>230</v>
      </c>
      <c r="AC1950" s="64" t="s">
        <v>231</v>
      </c>
      <c r="AD1950" s="99" t="str">
        <f t="shared" si="343"/>
        <v>INDONESIA</v>
      </c>
      <c r="AE1950" s="122" t="s">
        <v>5941</v>
      </c>
      <c r="AF1950" s="110" t="s">
        <v>233</v>
      </c>
      <c r="AG1950" s="104" t="s">
        <v>166</v>
      </c>
      <c r="AH1950" s="111" t="s">
        <v>5942</v>
      </c>
      <c r="AI1950" s="64">
        <f t="shared" si="341"/>
        <v>3</v>
      </c>
      <c r="AJ1950" s="64"/>
      <c r="AK1950" s="111"/>
      <c r="AN1950" s="124">
        <f t="shared" si="344"/>
        <v>0</v>
      </c>
      <c r="AY1950" s="70">
        <f t="shared" si="340"/>
        <v>0</v>
      </c>
    </row>
    <row r="1951" spans="1:53" s="99" customFormat="1">
      <c r="A1951"/>
      <c r="B1951">
        <v>1877</v>
      </c>
      <c r="C1951">
        <v>83</v>
      </c>
      <c r="D1951"/>
      <c r="E1951" s="64">
        <v>2</v>
      </c>
      <c r="F1951" s="113" t="s">
        <v>6192</v>
      </c>
      <c r="G1951" s="495" t="s">
        <v>638</v>
      </c>
      <c r="H1951" s="90" t="s">
        <v>16</v>
      </c>
      <c r="I1951" s="91" t="str">
        <f t="shared" si="338"/>
        <v>PEREMPUAN</v>
      </c>
      <c r="J1951" t="s">
        <v>6165</v>
      </c>
      <c r="K1951" s="537">
        <v>30325</v>
      </c>
      <c r="L1951" s="93">
        <f t="shared" ca="1" si="342"/>
        <v>37</v>
      </c>
      <c r="M1951"/>
      <c r="N1951" s="538" t="s">
        <v>220</v>
      </c>
      <c r="O1951" s="64" t="str">
        <f t="shared" si="345"/>
        <v>ISLAM</v>
      </c>
      <c r="P1951" t="s">
        <v>221</v>
      </c>
      <c r="Q1951" t="s">
        <v>245</v>
      </c>
      <c r="R1951" s="95">
        <v>3</v>
      </c>
      <c r="S1951" t="s">
        <v>256</v>
      </c>
      <c r="T1951" t="s">
        <v>246</v>
      </c>
      <c r="U1951" t="s">
        <v>6193</v>
      </c>
      <c r="V1951" t="s">
        <v>6194</v>
      </c>
      <c r="W1951" s="175" t="s">
        <v>6190</v>
      </c>
      <c r="X1951" t="s">
        <v>6191</v>
      </c>
      <c r="Y1951" s="229" t="s">
        <v>5940</v>
      </c>
      <c r="Z1951" s="64" t="s">
        <v>22</v>
      </c>
      <c r="AA1951" s="64" t="s">
        <v>229</v>
      </c>
      <c r="AB1951" s="64" t="s">
        <v>230</v>
      </c>
      <c r="AC1951" s="64" t="s">
        <v>231</v>
      </c>
      <c r="AD1951" t="str">
        <f t="shared" si="343"/>
        <v>INDONESIA</v>
      </c>
      <c r="AE1951" s="122" t="s">
        <v>5941</v>
      </c>
      <c r="AF1951" s="373" t="s">
        <v>233</v>
      </c>
      <c r="AG1951" s="111" t="s">
        <v>166</v>
      </c>
      <c r="AH1951" s="111" t="s">
        <v>5942</v>
      </c>
      <c r="AI1951" s="64" t="e">
        <f>VLOOKUP(Q1954,SHDK,2,FALSE)</f>
        <v>#N/A</v>
      </c>
      <c r="AJ1951" s="64"/>
      <c r="AK1951" s="142"/>
      <c r="AL1951" s="124"/>
      <c r="AM1951" s="124"/>
      <c r="AN1951" s="124">
        <f t="shared" si="344"/>
        <v>0</v>
      </c>
      <c r="AO1951" s="125"/>
      <c r="AP1951" s="125"/>
      <c r="AQ1951" s="125"/>
      <c r="AR1951" s="125"/>
      <c r="AS1951" s="125"/>
      <c r="AT1951" s="125"/>
      <c r="AU1951" s="125"/>
      <c r="AV1951" s="125"/>
      <c r="AW1951" s="125"/>
      <c r="AX1951" s="125"/>
      <c r="AY1951" s="70">
        <f t="shared" si="340"/>
        <v>0</v>
      </c>
      <c r="AZ1951" s="71"/>
    </row>
    <row r="1952" spans="1:53">
      <c r="B1952">
        <v>1878</v>
      </c>
      <c r="C1952">
        <v>84</v>
      </c>
      <c r="E1952" s="64">
        <v>3</v>
      </c>
      <c r="F1952" s="98" t="s">
        <v>6195</v>
      </c>
      <c r="G1952" s="495" t="s">
        <v>6196</v>
      </c>
      <c r="H1952" s="90" t="s">
        <v>23</v>
      </c>
      <c r="I1952" s="91" t="str">
        <f t="shared" si="338"/>
        <v>LAKI LAKI</v>
      </c>
      <c r="J1952" t="s">
        <v>22</v>
      </c>
      <c r="K1952" s="537">
        <v>38407</v>
      </c>
      <c r="L1952" s="93">
        <f t="shared" ca="1" si="342"/>
        <v>15</v>
      </c>
      <c r="N1952" s="538" t="s">
        <v>220</v>
      </c>
      <c r="O1952" s="64" t="str">
        <f t="shared" si="345"/>
        <v>ISLAM</v>
      </c>
      <c r="P1952" t="s">
        <v>254</v>
      </c>
      <c r="Q1952" t="s">
        <v>255</v>
      </c>
      <c r="R1952" s="95">
        <v>4</v>
      </c>
      <c r="S1952" t="s">
        <v>369</v>
      </c>
      <c r="T1952" t="s">
        <v>266</v>
      </c>
      <c r="U1952" t="s">
        <v>638</v>
      </c>
      <c r="V1952" t="s">
        <v>6191</v>
      </c>
      <c r="W1952" s="175" t="s">
        <v>6190</v>
      </c>
      <c r="X1952" t="s">
        <v>6191</v>
      </c>
      <c r="Y1952" s="229" t="s">
        <v>5940</v>
      </c>
      <c r="Z1952" s="64" t="s">
        <v>22</v>
      </c>
      <c r="AA1952" s="64" t="s">
        <v>229</v>
      </c>
      <c r="AB1952" s="104" t="s">
        <v>230</v>
      </c>
      <c r="AC1952" s="104" t="s">
        <v>231</v>
      </c>
      <c r="AD1952" t="str">
        <f t="shared" si="343"/>
        <v>INDONESIA</v>
      </c>
      <c r="AE1952" s="122" t="s">
        <v>5941</v>
      </c>
      <c r="AF1952" s="122" t="s">
        <v>233</v>
      </c>
      <c r="AG1952" s="111" t="s">
        <v>166</v>
      </c>
      <c r="AH1952" s="111"/>
      <c r="AI1952" s="64">
        <f>VLOOKUP(Q1955,SHDK,2,FALSE)</f>
        <v>2</v>
      </c>
      <c r="AJ1952" s="64"/>
      <c r="AK1952" s="120"/>
      <c r="AN1952" s="124">
        <f t="shared" si="344"/>
        <v>0</v>
      </c>
      <c r="AY1952" s="70">
        <f t="shared" si="340"/>
        <v>0</v>
      </c>
    </row>
    <row r="1953" spans="1:53">
      <c r="C1953">
        <v>85</v>
      </c>
      <c r="E1953" s="64">
        <v>4</v>
      </c>
      <c r="F1953" s="98" t="s">
        <v>6197</v>
      </c>
      <c r="G1953" s="89" t="s">
        <v>6198</v>
      </c>
      <c r="H1953" s="90" t="s">
        <v>16</v>
      </c>
      <c r="I1953" s="91" t="str">
        <f t="shared" si="338"/>
        <v>PEREMPUAN</v>
      </c>
      <c r="J1953" s="64" t="s">
        <v>22</v>
      </c>
      <c r="K1953" s="537">
        <v>41169</v>
      </c>
      <c r="L1953" s="93">
        <f t="shared" ca="1" si="342"/>
        <v>7</v>
      </c>
      <c r="N1953" s="246" t="s">
        <v>220</v>
      </c>
      <c r="O1953" s="64" t="str">
        <f t="shared" si="345"/>
        <v>ISLAM</v>
      </c>
      <c r="P1953" s="64" t="s">
        <v>254</v>
      </c>
      <c r="Q1953" s="64" t="s">
        <v>255</v>
      </c>
      <c r="R1953" s="95">
        <v>4</v>
      </c>
      <c r="S1953" s="64" t="s">
        <v>265</v>
      </c>
      <c r="T1953" s="64" t="s">
        <v>270</v>
      </c>
      <c r="U1953" t="s">
        <v>638</v>
      </c>
      <c r="V1953" t="s">
        <v>6191</v>
      </c>
      <c r="W1953" s="175" t="s">
        <v>6190</v>
      </c>
      <c r="X1953" t="s">
        <v>6191</v>
      </c>
      <c r="Y1953" s="229" t="s">
        <v>5940</v>
      </c>
      <c r="Z1953" s="64"/>
      <c r="AA1953" s="64"/>
      <c r="AB1953" s="104"/>
      <c r="AC1953" s="104"/>
      <c r="AD1953" t="str">
        <f t="shared" si="343"/>
        <v>INDONESIA</v>
      </c>
      <c r="AE1953" s="122" t="s">
        <v>5941</v>
      </c>
      <c r="AF1953" s="122" t="s">
        <v>233</v>
      </c>
      <c r="AG1953" s="111" t="s">
        <v>166</v>
      </c>
      <c r="AH1953" s="111"/>
      <c r="AI1953" s="64"/>
      <c r="AJ1953" s="64"/>
      <c r="AK1953" s="120"/>
      <c r="AN1953" s="124"/>
    </row>
    <row r="1954" spans="1:53">
      <c r="B1954">
        <v>1879</v>
      </c>
      <c r="C1954">
        <v>86</v>
      </c>
      <c r="D1954">
        <v>22</v>
      </c>
      <c r="E1954" s="104">
        <v>1</v>
      </c>
      <c r="F1954" s="338" t="s">
        <v>6199</v>
      </c>
      <c r="G1954" s="583" t="s">
        <v>6194</v>
      </c>
      <c r="H1954" s="102" t="s">
        <v>23</v>
      </c>
      <c r="I1954" s="103" t="str">
        <f t="shared" si="338"/>
        <v>LAKI LAKI</v>
      </c>
      <c r="J1954" s="99" t="s">
        <v>6165</v>
      </c>
      <c r="K1954" s="530">
        <v>21920</v>
      </c>
      <c r="L1954" s="106">
        <f t="shared" ca="1" si="342"/>
        <v>60</v>
      </c>
      <c r="M1954" s="99"/>
      <c r="N1954" s="531" t="s">
        <v>220</v>
      </c>
      <c r="O1954" s="104" t="str">
        <f t="shared" si="345"/>
        <v>ISLAM</v>
      </c>
      <c r="P1954" s="99" t="s">
        <v>221</v>
      </c>
      <c r="Q1954" s="104" t="s">
        <v>222</v>
      </c>
      <c r="R1954" s="99">
        <v>1</v>
      </c>
      <c r="S1954" s="99" t="s">
        <v>256</v>
      </c>
      <c r="T1954" s="99" t="s">
        <v>283</v>
      </c>
      <c r="U1954" s="99" t="s">
        <v>6200</v>
      </c>
      <c r="V1954" s="99" t="s">
        <v>6201</v>
      </c>
      <c r="W1954" s="173" t="s">
        <v>6190</v>
      </c>
      <c r="X1954" s="104" t="s">
        <v>6194</v>
      </c>
      <c r="Y1954" s="235" t="s">
        <v>5940</v>
      </c>
      <c r="Z1954" s="104" t="s">
        <v>22</v>
      </c>
      <c r="AA1954" s="104" t="s">
        <v>229</v>
      </c>
      <c r="AB1954" s="104" t="s">
        <v>230</v>
      </c>
      <c r="AC1954" s="104" t="s">
        <v>231</v>
      </c>
      <c r="AD1954" s="99" t="str">
        <f t="shared" si="343"/>
        <v>INDONESIA</v>
      </c>
      <c r="AE1954" s="122" t="s">
        <v>5941</v>
      </c>
      <c r="AF1954" s="371" t="s">
        <v>233</v>
      </c>
      <c r="AG1954" s="142" t="s">
        <v>166</v>
      </c>
      <c r="AH1954" s="142" t="s">
        <v>5942</v>
      </c>
      <c r="AI1954" s="64" t="e">
        <f>VLOOKUP(#REF!,SHDK,2,FALSE)</f>
        <v>#REF!</v>
      </c>
      <c r="AJ1954" s="64"/>
      <c r="AK1954" s="142"/>
      <c r="AN1954" s="124">
        <f t="shared" si="344"/>
        <v>0</v>
      </c>
      <c r="AY1954" s="70">
        <f t="shared" si="340"/>
        <v>0</v>
      </c>
    </row>
    <row r="1955" spans="1:53" s="99" customFormat="1">
      <c r="A1955" s="121"/>
      <c r="B1955">
        <v>1880</v>
      </c>
      <c r="C1955">
        <v>87</v>
      </c>
      <c r="D1955"/>
      <c r="E1955" s="64">
        <v>2</v>
      </c>
      <c r="F1955" s="157" t="s">
        <v>6202</v>
      </c>
      <c r="G1955" s="495" t="s">
        <v>6193</v>
      </c>
      <c r="H1955" s="90" t="s">
        <v>16</v>
      </c>
      <c r="I1955" s="91" t="str">
        <f t="shared" si="338"/>
        <v>PEREMPUAN</v>
      </c>
      <c r="J1955" t="s">
        <v>6165</v>
      </c>
      <c r="K1955" s="537">
        <v>22646</v>
      </c>
      <c r="L1955" s="93">
        <f t="shared" ca="1" si="342"/>
        <v>58</v>
      </c>
      <c r="M1955"/>
      <c r="N1955" s="538" t="s">
        <v>220</v>
      </c>
      <c r="O1955" s="64" t="str">
        <f t="shared" si="345"/>
        <v>ISLAM</v>
      </c>
      <c r="P1955" t="s">
        <v>221</v>
      </c>
      <c r="Q1955" s="64" t="s">
        <v>245</v>
      </c>
      <c r="R1955">
        <v>3</v>
      </c>
      <c r="S1955" t="s">
        <v>256</v>
      </c>
      <c r="T1955" t="s">
        <v>283</v>
      </c>
      <c r="U1955" t="s">
        <v>6203</v>
      </c>
      <c r="V1955" t="s">
        <v>6204</v>
      </c>
      <c r="W1955" s="175" t="s">
        <v>6190</v>
      </c>
      <c r="X1955" s="120" t="s">
        <v>6194</v>
      </c>
      <c r="Y1955" s="229" t="s">
        <v>5940</v>
      </c>
      <c r="Z1955" s="64" t="s">
        <v>22</v>
      </c>
      <c r="AA1955" s="64" t="s">
        <v>229</v>
      </c>
      <c r="AB1955" s="64" t="s">
        <v>230</v>
      </c>
      <c r="AC1955" s="64" t="s">
        <v>231</v>
      </c>
      <c r="AD1955" t="str">
        <f t="shared" si="343"/>
        <v>INDONESIA</v>
      </c>
      <c r="AE1955" s="122" t="s">
        <v>5941</v>
      </c>
      <c r="AF1955" s="122" t="s">
        <v>233</v>
      </c>
      <c r="AG1955" s="120" t="s">
        <v>166</v>
      </c>
      <c r="AH1955" s="111" t="s">
        <v>5942</v>
      </c>
      <c r="AI1955" s="64" t="e">
        <f>VLOOKUP(#REF!,SHDK,2,FALSE)</f>
        <v>#REF!</v>
      </c>
      <c r="AJ1955" s="64"/>
      <c r="AK1955" s="142"/>
      <c r="AL1955" s="124"/>
      <c r="AM1955" s="124"/>
      <c r="AN1955" s="124">
        <f t="shared" si="344"/>
        <v>0</v>
      </c>
      <c r="AO1955" s="125"/>
      <c r="AP1955" s="125"/>
      <c r="AQ1955" s="125"/>
      <c r="AR1955" s="125"/>
      <c r="AS1955" s="125"/>
      <c r="AT1955" s="125"/>
      <c r="AU1955" s="125"/>
      <c r="AV1955" s="125"/>
      <c r="AW1955" s="125"/>
      <c r="AX1955" s="125"/>
      <c r="AY1955" s="70">
        <f t="shared" si="340"/>
        <v>0</v>
      </c>
      <c r="AZ1955" s="71"/>
    </row>
    <row r="1956" spans="1:53">
      <c r="B1956">
        <v>1884</v>
      </c>
      <c r="C1956">
        <v>88</v>
      </c>
      <c r="D1956">
        <v>23</v>
      </c>
      <c r="E1956" s="104">
        <v>1</v>
      </c>
      <c r="F1956" s="338" t="s">
        <v>6205</v>
      </c>
      <c r="G1956" s="583" t="s">
        <v>6206</v>
      </c>
      <c r="H1956" s="90" t="s">
        <v>23</v>
      </c>
      <c r="I1956" s="103" t="str">
        <f t="shared" si="338"/>
        <v>LAKI LAKI</v>
      </c>
      <c r="J1956" s="99" t="s">
        <v>1514</v>
      </c>
      <c r="K1956" s="530">
        <v>29770</v>
      </c>
      <c r="L1956" s="106">
        <f t="shared" ca="1" si="342"/>
        <v>38</v>
      </c>
      <c r="M1956" s="99"/>
      <c r="N1956" s="531" t="s">
        <v>220</v>
      </c>
      <c r="O1956" s="104" t="str">
        <f t="shared" si="345"/>
        <v>ISLAM</v>
      </c>
      <c r="P1956" s="99" t="s">
        <v>221</v>
      </c>
      <c r="Q1956" s="99" t="s">
        <v>222</v>
      </c>
      <c r="R1956" s="108">
        <v>1</v>
      </c>
      <c r="S1956" s="99" t="s">
        <v>289</v>
      </c>
      <c r="T1956" s="99" t="s">
        <v>283</v>
      </c>
      <c r="U1956" s="99" t="s">
        <v>6160</v>
      </c>
      <c r="V1956" s="99" t="s">
        <v>6161</v>
      </c>
      <c r="W1956" s="173" t="s">
        <v>6207</v>
      </c>
      <c r="X1956" s="99" t="s">
        <v>6206</v>
      </c>
      <c r="Y1956" s="235" t="s">
        <v>5940</v>
      </c>
      <c r="Z1956" s="104" t="s">
        <v>22</v>
      </c>
      <c r="AA1956" s="104" t="s">
        <v>229</v>
      </c>
      <c r="AB1956" s="64" t="s">
        <v>230</v>
      </c>
      <c r="AC1956" s="64" t="s">
        <v>231</v>
      </c>
      <c r="AD1956" s="99" t="str">
        <f t="shared" si="343"/>
        <v>INDONESIA</v>
      </c>
      <c r="AE1956" s="122" t="s">
        <v>5941</v>
      </c>
      <c r="AF1956" s="110" t="s">
        <v>233</v>
      </c>
      <c r="AG1956" s="142" t="s">
        <v>166</v>
      </c>
      <c r="AH1956" s="142" t="s">
        <v>6069</v>
      </c>
      <c r="AI1956" s="64">
        <f>VLOOKUP(Q1958,SHDK,2,FALSE)</f>
        <v>3</v>
      </c>
      <c r="AJ1956" s="64"/>
      <c r="AK1956" s="142"/>
      <c r="AL1956" s="207"/>
      <c r="AM1956" s="207"/>
      <c r="AN1956" s="124">
        <f t="shared" si="344"/>
        <v>0</v>
      </c>
      <c r="AO1956" s="239"/>
      <c r="AP1956" s="239"/>
      <c r="AQ1956" s="239"/>
      <c r="AR1956" s="239"/>
      <c r="AS1956" s="239"/>
      <c r="AT1956" s="239"/>
      <c r="AU1956" s="239"/>
      <c r="AV1956" s="239"/>
      <c r="AW1956" s="239"/>
      <c r="AX1956" s="239"/>
      <c r="AY1956" s="239">
        <f t="shared" si="340"/>
        <v>0</v>
      </c>
      <c r="BA1956" s="121"/>
    </row>
    <row r="1957" spans="1:53">
      <c r="B1957">
        <v>1885</v>
      </c>
      <c r="C1957">
        <v>89</v>
      </c>
      <c r="E1957" s="64">
        <v>2</v>
      </c>
      <c r="F1957" s="157" t="s">
        <v>6208</v>
      </c>
      <c r="G1957" s="495" t="s">
        <v>6209</v>
      </c>
      <c r="H1957" s="90" t="s">
        <v>16</v>
      </c>
      <c r="I1957" s="91" t="str">
        <f t="shared" si="338"/>
        <v>PEREMPUAN</v>
      </c>
      <c r="J1957" t="s">
        <v>1514</v>
      </c>
      <c r="K1957" s="537">
        <v>32117</v>
      </c>
      <c r="L1957" s="93">
        <f t="shared" ca="1" si="342"/>
        <v>32</v>
      </c>
      <c r="N1957" s="538" t="s">
        <v>220</v>
      </c>
      <c r="O1957" s="64" t="str">
        <f t="shared" si="345"/>
        <v>ISLAM</v>
      </c>
      <c r="P1957" t="s">
        <v>221</v>
      </c>
      <c r="Q1957" t="s">
        <v>245</v>
      </c>
      <c r="R1957" s="95">
        <v>3</v>
      </c>
      <c r="S1957" t="s">
        <v>289</v>
      </c>
      <c r="T1957" t="s">
        <v>246</v>
      </c>
      <c r="U1957" s="71" t="s">
        <v>6210</v>
      </c>
      <c r="V1957" t="s">
        <v>6211</v>
      </c>
      <c r="W1957" s="514" t="s">
        <v>6207</v>
      </c>
      <c r="X1957" s="121" t="s">
        <v>6206</v>
      </c>
      <c r="Y1957" s="229" t="s">
        <v>5940</v>
      </c>
      <c r="Z1957" s="64" t="s">
        <v>22</v>
      </c>
      <c r="AA1957" s="64" t="s">
        <v>229</v>
      </c>
      <c r="AB1957" s="104" t="s">
        <v>230</v>
      </c>
      <c r="AC1957" s="104" t="s">
        <v>231</v>
      </c>
      <c r="AD1957" t="str">
        <f t="shared" si="343"/>
        <v>INDONESIA</v>
      </c>
      <c r="AE1957" s="122" t="s">
        <v>5941</v>
      </c>
      <c r="AF1957" s="373" t="s">
        <v>233</v>
      </c>
      <c r="AG1957" s="142" t="s">
        <v>166</v>
      </c>
      <c r="AH1957" s="142" t="s">
        <v>6069</v>
      </c>
      <c r="AI1957" s="64" t="e">
        <f>VLOOKUP(Q1959,SHDK,2,FALSE)</f>
        <v>#N/A</v>
      </c>
      <c r="AJ1957" s="64"/>
      <c r="AK1957" s="142"/>
      <c r="AN1957" s="124">
        <f t="shared" si="344"/>
        <v>0</v>
      </c>
      <c r="AY1957" s="70">
        <f t="shared" si="340"/>
        <v>0</v>
      </c>
    </row>
    <row r="1958" spans="1:53">
      <c r="A1958" s="121"/>
      <c r="B1958">
        <v>1886</v>
      </c>
      <c r="C1958">
        <v>90</v>
      </c>
      <c r="E1958" s="64">
        <v>3</v>
      </c>
      <c r="F1958" s="157" t="s">
        <v>6212</v>
      </c>
      <c r="G1958" s="495" t="s">
        <v>6213</v>
      </c>
      <c r="H1958" s="90" t="s">
        <v>23</v>
      </c>
      <c r="I1958" s="91" t="str">
        <f t="shared" si="338"/>
        <v>LAKI LAKI</v>
      </c>
      <c r="J1958" t="s">
        <v>1514</v>
      </c>
      <c r="K1958" s="537">
        <v>40587</v>
      </c>
      <c r="L1958" s="93">
        <f t="shared" ca="1" si="342"/>
        <v>9</v>
      </c>
      <c r="N1958" s="538" t="s">
        <v>220</v>
      </c>
      <c r="O1958" s="64" t="str">
        <f t="shared" si="345"/>
        <v>ISLAM</v>
      </c>
      <c r="P1958" t="s">
        <v>254</v>
      </c>
      <c r="Q1958" t="s">
        <v>255</v>
      </c>
      <c r="R1958" s="95">
        <v>4</v>
      </c>
      <c r="S1958" t="s">
        <v>265</v>
      </c>
      <c r="T1958" t="s">
        <v>270</v>
      </c>
      <c r="U1958" t="s">
        <v>6209</v>
      </c>
      <c r="V1958" t="s">
        <v>6206</v>
      </c>
      <c r="W1958" s="175" t="s">
        <v>6207</v>
      </c>
      <c r="X1958" s="121" t="s">
        <v>6206</v>
      </c>
      <c r="Y1958" s="229" t="s">
        <v>5940</v>
      </c>
      <c r="Z1958" s="64" t="s">
        <v>22</v>
      </c>
      <c r="AA1958" s="64" t="s">
        <v>229</v>
      </c>
      <c r="AB1958" s="120" t="s">
        <v>230</v>
      </c>
      <c r="AC1958" s="120" t="s">
        <v>231</v>
      </c>
      <c r="AD1958" t="str">
        <f t="shared" si="343"/>
        <v>INDONESIA</v>
      </c>
      <c r="AE1958" s="122" t="s">
        <v>5941</v>
      </c>
      <c r="AF1958" s="122" t="s">
        <v>233</v>
      </c>
      <c r="AG1958" s="142" t="s">
        <v>166</v>
      </c>
      <c r="AH1958" s="142"/>
      <c r="AI1958" s="64">
        <f>VLOOKUP(Q1960,SHDK,2,FALSE)</f>
        <v>2</v>
      </c>
      <c r="AJ1958" s="64"/>
      <c r="AK1958" s="120"/>
      <c r="AN1958" s="124">
        <f t="shared" si="344"/>
        <v>0</v>
      </c>
      <c r="AY1958" s="70">
        <f t="shared" si="340"/>
        <v>0</v>
      </c>
    </row>
    <row r="1959" spans="1:53" s="99" customFormat="1">
      <c r="A1959"/>
      <c r="B1959">
        <v>1887</v>
      </c>
      <c r="C1959">
        <v>91</v>
      </c>
      <c r="D1959">
        <v>24</v>
      </c>
      <c r="E1959" s="104">
        <v>1</v>
      </c>
      <c r="F1959" s="338" t="s">
        <v>6214</v>
      </c>
      <c r="G1959" s="583" t="s">
        <v>4981</v>
      </c>
      <c r="H1959" s="90" t="s">
        <v>23</v>
      </c>
      <c r="I1959" s="103" t="str">
        <f t="shared" si="338"/>
        <v>LAKI LAKI</v>
      </c>
      <c r="J1959" s="99" t="s">
        <v>288</v>
      </c>
      <c r="K1959" s="530">
        <v>27919</v>
      </c>
      <c r="L1959" s="106">
        <f t="shared" ca="1" si="342"/>
        <v>43</v>
      </c>
      <c r="N1959" s="531" t="s">
        <v>220</v>
      </c>
      <c r="O1959" s="104" t="str">
        <f t="shared" si="345"/>
        <v>ISLAM</v>
      </c>
      <c r="P1959" s="99" t="s">
        <v>221</v>
      </c>
      <c r="Q1959" s="99" t="s">
        <v>222</v>
      </c>
      <c r="R1959" s="108">
        <v>1</v>
      </c>
      <c r="S1959" s="99" t="s">
        <v>289</v>
      </c>
      <c r="T1959" s="99" t="s">
        <v>283</v>
      </c>
      <c r="U1959" s="99" t="s">
        <v>6215</v>
      </c>
      <c r="V1959" s="99" t="s">
        <v>6216</v>
      </c>
      <c r="W1959" s="173" t="s">
        <v>6217</v>
      </c>
      <c r="X1959" s="99" t="s">
        <v>4981</v>
      </c>
      <c r="Y1959" s="235" t="s">
        <v>5940</v>
      </c>
      <c r="Z1959" s="104" t="s">
        <v>22</v>
      </c>
      <c r="AA1959" s="104" t="s">
        <v>229</v>
      </c>
      <c r="AB1959" s="64" t="s">
        <v>230</v>
      </c>
      <c r="AC1959" s="64" t="s">
        <v>231</v>
      </c>
      <c r="AD1959" s="99" t="str">
        <f t="shared" si="343"/>
        <v>INDONESIA</v>
      </c>
      <c r="AE1959" s="122" t="s">
        <v>5941</v>
      </c>
      <c r="AF1959" s="373" t="s">
        <v>233</v>
      </c>
      <c r="AG1959" s="142" t="s">
        <v>166</v>
      </c>
      <c r="AH1959" s="142"/>
      <c r="AI1959" s="64">
        <f>VLOOKUP(Q1961,SHDK,2,FALSE)</f>
        <v>3</v>
      </c>
      <c r="AJ1959" s="64"/>
      <c r="AK1959" s="111"/>
      <c r="AL1959" s="124"/>
      <c r="AM1959" s="124"/>
      <c r="AN1959" s="124">
        <f t="shared" si="344"/>
        <v>0</v>
      </c>
      <c r="AO1959" s="125"/>
      <c r="AP1959" s="125"/>
      <c r="AQ1959" s="125"/>
      <c r="AR1959" s="125"/>
      <c r="AS1959" s="125"/>
      <c r="AT1959" s="125"/>
      <c r="AU1959" s="125"/>
      <c r="AV1959" s="125"/>
      <c r="AW1959" s="125"/>
      <c r="AX1959" s="125"/>
      <c r="AY1959" s="70">
        <f t="shared" si="340"/>
        <v>0</v>
      </c>
      <c r="AZ1959" s="71"/>
    </row>
    <row r="1960" spans="1:53">
      <c r="B1960">
        <v>1888</v>
      </c>
      <c r="C1960">
        <v>92</v>
      </c>
      <c r="E1960" s="120">
        <v>2</v>
      </c>
      <c r="F1960" s="157" t="s">
        <v>6218</v>
      </c>
      <c r="G1960" s="584" t="s">
        <v>6219</v>
      </c>
      <c r="H1960" s="90" t="s">
        <v>16</v>
      </c>
      <c r="I1960" s="146" t="str">
        <f t="shared" ref="I1960:I1976" si="346">IF(H1960="L","LAKI LAKI",IF(H1960="P","PEREMPUAN",""))</f>
        <v>PEREMPUAN</v>
      </c>
      <c r="J1960" s="121" t="s">
        <v>288</v>
      </c>
      <c r="K1960" s="533">
        <v>29032</v>
      </c>
      <c r="L1960" s="139">
        <f t="shared" ca="1" si="342"/>
        <v>40</v>
      </c>
      <c r="M1960" s="121"/>
      <c r="N1960" s="534" t="s">
        <v>220</v>
      </c>
      <c r="O1960" s="120" t="str">
        <f t="shared" si="345"/>
        <v>ISLAM</v>
      </c>
      <c r="P1960" s="121" t="s">
        <v>221</v>
      </c>
      <c r="Q1960" s="121" t="s">
        <v>245</v>
      </c>
      <c r="R1960" s="148">
        <v>3</v>
      </c>
      <c r="S1960" s="121" t="s">
        <v>289</v>
      </c>
      <c r="T1960" s="121" t="s">
        <v>246</v>
      </c>
      <c r="U1960" s="121" t="s">
        <v>6220</v>
      </c>
      <c r="V1960" s="121" t="s">
        <v>2448</v>
      </c>
      <c r="W1960" s="175" t="s">
        <v>6217</v>
      </c>
      <c r="X1960" s="121" t="s">
        <v>4981</v>
      </c>
      <c r="Y1960" s="238" t="s">
        <v>5940</v>
      </c>
      <c r="Z1960" s="120" t="s">
        <v>22</v>
      </c>
      <c r="AA1960" s="120" t="s">
        <v>229</v>
      </c>
      <c r="AB1960" s="64" t="s">
        <v>230</v>
      </c>
      <c r="AC1960" s="64" t="s">
        <v>231</v>
      </c>
      <c r="AD1960" s="121" t="str">
        <f t="shared" si="343"/>
        <v>INDONESIA</v>
      </c>
      <c r="AE1960" s="122" t="s">
        <v>5941</v>
      </c>
      <c r="AF1960" s="122" t="s">
        <v>233</v>
      </c>
      <c r="AG1960" s="120" t="s">
        <v>166</v>
      </c>
      <c r="AH1960" s="120"/>
      <c r="AI1960" s="64">
        <f>VLOOKUP(Q1962,SHDK,2,FALSE)</f>
        <v>3</v>
      </c>
      <c r="AJ1960" s="64"/>
      <c r="AK1960" s="111"/>
      <c r="AL1960" s="207"/>
      <c r="AM1960" s="207"/>
      <c r="AN1960" s="124">
        <f t="shared" si="344"/>
        <v>0</v>
      </c>
      <c r="AO1960" s="239"/>
      <c r="AP1960" s="239"/>
      <c r="AQ1960" s="239"/>
      <c r="AR1960" s="239"/>
      <c r="AS1960" s="239"/>
      <c r="AT1960" s="239"/>
      <c r="AU1960" s="239"/>
      <c r="AV1960" s="239"/>
      <c r="AW1960" s="239"/>
      <c r="AX1960" s="239"/>
      <c r="AY1960" s="70">
        <f t="shared" si="340"/>
        <v>0</v>
      </c>
      <c r="BA1960" s="121"/>
    </row>
    <row r="1961" spans="1:53">
      <c r="B1961">
        <v>1889</v>
      </c>
      <c r="C1961">
        <v>93</v>
      </c>
      <c r="E1961" s="64">
        <v>3</v>
      </c>
      <c r="F1961" s="157" t="s">
        <v>6221</v>
      </c>
      <c r="G1961" s="495" t="s">
        <v>6222</v>
      </c>
      <c r="H1961" s="90" t="s">
        <v>23</v>
      </c>
      <c r="I1961" s="91" t="str">
        <f t="shared" si="346"/>
        <v>LAKI LAKI</v>
      </c>
      <c r="J1961" t="s">
        <v>166</v>
      </c>
      <c r="K1961" s="537">
        <v>37791</v>
      </c>
      <c r="L1961" s="93">
        <f t="shared" ca="1" si="342"/>
        <v>16</v>
      </c>
      <c r="N1961" s="538" t="s">
        <v>220</v>
      </c>
      <c r="O1961" s="64" t="str">
        <f t="shared" si="345"/>
        <v>ISLAM</v>
      </c>
      <c r="P1961" t="s">
        <v>254</v>
      </c>
      <c r="Q1961" t="s">
        <v>255</v>
      </c>
      <c r="R1961" s="95">
        <v>4</v>
      </c>
      <c r="S1961" t="s">
        <v>369</v>
      </c>
      <c r="T1961" t="s">
        <v>266</v>
      </c>
      <c r="U1961" t="s">
        <v>6219</v>
      </c>
      <c r="V1961" t="s">
        <v>4981</v>
      </c>
      <c r="W1961" s="175" t="s">
        <v>6217</v>
      </c>
      <c r="X1961" t="s">
        <v>4981</v>
      </c>
      <c r="Y1961" s="229" t="s">
        <v>5940</v>
      </c>
      <c r="Z1961" s="64" t="s">
        <v>22</v>
      </c>
      <c r="AA1961" s="64" t="s">
        <v>229</v>
      </c>
      <c r="AB1961" s="64" t="s">
        <v>230</v>
      </c>
      <c r="AC1961" s="64" t="s">
        <v>231</v>
      </c>
      <c r="AD1961" t="str">
        <f t="shared" si="343"/>
        <v>INDONESIA</v>
      </c>
      <c r="AE1961" s="122" t="s">
        <v>5941</v>
      </c>
      <c r="AF1961" s="373" t="s">
        <v>233</v>
      </c>
      <c r="AG1961" s="111" t="s">
        <v>166</v>
      </c>
      <c r="AH1961" s="111"/>
      <c r="AI1961" s="64" t="e">
        <f>VLOOKUP(#REF!,SHDK,2,FALSE)</f>
        <v>#REF!</v>
      </c>
      <c r="AJ1961" s="64"/>
      <c r="AK1961" s="142"/>
      <c r="AN1961" s="124">
        <f t="shared" si="344"/>
        <v>0</v>
      </c>
      <c r="AY1961" s="70">
        <f t="shared" si="340"/>
        <v>0</v>
      </c>
    </row>
    <row r="1962" spans="1:53">
      <c r="A1962" s="121"/>
      <c r="B1962">
        <v>1890</v>
      </c>
      <c r="C1962">
        <v>94</v>
      </c>
      <c r="E1962" s="64">
        <v>4</v>
      </c>
      <c r="F1962" s="157" t="s">
        <v>6223</v>
      </c>
      <c r="G1962" s="495" t="s">
        <v>6224</v>
      </c>
      <c r="H1962" s="90" t="s">
        <v>16</v>
      </c>
      <c r="I1962" s="91" t="str">
        <f t="shared" si="346"/>
        <v>PEREMPUAN</v>
      </c>
      <c r="J1962" t="s">
        <v>22</v>
      </c>
      <c r="K1962" s="537">
        <v>40884</v>
      </c>
      <c r="L1962" s="93">
        <f t="shared" ca="1" si="342"/>
        <v>8</v>
      </c>
      <c r="N1962" s="538" t="s">
        <v>220</v>
      </c>
      <c r="O1962" s="64" t="str">
        <f t="shared" si="345"/>
        <v>ISLAM</v>
      </c>
      <c r="P1962" t="s">
        <v>254</v>
      </c>
      <c r="Q1962" t="s">
        <v>255</v>
      </c>
      <c r="R1962" s="95">
        <v>4</v>
      </c>
      <c r="S1962" t="s">
        <v>265</v>
      </c>
      <c r="T1962" t="s">
        <v>270</v>
      </c>
      <c r="U1962" t="s">
        <v>6219</v>
      </c>
      <c r="V1962" t="s">
        <v>4981</v>
      </c>
      <c r="W1962" s="175" t="s">
        <v>6217</v>
      </c>
      <c r="X1962" t="s">
        <v>4981</v>
      </c>
      <c r="Y1962" s="229" t="s">
        <v>5940</v>
      </c>
      <c r="Z1962" s="64" t="s">
        <v>22</v>
      </c>
      <c r="AA1962" s="64" t="s">
        <v>229</v>
      </c>
      <c r="AB1962" s="120" t="s">
        <v>230</v>
      </c>
      <c r="AC1962" s="120" t="s">
        <v>231</v>
      </c>
      <c r="AD1962" t="str">
        <f t="shared" si="343"/>
        <v>INDONESIA</v>
      </c>
      <c r="AE1962" s="122" t="s">
        <v>5941</v>
      </c>
      <c r="AF1962" s="122" t="s">
        <v>233</v>
      </c>
      <c r="AG1962" s="111" t="s">
        <v>166</v>
      </c>
      <c r="AH1962" s="111"/>
      <c r="AI1962" s="64" t="e">
        <f>VLOOKUP(#REF!,SHDK,2,FALSE)</f>
        <v>#REF!</v>
      </c>
      <c r="AJ1962" s="64"/>
      <c r="AK1962" s="142"/>
      <c r="AN1962" s="124">
        <f t="shared" si="344"/>
        <v>0</v>
      </c>
      <c r="AY1962" s="70">
        <f t="shared" si="340"/>
        <v>0</v>
      </c>
    </row>
    <row r="1963" spans="1:53" s="121" customFormat="1">
      <c r="A1963"/>
      <c r="B1963"/>
      <c r="C1963"/>
      <c r="D1963">
        <v>25</v>
      </c>
      <c r="E1963" s="104">
        <v>1</v>
      </c>
      <c r="F1963" s="502" t="s">
        <v>6225</v>
      </c>
      <c r="G1963" s="583" t="s">
        <v>6226</v>
      </c>
      <c r="H1963" s="102" t="s">
        <v>23</v>
      </c>
      <c r="I1963" s="103" t="str">
        <f t="shared" si="346"/>
        <v>LAKI LAKI</v>
      </c>
      <c r="J1963" s="192" t="s">
        <v>6227</v>
      </c>
      <c r="K1963" s="530">
        <v>27948</v>
      </c>
      <c r="L1963" s="106">
        <f t="shared" ca="1" si="342"/>
        <v>43</v>
      </c>
      <c r="M1963" s="99"/>
      <c r="N1963" s="531" t="s">
        <v>220</v>
      </c>
      <c r="O1963" s="179" t="str">
        <f t="shared" si="345"/>
        <v>ISLAM</v>
      </c>
      <c r="P1963" s="192" t="s">
        <v>221</v>
      </c>
      <c r="Q1963" s="104" t="s">
        <v>222</v>
      </c>
      <c r="R1963" s="108">
        <v>1</v>
      </c>
      <c r="S1963" s="179" t="s">
        <v>785</v>
      </c>
      <c r="T1963" s="179" t="s">
        <v>261</v>
      </c>
      <c r="U1963" s="179" t="s">
        <v>6228</v>
      </c>
      <c r="V1963" s="179" t="s">
        <v>6229</v>
      </c>
      <c r="W1963" s="592" t="s">
        <v>6230</v>
      </c>
      <c r="X1963" s="179" t="s">
        <v>6226</v>
      </c>
      <c r="Y1963" s="235" t="s">
        <v>6231</v>
      </c>
      <c r="Z1963" s="104"/>
      <c r="AA1963" s="104"/>
      <c r="AB1963" s="104"/>
      <c r="AC1963" s="104"/>
      <c r="AD1963" s="192" t="str">
        <f t="shared" si="343"/>
        <v>INDONESIA</v>
      </c>
      <c r="AE1963" s="110" t="s">
        <v>5941</v>
      </c>
      <c r="AF1963" s="110" t="s">
        <v>233</v>
      </c>
      <c r="AG1963" s="179" t="s">
        <v>524</v>
      </c>
      <c r="AH1963" s="142"/>
      <c r="AI1963" s="64"/>
      <c r="AJ1963" s="64"/>
      <c r="AK1963" s="142"/>
      <c r="AL1963" s="207"/>
      <c r="AM1963" s="207"/>
      <c r="AN1963" s="124"/>
      <c r="AO1963" s="239"/>
      <c r="AP1963" s="239"/>
      <c r="AQ1963" s="239"/>
      <c r="AR1963" s="239"/>
      <c r="AS1963" s="239"/>
      <c r="AT1963" s="239"/>
      <c r="AU1963" s="239"/>
      <c r="AV1963" s="239"/>
      <c r="AW1963" s="239"/>
      <c r="AX1963" s="239"/>
      <c r="AY1963" s="239"/>
      <c r="AZ1963" s="71"/>
    </row>
    <row r="1964" spans="1:53">
      <c r="B1964">
        <v>1892</v>
      </c>
      <c r="C1964">
        <v>96</v>
      </c>
      <c r="E1964" s="120">
        <v>2</v>
      </c>
      <c r="F1964" s="589" t="s">
        <v>6232</v>
      </c>
      <c r="G1964" s="584" t="s">
        <v>6233</v>
      </c>
      <c r="H1964" s="145" t="s">
        <v>16</v>
      </c>
      <c r="I1964" s="146" t="str">
        <f t="shared" si="346"/>
        <v>PEREMPUAN</v>
      </c>
      <c r="J1964" s="121" t="s">
        <v>524</v>
      </c>
      <c r="K1964" s="533">
        <v>31174</v>
      </c>
      <c r="L1964" s="139">
        <f t="shared" ca="1" si="342"/>
        <v>34</v>
      </c>
      <c r="M1964" s="121"/>
      <c r="N1964" s="534" t="s">
        <v>220</v>
      </c>
      <c r="O1964" s="120" t="str">
        <f t="shared" si="345"/>
        <v>ISLAM</v>
      </c>
      <c r="P1964" s="121" t="s">
        <v>221</v>
      </c>
      <c r="Q1964" s="120" t="s">
        <v>255</v>
      </c>
      <c r="R1964" s="148">
        <v>4</v>
      </c>
      <c r="S1964" s="120" t="s">
        <v>289</v>
      </c>
      <c r="T1964" s="121" t="s">
        <v>246</v>
      </c>
      <c r="U1964" s="121" t="s">
        <v>6234</v>
      </c>
      <c r="V1964" s="121" t="s">
        <v>6235</v>
      </c>
      <c r="W1964" s="514" t="s">
        <v>6230</v>
      </c>
      <c r="X1964" s="111" t="s">
        <v>6226</v>
      </c>
      <c r="Y1964" s="238" t="s">
        <v>5940</v>
      </c>
      <c r="Z1964" s="64" t="s">
        <v>22</v>
      </c>
      <c r="AA1964" s="64" t="s">
        <v>229</v>
      </c>
      <c r="AB1964" s="64"/>
      <c r="AC1964" s="64"/>
      <c r="AD1964" t="str">
        <f t="shared" si="343"/>
        <v>INDONESIA</v>
      </c>
      <c r="AE1964" s="122" t="s">
        <v>5941</v>
      </c>
      <c r="AF1964" s="122" t="s">
        <v>233</v>
      </c>
      <c r="AG1964" s="142" t="s">
        <v>524</v>
      </c>
      <c r="AH1964" s="142" t="s">
        <v>5942</v>
      </c>
      <c r="AI1964" s="64">
        <f>VLOOKUP(Q1966,SHDK,2,FALSE)</f>
        <v>3</v>
      </c>
      <c r="AJ1964" s="64"/>
      <c r="AK1964" s="142"/>
      <c r="AN1964" s="124">
        <f>AL1964-AM1964</f>
        <v>0</v>
      </c>
      <c r="AY1964" s="70">
        <f>SUM(AV1964:AX1964)</f>
        <v>0</v>
      </c>
    </row>
    <row r="1965" spans="1:53">
      <c r="B1965">
        <v>1893</v>
      </c>
      <c r="C1965">
        <v>97</v>
      </c>
      <c r="E1965" s="120">
        <v>3</v>
      </c>
      <c r="F1965" s="589" t="s">
        <v>6236</v>
      </c>
      <c r="G1965" s="144" t="s">
        <v>6237</v>
      </c>
      <c r="H1965" s="90" t="s">
        <v>16</v>
      </c>
      <c r="I1965" s="146" t="str">
        <f t="shared" si="346"/>
        <v>PEREMPUAN</v>
      </c>
      <c r="J1965" s="121" t="s">
        <v>22</v>
      </c>
      <c r="K1965" s="533">
        <v>37252</v>
      </c>
      <c r="L1965" s="139">
        <f t="shared" ref="L1965:L1996" ca="1" si="347">DATEDIF(K1965,TODAY(),"Y")</f>
        <v>18</v>
      </c>
      <c r="M1965" s="121"/>
      <c r="N1965" s="534" t="s">
        <v>220</v>
      </c>
      <c r="O1965" s="120" t="str">
        <f t="shared" si="345"/>
        <v>ISLAM</v>
      </c>
      <c r="P1965" s="121" t="s">
        <v>254</v>
      </c>
      <c r="Q1965" s="120" t="s">
        <v>255</v>
      </c>
      <c r="R1965" s="148">
        <v>6</v>
      </c>
      <c r="S1965" s="120" t="s">
        <v>348</v>
      </c>
      <c r="T1965" s="121" t="s">
        <v>266</v>
      </c>
      <c r="U1965" s="121" t="s">
        <v>6233</v>
      </c>
      <c r="V1965" s="120" t="s">
        <v>6238</v>
      </c>
      <c r="W1965" s="175" t="s">
        <v>6230</v>
      </c>
      <c r="X1965" s="111" t="s">
        <v>6226</v>
      </c>
      <c r="Y1965" s="238" t="s">
        <v>5940</v>
      </c>
      <c r="Z1965" s="120" t="s">
        <v>22</v>
      </c>
      <c r="AA1965" s="120" t="s">
        <v>229</v>
      </c>
      <c r="AB1965" s="104" t="s">
        <v>230</v>
      </c>
      <c r="AC1965" s="104" t="s">
        <v>231</v>
      </c>
      <c r="AD1965" s="121" t="str">
        <f t="shared" si="343"/>
        <v>INDONESIA</v>
      </c>
      <c r="AE1965" s="122" t="s">
        <v>5941</v>
      </c>
      <c r="AF1965" s="122" t="s">
        <v>233</v>
      </c>
      <c r="AG1965" s="142" t="s">
        <v>524</v>
      </c>
      <c r="AH1965" s="142"/>
      <c r="AI1965" s="64" t="e">
        <f>VLOOKUP(#REF!,SHDK,2,FALSE)</f>
        <v>#REF!</v>
      </c>
      <c r="AJ1965" s="64"/>
      <c r="AK1965" s="142"/>
      <c r="AL1965" s="207"/>
      <c r="AM1965" s="207"/>
      <c r="AN1965" s="124">
        <f>AL1965-AM1965</f>
        <v>0</v>
      </c>
      <c r="AO1965" s="239"/>
      <c r="AP1965" s="239"/>
      <c r="AQ1965" s="239"/>
      <c r="AR1965" s="239"/>
      <c r="AS1965" s="239"/>
      <c r="AT1965" s="239"/>
      <c r="AU1965" s="239"/>
      <c r="AV1965" s="239"/>
      <c r="AW1965" s="239"/>
      <c r="AX1965" s="239"/>
      <c r="AY1965" s="70">
        <f>SUM(AV1965:AX1965)</f>
        <v>0</v>
      </c>
      <c r="BA1965" s="121"/>
    </row>
    <row r="1966" spans="1:53">
      <c r="A1966" s="121"/>
      <c r="B1966">
        <v>1894</v>
      </c>
      <c r="C1966">
        <v>98</v>
      </c>
      <c r="E1966" s="64">
        <v>4</v>
      </c>
      <c r="F1966" s="591" t="s">
        <v>6239</v>
      </c>
      <c r="G1966" s="495" t="s">
        <v>1897</v>
      </c>
      <c r="H1966" s="90" t="s">
        <v>23</v>
      </c>
      <c r="I1966" s="91" t="str">
        <f t="shared" si="346"/>
        <v>LAKI LAKI</v>
      </c>
      <c r="J1966" s="64" t="s">
        <v>230</v>
      </c>
      <c r="K1966" s="537">
        <v>39586</v>
      </c>
      <c r="L1966" s="93">
        <f t="shared" ca="1" si="347"/>
        <v>11</v>
      </c>
      <c r="N1966" s="538" t="s">
        <v>220</v>
      </c>
      <c r="O1966" s="64" t="str">
        <f t="shared" si="345"/>
        <v>ISLAM</v>
      </c>
      <c r="P1966" t="s">
        <v>254</v>
      </c>
      <c r="Q1966" s="64" t="s">
        <v>255</v>
      </c>
      <c r="R1966" s="95">
        <v>6</v>
      </c>
      <c r="S1966" s="64" t="s">
        <v>369</v>
      </c>
      <c r="T1966" s="64" t="s">
        <v>266</v>
      </c>
      <c r="U1966" t="s">
        <v>6233</v>
      </c>
      <c r="V1966" s="64" t="s">
        <v>6238</v>
      </c>
      <c r="W1966" s="175" t="s">
        <v>6230</v>
      </c>
      <c r="X1966" s="111" t="s">
        <v>6226</v>
      </c>
      <c r="Y1966" s="229" t="s">
        <v>5940</v>
      </c>
      <c r="Z1966" s="64" t="s">
        <v>22</v>
      </c>
      <c r="AA1966" s="64" t="s">
        <v>229</v>
      </c>
      <c r="AB1966" s="64" t="s">
        <v>230</v>
      </c>
      <c r="AC1966" s="64" t="s">
        <v>231</v>
      </c>
      <c r="AD1966" t="str">
        <f t="shared" si="343"/>
        <v>INDONESIA</v>
      </c>
      <c r="AE1966" s="122" t="s">
        <v>5941</v>
      </c>
      <c r="AF1966" s="373" t="s">
        <v>233</v>
      </c>
      <c r="AG1966" s="142" t="s">
        <v>524</v>
      </c>
      <c r="AH1966" s="142"/>
      <c r="AI1966" s="64" t="e">
        <f>VLOOKUP(#REF!,SHDK,2,FALSE)</f>
        <v>#REF!</v>
      </c>
      <c r="AJ1966" s="64"/>
      <c r="AK1966" s="142"/>
      <c r="AN1966" s="124"/>
    </row>
    <row r="1967" spans="1:53" s="126" customFormat="1">
      <c r="A1967"/>
      <c r="B1967">
        <v>1891</v>
      </c>
      <c r="C1967">
        <v>95</v>
      </c>
      <c r="E1967" s="131">
        <v>5</v>
      </c>
      <c r="F1967" s="593" t="s">
        <v>6240</v>
      </c>
      <c r="G1967" s="594" t="s">
        <v>6234</v>
      </c>
      <c r="H1967" s="129" t="s">
        <v>16</v>
      </c>
      <c r="I1967" s="130" t="str">
        <f>IF(H1967="L","LAKI LAKI",IF(H1967="P","PEREMPUAN",""))</f>
        <v>PEREMPUAN</v>
      </c>
      <c r="J1967" s="126" t="s">
        <v>524</v>
      </c>
      <c r="K1967" s="595">
        <v>21330</v>
      </c>
      <c r="L1967" s="159">
        <f t="shared" ca="1" si="347"/>
        <v>61</v>
      </c>
      <c r="N1967" s="596" t="s">
        <v>220</v>
      </c>
      <c r="O1967" s="131" t="str">
        <f>IF(N1967="1","ISLAM",IF(N1967="2","KRISTEN",""))</f>
        <v>ISLAM</v>
      </c>
      <c r="P1967" s="126" t="s">
        <v>2634</v>
      </c>
      <c r="Q1967" s="131" t="s">
        <v>327</v>
      </c>
      <c r="R1967" s="134">
        <v>7</v>
      </c>
      <c r="S1967" s="126" t="s">
        <v>256</v>
      </c>
      <c r="T1967" s="126" t="s">
        <v>246</v>
      </c>
      <c r="U1967" s="126" t="s">
        <v>6241</v>
      </c>
      <c r="V1967" s="126" t="s">
        <v>6242</v>
      </c>
      <c r="W1967" s="175" t="s">
        <v>6230</v>
      </c>
      <c r="X1967" s="111" t="s">
        <v>6226</v>
      </c>
      <c r="Y1967" s="236" t="s">
        <v>5940</v>
      </c>
      <c r="Z1967" s="131" t="s">
        <v>22</v>
      </c>
      <c r="AA1967" s="131" t="s">
        <v>229</v>
      </c>
      <c r="AB1967" s="131" t="s">
        <v>230</v>
      </c>
      <c r="AC1967" s="131" t="s">
        <v>231</v>
      </c>
      <c r="AD1967" s="126" t="str">
        <f>IF(H1967="L","INDONESIA",IF(H1967="P","INDONESIA",""))</f>
        <v>INDONESIA</v>
      </c>
      <c r="AE1967" s="178" t="s">
        <v>5941</v>
      </c>
      <c r="AF1967" s="490" t="s">
        <v>233</v>
      </c>
      <c r="AG1967" s="500" t="s">
        <v>524</v>
      </c>
      <c r="AH1967" s="142" t="s">
        <v>5942</v>
      </c>
      <c r="AI1967" s="64" t="e">
        <f>VLOOKUP(#REF!,SHDK,2,FALSE)</f>
        <v>#REF!</v>
      </c>
      <c r="AJ1967" s="64"/>
      <c r="AK1967" s="142"/>
      <c r="AL1967" s="136"/>
      <c r="AM1967" s="136"/>
      <c r="AN1967" s="241">
        <f>AL1967-AM1967</f>
        <v>0</v>
      </c>
      <c r="AO1967" s="137"/>
      <c r="AP1967" s="137"/>
      <c r="AQ1967" s="137"/>
      <c r="AR1967" s="137"/>
      <c r="AS1967" s="137"/>
      <c r="AT1967" s="137"/>
      <c r="AU1967" s="137"/>
      <c r="AV1967" s="137"/>
      <c r="AW1967" s="137"/>
      <c r="AX1967" s="137"/>
      <c r="AY1967" s="137">
        <f>SUM(AV1967:AX1967)</f>
        <v>0</v>
      </c>
      <c r="AZ1967" s="138"/>
    </row>
    <row r="1968" spans="1:53">
      <c r="B1968">
        <v>1895</v>
      </c>
      <c r="C1968">
        <v>99</v>
      </c>
      <c r="D1968">
        <v>26</v>
      </c>
      <c r="E1968" s="120">
        <v>1</v>
      </c>
      <c r="F1968" s="186" t="s">
        <v>6243</v>
      </c>
      <c r="G1968" s="584" t="s">
        <v>3636</v>
      </c>
      <c r="H1968" s="90" t="s">
        <v>23</v>
      </c>
      <c r="I1968" s="146" t="str">
        <f t="shared" si="346"/>
        <v>LAKI LAKI</v>
      </c>
      <c r="J1968" s="121" t="s">
        <v>946</v>
      </c>
      <c r="K1968" s="533">
        <v>25543</v>
      </c>
      <c r="L1968" s="139">
        <f t="shared" ca="1" si="347"/>
        <v>50</v>
      </c>
      <c r="M1968" s="121"/>
      <c r="N1968" s="534" t="s">
        <v>220</v>
      </c>
      <c r="O1968" s="120" t="str">
        <f t="shared" si="345"/>
        <v>ISLAM</v>
      </c>
      <c r="P1968" s="121" t="s">
        <v>221</v>
      </c>
      <c r="Q1968" s="121" t="s">
        <v>222</v>
      </c>
      <c r="R1968" s="121">
        <v>1</v>
      </c>
      <c r="S1968" s="121" t="s">
        <v>256</v>
      </c>
      <c r="T1968" s="121" t="s">
        <v>283</v>
      </c>
      <c r="U1968" s="121" t="s">
        <v>6244</v>
      </c>
      <c r="V1968" s="121" t="s">
        <v>6245</v>
      </c>
      <c r="W1968" s="247" t="s">
        <v>6246</v>
      </c>
      <c r="X1968" s="99" t="s">
        <v>3636</v>
      </c>
      <c r="Y1968" s="238" t="s">
        <v>5940</v>
      </c>
      <c r="Z1968" s="120" t="s">
        <v>22</v>
      </c>
      <c r="AA1968" s="120" t="s">
        <v>229</v>
      </c>
      <c r="AB1968" s="115" t="s">
        <v>230</v>
      </c>
      <c r="AC1968" s="115" t="s">
        <v>231</v>
      </c>
      <c r="AD1968" s="121" t="str">
        <f t="shared" si="343"/>
        <v>INDONESIA</v>
      </c>
      <c r="AE1968" s="122" t="s">
        <v>5941</v>
      </c>
      <c r="AF1968" s="122" t="s">
        <v>233</v>
      </c>
      <c r="AG1968" s="120" t="s">
        <v>166</v>
      </c>
      <c r="AH1968" s="120" t="s">
        <v>5942</v>
      </c>
      <c r="AI1968" s="64">
        <f>VLOOKUP(Q1970,SHDK,2,FALSE)</f>
        <v>3</v>
      </c>
      <c r="AJ1968" s="64"/>
      <c r="AK1968" s="142"/>
      <c r="AN1968" s="124">
        <f>AL1968-AM1968</f>
        <v>0</v>
      </c>
      <c r="AY1968" s="70">
        <f>SUM(AV1968:AX1968)</f>
        <v>0</v>
      </c>
    </row>
    <row r="1969" spans="1:53" s="99" customFormat="1">
      <c r="A1969"/>
      <c r="B1969">
        <v>1896</v>
      </c>
      <c r="C1969">
        <v>100</v>
      </c>
      <c r="D1969"/>
      <c r="E1969" s="120">
        <v>2</v>
      </c>
      <c r="F1969" s="186" t="s">
        <v>6247</v>
      </c>
      <c r="G1969" s="144" t="s">
        <v>6248</v>
      </c>
      <c r="H1969" s="90" t="s">
        <v>16</v>
      </c>
      <c r="I1969" s="146" t="str">
        <f t="shared" si="346"/>
        <v>PEREMPUAN</v>
      </c>
      <c r="J1969" s="120" t="s">
        <v>946</v>
      </c>
      <c r="K1969" s="533">
        <v>28343</v>
      </c>
      <c r="L1969" s="139">
        <f t="shared" ca="1" si="347"/>
        <v>42</v>
      </c>
      <c r="M1969" s="121"/>
      <c r="N1969" s="534" t="s">
        <v>220</v>
      </c>
      <c r="O1969" s="120" t="str">
        <f t="shared" si="345"/>
        <v>ISLAM</v>
      </c>
      <c r="P1969" s="121" t="s">
        <v>221</v>
      </c>
      <c r="Q1969" s="121" t="s">
        <v>245</v>
      </c>
      <c r="R1969" s="121">
        <v>3</v>
      </c>
      <c r="S1969" s="121" t="s">
        <v>256</v>
      </c>
      <c r="T1969" s="121" t="s">
        <v>246</v>
      </c>
      <c r="U1969" s="120" t="s">
        <v>6249</v>
      </c>
      <c r="V1969" s="120" t="s">
        <v>6250</v>
      </c>
      <c r="W1969" s="597" t="s">
        <v>6246</v>
      </c>
      <c r="X1969" s="121" t="s">
        <v>3636</v>
      </c>
      <c r="Y1969" s="238" t="s">
        <v>5940</v>
      </c>
      <c r="Z1969" s="120" t="s">
        <v>22</v>
      </c>
      <c r="AA1969" s="120" t="s">
        <v>229</v>
      </c>
      <c r="AB1969" s="115" t="s">
        <v>230</v>
      </c>
      <c r="AC1969" s="115" t="s">
        <v>231</v>
      </c>
      <c r="AD1969" s="121" t="str">
        <f t="shared" si="343"/>
        <v>INDONESIA</v>
      </c>
      <c r="AE1969" s="122" t="s">
        <v>5941</v>
      </c>
      <c r="AF1969" s="373" t="s">
        <v>233</v>
      </c>
      <c r="AG1969" s="142" t="s">
        <v>166</v>
      </c>
      <c r="AH1969" s="111" t="s">
        <v>5942</v>
      </c>
      <c r="AI1969" s="64">
        <f>VLOOKUP(Q1971,SHDK,2,FALSE)</f>
        <v>3</v>
      </c>
      <c r="AJ1969" s="64"/>
      <c r="AK1969" s="142"/>
      <c r="AL1969" s="124"/>
      <c r="AM1969" s="124"/>
      <c r="AN1969" s="124">
        <f>AL1969-AM1969</f>
        <v>0</v>
      </c>
      <c r="AO1969" s="125"/>
      <c r="AP1969" s="125"/>
      <c r="AQ1969" s="125"/>
      <c r="AR1969" s="125"/>
      <c r="AS1969" s="125"/>
      <c r="AT1969" s="125"/>
      <c r="AU1969" s="125"/>
      <c r="AV1969" s="125"/>
      <c r="AW1969" s="125"/>
      <c r="AX1969" s="125"/>
      <c r="AY1969" s="70">
        <f>SUM(AV1969:AX1969)</f>
        <v>0</v>
      </c>
      <c r="AZ1969" s="71"/>
    </row>
    <row r="1970" spans="1:53">
      <c r="B1970">
        <v>1897</v>
      </c>
      <c r="C1970">
        <v>101</v>
      </c>
      <c r="E1970" s="64">
        <v>3</v>
      </c>
      <c r="F1970" s="160" t="s">
        <v>6251</v>
      </c>
      <c r="G1970" s="89" t="s">
        <v>6252</v>
      </c>
      <c r="H1970" s="90" t="s">
        <v>16</v>
      </c>
      <c r="I1970" s="91" t="str">
        <f t="shared" si="346"/>
        <v>PEREMPUAN</v>
      </c>
      <c r="J1970" s="64" t="s">
        <v>22</v>
      </c>
      <c r="K1970" s="537">
        <v>34824</v>
      </c>
      <c r="L1970" s="93">
        <f t="shared" ca="1" si="347"/>
        <v>24</v>
      </c>
      <c r="N1970" s="538" t="s">
        <v>220</v>
      </c>
      <c r="O1970" s="64" t="str">
        <f t="shared" si="345"/>
        <v>ISLAM</v>
      </c>
      <c r="P1970" t="s">
        <v>254</v>
      </c>
      <c r="Q1970" t="s">
        <v>255</v>
      </c>
      <c r="R1970">
        <v>4</v>
      </c>
      <c r="S1970" s="64" t="s">
        <v>344</v>
      </c>
      <c r="T1970" t="s">
        <v>266</v>
      </c>
      <c r="U1970" s="64" t="s">
        <v>6248</v>
      </c>
      <c r="V1970" t="s">
        <v>3636</v>
      </c>
      <c r="W1970" s="597" t="s">
        <v>6246</v>
      </c>
      <c r="X1970" t="s">
        <v>3636</v>
      </c>
      <c r="Y1970" s="229" t="s">
        <v>5940</v>
      </c>
      <c r="Z1970" s="64" t="s">
        <v>22</v>
      </c>
      <c r="AA1970" s="64" t="s">
        <v>229</v>
      </c>
      <c r="AB1970" s="115" t="s">
        <v>230</v>
      </c>
      <c r="AC1970" s="115" t="s">
        <v>231</v>
      </c>
      <c r="AD1970" t="str">
        <f t="shared" si="343"/>
        <v>INDONESIA</v>
      </c>
      <c r="AE1970" s="122" t="s">
        <v>5941</v>
      </c>
      <c r="AF1970" s="122" t="s">
        <v>233</v>
      </c>
      <c r="AG1970" s="142" t="s">
        <v>166</v>
      </c>
      <c r="AH1970" s="142"/>
      <c r="AI1970" s="64">
        <f>VLOOKUP(Q1972,SHDK,2,FALSE)</f>
        <v>3</v>
      </c>
      <c r="AJ1970" s="64"/>
      <c r="AK1970" s="120"/>
      <c r="AN1970" s="124">
        <f>AL1970-AM1970</f>
        <v>0</v>
      </c>
      <c r="AY1970" s="70">
        <f>SUM(AV1970:AX1970)</f>
        <v>0</v>
      </c>
    </row>
    <row r="1971" spans="1:53">
      <c r="B1971">
        <v>1898</v>
      </c>
      <c r="C1971">
        <v>102</v>
      </c>
      <c r="E1971" s="64">
        <v>4</v>
      </c>
      <c r="F1971" s="160" t="s">
        <v>6253</v>
      </c>
      <c r="G1971" s="495" t="s">
        <v>6254</v>
      </c>
      <c r="H1971" s="90" t="s">
        <v>23</v>
      </c>
      <c r="I1971" s="91" t="str">
        <f t="shared" si="346"/>
        <v>LAKI LAKI</v>
      </c>
      <c r="J1971" s="64" t="s">
        <v>22</v>
      </c>
      <c r="K1971" s="537">
        <v>36796</v>
      </c>
      <c r="L1971" s="93">
        <f t="shared" ca="1" si="347"/>
        <v>19</v>
      </c>
      <c r="N1971" s="538" t="s">
        <v>220</v>
      </c>
      <c r="O1971" s="64" t="str">
        <f t="shared" si="345"/>
        <v>ISLAM</v>
      </c>
      <c r="P1971" t="s">
        <v>254</v>
      </c>
      <c r="Q1971" t="s">
        <v>255</v>
      </c>
      <c r="R1971">
        <v>4</v>
      </c>
      <c r="S1971" s="64" t="s">
        <v>348</v>
      </c>
      <c r="T1971" t="s">
        <v>266</v>
      </c>
      <c r="U1971" s="64" t="s">
        <v>6248</v>
      </c>
      <c r="V1971" t="s">
        <v>3636</v>
      </c>
      <c r="W1971" s="597" t="s">
        <v>6246</v>
      </c>
      <c r="X1971" t="s">
        <v>3636</v>
      </c>
      <c r="Y1971" s="229" t="s">
        <v>5940</v>
      </c>
      <c r="Z1971" s="64" t="s">
        <v>22</v>
      </c>
      <c r="AA1971" s="64" t="s">
        <v>229</v>
      </c>
      <c r="AB1971" s="115" t="s">
        <v>230</v>
      </c>
      <c r="AC1971" s="115" t="s">
        <v>231</v>
      </c>
      <c r="AD1971" t="str">
        <f t="shared" si="343"/>
        <v>INDONESIA</v>
      </c>
      <c r="AE1971" s="122" t="s">
        <v>5941</v>
      </c>
      <c r="AF1971" s="373" t="s">
        <v>233</v>
      </c>
      <c r="AG1971" s="142" t="s">
        <v>166</v>
      </c>
      <c r="AH1971" s="142"/>
      <c r="AI1971" s="64" t="e">
        <f>VLOOKUP(#REF!,SHDK,2,FALSE)</f>
        <v>#REF!</v>
      </c>
      <c r="AJ1971" s="64"/>
      <c r="AK1971" s="111"/>
      <c r="AN1971" s="124">
        <f>AL1971-AM1971</f>
        <v>0</v>
      </c>
      <c r="AY1971" s="70">
        <f>SUM(AV1971:AX1971)</f>
        <v>0</v>
      </c>
    </row>
    <row r="1972" spans="1:53" s="99" customFormat="1">
      <c r="A1972" s="121"/>
      <c r="B1972">
        <v>1899</v>
      </c>
      <c r="C1972">
        <v>103</v>
      </c>
      <c r="D1972"/>
      <c r="E1972" s="64">
        <v>5</v>
      </c>
      <c r="F1972" s="160" t="s">
        <v>6255</v>
      </c>
      <c r="G1972" s="89" t="s">
        <v>6256</v>
      </c>
      <c r="H1972" s="90" t="s">
        <v>16</v>
      </c>
      <c r="I1972" s="91" t="str">
        <f t="shared" si="346"/>
        <v>PEREMPUAN</v>
      </c>
      <c r="J1972" t="s">
        <v>22</v>
      </c>
      <c r="K1972" s="537">
        <v>39788</v>
      </c>
      <c r="L1972" s="93">
        <f t="shared" ca="1" si="347"/>
        <v>11</v>
      </c>
      <c r="M1972"/>
      <c r="N1972" s="538" t="s">
        <v>220</v>
      </c>
      <c r="O1972" s="64" t="str">
        <f t="shared" si="345"/>
        <v>ISLAM</v>
      </c>
      <c r="P1972" t="s">
        <v>254</v>
      </c>
      <c r="Q1972" t="s">
        <v>255</v>
      </c>
      <c r="R1972">
        <v>4</v>
      </c>
      <c r="S1972" s="64" t="s">
        <v>369</v>
      </c>
      <c r="T1972" t="s">
        <v>266</v>
      </c>
      <c r="U1972" s="64" t="s">
        <v>6248</v>
      </c>
      <c r="V1972" t="s">
        <v>3636</v>
      </c>
      <c r="W1972" s="597" t="s">
        <v>6246</v>
      </c>
      <c r="X1972" t="s">
        <v>3636</v>
      </c>
      <c r="Y1972" s="229" t="s">
        <v>5940</v>
      </c>
      <c r="Z1972" s="64" t="s">
        <v>22</v>
      </c>
      <c r="AA1972" s="64" t="s">
        <v>229</v>
      </c>
      <c r="AB1972" s="151" t="s">
        <v>230</v>
      </c>
      <c r="AC1972" s="151" t="s">
        <v>231</v>
      </c>
      <c r="AD1972" t="str">
        <f t="shared" si="343"/>
        <v>INDONESIA</v>
      </c>
      <c r="AE1972" s="122" t="s">
        <v>5941</v>
      </c>
      <c r="AF1972" s="122" t="s">
        <v>233</v>
      </c>
      <c r="AG1972" s="120" t="s">
        <v>166</v>
      </c>
      <c r="AH1972" s="120"/>
      <c r="AI1972" s="64" t="e">
        <f>VLOOKUP(#REF!,SHDK,2,FALSE)</f>
        <v>#REF!</v>
      </c>
      <c r="AJ1972" s="64"/>
      <c r="AK1972" s="111"/>
      <c r="AL1972" s="124"/>
      <c r="AM1972" s="124"/>
      <c r="AN1972" s="124"/>
      <c r="AO1972" s="125"/>
      <c r="AP1972" s="125"/>
      <c r="AQ1972" s="125"/>
      <c r="AR1972" s="125"/>
      <c r="AS1972" s="125"/>
      <c r="AT1972" s="125"/>
      <c r="AU1972" s="125"/>
      <c r="AV1972" s="125"/>
      <c r="AW1972" s="125"/>
      <c r="AX1972" s="125"/>
      <c r="AY1972" s="125"/>
      <c r="AZ1972" s="192"/>
    </row>
    <row r="1973" spans="1:53">
      <c r="B1973">
        <v>1900</v>
      </c>
      <c r="C1973">
        <v>104</v>
      </c>
      <c r="D1973">
        <v>27</v>
      </c>
      <c r="E1973" s="156">
        <v>1</v>
      </c>
      <c r="F1973" s="425" t="s">
        <v>6257</v>
      </c>
      <c r="G1973" s="254" t="s">
        <v>106</v>
      </c>
      <c r="H1973" s="90" t="s">
        <v>23</v>
      </c>
      <c r="I1973" s="103" t="str">
        <f t="shared" si="346"/>
        <v>LAKI LAKI</v>
      </c>
      <c r="J1973" s="156" t="s">
        <v>3828</v>
      </c>
      <c r="K1973" s="261">
        <v>28194</v>
      </c>
      <c r="L1973" s="256">
        <f t="shared" ca="1" si="347"/>
        <v>43</v>
      </c>
      <c r="M1973" s="99"/>
      <c r="N1973" s="110" t="s">
        <v>220</v>
      </c>
      <c r="O1973" s="104" t="str">
        <f t="shared" si="345"/>
        <v>ISLAM</v>
      </c>
      <c r="P1973" s="156" t="s">
        <v>221</v>
      </c>
      <c r="Q1973" s="156" t="s">
        <v>222</v>
      </c>
      <c r="R1973" s="99">
        <v>1</v>
      </c>
      <c r="S1973" s="156" t="s">
        <v>223</v>
      </c>
      <c r="T1973" s="156" t="s">
        <v>283</v>
      </c>
      <c r="U1973" s="99" t="s">
        <v>516</v>
      </c>
      <c r="V1973" s="99" t="s">
        <v>6258</v>
      </c>
      <c r="W1973" s="467" t="s">
        <v>6259</v>
      </c>
      <c r="X1973" s="156" t="s">
        <v>106</v>
      </c>
      <c r="Y1973" s="235" t="s">
        <v>5940</v>
      </c>
      <c r="Z1973" s="156" t="s">
        <v>22</v>
      </c>
      <c r="AA1973" s="156" t="s">
        <v>229</v>
      </c>
      <c r="AB1973" s="598" t="s">
        <v>230</v>
      </c>
      <c r="AC1973" s="598" t="s">
        <v>231</v>
      </c>
      <c r="AD1973" s="99" t="str">
        <f t="shared" si="343"/>
        <v>INDONESIA</v>
      </c>
      <c r="AE1973" s="122" t="s">
        <v>5941</v>
      </c>
      <c r="AF1973" s="371" t="s">
        <v>233</v>
      </c>
      <c r="AG1973" s="179" t="s">
        <v>166</v>
      </c>
      <c r="AH1973" s="111" t="s">
        <v>6069</v>
      </c>
      <c r="AI1973" s="64">
        <f t="shared" ref="AI1973:AI1985" si="348">VLOOKUP(Q1975,SHDK,2,FALSE)</f>
        <v>3</v>
      </c>
      <c r="AJ1973" s="64"/>
      <c r="AK1973" s="111"/>
      <c r="AN1973" s="207"/>
    </row>
    <row r="1974" spans="1:53">
      <c r="B1974">
        <v>1901</v>
      </c>
      <c r="C1974">
        <v>105</v>
      </c>
      <c r="E1974" s="115">
        <v>2</v>
      </c>
      <c r="F1974" s="599" t="s">
        <v>6260</v>
      </c>
      <c r="G1974" s="114" t="s">
        <v>6261</v>
      </c>
      <c r="H1974" s="90" t="s">
        <v>16</v>
      </c>
      <c r="I1974" s="91" t="str">
        <f t="shared" si="346"/>
        <v>PEREMPUAN</v>
      </c>
      <c r="J1974" s="115" t="s">
        <v>3828</v>
      </c>
      <c r="K1974" s="261">
        <v>30691</v>
      </c>
      <c r="L1974" s="93">
        <f t="shared" ca="1" si="347"/>
        <v>36</v>
      </c>
      <c r="N1974" s="373" t="s">
        <v>220</v>
      </c>
      <c r="O1974" s="111" t="str">
        <f t="shared" si="345"/>
        <v>ISLAM</v>
      </c>
      <c r="P1974" s="115" t="s">
        <v>221</v>
      </c>
      <c r="Q1974" s="115" t="s">
        <v>245</v>
      </c>
      <c r="R1974" s="118">
        <v>3</v>
      </c>
      <c r="S1974" s="115" t="s">
        <v>223</v>
      </c>
      <c r="T1974" s="115" t="s">
        <v>246</v>
      </c>
      <c r="U1974" s="115" t="s">
        <v>6262</v>
      </c>
      <c r="V1974" s="115" t="s">
        <v>6263</v>
      </c>
      <c r="W1974" s="468" t="s">
        <v>6259</v>
      </c>
      <c r="X1974" s="115" t="s">
        <v>106</v>
      </c>
      <c r="Y1974" s="229" t="s">
        <v>5940</v>
      </c>
      <c r="Z1974" s="115" t="s">
        <v>22</v>
      </c>
      <c r="AA1974" s="115" t="s">
        <v>229</v>
      </c>
      <c r="AB1974" s="151" t="s">
        <v>230</v>
      </c>
      <c r="AC1974" s="151" t="s">
        <v>231</v>
      </c>
      <c r="AD1974" t="str">
        <f t="shared" si="343"/>
        <v>INDONESIA</v>
      </c>
      <c r="AE1974" s="122" t="s">
        <v>5941</v>
      </c>
      <c r="AF1974" s="122" t="s">
        <v>233</v>
      </c>
      <c r="AG1974" s="120" t="s">
        <v>166</v>
      </c>
      <c r="AH1974" s="120" t="s">
        <v>6069</v>
      </c>
      <c r="AI1974" s="64">
        <f t="shared" si="348"/>
        <v>3</v>
      </c>
      <c r="AJ1974" s="64"/>
      <c r="AK1974" s="111"/>
      <c r="AN1974" s="207"/>
    </row>
    <row r="1975" spans="1:53" s="126" customFormat="1">
      <c r="A1975" s="121"/>
      <c r="B1975">
        <v>1902</v>
      </c>
      <c r="C1975">
        <v>106</v>
      </c>
      <c r="D1975"/>
      <c r="E1975" s="151">
        <v>3</v>
      </c>
      <c r="F1975" s="428" t="s">
        <v>6264</v>
      </c>
      <c r="G1975" s="245" t="s">
        <v>6265</v>
      </c>
      <c r="H1975" s="90" t="s">
        <v>23</v>
      </c>
      <c r="I1975" s="146" t="str">
        <f t="shared" si="346"/>
        <v>LAKI LAKI</v>
      </c>
      <c r="J1975" s="151" t="s">
        <v>4801</v>
      </c>
      <c r="K1975" s="331">
        <v>38812</v>
      </c>
      <c r="L1975" s="332">
        <f t="shared" ca="1" si="347"/>
        <v>14</v>
      </c>
      <c r="M1975" s="121"/>
      <c r="N1975" s="181" t="s">
        <v>220</v>
      </c>
      <c r="O1975" s="111" t="str">
        <f t="shared" si="345"/>
        <v>ISLAM</v>
      </c>
      <c r="P1975" s="151" t="s">
        <v>254</v>
      </c>
      <c r="Q1975" s="151" t="s">
        <v>255</v>
      </c>
      <c r="R1975" s="334">
        <v>4</v>
      </c>
      <c r="S1975" s="151" t="s">
        <v>369</v>
      </c>
      <c r="T1975" s="151" t="s">
        <v>266</v>
      </c>
      <c r="U1975" s="151" t="s">
        <v>6261</v>
      </c>
      <c r="V1975" s="151" t="s">
        <v>106</v>
      </c>
      <c r="W1975" s="468" t="s">
        <v>6259</v>
      </c>
      <c r="X1975" s="151" t="s">
        <v>106</v>
      </c>
      <c r="Y1975" s="238" t="s">
        <v>5940</v>
      </c>
      <c r="Z1975" s="151" t="s">
        <v>22</v>
      </c>
      <c r="AA1975" s="151" t="s">
        <v>229</v>
      </c>
      <c r="AB1975" s="266" t="s">
        <v>230</v>
      </c>
      <c r="AC1975" s="266" t="s">
        <v>231</v>
      </c>
      <c r="AD1975" s="121" t="str">
        <f t="shared" si="343"/>
        <v>INDONESIA</v>
      </c>
      <c r="AE1975" s="122" t="s">
        <v>5941</v>
      </c>
      <c r="AF1975" s="373" t="s">
        <v>233</v>
      </c>
      <c r="AG1975" s="111" t="s">
        <v>166</v>
      </c>
      <c r="AH1975" s="111"/>
      <c r="AI1975" s="64" t="e">
        <f>VLOOKUP(#REF!,SHDK,2,FALSE)</f>
        <v>#REF!</v>
      </c>
      <c r="AJ1975" s="64"/>
      <c r="AK1975" s="111"/>
      <c r="AL1975" s="136"/>
      <c r="AM1975" s="136"/>
      <c r="AN1975" s="136"/>
      <c r="AO1975" s="137"/>
      <c r="AP1975" s="137"/>
      <c r="AQ1975" s="137"/>
      <c r="AR1975" s="137"/>
      <c r="AS1975" s="137"/>
      <c r="AT1975" s="137"/>
      <c r="AU1975" s="137"/>
      <c r="AV1975" s="137"/>
      <c r="AW1975" s="137"/>
      <c r="AX1975" s="137"/>
      <c r="AY1975" s="137"/>
      <c r="AZ1975" s="138"/>
    </row>
    <row r="1976" spans="1:53">
      <c r="B1976">
        <v>1903</v>
      </c>
      <c r="C1976">
        <v>107</v>
      </c>
      <c r="E1976" s="266">
        <v>4</v>
      </c>
      <c r="F1976" s="600" t="s">
        <v>6266</v>
      </c>
      <c r="G1976" s="265" t="s">
        <v>6267</v>
      </c>
      <c r="H1976" s="90" t="s">
        <v>16</v>
      </c>
      <c r="I1976" s="130" t="str">
        <f t="shared" si="346"/>
        <v>PEREMPUAN</v>
      </c>
      <c r="J1976" s="266" t="s">
        <v>230</v>
      </c>
      <c r="K1976" s="267">
        <v>40708</v>
      </c>
      <c r="L1976" s="93">
        <f t="shared" ca="1" si="347"/>
        <v>8</v>
      </c>
      <c r="M1976" s="126"/>
      <c r="N1976" s="373" t="s">
        <v>220</v>
      </c>
      <c r="O1976" s="111" t="str">
        <f t="shared" si="345"/>
        <v>ISLAM</v>
      </c>
      <c r="P1976" s="266" t="s">
        <v>254</v>
      </c>
      <c r="Q1976" s="266" t="s">
        <v>255</v>
      </c>
      <c r="R1976" s="126">
        <v>4</v>
      </c>
      <c r="S1976" s="266" t="s">
        <v>265</v>
      </c>
      <c r="T1976" s="266" t="s">
        <v>270</v>
      </c>
      <c r="U1976" s="266" t="s">
        <v>6261</v>
      </c>
      <c r="V1976" s="266" t="s">
        <v>106</v>
      </c>
      <c r="W1976" s="601" t="s">
        <v>6259</v>
      </c>
      <c r="X1976" s="266" t="s">
        <v>106</v>
      </c>
      <c r="Y1976" s="229" t="s">
        <v>5940</v>
      </c>
      <c r="Z1976" s="115" t="s">
        <v>22</v>
      </c>
      <c r="AA1976" s="115" t="s">
        <v>229</v>
      </c>
      <c r="AB1976" s="151" t="s">
        <v>230</v>
      </c>
      <c r="AC1976" s="151" t="s">
        <v>231</v>
      </c>
      <c r="AD1976" t="str">
        <f t="shared" si="343"/>
        <v>INDONESIA</v>
      </c>
      <c r="AE1976" s="122" t="s">
        <v>5941</v>
      </c>
      <c r="AF1976" s="122" t="s">
        <v>233</v>
      </c>
      <c r="AG1976" s="111" t="s">
        <v>166</v>
      </c>
      <c r="AH1976" s="111"/>
      <c r="AI1976" s="64" t="e">
        <f>VLOOKUP(#REF!,SHDK,2,FALSE)</f>
        <v>#REF!</v>
      </c>
      <c r="AJ1976" s="64"/>
      <c r="AK1976" s="111"/>
      <c r="AL1976" s="207"/>
      <c r="AM1976" s="207"/>
      <c r="AN1976" s="207"/>
      <c r="AO1976" s="239"/>
      <c r="AP1976" s="239"/>
      <c r="AQ1976" s="239"/>
      <c r="AR1976" s="239"/>
      <c r="AS1976" s="239"/>
      <c r="AT1976" s="239"/>
      <c r="AU1976" s="239"/>
      <c r="AV1976" s="239"/>
      <c r="AW1976" s="239"/>
      <c r="AX1976" s="239"/>
      <c r="BA1976" s="121"/>
    </row>
    <row r="1977" spans="1:53">
      <c r="B1977">
        <v>1907</v>
      </c>
      <c r="C1977">
        <v>108</v>
      </c>
      <c r="D1977">
        <v>28</v>
      </c>
      <c r="E1977" s="151">
        <v>1</v>
      </c>
      <c r="F1977" s="157" t="s">
        <v>6268</v>
      </c>
      <c r="G1977" s="245" t="s">
        <v>6269</v>
      </c>
      <c r="H1977" s="90" t="s">
        <v>23</v>
      </c>
      <c r="I1977" s="146" t="s">
        <v>49</v>
      </c>
      <c r="J1977" s="151" t="s">
        <v>6270</v>
      </c>
      <c r="K1977" s="331">
        <v>27244</v>
      </c>
      <c r="L1977" s="332">
        <f t="shared" ca="1" si="347"/>
        <v>45</v>
      </c>
      <c r="M1977" s="121"/>
      <c r="N1977" s="373" t="s">
        <v>220</v>
      </c>
      <c r="O1977" s="111" t="str">
        <f t="shared" si="345"/>
        <v>ISLAM</v>
      </c>
      <c r="P1977" s="151" t="s">
        <v>221</v>
      </c>
      <c r="Q1977" s="151" t="s">
        <v>222</v>
      </c>
      <c r="R1977" s="71">
        <v>1</v>
      </c>
      <c r="S1977" s="151" t="s">
        <v>256</v>
      </c>
      <c r="T1977" s="151" t="s">
        <v>283</v>
      </c>
      <c r="U1977" s="151" t="s">
        <v>6271</v>
      </c>
      <c r="V1977" s="151" t="s">
        <v>6272</v>
      </c>
      <c r="W1977" s="175" t="s">
        <v>6273</v>
      </c>
      <c r="X1977" s="151" t="s">
        <v>6269</v>
      </c>
      <c r="Y1977" s="238" t="s">
        <v>5940</v>
      </c>
      <c r="Z1977" s="151" t="s">
        <v>22</v>
      </c>
      <c r="AA1977" s="151" t="s">
        <v>229</v>
      </c>
      <c r="AB1977" s="151" t="s">
        <v>230</v>
      </c>
      <c r="AC1977" s="151" t="s">
        <v>231</v>
      </c>
      <c r="AD1977" s="121" t="str">
        <f t="shared" si="343"/>
        <v>INDONESIA</v>
      </c>
      <c r="AE1977" s="122" t="s">
        <v>5941</v>
      </c>
      <c r="AF1977" s="110" t="s">
        <v>233</v>
      </c>
      <c r="AG1977" s="111" t="s">
        <v>166</v>
      </c>
      <c r="AH1977" s="111"/>
      <c r="AI1977" s="64">
        <f t="shared" si="348"/>
        <v>3</v>
      </c>
      <c r="AJ1977" s="64"/>
      <c r="AK1977" s="111"/>
      <c r="AN1977" s="207"/>
    </row>
    <row r="1978" spans="1:53">
      <c r="A1978" s="121"/>
      <c r="B1978">
        <v>1908</v>
      </c>
      <c r="C1978">
        <v>109</v>
      </c>
      <c r="E1978" s="115">
        <v>2</v>
      </c>
      <c r="F1978" s="157" t="s">
        <v>6274</v>
      </c>
      <c r="G1978" s="114" t="s">
        <v>6275</v>
      </c>
      <c r="H1978" s="90" t="s">
        <v>16</v>
      </c>
      <c r="I1978" s="91" t="s">
        <v>45</v>
      </c>
      <c r="J1978" s="115" t="s">
        <v>6270</v>
      </c>
      <c r="K1978" s="261">
        <v>29983</v>
      </c>
      <c r="L1978" s="93">
        <f t="shared" ca="1" si="347"/>
        <v>38</v>
      </c>
      <c r="N1978" s="181" t="s">
        <v>220</v>
      </c>
      <c r="O1978" s="111" t="str">
        <f t="shared" si="345"/>
        <v>ISLAM</v>
      </c>
      <c r="P1978" s="115" t="s">
        <v>221</v>
      </c>
      <c r="Q1978" s="115" t="s">
        <v>245</v>
      </c>
      <c r="R1978" s="71">
        <v>3</v>
      </c>
      <c r="S1978" s="115" t="s">
        <v>256</v>
      </c>
      <c r="T1978" s="115" t="s">
        <v>246</v>
      </c>
      <c r="U1978" s="115" t="s">
        <v>6276</v>
      </c>
      <c r="V1978" s="115" t="s">
        <v>6277</v>
      </c>
      <c r="W1978" s="175" t="s">
        <v>6273</v>
      </c>
      <c r="X1978" s="115" t="s">
        <v>6269</v>
      </c>
      <c r="Y1978" s="238" t="s">
        <v>5940</v>
      </c>
      <c r="Z1978" s="151" t="s">
        <v>22</v>
      </c>
      <c r="AA1978" s="151" t="s">
        <v>229</v>
      </c>
      <c r="AB1978" s="151" t="s">
        <v>230</v>
      </c>
      <c r="AC1978" s="151" t="s">
        <v>231</v>
      </c>
      <c r="AD1978" s="121" t="str">
        <f t="shared" si="343"/>
        <v>INDONESIA</v>
      </c>
      <c r="AE1978" s="122" t="s">
        <v>5941</v>
      </c>
      <c r="AF1978" s="373" t="s">
        <v>233</v>
      </c>
      <c r="AG1978" s="111" t="s">
        <v>166</v>
      </c>
      <c r="AH1978" s="111"/>
      <c r="AI1978" s="64" t="e">
        <f t="shared" si="348"/>
        <v>#N/A</v>
      </c>
      <c r="AJ1978" s="64"/>
      <c r="AK1978" s="120"/>
      <c r="AN1978" s="207"/>
    </row>
    <row r="1979" spans="1:53" s="126" customFormat="1">
      <c r="A1979"/>
      <c r="B1979">
        <v>1909</v>
      </c>
      <c r="C1979">
        <v>110</v>
      </c>
      <c r="D1979"/>
      <c r="E1979" s="266">
        <v>3</v>
      </c>
      <c r="F1979" s="157" t="s">
        <v>6278</v>
      </c>
      <c r="G1979" s="265" t="s">
        <v>6279</v>
      </c>
      <c r="H1979" s="90" t="s">
        <v>23</v>
      </c>
      <c r="I1979" s="130" t="s">
        <v>49</v>
      </c>
      <c r="J1979" s="266" t="s">
        <v>6270</v>
      </c>
      <c r="K1979" s="267">
        <v>40284</v>
      </c>
      <c r="L1979" s="268">
        <f t="shared" ca="1" si="347"/>
        <v>9</v>
      </c>
      <c r="N1979" s="490" t="s">
        <v>220</v>
      </c>
      <c r="O1979" s="183" t="str">
        <f t="shared" si="345"/>
        <v>ISLAM</v>
      </c>
      <c r="P1979" s="266" t="s">
        <v>254</v>
      </c>
      <c r="Q1979" s="266" t="s">
        <v>255</v>
      </c>
      <c r="R1979" s="138">
        <v>4</v>
      </c>
      <c r="S1979" s="266" t="s">
        <v>265</v>
      </c>
      <c r="T1979" s="266" t="s">
        <v>270</v>
      </c>
      <c r="U1979" s="266" t="s">
        <v>6275</v>
      </c>
      <c r="V1979" s="266" t="s">
        <v>6269</v>
      </c>
      <c r="W1979" s="515" t="s">
        <v>6273</v>
      </c>
      <c r="X1979" s="266" t="s">
        <v>6269</v>
      </c>
      <c r="Y1979" s="236" t="s">
        <v>5940</v>
      </c>
      <c r="Z1979" s="266" t="s">
        <v>22</v>
      </c>
      <c r="AA1979" s="266" t="s">
        <v>229</v>
      </c>
      <c r="AB1979" s="266" t="s">
        <v>230</v>
      </c>
      <c r="AC1979" s="266" t="s">
        <v>231</v>
      </c>
      <c r="AD1979" s="126" t="str">
        <f t="shared" si="343"/>
        <v>INDONESIA</v>
      </c>
      <c r="AE1979" s="122" t="s">
        <v>5941</v>
      </c>
      <c r="AF1979" s="178" t="s">
        <v>233</v>
      </c>
      <c r="AG1979" s="111" t="s">
        <v>166</v>
      </c>
      <c r="AH1979" s="111"/>
      <c r="AI1979" s="64">
        <f t="shared" si="348"/>
        <v>2</v>
      </c>
      <c r="AJ1979" s="64"/>
      <c r="AK1979" s="111"/>
      <c r="AL1979" s="136"/>
      <c r="AM1979" s="136"/>
      <c r="AN1979" s="136"/>
      <c r="AO1979" s="137"/>
      <c r="AP1979" s="137"/>
      <c r="AQ1979" s="137"/>
      <c r="AR1979" s="137"/>
      <c r="AS1979" s="137"/>
      <c r="AT1979" s="137"/>
      <c r="AU1979" s="137"/>
      <c r="AV1979" s="137"/>
      <c r="AW1979" s="137"/>
      <c r="AX1979" s="137"/>
      <c r="AY1979" s="137"/>
      <c r="AZ1979" s="138"/>
    </row>
    <row r="1980" spans="1:53" s="121" customFormat="1">
      <c r="A1980"/>
      <c r="B1980">
        <v>1910</v>
      </c>
      <c r="C1980">
        <v>111</v>
      </c>
      <c r="D1980">
        <v>29</v>
      </c>
      <c r="E1980" s="151">
        <v>1</v>
      </c>
      <c r="F1980" s="377" t="s">
        <v>6280</v>
      </c>
      <c r="G1980" s="245" t="s">
        <v>6281</v>
      </c>
      <c r="H1980" s="90" t="s">
        <v>23</v>
      </c>
      <c r="I1980" s="146" t="s">
        <v>49</v>
      </c>
      <c r="J1980" s="151" t="s">
        <v>6282</v>
      </c>
      <c r="K1980" s="331">
        <v>23056</v>
      </c>
      <c r="L1980" s="139">
        <f t="shared" ca="1" si="347"/>
        <v>57</v>
      </c>
      <c r="N1980" s="373" t="s">
        <v>220</v>
      </c>
      <c r="O1980" s="111" t="str">
        <f t="shared" si="345"/>
        <v>ISLAM</v>
      </c>
      <c r="P1980" s="151" t="s">
        <v>221</v>
      </c>
      <c r="Q1980" s="151" t="s">
        <v>222</v>
      </c>
      <c r="R1980" s="71">
        <v>1</v>
      </c>
      <c r="S1980" s="151" t="s">
        <v>256</v>
      </c>
      <c r="T1980" s="151" t="s">
        <v>283</v>
      </c>
      <c r="U1980" s="151" t="s">
        <v>5444</v>
      </c>
      <c r="V1980" s="151" t="s">
        <v>6283</v>
      </c>
      <c r="W1980" s="242" t="s">
        <v>6284</v>
      </c>
      <c r="X1980" s="151" t="s">
        <v>6281</v>
      </c>
      <c r="Y1980" s="238" t="s">
        <v>5940</v>
      </c>
      <c r="Z1980" s="151" t="s">
        <v>22</v>
      </c>
      <c r="AA1980" s="151" t="s">
        <v>229</v>
      </c>
      <c r="AB1980" s="151" t="s">
        <v>230</v>
      </c>
      <c r="AC1980" s="151" t="s">
        <v>231</v>
      </c>
      <c r="AD1980" s="121" t="str">
        <f t="shared" si="343"/>
        <v>INDONESIA</v>
      </c>
      <c r="AE1980" s="122" t="s">
        <v>5941</v>
      </c>
      <c r="AF1980" s="110" t="s">
        <v>233</v>
      </c>
      <c r="AG1980" s="120" t="s">
        <v>166</v>
      </c>
      <c r="AH1980" s="120"/>
      <c r="AI1980" s="64">
        <f t="shared" si="348"/>
        <v>3</v>
      </c>
      <c r="AJ1980" s="64"/>
      <c r="AK1980" s="111"/>
      <c r="AL1980" s="207"/>
      <c r="AM1980" s="207"/>
      <c r="AN1980" s="207"/>
      <c r="AO1980" s="239"/>
      <c r="AP1980" s="239"/>
      <c r="AQ1980" s="239"/>
      <c r="AR1980" s="239"/>
      <c r="AS1980" s="239"/>
      <c r="AT1980" s="239"/>
      <c r="AU1980" s="239"/>
      <c r="AV1980" s="239"/>
      <c r="AW1980" s="239"/>
      <c r="AX1980" s="239"/>
      <c r="AY1980" s="239"/>
      <c r="AZ1980" s="71"/>
    </row>
    <row r="1981" spans="1:53" s="121" customFormat="1">
      <c r="A1981"/>
      <c r="B1981">
        <v>1911</v>
      </c>
      <c r="C1981">
        <v>112</v>
      </c>
      <c r="D1981"/>
      <c r="E1981" s="115">
        <v>2</v>
      </c>
      <c r="F1981" s="113" t="s">
        <v>6285</v>
      </c>
      <c r="G1981" s="114" t="s">
        <v>488</v>
      </c>
      <c r="H1981" s="90" t="s">
        <v>16</v>
      </c>
      <c r="I1981" s="91" t="s">
        <v>45</v>
      </c>
      <c r="J1981" s="115" t="s">
        <v>6282</v>
      </c>
      <c r="K1981" s="261">
        <v>28241</v>
      </c>
      <c r="L1981" s="93">
        <f t="shared" ca="1" si="347"/>
        <v>42</v>
      </c>
      <c r="M1981"/>
      <c r="N1981" s="181" t="s">
        <v>220</v>
      </c>
      <c r="O1981" s="111" t="str">
        <f t="shared" si="345"/>
        <v>ISLAM</v>
      </c>
      <c r="P1981" s="115" t="s">
        <v>221</v>
      </c>
      <c r="Q1981" s="115" t="s">
        <v>245</v>
      </c>
      <c r="R1981" s="71">
        <v>3</v>
      </c>
      <c r="S1981" s="115" t="s">
        <v>256</v>
      </c>
      <c r="T1981" s="115" t="s">
        <v>283</v>
      </c>
      <c r="U1981" s="115" t="s">
        <v>608</v>
      </c>
      <c r="V1981" s="115" t="s">
        <v>6286</v>
      </c>
      <c r="W1981" s="240" t="s">
        <v>6284</v>
      </c>
      <c r="X1981" s="115" t="s">
        <v>6281</v>
      </c>
      <c r="Y1981" s="238" t="s">
        <v>5940</v>
      </c>
      <c r="Z1981" s="151" t="s">
        <v>22</v>
      </c>
      <c r="AA1981" s="151" t="s">
        <v>229</v>
      </c>
      <c r="AB1981" s="151" t="s">
        <v>230</v>
      </c>
      <c r="AC1981" s="151" t="s">
        <v>231</v>
      </c>
      <c r="AD1981" s="121" t="str">
        <f t="shared" si="343"/>
        <v>INDONESIA</v>
      </c>
      <c r="AE1981" s="122" t="s">
        <v>5941</v>
      </c>
      <c r="AF1981" s="373" t="s">
        <v>233</v>
      </c>
      <c r="AG1981" s="111" t="s">
        <v>166</v>
      </c>
      <c r="AH1981" s="111"/>
      <c r="AI1981" s="64">
        <f t="shared" si="348"/>
        <v>3</v>
      </c>
      <c r="AJ1981" s="64"/>
      <c r="AK1981" s="111"/>
      <c r="AL1981" s="207"/>
      <c r="AM1981" s="207">
        <v>146</v>
      </c>
      <c r="AN1981" s="207"/>
      <c r="AO1981" s="239"/>
      <c r="AP1981" s="239"/>
      <c r="AQ1981" s="239"/>
      <c r="AR1981" s="239"/>
      <c r="AS1981" s="239"/>
      <c r="AT1981" s="239"/>
      <c r="AU1981" s="239"/>
      <c r="AV1981" s="239"/>
      <c r="AW1981" s="239"/>
      <c r="AX1981" s="239"/>
      <c r="AY1981" s="239"/>
      <c r="AZ1981" s="71"/>
    </row>
    <row r="1982" spans="1:53" s="121" customFormat="1">
      <c r="B1982">
        <v>1912</v>
      </c>
      <c r="C1982">
        <v>113</v>
      </c>
      <c r="D1982"/>
      <c r="E1982" s="115">
        <v>3</v>
      </c>
      <c r="F1982" s="113" t="s">
        <v>6287</v>
      </c>
      <c r="G1982" s="114" t="s">
        <v>6288</v>
      </c>
      <c r="H1982" s="90" t="s">
        <v>23</v>
      </c>
      <c r="I1982" s="91" t="s">
        <v>49</v>
      </c>
      <c r="J1982" s="115" t="s">
        <v>6289</v>
      </c>
      <c r="K1982" s="261">
        <v>36738</v>
      </c>
      <c r="L1982" s="93">
        <f t="shared" ca="1" si="347"/>
        <v>19</v>
      </c>
      <c r="M1982"/>
      <c r="N1982" s="373" t="s">
        <v>220</v>
      </c>
      <c r="O1982" s="111" t="str">
        <f t="shared" si="345"/>
        <v>ISLAM</v>
      </c>
      <c r="P1982" s="115" t="s">
        <v>254</v>
      </c>
      <c r="Q1982" s="115" t="s">
        <v>255</v>
      </c>
      <c r="R1982" s="71">
        <v>4</v>
      </c>
      <c r="S1982" s="115" t="s">
        <v>348</v>
      </c>
      <c r="T1982" s="115" t="s">
        <v>266</v>
      </c>
      <c r="U1982" s="115" t="s">
        <v>488</v>
      </c>
      <c r="V1982" s="115" t="s">
        <v>6281</v>
      </c>
      <c r="W1982" s="240" t="s">
        <v>6284</v>
      </c>
      <c r="X1982" s="115" t="s">
        <v>6281</v>
      </c>
      <c r="Y1982" s="238" t="s">
        <v>5940</v>
      </c>
      <c r="Z1982" s="151" t="s">
        <v>22</v>
      </c>
      <c r="AA1982" s="151" t="s">
        <v>229</v>
      </c>
      <c r="AB1982" s="151"/>
      <c r="AC1982" s="151"/>
      <c r="AD1982" s="121" t="str">
        <f t="shared" si="343"/>
        <v>INDONESIA</v>
      </c>
      <c r="AE1982" s="122" t="s">
        <v>5941</v>
      </c>
      <c r="AF1982" s="122" t="s">
        <v>233</v>
      </c>
      <c r="AG1982" s="111" t="s">
        <v>166</v>
      </c>
      <c r="AH1982" s="111"/>
      <c r="AI1982" s="64" t="e">
        <f t="shared" si="348"/>
        <v>#N/A</v>
      </c>
      <c r="AJ1982" s="64"/>
      <c r="AK1982" s="111"/>
      <c r="AL1982" s="207"/>
      <c r="AM1982" s="207">
        <v>171</v>
      </c>
      <c r="AN1982" s="207"/>
      <c r="AO1982" s="239"/>
      <c r="AP1982" s="239"/>
      <c r="AQ1982" s="239"/>
      <c r="AR1982" s="239"/>
      <c r="AS1982" s="239"/>
      <c r="AT1982" s="239"/>
      <c r="AU1982" s="239"/>
      <c r="AV1982" s="239"/>
      <c r="AW1982" s="239"/>
      <c r="AX1982" s="239"/>
      <c r="AY1982" s="239"/>
      <c r="AZ1982" s="71"/>
    </row>
    <row r="1983" spans="1:53" s="121" customFormat="1">
      <c r="B1983">
        <v>1913</v>
      </c>
      <c r="C1983">
        <v>114</v>
      </c>
      <c r="D1983"/>
      <c r="E1983" s="266">
        <v>4</v>
      </c>
      <c r="F1983" s="602" t="s">
        <v>6290</v>
      </c>
      <c r="G1983" s="265" t="s">
        <v>6291</v>
      </c>
      <c r="H1983" s="129" t="s">
        <v>16</v>
      </c>
      <c r="I1983" s="130" t="s">
        <v>45</v>
      </c>
      <c r="J1983" s="266" t="s">
        <v>6289</v>
      </c>
      <c r="K1983" s="267">
        <v>39279</v>
      </c>
      <c r="L1983" s="159">
        <f t="shared" ca="1" si="347"/>
        <v>12</v>
      </c>
      <c r="M1983" s="126"/>
      <c r="N1983" s="293" t="s">
        <v>220</v>
      </c>
      <c r="O1983" s="183" t="str">
        <f t="shared" si="345"/>
        <v>ISLAM</v>
      </c>
      <c r="P1983" s="266" t="s">
        <v>254</v>
      </c>
      <c r="Q1983" s="266" t="s">
        <v>255</v>
      </c>
      <c r="R1983" s="138">
        <v>4</v>
      </c>
      <c r="S1983" s="266" t="s">
        <v>369</v>
      </c>
      <c r="T1983" s="266" t="s">
        <v>266</v>
      </c>
      <c r="U1983" s="266" t="s">
        <v>488</v>
      </c>
      <c r="V1983" s="266" t="s">
        <v>6281</v>
      </c>
      <c r="W1983" s="243" t="s">
        <v>6284</v>
      </c>
      <c r="X1983" s="266" t="s">
        <v>6281</v>
      </c>
      <c r="Y1983" s="236" t="s">
        <v>5940</v>
      </c>
      <c r="Z1983" s="266" t="s">
        <v>22</v>
      </c>
      <c r="AA1983" s="266" t="s">
        <v>229</v>
      </c>
      <c r="AB1983" s="151" t="s">
        <v>230</v>
      </c>
      <c r="AC1983" s="151" t="s">
        <v>231</v>
      </c>
      <c r="AD1983" s="126" t="str">
        <f t="shared" si="343"/>
        <v>INDONESIA</v>
      </c>
      <c r="AE1983" s="122" t="s">
        <v>5941</v>
      </c>
      <c r="AF1983" s="490" t="s">
        <v>233</v>
      </c>
      <c r="AG1983" s="183" t="s">
        <v>166</v>
      </c>
      <c r="AH1983" s="111"/>
      <c r="AI1983" s="64">
        <f t="shared" si="348"/>
        <v>2</v>
      </c>
      <c r="AJ1983" s="64"/>
      <c r="AK1983" s="111"/>
      <c r="AL1983" s="207"/>
      <c r="AM1983" s="207">
        <v>121</v>
      </c>
      <c r="AN1983" s="207"/>
      <c r="AO1983" s="239"/>
      <c r="AP1983" s="239"/>
      <c r="AQ1983" s="239"/>
      <c r="AR1983" s="239"/>
      <c r="AS1983" s="239"/>
      <c r="AT1983" s="239"/>
      <c r="AU1983" s="239"/>
      <c r="AV1983" s="239"/>
      <c r="AW1983" s="239"/>
      <c r="AX1983" s="239"/>
      <c r="AY1983" s="239"/>
      <c r="AZ1983" s="71"/>
    </row>
    <row r="1984" spans="1:53" s="121" customFormat="1">
      <c r="B1984">
        <v>1914</v>
      </c>
      <c r="C1984">
        <v>115</v>
      </c>
      <c r="D1984">
        <v>30</v>
      </c>
      <c r="E1984" s="151">
        <v>1</v>
      </c>
      <c r="F1984" s="385" t="s">
        <v>6292</v>
      </c>
      <c r="G1984" s="245" t="s">
        <v>6293</v>
      </c>
      <c r="H1984" s="90" t="s">
        <v>23</v>
      </c>
      <c r="I1984" s="146" t="s">
        <v>49</v>
      </c>
      <c r="J1984" s="151" t="s">
        <v>2585</v>
      </c>
      <c r="K1984" s="331">
        <v>29712</v>
      </c>
      <c r="L1984" s="139">
        <f t="shared" ca="1" si="347"/>
        <v>38</v>
      </c>
      <c r="N1984" s="373" t="s">
        <v>220</v>
      </c>
      <c r="O1984" s="111" t="str">
        <f t="shared" si="345"/>
        <v>ISLAM</v>
      </c>
      <c r="P1984" s="151" t="s">
        <v>221</v>
      </c>
      <c r="Q1984" s="151" t="s">
        <v>222</v>
      </c>
      <c r="R1984" s="71">
        <v>1</v>
      </c>
      <c r="S1984" s="151" t="s">
        <v>1958</v>
      </c>
      <c r="T1984" s="151" t="s">
        <v>283</v>
      </c>
      <c r="U1984" s="151" t="s">
        <v>851</v>
      </c>
      <c r="V1984" s="151" t="s">
        <v>6294</v>
      </c>
      <c r="W1984" s="242" t="s">
        <v>6295</v>
      </c>
      <c r="X1984" s="151" t="s">
        <v>6296</v>
      </c>
      <c r="Y1984" s="238" t="s">
        <v>5940</v>
      </c>
      <c r="Z1984" s="151" t="s">
        <v>22</v>
      </c>
      <c r="AA1984" s="151" t="s">
        <v>229</v>
      </c>
      <c r="AB1984" s="151"/>
      <c r="AC1984" s="151"/>
      <c r="AD1984" s="121" t="str">
        <f t="shared" si="343"/>
        <v>INDONESIA</v>
      </c>
      <c r="AE1984" s="122" t="s">
        <v>5941</v>
      </c>
      <c r="AF1984" s="110" t="s">
        <v>233</v>
      </c>
      <c r="AG1984" s="111" t="s">
        <v>166</v>
      </c>
      <c r="AH1984" s="111" t="s">
        <v>5942</v>
      </c>
      <c r="AI1984" s="64">
        <f t="shared" si="348"/>
        <v>3</v>
      </c>
      <c r="AJ1984" s="64"/>
      <c r="AK1984" s="111"/>
      <c r="AL1984" s="207"/>
      <c r="AM1984" s="207">
        <v>80</v>
      </c>
      <c r="AN1984" s="207"/>
      <c r="AO1984" s="239"/>
      <c r="AP1984" s="239"/>
      <c r="AQ1984" s="239"/>
      <c r="AR1984" s="239"/>
      <c r="AS1984" s="239"/>
      <c r="AT1984" s="239"/>
      <c r="AU1984" s="239"/>
      <c r="AV1984" s="239"/>
      <c r="AW1984" s="239"/>
      <c r="AX1984" s="239"/>
      <c r="AY1984" s="239"/>
      <c r="AZ1984" s="71"/>
    </row>
    <row r="1985" spans="1:53">
      <c r="A1985" s="121"/>
      <c r="B1985">
        <v>1915</v>
      </c>
      <c r="C1985">
        <v>116</v>
      </c>
      <c r="E1985" s="115">
        <v>2</v>
      </c>
      <c r="F1985" s="123" t="s">
        <v>6297</v>
      </c>
      <c r="G1985" s="114" t="s">
        <v>6298</v>
      </c>
      <c r="H1985" s="90" t="s">
        <v>16</v>
      </c>
      <c r="I1985" s="91" t="s">
        <v>45</v>
      </c>
      <c r="J1985" s="115" t="s">
        <v>6299</v>
      </c>
      <c r="K1985" s="261">
        <v>31182</v>
      </c>
      <c r="L1985" s="93">
        <f t="shared" ca="1" si="347"/>
        <v>34</v>
      </c>
      <c r="N1985" s="181" t="s">
        <v>220</v>
      </c>
      <c r="O1985" s="111" t="str">
        <f t="shared" si="345"/>
        <v>ISLAM</v>
      </c>
      <c r="P1985" s="115" t="s">
        <v>221</v>
      </c>
      <c r="Q1985" s="115" t="s">
        <v>245</v>
      </c>
      <c r="R1985" s="71">
        <v>3</v>
      </c>
      <c r="S1985" s="115" t="s">
        <v>1958</v>
      </c>
      <c r="T1985" s="115" t="s">
        <v>246</v>
      </c>
      <c r="U1985" s="115" t="s">
        <v>6300</v>
      </c>
      <c r="V1985" s="115" t="s">
        <v>6301</v>
      </c>
      <c r="W1985" s="242" t="s">
        <v>6295</v>
      </c>
      <c r="X1985" s="151" t="s">
        <v>6296</v>
      </c>
      <c r="Y1985" s="238" t="s">
        <v>5940</v>
      </c>
      <c r="Z1985" s="151" t="s">
        <v>22</v>
      </c>
      <c r="AA1985" s="151" t="s">
        <v>229</v>
      </c>
      <c r="AB1985" s="120"/>
      <c r="AC1985" s="120"/>
      <c r="AD1985" s="121" t="str">
        <f t="shared" si="343"/>
        <v>INDONESIA</v>
      </c>
      <c r="AE1985" s="122" t="s">
        <v>5941</v>
      </c>
      <c r="AF1985" s="373" t="s">
        <v>233</v>
      </c>
      <c r="AG1985" s="111" t="s">
        <v>166</v>
      </c>
      <c r="AH1985" s="111" t="s">
        <v>5942</v>
      </c>
      <c r="AI1985" s="64">
        <f t="shared" si="348"/>
        <v>3</v>
      </c>
      <c r="AJ1985" s="64"/>
      <c r="AK1985" s="111"/>
      <c r="AL1985" s="207"/>
      <c r="AM1985" s="207">
        <v>137</v>
      </c>
      <c r="AN1985" s="207"/>
      <c r="AO1985" s="239"/>
      <c r="AP1985" s="239"/>
      <c r="AQ1985" s="239"/>
      <c r="AR1985" s="239"/>
      <c r="AS1985" s="239"/>
      <c r="AT1985" s="239"/>
      <c r="AU1985" s="239"/>
      <c r="AV1985" s="239"/>
      <c r="AW1985" s="239"/>
      <c r="AX1985" s="239"/>
      <c r="BA1985" s="121"/>
    </row>
    <row r="1986" spans="1:53">
      <c r="A1986" s="121"/>
      <c r="B1986">
        <v>1916</v>
      </c>
      <c r="C1986">
        <v>117</v>
      </c>
      <c r="E1986" s="115">
        <v>3</v>
      </c>
      <c r="F1986" s="123" t="s">
        <v>6302</v>
      </c>
      <c r="G1986" s="114" t="s">
        <v>6303</v>
      </c>
      <c r="H1986" s="90" t="s">
        <v>16</v>
      </c>
      <c r="I1986" s="91" t="s">
        <v>45</v>
      </c>
      <c r="J1986" s="115" t="s">
        <v>6304</v>
      </c>
      <c r="K1986" s="261">
        <v>40791</v>
      </c>
      <c r="L1986" s="93">
        <f t="shared" ca="1" si="347"/>
        <v>8</v>
      </c>
      <c r="N1986" s="373" t="s">
        <v>220</v>
      </c>
      <c r="O1986" s="111" t="str">
        <f t="shared" si="345"/>
        <v>ISLAM</v>
      </c>
      <c r="P1986" s="115" t="s">
        <v>254</v>
      </c>
      <c r="Q1986" s="115" t="s">
        <v>255</v>
      </c>
      <c r="R1986" s="71">
        <v>4</v>
      </c>
      <c r="S1986" s="115" t="s">
        <v>265</v>
      </c>
      <c r="T1986" s="115" t="s">
        <v>270</v>
      </c>
      <c r="U1986" s="115" t="s">
        <v>6298</v>
      </c>
      <c r="V1986" s="115" t="s">
        <v>6293</v>
      </c>
      <c r="W1986" s="242" t="s">
        <v>6295</v>
      </c>
      <c r="X1986" s="151" t="s">
        <v>6296</v>
      </c>
      <c r="Y1986" s="238" t="s">
        <v>5940</v>
      </c>
      <c r="Z1986" s="151" t="s">
        <v>22</v>
      </c>
      <c r="AA1986" s="151" t="s">
        <v>229</v>
      </c>
      <c r="AB1986" s="151"/>
      <c r="AC1986" s="151"/>
      <c r="AD1986" s="121" t="str">
        <f t="shared" si="343"/>
        <v>INDONESIA</v>
      </c>
      <c r="AE1986" s="122" t="s">
        <v>5941</v>
      </c>
      <c r="AF1986" s="122" t="s">
        <v>233</v>
      </c>
      <c r="AG1986" s="111" t="s">
        <v>166</v>
      </c>
      <c r="AH1986" s="111"/>
      <c r="AI1986" s="64" t="e">
        <f>VLOOKUP(Q1989,SHDK,2,FALSE)</f>
        <v>#N/A</v>
      </c>
      <c r="AJ1986" s="64"/>
      <c r="AK1986" s="151"/>
      <c r="AM1986" s="69">
        <v>142</v>
      </c>
      <c r="AN1986" s="207"/>
    </row>
    <row r="1987" spans="1:53">
      <c r="A1987" s="121"/>
      <c r="B1987">
        <v>1917</v>
      </c>
      <c r="C1987">
        <v>118</v>
      </c>
      <c r="D1987" s="121"/>
      <c r="E1987" s="121">
        <v>4</v>
      </c>
      <c r="F1987" s="113" t="s">
        <v>6305</v>
      </c>
      <c r="G1987" s="114" t="s">
        <v>6306</v>
      </c>
      <c r="H1987" s="90" t="s">
        <v>16</v>
      </c>
      <c r="I1987" s="91" t="s">
        <v>45</v>
      </c>
      <c r="J1987" s="115" t="s">
        <v>6304</v>
      </c>
      <c r="K1987" s="261">
        <v>41401</v>
      </c>
      <c r="L1987" s="93">
        <f t="shared" ca="1" si="347"/>
        <v>6</v>
      </c>
      <c r="N1987" s="181" t="s">
        <v>220</v>
      </c>
      <c r="O1987" s="111" t="str">
        <f t="shared" si="345"/>
        <v>ISLAM</v>
      </c>
      <c r="P1987" s="115" t="s">
        <v>254</v>
      </c>
      <c r="Q1987" s="115" t="s">
        <v>255</v>
      </c>
      <c r="R1987" s="71">
        <v>4</v>
      </c>
      <c r="S1987" s="115" t="s">
        <v>265</v>
      </c>
      <c r="T1987" s="115" t="s">
        <v>270</v>
      </c>
      <c r="U1987" s="115" t="s">
        <v>6298</v>
      </c>
      <c r="V1987" s="115" t="s">
        <v>6293</v>
      </c>
      <c r="W1987" s="242" t="s">
        <v>6295</v>
      </c>
      <c r="X1987" s="151" t="s">
        <v>6296</v>
      </c>
      <c r="Y1987" s="238" t="s">
        <v>5940</v>
      </c>
      <c r="Z1987" s="151" t="s">
        <v>22</v>
      </c>
      <c r="AA1987" s="151" t="s">
        <v>229</v>
      </c>
      <c r="AD1987" s="121" t="str">
        <f t="shared" si="343"/>
        <v>INDONESIA</v>
      </c>
      <c r="AE1987" s="122" t="s">
        <v>5941</v>
      </c>
      <c r="AF1987" s="373" t="s">
        <v>233</v>
      </c>
      <c r="AG1987" s="111" t="s">
        <v>166</v>
      </c>
      <c r="AH1987" s="111"/>
      <c r="AI1987" s="64"/>
      <c r="AJ1987" s="64"/>
      <c r="AK1987" s="151"/>
      <c r="AM1987" s="69">
        <v>121</v>
      </c>
      <c r="AN1987" s="207"/>
    </row>
    <row r="1988" spans="1:53">
      <c r="A1988" s="121"/>
      <c r="B1988">
        <v>1918</v>
      </c>
      <c r="C1988">
        <v>119</v>
      </c>
      <c r="D1988" s="121"/>
      <c r="E1988" s="151">
        <v>5</v>
      </c>
      <c r="F1988" s="113"/>
      <c r="G1988" s="114" t="s">
        <v>6307</v>
      </c>
      <c r="H1988" s="90" t="s">
        <v>23</v>
      </c>
      <c r="I1988" s="146" t="s">
        <v>49</v>
      </c>
      <c r="J1988" s="115" t="s">
        <v>6304</v>
      </c>
      <c r="K1988" s="261">
        <v>42221</v>
      </c>
      <c r="L1988" s="93">
        <f t="shared" ca="1" si="347"/>
        <v>4</v>
      </c>
      <c r="N1988" s="181" t="s">
        <v>220</v>
      </c>
      <c r="O1988" s="111" t="str">
        <f t="shared" si="345"/>
        <v>ISLAM</v>
      </c>
      <c r="P1988" s="115" t="s">
        <v>254</v>
      </c>
      <c r="Q1988" s="115" t="s">
        <v>255</v>
      </c>
      <c r="R1988" s="71">
        <v>4</v>
      </c>
      <c r="S1988" s="115" t="s">
        <v>265</v>
      </c>
      <c r="T1988" s="115" t="s">
        <v>270</v>
      </c>
      <c r="U1988" s="115" t="s">
        <v>6298</v>
      </c>
      <c r="V1988" s="115" t="s">
        <v>3636</v>
      </c>
      <c r="W1988" s="242" t="s">
        <v>6295</v>
      </c>
      <c r="X1988" s="151" t="s">
        <v>3636</v>
      </c>
      <c r="Y1988" s="238" t="s">
        <v>5940</v>
      </c>
      <c r="Z1988" s="151" t="s">
        <v>22</v>
      </c>
      <c r="AA1988" s="151" t="s">
        <v>229</v>
      </c>
      <c r="AB1988" s="151"/>
      <c r="AC1988" s="151"/>
      <c r="AD1988" s="121" t="str">
        <f>IF(H1988="L","INDONESIA",IF(H1988="P","INDONESIA",""))</f>
        <v>INDONESIA</v>
      </c>
      <c r="AE1988" s="122" t="s">
        <v>5941</v>
      </c>
      <c r="AF1988" s="122" t="s">
        <v>233</v>
      </c>
      <c r="AG1988" s="111" t="s">
        <v>166</v>
      </c>
      <c r="AH1988" s="111"/>
      <c r="AI1988" s="64"/>
      <c r="AJ1988" s="64"/>
      <c r="AK1988" s="151"/>
      <c r="AM1988" s="69">
        <v>134</v>
      </c>
      <c r="AN1988" s="207"/>
    </row>
    <row r="1989" spans="1:53">
      <c r="B1989">
        <v>1919</v>
      </c>
      <c r="C1989">
        <v>120</v>
      </c>
      <c r="D1989">
        <v>31</v>
      </c>
      <c r="E1989" s="156">
        <v>1</v>
      </c>
      <c r="F1989" s="253" t="s">
        <v>6308</v>
      </c>
      <c r="G1989" s="254" t="s">
        <v>2522</v>
      </c>
      <c r="H1989" s="102" t="s">
        <v>16</v>
      </c>
      <c r="I1989" s="395" t="str">
        <f t="shared" ref="I1989:I2004" si="349">IF(H1989="L","LAKI LAKI",IF(H1989="P","PEREMPUAN",""))</f>
        <v>PEREMPUAN</v>
      </c>
      <c r="J1989" s="156" t="s">
        <v>1402</v>
      </c>
      <c r="K1989" s="255">
        <v>21064</v>
      </c>
      <c r="L1989" s="106">
        <f t="shared" ca="1" si="347"/>
        <v>62</v>
      </c>
      <c r="M1989" s="156" t="s">
        <v>468</v>
      </c>
      <c r="N1989" s="152" t="s">
        <v>220</v>
      </c>
      <c r="O1989" s="179" t="str">
        <f t="shared" si="345"/>
        <v>ISLAM</v>
      </c>
      <c r="P1989" s="156" t="s">
        <v>221</v>
      </c>
      <c r="Q1989" s="156" t="s">
        <v>222</v>
      </c>
      <c r="R1989" s="257">
        <v>1</v>
      </c>
      <c r="S1989" s="156" t="s">
        <v>256</v>
      </c>
      <c r="T1989" s="156" t="s">
        <v>360</v>
      </c>
      <c r="U1989" s="156" t="s">
        <v>6309</v>
      </c>
      <c r="V1989" s="156" t="s">
        <v>6310</v>
      </c>
      <c r="W1989" s="258" t="s">
        <v>6311</v>
      </c>
      <c r="X1989" s="156" t="s">
        <v>2977</v>
      </c>
      <c r="Y1989" s="603" t="s">
        <v>5940</v>
      </c>
      <c r="Z1989" s="156" t="s">
        <v>22</v>
      </c>
      <c r="AA1989" s="156" t="s">
        <v>229</v>
      </c>
      <c r="AB1989" s="99"/>
      <c r="AC1989" s="99"/>
      <c r="AD1989" s="156" t="str">
        <f t="shared" si="343"/>
        <v>INDONESIA</v>
      </c>
      <c r="AE1989" s="110" t="s">
        <v>5941</v>
      </c>
      <c r="AF1989" s="152" t="s">
        <v>233</v>
      </c>
      <c r="AG1989" s="156" t="s">
        <v>166</v>
      </c>
      <c r="AH1989" s="151"/>
      <c r="AI1989" s="64"/>
      <c r="AJ1989" s="64"/>
      <c r="AK1989" s="151"/>
      <c r="AM1989" s="69">
        <v>119</v>
      </c>
      <c r="AN1989" s="207"/>
    </row>
    <row r="1990" spans="1:53">
      <c r="B1990">
        <v>1920</v>
      </c>
      <c r="C1990">
        <v>121</v>
      </c>
      <c r="D1990">
        <v>32</v>
      </c>
      <c r="E1990" s="156">
        <v>1</v>
      </c>
      <c r="F1990" s="336" t="s">
        <v>6312</v>
      </c>
      <c r="G1990" s="254" t="s">
        <v>6313</v>
      </c>
      <c r="H1990" s="102" t="s">
        <v>23</v>
      </c>
      <c r="I1990" s="395" t="str">
        <f t="shared" si="349"/>
        <v>LAKI LAKI</v>
      </c>
      <c r="J1990" s="156" t="s">
        <v>22</v>
      </c>
      <c r="K1990" s="255">
        <v>30111</v>
      </c>
      <c r="L1990" s="106">
        <f t="shared" ca="1" si="347"/>
        <v>37</v>
      </c>
      <c r="M1990" s="156"/>
      <c r="N1990" s="152" t="s">
        <v>220</v>
      </c>
      <c r="O1990" s="179" t="str">
        <f t="shared" si="345"/>
        <v>ISLAM</v>
      </c>
      <c r="P1990" s="156" t="s">
        <v>221</v>
      </c>
      <c r="Q1990" s="156" t="s">
        <v>222</v>
      </c>
      <c r="R1990" s="257">
        <v>1</v>
      </c>
      <c r="S1990" s="156" t="s">
        <v>1291</v>
      </c>
      <c r="T1990" s="156" t="s">
        <v>283</v>
      </c>
      <c r="U1990" s="156" t="s">
        <v>6314</v>
      </c>
      <c r="V1990" s="156" t="s">
        <v>6315</v>
      </c>
      <c r="W1990" s="291" t="s">
        <v>6316</v>
      </c>
      <c r="X1990" s="156" t="s">
        <v>6313</v>
      </c>
      <c r="Y1990" s="238" t="s">
        <v>5940</v>
      </c>
      <c r="Z1990" s="156"/>
      <c r="AA1990" s="156"/>
      <c r="AB1990" s="99"/>
      <c r="AC1990" s="99"/>
      <c r="AD1990" s="156" t="str">
        <f t="shared" si="343"/>
        <v>INDONESIA</v>
      </c>
      <c r="AE1990" s="122" t="s">
        <v>5941</v>
      </c>
      <c r="AF1990" s="152" t="s">
        <v>233</v>
      </c>
      <c r="AG1990" s="156" t="s">
        <v>166</v>
      </c>
      <c r="AH1990" s="151" t="s">
        <v>6069</v>
      </c>
      <c r="AI1990" s="64"/>
      <c r="AJ1990" s="64"/>
      <c r="AK1990" s="151"/>
      <c r="AM1990" s="69">
        <v>111</v>
      </c>
      <c r="AN1990" s="207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 spans="1:53">
      <c r="B1991">
        <v>1921</v>
      </c>
      <c r="C1991">
        <v>122</v>
      </c>
      <c r="E1991" s="151">
        <v>2</v>
      </c>
      <c r="F1991" s="337" t="s">
        <v>6317</v>
      </c>
      <c r="G1991" s="245" t="s">
        <v>6318</v>
      </c>
      <c r="H1991" s="145" t="s">
        <v>16</v>
      </c>
      <c r="I1991" s="410" t="str">
        <f t="shared" si="349"/>
        <v>PEREMPUAN</v>
      </c>
      <c r="J1991" s="151" t="s">
        <v>244</v>
      </c>
      <c r="K1991" s="331">
        <v>31994</v>
      </c>
      <c r="L1991" s="139">
        <f t="shared" ca="1" si="347"/>
        <v>32</v>
      </c>
      <c r="M1991" s="151"/>
      <c r="N1991" s="333" t="s">
        <v>220</v>
      </c>
      <c r="O1991" s="111" t="str">
        <f t="shared" si="345"/>
        <v>ISLAM</v>
      </c>
      <c r="P1991" s="151" t="s">
        <v>221</v>
      </c>
      <c r="Q1991" s="151" t="s">
        <v>245</v>
      </c>
      <c r="R1991" s="334">
        <v>3</v>
      </c>
      <c r="S1991" s="151" t="s">
        <v>6319</v>
      </c>
      <c r="T1991" s="151" t="s">
        <v>246</v>
      </c>
      <c r="U1991" s="151" t="s">
        <v>5263</v>
      </c>
      <c r="V1991" s="151" t="s">
        <v>6110</v>
      </c>
      <c r="W1991" s="292" t="s">
        <v>6316</v>
      </c>
      <c r="X1991" s="151" t="s">
        <v>6313</v>
      </c>
      <c r="Y1991" s="238" t="s">
        <v>5940</v>
      </c>
      <c r="Z1991" s="151"/>
      <c r="AA1991" s="151"/>
      <c r="AB1991" s="121"/>
      <c r="AC1991" s="121"/>
      <c r="AD1991" s="151" t="str">
        <f t="shared" si="343"/>
        <v>INDONESIA</v>
      </c>
      <c r="AE1991" s="122" t="s">
        <v>5941</v>
      </c>
      <c r="AF1991" s="333" t="s">
        <v>233</v>
      </c>
      <c r="AG1991" s="151" t="s">
        <v>166</v>
      </c>
      <c r="AH1991" s="151" t="s">
        <v>6069</v>
      </c>
      <c r="AI1991" s="64"/>
      <c r="AJ1991" s="64"/>
      <c r="AK1991" s="151"/>
      <c r="AM1991" s="69">
        <v>109</v>
      </c>
      <c r="AN1991" s="207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 spans="1:53">
      <c r="B1992">
        <v>1922</v>
      </c>
      <c r="C1992">
        <v>123</v>
      </c>
      <c r="E1992" s="151">
        <v>3</v>
      </c>
      <c r="F1992" s="337" t="s">
        <v>6320</v>
      </c>
      <c r="G1992" s="245" t="s">
        <v>6321</v>
      </c>
      <c r="H1992" s="145" t="s">
        <v>23</v>
      </c>
      <c r="I1992" s="410" t="str">
        <f t="shared" si="349"/>
        <v>LAKI LAKI</v>
      </c>
      <c r="J1992" s="151" t="s">
        <v>22</v>
      </c>
      <c r="K1992" s="331">
        <v>39334</v>
      </c>
      <c r="L1992" s="139">
        <f t="shared" ca="1" si="347"/>
        <v>12</v>
      </c>
      <c r="M1992" s="151"/>
      <c r="N1992" s="333" t="s">
        <v>220</v>
      </c>
      <c r="O1992" s="111" t="str">
        <f t="shared" si="345"/>
        <v>ISLAM</v>
      </c>
      <c r="P1992" s="151" t="s">
        <v>254</v>
      </c>
      <c r="Q1992" s="151" t="s">
        <v>255</v>
      </c>
      <c r="R1992" s="334">
        <v>4</v>
      </c>
      <c r="S1992" s="151" t="s">
        <v>369</v>
      </c>
      <c r="T1992" s="151" t="s">
        <v>266</v>
      </c>
      <c r="U1992" s="151" t="s">
        <v>6318</v>
      </c>
      <c r="V1992" s="151" t="s">
        <v>6313</v>
      </c>
      <c r="W1992" s="292" t="s">
        <v>6316</v>
      </c>
      <c r="X1992" s="151" t="s">
        <v>6313</v>
      </c>
      <c r="Y1992" s="238" t="s">
        <v>5940</v>
      </c>
      <c r="Z1992" s="151"/>
      <c r="AA1992" s="151"/>
      <c r="AB1992" s="121"/>
      <c r="AC1992" s="121"/>
      <c r="AD1992" s="151" t="str">
        <f t="shared" si="343"/>
        <v>INDONESIA</v>
      </c>
      <c r="AE1992" s="122" t="s">
        <v>5941</v>
      </c>
      <c r="AF1992" s="333" t="s">
        <v>233</v>
      </c>
      <c r="AG1992" s="151" t="s">
        <v>166</v>
      </c>
      <c r="AH1992" s="151"/>
      <c r="AI1992" s="64"/>
      <c r="AJ1992" s="64"/>
      <c r="AK1992" s="151"/>
      <c r="AM1992" s="69">
        <v>117</v>
      </c>
      <c r="AN1992" s="207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 spans="1:53">
      <c r="B1993">
        <v>1923</v>
      </c>
      <c r="C1993">
        <v>124</v>
      </c>
      <c r="E1993" s="151">
        <v>4</v>
      </c>
      <c r="F1993" s="337" t="s">
        <v>6322</v>
      </c>
      <c r="G1993" s="245" t="s">
        <v>6323</v>
      </c>
      <c r="H1993" s="145" t="s">
        <v>16</v>
      </c>
      <c r="I1993" s="410" t="str">
        <f t="shared" si="349"/>
        <v>PEREMPUAN</v>
      </c>
      <c r="J1993" s="151" t="s">
        <v>22</v>
      </c>
      <c r="K1993" s="331">
        <v>41317</v>
      </c>
      <c r="L1993" s="139">
        <f t="shared" ca="1" si="347"/>
        <v>7</v>
      </c>
      <c r="M1993" s="151"/>
      <c r="N1993" s="333" t="s">
        <v>220</v>
      </c>
      <c r="O1993" s="111" t="str">
        <f t="shared" si="345"/>
        <v>ISLAM</v>
      </c>
      <c r="P1993" s="151" t="s">
        <v>254</v>
      </c>
      <c r="Q1993" s="151" t="s">
        <v>255</v>
      </c>
      <c r="R1993" s="334">
        <v>4</v>
      </c>
      <c r="S1993" s="151" t="s">
        <v>265</v>
      </c>
      <c r="T1993" s="151" t="s">
        <v>270</v>
      </c>
      <c r="U1993" s="151" t="s">
        <v>6318</v>
      </c>
      <c r="V1993" s="151" t="s">
        <v>6313</v>
      </c>
      <c r="W1993" s="292" t="s">
        <v>6316</v>
      </c>
      <c r="X1993" s="151" t="s">
        <v>6313</v>
      </c>
      <c r="Y1993" s="238" t="s">
        <v>5940</v>
      </c>
      <c r="Z1993" s="151"/>
      <c r="AA1993" s="151"/>
      <c r="AB1993" s="121"/>
      <c r="AC1993" s="121"/>
      <c r="AD1993" s="151" t="str">
        <f t="shared" si="343"/>
        <v>INDONESIA</v>
      </c>
      <c r="AE1993" s="122" t="s">
        <v>5941</v>
      </c>
      <c r="AF1993" s="333" t="s">
        <v>233</v>
      </c>
      <c r="AG1993" s="151" t="s">
        <v>166</v>
      </c>
      <c r="AH1993" s="151"/>
      <c r="AI1993" s="64"/>
      <c r="AJ1993" s="64"/>
      <c r="AK1993" s="151"/>
      <c r="AM1993" s="69">
        <v>84</v>
      </c>
      <c r="AN1993" s="207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 spans="1:53">
      <c r="C1994">
        <v>125</v>
      </c>
      <c r="D1994">
        <v>33</v>
      </c>
      <c r="E1994" s="156">
        <v>1</v>
      </c>
      <c r="F1994" s="336" t="s">
        <v>6324</v>
      </c>
      <c r="G1994" s="254" t="s">
        <v>6325</v>
      </c>
      <c r="H1994" s="102" t="s">
        <v>23</v>
      </c>
      <c r="I1994" s="395" t="str">
        <f t="shared" si="349"/>
        <v>LAKI LAKI</v>
      </c>
      <c r="J1994" s="156" t="s">
        <v>244</v>
      </c>
      <c r="K1994" s="255">
        <v>30254</v>
      </c>
      <c r="L1994" s="106">
        <f t="shared" ca="1" si="347"/>
        <v>37</v>
      </c>
      <c r="M1994" s="156"/>
      <c r="N1994" s="152" t="s">
        <v>220</v>
      </c>
      <c r="O1994" s="179" t="str">
        <f t="shared" si="345"/>
        <v>ISLAM</v>
      </c>
      <c r="P1994" s="156" t="s">
        <v>221</v>
      </c>
      <c r="Q1994" s="156" t="s">
        <v>222</v>
      </c>
      <c r="R1994" s="257">
        <v>1</v>
      </c>
      <c r="S1994" s="156" t="s">
        <v>1291</v>
      </c>
      <c r="T1994" s="156" t="s">
        <v>283</v>
      </c>
      <c r="U1994" s="156" t="s">
        <v>6326</v>
      </c>
      <c r="V1994" s="156" t="s">
        <v>6327</v>
      </c>
      <c r="W1994" s="291" t="s">
        <v>6328</v>
      </c>
      <c r="X1994" s="156" t="s">
        <v>6325</v>
      </c>
      <c r="Y1994" s="235" t="s">
        <v>5940</v>
      </c>
      <c r="Z1994" s="156"/>
      <c r="AA1994" s="156"/>
      <c r="AB1994" s="99"/>
      <c r="AC1994" s="99"/>
      <c r="AD1994" s="156" t="str">
        <f t="shared" si="343"/>
        <v>INDONESIA</v>
      </c>
      <c r="AE1994" s="110" t="s">
        <v>5941</v>
      </c>
      <c r="AF1994" s="152" t="s">
        <v>233</v>
      </c>
      <c r="AG1994" s="156" t="s">
        <v>244</v>
      </c>
      <c r="AH1994" s="151" t="s">
        <v>5942</v>
      </c>
      <c r="AI1994" s="64"/>
      <c r="AJ1994" s="64"/>
      <c r="AK1994" s="151"/>
      <c r="AM1994" s="69">
        <v>73</v>
      </c>
      <c r="AN1994" s="207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 spans="1:53">
      <c r="C1995">
        <v>126</v>
      </c>
      <c r="E1995" s="151">
        <v>2</v>
      </c>
      <c r="F1995" s="337" t="s">
        <v>6329</v>
      </c>
      <c r="G1995" s="245" t="s">
        <v>6330</v>
      </c>
      <c r="H1995" s="145" t="s">
        <v>16</v>
      </c>
      <c r="I1995" s="410" t="str">
        <f t="shared" si="349"/>
        <v>PEREMPUAN</v>
      </c>
      <c r="J1995" s="151" t="s">
        <v>244</v>
      </c>
      <c r="K1995" s="331">
        <v>32148</v>
      </c>
      <c r="L1995" s="139">
        <f t="shared" ca="1" si="347"/>
        <v>32</v>
      </c>
      <c r="M1995" s="151"/>
      <c r="N1995" s="333" t="s">
        <v>220</v>
      </c>
      <c r="O1995" s="111" t="str">
        <f t="shared" si="345"/>
        <v>ISLAM</v>
      </c>
      <c r="P1995" s="151" t="s">
        <v>221</v>
      </c>
      <c r="Q1995" s="151" t="s">
        <v>245</v>
      </c>
      <c r="R1995" s="334">
        <v>3</v>
      </c>
      <c r="S1995" s="151" t="s">
        <v>2491</v>
      </c>
      <c r="T1995" s="151" t="s">
        <v>246</v>
      </c>
      <c r="U1995" s="151" t="s">
        <v>6331</v>
      </c>
      <c r="V1995" s="151" t="s">
        <v>6007</v>
      </c>
      <c r="W1995" s="292" t="s">
        <v>6328</v>
      </c>
      <c r="X1995" s="151" t="s">
        <v>6325</v>
      </c>
      <c r="Y1995" s="238" t="s">
        <v>5940</v>
      </c>
      <c r="Z1995" s="151"/>
      <c r="AA1995" s="151"/>
      <c r="AB1995" s="121"/>
      <c r="AC1995" s="121"/>
      <c r="AD1995" s="151" t="str">
        <f t="shared" si="343"/>
        <v>INDONESIA</v>
      </c>
      <c r="AE1995" s="122" t="s">
        <v>5941</v>
      </c>
      <c r="AF1995" s="333" t="s">
        <v>233</v>
      </c>
      <c r="AG1995" s="151" t="s">
        <v>244</v>
      </c>
      <c r="AH1995" s="151" t="s">
        <v>5942</v>
      </c>
      <c r="AI1995" s="64"/>
      <c r="AJ1995" s="64"/>
      <c r="AK1995" s="151"/>
      <c r="AM1995" s="69">
        <v>75</v>
      </c>
      <c r="AN1995" s="207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 spans="1:53">
      <c r="C1996">
        <v>127</v>
      </c>
      <c r="E1996" s="151">
        <v>3</v>
      </c>
      <c r="F1996" s="337" t="s">
        <v>6332</v>
      </c>
      <c r="G1996" s="245" t="s">
        <v>6333</v>
      </c>
      <c r="H1996" s="145" t="s">
        <v>16</v>
      </c>
      <c r="I1996" s="410" t="str">
        <f t="shared" si="349"/>
        <v>PEREMPUAN</v>
      </c>
      <c r="J1996" s="151" t="s">
        <v>230</v>
      </c>
      <c r="K1996" s="331">
        <v>38983</v>
      </c>
      <c r="L1996" s="139">
        <f t="shared" ca="1" si="347"/>
        <v>13</v>
      </c>
      <c r="M1996" s="151"/>
      <c r="N1996" s="333" t="s">
        <v>220</v>
      </c>
      <c r="O1996" s="111" t="str">
        <f t="shared" si="345"/>
        <v>ISLAM</v>
      </c>
      <c r="P1996" s="151" t="s">
        <v>254</v>
      </c>
      <c r="Q1996" s="151" t="s">
        <v>255</v>
      </c>
      <c r="R1996" s="334">
        <v>4</v>
      </c>
      <c r="S1996" s="151" t="s">
        <v>369</v>
      </c>
      <c r="T1996" s="151" t="s">
        <v>266</v>
      </c>
      <c r="U1996" s="151" t="s">
        <v>6330</v>
      </c>
      <c r="V1996" s="151" t="s">
        <v>6325</v>
      </c>
      <c r="W1996" s="292" t="s">
        <v>6328</v>
      </c>
      <c r="X1996" s="151" t="s">
        <v>6325</v>
      </c>
      <c r="Y1996" s="238" t="s">
        <v>5940</v>
      </c>
      <c r="Z1996" s="151"/>
      <c r="AA1996" s="151"/>
      <c r="AB1996" s="121"/>
      <c r="AC1996" s="121"/>
      <c r="AD1996" s="151" t="str">
        <f t="shared" si="343"/>
        <v>INDONESIA</v>
      </c>
      <c r="AE1996" s="122" t="s">
        <v>5941</v>
      </c>
      <c r="AF1996" s="333" t="s">
        <v>233</v>
      </c>
      <c r="AG1996" s="151" t="s">
        <v>244</v>
      </c>
      <c r="AH1996" s="151"/>
      <c r="AI1996" s="64"/>
      <c r="AJ1996" s="64"/>
      <c r="AK1996" s="151"/>
      <c r="AM1996" s="69">
        <v>129</v>
      </c>
      <c r="AN1996" s="207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 spans="1:53">
      <c r="C1997">
        <v>128</v>
      </c>
      <c r="E1997" s="151">
        <v>4</v>
      </c>
      <c r="F1997" s="337" t="s">
        <v>6334</v>
      </c>
      <c r="G1997" s="245" t="s">
        <v>6335</v>
      </c>
      <c r="H1997" s="145" t="s">
        <v>23</v>
      </c>
      <c r="I1997" s="410" t="str">
        <f t="shared" si="349"/>
        <v>LAKI LAKI</v>
      </c>
      <c r="J1997" s="151" t="s">
        <v>229</v>
      </c>
      <c r="K1997" s="331">
        <v>41116</v>
      </c>
      <c r="L1997" s="139">
        <f t="shared" ref="L1997:L2004" ca="1" si="350">DATEDIF(K1997,TODAY(),"Y")</f>
        <v>7</v>
      </c>
      <c r="M1997" s="151"/>
      <c r="N1997" s="333" t="s">
        <v>220</v>
      </c>
      <c r="O1997" s="111" t="str">
        <f t="shared" si="345"/>
        <v>ISLAM</v>
      </c>
      <c r="P1997" s="151" t="s">
        <v>254</v>
      </c>
      <c r="Q1997" s="151" t="s">
        <v>255</v>
      </c>
      <c r="R1997" s="334">
        <v>4</v>
      </c>
      <c r="S1997" s="151" t="s">
        <v>265</v>
      </c>
      <c r="T1997" s="151" t="s">
        <v>270</v>
      </c>
      <c r="U1997" s="151" t="s">
        <v>6330</v>
      </c>
      <c r="V1997" s="151" t="s">
        <v>6325</v>
      </c>
      <c r="W1997" s="292" t="s">
        <v>6328</v>
      </c>
      <c r="X1997" s="151" t="s">
        <v>6325</v>
      </c>
      <c r="Y1997" s="238" t="s">
        <v>5940</v>
      </c>
      <c r="Z1997" s="151"/>
      <c r="AA1997" s="151"/>
      <c r="AB1997" s="121"/>
      <c r="AC1997" s="121"/>
      <c r="AD1997" s="151" t="str">
        <f t="shared" ref="AD1997:AD2004" si="351">IF(H1997="L","INDONESIA",IF(H1997="P","INDONESIA",""))</f>
        <v>INDONESIA</v>
      </c>
      <c r="AE1997" s="122" t="s">
        <v>5941</v>
      </c>
      <c r="AF1997" s="333" t="s">
        <v>233</v>
      </c>
      <c r="AG1997" s="151" t="s">
        <v>244</v>
      </c>
      <c r="AH1997" s="151"/>
      <c r="AI1997" s="64"/>
      <c r="AJ1997" s="64"/>
      <c r="AK1997" s="151"/>
      <c r="AM1997" s="69">
        <f>SUM(AM1981:AM1996)</f>
        <v>1869</v>
      </c>
      <c r="AN1997" s="20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 spans="1:53">
      <c r="D1998">
        <v>34</v>
      </c>
      <c r="E1998" s="151">
        <v>1</v>
      </c>
      <c r="F1998" s="337"/>
      <c r="G1998" s="245" t="s">
        <v>6336</v>
      </c>
      <c r="H1998" s="145" t="s">
        <v>23</v>
      </c>
      <c r="I1998" s="410" t="str">
        <f t="shared" si="349"/>
        <v>LAKI LAKI</v>
      </c>
      <c r="J1998" s="151" t="s">
        <v>22</v>
      </c>
      <c r="K1998" s="331" t="s">
        <v>6337</v>
      </c>
      <c r="L1998" s="139">
        <f t="shared" ca="1" si="350"/>
        <v>27</v>
      </c>
      <c r="M1998" s="151"/>
      <c r="N1998" s="333" t="s">
        <v>220</v>
      </c>
      <c r="O1998" s="111" t="s">
        <v>1403</v>
      </c>
      <c r="P1998" s="151" t="s">
        <v>221</v>
      </c>
      <c r="Q1998" s="151" t="s">
        <v>222</v>
      </c>
      <c r="R1998" s="334">
        <v>4</v>
      </c>
      <c r="S1998" s="151" t="s">
        <v>1291</v>
      </c>
      <c r="T1998" s="151" t="s">
        <v>6338</v>
      </c>
      <c r="U1998" s="151" t="s">
        <v>6137</v>
      </c>
      <c r="V1998" s="151" t="s">
        <v>6141</v>
      </c>
      <c r="W1998" s="335"/>
      <c r="X1998" s="151" t="s">
        <v>6336</v>
      </c>
      <c r="Y1998" s="238" t="s">
        <v>5940</v>
      </c>
      <c r="Z1998" s="151"/>
      <c r="AA1998" s="151"/>
      <c r="AB1998" s="121"/>
      <c r="AC1998" s="121"/>
      <c r="AD1998" s="151" t="str">
        <f t="shared" si="351"/>
        <v>INDONESIA</v>
      </c>
      <c r="AE1998" s="122" t="s">
        <v>5941</v>
      </c>
      <c r="AF1998" s="333" t="s">
        <v>233</v>
      </c>
      <c r="AG1998" s="151" t="s">
        <v>166</v>
      </c>
      <c r="AH1998" s="151"/>
      <c r="AI1998" s="64"/>
      <c r="AJ1998" s="64"/>
      <c r="AK1998" s="151"/>
      <c r="AN1998" s="207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 spans="1:53">
      <c r="A1999" s="121"/>
      <c r="C1999" s="121"/>
      <c r="D1999" s="121"/>
      <c r="E1999" s="151">
        <v>2</v>
      </c>
      <c r="F1999" s="337"/>
      <c r="G1999" s="245" t="s">
        <v>6339</v>
      </c>
      <c r="H1999" s="145" t="s">
        <v>16</v>
      </c>
      <c r="I1999" s="410" t="str">
        <f t="shared" si="349"/>
        <v>PEREMPUAN</v>
      </c>
      <c r="J1999" s="151" t="s">
        <v>230</v>
      </c>
      <c r="K1999" s="331">
        <v>33984</v>
      </c>
      <c r="L1999" s="139">
        <f t="shared" ca="1" si="350"/>
        <v>27</v>
      </c>
      <c r="M1999" s="151"/>
      <c r="N1999" s="333" t="s">
        <v>220</v>
      </c>
      <c r="O1999" s="111" t="s">
        <v>1403</v>
      </c>
      <c r="P1999" s="151" t="s">
        <v>221</v>
      </c>
      <c r="Q1999" s="151" t="s">
        <v>245</v>
      </c>
      <c r="R1999" s="334">
        <v>4</v>
      </c>
      <c r="S1999" s="151" t="s">
        <v>1291</v>
      </c>
      <c r="T1999" s="151" t="s">
        <v>246</v>
      </c>
      <c r="U1999" s="151" t="s">
        <v>6340</v>
      </c>
      <c r="V1999" s="151" t="s">
        <v>6341</v>
      </c>
      <c r="W1999" s="335"/>
      <c r="X1999" s="151" t="s">
        <v>6336</v>
      </c>
      <c r="Y1999" s="238" t="s">
        <v>5940</v>
      </c>
      <c r="Z1999" s="151"/>
      <c r="AA1999" s="151"/>
      <c r="AB1999" s="121"/>
      <c r="AC1999" s="121"/>
      <c r="AD1999" s="151" t="str">
        <f t="shared" si="351"/>
        <v>INDONESIA</v>
      </c>
      <c r="AE1999" s="122" t="s">
        <v>5941</v>
      </c>
      <c r="AF1999" s="333" t="s">
        <v>233</v>
      </c>
      <c r="AG1999" s="151" t="s">
        <v>166</v>
      </c>
      <c r="AH1999" s="151"/>
      <c r="AI1999" s="64"/>
      <c r="AJ1999" s="64"/>
      <c r="AK1999" s="151"/>
      <c r="AN1999" s="207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 spans="1:53">
      <c r="A2000" s="604"/>
      <c r="B2000" s="121"/>
      <c r="C2000" s="121"/>
      <c r="D2000" s="121"/>
      <c r="E2000" s="266">
        <v>3</v>
      </c>
      <c r="F2000" s="605"/>
      <c r="G2000" s="265" t="s">
        <v>6342</v>
      </c>
      <c r="H2000" s="129" t="s">
        <v>23</v>
      </c>
      <c r="I2000" s="452" t="str">
        <f t="shared" si="349"/>
        <v>LAKI LAKI</v>
      </c>
      <c r="J2000" s="266" t="s">
        <v>230</v>
      </c>
      <c r="K2000" s="267">
        <v>41723</v>
      </c>
      <c r="L2000" s="139">
        <f t="shared" ca="1" si="350"/>
        <v>6</v>
      </c>
      <c r="M2000" s="266"/>
      <c r="N2000" s="269" t="s">
        <v>220</v>
      </c>
      <c r="O2000" s="183" t="s">
        <v>1403</v>
      </c>
      <c r="P2000" s="266" t="s">
        <v>254</v>
      </c>
      <c r="Q2000" s="266" t="s">
        <v>255</v>
      </c>
      <c r="R2000" s="270">
        <v>4</v>
      </c>
      <c r="S2000" s="606" t="s">
        <v>265</v>
      </c>
      <c r="T2000" s="266" t="s">
        <v>270</v>
      </c>
      <c r="U2000" s="266" t="s">
        <v>6339</v>
      </c>
      <c r="V2000" s="266" t="s">
        <v>6336</v>
      </c>
      <c r="W2000" s="271"/>
      <c r="X2000" s="266" t="s">
        <v>6336</v>
      </c>
      <c r="Y2000" s="236" t="s">
        <v>5940</v>
      </c>
      <c r="Z2000" s="151"/>
      <c r="AA2000" s="151"/>
      <c r="AB2000" s="121"/>
      <c r="AC2000" s="121"/>
      <c r="AD2000" s="151" t="str">
        <f t="shared" si="351"/>
        <v>INDONESIA</v>
      </c>
      <c r="AE2000" s="122" t="s">
        <v>5941</v>
      </c>
      <c r="AF2000" s="333" t="s">
        <v>233</v>
      </c>
      <c r="AG2000" s="266" t="s">
        <v>166</v>
      </c>
      <c r="AH2000" s="151"/>
      <c r="AI2000" s="64"/>
      <c r="AJ2000" s="64"/>
      <c r="AK2000" s="151"/>
      <c r="AN2000" s="207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 spans="1:53">
      <c r="A2001" s="121"/>
      <c r="B2001" s="121"/>
      <c r="C2001" s="121"/>
      <c r="D2001" s="121">
        <v>35</v>
      </c>
      <c r="E2001" s="151">
        <v>1</v>
      </c>
      <c r="F2001" s="337" t="s">
        <v>6343</v>
      </c>
      <c r="G2001" s="245" t="s">
        <v>6344</v>
      </c>
      <c r="H2001" s="145" t="s">
        <v>23</v>
      </c>
      <c r="I2001" s="410" t="str">
        <f t="shared" si="349"/>
        <v>LAKI LAKI</v>
      </c>
      <c r="J2001" s="151" t="s">
        <v>6345</v>
      </c>
      <c r="K2001" s="331">
        <v>32525</v>
      </c>
      <c r="L2001" s="139">
        <f t="shared" ca="1" si="350"/>
        <v>31</v>
      </c>
      <c r="M2001" s="151"/>
      <c r="N2001" s="333" t="s">
        <v>220</v>
      </c>
      <c r="O2001" s="111" t="s">
        <v>1403</v>
      </c>
      <c r="P2001" s="151" t="s">
        <v>221</v>
      </c>
      <c r="Q2001" s="151" t="s">
        <v>222</v>
      </c>
      <c r="R2001" s="334">
        <v>4</v>
      </c>
      <c r="S2001" s="151" t="s">
        <v>2491</v>
      </c>
      <c r="T2001" s="151" t="s">
        <v>6346</v>
      </c>
      <c r="U2001" s="151" t="s">
        <v>6347</v>
      </c>
      <c r="V2001" s="151" t="s">
        <v>6348</v>
      </c>
      <c r="W2001" s="335"/>
      <c r="X2001" s="151" t="s">
        <v>6344</v>
      </c>
      <c r="Y2001" s="238" t="s">
        <v>5940</v>
      </c>
      <c r="Z2001" s="151"/>
      <c r="AA2001" s="151"/>
      <c r="AB2001" s="121"/>
      <c r="AC2001" s="121"/>
      <c r="AD2001" s="151" t="str">
        <f t="shared" si="351"/>
        <v>INDONESIA</v>
      </c>
      <c r="AE2001" s="122" t="s">
        <v>5941</v>
      </c>
      <c r="AF2001" s="333" t="s">
        <v>233</v>
      </c>
      <c r="AG2001" s="151" t="s">
        <v>166</v>
      </c>
      <c r="AH2001" s="151"/>
      <c r="AI2001" s="64"/>
      <c r="AJ2001" s="64"/>
      <c r="AK2001" s="151"/>
      <c r="AN2001" s="207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 spans="1:53">
      <c r="E2002" s="151">
        <v>2</v>
      </c>
      <c r="F2002" s="337" t="s">
        <v>6343</v>
      </c>
      <c r="G2002" s="245" t="s">
        <v>6349</v>
      </c>
      <c r="H2002" s="145" t="s">
        <v>16</v>
      </c>
      <c r="I2002" s="410" t="str">
        <f t="shared" si="349"/>
        <v>PEREMPUAN</v>
      </c>
      <c r="J2002" s="151" t="s">
        <v>6350</v>
      </c>
      <c r="K2002" s="331">
        <v>32761</v>
      </c>
      <c r="L2002" s="139">
        <f t="shared" ca="1" si="350"/>
        <v>30</v>
      </c>
      <c r="M2002" s="151"/>
      <c r="N2002" s="333" t="s">
        <v>220</v>
      </c>
      <c r="O2002" s="111" t="s">
        <v>1403</v>
      </c>
      <c r="P2002" s="151" t="s">
        <v>221</v>
      </c>
      <c r="Q2002" s="151" t="s">
        <v>245</v>
      </c>
      <c r="R2002" s="334">
        <v>4</v>
      </c>
      <c r="S2002" s="151" t="s">
        <v>1291</v>
      </c>
      <c r="T2002" s="151" t="s">
        <v>246</v>
      </c>
      <c r="U2002" s="151" t="s">
        <v>1742</v>
      </c>
      <c r="V2002" s="151" t="s">
        <v>6351</v>
      </c>
      <c r="W2002" s="335"/>
      <c r="X2002" s="151" t="s">
        <v>6344</v>
      </c>
      <c r="Y2002" s="238" t="s">
        <v>5940</v>
      </c>
      <c r="Z2002" s="151"/>
      <c r="AA2002" s="151"/>
      <c r="AB2002" s="121"/>
      <c r="AC2002" s="121"/>
      <c r="AD2002" s="151" t="str">
        <f t="shared" si="351"/>
        <v>INDONESIA</v>
      </c>
      <c r="AE2002" s="122" t="s">
        <v>5941</v>
      </c>
      <c r="AF2002" s="333" t="s">
        <v>233</v>
      </c>
      <c r="AG2002" s="151" t="s">
        <v>166</v>
      </c>
      <c r="AH2002" s="151"/>
      <c r="AI2002" s="64"/>
      <c r="AJ2002" s="64"/>
      <c r="AK2002" s="151"/>
      <c r="AN2002" s="207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 spans="1:53">
      <c r="E2003" s="151">
        <v>3</v>
      </c>
      <c r="F2003" s="337" t="s">
        <v>6352</v>
      </c>
      <c r="G2003" s="245" t="s">
        <v>3169</v>
      </c>
      <c r="H2003" s="145" t="s">
        <v>16</v>
      </c>
      <c r="I2003" s="410" t="str">
        <f t="shared" si="349"/>
        <v>PEREMPUAN</v>
      </c>
      <c r="J2003" s="151" t="s">
        <v>244</v>
      </c>
      <c r="K2003" s="331">
        <v>39115</v>
      </c>
      <c r="L2003" s="139">
        <f t="shared" ca="1" si="350"/>
        <v>13</v>
      </c>
      <c r="M2003" s="151"/>
      <c r="N2003" s="333" t="s">
        <v>220</v>
      </c>
      <c r="O2003" s="111" t="s">
        <v>1403</v>
      </c>
      <c r="P2003" s="151" t="s">
        <v>254</v>
      </c>
      <c r="Q2003" s="151" t="s">
        <v>255</v>
      </c>
      <c r="R2003" s="334">
        <v>4</v>
      </c>
      <c r="S2003" s="151" t="s">
        <v>6353</v>
      </c>
      <c r="T2003" s="151" t="s">
        <v>266</v>
      </c>
      <c r="U2003" s="151" t="s">
        <v>6354</v>
      </c>
      <c r="V2003" s="151" t="s">
        <v>6344</v>
      </c>
      <c r="W2003" s="335"/>
      <c r="X2003" s="151" t="s">
        <v>6344</v>
      </c>
      <c r="Y2003" s="238" t="s">
        <v>5940</v>
      </c>
      <c r="Z2003" s="151"/>
      <c r="AA2003" s="151"/>
      <c r="AB2003" s="121"/>
      <c r="AC2003" s="121"/>
      <c r="AD2003" s="151" t="str">
        <f t="shared" si="351"/>
        <v>INDONESIA</v>
      </c>
      <c r="AE2003" s="122" t="s">
        <v>5941</v>
      </c>
      <c r="AF2003" s="333" t="s">
        <v>233</v>
      </c>
      <c r="AG2003" s="151" t="s">
        <v>166</v>
      </c>
      <c r="AH2003" s="151"/>
      <c r="AI2003" s="64"/>
      <c r="AJ2003" s="64"/>
      <c r="AK2003" s="151"/>
      <c r="AN2003" s="207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 spans="1:53">
      <c r="E2004" s="151">
        <v>4</v>
      </c>
      <c r="F2004" s="337" t="s">
        <v>6355</v>
      </c>
      <c r="G2004" s="245" t="s">
        <v>6356</v>
      </c>
      <c r="H2004" s="145" t="s">
        <v>23</v>
      </c>
      <c r="I2004" s="410" t="str">
        <f t="shared" si="349"/>
        <v>LAKI LAKI</v>
      </c>
      <c r="J2004" s="151" t="s">
        <v>244</v>
      </c>
      <c r="K2004" s="331">
        <v>41960</v>
      </c>
      <c r="L2004" s="139">
        <f t="shared" ca="1" si="350"/>
        <v>5</v>
      </c>
      <c r="M2004" s="151"/>
      <c r="N2004" s="333" t="s">
        <v>220</v>
      </c>
      <c r="O2004" s="111" t="s">
        <v>1403</v>
      </c>
      <c r="P2004" s="151" t="s">
        <v>254</v>
      </c>
      <c r="Q2004" s="151" t="s">
        <v>255</v>
      </c>
      <c r="R2004" s="334">
        <v>4</v>
      </c>
      <c r="S2004" s="151" t="s">
        <v>265</v>
      </c>
      <c r="T2004" s="151" t="s">
        <v>270</v>
      </c>
      <c r="U2004" s="151" t="s">
        <v>6354</v>
      </c>
      <c r="V2004" s="151" t="s">
        <v>6344</v>
      </c>
      <c r="W2004" s="335"/>
      <c r="X2004" s="151" t="s">
        <v>6344</v>
      </c>
      <c r="Y2004" s="238" t="s">
        <v>5940</v>
      </c>
      <c r="Z2004" s="151"/>
      <c r="AA2004" s="151"/>
      <c r="AB2004" s="121"/>
      <c r="AC2004" s="121"/>
      <c r="AD2004" s="151" t="str">
        <f t="shared" si="351"/>
        <v>INDONESIA</v>
      </c>
      <c r="AE2004" s="122" t="s">
        <v>5941</v>
      </c>
      <c r="AF2004" s="333" t="s">
        <v>233</v>
      </c>
      <c r="AG2004" s="151" t="s">
        <v>166</v>
      </c>
      <c r="AH2004" s="151"/>
      <c r="AI2004" s="64"/>
      <c r="AJ2004" s="64"/>
      <c r="AK2004" s="151"/>
      <c r="AN2004" s="207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 spans="1:53">
      <c r="E2005" s="151"/>
      <c r="F2005" s="259"/>
      <c r="G2005" s="259"/>
      <c r="H2005" s="145"/>
      <c r="I2005" s="410"/>
      <c r="J2005" s="151"/>
      <c r="K2005" s="331"/>
      <c r="L2005" s="139"/>
      <c r="M2005" s="151"/>
      <c r="N2005" s="333"/>
      <c r="O2005" s="111"/>
      <c r="P2005" s="151"/>
      <c r="Q2005" s="151"/>
      <c r="R2005" s="334"/>
      <c r="S2005" s="151"/>
      <c r="T2005" s="151"/>
      <c r="U2005" s="151"/>
      <c r="V2005" s="151"/>
      <c r="W2005" s="259"/>
      <c r="X2005" s="151"/>
      <c r="Y2005" s="151"/>
      <c r="Z2005" s="151"/>
      <c r="AA2005" s="151"/>
      <c r="AB2005" s="121"/>
      <c r="AC2005" s="121"/>
      <c r="AD2005" s="151"/>
      <c r="AE2005" s="333"/>
      <c r="AF2005" s="333"/>
      <c r="AG2005" s="151"/>
      <c r="AH2005" s="151"/>
      <c r="AI2005" s="64"/>
      <c r="AJ2005" s="64"/>
      <c r="AK2005" s="151"/>
      <c r="AN2005" s="207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 spans="1:53">
      <c r="E2006" s="151"/>
      <c r="F2006" s="210" t="s">
        <v>6357</v>
      </c>
      <c r="G2006" s="202">
        <v>35</v>
      </c>
      <c r="H2006" s="209" t="s">
        <v>27</v>
      </c>
      <c r="I2006" s="202">
        <f>COUNTIF('[1]MASTER DATA PDDK'!H1866:H1994,"L")</f>
        <v>57</v>
      </c>
      <c r="J2006" s="202">
        <f>COUNTIF('[1]MASTER DATA PDDK'!H1866:H1994,"P")</f>
        <v>62</v>
      </c>
      <c r="L2006" s="607" t="s">
        <v>142</v>
      </c>
      <c r="M2006" s="608">
        <f ca="1">COUNTIF(L1869:L1993,"&gt;17")</f>
        <v>85</v>
      </c>
      <c r="N2006" s="333"/>
      <c r="O2006" s="111"/>
      <c r="P2006" s="151"/>
      <c r="Q2006" s="151"/>
      <c r="R2006" s="334"/>
      <c r="S2006" s="151"/>
      <c r="T2006" s="151"/>
      <c r="U2006" s="151"/>
      <c r="V2006" s="151"/>
      <c r="W2006" s="259"/>
      <c r="X2006" s="151"/>
      <c r="Y2006" s="151"/>
      <c r="Z2006" s="151"/>
      <c r="AA2006" s="151"/>
      <c r="AB2006" s="121"/>
      <c r="AC2006" s="121"/>
      <c r="AD2006" s="151"/>
      <c r="AE2006" s="333"/>
      <c r="AF2006" s="333"/>
      <c r="AG2006" s="151"/>
      <c r="AH2006" s="151"/>
      <c r="AI2006" s="64"/>
      <c r="AJ2006" s="64"/>
      <c r="AK2006" s="151"/>
      <c r="AN2006" s="207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 spans="1:53">
      <c r="E2007" s="151"/>
      <c r="F2007" s="210"/>
      <c r="G2007" s="210"/>
      <c r="H2007" s="210"/>
      <c r="I2007" s="210"/>
      <c r="J2007" s="210">
        <f>I2006+J2006</f>
        <v>119</v>
      </c>
      <c r="K2007" s="331"/>
      <c r="L2007" s="139"/>
      <c r="M2007" s="151"/>
      <c r="N2007" s="333"/>
      <c r="O2007" s="111"/>
      <c r="P2007" s="151"/>
      <c r="Q2007" s="151"/>
      <c r="R2007" s="334"/>
      <c r="S2007" s="151"/>
      <c r="T2007" s="151"/>
      <c r="U2007" s="151"/>
      <c r="V2007" s="151"/>
      <c r="W2007" s="259"/>
      <c r="X2007" s="151"/>
      <c r="Y2007" s="151"/>
      <c r="Z2007" s="151"/>
      <c r="AA2007" s="151"/>
      <c r="AB2007" s="121"/>
      <c r="AC2007" s="121"/>
      <c r="AD2007" s="151"/>
      <c r="AE2007" s="333"/>
      <c r="AF2007" s="333"/>
      <c r="AG2007" s="151"/>
      <c r="AH2007" s="151"/>
      <c r="AI2007" s="64"/>
      <c r="AJ2007" s="64"/>
      <c r="AK2007" s="151"/>
      <c r="AN2007" s="2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 spans="1:53">
      <c r="E2008" s="151"/>
      <c r="F2008" s="259"/>
      <c r="G2008" s="259"/>
      <c r="H2008" s="429"/>
      <c r="I2008" s="388"/>
      <c r="J2008" s="259"/>
      <c r="K2008" s="331"/>
      <c r="L2008" s="139"/>
      <c r="M2008" s="151"/>
      <c r="N2008" s="333"/>
      <c r="O2008" s="111"/>
      <c r="P2008" s="151"/>
      <c r="Q2008" s="151"/>
      <c r="R2008" s="334"/>
      <c r="S2008" s="151"/>
      <c r="T2008" s="151"/>
      <c r="U2008" s="151"/>
      <c r="V2008" s="151"/>
      <c r="W2008" s="259"/>
      <c r="X2008" s="259"/>
      <c r="Y2008" s="111"/>
      <c r="Z2008" s="151"/>
      <c r="AA2008" s="151"/>
      <c r="AI2008" s="64"/>
      <c r="AJ2008" s="64"/>
      <c r="AK2008" s="151"/>
      <c r="AN2008" s="207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 spans="1:53">
      <c r="D2009" s="206"/>
      <c r="E2009" s="151"/>
      <c r="F2009" s="259"/>
      <c r="G2009" s="259"/>
      <c r="H2009" s="429"/>
      <c r="I2009" s="388"/>
      <c r="J2009" s="259"/>
      <c r="K2009" s="331"/>
      <c r="L2009" s="139"/>
      <c r="M2009" s="151"/>
      <c r="N2009" s="333"/>
      <c r="O2009" s="111"/>
      <c r="P2009" s="151"/>
      <c r="Q2009" s="151"/>
      <c r="R2009" s="334"/>
      <c r="S2009" s="151"/>
      <c r="T2009" s="151"/>
      <c r="U2009" s="121"/>
      <c r="V2009" s="121"/>
      <c r="W2009" s="71"/>
      <c r="X2009" s="71"/>
      <c r="Y2009" s="111"/>
      <c r="Z2009" s="120"/>
      <c r="AA2009" s="120"/>
      <c r="AB2009" s="121"/>
      <c r="AC2009" s="121"/>
      <c r="AD2009" s="121"/>
      <c r="AE2009" s="121"/>
      <c r="AF2009" s="121"/>
      <c r="AG2009" s="121"/>
      <c r="AH2009" s="121"/>
      <c r="AI2009" s="151"/>
      <c r="AJ2009" s="151"/>
      <c r="AN2009" s="207"/>
    </row>
    <row r="2010" spans="1:53">
      <c r="D2010" s="206"/>
      <c r="E2010" s="151"/>
      <c r="F2010" s="259"/>
      <c r="G2010" s="259"/>
      <c r="H2010" s="429"/>
      <c r="I2010" s="388"/>
      <c r="J2010" s="259"/>
      <c r="K2010" s="331"/>
      <c r="L2010" s="139"/>
      <c r="M2010" s="151"/>
      <c r="N2010" s="333"/>
      <c r="O2010" s="111"/>
      <c r="P2010" s="151"/>
      <c r="Q2010" s="151"/>
      <c r="R2010" s="334"/>
      <c r="S2010" s="151"/>
      <c r="T2010" s="151"/>
      <c r="U2010" s="115"/>
      <c r="V2010" s="115"/>
      <c r="W2010" s="511"/>
      <c r="AI2010" s="121"/>
      <c r="AJ2010" s="121"/>
      <c r="AK2010" s="121"/>
      <c r="AY2010" s="70">
        <f t="shared" ref="AY2010:AY2017" si="352">SUM(AV2010:AX2010)</f>
        <v>0</v>
      </c>
    </row>
    <row r="2011" spans="1:53">
      <c r="C2011" s="206" t="s">
        <v>72</v>
      </c>
      <c r="D2011" s="206"/>
      <c r="E2011" s="485">
        <v>522</v>
      </c>
      <c r="F2011" s="259"/>
      <c r="G2011" s="306"/>
      <c r="H2011" s="145"/>
      <c r="I2011" s="146"/>
      <c r="J2011" s="151"/>
      <c r="K2011" s="331"/>
      <c r="L2011" s="332"/>
      <c r="M2011" s="151"/>
      <c r="N2011" s="333"/>
      <c r="O2011" s="120"/>
      <c r="P2011" s="151"/>
      <c r="Q2011" s="151"/>
      <c r="R2011" s="334"/>
      <c r="S2011" s="151"/>
      <c r="T2011" s="151"/>
      <c r="AI2011" s="115"/>
      <c r="AJ2011" s="115"/>
      <c r="AY2011" s="70">
        <f t="shared" si="352"/>
        <v>0</v>
      </c>
    </row>
    <row r="2012" spans="1:53">
      <c r="C2012" s="206" t="s">
        <v>23</v>
      </c>
      <c r="D2012" s="609"/>
      <c r="E2012" s="485">
        <v>976</v>
      </c>
      <c r="F2012" s="259"/>
      <c r="G2012" s="306"/>
      <c r="H2012" s="145"/>
      <c r="I2012" s="146"/>
      <c r="J2012" s="121"/>
      <c r="K2012" s="533"/>
      <c r="L2012" s="139"/>
      <c r="M2012" s="121"/>
      <c r="N2012" s="534"/>
      <c r="O2012" s="120"/>
      <c r="P2012" s="121"/>
      <c r="Q2012" s="121"/>
      <c r="R2012" s="148"/>
      <c r="S2012" s="121"/>
      <c r="T2012" s="121"/>
      <c r="AI2012" s="610"/>
      <c r="AJ2012" s="610"/>
      <c r="AN2012" s="207"/>
      <c r="AY2012" s="70">
        <f t="shared" si="352"/>
        <v>0</v>
      </c>
    </row>
    <row r="2013" spans="1:53">
      <c r="C2013" s="206" t="s">
        <v>16</v>
      </c>
      <c r="E2013" s="611">
        <v>950</v>
      </c>
      <c r="F2013" s="486"/>
      <c r="G2013" s="201"/>
      <c r="H2013" s="90"/>
      <c r="I2013" s="91"/>
      <c r="J2013" s="115"/>
      <c r="K2013" s="261"/>
      <c r="L2013" s="93"/>
      <c r="N2013" s="181"/>
      <c r="O2013" s="111"/>
      <c r="P2013" s="115"/>
      <c r="Q2013" s="115"/>
      <c r="R2013" s="71"/>
      <c r="S2013" s="115"/>
      <c r="T2013" s="115"/>
      <c r="AI2013" s="68"/>
      <c r="AJ2013" s="68"/>
      <c r="AN2013" s="207"/>
      <c r="AY2013" s="70">
        <f t="shared" si="352"/>
        <v>0</v>
      </c>
    </row>
    <row r="2014" spans="1:53">
      <c r="C2014" s="609" t="s">
        <v>146</v>
      </c>
      <c r="E2014" s="609">
        <f>E2012+E2013</f>
        <v>1926</v>
      </c>
      <c r="O2014" s="64" t="str">
        <f>IF(N2014="1","ISLAM",IF(N2014="2","KRISTEN",""))</f>
        <v/>
      </c>
      <c r="Q2014" s="485">
        <f>COUNTIF('[1]MASTER DATA PDDK'!Q1866:Q1990,"KEPALA KELUARGA")</f>
        <v>32</v>
      </c>
      <c r="AI2014" s="68"/>
      <c r="AJ2014" s="68"/>
      <c r="AL2014" s="207"/>
      <c r="AM2014" s="207"/>
      <c r="AN2014" s="207"/>
      <c r="AO2014" s="239"/>
      <c r="AP2014" s="239"/>
      <c r="AQ2014" s="239"/>
      <c r="AR2014" s="239"/>
      <c r="AS2014" s="239"/>
      <c r="AT2014" s="239"/>
      <c r="AU2014" s="239"/>
      <c r="AV2014" s="239"/>
      <c r="AW2014" s="239"/>
      <c r="AX2014" s="239"/>
      <c r="AY2014" s="70">
        <f t="shared" si="352"/>
        <v>0</v>
      </c>
      <c r="BA2014" s="121"/>
    </row>
    <row r="2015" spans="1:53">
      <c r="O2015" s="64" t="str">
        <f>IF(N2015="1","ISLAM",IF(N2015="2","KRISTEN",""))</f>
        <v/>
      </c>
      <c r="V2015" s="121"/>
      <c r="W2015" s="121"/>
      <c r="AI2015" s="68"/>
      <c r="AJ2015" s="68"/>
      <c r="AN2015" s="207"/>
      <c r="AY2015" s="70">
        <f t="shared" si="352"/>
        <v>0</v>
      </c>
    </row>
    <row r="2016" spans="1:53">
      <c r="G2016" s="201"/>
      <c r="S2016" s="201" t="s">
        <v>165</v>
      </c>
      <c r="T2016" s="612">
        <f>COUNTIF('[1]MASTER DATA PDDK'!T6:T1994,"PETANI/PEKEBUN")</f>
        <v>381</v>
      </c>
      <c r="U2016">
        <v>1</v>
      </c>
      <c r="AI2016" s="613"/>
      <c r="AJ2016" s="613"/>
      <c r="AY2016" s="70">
        <f t="shared" si="352"/>
        <v>0</v>
      </c>
    </row>
    <row r="2017" spans="6:52">
      <c r="G2017" s="201"/>
      <c r="S2017" s="201" t="s">
        <v>360</v>
      </c>
      <c r="T2017" s="612">
        <f>COUNTIF('[1]MASTER DATA PDDK'!T6:T1994,"PEDAGANG")</f>
        <v>16</v>
      </c>
      <c r="U2017">
        <v>2</v>
      </c>
      <c r="AY2017" s="70">
        <f t="shared" si="352"/>
        <v>0</v>
      </c>
    </row>
    <row r="2018" spans="6:52">
      <c r="F2018" s="121"/>
      <c r="G2018" s="259"/>
      <c r="H2018" s="202" t="s">
        <v>27</v>
      </c>
      <c r="I2018" s="71"/>
      <c r="J2018" s="613" t="s">
        <v>27</v>
      </c>
      <c r="K2018" s="611">
        <f ca="1">COUNTIF(L6:L1993,"&gt;16")</f>
        <v>1410</v>
      </c>
      <c r="M2018" s="121"/>
      <c r="N2018" s="121"/>
      <c r="O2018" s="121"/>
      <c r="P2018" s="121"/>
      <c r="Q2018" s="611">
        <f>COUNTIF('[1]MASTER DATA PDDK'!Q6:Q1994,"KEPALA KELUARGA")</f>
        <v>525</v>
      </c>
      <c r="R2018" s="611">
        <f>COUNTIF('[1]MASTER DATA PDDK'!R6:R1994,"1")</f>
        <v>483</v>
      </c>
      <c r="S2018" s="259" t="s">
        <v>428</v>
      </c>
      <c r="T2018" s="614">
        <f>COUNTIF('[1]MASTER DATA PDDK'!T6:T1994,"PETERNAK")</f>
        <v>7</v>
      </c>
      <c r="U2018">
        <v>3</v>
      </c>
      <c r="X2018" s="259" t="s">
        <v>166</v>
      </c>
      <c r="Y2018" s="362">
        <f>COUNTIF('[1]MASTER DATA PDDK'!AG6:AG1994,"JAWA")</f>
        <v>1050</v>
      </c>
      <c r="Z2018" s="259"/>
      <c r="AA2018" s="259"/>
      <c r="AB2018" s="201"/>
      <c r="AC2018" s="201"/>
      <c r="AD2018" s="201">
        <v>1</v>
      </c>
    </row>
    <row r="2019" spans="6:52">
      <c r="G2019" s="201"/>
      <c r="H2019" s="115" t="s">
        <v>27</v>
      </c>
      <c r="S2019" s="201" t="s">
        <v>674</v>
      </c>
      <c r="T2019" s="612">
        <f>COUNTIF('[1]MASTER DATA PDDK'!T6:T1994,"SERABUTAN")</f>
        <v>59</v>
      </c>
      <c r="U2019">
        <v>4</v>
      </c>
      <c r="X2019" s="259" t="s">
        <v>381</v>
      </c>
      <c r="Y2019" s="362">
        <f>COUNTIF('[1]MASTER DATA PDDK'!AG6:AG1994,"BATAK")</f>
        <v>212</v>
      </c>
      <c r="Z2019" s="201"/>
      <c r="AA2019" s="201"/>
      <c r="AB2019" s="201"/>
      <c r="AC2019" s="201"/>
      <c r="AD2019" s="201">
        <v>2</v>
      </c>
    </row>
    <row r="2020" spans="6:52">
      <c r="G2020" s="201"/>
      <c r="H2020" s="615" t="s">
        <v>6358</v>
      </c>
      <c r="I2020" s="616">
        <v>976</v>
      </c>
      <c r="S2020" s="201" t="s">
        <v>2169</v>
      </c>
      <c r="T2020" s="612">
        <f>COUNTIF('[1]MASTER DATA PDDK'!T6:T1994,"PERABOT")</f>
        <v>3</v>
      </c>
      <c r="U2020">
        <v>5</v>
      </c>
      <c r="X2020" s="259" t="s">
        <v>519</v>
      </c>
      <c r="Y2020" s="362">
        <f>COUNTIF('[1]MASTER DATA PDDK'!AG6:AG1994,"MELAYU")</f>
        <v>48</v>
      </c>
      <c r="Z2020" s="201"/>
      <c r="AA2020" s="201"/>
      <c r="AB2020" s="201"/>
      <c r="AC2020" s="201"/>
      <c r="AD2020" s="201">
        <v>3</v>
      </c>
    </row>
    <row r="2021" spans="6:52">
      <c r="G2021" s="259"/>
      <c r="H2021" s="615" t="s">
        <v>6359</v>
      </c>
      <c r="I2021" s="616">
        <v>950</v>
      </c>
      <c r="L2021" t="s">
        <v>6360</v>
      </c>
      <c r="O2021" s="616">
        <v>1730</v>
      </c>
      <c r="S2021" s="259" t="s">
        <v>470</v>
      </c>
      <c r="T2021" s="612">
        <f>COUNTIF('[1]MASTER DATA PDDK'!T6:T1994,"PNS")</f>
        <v>11</v>
      </c>
      <c r="U2021">
        <v>6</v>
      </c>
      <c r="X2021" s="259" t="s">
        <v>622</v>
      </c>
      <c r="Y2021" s="362">
        <f>COUNTIF('[1]MASTER DATA PDDK'!AG6:AG1994,"BANTEN")</f>
        <v>8</v>
      </c>
      <c r="Z2021" s="201"/>
      <c r="AA2021" s="201"/>
      <c r="AB2021" s="201"/>
      <c r="AC2021" s="201"/>
      <c r="AD2021" s="201">
        <v>4</v>
      </c>
    </row>
    <row r="2022" spans="6:52">
      <c r="G2022" s="259"/>
      <c r="I2022" s="617">
        <f>I2020+I2021</f>
        <v>1926</v>
      </c>
      <c r="L2022" t="s">
        <v>6361</v>
      </c>
      <c r="O2022" s="616">
        <f>COUNTIF('[1]MASTER DATA PDDK'!O6:O1994,"kristen")</f>
        <v>192</v>
      </c>
      <c r="S2022" s="259" t="s">
        <v>6362</v>
      </c>
      <c r="T2022" s="612">
        <f>COUNTIF('[1]MASTER DATA PDDK'!T6:T1994,"MENGURUS RUMAH TANGGA")</f>
        <v>457</v>
      </c>
      <c r="U2022">
        <v>7</v>
      </c>
      <c r="X2022" s="259" t="s">
        <v>455</v>
      </c>
      <c r="Y2022" s="362">
        <f>COUNTIF('[1]MASTER DATA PDDK'!AG6:AG1994,"SUNDA")</f>
        <v>239</v>
      </c>
      <c r="Z2022" s="201"/>
      <c r="AA2022" s="201"/>
      <c r="AB2022" s="201"/>
      <c r="AC2022" s="201"/>
      <c r="AD2022" s="201">
        <v>5</v>
      </c>
    </row>
    <row r="2023" spans="6:52">
      <c r="G2023" s="259"/>
      <c r="O2023">
        <f>O2021+O2022</f>
        <v>1922</v>
      </c>
      <c r="S2023" s="259" t="s">
        <v>224</v>
      </c>
      <c r="T2023" s="612">
        <f>COUNTIF('[1]MASTER DATA PDDK'!T6:T1994,"SOPIR")</f>
        <v>23</v>
      </c>
      <c r="U2023">
        <v>8</v>
      </c>
      <c r="X2023" s="259" t="s">
        <v>524</v>
      </c>
      <c r="Y2023" s="362">
        <f>COUNTIF('[1]MASTER DATA PDDK'!AG6:AG1994,"KERINCI")</f>
        <v>217</v>
      </c>
      <c r="Z2023" s="259"/>
      <c r="AA2023" s="259"/>
      <c r="AB2023" s="201"/>
      <c r="AC2023" s="201"/>
      <c r="AD2023" s="201">
        <v>6</v>
      </c>
    </row>
    <row r="2024" spans="6:52">
      <c r="G2024" s="259"/>
      <c r="S2024" s="259" t="s">
        <v>1660</v>
      </c>
      <c r="T2024" s="612">
        <f>COUNTIF('[1]MASTER DATA PDDK'!T6:T1994,"BENGKEL")</f>
        <v>4</v>
      </c>
      <c r="U2024">
        <v>9</v>
      </c>
      <c r="X2024" s="259" t="s">
        <v>244</v>
      </c>
      <c r="Y2024" s="362">
        <f>COUNTIF('[1]MASTER DATA PDDK'!AG6:AG1994,"PALEMBANG")</f>
        <v>29</v>
      </c>
      <c r="Z2024" s="201"/>
      <c r="AA2024" s="201"/>
      <c r="AB2024" s="201"/>
      <c r="AC2024" s="201"/>
      <c r="AD2024" s="201">
        <v>7</v>
      </c>
    </row>
    <row r="2025" spans="6:52">
      <c r="G2025" s="259"/>
      <c r="S2025" s="259" t="s">
        <v>6363</v>
      </c>
      <c r="T2025" s="612">
        <f>COUNTIF('[1]MASTER DATA PDDK'!T6:T1994,"BELUM/TIDAK BEKERJA")</f>
        <v>287</v>
      </c>
      <c r="U2025">
        <v>10</v>
      </c>
      <c r="X2025" s="259" t="s">
        <v>1870</v>
      </c>
      <c r="Y2025" s="362">
        <f>COUNTIF('[1]MASTER DATA PDDK'!AG6:AG1994,"SEKAYU")</f>
        <v>3</v>
      </c>
      <c r="Z2025" s="201"/>
      <c r="AA2025" s="201"/>
      <c r="AB2025" s="201"/>
      <c r="AC2025" s="201"/>
      <c r="AD2025" s="201">
        <v>8</v>
      </c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 spans="6:52">
      <c r="S2026" s="259" t="s">
        <v>266</v>
      </c>
      <c r="T2026" s="612">
        <f>COUNTIF('[1]MASTER DATA PDDK'!T6:T1994,"PELAJAR/MAHASISWA")</f>
        <v>541</v>
      </c>
      <c r="U2026">
        <v>11</v>
      </c>
      <c r="X2026" s="259" t="s">
        <v>1685</v>
      </c>
      <c r="Y2026" s="362">
        <f>COUNTIF('[1]MASTER DATA PDDK'!AG6:AG1994,"OGAN")</f>
        <v>6</v>
      </c>
      <c r="Z2026" s="201"/>
      <c r="AA2026" s="201"/>
      <c r="AB2026" s="201"/>
      <c r="AC2026" s="201"/>
      <c r="AD2026" s="201">
        <v>9</v>
      </c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 spans="6:52">
      <c r="S2027" s="259" t="s">
        <v>261</v>
      </c>
      <c r="T2027" s="612">
        <f>COUNTIF('[1]MASTER DATA PDDK'!T6:T1994,"WIRASWASTA")</f>
        <v>59</v>
      </c>
      <c r="U2027">
        <v>12</v>
      </c>
      <c r="X2027" s="259" t="s">
        <v>4137</v>
      </c>
      <c r="Y2027" s="362">
        <f>COUNTIF('[1]MASTER DATA PDDK'!AG6:AG1994,"REJANG")</f>
        <v>1</v>
      </c>
      <c r="Z2027" s="201"/>
      <c r="AA2027" s="201"/>
      <c r="AB2027" s="201"/>
      <c r="AC2027" s="201"/>
      <c r="AD2027" s="201">
        <v>10</v>
      </c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 spans="6:52">
      <c r="S2028" s="259" t="s">
        <v>3423</v>
      </c>
      <c r="T2028" s="612">
        <f>COUNTIF('[1]MASTER DATA PDDK'!T6:T1994,"GURU")</f>
        <v>6</v>
      </c>
      <c r="U2028">
        <v>13</v>
      </c>
      <c r="X2028" s="259" t="s">
        <v>6364</v>
      </c>
      <c r="Y2028" s="362">
        <f>COUNTIF('[1]MASTER DATA PDDK'!AG6:AG1994,"MUSI RAWAS")</f>
        <v>5</v>
      </c>
      <c r="Z2028" s="201"/>
      <c r="AA2028" s="201"/>
      <c r="AB2028" s="201"/>
      <c r="AC2028" s="201"/>
      <c r="AD2028" s="201">
        <v>11</v>
      </c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 spans="6:52">
      <c r="S2029" s="259" t="s">
        <v>6365</v>
      </c>
      <c r="T2029" s="612">
        <f>COUNTIF('[1]MASTER DATA PDDK'!T6:T1994,"POLISI")</f>
        <v>2</v>
      </c>
      <c r="U2029">
        <v>14</v>
      </c>
      <c r="X2029" s="259" t="s">
        <v>1722</v>
      </c>
      <c r="Y2029" s="362">
        <f>COUNTIF('[1]MASTER DATA PDDK'!AG6:AG1994,"MINANG")</f>
        <v>13</v>
      </c>
      <c r="Z2029" s="201"/>
      <c r="AA2029" s="201"/>
      <c r="AB2029" s="201"/>
      <c r="AC2029" s="201"/>
      <c r="AD2029" s="201">
        <v>12</v>
      </c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 spans="6:52">
      <c r="S2030" s="259" t="s">
        <v>659</v>
      </c>
      <c r="T2030" s="612">
        <f>COUNTIF('[1]MASTER DATA PDDK'!T6:T1994,"TUKANG")</f>
        <v>1</v>
      </c>
      <c r="U2030">
        <v>15</v>
      </c>
      <c r="X2030" s="259" t="s">
        <v>6068</v>
      </c>
      <c r="Y2030" s="362">
        <f>COUNTIF('[1]MASTER DATA PDDK'!AG6:AG1994,"FLORES")</f>
        <v>0</v>
      </c>
      <c r="Z2030" s="201"/>
      <c r="AA2030" s="201"/>
      <c r="AB2030" s="201"/>
      <c r="AC2030" s="201"/>
      <c r="AD2030" s="201">
        <v>13</v>
      </c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 spans="6:52">
      <c r="S2031" s="259" t="s">
        <v>2330</v>
      </c>
      <c r="T2031" s="612">
        <f>COUNTIF('[1]MASTER DATA PDDK'!T6:T1994,"PENDETA")</f>
        <v>2</v>
      </c>
      <c r="U2031">
        <v>16</v>
      </c>
      <c r="X2031" s="259" t="s">
        <v>1779</v>
      </c>
      <c r="Y2031" s="362">
        <f>COUNTIF('[1]MASTER DATA PDDK'!AG6:AG1994,"NIAS")</f>
        <v>7</v>
      </c>
      <c r="Z2031" s="201"/>
      <c r="AA2031" s="201"/>
      <c r="AB2031" s="201"/>
      <c r="AC2031" s="201"/>
      <c r="AD2031" s="201">
        <v>14</v>
      </c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 spans="6:52">
      <c r="S2032" s="259" t="s">
        <v>3641</v>
      </c>
      <c r="T2032" s="612">
        <f>COUNTIF('[1]MASTER DATA PDDK'!T6:T1994,"KEPALA DESA")</f>
        <v>1</v>
      </c>
      <c r="U2032">
        <v>17</v>
      </c>
      <c r="X2032" s="259" t="s">
        <v>760</v>
      </c>
      <c r="Y2032" s="362">
        <f>COUNTIF('[1]MASTER DATA PDDK'!AG6:AG1994,"cirebon")</f>
        <v>32</v>
      </c>
      <c r="Z2032" s="201"/>
      <c r="AA2032" s="201"/>
      <c r="AB2032" s="201"/>
      <c r="AC2032" s="201"/>
      <c r="AD2032" s="201">
        <v>15</v>
      </c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 spans="8:52">
      <c r="S2033" s="259" t="s">
        <v>1172</v>
      </c>
      <c r="T2033" s="612">
        <f>COUNTIF('[1]MASTER DATA PDDK'!T6:T1994,"KARYAWAN SWASTA")</f>
        <v>10</v>
      </c>
      <c r="U2033">
        <v>18</v>
      </c>
      <c r="X2033" s="259" t="s">
        <v>2159</v>
      </c>
      <c r="Y2033" s="362">
        <f>COUNTIF('[1]MASTER DATA PDDK'!AG6:AG1994,"MADURA")</f>
        <v>12</v>
      </c>
      <c r="Z2033" s="201"/>
      <c r="AA2033" s="201"/>
      <c r="AB2033" s="201"/>
      <c r="AC2033" s="201"/>
      <c r="AD2033" s="201">
        <v>16</v>
      </c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 spans="8:52">
      <c r="S2034" s="259" t="s">
        <v>2744</v>
      </c>
      <c r="T2034" s="612">
        <f>COUNTIF('[1]MASTER DATA PDDK'!T6:T1994,"PARAMEDIS")</f>
        <v>1</v>
      </c>
      <c r="U2034">
        <v>19</v>
      </c>
      <c r="X2034" s="259" t="s">
        <v>288</v>
      </c>
      <c r="Y2034" s="362">
        <f>COUNTIF('[1]MASTER DATA PDDK'!AG6:AG1994,"LAMPUNG")</f>
        <v>2</v>
      </c>
      <c r="Z2034" s="201"/>
      <c r="AA2034" s="201"/>
      <c r="AB2034" s="201"/>
      <c r="AC2034" s="201"/>
      <c r="AD2034" s="201">
        <v>17</v>
      </c>
      <c r="AE2034" s="97"/>
      <c r="AF2034" s="97"/>
      <c r="AG2034" s="97"/>
      <c r="AH2034" s="97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 spans="8:52">
      <c r="S2035" s="259" t="s">
        <v>3485</v>
      </c>
      <c r="T2035" s="612">
        <f>COUNTIF('[1]MASTER DATA PDDK'!T6:T1994,"PERAWAT")</f>
        <v>1</v>
      </c>
      <c r="U2035">
        <v>20</v>
      </c>
      <c r="X2035" s="259" t="s">
        <v>952</v>
      </c>
      <c r="Y2035" s="362">
        <f>COUNTIF('[1]MASTER DATA PDDK'!AG6:AG1994,"MUBA")</f>
        <v>0</v>
      </c>
      <c r="Z2035" s="201"/>
      <c r="AA2035" s="201"/>
      <c r="AB2035" s="201"/>
      <c r="AC2035" s="201"/>
      <c r="AD2035" s="201">
        <v>18</v>
      </c>
      <c r="AK2035" s="97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 spans="8:52">
      <c r="S2036" s="259" t="s">
        <v>1179</v>
      </c>
      <c r="T2036" s="612">
        <f>COUNTIF('[1]MASTER DATA PDDK'!T6:T1994,"TUKANG KAYU")</f>
        <v>2</v>
      </c>
      <c r="U2036">
        <v>21</v>
      </c>
      <c r="X2036" s="259"/>
      <c r="Y2036" s="362"/>
      <c r="Z2036" s="201"/>
      <c r="AA2036" s="201"/>
      <c r="AB2036" s="201"/>
      <c r="AC2036" s="201"/>
      <c r="AD2036" s="201"/>
      <c r="AE2036" s="97"/>
      <c r="AF2036" s="97"/>
      <c r="AG2036" s="97"/>
      <c r="AH2036" s="97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 spans="8:52">
      <c r="S2037" s="259" t="s">
        <v>2559</v>
      </c>
      <c r="T2037" s="612">
        <f>COUNTIF('[1]MASTER DATA PDDK'!T6:T1994,"PERANGKAT DESA")</f>
        <v>7</v>
      </c>
      <c r="X2037" s="201"/>
      <c r="Y2037" s="201">
        <f>SUM(Y2018:Y2034)</f>
        <v>1884</v>
      </c>
      <c r="Z2037" s="201"/>
      <c r="AA2037" s="201"/>
      <c r="AB2037" s="201"/>
      <c r="AC2037" s="201"/>
      <c r="AD2037" s="201"/>
      <c r="AE2037" s="97"/>
      <c r="AF2037" s="97"/>
      <c r="AG2037" s="97"/>
      <c r="AH2037" s="97"/>
      <c r="AK2037" s="9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 spans="8:52">
      <c r="S2038" s="259" t="s">
        <v>2497</v>
      </c>
      <c r="T2038" s="612">
        <f>COUNTIF('[1]MASTER DATA PDDK'!T6:T1994,"TUKANG JAHIT")</f>
        <v>2</v>
      </c>
      <c r="AB2038" s="64"/>
      <c r="AC2038" s="64"/>
      <c r="AE2038" s="97"/>
      <c r="AF2038" s="97"/>
      <c r="AG2038" s="97"/>
      <c r="AH2038" s="97"/>
      <c r="AK2038" s="97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 spans="8:52">
      <c r="S2039" s="259"/>
      <c r="T2039" s="618"/>
      <c r="AK2039" s="97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 spans="8:52">
      <c r="S2040" s="68"/>
      <c r="T2040" s="68"/>
      <c r="U2040" t="s">
        <v>1159</v>
      </c>
      <c r="V2040" t="s">
        <v>2855</v>
      </c>
      <c r="W2040" s="97" t="s">
        <v>2859</v>
      </c>
      <c r="X2040" t="s">
        <v>2855</v>
      </c>
      <c r="Y2040" t="s">
        <v>2525</v>
      </c>
      <c r="AB2040" s="64" t="s">
        <v>230</v>
      </c>
      <c r="AC2040" s="64" t="s">
        <v>231</v>
      </c>
      <c r="AD2040" t="e">
        <f>IF(#REF!="L","INDONESIA",IF(#REF!="P","INDONESIA",""))</f>
        <v>#REF!</v>
      </c>
      <c r="AE2040" s="94" t="s">
        <v>233</v>
      </c>
      <c r="AF2040" s="97" t="s">
        <v>233</v>
      </c>
      <c r="AG2040" s="97"/>
      <c r="AH2040" s="97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 spans="8:52">
      <c r="H2041"/>
      <c r="S2041" s="68"/>
      <c r="T2041" s="68"/>
      <c r="AK2041" s="97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 spans="8:52">
      <c r="S2042" s="68"/>
      <c r="T2042" s="68"/>
    </row>
    <row r="2043" spans="8:52">
      <c r="S2043" s="68"/>
      <c r="T2043" s="68">
        <f>SUM(T2016:T2042)</f>
        <v>1883</v>
      </c>
    </row>
    <row r="2044" spans="8:52">
      <c r="T2044" s="619"/>
    </row>
  </sheetData>
  <mergeCells count="6">
    <mergeCell ref="AV4:AY4"/>
    <mergeCell ref="C2:O3"/>
    <mergeCell ref="AE4:AF4"/>
    <mergeCell ref="AL4:AN4"/>
    <mergeCell ref="AO4:AQ4"/>
    <mergeCell ref="AR4:AT4"/>
  </mergeCells>
  <conditionalFormatting sqref="E2014:E1048576 E1988:E2010 E1865:E1867 E1869:E1894 E1896:E1986 E1788:E1863 F1708:F1710 F1685:F1701 E1117:E1177 E1625:E1701 E1493:E1576 E1376:E1489 G1620 E1262:E1353 H1178 E1179:E1257 F1607:G1612 E1600:E1620 E1090:E1112 AM860 E4:E159 E161:E349 E506:E1087 E1711:E1781 E1355:E1372 E352:E504">
    <cfRule type="cellIs" dxfId="12" priority="13" stopIfTrue="1" operator="equal">
      <formula>1</formula>
    </cfRule>
  </conditionalFormatting>
  <conditionalFormatting sqref="N1865:N1048576 N1704:N1707 R1685:R1701 N1114:N1321 P1322:P1324 S1178 N1325:N1684 R1607:R1612 Q1090:Q1095 N1096:N1112 N982:N987 AV860 N840:N980 N989:N1089 N4:N92 N478:N480 N482:N567 P473:P481 M324:M349 N94:N349 M153:M155 N569:N838 N1711:N1863 N352:N472">
    <cfRule type="cellIs" dxfId="11" priority="12" operator="equal">
      <formula>""""""</formula>
    </cfRule>
  </conditionalFormatting>
  <conditionalFormatting sqref="R192:R194">
    <cfRule type="cellIs" dxfId="10" priority="10" operator="lessThan">
      <formula>1</formula>
    </cfRule>
    <cfRule type="containsText" dxfId="9" priority="11" operator="containsText" text="&quot;&quot;">
      <formula>NOT(ISERROR(SEARCH("""""",R192)))</formula>
    </cfRule>
  </conditionalFormatting>
  <conditionalFormatting sqref="Q192:Q194">
    <cfRule type="containsText" dxfId="8" priority="9" operator="containsText" text="KEPONAKAN">
      <formula>NOT(ISERROR(SEARCH("KEPONAKAN",Q192)))</formula>
    </cfRule>
  </conditionalFormatting>
  <conditionalFormatting sqref="E341:E346">
    <cfRule type="cellIs" dxfId="7" priority="8" stopIfTrue="1" operator="equal">
      <formula>1</formula>
    </cfRule>
  </conditionalFormatting>
  <conditionalFormatting sqref="M341:N346">
    <cfRule type="cellIs" dxfId="6" priority="7" operator="equal">
      <formula>""""""</formula>
    </cfRule>
  </conditionalFormatting>
  <conditionalFormatting sqref="E343:E349">
    <cfRule type="cellIs" dxfId="5" priority="6" stopIfTrue="1" operator="equal">
      <formula>1</formula>
    </cfRule>
  </conditionalFormatting>
  <conditionalFormatting sqref="N343:N349 M343:M347">
    <cfRule type="cellIs" dxfId="4" priority="5" operator="equal">
      <formula>""""""</formula>
    </cfRule>
  </conditionalFormatting>
  <conditionalFormatting sqref="E350">
    <cfRule type="cellIs" dxfId="3" priority="4" stopIfTrue="1" operator="equal">
      <formula>1</formula>
    </cfRule>
  </conditionalFormatting>
  <conditionalFormatting sqref="N350">
    <cfRule type="cellIs" dxfId="2" priority="3" operator="equal">
      <formula>""""""</formula>
    </cfRule>
  </conditionalFormatting>
  <conditionalFormatting sqref="E351">
    <cfRule type="cellIs" dxfId="1" priority="2" stopIfTrue="1" operator="equal">
      <formula>1</formula>
    </cfRule>
  </conditionalFormatting>
  <conditionalFormatting sqref="N351:N352">
    <cfRule type="cellIs" dxfId="0" priority="1" operator="equal">
      <formula>""""""</formula>
    </cfRule>
  </conditionalFormatting>
  <dataValidations disablePrompts="1" count="3">
    <dataValidation type="list" allowBlank="1" showInputMessage="1" showErrorMessage="1" sqref="S9">
      <formula1>"SD,SMP,SMA"</formula1>
    </dataValidation>
    <dataValidation type="list" allowBlank="1" showInputMessage="1" showErrorMessage="1" sqref="S6:S8 S10:S13">
      <formula1>"""SD,SMP,SMA"""</formula1>
    </dataValidation>
    <dataValidation type="list" allowBlank="1" showInputMessage="1" showErrorMessage="1" sqref="S16:S17 BC6:BE17">
      <formula1>"PENDIDIKAN"</formula1>
    </dataValidation>
  </dataValidations>
  <pageMargins left="0.7" right="0.7" top="0.75" bottom="0.75" header="0.3" footer="0.3"/>
  <pageSetup orientation="portrait" horizontalDpi="0" verticalDpi="0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"/>
  <sheetViews>
    <sheetView workbookViewId="0">
      <selection activeCell="R131" sqref="R131"/>
    </sheetView>
  </sheetViews>
  <sheetFormatPr defaultRowHeight="15"/>
  <cols>
    <col min="1" max="1" width="3.85546875" customWidth="1"/>
    <col min="2" max="2" width="3.7109375" customWidth="1"/>
    <col min="3" max="3" width="22.7109375" customWidth="1"/>
    <col min="4" max="4" width="7.28515625" customWidth="1"/>
    <col min="5" max="6" width="10.85546875" customWidth="1"/>
    <col min="8" max="8" width="6" customWidth="1"/>
    <col min="9" max="9" width="7" customWidth="1"/>
    <col min="10" max="10" width="14.85546875" customWidth="1"/>
    <col min="12" max="12" width="11.7109375" customWidth="1"/>
    <col min="13" max="13" width="7" customWidth="1"/>
    <col min="14" max="14" width="10.5703125" customWidth="1"/>
    <col min="15" max="15" width="15.85546875" customWidth="1"/>
    <col min="16" max="16" width="12.5703125" customWidth="1"/>
    <col min="17" max="17" width="12.7109375" customWidth="1"/>
  </cols>
  <sheetData>
    <row r="1" spans="1:17">
      <c r="A1" s="1164" t="s">
        <v>70</v>
      </c>
      <c r="B1" s="1165" t="s">
        <v>151</v>
      </c>
      <c r="C1" s="1165"/>
      <c r="D1" s="1166" t="s">
        <v>2</v>
      </c>
      <c r="E1" s="1167" t="s">
        <v>6416</v>
      </c>
      <c r="F1" s="1168" t="s">
        <v>6417</v>
      </c>
      <c r="G1" s="1169"/>
      <c r="H1" s="1163" t="s">
        <v>6418</v>
      </c>
      <c r="I1" s="1172" t="s">
        <v>187</v>
      </c>
      <c r="J1" s="1171" t="s">
        <v>6419</v>
      </c>
      <c r="K1" s="1171" t="s">
        <v>154</v>
      </c>
      <c r="L1" s="1173" t="s">
        <v>6420</v>
      </c>
      <c r="M1" s="1173" t="s">
        <v>6421</v>
      </c>
      <c r="N1" s="1170" t="s">
        <v>6422</v>
      </c>
      <c r="O1" s="1170" t="s">
        <v>6423</v>
      </c>
      <c r="P1" s="1171" t="s">
        <v>180</v>
      </c>
      <c r="Q1" s="1171" t="s">
        <v>194</v>
      </c>
    </row>
    <row r="2" spans="1:17">
      <c r="A2" s="1164"/>
      <c r="B2" s="1165"/>
      <c r="C2" s="1165"/>
      <c r="D2" s="1166"/>
      <c r="E2" s="1167"/>
      <c r="F2" s="791" t="s">
        <v>6424</v>
      </c>
      <c r="G2" s="792" t="s">
        <v>8</v>
      </c>
      <c r="H2" s="1163"/>
      <c r="I2" s="1172"/>
      <c r="J2" s="1171"/>
      <c r="K2" s="1171"/>
      <c r="L2" s="1173"/>
      <c r="M2" s="1173"/>
      <c r="N2" s="1170"/>
      <c r="O2" s="1170"/>
      <c r="P2" s="1171"/>
      <c r="Q2" s="1171"/>
    </row>
    <row r="3" spans="1:17">
      <c r="A3" s="722"/>
      <c r="B3" s="722"/>
      <c r="C3" s="722"/>
      <c r="D3" s="744"/>
      <c r="E3" s="722"/>
      <c r="F3" s="722"/>
      <c r="G3" s="793"/>
      <c r="H3" s="724"/>
      <c r="I3" s="769"/>
      <c r="J3" s="722"/>
      <c r="K3" s="722"/>
      <c r="L3" s="812"/>
      <c r="M3" s="812"/>
      <c r="N3" s="722"/>
      <c r="O3" s="722"/>
      <c r="P3" s="722"/>
      <c r="Q3" s="722"/>
    </row>
    <row r="4" spans="1:17">
      <c r="A4" s="721"/>
      <c r="B4" s="721"/>
      <c r="C4" s="722"/>
      <c r="D4" s="723"/>
      <c r="E4" s="721"/>
      <c r="F4" s="721"/>
      <c r="G4" s="794"/>
      <c r="H4" s="795"/>
      <c r="I4" s="725"/>
      <c r="J4" s="721"/>
      <c r="K4" s="721"/>
      <c r="L4" s="813"/>
      <c r="M4" s="813"/>
      <c r="N4" s="722"/>
      <c r="O4" s="721"/>
      <c r="P4" s="722"/>
      <c r="Q4" s="722"/>
    </row>
    <row r="5" spans="1:17">
      <c r="A5" s="721"/>
      <c r="B5" s="721"/>
      <c r="C5" s="722"/>
      <c r="D5" s="723"/>
      <c r="E5" s="721"/>
      <c r="F5" s="721"/>
      <c r="G5" s="794"/>
      <c r="H5" s="795"/>
      <c r="I5" s="725"/>
      <c r="J5" s="721"/>
      <c r="K5" s="721"/>
      <c r="L5" s="813"/>
      <c r="M5" s="813"/>
      <c r="N5" s="722"/>
      <c r="O5" s="721"/>
      <c r="P5" s="722"/>
      <c r="Q5" s="722"/>
    </row>
    <row r="6" spans="1:17">
      <c r="A6" s="721"/>
      <c r="B6" s="733"/>
      <c r="C6" s="722"/>
      <c r="D6" s="723"/>
      <c r="E6" s="721"/>
      <c r="F6" s="721"/>
      <c r="G6" s="794"/>
      <c r="H6" s="795"/>
      <c r="I6" s="725"/>
      <c r="J6" s="721"/>
      <c r="K6" s="721"/>
      <c r="L6" s="813"/>
      <c r="M6" s="813"/>
      <c r="N6" s="722"/>
      <c r="O6" s="721"/>
      <c r="P6" s="722"/>
      <c r="Q6" s="722"/>
    </row>
    <row r="7" spans="1:17">
      <c r="A7" s="721"/>
      <c r="B7" s="733"/>
      <c r="C7" s="732"/>
      <c r="D7" s="723"/>
      <c r="E7" s="733"/>
      <c r="F7" s="733"/>
      <c r="G7" s="806"/>
      <c r="H7" s="807"/>
      <c r="I7" s="725"/>
      <c r="J7" s="733"/>
      <c r="K7" s="733"/>
      <c r="L7" s="813"/>
      <c r="M7" s="813"/>
      <c r="N7" s="722"/>
      <c r="O7" s="733"/>
      <c r="P7" s="732"/>
      <c r="Q7" s="734"/>
    </row>
    <row r="8" spans="1:17">
      <c r="A8" s="721"/>
      <c r="B8" s="733"/>
      <c r="C8" s="732"/>
      <c r="D8" s="723"/>
      <c r="E8" s="733"/>
      <c r="F8" s="733"/>
      <c r="G8" s="829"/>
      <c r="H8" s="807"/>
      <c r="I8" s="747"/>
      <c r="J8" s="733"/>
      <c r="K8" s="733"/>
      <c r="L8" s="813"/>
      <c r="M8" s="813"/>
      <c r="N8" s="722"/>
      <c r="O8" s="733"/>
      <c r="P8" s="771"/>
      <c r="Q8" s="734"/>
    </row>
    <row r="9" spans="1:17">
      <c r="A9" s="721"/>
      <c r="B9" s="733"/>
      <c r="C9" s="734"/>
      <c r="D9" s="742"/>
      <c r="E9" s="733"/>
      <c r="F9" s="737"/>
      <c r="G9" s="800"/>
      <c r="H9" s="807"/>
      <c r="I9" s="747"/>
      <c r="J9" s="733"/>
      <c r="K9" s="733"/>
      <c r="L9" s="813"/>
      <c r="M9" s="813"/>
      <c r="N9" s="722"/>
      <c r="O9" s="733"/>
      <c r="P9" s="734"/>
      <c r="Q9" s="734"/>
    </row>
    <row r="10" spans="1:17">
      <c r="A10" s="721"/>
      <c r="B10" s="721"/>
      <c r="C10" s="722"/>
      <c r="D10" s="723"/>
      <c r="E10" s="721"/>
      <c r="F10" s="721"/>
      <c r="G10" s="794"/>
      <c r="H10" s="795"/>
      <c r="I10" s="725"/>
      <c r="J10" s="721"/>
      <c r="K10" s="721"/>
      <c r="L10" s="813"/>
      <c r="M10" s="813"/>
      <c r="N10" s="722"/>
      <c r="O10" s="721"/>
      <c r="P10" s="722"/>
      <c r="Q10" s="727"/>
    </row>
    <row r="11" spans="1:17">
      <c r="A11" s="721"/>
      <c r="B11" s="721"/>
      <c r="C11" s="722"/>
      <c r="D11" s="723"/>
      <c r="E11" s="721"/>
      <c r="F11" s="721"/>
      <c r="G11" s="794"/>
      <c r="H11" s="795"/>
      <c r="I11" s="725"/>
      <c r="J11" s="721"/>
      <c r="K11" s="721"/>
      <c r="L11" s="813"/>
      <c r="M11" s="813"/>
      <c r="N11" s="722"/>
      <c r="O11" s="721"/>
      <c r="P11" s="722"/>
      <c r="Q11" s="727"/>
    </row>
    <row r="12" spans="1:17">
      <c r="A12" s="721"/>
      <c r="B12" s="721"/>
      <c r="C12" s="722"/>
      <c r="D12" s="723"/>
      <c r="E12" s="721"/>
      <c r="F12" s="721"/>
      <c r="G12" s="794"/>
      <c r="H12" s="795"/>
      <c r="I12" s="725"/>
      <c r="J12" s="721"/>
      <c r="K12" s="721"/>
      <c r="L12" s="813"/>
      <c r="M12" s="813"/>
      <c r="N12" s="722"/>
      <c r="O12" s="721"/>
      <c r="P12" s="722"/>
      <c r="Q12" s="727"/>
    </row>
    <row r="13" spans="1:17">
      <c r="A13" s="721"/>
      <c r="B13" s="721"/>
      <c r="C13" s="722"/>
      <c r="D13" s="723"/>
      <c r="E13" s="721"/>
      <c r="F13" s="721"/>
      <c r="G13" s="794"/>
      <c r="H13" s="795"/>
      <c r="I13" s="725"/>
      <c r="J13" s="721"/>
      <c r="K13" s="721"/>
      <c r="L13" s="813"/>
      <c r="M13" s="813"/>
      <c r="N13" s="722"/>
      <c r="O13" s="721"/>
      <c r="P13" s="727"/>
      <c r="Q13" s="727"/>
    </row>
    <row r="14" spans="1:17">
      <c r="A14" s="721"/>
      <c r="B14" s="721"/>
      <c r="C14" s="722"/>
      <c r="D14" s="723"/>
      <c r="E14" s="721"/>
      <c r="F14" s="721"/>
      <c r="G14" s="794"/>
      <c r="H14" s="795"/>
      <c r="I14" s="725"/>
      <c r="J14" s="721"/>
      <c r="K14" s="721"/>
      <c r="L14" s="813"/>
      <c r="M14" s="813"/>
      <c r="N14" s="722"/>
      <c r="O14" s="721"/>
      <c r="P14" s="722"/>
      <c r="Q14" s="722"/>
    </row>
    <row r="15" spans="1:17">
      <c r="A15" s="721"/>
      <c r="B15" s="721"/>
      <c r="C15" s="722"/>
      <c r="D15" s="723"/>
      <c r="E15" s="721"/>
      <c r="F15" s="721"/>
      <c r="G15" s="794"/>
      <c r="H15" s="795"/>
      <c r="I15" s="725"/>
      <c r="J15" s="721"/>
      <c r="K15" s="721"/>
      <c r="L15" s="813"/>
      <c r="M15" s="813"/>
      <c r="N15" s="722"/>
      <c r="O15" s="721"/>
      <c r="P15" s="722"/>
      <c r="Q15" s="722"/>
    </row>
    <row r="16" spans="1:17">
      <c r="A16" s="721"/>
      <c r="B16" s="721"/>
      <c r="C16" s="722"/>
      <c r="D16" s="723"/>
      <c r="E16" s="721"/>
      <c r="F16" s="721"/>
      <c r="G16" s="794"/>
      <c r="H16" s="795"/>
      <c r="I16" s="725"/>
      <c r="J16" s="721"/>
      <c r="K16" s="721"/>
      <c r="L16" s="813"/>
      <c r="M16" s="813"/>
      <c r="N16" s="722"/>
      <c r="O16" s="721"/>
      <c r="P16" s="734"/>
      <c r="Q16" s="722"/>
    </row>
    <row r="17" spans="1:17">
      <c r="A17" s="721"/>
      <c r="B17" s="721"/>
      <c r="C17" s="722"/>
      <c r="D17" s="723"/>
      <c r="E17" s="721"/>
      <c r="F17" s="721"/>
      <c r="G17" s="794"/>
      <c r="H17" s="795"/>
      <c r="I17" s="725"/>
      <c r="J17" s="721"/>
      <c r="K17" s="721"/>
      <c r="L17" s="813"/>
      <c r="M17" s="813"/>
      <c r="N17" s="722"/>
      <c r="O17" s="721"/>
      <c r="P17" s="722"/>
      <c r="Q17" s="722"/>
    </row>
    <row r="18" spans="1:17">
      <c r="A18" s="721"/>
      <c r="B18" s="721"/>
      <c r="C18" s="722"/>
      <c r="D18" s="723"/>
      <c r="E18" s="721"/>
      <c r="F18" s="721"/>
      <c r="G18" s="794"/>
      <c r="H18" s="795"/>
      <c r="I18" s="725"/>
      <c r="J18" s="721"/>
      <c r="K18" s="721"/>
      <c r="L18" s="813"/>
      <c r="M18" s="813"/>
      <c r="N18" s="722"/>
      <c r="O18" s="721"/>
      <c r="P18" s="722"/>
      <c r="Q18" s="722"/>
    </row>
    <row r="19" spans="1:17">
      <c r="A19" s="721"/>
      <c r="B19" s="721"/>
      <c r="C19" s="722"/>
      <c r="D19" s="723"/>
      <c r="E19" s="721"/>
      <c r="F19" s="721"/>
      <c r="G19" s="794"/>
      <c r="H19" s="795"/>
      <c r="I19" s="725"/>
      <c r="J19" s="721"/>
      <c r="K19" s="721"/>
      <c r="L19" s="813"/>
      <c r="M19" s="813"/>
      <c r="N19" s="722"/>
      <c r="O19" s="721"/>
      <c r="P19" s="722"/>
      <c r="Q19" s="722"/>
    </row>
    <row r="20" spans="1:17">
      <c r="A20" s="721"/>
      <c r="B20" s="721"/>
      <c r="C20" s="722"/>
      <c r="D20" s="723"/>
      <c r="E20" s="721"/>
      <c r="F20" s="721"/>
      <c r="G20" s="794"/>
      <c r="H20" s="795"/>
      <c r="I20" s="725"/>
      <c r="J20" s="721"/>
      <c r="K20" s="721"/>
      <c r="L20" s="813"/>
      <c r="M20" s="813"/>
      <c r="N20" s="722"/>
      <c r="O20" s="721"/>
      <c r="P20" s="722"/>
      <c r="Q20" s="722"/>
    </row>
    <row r="21" spans="1:17">
      <c r="A21" s="721"/>
      <c r="B21" s="721"/>
      <c r="C21" s="722"/>
      <c r="D21" s="723"/>
      <c r="E21" s="721"/>
      <c r="F21" s="721"/>
      <c r="G21" s="794"/>
      <c r="H21" s="795"/>
      <c r="I21" s="725"/>
      <c r="J21" s="721"/>
      <c r="K21" s="721"/>
      <c r="L21" s="813"/>
      <c r="M21" s="813"/>
      <c r="N21" s="722"/>
      <c r="O21" s="721"/>
      <c r="P21" s="722"/>
      <c r="Q21" s="722"/>
    </row>
    <row r="22" spans="1:17">
      <c r="A22" s="721"/>
      <c r="B22" s="721"/>
      <c r="C22" s="722"/>
      <c r="D22" s="723"/>
      <c r="E22" s="721"/>
      <c r="F22" s="721"/>
      <c r="G22" s="794"/>
      <c r="H22" s="795"/>
      <c r="I22" s="725"/>
      <c r="J22" s="721"/>
      <c r="K22" s="721"/>
      <c r="L22" s="813"/>
      <c r="M22" s="813"/>
      <c r="N22" s="722"/>
      <c r="O22" s="721"/>
      <c r="P22" s="734"/>
      <c r="Q22" s="722"/>
    </row>
    <row r="23" spans="1:17">
      <c r="A23" s="721"/>
      <c r="B23" s="721"/>
      <c r="C23" s="722"/>
      <c r="D23" s="723"/>
      <c r="E23" s="721"/>
      <c r="F23" s="721"/>
      <c r="G23" s="794"/>
      <c r="H23" s="795"/>
      <c r="I23" s="725"/>
      <c r="J23" s="721"/>
      <c r="K23" s="721"/>
      <c r="L23" s="813"/>
      <c r="M23" s="813"/>
      <c r="N23" s="722"/>
      <c r="O23" s="721"/>
      <c r="P23" s="722"/>
      <c r="Q23" s="722"/>
    </row>
    <row r="24" spans="1:17">
      <c r="A24" s="721"/>
      <c r="B24" s="721"/>
      <c r="C24" s="722"/>
      <c r="D24" s="723"/>
      <c r="E24" s="721"/>
      <c r="F24" s="721"/>
      <c r="G24" s="794"/>
      <c r="H24" s="795"/>
      <c r="I24" s="725"/>
      <c r="J24" s="721"/>
      <c r="K24" s="721"/>
      <c r="L24" s="813"/>
      <c r="M24" s="813"/>
      <c r="N24" s="722"/>
      <c r="O24" s="721"/>
      <c r="P24" s="722"/>
      <c r="Q24" s="722"/>
    </row>
    <row r="25" spans="1:17">
      <c r="A25" s="721"/>
      <c r="B25" s="721"/>
      <c r="C25" s="722"/>
      <c r="D25" s="723"/>
      <c r="E25" s="721"/>
      <c r="F25" s="721"/>
      <c r="G25" s="794"/>
      <c r="H25" s="795"/>
      <c r="I25" s="725"/>
      <c r="J25" s="721"/>
      <c r="K25" s="721"/>
      <c r="L25" s="813"/>
      <c r="M25" s="813"/>
      <c r="N25" s="722"/>
      <c r="O25" s="721"/>
      <c r="P25" s="722"/>
      <c r="Q25" s="722"/>
    </row>
    <row r="26" spans="1:17">
      <c r="A26" s="721"/>
      <c r="B26" s="721"/>
      <c r="C26" s="722"/>
      <c r="D26" s="723"/>
      <c r="E26" s="721"/>
      <c r="F26" s="721"/>
      <c r="G26" s="794"/>
      <c r="H26" s="795"/>
      <c r="I26" s="725"/>
      <c r="J26" s="721"/>
      <c r="K26" s="721"/>
      <c r="L26" s="813"/>
      <c r="M26" s="813"/>
      <c r="N26" s="722"/>
      <c r="O26" s="721"/>
      <c r="P26" s="722"/>
      <c r="Q26" s="722"/>
    </row>
    <row r="27" spans="1:17">
      <c r="A27" s="721"/>
      <c r="B27" s="721"/>
      <c r="C27" s="722"/>
      <c r="D27" s="723"/>
      <c r="E27" s="721"/>
      <c r="F27" s="721"/>
      <c r="G27" s="794"/>
      <c r="H27" s="795"/>
      <c r="I27" s="725"/>
      <c r="J27" s="721"/>
      <c r="K27" s="721"/>
      <c r="L27" s="813"/>
      <c r="M27" s="813"/>
      <c r="N27" s="722"/>
      <c r="O27" s="721"/>
      <c r="P27" s="722"/>
      <c r="Q27" s="727"/>
    </row>
    <row r="28" spans="1:17">
      <c r="A28" s="721"/>
      <c r="B28" s="721"/>
      <c r="C28" s="722"/>
      <c r="D28" s="723"/>
      <c r="E28" s="738"/>
      <c r="F28" s="738"/>
      <c r="G28" s="794"/>
      <c r="H28" s="795"/>
      <c r="I28" s="747"/>
      <c r="J28" s="738"/>
      <c r="K28" s="738"/>
      <c r="L28" s="813"/>
      <c r="M28" s="813"/>
      <c r="N28" s="722"/>
      <c r="O28" s="738"/>
      <c r="P28" s="727"/>
      <c r="Q28" s="727"/>
    </row>
    <row r="29" spans="1:17">
      <c r="A29" s="721"/>
      <c r="B29" s="721"/>
      <c r="C29" s="722"/>
      <c r="D29" s="723"/>
      <c r="E29" s="738"/>
      <c r="F29" s="738"/>
      <c r="G29" s="740"/>
      <c r="H29" s="811"/>
      <c r="I29" s="747"/>
      <c r="J29" s="738"/>
      <c r="K29" s="738"/>
      <c r="L29" s="813"/>
      <c r="M29" s="813"/>
      <c r="N29" s="722"/>
      <c r="O29" s="738"/>
      <c r="P29" s="727"/>
      <c r="Q29" s="727"/>
    </row>
    <row r="30" spans="1:17">
      <c r="A30" s="721"/>
      <c r="B30" s="721"/>
      <c r="C30" s="722"/>
      <c r="D30" s="723"/>
      <c r="E30" s="721"/>
      <c r="F30" s="721"/>
      <c r="G30" s="794"/>
      <c r="H30" s="795"/>
      <c r="I30" s="725"/>
      <c r="J30" s="721"/>
      <c r="K30" s="721"/>
      <c r="L30" s="813"/>
      <c r="M30" s="813"/>
      <c r="N30" s="722"/>
      <c r="O30" s="721"/>
      <c r="P30" s="722"/>
      <c r="Q30" s="722"/>
    </row>
    <row r="31" spans="1:17">
      <c r="A31" s="721"/>
      <c r="B31" s="721"/>
      <c r="C31" s="722"/>
      <c r="D31" s="723"/>
      <c r="E31" s="721"/>
      <c r="F31" s="721"/>
      <c r="G31" s="794"/>
      <c r="H31" s="795"/>
      <c r="I31" s="725"/>
      <c r="J31" s="721"/>
      <c r="K31" s="721"/>
      <c r="L31" s="813"/>
      <c r="M31" s="813"/>
      <c r="N31" s="722"/>
      <c r="O31" s="721"/>
      <c r="P31" s="722"/>
      <c r="Q31" s="722"/>
    </row>
    <row r="32" spans="1:17">
      <c r="A32" s="721"/>
      <c r="B32" s="721"/>
      <c r="C32" s="722"/>
      <c r="D32" s="723"/>
      <c r="E32" s="721"/>
      <c r="F32" s="721"/>
      <c r="G32" s="794"/>
      <c r="H32" s="795"/>
      <c r="I32" s="725"/>
      <c r="J32" s="721"/>
      <c r="K32" s="721"/>
      <c r="L32" s="813"/>
      <c r="M32" s="813"/>
      <c r="N32" s="722"/>
      <c r="O32" s="721"/>
      <c r="P32" s="722"/>
      <c r="Q32" s="722"/>
    </row>
    <row r="33" spans="1:17">
      <c r="A33" s="721"/>
      <c r="B33" s="721"/>
      <c r="C33" s="722"/>
      <c r="D33" s="723"/>
      <c r="E33" s="721"/>
      <c r="F33" s="721"/>
      <c r="G33" s="794"/>
      <c r="H33" s="795"/>
      <c r="I33" s="725"/>
      <c r="J33" s="721"/>
      <c r="K33" s="721"/>
      <c r="L33" s="813"/>
      <c r="M33" s="813"/>
      <c r="N33" s="722"/>
      <c r="O33" s="721"/>
      <c r="P33" s="734"/>
      <c r="Q33" s="722"/>
    </row>
    <row r="34" spans="1:17">
      <c r="A34" s="721"/>
      <c r="B34" s="721"/>
      <c r="C34" s="722"/>
      <c r="D34" s="723"/>
      <c r="E34" s="721"/>
      <c r="F34" s="721"/>
      <c r="G34" s="794"/>
      <c r="H34" s="795"/>
      <c r="I34" s="725"/>
      <c r="J34" s="721"/>
      <c r="K34" s="721"/>
      <c r="L34" s="813"/>
      <c r="M34" s="813"/>
      <c r="N34" s="722"/>
      <c r="O34" s="721"/>
      <c r="P34" s="734"/>
      <c r="Q34" s="722"/>
    </row>
    <row r="35" spans="1:17">
      <c r="A35" s="721"/>
      <c r="B35" s="721"/>
      <c r="C35" s="722"/>
      <c r="D35" s="723"/>
      <c r="E35" s="721"/>
      <c r="F35" s="721"/>
      <c r="G35" s="794"/>
      <c r="H35" s="795"/>
      <c r="I35" s="725"/>
      <c r="J35" s="721"/>
      <c r="K35" s="721"/>
      <c r="L35" s="813"/>
      <c r="M35" s="813"/>
      <c r="N35" s="722"/>
      <c r="O35" s="721"/>
      <c r="P35" s="722"/>
      <c r="Q35" s="722"/>
    </row>
    <row r="36" spans="1:17">
      <c r="A36" s="721"/>
      <c r="B36" s="721"/>
      <c r="C36" s="722"/>
      <c r="D36" s="723"/>
      <c r="E36" s="721"/>
      <c r="F36" s="721"/>
      <c r="G36" s="794"/>
      <c r="H36" s="795"/>
      <c r="I36" s="725"/>
      <c r="J36" s="721"/>
      <c r="K36" s="721"/>
      <c r="L36" s="813"/>
      <c r="M36" s="813"/>
      <c r="N36" s="722"/>
      <c r="O36" s="721"/>
      <c r="P36" s="722"/>
      <c r="Q36" s="722"/>
    </row>
    <row r="37" spans="1:17">
      <c r="A37" s="721"/>
      <c r="B37" s="721"/>
      <c r="C37" s="722"/>
      <c r="D37" s="723"/>
      <c r="E37" s="721"/>
      <c r="F37" s="721"/>
      <c r="G37" s="794"/>
      <c r="H37" s="795"/>
      <c r="I37" s="725"/>
      <c r="J37" s="721"/>
      <c r="K37" s="721"/>
      <c r="L37" s="813"/>
      <c r="M37" s="813"/>
      <c r="N37" s="722"/>
      <c r="O37" s="721"/>
      <c r="P37" s="722"/>
      <c r="Q37" s="722"/>
    </row>
    <row r="38" spans="1:17">
      <c r="A38" s="721"/>
      <c r="B38" s="721"/>
      <c r="C38" s="722"/>
      <c r="D38" s="723"/>
      <c r="E38" s="721"/>
      <c r="F38" s="721"/>
      <c r="G38" s="794"/>
      <c r="H38" s="795"/>
      <c r="I38" s="725"/>
      <c r="J38" s="721"/>
      <c r="K38" s="721"/>
      <c r="L38" s="813"/>
      <c r="M38" s="813"/>
      <c r="N38" s="722"/>
      <c r="O38" s="721"/>
      <c r="P38" s="722"/>
      <c r="Q38" s="722"/>
    </row>
    <row r="39" spans="1:17">
      <c r="A39" s="721"/>
      <c r="B39" s="721"/>
      <c r="C39" s="722"/>
      <c r="D39" s="723"/>
      <c r="E39" s="721"/>
      <c r="F39" s="721"/>
      <c r="G39" s="794"/>
      <c r="H39" s="795"/>
      <c r="I39" s="725"/>
      <c r="J39" s="721"/>
      <c r="K39" s="721"/>
      <c r="L39" s="813"/>
      <c r="M39" s="813"/>
      <c r="N39" s="722"/>
      <c r="O39" s="721"/>
      <c r="P39" s="722"/>
      <c r="Q39" s="722"/>
    </row>
    <row r="40" spans="1:17">
      <c r="A40" s="721"/>
      <c r="B40" s="721"/>
      <c r="C40" s="722"/>
      <c r="D40" s="723"/>
      <c r="E40" s="721"/>
      <c r="F40" s="721"/>
      <c r="G40" s="794"/>
      <c r="H40" s="795"/>
      <c r="I40" s="725"/>
      <c r="J40" s="721"/>
      <c r="K40" s="721"/>
      <c r="L40" s="813"/>
      <c r="M40" s="813"/>
      <c r="N40" s="722"/>
      <c r="O40" s="721"/>
      <c r="P40" s="722"/>
      <c r="Q40" s="722"/>
    </row>
    <row r="41" spans="1:17">
      <c r="A41" s="721"/>
      <c r="B41" s="721"/>
      <c r="C41" s="722"/>
      <c r="D41" s="723"/>
      <c r="E41" s="721"/>
      <c r="F41" s="721"/>
      <c r="G41" s="794"/>
      <c r="H41" s="795"/>
      <c r="I41" s="725"/>
      <c r="J41" s="721"/>
      <c r="K41" s="721"/>
      <c r="L41" s="813"/>
      <c r="M41" s="813"/>
      <c r="N41" s="722"/>
      <c r="O41" s="721"/>
      <c r="P41" s="734"/>
      <c r="Q41" s="722"/>
    </row>
    <row r="42" spans="1:17">
      <c r="A42" s="721"/>
      <c r="B42" s="721"/>
      <c r="C42" s="722"/>
      <c r="D42" s="723"/>
      <c r="E42" s="721"/>
      <c r="F42" s="721"/>
      <c r="G42" s="794"/>
      <c r="H42" s="795"/>
      <c r="I42" s="725"/>
      <c r="J42" s="772"/>
      <c r="K42" s="721"/>
      <c r="L42" s="813"/>
      <c r="M42" s="813"/>
      <c r="N42" s="722"/>
      <c r="O42" s="721"/>
      <c r="P42" s="734"/>
      <c r="Q42" s="722"/>
    </row>
    <row r="43" spans="1:17">
      <c r="A43" s="721"/>
      <c r="B43" s="721"/>
      <c r="C43" s="722"/>
      <c r="D43" s="723"/>
      <c r="E43" s="721"/>
      <c r="F43" s="721"/>
      <c r="G43" s="794"/>
      <c r="H43" s="795"/>
      <c r="I43" s="725"/>
      <c r="J43" s="721"/>
      <c r="K43" s="721"/>
      <c r="L43" s="813"/>
      <c r="M43" s="813"/>
      <c r="N43" s="722"/>
      <c r="O43" s="721"/>
      <c r="P43" s="722"/>
      <c r="Q43" s="722"/>
    </row>
    <row r="44" spans="1:17">
      <c r="A44" s="721"/>
      <c r="B44" s="721"/>
      <c r="C44" s="722"/>
      <c r="D44" s="723"/>
      <c r="E44" s="721"/>
      <c r="F44" s="721"/>
      <c r="G44" s="794"/>
      <c r="H44" s="795"/>
      <c r="I44" s="725"/>
      <c r="J44" s="721"/>
      <c r="K44" s="721"/>
      <c r="L44" s="813"/>
      <c r="M44" s="813"/>
      <c r="N44" s="722"/>
      <c r="O44" s="721"/>
      <c r="P44" s="722"/>
      <c r="Q44" s="722"/>
    </row>
    <row r="45" spans="1:17">
      <c r="A45" s="721"/>
      <c r="B45" s="721"/>
      <c r="C45" s="722"/>
      <c r="D45" s="723"/>
      <c r="E45" s="721"/>
      <c r="F45" s="721"/>
      <c r="G45" s="794"/>
      <c r="H45" s="795"/>
      <c r="I45" s="725"/>
      <c r="J45" s="721"/>
      <c r="K45" s="721"/>
      <c r="L45" s="813"/>
      <c r="M45" s="813"/>
      <c r="N45" s="722"/>
      <c r="O45" s="721"/>
      <c r="P45" s="722"/>
      <c r="Q45" s="722"/>
    </row>
    <row r="46" spans="1:17">
      <c r="A46" s="721"/>
      <c r="B46" s="721"/>
      <c r="C46" s="722"/>
      <c r="D46" s="723"/>
      <c r="E46" s="721"/>
      <c r="F46" s="721"/>
      <c r="G46" s="794"/>
      <c r="H46" s="795"/>
      <c r="I46" s="725"/>
      <c r="J46" s="721"/>
      <c r="K46" s="721"/>
      <c r="L46" s="813"/>
      <c r="M46" s="813"/>
      <c r="N46" s="722"/>
      <c r="O46" s="721"/>
      <c r="P46" s="722"/>
      <c r="Q46" s="722"/>
    </row>
    <row r="47" spans="1:17">
      <c r="A47" s="721"/>
      <c r="B47" s="721"/>
      <c r="C47" s="722"/>
      <c r="D47" s="723"/>
      <c r="E47" s="721"/>
      <c r="F47" s="721"/>
      <c r="G47" s="794"/>
      <c r="H47" s="795"/>
      <c r="I47" s="725"/>
      <c r="J47" s="721"/>
      <c r="K47" s="721"/>
      <c r="L47" s="813"/>
      <c r="M47" s="813"/>
      <c r="N47" s="722"/>
      <c r="O47" s="721"/>
      <c r="P47" s="734"/>
      <c r="Q47" s="722"/>
    </row>
    <row r="48" spans="1:17">
      <c r="A48" s="721"/>
      <c r="B48" s="721"/>
      <c r="C48" s="722"/>
      <c r="D48" s="723"/>
      <c r="E48" s="721"/>
      <c r="F48" s="721"/>
      <c r="G48" s="794"/>
      <c r="H48" s="795"/>
      <c r="I48" s="725"/>
      <c r="J48" s="721"/>
      <c r="K48" s="721"/>
      <c r="L48" s="813"/>
      <c r="M48" s="813"/>
      <c r="N48" s="722"/>
      <c r="O48" s="721"/>
      <c r="P48" s="722"/>
      <c r="Q48" s="722"/>
    </row>
    <row r="49" spans="1:17">
      <c r="A49" s="721"/>
      <c r="B49" s="721"/>
      <c r="C49" s="722"/>
      <c r="D49" s="723"/>
      <c r="E49" s="721"/>
      <c r="F49" s="721"/>
      <c r="G49" s="794"/>
      <c r="H49" s="795"/>
      <c r="I49" s="725"/>
      <c r="J49" s="721"/>
      <c r="K49" s="721"/>
      <c r="L49" s="813"/>
      <c r="M49" s="813"/>
      <c r="N49" s="722"/>
      <c r="O49" s="721"/>
      <c r="P49" s="722"/>
      <c r="Q49" s="722"/>
    </row>
    <row r="50" spans="1:17">
      <c r="A50" s="721"/>
      <c r="B50" s="721"/>
      <c r="C50" s="722"/>
      <c r="D50" s="723"/>
      <c r="E50" s="721"/>
      <c r="F50" s="721"/>
      <c r="G50" s="794"/>
      <c r="H50" s="795"/>
      <c r="I50" s="725"/>
      <c r="J50" s="721"/>
      <c r="K50" s="721"/>
      <c r="L50" s="813"/>
      <c r="M50" s="813"/>
      <c r="N50" s="722"/>
      <c r="O50" s="721"/>
      <c r="P50" s="734"/>
      <c r="Q50" s="722"/>
    </row>
    <row r="51" spans="1:17">
      <c r="A51" s="721"/>
      <c r="B51" s="721"/>
      <c r="C51" s="722"/>
      <c r="D51" s="723"/>
      <c r="E51" s="721"/>
      <c r="F51" s="721"/>
      <c r="G51" s="794"/>
      <c r="H51" s="795"/>
      <c r="I51" s="725"/>
      <c r="J51" s="721"/>
      <c r="K51" s="721"/>
      <c r="L51" s="813"/>
      <c r="M51" s="813"/>
      <c r="N51" s="722"/>
      <c r="O51" s="721"/>
      <c r="P51" s="734"/>
      <c r="Q51" s="722"/>
    </row>
    <row r="52" spans="1:17">
      <c r="A52" s="721"/>
      <c r="B52" s="721"/>
      <c r="C52" s="722"/>
      <c r="D52" s="723"/>
      <c r="E52" s="721"/>
      <c r="F52" s="721"/>
      <c r="G52" s="794"/>
      <c r="H52" s="795"/>
      <c r="I52" s="725"/>
      <c r="J52" s="721"/>
      <c r="K52" s="721"/>
      <c r="L52" s="813"/>
      <c r="M52" s="813"/>
      <c r="N52" s="722"/>
      <c r="O52" s="721"/>
      <c r="P52" s="734"/>
      <c r="Q52" s="722"/>
    </row>
    <row r="53" spans="1:17">
      <c r="A53" s="721"/>
      <c r="B53" s="721"/>
      <c r="C53" s="722"/>
      <c r="D53" s="723"/>
      <c r="E53" s="721"/>
      <c r="F53" s="721"/>
      <c r="G53" s="794"/>
      <c r="H53" s="795"/>
      <c r="I53" s="725"/>
      <c r="J53" s="721"/>
      <c r="K53" s="721"/>
      <c r="L53" s="813"/>
      <c r="M53" s="813"/>
      <c r="N53" s="722"/>
      <c r="O53" s="721"/>
      <c r="P53" s="734"/>
      <c r="Q53" s="734"/>
    </row>
    <row r="54" spans="1:17">
      <c r="A54" s="721"/>
      <c r="B54" s="738"/>
      <c r="C54" s="722"/>
      <c r="D54" s="723"/>
      <c r="E54" s="721"/>
      <c r="F54" s="721"/>
      <c r="G54" s="794"/>
      <c r="H54" s="795"/>
      <c r="I54" s="725"/>
      <c r="J54" s="721"/>
      <c r="K54" s="721"/>
      <c r="L54" s="813"/>
      <c r="M54" s="813"/>
      <c r="N54" s="722"/>
      <c r="O54" s="721"/>
      <c r="P54" s="734"/>
      <c r="Q54" s="734"/>
    </row>
    <row r="55" spans="1:17">
      <c r="A55" s="721"/>
      <c r="B55" s="721"/>
      <c r="C55" s="722"/>
      <c r="D55" s="723"/>
      <c r="E55" s="721"/>
      <c r="F55" s="721"/>
      <c r="G55" s="794"/>
      <c r="H55" s="795"/>
      <c r="I55" s="725"/>
      <c r="J55" s="721"/>
      <c r="K55" s="721"/>
      <c r="L55" s="813"/>
      <c r="M55" s="813"/>
      <c r="N55" s="722"/>
      <c r="O55" s="721"/>
      <c r="P55" s="734"/>
      <c r="Q55" s="734"/>
    </row>
    <row r="56" spans="1:17">
      <c r="A56" s="721"/>
      <c r="B56" s="721"/>
      <c r="C56" s="722"/>
      <c r="D56" s="723"/>
      <c r="E56" s="721"/>
      <c r="F56" s="721"/>
      <c r="G56" s="794"/>
      <c r="H56" s="795"/>
      <c r="I56" s="725"/>
      <c r="J56" s="721"/>
      <c r="K56" s="721"/>
      <c r="L56" s="813"/>
      <c r="M56" s="813"/>
      <c r="N56" s="722"/>
      <c r="O56" s="721"/>
      <c r="P56" s="734"/>
      <c r="Q56" s="734"/>
    </row>
    <row r="57" spans="1:17">
      <c r="A57" s="721"/>
      <c r="B57" s="721"/>
      <c r="C57" s="722"/>
      <c r="D57" s="723"/>
      <c r="E57" s="721"/>
      <c r="F57" s="738"/>
      <c r="G57" s="794"/>
      <c r="H57" s="795"/>
      <c r="I57" s="725"/>
      <c r="J57" s="721"/>
      <c r="K57" s="721"/>
      <c r="L57" s="813"/>
      <c r="M57" s="813"/>
      <c r="N57" s="722"/>
      <c r="O57" s="721"/>
      <c r="P57" s="734"/>
      <c r="Q57" s="734"/>
    </row>
    <row r="58" spans="1:17">
      <c r="A58" s="721"/>
      <c r="B58" s="721"/>
      <c r="C58" s="722"/>
      <c r="D58" s="723"/>
      <c r="E58" s="721"/>
      <c r="F58" s="738"/>
      <c r="G58" s="794"/>
      <c r="H58" s="795"/>
      <c r="I58" s="725"/>
      <c r="J58" s="721"/>
      <c r="K58" s="721"/>
      <c r="L58" s="813"/>
      <c r="M58" s="813"/>
      <c r="N58" s="722"/>
      <c r="O58" s="721"/>
      <c r="P58" s="734"/>
      <c r="Q58" s="734"/>
    </row>
    <row r="59" spans="1:17">
      <c r="A59" s="721"/>
      <c r="B59" s="721"/>
      <c r="C59" s="722"/>
      <c r="D59" s="723"/>
      <c r="E59" s="721"/>
      <c r="F59" s="738"/>
      <c r="G59" s="794"/>
      <c r="H59" s="795"/>
      <c r="I59" s="725"/>
      <c r="J59" s="721"/>
      <c r="K59" s="721"/>
      <c r="L59" s="813"/>
      <c r="M59" s="813"/>
      <c r="N59" s="722"/>
      <c r="O59" s="721"/>
      <c r="P59" s="734"/>
      <c r="Q59" s="734"/>
    </row>
    <row r="60" spans="1:17">
      <c r="A60" s="721"/>
      <c r="B60" s="721"/>
      <c r="C60" s="722"/>
      <c r="D60" s="723"/>
      <c r="E60" s="721"/>
      <c r="F60" s="721"/>
      <c r="G60" s="794"/>
      <c r="H60" s="795"/>
      <c r="I60" s="725"/>
      <c r="J60" s="721"/>
      <c r="K60" s="721"/>
      <c r="L60" s="813"/>
      <c r="M60" s="813"/>
      <c r="N60" s="722"/>
      <c r="O60" s="721"/>
      <c r="P60" s="734"/>
      <c r="Q60" s="734"/>
    </row>
    <row r="61" spans="1:17">
      <c r="A61" s="721"/>
      <c r="B61" s="721"/>
      <c r="C61" s="722"/>
      <c r="D61" s="723"/>
      <c r="E61" s="721"/>
      <c r="F61" s="721"/>
      <c r="G61" s="794"/>
      <c r="H61" s="795"/>
      <c r="I61" s="725"/>
      <c r="J61" s="721"/>
      <c r="K61" s="721"/>
      <c r="L61" s="813"/>
      <c r="M61" s="813"/>
      <c r="N61" s="722"/>
      <c r="O61" s="721"/>
      <c r="P61" s="734"/>
      <c r="Q61" s="734"/>
    </row>
    <row r="62" spans="1:17">
      <c r="A62" s="721"/>
      <c r="B62" s="721"/>
      <c r="C62" s="722"/>
      <c r="D62" s="723"/>
      <c r="E62" s="721"/>
      <c r="F62" s="721"/>
      <c r="G62" s="794"/>
      <c r="H62" s="795"/>
      <c r="I62" s="725"/>
      <c r="J62" s="721"/>
      <c r="K62" s="721"/>
      <c r="L62" s="813"/>
      <c r="M62" s="813"/>
      <c r="N62" s="722"/>
      <c r="O62" s="721"/>
      <c r="P62" s="734"/>
      <c r="Q62" s="734"/>
    </row>
    <row r="63" spans="1:17">
      <c r="A63" s="721"/>
      <c r="B63" s="721"/>
      <c r="C63" s="722"/>
      <c r="D63" s="723"/>
      <c r="E63" s="721"/>
      <c r="F63" s="721"/>
      <c r="G63" s="794"/>
      <c r="H63" s="795"/>
      <c r="I63" s="725"/>
      <c r="J63" s="721"/>
      <c r="K63" s="721"/>
      <c r="L63" s="813"/>
      <c r="M63" s="813"/>
      <c r="N63" s="722"/>
      <c r="O63" s="721"/>
      <c r="P63" s="734"/>
      <c r="Q63" s="734"/>
    </row>
    <row r="64" spans="1:17">
      <c r="A64" s="721"/>
      <c r="B64" s="721"/>
      <c r="C64" s="722"/>
      <c r="D64" s="723"/>
      <c r="E64" s="721"/>
      <c r="F64" s="721"/>
      <c r="G64" s="794"/>
      <c r="H64" s="795"/>
      <c r="I64" s="725"/>
      <c r="J64" s="721"/>
      <c r="K64" s="721"/>
      <c r="L64" s="813"/>
      <c r="M64" s="813"/>
      <c r="N64" s="722"/>
      <c r="O64" s="721"/>
      <c r="P64" s="734"/>
      <c r="Q64" s="734"/>
    </row>
    <row r="65" spans="1:17">
      <c r="A65" s="721"/>
      <c r="B65" s="721"/>
      <c r="C65" s="722"/>
      <c r="D65" s="723"/>
      <c r="E65" s="721"/>
      <c r="F65" s="721"/>
      <c r="G65" s="794"/>
      <c r="H65" s="795"/>
      <c r="I65" s="725"/>
      <c r="J65" s="721"/>
      <c r="K65" s="721"/>
      <c r="L65" s="813"/>
      <c r="M65" s="813"/>
      <c r="N65" s="722"/>
      <c r="O65" s="721"/>
      <c r="P65" s="734"/>
      <c r="Q65" s="734"/>
    </row>
    <row r="66" spans="1:17">
      <c r="A66" s="721"/>
      <c r="B66" s="721"/>
      <c r="C66" s="722"/>
      <c r="D66" s="723"/>
      <c r="E66" s="721"/>
      <c r="F66" s="721"/>
      <c r="G66" s="794"/>
      <c r="H66" s="795"/>
      <c r="I66" s="725"/>
      <c r="J66" s="721"/>
      <c r="K66" s="721"/>
      <c r="L66" s="813"/>
      <c r="M66" s="813"/>
      <c r="N66" s="722"/>
      <c r="O66" s="721"/>
      <c r="P66" s="734"/>
      <c r="Q66" s="734"/>
    </row>
    <row r="67" spans="1:17">
      <c r="A67" s="721"/>
      <c r="B67" s="721"/>
      <c r="C67" s="722"/>
      <c r="D67" s="723"/>
      <c r="E67" s="721"/>
      <c r="F67" s="721"/>
      <c r="G67" s="794"/>
      <c r="H67" s="795"/>
      <c r="I67" s="725"/>
      <c r="J67" s="721"/>
      <c r="K67" s="721"/>
      <c r="L67" s="813"/>
      <c r="M67" s="813"/>
      <c r="N67" s="722"/>
      <c r="O67" s="721"/>
      <c r="P67" s="734"/>
      <c r="Q67" s="734"/>
    </row>
    <row r="68" spans="1:17">
      <c r="A68" s="721"/>
      <c r="B68" s="721"/>
      <c r="C68" s="722"/>
      <c r="D68" s="723"/>
      <c r="E68" s="721"/>
      <c r="F68" s="721"/>
      <c r="G68" s="794"/>
      <c r="H68" s="795"/>
      <c r="I68" s="725"/>
      <c r="J68" s="721"/>
      <c r="K68" s="721"/>
      <c r="L68" s="813"/>
      <c r="M68" s="813"/>
      <c r="N68" s="722"/>
      <c r="O68" s="721"/>
      <c r="P68" s="734"/>
      <c r="Q68" s="734"/>
    </row>
    <row r="69" spans="1:17">
      <c r="A69" s="721"/>
      <c r="B69" s="721"/>
      <c r="C69" s="722"/>
      <c r="D69" s="723"/>
      <c r="E69" s="721"/>
      <c r="F69" s="721"/>
      <c r="G69" s="794"/>
      <c r="H69" s="795"/>
      <c r="I69" s="725"/>
      <c r="J69" s="721"/>
      <c r="K69" s="721"/>
      <c r="L69" s="813"/>
      <c r="M69" s="813"/>
      <c r="N69" s="722"/>
      <c r="O69" s="721"/>
      <c r="P69" s="734"/>
      <c r="Q69" s="734"/>
    </row>
    <row r="70" spans="1:17">
      <c r="A70" s="721"/>
      <c r="B70" s="721"/>
      <c r="C70" s="722"/>
      <c r="D70" s="723"/>
      <c r="E70" s="721"/>
      <c r="F70" s="721"/>
      <c r="G70" s="794"/>
      <c r="H70" s="795"/>
      <c r="I70" s="725"/>
      <c r="J70" s="721"/>
      <c r="K70" s="721"/>
      <c r="L70" s="813"/>
      <c r="M70" s="813"/>
      <c r="N70" s="722"/>
      <c r="O70" s="721"/>
      <c r="P70" s="734"/>
      <c r="Q70" s="734"/>
    </row>
    <row r="71" spans="1:17">
      <c r="A71" s="721"/>
      <c r="B71" s="721"/>
      <c r="C71" s="722"/>
      <c r="D71" s="723"/>
      <c r="E71" s="721"/>
      <c r="F71" s="721"/>
      <c r="G71" s="794"/>
      <c r="H71" s="795"/>
      <c r="I71" s="725"/>
      <c r="J71" s="721"/>
      <c r="K71" s="721"/>
      <c r="L71" s="813"/>
      <c r="M71" s="813"/>
      <c r="N71" s="722"/>
      <c r="O71" s="721"/>
      <c r="P71" s="734"/>
      <c r="Q71" s="734"/>
    </row>
    <row r="72" spans="1:17">
      <c r="A72" s="721"/>
      <c r="B72" s="738"/>
      <c r="C72" s="722"/>
      <c r="D72" s="723"/>
      <c r="E72" s="721"/>
      <c r="F72" s="721"/>
      <c r="G72" s="794"/>
      <c r="H72" s="795"/>
      <c r="I72" s="725"/>
      <c r="J72" s="721"/>
      <c r="K72" s="721"/>
      <c r="L72" s="813"/>
      <c r="M72" s="813"/>
      <c r="N72" s="722"/>
      <c r="O72" s="721"/>
      <c r="P72" s="736"/>
      <c r="Q72" s="736"/>
    </row>
    <row r="73" spans="1:17">
      <c r="A73" s="721"/>
      <c r="B73" s="721"/>
      <c r="C73" s="722"/>
      <c r="D73" s="723"/>
      <c r="E73" s="721"/>
      <c r="F73" s="721"/>
      <c r="G73" s="794"/>
      <c r="H73" s="795"/>
      <c r="I73" s="725"/>
      <c r="J73" s="721"/>
      <c r="K73" s="721"/>
      <c r="L73" s="813"/>
      <c r="M73" s="813"/>
      <c r="N73" s="722"/>
      <c r="O73" s="721"/>
      <c r="P73" s="741"/>
      <c r="Q73" s="736"/>
    </row>
    <row r="74" spans="1:17">
      <c r="A74" s="721"/>
      <c r="B74" s="721"/>
      <c r="C74" s="722"/>
      <c r="D74" s="723"/>
      <c r="E74" s="721"/>
      <c r="F74" s="721"/>
      <c r="G74" s="740"/>
      <c r="H74" s="795"/>
      <c r="I74" s="725"/>
      <c r="J74" s="721"/>
      <c r="K74" s="721"/>
      <c r="L74" s="813"/>
      <c r="M74" s="813"/>
      <c r="N74" s="722"/>
      <c r="O74" s="721"/>
      <c r="P74" s="736"/>
      <c r="Q74" s="736"/>
    </row>
    <row r="75" spans="1:17">
      <c r="A75" s="721"/>
      <c r="B75" s="721"/>
      <c r="C75" s="722"/>
      <c r="D75" s="723"/>
      <c r="E75" s="721"/>
      <c r="F75" s="721"/>
      <c r="G75" s="794"/>
      <c r="H75" s="795"/>
      <c r="I75" s="725"/>
      <c r="J75" s="721"/>
      <c r="K75" s="721"/>
      <c r="L75" s="813"/>
      <c r="M75" s="813"/>
      <c r="N75" s="722"/>
      <c r="O75" s="721"/>
      <c r="P75" s="741"/>
      <c r="Q75" s="736"/>
    </row>
    <row r="76" spans="1:17">
      <c r="A76" s="721"/>
      <c r="B76" s="721"/>
      <c r="C76" s="722"/>
      <c r="D76" s="723"/>
      <c r="E76" s="721"/>
      <c r="F76" s="721"/>
      <c r="G76" s="794"/>
      <c r="H76" s="795"/>
      <c r="I76" s="725"/>
      <c r="J76" s="721"/>
      <c r="K76" s="721"/>
      <c r="L76" s="813"/>
      <c r="M76" s="813"/>
      <c r="N76" s="722"/>
      <c r="O76" s="721"/>
      <c r="P76" s="734"/>
      <c r="Q76" s="734"/>
    </row>
    <row r="77" spans="1:17">
      <c r="A77" s="721"/>
      <c r="B77" s="721"/>
      <c r="C77" s="722"/>
      <c r="D77" s="723"/>
      <c r="E77" s="721"/>
      <c r="F77" s="721"/>
      <c r="G77" s="794"/>
      <c r="H77" s="795"/>
      <c r="I77" s="725"/>
      <c r="J77" s="721"/>
      <c r="K77" s="721"/>
      <c r="L77" s="813"/>
      <c r="M77" s="813"/>
      <c r="N77" s="722"/>
      <c r="O77" s="721"/>
      <c r="P77" s="734"/>
      <c r="Q77" s="734"/>
    </row>
    <row r="78" spans="1:17">
      <c r="A78" s="721"/>
      <c r="B78" s="721"/>
      <c r="C78" s="722"/>
      <c r="D78" s="723"/>
      <c r="E78" s="721"/>
      <c r="F78" s="721"/>
      <c r="G78" s="794"/>
      <c r="H78" s="795"/>
      <c r="I78" s="725"/>
      <c r="J78" s="721"/>
      <c r="K78" s="721"/>
      <c r="L78" s="813"/>
      <c r="M78" s="813"/>
      <c r="N78" s="722"/>
      <c r="O78" s="721"/>
      <c r="P78" s="734"/>
      <c r="Q78" s="734"/>
    </row>
    <row r="79" spans="1:17">
      <c r="A79" s="721"/>
      <c r="B79" s="721"/>
      <c r="C79" s="722"/>
      <c r="D79" s="723"/>
      <c r="E79" s="721"/>
      <c r="F79" s="721"/>
      <c r="G79" s="794"/>
      <c r="H79" s="795"/>
      <c r="I79" s="725"/>
      <c r="J79" s="721"/>
      <c r="K79" s="721"/>
      <c r="L79" s="813"/>
      <c r="M79" s="813"/>
      <c r="N79" s="722"/>
      <c r="O79" s="721"/>
      <c r="P79" s="734"/>
      <c r="Q79" s="734"/>
    </row>
    <row r="80" spans="1:17">
      <c r="A80" s="721"/>
      <c r="B80" s="721"/>
      <c r="C80" s="722"/>
      <c r="D80" s="723"/>
      <c r="E80" s="721"/>
      <c r="F80" s="721"/>
      <c r="G80" s="794"/>
      <c r="H80" s="795"/>
      <c r="I80" s="725"/>
      <c r="J80" s="721"/>
      <c r="K80" s="721"/>
      <c r="L80" s="813"/>
      <c r="M80" s="813"/>
      <c r="N80" s="722"/>
      <c r="O80" s="721"/>
      <c r="P80" s="727"/>
      <c r="Q80" s="727"/>
    </row>
    <row r="81" spans="1:17">
      <c r="A81" s="721"/>
      <c r="B81" s="721"/>
      <c r="C81" s="722"/>
      <c r="D81" s="723"/>
      <c r="E81" s="721"/>
      <c r="F81" s="721"/>
      <c r="G81" s="794"/>
      <c r="H81" s="795"/>
      <c r="I81" s="725"/>
      <c r="J81" s="721"/>
      <c r="K81" s="721"/>
      <c r="L81" s="813"/>
      <c r="M81" s="813"/>
      <c r="N81" s="722"/>
      <c r="O81" s="721"/>
      <c r="P81" s="727"/>
      <c r="Q81" s="727"/>
    </row>
    <row r="82" spans="1:17">
      <c r="A82" s="721"/>
      <c r="B82" s="721"/>
      <c r="C82" s="722"/>
      <c r="D82" s="723"/>
      <c r="E82" s="721"/>
      <c r="F82" s="721"/>
      <c r="G82" s="794"/>
      <c r="H82" s="795"/>
      <c r="I82" s="725"/>
      <c r="J82" s="721"/>
      <c r="K82" s="721"/>
      <c r="L82" s="813"/>
      <c r="M82" s="813"/>
      <c r="N82" s="722"/>
      <c r="O82" s="721"/>
      <c r="P82" s="727"/>
      <c r="Q82" s="727"/>
    </row>
    <row r="83" spans="1:17">
      <c r="A83" s="721"/>
      <c r="B83" s="721"/>
      <c r="C83" s="722"/>
      <c r="D83" s="723"/>
      <c r="E83" s="721"/>
      <c r="F83" s="721"/>
      <c r="G83" s="794"/>
      <c r="H83" s="795"/>
      <c r="I83" s="725"/>
      <c r="J83" s="721"/>
      <c r="K83" s="721"/>
      <c r="L83" s="813"/>
      <c r="M83" s="813"/>
      <c r="N83" s="722"/>
      <c r="O83" s="721"/>
      <c r="P83" s="727"/>
      <c r="Q83" s="727"/>
    </row>
    <row r="84" spans="1:17">
      <c r="A84" s="721"/>
      <c r="B84" s="721"/>
      <c r="C84" s="722"/>
      <c r="D84" s="723"/>
      <c r="E84" s="721"/>
      <c r="F84" s="721"/>
      <c r="G84" s="794"/>
      <c r="H84" s="795"/>
      <c r="I84" s="725"/>
      <c r="J84" s="721"/>
      <c r="K84" s="721"/>
      <c r="L84" s="813"/>
      <c r="M84" s="813"/>
      <c r="N84" s="722"/>
      <c r="O84" s="721"/>
      <c r="P84" s="734"/>
      <c r="Q84" s="734"/>
    </row>
    <row r="85" spans="1:17">
      <c r="A85" s="721"/>
      <c r="B85" s="721"/>
      <c r="C85" s="722"/>
      <c r="D85" s="723"/>
      <c r="E85" s="721"/>
      <c r="F85" s="721"/>
      <c r="G85" s="794"/>
      <c r="H85" s="795"/>
      <c r="I85" s="725"/>
      <c r="J85" s="721"/>
      <c r="K85" s="721"/>
      <c r="L85" s="813"/>
      <c r="M85" s="813"/>
      <c r="N85" s="722"/>
      <c r="O85" s="721"/>
      <c r="P85" s="734"/>
      <c r="Q85" s="734"/>
    </row>
    <row r="86" spans="1:17">
      <c r="A86" s="721"/>
      <c r="B86" s="721"/>
      <c r="C86" s="722"/>
      <c r="D86" s="723"/>
      <c r="E86" s="721"/>
      <c r="F86" s="721"/>
      <c r="G86" s="794"/>
      <c r="H86" s="795"/>
      <c r="I86" s="725"/>
      <c r="J86" s="721"/>
      <c r="K86" s="721"/>
      <c r="L86" s="813"/>
      <c r="M86" s="813"/>
      <c r="N86" s="722"/>
      <c r="O86" s="721"/>
      <c r="P86" s="727"/>
      <c r="Q86" s="734"/>
    </row>
    <row r="87" spans="1:17">
      <c r="A87" s="721"/>
      <c r="B87" s="721"/>
      <c r="C87" s="722"/>
      <c r="D87" s="723"/>
      <c r="E87" s="721"/>
      <c r="F87" s="721"/>
      <c r="G87" s="794"/>
      <c r="H87" s="795"/>
      <c r="I87" s="725"/>
      <c r="J87" s="721"/>
      <c r="K87" s="721"/>
      <c r="L87" s="813"/>
      <c r="M87" s="813"/>
      <c r="N87" s="722"/>
      <c r="O87" s="721"/>
      <c r="P87" s="727"/>
      <c r="Q87" s="734"/>
    </row>
    <row r="88" spans="1:17">
      <c r="A88" s="721"/>
      <c r="B88" s="721"/>
      <c r="C88" s="722"/>
      <c r="D88" s="723"/>
      <c r="E88" s="721"/>
      <c r="F88" s="721"/>
      <c r="G88" s="794"/>
      <c r="H88" s="795"/>
      <c r="I88" s="725"/>
      <c r="J88" s="721"/>
      <c r="K88" s="721"/>
      <c r="L88" s="813"/>
      <c r="M88" s="813"/>
      <c r="N88" s="722"/>
      <c r="O88" s="721"/>
      <c r="P88" s="734"/>
      <c r="Q88" s="734"/>
    </row>
    <row r="89" spans="1:17">
      <c r="A89" s="721"/>
      <c r="B89" s="721"/>
      <c r="C89" s="722"/>
      <c r="D89" s="723"/>
      <c r="E89" s="721"/>
      <c r="F89" s="721"/>
      <c r="G89" s="794"/>
      <c r="H89" s="795"/>
      <c r="I89" s="725"/>
      <c r="J89" s="721"/>
      <c r="K89" s="721"/>
      <c r="L89" s="813"/>
      <c r="M89" s="813"/>
      <c r="N89" s="722"/>
      <c r="O89" s="721"/>
      <c r="P89" s="734"/>
      <c r="Q89" s="734"/>
    </row>
    <row r="90" spans="1:17">
      <c r="A90" s="721"/>
      <c r="B90" s="721"/>
      <c r="C90" s="722"/>
      <c r="D90" s="723"/>
      <c r="E90" s="721"/>
      <c r="F90" s="721"/>
      <c r="G90" s="794"/>
      <c r="H90" s="795"/>
      <c r="I90" s="725"/>
      <c r="J90" s="721"/>
      <c r="K90" s="721"/>
      <c r="L90" s="813"/>
      <c r="M90" s="813"/>
      <c r="N90" s="722"/>
      <c r="O90" s="721"/>
      <c r="P90" s="734"/>
      <c r="Q90" s="734"/>
    </row>
    <row r="91" spans="1:17">
      <c r="A91" s="721"/>
      <c r="B91" s="721"/>
      <c r="C91" s="722"/>
      <c r="D91" s="723"/>
      <c r="E91" s="721"/>
      <c r="F91" s="721"/>
      <c r="G91" s="794"/>
      <c r="H91" s="795"/>
      <c r="I91" s="725"/>
      <c r="J91" s="721"/>
      <c r="K91" s="721"/>
      <c r="L91" s="813"/>
      <c r="M91" s="813"/>
      <c r="N91" s="722"/>
      <c r="O91" s="721"/>
      <c r="P91" s="734"/>
      <c r="Q91" s="734"/>
    </row>
    <row r="92" spans="1:17">
      <c r="A92" s="721"/>
      <c r="B92" s="721"/>
      <c r="C92" s="722"/>
      <c r="D92" s="723"/>
      <c r="E92" s="721"/>
      <c r="F92" s="721"/>
      <c r="G92" s="794"/>
      <c r="H92" s="795"/>
      <c r="I92" s="725"/>
      <c r="J92" s="721"/>
      <c r="K92" s="721"/>
      <c r="L92" s="813"/>
      <c r="M92" s="813"/>
      <c r="N92" s="722"/>
      <c r="O92" s="721"/>
      <c r="P92" s="734"/>
      <c r="Q92" s="734"/>
    </row>
    <row r="93" spans="1:17">
      <c r="A93" s="721"/>
      <c r="B93" s="721"/>
      <c r="C93" s="722"/>
      <c r="D93" s="723"/>
      <c r="E93" s="721"/>
      <c r="F93" s="721"/>
      <c r="G93" s="794"/>
      <c r="H93" s="795"/>
      <c r="I93" s="725"/>
      <c r="J93" s="721"/>
      <c r="K93" s="721"/>
      <c r="L93" s="813"/>
      <c r="M93" s="813"/>
      <c r="N93" s="722"/>
      <c r="O93" s="721"/>
      <c r="P93" s="734"/>
      <c r="Q93" s="734"/>
    </row>
    <row r="94" spans="1:17">
      <c r="A94" s="721"/>
      <c r="B94" s="721"/>
      <c r="C94" s="722"/>
      <c r="D94" s="723"/>
      <c r="E94" s="721"/>
      <c r="F94" s="721"/>
      <c r="G94" s="794"/>
      <c r="H94" s="795"/>
      <c r="I94" s="725"/>
      <c r="J94" s="721"/>
      <c r="K94" s="721"/>
      <c r="L94" s="813"/>
      <c r="M94" s="813"/>
      <c r="N94" s="722"/>
      <c r="O94" s="721"/>
      <c r="P94" s="734"/>
      <c r="Q94" s="734"/>
    </row>
    <row r="95" spans="1:17">
      <c r="A95" s="721"/>
      <c r="B95" s="721"/>
      <c r="C95" s="722"/>
      <c r="D95" s="723"/>
      <c r="E95" s="721"/>
      <c r="F95" s="721"/>
      <c r="G95" s="794"/>
      <c r="H95" s="795"/>
      <c r="I95" s="725"/>
      <c r="J95" s="721"/>
      <c r="K95" s="721"/>
      <c r="L95" s="813"/>
      <c r="M95" s="813"/>
      <c r="N95" s="722"/>
      <c r="O95" s="721"/>
      <c r="P95" s="734"/>
      <c r="Q95" s="734"/>
    </row>
    <row r="96" spans="1:17">
      <c r="A96" s="721"/>
      <c r="B96" s="721"/>
      <c r="C96" s="722"/>
      <c r="D96" s="723"/>
      <c r="E96" s="721"/>
      <c r="F96" s="721"/>
      <c r="G96" s="794"/>
      <c r="H96" s="795"/>
      <c r="I96" s="725"/>
      <c r="J96" s="721"/>
      <c r="K96" s="721"/>
      <c r="L96" s="813"/>
      <c r="M96" s="813"/>
      <c r="N96" s="722"/>
      <c r="O96" s="721"/>
      <c r="P96" s="734"/>
      <c r="Q96" s="734"/>
    </row>
    <row r="97" spans="1:17">
      <c r="A97" s="721"/>
      <c r="B97" s="721"/>
      <c r="C97" s="722"/>
      <c r="D97" s="723"/>
      <c r="E97" s="738"/>
      <c r="F97" s="738"/>
      <c r="G97" s="794"/>
      <c r="H97" s="795"/>
      <c r="I97" s="747"/>
      <c r="J97" s="738"/>
      <c r="K97" s="738"/>
      <c r="L97" s="813"/>
      <c r="M97" s="813"/>
      <c r="N97" s="722"/>
      <c r="O97" s="721"/>
      <c r="P97" s="736"/>
      <c r="Q97" s="736"/>
    </row>
    <row r="98" spans="1:17">
      <c r="A98" s="721"/>
      <c r="B98" s="721"/>
      <c r="C98" s="722"/>
      <c r="D98" s="723"/>
      <c r="E98" s="721"/>
      <c r="F98" s="721"/>
      <c r="G98" s="794"/>
      <c r="H98" s="795"/>
      <c r="I98" s="725"/>
      <c r="J98" s="721"/>
      <c r="K98" s="721"/>
      <c r="L98" s="813"/>
      <c r="M98" s="813"/>
      <c r="N98" s="722"/>
      <c r="O98" s="721"/>
      <c r="P98" s="727"/>
      <c r="Q98" s="734"/>
    </row>
    <row r="99" spans="1:17">
      <c r="A99" s="721"/>
      <c r="B99" s="721"/>
      <c r="C99" s="722"/>
      <c r="D99" s="723"/>
      <c r="E99" s="721"/>
      <c r="F99" s="721"/>
      <c r="G99" s="794"/>
      <c r="H99" s="795"/>
      <c r="I99" s="725"/>
      <c r="J99" s="721"/>
      <c r="K99" s="721"/>
      <c r="L99" s="813"/>
      <c r="M99" s="813"/>
      <c r="N99" s="722"/>
      <c r="O99" s="721"/>
      <c r="P99" s="727"/>
      <c r="Q99" s="734"/>
    </row>
    <row r="100" spans="1:17">
      <c r="A100" s="721"/>
      <c r="B100" s="721"/>
      <c r="C100" s="722"/>
      <c r="D100" s="723"/>
      <c r="E100" s="721"/>
      <c r="F100" s="721"/>
      <c r="G100" s="794"/>
      <c r="H100" s="795"/>
      <c r="I100" s="725"/>
      <c r="J100" s="721"/>
      <c r="K100" s="721"/>
      <c r="L100" s="813"/>
      <c r="M100" s="813"/>
      <c r="N100" s="722"/>
      <c r="O100" s="721"/>
      <c r="P100" s="727"/>
      <c r="Q100" s="734"/>
    </row>
    <row r="101" spans="1:17">
      <c r="A101" s="721"/>
      <c r="B101" s="721"/>
      <c r="C101" s="722"/>
      <c r="D101" s="723"/>
      <c r="E101" s="721"/>
      <c r="F101" s="721"/>
      <c r="G101" s="794"/>
      <c r="H101" s="795"/>
      <c r="I101" s="725"/>
      <c r="J101" s="721"/>
      <c r="K101" s="721"/>
      <c r="L101" s="813"/>
      <c r="M101" s="813"/>
      <c r="N101" s="722"/>
      <c r="O101" s="721"/>
      <c r="P101" s="734"/>
      <c r="Q101" s="734"/>
    </row>
    <row r="102" spans="1:17">
      <c r="A102" s="721"/>
      <c r="B102" s="721"/>
      <c r="C102" s="722"/>
      <c r="D102" s="723"/>
      <c r="E102" s="721"/>
      <c r="F102" s="721"/>
      <c r="G102" s="794"/>
      <c r="H102" s="795"/>
      <c r="I102" s="725"/>
      <c r="J102" s="721"/>
      <c r="K102" s="721"/>
      <c r="L102" s="813"/>
      <c r="M102" s="813"/>
      <c r="N102" s="722"/>
      <c r="O102" s="721"/>
      <c r="P102" s="734"/>
      <c r="Q102" s="734"/>
    </row>
    <row r="103" spans="1:17">
      <c r="A103" s="721"/>
      <c r="B103" s="721"/>
      <c r="C103" s="722"/>
      <c r="D103" s="723"/>
      <c r="E103" s="721"/>
      <c r="F103" s="721"/>
      <c r="G103" s="794"/>
      <c r="H103" s="795"/>
      <c r="I103" s="725"/>
      <c r="J103" s="721"/>
      <c r="K103" s="721"/>
      <c r="L103" s="813"/>
      <c r="M103" s="813"/>
      <c r="N103" s="722"/>
      <c r="O103" s="721"/>
      <c r="P103" s="734"/>
      <c r="Q103" s="764"/>
    </row>
    <row r="104" spans="1:17">
      <c r="A104" s="721"/>
      <c r="B104" s="721"/>
      <c r="C104" s="722"/>
      <c r="D104" s="723"/>
      <c r="E104" s="721"/>
      <c r="F104" s="721"/>
      <c r="G104" s="794"/>
      <c r="H104" s="795"/>
      <c r="I104" s="725"/>
      <c r="J104" s="721"/>
      <c r="K104" s="721"/>
      <c r="L104" s="813"/>
      <c r="M104" s="813"/>
      <c r="N104" s="722"/>
      <c r="O104" s="721"/>
      <c r="P104" s="734"/>
      <c r="Q104" s="764"/>
    </row>
    <row r="105" spans="1:17">
      <c r="A105" s="721"/>
      <c r="B105" s="721"/>
      <c r="C105" s="722"/>
      <c r="D105" s="723"/>
      <c r="E105" s="721"/>
      <c r="F105" s="721"/>
      <c r="G105" s="794"/>
      <c r="H105" s="795"/>
      <c r="I105" s="725"/>
      <c r="J105" s="721"/>
      <c r="K105" s="721"/>
      <c r="L105" s="813"/>
      <c r="M105" s="813"/>
      <c r="N105" s="722"/>
      <c r="O105" s="721"/>
      <c r="P105" s="734"/>
      <c r="Q105" s="764"/>
    </row>
    <row r="106" spans="1:17">
      <c r="A106" s="721"/>
      <c r="B106" s="721"/>
      <c r="C106" s="722"/>
      <c r="D106" s="723"/>
      <c r="E106" s="721"/>
      <c r="F106" s="721"/>
      <c r="G106" s="794"/>
      <c r="H106" s="795"/>
      <c r="I106" s="725"/>
      <c r="J106" s="721"/>
      <c r="K106" s="721"/>
      <c r="L106" s="813"/>
      <c r="M106" s="813"/>
      <c r="N106" s="722"/>
      <c r="O106" s="721"/>
      <c r="P106" s="734"/>
      <c r="Q106" s="764"/>
    </row>
    <row r="107" spans="1:17">
      <c r="A107" s="721"/>
      <c r="B107" s="733"/>
      <c r="C107" s="732"/>
      <c r="D107" s="723"/>
      <c r="E107" s="733"/>
      <c r="F107" s="733"/>
      <c r="G107" s="806"/>
      <c r="H107" s="807"/>
      <c r="I107" s="725"/>
      <c r="J107" s="733"/>
      <c r="K107" s="733"/>
      <c r="L107" s="813"/>
      <c r="M107" s="813"/>
      <c r="N107" s="722"/>
      <c r="O107" s="733"/>
      <c r="P107" s="727"/>
      <c r="Q107" s="741"/>
    </row>
    <row r="108" spans="1:17">
      <c r="A108" s="721"/>
      <c r="B108" s="733"/>
      <c r="C108" s="732"/>
      <c r="D108" s="723"/>
      <c r="E108" s="733"/>
      <c r="F108" s="733"/>
      <c r="G108" s="806"/>
      <c r="H108" s="795"/>
      <c r="I108" s="747"/>
      <c r="J108" s="733"/>
      <c r="K108" s="733"/>
      <c r="L108" s="813"/>
      <c r="M108" s="813"/>
      <c r="N108" s="722"/>
      <c r="O108" s="733"/>
      <c r="P108" s="727"/>
      <c r="Q108" s="741"/>
    </row>
    <row r="109" spans="1:17">
      <c r="A109" s="721"/>
      <c r="B109" s="733"/>
      <c r="C109" s="732"/>
      <c r="D109" s="723"/>
      <c r="E109" s="733"/>
      <c r="F109" s="733"/>
      <c r="G109" s="806"/>
      <c r="H109" s="807"/>
      <c r="I109" s="747"/>
      <c r="J109" s="733"/>
      <c r="K109" s="733"/>
      <c r="L109" s="813"/>
      <c r="M109" s="813"/>
      <c r="N109" s="722"/>
      <c r="O109" s="733"/>
      <c r="P109" s="727"/>
      <c r="Q109" s="741"/>
    </row>
    <row r="110" spans="1:17">
      <c r="A110" s="721"/>
      <c r="B110" s="733"/>
      <c r="C110" s="732"/>
      <c r="D110" s="723"/>
      <c r="E110" s="733"/>
      <c r="F110" s="733"/>
      <c r="G110" s="806"/>
      <c r="H110" s="795"/>
      <c r="I110" s="747"/>
      <c r="J110" s="733"/>
      <c r="K110" s="733"/>
      <c r="L110" s="813"/>
      <c r="M110" s="813"/>
      <c r="N110" s="722"/>
      <c r="O110" s="733"/>
      <c r="P110" s="727"/>
      <c r="Q110" s="741"/>
    </row>
    <row r="111" spans="1:17">
      <c r="A111" s="721"/>
      <c r="B111" s="733"/>
      <c r="C111" s="732"/>
      <c r="D111" s="723"/>
      <c r="E111" s="733"/>
      <c r="F111" s="733"/>
      <c r="G111" s="806"/>
      <c r="H111" s="807"/>
      <c r="I111" s="747"/>
      <c r="J111" s="733"/>
      <c r="K111" s="733"/>
      <c r="L111" s="813"/>
      <c r="M111" s="813"/>
      <c r="N111" s="722"/>
      <c r="O111" s="733"/>
      <c r="P111" s="734"/>
      <c r="Q111" s="734"/>
    </row>
    <row r="112" spans="1:17">
      <c r="A112" s="721"/>
      <c r="B112" s="733"/>
      <c r="C112" s="732"/>
      <c r="D112" s="723"/>
      <c r="E112" s="733"/>
      <c r="F112" s="733"/>
      <c r="G112" s="806"/>
      <c r="H112" s="795"/>
      <c r="I112" s="747"/>
      <c r="J112" s="733"/>
      <c r="K112" s="733"/>
      <c r="L112" s="813"/>
      <c r="M112" s="813"/>
      <c r="N112" s="722"/>
      <c r="O112" s="733"/>
      <c r="P112" s="734"/>
      <c r="Q112" s="734"/>
    </row>
    <row r="113" spans="1:17">
      <c r="A113" s="721"/>
      <c r="B113" s="733"/>
      <c r="C113" s="732"/>
      <c r="D113" s="723"/>
      <c r="E113" s="733"/>
      <c r="F113" s="733"/>
      <c r="G113" s="806"/>
      <c r="H113" s="807"/>
      <c r="I113" s="747"/>
      <c r="J113" s="733"/>
      <c r="K113" s="733"/>
      <c r="L113" s="813"/>
      <c r="M113" s="813"/>
      <c r="N113" s="722"/>
      <c r="O113" s="733"/>
      <c r="P113" s="734"/>
      <c r="Q113" s="734"/>
    </row>
    <row r="114" spans="1:17">
      <c r="A114" s="721"/>
      <c r="B114" s="733"/>
      <c r="C114" s="732"/>
      <c r="D114" s="723"/>
      <c r="E114" s="733"/>
      <c r="F114" s="733"/>
      <c r="G114" s="806"/>
      <c r="H114" s="795"/>
      <c r="I114" s="747"/>
      <c r="J114" s="733"/>
      <c r="K114" s="733"/>
      <c r="L114" s="813"/>
      <c r="M114" s="813"/>
      <c r="N114" s="722"/>
      <c r="O114" s="733"/>
      <c r="P114" s="734"/>
      <c r="Q114" s="734"/>
    </row>
    <row r="115" spans="1:17">
      <c r="A115" s="721"/>
      <c r="B115" s="733"/>
      <c r="C115" s="732"/>
      <c r="D115" s="723"/>
      <c r="E115" s="733"/>
      <c r="F115" s="733"/>
      <c r="G115" s="806"/>
      <c r="H115" s="795"/>
      <c r="I115" s="747"/>
      <c r="J115" s="733"/>
      <c r="K115" s="733"/>
      <c r="L115" s="813"/>
      <c r="M115" s="813"/>
      <c r="N115" s="722"/>
      <c r="O115" s="733"/>
      <c r="P115" s="734"/>
      <c r="Q115" s="734"/>
    </row>
    <row r="116" spans="1:17">
      <c r="A116" s="721"/>
      <c r="B116" s="733"/>
      <c r="C116" s="732"/>
      <c r="D116" s="723"/>
      <c r="E116" s="733"/>
      <c r="F116" s="733"/>
      <c r="G116" s="806"/>
      <c r="H116" s="795"/>
      <c r="I116" s="747"/>
      <c r="J116" s="733"/>
      <c r="K116" s="733"/>
      <c r="L116" s="813"/>
      <c r="M116" s="813"/>
      <c r="N116" s="722"/>
      <c r="O116" s="733"/>
      <c r="P116" s="734"/>
      <c r="Q116" s="734"/>
    </row>
    <row r="117" spans="1:17">
      <c r="A117" s="721"/>
      <c r="B117" s="733"/>
      <c r="C117" s="732"/>
      <c r="D117" s="723"/>
      <c r="E117" s="733"/>
      <c r="F117" s="733"/>
      <c r="G117" s="806"/>
      <c r="H117" s="795"/>
      <c r="I117" s="747"/>
      <c r="J117" s="733"/>
      <c r="K117" s="733"/>
      <c r="L117" s="813"/>
      <c r="M117" s="813"/>
      <c r="N117" s="722"/>
      <c r="O117" s="733"/>
      <c r="P117" s="734"/>
      <c r="Q117" s="734"/>
    </row>
    <row r="118" spans="1:17">
      <c r="A118" s="721"/>
      <c r="B118" s="733"/>
      <c r="C118" s="732"/>
      <c r="D118" s="723"/>
      <c r="E118" s="733"/>
      <c r="F118" s="733"/>
      <c r="G118" s="806"/>
      <c r="H118" s="795"/>
      <c r="I118" s="747"/>
      <c r="J118" s="733"/>
      <c r="K118" s="733"/>
      <c r="L118" s="813"/>
      <c r="M118" s="813"/>
      <c r="N118" s="722"/>
      <c r="O118" s="733"/>
      <c r="P118" s="736"/>
      <c r="Q118" s="734"/>
    </row>
    <row r="119" spans="1:17">
      <c r="A119" s="721"/>
      <c r="B119" s="733"/>
      <c r="C119" s="732"/>
      <c r="D119" s="723"/>
      <c r="E119" s="733"/>
      <c r="F119" s="733"/>
      <c r="G119" s="806"/>
      <c r="H119" s="795"/>
      <c r="I119" s="747"/>
      <c r="J119" s="733"/>
      <c r="K119" s="733"/>
      <c r="L119" s="813"/>
      <c r="M119" s="813"/>
      <c r="N119" s="722"/>
      <c r="O119" s="733"/>
      <c r="P119" s="736"/>
      <c r="Q119" s="734"/>
    </row>
    <row r="120" spans="1:17">
      <c r="A120" s="721"/>
      <c r="B120" s="733"/>
      <c r="C120" s="732"/>
      <c r="D120" s="723"/>
      <c r="E120" s="733"/>
      <c r="F120" s="733"/>
      <c r="G120" s="806"/>
      <c r="H120" s="795"/>
      <c r="I120" s="747"/>
      <c r="J120" s="733"/>
      <c r="K120" s="733"/>
      <c r="L120" s="813"/>
      <c r="M120" s="813"/>
      <c r="N120" s="722"/>
      <c r="O120" s="733"/>
      <c r="P120" s="736"/>
      <c r="Q120" s="734"/>
    </row>
    <row r="121" spans="1:17">
      <c r="A121" s="721"/>
      <c r="B121" s="721"/>
      <c r="C121" s="732"/>
      <c r="D121" s="723"/>
      <c r="E121" s="733"/>
      <c r="F121" s="733"/>
      <c r="G121" s="806"/>
      <c r="H121" s="795"/>
      <c r="I121" s="747"/>
      <c r="J121" s="733"/>
      <c r="K121" s="733"/>
      <c r="L121" s="813"/>
      <c r="M121" s="813"/>
      <c r="N121" s="722"/>
      <c r="O121" s="733"/>
      <c r="P121" s="734"/>
      <c r="Q121" s="734"/>
    </row>
    <row r="122" spans="1:17">
      <c r="A122" s="721"/>
      <c r="B122" s="733"/>
      <c r="C122" s="732"/>
      <c r="D122" s="723"/>
      <c r="E122" s="733"/>
      <c r="F122" s="733"/>
      <c r="G122" s="806"/>
      <c r="H122" s="795"/>
      <c r="I122" s="747"/>
      <c r="J122" s="733"/>
      <c r="K122" s="733"/>
      <c r="L122" s="813"/>
      <c r="M122" s="813"/>
      <c r="N122" s="722"/>
      <c r="O122" s="733"/>
      <c r="P122" s="734"/>
      <c r="Q122" s="734"/>
    </row>
    <row r="123" spans="1:17">
      <c r="A123" s="721"/>
      <c r="B123" s="733"/>
      <c r="C123" s="732"/>
      <c r="D123" s="723"/>
      <c r="E123" s="733"/>
      <c r="F123" s="733"/>
      <c r="G123" s="806"/>
      <c r="H123" s="795"/>
      <c r="I123" s="747"/>
      <c r="J123" s="733"/>
      <c r="K123" s="733"/>
      <c r="L123" s="813"/>
      <c r="M123" s="813"/>
      <c r="N123" s="722"/>
      <c r="O123" s="733"/>
      <c r="P123" s="732"/>
      <c r="Q123" s="732"/>
    </row>
    <row r="124" spans="1:17">
      <c r="A124" s="721"/>
      <c r="B124" s="733"/>
      <c r="C124" s="732"/>
      <c r="D124" s="723"/>
      <c r="E124" s="733"/>
      <c r="F124" s="733"/>
      <c r="G124" s="806"/>
      <c r="H124" s="795"/>
      <c r="I124" s="747"/>
      <c r="J124" s="733"/>
      <c r="K124" s="733"/>
      <c r="L124" s="813"/>
      <c r="M124" s="813"/>
      <c r="N124" s="722"/>
      <c r="O124" s="733"/>
      <c r="P124" s="748"/>
      <c r="Q124" s="748"/>
    </row>
    <row r="125" spans="1:17">
      <c r="A125" s="721"/>
      <c r="B125" s="733"/>
      <c r="C125" s="732"/>
      <c r="D125" s="723"/>
      <c r="E125" s="733"/>
      <c r="F125" s="733"/>
      <c r="G125" s="806"/>
      <c r="H125" s="795"/>
      <c r="I125" s="747"/>
      <c r="J125" s="733"/>
      <c r="K125" s="733"/>
      <c r="L125" s="813"/>
      <c r="M125" s="813"/>
      <c r="N125" s="722"/>
      <c r="O125" s="733"/>
      <c r="P125" s="748"/>
      <c r="Q125" s="748"/>
    </row>
    <row r="126" spans="1:17">
      <c r="A126" s="721"/>
      <c r="B126" s="733"/>
      <c r="C126" s="732"/>
      <c r="D126" s="723"/>
      <c r="E126" s="733"/>
      <c r="F126" s="733"/>
      <c r="G126" s="806"/>
      <c r="H126" s="795"/>
      <c r="I126" s="747"/>
      <c r="J126" s="733"/>
      <c r="K126" s="733"/>
      <c r="L126" s="813"/>
      <c r="M126" s="813"/>
      <c r="N126" s="722"/>
      <c r="O126" s="733"/>
      <c r="P126" s="748"/>
      <c r="Q126" s="748"/>
    </row>
    <row r="127" spans="1:17">
      <c r="A127" s="721"/>
      <c r="B127" s="733"/>
      <c r="C127" s="732"/>
      <c r="D127" s="723"/>
      <c r="E127" s="733"/>
      <c r="F127" s="733"/>
      <c r="G127" s="806"/>
      <c r="H127" s="795"/>
      <c r="I127" s="747"/>
      <c r="J127" s="733"/>
      <c r="K127" s="733"/>
      <c r="L127" s="813"/>
      <c r="M127" s="813"/>
      <c r="N127" s="722"/>
      <c r="O127" s="733"/>
      <c r="P127" s="748"/>
      <c r="Q127" s="748"/>
    </row>
    <row r="128" spans="1:17">
      <c r="A128" s="721"/>
      <c r="B128" s="733"/>
      <c r="C128" s="732"/>
      <c r="D128" s="723"/>
      <c r="E128" s="733"/>
      <c r="F128" s="733"/>
      <c r="G128" s="806"/>
      <c r="H128" s="795"/>
      <c r="I128" s="747"/>
      <c r="J128" s="733"/>
      <c r="K128" s="733"/>
      <c r="L128" s="813"/>
      <c r="M128" s="813"/>
      <c r="N128" s="722"/>
      <c r="O128" s="733"/>
      <c r="P128" s="748"/>
      <c r="Q128" s="748"/>
    </row>
    <row r="129" spans="1:17">
      <c r="A129" s="721"/>
      <c r="B129" s="733"/>
      <c r="C129" s="732"/>
      <c r="D129" s="723"/>
      <c r="E129" s="733"/>
      <c r="F129" s="733"/>
      <c r="G129" s="806"/>
      <c r="H129" s="795"/>
      <c r="I129" s="747"/>
      <c r="J129" s="733"/>
      <c r="K129" s="733"/>
      <c r="L129" s="813"/>
      <c r="M129" s="813"/>
      <c r="N129" s="722"/>
      <c r="O129" s="733"/>
      <c r="P129" s="748"/>
      <c r="Q129" s="748"/>
    </row>
    <row r="130" spans="1:17">
      <c r="A130" s="721"/>
      <c r="B130" s="733"/>
      <c r="C130" s="732"/>
      <c r="D130" s="723"/>
      <c r="E130" s="733"/>
      <c r="F130" s="733"/>
      <c r="G130" s="806"/>
      <c r="H130" s="795"/>
      <c r="I130" s="747"/>
      <c r="J130" s="733"/>
      <c r="K130" s="733"/>
      <c r="L130" s="813"/>
      <c r="M130" s="813"/>
      <c r="N130" s="722"/>
      <c r="O130" s="733"/>
      <c r="P130" s="748"/>
      <c r="Q130" s="748"/>
    </row>
    <row r="131" spans="1:17">
      <c r="A131" s="721"/>
      <c r="B131" s="733"/>
      <c r="C131" s="732"/>
      <c r="D131" s="723"/>
      <c r="E131" s="733"/>
      <c r="F131" s="733"/>
      <c r="G131" s="806"/>
      <c r="H131" s="795"/>
      <c r="I131" s="747"/>
      <c r="J131" s="733"/>
      <c r="K131" s="733"/>
      <c r="L131" s="813"/>
      <c r="M131" s="813"/>
      <c r="N131" s="722"/>
      <c r="O131" s="733"/>
      <c r="P131" s="748"/>
      <c r="Q131" s="748"/>
    </row>
    <row r="132" spans="1:17">
      <c r="A132" s="721"/>
      <c r="B132" s="733"/>
      <c r="C132" s="732"/>
      <c r="D132" s="723"/>
      <c r="E132" s="733"/>
      <c r="F132" s="733"/>
      <c r="G132" s="806"/>
      <c r="H132" s="795"/>
      <c r="I132" s="747"/>
      <c r="J132" s="733"/>
      <c r="K132" s="733"/>
      <c r="L132" s="813"/>
      <c r="M132" s="813"/>
      <c r="N132" s="722"/>
      <c r="O132" s="733"/>
      <c r="P132" s="748"/>
      <c r="Q132" s="732"/>
    </row>
    <row r="133" spans="1:17">
      <c r="A133" s="721"/>
      <c r="B133" s="733"/>
      <c r="C133" s="732"/>
      <c r="D133" s="723"/>
      <c r="E133" s="733"/>
      <c r="F133" s="733"/>
      <c r="G133" s="806"/>
      <c r="H133" s="795"/>
      <c r="I133" s="747"/>
      <c r="J133" s="733"/>
      <c r="K133" s="733"/>
      <c r="L133" s="813"/>
      <c r="M133" s="813"/>
      <c r="N133" s="722"/>
      <c r="O133" s="733"/>
      <c r="P133" s="748"/>
      <c r="Q133" s="732"/>
    </row>
    <row r="134" spans="1:17">
      <c r="A134" s="721"/>
      <c r="B134" s="733"/>
      <c r="C134" s="732"/>
      <c r="D134" s="723"/>
      <c r="E134" s="733"/>
      <c r="F134" s="733"/>
      <c r="G134" s="806"/>
      <c r="H134" s="795"/>
      <c r="I134" s="747"/>
      <c r="J134" s="733"/>
      <c r="K134" s="733"/>
      <c r="L134" s="813"/>
      <c r="M134" s="813"/>
      <c r="N134" s="722"/>
      <c r="O134" s="733"/>
      <c r="P134" s="748"/>
      <c r="Q134" s="732"/>
    </row>
    <row r="135" spans="1:17">
      <c r="A135" s="721"/>
      <c r="B135" s="733"/>
      <c r="C135" s="732"/>
      <c r="D135" s="723"/>
      <c r="E135" s="733"/>
      <c r="F135" s="733"/>
      <c r="G135" s="806"/>
      <c r="H135" s="795"/>
      <c r="I135" s="747"/>
      <c r="J135" s="733"/>
      <c r="K135" s="733"/>
      <c r="L135" s="813"/>
      <c r="M135" s="813"/>
      <c r="N135" s="722"/>
      <c r="O135" s="733"/>
      <c r="P135" s="748"/>
      <c r="Q135" s="732"/>
    </row>
    <row r="136" spans="1:17">
      <c r="A136" s="721"/>
      <c r="B136" s="733"/>
      <c r="C136" s="732"/>
      <c r="D136" s="723"/>
      <c r="E136" s="733"/>
      <c r="F136" s="733"/>
      <c r="G136" s="806"/>
      <c r="H136" s="795"/>
      <c r="I136" s="747"/>
      <c r="J136" s="733"/>
      <c r="K136" s="733"/>
      <c r="L136" s="813"/>
      <c r="M136" s="813"/>
      <c r="N136" s="722"/>
      <c r="O136" s="733"/>
      <c r="P136" s="748"/>
      <c r="Q136" s="732"/>
    </row>
    <row r="137" spans="1:17">
      <c r="A137" s="721"/>
      <c r="B137" s="733"/>
      <c r="C137" s="732"/>
      <c r="D137" s="723"/>
      <c r="E137" s="733"/>
      <c r="F137" s="733"/>
      <c r="G137" s="806"/>
      <c r="H137" s="795"/>
      <c r="I137" s="747"/>
      <c r="J137" s="733"/>
      <c r="K137" s="733"/>
      <c r="L137" s="813"/>
      <c r="M137" s="813"/>
      <c r="N137" s="722"/>
      <c r="O137" s="733"/>
      <c r="P137" s="748"/>
      <c r="Q137" s="830"/>
    </row>
    <row r="138" spans="1:17">
      <c r="A138" s="721"/>
      <c r="B138" s="733"/>
      <c r="C138" s="732"/>
      <c r="D138" s="723"/>
      <c r="E138" s="733"/>
      <c r="F138" s="733"/>
      <c r="G138" s="806"/>
      <c r="H138" s="795"/>
      <c r="I138" s="747"/>
      <c r="J138" s="733"/>
      <c r="K138" s="733"/>
      <c r="L138" s="813"/>
      <c r="M138" s="813"/>
      <c r="N138" s="722"/>
      <c r="O138" s="733"/>
      <c r="P138" s="748"/>
      <c r="Q138" s="830"/>
    </row>
  </sheetData>
  <mergeCells count="15">
    <mergeCell ref="H1:H2"/>
    <mergeCell ref="A1:A2"/>
    <mergeCell ref="B1:C2"/>
    <mergeCell ref="D1:D2"/>
    <mergeCell ref="E1:E2"/>
    <mergeCell ref="F1:G1"/>
    <mergeCell ref="O1:O2"/>
    <mergeCell ref="P1:P2"/>
    <mergeCell ref="Q1:Q2"/>
    <mergeCell ref="I1:I2"/>
    <mergeCell ref="J1:J2"/>
    <mergeCell ref="K1:K2"/>
    <mergeCell ref="L1:L2"/>
    <mergeCell ref="M1:M2"/>
    <mergeCell ref="N1:N2"/>
  </mergeCells>
  <pageMargins left="1.25" right="0" top="0.75" bottom="0.75" header="0.3" footer="0.3"/>
  <pageSetup paperSize="5" scale="90" orientation="landscape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G496"/>
  <sheetViews>
    <sheetView workbookViewId="0">
      <selection activeCell="K182" sqref="K182"/>
    </sheetView>
  </sheetViews>
  <sheetFormatPr defaultRowHeight="15"/>
  <cols>
    <col min="1" max="1" width="3.85546875" customWidth="1"/>
    <col min="2" max="2" width="25.7109375" customWidth="1"/>
    <col min="3" max="3" width="16.140625" customWidth="1"/>
    <col min="4" max="4" width="4.85546875" customWidth="1"/>
    <col min="5" max="5" width="23.28515625" customWidth="1"/>
    <col min="6" max="6" width="15.140625" customWidth="1"/>
  </cols>
  <sheetData>
    <row r="1" spans="1:6" ht="20.100000000000001" customHeight="1">
      <c r="A1" s="1225" t="s">
        <v>70</v>
      </c>
      <c r="B1" s="1222" t="s">
        <v>7373</v>
      </c>
      <c r="C1" s="1224" t="s">
        <v>6422</v>
      </c>
      <c r="D1" s="1225" t="s">
        <v>70</v>
      </c>
      <c r="E1" s="1222" t="s">
        <v>7373</v>
      </c>
      <c r="F1" s="1224" t="s">
        <v>6422</v>
      </c>
    </row>
    <row r="2" spans="1:6" ht="20.100000000000001" customHeight="1">
      <c r="A2" s="1225"/>
      <c r="B2" s="1223"/>
      <c r="C2" s="1224"/>
      <c r="D2" s="1225"/>
      <c r="E2" s="1223"/>
      <c r="F2" s="1224"/>
    </row>
    <row r="3" spans="1:6" s="622" customFormat="1" ht="20.100000000000001" customHeight="1">
      <c r="A3" s="623">
        <v>1</v>
      </c>
      <c r="B3" s="624" t="s">
        <v>218</v>
      </c>
      <c r="C3" s="624" t="s">
        <v>228</v>
      </c>
      <c r="D3" s="623">
        <v>45</v>
      </c>
      <c r="E3" s="624" t="s">
        <v>825</v>
      </c>
      <c r="F3" s="624" t="s">
        <v>829</v>
      </c>
    </row>
    <row r="4" spans="1:6" ht="20.100000000000001" customHeight="1">
      <c r="A4" s="623">
        <v>2</v>
      </c>
      <c r="B4" s="624" t="s">
        <v>272</v>
      </c>
      <c r="C4" s="624" t="s">
        <v>228</v>
      </c>
      <c r="D4" s="623">
        <v>46</v>
      </c>
      <c r="E4" s="624" t="s">
        <v>837</v>
      </c>
      <c r="F4" s="624" t="s">
        <v>829</v>
      </c>
    </row>
    <row r="5" spans="1:6" ht="20.100000000000001" customHeight="1">
      <c r="A5" s="623">
        <v>3</v>
      </c>
      <c r="B5" s="624" t="s">
        <v>281</v>
      </c>
      <c r="C5" s="624" t="s">
        <v>228</v>
      </c>
      <c r="D5" s="623">
        <v>47</v>
      </c>
      <c r="E5" s="624" t="s">
        <v>849</v>
      </c>
      <c r="F5" s="624" t="s">
        <v>829</v>
      </c>
    </row>
    <row r="6" spans="1:6" ht="20.100000000000001" customHeight="1">
      <c r="A6" s="623">
        <v>4</v>
      </c>
      <c r="B6" s="624" t="s">
        <v>296</v>
      </c>
      <c r="C6" s="624" t="s">
        <v>228</v>
      </c>
      <c r="D6" s="623">
        <v>48</v>
      </c>
      <c r="E6" s="624" t="s">
        <v>867</v>
      </c>
      <c r="F6" s="624" t="s">
        <v>829</v>
      </c>
    </row>
    <row r="7" spans="1:6" ht="20.100000000000001" customHeight="1">
      <c r="A7" s="623">
        <v>5</v>
      </c>
      <c r="B7" s="624" t="s">
        <v>308</v>
      </c>
      <c r="C7" s="624" t="s">
        <v>228</v>
      </c>
      <c r="D7" s="623">
        <v>49</v>
      </c>
      <c r="E7" s="624" t="s">
        <v>876</v>
      </c>
      <c r="F7" s="624" t="s">
        <v>829</v>
      </c>
    </row>
    <row r="8" spans="1:6" ht="20.100000000000001" customHeight="1">
      <c r="A8" s="623">
        <v>6</v>
      </c>
      <c r="B8" s="624" t="s">
        <v>311</v>
      </c>
      <c r="C8" s="624" t="s">
        <v>228</v>
      </c>
      <c r="D8" s="623">
        <v>50</v>
      </c>
      <c r="E8" s="624" t="s">
        <v>891</v>
      </c>
      <c r="F8" s="624" t="s">
        <v>829</v>
      </c>
    </row>
    <row r="9" spans="1:6" ht="20.100000000000001" customHeight="1">
      <c r="A9" s="623">
        <v>7</v>
      </c>
      <c r="B9" s="624" t="s">
        <v>331</v>
      </c>
      <c r="C9" s="624" t="s">
        <v>228</v>
      </c>
      <c r="D9" s="623">
        <v>51</v>
      </c>
      <c r="E9" s="624" t="s">
        <v>879</v>
      </c>
      <c r="F9" s="624" t="s">
        <v>829</v>
      </c>
    </row>
    <row r="10" spans="1:6" ht="20.100000000000001" customHeight="1">
      <c r="A10" s="623">
        <v>8</v>
      </c>
      <c r="B10" s="624" t="s">
        <v>3442</v>
      </c>
      <c r="C10" s="624" t="s">
        <v>228</v>
      </c>
      <c r="D10" s="623">
        <v>52</v>
      </c>
      <c r="E10" s="624" t="s">
        <v>909</v>
      </c>
      <c r="F10" s="624" t="s">
        <v>829</v>
      </c>
    </row>
    <row r="11" spans="1:6" ht="20.100000000000001" customHeight="1">
      <c r="A11" s="623">
        <v>9</v>
      </c>
      <c r="B11" s="624" t="s">
        <v>359</v>
      </c>
      <c r="C11" s="624" t="s">
        <v>228</v>
      </c>
      <c r="D11" s="623">
        <v>53</v>
      </c>
      <c r="E11" s="624" t="s">
        <v>918</v>
      </c>
      <c r="F11" s="624" t="s">
        <v>829</v>
      </c>
    </row>
    <row r="12" spans="1:6" ht="20.100000000000001" customHeight="1">
      <c r="A12" s="623">
        <v>10</v>
      </c>
      <c r="B12" s="624" t="s">
        <v>375</v>
      </c>
      <c r="C12" s="624" t="s">
        <v>228</v>
      </c>
      <c r="D12" s="623">
        <v>54</v>
      </c>
      <c r="E12" s="624" t="s">
        <v>502</v>
      </c>
      <c r="F12" s="624" t="s">
        <v>829</v>
      </c>
    </row>
    <row r="13" spans="1:6" ht="20.100000000000001" customHeight="1">
      <c r="A13" s="623">
        <v>11</v>
      </c>
      <c r="B13" s="624" t="s">
        <v>388</v>
      </c>
      <c r="C13" s="624" t="s">
        <v>228</v>
      </c>
      <c r="D13" s="623">
        <v>55</v>
      </c>
      <c r="E13" s="624" t="s">
        <v>932</v>
      </c>
      <c r="F13" s="624" t="s">
        <v>829</v>
      </c>
    </row>
    <row r="14" spans="1:6" ht="20.100000000000001" customHeight="1">
      <c r="A14" s="623">
        <v>12</v>
      </c>
      <c r="B14" s="624" t="s">
        <v>400</v>
      </c>
      <c r="C14" s="624" t="s">
        <v>228</v>
      </c>
      <c r="D14" s="623">
        <v>56</v>
      </c>
      <c r="E14" s="624" t="s">
        <v>945</v>
      </c>
      <c r="F14" s="624" t="s">
        <v>829</v>
      </c>
    </row>
    <row r="15" spans="1:6" ht="20.100000000000001" customHeight="1">
      <c r="A15" s="623">
        <v>13</v>
      </c>
      <c r="B15" s="624" t="s">
        <v>433</v>
      </c>
      <c r="C15" s="624" t="s">
        <v>228</v>
      </c>
      <c r="D15" s="623">
        <v>57</v>
      </c>
      <c r="E15" s="624" t="s">
        <v>955</v>
      </c>
      <c r="F15" s="624" t="s">
        <v>829</v>
      </c>
    </row>
    <row r="16" spans="1:6" ht="20.100000000000001" customHeight="1">
      <c r="A16" s="623">
        <v>14</v>
      </c>
      <c r="B16" s="624" t="s">
        <v>448</v>
      </c>
      <c r="C16" s="624" t="s">
        <v>228</v>
      </c>
      <c r="D16" s="623">
        <v>58</v>
      </c>
      <c r="E16" s="624" t="s">
        <v>966</v>
      </c>
      <c r="F16" s="624" t="s">
        <v>829</v>
      </c>
    </row>
    <row r="17" spans="1:6" ht="20.100000000000001" customHeight="1">
      <c r="A17" s="623">
        <v>15</v>
      </c>
      <c r="B17" s="624" t="s">
        <v>466</v>
      </c>
      <c r="C17" s="624" t="s">
        <v>228</v>
      </c>
      <c r="D17" s="623">
        <v>59</v>
      </c>
      <c r="E17" s="624" t="s">
        <v>978</v>
      </c>
      <c r="F17" s="624" t="s">
        <v>829</v>
      </c>
    </row>
    <row r="18" spans="1:6" ht="20.100000000000001" customHeight="1">
      <c r="A18" s="623">
        <v>16</v>
      </c>
      <c r="B18" s="624" t="s">
        <v>487</v>
      </c>
      <c r="C18" s="624" t="s">
        <v>228</v>
      </c>
      <c r="D18" s="623">
        <v>60</v>
      </c>
      <c r="E18" s="624" t="s">
        <v>994</v>
      </c>
      <c r="F18" s="624" t="s">
        <v>829</v>
      </c>
    </row>
    <row r="19" spans="1:6" ht="20.100000000000001" customHeight="1">
      <c r="A19" s="623">
        <v>17</v>
      </c>
      <c r="B19" s="624" t="s">
        <v>500</v>
      </c>
      <c r="C19" s="624" t="s">
        <v>228</v>
      </c>
      <c r="D19" s="623">
        <v>61</v>
      </c>
      <c r="E19" s="624" t="s">
        <v>1004</v>
      </c>
      <c r="F19" s="624" t="s">
        <v>829</v>
      </c>
    </row>
    <row r="20" spans="1:6" ht="20.100000000000001" customHeight="1">
      <c r="A20" s="623">
        <v>18</v>
      </c>
      <c r="B20" s="624" t="s">
        <v>515</v>
      </c>
      <c r="C20" s="624" t="s">
        <v>228</v>
      </c>
      <c r="D20" s="623">
        <v>62</v>
      </c>
      <c r="E20" s="624" t="s">
        <v>1018</v>
      </c>
      <c r="F20" s="624" t="s">
        <v>829</v>
      </c>
    </row>
    <row r="21" spans="1:6" ht="20.100000000000001" customHeight="1">
      <c r="A21" s="623">
        <v>19</v>
      </c>
      <c r="B21" s="624" t="s">
        <v>100</v>
      </c>
      <c r="C21" s="624" t="s">
        <v>228</v>
      </c>
      <c r="D21" s="623">
        <v>63</v>
      </c>
      <c r="E21" s="624" t="s">
        <v>1031</v>
      </c>
      <c r="F21" s="624" t="s">
        <v>829</v>
      </c>
    </row>
    <row r="22" spans="1:6" ht="20.100000000000001" customHeight="1">
      <c r="A22" s="623">
        <v>20</v>
      </c>
      <c r="B22" s="624" t="s">
        <v>543</v>
      </c>
      <c r="C22" s="624" t="s">
        <v>228</v>
      </c>
      <c r="D22" s="623">
        <v>64</v>
      </c>
      <c r="E22" s="624" t="s">
        <v>998</v>
      </c>
      <c r="F22" s="624" t="s">
        <v>829</v>
      </c>
    </row>
    <row r="23" spans="1:6" ht="20.100000000000001" customHeight="1">
      <c r="A23" s="623">
        <v>21</v>
      </c>
      <c r="B23" s="624" t="s">
        <v>559</v>
      </c>
      <c r="C23" s="624" t="s">
        <v>228</v>
      </c>
      <c r="D23" s="623">
        <v>65</v>
      </c>
      <c r="E23" s="624" t="s">
        <v>1054</v>
      </c>
      <c r="F23" s="624" t="s">
        <v>829</v>
      </c>
    </row>
    <row r="24" spans="1:6" ht="20.100000000000001" customHeight="1">
      <c r="A24" s="623">
        <v>22</v>
      </c>
      <c r="B24" s="624" t="s">
        <v>576</v>
      </c>
      <c r="C24" s="624" t="s">
        <v>228</v>
      </c>
      <c r="D24" s="623">
        <v>66</v>
      </c>
      <c r="E24" s="624" t="s">
        <v>1066</v>
      </c>
      <c r="F24" s="624" t="s">
        <v>829</v>
      </c>
    </row>
    <row r="25" spans="1:6" ht="20.100000000000001" customHeight="1">
      <c r="A25" s="623">
        <v>23</v>
      </c>
      <c r="B25" s="624" t="s">
        <v>593</v>
      </c>
      <c r="C25" s="624" t="s">
        <v>228</v>
      </c>
      <c r="D25" s="623">
        <v>67</v>
      </c>
      <c r="E25" s="624" t="s">
        <v>1079</v>
      </c>
      <c r="F25" s="624" t="s">
        <v>829</v>
      </c>
    </row>
    <row r="26" spans="1:6" ht="20.100000000000001" customHeight="1">
      <c r="A26" s="623">
        <v>24</v>
      </c>
      <c r="B26" s="624" t="s">
        <v>603</v>
      </c>
      <c r="C26" s="624" t="s">
        <v>228</v>
      </c>
      <c r="D26" s="623">
        <v>68</v>
      </c>
      <c r="E26" s="624" t="s">
        <v>1089</v>
      </c>
      <c r="F26" s="624" t="s">
        <v>829</v>
      </c>
    </row>
    <row r="27" spans="1:6" ht="20.100000000000001" customHeight="1">
      <c r="A27" s="623">
        <v>25</v>
      </c>
      <c r="B27" s="624" t="s">
        <v>617</v>
      </c>
      <c r="C27" s="624" t="s">
        <v>228</v>
      </c>
      <c r="D27" s="623">
        <v>69</v>
      </c>
      <c r="E27" s="624" t="s">
        <v>1060</v>
      </c>
      <c r="F27" s="624" t="s">
        <v>829</v>
      </c>
    </row>
    <row r="28" spans="1:6" ht="20.100000000000001" customHeight="1">
      <c r="A28" s="623">
        <v>26</v>
      </c>
      <c r="B28" s="624" t="s">
        <v>633</v>
      </c>
      <c r="C28" s="624" t="s">
        <v>228</v>
      </c>
      <c r="D28" s="623">
        <v>70</v>
      </c>
      <c r="E28" s="624" t="s">
        <v>1114</v>
      </c>
      <c r="F28" s="624" t="s">
        <v>829</v>
      </c>
    </row>
    <row r="29" spans="1:6" ht="20.100000000000001" customHeight="1">
      <c r="A29" s="623">
        <v>27</v>
      </c>
      <c r="B29" s="624" t="s">
        <v>645</v>
      </c>
      <c r="C29" s="624" t="s">
        <v>228</v>
      </c>
      <c r="D29" s="623">
        <v>71</v>
      </c>
      <c r="E29" s="624" t="s">
        <v>1120</v>
      </c>
      <c r="F29" s="624" t="s">
        <v>829</v>
      </c>
    </row>
    <row r="30" spans="1:6" ht="20.100000000000001" customHeight="1">
      <c r="A30" s="623">
        <v>28</v>
      </c>
      <c r="B30" s="624" t="s">
        <v>658</v>
      </c>
      <c r="C30" s="624" t="s">
        <v>228</v>
      </c>
      <c r="D30" s="623">
        <v>72</v>
      </c>
      <c r="E30" s="624" t="s">
        <v>1127</v>
      </c>
      <c r="F30" s="624" t="s">
        <v>829</v>
      </c>
    </row>
    <row r="31" spans="1:6" ht="20.100000000000001" customHeight="1">
      <c r="A31" s="623">
        <v>29</v>
      </c>
      <c r="B31" s="624" t="s">
        <v>672</v>
      </c>
      <c r="C31" s="624" t="s">
        <v>228</v>
      </c>
      <c r="D31" s="623">
        <v>73</v>
      </c>
      <c r="E31" s="624" t="s">
        <v>1135</v>
      </c>
      <c r="F31" s="624" t="s">
        <v>829</v>
      </c>
    </row>
    <row r="32" spans="1:6" ht="20.100000000000001" customHeight="1">
      <c r="A32" s="623">
        <v>30</v>
      </c>
      <c r="B32" s="624" t="s">
        <v>690</v>
      </c>
      <c r="C32" s="624" t="s">
        <v>228</v>
      </c>
      <c r="D32" s="623">
        <v>74</v>
      </c>
      <c r="E32" s="624" t="s">
        <v>1146</v>
      </c>
      <c r="F32" s="624" t="s">
        <v>829</v>
      </c>
    </row>
    <row r="33" spans="1:6" ht="20.100000000000001" customHeight="1">
      <c r="A33" s="623">
        <v>31</v>
      </c>
      <c r="B33" s="624" t="s">
        <v>706</v>
      </c>
      <c r="C33" s="624" t="s">
        <v>228</v>
      </c>
      <c r="D33" s="623">
        <v>75</v>
      </c>
      <c r="E33" s="624" t="s">
        <v>108</v>
      </c>
      <c r="F33" s="624" t="s">
        <v>829</v>
      </c>
    </row>
    <row r="34" spans="1:6" ht="20.100000000000001" customHeight="1">
      <c r="A34" s="623">
        <v>32</v>
      </c>
      <c r="B34" s="624" t="s">
        <v>717</v>
      </c>
      <c r="C34" s="624" t="s">
        <v>228</v>
      </c>
      <c r="D34" s="623">
        <v>76</v>
      </c>
      <c r="E34" s="624" t="s">
        <v>1171</v>
      </c>
      <c r="F34" s="624" t="s">
        <v>829</v>
      </c>
    </row>
    <row r="35" spans="1:6" ht="20.100000000000001" customHeight="1">
      <c r="A35" s="623">
        <v>33</v>
      </c>
      <c r="B35" s="624" t="s">
        <v>726</v>
      </c>
      <c r="C35" s="624" t="s">
        <v>228</v>
      </c>
      <c r="D35" s="623">
        <v>77</v>
      </c>
      <c r="E35" s="624" t="s">
        <v>1177</v>
      </c>
      <c r="F35" s="624" t="s">
        <v>829</v>
      </c>
    </row>
    <row r="36" spans="1:6" ht="20.100000000000001" customHeight="1">
      <c r="A36" s="623">
        <v>34</v>
      </c>
      <c r="B36" s="624" t="s">
        <v>739</v>
      </c>
      <c r="C36" s="624" t="s">
        <v>228</v>
      </c>
      <c r="D36" s="623">
        <v>78</v>
      </c>
      <c r="E36" s="624" t="s">
        <v>1192</v>
      </c>
      <c r="F36" s="624" t="s">
        <v>829</v>
      </c>
    </row>
    <row r="37" spans="1:6" ht="20.100000000000001" customHeight="1">
      <c r="A37" s="623">
        <v>35</v>
      </c>
      <c r="B37" s="624" t="s">
        <v>755</v>
      </c>
      <c r="C37" s="624" t="s">
        <v>228</v>
      </c>
      <c r="D37" s="623">
        <v>79</v>
      </c>
      <c r="E37" s="624" t="s">
        <v>1206</v>
      </c>
      <c r="F37" s="624" t="s">
        <v>829</v>
      </c>
    </row>
    <row r="38" spans="1:6" ht="20.100000000000001" customHeight="1">
      <c r="A38" s="623">
        <v>36</v>
      </c>
      <c r="B38" s="624" t="s">
        <v>772</v>
      </c>
      <c r="C38" s="624" t="s">
        <v>228</v>
      </c>
      <c r="D38" s="623">
        <v>80</v>
      </c>
      <c r="E38" s="624" t="s">
        <v>1216</v>
      </c>
      <c r="F38" s="624" t="s">
        <v>829</v>
      </c>
    </row>
    <row r="39" spans="1:6" ht="20.100000000000001" customHeight="1">
      <c r="A39" s="623">
        <v>37</v>
      </c>
      <c r="B39" s="624" t="s">
        <v>793</v>
      </c>
      <c r="C39" s="624" t="s">
        <v>228</v>
      </c>
      <c r="D39" s="623">
        <v>81</v>
      </c>
      <c r="E39" s="624" t="s">
        <v>1229</v>
      </c>
      <c r="F39" s="624" t="s">
        <v>829</v>
      </c>
    </row>
    <row r="40" spans="1:6" ht="20.100000000000001" customHeight="1">
      <c r="A40" s="623">
        <v>38</v>
      </c>
      <c r="B40" s="624" t="s">
        <v>804</v>
      </c>
      <c r="C40" s="624" t="s">
        <v>228</v>
      </c>
      <c r="D40" s="623">
        <v>82</v>
      </c>
      <c r="E40" s="625" t="s">
        <v>960</v>
      </c>
      <c r="F40" s="624" t="s">
        <v>829</v>
      </c>
    </row>
    <row r="41" spans="1:6" ht="20.100000000000001" customHeight="1">
      <c r="A41" s="623">
        <v>39</v>
      </c>
      <c r="B41" s="624" t="s">
        <v>2926</v>
      </c>
      <c r="C41" s="624" t="s">
        <v>228</v>
      </c>
      <c r="D41" s="623">
        <v>83</v>
      </c>
      <c r="E41" s="624" t="s">
        <v>248</v>
      </c>
      <c r="F41" s="629" t="s">
        <v>829</v>
      </c>
    </row>
    <row r="42" spans="1:6" ht="20.100000000000001" customHeight="1">
      <c r="A42" s="623">
        <v>40</v>
      </c>
      <c r="B42" s="624" t="s">
        <v>6969</v>
      </c>
      <c r="C42" s="624" t="s">
        <v>228</v>
      </c>
      <c r="D42" s="623">
        <v>84</v>
      </c>
      <c r="E42" s="624" t="s">
        <v>1264</v>
      </c>
      <c r="F42" s="629" t="s">
        <v>829</v>
      </c>
    </row>
    <row r="43" spans="1:6" ht="20.100000000000001" customHeight="1">
      <c r="A43" s="623">
        <v>41</v>
      </c>
      <c r="B43" s="624" t="s">
        <v>1401</v>
      </c>
      <c r="C43" s="624" t="s">
        <v>228</v>
      </c>
      <c r="D43" s="623">
        <v>85</v>
      </c>
      <c r="E43" s="624" t="s">
        <v>1279</v>
      </c>
      <c r="F43" s="629" t="s">
        <v>829</v>
      </c>
    </row>
    <row r="44" spans="1:6" ht="20.100000000000001" customHeight="1">
      <c r="A44" s="623">
        <v>42</v>
      </c>
      <c r="B44" s="624" t="s">
        <v>817</v>
      </c>
      <c r="C44" s="624" t="s">
        <v>228</v>
      </c>
      <c r="D44" s="623">
        <v>86</v>
      </c>
      <c r="E44" s="624" t="s">
        <v>1289</v>
      </c>
      <c r="F44" s="629" t="s">
        <v>829</v>
      </c>
    </row>
    <row r="45" spans="1:6" ht="20.100000000000001" customHeight="1">
      <c r="A45" s="623">
        <v>43</v>
      </c>
      <c r="B45" s="624" t="s">
        <v>6971</v>
      </c>
      <c r="C45" s="624" t="s">
        <v>228</v>
      </c>
      <c r="D45" s="623">
        <v>87</v>
      </c>
      <c r="E45" s="624" t="s">
        <v>1301</v>
      </c>
      <c r="F45" s="629" t="s">
        <v>829</v>
      </c>
    </row>
    <row r="46" spans="1:6" ht="20.100000000000001" customHeight="1">
      <c r="A46" s="623">
        <v>44</v>
      </c>
      <c r="B46" s="624" t="s">
        <v>6545</v>
      </c>
      <c r="C46" s="624" t="s">
        <v>228</v>
      </c>
      <c r="D46" s="623">
        <v>88</v>
      </c>
      <c r="E46" s="624" t="s">
        <v>1313</v>
      </c>
      <c r="F46" s="629" t="s">
        <v>829</v>
      </c>
    </row>
    <row r="47" spans="1:6" s="622" customFormat="1">
      <c r="A47" s="623">
        <v>226</v>
      </c>
      <c r="B47" s="624" t="s">
        <v>2962</v>
      </c>
      <c r="C47" s="624" t="s">
        <v>2967</v>
      </c>
      <c r="D47" s="623">
        <v>89</v>
      </c>
      <c r="E47" s="624" t="s">
        <v>1327</v>
      </c>
      <c r="F47" s="629" t="s">
        <v>829</v>
      </c>
    </row>
    <row r="48" spans="1:6">
      <c r="A48" s="623">
        <v>227</v>
      </c>
      <c r="B48" s="624" t="s">
        <v>2982</v>
      </c>
      <c r="C48" s="624" t="s">
        <v>2967</v>
      </c>
      <c r="D48" s="623">
        <v>90</v>
      </c>
      <c r="E48" s="624" t="s">
        <v>1338</v>
      </c>
      <c r="F48" s="629" t="s">
        <v>829</v>
      </c>
    </row>
    <row r="49" spans="1:6">
      <c r="A49" s="623">
        <v>228</v>
      </c>
      <c r="B49" s="624" t="s">
        <v>2996</v>
      </c>
      <c r="C49" s="624" t="s">
        <v>2967</v>
      </c>
      <c r="D49" s="623">
        <v>91</v>
      </c>
      <c r="E49" s="624" t="s">
        <v>1350</v>
      </c>
      <c r="F49" s="629" t="s">
        <v>829</v>
      </c>
    </row>
    <row r="50" spans="1:6">
      <c r="A50" s="623">
        <v>229</v>
      </c>
      <c r="B50" s="624" t="s">
        <v>3006</v>
      </c>
      <c r="C50" s="624" t="s">
        <v>2967</v>
      </c>
      <c r="D50" s="623">
        <v>92</v>
      </c>
      <c r="E50" s="624" t="s">
        <v>1361</v>
      </c>
      <c r="F50" s="629" t="s">
        <v>829</v>
      </c>
    </row>
    <row r="51" spans="1:6">
      <c r="A51" s="623">
        <v>230</v>
      </c>
      <c r="B51" s="624" t="s">
        <v>3015</v>
      </c>
      <c r="C51" s="624" t="s">
        <v>2967</v>
      </c>
      <c r="D51" s="623">
        <v>93</v>
      </c>
      <c r="E51" s="624" t="s">
        <v>1369</v>
      </c>
      <c r="F51" s="629" t="s">
        <v>829</v>
      </c>
    </row>
    <row r="52" spans="1:6">
      <c r="A52" s="623">
        <v>231</v>
      </c>
      <c r="B52" s="624" t="s">
        <v>3027</v>
      </c>
      <c r="C52" s="624" t="s">
        <v>2967</v>
      </c>
      <c r="D52" s="623">
        <v>94</v>
      </c>
      <c r="E52" s="624" t="s">
        <v>1374</v>
      </c>
      <c r="F52" s="629" t="s">
        <v>829</v>
      </c>
    </row>
    <row r="53" spans="1:6">
      <c r="A53" s="623">
        <v>232</v>
      </c>
      <c r="B53" s="625" t="s">
        <v>3035</v>
      </c>
      <c r="C53" s="624" t="s">
        <v>2967</v>
      </c>
      <c r="D53" s="623">
        <v>95</v>
      </c>
      <c r="E53" s="624" t="s">
        <v>1386</v>
      </c>
      <c r="F53" s="629" t="s">
        <v>829</v>
      </c>
    </row>
    <row r="54" spans="1:6">
      <c r="A54" s="623">
        <v>233</v>
      </c>
      <c r="B54" s="624" t="s">
        <v>3045</v>
      </c>
      <c r="C54" s="624" t="s">
        <v>2967</v>
      </c>
      <c r="D54" s="623">
        <v>96</v>
      </c>
      <c r="E54" s="624" t="s">
        <v>6428</v>
      </c>
      <c r="F54" s="629" t="s">
        <v>829</v>
      </c>
    </row>
    <row r="55" spans="1:6">
      <c r="A55" s="623">
        <v>234</v>
      </c>
      <c r="B55" s="624" t="s">
        <v>3052</v>
      </c>
      <c r="C55" s="624" t="s">
        <v>2967</v>
      </c>
      <c r="D55" s="623">
        <v>97</v>
      </c>
      <c r="E55" s="624" t="s">
        <v>6869</v>
      </c>
      <c r="F55" s="629" t="s">
        <v>829</v>
      </c>
    </row>
    <row r="56" spans="1:6">
      <c r="A56" s="623">
        <v>235</v>
      </c>
      <c r="B56" s="624" t="s">
        <v>3062</v>
      </c>
      <c r="C56" s="624" t="s">
        <v>2967</v>
      </c>
      <c r="D56" s="623">
        <v>98</v>
      </c>
      <c r="E56" s="624" t="s">
        <v>6490</v>
      </c>
      <c r="F56" s="629" t="s">
        <v>829</v>
      </c>
    </row>
    <row r="57" spans="1:6">
      <c r="A57" s="623">
        <v>236</v>
      </c>
      <c r="B57" s="624" t="s">
        <v>3072</v>
      </c>
      <c r="C57" s="624" t="s">
        <v>2967</v>
      </c>
      <c r="D57" s="623">
        <v>99</v>
      </c>
      <c r="E57" s="624" t="s">
        <v>991</v>
      </c>
      <c r="F57" s="629" t="s">
        <v>829</v>
      </c>
    </row>
    <row r="58" spans="1:6">
      <c r="A58" s="623">
        <v>237</v>
      </c>
      <c r="B58" s="624" t="s">
        <v>356</v>
      </c>
      <c r="C58" s="624" t="s">
        <v>2967</v>
      </c>
      <c r="D58" s="623">
        <v>100</v>
      </c>
      <c r="E58" s="624" t="s">
        <v>4384</v>
      </c>
      <c r="F58" s="629" t="s">
        <v>829</v>
      </c>
    </row>
    <row r="59" spans="1:6">
      <c r="A59" s="623">
        <v>238</v>
      </c>
      <c r="B59" s="624" t="s">
        <v>3090</v>
      </c>
      <c r="C59" s="624" t="s">
        <v>2967</v>
      </c>
      <c r="D59" s="623">
        <v>101</v>
      </c>
      <c r="E59" s="624" t="s">
        <v>1413</v>
      </c>
      <c r="F59" s="624" t="s">
        <v>1418</v>
      </c>
    </row>
    <row r="60" spans="1:6">
      <c r="A60" s="623">
        <v>239</v>
      </c>
      <c r="B60" s="624" t="s">
        <v>3099</v>
      </c>
      <c r="C60" s="624" t="s">
        <v>2967</v>
      </c>
      <c r="D60" s="623">
        <v>102</v>
      </c>
      <c r="E60" s="624" t="s">
        <v>1429</v>
      </c>
      <c r="F60" s="624" t="s">
        <v>1418</v>
      </c>
    </row>
    <row r="61" spans="1:6">
      <c r="A61" s="623">
        <v>240</v>
      </c>
      <c r="B61" s="624" t="s">
        <v>3109</v>
      </c>
      <c r="C61" s="624" t="s">
        <v>2967</v>
      </c>
      <c r="D61" s="623">
        <v>103</v>
      </c>
      <c r="E61" s="624" t="s">
        <v>1439</v>
      </c>
      <c r="F61" s="624" t="s">
        <v>1418</v>
      </c>
    </row>
    <row r="62" spans="1:6">
      <c r="A62" s="623">
        <v>241</v>
      </c>
      <c r="B62" s="624" t="s">
        <v>3116</v>
      </c>
      <c r="C62" s="624" t="s">
        <v>2967</v>
      </c>
      <c r="D62" s="623">
        <v>104</v>
      </c>
      <c r="E62" s="624" t="s">
        <v>1451</v>
      </c>
      <c r="F62" s="624" t="s">
        <v>1418</v>
      </c>
    </row>
    <row r="63" spans="1:6">
      <c r="A63" s="623">
        <v>242</v>
      </c>
      <c r="B63" s="624" t="s">
        <v>3130</v>
      </c>
      <c r="C63" s="624" t="s">
        <v>2967</v>
      </c>
      <c r="D63" s="623">
        <v>105</v>
      </c>
      <c r="E63" s="624" t="s">
        <v>1459</v>
      </c>
      <c r="F63" s="624" t="s">
        <v>1418</v>
      </c>
    </row>
    <row r="64" spans="1:6">
      <c r="A64" s="623">
        <v>243</v>
      </c>
      <c r="B64" s="624" t="s">
        <v>3142</v>
      </c>
      <c r="C64" s="624" t="s">
        <v>2967</v>
      </c>
      <c r="D64" s="623">
        <v>106</v>
      </c>
      <c r="E64" s="624" t="s">
        <v>1473</v>
      </c>
      <c r="F64" s="624" t="s">
        <v>1418</v>
      </c>
    </row>
    <row r="65" spans="1:6">
      <c r="A65" s="623">
        <v>244</v>
      </c>
      <c r="B65" s="624" t="s">
        <v>3152</v>
      </c>
      <c r="C65" s="624" t="s">
        <v>2967</v>
      </c>
      <c r="D65" s="623">
        <v>107</v>
      </c>
      <c r="E65" s="624" t="s">
        <v>1484</v>
      </c>
      <c r="F65" s="624" t="s">
        <v>1418</v>
      </c>
    </row>
    <row r="66" spans="1:6">
      <c r="A66" s="623">
        <v>245</v>
      </c>
      <c r="B66" s="624" t="s">
        <v>3162</v>
      </c>
      <c r="C66" s="624" t="s">
        <v>2967</v>
      </c>
      <c r="D66" s="623">
        <v>108</v>
      </c>
      <c r="E66" s="624" t="s">
        <v>1147</v>
      </c>
      <c r="F66" s="624" t="s">
        <v>1418</v>
      </c>
    </row>
    <row r="67" spans="1:6">
      <c r="A67" s="623">
        <v>246</v>
      </c>
      <c r="B67" s="624" t="s">
        <v>3173</v>
      </c>
      <c r="C67" s="624" t="s">
        <v>2967</v>
      </c>
      <c r="D67" s="623">
        <v>109</v>
      </c>
      <c r="E67" s="624" t="s">
        <v>1518</v>
      </c>
      <c r="F67" s="624" t="s">
        <v>1418</v>
      </c>
    </row>
    <row r="68" spans="1:6">
      <c r="A68" s="623">
        <v>247</v>
      </c>
      <c r="B68" s="624" t="s">
        <v>3181</v>
      </c>
      <c r="C68" s="624" t="s">
        <v>2967</v>
      </c>
      <c r="D68" s="623">
        <v>110</v>
      </c>
      <c r="E68" s="624" t="s">
        <v>1531</v>
      </c>
      <c r="F68" s="624" t="s">
        <v>1418</v>
      </c>
    </row>
    <row r="69" spans="1:6">
      <c r="A69" s="623">
        <v>248</v>
      </c>
      <c r="B69" s="624" t="s">
        <v>3191</v>
      </c>
      <c r="C69" s="624" t="s">
        <v>2967</v>
      </c>
      <c r="D69" s="623">
        <v>111</v>
      </c>
      <c r="E69" s="624" t="s">
        <v>109</v>
      </c>
      <c r="F69" s="624" t="s">
        <v>1418</v>
      </c>
    </row>
    <row r="70" spans="1:6">
      <c r="A70" s="623">
        <v>249</v>
      </c>
      <c r="B70" s="624" t="s">
        <v>3201</v>
      </c>
      <c r="C70" s="624" t="s">
        <v>2967</v>
      </c>
      <c r="D70" s="623">
        <v>112</v>
      </c>
      <c r="E70" s="624" t="s">
        <v>1569</v>
      </c>
      <c r="F70" s="624" t="s">
        <v>1418</v>
      </c>
    </row>
    <row r="71" spans="1:6">
      <c r="A71" s="623">
        <v>250</v>
      </c>
      <c r="B71" s="624" t="s">
        <v>3213</v>
      </c>
      <c r="C71" s="624" t="s">
        <v>2967</v>
      </c>
      <c r="D71" s="623">
        <v>113</v>
      </c>
      <c r="E71" s="624" t="s">
        <v>1593</v>
      </c>
      <c r="F71" s="624" t="s">
        <v>1418</v>
      </c>
    </row>
    <row r="72" spans="1:6">
      <c r="A72" s="623">
        <v>251</v>
      </c>
      <c r="B72" s="624" t="s">
        <v>3223</v>
      </c>
      <c r="C72" s="624" t="s">
        <v>2967</v>
      </c>
      <c r="D72" s="623">
        <v>114</v>
      </c>
      <c r="E72" s="624" t="s">
        <v>1599</v>
      </c>
      <c r="F72" s="624" t="s">
        <v>1418</v>
      </c>
    </row>
    <row r="73" spans="1:6">
      <c r="A73" s="623">
        <v>252</v>
      </c>
      <c r="B73" s="624" t="s">
        <v>3233</v>
      </c>
      <c r="C73" s="624" t="s">
        <v>2967</v>
      </c>
      <c r="D73" s="623">
        <v>115</v>
      </c>
      <c r="E73" s="624" t="s">
        <v>1608</v>
      </c>
      <c r="F73" s="624" t="s">
        <v>1418</v>
      </c>
    </row>
    <row r="74" spans="1:6">
      <c r="A74" s="623">
        <v>253</v>
      </c>
      <c r="B74" s="624" t="s">
        <v>2750</v>
      </c>
      <c r="C74" s="624" t="s">
        <v>2967</v>
      </c>
      <c r="D74" s="623">
        <v>116</v>
      </c>
      <c r="E74" s="624" t="s">
        <v>1620</v>
      </c>
      <c r="F74" s="624" t="s">
        <v>1418</v>
      </c>
    </row>
    <row r="75" spans="1:6">
      <c r="A75" s="623">
        <v>254</v>
      </c>
      <c r="B75" s="624" t="s">
        <v>104</v>
      </c>
      <c r="C75" s="624" t="s">
        <v>2967</v>
      </c>
      <c r="D75" s="623">
        <v>117</v>
      </c>
      <c r="E75" s="624" t="s">
        <v>1628</v>
      </c>
      <c r="F75" s="624" t="s">
        <v>1418</v>
      </c>
    </row>
    <row r="76" spans="1:6">
      <c r="A76" s="623">
        <v>255</v>
      </c>
      <c r="B76" s="624" t="s">
        <v>3264</v>
      </c>
      <c r="C76" s="624" t="s">
        <v>2967</v>
      </c>
      <c r="D76" s="623">
        <v>118</v>
      </c>
      <c r="E76" s="624" t="s">
        <v>1645</v>
      </c>
      <c r="F76" s="624" t="s">
        <v>1418</v>
      </c>
    </row>
    <row r="77" spans="1:6">
      <c r="A77" s="623">
        <v>256</v>
      </c>
      <c r="B77" s="624" t="s">
        <v>3272</v>
      </c>
      <c r="C77" s="624" t="s">
        <v>2967</v>
      </c>
      <c r="D77" s="623">
        <v>119</v>
      </c>
      <c r="E77" s="624" t="s">
        <v>1659</v>
      </c>
      <c r="F77" s="624" t="s">
        <v>1418</v>
      </c>
    </row>
    <row r="78" spans="1:6">
      <c r="A78" s="623">
        <v>257</v>
      </c>
      <c r="B78" s="624" t="s">
        <v>3292</v>
      </c>
      <c r="C78" s="624" t="s">
        <v>2967</v>
      </c>
      <c r="D78" s="623">
        <v>120</v>
      </c>
      <c r="E78" s="624" t="s">
        <v>1676</v>
      </c>
      <c r="F78" s="624" t="s">
        <v>1418</v>
      </c>
    </row>
    <row r="79" spans="1:6">
      <c r="A79" s="623">
        <v>258</v>
      </c>
      <c r="B79" s="624" t="s">
        <v>3301</v>
      </c>
      <c r="C79" s="624" t="s">
        <v>2967</v>
      </c>
      <c r="D79" s="623">
        <v>121</v>
      </c>
      <c r="E79" s="624" t="s">
        <v>1691</v>
      </c>
      <c r="F79" s="624" t="s">
        <v>1418</v>
      </c>
    </row>
    <row r="80" spans="1:6">
      <c r="A80" s="623">
        <v>259</v>
      </c>
      <c r="B80" s="624" t="s">
        <v>3317</v>
      </c>
      <c r="C80" s="624" t="s">
        <v>2967</v>
      </c>
      <c r="D80" s="623">
        <v>122</v>
      </c>
      <c r="E80" s="624" t="s">
        <v>1700</v>
      </c>
      <c r="F80" s="624" t="s">
        <v>1418</v>
      </c>
    </row>
    <row r="81" spans="1:6">
      <c r="A81" s="623">
        <v>260</v>
      </c>
      <c r="B81" s="624" t="s">
        <v>3326</v>
      </c>
      <c r="C81" s="624" t="s">
        <v>2967</v>
      </c>
      <c r="D81" s="623">
        <v>123</v>
      </c>
      <c r="E81" s="624" t="s">
        <v>436</v>
      </c>
      <c r="F81" s="624" t="s">
        <v>1418</v>
      </c>
    </row>
    <row r="82" spans="1:6">
      <c r="A82" s="623">
        <v>261</v>
      </c>
      <c r="B82" s="624" t="s">
        <v>3691</v>
      </c>
      <c r="C82" s="624" t="s">
        <v>2967</v>
      </c>
      <c r="D82" s="623">
        <v>124</v>
      </c>
      <c r="E82" s="624" t="s">
        <v>1728</v>
      </c>
      <c r="F82" s="624" t="s">
        <v>1418</v>
      </c>
    </row>
    <row r="83" spans="1:6">
      <c r="A83" s="623">
        <v>262</v>
      </c>
      <c r="B83" s="624" t="s">
        <v>3693</v>
      </c>
      <c r="C83" s="624" t="s">
        <v>2967</v>
      </c>
      <c r="D83" s="623">
        <v>125</v>
      </c>
      <c r="E83" s="624" t="s">
        <v>1750</v>
      </c>
      <c r="F83" s="624" t="s">
        <v>1418</v>
      </c>
    </row>
    <row r="84" spans="1:6">
      <c r="A84" s="623">
        <v>263</v>
      </c>
      <c r="B84" s="624" t="s">
        <v>2858</v>
      </c>
      <c r="C84" s="624" t="s">
        <v>3334</v>
      </c>
      <c r="D84" s="623">
        <v>126</v>
      </c>
      <c r="E84" s="625" t="s">
        <v>1774</v>
      </c>
      <c r="F84" s="624" t="s">
        <v>1418</v>
      </c>
    </row>
    <row r="85" spans="1:6">
      <c r="A85" s="623">
        <v>264</v>
      </c>
      <c r="B85" s="624" t="s">
        <v>3342</v>
      </c>
      <c r="C85" s="624" t="s">
        <v>3334</v>
      </c>
      <c r="D85" s="623">
        <v>127</v>
      </c>
      <c r="E85" s="625" t="s">
        <v>384</v>
      </c>
      <c r="F85" s="624" t="s">
        <v>1418</v>
      </c>
    </row>
    <row r="86" spans="1:6">
      <c r="A86" s="623">
        <v>265</v>
      </c>
      <c r="B86" s="624" t="s">
        <v>3357</v>
      </c>
      <c r="C86" s="624" t="s">
        <v>3334</v>
      </c>
      <c r="D86" s="623">
        <v>128</v>
      </c>
      <c r="E86" s="626" t="s">
        <v>1808</v>
      </c>
      <c r="F86" s="624" t="s">
        <v>1418</v>
      </c>
    </row>
    <row r="87" spans="1:6">
      <c r="A87" s="623">
        <v>266</v>
      </c>
      <c r="B87" s="624" t="s">
        <v>3366</v>
      </c>
      <c r="C87" s="624" t="s">
        <v>3334</v>
      </c>
      <c r="D87" s="623">
        <v>129</v>
      </c>
      <c r="E87" s="624" t="s">
        <v>1814</v>
      </c>
      <c r="F87" s="624" t="s">
        <v>1418</v>
      </c>
    </row>
    <row r="88" spans="1:6">
      <c r="A88" s="623">
        <v>267</v>
      </c>
      <c r="B88" s="625" t="s">
        <v>3379</v>
      </c>
      <c r="C88" s="624" t="s">
        <v>3334</v>
      </c>
      <c r="D88" s="623">
        <v>130</v>
      </c>
      <c r="E88" s="624" t="s">
        <v>764</v>
      </c>
      <c r="F88" s="624" t="s">
        <v>1826</v>
      </c>
    </row>
    <row r="89" spans="1:6">
      <c r="A89" s="623">
        <v>268</v>
      </c>
      <c r="B89" s="624" t="s">
        <v>3416</v>
      </c>
      <c r="C89" s="624" t="s">
        <v>3334</v>
      </c>
      <c r="D89" s="623">
        <v>131</v>
      </c>
      <c r="E89" s="624" t="s">
        <v>1866</v>
      </c>
      <c r="F89" s="624" t="s">
        <v>1826</v>
      </c>
    </row>
    <row r="90" spans="1:6">
      <c r="A90" s="623">
        <v>269</v>
      </c>
      <c r="B90" s="624" t="s">
        <v>3422</v>
      </c>
      <c r="C90" s="624" t="s">
        <v>3334</v>
      </c>
      <c r="D90" s="623">
        <v>132</v>
      </c>
      <c r="E90" s="624" t="s">
        <v>1879</v>
      </c>
      <c r="F90" s="624" t="s">
        <v>1826</v>
      </c>
    </row>
    <row r="91" spans="1:6">
      <c r="A91" s="623">
        <v>270</v>
      </c>
      <c r="B91" s="625" t="s">
        <v>3432</v>
      </c>
      <c r="C91" s="624" t="s">
        <v>3334</v>
      </c>
      <c r="D91" s="623">
        <v>133</v>
      </c>
      <c r="E91" s="624" t="s">
        <v>1888</v>
      </c>
      <c r="F91" s="624" t="s">
        <v>1826</v>
      </c>
    </row>
    <row r="92" spans="1:6">
      <c r="A92" s="623">
        <v>271</v>
      </c>
      <c r="B92" s="624" t="s">
        <v>3437</v>
      </c>
      <c r="C92" s="624" t="s">
        <v>3334</v>
      </c>
      <c r="D92" s="623">
        <v>134</v>
      </c>
      <c r="E92" s="624" t="s">
        <v>1901</v>
      </c>
      <c r="F92" s="624" t="s">
        <v>1826</v>
      </c>
    </row>
    <row r="93" spans="1:6">
      <c r="A93" s="623">
        <v>272</v>
      </c>
      <c r="B93" s="624" t="s">
        <v>3454</v>
      </c>
      <c r="C93" s="624" t="s">
        <v>3334</v>
      </c>
      <c r="D93" s="623">
        <v>135</v>
      </c>
      <c r="E93" s="624" t="s">
        <v>1912</v>
      </c>
      <c r="F93" s="624" t="s">
        <v>1826</v>
      </c>
    </row>
    <row r="94" spans="1:6">
      <c r="A94" s="623">
        <v>273</v>
      </c>
      <c r="B94" s="624" t="s">
        <v>3460</v>
      </c>
      <c r="C94" s="624" t="s">
        <v>3334</v>
      </c>
      <c r="D94" s="623">
        <v>136</v>
      </c>
      <c r="E94" s="624" t="s">
        <v>1920</v>
      </c>
      <c r="F94" s="624" t="s">
        <v>1826</v>
      </c>
    </row>
    <row r="95" spans="1:6">
      <c r="A95" s="623">
        <v>274</v>
      </c>
      <c r="B95" s="624" t="s">
        <v>3473</v>
      </c>
      <c r="C95" s="624" t="s">
        <v>3334</v>
      </c>
      <c r="D95" s="623">
        <v>137</v>
      </c>
      <c r="E95" s="624" t="s">
        <v>1935</v>
      </c>
      <c r="F95" s="624" t="s">
        <v>1826</v>
      </c>
    </row>
    <row r="96" spans="1:6">
      <c r="A96" s="623">
        <v>275</v>
      </c>
      <c r="B96" s="624" t="s">
        <v>3481</v>
      </c>
      <c r="C96" s="624" t="s">
        <v>3334</v>
      </c>
      <c r="D96" s="623">
        <v>138</v>
      </c>
      <c r="E96" s="624" t="s">
        <v>1949</v>
      </c>
      <c r="F96" s="624" t="s">
        <v>1826</v>
      </c>
    </row>
    <row r="97" spans="1:6">
      <c r="A97" s="623">
        <v>276</v>
      </c>
      <c r="B97" s="624" t="s">
        <v>3491</v>
      </c>
      <c r="C97" s="624" t="s">
        <v>3334</v>
      </c>
      <c r="D97" s="623">
        <v>139</v>
      </c>
      <c r="E97" s="624" t="s">
        <v>1964</v>
      </c>
      <c r="F97" s="624" t="s">
        <v>1826</v>
      </c>
    </row>
    <row r="98" spans="1:6">
      <c r="A98" s="623">
        <v>277</v>
      </c>
      <c r="B98" s="624" t="s">
        <v>3503</v>
      </c>
      <c r="C98" s="624" t="s">
        <v>3334</v>
      </c>
      <c r="D98" s="623">
        <v>140</v>
      </c>
      <c r="E98" s="624" t="s">
        <v>1976</v>
      </c>
      <c r="F98" s="624" t="s">
        <v>1826</v>
      </c>
    </row>
    <row r="99" spans="1:6">
      <c r="A99" s="623">
        <v>278</v>
      </c>
      <c r="B99" s="624" t="s">
        <v>3510</v>
      </c>
      <c r="C99" s="624" t="s">
        <v>3334</v>
      </c>
      <c r="D99" s="623">
        <v>141</v>
      </c>
      <c r="E99" s="624" t="s">
        <v>1684</v>
      </c>
      <c r="F99" s="624" t="s">
        <v>1826</v>
      </c>
    </row>
    <row r="100" spans="1:6">
      <c r="A100" s="623">
        <v>279</v>
      </c>
      <c r="B100" s="624" t="s">
        <v>3410</v>
      </c>
      <c r="C100" s="624" t="s">
        <v>3334</v>
      </c>
      <c r="D100" s="623">
        <v>142</v>
      </c>
      <c r="E100" s="624" t="s">
        <v>1997</v>
      </c>
      <c r="F100" s="624" t="s">
        <v>1826</v>
      </c>
    </row>
    <row r="101" spans="1:6">
      <c r="A101" s="623">
        <v>280</v>
      </c>
      <c r="B101" s="624" t="s">
        <v>3555</v>
      </c>
      <c r="C101" s="624" t="s">
        <v>3334</v>
      </c>
      <c r="D101" s="623">
        <v>143</v>
      </c>
      <c r="E101" s="624" t="s">
        <v>2005</v>
      </c>
      <c r="F101" s="624" t="s">
        <v>1826</v>
      </c>
    </row>
    <row r="102" spans="1:6">
      <c r="A102" s="623">
        <v>281</v>
      </c>
      <c r="B102" s="624" t="s">
        <v>3566</v>
      </c>
      <c r="C102" s="624" t="s">
        <v>3334</v>
      </c>
      <c r="D102" s="623">
        <v>144</v>
      </c>
      <c r="E102" s="625" t="s">
        <v>30</v>
      </c>
      <c r="F102" s="624" t="s">
        <v>1826</v>
      </c>
    </row>
    <row r="103" spans="1:6" s="622" customFormat="1">
      <c r="A103" s="623">
        <v>282</v>
      </c>
      <c r="B103" s="624" t="s">
        <v>1220</v>
      </c>
      <c r="C103" s="624" t="s">
        <v>3334</v>
      </c>
      <c r="D103" s="623">
        <v>145</v>
      </c>
      <c r="E103" s="625" t="s">
        <v>6876</v>
      </c>
      <c r="F103" s="624" t="s">
        <v>1826</v>
      </c>
    </row>
    <row r="104" spans="1:6">
      <c r="A104" s="623">
        <v>283</v>
      </c>
      <c r="B104" s="624" t="s">
        <v>3581</v>
      </c>
      <c r="C104" s="624" t="s">
        <v>3334</v>
      </c>
      <c r="D104" s="623">
        <v>146</v>
      </c>
      <c r="E104" s="625" t="s">
        <v>6970</v>
      </c>
      <c r="F104" s="624" t="s">
        <v>1826</v>
      </c>
    </row>
    <row r="105" spans="1:6">
      <c r="A105" s="623">
        <v>284</v>
      </c>
      <c r="B105" s="624" t="s">
        <v>3191</v>
      </c>
      <c r="C105" s="624" t="s">
        <v>3334</v>
      </c>
      <c r="D105" s="623">
        <v>147</v>
      </c>
      <c r="E105" s="625" t="s">
        <v>3785</v>
      </c>
      <c r="F105" s="624" t="s">
        <v>1826</v>
      </c>
    </row>
    <row r="106" spans="1:6">
      <c r="A106" s="623">
        <v>285</v>
      </c>
      <c r="B106" s="624" t="s">
        <v>3601</v>
      </c>
      <c r="C106" s="624" t="s">
        <v>3334</v>
      </c>
      <c r="D106" s="623">
        <v>148</v>
      </c>
      <c r="E106" s="624" t="s">
        <v>2085</v>
      </c>
      <c r="F106" s="624" t="s">
        <v>1826</v>
      </c>
    </row>
    <row r="107" spans="1:6">
      <c r="A107" s="623">
        <v>286</v>
      </c>
      <c r="B107" s="624" t="s">
        <v>3609</v>
      </c>
      <c r="C107" s="624" t="s">
        <v>3334</v>
      </c>
      <c r="D107" s="623">
        <v>149</v>
      </c>
      <c r="E107" s="625" t="s">
        <v>2097</v>
      </c>
      <c r="F107" s="624" t="s">
        <v>2099</v>
      </c>
    </row>
    <row r="108" spans="1:6">
      <c r="A108" s="623">
        <v>287</v>
      </c>
      <c r="B108" s="624" t="s">
        <v>3621</v>
      </c>
      <c r="C108" s="624" t="s">
        <v>3334</v>
      </c>
      <c r="D108" s="623">
        <v>150</v>
      </c>
      <c r="E108" s="624" t="s">
        <v>2108</v>
      </c>
      <c r="F108" s="624" t="s">
        <v>2099</v>
      </c>
    </row>
    <row r="109" spans="1:6">
      <c r="A109" s="623">
        <v>288</v>
      </c>
      <c r="B109" s="624" t="s">
        <v>3627</v>
      </c>
      <c r="C109" s="624" t="s">
        <v>3334</v>
      </c>
      <c r="D109" s="623">
        <v>151</v>
      </c>
      <c r="E109" s="624" t="s">
        <v>2119</v>
      </c>
      <c r="F109" s="624" t="s">
        <v>2099</v>
      </c>
    </row>
    <row r="110" spans="1:6">
      <c r="A110" s="623">
        <v>289</v>
      </c>
      <c r="B110" s="624" t="s">
        <v>29</v>
      </c>
      <c r="C110" s="624" t="s">
        <v>3334</v>
      </c>
      <c r="D110" s="623">
        <v>152</v>
      </c>
      <c r="E110" s="624" t="s">
        <v>1608</v>
      </c>
      <c r="F110" s="624" t="s">
        <v>2099</v>
      </c>
    </row>
    <row r="111" spans="1:6">
      <c r="A111" s="623">
        <v>290</v>
      </c>
      <c r="B111" s="627" t="s">
        <v>3659</v>
      </c>
      <c r="C111" s="624" t="s">
        <v>3334</v>
      </c>
      <c r="D111" s="623">
        <v>153</v>
      </c>
      <c r="E111" s="624" t="s">
        <v>2130</v>
      </c>
      <c r="F111" s="624" t="s">
        <v>2099</v>
      </c>
    </row>
    <row r="112" spans="1:6">
      <c r="A112" s="623">
        <v>291</v>
      </c>
      <c r="B112" s="624" t="s">
        <v>3707</v>
      </c>
      <c r="C112" s="624" t="s">
        <v>3334</v>
      </c>
      <c r="D112" s="623">
        <v>154</v>
      </c>
      <c r="E112" s="624" t="s">
        <v>2140</v>
      </c>
      <c r="F112" s="624" t="s">
        <v>2099</v>
      </c>
    </row>
    <row r="113" spans="1:6">
      <c r="A113" s="623">
        <v>292</v>
      </c>
      <c r="B113" s="624" t="s">
        <v>502</v>
      </c>
      <c r="C113" s="624" t="s">
        <v>3334</v>
      </c>
      <c r="D113" s="623">
        <v>155</v>
      </c>
      <c r="E113" s="624" t="s">
        <v>2153</v>
      </c>
      <c r="F113" s="624" t="s">
        <v>2099</v>
      </c>
    </row>
    <row r="114" spans="1:6">
      <c r="A114" s="623">
        <v>293</v>
      </c>
      <c r="B114" s="624" t="s">
        <v>3725</v>
      </c>
      <c r="C114" s="624" t="s">
        <v>3334</v>
      </c>
      <c r="D114" s="623">
        <v>156</v>
      </c>
      <c r="E114" s="624" t="s">
        <v>2183</v>
      </c>
      <c r="F114" s="624" t="s">
        <v>2099</v>
      </c>
    </row>
    <row r="115" spans="1:6">
      <c r="A115" s="623">
        <v>294</v>
      </c>
      <c r="B115" s="624" t="s">
        <v>3960</v>
      </c>
      <c r="C115" s="624" t="s">
        <v>3334</v>
      </c>
      <c r="D115" s="623">
        <v>157</v>
      </c>
      <c r="E115" s="624" t="s">
        <v>2193</v>
      </c>
      <c r="F115" s="624" t="s">
        <v>2099</v>
      </c>
    </row>
    <row r="116" spans="1:6">
      <c r="A116" s="623">
        <v>295</v>
      </c>
      <c r="B116" s="624" t="s">
        <v>3817</v>
      </c>
      <c r="C116" s="624" t="s">
        <v>3334</v>
      </c>
      <c r="D116" s="623">
        <v>158</v>
      </c>
      <c r="E116" s="624" t="s">
        <v>2206</v>
      </c>
      <c r="F116" s="624" t="s">
        <v>2099</v>
      </c>
    </row>
    <row r="117" spans="1:6">
      <c r="A117" s="623">
        <v>296</v>
      </c>
      <c r="B117" s="624" t="s">
        <v>3740</v>
      </c>
      <c r="C117" s="624" t="s">
        <v>3744</v>
      </c>
      <c r="D117" s="623">
        <v>159</v>
      </c>
      <c r="E117" s="624" t="s">
        <v>2219</v>
      </c>
      <c r="F117" s="624" t="s">
        <v>2099</v>
      </c>
    </row>
    <row r="118" spans="1:6">
      <c r="A118" s="623">
        <v>297</v>
      </c>
      <c r="B118" s="624" t="s">
        <v>3752</v>
      </c>
      <c r="C118" s="624" t="s">
        <v>3744</v>
      </c>
      <c r="D118" s="623">
        <v>160</v>
      </c>
      <c r="E118" s="624" t="s">
        <v>1033</v>
      </c>
      <c r="F118" s="624" t="s">
        <v>2099</v>
      </c>
    </row>
    <row r="119" spans="1:6">
      <c r="A119" s="623">
        <v>298</v>
      </c>
      <c r="B119" s="624" t="s">
        <v>1142</v>
      </c>
      <c r="C119" s="624" t="s">
        <v>3744</v>
      </c>
      <c r="D119" s="623">
        <v>161</v>
      </c>
      <c r="E119" s="624" t="s">
        <v>2240</v>
      </c>
      <c r="F119" s="624" t="s">
        <v>2099</v>
      </c>
    </row>
    <row r="120" spans="1:6">
      <c r="A120" s="623">
        <v>299</v>
      </c>
      <c r="B120" s="624" t="s">
        <v>113</v>
      </c>
      <c r="C120" s="624" t="s">
        <v>3744</v>
      </c>
      <c r="D120" s="623">
        <v>162</v>
      </c>
      <c r="E120" s="624" t="s">
        <v>2253</v>
      </c>
      <c r="F120" s="624" t="s">
        <v>2099</v>
      </c>
    </row>
    <row r="121" spans="1:6">
      <c r="A121" s="623">
        <v>300</v>
      </c>
      <c r="B121" s="624" t="s">
        <v>3225</v>
      </c>
      <c r="C121" s="624" t="s">
        <v>3744</v>
      </c>
      <c r="D121" s="623">
        <v>163</v>
      </c>
      <c r="E121" s="624" t="s">
        <v>2273</v>
      </c>
      <c r="F121" s="624" t="s">
        <v>2099</v>
      </c>
    </row>
    <row r="122" spans="1:6">
      <c r="A122" s="623">
        <v>301</v>
      </c>
      <c r="B122" s="624" t="s">
        <v>1264</v>
      </c>
      <c r="C122" s="624" t="s">
        <v>3744</v>
      </c>
      <c r="D122" s="623">
        <v>164</v>
      </c>
      <c r="E122" s="624" t="s">
        <v>400</v>
      </c>
      <c r="F122" s="624" t="s">
        <v>2099</v>
      </c>
    </row>
    <row r="123" spans="1:6">
      <c r="A123" s="623">
        <v>302</v>
      </c>
      <c r="B123" s="624" t="s">
        <v>3797</v>
      </c>
      <c r="C123" s="624" t="s">
        <v>3744</v>
      </c>
      <c r="D123" s="623">
        <v>165</v>
      </c>
      <c r="E123" s="624" t="s">
        <v>2291</v>
      </c>
      <c r="F123" s="624" t="s">
        <v>2099</v>
      </c>
    </row>
    <row r="124" spans="1:6">
      <c r="A124" s="623">
        <v>303</v>
      </c>
      <c r="B124" s="624" t="s">
        <v>3806</v>
      </c>
      <c r="C124" s="624" t="s">
        <v>3744</v>
      </c>
      <c r="D124" s="623">
        <v>166</v>
      </c>
      <c r="E124" s="624" t="s">
        <v>2304</v>
      </c>
      <c r="F124" s="624" t="s">
        <v>2099</v>
      </c>
    </row>
    <row r="125" spans="1:6">
      <c r="A125" s="623">
        <v>304</v>
      </c>
      <c r="B125" s="624" t="s">
        <v>3830</v>
      </c>
      <c r="C125" s="624" t="s">
        <v>3744</v>
      </c>
      <c r="D125" s="623">
        <v>167</v>
      </c>
      <c r="E125" s="624" t="s">
        <v>111</v>
      </c>
      <c r="F125" s="624" t="s">
        <v>2099</v>
      </c>
    </row>
    <row r="126" spans="1:6">
      <c r="A126" s="623">
        <v>305</v>
      </c>
      <c r="B126" s="624" t="s">
        <v>3839</v>
      </c>
      <c r="C126" s="624" t="s">
        <v>3744</v>
      </c>
      <c r="D126" s="623">
        <v>168</v>
      </c>
      <c r="E126" s="624" t="s">
        <v>2329</v>
      </c>
      <c r="F126" s="624" t="s">
        <v>2099</v>
      </c>
    </row>
    <row r="127" spans="1:6">
      <c r="A127" s="623">
        <v>306</v>
      </c>
      <c r="B127" s="624" t="s">
        <v>3852</v>
      </c>
      <c r="C127" s="624" t="s">
        <v>3744</v>
      </c>
      <c r="D127" s="623">
        <v>169</v>
      </c>
      <c r="E127" s="624" t="s">
        <v>2347</v>
      </c>
      <c r="F127" s="624" t="s">
        <v>2099</v>
      </c>
    </row>
    <row r="128" spans="1:6">
      <c r="A128" s="623">
        <v>307</v>
      </c>
      <c r="B128" s="624" t="s">
        <v>3859</v>
      </c>
      <c r="C128" s="624" t="s">
        <v>3744</v>
      </c>
      <c r="D128" s="623">
        <v>170</v>
      </c>
      <c r="E128" s="624" t="s">
        <v>2359</v>
      </c>
      <c r="F128" s="624" t="s">
        <v>2099</v>
      </c>
    </row>
    <row r="129" spans="1:6">
      <c r="A129" s="623">
        <v>308</v>
      </c>
      <c r="B129" s="624" t="s">
        <v>3872</v>
      </c>
      <c r="C129" s="624" t="s">
        <v>3744</v>
      </c>
      <c r="D129" s="623">
        <v>171</v>
      </c>
      <c r="E129" s="624" t="s">
        <v>2370</v>
      </c>
      <c r="F129" s="624" t="s">
        <v>2099</v>
      </c>
    </row>
    <row r="130" spans="1:6">
      <c r="A130" s="623">
        <v>309</v>
      </c>
      <c r="B130" s="624" t="s">
        <v>3883</v>
      </c>
      <c r="C130" s="624" t="s">
        <v>3744</v>
      </c>
      <c r="D130" s="623">
        <v>172</v>
      </c>
      <c r="E130" s="624" t="s">
        <v>2383</v>
      </c>
      <c r="F130" s="624" t="s">
        <v>2099</v>
      </c>
    </row>
    <row r="131" spans="1:6">
      <c r="A131" s="623">
        <v>310</v>
      </c>
      <c r="B131" s="624" t="s">
        <v>3894</v>
      </c>
      <c r="C131" s="624" t="s">
        <v>3744</v>
      </c>
      <c r="D131" s="623">
        <v>173</v>
      </c>
      <c r="E131" s="624" t="s">
        <v>123</v>
      </c>
      <c r="F131" s="624" t="s">
        <v>2099</v>
      </c>
    </row>
    <row r="132" spans="1:6" s="622" customFormat="1">
      <c r="A132" s="623">
        <v>311</v>
      </c>
      <c r="B132" s="624" t="s">
        <v>3907</v>
      </c>
      <c r="C132" s="624" t="s">
        <v>3744</v>
      </c>
      <c r="D132" s="623">
        <v>174</v>
      </c>
      <c r="E132" s="624" t="s">
        <v>2126</v>
      </c>
      <c r="F132" s="624" t="s">
        <v>2099</v>
      </c>
    </row>
    <row r="133" spans="1:6">
      <c r="A133" s="623">
        <v>312</v>
      </c>
      <c r="B133" s="624" t="s">
        <v>3920</v>
      </c>
      <c r="C133" s="624" t="s">
        <v>3744</v>
      </c>
      <c r="D133" s="623">
        <v>175</v>
      </c>
      <c r="E133" s="624" t="s">
        <v>2408</v>
      </c>
      <c r="F133" s="624" t="s">
        <v>2099</v>
      </c>
    </row>
    <row r="134" spans="1:6">
      <c r="A134" s="623">
        <v>313</v>
      </c>
      <c r="B134" s="624" t="s">
        <v>3928</v>
      </c>
      <c r="C134" s="624" t="s">
        <v>3744</v>
      </c>
      <c r="D134" s="623">
        <v>176</v>
      </c>
      <c r="E134" s="624" t="s">
        <v>2421</v>
      </c>
      <c r="F134" s="624" t="s">
        <v>2099</v>
      </c>
    </row>
    <row r="135" spans="1:6">
      <c r="A135" s="623">
        <v>314</v>
      </c>
      <c r="B135" s="624" t="s">
        <v>3939</v>
      </c>
      <c r="C135" s="624" t="s">
        <v>3744</v>
      </c>
      <c r="D135" s="623">
        <v>177</v>
      </c>
      <c r="E135" s="625" t="s">
        <v>2431</v>
      </c>
      <c r="F135" s="624" t="s">
        <v>2099</v>
      </c>
    </row>
    <row r="136" spans="1:6">
      <c r="A136" s="623">
        <v>315</v>
      </c>
      <c r="B136" s="624" t="s">
        <v>3949</v>
      </c>
      <c r="C136" s="624" t="s">
        <v>3744</v>
      </c>
      <c r="D136" s="623">
        <v>178</v>
      </c>
      <c r="E136" s="624" t="s">
        <v>2448</v>
      </c>
      <c r="F136" s="624" t="s">
        <v>2099</v>
      </c>
    </row>
    <row r="137" spans="1:6">
      <c r="A137" s="623">
        <v>316</v>
      </c>
      <c r="B137" s="624" t="s">
        <v>3991</v>
      </c>
      <c r="C137" s="624" t="s">
        <v>3744</v>
      </c>
      <c r="D137" s="623">
        <v>179</v>
      </c>
      <c r="E137" s="624" t="s">
        <v>2456</v>
      </c>
      <c r="F137" s="624" t="s">
        <v>2099</v>
      </c>
    </row>
    <row r="138" spans="1:6">
      <c r="A138" s="623">
        <v>317</v>
      </c>
      <c r="B138" s="624" t="s">
        <v>4003</v>
      </c>
      <c r="C138" s="624" t="s">
        <v>3744</v>
      </c>
      <c r="D138" s="623">
        <v>180</v>
      </c>
      <c r="E138" s="624" t="s">
        <v>2478</v>
      </c>
      <c r="F138" s="624" t="s">
        <v>2099</v>
      </c>
    </row>
    <row r="139" spans="1:6">
      <c r="A139" s="623">
        <v>318</v>
      </c>
      <c r="B139" s="624" t="s">
        <v>4014</v>
      </c>
      <c r="C139" s="624" t="s">
        <v>3744</v>
      </c>
      <c r="D139" s="623">
        <v>181</v>
      </c>
      <c r="E139" s="624" t="s">
        <v>2490</v>
      </c>
      <c r="F139" s="624" t="s">
        <v>2099</v>
      </c>
    </row>
    <row r="140" spans="1:6">
      <c r="A140" s="623">
        <v>319</v>
      </c>
      <c r="B140" s="624" t="s">
        <v>4019</v>
      </c>
      <c r="C140" s="624" t="s">
        <v>3744</v>
      </c>
      <c r="D140" s="623">
        <v>182</v>
      </c>
      <c r="E140" s="624" t="s">
        <v>2510</v>
      </c>
      <c r="F140" s="624" t="s">
        <v>2099</v>
      </c>
    </row>
    <row r="141" spans="1:6">
      <c r="A141" s="623">
        <v>320</v>
      </c>
      <c r="B141" s="624" t="s">
        <v>3758</v>
      </c>
      <c r="C141" s="624" t="s">
        <v>3744</v>
      </c>
      <c r="D141" s="623">
        <v>183</v>
      </c>
      <c r="E141" s="624" t="s">
        <v>2516</v>
      </c>
      <c r="F141" s="624" t="s">
        <v>2099</v>
      </c>
    </row>
    <row r="142" spans="1:6">
      <c r="A142" s="623">
        <v>321</v>
      </c>
      <c r="B142" s="624" t="s">
        <v>4033</v>
      </c>
      <c r="C142" s="624" t="s">
        <v>3744</v>
      </c>
      <c r="D142" s="623">
        <v>184</v>
      </c>
      <c r="E142" s="624" t="s">
        <v>2823</v>
      </c>
      <c r="F142" s="624" t="s">
        <v>2099</v>
      </c>
    </row>
    <row r="143" spans="1:6">
      <c r="A143" s="623">
        <v>322</v>
      </c>
      <c r="B143" s="624" t="s">
        <v>4042</v>
      </c>
      <c r="C143" s="624" t="s">
        <v>3744</v>
      </c>
      <c r="D143" s="623">
        <v>185</v>
      </c>
      <c r="E143" s="624" t="s">
        <v>7230</v>
      </c>
      <c r="F143" s="624" t="s">
        <v>2099</v>
      </c>
    </row>
    <row r="144" spans="1:6">
      <c r="A144" s="623">
        <v>323</v>
      </c>
      <c r="B144" s="624" t="s">
        <v>4054</v>
      </c>
      <c r="C144" s="624" t="s">
        <v>3744</v>
      </c>
      <c r="D144" s="623">
        <v>186</v>
      </c>
      <c r="E144" s="624" t="s">
        <v>6876</v>
      </c>
      <c r="F144" s="624" t="s">
        <v>2099</v>
      </c>
    </row>
    <row r="145" spans="1:6">
      <c r="A145" s="623">
        <v>324</v>
      </c>
      <c r="B145" s="624" t="s">
        <v>4066</v>
      </c>
      <c r="C145" s="624" t="s">
        <v>3744</v>
      </c>
      <c r="D145" s="623">
        <v>187</v>
      </c>
      <c r="E145" s="624" t="s">
        <v>7231</v>
      </c>
      <c r="F145" s="624" t="s">
        <v>2099</v>
      </c>
    </row>
    <row r="146" spans="1:6">
      <c r="A146" s="623">
        <v>325</v>
      </c>
      <c r="B146" s="624" t="s">
        <v>4076</v>
      </c>
      <c r="C146" s="624" t="s">
        <v>3744</v>
      </c>
      <c r="D146" s="623">
        <v>188</v>
      </c>
      <c r="E146" s="624" t="s">
        <v>2521</v>
      </c>
      <c r="F146" s="624" t="s">
        <v>2525</v>
      </c>
    </row>
    <row r="147" spans="1:6">
      <c r="A147" s="623">
        <v>326</v>
      </c>
      <c r="B147" s="624" t="s">
        <v>4086</v>
      </c>
      <c r="C147" s="624" t="s">
        <v>3744</v>
      </c>
      <c r="D147" s="623">
        <v>189</v>
      </c>
      <c r="E147" s="624" t="s">
        <v>2538</v>
      </c>
      <c r="F147" s="624" t="s">
        <v>2525</v>
      </c>
    </row>
    <row r="148" spans="1:6">
      <c r="A148" s="623">
        <v>327</v>
      </c>
      <c r="B148" s="624" t="s">
        <v>4048</v>
      </c>
      <c r="C148" s="624" t="s">
        <v>3744</v>
      </c>
      <c r="D148" s="623">
        <v>190</v>
      </c>
      <c r="E148" s="624" t="s">
        <v>2549</v>
      </c>
      <c r="F148" s="624" t="s">
        <v>2525</v>
      </c>
    </row>
    <row r="149" spans="1:6">
      <c r="A149" s="623">
        <v>328</v>
      </c>
      <c r="B149" s="624" t="s">
        <v>4102</v>
      </c>
      <c r="C149" s="624" t="s">
        <v>3744</v>
      </c>
      <c r="D149" s="623">
        <v>191</v>
      </c>
      <c r="E149" s="624" t="s">
        <v>2558</v>
      </c>
      <c r="F149" s="624" t="s">
        <v>2525</v>
      </c>
    </row>
    <row r="150" spans="1:6">
      <c r="A150" s="623">
        <v>329</v>
      </c>
      <c r="B150" s="624" t="s">
        <v>4111</v>
      </c>
      <c r="C150" s="624" t="s">
        <v>3744</v>
      </c>
      <c r="D150" s="623">
        <v>192</v>
      </c>
      <c r="E150" s="624" t="s">
        <v>2570</v>
      </c>
      <c r="F150" s="624" t="s">
        <v>2525</v>
      </c>
    </row>
    <row r="151" spans="1:6" s="622" customFormat="1">
      <c r="A151" s="623">
        <v>330</v>
      </c>
      <c r="B151" s="624" t="s">
        <v>4120</v>
      </c>
      <c r="C151" s="624" t="s">
        <v>3744</v>
      </c>
      <c r="D151" s="623">
        <v>193</v>
      </c>
      <c r="E151" s="624" t="s">
        <v>2584</v>
      </c>
      <c r="F151" s="624" t="s">
        <v>2525</v>
      </c>
    </row>
    <row r="152" spans="1:6">
      <c r="A152" s="623">
        <v>331</v>
      </c>
      <c r="B152" s="624" t="s">
        <v>4132</v>
      </c>
      <c r="C152" s="624" t="s">
        <v>3744</v>
      </c>
      <c r="D152" s="623">
        <v>194</v>
      </c>
      <c r="E152" s="624" t="s">
        <v>2595</v>
      </c>
      <c r="F152" s="624" t="s">
        <v>2525</v>
      </c>
    </row>
    <row r="153" spans="1:6">
      <c r="A153" s="623">
        <v>332</v>
      </c>
      <c r="B153" s="624" t="s">
        <v>4145</v>
      </c>
      <c r="C153" s="624" t="s">
        <v>3744</v>
      </c>
      <c r="D153" s="623">
        <v>195</v>
      </c>
      <c r="E153" s="624" t="s">
        <v>2619</v>
      </c>
      <c r="F153" s="624" t="s">
        <v>2525</v>
      </c>
    </row>
    <row r="154" spans="1:6">
      <c r="A154" s="623">
        <v>333</v>
      </c>
      <c r="B154" s="624" t="s">
        <v>6972</v>
      </c>
      <c r="C154" s="624" t="s">
        <v>3744</v>
      </c>
      <c r="D154" s="623">
        <v>196</v>
      </c>
      <c r="E154" s="624" t="s">
        <v>2633</v>
      </c>
      <c r="F154" s="624" t="s">
        <v>2525</v>
      </c>
    </row>
    <row r="155" spans="1:6">
      <c r="A155" s="623">
        <v>334</v>
      </c>
      <c r="B155" s="624" t="s">
        <v>6898</v>
      </c>
      <c r="C155" s="624" t="s">
        <v>3744</v>
      </c>
      <c r="D155" s="623">
        <v>197</v>
      </c>
      <c r="E155" s="624" t="s">
        <v>2641</v>
      </c>
      <c r="F155" s="624" t="s">
        <v>2525</v>
      </c>
    </row>
    <row r="156" spans="1:6">
      <c r="A156" s="623">
        <v>335</v>
      </c>
      <c r="B156" s="624" t="s">
        <v>6902</v>
      </c>
      <c r="C156" s="624" t="s">
        <v>3744</v>
      </c>
      <c r="D156" s="623">
        <v>198</v>
      </c>
      <c r="E156" s="624" t="s">
        <v>362</v>
      </c>
      <c r="F156" s="624" t="s">
        <v>2525</v>
      </c>
    </row>
    <row r="157" spans="1:6">
      <c r="A157" s="623">
        <v>336</v>
      </c>
      <c r="B157" s="624" t="s">
        <v>4157</v>
      </c>
      <c r="C157" s="624" t="s">
        <v>3744</v>
      </c>
      <c r="D157" s="623">
        <v>199</v>
      </c>
      <c r="E157" s="624" t="s">
        <v>2659</v>
      </c>
      <c r="F157" s="624" t="s">
        <v>2525</v>
      </c>
    </row>
    <row r="158" spans="1:6">
      <c r="A158" s="623">
        <v>337</v>
      </c>
      <c r="B158" s="624" t="s">
        <v>3296</v>
      </c>
      <c r="C158" s="624" t="s">
        <v>4179</v>
      </c>
      <c r="D158" s="623">
        <v>200</v>
      </c>
      <c r="E158" s="624" t="s">
        <v>2665</v>
      </c>
      <c r="F158" s="624" t="s">
        <v>2525</v>
      </c>
    </row>
    <row r="159" spans="1:6">
      <c r="A159" s="623">
        <v>338</v>
      </c>
      <c r="B159" s="624" t="s">
        <v>4191</v>
      </c>
      <c r="C159" s="624" t="s">
        <v>4179</v>
      </c>
      <c r="D159" s="623">
        <v>201</v>
      </c>
      <c r="E159" s="624" t="s">
        <v>2676</v>
      </c>
      <c r="F159" s="624" t="s">
        <v>2525</v>
      </c>
    </row>
    <row r="160" spans="1:6">
      <c r="A160" s="623">
        <v>339</v>
      </c>
      <c r="B160" s="624" t="s">
        <v>4200</v>
      </c>
      <c r="C160" s="624" t="s">
        <v>4179</v>
      </c>
      <c r="D160" s="623">
        <v>202</v>
      </c>
      <c r="E160" s="624" t="s">
        <v>2688</v>
      </c>
      <c r="F160" s="624" t="s">
        <v>2525</v>
      </c>
    </row>
    <row r="161" spans="1:6">
      <c r="A161" s="623">
        <v>340</v>
      </c>
      <c r="B161" s="624" t="s">
        <v>4219</v>
      </c>
      <c r="C161" s="624" t="s">
        <v>4179</v>
      </c>
      <c r="D161" s="623">
        <v>203</v>
      </c>
      <c r="E161" s="624" t="s">
        <v>2698</v>
      </c>
      <c r="F161" s="624" t="s">
        <v>2525</v>
      </c>
    </row>
    <row r="162" spans="1:6">
      <c r="A162" s="623">
        <v>341</v>
      </c>
      <c r="B162" s="624" t="s">
        <v>4231</v>
      </c>
      <c r="C162" s="624" t="s">
        <v>4179</v>
      </c>
      <c r="D162" s="623">
        <v>204</v>
      </c>
      <c r="E162" s="624" t="s">
        <v>2707</v>
      </c>
      <c r="F162" s="624" t="s">
        <v>2525</v>
      </c>
    </row>
    <row r="163" spans="1:6">
      <c r="A163" s="623">
        <v>342</v>
      </c>
      <c r="B163" s="624" t="s">
        <v>4257</v>
      </c>
      <c r="C163" s="624" t="s">
        <v>4179</v>
      </c>
      <c r="D163" s="623">
        <v>205</v>
      </c>
      <c r="E163" s="625" t="s">
        <v>2719</v>
      </c>
      <c r="F163" s="625" t="s">
        <v>2525</v>
      </c>
    </row>
    <row r="164" spans="1:6">
      <c r="A164" s="623">
        <v>343</v>
      </c>
      <c r="B164" s="624" t="s">
        <v>1129</v>
      </c>
      <c r="C164" s="624" t="s">
        <v>4179</v>
      </c>
      <c r="D164" s="623">
        <v>206</v>
      </c>
      <c r="E164" s="624" t="s">
        <v>2736</v>
      </c>
      <c r="F164" s="624" t="s">
        <v>2525</v>
      </c>
    </row>
    <row r="165" spans="1:6">
      <c r="A165" s="623">
        <v>344</v>
      </c>
      <c r="B165" s="624" t="s">
        <v>4280</v>
      </c>
      <c r="C165" s="624" t="s">
        <v>4179</v>
      </c>
      <c r="D165" s="623">
        <v>207</v>
      </c>
      <c r="E165" s="624" t="s">
        <v>2748</v>
      </c>
      <c r="F165" s="624" t="s">
        <v>2525</v>
      </c>
    </row>
    <row r="166" spans="1:6">
      <c r="A166" s="623">
        <v>345</v>
      </c>
      <c r="B166" s="624" t="s">
        <v>4291</v>
      </c>
      <c r="C166" s="624" t="s">
        <v>4179</v>
      </c>
      <c r="D166" s="623">
        <v>208</v>
      </c>
      <c r="E166" s="624" t="s">
        <v>2763</v>
      </c>
      <c r="F166" s="624" t="s">
        <v>2525</v>
      </c>
    </row>
    <row r="167" spans="1:6">
      <c r="A167" s="623">
        <v>346</v>
      </c>
      <c r="B167" s="624" t="s">
        <v>4307</v>
      </c>
      <c r="C167" s="624" t="s">
        <v>4179</v>
      </c>
      <c r="D167" s="623">
        <v>209</v>
      </c>
      <c r="E167" s="624" t="s">
        <v>2773</v>
      </c>
      <c r="F167" s="624" t="s">
        <v>2525</v>
      </c>
    </row>
    <row r="168" spans="1:6">
      <c r="A168" s="623">
        <v>347</v>
      </c>
      <c r="B168" s="624" t="s">
        <v>2900</v>
      </c>
      <c r="C168" s="624" t="s">
        <v>4179</v>
      </c>
      <c r="D168" s="623">
        <v>210</v>
      </c>
      <c r="E168" s="624" t="s">
        <v>2782</v>
      </c>
      <c r="F168" s="624" t="s">
        <v>2525</v>
      </c>
    </row>
    <row r="169" spans="1:6">
      <c r="A169" s="623">
        <v>348</v>
      </c>
      <c r="B169" s="624" t="s">
        <v>4336</v>
      </c>
      <c r="C169" s="624" t="s">
        <v>4179</v>
      </c>
      <c r="D169" s="623">
        <v>211</v>
      </c>
      <c r="E169" s="624" t="s">
        <v>2794</v>
      </c>
      <c r="F169" s="624" t="s">
        <v>2525</v>
      </c>
    </row>
    <row r="170" spans="1:6">
      <c r="A170" s="623">
        <v>349</v>
      </c>
      <c r="B170" s="624" t="s">
        <v>3177</v>
      </c>
      <c r="C170" s="624" t="s">
        <v>4179</v>
      </c>
      <c r="D170" s="623">
        <v>212</v>
      </c>
      <c r="E170" s="624" t="s">
        <v>2810</v>
      </c>
      <c r="F170" s="624" t="s">
        <v>2525</v>
      </c>
    </row>
    <row r="171" spans="1:6">
      <c r="A171" s="623">
        <v>350</v>
      </c>
      <c r="B171" s="625" t="s">
        <v>123</v>
      </c>
      <c r="C171" s="624" t="s">
        <v>4179</v>
      </c>
      <c r="D171" s="623">
        <v>213</v>
      </c>
      <c r="E171" s="624" t="s">
        <v>1429</v>
      </c>
      <c r="F171" s="624" t="s">
        <v>2525</v>
      </c>
    </row>
    <row r="172" spans="1:6">
      <c r="A172" s="623">
        <v>351</v>
      </c>
      <c r="B172" s="627" t="s">
        <v>4372</v>
      </c>
      <c r="C172" s="624" t="s">
        <v>4179</v>
      </c>
      <c r="D172" s="623">
        <v>214</v>
      </c>
      <c r="E172" s="624" t="s">
        <v>2844</v>
      </c>
      <c r="F172" s="624" t="s">
        <v>2525</v>
      </c>
    </row>
    <row r="173" spans="1:6">
      <c r="A173" s="623">
        <v>352</v>
      </c>
      <c r="B173" s="625" t="s">
        <v>4397</v>
      </c>
      <c r="C173" s="624" t="s">
        <v>4179</v>
      </c>
      <c r="D173" s="623">
        <v>215</v>
      </c>
      <c r="E173" s="624" t="s">
        <v>2855</v>
      </c>
      <c r="F173" s="624" t="s">
        <v>2525</v>
      </c>
    </row>
    <row r="174" spans="1:6">
      <c r="A174" s="623">
        <v>353</v>
      </c>
      <c r="B174" s="624" t="s">
        <v>4408</v>
      </c>
      <c r="C174" s="624" t="s">
        <v>4179</v>
      </c>
      <c r="D174" s="623">
        <v>216</v>
      </c>
      <c r="E174" s="624" t="s">
        <v>2873</v>
      </c>
      <c r="F174" s="624" t="s">
        <v>2525</v>
      </c>
    </row>
    <row r="175" spans="1:6">
      <c r="A175" s="623">
        <v>354</v>
      </c>
      <c r="B175" s="624" t="s">
        <v>4429</v>
      </c>
      <c r="C175" s="624" t="s">
        <v>4179</v>
      </c>
      <c r="D175" s="623">
        <v>217</v>
      </c>
      <c r="E175" s="624" t="s">
        <v>2882</v>
      </c>
      <c r="F175" s="624" t="s">
        <v>2525</v>
      </c>
    </row>
    <row r="176" spans="1:6">
      <c r="A176" s="623">
        <v>355</v>
      </c>
      <c r="B176" s="624" t="s">
        <v>4450</v>
      </c>
      <c r="C176" s="624" t="s">
        <v>4179</v>
      </c>
      <c r="D176" s="623">
        <v>218</v>
      </c>
      <c r="E176" s="624" t="s">
        <v>2895</v>
      </c>
      <c r="F176" s="624" t="s">
        <v>2525</v>
      </c>
    </row>
    <row r="177" spans="1:6">
      <c r="A177" s="623">
        <v>356</v>
      </c>
      <c r="B177" s="624" t="s">
        <v>4462</v>
      </c>
      <c r="C177" s="624" t="s">
        <v>4179</v>
      </c>
      <c r="D177" s="623">
        <v>219</v>
      </c>
      <c r="E177" s="624" t="s">
        <v>2760</v>
      </c>
      <c r="F177" s="624" t="s">
        <v>2525</v>
      </c>
    </row>
    <row r="178" spans="1:6">
      <c r="A178" s="623">
        <v>357</v>
      </c>
      <c r="B178" s="624" t="s">
        <v>4474</v>
      </c>
      <c r="C178" s="624" t="s">
        <v>4179</v>
      </c>
      <c r="D178" s="623">
        <v>220</v>
      </c>
      <c r="E178" s="624" t="s">
        <v>2912</v>
      </c>
      <c r="F178" s="624" t="s">
        <v>2525</v>
      </c>
    </row>
    <row r="179" spans="1:6">
      <c r="A179" s="623">
        <v>358</v>
      </c>
      <c r="B179" s="624" t="s">
        <v>4489</v>
      </c>
      <c r="C179" s="624" t="s">
        <v>4179</v>
      </c>
      <c r="D179" s="623">
        <v>221</v>
      </c>
      <c r="E179" s="624" t="s">
        <v>2921</v>
      </c>
      <c r="F179" s="624" t="s">
        <v>2525</v>
      </c>
    </row>
    <row r="180" spans="1:6">
      <c r="A180" s="623">
        <v>359</v>
      </c>
      <c r="B180" s="624" t="s">
        <v>4094</v>
      </c>
      <c r="C180" s="624" t="s">
        <v>4179</v>
      </c>
      <c r="D180" s="623">
        <v>222</v>
      </c>
      <c r="E180" s="624" t="s">
        <v>2932</v>
      </c>
      <c r="F180" s="624" t="s">
        <v>2525</v>
      </c>
    </row>
    <row r="181" spans="1:6">
      <c r="A181" s="623">
        <v>360</v>
      </c>
      <c r="B181" s="624" t="s">
        <v>6846</v>
      </c>
      <c r="C181" s="624" t="s">
        <v>4179</v>
      </c>
      <c r="D181" s="623">
        <v>223</v>
      </c>
      <c r="E181" s="624" t="s">
        <v>101</v>
      </c>
      <c r="F181" s="624" t="s">
        <v>2525</v>
      </c>
    </row>
    <row r="182" spans="1:6">
      <c r="A182" s="623">
        <v>361</v>
      </c>
      <c r="B182" s="624" t="s">
        <v>333</v>
      </c>
      <c r="C182" s="624" t="s">
        <v>4179</v>
      </c>
      <c r="D182" s="623">
        <v>224</v>
      </c>
      <c r="E182" s="624" t="s">
        <v>2954</v>
      </c>
      <c r="F182" s="624" t="s">
        <v>2525</v>
      </c>
    </row>
    <row r="183" spans="1:6">
      <c r="A183" s="623">
        <v>362</v>
      </c>
      <c r="B183" s="624" t="s">
        <v>6974</v>
      </c>
      <c r="C183" s="624" t="s">
        <v>4179</v>
      </c>
      <c r="D183" s="623">
        <v>225</v>
      </c>
      <c r="E183" s="624" t="s">
        <v>2832</v>
      </c>
      <c r="F183" s="624" t="s">
        <v>2525</v>
      </c>
    </row>
    <row r="184" spans="1:6">
      <c r="A184" s="623">
        <v>363</v>
      </c>
      <c r="B184" s="624" t="s">
        <v>6830</v>
      </c>
      <c r="C184" s="624" t="s">
        <v>4179</v>
      </c>
      <c r="D184" s="623">
        <v>365</v>
      </c>
      <c r="E184" s="624" t="s">
        <v>4516</v>
      </c>
      <c r="F184" s="624" t="s">
        <v>4521</v>
      </c>
    </row>
    <row r="185" spans="1:6">
      <c r="A185" s="623">
        <v>364</v>
      </c>
      <c r="B185" s="624" t="s">
        <v>6848</v>
      </c>
      <c r="C185" s="624" t="s">
        <v>4179</v>
      </c>
      <c r="D185" s="623">
        <v>366</v>
      </c>
      <c r="E185" s="624" t="s">
        <v>4538</v>
      </c>
      <c r="F185" s="624" t="s">
        <v>4521</v>
      </c>
    </row>
    <row r="186" spans="1:6">
      <c r="A186" s="623">
        <v>428</v>
      </c>
      <c r="B186" s="624" t="s">
        <v>5256</v>
      </c>
      <c r="C186" s="624" t="s">
        <v>5260</v>
      </c>
      <c r="D186" s="623">
        <v>367</v>
      </c>
      <c r="E186" s="624" t="s">
        <v>118</v>
      </c>
      <c r="F186" s="624" t="s">
        <v>4521</v>
      </c>
    </row>
    <row r="187" spans="1:6">
      <c r="A187" s="623">
        <v>429</v>
      </c>
      <c r="B187" s="624" t="s">
        <v>5273</v>
      </c>
      <c r="C187" s="624" t="s">
        <v>5260</v>
      </c>
      <c r="D187" s="623">
        <v>368</v>
      </c>
      <c r="E187" s="624" t="s">
        <v>4560</v>
      </c>
      <c r="F187" s="624" t="s">
        <v>4521</v>
      </c>
    </row>
    <row r="188" spans="1:6">
      <c r="A188" s="623">
        <v>430</v>
      </c>
      <c r="B188" s="624" t="s">
        <v>5284</v>
      </c>
      <c r="C188" s="624" t="s">
        <v>5260</v>
      </c>
      <c r="D188" s="623">
        <v>369</v>
      </c>
      <c r="E188" s="624" t="s">
        <v>7229</v>
      </c>
      <c r="F188" s="624" t="s">
        <v>4521</v>
      </c>
    </row>
    <row r="189" spans="1:6">
      <c r="A189" s="623">
        <v>431</v>
      </c>
      <c r="B189" s="624" t="s">
        <v>5296</v>
      </c>
      <c r="C189" s="624" t="s">
        <v>5260</v>
      </c>
      <c r="D189" s="623">
        <v>370</v>
      </c>
      <c r="E189" s="624" t="s">
        <v>4592</v>
      </c>
      <c r="F189" s="624" t="s">
        <v>4521</v>
      </c>
    </row>
    <row r="190" spans="1:6" s="622" customFormat="1">
      <c r="A190" s="623">
        <v>432</v>
      </c>
      <c r="B190" s="624" t="s">
        <v>5306</v>
      </c>
      <c r="C190" s="624" t="s">
        <v>5260</v>
      </c>
      <c r="D190" s="623">
        <v>371</v>
      </c>
      <c r="E190" s="624" t="s">
        <v>4603</v>
      </c>
      <c r="F190" s="624" t="s">
        <v>4521</v>
      </c>
    </row>
    <row r="191" spans="1:6">
      <c r="A191" s="623">
        <v>433</v>
      </c>
      <c r="B191" s="624" t="s">
        <v>5318</v>
      </c>
      <c r="C191" s="624" t="s">
        <v>5260</v>
      </c>
      <c r="D191" s="623">
        <v>372</v>
      </c>
      <c r="E191" s="624" t="s">
        <v>4611</v>
      </c>
      <c r="F191" s="624" t="s">
        <v>4521</v>
      </c>
    </row>
    <row r="192" spans="1:6">
      <c r="A192" s="623">
        <v>434</v>
      </c>
      <c r="B192" s="624" t="s">
        <v>5328</v>
      </c>
      <c r="C192" s="624" t="s">
        <v>5260</v>
      </c>
      <c r="D192" s="623">
        <v>373</v>
      </c>
      <c r="E192" s="624" t="s">
        <v>4621</v>
      </c>
      <c r="F192" s="624" t="s">
        <v>4521</v>
      </c>
    </row>
    <row r="193" spans="1:6">
      <c r="A193" s="623">
        <v>435</v>
      </c>
      <c r="B193" s="624" t="s">
        <v>5337</v>
      </c>
      <c r="C193" s="624" t="s">
        <v>5260</v>
      </c>
      <c r="D193" s="623">
        <v>374</v>
      </c>
      <c r="E193" s="624" t="s">
        <v>4637</v>
      </c>
      <c r="F193" s="624" t="s">
        <v>4521</v>
      </c>
    </row>
    <row r="194" spans="1:6">
      <c r="A194" s="623">
        <v>436</v>
      </c>
      <c r="B194" s="624" t="s">
        <v>5348</v>
      </c>
      <c r="C194" s="624" t="s">
        <v>5260</v>
      </c>
      <c r="D194" s="623">
        <v>375</v>
      </c>
      <c r="E194" s="624" t="s">
        <v>4654</v>
      </c>
      <c r="F194" s="624" t="s">
        <v>4521</v>
      </c>
    </row>
    <row r="195" spans="1:6">
      <c r="A195" s="623">
        <v>437</v>
      </c>
      <c r="B195" s="624" t="s">
        <v>5361</v>
      </c>
      <c r="C195" s="624" t="s">
        <v>5260</v>
      </c>
      <c r="D195" s="623">
        <v>376</v>
      </c>
      <c r="E195" s="624" t="s">
        <v>4667</v>
      </c>
      <c r="F195" s="624" t="s">
        <v>4521</v>
      </c>
    </row>
    <row r="196" spans="1:6">
      <c r="A196" s="623">
        <v>438</v>
      </c>
      <c r="B196" s="624" t="s">
        <v>5375</v>
      </c>
      <c r="C196" s="624" t="s">
        <v>5260</v>
      </c>
      <c r="D196" s="623">
        <v>377</v>
      </c>
      <c r="E196" s="624" t="s">
        <v>4676</v>
      </c>
      <c r="F196" s="624" t="s">
        <v>4521</v>
      </c>
    </row>
    <row r="197" spans="1:6">
      <c r="A197" s="623">
        <v>439</v>
      </c>
      <c r="B197" s="624" t="s">
        <v>5387</v>
      </c>
      <c r="C197" s="624" t="s">
        <v>5260</v>
      </c>
      <c r="D197" s="623">
        <v>378</v>
      </c>
      <c r="E197" s="624" t="s">
        <v>4691</v>
      </c>
      <c r="F197" s="624" t="s">
        <v>4521</v>
      </c>
    </row>
    <row r="198" spans="1:6">
      <c r="A198" s="623">
        <v>440</v>
      </c>
      <c r="B198" s="624" t="s">
        <v>5399</v>
      </c>
      <c r="C198" s="624" t="s">
        <v>5260</v>
      </c>
      <c r="D198" s="623">
        <v>379</v>
      </c>
      <c r="E198" s="624" t="s">
        <v>4701</v>
      </c>
      <c r="F198" s="624" t="s">
        <v>4521</v>
      </c>
    </row>
    <row r="199" spans="1:6">
      <c r="A199" s="623">
        <v>441</v>
      </c>
      <c r="B199" s="624" t="s">
        <v>5415</v>
      </c>
      <c r="C199" s="624" t="s">
        <v>5260</v>
      </c>
      <c r="D199" s="623">
        <v>380</v>
      </c>
      <c r="E199" s="624" t="s">
        <v>4712</v>
      </c>
      <c r="F199" s="624" t="s">
        <v>4521</v>
      </c>
    </row>
    <row r="200" spans="1:6">
      <c r="A200" s="623">
        <v>442</v>
      </c>
      <c r="B200" s="624" t="s">
        <v>5426</v>
      </c>
      <c r="C200" s="624" t="s">
        <v>5260</v>
      </c>
      <c r="D200" s="623">
        <v>381</v>
      </c>
      <c r="E200" s="624" t="s">
        <v>4724</v>
      </c>
      <c r="F200" s="624" t="s">
        <v>4521</v>
      </c>
    </row>
    <row r="201" spans="1:6">
      <c r="A201" s="623">
        <v>443</v>
      </c>
      <c r="B201" s="630" t="s">
        <v>5435</v>
      </c>
      <c r="C201" s="624" t="s">
        <v>5260</v>
      </c>
      <c r="D201" s="623">
        <v>382</v>
      </c>
      <c r="E201" s="624" t="s">
        <v>4741</v>
      </c>
      <c r="F201" s="624" t="s">
        <v>4521</v>
      </c>
    </row>
    <row r="202" spans="1:6">
      <c r="A202" s="623">
        <v>444</v>
      </c>
      <c r="B202" s="626" t="s">
        <v>1264</v>
      </c>
      <c r="C202" s="624" t="s">
        <v>5260</v>
      </c>
      <c r="D202" s="623">
        <v>383</v>
      </c>
      <c r="E202" s="624" t="s">
        <v>4755</v>
      </c>
      <c r="F202" s="624" t="s">
        <v>4521</v>
      </c>
    </row>
    <row r="203" spans="1:6">
      <c r="A203" s="623">
        <v>445</v>
      </c>
      <c r="B203" s="626" t="s">
        <v>5468</v>
      </c>
      <c r="C203" s="624" t="s">
        <v>5260</v>
      </c>
      <c r="D203" s="623">
        <v>384</v>
      </c>
      <c r="E203" s="624" t="s">
        <v>4773</v>
      </c>
      <c r="F203" s="624" t="s">
        <v>4521</v>
      </c>
    </row>
    <row r="204" spans="1:6">
      <c r="A204" s="623">
        <v>446</v>
      </c>
      <c r="B204" s="626" t="s">
        <v>5476</v>
      </c>
      <c r="C204" s="624" t="s">
        <v>5260</v>
      </c>
      <c r="D204" s="623">
        <v>385</v>
      </c>
      <c r="E204" s="624" t="s">
        <v>4784</v>
      </c>
      <c r="F204" s="624" t="s">
        <v>4521</v>
      </c>
    </row>
    <row r="205" spans="1:6">
      <c r="A205" s="623">
        <v>447</v>
      </c>
      <c r="B205" s="626" t="s">
        <v>5484</v>
      </c>
      <c r="C205" s="624" t="s">
        <v>5260</v>
      </c>
      <c r="D205" s="623">
        <v>386</v>
      </c>
      <c r="E205" s="624" t="s">
        <v>4804</v>
      </c>
      <c r="F205" s="624" t="s">
        <v>4521</v>
      </c>
    </row>
    <row r="206" spans="1:6">
      <c r="A206" s="623">
        <v>448</v>
      </c>
      <c r="B206" s="626" t="s">
        <v>4507</v>
      </c>
      <c r="C206" s="624" t="s">
        <v>5260</v>
      </c>
      <c r="D206" s="623">
        <v>387</v>
      </c>
      <c r="E206" s="624" t="s">
        <v>4818</v>
      </c>
      <c r="F206" s="624" t="s">
        <v>4521</v>
      </c>
    </row>
    <row r="207" spans="1:6">
      <c r="A207" s="623">
        <v>449</v>
      </c>
      <c r="B207" s="626" t="s">
        <v>6782</v>
      </c>
      <c r="C207" s="624" t="s">
        <v>5260</v>
      </c>
      <c r="D207" s="623">
        <v>388</v>
      </c>
      <c r="E207" s="624" t="s">
        <v>6787</v>
      </c>
      <c r="F207" s="624" t="s">
        <v>4521</v>
      </c>
    </row>
    <row r="208" spans="1:6">
      <c r="A208" s="623">
        <v>450</v>
      </c>
      <c r="B208" s="626" t="s">
        <v>5611</v>
      </c>
      <c r="C208" s="624" t="s">
        <v>5260</v>
      </c>
      <c r="D208" s="623">
        <v>389</v>
      </c>
      <c r="E208" s="625" t="s">
        <v>4834</v>
      </c>
      <c r="F208" s="624" t="s">
        <v>4521</v>
      </c>
    </row>
    <row r="209" spans="1:6">
      <c r="A209" s="623">
        <v>451</v>
      </c>
      <c r="B209" s="624" t="s">
        <v>5496</v>
      </c>
      <c r="C209" s="624" t="s">
        <v>5500</v>
      </c>
      <c r="D209" s="623">
        <v>390</v>
      </c>
      <c r="E209" s="624" t="s">
        <v>4847</v>
      </c>
      <c r="F209" s="624" t="s">
        <v>4521</v>
      </c>
    </row>
    <row r="210" spans="1:6">
      <c r="A210" s="623">
        <v>452</v>
      </c>
      <c r="B210" s="624" t="s">
        <v>5510</v>
      </c>
      <c r="C210" s="624" t="s">
        <v>5500</v>
      </c>
      <c r="D210" s="623">
        <v>391</v>
      </c>
      <c r="E210" s="624" t="s">
        <v>1641</v>
      </c>
      <c r="F210" s="624" t="s">
        <v>4521</v>
      </c>
    </row>
    <row r="211" spans="1:6">
      <c r="A211" s="623">
        <v>453</v>
      </c>
      <c r="B211" s="624" t="s">
        <v>121</v>
      </c>
      <c r="C211" s="624" t="s">
        <v>5500</v>
      </c>
      <c r="D211" s="623">
        <v>392</v>
      </c>
      <c r="E211" s="624" t="s">
        <v>2539</v>
      </c>
      <c r="F211" s="624" t="s">
        <v>4862</v>
      </c>
    </row>
    <row r="212" spans="1:6">
      <c r="A212" s="623">
        <v>454</v>
      </c>
      <c r="B212" s="624" t="s">
        <v>5527</v>
      </c>
      <c r="C212" s="624" t="s">
        <v>5500</v>
      </c>
      <c r="D212" s="623">
        <v>393</v>
      </c>
      <c r="E212" s="624" t="s">
        <v>4890</v>
      </c>
      <c r="F212" s="624" t="s">
        <v>4862</v>
      </c>
    </row>
    <row r="213" spans="1:6">
      <c r="A213" s="623">
        <v>455</v>
      </c>
      <c r="B213" s="624" t="s">
        <v>1966</v>
      </c>
      <c r="C213" s="624" t="s">
        <v>5500</v>
      </c>
      <c r="D213" s="623">
        <v>394</v>
      </c>
      <c r="E213" s="624" t="s">
        <v>1702</v>
      </c>
      <c r="F213" s="624" t="s">
        <v>4862</v>
      </c>
    </row>
    <row r="214" spans="1:6">
      <c r="A214" s="623">
        <v>456</v>
      </c>
      <c r="B214" s="624" t="s">
        <v>5550</v>
      </c>
      <c r="C214" s="624" t="s">
        <v>5500</v>
      </c>
      <c r="D214" s="623">
        <v>395</v>
      </c>
      <c r="E214" s="624" t="s">
        <v>4915</v>
      </c>
      <c r="F214" s="624" t="s">
        <v>4862</v>
      </c>
    </row>
    <row r="215" spans="1:6">
      <c r="A215" s="623">
        <v>457</v>
      </c>
      <c r="B215" s="624" t="s">
        <v>5559</v>
      </c>
      <c r="C215" s="624" t="s">
        <v>5500</v>
      </c>
      <c r="D215" s="623">
        <v>396</v>
      </c>
      <c r="E215" s="624" t="s">
        <v>4933</v>
      </c>
      <c r="F215" s="624" t="s">
        <v>4862</v>
      </c>
    </row>
    <row r="216" spans="1:6">
      <c r="A216" s="623">
        <v>458</v>
      </c>
      <c r="B216" s="624" t="s">
        <v>5568</v>
      </c>
      <c r="C216" s="624" t="s">
        <v>5500</v>
      </c>
      <c r="D216" s="623">
        <v>397</v>
      </c>
      <c r="E216" s="624" t="s">
        <v>4946</v>
      </c>
      <c r="F216" s="624" t="s">
        <v>4862</v>
      </c>
    </row>
    <row r="217" spans="1:6">
      <c r="A217" s="623">
        <v>459</v>
      </c>
      <c r="B217" s="624" t="s">
        <v>5580</v>
      </c>
      <c r="C217" s="624" t="s">
        <v>5500</v>
      </c>
      <c r="D217" s="623">
        <v>398</v>
      </c>
      <c r="E217" s="624" t="s">
        <v>6975</v>
      </c>
      <c r="F217" s="624" t="s">
        <v>4862</v>
      </c>
    </row>
    <row r="218" spans="1:6">
      <c r="A218" s="623">
        <v>460</v>
      </c>
      <c r="B218" s="624" t="s">
        <v>5587</v>
      </c>
      <c r="C218" s="624" t="s">
        <v>5500</v>
      </c>
      <c r="D218" s="623">
        <v>399</v>
      </c>
      <c r="E218" s="624" t="s">
        <v>119</v>
      </c>
      <c r="F218" s="624" t="s">
        <v>4862</v>
      </c>
    </row>
    <row r="219" spans="1:6">
      <c r="A219" s="623">
        <v>461</v>
      </c>
      <c r="B219" s="624" t="s">
        <v>5603</v>
      </c>
      <c r="C219" s="624" t="s">
        <v>5500</v>
      </c>
      <c r="D219" s="623">
        <v>400</v>
      </c>
      <c r="E219" s="624" t="s">
        <v>4981</v>
      </c>
      <c r="F219" s="624" t="s">
        <v>4862</v>
      </c>
    </row>
    <row r="220" spans="1:6">
      <c r="A220" s="623">
        <v>462</v>
      </c>
      <c r="B220" s="624" t="s">
        <v>3443</v>
      </c>
      <c r="C220" s="624" t="s">
        <v>5500</v>
      </c>
      <c r="D220" s="623">
        <v>401</v>
      </c>
      <c r="E220" s="624" t="s">
        <v>4959</v>
      </c>
      <c r="F220" s="624" t="s">
        <v>4862</v>
      </c>
    </row>
    <row r="221" spans="1:6">
      <c r="A221" s="623">
        <v>463</v>
      </c>
      <c r="B221" s="624" t="s">
        <v>5632</v>
      </c>
      <c r="C221" s="624" t="s">
        <v>5500</v>
      </c>
      <c r="D221" s="623">
        <v>402</v>
      </c>
      <c r="E221" s="624" t="s">
        <v>4998</v>
      </c>
      <c r="F221" s="624" t="s">
        <v>4862</v>
      </c>
    </row>
    <row r="222" spans="1:6">
      <c r="A222" s="623">
        <v>464</v>
      </c>
      <c r="B222" s="624" t="s">
        <v>5639</v>
      </c>
      <c r="C222" s="624" t="s">
        <v>5500</v>
      </c>
      <c r="D222" s="623">
        <v>403</v>
      </c>
      <c r="E222" s="624" t="s">
        <v>3095</v>
      </c>
      <c r="F222" s="624" t="s">
        <v>4862</v>
      </c>
    </row>
    <row r="223" spans="1:6">
      <c r="A223" s="623">
        <v>465</v>
      </c>
      <c r="B223" s="624" t="s">
        <v>5660</v>
      </c>
      <c r="C223" s="624" t="s">
        <v>5500</v>
      </c>
      <c r="D223" s="623">
        <v>404</v>
      </c>
      <c r="E223" s="624" t="s">
        <v>1608</v>
      </c>
      <c r="F223" s="624" t="s">
        <v>4862</v>
      </c>
    </row>
    <row r="224" spans="1:6">
      <c r="A224" s="623">
        <v>466</v>
      </c>
      <c r="B224" s="625" t="s">
        <v>5675</v>
      </c>
      <c r="C224" s="624" t="s">
        <v>5500</v>
      </c>
      <c r="D224" s="623">
        <v>405</v>
      </c>
      <c r="E224" s="624" t="s">
        <v>3929</v>
      </c>
      <c r="F224" s="624" t="s">
        <v>4862</v>
      </c>
    </row>
    <row r="225" spans="1:6">
      <c r="A225" s="623">
        <v>467</v>
      </c>
      <c r="B225" s="624" t="s">
        <v>5686</v>
      </c>
      <c r="C225" s="624" t="s">
        <v>5670</v>
      </c>
      <c r="D225" s="623">
        <v>406</v>
      </c>
      <c r="E225" s="624" t="s">
        <v>5046</v>
      </c>
      <c r="F225" s="624" t="s">
        <v>4862</v>
      </c>
    </row>
    <row r="226" spans="1:6">
      <c r="A226" s="623">
        <v>468</v>
      </c>
      <c r="B226" s="624" t="s">
        <v>5699</v>
      </c>
      <c r="C226" s="624" t="s">
        <v>5500</v>
      </c>
      <c r="D226" s="623">
        <v>407</v>
      </c>
      <c r="E226" s="624" t="s">
        <v>5060</v>
      </c>
      <c r="F226" s="624" t="s">
        <v>4862</v>
      </c>
    </row>
    <row r="227" spans="1:6">
      <c r="A227" s="623">
        <v>469</v>
      </c>
      <c r="B227" s="624" t="s">
        <v>5708</v>
      </c>
      <c r="C227" s="624" t="s">
        <v>5500</v>
      </c>
      <c r="D227" s="623">
        <v>408</v>
      </c>
      <c r="E227" s="624" t="s">
        <v>5084</v>
      </c>
      <c r="F227" s="624" t="s">
        <v>4862</v>
      </c>
    </row>
    <row r="228" spans="1:6" s="622" customFormat="1">
      <c r="A228" s="623">
        <v>470</v>
      </c>
      <c r="B228" s="624" t="s">
        <v>6779</v>
      </c>
      <c r="C228" s="624" t="s">
        <v>5500</v>
      </c>
      <c r="D228" s="623">
        <v>409</v>
      </c>
      <c r="E228" s="624" t="s">
        <v>5098</v>
      </c>
      <c r="F228" s="624" t="s">
        <v>4862</v>
      </c>
    </row>
    <row r="229" spans="1:6">
      <c r="A229" s="623">
        <v>471</v>
      </c>
      <c r="B229" s="624" t="s">
        <v>6780</v>
      </c>
      <c r="C229" s="624" t="s">
        <v>5500</v>
      </c>
      <c r="D229" s="623">
        <v>410</v>
      </c>
      <c r="E229" s="624" t="s">
        <v>5110</v>
      </c>
      <c r="F229" s="624" t="s">
        <v>4862</v>
      </c>
    </row>
    <row r="230" spans="1:6">
      <c r="A230" s="623">
        <v>472</v>
      </c>
      <c r="B230" s="624" t="s">
        <v>3272</v>
      </c>
      <c r="C230" s="624" t="s">
        <v>5723</v>
      </c>
      <c r="D230" s="623">
        <v>411</v>
      </c>
      <c r="E230" s="624" t="s">
        <v>5123</v>
      </c>
      <c r="F230" s="624" t="s">
        <v>4862</v>
      </c>
    </row>
    <row r="231" spans="1:6">
      <c r="A231" s="623">
        <v>473</v>
      </c>
      <c r="B231" s="624" t="s">
        <v>5734</v>
      </c>
      <c r="C231" s="624" t="s">
        <v>5723</v>
      </c>
      <c r="D231" s="623">
        <v>412</v>
      </c>
      <c r="E231" s="624" t="s">
        <v>5138</v>
      </c>
      <c r="F231" s="624" t="s">
        <v>4862</v>
      </c>
    </row>
    <row r="232" spans="1:6">
      <c r="A232" s="623">
        <v>474</v>
      </c>
      <c r="B232" s="624" t="s">
        <v>5743</v>
      </c>
      <c r="C232" s="624" t="s">
        <v>5723</v>
      </c>
      <c r="D232" s="623">
        <v>413</v>
      </c>
      <c r="E232" s="624" t="s">
        <v>5155</v>
      </c>
      <c r="F232" s="624" t="s">
        <v>4862</v>
      </c>
    </row>
    <row r="233" spans="1:6">
      <c r="A233" s="623">
        <v>475</v>
      </c>
      <c r="B233" s="624" t="s">
        <v>5756</v>
      </c>
      <c r="C233" s="624" t="s">
        <v>5723</v>
      </c>
      <c r="D233" s="623">
        <v>414</v>
      </c>
      <c r="E233" s="624" t="s">
        <v>5168</v>
      </c>
      <c r="F233" s="624" t="s">
        <v>4862</v>
      </c>
    </row>
    <row r="234" spans="1:6">
      <c r="A234" s="623">
        <v>476</v>
      </c>
      <c r="B234" s="624" t="s">
        <v>5765</v>
      </c>
      <c r="C234" s="624" t="s">
        <v>5723</v>
      </c>
      <c r="D234" s="623">
        <v>415</v>
      </c>
      <c r="E234" s="624" t="s">
        <v>2425</v>
      </c>
      <c r="F234" s="624" t="s">
        <v>4862</v>
      </c>
    </row>
    <row r="235" spans="1:6">
      <c r="A235" s="623">
        <v>477</v>
      </c>
      <c r="B235" s="624" t="s">
        <v>5770</v>
      </c>
      <c r="C235" s="624" t="s">
        <v>5723</v>
      </c>
      <c r="D235" s="623">
        <v>416</v>
      </c>
      <c r="E235" s="624" t="s">
        <v>5182</v>
      </c>
      <c r="F235" s="624" t="s">
        <v>4862</v>
      </c>
    </row>
    <row r="236" spans="1:6">
      <c r="A236" s="623">
        <v>478</v>
      </c>
      <c r="B236" s="624" t="s">
        <v>5782</v>
      </c>
      <c r="C236" s="624" t="s">
        <v>5723</v>
      </c>
      <c r="D236" s="623">
        <v>417</v>
      </c>
      <c r="E236" s="628" t="s">
        <v>5189</v>
      </c>
      <c r="F236" s="624" t="s">
        <v>4862</v>
      </c>
    </row>
    <row r="237" spans="1:6">
      <c r="A237" s="623">
        <v>479</v>
      </c>
      <c r="B237" s="624" t="s">
        <v>5793</v>
      </c>
      <c r="C237" s="624" t="s">
        <v>5723</v>
      </c>
      <c r="D237" s="623">
        <v>418</v>
      </c>
      <c r="E237" s="628" t="s">
        <v>5206</v>
      </c>
      <c r="F237" s="624" t="s">
        <v>4862</v>
      </c>
    </row>
    <row r="238" spans="1:6">
      <c r="A238" s="623">
        <v>480</v>
      </c>
      <c r="B238" s="624" t="s">
        <v>5807</v>
      </c>
      <c r="C238" s="624" t="s">
        <v>5723</v>
      </c>
      <c r="D238" s="623">
        <v>419</v>
      </c>
      <c r="E238" s="625" t="s">
        <v>5224</v>
      </c>
      <c r="F238" s="624" t="s">
        <v>4862</v>
      </c>
    </row>
    <row r="239" spans="1:6">
      <c r="A239" s="623">
        <v>481</v>
      </c>
      <c r="B239" s="624" t="s">
        <v>123</v>
      </c>
      <c r="C239" s="624" t="s">
        <v>5723</v>
      </c>
      <c r="D239" s="623">
        <v>420</v>
      </c>
      <c r="E239" s="624" t="s">
        <v>5247</v>
      </c>
      <c r="F239" s="624" t="s">
        <v>4862</v>
      </c>
    </row>
    <row r="240" spans="1:6">
      <c r="A240" s="623">
        <v>482</v>
      </c>
      <c r="B240" s="624" t="s">
        <v>4031</v>
      </c>
      <c r="C240" s="624" t="s">
        <v>5723</v>
      </c>
      <c r="D240" s="623">
        <v>421</v>
      </c>
      <c r="E240" s="624" t="s">
        <v>6751</v>
      </c>
      <c r="F240" s="624" t="s">
        <v>4862</v>
      </c>
    </row>
    <row r="241" spans="1:6">
      <c r="A241" s="623">
        <v>483</v>
      </c>
      <c r="B241" s="624" t="s">
        <v>5837</v>
      </c>
      <c r="C241" s="624" t="s">
        <v>5723</v>
      </c>
      <c r="D241" s="623">
        <v>422</v>
      </c>
      <c r="E241" s="624" t="s">
        <v>6758</v>
      </c>
      <c r="F241" s="624" t="s">
        <v>4862</v>
      </c>
    </row>
    <row r="242" spans="1:6">
      <c r="A242" s="623">
        <v>484</v>
      </c>
      <c r="B242" s="624" t="s">
        <v>5847</v>
      </c>
      <c r="C242" s="624" t="s">
        <v>5723</v>
      </c>
      <c r="D242" s="623">
        <v>423</v>
      </c>
      <c r="E242" s="624" t="s">
        <v>2823</v>
      </c>
      <c r="F242" s="624" t="s">
        <v>4862</v>
      </c>
    </row>
    <row r="243" spans="1:6">
      <c r="A243" s="623">
        <v>485</v>
      </c>
      <c r="B243" s="624" t="s">
        <v>5855</v>
      </c>
      <c r="C243" s="624" t="s">
        <v>5723</v>
      </c>
      <c r="D243" s="623">
        <v>424</v>
      </c>
      <c r="E243" s="624" t="s">
        <v>3045</v>
      </c>
      <c r="F243" s="624" t="s">
        <v>4862</v>
      </c>
    </row>
    <row r="244" spans="1:6">
      <c r="A244" s="623">
        <v>486</v>
      </c>
      <c r="B244" s="624" t="s">
        <v>6824</v>
      </c>
      <c r="C244" s="624" t="s">
        <v>5723</v>
      </c>
      <c r="D244" s="623">
        <v>425</v>
      </c>
      <c r="E244" s="624" t="s">
        <v>6773</v>
      </c>
      <c r="F244" s="624" t="s">
        <v>4862</v>
      </c>
    </row>
    <row r="245" spans="1:6">
      <c r="A245" s="623">
        <v>487</v>
      </c>
      <c r="B245" s="624" t="s">
        <v>5871</v>
      </c>
      <c r="C245" s="624" t="s">
        <v>5723</v>
      </c>
      <c r="D245" s="623">
        <v>426</v>
      </c>
      <c r="E245" s="624" t="s">
        <v>6777</v>
      </c>
      <c r="F245" s="624" t="s">
        <v>4862</v>
      </c>
    </row>
    <row r="246" spans="1:6">
      <c r="A246" s="623">
        <v>488</v>
      </c>
      <c r="B246" s="624" t="s">
        <v>5885</v>
      </c>
      <c r="C246" s="624" t="s">
        <v>5723</v>
      </c>
      <c r="D246" s="623">
        <v>427</v>
      </c>
      <c r="E246" s="624" t="s">
        <v>5028</v>
      </c>
      <c r="F246" s="624" t="s">
        <v>4862</v>
      </c>
    </row>
    <row r="247" spans="1:6">
      <c r="A247" s="623">
        <v>489</v>
      </c>
      <c r="B247" s="624" t="s">
        <v>5892</v>
      </c>
      <c r="C247" s="624" t="s">
        <v>5723</v>
      </c>
    </row>
    <row r="248" spans="1:6">
      <c r="A248" s="623">
        <v>490</v>
      </c>
      <c r="B248" s="624" t="s">
        <v>5900</v>
      </c>
      <c r="C248" s="624" t="s">
        <v>5723</v>
      </c>
    </row>
    <row r="249" spans="1:6">
      <c r="A249" s="623">
        <v>491</v>
      </c>
      <c r="B249" s="624" t="s">
        <v>5914</v>
      </c>
      <c r="C249" s="624" t="s">
        <v>5723</v>
      </c>
    </row>
    <row r="250" spans="1:6">
      <c r="A250" s="623">
        <v>492</v>
      </c>
      <c r="B250" s="624" t="s">
        <v>5926</v>
      </c>
      <c r="C250" s="624" t="s">
        <v>5723</v>
      </c>
    </row>
    <row r="251" spans="1:6">
      <c r="A251" s="623">
        <v>493</v>
      </c>
      <c r="B251" s="624" t="s">
        <v>6587</v>
      </c>
      <c r="C251" s="624" t="s">
        <v>5723</v>
      </c>
    </row>
    <row r="252" spans="1:6">
      <c r="A252" s="623">
        <v>494</v>
      </c>
      <c r="B252" s="624" t="s">
        <v>5936</v>
      </c>
      <c r="C252" s="624" t="s">
        <v>5940</v>
      </c>
    </row>
    <row r="253" spans="1:6">
      <c r="A253" s="623">
        <v>495</v>
      </c>
      <c r="B253" s="624" t="s">
        <v>5965</v>
      </c>
      <c r="C253" s="624" t="s">
        <v>5940</v>
      </c>
    </row>
    <row r="254" spans="1:6">
      <c r="A254" s="623">
        <v>496</v>
      </c>
      <c r="B254" s="624" t="s">
        <v>5979</v>
      </c>
      <c r="C254" s="624" t="s">
        <v>5940</v>
      </c>
    </row>
    <row r="255" spans="1:6">
      <c r="A255" s="623">
        <v>497</v>
      </c>
      <c r="B255" s="624" t="s">
        <v>5989</v>
      </c>
      <c r="C255" s="624" t="s">
        <v>5940</v>
      </c>
    </row>
    <row r="256" spans="1:6">
      <c r="A256" s="623">
        <v>498</v>
      </c>
      <c r="B256" s="624" t="s">
        <v>5997</v>
      </c>
      <c r="C256" s="624" t="s">
        <v>5940</v>
      </c>
    </row>
    <row r="257" spans="1:3">
      <c r="A257" s="623">
        <v>499</v>
      </c>
      <c r="B257" s="624" t="s">
        <v>6007</v>
      </c>
      <c r="C257" s="624" t="s">
        <v>5940</v>
      </c>
    </row>
    <row r="258" spans="1:3">
      <c r="A258" s="623">
        <v>500</v>
      </c>
      <c r="B258" s="624" t="s">
        <v>6020</v>
      </c>
      <c r="C258" s="624" t="s">
        <v>5940</v>
      </c>
    </row>
    <row r="259" spans="1:3">
      <c r="A259" s="623">
        <v>501</v>
      </c>
      <c r="B259" s="624" t="s">
        <v>6030</v>
      </c>
      <c r="C259" s="624" t="s">
        <v>5940</v>
      </c>
    </row>
    <row r="260" spans="1:3">
      <c r="A260" s="623">
        <v>502</v>
      </c>
      <c r="B260" s="624" t="s">
        <v>6045</v>
      </c>
      <c r="C260" s="624" t="s">
        <v>5940</v>
      </c>
    </row>
    <row r="261" spans="1:3">
      <c r="A261" s="623">
        <v>503</v>
      </c>
      <c r="B261" s="624" t="s">
        <v>6063</v>
      </c>
      <c r="C261" s="624" t="s">
        <v>5940</v>
      </c>
    </row>
    <row r="262" spans="1:3">
      <c r="A262" s="623">
        <v>504</v>
      </c>
      <c r="B262" s="624" t="s">
        <v>6080</v>
      </c>
      <c r="C262" s="624" t="s">
        <v>5940</v>
      </c>
    </row>
    <row r="263" spans="1:3">
      <c r="A263" s="623">
        <v>505</v>
      </c>
      <c r="B263" s="624" t="s">
        <v>6094</v>
      </c>
      <c r="C263" s="624" t="s">
        <v>5940</v>
      </c>
    </row>
    <row r="264" spans="1:3">
      <c r="A264" s="623">
        <v>506</v>
      </c>
      <c r="B264" s="628" t="s">
        <v>6104</v>
      </c>
      <c r="C264" s="624" t="s">
        <v>5940</v>
      </c>
    </row>
    <row r="265" spans="1:3" s="622" customFormat="1">
      <c r="A265" s="623">
        <v>507</v>
      </c>
      <c r="B265" s="624" t="s">
        <v>6116</v>
      </c>
      <c r="C265" s="624" t="s">
        <v>5940</v>
      </c>
    </row>
    <row r="266" spans="1:3">
      <c r="A266" s="623">
        <v>508</v>
      </c>
      <c r="B266" s="628" t="s">
        <v>6131</v>
      </c>
      <c r="C266" s="624" t="s">
        <v>5940</v>
      </c>
    </row>
    <row r="267" spans="1:3">
      <c r="A267" s="623">
        <v>509</v>
      </c>
      <c r="B267" s="624" t="s">
        <v>6143</v>
      </c>
      <c r="C267" s="624" t="s">
        <v>5940</v>
      </c>
    </row>
    <row r="268" spans="1:3">
      <c r="A268" s="623">
        <v>510</v>
      </c>
      <c r="B268" s="624" t="s">
        <v>6154</v>
      </c>
      <c r="C268" s="624" t="s">
        <v>5940</v>
      </c>
    </row>
    <row r="269" spans="1:3">
      <c r="A269" s="623">
        <v>511</v>
      </c>
      <c r="B269" s="628" t="s">
        <v>104</v>
      </c>
      <c r="C269" s="624" t="s">
        <v>5940</v>
      </c>
    </row>
    <row r="270" spans="1:3">
      <c r="A270" s="623">
        <v>512</v>
      </c>
      <c r="B270" s="624" t="s">
        <v>6180</v>
      </c>
      <c r="C270" s="624" t="s">
        <v>5940</v>
      </c>
    </row>
    <row r="271" spans="1:3">
      <c r="A271" s="623">
        <v>513</v>
      </c>
      <c r="B271" s="628" t="s">
        <v>6187</v>
      </c>
      <c r="C271" s="624" t="s">
        <v>5940</v>
      </c>
    </row>
    <row r="272" spans="1:3">
      <c r="A272" s="623">
        <v>514</v>
      </c>
      <c r="B272" s="628" t="s">
        <v>6194</v>
      </c>
      <c r="C272" s="624" t="s">
        <v>5940</v>
      </c>
    </row>
    <row r="273" spans="1:3">
      <c r="A273" s="623">
        <v>515</v>
      </c>
      <c r="B273" s="628" t="s">
        <v>6206</v>
      </c>
      <c r="C273" s="624" t="s">
        <v>5940</v>
      </c>
    </row>
    <row r="274" spans="1:3">
      <c r="A274" s="623">
        <v>516</v>
      </c>
      <c r="B274" s="628" t="s">
        <v>4981</v>
      </c>
      <c r="C274" s="624" t="s">
        <v>5940</v>
      </c>
    </row>
    <row r="275" spans="1:3">
      <c r="A275" s="623">
        <v>517</v>
      </c>
      <c r="B275" s="624" t="s">
        <v>6826</v>
      </c>
      <c r="C275" s="624" t="s">
        <v>5940</v>
      </c>
    </row>
    <row r="276" spans="1:3">
      <c r="A276" s="623">
        <v>518</v>
      </c>
      <c r="B276" s="628" t="s">
        <v>3636</v>
      </c>
      <c r="C276" s="624" t="s">
        <v>5940</v>
      </c>
    </row>
    <row r="277" spans="1:3">
      <c r="A277" s="623">
        <v>519</v>
      </c>
      <c r="B277" s="625" t="s">
        <v>106</v>
      </c>
      <c r="C277" s="624" t="s">
        <v>5940</v>
      </c>
    </row>
    <row r="278" spans="1:3">
      <c r="A278" s="623">
        <v>520</v>
      </c>
      <c r="B278" s="625" t="s">
        <v>6269</v>
      </c>
      <c r="C278" s="624" t="s">
        <v>5940</v>
      </c>
    </row>
    <row r="279" spans="1:3">
      <c r="A279" s="623">
        <v>521</v>
      </c>
      <c r="B279" s="625" t="s">
        <v>6281</v>
      </c>
      <c r="C279" s="624" t="s">
        <v>5940</v>
      </c>
    </row>
    <row r="280" spans="1:3">
      <c r="A280" s="623">
        <v>522</v>
      </c>
      <c r="B280" s="625" t="s">
        <v>2522</v>
      </c>
      <c r="C280" s="624" t="s">
        <v>5940</v>
      </c>
    </row>
    <row r="281" spans="1:3">
      <c r="A281" s="623">
        <v>523</v>
      </c>
      <c r="B281" s="625" t="s">
        <v>6313</v>
      </c>
      <c r="C281" s="624" t="s">
        <v>5940</v>
      </c>
    </row>
    <row r="282" spans="1:3">
      <c r="A282" s="623">
        <v>524</v>
      </c>
      <c r="B282" s="625" t="s">
        <v>6325</v>
      </c>
      <c r="C282" s="624" t="s">
        <v>5940</v>
      </c>
    </row>
    <row r="283" spans="1:3">
      <c r="A283" s="623">
        <v>525</v>
      </c>
      <c r="B283" s="625" t="s">
        <v>6336</v>
      </c>
      <c r="C283" s="624" t="s">
        <v>5940</v>
      </c>
    </row>
    <row r="284" spans="1:3">
      <c r="A284" s="623">
        <v>526</v>
      </c>
      <c r="B284" s="625" t="s">
        <v>6934</v>
      </c>
      <c r="C284" s="624" t="s">
        <v>5940</v>
      </c>
    </row>
    <row r="285" spans="1:3">
      <c r="A285" s="623">
        <v>527</v>
      </c>
      <c r="B285" s="625" t="s">
        <v>6973</v>
      </c>
      <c r="C285" s="624" t="s">
        <v>5940</v>
      </c>
    </row>
    <row r="298" s="622" customFormat="1"/>
    <row r="339" s="622" customFormat="1"/>
    <row r="367" s="622" customFormat="1"/>
    <row r="394" s="622" customFormat="1"/>
    <row r="429" spans="7:7">
      <c r="G429" t="s">
        <v>6976</v>
      </c>
    </row>
    <row r="430" spans="7:7" s="622" customFormat="1"/>
    <row r="453" s="622" customFormat="1"/>
    <row r="462" ht="16.5" customHeight="1"/>
    <row r="471" ht="18" customHeight="1"/>
    <row r="472" ht="18" customHeight="1"/>
    <row r="473" ht="18" customHeight="1"/>
    <row r="474" s="622" customFormat="1"/>
    <row r="496" s="622" customFormat="1"/>
  </sheetData>
  <mergeCells count="6">
    <mergeCell ref="E1:E2"/>
    <mergeCell ref="F1:F2"/>
    <mergeCell ref="B1:B2"/>
    <mergeCell ref="C1:C2"/>
    <mergeCell ref="A1:A2"/>
    <mergeCell ref="D1:D2"/>
  </mergeCells>
  <pageMargins left="0.75" right="0" top="0" bottom="0" header="0.3" footer="0.3"/>
  <pageSetup paperSize="5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G3"/>
  <sheetViews>
    <sheetView workbookViewId="0">
      <selection activeCell="H21" sqref="H21"/>
    </sheetView>
  </sheetViews>
  <sheetFormatPr defaultRowHeight="15"/>
  <cols>
    <col min="6" max="6" width="18" customWidth="1"/>
  </cols>
  <sheetData>
    <row r="1" spans="1:7">
      <c r="A1" t="s">
        <v>6513</v>
      </c>
    </row>
    <row r="3" spans="1:7">
      <c r="A3" t="s">
        <v>70</v>
      </c>
      <c r="B3" t="s">
        <v>6514</v>
      </c>
      <c r="C3" t="s">
        <v>6515</v>
      </c>
      <c r="D3" t="s">
        <v>91</v>
      </c>
      <c r="E3" t="s">
        <v>187</v>
      </c>
      <c r="F3" t="s">
        <v>6516</v>
      </c>
      <c r="G3" t="s">
        <v>79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E4"/>
  <sheetViews>
    <sheetView workbookViewId="0">
      <selection activeCell="D4" sqref="D4"/>
    </sheetView>
  </sheetViews>
  <sheetFormatPr defaultRowHeight="15"/>
  <sheetData>
    <row r="1" spans="1:5">
      <c r="A1" t="s">
        <v>6517</v>
      </c>
    </row>
    <row r="4" spans="1:5">
      <c r="A4" t="s">
        <v>70</v>
      </c>
      <c r="B4" t="s">
        <v>8</v>
      </c>
      <c r="C4" t="s">
        <v>6515</v>
      </c>
      <c r="D4" t="s">
        <v>91</v>
      </c>
      <c r="E4" t="s">
        <v>6518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F4"/>
  <sheetViews>
    <sheetView workbookViewId="0">
      <selection activeCell="F4" sqref="F4"/>
    </sheetView>
  </sheetViews>
  <sheetFormatPr defaultRowHeight="15"/>
  <cols>
    <col min="5" max="5" width="14.140625" customWidth="1"/>
  </cols>
  <sheetData>
    <row r="1" spans="1:6">
      <c r="A1" t="s">
        <v>6519</v>
      </c>
    </row>
    <row r="4" spans="1:6">
      <c r="A4" t="s">
        <v>6520</v>
      </c>
      <c r="B4" t="s">
        <v>8</v>
      </c>
      <c r="C4" t="s">
        <v>181</v>
      </c>
      <c r="D4" t="s">
        <v>6521</v>
      </c>
      <c r="E4" t="s">
        <v>2</v>
      </c>
      <c r="F4" t="s">
        <v>196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3:F3"/>
  <sheetViews>
    <sheetView workbookViewId="0">
      <selection activeCell="F3" sqref="F3"/>
    </sheetView>
  </sheetViews>
  <sheetFormatPr defaultRowHeight="15"/>
  <sheetData>
    <row r="3" spans="1:6">
      <c r="A3" t="s">
        <v>70</v>
      </c>
      <c r="B3" t="s">
        <v>8</v>
      </c>
      <c r="C3" t="s">
        <v>181</v>
      </c>
      <c r="D3" t="s">
        <v>180</v>
      </c>
      <c r="E3" t="s">
        <v>196</v>
      </c>
      <c r="F3" t="s">
        <v>6518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F4"/>
  <sheetViews>
    <sheetView workbookViewId="0">
      <selection activeCell="F4" sqref="F4"/>
    </sheetView>
  </sheetViews>
  <sheetFormatPr defaultRowHeight="15"/>
  <cols>
    <col min="4" max="4" width="12.85546875" customWidth="1"/>
    <col min="5" max="5" width="18.28515625" customWidth="1"/>
  </cols>
  <sheetData>
    <row r="1" spans="1:6">
      <c r="A1" t="s">
        <v>6522</v>
      </c>
    </row>
    <row r="4" spans="1:6">
      <c r="A4" t="s">
        <v>70</v>
      </c>
      <c r="B4" t="s">
        <v>8</v>
      </c>
      <c r="C4" t="s">
        <v>181</v>
      </c>
      <c r="D4" t="s">
        <v>6523</v>
      </c>
      <c r="E4" t="s">
        <v>6524</v>
      </c>
      <c r="F4" t="s">
        <v>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F4"/>
  <sheetViews>
    <sheetView workbookViewId="0">
      <selection activeCell="F4" sqref="F4"/>
    </sheetView>
  </sheetViews>
  <sheetFormatPr defaultRowHeight="15"/>
  <cols>
    <col min="3" max="3" width="20.7109375" customWidth="1"/>
    <col min="4" max="4" width="17.7109375" customWidth="1"/>
  </cols>
  <sheetData>
    <row r="1" spans="1:6">
      <c r="A1" t="s">
        <v>6525</v>
      </c>
    </row>
    <row r="4" spans="1:6">
      <c r="A4" t="s">
        <v>6520</v>
      </c>
      <c r="B4" t="s">
        <v>8</v>
      </c>
      <c r="C4" t="s">
        <v>6526</v>
      </c>
      <c r="D4" t="s">
        <v>6527</v>
      </c>
      <c r="E4" t="s">
        <v>196</v>
      </c>
      <c r="F4" t="s">
        <v>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F4"/>
  <sheetViews>
    <sheetView workbookViewId="0">
      <selection activeCell="F4" sqref="F4"/>
    </sheetView>
  </sheetViews>
  <sheetFormatPr defaultRowHeight="15"/>
  <cols>
    <col min="4" max="4" width="10.85546875" customWidth="1"/>
  </cols>
  <sheetData>
    <row r="1" spans="1:6">
      <c r="A1" t="s">
        <v>6556</v>
      </c>
    </row>
    <row r="4" spans="1:6">
      <c r="A4" t="s">
        <v>6372</v>
      </c>
      <c r="B4" t="s">
        <v>6373</v>
      </c>
      <c r="C4" t="s">
        <v>6374</v>
      </c>
      <c r="D4" t="s">
        <v>6557</v>
      </c>
      <c r="E4" t="s">
        <v>6559</v>
      </c>
      <c r="F4" t="s">
        <v>6558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E4"/>
  <sheetViews>
    <sheetView workbookViewId="0">
      <selection activeCell="E4" sqref="E4"/>
    </sheetView>
  </sheetViews>
  <sheetFormatPr defaultRowHeight="15"/>
  <cols>
    <col min="3" max="3" width="12.28515625" customWidth="1"/>
  </cols>
  <sheetData>
    <row r="1" spans="1:5">
      <c r="A1" t="s">
        <v>6560</v>
      </c>
    </row>
    <row r="4" spans="1:5">
      <c r="A4" t="s">
        <v>6372</v>
      </c>
      <c r="B4" t="s">
        <v>6374</v>
      </c>
      <c r="C4" t="s">
        <v>6557</v>
      </c>
      <c r="D4" t="s">
        <v>6561</v>
      </c>
      <c r="E4" t="s">
        <v>6558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G5"/>
  <sheetViews>
    <sheetView workbookViewId="0">
      <selection activeCell="G4" sqref="G4"/>
    </sheetView>
  </sheetViews>
  <sheetFormatPr defaultRowHeight="15"/>
  <cols>
    <col min="4" max="4" width="11.85546875" customWidth="1"/>
    <col min="5" max="5" width="12.85546875" customWidth="1"/>
  </cols>
  <sheetData>
    <row r="1" spans="1:7">
      <c r="A1" t="s">
        <v>6562</v>
      </c>
    </row>
    <row r="4" spans="1:7">
      <c r="A4" s="1160" t="s">
        <v>6372</v>
      </c>
      <c r="B4" s="1093" t="s">
        <v>6374</v>
      </c>
      <c r="C4" s="1093"/>
      <c r="D4" t="s">
        <v>6565</v>
      </c>
      <c r="E4" t="s">
        <v>6566</v>
      </c>
      <c r="F4" t="s">
        <v>6561</v>
      </c>
      <c r="G4" t="s">
        <v>6558</v>
      </c>
    </row>
    <row r="5" spans="1:7">
      <c r="A5" s="1160"/>
      <c r="B5" t="s">
        <v>6563</v>
      </c>
      <c r="C5" t="s">
        <v>6564</v>
      </c>
    </row>
  </sheetData>
  <mergeCells count="2">
    <mergeCell ref="B4:C4"/>
    <mergeCell ref="A4:A5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E4"/>
  <sheetViews>
    <sheetView workbookViewId="0">
      <selection activeCell="E4" sqref="E4"/>
    </sheetView>
  </sheetViews>
  <sheetFormatPr defaultRowHeight="15"/>
  <cols>
    <col min="3" max="3" width="11" customWidth="1"/>
  </cols>
  <sheetData>
    <row r="1" spans="1:5">
      <c r="A1" t="s">
        <v>6567</v>
      </c>
    </row>
    <row r="4" spans="1:5">
      <c r="A4" t="s">
        <v>6568</v>
      </c>
      <c r="B4" t="s">
        <v>6373</v>
      </c>
      <c r="C4" t="s">
        <v>6565</v>
      </c>
      <c r="D4" t="s">
        <v>6561</v>
      </c>
      <c r="E4" t="s">
        <v>6569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G6"/>
  <sheetViews>
    <sheetView workbookViewId="0">
      <selection activeCell="J21" sqref="J21"/>
    </sheetView>
  </sheetViews>
  <sheetFormatPr defaultRowHeight="15"/>
  <cols>
    <col min="3" max="3" width="20" customWidth="1"/>
  </cols>
  <sheetData>
    <row r="1" spans="1:7">
      <c r="A1" t="s">
        <v>6570</v>
      </c>
    </row>
    <row r="2" spans="1:7">
      <c r="A2" t="s">
        <v>6571</v>
      </c>
    </row>
    <row r="5" spans="1:7">
      <c r="A5" t="s">
        <v>6372</v>
      </c>
      <c r="B5" t="s">
        <v>6373</v>
      </c>
      <c r="C5" s="1093" t="s">
        <v>6572</v>
      </c>
      <c r="D5" s="1093" t="s">
        <v>181</v>
      </c>
      <c r="E5" s="1093"/>
      <c r="F5" t="s">
        <v>196</v>
      </c>
      <c r="G5" t="s">
        <v>79</v>
      </c>
    </row>
    <row r="6" spans="1:7">
      <c r="C6" s="1093"/>
      <c r="D6" t="s">
        <v>6573</v>
      </c>
      <c r="E6" t="s">
        <v>245</v>
      </c>
    </row>
  </sheetData>
  <mergeCells count="2">
    <mergeCell ref="C5:C6"/>
    <mergeCell ref="D5:E5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G41"/>
  <sheetViews>
    <sheetView topLeftCell="A18" workbookViewId="0">
      <selection activeCell="I36" sqref="I36"/>
    </sheetView>
  </sheetViews>
  <sheetFormatPr defaultRowHeight="15"/>
  <cols>
    <col min="1" max="1" width="5" customWidth="1"/>
    <col min="2" max="2" width="10.85546875" customWidth="1"/>
    <col min="3" max="3" width="19" customWidth="1"/>
    <col min="4" max="4" width="15" customWidth="1"/>
    <col min="5" max="5" width="16.140625" customWidth="1"/>
    <col min="6" max="6" width="32.85546875" customWidth="1"/>
  </cols>
  <sheetData>
    <row r="1" spans="1:7">
      <c r="A1" t="s">
        <v>6574</v>
      </c>
    </row>
    <row r="2" spans="1:7">
      <c r="A2" t="s">
        <v>6575</v>
      </c>
    </row>
    <row r="5" spans="1:7">
      <c r="A5" s="40" t="s">
        <v>70</v>
      </c>
      <c r="B5" s="40" t="s">
        <v>8</v>
      </c>
      <c r="C5" s="40" t="s">
        <v>181</v>
      </c>
      <c r="D5" s="40" t="s">
        <v>6576</v>
      </c>
      <c r="E5" s="40" t="s">
        <v>6577</v>
      </c>
      <c r="F5" s="40" t="s">
        <v>196</v>
      </c>
      <c r="G5" s="40" t="s">
        <v>79</v>
      </c>
    </row>
    <row r="6" spans="1:7">
      <c r="A6" s="837">
        <v>1</v>
      </c>
      <c r="B6" s="838">
        <v>42887</v>
      </c>
      <c r="C6" s="837" t="s">
        <v>5652</v>
      </c>
      <c r="D6" s="837" t="s">
        <v>6582</v>
      </c>
      <c r="E6" s="837" t="s">
        <v>6583</v>
      </c>
      <c r="F6" s="837" t="s">
        <v>6588</v>
      </c>
      <c r="G6" s="837"/>
    </row>
    <row r="7" spans="1:7">
      <c r="A7" s="837">
        <v>2</v>
      </c>
      <c r="B7" s="837" t="s">
        <v>6585</v>
      </c>
      <c r="C7" s="837" t="s">
        <v>6584</v>
      </c>
      <c r="D7" s="837" t="s">
        <v>6582</v>
      </c>
      <c r="E7" s="837" t="s">
        <v>6583</v>
      </c>
      <c r="F7" s="837"/>
      <c r="G7" s="837"/>
    </row>
    <row r="8" spans="1:7">
      <c r="A8" s="837">
        <v>3</v>
      </c>
      <c r="B8" s="837" t="s">
        <v>6586</v>
      </c>
      <c r="C8" s="837" t="s">
        <v>6587</v>
      </c>
      <c r="D8" s="837" t="s">
        <v>6582</v>
      </c>
      <c r="E8" s="837" t="s">
        <v>6583</v>
      </c>
      <c r="F8" s="837" t="s">
        <v>6589</v>
      </c>
      <c r="G8" s="837"/>
    </row>
    <row r="9" spans="1:7">
      <c r="A9" s="837">
        <v>4</v>
      </c>
      <c r="B9" s="837" t="s">
        <v>6590</v>
      </c>
      <c r="C9" s="837" t="s">
        <v>2383</v>
      </c>
      <c r="D9" s="837" t="s">
        <v>6582</v>
      </c>
      <c r="E9" s="837" t="s">
        <v>6583</v>
      </c>
      <c r="F9" s="837" t="s">
        <v>6591</v>
      </c>
      <c r="G9" s="837"/>
    </row>
    <row r="10" spans="1:7">
      <c r="A10" s="837">
        <v>5</v>
      </c>
      <c r="B10" s="837" t="s">
        <v>6592</v>
      </c>
      <c r="C10" s="837" t="s">
        <v>6593</v>
      </c>
      <c r="D10" s="837" t="s">
        <v>6582</v>
      </c>
      <c r="E10" s="837" t="s">
        <v>6583</v>
      </c>
      <c r="F10" s="837"/>
      <c r="G10" s="837"/>
    </row>
    <row r="11" spans="1:7">
      <c r="A11" s="837">
        <v>6</v>
      </c>
      <c r="B11" s="838">
        <v>42768</v>
      </c>
      <c r="C11" s="837" t="s">
        <v>6594</v>
      </c>
      <c r="D11" s="837" t="s">
        <v>6582</v>
      </c>
      <c r="E11" s="837" t="s">
        <v>6583</v>
      </c>
      <c r="F11" s="837" t="s">
        <v>6595</v>
      </c>
      <c r="G11" s="837"/>
    </row>
    <row r="12" spans="1:7">
      <c r="A12" s="837">
        <v>7</v>
      </c>
      <c r="B12" s="837" t="s">
        <v>6596</v>
      </c>
      <c r="C12" s="837" t="s">
        <v>6597</v>
      </c>
      <c r="D12" s="837" t="s">
        <v>6598</v>
      </c>
      <c r="E12" s="837" t="s">
        <v>6583</v>
      </c>
      <c r="F12" s="837" t="s">
        <v>6599</v>
      </c>
      <c r="G12" s="837"/>
    </row>
    <row r="13" spans="1:7">
      <c r="A13" s="837">
        <v>8</v>
      </c>
      <c r="B13" s="837" t="s">
        <v>6600</v>
      </c>
      <c r="C13" s="837" t="s">
        <v>350</v>
      </c>
      <c r="D13" s="837" t="s">
        <v>6582</v>
      </c>
      <c r="E13" s="837" t="s">
        <v>6583</v>
      </c>
      <c r="F13" s="837" t="s">
        <v>6601</v>
      </c>
      <c r="G13" s="837"/>
    </row>
    <row r="14" spans="1:7">
      <c r="A14" s="837">
        <v>9</v>
      </c>
      <c r="B14" s="837" t="s">
        <v>6600</v>
      </c>
      <c r="C14" s="837" t="s">
        <v>645</v>
      </c>
      <c r="D14" s="837" t="s">
        <v>6582</v>
      </c>
      <c r="E14" s="837" t="s">
        <v>6583</v>
      </c>
      <c r="F14" s="837" t="s">
        <v>6601</v>
      </c>
      <c r="G14" s="837"/>
    </row>
    <row r="15" spans="1:7">
      <c r="A15" s="837">
        <v>10</v>
      </c>
      <c r="B15" s="837" t="s">
        <v>6602</v>
      </c>
      <c r="C15" s="837" t="s">
        <v>4818</v>
      </c>
      <c r="D15" s="837" t="s">
        <v>6582</v>
      </c>
      <c r="E15" s="837" t="s">
        <v>6583</v>
      </c>
      <c r="F15" s="837" t="s">
        <v>6603</v>
      </c>
      <c r="G15" s="837"/>
    </row>
    <row r="16" spans="1:7">
      <c r="A16" s="837">
        <v>11</v>
      </c>
      <c r="B16" s="838">
        <v>42769</v>
      </c>
      <c r="C16" s="837" t="s">
        <v>4397</v>
      </c>
      <c r="D16" s="837" t="s">
        <v>6582</v>
      </c>
      <c r="E16" s="837" t="s">
        <v>6583</v>
      </c>
      <c r="F16" s="837" t="s">
        <v>6604</v>
      </c>
      <c r="G16" s="837"/>
    </row>
    <row r="17" spans="1:7">
      <c r="A17" s="837">
        <v>12</v>
      </c>
      <c r="B17" s="838">
        <v>42769</v>
      </c>
      <c r="C17" s="837" t="s">
        <v>6605</v>
      </c>
      <c r="D17" s="837" t="s">
        <v>6582</v>
      </c>
      <c r="E17" s="837" t="s">
        <v>6583</v>
      </c>
      <c r="F17" s="837" t="s">
        <v>6595</v>
      </c>
      <c r="G17" s="837"/>
    </row>
    <row r="18" spans="1:7">
      <c r="A18" s="837">
        <v>13</v>
      </c>
      <c r="B18" s="838">
        <v>42950</v>
      </c>
      <c r="C18" s="837" t="s">
        <v>1888</v>
      </c>
      <c r="D18" s="837" t="s">
        <v>6582</v>
      </c>
      <c r="E18" s="837" t="s">
        <v>6583</v>
      </c>
      <c r="F18" s="837" t="s">
        <v>6606</v>
      </c>
      <c r="G18" s="837"/>
    </row>
    <row r="19" spans="1:7">
      <c r="A19" s="837">
        <v>14</v>
      </c>
      <c r="B19" s="837" t="s">
        <v>6554</v>
      </c>
      <c r="C19" s="837" t="s">
        <v>6607</v>
      </c>
      <c r="D19" s="837" t="s">
        <v>6582</v>
      </c>
      <c r="E19" s="837" t="s">
        <v>6583</v>
      </c>
      <c r="F19" s="837" t="s">
        <v>6595</v>
      </c>
      <c r="G19" s="837"/>
    </row>
    <row r="20" spans="1:7">
      <c r="A20" s="837">
        <v>15</v>
      </c>
      <c r="B20" s="837" t="s">
        <v>6608</v>
      </c>
      <c r="C20" s="837" t="s">
        <v>837</v>
      </c>
      <c r="D20" s="837"/>
      <c r="E20" s="837"/>
      <c r="F20" s="837"/>
      <c r="G20" s="837"/>
    </row>
    <row r="21" spans="1:7">
      <c r="A21" s="837">
        <v>16</v>
      </c>
      <c r="B21" s="837" t="s">
        <v>6609</v>
      </c>
      <c r="C21" s="837" t="s">
        <v>1114</v>
      </c>
      <c r="D21" s="837"/>
      <c r="E21" s="837"/>
      <c r="F21" s="837"/>
      <c r="G21" s="837"/>
    </row>
    <row r="22" spans="1:7">
      <c r="A22" s="837">
        <v>17</v>
      </c>
      <c r="B22" s="837" t="s">
        <v>6610</v>
      </c>
      <c r="C22" s="837" t="s">
        <v>1206</v>
      </c>
      <c r="D22" s="837"/>
      <c r="E22" s="837"/>
      <c r="F22" s="837"/>
      <c r="G22" s="837"/>
    </row>
    <row r="23" spans="1:7">
      <c r="A23" s="837">
        <v>18</v>
      </c>
      <c r="B23" s="837" t="s">
        <v>6611</v>
      </c>
      <c r="C23" s="837" t="s">
        <v>1964</v>
      </c>
      <c r="D23" s="40"/>
      <c r="E23" s="40"/>
      <c r="F23" s="40"/>
      <c r="G23" s="40"/>
    </row>
    <row r="24" spans="1:7">
      <c r="A24" s="837">
        <v>19</v>
      </c>
      <c r="B24" s="837" t="s">
        <v>6611</v>
      </c>
      <c r="C24" s="837" t="s">
        <v>6612</v>
      </c>
      <c r="D24" s="40"/>
      <c r="E24" s="40"/>
      <c r="F24" s="40"/>
      <c r="G24" s="40"/>
    </row>
    <row r="25" spans="1:7">
      <c r="A25" s="837">
        <v>20</v>
      </c>
      <c r="B25" s="621">
        <v>42798</v>
      </c>
      <c r="C25" s="837" t="s">
        <v>2289</v>
      </c>
      <c r="D25" s="40"/>
      <c r="E25" s="40"/>
      <c r="F25" s="40"/>
      <c r="G25" s="40"/>
    </row>
    <row r="26" spans="1:7">
      <c r="A26" s="837">
        <v>21</v>
      </c>
      <c r="B26" s="621">
        <v>43073</v>
      </c>
      <c r="C26" s="837" t="s">
        <v>6613</v>
      </c>
      <c r="D26" s="40"/>
      <c r="E26" s="40"/>
      <c r="F26" s="40"/>
      <c r="G26" s="40"/>
    </row>
    <row r="27" spans="1:7">
      <c r="A27" s="837">
        <v>22</v>
      </c>
      <c r="B27" s="621">
        <v>42771</v>
      </c>
      <c r="C27" s="837" t="s">
        <v>2698</v>
      </c>
      <c r="D27" s="40"/>
      <c r="E27" s="40"/>
      <c r="F27" s="40"/>
      <c r="G27" s="40"/>
    </row>
    <row r="28" spans="1:7">
      <c r="A28" s="837">
        <v>23</v>
      </c>
      <c r="B28" s="621">
        <v>42771</v>
      </c>
      <c r="C28" s="837" t="s">
        <v>2240</v>
      </c>
      <c r="D28" s="40"/>
      <c r="E28" s="40"/>
      <c r="F28" s="40"/>
      <c r="G28" s="40"/>
    </row>
    <row r="29" spans="1:7">
      <c r="A29" s="837">
        <v>24</v>
      </c>
      <c r="B29" s="621">
        <v>42952</v>
      </c>
      <c r="C29" s="837" t="s">
        <v>6614</v>
      </c>
      <c r="D29" s="40"/>
      <c r="E29" s="40"/>
      <c r="F29" s="40"/>
      <c r="G29" s="40"/>
    </row>
    <row r="30" spans="1:7">
      <c r="A30" s="837">
        <v>25</v>
      </c>
      <c r="B30" s="621">
        <v>42983</v>
      </c>
      <c r="C30" s="837" t="s">
        <v>3235</v>
      </c>
      <c r="D30" s="40"/>
      <c r="E30" s="40"/>
      <c r="F30" s="40"/>
      <c r="G30" s="40"/>
    </row>
    <row r="31" spans="1:7">
      <c r="A31" s="837">
        <v>26</v>
      </c>
      <c r="B31" s="621">
        <v>42983</v>
      </c>
      <c r="C31" s="837" t="s">
        <v>492</v>
      </c>
      <c r="D31" s="40"/>
      <c r="E31" s="40"/>
      <c r="F31" s="40"/>
      <c r="G31" s="40"/>
    </row>
    <row r="32" spans="1:7">
      <c r="A32" s="837">
        <v>27</v>
      </c>
      <c r="B32" s="621">
        <v>42983</v>
      </c>
      <c r="C32" s="837" t="s">
        <v>3939</v>
      </c>
      <c r="D32" s="40"/>
      <c r="E32" s="40"/>
      <c r="F32" s="40"/>
      <c r="G32" s="40"/>
    </row>
    <row r="33" spans="1:7">
      <c r="A33" s="837">
        <v>28</v>
      </c>
      <c r="B33" s="40" t="s">
        <v>6615</v>
      </c>
      <c r="C33" s="837" t="s">
        <v>1114</v>
      </c>
      <c r="D33" s="40"/>
      <c r="E33" s="40"/>
      <c r="F33" s="40"/>
      <c r="G33" s="40"/>
    </row>
    <row r="34" spans="1:7">
      <c r="A34" s="837">
        <v>29</v>
      </c>
      <c r="B34" s="621">
        <v>42772</v>
      </c>
      <c r="C34" s="837" t="s">
        <v>4915</v>
      </c>
      <c r="D34" s="40"/>
      <c r="E34" s="40"/>
      <c r="F34" s="40"/>
      <c r="G34" s="40"/>
    </row>
    <row r="35" spans="1:7">
      <c r="A35" s="837">
        <v>30</v>
      </c>
      <c r="B35" s="621">
        <v>42772</v>
      </c>
      <c r="C35" s="837" t="s">
        <v>475</v>
      </c>
      <c r="D35" s="40"/>
      <c r="E35" s="40"/>
      <c r="F35" s="40"/>
      <c r="G35" s="40"/>
    </row>
    <row r="36" spans="1:7">
      <c r="A36" s="837">
        <v>31</v>
      </c>
      <c r="B36" s="621">
        <v>42861</v>
      </c>
      <c r="C36" s="837" t="s">
        <v>6616</v>
      </c>
      <c r="D36" s="40"/>
      <c r="E36" s="40"/>
      <c r="F36" s="40"/>
      <c r="G36" s="40"/>
    </row>
    <row r="37" spans="1:7">
      <c r="A37" s="837">
        <v>32</v>
      </c>
      <c r="B37" s="40" t="s">
        <v>6617</v>
      </c>
      <c r="C37" s="837" t="s">
        <v>1004</v>
      </c>
      <c r="D37" s="40"/>
      <c r="E37" s="40"/>
      <c r="F37" s="40"/>
      <c r="G37" s="40"/>
    </row>
    <row r="38" spans="1:7">
      <c r="A38" s="837">
        <v>33</v>
      </c>
      <c r="B38" s="40" t="s">
        <v>6617</v>
      </c>
      <c r="C38" s="837" t="s">
        <v>1008</v>
      </c>
      <c r="D38" s="40"/>
      <c r="E38" s="40"/>
      <c r="F38" s="40"/>
      <c r="G38" s="40"/>
    </row>
    <row r="39" spans="1:7">
      <c r="A39" s="837">
        <v>34</v>
      </c>
      <c r="B39" s="40" t="s">
        <v>6617</v>
      </c>
      <c r="C39" s="837" t="s">
        <v>1659</v>
      </c>
      <c r="D39" s="40"/>
      <c r="E39" s="40"/>
      <c r="F39" s="40"/>
      <c r="G39" s="40"/>
    </row>
    <row r="40" spans="1:7">
      <c r="A40" s="837">
        <v>35</v>
      </c>
      <c r="B40" s="621">
        <v>42893</v>
      </c>
      <c r="C40" s="837" t="s">
        <v>3006</v>
      </c>
      <c r="D40" s="40"/>
      <c r="E40" s="40"/>
      <c r="F40" s="40"/>
      <c r="G40" s="40"/>
    </row>
    <row r="41" spans="1:7">
      <c r="A41" s="837">
        <v>36</v>
      </c>
      <c r="B41" s="621">
        <v>42923</v>
      </c>
      <c r="C41" s="837" t="s">
        <v>1999</v>
      </c>
      <c r="D41" s="40"/>
      <c r="E41" s="40"/>
      <c r="F41" s="40"/>
      <c r="G41" s="40"/>
    </row>
  </sheetData>
  <pageMargins left="0.7" right="0.7" top="0.75" bottom="0.75" header="0.3" footer="0.3"/>
  <pageSetup paperSize="5" scale="80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F4"/>
  <sheetViews>
    <sheetView workbookViewId="0">
      <selection activeCell="G21" sqref="G21"/>
    </sheetView>
  </sheetViews>
  <sheetFormatPr defaultRowHeight="15"/>
  <cols>
    <col min="3" max="3" width="21" customWidth="1"/>
    <col min="4" max="4" width="23.85546875" customWidth="1"/>
  </cols>
  <sheetData>
    <row r="1" spans="1:6">
      <c r="A1" t="s">
        <v>6578</v>
      </c>
    </row>
    <row r="4" spans="1:6">
      <c r="A4" t="s">
        <v>70</v>
      </c>
      <c r="B4" t="s">
        <v>8</v>
      </c>
      <c r="C4" t="s">
        <v>6526</v>
      </c>
      <c r="D4" t="s">
        <v>6579</v>
      </c>
      <c r="E4" t="s">
        <v>196</v>
      </c>
      <c r="F4" t="s">
        <v>79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F4"/>
  <sheetViews>
    <sheetView workbookViewId="0">
      <selection activeCell="H9" sqref="H9"/>
    </sheetView>
  </sheetViews>
  <sheetFormatPr defaultRowHeight="15"/>
  <cols>
    <col min="4" max="4" width="17" customWidth="1"/>
  </cols>
  <sheetData>
    <row r="1" spans="1:6">
      <c r="A1" t="s">
        <v>6580</v>
      </c>
    </row>
    <row r="4" spans="1:6">
      <c r="A4" t="s">
        <v>70</v>
      </c>
      <c r="B4" t="s">
        <v>8</v>
      </c>
      <c r="C4" t="s">
        <v>181</v>
      </c>
      <c r="D4" t="s">
        <v>6581</v>
      </c>
      <c r="E4" t="s">
        <v>196</v>
      </c>
      <c r="F4" t="s">
        <v>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31" workbookViewId="0">
      <selection activeCell="B51" sqref="B51"/>
    </sheetView>
  </sheetViews>
  <sheetFormatPr defaultRowHeight="15"/>
  <sheetData>
    <row r="1" spans="1:17" ht="26.25">
      <c r="A1" s="1195" t="s">
        <v>6437</v>
      </c>
      <c r="B1" s="1196"/>
      <c r="C1" s="1196"/>
      <c r="D1" s="1196"/>
      <c r="E1" s="1196"/>
      <c r="F1" s="1196"/>
      <c r="G1" s="1196"/>
      <c r="H1" s="1196"/>
      <c r="I1" s="1196"/>
      <c r="J1" s="1196"/>
      <c r="K1" s="1196"/>
      <c r="L1" s="1196"/>
      <c r="M1" s="1196"/>
      <c r="N1" s="1196"/>
      <c r="O1" s="1196"/>
      <c r="P1" s="1196"/>
      <c r="Q1" s="1197"/>
    </row>
    <row r="2" spans="1:17" ht="26.25">
      <c r="A2" s="1198" t="s">
        <v>6441</v>
      </c>
      <c r="B2" s="1199"/>
      <c r="C2" s="1199"/>
      <c r="D2" s="1199"/>
      <c r="E2" s="1199"/>
      <c r="F2" s="1199"/>
      <c r="G2" s="1199"/>
      <c r="H2" s="1199"/>
      <c r="I2" s="1199"/>
      <c r="J2" s="1199"/>
      <c r="K2" s="1199"/>
      <c r="L2" s="1199"/>
      <c r="M2" s="1199"/>
      <c r="N2" s="1199"/>
      <c r="O2" s="1199"/>
      <c r="P2" s="1199"/>
      <c r="Q2" s="1200"/>
    </row>
    <row r="3" spans="1:17" ht="15.75">
      <c r="A3" s="634"/>
      <c r="B3" s="1201"/>
      <c r="C3" s="1201"/>
      <c r="D3" s="1201"/>
      <c r="E3" s="1201"/>
      <c r="F3" s="1201"/>
      <c r="G3" s="1201"/>
      <c r="H3" s="1201"/>
      <c r="I3" s="1201"/>
      <c r="J3" s="1201"/>
      <c r="K3" s="1201"/>
      <c r="L3" s="1201"/>
      <c r="M3" s="1201"/>
      <c r="N3" s="1201"/>
      <c r="O3" s="389"/>
      <c r="P3" s="389"/>
      <c r="Q3" s="635"/>
    </row>
    <row r="4" spans="1:17" ht="16.5" thickBot="1">
      <c r="A4" s="636"/>
      <c r="B4" s="880"/>
      <c r="C4" s="880"/>
      <c r="D4" s="880"/>
      <c r="E4" s="880"/>
      <c r="F4" s="880"/>
      <c r="G4" s="880"/>
      <c r="H4" s="880"/>
      <c r="I4" s="880"/>
      <c r="J4" s="880"/>
      <c r="K4" s="880"/>
      <c r="L4" s="880"/>
      <c r="M4" s="880"/>
      <c r="N4" s="880"/>
      <c r="O4" s="638"/>
      <c r="P4" s="638"/>
      <c r="Q4" s="639"/>
    </row>
    <row r="5" spans="1:17" ht="18.75" thickBot="1">
      <c r="A5" s="640"/>
      <c r="B5" s="641" t="s">
        <v>6438</v>
      </c>
      <c r="C5" s="642" t="s">
        <v>23</v>
      </c>
      <c r="D5" s="643" t="s">
        <v>16</v>
      </c>
      <c r="E5" s="644" t="s">
        <v>80</v>
      </c>
      <c r="F5" s="645"/>
      <c r="G5" s="641" t="s">
        <v>6438</v>
      </c>
      <c r="H5" s="642" t="s">
        <v>23</v>
      </c>
      <c r="I5" s="643" t="s">
        <v>16</v>
      </c>
      <c r="J5" s="644" t="s">
        <v>80</v>
      </c>
      <c r="K5" s="645"/>
      <c r="L5" s="641" t="s">
        <v>6438</v>
      </c>
      <c r="M5" s="642" t="s">
        <v>23</v>
      </c>
      <c r="N5" s="643" t="s">
        <v>16</v>
      </c>
      <c r="O5" s="644" t="s">
        <v>80</v>
      </c>
      <c r="P5" s="646"/>
      <c r="Q5" s="647"/>
    </row>
    <row r="6" spans="1:17" ht="19.5" thickTop="1">
      <c r="A6" s="634"/>
      <c r="B6" s="648">
        <v>0</v>
      </c>
      <c r="C6" s="649">
        <f ca="1">COUNTIFS(UMUR,B6,KELAMIN,"L")</f>
        <v>4</v>
      </c>
      <c r="D6" s="649">
        <f t="shared" ref="D6:D21" ca="1" si="0">COUNTIFS(KELAMIN,"P",UMUR,B6)</f>
        <v>4</v>
      </c>
      <c r="E6" s="650">
        <f t="shared" ref="E6:E41" ca="1" si="1">C6+D6</f>
        <v>8</v>
      </c>
      <c r="F6" s="651"/>
      <c r="G6" s="648">
        <v>30</v>
      </c>
      <c r="H6" s="649">
        <f t="shared" ref="H6:H21" ca="1" si="2">COUNTIFS(UMUR,G6,KELAMIN,"L")</f>
        <v>12</v>
      </c>
      <c r="I6" s="649">
        <f t="shared" ref="I6:I21" ca="1" si="3">COUNTIFS(UMUR,G6,KELAMIN,"P")</f>
        <v>17</v>
      </c>
      <c r="J6" s="652">
        <f t="shared" ref="J6:J41" ca="1" si="4">H6+I6</f>
        <v>29</v>
      </c>
      <c r="K6" s="651"/>
      <c r="L6" s="648">
        <v>60</v>
      </c>
      <c r="M6" s="649">
        <f t="shared" ref="M6:M21" ca="1" si="5">COUNTIFS(UMUR,L6,KELAMIN,"L")</f>
        <v>10</v>
      </c>
      <c r="N6" s="649">
        <f t="shared" ref="N6:N21" ca="1" si="6">COUNTIFS(UMUR,L6,KELAMIN,"P")</f>
        <v>5</v>
      </c>
      <c r="O6" s="653">
        <f t="shared" ref="O6:O21" ca="1" si="7">M6+N6</f>
        <v>15</v>
      </c>
      <c r="P6" s="389"/>
      <c r="Q6" s="635"/>
    </row>
    <row r="7" spans="1:17" ht="18.75">
      <c r="A7" s="634"/>
      <c r="B7" s="654">
        <v>1</v>
      </c>
      <c r="C7" s="649">
        <f t="shared" ref="C7:C21" ca="1" si="8">COUNTIFS(UMUR,B7,KELAMIN,"L")</f>
        <v>8</v>
      </c>
      <c r="D7" s="649">
        <f t="shared" ca="1" si="0"/>
        <v>6</v>
      </c>
      <c r="E7" s="652">
        <f t="shared" ca="1" si="1"/>
        <v>14</v>
      </c>
      <c r="F7" s="651"/>
      <c r="G7" s="654">
        <v>31</v>
      </c>
      <c r="H7" s="649">
        <f t="shared" ca="1" si="2"/>
        <v>14</v>
      </c>
      <c r="I7" s="649">
        <f t="shared" ca="1" si="3"/>
        <v>9</v>
      </c>
      <c r="J7" s="652">
        <f t="shared" ca="1" si="4"/>
        <v>23</v>
      </c>
      <c r="K7" s="651"/>
      <c r="L7" s="654">
        <v>61</v>
      </c>
      <c r="M7" s="649">
        <f t="shared" ca="1" si="5"/>
        <v>4</v>
      </c>
      <c r="N7" s="649">
        <f t="shared" ca="1" si="6"/>
        <v>5</v>
      </c>
      <c r="O7" s="653">
        <f t="shared" ca="1" si="7"/>
        <v>9</v>
      </c>
      <c r="P7" s="389"/>
      <c r="Q7" s="635"/>
    </row>
    <row r="8" spans="1:17" ht="18.75">
      <c r="A8" s="634"/>
      <c r="B8" s="654">
        <v>2</v>
      </c>
      <c r="C8" s="649">
        <f t="shared" ca="1" si="8"/>
        <v>6</v>
      </c>
      <c r="D8" s="649">
        <f t="shared" ca="1" si="0"/>
        <v>8</v>
      </c>
      <c r="E8" s="652">
        <f t="shared" ca="1" si="1"/>
        <v>14</v>
      </c>
      <c r="F8" s="651"/>
      <c r="G8" s="654">
        <v>32</v>
      </c>
      <c r="H8" s="649">
        <f t="shared" ca="1" si="2"/>
        <v>10</v>
      </c>
      <c r="I8" s="649">
        <f t="shared" ca="1" si="3"/>
        <v>10</v>
      </c>
      <c r="J8" s="652">
        <f t="shared" ca="1" si="4"/>
        <v>20</v>
      </c>
      <c r="K8" s="651"/>
      <c r="L8" s="654">
        <v>62</v>
      </c>
      <c r="M8" s="649">
        <f t="shared" ca="1" si="5"/>
        <v>6</v>
      </c>
      <c r="N8" s="649">
        <f t="shared" ca="1" si="6"/>
        <v>3</v>
      </c>
      <c r="O8" s="653">
        <f t="shared" ca="1" si="7"/>
        <v>9</v>
      </c>
      <c r="P8" s="389"/>
      <c r="Q8" s="635"/>
    </row>
    <row r="9" spans="1:17" ht="18.75">
      <c r="A9" s="634"/>
      <c r="B9" s="654">
        <v>3</v>
      </c>
      <c r="C9" s="649">
        <f t="shared" ca="1" si="8"/>
        <v>8</v>
      </c>
      <c r="D9" s="649">
        <f t="shared" ca="1" si="0"/>
        <v>12</v>
      </c>
      <c r="E9" s="652">
        <f t="shared" ca="1" si="1"/>
        <v>20</v>
      </c>
      <c r="F9" s="651"/>
      <c r="G9" s="654">
        <v>33</v>
      </c>
      <c r="H9" s="649">
        <f t="shared" ca="1" si="2"/>
        <v>13</v>
      </c>
      <c r="I9" s="649">
        <f t="shared" ca="1" si="3"/>
        <v>15</v>
      </c>
      <c r="J9" s="652">
        <f t="shared" ca="1" si="4"/>
        <v>28</v>
      </c>
      <c r="K9" s="651"/>
      <c r="L9" s="654">
        <v>63</v>
      </c>
      <c r="M9" s="649">
        <f t="shared" ca="1" si="5"/>
        <v>5</v>
      </c>
      <c r="N9" s="649">
        <f t="shared" ca="1" si="6"/>
        <v>0</v>
      </c>
      <c r="O9" s="653">
        <f t="shared" ca="1" si="7"/>
        <v>5</v>
      </c>
      <c r="P9" s="389"/>
      <c r="Q9" s="635"/>
    </row>
    <row r="10" spans="1:17" ht="18.75">
      <c r="A10" s="634"/>
      <c r="B10" s="654">
        <v>4</v>
      </c>
      <c r="C10" s="649">
        <f t="shared" ca="1" si="8"/>
        <v>11</v>
      </c>
      <c r="D10" s="649">
        <f t="shared" ca="1" si="0"/>
        <v>20</v>
      </c>
      <c r="E10" s="652">
        <f t="shared" ca="1" si="1"/>
        <v>31</v>
      </c>
      <c r="F10" s="651"/>
      <c r="G10" s="654">
        <v>34</v>
      </c>
      <c r="H10" s="649">
        <f t="shared" ca="1" si="2"/>
        <v>15</v>
      </c>
      <c r="I10" s="649">
        <f t="shared" ca="1" si="3"/>
        <v>14</v>
      </c>
      <c r="J10" s="652">
        <f t="shared" ca="1" si="4"/>
        <v>29</v>
      </c>
      <c r="K10" s="651"/>
      <c r="L10" s="654">
        <v>64</v>
      </c>
      <c r="M10" s="649">
        <f t="shared" ca="1" si="5"/>
        <v>2</v>
      </c>
      <c r="N10" s="649">
        <f t="shared" ca="1" si="6"/>
        <v>5</v>
      </c>
      <c r="O10" s="653">
        <f t="shared" ca="1" si="7"/>
        <v>7</v>
      </c>
      <c r="P10" s="389"/>
      <c r="Q10" s="635"/>
    </row>
    <row r="11" spans="1:17" ht="18.75">
      <c r="A11" s="634"/>
      <c r="B11" s="654">
        <v>5</v>
      </c>
      <c r="C11" s="649">
        <f t="shared" ca="1" si="8"/>
        <v>12</v>
      </c>
      <c r="D11" s="649">
        <f t="shared" ca="1" si="0"/>
        <v>16</v>
      </c>
      <c r="E11" s="652">
        <f t="shared" ca="1" si="1"/>
        <v>28</v>
      </c>
      <c r="F11" s="651"/>
      <c r="G11" s="654">
        <v>35</v>
      </c>
      <c r="H11" s="649">
        <f t="shared" ca="1" si="2"/>
        <v>12</v>
      </c>
      <c r="I11" s="649">
        <f t="shared" ca="1" si="3"/>
        <v>19</v>
      </c>
      <c r="J11" s="652">
        <f t="shared" ca="1" si="4"/>
        <v>31</v>
      </c>
      <c r="K11" s="651"/>
      <c r="L11" s="654">
        <v>65</v>
      </c>
      <c r="M11" s="649">
        <f t="shared" ca="1" si="5"/>
        <v>2</v>
      </c>
      <c r="N11" s="649">
        <f t="shared" ca="1" si="6"/>
        <v>1</v>
      </c>
      <c r="O11" s="653">
        <f t="shared" ca="1" si="7"/>
        <v>3</v>
      </c>
      <c r="P11" s="389"/>
      <c r="Q11" s="635"/>
    </row>
    <row r="12" spans="1:17" ht="18.75">
      <c r="A12" s="634"/>
      <c r="B12" s="654">
        <v>6</v>
      </c>
      <c r="C12" s="649">
        <f t="shared" ca="1" si="8"/>
        <v>11</v>
      </c>
      <c r="D12" s="649">
        <f t="shared" ca="1" si="0"/>
        <v>10</v>
      </c>
      <c r="E12" s="652">
        <f t="shared" ca="1" si="1"/>
        <v>21</v>
      </c>
      <c r="F12" s="651"/>
      <c r="G12" s="654">
        <v>36</v>
      </c>
      <c r="H12" s="649">
        <f t="shared" ca="1" si="2"/>
        <v>13</v>
      </c>
      <c r="I12" s="649">
        <f t="shared" ca="1" si="3"/>
        <v>20</v>
      </c>
      <c r="J12" s="652">
        <f t="shared" ca="1" si="4"/>
        <v>33</v>
      </c>
      <c r="K12" s="651"/>
      <c r="L12" s="654">
        <v>66</v>
      </c>
      <c r="M12" s="649">
        <f t="shared" ca="1" si="5"/>
        <v>2</v>
      </c>
      <c r="N12" s="649">
        <f t="shared" ca="1" si="6"/>
        <v>1</v>
      </c>
      <c r="O12" s="653">
        <f t="shared" ca="1" si="7"/>
        <v>3</v>
      </c>
      <c r="P12" s="389"/>
      <c r="Q12" s="635"/>
    </row>
    <row r="13" spans="1:17" ht="18.75">
      <c r="A13" s="634"/>
      <c r="B13" s="654">
        <v>7</v>
      </c>
      <c r="C13" s="649">
        <f t="shared" ca="1" si="8"/>
        <v>14</v>
      </c>
      <c r="D13" s="649">
        <f t="shared" ca="1" si="0"/>
        <v>17</v>
      </c>
      <c r="E13" s="652">
        <f t="shared" ca="1" si="1"/>
        <v>31</v>
      </c>
      <c r="F13" s="651"/>
      <c r="G13" s="654">
        <v>37</v>
      </c>
      <c r="H13" s="649">
        <f t="shared" ca="1" si="2"/>
        <v>24</v>
      </c>
      <c r="I13" s="649">
        <f t="shared" ca="1" si="3"/>
        <v>11</v>
      </c>
      <c r="J13" s="652">
        <f t="shared" ca="1" si="4"/>
        <v>35</v>
      </c>
      <c r="K13" s="651"/>
      <c r="L13" s="654">
        <v>67</v>
      </c>
      <c r="M13" s="649">
        <f t="shared" ca="1" si="5"/>
        <v>5</v>
      </c>
      <c r="N13" s="649">
        <f t="shared" ca="1" si="6"/>
        <v>3</v>
      </c>
      <c r="O13" s="653">
        <f t="shared" ca="1" si="7"/>
        <v>8</v>
      </c>
      <c r="P13" s="389"/>
      <c r="Q13" s="635"/>
    </row>
    <row r="14" spans="1:17" ht="18.75">
      <c r="A14" s="634"/>
      <c r="B14" s="654">
        <v>8</v>
      </c>
      <c r="C14" s="649">
        <f t="shared" ca="1" si="8"/>
        <v>15</v>
      </c>
      <c r="D14" s="649">
        <f t="shared" ca="1" si="0"/>
        <v>20</v>
      </c>
      <c r="E14" s="652">
        <f t="shared" ca="1" si="1"/>
        <v>35</v>
      </c>
      <c r="F14" s="651"/>
      <c r="G14" s="654">
        <v>38</v>
      </c>
      <c r="H14" s="649">
        <f t="shared" ca="1" si="2"/>
        <v>16</v>
      </c>
      <c r="I14" s="649">
        <f t="shared" ca="1" si="3"/>
        <v>15</v>
      </c>
      <c r="J14" s="652">
        <f t="shared" ca="1" si="4"/>
        <v>31</v>
      </c>
      <c r="K14" s="651"/>
      <c r="L14" s="654">
        <v>68</v>
      </c>
      <c r="M14" s="649">
        <f t="shared" ca="1" si="5"/>
        <v>0</v>
      </c>
      <c r="N14" s="649">
        <f t="shared" ca="1" si="6"/>
        <v>0</v>
      </c>
      <c r="O14" s="653">
        <f t="shared" ca="1" si="7"/>
        <v>0</v>
      </c>
      <c r="P14" s="389"/>
      <c r="Q14" s="635"/>
    </row>
    <row r="15" spans="1:17" ht="18.75">
      <c r="A15" s="634"/>
      <c r="B15" s="654">
        <v>9</v>
      </c>
      <c r="C15" s="649">
        <f t="shared" ca="1" si="8"/>
        <v>22</v>
      </c>
      <c r="D15" s="649">
        <f t="shared" ca="1" si="0"/>
        <v>22</v>
      </c>
      <c r="E15" s="652">
        <f t="shared" ca="1" si="1"/>
        <v>44</v>
      </c>
      <c r="F15" s="651"/>
      <c r="G15" s="654">
        <v>39</v>
      </c>
      <c r="H15" s="649">
        <f t="shared" ca="1" si="2"/>
        <v>15</v>
      </c>
      <c r="I15" s="649">
        <f t="shared" ca="1" si="3"/>
        <v>18</v>
      </c>
      <c r="J15" s="652">
        <f t="shared" ca="1" si="4"/>
        <v>33</v>
      </c>
      <c r="K15" s="651"/>
      <c r="L15" s="654">
        <v>69</v>
      </c>
      <c r="M15" s="649">
        <f t="shared" ca="1" si="5"/>
        <v>5</v>
      </c>
      <c r="N15" s="649">
        <f t="shared" ca="1" si="6"/>
        <v>4</v>
      </c>
      <c r="O15" s="653">
        <f t="shared" ca="1" si="7"/>
        <v>9</v>
      </c>
      <c r="P15" s="389"/>
      <c r="Q15" s="635"/>
    </row>
    <row r="16" spans="1:17" ht="18.75">
      <c r="A16" s="634"/>
      <c r="B16" s="654">
        <v>10</v>
      </c>
      <c r="C16" s="649">
        <f t="shared" ca="1" si="8"/>
        <v>24</v>
      </c>
      <c r="D16" s="649">
        <f t="shared" ca="1" si="0"/>
        <v>16</v>
      </c>
      <c r="E16" s="652">
        <f t="shared" ca="1" si="1"/>
        <v>40</v>
      </c>
      <c r="F16" s="651"/>
      <c r="G16" s="654">
        <v>40</v>
      </c>
      <c r="H16" s="649">
        <f t="shared" ca="1" si="2"/>
        <v>16</v>
      </c>
      <c r="I16" s="649">
        <f t="shared" ca="1" si="3"/>
        <v>8</v>
      </c>
      <c r="J16" s="652">
        <f t="shared" ca="1" si="4"/>
        <v>24</v>
      </c>
      <c r="K16" s="651"/>
      <c r="L16" s="654">
        <v>70</v>
      </c>
      <c r="M16" s="649">
        <f t="shared" ca="1" si="5"/>
        <v>2</v>
      </c>
      <c r="N16" s="649">
        <f t="shared" ca="1" si="6"/>
        <v>2</v>
      </c>
      <c r="O16" s="653">
        <f t="shared" ca="1" si="7"/>
        <v>4</v>
      </c>
      <c r="P16" s="389"/>
      <c r="Q16" s="635"/>
    </row>
    <row r="17" spans="1:17" ht="18.75">
      <c r="A17" s="634"/>
      <c r="B17" s="654">
        <v>11</v>
      </c>
      <c r="C17" s="649">
        <f t="shared" ca="1" si="8"/>
        <v>13</v>
      </c>
      <c r="D17" s="649">
        <f t="shared" ca="1" si="0"/>
        <v>17</v>
      </c>
      <c r="E17" s="652">
        <f t="shared" ca="1" si="1"/>
        <v>30</v>
      </c>
      <c r="F17" s="651"/>
      <c r="G17" s="654">
        <v>41</v>
      </c>
      <c r="H17" s="649">
        <f t="shared" ca="1" si="2"/>
        <v>19</v>
      </c>
      <c r="I17" s="649">
        <f t="shared" ca="1" si="3"/>
        <v>18</v>
      </c>
      <c r="J17" s="652">
        <f t="shared" ca="1" si="4"/>
        <v>37</v>
      </c>
      <c r="K17" s="651"/>
      <c r="L17" s="654">
        <v>71</v>
      </c>
      <c r="M17" s="649">
        <f t="shared" ca="1" si="5"/>
        <v>1</v>
      </c>
      <c r="N17" s="649">
        <f t="shared" ca="1" si="6"/>
        <v>0</v>
      </c>
      <c r="O17" s="653">
        <f t="shared" ca="1" si="7"/>
        <v>1</v>
      </c>
      <c r="P17" s="389"/>
      <c r="Q17" s="635"/>
    </row>
    <row r="18" spans="1:17" ht="18.75">
      <c r="A18" s="634"/>
      <c r="B18" s="654">
        <v>12</v>
      </c>
      <c r="C18" s="649">
        <f t="shared" ca="1" si="8"/>
        <v>16</v>
      </c>
      <c r="D18" s="649">
        <f t="shared" ca="1" si="0"/>
        <v>26</v>
      </c>
      <c r="E18" s="652">
        <f t="shared" ca="1" si="1"/>
        <v>42</v>
      </c>
      <c r="F18" s="651"/>
      <c r="G18" s="654">
        <v>42</v>
      </c>
      <c r="H18" s="649">
        <f t="shared" ca="1" si="2"/>
        <v>13</v>
      </c>
      <c r="I18" s="649">
        <f t="shared" ca="1" si="3"/>
        <v>22</v>
      </c>
      <c r="J18" s="652">
        <f t="shared" ca="1" si="4"/>
        <v>35</v>
      </c>
      <c r="K18" s="651"/>
      <c r="L18" s="654">
        <v>72</v>
      </c>
      <c r="M18" s="649">
        <f t="shared" ca="1" si="5"/>
        <v>0</v>
      </c>
      <c r="N18" s="649">
        <f t="shared" ca="1" si="6"/>
        <v>1</v>
      </c>
      <c r="O18" s="653">
        <f t="shared" ca="1" si="7"/>
        <v>1</v>
      </c>
      <c r="P18" s="389"/>
      <c r="Q18" s="635"/>
    </row>
    <row r="19" spans="1:17" ht="18.75">
      <c r="A19" s="634"/>
      <c r="B19" s="654">
        <v>13</v>
      </c>
      <c r="C19" s="649">
        <f t="shared" ca="1" si="8"/>
        <v>28</v>
      </c>
      <c r="D19" s="649">
        <f t="shared" ca="1" si="0"/>
        <v>20</v>
      </c>
      <c r="E19" s="652">
        <f t="shared" ca="1" si="1"/>
        <v>48</v>
      </c>
      <c r="F19" s="651"/>
      <c r="G19" s="654">
        <v>43</v>
      </c>
      <c r="H19" s="649">
        <f t="shared" ca="1" si="2"/>
        <v>13</v>
      </c>
      <c r="I19" s="649">
        <f t="shared" ca="1" si="3"/>
        <v>11</v>
      </c>
      <c r="J19" s="652">
        <f t="shared" ca="1" si="4"/>
        <v>24</v>
      </c>
      <c r="K19" s="651"/>
      <c r="L19" s="654">
        <v>73</v>
      </c>
      <c r="M19" s="649">
        <f t="shared" ca="1" si="5"/>
        <v>1</v>
      </c>
      <c r="N19" s="649">
        <f t="shared" ca="1" si="6"/>
        <v>2</v>
      </c>
      <c r="O19" s="653">
        <f t="shared" ca="1" si="7"/>
        <v>3</v>
      </c>
      <c r="P19" s="389"/>
      <c r="Q19" s="635"/>
    </row>
    <row r="20" spans="1:17" ht="18.75">
      <c r="A20" s="634"/>
      <c r="B20" s="654">
        <v>14</v>
      </c>
      <c r="C20" s="649">
        <f t="shared" ca="1" si="8"/>
        <v>23</v>
      </c>
      <c r="D20" s="649">
        <f t="shared" ca="1" si="0"/>
        <v>9</v>
      </c>
      <c r="E20" s="652">
        <f t="shared" ca="1" si="1"/>
        <v>32</v>
      </c>
      <c r="F20" s="651"/>
      <c r="G20" s="654">
        <v>44</v>
      </c>
      <c r="H20" s="649">
        <f t="shared" ca="1" si="2"/>
        <v>19</v>
      </c>
      <c r="I20" s="649">
        <f t="shared" ca="1" si="3"/>
        <v>16</v>
      </c>
      <c r="J20" s="652">
        <f t="shared" ca="1" si="4"/>
        <v>35</v>
      </c>
      <c r="K20" s="651"/>
      <c r="L20" s="654">
        <v>74</v>
      </c>
      <c r="M20" s="649">
        <f t="shared" ca="1" si="5"/>
        <v>1</v>
      </c>
      <c r="N20" s="649">
        <f t="shared" ca="1" si="6"/>
        <v>0</v>
      </c>
      <c r="O20" s="653">
        <f t="shared" ca="1" si="7"/>
        <v>1</v>
      </c>
      <c r="P20" s="389"/>
      <c r="Q20" s="635"/>
    </row>
    <row r="21" spans="1:17" ht="18.75">
      <c r="A21" s="634"/>
      <c r="B21" s="654">
        <v>15</v>
      </c>
      <c r="C21" s="649">
        <f t="shared" ca="1" si="8"/>
        <v>16</v>
      </c>
      <c r="D21" s="649">
        <f t="shared" ca="1" si="0"/>
        <v>18</v>
      </c>
      <c r="E21" s="652">
        <f t="shared" ca="1" si="1"/>
        <v>34</v>
      </c>
      <c r="F21" s="651"/>
      <c r="G21" s="654">
        <v>45</v>
      </c>
      <c r="H21" s="649">
        <f t="shared" ca="1" si="2"/>
        <v>18</v>
      </c>
      <c r="I21" s="649">
        <f t="shared" ca="1" si="3"/>
        <v>11</v>
      </c>
      <c r="J21" s="652">
        <f t="shared" ca="1" si="4"/>
        <v>29</v>
      </c>
      <c r="K21" s="651"/>
      <c r="L21" s="654">
        <v>75</v>
      </c>
      <c r="M21" s="649">
        <f t="shared" ca="1" si="5"/>
        <v>1</v>
      </c>
      <c r="N21" s="649">
        <f t="shared" ca="1" si="6"/>
        <v>0</v>
      </c>
      <c r="O21" s="653">
        <f t="shared" ca="1" si="7"/>
        <v>1</v>
      </c>
      <c r="P21" s="389"/>
      <c r="Q21" s="635"/>
    </row>
    <row r="22" spans="1:17" ht="18.75">
      <c r="A22" s="634"/>
      <c r="B22" s="654"/>
      <c r="C22" s="649"/>
      <c r="D22" s="649"/>
      <c r="E22" s="652"/>
      <c r="F22" s="651"/>
      <c r="G22" s="654"/>
      <c r="H22" s="649"/>
      <c r="I22" s="649"/>
      <c r="J22" s="652"/>
      <c r="K22" s="651"/>
      <c r="L22" s="654"/>
      <c r="M22" s="649"/>
      <c r="N22" s="649"/>
      <c r="O22" s="653"/>
      <c r="P22" s="389"/>
      <c r="Q22" s="635"/>
    </row>
    <row r="23" spans="1:17" ht="18.75">
      <c r="A23" s="634"/>
      <c r="B23" s="654">
        <v>16</v>
      </c>
      <c r="C23" s="649">
        <f t="shared" ref="C23:C33" ca="1" si="9">COUNTIFS(UMUR,B23,KELAMIN,"L")</f>
        <v>14</v>
      </c>
      <c r="D23" s="649">
        <f t="shared" ref="D23:D33" ca="1" si="10">COUNTIFS(KELAMIN,"P",UMUR,B23)</f>
        <v>25</v>
      </c>
      <c r="E23" s="652">
        <f t="shared" ca="1" si="1"/>
        <v>39</v>
      </c>
      <c r="F23" s="389"/>
      <c r="G23" s="654">
        <v>46</v>
      </c>
      <c r="H23" s="649">
        <f t="shared" ref="H23:H33" ca="1" si="11">COUNTIFS(UMUR,G23,KELAMIN,"L")</f>
        <v>18</v>
      </c>
      <c r="I23" s="649">
        <f t="shared" ref="I23:I33" ca="1" si="12">COUNTIFS(UMUR,G23,KELAMIN,"P")</f>
        <v>17</v>
      </c>
      <c r="J23" s="652">
        <f t="shared" ca="1" si="4"/>
        <v>35</v>
      </c>
      <c r="K23" s="389"/>
      <c r="L23" s="708">
        <v>76</v>
      </c>
      <c r="M23" s="649">
        <f t="shared" ref="M23:M39" ca="1" si="13">COUNTIFS(UMUR,L23,KELAMIN,"L")</f>
        <v>2</v>
      </c>
      <c r="N23" s="649">
        <f t="shared" ref="N23:N39" ca="1" si="14">COUNTIFS(UMUR,L23,KELAMIN,"P")</f>
        <v>0</v>
      </c>
      <c r="O23" s="632">
        <v>1</v>
      </c>
      <c r="P23" s="389"/>
      <c r="Q23" s="635"/>
    </row>
    <row r="24" spans="1:17" ht="18.75">
      <c r="A24" s="634"/>
      <c r="B24" s="654">
        <v>17</v>
      </c>
      <c r="C24" s="649">
        <f t="shared" ca="1" si="9"/>
        <v>13</v>
      </c>
      <c r="D24" s="649">
        <f t="shared" ca="1" si="10"/>
        <v>14</v>
      </c>
      <c r="E24" s="652">
        <f t="shared" ca="1" si="1"/>
        <v>27</v>
      </c>
      <c r="F24" s="389"/>
      <c r="G24" s="654">
        <v>47</v>
      </c>
      <c r="H24" s="649">
        <f t="shared" ca="1" si="11"/>
        <v>9</v>
      </c>
      <c r="I24" s="649">
        <f t="shared" ca="1" si="12"/>
        <v>14</v>
      </c>
      <c r="J24" s="652">
        <f t="shared" ca="1" si="4"/>
        <v>23</v>
      </c>
      <c r="K24" s="389"/>
      <c r="L24" s="654">
        <v>77</v>
      </c>
      <c r="M24" s="649">
        <f t="shared" ca="1" si="13"/>
        <v>1</v>
      </c>
      <c r="N24" s="649">
        <f t="shared" ca="1" si="14"/>
        <v>0</v>
      </c>
      <c r="O24" s="653">
        <f ca="1">M24+N24</f>
        <v>1</v>
      </c>
      <c r="P24" s="389"/>
      <c r="Q24" s="635"/>
    </row>
    <row r="25" spans="1:17" ht="18.75">
      <c r="A25" s="634"/>
      <c r="B25" s="654">
        <v>18</v>
      </c>
      <c r="C25" s="649">
        <f t="shared" ca="1" si="9"/>
        <v>16</v>
      </c>
      <c r="D25" s="649">
        <f t="shared" ca="1" si="10"/>
        <v>18</v>
      </c>
      <c r="E25" s="652">
        <f t="shared" ca="1" si="1"/>
        <v>34</v>
      </c>
      <c r="F25" s="389"/>
      <c r="G25" s="654">
        <v>48</v>
      </c>
      <c r="H25" s="649">
        <f t="shared" ca="1" si="11"/>
        <v>11</v>
      </c>
      <c r="I25" s="649">
        <f t="shared" ca="1" si="12"/>
        <v>12</v>
      </c>
      <c r="J25" s="652">
        <f t="shared" ca="1" si="4"/>
        <v>23</v>
      </c>
      <c r="K25" s="389"/>
      <c r="L25" s="654">
        <v>78</v>
      </c>
      <c r="M25" s="649">
        <f t="shared" ca="1" si="13"/>
        <v>0</v>
      </c>
      <c r="N25" s="649">
        <f t="shared" ca="1" si="14"/>
        <v>1</v>
      </c>
      <c r="O25" s="653">
        <f ca="1">M25+N25</f>
        <v>1</v>
      </c>
      <c r="P25" s="389"/>
      <c r="Q25" s="635"/>
    </row>
    <row r="26" spans="1:17" ht="18.75">
      <c r="A26" s="634"/>
      <c r="B26" s="654">
        <v>19</v>
      </c>
      <c r="C26" s="649">
        <f t="shared" ca="1" si="9"/>
        <v>20</v>
      </c>
      <c r="D26" s="649">
        <f t="shared" ca="1" si="10"/>
        <v>20</v>
      </c>
      <c r="E26" s="652">
        <f t="shared" ca="1" si="1"/>
        <v>40</v>
      </c>
      <c r="F26" s="389"/>
      <c r="G26" s="654">
        <v>49</v>
      </c>
      <c r="H26" s="649">
        <f t="shared" ca="1" si="11"/>
        <v>18</v>
      </c>
      <c r="I26" s="649">
        <f t="shared" ca="1" si="12"/>
        <v>11</v>
      </c>
      <c r="J26" s="652">
        <f t="shared" ca="1" si="4"/>
        <v>29</v>
      </c>
      <c r="K26" s="389"/>
      <c r="L26" s="654">
        <v>79</v>
      </c>
      <c r="M26" s="649">
        <f t="shared" ca="1" si="13"/>
        <v>0</v>
      </c>
      <c r="N26" s="649">
        <f t="shared" ca="1" si="14"/>
        <v>3</v>
      </c>
      <c r="O26" s="653">
        <f ca="1">M26+N26</f>
        <v>3</v>
      </c>
      <c r="P26" s="389"/>
      <c r="Q26" s="635"/>
    </row>
    <row r="27" spans="1:17" ht="18.75">
      <c r="A27" s="634"/>
      <c r="B27" s="654">
        <v>20</v>
      </c>
      <c r="C27" s="649">
        <f t="shared" ca="1" si="9"/>
        <v>21</v>
      </c>
      <c r="D27" s="649">
        <f t="shared" ca="1" si="10"/>
        <v>17</v>
      </c>
      <c r="E27" s="652">
        <f t="shared" ca="1" si="1"/>
        <v>38</v>
      </c>
      <c r="F27" s="389"/>
      <c r="G27" s="654">
        <v>50</v>
      </c>
      <c r="H27" s="649">
        <f t="shared" ca="1" si="11"/>
        <v>10</v>
      </c>
      <c r="I27" s="649">
        <f t="shared" ca="1" si="12"/>
        <v>14</v>
      </c>
      <c r="J27" s="652">
        <f t="shared" ca="1" si="4"/>
        <v>24</v>
      </c>
      <c r="K27" s="389"/>
      <c r="L27" s="654">
        <v>80</v>
      </c>
      <c r="M27" s="649">
        <f t="shared" ca="1" si="13"/>
        <v>0</v>
      </c>
      <c r="N27" s="649">
        <f t="shared" ca="1" si="14"/>
        <v>0</v>
      </c>
      <c r="O27" s="632">
        <v>1</v>
      </c>
      <c r="P27" s="389"/>
      <c r="Q27" s="635"/>
    </row>
    <row r="28" spans="1:17" ht="18.75">
      <c r="A28" s="634"/>
      <c r="B28" s="654">
        <v>21</v>
      </c>
      <c r="C28" s="649">
        <f t="shared" ca="1" si="9"/>
        <v>23</v>
      </c>
      <c r="D28" s="649">
        <f t="shared" ca="1" si="10"/>
        <v>17</v>
      </c>
      <c r="E28" s="652">
        <f t="shared" ca="1" si="1"/>
        <v>40</v>
      </c>
      <c r="F28" s="389"/>
      <c r="G28" s="654">
        <v>51</v>
      </c>
      <c r="H28" s="649">
        <f t="shared" ca="1" si="11"/>
        <v>12</v>
      </c>
      <c r="I28" s="649">
        <f t="shared" ca="1" si="12"/>
        <v>14</v>
      </c>
      <c r="J28" s="652">
        <f t="shared" ca="1" si="4"/>
        <v>26</v>
      </c>
      <c r="K28" s="389"/>
      <c r="L28" s="654">
        <v>81</v>
      </c>
      <c r="M28" s="649">
        <f t="shared" ca="1" si="13"/>
        <v>0</v>
      </c>
      <c r="N28" s="649">
        <f t="shared" ca="1" si="14"/>
        <v>0</v>
      </c>
      <c r="O28" s="631"/>
      <c r="P28" s="389"/>
      <c r="Q28" s="635"/>
    </row>
    <row r="29" spans="1:17" ht="18.75">
      <c r="A29" s="634"/>
      <c r="B29" s="654">
        <v>22</v>
      </c>
      <c r="C29" s="649">
        <f t="shared" ca="1" si="9"/>
        <v>13</v>
      </c>
      <c r="D29" s="649">
        <f t="shared" ca="1" si="10"/>
        <v>7</v>
      </c>
      <c r="E29" s="652">
        <f t="shared" ca="1" si="1"/>
        <v>20</v>
      </c>
      <c r="F29" s="389"/>
      <c r="G29" s="654">
        <v>52</v>
      </c>
      <c r="H29" s="649">
        <f t="shared" ca="1" si="11"/>
        <v>7</v>
      </c>
      <c r="I29" s="649">
        <f t="shared" ca="1" si="12"/>
        <v>10</v>
      </c>
      <c r="J29" s="652">
        <f t="shared" ca="1" si="4"/>
        <v>17</v>
      </c>
      <c r="K29" s="389"/>
      <c r="L29" s="654">
        <v>82</v>
      </c>
      <c r="M29" s="649">
        <f t="shared" ca="1" si="13"/>
        <v>0</v>
      </c>
      <c r="N29" s="649">
        <f t="shared" ca="1" si="14"/>
        <v>0</v>
      </c>
      <c r="O29" s="631"/>
      <c r="P29" s="389"/>
      <c r="Q29" s="635"/>
    </row>
    <row r="30" spans="1:17" ht="18.75">
      <c r="A30" s="634"/>
      <c r="B30" s="654">
        <v>23</v>
      </c>
      <c r="C30" s="649">
        <f t="shared" ca="1" si="9"/>
        <v>19</v>
      </c>
      <c r="D30" s="649">
        <f t="shared" ca="1" si="10"/>
        <v>17</v>
      </c>
      <c r="E30" s="652">
        <f t="shared" ca="1" si="1"/>
        <v>36</v>
      </c>
      <c r="F30" s="389"/>
      <c r="G30" s="654">
        <v>53</v>
      </c>
      <c r="H30" s="649">
        <f t="shared" ca="1" si="11"/>
        <v>9</v>
      </c>
      <c r="I30" s="649">
        <f t="shared" ca="1" si="12"/>
        <v>6</v>
      </c>
      <c r="J30" s="652">
        <f t="shared" ca="1" si="4"/>
        <v>15</v>
      </c>
      <c r="K30" s="389"/>
      <c r="L30" s="654">
        <v>83</v>
      </c>
      <c r="M30" s="649">
        <f t="shared" ca="1" si="13"/>
        <v>0</v>
      </c>
      <c r="N30" s="649">
        <f t="shared" ca="1" si="14"/>
        <v>1</v>
      </c>
      <c r="O30" s="631"/>
      <c r="P30" s="389"/>
      <c r="Q30" s="635"/>
    </row>
    <row r="31" spans="1:17" ht="18.75">
      <c r="A31" s="634"/>
      <c r="B31" s="654">
        <v>24</v>
      </c>
      <c r="C31" s="649">
        <f t="shared" ca="1" si="9"/>
        <v>14</v>
      </c>
      <c r="D31" s="649">
        <f t="shared" ca="1" si="10"/>
        <v>17</v>
      </c>
      <c r="E31" s="652">
        <f t="shared" ca="1" si="1"/>
        <v>31</v>
      </c>
      <c r="F31" s="389"/>
      <c r="G31" s="654">
        <v>54</v>
      </c>
      <c r="H31" s="649">
        <f t="shared" ca="1" si="11"/>
        <v>13</v>
      </c>
      <c r="I31" s="649">
        <f t="shared" ca="1" si="12"/>
        <v>5</v>
      </c>
      <c r="J31" s="652">
        <f t="shared" ca="1" si="4"/>
        <v>18</v>
      </c>
      <c r="K31" s="389"/>
      <c r="L31" s="654">
        <v>84</v>
      </c>
      <c r="M31" s="649">
        <f t="shared" ca="1" si="13"/>
        <v>0</v>
      </c>
      <c r="N31" s="649">
        <f t="shared" ca="1" si="14"/>
        <v>0</v>
      </c>
      <c r="O31" s="631"/>
      <c r="P31" s="389"/>
      <c r="Q31" s="635"/>
    </row>
    <row r="32" spans="1:17" ht="18.75">
      <c r="A32" s="634"/>
      <c r="B32" s="654">
        <v>25</v>
      </c>
      <c r="C32" s="649">
        <f t="shared" ca="1" si="9"/>
        <v>11</v>
      </c>
      <c r="D32" s="649">
        <f t="shared" ca="1" si="10"/>
        <v>19</v>
      </c>
      <c r="E32" s="652">
        <f t="shared" ca="1" si="1"/>
        <v>30</v>
      </c>
      <c r="F32" s="389"/>
      <c r="G32" s="654">
        <v>55</v>
      </c>
      <c r="H32" s="649">
        <f t="shared" ca="1" si="11"/>
        <v>16</v>
      </c>
      <c r="I32" s="649">
        <f t="shared" ca="1" si="12"/>
        <v>5</v>
      </c>
      <c r="J32" s="652">
        <f t="shared" ca="1" si="4"/>
        <v>21</v>
      </c>
      <c r="K32" s="389"/>
      <c r="L32" s="654">
        <v>85</v>
      </c>
      <c r="M32" s="649">
        <f t="shared" ca="1" si="13"/>
        <v>0</v>
      </c>
      <c r="N32" s="649">
        <f t="shared" ca="1" si="14"/>
        <v>0</v>
      </c>
      <c r="O32" s="631"/>
      <c r="P32" s="389"/>
      <c r="Q32" s="635"/>
    </row>
    <row r="33" spans="1:17" ht="18.75">
      <c r="A33" s="634"/>
      <c r="B33" s="654">
        <v>26</v>
      </c>
      <c r="C33" s="649">
        <f t="shared" ca="1" si="9"/>
        <v>14</v>
      </c>
      <c r="D33" s="649">
        <f t="shared" ca="1" si="10"/>
        <v>10</v>
      </c>
      <c r="E33" s="652">
        <f t="shared" ca="1" si="1"/>
        <v>24</v>
      </c>
      <c r="F33" s="389"/>
      <c r="G33" s="654">
        <v>56</v>
      </c>
      <c r="H33" s="649">
        <f t="shared" ca="1" si="11"/>
        <v>4</v>
      </c>
      <c r="I33" s="649">
        <f t="shared" ca="1" si="12"/>
        <v>7</v>
      </c>
      <c r="J33" s="652">
        <f t="shared" ca="1" si="4"/>
        <v>11</v>
      </c>
      <c r="K33" s="389"/>
      <c r="L33" s="654">
        <v>86</v>
      </c>
      <c r="M33" s="649">
        <f t="shared" ca="1" si="13"/>
        <v>0</v>
      </c>
      <c r="N33" s="649">
        <f t="shared" ca="1" si="14"/>
        <v>0</v>
      </c>
      <c r="O33" s="631"/>
      <c r="P33" s="389"/>
      <c r="Q33" s="635"/>
    </row>
    <row r="34" spans="1:17" ht="18.75">
      <c r="A34" s="634"/>
      <c r="B34" s="654"/>
      <c r="C34" s="649"/>
      <c r="D34" s="649"/>
      <c r="E34" s="652"/>
      <c r="F34" s="389"/>
      <c r="G34" s="654"/>
      <c r="H34" s="649"/>
      <c r="I34" s="649"/>
      <c r="J34" s="652"/>
      <c r="K34" s="389"/>
      <c r="L34" s="654">
        <v>87</v>
      </c>
      <c r="M34" s="649">
        <f t="shared" ca="1" si="13"/>
        <v>0</v>
      </c>
      <c r="N34" s="649">
        <f t="shared" ca="1" si="14"/>
        <v>0</v>
      </c>
      <c r="O34" s="631"/>
      <c r="P34" s="389"/>
      <c r="Q34" s="635"/>
    </row>
    <row r="35" spans="1:17" ht="18.75">
      <c r="A35" s="634"/>
      <c r="B35" s="654"/>
      <c r="C35" s="649"/>
      <c r="D35" s="649"/>
      <c r="E35" s="652"/>
      <c r="F35" s="389"/>
      <c r="G35" s="654"/>
      <c r="H35" s="649"/>
      <c r="I35" s="649"/>
      <c r="J35" s="652"/>
      <c r="K35" s="389"/>
      <c r="L35" s="654">
        <v>88</v>
      </c>
      <c r="M35" s="649">
        <f t="shared" ca="1" si="13"/>
        <v>0</v>
      </c>
      <c r="N35" s="649">
        <f t="shared" ca="1" si="14"/>
        <v>0</v>
      </c>
      <c r="O35" s="631"/>
      <c r="P35" s="389"/>
      <c r="Q35" s="635"/>
    </row>
    <row r="36" spans="1:17" ht="18.75">
      <c r="A36" s="634"/>
      <c r="B36" s="654"/>
      <c r="C36" s="649"/>
      <c r="D36" s="649"/>
      <c r="E36" s="652"/>
      <c r="F36" s="389"/>
      <c r="G36" s="654"/>
      <c r="H36" s="649"/>
      <c r="I36" s="649"/>
      <c r="J36" s="652"/>
      <c r="K36" s="389"/>
      <c r="L36" s="654">
        <v>89</v>
      </c>
      <c r="M36" s="649">
        <f t="shared" ca="1" si="13"/>
        <v>0</v>
      </c>
      <c r="N36" s="649">
        <f t="shared" ca="1" si="14"/>
        <v>1</v>
      </c>
      <c r="O36" s="631"/>
      <c r="P36" s="389"/>
      <c r="Q36" s="635"/>
    </row>
    <row r="37" spans="1:17" ht="18.75">
      <c r="A37" s="634"/>
      <c r="B37" s="654"/>
      <c r="C37" s="649"/>
      <c r="D37" s="649"/>
      <c r="E37" s="652"/>
      <c r="F37" s="389"/>
      <c r="G37" s="654"/>
      <c r="H37" s="649"/>
      <c r="I37" s="649"/>
      <c r="J37" s="652"/>
      <c r="K37" s="389"/>
      <c r="L37" s="654">
        <v>90</v>
      </c>
      <c r="M37" s="649">
        <f t="shared" ca="1" si="13"/>
        <v>0</v>
      </c>
      <c r="N37" s="649">
        <f t="shared" ca="1" si="14"/>
        <v>0</v>
      </c>
      <c r="O37" s="631"/>
      <c r="P37" s="389"/>
      <c r="Q37" s="635"/>
    </row>
    <row r="38" spans="1:17" ht="18.75">
      <c r="A38" s="634"/>
      <c r="B38" s="654"/>
      <c r="C38" s="649"/>
      <c r="D38" s="649"/>
      <c r="E38" s="652"/>
      <c r="F38" s="389"/>
      <c r="G38" s="654"/>
      <c r="H38" s="649"/>
      <c r="I38" s="649"/>
      <c r="J38" s="652"/>
      <c r="K38" s="389"/>
      <c r="L38" s="654">
        <v>91</v>
      </c>
      <c r="M38" s="649">
        <f t="shared" ca="1" si="13"/>
        <v>0</v>
      </c>
      <c r="N38" s="649">
        <f t="shared" ca="1" si="14"/>
        <v>0</v>
      </c>
      <c r="O38" s="631"/>
      <c r="P38" s="389"/>
      <c r="Q38" s="635"/>
    </row>
    <row r="39" spans="1:17" ht="18.75">
      <c r="A39" s="634"/>
      <c r="B39" s="654">
        <v>27</v>
      </c>
      <c r="C39" s="649">
        <f ca="1">COUNTIFS(UMUR,B39,KELAMIN,"L")</f>
        <v>12</v>
      </c>
      <c r="D39" s="649">
        <f ca="1">COUNTIFS(KELAMIN,"P",UMUR,B39)</f>
        <v>12</v>
      </c>
      <c r="E39" s="652">
        <f t="shared" ca="1" si="1"/>
        <v>24</v>
      </c>
      <c r="F39" s="389"/>
      <c r="G39" s="654">
        <v>57</v>
      </c>
      <c r="H39" s="649">
        <f ca="1">COUNTIFS(UMUR,G39,KELAMIN,"L")</f>
        <v>10</v>
      </c>
      <c r="I39" s="649">
        <f ca="1">COUNTIFS(UMUR,G39,KELAMIN,"P")</f>
        <v>6</v>
      </c>
      <c r="J39" s="652">
        <f t="shared" ca="1" si="4"/>
        <v>16</v>
      </c>
      <c r="K39" s="389"/>
      <c r="L39" s="654">
        <v>92</v>
      </c>
      <c r="M39" s="649">
        <f t="shared" ca="1" si="13"/>
        <v>0</v>
      </c>
      <c r="N39" s="649">
        <f t="shared" ca="1" si="14"/>
        <v>0</v>
      </c>
      <c r="O39" s="632">
        <v>2</v>
      </c>
      <c r="P39" s="389"/>
      <c r="Q39" s="635"/>
    </row>
    <row r="40" spans="1:17" ht="18.75">
      <c r="A40" s="634"/>
      <c r="B40" s="654">
        <v>28</v>
      </c>
      <c r="C40" s="649">
        <f ca="1">COUNTIFS(UMUR,B40,KELAMIN,"L")</f>
        <v>8</v>
      </c>
      <c r="D40" s="649">
        <f ca="1">COUNTIFS(KELAMIN,"P",UMUR,B40)</f>
        <v>11</v>
      </c>
      <c r="E40" s="652">
        <f t="shared" ca="1" si="1"/>
        <v>19</v>
      </c>
      <c r="F40" s="389"/>
      <c r="G40" s="654">
        <v>58</v>
      </c>
      <c r="H40" s="649">
        <f ca="1">COUNTIFS(UMUR,G40,KELAMIN,"L")</f>
        <v>8</v>
      </c>
      <c r="I40" s="649">
        <f ca="1">COUNTIFS(UMUR,G40,KELAMIN,"P")</f>
        <v>10</v>
      </c>
      <c r="J40" s="652">
        <f t="shared" ca="1" si="4"/>
        <v>18</v>
      </c>
      <c r="K40" s="389"/>
      <c r="L40" s="389"/>
      <c r="M40" s="389"/>
      <c r="N40" s="389"/>
      <c r="O40" s="389"/>
      <c r="P40" s="389"/>
      <c r="Q40" s="635"/>
    </row>
    <row r="41" spans="1:17" ht="18.75">
      <c r="A41" s="634"/>
      <c r="B41" s="654">
        <v>29</v>
      </c>
      <c r="C41" s="649">
        <f ca="1">COUNTIFS(UMUR,B41,KELAMIN,"L")</f>
        <v>7</v>
      </c>
      <c r="D41" s="649">
        <f ca="1">COUNTIFS(KELAMIN,"P",UMUR,B41)</f>
        <v>8</v>
      </c>
      <c r="E41" s="652">
        <f t="shared" ca="1" si="1"/>
        <v>15</v>
      </c>
      <c r="F41" s="389"/>
      <c r="G41" s="654">
        <v>59</v>
      </c>
      <c r="H41" s="649">
        <f ca="1">COUNTIFS(UMUR,G41,KELAMIN,"L")</f>
        <v>9</v>
      </c>
      <c r="I41" s="649">
        <f ca="1">COUNTIFS(UMUR,G41,KELAMIN,"P")</f>
        <v>5</v>
      </c>
      <c r="J41" s="652">
        <f t="shared" ca="1" si="4"/>
        <v>14</v>
      </c>
      <c r="K41" s="389"/>
      <c r="L41" s="389"/>
      <c r="M41" s="389"/>
      <c r="N41" s="389"/>
      <c r="O41" s="389"/>
      <c r="P41" s="389"/>
      <c r="Q41" s="635"/>
    </row>
    <row r="42" spans="1:17" ht="15.75" thickBot="1">
      <c r="A42" s="634"/>
      <c r="B42" s="651"/>
      <c r="C42" s="651"/>
      <c r="D42" s="651"/>
      <c r="E42" s="651"/>
      <c r="F42" s="389"/>
      <c r="G42" s="651"/>
      <c r="H42" s="651"/>
      <c r="I42" s="651"/>
      <c r="J42" s="651"/>
      <c r="K42" s="389"/>
      <c r="L42" s="389"/>
      <c r="M42" s="389"/>
      <c r="N42" s="389"/>
      <c r="O42" s="389"/>
      <c r="P42" s="389"/>
      <c r="Q42" s="635"/>
    </row>
    <row r="43" spans="1:17" ht="24" thickBot="1">
      <c r="A43" s="634"/>
      <c r="B43" s="655" t="s">
        <v>6439</v>
      </c>
      <c r="C43" s="656">
        <f ca="1">SUM(C6:C41)</f>
        <v>436</v>
      </c>
      <c r="D43" s="656">
        <f ca="1">SUM(D6:D41)</f>
        <v>453</v>
      </c>
      <c r="E43" s="709">
        <f ca="1">SUM(E6:E41)</f>
        <v>889</v>
      </c>
      <c r="F43" s="658"/>
      <c r="G43" s="655" t="s">
        <v>6439</v>
      </c>
      <c r="H43" s="656">
        <f ca="1">SUM(H6:H41)</f>
        <v>396</v>
      </c>
      <c r="I43" s="656">
        <f ca="1">SUM(I6:I41)</f>
        <v>370</v>
      </c>
      <c r="J43" s="657">
        <f ca="1">SUM(J6:J41)</f>
        <v>766</v>
      </c>
      <c r="K43" s="658"/>
      <c r="L43" s="655" t="s">
        <v>6439</v>
      </c>
      <c r="M43" s="656">
        <f ca="1">SUM(M6:M39)</f>
        <v>50</v>
      </c>
      <c r="N43" s="656">
        <f ca="1">SUM(N6:N39)</f>
        <v>38</v>
      </c>
      <c r="O43" s="657">
        <f ca="1">SUM(O6:O21)</f>
        <v>79</v>
      </c>
      <c r="P43" s="389"/>
      <c r="Q43" s="635"/>
    </row>
    <row r="44" spans="1:17">
      <c r="A44" s="634"/>
      <c r="B44" s="389"/>
      <c r="C44" s="389"/>
      <c r="D44" s="389"/>
      <c r="E44" s="389"/>
      <c r="F44" s="389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635"/>
    </row>
    <row r="45" spans="1:17" ht="15.75" thickBot="1">
      <c r="A45" s="634"/>
      <c r="B45" s="389"/>
      <c r="C45" s="389"/>
      <c r="D45" s="389"/>
      <c r="E45" s="389"/>
      <c r="F45" s="389"/>
      <c r="G45" s="389"/>
      <c r="H45" s="389"/>
      <c r="I45" s="389"/>
      <c r="J45" s="389"/>
      <c r="K45" s="389"/>
      <c r="L45" s="389"/>
      <c r="M45" s="389"/>
      <c r="N45" s="389"/>
      <c r="O45" s="389"/>
      <c r="P45" s="389"/>
      <c r="Q45" s="635"/>
    </row>
    <row r="46" spans="1:17" ht="21" thickBot="1">
      <c r="A46" s="634"/>
      <c r="B46" s="1202" t="s">
        <v>6440</v>
      </c>
      <c r="C46" s="1203"/>
      <c r="D46" s="1203"/>
      <c r="E46" s="1203"/>
      <c r="F46" s="1203"/>
      <c r="G46" s="1203"/>
      <c r="H46" s="1203"/>
      <c r="I46" s="1203"/>
      <c r="J46" s="1203"/>
      <c r="K46" s="1203"/>
      <c r="L46" s="1203"/>
      <c r="M46" s="1203"/>
      <c r="N46" s="1203"/>
      <c r="O46" s="1203"/>
      <c r="P46" s="1204"/>
      <c r="Q46" s="635"/>
    </row>
    <row r="47" spans="1:17" ht="21" thickBot="1">
      <c r="A47" s="659"/>
      <c r="B47" s="1205" t="s">
        <v>23</v>
      </c>
      <c r="C47" s="1206"/>
      <c r="D47" s="1206"/>
      <c r="E47" s="1206"/>
      <c r="F47" s="1207"/>
      <c r="G47" s="1205" t="s">
        <v>16</v>
      </c>
      <c r="H47" s="1206"/>
      <c r="I47" s="1206"/>
      <c r="J47" s="1206"/>
      <c r="K47" s="1207"/>
      <c r="L47" s="1205" t="s">
        <v>80</v>
      </c>
      <c r="M47" s="1206"/>
      <c r="N47" s="1206"/>
      <c r="O47" s="1206"/>
      <c r="P47" s="1207"/>
      <c r="Q47" s="660"/>
    </row>
    <row r="48" spans="1:17" ht="21" thickBot="1">
      <c r="A48" s="634"/>
      <c r="B48" s="1192">
        <f ca="1">C43+H43+M43</f>
        <v>882</v>
      </c>
      <c r="C48" s="1193"/>
      <c r="D48" s="1193"/>
      <c r="E48" s="1193"/>
      <c r="F48" s="1194"/>
      <c r="G48" s="1192">
        <f ca="1">D43+I43+N43</f>
        <v>861</v>
      </c>
      <c r="H48" s="1193"/>
      <c r="I48" s="1193"/>
      <c r="J48" s="1193"/>
      <c r="K48" s="1194"/>
      <c r="L48" s="1192">
        <f ca="1">B48+G48</f>
        <v>1743</v>
      </c>
      <c r="M48" s="1193"/>
      <c r="N48" s="1193"/>
      <c r="O48" s="1193"/>
      <c r="P48" s="1194"/>
      <c r="Q48" s="635"/>
    </row>
    <row r="49" spans="1:17">
      <c r="A49" s="634"/>
      <c r="B49" s="389"/>
      <c r="C49" s="389"/>
      <c r="D49" s="389"/>
      <c r="E49" s="389"/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635"/>
    </row>
    <row r="50" spans="1:17" ht="15.75" thickBot="1">
      <c r="A50" s="661"/>
      <c r="B50" s="662"/>
      <c r="C50" s="662"/>
      <c r="D50" s="662"/>
      <c r="E50" s="662"/>
      <c r="F50" s="662">
        <f>' BUKU INDUK 2017'!R6</f>
        <v>0</v>
      </c>
      <c r="G50" s="662"/>
      <c r="H50" s="662"/>
      <c r="I50" s="662"/>
      <c r="J50" s="662"/>
      <c r="K50" s="662" t="str">
        <f>' BUKU INDUK 2017'!R7</f>
        <v>DSN 1</v>
      </c>
      <c r="L50" s="662"/>
      <c r="M50" s="662"/>
      <c r="N50" s="662"/>
      <c r="O50" s="662"/>
      <c r="P50" s="662" t="e">
        <f>F50+K50</f>
        <v>#VALUE!</v>
      </c>
      <c r="Q50" s="663"/>
    </row>
  </sheetData>
  <mergeCells count="10">
    <mergeCell ref="B48:F48"/>
    <mergeCell ref="G48:K48"/>
    <mergeCell ref="L48:P48"/>
    <mergeCell ref="A1:Q1"/>
    <mergeCell ref="A2:Q2"/>
    <mergeCell ref="B3:N3"/>
    <mergeCell ref="B46:P46"/>
    <mergeCell ref="B47:F47"/>
    <mergeCell ref="G47:K47"/>
    <mergeCell ref="L47:P47"/>
  </mergeCells>
  <pageMargins left="0.45" right="0" top="0.75" bottom="0.75" header="0.3" footer="0.3"/>
  <pageSetup scale="90" orientation="landscape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workbookViewId="0">
      <selection activeCell="F19" sqref="F19"/>
    </sheetView>
  </sheetViews>
  <sheetFormatPr defaultRowHeight="15"/>
  <cols>
    <col min="1" max="1" width="39.85546875" bestFit="1" customWidth="1"/>
    <col min="4" max="4" width="39.85546875" bestFit="1" customWidth="1"/>
  </cols>
  <sheetData>
    <row r="1" spans="1:4">
      <c r="A1" s="722"/>
      <c r="D1" s="722" t="s">
        <v>267</v>
      </c>
    </row>
    <row r="2" spans="1:4">
      <c r="A2" s="721" t="s">
        <v>267</v>
      </c>
      <c r="D2" s="721" t="s">
        <v>267</v>
      </c>
    </row>
    <row r="3" spans="1:4">
      <c r="A3" s="721" t="s">
        <v>6624</v>
      </c>
      <c r="D3" s="721" t="s">
        <v>6624</v>
      </c>
    </row>
    <row r="4" spans="1:4">
      <c r="A4" s="721" t="s">
        <v>241</v>
      </c>
      <c r="D4" s="721" t="s">
        <v>241</v>
      </c>
    </row>
    <row r="5" spans="1:4">
      <c r="A5" s="733" t="s">
        <v>258</v>
      </c>
      <c r="D5" s="733" t="s">
        <v>258</v>
      </c>
    </row>
    <row r="6" spans="1:4">
      <c r="A6" s="721" t="s">
        <v>320</v>
      </c>
      <c r="D6" s="721" t="s">
        <v>320</v>
      </c>
    </row>
    <row r="7" spans="1:4">
      <c r="A7" s="721" t="s">
        <v>344</v>
      </c>
      <c r="D7" s="721" t="s">
        <v>344</v>
      </c>
    </row>
    <row r="8" spans="1:4">
      <c r="A8" s="721" t="s">
        <v>262</v>
      </c>
      <c r="D8" s="721" t="s">
        <v>262</v>
      </c>
    </row>
    <row r="9" spans="1:4">
      <c r="A9" s="721" t="s">
        <v>249</v>
      </c>
      <c r="D9" s="721" t="s">
        <v>249</v>
      </c>
    </row>
    <row r="10" spans="1:4">
      <c r="A10" s="721" t="s">
        <v>6631</v>
      </c>
      <c r="D10" s="721" t="s">
        <v>6954</v>
      </c>
    </row>
    <row r="11" spans="1:4">
      <c r="A11" s="721" t="s">
        <v>6632</v>
      </c>
      <c r="D11" s="721" t="s">
        <v>1958</v>
      </c>
    </row>
    <row r="12" spans="1:4">
      <c r="A12" s="721" t="s">
        <v>6633</v>
      </c>
      <c r="D12" s="721" t="s">
        <v>6626</v>
      </c>
    </row>
    <row r="13" spans="1:4">
      <c r="A13" s="721" t="s">
        <v>6626</v>
      </c>
      <c r="D13" s="721" t="s">
        <v>6635</v>
      </c>
    </row>
    <row r="14" spans="1:4">
      <c r="A14" s="721" t="s">
        <v>6634</v>
      </c>
      <c r="D14" s="721" t="s">
        <v>6628</v>
      </c>
    </row>
    <row r="15" spans="1:4">
      <c r="A15" s="738" t="s">
        <v>1291</v>
      </c>
      <c r="D15" s="733" t="s">
        <v>6956</v>
      </c>
    </row>
    <row r="16" spans="1:4">
      <c r="A16" s="738" t="s">
        <v>265</v>
      </c>
      <c r="D16" s="737" t="s">
        <v>785</v>
      </c>
    </row>
    <row r="17" spans="1:4">
      <c r="A17" s="721" t="s">
        <v>6957</v>
      </c>
      <c r="D17" s="737" t="s">
        <v>6625</v>
      </c>
    </row>
    <row r="18" spans="1:4">
      <c r="A18" s="721" t="s">
        <v>6629</v>
      </c>
      <c r="D18" s="721" t="s">
        <v>6733</v>
      </c>
    </row>
    <row r="19" spans="1:4">
      <c r="A19" s="721" t="s">
        <v>6627</v>
      </c>
      <c r="D19" s="737" t="s">
        <v>3667</v>
      </c>
    </row>
    <row r="20" spans="1:4">
      <c r="A20" s="721" t="s">
        <v>6635</v>
      </c>
      <c r="D20" s="721" t="s">
        <v>6955</v>
      </c>
    </row>
    <row r="21" spans="1:4">
      <c r="A21" s="738" t="s">
        <v>1958</v>
      </c>
      <c r="D21" s="721" t="s">
        <v>6630</v>
      </c>
    </row>
    <row r="22" spans="1:4">
      <c r="A22" s="738" t="s">
        <v>1394</v>
      </c>
      <c r="D22" s="721" t="s">
        <v>6957</v>
      </c>
    </row>
    <row r="23" spans="1:4">
      <c r="A23" s="738" t="s">
        <v>2491</v>
      </c>
    </row>
    <row r="24" spans="1:4">
      <c r="A24" s="738" t="s">
        <v>785</v>
      </c>
    </row>
    <row r="25" spans="1:4">
      <c r="A25" s="721" t="s">
        <v>6628</v>
      </c>
    </row>
    <row r="26" spans="1:4">
      <c r="A26" s="733" t="s">
        <v>6630</v>
      </c>
    </row>
    <row r="27" spans="1:4">
      <c r="A27" s="721" t="s">
        <v>2003</v>
      </c>
    </row>
    <row r="28" spans="1:4">
      <c r="A28" s="733" t="s">
        <v>6883</v>
      </c>
    </row>
    <row r="29" spans="1:4">
      <c r="A29" s="721" t="s">
        <v>2325</v>
      </c>
    </row>
    <row r="30" spans="1:4">
      <c r="A30" s="721" t="s">
        <v>6956</v>
      </c>
    </row>
    <row r="31" spans="1:4">
      <c r="A31" s="721" t="s">
        <v>6733</v>
      </c>
    </row>
    <row r="32" spans="1:4">
      <c r="A32" s="721" t="s">
        <v>3140</v>
      </c>
    </row>
    <row r="33" spans="1:1">
      <c r="A33" s="721" t="s">
        <v>3629</v>
      </c>
    </row>
    <row r="34" spans="1:1">
      <c r="A34" s="737" t="s">
        <v>6625</v>
      </c>
    </row>
    <row r="35" spans="1:1">
      <c r="A35" s="737" t="s">
        <v>3667</v>
      </c>
    </row>
    <row r="36" spans="1:1">
      <c r="A36" s="721" t="s">
        <v>6955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67</vt:i4>
      </vt:variant>
      <vt:variant>
        <vt:lpstr>Named Ranges</vt:lpstr>
      </vt:variant>
      <vt:variant>
        <vt:i4>2</vt:i4>
      </vt:variant>
    </vt:vector>
  </HeadingPairs>
  <TitlesOfParts>
    <vt:vector size="69" baseType="lpstr">
      <vt:lpstr>WAJIB KTP</vt:lpstr>
      <vt:lpstr>Sheet4</vt:lpstr>
      <vt:lpstr>CONTOH</vt:lpstr>
      <vt:lpstr>BUKU MUTASI 2017</vt:lpstr>
      <vt:lpstr>BUKU MUTASI 2018</vt:lpstr>
      <vt:lpstr>BUKU MUTASI 2019</vt:lpstr>
      <vt:lpstr>REKAPITULASI 2017</vt:lpstr>
      <vt:lpstr>REKAPITULASI 2018</vt:lpstr>
      <vt:lpstr>RWKAPITULASI 2020</vt:lpstr>
      <vt:lpstr>REKAPITULASI 2019</vt:lpstr>
      <vt:lpstr>TRIWULAN COPY</vt:lpstr>
      <vt:lpstr>TRIWULAN</vt:lpstr>
      <vt:lpstr>BULANAN 2017</vt:lpstr>
      <vt:lpstr>BULANAN  2018</vt:lpstr>
      <vt:lpstr>BULANAN 2020</vt:lpstr>
      <vt:lpstr>BULANAN 2019</vt:lpstr>
      <vt:lpstr>BUKU PNDDK SEMNTRA</vt:lpstr>
      <vt:lpstr>DAFTR PINDAH</vt:lpstr>
      <vt:lpstr>ADMISTRASI</vt:lpstr>
      <vt:lpstr>DAFTR HRIAN PELAYANAN KPDDK</vt:lpstr>
      <vt:lpstr>DFTR EKONOMI LEMH</vt:lpstr>
      <vt:lpstr>DFTR PDDK PKRJAAN</vt:lpstr>
      <vt:lpstr> PNDDK PENDIDIKAN 2017</vt:lpstr>
      <vt:lpstr>PNDDK PENDIDIKAN 2018</vt:lpstr>
      <vt:lpstr>BUKU INDUK 2018</vt:lpstr>
      <vt:lpstr> BUKU INDUK 2017</vt:lpstr>
      <vt:lpstr>BUKU INDUK 2019</vt:lpstr>
      <vt:lpstr>BUKU INDUK 2020</vt:lpstr>
      <vt:lpstr>UMUR</vt:lpstr>
      <vt:lpstr>DUSUN 01</vt:lpstr>
      <vt:lpstr>DUSUN</vt:lpstr>
      <vt:lpstr>RT 1</vt:lpstr>
      <vt:lpstr>RT 2</vt:lpstr>
      <vt:lpstr>RT 3</vt:lpstr>
      <vt:lpstr>RT 4</vt:lpstr>
      <vt:lpstr>RT 5</vt:lpstr>
      <vt:lpstr>RT 6</vt:lpstr>
      <vt:lpstr>RT 7</vt:lpstr>
      <vt:lpstr>RT 8</vt:lpstr>
      <vt:lpstr>RT 9</vt:lpstr>
      <vt:lpstr>RT 10</vt:lpstr>
      <vt:lpstr>RT 11</vt:lpstr>
      <vt:lpstr>RT 12</vt:lpstr>
      <vt:lpstr>RT 13</vt:lpstr>
      <vt:lpstr>RT 14</vt:lpstr>
      <vt:lpstr>RT 15</vt:lpstr>
      <vt:lpstr>RT 16</vt:lpstr>
      <vt:lpstr>Sheet3</vt:lpstr>
      <vt:lpstr>BUKU PENDUDUK</vt:lpstr>
      <vt:lpstr>Sheet1</vt:lpstr>
      <vt:lpstr>KPLA KELUARGA</vt:lpstr>
      <vt:lpstr>Registrasi KK</vt:lpstr>
      <vt:lpstr>Pengambilan KK</vt:lpstr>
      <vt:lpstr>Registrasi Ktp</vt:lpstr>
      <vt:lpstr>Pengambilan KTP</vt:lpstr>
      <vt:lpstr>Registrasi Surat Pindah</vt:lpstr>
      <vt:lpstr>Registrasi Ahli Waris</vt:lpstr>
      <vt:lpstr>Registrasi SKBD dan SKBL</vt:lpstr>
      <vt:lpstr>Registrasi SKTM</vt:lpstr>
      <vt:lpstr>Registrasi Akte A3</vt:lpstr>
      <vt:lpstr>Pengambilan Akte</vt:lpstr>
      <vt:lpstr>Registrasi SPTJM Dn Suami Istri</vt:lpstr>
      <vt:lpstr>Registrasi Situ Siup dn Ket ush</vt:lpstr>
      <vt:lpstr>Registrasi Surat Kuasa</vt:lpstr>
      <vt:lpstr>Registrasi surat Pernyataan</vt:lpstr>
      <vt:lpstr>copy</vt:lpstr>
      <vt:lpstr>Sheet2</vt:lpstr>
      <vt:lpstr>KELAMIN</vt:lpstr>
      <vt:lpstr>UMUR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E3N Computer</dc:creator>
  <cp:lastModifiedBy>Aska</cp:lastModifiedBy>
  <cp:lastPrinted>2020-03-02T04:30:28Z</cp:lastPrinted>
  <dcterms:created xsi:type="dcterms:W3CDTF">2017-08-04T04:45:47Z</dcterms:created>
  <dcterms:modified xsi:type="dcterms:W3CDTF">2020-04-10T14:32:15Z</dcterms:modified>
</cp:coreProperties>
</file>